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katerina\Desktop\Отправка\"/>
    </mc:Choice>
  </mc:AlternateContent>
  <bookViews>
    <workbookView xWindow="360" yWindow="15" windowWidth="20955" windowHeight="9720"/>
  </bookViews>
  <sheets>
    <sheet name="Приложение 1" sheetId="1" r:id="rId1"/>
    <sheet name="Добыча 2021" sheetId="2" state="hidden" r:id="rId2"/>
    <sheet name="Благор. олень 2022 экспертиза+" sheetId="3" state="hidden" r:id="rId3"/>
    <sheet name="численность 2021" sheetId="4" state="hidden" r:id="rId4"/>
    <sheet name="лось 2022 Экспертиза+" sheetId="5" state="hidden" r:id="rId5"/>
    <sheet name="соболь 2022 Экспертиза+" sheetId="6" state="hidden" r:id="rId6"/>
    <sheet name="2022" sheetId="7" state="hidden" r:id="rId7"/>
    <sheet name="ДСО 2022  экспертиза+" sheetId="8" state="hidden" r:id="rId8"/>
    <sheet name=" кабарга 2022 экспертиза" sheetId="9" state="hidden" r:id="rId9"/>
    <sheet name="медвед 2022 экспертиза+" sheetId="10" state="hidden" r:id="rId10"/>
    <sheet name="2021" sheetId="11" state="hidden" r:id="rId11"/>
    <sheet name="2020" sheetId="12" state="hidden" r:id="rId12"/>
    <sheet name="рысь 2022 Экспертиза+ " sheetId="13" state="hidden" r:id="rId13"/>
    <sheet name="барсук 2022 экспертиза+" sheetId="14" state="hidden" r:id="rId14"/>
    <sheet name="косуля 2022 Экспертиза+" sheetId="15" state="hidden" r:id="rId15"/>
    <sheet name="соболь 2022" sheetId="16" state="hidden" r:id="rId16"/>
    <sheet name="медвед 2022" sheetId="17" state="hidden" r:id="rId17"/>
    <sheet name=" кабарга 2022" sheetId="18" state="hidden" r:id="rId18"/>
    <sheet name="косуля 2022 " sheetId="19" state="hidden" r:id="rId19"/>
    <sheet name="лось 2022" sheetId="20" state="hidden" r:id="rId20"/>
    <sheet name=" изюбрь 2022" sheetId="21" state="hidden" r:id="rId21"/>
    <sheet name="ДСО 2022 " sheetId="22" state="hidden" r:id="rId22"/>
    <sheet name="рысь 2022" sheetId="23" state="hidden" r:id="rId23"/>
    <sheet name="барсук 2022" sheetId="24" state="hidden" r:id="rId24"/>
    <sheet name="численность 2019" sheetId="25" state="hidden" r:id="rId25"/>
    <sheet name="Приложение 2" sheetId="26" r:id="rId26"/>
  </sheets>
  <externalReferences>
    <externalReference r:id="rId27"/>
    <externalReference r:id="rId28"/>
    <externalReference r:id="rId29"/>
    <externalReference r:id="rId30"/>
    <externalReference r:id="rId31"/>
  </externalReferences>
  <definedNames>
    <definedName name="_2_А1" localSheetId="0">#NAME?</definedName>
    <definedName name="_3_А1">#NAME?</definedName>
    <definedName name="Print_Titles" localSheetId="20">' изюбрь 2022'!$15:$15</definedName>
    <definedName name="Print_Titles" localSheetId="17">' кабарга 2022'!$15:$15</definedName>
    <definedName name="Print_Titles" localSheetId="8">' кабарга 2022 экспертиза'!$14:$14</definedName>
    <definedName name="Print_Titles" localSheetId="11">'2020'!$A:$A,'2020'!$1:$3</definedName>
    <definedName name="Print_Titles" localSheetId="10">'2021'!$A:$A,'2021'!$1:$3</definedName>
    <definedName name="Print_Titles" localSheetId="6">'2022'!$A:$A,'2022'!$1:$3</definedName>
    <definedName name="Print_Titles" localSheetId="23">'барсук 2022'!$15:$15</definedName>
    <definedName name="Print_Titles" localSheetId="13">'барсук 2022 экспертиза+'!$14:$14</definedName>
    <definedName name="Print_Titles" localSheetId="2">'Благор. олень 2022 экспертиза+'!$14:$14</definedName>
    <definedName name="Print_Titles" localSheetId="1">'Добыча 2021'!$13:$13</definedName>
    <definedName name="Print_Titles" localSheetId="21">'ДСО 2022 '!$15:$15</definedName>
    <definedName name="Print_Titles" localSheetId="7">'ДСО 2022  экспертиза+'!$14:$14</definedName>
    <definedName name="Print_Titles" localSheetId="18">'косуля 2022 '!$15:$15</definedName>
    <definedName name="Print_Titles" localSheetId="14">'косуля 2022 Экспертиза+'!$14:$14</definedName>
    <definedName name="Print_Titles" localSheetId="19">'лось 2022'!$15:$15</definedName>
    <definedName name="Print_Titles" localSheetId="4">'лось 2022 Экспертиза+'!$11:$11</definedName>
    <definedName name="Print_Titles" localSheetId="16">'медвед 2022'!$15:$15</definedName>
    <definedName name="Print_Titles" localSheetId="9">'медвед 2022 экспертиза+'!$14:$14</definedName>
    <definedName name="Print_Titles" localSheetId="0">'Приложение 1'!$3:$7</definedName>
    <definedName name="Print_Titles" localSheetId="25">'Приложение 2'!$3:$7</definedName>
    <definedName name="Print_Titles" localSheetId="22">'рысь 2022'!$15:$15</definedName>
    <definedName name="Print_Titles" localSheetId="12">'рысь 2022 Экспертиза+ '!$14:$14</definedName>
    <definedName name="Print_Titles" localSheetId="15">'соболь 2022'!$15:$15</definedName>
    <definedName name="Print_Titles" localSheetId="5">'соболь 2022 Экспертиза+'!$14:$14</definedName>
    <definedName name="А1" localSheetId="25">#NAME?</definedName>
    <definedName name="_xlnm.Print_Area" localSheetId="20">' изюбрь 2022'!$A$1:$O$282</definedName>
    <definedName name="_xlnm.Print_Area" localSheetId="17">' кабарга 2022'!$A$1:$P$281</definedName>
    <definedName name="_xlnm.Print_Area" localSheetId="8">' кабарга 2022 экспертиза'!$A$1:$AE$270</definedName>
    <definedName name="_xlnm.Print_Area" localSheetId="11">'2020'!$A$1:$DR$210</definedName>
    <definedName name="_xlnm.Print_Area" localSheetId="10">'2021'!$A$1:$DX$217</definedName>
    <definedName name="_xlnm.Print_Area" localSheetId="6">'2022'!$A$1:$DX$272</definedName>
    <definedName name="_xlnm.Print_Area" localSheetId="23">'барсук 2022'!$A$1:$O$281</definedName>
    <definedName name="_xlnm.Print_Area" localSheetId="13">'барсук 2022 экспертиза+'!$A$1:$AE$271</definedName>
    <definedName name="_xlnm.Print_Area" localSheetId="2">'Благор. олень 2022 экспертиза+'!$A$1:$AE$269</definedName>
    <definedName name="_xlnm.Print_Area" localSheetId="1">'Добыча 2021'!$A$1:$U$230</definedName>
    <definedName name="_xlnm.Print_Area" localSheetId="21">'ДСО 2022 '!$A$1:$O$281</definedName>
    <definedName name="_xlnm.Print_Area" localSheetId="7">'ДСО 2022  экспертиза+'!$A$1:$AE$270</definedName>
    <definedName name="_xlnm.Print_Area" localSheetId="18">'косуля 2022 '!$A$1:$O$282</definedName>
    <definedName name="_xlnm.Print_Area" localSheetId="14">'косуля 2022 Экспертиза+'!$A$1:$AE$272</definedName>
    <definedName name="_xlnm.Print_Area" localSheetId="19">'лось 2022'!$A$1:$O$282</definedName>
    <definedName name="_xlnm.Print_Area" localSheetId="4">'лось 2022 Экспертиза+'!$A$1:$AE$266</definedName>
    <definedName name="_xlnm.Print_Area" localSheetId="16">'медвед 2022'!$A$1:$O$281</definedName>
    <definedName name="_xlnm.Print_Area" localSheetId="0">'Приложение 1'!$B$4:$H$4</definedName>
    <definedName name="_xlnm.Print_Area" localSheetId="25">'Приложение 2'!$A$1:$H$21</definedName>
    <definedName name="_xlnm.Print_Area" localSheetId="22">'рысь 2022'!$A$1:$O$280</definedName>
    <definedName name="_xlnm.Print_Area" localSheetId="12">'рысь 2022 Экспертиза+ '!$A$1:$AE$270</definedName>
    <definedName name="_xlnm.Print_Area" localSheetId="15">'соболь 2022'!$A$1:$O$278</definedName>
    <definedName name="_xlnm.Print_Area" localSheetId="5">'соболь 2022 Экспертиза+'!$A$1:$AE$268</definedName>
  </definedNames>
  <calcPr calcId="162913"/>
</workbook>
</file>

<file path=xl/calcChain.xml><?xml version="1.0" encoding="utf-8"?>
<calcChain xmlns="http://schemas.openxmlformats.org/spreadsheetml/2006/main">
  <c r="H15" i="26" l="1"/>
  <c r="G15" i="26"/>
  <c r="F15" i="26"/>
  <c r="E15" i="26"/>
  <c r="D15" i="26"/>
  <c r="C15" i="26"/>
  <c r="B15" i="26"/>
  <c r="H14" i="26"/>
  <c r="G14" i="26"/>
  <c r="F14" i="26"/>
  <c r="E14" i="26"/>
  <c r="D14" i="26"/>
  <c r="B14" i="26"/>
  <c r="H13" i="26"/>
  <c r="G13" i="26"/>
  <c r="F13" i="26"/>
  <c r="E13" i="26"/>
  <c r="D13" i="26"/>
  <c r="C13" i="26"/>
  <c r="B13" i="26"/>
  <c r="H12" i="26"/>
  <c r="G12" i="26"/>
  <c r="F12" i="26"/>
  <c r="E12" i="26"/>
  <c r="D12" i="26"/>
  <c r="C12" i="26"/>
  <c r="B12" i="26"/>
  <c r="H11" i="26"/>
  <c r="G11" i="26"/>
  <c r="F11" i="26"/>
  <c r="E11" i="26"/>
  <c r="D11" i="26"/>
  <c r="C11" i="26"/>
  <c r="B11" i="26"/>
  <c r="H10" i="26"/>
  <c r="G10" i="26"/>
  <c r="F10" i="26"/>
  <c r="E10" i="26"/>
  <c r="D10" i="26"/>
  <c r="C10" i="26"/>
  <c r="B10" i="26"/>
  <c r="H9" i="26"/>
  <c r="G9" i="26"/>
  <c r="G16" i="26" s="1"/>
  <c r="F9" i="26"/>
  <c r="E9" i="26"/>
  <c r="E16" i="26" s="1"/>
  <c r="D9" i="26"/>
  <c r="C9" i="26"/>
  <c r="C16" i="26" s="1"/>
  <c r="B9" i="26"/>
  <c r="H8" i="26"/>
  <c r="H16" i="26" s="1"/>
  <c r="G8" i="26"/>
  <c r="F8" i="26"/>
  <c r="F16" i="26" s="1"/>
  <c r="E8" i="26"/>
  <c r="D8" i="26"/>
  <c r="D16" i="26" s="1"/>
  <c r="C8" i="26"/>
  <c r="B8" i="26"/>
  <c r="B16" i="26" s="1"/>
  <c r="K272" i="24"/>
  <c r="J272" i="24" s="1"/>
  <c r="H272" i="24"/>
  <c r="G272" i="24"/>
  <c r="E272" i="24"/>
  <c r="D272" i="24"/>
  <c r="K271" i="24"/>
  <c r="H271" i="24"/>
  <c r="G271" i="24"/>
  <c r="E271" i="24"/>
  <c r="D271" i="24"/>
  <c r="K270" i="24"/>
  <c r="J270" i="24" s="1"/>
  <c r="H270" i="24"/>
  <c r="G270" i="24"/>
  <c r="E270" i="24"/>
  <c r="D270" i="24"/>
  <c r="K269" i="24"/>
  <c r="J269" i="24"/>
  <c r="H269" i="24"/>
  <c r="G269" i="24"/>
  <c r="E269" i="24"/>
  <c r="D269" i="24"/>
  <c r="K268" i="24"/>
  <c r="J268" i="24" s="1"/>
  <c r="H268" i="24"/>
  <c r="G268" i="24"/>
  <c r="E268" i="24"/>
  <c r="D268" i="24"/>
  <c r="K267" i="24"/>
  <c r="J267" i="24"/>
  <c r="H267" i="24"/>
  <c r="G267" i="24"/>
  <c r="E267" i="24"/>
  <c r="D267" i="24"/>
  <c r="K266" i="24"/>
  <c r="H266" i="24"/>
  <c r="G266" i="24"/>
  <c r="E266" i="24"/>
  <c r="D266" i="24"/>
  <c r="K265" i="24"/>
  <c r="J265" i="24"/>
  <c r="H265" i="24"/>
  <c r="G265" i="24"/>
  <c r="E265" i="24"/>
  <c r="D265" i="24"/>
  <c r="K264" i="24"/>
  <c r="J264" i="24" s="1"/>
  <c r="H264" i="24"/>
  <c r="G264" i="24"/>
  <c r="E264" i="24"/>
  <c r="D264" i="24"/>
  <c r="K263" i="24"/>
  <c r="J263" i="24"/>
  <c r="H263" i="24"/>
  <c r="G263" i="24"/>
  <c r="E263" i="24"/>
  <c r="D263" i="24"/>
  <c r="K262" i="24"/>
  <c r="J262" i="24" s="1"/>
  <c r="H262" i="24"/>
  <c r="G262" i="24"/>
  <c r="E262" i="24"/>
  <c r="D262" i="24"/>
  <c r="K261" i="24"/>
  <c r="J261" i="24"/>
  <c r="H261" i="24"/>
  <c r="G261" i="24"/>
  <c r="E261" i="24"/>
  <c r="D261" i="24"/>
  <c r="K260" i="24"/>
  <c r="J260" i="24" s="1"/>
  <c r="I260" i="24"/>
  <c r="H260" i="24"/>
  <c r="G260" i="24"/>
  <c r="E260" i="24"/>
  <c r="D260" i="24"/>
  <c r="K259" i="24"/>
  <c r="J259" i="24"/>
  <c r="H259" i="24"/>
  <c r="G259" i="24"/>
  <c r="E259" i="24"/>
  <c r="D259" i="24"/>
  <c r="K258" i="24"/>
  <c r="J258" i="24" s="1"/>
  <c r="H258" i="24"/>
  <c r="G258" i="24"/>
  <c r="E258" i="24"/>
  <c r="D258" i="24"/>
  <c r="J257" i="24"/>
  <c r="K256" i="24"/>
  <c r="J256" i="24" s="1"/>
  <c r="H256" i="24"/>
  <c r="G256" i="24"/>
  <c r="E256" i="24"/>
  <c r="D256" i="24"/>
  <c r="K254" i="24"/>
  <c r="J254" i="24"/>
  <c r="H254" i="24"/>
  <c r="G254" i="24"/>
  <c r="E254" i="24"/>
  <c r="D254" i="24"/>
  <c r="K253" i="24"/>
  <c r="J253" i="24" s="1"/>
  <c r="H253" i="24"/>
  <c r="G253" i="24"/>
  <c r="E253" i="24"/>
  <c r="D253" i="24"/>
  <c r="K251" i="24"/>
  <c r="H251" i="24"/>
  <c r="G251" i="24"/>
  <c r="E251" i="24"/>
  <c r="D251" i="24"/>
  <c r="K250" i="24"/>
  <c r="H250" i="24"/>
  <c r="G250" i="24"/>
  <c r="E250" i="24"/>
  <c r="D250" i="24"/>
  <c r="K249" i="24"/>
  <c r="J249" i="24"/>
  <c r="K248" i="24"/>
  <c r="J248" i="24" s="1"/>
  <c r="H248" i="24"/>
  <c r="G248" i="24"/>
  <c r="E248" i="24"/>
  <c r="D248" i="24"/>
  <c r="K247" i="24"/>
  <c r="J247" i="24"/>
  <c r="H247" i="24"/>
  <c r="G247" i="24"/>
  <c r="E247" i="24"/>
  <c r="D247" i="24"/>
  <c r="K246" i="24"/>
  <c r="J246" i="24" s="1"/>
  <c r="H246" i="24"/>
  <c r="G246" i="24"/>
  <c r="E246" i="24"/>
  <c r="D246" i="24"/>
  <c r="K245" i="24"/>
  <c r="H245" i="24"/>
  <c r="G245" i="24"/>
  <c r="E245" i="24"/>
  <c r="D245" i="24"/>
  <c r="K244" i="24"/>
  <c r="J244" i="24" s="1"/>
  <c r="H244" i="24"/>
  <c r="G244" i="24"/>
  <c r="E244" i="24"/>
  <c r="D244" i="24"/>
  <c r="K242" i="24"/>
  <c r="H242" i="24"/>
  <c r="G242" i="24"/>
  <c r="E242" i="24"/>
  <c r="D242" i="24"/>
  <c r="K241" i="24"/>
  <c r="J241" i="24" s="1"/>
  <c r="H241" i="24"/>
  <c r="G241" i="24"/>
  <c r="E241" i="24"/>
  <c r="D241" i="24"/>
  <c r="K240" i="24"/>
  <c r="J240" i="24"/>
  <c r="H240" i="24"/>
  <c r="G240" i="24"/>
  <c r="E240" i="24"/>
  <c r="D240" i="24"/>
  <c r="K239" i="24"/>
  <c r="K238" i="24"/>
  <c r="H238" i="24"/>
  <c r="G238" i="24"/>
  <c r="E238" i="24"/>
  <c r="D238" i="24"/>
  <c r="J237" i="24"/>
  <c r="K236" i="24"/>
  <c r="H236" i="24"/>
  <c r="G236" i="24"/>
  <c r="E236" i="24"/>
  <c r="D236" i="24"/>
  <c r="K234" i="24"/>
  <c r="J234" i="24"/>
  <c r="H234" i="24"/>
  <c r="G234" i="24"/>
  <c r="E234" i="24"/>
  <c r="D234" i="24"/>
  <c r="K233" i="24"/>
  <c r="H233" i="24"/>
  <c r="G233" i="24"/>
  <c r="E233" i="24"/>
  <c r="D233" i="24"/>
  <c r="J232" i="24"/>
  <c r="K231" i="24"/>
  <c r="J231" i="24" s="1"/>
  <c r="H231" i="24"/>
  <c r="G231" i="24"/>
  <c r="E231" i="24"/>
  <c r="D231" i="24"/>
  <c r="K230" i="24"/>
  <c r="H230" i="24"/>
  <c r="G230" i="24"/>
  <c r="E230" i="24"/>
  <c r="D230" i="24"/>
  <c r="K229" i="24"/>
  <c r="H229" i="24"/>
  <c r="G229" i="24"/>
  <c r="E229" i="24"/>
  <c r="D229" i="24"/>
  <c r="K228" i="24"/>
  <c r="H228" i="24"/>
  <c r="G228" i="24"/>
  <c r="E228" i="24"/>
  <c r="D228" i="24"/>
  <c r="K227" i="24"/>
  <c r="H227" i="24"/>
  <c r="G227" i="24"/>
  <c r="E227" i="24"/>
  <c r="D227" i="24"/>
  <c r="K226" i="24"/>
  <c r="H226" i="24"/>
  <c r="G226" i="24"/>
  <c r="E226" i="24"/>
  <c r="D226" i="24"/>
  <c r="K225" i="24"/>
  <c r="J225" i="24"/>
  <c r="H225" i="24"/>
  <c r="G225" i="24"/>
  <c r="E225" i="24"/>
  <c r="D225" i="24"/>
  <c r="K224" i="24"/>
  <c r="J224" i="24" s="1"/>
  <c r="H224" i="24"/>
  <c r="G224" i="24"/>
  <c r="K223" i="24"/>
  <c r="J223" i="24"/>
  <c r="H223" i="24"/>
  <c r="G223" i="24"/>
  <c r="K222" i="24"/>
  <c r="J222" i="24" s="1"/>
  <c r="H222" i="24"/>
  <c r="G222" i="24"/>
  <c r="E222" i="24"/>
  <c r="D222" i="24"/>
  <c r="K221" i="24"/>
  <c r="H221" i="24"/>
  <c r="G221" i="24"/>
  <c r="E221" i="24"/>
  <c r="D221" i="24"/>
  <c r="K219" i="24"/>
  <c r="J219" i="24" s="1"/>
  <c r="H219" i="24"/>
  <c r="G219" i="24"/>
  <c r="E219" i="24"/>
  <c r="D219" i="24"/>
  <c r="K218" i="24"/>
  <c r="J218" i="24"/>
  <c r="H218" i="24"/>
  <c r="G218" i="24"/>
  <c r="E218" i="24"/>
  <c r="D218" i="24"/>
  <c r="K217" i="24"/>
  <c r="J217" i="24" s="1"/>
  <c r="H217" i="24"/>
  <c r="G217" i="24"/>
  <c r="E217" i="24"/>
  <c r="D217" i="24"/>
  <c r="K216" i="24"/>
  <c r="J216" i="24"/>
  <c r="H216" i="24"/>
  <c r="G216" i="24"/>
  <c r="E216" i="24"/>
  <c r="D216" i="24"/>
  <c r="K215" i="24"/>
  <c r="K214" i="24"/>
  <c r="H214" i="24"/>
  <c r="G214" i="24"/>
  <c r="E214" i="24"/>
  <c r="D214" i="24"/>
  <c r="K213" i="24"/>
  <c r="J213" i="24" s="1"/>
  <c r="H213" i="24"/>
  <c r="G213" i="24"/>
  <c r="E213" i="24"/>
  <c r="D213" i="24"/>
  <c r="K212" i="24"/>
  <c r="J212" i="24"/>
  <c r="H212" i="24"/>
  <c r="G212" i="24"/>
  <c r="E212" i="24"/>
  <c r="D212" i="24"/>
  <c r="J211" i="24"/>
  <c r="K210" i="24"/>
  <c r="J210" i="24"/>
  <c r="H210" i="24"/>
  <c r="G210" i="24"/>
  <c r="E210" i="24"/>
  <c r="D210" i="24"/>
  <c r="K209" i="24"/>
  <c r="J209" i="24" s="1"/>
  <c r="H209" i="24"/>
  <c r="G209" i="24"/>
  <c r="E209" i="24"/>
  <c r="D209" i="24"/>
  <c r="K208" i="24"/>
  <c r="J208" i="24"/>
  <c r="H208" i="24"/>
  <c r="G208" i="24"/>
  <c r="E208" i="24"/>
  <c r="D208" i="24"/>
  <c r="K206" i="24"/>
  <c r="I206" i="24"/>
  <c r="H206" i="24"/>
  <c r="G206" i="24"/>
  <c r="F206" i="24"/>
  <c r="E206" i="24"/>
  <c r="D206" i="24"/>
  <c r="C206" i="24"/>
  <c r="K205" i="24"/>
  <c r="J205" i="24" s="1"/>
  <c r="H205" i="24"/>
  <c r="G205" i="24"/>
  <c r="E205" i="24"/>
  <c r="D205" i="24"/>
  <c r="J204" i="24"/>
  <c r="K203" i="24"/>
  <c r="H203" i="24"/>
  <c r="G203" i="24"/>
  <c r="E203" i="24"/>
  <c r="D203" i="24"/>
  <c r="K202" i="24"/>
  <c r="J202" i="24"/>
  <c r="H202" i="24"/>
  <c r="G202" i="24"/>
  <c r="E202" i="24"/>
  <c r="D202" i="24"/>
  <c r="K201" i="24"/>
  <c r="J201" i="24" s="1"/>
  <c r="H201" i="24"/>
  <c r="G201" i="24"/>
  <c r="E201" i="24"/>
  <c r="D201" i="24"/>
  <c r="K200" i="24"/>
  <c r="J200" i="24"/>
  <c r="H200" i="24"/>
  <c r="G200" i="24"/>
  <c r="E200" i="24"/>
  <c r="D200" i="24"/>
  <c r="K199" i="24"/>
  <c r="J199" i="24" s="1"/>
  <c r="H199" i="24"/>
  <c r="G199" i="24"/>
  <c r="E199" i="24"/>
  <c r="D199" i="24"/>
  <c r="K198" i="24"/>
  <c r="J198" i="24"/>
  <c r="H198" i="24"/>
  <c r="G198" i="24"/>
  <c r="E198" i="24"/>
  <c r="D198" i="24"/>
  <c r="K197" i="24"/>
  <c r="J197" i="24" s="1"/>
  <c r="H197" i="24"/>
  <c r="G197" i="24"/>
  <c r="E197" i="24"/>
  <c r="D197" i="24"/>
  <c r="K196" i="24"/>
  <c r="J196" i="24"/>
  <c r="K195" i="24"/>
  <c r="J195" i="24" s="1"/>
  <c r="K194" i="24"/>
  <c r="J194" i="24"/>
  <c r="K193" i="24"/>
  <c r="J193" i="24" s="1"/>
  <c r="K192" i="24"/>
  <c r="J192" i="24"/>
  <c r="H192" i="24"/>
  <c r="G192" i="24"/>
  <c r="E192" i="24"/>
  <c r="D192" i="24"/>
  <c r="K191" i="24"/>
  <c r="J191" i="24" s="1"/>
  <c r="H191" i="24"/>
  <c r="G191" i="24"/>
  <c r="E191" i="24"/>
  <c r="D191" i="24"/>
  <c r="K190" i="24"/>
  <c r="J190" i="24"/>
  <c r="H190" i="24"/>
  <c r="G190" i="24"/>
  <c r="E190" i="24"/>
  <c r="D190" i="24"/>
  <c r="K189" i="24"/>
  <c r="J189" i="24" s="1"/>
  <c r="H189" i="24"/>
  <c r="G189" i="24"/>
  <c r="E189" i="24"/>
  <c r="D189" i="24"/>
  <c r="K188" i="24"/>
  <c r="J188" i="24"/>
  <c r="H188" i="24"/>
  <c r="G188" i="24"/>
  <c r="E188" i="24"/>
  <c r="D188" i="24"/>
  <c r="K187" i="24"/>
  <c r="I187" i="24"/>
  <c r="H187" i="24"/>
  <c r="G187" i="24"/>
  <c r="E187" i="24"/>
  <c r="D187" i="24"/>
  <c r="K186" i="24"/>
  <c r="I186" i="24"/>
  <c r="H186" i="24"/>
  <c r="G186" i="24"/>
  <c r="E186" i="24"/>
  <c r="D186" i="24"/>
  <c r="K185" i="24"/>
  <c r="J185" i="24" s="1"/>
  <c r="H185" i="24"/>
  <c r="G185" i="24"/>
  <c r="E185" i="24"/>
  <c r="D185" i="24"/>
  <c r="K183" i="24"/>
  <c r="H183" i="24"/>
  <c r="G183" i="24"/>
  <c r="E183" i="24"/>
  <c r="D183" i="24"/>
  <c r="K181" i="24"/>
  <c r="H181" i="24"/>
  <c r="G181" i="24"/>
  <c r="E181" i="24"/>
  <c r="D181" i="24"/>
  <c r="K180" i="24"/>
  <c r="J180" i="24"/>
  <c r="K179" i="24"/>
  <c r="J179" i="24" s="1"/>
  <c r="K178" i="24"/>
  <c r="J178" i="24"/>
  <c r="K177" i="24"/>
  <c r="J177" i="24" s="1"/>
  <c r="K176" i="24"/>
  <c r="J176" i="24"/>
  <c r="K175" i="24"/>
  <c r="J175" i="24" s="1"/>
  <c r="K174" i="24"/>
  <c r="J174" i="24"/>
  <c r="K173" i="24"/>
  <c r="J173" i="24" s="1"/>
  <c r="K172" i="24"/>
  <c r="J172" i="24"/>
  <c r="K171" i="24"/>
  <c r="J171" i="24" s="1"/>
  <c r="K170" i="24"/>
  <c r="J170" i="24"/>
  <c r="K169" i="24"/>
  <c r="J169" i="24" s="1"/>
  <c r="H169" i="24"/>
  <c r="G169" i="24"/>
  <c r="E169" i="24"/>
  <c r="D169" i="24"/>
  <c r="K167" i="24"/>
  <c r="J167" i="24"/>
  <c r="H167" i="24"/>
  <c r="G167" i="24"/>
  <c r="E167" i="24"/>
  <c r="D167" i="24"/>
  <c r="K166" i="24"/>
  <c r="H166" i="24"/>
  <c r="G166" i="24"/>
  <c r="E166" i="24"/>
  <c r="D166" i="24"/>
  <c r="K165" i="24"/>
  <c r="J165" i="24"/>
  <c r="H165" i="24"/>
  <c r="G165" i="24"/>
  <c r="E165" i="24"/>
  <c r="D165" i="24"/>
  <c r="K164" i="24"/>
  <c r="H164" i="24"/>
  <c r="G164" i="24"/>
  <c r="E164" i="24"/>
  <c r="D164" i="24"/>
  <c r="K163" i="24"/>
  <c r="H163" i="24"/>
  <c r="G163" i="24"/>
  <c r="E163" i="24"/>
  <c r="D163" i="24"/>
  <c r="K162" i="24"/>
  <c r="J162" i="24" s="1"/>
  <c r="H162" i="24"/>
  <c r="G162" i="24"/>
  <c r="E162" i="24"/>
  <c r="D162" i="24"/>
  <c r="K161" i="24"/>
  <c r="J161" i="24"/>
  <c r="H161" i="24"/>
  <c r="G161" i="24"/>
  <c r="E161" i="24"/>
  <c r="D161" i="24"/>
  <c r="K159" i="24"/>
  <c r="J159" i="24" s="1"/>
  <c r="H159" i="24"/>
  <c r="G159" i="24"/>
  <c r="E159" i="24"/>
  <c r="D159" i="24"/>
  <c r="K158" i="24"/>
  <c r="J158" i="24"/>
  <c r="H158" i="24"/>
  <c r="G158" i="24"/>
  <c r="E158" i="24"/>
  <c r="D158" i="24"/>
  <c r="K157" i="24"/>
  <c r="J157" i="24" s="1"/>
  <c r="H157" i="24"/>
  <c r="G157" i="24"/>
  <c r="E157" i="24"/>
  <c r="D157" i="24"/>
  <c r="K156" i="24"/>
  <c r="J156" i="24"/>
  <c r="H156" i="24"/>
  <c r="G156" i="24"/>
  <c r="E156" i="24"/>
  <c r="D156" i="24"/>
  <c r="K155" i="24"/>
  <c r="J155" i="24" s="1"/>
  <c r="H155" i="24"/>
  <c r="G155" i="24"/>
  <c r="E155" i="24"/>
  <c r="D155" i="24"/>
  <c r="K154" i="24"/>
  <c r="J154" i="24"/>
  <c r="H154" i="24"/>
  <c r="G154" i="24"/>
  <c r="E154" i="24"/>
  <c r="D154" i="24"/>
  <c r="K152" i="24"/>
  <c r="J152" i="24" s="1"/>
  <c r="K151" i="24"/>
  <c r="J151" i="24" s="1"/>
  <c r="H151" i="24"/>
  <c r="G151" i="24"/>
  <c r="E151" i="24"/>
  <c r="D151" i="24"/>
  <c r="K150" i="24"/>
  <c r="J150" i="24"/>
  <c r="H150" i="24"/>
  <c r="G150" i="24"/>
  <c r="E150" i="24"/>
  <c r="D150" i="24"/>
  <c r="K149" i="24"/>
  <c r="J149" i="24" s="1"/>
  <c r="H149" i="24"/>
  <c r="G149" i="24"/>
  <c r="E149" i="24"/>
  <c r="D149" i="24"/>
  <c r="K148" i="24"/>
  <c r="J148" i="24"/>
  <c r="H148" i="24"/>
  <c r="G148" i="24"/>
  <c r="E148" i="24"/>
  <c r="D148" i="24"/>
  <c r="K147" i="24"/>
  <c r="J147" i="24" s="1"/>
  <c r="H147" i="24"/>
  <c r="G147" i="24"/>
  <c r="E147" i="24"/>
  <c r="D147" i="24"/>
  <c r="K146" i="24"/>
  <c r="J146" i="24"/>
  <c r="H146" i="24"/>
  <c r="G146" i="24"/>
  <c r="E146" i="24"/>
  <c r="D146" i="24"/>
  <c r="K145" i="24"/>
  <c r="J145" i="24" s="1"/>
  <c r="H145" i="24"/>
  <c r="G145" i="24"/>
  <c r="E145" i="24"/>
  <c r="D145" i="24"/>
  <c r="K144" i="24"/>
  <c r="J144" i="24"/>
  <c r="H144" i="24"/>
  <c r="G144" i="24"/>
  <c r="E144" i="24"/>
  <c r="D144" i="24"/>
  <c r="K143" i="24"/>
  <c r="J143" i="24" s="1"/>
  <c r="H143" i="24"/>
  <c r="G143" i="24"/>
  <c r="E143" i="24"/>
  <c r="D143" i="24"/>
  <c r="K142" i="24"/>
  <c r="J142" i="24"/>
  <c r="H142" i="24"/>
  <c r="G142" i="24"/>
  <c r="E142" i="24"/>
  <c r="D142" i="24"/>
  <c r="K141" i="24"/>
  <c r="J141" i="24" s="1"/>
  <c r="H141" i="24"/>
  <c r="G141" i="24"/>
  <c r="E141" i="24"/>
  <c r="D141" i="24"/>
  <c r="K140" i="24"/>
  <c r="J140" i="24"/>
  <c r="H140" i="24"/>
  <c r="G140" i="24"/>
  <c r="E140" i="24"/>
  <c r="D140" i="24"/>
  <c r="K139" i="24"/>
  <c r="J139" i="24" s="1"/>
  <c r="H139" i="24"/>
  <c r="G139" i="24"/>
  <c r="E139" i="24"/>
  <c r="D139" i="24"/>
  <c r="K138" i="24"/>
  <c r="J138" i="24"/>
  <c r="H138" i="24"/>
  <c r="G138" i="24"/>
  <c r="E138" i="24"/>
  <c r="D138" i="24"/>
  <c r="K136" i="24"/>
  <c r="J136" i="24" s="1"/>
  <c r="I136" i="24"/>
  <c r="H136" i="24"/>
  <c r="G136" i="24"/>
  <c r="F136" i="24"/>
  <c r="E136" i="24"/>
  <c r="D136" i="24"/>
  <c r="C136" i="24"/>
  <c r="K135" i="24"/>
  <c r="J135" i="24"/>
  <c r="H135" i="24"/>
  <c r="G135" i="24"/>
  <c r="E135" i="24"/>
  <c r="D135" i="24"/>
  <c r="K134" i="24"/>
  <c r="J134" i="24" s="1"/>
  <c r="I134" i="24"/>
  <c r="H134" i="24"/>
  <c r="G134" i="24"/>
  <c r="E134" i="24"/>
  <c r="D134" i="24"/>
  <c r="K133" i="24"/>
  <c r="J133" i="24"/>
  <c r="H133" i="24"/>
  <c r="G133" i="24"/>
  <c r="E133" i="24"/>
  <c r="D133" i="24"/>
  <c r="K132" i="24"/>
  <c r="J132" i="24" s="1"/>
  <c r="H132" i="24"/>
  <c r="G132" i="24"/>
  <c r="E132" i="24"/>
  <c r="D132" i="24"/>
  <c r="K131" i="24"/>
  <c r="J131" i="24"/>
  <c r="H131" i="24"/>
  <c r="G131" i="24"/>
  <c r="E131" i="24"/>
  <c r="D131" i="24"/>
  <c r="K130" i="24"/>
  <c r="J130" i="24" s="1"/>
  <c r="H130" i="24"/>
  <c r="G130" i="24"/>
  <c r="E130" i="24"/>
  <c r="D130" i="24"/>
  <c r="K129" i="24"/>
  <c r="J129" i="24"/>
  <c r="H129" i="24"/>
  <c r="G129" i="24"/>
  <c r="E129" i="24"/>
  <c r="D129" i="24"/>
  <c r="K128" i="24"/>
  <c r="J128" i="24" s="1"/>
  <c r="H128" i="24"/>
  <c r="G128" i="24"/>
  <c r="E128" i="24"/>
  <c r="D128" i="24"/>
  <c r="K127" i="24"/>
  <c r="J127" i="24"/>
  <c r="H127" i="24"/>
  <c r="G127" i="24"/>
  <c r="E127" i="24"/>
  <c r="D127" i="24"/>
  <c r="K125" i="24"/>
  <c r="J125" i="24" s="1"/>
  <c r="H125" i="24"/>
  <c r="G125" i="24"/>
  <c r="E125" i="24"/>
  <c r="D125" i="24"/>
  <c r="K124" i="24"/>
  <c r="J124" i="24"/>
  <c r="K123" i="24"/>
  <c r="J123" i="24" s="1"/>
  <c r="H123" i="24"/>
  <c r="G123" i="24"/>
  <c r="E123" i="24"/>
  <c r="D123" i="24"/>
  <c r="K121" i="24"/>
  <c r="J121" i="24"/>
  <c r="K120" i="24"/>
  <c r="J120" i="24" s="1"/>
  <c r="H120" i="24"/>
  <c r="G120" i="24"/>
  <c r="E120" i="24"/>
  <c r="D120" i="24"/>
  <c r="K119" i="24"/>
  <c r="J119" i="24"/>
  <c r="K118" i="24"/>
  <c r="J118" i="24" s="1"/>
  <c r="K117" i="24"/>
  <c r="J117" i="24"/>
  <c r="H117" i="24"/>
  <c r="G117" i="24"/>
  <c r="E117" i="24"/>
  <c r="D117" i="24"/>
  <c r="K116" i="24"/>
  <c r="J116" i="24" s="1"/>
  <c r="H116" i="24"/>
  <c r="G116" i="24"/>
  <c r="E116" i="24"/>
  <c r="D116" i="24"/>
  <c r="K114" i="24"/>
  <c r="H114" i="24"/>
  <c r="G114" i="24"/>
  <c r="E114" i="24"/>
  <c r="D114" i="24"/>
  <c r="K113" i="24"/>
  <c r="H113" i="24"/>
  <c r="G113" i="24"/>
  <c r="E113" i="24"/>
  <c r="D113" i="24"/>
  <c r="K111" i="24"/>
  <c r="J111" i="24"/>
  <c r="I111" i="24"/>
  <c r="H111" i="24"/>
  <c r="G111" i="24"/>
  <c r="F111" i="24"/>
  <c r="E111" i="24"/>
  <c r="D111" i="24"/>
  <c r="C111" i="24"/>
  <c r="K110" i="24"/>
  <c r="J110" i="24" s="1"/>
  <c r="K109" i="24"/>
  <c r="J109" i="24"/>
  <c r="K108" i="24"/>
  <c r="J108" i="24" s="1"/>
  <c r="K107" i="24"/>
  <c r="J107" i="24"/>
  <c r="K106" i="24"/>
  <c r="J106" i="24" s="1"/>
  <c r="K105" i="24"/>
  <c r="J105" i="24"/>
  <c r="H105" i="24"/>
  <c r="G105" i="24"/>
  <c r="E105" i="24"/>
  <c r="D105" i="24"/>
  <c r="K104" i="24"/>
  <c r="J104" i="24" s="1"/>
  <c r="H104" i="24"/>
  <c r="G104" i="24"/>
  <c r="E104" i="24"/>
  <c r="D104" i="24"/>
  <c r="K102" i="24"/>
  <c r="J102" i="24"/>
  <c r="I102" i="24"/>
  <c r="H102" i="24"/>
  <c r="G102" i="24"/>
  <c r="F102" i="24"/>
  <c r="E102" i="24"/>
  <c r="D102" i="24"/>
  <c r="C102" i="24"/>
  <c r="K101" i="24"/>
  <c r="J101" i="24" s="1"/>
  <c r="H101" i="24"/>
  <c r="G101" i="24"/>
  <c r="E101" i="24"/>
  <c r="D101" i="24"/>
  <c r="K100" i="24"/>
  <c r="J100" i="24"/>
  <c r="H100" i="24"/>
  <c r="G100" i="24"/>
  <c r="E100" i="24"/>
  <c r="D100" i="24"/>
  <c r="K99" i="24"/>
  <c r="J99" i="24" s="1"/>
  <c r="H99" i="24"/>
  <c r="G99" i="24"/>
  <c r="E99" i="24"/>
  <c r="D99" i="24"/>
  <c r="K98" i="24"/>
  <c r="J98" i="24"/>
  <c r="H98" i="24"/>
  <c r="G98" i="24"/>
  <c r="E98" i="24"/>
  <c r="D98" i="24"/>
  <c r="K97" i="24"/>
  <c r="J97" i="24" s="1"/>
  <c r="H97" i="24"/>
  <c r="G97" i="24"/>
  <c r="E97" i="24"/>
  <c r="D97" i="24"/>
  <c r="K96" i="24"/>
  <c r="J96" i="24"/>
  <c r="H96" i="24"/>
  <c r="G96" i="24"/>
  <c r="E96" i="24"/>
  <c r="D96" i="24"/>
  <c r="K95" i="24"/>
  <c r="J95" i="24" s="1"/>
  <c r="H95" i="24"/>
  <c r="G95" i="24"/>
  <c r="E95" i="24"/>
  <c r="D95" i="24"/>
  <c r="K94" i="24"/>
  <c r="J94" i="24"/>
  <c r="H94" i="24"/>
  <c r="G94" i="24"/>
  <c r="E94" i="24"/>
  <c r="D94" i="24"/>
  <c r="K93" i="24"/>
  <c r="H93" i="24"/>
  <c r="G93" i="24"/>
  <c r="E93" i="24"/>
  <c r="D93" i="24"/>
  <c r="K92" i="24"/>
  <c r="H92" i="24"/>
  <c r="G92" i="24"/>
  <c r="E92" i="24"/>
  <c r="D92" i="24"/>
  <c r="J91" i="24"/>
  <c r="K90" i="24"/>
  <c r="J90" i="24"/>
  <c r="I90" i="24"/>
  <c r="H90" i="24"/>
  <c r="G90" i="24"/>
  <c r="F90" i="24"/>
  <c r="E90" i="24"/>
  <c r="D90" i="24"/>
  <c r="C90" i="24"/>
  <c r="K89" i="24"/>
  <c r="J89" i="24" s="1"/>
  <c r="I89" i="24"/>
  <c r="H89" i="24"/>
  <c r="G89" i="24"/>
  <c r="F89" i="24"/>
  <c r="E89" i="24"/>
  <c r="D89" i="24"/>
  <c r="C89" i="24"/>
  <c r="K88" i="24"/>
  <c r="J88" i="24"/>
  <c r="I88" i="24"/>
  <c r="H88" i="24"/>
  <c r="G88" i="24"/>
  <c r="F88" i="24"/>
  <c r="E88" i="24"/>
  <c r="D88" i="24"/>
  <c r="C88" i="24"/>
  <c r="K87" i="24"/>
  <c r="J87" i="24" s="1"/>
  <c r="H87" i="24"/>
  <c r="G87" i="24"/>
  <c r="E87" i="24"/>
  <c r="D87" i="24"/>
  <c r="K86" i="24"/>
  <c r="J86" i="24"/>
  <c r="K85" i="24"/>
  <c r="J85" i="24" s="1"/>
  <c r="K84" i="24"/>
  <c r="J84" i="24"/>
  <c r="K83" i="24"/>
  <c r="J83" i="24" s="1"/>
  <c r="K82" i="24"/>
  <c r="J82" i="24"/>
  <c r="K81" i="24"/>
  <c r="J81" i="24" s="1"/>
  <c r="K80" i="24"/>
  <c r="J80" i="24"/>
  <c r="K79" i="24"/>
  <c r="J79" i="24" s="1"/>
  <c r="K78" i="24"/>
  <c r="J78" i="24"/>
  <c r="K77" i="24"/>
  <c r="J77" i="24" s="1"/>
  <c r="K76" i="24"/>
  <c r="J76" i="24"/>
  <c r="K75" i="24"/>
  <c r="J75" i="24" s="1"/>
  <c r="K74" i="24"/>
  <c r="J74" i="24"/>
  <c r="K73" i="24"/>
  <c r="J73" i="24" s="1"/>
  <c r="H73" i="24"/>
  <c r="G73" i="24"/>
  <c r="E73" i="24"/>
  <c r="D73" i="24"/>
  <c r="K72" i="24"/>
  <c r="J72" i="24"/>
  <c r="H72" i="24"/>
  <c r="G72" i="24"/>
  <c r="E72" i="24"/>
  <c r="D72" i="24"/>
  <c r="K71" i="24"/>
  <c r="J71" i="24" s="1"/>
  <c r="K70" i="24"/>
  <c r="J70" i="24"/>
  <c r="K69" i="24"/>
  <c r="J69" i="24" s="1"/>
  <c r="H69" i="24"/>
  <c r="G69" i="24"/>
  <c r="E69" i="24"/>
  <c r="D69" i="24"/>
  <c r="J68" i="24"/>
  <c r="K67" i="24"/>
  <c r="J67" i="24" s="1"/>
  <c r="I67" i="24"/>
  <c r="H67" i="24"/>
  <c r="G67" i="24"/>
  <c r="F67" i="24"/>
  <c r="E67" i="24"/>
  <c r="D67" i="24"/>
  <c r="C67" i="24"/>
  <c r="K66" i="24"/>
  <c r="J66" i="24"/>
  <c r="H66" i="24"/>
  <c r="G66" i="24"/>
  <c r="E66" i="24"/>
  <c r="D66" i="24"/>
  <c r="K65" i="24"/>
  <c r="J65" i="24" s="1"/>
  <c r="H65" i="24"/>
  <c r="G65" i="24"/>
  <c r="E65" i="24"/>
  <c r="D65" i="24"/>
  <c r="K64" i="24"/>
  <c r="J64" i="24"/>
  <c r="H64" i="24"/>
  <c r="G64" i="24"/>
  <c r="E64" i="24"/>
  <c r="D64" i="24"/>
  <c r="K63" i="24"/>
  <c r="J63" i="24" s="1"/>
  <c r="H63" i="24"/>
  <c r="G63" i="24"/>
  <c r="E63" i="24"/>
  <c r="D63" i="24"/>
  <c r="K61" i="24"/>
  <c r="H61" i="24"/>
  <c r="G61" i="24"/>
  <c r="E61" i="24"/>
  <c r="D61" i="24"/>
  <c r="K60" i="24"/>
  <c r="J60" i="24" s="1"/>
  <c r="H60" i="24"/>
  <c r="G60" i="24"/>
  <c r="E60" i="24"/>
  <c r="D60" i="24"/>
  <c r="K59" i="24"/>
  <c r="H59" i="24"/>
  <c r="G59" i="24"/>
  <c r="E59" i="24"/>
  <c r="D59" i="24"/>
  <c r="K58" i="24"/>
  <c r="J58" i="24" s="1"/>
  <c r="H58" i="24"/>
  <c r="G58" i="24"/>
  <c r="E58" i="24"/>
  <c r="D58" i="24"/>
  <c r="K57" i="24"/>
  <c r="J57" i="24"/>
  <c r="H57" i="24"/>
  <c r="G57" i="24"/>
  <c r="E57" i="24"/>
  <c r="D57" i="24"/>
  <c r="K56" i="24"/>
  <c r="J56" i="24" s="1"/>
  <c r="H56" i="24"/>
  <c r="G56" i="24"/>
  <c r="E56" i="24"/>
  <c r="D56" i="24"/>
  <c r="K55" i="24"/>
  <c r="J55" i="24"/>
  <c r="K54" i="24"/>
  <c r="J54" i="24" s="1"/>
  <c r="K53" i="24"/>
  <c r="J53" i="24"/>
  <c r="H53" i="24"/>
  <c r="G53" i="24"/>
  <c r="E53" i="24"/>
  <c r="D53" i="24"/>
  <c r="K52" i="24"/>
  <c r="J52" i="24" s="1"/>
  <c r="H52" i="24"/>
  <c r="G52" i="24"/>
  <c r="E52" i="24"/>
  <c r="D52" i="24"/>
  <c r="K51" i="24"/>
  <c r="J51" i="24"/>
  <c r="H51" i="24"/>
  <c r="G51" i="24"/>
  <c r="E51" i="24"/>
  <c r="D51" i="24"/>
  <c r="K50" i="24"/>
  <c r="J50" i="24" s="1"/>
  <c r="H50" i="24"/>
  <c r="G50" i="24"/>
  <c r="E50" i="24"/>
  <c r="D50" i="24"/>
  <c r="J49" i="24"/>
  <c r="K48" i="24"/>
  <c r="J48" i="24" s="1"/>
  <c r="H48" i="24"/>
  <c r="G48" i="24"/>
  <c r="E48" i="24"/>
  <c r="D48" i="24"/>
  <c r="K47" i="24"/>
  <c r="H47" i="24"/>
  <c r="G47" i="24"/>
  <c r="E47" i="24"/>
  <c r="D47" i="24"/>
  <c r="K45" i="24"/>
  <c r="J45" i="24" s="1"/>
  <c r="H45" i="24"/>
  <c r="G45" i="24"/>
  <c r="E45" i="24"/>
  <c r="D45" i="24"/>
  <c r="K44" i="24"/>
  <c r="H44" i="24"/>
  <c r="G44" i="24"/>
  <c r="E44" i="24"/>
  <c r="D44" i="24"/>
  <c r="K43" i="24"/>
  <c r="J43" i="24" s="1"/>
  <c r="H43" i="24"/>
  <c r="G43" i="24"/>
  <c r="E43" i="24"/>
  <c r="D43" i="24"/>
  <c r="K41" i="24"/>
  <c r="J41" i="24"/>
  <c r="H41" i="24"/>
  <c r="G41" i="24"/>
  <c r="E41" i="24"/>
  <c r="D41" i="24"/>
  <c r="K40" i="24"/>
  <c r="J40" i="24" s="1"/>
  <c r="H40" i="24"/>
  <c r="G40" i="24"/>
  <c r="E40" i="24"/>
  <c r="D40" i="24"/>
  <c r="K39" i="24"/>
  <c r="J39" i="24"/>
  <c r="H39" i="24"/>
  <c r="G39" i="24"/>
  <c r="E39" i="24"/>
  <c r="D39" i="24"/>
  <c r="K38" i="24"/>
  <c r="J38" i="24" s="1"/>
  <c r="H38" i="24"/>
  <c r="G38" i="24"/>
  <c r="E38" i="24"/>
  <c r="D38" i="24"/>
  <c r="K36" i="24"/>
  <c r="F36" i="24"/>
  <c r="E36" i="24"/>
  <c r="D36" i="24"/>
  <c r="C36" i="24"/>
  <c r="K35" i="24"/>
  <c r="J35" i="24" s="1"/>
  <c r="H35" i="24"/>
  <c r="G35" i="24"/>
  <c r="E35" i="24"/>
  <c r="D35" i="24"/>
  <c r="K33" i="24"/>
  <c r="J33" i="24"/>
  <c r="K32" i="24"/>
  <c r="J32" i="24" s="1"/>
  <c r="H32" i="24"/>
  <c r="G32" i="24"/>
  <c r="E32" i="24"/>
  <c r="D32" i="24"/>
  <c r="K31" i="24"/>
  <c r="J31" i="24"/>
  <c r="H31" i="24"/>
  <c r="G31" i="24"/>
  <c r="E31" i="24"/>
  <c r="D31" i="24"/>
  <c r="K30" i="24"/>
  <c r="J30" i="24" s="1"/>
  <c r="H30" i="24"/>
  <c r="G30" i="24"/>
  <c r="E30" i="24"/>
  <c r="D30" i="24"/>
  <c r="K29" i="24"/>
  <c r="H29" i="24"/>
  <c r="G29" i="24"/>
  <c r="E29" i="24"/>
  <c r="D29" i="24"/>
  <c r="K28" i="24"/>
  <c r="J28" i="24" s="1"/>
  <c r="H28" i="24"/>
  <c r="G28" i="24"/>
  <c r="E28" i="24"/>
  <c r="D28" i="24"/>
  <c r="K27" i="24"/>
  <c r="J27" i="24"/>
  <c r="H27" i="24"/>
  <c r="G27" i="24"/>
  <c r="E27" i="24"/>
  <c r="D27" i="24"/>
  <c r="K26" i="24"/>
  <c r="J26" i="24" s="1"/>
  <c r="H26" i="24"/>
  <c r="G26" i="24"/>
  <c r="E26" i="24"/>
  <c r="D26" i="24"/>
  <c r="K25" i="24"/>
  <c r="J25" i="24"/>
  <c r="H25" i="24"/>
  <c r="G25" i="24"/>
  <c r="E25" i="24"/>
  <c r="D25" i="24"/>
  <c r="K24" i="24"/>
  <c r="H24" i="24"/>
  <c r="G24" i="24"/>
  <c r="E24" i="24"/>
  <c r="D24" i="24"/>
  <c r="K23" i="24"/>
  <c r="H23" i="24"/>
  <c r="G23" i="24"/>
  <c r="E23" i="24"/>
  <c r="D23" i="24"/>
  <c r="K21" i="24"/>
  <c r="J21" i="24" s="1"/>
  <c r="H21" i="24"/>
  <c r="G21" i="24"/>
  <c r="E21" i="24"/>
  <c r="D21" i="24"/>
  <c r="K20" i="24"/>
  <c r="H20" i="24"/>
  <c r="G20" i="24"/>
  <c r="E20" i="24"/>
  <c r="D20" i="24"/>
  <c r="K18" i="24"/>
  <c r="H18" i="24"/>
  <c r="G18" i="24"/>
  <c r="E18" i="24"/>
  <c r="D18" i="24"/>
  <c r="K17" i="24"/>
  <c r="H17" i="24"/>
  <c r="G17" i="24"/>
  <c r="E17" i="24"/>
  <c r="D17" i="24"/>
  <c r="K272" i="23"/>
  <c r="J272" i="23"/>
  <c r="H272" i="23"/>
  <c r="G272" i="23"/>
  <c r="E272" i="23"/>
  <c r="D272" i="23"/>
  <c r="K271" i="23"/>
  <c r="J271" i="23" s="1"/>
  <c r="H271" i="23"/>
  <c r="G271" i="23"/>
  <c r="E271" i="23"/>
  <c r="D271" i="23"/>
  <c r="K270" i="23"/>
  <c r="J270" i="23"/>
  <c r="H270" i="23"/>
  <c r="G270" i="23"/>
  <c r="E270" i="23"/>
  <c r="D270" i="23"/>
  <c r="K269" i="23"/>
  <c r="J269" i="23" s="1"/>
  <c r="H269" i="23"/>
  <c r="G269" i="23"/>
  <c r="E269" i="23"/>
  <c r="D269" i="23"/>
  <c r="K268" i="23"/>
  <c r="J268" i="23"/>
  <c r="H268" i="23"/>
  <c r="G268" i="23"/>
  <c r="E268" i="23"/>
  <c r="D268" i="23"/>
  <c r="K267" i="23"/>
  <c r="J267" i="23" s="1"/>
  <c r="H267" i="23"/>
  <c r="G267" i="23"/>
  <c r="E267" i="23"/>
  <c r="D267" i="23"/>
  <c r="K266" i="23"/>
  <c r="J266" i="23"/>
  <c r="H266" i="23"/>
  <c r="G266" i="23"/>
  <c r="E266" i="23"/>
  <c r="D266" i="23"/>
  <c r="K265" i="23"/>
  <c r="J265" i="23" s="1"/>
  <c r="H265" i="23"/>
  <c r="G265" i="23"/>
  <c r="E265" i="23"/>
  <c r="D265" i="23"/>
  <c r="K264" i="23"/>
  <c r="J264" i="23"/>
  <c r="H264" i="23"/>
  <c r="G264" i="23"/>
  <c r="E264" i="23"/>
  <c r="D264" i="23"/>
  <c r="K263" i="23"/>
  <c r="J263" i="23" s="1"/>
  <c r="H263" i="23"/>
  <c r="G263" i="23"/>
  <c r="E263" i="23"/>
  <c r="D263" i="23"/>
  <c r="K262" i="23"/>
  <c r="J262" i="23"/>
  <c r="H262" i="23"/>
  <c r="G262" i="23"/>
  <c r="E262" i="23"/>
  <c r="D262" i="23"/>
  <c r="K261" i="23"/>
  <c r="J261" i="23" s="1"/>
  <c r="H261" i="23"/>
  <c r="G261" i="23"/>
  <c r="E261" i="23"/>
  <c r="D261" i="23"/>
  <c r="K260" i="23"/>
  <c r="J260" i="23"/>
  <c r="I260" i="23"/>
  <c r="H260" i="23"/>
  <c r="G260" i="23"/>
  <c r="E260" i="23"/>
  <c r="D260" i="23"/>
  <c r="K259" i="23"/>
  <c r="J259" i="23" s="1"/>
  <c r="H259" i="23"/>
  <c r="G259" i="23"/>
  <c r="E259" i="23"/>
  <c r="D259" i="23"/>
  <c r="K258" i="23"/>
  <c r="J258" i="23"/>
  <c r="H258" i="23"/>
  <c r="G258" i="23"/>
  <c r="E258" i="23"/>
  <c r="D258" i="23"/>
  <c r="J257" i="23"/>
  <c r="K256" i="23"/>
  <c r="J256" i="23"/>
  <c r="H256" i="23"/>
  <c r="G256" i="23"/>
  <c r="E256" i="23"/>
  <c r="D256" i="23"/>
  <c r="J255" i="23"/>
  <c r="K254" i="23"/>
  <c r="H254" i="23"/>
  <c r="G254" i="23"/>
  <c r="E254" i="23"/>
  <c r="D254" i="23"/>
  <c r="K253" i="23"/>
  <c r="H253" i="23"/>
  <c r="G253" i="23"/>
  <c r="E253" i="23"/>
  <c r="D253" i="23"/>
  <c r="J252" i="23"/>
  <c r="K251" i="23"/>
  <c r="J251" i="23" s="1"/>
  <c r="H251" i="23"/>
  <c r="G251" i="23"/>
  <c r="E251" i="23"/>
  <c r="D251" i="23"/>
  <c r="K250" i="23"/>
  <c r="J250" i="23"/>
  <c r="H250" i="23"/>
  <c r="G250" i="23"/>
  <c r="E250" i="23"/>
  <c r="D250" i="23"/>
  <c r="K249" i="23"/>
  <c r="K248" i="23"/>
  <c r="H248" i="23"/>
  <c r="G248" i="23"/>
  <c r="E248" i="23"/>
  <c r="D248" i="23"/>
  <c r="K247" i="23"/>
  <c r="J249" i="23" s="1"/>
  <c r="H247" i="23"/>
  <c r="G247" i="23"/>
  <c r="E247" i="23"/>
  <c r="D247" i="23"/>
  <c r="K246" i="23"/>
  <c r="J247" i="23" s="1"/>
  <c r="J246" i="23"/>
  <c r="H246" i="23"/>
  <c r="G246" i="23"/>
  <c r="E246" i="23"/>
  <c r="D246" i="23"/>
  <c r="K245" i="23"/>
  <c r="J245" i="23" s="1"/>
  <c r="H245" i="23"/>
  <c r="G245" i="23"/>
  <c r="E245" i="23"/>
  <c r="D245" i="23"/>
  <c r="K244" i="23"/>
  <c r="J244" i="23"/>
  <c r="H244" i="23"/>
  <c r="G244" i="23"/>
  <c r="E244" i="23"/>
  <c r="D244" i="23"/>
  <c r="J243" i="23"/>
  <c r="K242" i="23"/>
  <c r="J242" i="23"/>
  <c r="H242" i="23"/>
  <c r="G242" i="23"/>
  <c r="E242" i="23"/>
  <c r="D242" i="23"/>
  <c r="K241" i="23"/>
  <c r="J241" i="23" s="1"/>
  <c r="H241" i="23"/>
  <c r="G241" i="23"/>
  <c r="E241" i="23"/>
  <c r="D241" i="23"/>
  <c r="K240" i="23"/>
  <c r="J240" i="23"/>
  <c r="H240" i="23"/>
  <c r="G240" i="23"/>
  <c r="E240" i="23"/>
  <c r="D240" i="23"/>
  <c r="K239" i="23"/>
  <c r="K238" i="23"/>
  <c r="H238" i="23"/>
  <c r="G238" i="23"/>
  <c r="E238" i="23"/>
  <c r="D238" i="23"/>
  <c r="J237" i="23"/>
  <c r="K236" i="23"/>
  <c r="J236" i="23"/>
  <c r="H236" i="23"/>
  <c r="G236" i="23"/>
  <c r="E236" i="23"/>
  <c r="D236" i="23"/>
  <c r="J235" i="23"/>
  <c r="K234" i="23"/>
  <c r="J234" i="23"/>
  <c r="H234" i="23"/>
  <c r="G234" i="23"/>
  <c r="E234" i="23"/>
  <c r="D234" i="23"/>
  <c r="K233" i="23"/>
  <c r="J233" i="23" s="1"/>
  <c r="H233" i="23"/>
  <c r="G233" i="23"/>
  <c r="E233" i="23"/>
  <c r="D233" i="23"/>
  <c r="J232" i="23"/>
  <c r="K231" i="23"/>
  <c r="J231" i="23" s="1"/>
  <c r="H231" i="23"/>
  <c r="G231" i="23"/>
  <c r="E231" i="23"/>
  <c r="D231" i="23"/>
  <c r="K230" i="23"/>
  <c r="H230" i="23"/>
  <c r="G230" i="23"/>
  <c r="E230" i="23"/>
  <c r="D230" i="23"/>
  <c r="K229" i="23"/>
  <c r="J229" i="23" s="1"/>
  <c r="H229" i="23"/>
  <c r="G229" i="23"/>
  <c r="E229" i="23"/>
  <c r="D229" i="23"/>
  <c r="K228" i="23"/>
  <c r="J228" i="23"/>
  <c r="H228" i="23"/>
  <c r="G228" i="23"/>
  <c r="E228" i="23"/>
  <c r="D228" i="23"/>
  <c r="K227" i="23"/>
  <c r="J227" i="23" s="1"/>
  <c r="H227" i="23"/>
  <c r="G227" i="23"/>
  <c r="E227" i="23"/>
  <c r="D227" i="23"/>
  <c r="K226" i="23"/>
  <c r="J226" i="23"/>
  <c r="H226" i="23"/>
  <c r="G226" i="23"/>
  <c r="E226" i="23"/>
  <c r="D226" i="23"/>
  <c r="K225" i="23"/>
  <c r="J225" i="23" s="1"/>
  <c r="H225" i="23"/>
  <c r="G225" i="23"/>
  <c r="E225" i="23"/>
  <c r="D225" i="23"/>
  <c r="K224" i="23"/>
  <c r="J224" i="23"/>
  <c r="K223" i="23"/>
  <c r="J223" i="23" s="1"/>
  <c r="K222" i="23"/>
  <c r="J222" i="23"/>
  <c r="H222" i="23"/>
  <c r="G222" i="23"/>
  <c r="E222" i="23"/>
  <c r="D222" i="23"/>
  <c r="K221" i="23"/>
  <c r="J221" i="23" s="1"/>
  <c r="H221" i="23"/>
  <c r="G221" i="23"/>
  <c r="E221" i="23"/>
  <c r="D221" i="23"/>
  <c r="K219" i="23"/>
  <c r="J219" i="23"/>
  <c r="H219" i="23"/>
  <c r="G219" i="23"/>
  <c r="E219" i="23"/>
  <c r="D219" i="23"/>
  <c r="K218" i="23"/>
  <c r="J218" i="23" s="1"/>
  <c r="H218" i="23"/>
  <c r="G218" i="23"/>
  <c r="E218" i="23"/>
  <c r="D218" i="23"/>
  <c r="K217" i="23"/>
  <c r="H217" i="23"/>
  <c r="G217" i="23"/>
  <c r="E217" i="23"/>
  <c r="D217" i="23"/>
  <c r="K216" i="23"/>
  <c r="J216" i="23" s="1"/>
  <c r="H216" i="23"/>
  <c r="G216" i="23"/>
  <c r="E216" i="23"/>
  <c r="D216" i="23"/>
  <c r="K215" i="23"/>
  <c r="J215" i="23"/>
  <c r="K214" i="23"/>
  <c r="J214" i="23" s="1"/>
  <c r="H214" i="23"/>
  <c r="G214" i="23"/>
  <c r="E214" i="23"/>
  <c r="D214" i="23"/>
  <c r="K213" i="23"/>
  <c r="J213" i="23"/>
  <c r="H213" i="23"/>
  <c r="G213" i="23"/>
  <c r="E213" i="23"/>
  <c r="D213" i="23"/>
  <c r="K212" i="23"/>
  <c r="J212" i="23" s="1"/>
  <c r="H212" i="23"/>
  <c r="G212" i="23"/>
  <c r="E212" i="23"/>
  <c r="D212" i="23"/>
  <c r="J211" i="23"/>
  <c r="K210" i="23"/>
  <c r="H210" i="23"/>
  <c r="G210" i="23"/>
  <c r="E210" i="23"/>
  <c r="D210" i="23"/>
  <c r="K209" i="23"/>
  <c r="H209" i="23"/>
  <c r="G209" i="23"/>
  <c r="E209" i="23"/>
  <c r="D209" i="23"/>
  <c r="K208" i="23"/>
  <c r="J208" i="23" s="1"/>
  <c r="H208" i="23"/>
  <c r="G208" i="23"/>
  <c r="E208" i="23"/>
  <c r="D208" i="23"/>
  <c r="J207" i="23"/>
  <c r="K206" i="23"/>
  <c r="I206" i="23"/>
  <c r="H206" i="23"/>
  <c r="G206" i="23"/>
  <c r="F206" i="23"/>
  <c r="E206" i="23"/>
  <c r="D206" i="23"/>
  <c r="C206" i="23"/>
  <c r="K205" i="23"/>
  <c r="J205" i="23" s="1"/>
  <c r="H205" i="23"/>
  <c r="G205" i="23"/>
  <c r="E205" i="23"/>
  <c r="D205" i="23"/>
  <c r="J204" i="23"/>
  <c r="K203" i="23"/>
  <c r="H203" i="23"/>
  <c r="G203" i="23"/>
  <c r="E203" i="23"/>
  <c r="D203" i="23"/>
  <c r="K202" i="23"/>
  <c r="J202" i="23"/>
  <c r="H202" i="23"/>
  <c r="G202" i="23"/>
  <c r="E202" i="23"/>
  <c r="D202" i="23"/>
  <c r="K201" i="23"/>
  <c r="J201" i="23" s="1"/>
  <c r="H201" i="23"/>
  <c r="G201" i="23"/>
  <c r="E201" i="23"/>
  <c r="D201" i="23"/>
  <c r="K200" i="23"/>
  <c r="J200" i="23"/>
  <c r="H200" i="23"/>
  <c r="G200" i="23"/>
  <c r="E200" i="23"/>
  <c r="D200" i="23"/>
  <c r="K199" i="23"/>
  <c r="J199" i="23" s="1"/>
  <c r="H199" i="23"/>
  <c r="G199" i="23"/>
  <c r="E199" i="23"/>
  <c r="D199" i="23"/>
  <c r="K198" i="23"/>
  <c r="J198" i="23"/>
  <c r="H198" i="23"/>
  <c r="G198" i="23"/>
  <c r="E198" i="23"/>
  <c r="D198" i="23"/>
  <c r="K197" i="23"/>
  <c r="J197" i="23" s="1"/>
  <c r="H197" i="23"/>
  <c r="G197" i="23"/>
  <c r="E197" i="23"/>
  <c r="D197" i="23"/>
  <c r="K196" i="23"/>
  <c r="J196" i="23"/>
  <c r="K195" i="23"/>
  <c r="J195" i="23" s="1"/>
  <c r="K194" i="23"/>
  <c r="J194" i="23"/>
  <c r="K193" i="23"/>
  <c r="J193" i="23" s="1"/>
  <c r="K192" i="23"/>
  <c r="J192" i="23"/>
  <c r="H192" i="23"/>
  <c r="G192" i="23"/>
  <c r="E192" i="23"/>
  <c r="D192" i="23"/>
  <c r="K191" i="23"/>
  <c r="J191" i="23" s="1"/>
  <c r="H191" i="23"/>
  <c r="G191" i="23"/>
  <c r="E191" i="23"/>
  <c r="D191" i="23"/>
  <c r="K190" i="23"/>
  <c r="J190" i="23"/>
  <c r="H190" i="23"/>
  <c r="G190" i="23"/>
  <c r="F190" i="23"/>
  <c r="E190" i="23"/>
  <c r="D190" i="23"/>
  <c r="K189" i="23"/>
  <c r="J189" i="23" s="1"/>
  <c r="H189" i="23"/>
  <c r="G189" i="23"/>
  <c r="E189" i="23"/>
  <c r="D189" i="23"/>
  <c r="K188" i="23"/>
  <c r="H188" i="23"/>
  <c r="G188" i="23"/>
  <c r="E188" i="23"/>
  <c r="D188" i="23"/>
  <c r="K187" i="23"/>
  <c r="H187" i="23"/>
  <c r="G187" i="23"/>
  <c r="E187" i="23"/>
  <c r="D187" i="23"/>
  <c r="K186" i="23"/>
  <c r="H186" i="23"/>
  <c r="G186" i="23"/>
  <c r="E186" i="23"/>
  <c r="D186" i="23"/>
  <c r="K185" i="23"/>
  <c r="H185" i="23"/>
  <c r="G185" i="23"/>
  <c r="E185" i="23"/>
  <c r="D185" i="23"/>
  <c r="J184" i="23"/>
  <c r="K183" i="23"/>
  <c r="H183" i="23"/>
  <c r="G183" i="23"/>
  <c r="E183" i="23"/>
  <c r="D183" i="23"/>
  <c r="K181" i="23"/>
  <c r="H181" i="23"/>
  <c r="G181" i="23"/>
  <c r="E181" i="23"/>
  <c r="D181" i="23"/>
  <c r="K180" i="23"/>
  <c r="J180" i="23" s="1"/>
  <c r="K179" i="23"/>
  <c r="J179" i="23"/>
  <c r="K178" i="23"/>
  <c r="J178" i="23" s="1"/>
  <c r="K177" i="23"/>
  <c r="J177" i="23"/>
  <c r="K176" i="23"/>
  <c r="J176" i="23" s="1"/>
  <c r="K175" i="23"/>
  <c r="J175" i="23"/>
  <c r="K174" i="23"/>
  <c r="J174" i="23" s="1"/>
  <c r="K173" i="23"/>
  <c r="J173" i="23"/>
  <c r="K172" i="23"/>
  <c r="J172" i="23" s="1"/>
  <c r="K171" i="23"/>
  <c r="J171" i="23"/>
  <c r="K170" i="23"/>
  <c r="J170" i="23" s="1"/>
  <c r="K169" i="23"/>
  <c r="J169" i="23"/>
  <c r="H169" i="23"/>
  <c r="G169" i="23"/>
  <c r="E169" i="23"/>
  <c r="D169" i="23"/>
  <c r="J168" i="23"/>
  <c r="K167" i="23"/>
  <c r="J167" i="23"/>
  <c r="H167" i="23"/>
  <c r="G167" i="23"/>
  <c r="E167" i="23"/>
  <c r="D167" i="23"/>
  <c r="K166" i="23"/>
  <c r="J166" i="23" s="1"/>
  <c r="H166" i="23"/>
  <c r="G166" i="23"/>
  <c r="E166" i="23"/>
  <c r="D166" i="23"/>
  <c r="K165" i="23"/>
  <c r="J165" i="23"/>
  <c r="H165" i="23"/>
  <c r="G165" i="23"/>
  <c r="E165" i="23"/>
  <c r="D165" i="23"/>
  <c r="K164" i="23"/>
  <c r="H164" i="23"/>
  <c r="G164" i="23"/>
  <c r="E164" i="23"/>
  <c r="D164" i="23"/>
  <c r="K163" i="23"/>
  <c r="J163" i="23"/>
  <c r="H163" i="23"/>
  <c r="G163" i="23"/>
  <c r="E163" i="23"/>
  <c r="D163" i="23"/>
  <c r="K162" i="23"/>
  <c r="J162" i="23" s="1"/>
  <c r="H162" i="23"/>
  <c r="G162" i="23"/>
  <c r="E162" i="23"/>
  <c r="D162" i="23"/>
  <c r="K161" i="23"/>
  <c r="J161" i="23"/>
  <c r="H161" i="23"/>
  <c r="G161" i="23"/>
  <c r="E161" i="23"/>
  <c r="D161" i="23"/>
  <c r="J160" i="23"/>
  <c r="K159" i="23"/>
  <c r="J159" i="23"/>
  <c r="H159" i="23"/>
  <c r="G159" i="23"/>
  <c r="E159" i="23"/>
  <c r="D159" i="23"/>
  <c r="K158" i="23"/>
  <c r="H158" i="23"/>
  <c r="G158" i="23"/>
  <c r="E158" i="23"/>
  <c r="D158" i="23"/>
  <c r="K157" i="23"/>
  <c r="H157" i="23"/>
  <c r="G157" i="23"/>
  <c r="E157" i="23"/>
  <c r="D157" i="23"/>
  <c r="K156" i="23"/>
  <c r="J156" i="23" s="1"/>
  <c r="H156" i="23"/>
  <c r="G156" i="23"/>
  <c r="E156" i="23"/>
  <c r="D156" i="23"/>
  <c r="K155" i="23"/>
  <c r="J155" i="23"/>
  <c r="H155" i="23"/>
  <c r="G155" i="23"/>
  <c r="E155" i="23"/>
  <c r="D155" i="23"/>
  <c r="K154" i="23"/>
  <c r="J154" i="23" s="1"/>
  <c r="H154" i="23"/>
  <c r="G154" i="23"/>
  <c r="E154" i="23"/>
  <c r="D154" i="23"/>
  <c r="J153" i="23"/>
  <c r="K152" i="23"/>
  <c r="J152" i="23" s="1"/>
  <c r="K151" i="23"/>
  <c r="J151" i="23"/>
  <c r="H151" i="23"/>
  <c r="G151" i="23"/>
  <c r="E151" i="23"/>
  <c r="D151" i="23"/>
  <c r="K150" i="23"/>
  <c r="J150" i="23" s="1"/>
  <c r="H150" i="23"/>
  <c r="G150" i="23"/>
  <c r="E150" i="23"/>
  <c r="D150" i="23"/>
  <c r="K149" i="23"/>
  <c r="J149" i="23"/>
  <c r="H149" i="23"/>
  <c r="G149" i="23"/>
  <c r="E149" i="23"/>
  <c r="D149" i="23"/>
  <c r="K148" i="23"/>
  <c r="J148" i="23" s="1"/>
  <c r="H148" i="23"/>
  <c r="G148" i="23"/>
  <c r="E148" i="23"/>
  <c r="D148" i="23"/>
  <c r="K147" i="23"/>
  <c r="J147" i="23"/>
  <c r="H147" i="23"/>
  <c r="G147" i="23"/>
  <c r="E147" i="23"/>
  <c r="D147" i="23"/>
  <c r="K146" i="23"/>
  <c r="J146" i="23" s="1"/>
  <c r="H146" i="23"/>
  <c r="G146" i="23"/>
  <c r="E146" i="23"/>
  <c r="D146" i="23"/>
  <c r="K145" i="23"/>
  <c r="J145" i="23"/>
  <c r="H145" i="23"/>
  <c r="G145" i="23"/>
  <c r="E145" i="23"/>
  <c r="D145" i="23"/>
  <c r="K144" i="23"/>
  <c r="H144" i="23"/>
  <c r="G144" i="23"/>
  <c r="E144" i="23"/>
  <c r="D144" i="23"/>
  <c r="K143" i="23"/>
  <c r="J143" i="23"/>
  <c r="H143" i="23"/>
  <c r="G143" i="23"/>
  <c r="E143" i="23"/>
  <c r="D143" i="23"/>
  <c r="K142" i="23"/>
  <c r="J142" i="23" s="1"/>
  <c r="H142" i="23"/>
  <c r="G142" i="23"/>
  <c r="E142" i="23"/>
  <c r="D142" i="23"/>
  <c r="K141" i="23"/>
  <c r="J141" i="23"/>
  <c r="H141" i="23"/>
  <c r="G141" i="23"/>
  <c r="E141" i="23"/>
  <c r="D141" i="23"/>
  <c r="K140" i="23"/>
  <c r="J140" i="23" s="1"/>
  <c r="H140" i="23"/>
  <c r="G140" i="23"/>
  <c r="E140" i="23"/>
  <c r="D140" i="23"/>
  <c r="K139" i="23"/>
  <c r="H139" i="23"/>
  <c r="G139" i="23"/>
  <c r="E139" i="23"/>
  <c r="D139" i="23"/>
  <c r="K138" i="23"/>
  <c r="J138" i="23" s="1"/>
  <c r="H138" i="23"/>
  <c r="G138" i="23"/>
  <c r="E138" i="23"/>
  <c r="D138" i="23"/>
  <c r="K136" i="23"/>
  <c r="I136" i="23"/>
  <c r="H136" i="23"/>
  <c r="G136" i="23"/>
  <c r="F136" i="23"/>
  <c r="J136" i="23" s="1"/>
  <c r="E136" i="23"/>
  <c r="D136" i="23"/>
  <c r="C136" i="23"/>
  <c r="K135" i="23"/>
  <c r="J135" i="23" s="1"/>
  <c r="H135" i="23"/>
  <c r="G135" i="23"/>
  <c r="E135" i="23"/>
  <c r="D135" i="23"/>
  <c r="K134" i="23"/>
  <c r="J134" i="23"/>
  <c r="I134" i="23"/>
  <c r="H134" i="23"/>
  <c r="G134" i="23"/>
  <c r="E134" i="23"/>
  <c r="D134" i="23"/>
  <c r="K133" i="23"/>
  <c r="J133" i="23" s="1"/>
  <c r="H133" i="23"/>
  <c r="G133" i="23"/>
  <c r="E133" i="23"/>
  <c r="D133" i="23"/>
  <c r="K132" i="23"/>
  <c r="J132" i="23"/>
  <c r="H132" i="23"/>
  <c r="G132" i="23"/>
  <c r="E132" i="23"/>
  <c r="D132" i="23"/>
  <c r="K131" i="23"/>
  <c r="J131" i="23" s="1"/>
  <c r="H131" i="23"/>
  <c r="G131" i="23"/>
  <c r="E131" i="23"/>
  <c r="D131" i="23"/>
  <c r="K130" i="23"/>
  <c r="J130" i="23"/>
  <c r="H130" i="23"/>
  <c r="G130" i="23"/>
  <c r="E130" i="23"/>
  <c r="D130" i="23"/>
  <c r="K129" i="23"/>
  <c r="H129" i="23"/>
  <c r="G129" i="23"/>
  <c r="E129" i="23"/>
  <c r="D129" i="23"/>
  <c r="K128" i="23"/>
  <c r="H128" i="23"/>
  <c r="G128" i="23"/>
  <c r="E128" i="23"/>
  <c r="D128" i="23"/>
  <c r="K127" i="23"/>
  <c r="H127" i="23"/>
  <c r="G127" i="23"/>
  <c r="E127" i="23"/>
  <c r="D127" i="23"/>
  <c r="J126" i="23"/>
  <c r="K125" i="23"/>
  <c r="H125" i="23"/>
  <c r="G125" i="23"/>
  <c r="E125" i="23"/>
  <c r="D125" i="23"/>
  <c r="K124" i="23"/>
  <c r="J124" i="23"/>
  <c r="K123" i="23"/>
  <c r="J123" i="23" s="1"/>
  <c r="H123" i="23"/>
  <c r="G123" i="23"/>
  <c r="E123" i="23"/>
  <c r="D123" i="23"/>
  <c r="K121" i="23"/>
  <c r="J121" i="23"/>
  <c r="K120" i="23"/>
  <c r="J120" i="23" s="1"/>
  <c r="H120" i="23"/>
  <c r="G120" i="23"/>
  <c r="E120" i="23"/>
  <c r="D120" i="23"/>
  <c r="K119" i="23"/>
  <c r="J119" i="23"/>
  <c r="K118" i="23"/>
  <c r="J118" i="23" s="1"/>
  <c r="K117" i="23"/>
  <c r="J117" i="23"/>
  <c r="H117" i="23"/>
  <c r="G117" i="23"/>
  <c r="E117" i="23"/>
  <c r="D117" i="23"/>
  <c r="K116" i="23"/>
  <c r="J116" i="23" s="1"/>
  <c r="H116" i="23"/>
  <c r="G116" i="23"/>
  <c r="E116" i="23"/>
  <c r="D116" i="23"/>
  <c r="K114" i="23"/>
  <c r="H114" i="23"/>
  <c r="G114" i="23"/>
  <c r="E114" i="23"/>
  <c r="D114" i="23"/>
  <c r="K113" i="23"/>
  <c r="H113" i="23"/>
  <c r="G113" i="23"/>
  <c r="E113" i="23"/>
  <c r="D113" i="23"/>
  <c r="K111" i="23"/>
  <c r="J111" i="23"/>
  <c r="I111" i="23"/>
  <c r="H111" i="23"/>
  <c r="G111" i="23"/>
  <c r="F111" i="23"/>
  <c r="E111" i="23"/>
  <c r="D111" i="23"/>
  <c r="C111" i="23"/>
  <c r="K110" i="23"/>
  <c r="J110" i="23" s="1"/>
  <c r="K109" i="23"/>
  <c r="J109" i="23"/>
  <c r="K108" i="23"/>
  <c r="J108" i="23" s="1"/>
  <c r="K107" i="23"/>
  <c r="J107" i="23"/>
  <c r="K106" i="23"/>
  <c r="J106" i="23" s="1"/>
  <c r="K105" i="23"/>
  <c r="J105" i="23"/>
  <c r="H105" i="23"/>
  <c r="G105" i="23"/>
  <c r="E105" i="23"/>
  <c r="D105" i="23"/>
  <c r="K104" i="23"/>
  <c r="J104" i="23" s="1"/>
  <c r="H104" i="23"/>
  <c r="G104" i="23"/>
  <c r="E104" i="23"/>
  <c r="D104" i="23"/>
  <c r="K102" i="23"/>
  <c r="I102" i="23"/>
  <c r="H102" i="23"/>
  <c r="G102" i="23"/>
  <c r="F102" i="23"/>
  <c r="E102" i="23"/>
  <c r="D102" i="23"/>
  <c r="C102" i="23"/>
  <c r="K101" i="23"/>
  <c r="J101" i="23"/>
  <c r="H101" i="23"/>
  <c r="G101" i="23"/>
  <c r="E101" i="23"/>
  <c r="D101" i="23"/>
  <c r="K100" i="23"/>
  <c r="H100" i="23"/>
  <c r="G100" i="23"/>
  <c r="E100" i="23"/>
  <c r="D100" i="23"/>
  <c r="K99" i="23"/>
  <c r="J99" i="23"/>
  <c r="H99" i="23"/>
  <c r="G99" i="23"/>
  <c r="E99" i="23"/>
  <c r="D99" i="23"/>
  <c r="K98" i="23"/>
  <c r="H98" i="23"/>
  <c r="G98" i="23"/>
  <c r="E98" i="23"/>
  <c r="D98" i="23"/>
  <c r="K97" i="23"/>
  <c r="J97" i="23"/>
  <c r="H97" i="23"/>
  <c r="G97" i="23"/>
  <c r="E97" i="23"/>
  <c r="D97" i="23"/>
  <c r="K96" i="23"/>
  <c r="H96" i="23"/>
  <c r="G96" i="23"/>
  <c r="E96" i="23"/>
  <c r="D96" i="23"/>
  <c r="K95" i="23"/>
  <c r="J95" i="23"/>
  <c r="H95" i="23"/>
  <c r="G95" i="23"/>
  <c r="E95" i="23"/>
  <c r="D95" i="23"/>
  <c r="K94" i="23"/>
  <c r="J94" i="23" s="1"/>
  <c r="H94" i="23"/>
  <c r="G94" i="23"/>
  <c r="E94" i="23"/>
  <c r="D94" i="23"/>
  <c r="K93" i="23"/>
  <c r="H93" i="23"/>
  <c r="G93" i="23"/>
  <c r="E93" i="23"/>
  <c r="D93" i="23"/>
  <c r="K92" i="23"/>
  <c r="H92" i="23"/>
  <c r="G92" i="23"/>
  <c r="E92" i="23"/>
  <c r="D92" i="23"/>
  <c r="K90" i="23"/>
  <c r="I90" i="23"/>
  <c r="H90" i="23"/>
  <c r="G90" i="23"/>
  <c r="F90" i="23"/>
  <c r="E90" i="23"/>
  <c r="D90" i="23"/>
  <c r="C90" i="23"/>
  <c r="K89" i="23"/>
  <c r="J89" i="23"/>
  <c r="I89" i="23"/>
  <c r="H89" i="23"/>
  <c r="G89" i="23"/>
  <c r="F89" i="23"/>
  <c r="E89" i="23"/>
  <c r="D89" i="23"/>
  <c r="C89" i="23"/>
  <c r="K88" i="23"/>
  <c r="J88" i="23" s="1"/>
  <c r="I88" i="23"/>
  <c r="H88" i="23"/>
  <c r="G88" i="23"/>
  <c r="F88" i="23"/>
  <c r="E88" i="23"/>
  <c r="D88" i="23"/>
  <c r="C88" i="23"/>
  <c r="K87" i="23"/>
  <c r="J87" i="23"/>
  <c r="H87" i="23"/>
  <c r="G87" i="23"/>
  <c r="E87" i="23"/>
  <c r="D87" i="23"/>
  <c r="K86" i="23"/>
  <c r="J86" i="23" s="1"/>
  <c r="K85" i="23"/>
  <c r="J85" i="23"/>
  <c r="K84" i="23"/>
  <c r="J84" i="23" s="1"/>
  <c r="K83" i="23"/>
  <c r="J83" i="23"/>
  <c r="K82" i="23"/>
  <c r="J82" i="23" s="1"/>
  <c r="K81" i="23"/>
  <c r="J81" i="23"/>
  <c r="K80" i="23"/>
  <c r="J80" i="23" s="1"/>
  <c r="K79" i="23"/>
  <c r="J79" i="23"/>
  <c r="K78" i="23"/>
  <c r="J78" i="23" s="1"/>
  <c r="K77" i="23"/>
  <c r="J77" i="23"/>
  <c r="K76" i="23"/>
  <c r="J76" i="23" s="1"/>
  <c r="K75" i="23"/>
  <c r="J75" i="23"/>
  <c r="K74" i="23"/>
  <c r="J74" i="23" s="1"/>
  <c r="K73" i="23"/>
  <c r="J73" i="23"/>
  <c r="H73" i="23"/>
  <c r="G73" i="23"/>
  <c r="E73" i="23"/>
  <c r="D73" i="23"/>
  <c r="K72" i="23"/>
  <c r="J72" i="23" s="1"/>
  <c r="H72" i="23"/>
  <c r="G72" i="23"/>
  <c r="E72" i="23"/>
  <c r="D72" i="23"/>
  <c r="K71" i="23"/>
  <c r="K70" i="23"/>
  <c r="J70" i="23" s="1"/>
  <c r="K69" i="23"/>
  <c r="J69" i="23"/>
  <c r="H69" i="23"/>
  <c r="G69" i="23"/>
  <c r="E69" i="23"/>
  <c r="D69" i="23"/>
  <c r="K67" i="23"/>
  <c r="J67" i="23" s="1"/>
  <c r="I67" i="23"/>
  <c r="H67" i="23"/>
  <c r="G67" i="23"/>
  <c r="F67" i="23"/>
  <c r="E67" i="23"/>
  <c r="D67" i="23"/>
  <c r="C67" i="23"/>
  <c r="K66" i="23"/>
  <c r="H66" i="23"/>
  <c r="G66" i="23"/>
  <c r="E66" i="23"/>
  <c r="D66" i="23"/>
  <c r="K65" i="23"/>
  <c r="H65" i="23"/>
  <c r="G65" i="23"/>
  <c r="E65" i="23"/>
  <c r="D65" i="23"/>
  <c r="K64" i="23"/>
  <c r="J64" i="23"/>
  <c r="H64" i="23"/>
  <c r="G64" i="23"/>
  <c r="E64" i="23"/>
  <c r="D64" i="23"/>
  <c r="K63" i="23"/>
  <c r="H63" i="23"/>
  <c r="G63" i="23"/>
  <c r="E63" i="23"/>
  <c r="D63" i="23"/>
  <c r="J62" i="23"/>
  <c r="K61" i="23"/>
  <c r="H61" i="23"/>
  <c r="G61" i="23"/>
  <c r="E61" i="23"/>
  <c r="D61" i="23"/>
  <c r="K60" i="23"/>
  <c r="J60" i="23"/>
  <c r="H60" i="23"/>
  <c r="G60" i="23"/>
  <c r="E60" i="23"/>
  <c r="D60" i="23"/>
  <c r="K59" i="23"/>
  <c r="H59" i="23"/>
  <c r="G59" i="23"/>
  <c r="E59" i="23"/>
  <c r="D59" i="23"/>
  <c r="K58" i="23"/>
  <c r="H58" i="23"/>
  <c r="G58" i="23"/>
  <c r="E58" i="23"/>
  <c r="D58" i="23"/>
  <c r="K57" i="23"/>
  <c r="J57" i="23" s="1"/>
  <c r="H57" i="23"/>
  <c r="G57" i="23"/>
  <c r="E57" i="23"/>
  <c r="D57" i="23"/>
  <c r="K56" i="23"/>
  <c r="J56" i="23"/>
  <c r="H56" i="23"/>
  <c r="G56" i="23"/>
  <c r="E56" i="23"/>
  <c r="D56" i="23"/>
  <c r="K55" i="23"/>
  <c r="J55" i="23" s="1"/>
  <c r="K54" i="23"/>
  <c r="J54" i="23"/>
  <c r="K53" i="23"/>
  <c r="J53" i="23" s="1"/>
  <c r="H53" i="23"/>
  <c r="G53" i="23"/>
  <c r="E53" i="23"/>
  <c r="D53" i="23"/>
  <c r="K52" i="23"/>
  <c r="J52" i="23"/>
  <c r="H52" i="23"/>
  <c r="G52" i="23"/>
  <c r="E52" i="23"/>
  <c r="D52" i="23"/>
  <c r="K51" i="23"/>
  <c r="J51" i="23" s="1"/>
  <c r="H51" i="23"/>
  <c r="G51" i="23"/>
  <c r="E51" i="23"/>
  <c r="D51" i="23"/>
  <c r="K50" i="23"/>
  <c r="J50" i="23"/>
  <c r="H50" i="23"/>
  <c r="G50" i="23"/>
  <c r="E50" i="23"/>
  <c r="D50" i="23"/>
  <c r="K48" i="23"/>
  <c r="H48" i="23"/>
  <c r="G48" i="23"/>
  <c r="E48" i="23"/>
  <c r="D48" i="23"/>
  <c r="K47" i="23"/>
  <c r="H47" i="23"/>
  <c r="G47" i="23"/>
  <c r="E47" i="23"/>
  <c r="D47" i="23"/>
  <c r="K45" i="23"/>
  <c r="J45" i="23" s="1"/>
  <c r="H45" i="23"/>
  <c r="G45" i="23"/>
  <c r="E45" i="23"/>
  <c r="D45" i="23"/>
  <c r="K44" i="23"/>
  <c r="J44" i="23"/>
  <c r="H44" i="23"/>
  <c r="G44" i="23"/>
  <c r="E44" i="23"/>
  <c r="D44" i="23"/>
  <c r="K43" i="23"/>
  <c r="H43" i="23"/>
  <c r="G43" i="23"/>
  <c r="E43" i="23"/>
  <c r="D43" i="23"/>
  <c r="K41" i="23"/>
  <c r="H41" i="23"/>
  <c r="G41" i="23"/>
  <c r="E41" i="23"/>
  <c r="D41" i="23"/>
  <c r="K40" i="23"/>
  <c r="H40" i="23"/>
  <c r="G40" i="23"/>
  <c r="E40" i="23"/>
  <c r="D40" i="23"/>
  <c r="K39" i="23"/>
  <c r="J39" i="23"/>
  <c r="H39" i="23"/>
  <c r="G39" i="23"/>
  <c r="E39" i="23"/>
  <c r="D39" i="23"/>
  <c r="K38" i="23"/>
  <c r="H38" i="23"/>
  <c r="G38" i="23"/>
  <c r="E38" i="23"/>
  <c r="D38" i="23"/>
  <c r="J37" i="23"/>
  <c r="K36" i="23"/>
  <c r="I36" i="23"/>
  <c r="H36" i="23"/>
  <c r="G36" i="23"/>
  <c r="F36" i="23"/>
  <c r="E36" i="23"/>
  <c r="D36" i="23"/>
  <c r="C36" i="23"/>
  <c r="K35" i="23"/>
  <c r="J35" i="23" s="1"/>
  <c r="H35" i="23"/>
  <c r="G35" i="23"/>
  <c r="E35" i="23"/>
  <c r="D35" i="23"/>
  <c r="J34" i="23"/>
  <c r="K33" i="23"/>
  <c r="J33" i="23" s="1"/>
  <c r="K32" i="23"/>
  <c r="G32" i="23"/>
  <c r="E32" i="23"/>
  <c r="D32" i="23"/>
  <c r="K31" i="23"/>
  <c r="J31" i="23" s="1"/>
  <c r="H31" i="23"/>
  <c r="G31" i="23"/>
  <c r="E31" i="23"/>
  <c r="D31" i="23"/>
  <c r="K30" i="23"/>
  <c r="H30" i="23"/>
  <c r="G30" i="23"/>
  <c r="E30" i="23"/>
  <c r="D30" i="23"/>
  <c r="K29" i="23"/>
  <c r="H29" i="23"/>
  <c r="G29" i="23"/>
  <c r="E29" i="23"/>
  <c r="D29" i="23"/>
  <c r="K28" i="23"/>
  <c r="H28" i="23"/>
  <c r="G28" i="23"/>
  <c r="E28" i="23"/>
  <c r="D28" i="23"/>
  <c r="K27" i="23"/>
  <c r="H27" i="23"/>
  <c r="G27" i="23"/>
  <c r="E27" i="23"/>
  <c r="D27" i="23"/>
  <c r="K26" i="23"/>
  <c r="H26" i="23"/>
  <c r="G26" i="23"/>
  <c r="E26" i="23"/>
  <c r="D26" i="23"/>
  <c r="K25" i="23"/>
  <c r="J25" i="23" s="1"/>
  <c r="H25" i="23"/>
  <c r="G25" i="23"/>
  <c r="E25" i="23"/>
  <c r="D25" i="23"/>
  <c r="K24" i="23"/>
  <c r="H24" i="23"/>
  <c r="G24" i="23"/>
  <c r="E24" i="23"/>
  <c r="D24" i="23"/>
  <c r="K23" i="23"/>
  <c r="H23" i="23"/>
  <c r="G23" i="23"/>
  <c r="E23" i="23"/>
  <c r="D23" i="23"/>
  <c r="K21" i="23"/>
  <c r="J21" i="23"/>
  <c r="H21" i="23"/>
  <c r="G21" i="23"/>
  <c r="E21" i="23"/>
  <c r="D21" i="23"/>
  <c r="K20" i="23"/>
  <c r="H20" i="23"/>
  <c r="G20" i="23"/>
  <c r="E20" i="23"/>
  <c r="D20" i="23"/>
  <c r="K18" i="23"/>
  <c r="J18" i="23"/>
  <c r="H18" i="23"/>
  <c r="G18" i="23"/>
  <c r="E18" i="23"/>
  <c r="D18" i="23"/>
  <c r="K17" i="23"/>
  <c r="H17" i="23"/>
  <c r="G17" i="23"/>
  <c r="E17" i="23"/>
  <c r="D17" i="23"/>
  <c r="O272" i="22"/>
  <c r="K272" i="22"/>
  <c r="J272" i="22" s="1"/>
  <c r="H272" i="22"/>
  <c r="G272" i="22"/>
  <c r="E272" i="22"/>
  <c r="D272" i="22"/>
  <c r="O271" i="22"/>
  <c r="K271" i="22"/>
  <c r="J271" i="22" s="1"/>
  <c r="I271" i="22"/>
  <c r="H271" i="22"/>
  <c r="G271" i="22"/>
  <c r="E271" i="22"/>
  <c r="D271" i="22"/>
  <c r="O270" i="22"/>
  <c r="K270" i="22"/>
  <c r="J270" i="22" s="1"/>
  <c r="H270" i="22"/>
  <c r="G270" i="22"/>
  <c r="E270" i="22"/>
  <c r="D270" i="22"/>
  <c r="O269" i="22"/>
  <c r="K269" i="22"/>
  <c r="J269" i="22" s="1"/>
  <c r="H269" i="22"/>
  <c r="G269" i="22"/>
  <c r="E269" i="22"/>
  <c r="D269" i="22"/>
  <c r="O268" i="22"/>
  <c r="K268" i="22"/>
  <c r="J268" i="22" s="1"/>
  <c r="H268" i="22"/>
  <c r="G268" i="22"/>
  <c r="E268" i="22"/>
  <c r="D268" i="22"/>
  <c r="O267" i="22"/>
  <c r="K267" i="22"/>
  <c r="J267" i="22" s="1"/>
  <c r="H267" i="22"/>
  <c r="G267" i="22"/>
  <c r="E267" i="22"/>
  <c r="D267" i="22"/>
  <c r="O266" i="22"/>
  <c r="K266" i="22"/>
  <c r="J266" i="22" s="1"/>
  <c r="H266" i="22"/>
  <c r="G266" i="22"/>
  <c r="E266" i="22"/>
  <c r="D266" i="22"/>
  <c r="O265" i="22"/>
  <c r="K265" i="22"/>
  <c r="J265" i="22" s="1"/>
  <c r="H265" i="22"/>
  <c r="G265" i="22"/>
  <c r="E265" i="22"/>
  <c r="D265" i="22"/>
  <c r="O264" i="22"/>
  <c r="K264" i="22"/>
  <c r="J264" i="22" s="1"/>
  <c r="H264" i="22"/>
  <c r="G264" i="22"/>
  <c r="E264" i="22"/>
  <c r="D264" i="22"/>
  <c r="O263" i="22"/>
  <c r="K263" i="22"/>
  <c r="J263" i="22" s="1"/>
  <c r="H263" i="22"/>
  <c r="G263" i="22"/>
  <c r="E263" i="22"/>
  <c r="D263" i="22"/>
  <c r="O262" i="22"/>
  <c r="K262" i="22"/>
  <c r="J262" i="22" s="1"/>
  <c r="H262" i="22"/>
  <c r="G262" i="22"/>
  <c r="E262" i="22"/>
  <c r="D262" i="22"/>
  <c r="O261" i="22"/>
  <c r="K261" i="22"/>
  <c r="J261" i="22" s="1"/>
  <c r="H261" i="22"/>
  <c r="G261" i="22"/>
  <c r="E261" i="22"/>
  <c r="D261" i="22"/>
  <c r="O260" i="22"/>
  <c r="K260" i="22"/>
  <c r="J260" i="22" s="1"/>
  <c r="I260" i="22"/>
  <c r="H260" i="22"/>
  <c r="G260" i="22"/>
  <c r="E260" i="22"/>
  <c r="D260" i="22"/>
  <c r="O259" i="22"/>
  <c r="K259" i="22"/>
  <c r="J259" i="22" s="1"/>
  <c r="H259" i="22"/>
  <c r="G259" i="22"/>
  <c r="E259" i="22"/>
  <c r="D259" i="22"/>
  <c r="O258" i="22"/>
  <c r="K258" i="22"/>
  <c r="J258" i="22" s="1"/>
  <c r="H258" i="22"/>
  <c r="G258" i="22"/>
  <c r="E258" i="22"/>
  <c r="D258" i="22"/>
  <c r="O256" i="22"/>
  <c r="K256" i="22"/>
  <c r="J256" i="22" s="1"/>
  <c r="H256" i="22"/>
  <c r="G256" i="22"/>
  <c r="E256" i="22"/>
  <c r="D256" i="22"/>
  <c r="O254" i="22"/>
  <c r="K254" i="22"/>
  <c r="J254" i="22" s="1"/>
  <c r="H254" i="22"/>
  <c r="G254" i="22"/>
  <c r="E254" i="22"/>
  <c r="D254" i="22"/>
  <c r="O253" i="22"/>
  <c r="K253" i="22"/>
  <c r="J253" i="22" s="1"/>
  <c r="H253" i="22"/>
  <c r="G253" i="22"/>
  <c r="E253" i="22"/>
  <c r="D253" i="22"/>
  <c r="J252" i="22"/>
  <c r="O251" i="22"/>
  <c r="K251" i="22"/>
  <c r="J251" i="22"/>
  <c r="H251" i="22"/>
  <c r="G251" i="22"/>
  <c r="E251" i="22"/>
  <c r="D251" i="22"/>
  <c r="O250" i="22"/>
  <c r="K250" i="22"/>
  <c r="J250" i="22"/>
  <c r="H250" i="22"/>
  <c r="G250" i="22"/>
  <c r="E250" i="22"/>
  <c r="D250" i="22"/>
  <c r="O249" i="22"/>
  <c r="K249" i="22"/>
  <c r="J249" i="22"/>
  <c r="O248" i="22"/>
  <c r="K248" i="22"/>
  <c r="J248" i="22"/>
  <c r="H248" i="22"/>
  <c r="G248" i="22"/>
  <c r="E248" i="22"/>
  <c r="D248" i="22"/>
  <c r="O247" i="22"/>
  <c r="K247" i="22"/>
  <c r="J247" i="22"/>
  <c r="H247" i="22"/>
  <c r="G247" i="22"/>
  <c r="E247" i="22"/>
  <c r="D247" i="22"/>
  <c r="O246" i="22"/>
  <c r="K246" i="22"/>
  <c r="J246" i="22"/>
  <c r="H246" i="22"/>
  <c r="G246" i="22"/>
  <c r="E246" i="22"/>
  <c r="D246" i="22"/>
  <c r="O245" i="22"/>
  <c r="K245" i="22"/>
  <c r="J245" i="22"/>
  <c r="H245" i="22"/>
  <c r="G245" i="22"/>
  <c r="E245" i="22"/>
  <c r="D245" i="22"/>
  <c r="O244" i="22"/>
  <c r="K244" i="22"/>
  <c r="J244" i="22"/>
  <c r="H244" i="22"/>
  <c r="G244" i="22"/>
  <c r="E244" i="22"/>
  <c r="D244" i="22"/>
  <c r="J243" i="22"/>
  <c r="O242" i="22"/>
  <c r="K242" i="22"/>
  <c r="J242" i="22" s="1"/>
  <c r="H242" i="22"/>
  <c r="G242" i="22"/>
  <c r="E242" i="22"/>
  <c r="D242" i="22"/>
  <c r="O241" i="22"/>
  <c r="K241" i="22"/>
  <c r="J241" i="22" s="1"/>
  <c r="H241" i="22"/>
  <c r="G241" i="22"/>
  <c r="E241" i="22"/>
  <c r="D241" i="22"/>
  <c r="O240" i="22"/>
  <c r="K240" i="22"/>
  <c r="J240" i="22" s="1"/>
  <c r="H240" i="22"/>
  <c r="G240" i="22"/>
  <c r="E240" i="22"/>
  <c r="D240" i="22"/>
  <c r="O239" i="22"/>
  <c r="K239" i="22"/>
  <c r="J239" i="22" s="1"/>
  <c r="O238" i="22"/>
  <c r="K238" i="22"/>
  <c r="J238" i="22" s="1"/>
  <c r="H238" i="22"/>
  <c r="G238" i="22"/>
  <c r="E238" i="22"/>
  <c r="D238" i="22"/>
  <c r="J237" i="22"/>
  <c r="O236" i="22"/>
  <c r="K236" i="22"/>
  <c r="J236" i="22"/>
  <c r="H236" i="22"/>
  <c r="G236" i="22"/>
  <c r="E236" i="22"/>
  <c r="D236" i="22"/>
  <c r="O234" i="22"/>
  <c r="K234" i="22"/>
  <c r="J234" i="22"/>
  <c r="H234" i="22"/>
  <c r="G234" i="22"/>
  <c r="E234" i="22"/>
  <c r="D234" i="22"/>
  <c r="O233" i="22"/>
  <c r="K233" i="22"/>
  <c r="J233" i="22"/>
  <c r="H233" i="22"/>
  <c r="G233" i="22"/>
  <c r="E233" i="22"/>
  <c r="D233" i="22"/>
  <c r="J232" i="22"/>
  <c r="O231" i="22"/>
  <c r="K231" i="22"/>
  <c r="J231" i="22" s="1"/>
  <c r="H231" i="22"/>
  <c r="G231" i="22"/>
  <c r="E231" i="22"/>
  <c r="D231" i="22"/>
  <c r="O230" i="22"/>
  <c r="K230" i="22"/>
  <c r="H230" i="22"/>
  <c r="G230" i="22"/>
  <c r="E230" i="22"/>
  <c r="D230" i="22"/>
  <c r="O229" i="22"/>
  <c r="K229" i="22"/>
  <c r="H229" i="22"/>
  <c r="G229" i="22"/>
  <c r="E229" i="22"/>
  <c r="D229" i="22"/>
  <c r="O228" i="22"/>
  <c r="K228" i="22"/>
  <c r="J228" i="22" s="1"/>
  <c r="H228" i="22"/>
  <c r="G228" i="22"/>
  <c r="E228" i="22"/>
  <c r="D228" i="22"/>
  <c r="O227" i="22"/>
  <c r="K227" i="22"/>
  <c r="H227" i="22"/>
  <c r="G227" i="22"/>
  <c r="E227" i="22"/>
  <c r="D227" i="22"/>
  <c r="O226" i="22"/>
  <c r="K226" i="22"/>
  <c r="H226" i="22"/>
  <c r="G226" i="22"/>
  <c r="E226" i="22"/>
  <c r="D226" i="22"/>
  <c r="O225" i="22"/>
  <c r="K225" i="22"/>
  <c r="H225" i="22"/>
  <c r="G225" i="22"/>
  <c r="E225" i="22"/>
  <c r="D225" i="22"/>
  <c r="O224" i="22"/>
  <c r="K224" i="22"/>
  <c r="J224" i="22" s="1"/>
  <c r="O223" i="22"/>
  <c r="K223" i="22"/>
  <c r="J223" i="22" s="1"/>
  <c r="O222" i="22"/>
  <c r="K222" i="22"/>
  <c r="H222" i="22"/>
  <c r="G222" i="22"/>
  <c r="E222" i="22"/>
  <c r="D222" i="22"/>
  <c r="O221" i="22"/>
  <c r="K221" i="22"/>
  <c r="H221" i="22"/>
  <c r="G221" i="22"/>
  <c r="E221" i="22"/>
  <c r="D221" i="22"/>
  <c r="J220" i="22"/>
  <c r="O219" i="22"/>
  <c r="K219" i="22"/>
  <c r="J219" i="22"/>
  <c r="H219" i="22"/>
  <c r="G219" i="22"/>
  <c r="E219" i="22"/>
  <c r="D219" i="22"/>
  <c r="O218" i="22"/>
  <c r="K218" i="22"/>
  <c r="J218" i="22"/>
  <c r="H218" i="22"/>
  <c r="G218" i="22"/>
  <c r="E218" i="22"/>
  <c r="D218" i="22"/>
  <c r="O217" i="22"/>
  <c r="K217" i="22"/>
  <c r="J217" i="22"/>
  <c r="H217" i="22"/>
  <c r="G217" i="22"/>
  <c r="E217" i="22"/>
  <c r="D217" i="22"/>
  <c r="O216" i="22"/>
  <c r="K216" i="22"/>
  <c r="J216" i="22"/>
  <c r="H216" i="22"/>
  <c r="G216" i="22"/>
  <c r="E216" i="22"/>
  <c r="D216" i="22"/>
  <c r="O215" i="22"/>
  <c r="K215" i="22"/>
  <c r="J215" i="22"/>
  <c r="O214" i="22"/>
  <c r="K214" i="22"/>
  <c r="J214" i="22"/>
  <c r="H214" i="22"/>
  <c r="G214" i="22"/>
  <c r="E214" i="22"/>
  <c r="D214" i="22"/>
  <c r="O213" i="22"/>
  <c r="K213" i="22"/>
  <c r="J213" i="22"/>
  <c r="H213" i="22"/>
  <c r="G213" i="22"/>
  <c r="E213" i="22"/>
  <c r="D213" i="22"/>
  <c r="O212" i="22"/>
  <c r="K212" i="22"/>
  <c r="J212" i="22"/>
  <c r="H212" i="22"/>
  <c r="G212" i="22"/>
  <c r="E212" i="22"/>
  <c r="D212" i="22"/>
  <c r="J211" i="22"/>
  <c r="O210" i="22"/>
  <c r="K210" i="22"/>
  <c r="H210" i="22"/>
  <c r="G210" i="22"/>
  <c r="E210" i="22"/>
  <c r="D210" i="22"/>
  <c r="O209" i="22"/>
  <c r="K209" i="22"/>
  <c r="H209" i="22"/>
  <c r="G209" i="22"/>
  <c r="E209" i="22"/>
  <c r="D209" i="22"/>
  <c r="O208" i="22"/>
  <c r="K208" i="22"/>
  <c r="J208" i="22" s="1"/>
  <c r="H208" i="22"/>
  <c r="G208" i="22"/>
  <c r="E208" i="22"/>
  <c r="D208" i="22"/>
  <c r="O206" i="22"/>
  <c r="K206" i="22"/>
  <c r="J206" i="22" s="1"/>
  <c r="I206" i="22"/>
  <c r="H206" i="22"/>
  <c r="G206" i="22"/>
  <c r="F206" i="22"/>
  <c r="E206" i="22"/>
  <c r="D206" i="22"/>
  <c r="C206" i="22"/>
  <c r="O205" i="22"/>
  <c r="K205" i="22"/>
  <c r="H205" i="22"/>
  <c r="G205" i="22"/>
  <c r="E205" i="22"/>
  <c r="D205" i="22"/>
  <c r="O203" i="22"/>
  <c r="K203" i="22"/>
  <c r="J203" i="22" s="1"/>
  <c r="H203" i="22"/>
  <c r="G203" i="22"/>
  <c r="E203" i="22"/>
  <c r="D203" i="22"/>
  <c r="O202" i="22"/>
  <c r="K202" i="22"/>
  <c r="J202" i="22" s="1"/>
  <c r="H202" i="22"/>
  <c r="G202" i="22"/>
  <c r="E202" i="22"/>
  <c r="D202" i="22"/>
  <c r="O201" i="22"/>
  <c r="K201" i="22"/>
  <c r="J201" i="22" s="1"/>
  <c r="H201" i="22"/>
  <c r="G201" i="22"/>
  <c r="E201" i="22"/>
  <c r="D201" i="22"/>
  <c r="O200" i="22"/>
  <c r="K200" i="22"/>
  <c r="J200" i="22" s="1"/>
  <c r="H200" i="22"/>
  <c r="G200" i="22"/>
  <c r="E200" i="22"/>
  <c r="D200" i="22"/>
  <c r="O199" i="22"/>
  <c r="K199" i="22"/>
  <c r="J199" i="22" s="1"/>
  <c r="H199" i="22"/>
  <c r="G199" i="22"/>
  <c r="E199" i="22"/>
  <c r="D199" i="22"/>
  <c r="O198" i="22"/>
  <c r="K198" i="22"/>
  <c r="J198" i="22" s="1"/>
  <c r="H198" i="22"/>
  <c r="G198" i="22"/>
  <c r="E198" i="22"/>
  <c r="D198" i="22"/>
  <c r="O197" i="22"/>
  <c r="K197" i="22"/>
  <c r="J197" i="22" s="1"/>
  <c r="H197" i="22"/>
  <c r="G197" i="22"/>
  <c r="E197" i="22"/>
  <c r="D197" i="22"/>
  <c r="O196" i="22"/>
  <c r="K196" i="22"/>
  <c r="J196" i="22" s="1"/>
  <c r="O195" i="22"/>
  <c r="K195" i="22"/>
  <c r="J195" i="22" s="1"/>
  <c r="O194" i="22"/>
  <c r="K194" i="22"/>
  <c r="J194" i="22" s="1"/>
  <c r="O193" i="22"/>
  <c r="K193" i="22"/>
  <c r="J193" i="22" s="1"/>
  <c r="O192" i="22"/>
  <c r="K192" i="22"/>
  <c r="J192" i="22" s="1"/>
  <c r="H192" i="22"/>
  <c r="G192" i="22"/>
  <c r="E192" i="22"/>
  <c r="D192" i="22"/>
  <c r="O191" i="22"/>
  <c r="K191" i="22"/>
  <c r="J191" i="22" s="1"/>
  <c r="H191" i="22"/>
  <c r="G191" i="22"/>
  <c r="E191" i="22"/>
  <c r="D191" i="22"/>
  <c r="O190" i="22"/>
  <c r="K190" i="22"/>
  <c r="J190" i="22" s="1"/>
  <c r="H190" i="22"/>
  <c r="G190" i="22"/>
  <c r="E190" i="22"/>
  <c r="D190" i="22"/>
  <c r="O189" i="22"/>
  <c r="K189" i="22"/>
  <c r="J189" i="22" s="1"/>
  <c r="H189" i="22"/>
  <c r="G189" i="22"/>
  <c r="E189" i="22"/>
  <c r="D189" i="22"/>
  <c r="O188" i="22"/>
  <c r="K188" i="22"/>
  <c r="J188" i="22"/>
  <c r="H188" i="22"/>
  <c r="G188" i="22"/>
  <c r="E188" i="22"/>
  <c r="D188" i="22"/>
  <c r="O187" i="22"/>
  <c r="K187" i="22"/>
  <c r="J187" i="22"/>
  <c r="H187" i="22"/>
  <c r="G187" i="22"/>
  <c r="E187" i="22"/>
  <c r="D187" i="22"/>
  <c r="O186" i="22"/>
  <c r="K186" i="22"/>
  <c r="J186" i="22"/>
  <c r="H186" i="22"/>
  <c r="G186" i="22"/>
  <c r="E186" i="22"/>
  <c r="D186" i="22"/>
  <c r="O185" i="22"/>
  <c r="K185" i="22"/>
  <c r="J185" i="22"/>
  <c r="H185" i="22"/>
  <c r="G185" i="22"/>
  <c r="E185" i="22"/>
  <c r="D185" i="22"/>
  <c r="O183" i="22"/>
  <c r="K183" i="22"/>
  <c r="J183" i="22"/>
  <c r="H183" i="22"/>
  <c r="G183" i="22"/>
  <c r="E183" i="22"/>
  <c r="D183" i="22"/>
  <c r="O181" i="22"/>
  <c r="K181" i="22"/>
  <c r="J181" i="22"/>
  <c r="H181" i="22"/>
  <c r="G181" i="22"/>
  <c r="E181" i="22"/>
  <c r="D181" i="22"/>
  <c r="O180" i="22"/>
  <c r="K180" i="22"/>
  <c r="J180" i="22"/>
  <c r="O179" i="22"/>
  <c r="K179" i="22"/>
  <c r="J179" i="22"/>
  <c r="O178" i="22"/>
  <c r="K178" i="22"/>
  <c r="J178" i="22"/>
  <c r="O177" i="22"/>
  <c r="K177" i="22"/>
  <c r="J177" i="22"/>
  <c r="O176" i="22"/>
  <c r="K176" i="22"/>
  <c r="J176" i="22"/>
  <c r="O175" i="22"/>
  <c r="K175" i="22"/>
  <c r="J175" i="22"/>
  <c r="O174" i="22"/>
  <c r="K174" i="22"/>
  <c r="J174" i="22"/>
  <c r="O173" i="22"/>
  <c r="K173" i="22"/>
  <c r="J173" i="22"/>
  <c r="O172" i="22"/>
  <c r="K172" i="22"/>
  <c r="J172" i="22"/>
  <c r="O171" i="22"/>
  <c r="K171" i="22"/>
  <c r="J171" i="22"/>
  <c r="O170" i="22"/>
  <c r="K170" i="22"/>
  <c r="J170" i="22"/>
  <c r="O169" i="22"/>
  <c r="K169" i="22"/>
  <c r="J169" i="22"/>
  <c r="H169" i="22"/>
  <c r="G169" i="22"/>
  <c r="E169" i="22"/>
  <c r="D169" i="22"/>
  <c r="O167" i="22"/>
  <c r="K167" i="22"/>
  <c r="J167" i="22"/>
  <c r="H167" i="22"/>
  <c r="G167" i="22"/>
  <c r="E167" i="22"/>
  <c r="D167" i="22"/>
  <c r="O166" i="22"/>
  <c r="K166" i="22"/>
  <c r="J166" i="22"/>
  <c r="H166" i="22"/>
  <c r="G166" i="22"/>
  <c r="E166" i="22"/>
  <c r="D166" i="22"/>
  <c r="O165" i="22"/>
  <c r="K165" i="22"/>
  <c r="J165" i="22"/>
  <c r="H165" i="22"/>
  <c r="G165" i="22"/>
  <c r="E165" i="22"/>
  <c r="D165" i="22"/>
  <c r="O164" i="22"/>
  <c r="K164" i="22"/>
  <c r="J164" i="22"/>
  <c r="H164" i="22"/>
  <c r="G164" i="22"/>
  <c r="E164" i="22"/>
  <c r="D164" i="22"/>
  <c r="O163" i="22"/>
  <c r="K163" i="22"/>
  <c r="J163" i="22"/>
  <c r="H163" i="22"/>
  <c r="G163" i="22"/>
  <c r="E163" i="22"/>
  <c r="D163" i="22"/>
  <c r="O162" i="22"/>
  <c r="K162" i="22"/>
  <c r="J162" i="22"/>
  <c r="H162" i="22"/>
  <c r="G162" i="22"/>
  <c r="E162" i="22"/>
  <c r="D162" i="22"/>
  <c r="O161" i="22"/>
  <c r="K161" i="22"/>
  <c r="J161" i="22"/>
  <c r="H161" i="22"/>
  <c r="G161" i="22"/>
  <c r="E161" i="22"/>
  <c r="D161" i="22"/>
  <c r="J160" i="22"/>
  <c r="O159" i="22"/>
  <c r="K159" i="22"/>
  <c r="J159" i="22" s="1"/>
  <c r="H159" i="22"/>
  <c r="G159" i="22"/>
  <c r="E159" i="22"/>
  <c r="D159" i="22"/>
  <c r="O158" i="22"/>
  <c r="K158" i="22"/>
  <c r="J158" i="22" s="1"/>
  <c r="H158" i="22"/>
  <c r="G158" i="22"/>
  <c r="E158" i="22"/>
  <c r="D158" i="22"/>
  <c r="O157" i="22"/>
  <c r="K157" i="22"/>
  <c r="J157" i="22" s="1"/>
  <c r="H157" i="22"/>
  <c r="G157" i="22"/>
  <c r="E157" i="22"/>
  <c r="D157" i="22"/>
  <c r="O156" i="22"/>
  <c r="K156" i="22"/>
  <c r="J156" i="22" s="1"/>
  <c r="H156" i="22"/>
  <c r="G156" i="22"/>
  <c r="E156" i="22"/>
  <c r="D156" i="22"/>
  <c r="O155" i="22"/>
  <c r="K155" i="22"/>
  <c r="J155" i="22" s="1"/>
  <c r="H155" i="22"/>
  <c r="G155" i="22"/>
  <c r="E155" i="22"/>
  <c r="D155" i="22"/>
  <c r="O154" i="22"/>
  <c r="K154" i="22"/>
  <c r="J154" i="22" s="1"/>
  <c r="H154" i="22"/>
  <c r="G154" i="22"/>
  <c r="E154" i="22"/>
  <c r="D154" i="22"/>
  <c r="O152" i="22"/>
  <c r="K152" i="22"/>
  <c r="J152" i="22" s="1"/>
  <c r="O151" i="22"/>
  <c r="K151" i="22"/>
  <c r="J151" i="22" s="1"/>
  <c r="H151" i="22"/>
  <c r="G151" i="22"/>
  <c r="E151" i="22"/>
  <c r="D151" i="22"/>
  <c r="O150" i="22"/>
  <c r="K150" i="22"/>
  <c r="J150" i="22" s="1"/>
  <c r="H150" i="22"/>
  <c r="G150" i="22"/>
  <c r="E150" i="22"/>
  <c r="D150" i="22"/>
  <c r="O149" i="22"/>
  <c r="K149" i="22"/>
  <c r="J149" i="22" s="1"/>
  <c r="H149" i="22"/>
  <c r="G149" i="22"/>
  <c r="E149" i="22"/>
  <c r="D149" i="22"/>
  <c r="O148" i="22"/>
  <c r="K148" i="22"/>
  <c r="J148" i="22" s="1"/>
  <c r="H148" i="22"/>
  <c r="G148" i="22"/>
  <c r="E148" i="22"/>
  <c r="D148" i="22"/>
  <c r="O147" i="22"/>
  <c r="K147" i="22"/>
  <c r="J147" i="22" s="1"/>
  <c r="H147" i="22"/>
  <c r="G147" i="22"/>
  <c r="E147" i="22"/>
  <c r="D147" i="22"/>
  <c r="O146" i="22"/>
  <c r="K146" i="22"/>
  <c r="J146" i="22" s="1"/>
  <c r="H146" i="22"/>
  <c r="G146" i="22"/>
  <c r="E146" i="22"/>
  <c r="D146" i="22"/>
  <c r="O145" i="22"/>
  <c r="K145" i="22"/>
  <c r="J145" i="22" s="1"/>
  <c r="H145" i="22"/>
  <c r="G145" i="22"/>
  <c r="E145" i="22"/>
  <c r="D145" i="22"/>
  <c r="O144" i="22"/>
  <c r="K144" i="22"/>
  <c r="J144" i="22" s="1"/>
  <c r="H144" i="22"/>
  <c r="G144" i="22"/>
  <c r="E144" i="22"/>
  <c r="D144" i="22"/>
  <c r="O143" i="22"/>
  <c r="K143" i="22"/>
  <c r="J143" i="22" s="1"/>
  <c r="H143" i="22"/>
  <c r="G143" i="22"/>
  <c r="E143" i="22"/>
  <c r="D143" i="22"/>
  <c r="O142" i="22"/>
  <c r="K142" i="22"/>
  <c r="J142" i="22" s="1"/>
  <c r="H142" i="22"/>
  <c r="G142" i="22"/>
  <c r="E142" i="22"/>
  <c r="D142" i="22"/>
  <c r="O141" i="22"/>
  <c r="K141" i="22"/>
  <c r="J141" i="22" s="1"/>
  <c r="H141" i="22"/>
  <c r="G141" i="22"/>
  <c r="E141" i="22"/>
  <c r="D141" i="22"/>
  <c r="O140" i="22"/>
  <c r="K140" i="22"/>
  <c r="J140" i="22" s="1"/>
  <c r="H140" i="22"/>
  <c r="G140" i="22"/>
  <c r="E140" i="22"/>
  <c r="D140" i="22"/>
  <c r="O139" i="22"/>
  <c r="K139" i="22"/>
  <c r="J139" i="22" s="1"/>
  <c r="H139" i="22"/>
  <c r="G139" i="22"/>
  <c r="E139" i="22"/>
  <c r="D139" i="22"/>
  <c r="O138" i="22"/>
  <c r="K138" i="22"/>
  <c r="J138" i="22" s="1"/>
  <c r="H138" i="22"/>
  <c r="G138" i="22"/>
  <c r="E138" i="22"/>
  <c r="D138" i="22"/>
  <c r="O136" i="22"/>
  <c r="K136" i="22"/>
  <c r="J136" i="22" s="1"/>
  <c r="I136" i="22"/>
  <c r="H136" i="22"/>
  <c r="G136" i="22"/>
  <c r="F136" i="22"/>
  <c r="E136" i="22"/>
  <c r="D136" i="22"/>
  <c r="C136" i="22"/>
  <c r="O135" i="22"/>
  <c r="K135" i="22"/>
  <c r="J135" i="22" s="1"/>
  <c r="H135" i="22"/>
  <c r="G135" i="22"/>
  <c r="E135" i="22"/>
  <c r="D135" i="22"/>
  <c r="O134" i="22"/>
  <c r="K134" i="22"/>
  <c r="J134" i="22" s="1"/>
  <c r="H134" i="22"/>
  <c r="G134" i="22"/>
  <c r="E134" i="22"/>
  <c r="D134" i="22"/>
  <c r="O133" i="22"/>
  <c r="K133" i="22"/>
  <c r="J133" i="22" s="1"/>
  <c r="H133" i="22"/>
  <c r="G133" i="22"/>
  <c r="E133" i="22"/>
  <c r="D133" i="22"/>
  <c r="O132" i="22"/>
  <c r="K132" i="22"/>
  <c r="J132" i="22" s="1"/>
  <c r="H132" i="22"/>
  <c r="G132" i="22"/>
  <c r="E132" i="22"/>
  <c r="D132" i="22"/>
  <c r="O131" i="22"/>
  <c r="K131" i="22"/>
  <c r="J131" i="22" s="1"/>
  <c r="H131" i="22"/>
  <c r="G131" i="22"/>
  <c r="E131" i="22"/>
  <c r="D131" i="22"/>
  <c r="O130" i="22"/>
  <c r="K130" i="22"/>
  <c r="J130" i="22" s="1"/>
  <c r="H130" i="22"/>
  <c r="G130" i="22"/>
  <c r="E130" i="22"/>
  <c r="D130" i="22"/>
  <c r="O129" i="22"/>
  <c r="K129" i="22"/>
  <c r="J129" i="22" s="1"/>
  <c r="H129" i="22"/>
  <c r="G129" i="22"/>
  <c r="E129" i="22"/>
  <c r="D129" i="22"/>
  <c r="O128" i="22"/>
  <c r="K128" i="22"/>
  <c r="J128" i="22" s="1"/>
  <c r="H128" i="22"/>
  <c r="G128" i="22"/>
  <c r="E128" i="22"/>
  <c r="D128" i="22"/>
  <c r="O127" i="22"/>
  <c r="K127" i="22"/>
  <c r="J127" i="22" s="1"/>
  <c r="H127" i="22"/>
  <c r="G127" i="22"/>
  <c r="E127" i="22"/>
  <c r="D127" i="22"/>
  <c r="O125" i="22"/>
  <c r="K125" i="22"/>
  <c r="H125" i="22"/>
  <c r="G125" i="22"/>
  <c r="E125" i="22"/>
  <c r="D125" i="22"/>
  <c r="O124" i="22"/>
  <c r="K124" i="22"/>
  <c r="J124" i="22" s="1"/>
  <c r="O123" i="22"/>
  <c r="K123" i="22"/>
  <c r="J123" i="22" s="1"/>
  <c r="H123" i="22"/>
  <c r="E123" i="22"/>
  <c r="D123" i="22"/>
  <c r="O121" i="22"/>
  <c r="K121" i="22"/>
  <c r="O120" i="22"/>
  <c r="K120" i="22"/>
  <c r="H120" i="22"/>
  <c r="G120" i="22"/>
  <c r="E120" i="22"/>
  <c r="D120" i="22"/>
  <c r="O119" i="22"/>
  <c r="K119" i="22"/>
  <c r="O118" i="22"/>
  <c r="K118" i="22"/>
  <c r="O117" i="22"/>
  <c r="K117" i="22"/>
  <c r="H117" i="22"/>
  <c r="G117" i="22"/>
  <c r="E117" i="22"/>
  <c r="D117" i="22"/>
  <c r="O116" i="22"/>
  <c r="K116" i="22"/>
  <c r="H116" i="22"/>
  <c r="G116" i="22"/>
  <c r="E116" i="22"/>
  <c r="D116" i="22"/>
  <c r="O114" i="22"/>
  <c r="K114" i="22"/>
  <c r="J114" i="22" s="1"/>
  <c r="H114" i="22"/>
  <c r="G114" i="22"/>
  <c r="E114" i="22"/>
  <c r="D114" i="22"/>
  <c r="O113" i="22"/>
  <c r="K113" i="22"/>
  <c r="J113" i="22" s="1"/>
  <c r="H113" i="22"/>
  <c r="G113" i="22"/>
  <c r="E113" i="22"/>
  <c r="D113" i="22"/>
  <c r="O111" i="22"/>
  <c r="K111" i="22"/>
  <c r="I111" i="22"/>
  <c r="H111" i="22"/>
  <c r="G111" i="22"/>
  <c r="F111" i="22"/>
  <c r="E111" i="22"/>
  <c r="D111" i="22"/>
  <c r="C111" i="22"/>
  <c r="O110" i="22"/>
  <c r="K110" i="22"/>
  <c r="J110" i="22"/>
  <c r="O109" i="22"/>
  <c r="K109" i="22"/>
  <c r="O108" i="22"/>
  <c r="K108" i="22"/>
  <c r="O107" i="22"/>
  <c r="K107" i="22"/>
  <c r="J107" i="22"/>
  <c r="O106" i="22"/>
  <c r="K106" i="22"/>
  <c r="O105" i="22"/>
  <c r="K105" i="22"/>
  <c r="H105" i="22"/>
  <c r="G105" i="22"/>
  <c r="E105" i="22"/>
  <c r="D105" i="22"/>
  <c r="O104" i="22"/>
  <c r="K104" i="22"/>
  <c r="H104" i="22"/>
  <c r="G104" i="22"/>
  <c r="E104" i="22"/>
  <c r="D104" i="22"/>
  <c r="O102" i="22"/>
  <c r="K102" i="22"/>
  <c r="I102" i="22"/>
  <c r="H102" i="22"/>
  <c r="G102" i="22"/>
  <c r="F102" i="22"/>
  <c r="E102" i="22"/>
  <c r="D102" i="22"/>
  <c r="C102" i="22"/>
  <c r="O101" i="22"/>
  <c r="K101" i="22"/>
  <c r="J101" i="22" s="1"/>
  <c r="H101" i="22"/>
  <c r="G101" i="22"/>
  <c r="E101" i="22"/>
  <c r="D101" i="22"/>
  <c r="O100" i="22"/>
  <c r="K100" i="22"/>
  <c r="J100" i="22" s="1"/>
  <c r="H100" i="22"/>
  <c r="G100" i="22"/>
  <c r="E100" i="22"/>
  <c r="D100" i="22"/>
  <c r="O99" i="22"/>
  <c r="K99" i="22"/>
  <c r="J99" i="22" s="1"/>
  <c r="H99" i="22"/>
  <c r="G99" i="22"/>
  <c r="E99" i="22"/>
  <c r="D99" i="22"/>
  <c r="O98" i="22"/>
  <c r="K98" i="22"/>
  <c r="H98" i="22"/>
  <c r="G98" i="22"/>
  <c r="E98" i="22"/>
  <c r="D98" i="22"/>
  <c r="O97" i="22"/>
  <c r="K97" i="22"/>
  <c r="J97" i="22" s="1"/>
  <c r="H97" i="22"/>
  <c r="G97" i="22"/>
  <c r="E97" i="22"/>
  <c r="D97" i="22"/>
  <c r="O96" i="22"/>
  <c r="K96" i="22"/>
  <c r="J96" i="22" s="1"/>
  <c r="H96" i="22"/>
  <c r="G96" i="22"/>
  <c r="E96" i="22"/>
  <c r="D96" i="22"/>
  <c r="O95" i="22"/>
  <c r="K95" i="22"/>
  <c r="J95" i="22" s="1"/>
  <c r="H95" i="22"/>
  <c r="G95" i="22"/>
  <c r="E95" i="22"/>
  <c r="D95" i="22"/>
  <c r="O94" i="22"/>
  <c r="K94" i="22"/>
  <c r="H94" i="22"/>
  <c r="G94" i="22"/>
  <c r="E94" i="22"/>
  <c r="D94" i="22"/>
  <c r="O93" i="22"/>
  <c r="K93" i="22"/>
  <c r="J93" i="22" s="1"/>
  <c r="H93" i="22"/>
  <c r="G93" i="22"/>
  <c r="E93" i="22"/>
  <c r="D93" i="22"/>
  <c r="O92" i="22"/>
  <c r="K92" i="22"/>
  <c r="H92" i="22"/>
  <c r="G92" i="22"/>
  <c r="E92" i="22"/>
  <c r="D92" i="22"/>
  <c r="O90" i="22"/>
  <c r="K90" i="22"/>
  <c r="I90" i="22"/>
  <c r="H90" i="22"/>
  <c r="G90" i="22"/>
  <c r="F90" i="22"/>
  <c r="E90" i="22"/>
  <c r="D90" i="22"/>
  <c r="C90" i="22"/>
  <c r="O89" i="22"/>
  <c r="K89" i="22"/>
  <c r="I89" i="22"/>
  <c r="H89" i="22"/>
  <c r="G89" i="22"/>
  <c r="F89" i="22"/>
  <c r="E89" i="22"/>
  <c r="D89" i="22"/>
  <c r="C89" i="22"/>
  <c r="O88" i="22"/>
  <c r="K88" i="22"/>
  <c r="I88" i="22"/>
  <c r="H88" i="22"/>
  <c r="G88" i="22"/>
  <c r="F88" i="22"/>
  <c r="E88" i="22"/>
  <c r="D88" i="22"/>
  <c r="C88" i="22"/>
  <c r="O87" i="22"/>
  <c r="K87" i="22"/>
  <c r="H87" i="22"/>
  <c r="G87" i="22"/>
  <c r="E87" i="22"/>
  <c r="D87" i="22"/>
  <c r="O86" i="22"/>
  <c r="K86" i="22"/>
  <c r="O85" i="22"/>
  <c r="K85" i="22"/>
  <c r="J85" i="22"/>
  <c r="O84" i="22"/>
  <c r="K84" i="22"/>
  <c r="J84" i="22"/>
  <c r="O83" i="22"/>
  <c r="K83" i="22"/>
  <c r="O82" i="22"/>
  <c r="K82" i="22"/>
  <c r="O81" i="22"/>
  <c r="K81" i="22"/>
  <c r="O80" i="22"/>
  <c r="K80" i="22"/>
  <c r="O79" i="22"/>
  <c r="K79" i="22"/>
  <c r="O78" i="22"/>
  <c r="K78" i="22"/>
  <c r="J78" i="22"/>
  <c r="O77" i="22"/>
  <c r="K77" i="22"/>
  <c r="J77" i="22"/>
  <c r="O76" i="22"/>
  <c r="K76" i="22"/>
  <c r="J76" i="22"/>
  <c r="O75" i="22"/>
  <c r="K75" i="22"/>
  <c r="O74" i="22"/>
  <c r="K74" i="22"/>
  <c r="O73" i="22"/>
  <c r="K73" i="22"/>
  <c r="J73" i="22"/>
  <c r="H73" i="22"/>
  <c r="G73" i="22"/>
  <c r="E73" i="22"/>
  <c r="D73" i="22"/>
  <c r="O72" i="22"/>
  <c r="K72" i="22"/>
  <c r="H72" i="22"/>
  <c r="G72" i="22"/>
  <c r="E72" i="22"/>
  <c r="D72" i="22"/>
  <c r="O71" i="22"/>
  <c r="K71" i="22"/>
  <c r="O70" i="22"/>
  <c r="K70" i="22"/>
  <c r="O69" i="22"/>
  <c r="K69" i="22"/>
  <c r="H69" i="22"/>
  <c r="G69" i="22"/>
  <c r="E69" i="22"/>
  <c r="D69" i="22"/>
  <c r="O67" i="22"/>
  <c r="K67" i="22"/>
  <c r="I67" i="22"/>
  <c r="H67" i="22"/>
  <c r="G67" i="22"/>
  <c r="F67" i="22"/>
  <c r="E67" i="22"/>
  <c r="D67" i="22"/>
  <c r="C67" i="22"/>
  <c r="O66" i="22"/>
  <c r="K66" i="22"/>
  <c r="H66" i="22"/>
  <c r="G66" i="22"/>
  <c r="E66" i="22"/>
  <c r="D66" i="22"/>
  <c r="O65" i="22"/>
  <c r="K65" i="22"/>
  <c r="H65" i="22"/>
  <c r="G65" i="22"/>
  <c r="E65" i="22"/>
  <c r="D65" i="22"/>
  <c r="O64" i="22"/>
  <c r="K64" i="22"/>
  <c r="H64" i="22"/>
  <c r="G64" i="22"/>
  <c r="E64" i="22"/>
  <c r="D64" i="22"/>
  <c r="O63" i="22"/>
  <c r="K63" i="22"/>
  <c r="H63" i="22"/>
  <c r="G63" i="22"/>
  <c r="E63" i="22"/>
  <c r="D63" i="22"/>
  <c r="J62" i="22"/>
  <c r="O61" i="22"/>
  <c r="K61" i="22"/>
  <c r="J61" i="22"/>
  <c r="H61" i="22"/>
  <c r="G61" i="22"/>
  <c r="E61" i="22"/>
  <c r="D61" i="22"/>
  <c r="O60" i="22"/>
  <c r="K60" i="22"/>
  <c r="J60" i="22"/>
  <c r="H60" i="22"/>
  <c r="G60" i="22"/>
  <c r="E60" i="22"/>
  <c r="D60" i="22"/>
  <c r="O59" i="22"/>
  <c r="K59" i="22"/>
  <c r="J59" i="22"/>
  <c r="H59" i="22"/>
  <c r="G59" i="22"/>
  <c r="E59" i="22"/>
  <c r="D59" i="22"/>
  <c r="O58" i="22"/>
  <c r="K58" i="22"/>
  <c r="J58" i="22"/>
  <c r="H58" i="22"/>
  <c r="G58" i="22"/>
  <c r="E58" i="22"/>
  <c r="D58" i="22"/>
  <c r="O57" i="22"/>
  <c r="K57" i="22"/>
  <c r="J57" i="22"/>
  <c r="H57" i="22"/>
  <c r="G57" i="22"/>
  <c r="E57" i="22"/>
  <c r="D57" i="22"/>
  <c r="O56" i="22"/>
  <c r="K56" i="22"/>
  <c r="J56" i="22"/>
  <c r="H56" i="22"/>
  <c r="G56" i="22"/>
  <c r="E56" i="22"/>
  <c r="D56" i="22"/>
  <c r="O55" i="22"/>
  <c r="K55" i="22"/>
  <c r="J55" i="22"/>
  <c r="O54" i="22"/>
  <c r="K54" i="22"/>
  <c r="J54" i="22"/>
  <c r="O53" i="22"/>
  <c r="K53" i="22"/>
  <c r="J53" i="22"/>
  <c r="H53" i="22"/>
  <c r="G53" i="22"/>
  <c r="E53" i="22"/>
  <c r="D53" i="22"/>
  <c r="O52" i="22"/>
  <c r="K52" i="22"/>
  <c r="J52" i="22"/>
  <c r="H52" i="22"/>
  <c r="G52" i="22"/>
  <c r="E52" i="22"/>
  <c r="D52" i="22"/>
  <c r="O51" i="22"/>
  <c r="K51" i="22"/>
  <c r="J51" i="22"/>
  <c r="H51" i="22"/>
  <c r="G51" i="22"/>
  <c r="E51" i="22"/>
  <c r="D51" i="22"/>
  <c r="O50" i="22"/>
  <c r="K50" i="22"/>
  <c r="J50" i="22"/>
  <c r="H50" i="22"/>
  <c r="G50" i="22"/>
  <c r="E50" i="22"/>
  <c r="D50" i="22"/>
  <c r="O48" i="22"/>
  <c r="K48" i="22"/>
  <c r="J48" i="22"/>
  <c r="H48" i="22"/>
  <c r="G48" i="22"/>
  <c r="E48" i="22"/>
  <c r="D48" i="22"/>
  <c r="O47" i="22"/>
  <c r="K47" i="22"/>
  <c r="J47" i="22"/>
  <c r="H47" i="22"/>
  <c r="G47" i="22"/>
  <c r="E47" i="22"/>
  <c r="D47" i="22"/>
  <c r="O45" i="22"/>
  <c r="K45" i="22"/>
  <c r="J45" i="22"/>
  <c r="H45" i="22"/>
  <c r="G45" i="22"/>
  <c r="E45" i="22"/>
  <c r="D45" i="22"/>
  <c r="O44" i="22"/>
  <c r="K44" i="22"/>
  <c r="J44" i="22"/>
  <c r="H44" i="22"/>
  <c r="G44" i="22"/>
  <c r="E44" i="22"/>
  <c r="D44" i="22"/>
  <c r="O43" i="22"/>
  <c r="K43" i="22"/>
  <c r="J43" i="22"/>
  <c r="H43" i="22"/>
  <c r="G43" i="22"/>
  <c r="E43" i="22"/>
  <c r="D43" i="22"/>
  <c r="O41" i="22"/>
  <c r="K41" i="22"/>
  <c r="H41" i="22"/>
  <c r="G41" i="22"/>
  <c r="E41" i="22"/>
  <c r="D41" i="22"/>
  <c r="O40" i="22"/>
  <c r="K40" i="22"/>
  <c r="J40" i="22"/>
  <c r="H40" i="22"/>
  <c r="G40" i="22"/>
  <c r="E40" i="22"/>
  <c r="D40" i="22"/>
  <c r="O39" i="22"/>
  <c r="K39" i="22"/>
  <c r="J39" i="22"/>
  <c r="H39" i="22"/>
  <c r="G39" i="22"/>
  <c r="E39" i="22"/>
  <c r="D39" i="22"/>
  <c r="O38" i="22"/>
  <c r="K38" i="22"/>
  <c r="H38" i="22"/>
  <c r="G38" i="22"/>
  <c r="E38" i="22"/>
  <c r="D38" i="22"/>
  <c r="O36" i="22"/>
  <c r="K36" i="22"/>
  <c r="F36" i="22"/>
  <c r="E36" i="22"/>
  <c r="D36" i="22"/>
  <c r="C36" i="22"/>
  <c r="O35" i="22"/>
  <c r="K35" i="22"/>
  <c r="H35" i="22"/>
  <c r="G35" i="22"/>
  <c r="E35" i="22"/>
  <c r="D35" i="22"/>
  <c r="O33" i="22"/>
  <c r="K33" i="22"/>
  <c r="J33" i="22"/>
  <c r="O32" i="22"/>
  <c r="K32" i="22"/>
  <c r="J32" i="22"/>
  <c r="H32" i="22"/>
  <c r="G32" i="22"/>
  <c r="E32" i="22"/>
  <c r="D32" i="22"/>
  <c r="O31" i="22"/>
  <c r="K31" i="22"/>
  <c r="J31" i="22"/>
  <c r="H31" i="22"/>
  <c r="G31" i="22"/>
  <c r="E31" i="22"/>
  <c r="D31" i="22"/>
  <c r="O30" i="22"/>
  <c r="K30" i="22"/>
  <c r="J30" i="22"/>
  <c r="H30" i="22"/>
  <c r="G30" i="22"/>
  <c r="E30" i="22"/>
  <c r="D30" i="22"/>
  <c r="O29" i="22"/>
  <c r="K29" i="22"/>
  <c r="J29" i="22"/>
  <c r="H29" i="22"/>
  <c r="G29" i="22"/>
  <c r="E29" i="22"/>
  <c r="D29" i="22"/>
  <c r="O28" i="22"/>
  <c r="K28" i="22"/>
  <c r="J28" i="22"/>
  <c r="H28" i="22"/>
  <c r="G28" i="22"/>
  <c r="E28" i="22"/>
  <c r="D28" i="22"/>
  <c r="O27" i="22"/>
  <c r="K27" i="22"/>
  <c r="J27" i="22"/>
  <c r="H27" i="22"/>
  <c r="G27" i="22"/>
  <c r="E27" i="22"/>
  <c r="D27" i="22"/>
  <c r="O26" i="22"/>
  <c r="K26" i="22"/>
  <c r="J26" i="22"/>
  <c r="H26" i="22"/>
  <c r="G26" i="22"/>
  <c r="E26" i="22"/>
  <c r="D26" i="22"/>
  <c r="O25" i="22"/>
  <c r="K25" i="22"/>
  <c r="J25" i="22"/>
  <c r="H25" i="22"/>
  <c r="G25" i="22"/>
  <c r="E25" i="22"/>
  <c r="D25" i="22"/>
  <c r="O24" i="22"/>
  <c r="K24" i="22"/>
  <c r="J24" i="22"/>
  <c r="H24" i="22"/>
  <c r="G24" i="22"/>
  <c r="E24" i="22"/>
  <c r="D24" i="22"/>
  <c r="O23" i="22"/>
  <c r="K23" i="22"/>
  <c r="J23" i="22"/>
  <c r="H23" i="22"/>
  <c r="G23" i="22"/>
  <c r="E23" i="22"/>
  <c r="D23" i="22"/>
  <c r="O21" i="22"/>
  <c r="K21" i="22"/>
  <c r="J21" i="22"/>
  <c r="H21" i="22"/>
  <c r="G21" i="22"/>
  <c r="E21" i="22"/>
  <c r="D21" i="22"/>
  <c r="O20" i="22"/>
  <c r="K20" i="22"/>
  <c r="J20" i="22"/>
  <c r="H20" i="22"/>
  <c r="G20" i="22"/>
  <c r="E20" i="22"/>
  <c r="D20" i="22"/>
  <c r="O18" i="22"/>
  <c r="K18" i="22"/>
  <c r="J18" i="22"/>
  <c r="H18" i="22"/>
  <c r="G18" i="22"/>
  <c r="E18" i="22"/>
  <c r="D18" i="22"/>
  <c r="O17" i="22"/>
  <c r="K17" i="22"/>
  <c r="J17" i="22"/>
  <c r="H17" i="22"/>
  <c r="G17" i="22"/>
  <c r="E17" i="22"/>
  <c r="D17" i="22"/>
  <c r="Q272" i="21"/>
  <c r="O272" i="21"/>
  <c r="M272" i="21"/>
  <c r="L272" i="21"/>
  <c r="N272" i="21" s="1"/>
  <c r="K272" i="21"/>
  <c r="H272" i="21"/>
  <c r="G272" i="21"/>
  <c r="E272" i="21"/>
  <c r="D272" i="21"/>
  <c r="Q271" i="21"/>
  <c r="O271" i="21"/>
  <c r="M271" i="21"/>
  <c r="L271" i="21"/>
  <c r="N271" i="21" s="1"/>
  <c r="K271" i="21"/>
  <c r="H271" i="21"/>
  <c r="G271" i="21"/>
  <c r="E271" i="21"/>
  <c r="D271" i="21"/>
  <c r="Q270" i="21"/>
  <c r="O270" i="21"/>
  <c r="M270" i="21"/>
  <c r="L270" i="21"/>
  <c r="N270" i="21" s="1"/>
  <c r="K270" i="21"/>
  <c r="H270" i="21"/>
  <c r="G270" i="21"/>
  <c r="E270" i="21"/>
  <c r="D270" i="21"/>
  <c r="Q269" i="21"/>
  <c r="O269" i="21"/>
  <c r="M269" i="21"/>
  <c r="L269" i="21"/>
  <c r="N269" i="21" s="1"/>
  <c r="K269" i="21"/>
  <c r="H269" i="21"/>
  <c r="G269" i="21"/>
  <c r="E269" i="21"/>
  <c r="D269" i="21"/>
  <c r="Q268" i="21"/>
  <c r="O268" i="21"/>
  <c r="M268" i="21"/>
  <c r="L268" i="21"/>
  <c r="N268" i="21" s="1"/>
  <c r="K268" i="21"/>
  <c r="H268" i="21"/>
  <c r="G268" i="21"/>
  <c r="E268" i="21"/>
  <c r="D268" i="21"/>
  <c r="Q267" i="21"/>
  <c r="O267" i="21"/>
  <c r="M267" i="21"/>
  <c r="L267" i="21"/>
  <c r="N267" i="21" s="1"/>
  <c r="K267" i="21"/>
  <c r="J267" i="21"/>
  <c r="H267" i="21"/>
  <c r="G267" i="21"/>
  <c r="E267" i="21"/>
  <c r="D267" i="21"/>
  <c r="Q266" i="21"/>
  <c r="O266" i="21"/>
  <c r="M266" i="21"/>
  <c r="L266" i="21"/>
  <c r="N266" i="21" s="1"/>
  <c r="K266" i="21"/>
  <c r="H266" i="21"/>
  <c r="G266" i="21"/>
  <c r="E266" i="21"/>
  <c r="D266" i="21"/>
  <c r="Q265" i="21"/>
  <c r="O265" i="21"/>
  <c r="M265" i="21"/>
  <c r="L265" i="21"/>
  <c r="N265" i="21" s="1"/>
  <c r="K265" i="21"/>
  <c r="H265" i="21"/>
  <c r="G265" i="21"/>
  <c r="E265" i="21"/>
  <c r="D265" i="21"/>
  <c r="Q264" i="21"/>
  <c r="O264" i="21"/>
  <c r="M264" i="21"/>
  <c r="L264" i="21"/>
  <c r="N264" i="21" s="1"/>
  <c r="K264" i="21"/>
  <c r="H264" i="21"/>
  <c r="G264" i="21"/>
  <c r="E264" i="21"/>
  <c r="D264" i="21"/>
  <c r="Q263" i="21"/>
  <c r="O263" i="21"/>
  <c r="M263" i="21"/>
  <c r="L263" i="21"/>
  <c r="N263" i="21" s="1"/>
  <c r="K263" i="21"/>
  <c r="H263" i="21"/>
  <c r="G263" i="21"/>
  <c r="E263" i="21"/>
  <c r="D263" i="21"/>
  <c r="Q262" i="21"/>
  <c r="O262" i="21"/>
  <c r="M262" i="21"/>
  <c r="L262" i="21"/>
  <c r="N262" i="21" s="1"/>
  <c r="K262" i="21"/>
  <c r="J262" i="21"/>
  <c r="H262" i="21"/>
  <c r="G262" i="21"/>
  <c r="E262" i="21"/>
  <c r="D262" i="21"/>
  <c r="Q261" i="21"/>
  <c r="O261" i="21"/>
  <c r="M261" i="21"/>
  <c r="L261" i="21"/>
  <c r="N261" i="21" s="1"/>
  <c r="K261" i="21"/>
  <c r="H261" i="21"/>
  <c r="G261" i="21"/>
  <c r="E261" i="21"/>
  <c r="D261" i="21"/>
  <c r="Q260" i="21"/>
  <c r="O260" i="21"/>
  <c r="M260" i="21"/>
  <c r="L260" i="21"/>
  <c r="N260" i="21" s="1"/>
  <c r="K260" i="21"/>
  <c r="J260" i="21"/>
  <c r="G260" i="21"/>
  <c r="E260" i="21"/>
  <c r="D260" i="21"/>
  <c r="Q259" i="21"/>
  <c r="O259" i="21"/>
  <c r="M259" i="21"/>
  <c r="L259" i="21"/>
  <c r="N259" i="21" s="1"/>
  <c r="K259" i="21"/>
  <c r="H259" i="21"/>
  <c r="G259" i="21"/>
  <c r="E259" i="21"/>
  <c r="D259" i="21"/>
  <c r="Q258" i="21"/>
  <c r="O258" i="21"/>
  <c r="M258" i="21"/>
  <c r="L258" i="21"/>
  <c r="N258" i="21" s="1"/>
  <c r="K258" i="21"/>
  <c r="J258" i="21"/>
  <c r="H258" i="21"/>
  <c r="G258" i="21"/>
  <c r="E258" i="21"/>
  <c r="D258" i="21"/>
  <c r="Q257" i="21"/>
  <c r="N257" i="21"/>
  <c r="J257" i="21"/>
  <c r="O256" i="21"/>
  <c r="M256" i="21"/>
  <c r="L256" i="21"/>
  <c r="K256" i="21"/>
  <c r="H256" i="21"/>
  <c r="G256" i="21"/>
  <c r="E256" i="21"/>
  <c r="D256" i="21"/>
  <c r="Q255" i="21"/>
  <c r="N255" i="21"/>
  <c r="J255" i="21"/>
  <c r="Q254" i="21"/>
  <c r="O254" i="21"/>
  <c r="M254" i="21"/>
  <c r="L254" i="21"/>
  <c r="N254" i="21" s="1"/>
  <c r="K254" i="21"/>
  <c r="H254" i="21"/>
  <c r="G254" i="21"/>
  <c r="E254" i="21"/>
  <c r="D254" i="21"/>
  <c r="Q253" i="21"/>
  <c r="O253" i="21"/>
  <c r="M253" i="21"/>
  <c r="L253" i="21"/>
  <c r="N253" i="21" s="1"/>
  <c r="K253" i="21"/>
  <c r="H253" i="21"/>
  <c r="G253" i="21"/>
  <c r="E253" i="21"/>
  <c r="D253" i="21"/>
  <c r="Q252" i="21"/>
  <c r="N252" i="21"/>
  <c r="J252" i="21"/>
  <c r="O251" i="21"/>
  <c r="M251" i="21"/>
  <c r="L251" i="21"/>
  <c r="K251" i="21"/>
  <c r="H251" i="21"/>
  <c r="G251" i="21"/>
  <c r="E251" i="21"/>
  <c r="D251" i="21"/>
  <c r="O250" i="21"/>
  <c r="M250" i="21"/>
  <c r="L250" i="21"/>
  <c r="K250" i="21"/>
  <c r="H250" i="21"/>
  <c r="G250" i="21"/>
  <c r="E250" i="21"/>
  <c r="D250" i="21"/>
  <c r="O249" i="21"/>
  <c r="M249" i="21"/>
  <c r="L249" i="21"/>
  <c r="K249" i="21"/>
  <c r="O248" i="21"/>
  <c r="M248" i="21"/>
  <c r="L248" i="21"/>
  <c r="K248" i="21"/>
  <c r="H248" i="21"/>
  <c r="G248" i="21"/>
  <c r="E248" i="21"/>
  <c r="D248" i="21"/>
  <c r="O247" i="21"/>
  <c r="M247" i="21"/>
  <c r="L247" i="21"/>
  <c r="K247" i="21"/>
  <c r="H247" i="21"/>
  <c r="G247" i="21"/>
  <c r="E247" i="21"/>
  <c r="D247" i="21"/>
  <c r="O246" i="21"/>
  <c r="M246" i="21"/>
  <c r="L246" i="21"/>
  <c r="K246" i="21"/>
  <c r="H246" i="21"/>
  <c r="G246" i="21"/>
  <c r="E246" i="21"/>
  <c r="D246" i="21"/>
  <c r="O245" i="21"/>
  <c r="M245" i="21"/>
  <c r="L245" i="21"/>
  <c r="K245" i="21"/>
  <c r="H245" i="21"/>
  <c r="G245" i="21"/>
  <c r="E245" i="21"/>
  <c r="D245" i="21"/>
  <c r="O244" i="21"/>
  <c r="M244" i="21"/>
  <c r="L244" i="21"/>
  <c r="K244" i="21"/>
  <c r="H244" i="21"/>
  <c r="G244" i="21"/>
  <c r="E244" i="21"/>
  <c r="D244" i="21"/>
  <c r="Q243" i="21"/>
  <c r="N243" i="21"/>
  <c r="J243" i="21"/>
  <c r="Q242" i="21"/>
  <c r="O242" i="21"/>
  <c r="M242" i="21"/>
  <c r="L242" i="21"/>
  <c r="N242" i="21" s="1"/>
  <c r="K242" i="21"/>
  <c r="H242" i="21"/>
  <c r="G242" i="21"/>
  <c r="E242" i="21"/>
  <c r="D242" i="21"/>
  <c r="Q241" i="21"/>
  <c r="O241" i="21"/>
  <c r="M241" i="21"/>
  <c r="L241" i="21"/>
  <c r="N241" i="21" s="1"/>
  <c r="K241" i="21"/>
  <c r="H241" i="21"/>
  <c r="G241" i="21"/>
  <c r="E241" i="21"/>
  <c r="D241" i="21"/>
  <c r="Q240" i="21"/>
  <c r="O240" i="21"/>
  <c r="M240" i="21"/>
  <c r="L240" i="21"/>
  <c r="N240" i="21" s="1"/>
  <c r="K240" i="21"/>
  <c r="H240" i="21"/>
  <c r="G240" i="21"/>
  <c r="E240" i="21"/>
  <c r="D240" i="21"/>
  <c r="Q239" i="21"/>
  <c r="O239" i="21"/>
  <c r="M239" i="21"/>
  <c r="L239" i="21"/>
  <c r="N239" i="21" s="1"/>
  <c r="K239" i="21"/>
  <c r="Q238" i="21"/>
  <c r="O238" i="21"/>
  <c r="M238" i="21"/>
  <c r="L238" i="21"/>
  <c r="N238" i="21" s="1"/>
  <c r="K238" i="21"/>
  <c r="H238" i="21"/>
  <c r="G238" i="21"/>
  <c r="E238" i="21"/>
  <c r="D238" i="21"/>
  <c r="Q237" i="21"/>
  <c r="N237" i="21"/>
  <c r="J237" i="21"/>
  <c r="O236" i="21"/>
  <c r="M236" i="21"/>
  <c r="L236" i="21"/>
  <c r="K236" i="21"/>
  <c r="H236" i="21"/>
  <c r="G236" i="21"/>
  <c r="E236" i="21"/>
  <c r="D236" i="21"/>
  <c r="Q235" i="21"/>
  <c r="N235" i="21"/>
  <c r="J235" i="21"/>
  <c r="Q234" i="21"/>
  <c r="O234" i="21"/>
  <c r="M234" i="21"/>
  <c r="L234" i="21"/>
  <c r="N234" i="21" s="1"/>
  <c r="K234" i="21"/>
  <c r="H234" i="21"/>
  <c r="G234" i="21"/>
  <c r="E234" i="21"/>
  <c r="D234" i="21"/>
  <c r="Q233" i="21"/>
  <c r="O233" i="21"/>
  <c r="M233" i="21"/>
  <c r="L233" i="21"/>
  <c r="N233" i="21" s="1"/>
  <c r="K233" i="21"/>
  <c r="H233" i="21"/>
  <c r="G233" i="21"/>
  <c r="E233" i="21"/>
  <c r="D233" i="21"/>
  <c r="Q232" i="21"/>
  <c r="N232" i="21"/>
  <c r="J232" i="21"/>
  <c r="O231" i="21"/>
  <c r="M231" i="21"/>
  <c r="L231" i="21"/>
  <c r="K231" i="21"/>
  <c r="H231" i="21"/>
  <c r="G231" i="21"/>
  <c r="E231" i="21"/>
  <c r="D231" i="21"/>
  <c r="O230" i="21"/>
  <c r="M230" i="21"/>
  <c r="L230" i="21"/>
  <c r="K230" i="21"/>
  <c r="H230" i="21"/>
  <c r="G230" i="21"/>
  <c r="E230" i="21"/>
  <c r="D230" i="21"/>
  <c r="O229" i="21"/>
  <c r="M229" i="21"/>
  <c r="L229" i="21"/>
  <c r="K229" i="21"/>
  <c r="H229" i="21"/>
  <c r="G229" i="21"/>
  <c r="E229" i="21"/>
  <c r="D229" i="21"/>
  <c r="O228" i="21"/>
  <c r="M228" i="21"/>
  <c r="L228" i="21"/>
  <c r="K228" i="21"/>
  <c r="H228" i="21"/>
  <c r="G228" i="21"/>
  <c r="E228" i="21"/>
  <c r="D228" i="21"/>
  <c r="O227" i="21"/>
  <c r="M227" i="21"/>
  <c r="L227" i="21"/>
  <c r="K227" i="21"/>
  <c r="H227" i="21"/>
  <c r="G227" i="21"/>
  <c r="E227" i="21"/>
  <c r="D227" i="21"/>
  <c r="O226" i="21"/>
  <c r="M226" i="21"/>
  <c r="L226" i="21"/>
  <c r="K226" i="21"/>
  <c r="H226" i="21"/>
  <c r="G226" i="21"/>
  <c r="E226" i="21"/>
  <c r="D226" i="21"/>
  <c r="O225" i="21"/>
  <c r="M225" i="21"/>
  <c r="L225" i="21"/>
  <c r="K225" i="21"/>
  <c r="H225" i="21"/>
  <c r="G225" i="21"/>
  <c r="E225" i="21"/>
  <c r="D225" i="21"/>
  <c r="O224" i="21"/>
  <c r="M224" i="21"/>
  <c r="L224" i="21"/>
  <c r="K224" i="21"/>
  <c r="O223" i="21"/>
  <c r="M223" i="21"/>
  <c r="L223" i="21"/>
  <c r="K223" i="21"/>
  <c r="O222" i="21"/>
  <c r="M222" i="21"/>
  <c r="L222" i="21"/>
  <c r="K222" i="21"/>
  <c r="H222" i="21"/>
  <c r="G222" i="21"/>
  <c r="E222" i="21"/>
  <c r="D222" i="21"/>
  <c r="O221" i="21"/>
  <c r="M221" i="21"/>
  <c r="L221" i="21"/>
  <c r="K221" i="21"/>
  <c r="H221" i="21"/>
  <c r="G221" i="21"/>
  <c r="E221" i="21"/>
  <c r="D221" i="21"/>
  <c r="Q220" i="21"/>
  <c r="N220" i="21"/>
  <c r="J220" i="21"/>
  <c r="Q219" i="21"/>
  <c r="O219" i="21"/>
  <c r="M219" i="21"/>
  <c r="L219" i="21"/>
  <c r="N219" i="21" s="1"/>
  <c r="K219" i="21"/>
  <c r="H219" i="21"/>
  <c r="G219" i="21"/>
  <c r="E219" i="21"/>
  <c r="D219" i="21"/>
  <c r="Q218" i="21"/>
  <c r="O218" i="21"/>
  <c r="M218" i="21"/>
  <c r="L218" i="21"/>
  <c r="N218" i="21" s="1"/>
  <c r="K218" i="21"/>
  <c r="H218" i="21"/>
  <c r="G218" i="21"/>
  <c r="E218" i="21"/>
  <c r="D218" i="21"/>
  <c r="Q217" i="21"/>
  <c r="O217" i="21"/>
  <c r="M217" i="21"/>
  <c r="L217" i="21"/>
  <c r="N217" i="21" s="1"/>
  <c r="K217" i="21"/>
  <c r="H217" i="21"/>
  <c r="G217" i="21"/>
  <c r="E217" i="21"/>
  <c r="D217" i="21"/>
  <c r="Q216" i="21"/>
  <c r="O216" i="21"/>
  <c r="M216" i="21"/>
  <c r="L216" i="21"/>
  <c r="N216" i="21" s="1"/>
  <c r="K216" i="21"/>
  <c r="J216" i="21"/>
  <c r="H216" i="21"/>
  <c r="G216" i="21"/>
  <c r="E216" i="21"/>
  <c r="D216" i="21"/>
  <c r="Q215" i="21"/>
  <c r="O215" i="21"/>
  <c r="M215" i="21"/>
  <c r="L215" i="21"/>
  <c r="N215" i="21" s="1"/>
  <c r="K215" i="21"/>
  <c r="Q214" i="21"/>
  <c r="O214" i="21"/>
  <c r="M214" i="21"/>
  <c r="L214" i="21"/>
  <c r="N214" i="21" s="1"/>
  <c r="K214" i="21"/>
  <c r="H214" i="21"/>
  <c r="G214" i="21"/>
  <c r="E214" i="21"/>
  <c r="D214" i="21"/>
  <c r="Q213" i="21"/>
  <c r="O213" i="21"/>
  <c r="M213" i="21"/>
  <c r="L213" i="21"/>
  <c r="N213" i="21" s="1"/>
  <c r="K213" i="21"/>
  <c r="H213" i="21"/>
  <c r="G213" i="21"/>
  <c r="E213" i="21"/>
  <c r="D213" i="21"/>
  <c r="Q212" i="21"/>
  <c r="O212" i="21"/>
  <c r="M212" i="21"/>
  <c r="L212" i="21"/>
  <c r="N212" i="21" s="1"/>
  <c r="K212" i="21"/>
  <c r="H212" i="21"/>
  <c r="G212" i="21"/>
  <c r="E212" i="21"/>
  <c r="D212" i="21"/>
  <c r="Q211" i="21"/>
  <c r="N211" i="21"/>
  <c r="J211" i="21"/>
  <c r="O210" i="21"/>
  <c r="M210" i="21"/>
  <c r="L210" i="21"/>
  <c r="K210" i="21"/>
  <c r="H210" i="21"/>
  <c r="G210" i="21"/>
  <c r="E210" i="21"/>
  <c r="D210" i="21"/>
  <c r="O209" i="21"/>
  <c r="M209" i="21"/>
  <c r="L209" i="21"/>
  <c r="K209" i="21"/>
  <c r="H209" i="21"/>
  <c r="G209" i="21"/>
  <c r="E209" i="21"/>
  <c r="D209" i="21"/>
  <c r="O208" i="21"/>
  <c r="M208" i="21"/>
  <c r="L208" i="21"/>
  <c r="K208" i="21"/>
  <c r="H208" i="21"/>
  <c r="G208" i="21"/>
  <c r="E208" i="21"/>
  <c r="D208" i="21"/>
  <c r="Q207" i="21"/>
  <c r="N207" i="21"/>
  <c r="J207" i="21"/>
  <c r="Q206" i="21"/>
  <c r="O206" i="21"/>
  <c r="M206" i="21"/>
  <c r="L206" i="21"/>
  <c r="N206" i="21" s="1"/>
  <c r="K206" i="21"/>
  <c r="J206" i="21"/>
  <c r="I206" i="21"/>
  <c r="H206" i="21"/>
  <c r="G206" i="21"/>
  <c r="F206" i="21"/>
  <c r="E206" i="21"/>
  <c r="D206" i="21"/>
  <c r="C206" i="21"/>
  <c r="Q205" i="21"/>
  <c r="O205" i="21"/>
  <c r="M205" i="21"/>
  <c r="L205" i="21"/>
  <c r="N205" i="21" s="1"/>
  <c r="K205" i="21"/>
  <c r="H205" i="21"/>
  <c r="G205" i="21"/>
  <c r="E205" i="21"/>
  <c r="D205" i="21"/>
  <c r="Q204" i="21"/>
  <c r="N204" i="21"/>
  <c r="J204" i="21"/>
  <c r="O203" i="21"/>
  <c r="M203" i="21"/>
  <c r="L203" i="21"/>
  <c r="K203" i="21"/>
  <c r="H203" i="21"/>
  <c r="G203" i="21"/>
  <c r="E203" i="21"/>
  <c r="D203" i="21"/>
  <c r="O202" i="21"/>
  <c r="M202" i="21"/>
  <c r="L202" i="21"/>
  <c r="K202" i="21"/>
  <c r="H202" i="21"/>
  <c r="G202" i="21"/>
  <c r="E202" i="21"/>
  <c r="D202" i="21"/>
  <c r="O201" i="21"/>
  <c r="M201" i="21"/>
  <c r="L201" i="21"/>
  <c r="K201" i="21"/>
  <c r="H201" i="21"/>
  <c r="G201" i="21"/>
  <c r="E201" i="21"/>
  <c r="D201" i="21"/>
  <c r="O200" i="21"/>
  <c r="M200" i="21"/>
  <c r="L200" i="21"/>
  <c r="K200" i="21"/>
  <c r="H200" i="21"/>
  <c r="G200" i="21"/>
  <c r="E200" i="21"/>
  <c r="D200" i="21"/>
  <c r="O199" i="21"/>
  <c r="M199" i="21"/>
  <c r="L199" i="21"/>
  <c r="K199" i="21"/>
  <c r="H199" i="21"/>
  <c r="G199" i="21"/>
  <c r="E199" i="21"/>
  <c r="D199" i="21"/>
  <c r="O198" i="21"/>
  <c r="M198" i="21"/>
  <c r="L198" i="21"/>
  <c r="K198" i="21"/>
  <c r="H198" i="21"/>
  <c r="G198" i="21"/>
  <c r="E198" i="21"/>
  <c r="D198" i="21"/>
  <c r="O197" i="21"/>
  <c r="M197" i="21"/>
  <c r="L197" i="21"/>
  <c r="K197" i="21"/>
  <c r="H197" i="21"/>
  <c r="G197" i="21"/>
  <c r="E197" i="21"/>
  <c r="D197" i="21"/>
  <c r="O196" i="21"/>
  <c r="M196" i="21"/>
  <c r="L196" i="21"/>
  <c r="K196" i="21"/>
  <c r="O195" i="21"/>
  <c r="M195" i="21"/>
  <c r="L195" i="21"/>
  <c r="K195" i="21"/>
  <c r="O194" i="21"/>
  <c r="M194" i="21"/>
  <c r="L194" i="21"/>
  <c r="K194" i="21"/>
  <c r="O193" i="21"/>
  <c r="M193" i="21"/>
  <c r="L193" i="21"/>
  <c r="K193" i="21"/>
  <c r="O192" i="21"/>
  <c r="M192" i="21"/>
  <c r="L192" i="21"/>
  <c r="K192" i="21"/>
  <c r="H192" i="21"/>
  <c r="G192" i="21"/>
  <c r="E192" i="21"/>
  <c r="D192" i="21"/>
  <c r="O191" i="21"/>
  <c r="M191" i="21"/>
  <c r="L191" i="21"/>
  <c r="K191" i="21"/>
  <c r="H191" i="21"/>
  <c r="G191" i="21"/>
  <c r="E191" i="21"/>
  <c r="D191" i="21"/>
  <c r="O190" i="21"/>
  <c r="M190" i="21"/>
  <c r="L190" i="21"/>
  <c r="K190" i="21"/>
  <c r="H190" i="21"/>
  <c r="G190" i="21"/>
  <c r="E190" i="21"/>
  <c r="D190" i="21"/>
  <c r="O189" i="21"/>
  <c r="M189" i="21"/>
  <c r="L189" i="21"/>
  <c r="K189" i="21"/>
  <c r="H189" i="21"/>
  <c r="G189" i="21"/>
  <c r="E189" i="21"/>
  <c r="D189" i="21"/>
  <c r="O188" i="21"/>
  <c r="M188" i="21"/>
  <c r="L188" i="21"/>
  <c r="K188" i="21"/>
  <c r="H188" i="21"/>
  <c r="G188" i="21"/>
  <c r="E188" i="21"/>
  <c r="D188" i="21"/>
  <c r="O187" i="21"/>
  <c r="M187" i="21"/>
  <c r="L187" i="21"/>
  <c r="K187" i="21"/>
  <c r="H187" i="21"/>
  <c r="G187" i="21"/>
  <c r="E187" i="21"/>
  <c r="D187" i="21"/>
  <c r="O186" i="21"/>
  <c r="M186" i="21"/>
  <c r="L186" i="21"/>
  <c r="K186" i="21"/>
  <c r="H186" i="21"/>
  <c r="G186" i="21"/>
  <c r="E186" i="21"/>
  <c r="D186" i="21"/>
  <c r="O185" i="21"/>
  <c r="M185" i="21"/>
  <c r="L185" i="21"/>
  <c r="K185" i="21"/>
  <c r="H185" i="21"/>
  <c r="G185" i="21"/>
  <c r="E185" i="21"/>
  <c r="D185" i="21"/>
  <c r="Q184" i="21"/>
  <c r="N184" i="21"/>
  <c r="J184" i="21"/>
  <c r="Q183" i="21"/>
  <c r="O183" i="21"/>
  <c r="M183" i="21"/>
  <c r="L183" i="21"/>
  <c r="N183" i="21" s="1"/>
  <c r="K183" i="21"/>
  <c r="H183" i="21"/>
  <c r="G183" i="21"/>
  <c r="E183" i="21"/>
  <c r="D183" i="21"/>
  <c r="Q182" i="21"/>
  <c r="N182" i="21"/>
  <c r="Q181" i="21"/>
  <c r="O181" i="21"/>
  <c r="M181" i="21"/>
  <c r="L181" i="21"/>
  <c r="N181" i="21" s="1"/>
  <c r="K181" i="21"/>
  <c r="H181" i="21"/>
  <c r="G181" i="21"/>
  <c r="E181" i="21"/>
  <c r="D181" i="21"/>
  <c r="Q180" i="21"/>
  <c r="O180" i="21"/>
  <c r="M180" i="21"/>
  <c r="L180" i="21"/>
  <c r="N180" i="21" s="1"/>
  <c r="K180" i="21"/>
  <c r="J180" i="21"/>
  <c r="Q179" i="21"/>
  <c r="O179" i="21"/>
  <c r="M179" i="21"/>
  <c r="L179" i="21"/>
  <c r="N179" i="21" s="1"/>
  <c r="K179" i="21"/>
  <c r="J179" i="21"/>
  <c r="Q178" i="21"/>
  <c r="O178" i="21"/>
  <c r="M178" i="21"/>
  <c r="L178" i="21"/>
  <c r="N178" i="21" s="1"/>
  <c r="K178" i="21"/>
  <c r="J178" i="21"/>
  <c r="Q177" i="21"/>
  <c r="O177" i="21"/>
  <c r="M177" i="21"/>
  <c r="L177" i="21"/>
  <c r="N177" i="21" s="1"/>
  <c r="K177" i="21"/>
  <c r="J177" i="21"/>
  <c r="Q176" i="21"/>
  <c r="O176" i="21"/>
  <c r="M176" i="21"/>
  <c r="L176" i="21"/>
  <c r="N176" i="21" s="1"/>
  <c r="K176" i="21"/>
  <c r="Q175" i="21"/>
  <c r="O175" i="21"/>
  <c r="M175" i="21"/>
  <c r="L175" i="21"/>
  <c r="N175" i="21" s="1"/>
  <c r="K175" i="21"/>
  <c r="Q174" i="21"/>
  <c r="O174" i="21"/>
  <c r="M174" i="21"/>
  <c r="L174" i="21"/>
  <c r="N174" i="21" s="1"/>
  <c r="K174" i="21"/>
  <c r="Q173" i="21"/>
  <c r="O173" i="21"/>
  <c r="M173" i="21"/>
  <c r="L173" i="21"/>
  <c r="N173" i="21" s="1"/>
  <c r="K173" i="21"/>
  <c r="Q172" i="21"/>
  <c r="O172" i="21"/>
  <c r="M172" i="21"/>
  <c r="L172" i="21"/>
  <c r="N172" i="21" s="1"/>
  <c r="K172" i="21"/>
  <c r="J172" i="21"/>
  <c r="Q171" i="21"/>
  <c r="O171" i="21"/>
  <c r="M171" i="21"/>
  <c r="L171" i="21"/>
  <c r="N171" i="21" s="1"/>
  <c r="K171" i="21"/>
  <c r="Q170" i="21"/>
  <c r="O170" i="21"/>
  <c r="M170" i="21"/>
  <c r="L170" i="21"/>
  <c r="N170" i="21" s="1"/>
  <c r="K170" i="21"/>
  <c r="J170" i="21"/>
  <c r="Q169" i="21"/>
  <c r="O169" i="21"/>
  <c r="M169" i="21"/>
  <c r="L169" i="21"/>
  <c r="N169" i="21" s="1"/>
  <c r="K169" i="21"/>
  <c r="H169" i="21"/>
  <c r="G169" i="21"/>
  <c r="E169" i="21"/>
  <c r="D169" i="21"/>
  <c r="Q168" i="21"/>
  <c r="N168" i="21"/>
  <c r="J168" i="21"/>
  <c r="O167" i="21"/>
  <c r="M167" i="21"/>
  <c r="L167" i="21"/>
  <c r="K167" i="21"/>
  <c r="H167" i="21"/>
  <c r="G167" i="21"/>
  <c r="E167" i="21"/>
  <c r="D167" i="21"/>
  <c r="O166" i="21"/>
  <c r="M166" i="21"/>
  <c r="L166" i="21"/>
  <c r="K166" i="21"/>
  <c r="H166" i="21"/>
  <c r="G166" i="21"/>
  <c r="E166" i="21"/>
  <c r="D166" i="21"/>
  <c r="O165" i="21"/>
  <c r="M165" i="21"/>
  <c r="L165" i="21"/>
  <c r="K165" i="21"/>
  <c r="H165" i="21"/>
  <c r="G165" i="21"/>
  <c r="E165" i="21"/>
  <c r="D165" i="21"/>
  <c r="O164" i="21"/>
  <c r="M164" i="21"/>
  <c r="L164" i="21"/>
  <c r="K164" i="21"/>
  <c r="H164" i="21"/>
  <c r="G164" i="21"/>
  <c r="E164" i="21"/>
  <c r="D164" i="21"/>
  <c r="O163" i="21"/>
  <c r="M163" i="21"/>
  <c r="L163" i="21"/>
  <c r="K163" i="21"/>
  <c r="H163" i="21"/>
  <c r="G163" i="21"/>
  <c r="E163" i="21"/>
  <c r="D163" i="21"/>
  <c r="O162" i="21"/>
  <c r="M162" i="21"/>
  <c r="L162" i="21"/>
  <c r="K162" i="21"/>
  <c r="H162" i="21"/>
  <c r="G162" i="21"/>
  <c r="E162" i="21"/>
  <c r="D162" i="21"/>
  <c r="O161" i="21"/>
  <c r="M161" i="21"/>
  <c r="L161" i="21"/>
  <c r="K161" i="21"/>
  <c r="H161" i="21"/>
  <c r="G161" i="21"/>
  <c r="E161" i="21"/>
  <c r="D161" i="21"/>
  <c r="Q160" i="21"/>
  <c r="N160" i="21"/>
  <c r="O159" i="21"/>
  <c r="M159" i="21"/>
  <c r="L159" i="21"/>
  <c r="K159" i="21"/>
  <c r="H159" i="21"/>
  <c r="G159" i="21"/>
  <c r="E159" i="21"/>
  <c r="D159" i="21"/>
  <c r="O158" i="21"/>
  <c r="M158" i="21"/>
  <c r="L158" i="21"/>
  <c r="K158" i="21"/>
  <c r="H158" i="21"/>
  <c r="G158" i="21"/>
  <c r="E158" i="21"/>
  <c r="D158" i="21"/>
  <c r="O157" i="21"/>
  <c r="M157" i="21"/>
  <c r="L157" i="21"/>
  <c r="K157" i="21"/>
  <c r="H157" i="21"/>
  <c r="G157" i="21"/>
  <c r="E157" i="21"/>
  <c r="D157" i="21"/>
  <c r="O156" i="21"/>
  <c r="M156" i="21"/>
  <c r="L156" i="21"/>
  <c r="K156" i="21"/>
  <c r="H156" i="21"/>
  <c r="G156" i="21"/>
  <c r="E156" i="21"/>
  <c r="D156" i="21"/>
  <c r="O155" i="21"/>
  <c r="M155" i="21"/>
  <c r="L155" i="21"/>
  <c r="K155" i="21"/>
  <c r="H155" i="21"/>
  <c r="G155" i="21"/>
  <c r="E155" i="21"/>
  <c r="D155" i="21"/>
  <c r="O154" i="21"/>
  <c r="M154" i="21"/>
  <c r="L154" i="21"/>
  <c r="K154" i="21"/>
  <c r="H154" i="21"/>
  <c r="G154" i="21"/>
  <c r="E154" i="21"/>
  <c r="D154" i="21"/>
  <c r="Q153" i="21"/>
  <c r="N153" i="21"/>
  <c r="J153" i="21"/>
  <c r="Q152" i="21"/>
  <c r="O152" i="21"/>
  <c r="M152" i="21"/>
  <c r="L152" i="21"/>
  <c r="N152" i="21" s="1"/>
  <c r="K152" i="21"/>
  <c r="Q151" i="21"/>
  <c r="O151" i="21"/>
  <c r="M151" i="21"/>
  <c r="L151" i="21"/>
  <c r="N151" i="21" s="1"/>
  <c r="K151" i="21"/>
  <c r="J151" i="21"/>
  <c r="H151" i="21"/>
  <c r="G151" i="21"/>
  <c r="E151" i="21"/>
  <c r="D151" i="21"/>
  <c r="Q150" i="21"/>
  <c r="O150" i="21"/>
  <c r="M150" i="21"/>
  <c r="L150" i="21"/>
  <c r="N150" i="21" s="1"/>
  <c r="K150" i="21"/>
  <c r="H150" i="21"/>
  <c r="G150" i="21"/>
  <c r="E150" i="21"/>
  <c r="D150" i="21"/>
  <c r="Q149" i="21"/>
  <c r="O149" i="21"/>
  <c r="M149" i="21"/>
  <c r="L149" i="21"/>
  <c r="N149" i="21" s="1"/>
  <c r="K149" i="21"/>
  <c r="J149" i="21"/>
  <c r="H149" i="21"/>
  <c r="G149" i="21"/>
  <c r="E149" i="21"/>
  <c r="D149" i="21"/>
  <c r="Q148" i="21"/>
  <c r="O148" i="21"/>
  <c r="M148" i="21"/>
  <c r="L148" i="21"/>
  <c r="N148" i="21" s="1"/>
  <c r="K148" i="21"/>
  <c r="H148" i="21"/>
  <c r="G148" i="21"/>
  <c r="E148" i="21"/>
  <c r="D148" i="21"/>
  <c r="Q147" i="21"/>
  <c r="O147" i="21"/>
  <c r="M147" i="21"/>
  <c r="L147" i="21"/>
  <c r="N147" i="21" s="1"/>
  <c r="K147" i="21"/>
  <c r="H147" i="21"/>
  <c r="G147" i="21"/>
  <c r="E147" i="21"/>
  <c r="D147" i="21"/>
  <c r="Q146" i="21"/>
  <c r="O146" i="21"/>
  <c r="M146" i="21"/>
  <c r="L146" i="21"/>
  <c r="N146" i="21" s="1"/>
  <c r="K146" i="21"/>
  <c r="H146" i="21"/>
  <c r="G146" i="21"/>
  <c r="E146" i="21"/>
  <c r="D146" i="21"/>
  <c r="Q145" i="21"/>
  <c r="O145" i="21"/>
  <c r="M145" i="21"/>
  <c r="L145" i="21"/>
  <c r="N145" i="21" s="1"/>
  <c r="K145" i="21"/>
  <c r="H145" i="21"/>
  <c r="G145" i="21"/>
  <c r="E145" i="21"/>
  <c r="D145" i="21"/>
  <c r="Q144" i="21"/>
  <c r="O144" i="21"/>
  <c r="M144" i="21"/>
  <c r="L144" i="21"/>
  <c r="N144" i="21" s="1"/>
  <c r="K144" i="21"/>
  <c r="H144" i="21"/>
  <c r="G144" i="21"/>
  <c r="E144" i="21"/>
  <c r="D144" i="21"/>
  <c r="Q143" i="21"/>
  <c r="O143" i="21"/>
  <c r="M143" i="21"/>
  <c r="L143" i="21"/>
  <c r="N143" i="21" s="1"/>
  <c r="K143" i="21"/>
  <c r="H143" i="21"/>
  <c r="G143" i="21"/>
  <c r="E143" i="21"/>
  <c r="D143" i="21"/>
  <c r="Q142" i="21"/>
  <c r="O142" i="21"/>
  <c r="M142" i="21"/>
  <c r="L142" i="21"/>
  <c r="N142" i="21" s="1"/>
  <c r="K142" i="21"/>
  <c r="H142" i="21"/>
  <c r="G142" i="21"/>
  <c r="E142" i="21"/>
  <c r="D142" i="21"/>
  <c r="Q141" i="21"/>
  <c r="O141" i="21"/>
  <c r="M141" i="21"/>
  <c r="L141" i="21"/>
  <c r="N141" i="21" s="1"/>
  <c r="K141" i="21"/>
  <c r="H141" i="21"/>
  <c r="G141" i="21"/>
  <c r="E141" i="21"/>
  <c r="D141" i="21"/>
  <c r="Q140" i="21"/>
  <c r="O140" i="21"/>
  <c r="M140" i="21"/>
  <c r="L140" i="21"/>
  <c r="N140" i="21" s="1"/>
  <c r="K140" i="21"/>
  <c r="H140" i="21"/>
  <c r="G140" i="21"/>
  <c r="E140" i="21"/>
  <c r="D140" i="21"/>
  <c r="Q139" i="21"/>
  <c r="O139" i="21"/>
  <c r="M139" i="21"/>
  <c r="L139" i="21"/>
  <c r="N139" i="21" s="1"/>
  <c r="K139" i="21"/>
  <c r="H139" i="21"/>
  <c r="G139" i="21"/>
  <c r="E139" i="21"/>
  <c r="D139" i="21"/>
  <c r="Q138" i="21"/>
  <c r="O138" i="21"/>
  <c r="M138" i="21"/>
  <c r="L138" i="21"/>
  <c r="N138" i="21" s="1"/>
  <c r="K138" i="21"/>
  <c r="H138" i="21"/>
  <c r="G138" i="21"/>
  <c r="E138" i="21"/>
  <c r="D138" i="21"/>
  <c r="Q137" i="21"/>
  <c r="N137" i="21"/>
  <c r="J137" i="21"/>
  <c r="O136" i="21"/>
  <c r="M136" i="21"/>
  <c r="L136" i="21"/>
  <c r="K136" i="21"/>
  <c r="I136" i="21"/>
  <c r="H136" i="21"/>
  <c r="G136" i="21"/>
  <c r="F136" i="21"/>
  <c r="E136" i="21"/>
  <c r="D136" i="21"/>
  <c r="C136" i="21"/>
  <c r="Q135" i="21"/>
  <c r="O135" i="21"/>
  <c r="M135" i="21"/>
  <c r="L135" i="21"/>
  <c r="N135" i="21" s="1"/>
  <c r="K135" i="21"/>
  <c r="H135" i="21"/>
  <c r="G135" i="21"/>
  <c r="E135" i="21"/>
  <c r="D135" i="21"/>
  <c r="Q134" i="21"/>
  <c r="O134" i="21"/>
  <c r="M134" i="21"/>
  <c r="L134" i="21"/>
  <c r="N134" i="21" s="1"/>
  <c r="K134" i="21"/>
  <c r="J134" i="21"/>
  <c r="H134" i="21"/>
  <c r="G134" i="21"/>
  <c r="E134" i="21"/>
  <c r="D134" i="21"/>
  <c r="Q133" i="21"/>
  <c r="O133" i="21"/>
  <c r="M133" i="21"/>
  <c r="L133" i="21"/>
  <c r="N133" i="21" s="1"/>
  <c r="K133" i="21"/>
  <c r="H133" i="21"/>
  <c r="G133" i="21"/>
  <c r="E133" i="21"/>
  <c r="D133" i="21"/>
  <c r="Q132" i="21"/>
  <c r="O132" i="21"/>
  <c r="M132" i="21"/>
  <c r="L132" i="21"/>
  <c r="N132" i="21" s="1"/>
  <c r="K132" i="21"/>
  <c r="J132" i="21"/>
  <c r="H132" i="21"/>
  <c r="G132" i="21"/>
  <c r="E132" i="21"/>
  <c r="D132" i="21"/>
  <c r="Q131" i="21"/>
  <c r="O131" i="21"/>
  <c r="M131" i="21"/>
  <c r="L131" i="21"/>
  <c r="N131" i="21" s="1"/>
  <c r="K131" i="21"/>
  <c r="H131" i="21"/>
  <c r="G131" i="21"/>
  <c r="E131" i="21"/>
  <c r="D131" i="21"/>
  <c r="Q130" i="21"/>
  <c r="O130" i="21"/>
  <c r="M130" i="21"/>
  <c r="L130" i="21"/>
  <c r="N130" i="21" s="1"/>
  <c r="K130" i="21"/>
  <c r="H130" i="21"/>
  <c r="G130" i="21"/>
  <c r="E130" i="21"/>
  <c r="D130" i="21"/>
  <c r="Q129" i="21"/>
  <c r="O129" i="21"/>
  <c r="M129" i="21"/>
  <c r="L129" i="21"/>
  <c r="N129" i="21" s="1"/>
  <c r="K129" i="21"/>
  <c r="H129" i="21"/>
  <c r="G129" i="21"/>
  <c r="E129" i="21"/>
  <c r="D129" i="21"/>
  <c r="Q128" i="21"/>
  <c r="O128" i="21"/>
  <c r="M128" i="21"/>
  <c r="L128" i="21"/>
  <c r="N128" i="21" s="1"/>
  <c r="K128" i="21"/>
  <c r="H128" i="21"/>
  <c r="G128" i="21"/>
  <c r="E128" i="21"/>
  <c r="D128" i="21"/>
  <c r="Q127" i="21"/>
  <c r="O127" i="21"/>
  <c r="M127" i="21"/>
  <c r="L127" i="21"/>
  <c r="N127" i="21" s="1"/>
  <c r="K127" i="21"/>
  <c r="H127" i="21"/>
  <c r="G127" i="21"/>
  <c r="E127" i="21"/>
  <c r="D127" i="21"/>
  <c r="Q126" i="21"/>
  <c r="N126" i="21"/>
  <c r="J126" i="21"/>
  <c r="O125" i="21"/>
  <c r="M125" i="21"/>
  <c r="L125" i="21"/>
  <c r="K125" i="21"/>
  <c r="H125" i="21"/>
  <c r="G125" i="21"/>
  <c r="E125" i="21"/>
  <c r="D125" i="21"/>
  <c r="O124" i="21"/>
  <c r="M124" i="21"/>
  <c r="L124" i="21"/>
  <c r="K124" i="21"/>
  <c r="O123" i="21"/>
  <c r="M123" i="21"/>
  <c r="L123" i="21"/>
  <c r="K123" i="21"/>
  <c r="H123" i="21"/>
  <c r="G123" i="21"/>
  <c r="E123" i="21"/>
  <c r="D123" i="21"/>
  <c r="Q122" i="21"/>
  <c r="N122" i="21"/>
  <c r="O121" i="21"/>
  <c r="M121" i="21"/>
  <c r="L121" i="21"/>
  <c r="K121" i="21"/>
  <c r="O120" i="21"/>
  <c r="M120" i="21"/>
  <c r="L120" i="21"/>
  <c r="K120" i="21"/>
  <c r="H120" i="21"/>
  <c r="G120" i="21"/>
  <c r="E120" i="21"/>
  <c r="D120" i="21"/>
  <c r="O119" i="21"/>
  <c r="M119" i="21"/>
  <c r="L119" i="21"/>
  <c r="K119" i="21"/>
  <c r="O118" i="21"/>
  <c r="M118" i="21"/>
  <c r="L118" i="21"/>
  <c r="K118" i="21"/>
  <c r="O117" i="21"/>
  <c r="M117" i="21"/>
  <c r="L117" i="21"/>
  <c r="K117" i="21"/>
  <c r="H117" i="21"/>
  <c r="G117" i="21"/>
  <c r="E117" i="21"/>
  <c r="D117" i="21"/>
  <c r="O116" i="21"/>
  <c r="M116" i="21"/>
  <c r="L116" i="21"/>
  <c r="K116" i="21"/>
  <c r="H116" i="21"/>
  <c r="G116" i="21"/>
  <c r="E116" i="21"/>
  <c r="D116" i="21"/>
  <c r="Q115" i="21"/>
  <c r="N115" i="21"/>
  <c r="O114" i="21"/>
  <c r="M114" i="21"/>
  <c r="L114" i="21"/>
  <c r="K114" i="21"/>
  <c r="H114" i="21"/>
  <c r="G114" i="21"/>
  <c r="E114" i="21"/>
  <c r="D114" i="21"/>
  <c r="O113" i="21"/>
  <c r="M113" i="21"/>
  <c r="L113" i="21"/>
  <c r="K113" i="21"/>
  <c r="H113" i="21"/>
  <c r="G113" i="21"/>
  <c r="E113" i="21"/>
  <c r="D113" i="21"/>
  <c r="Q112" i="21"/>
  <c r="N112" i="21"/>
  <c r="O111" i="21"/>
  <c r="M111" i="21"/>
  <c r="L111" i="21"/>
  <c r="K111" i="21"/>
  <c r="I111" i="21"/>
  <c r="H111" i="21"/>
  <c r="G111" i="21"/>
  <c r="F111" i="21"/>
  <c r="E111" i="21"/>
  <c r="D111" i="21"/>
  <c r="C111" i="21"/>
  <c r="Q110" i="21"/>
  <c r="O110" i="21"/>
  <c r="M110" i="21"/>
  <c r="L110" i="21"/>
  <c r="N110" i="21" s="1"/>
  <c r="K110" i="21"/>
  <c r="Q109" i="21"/>
  <c r="O109" i="21"/>
  <c r="M109" i="21"/>
  <c r="L109" i="21"/>
  <c r="N109" i="21" s="1"/>
  <c r="K109" i="21"/>
  <c r="Q108" i="21"/>
  <c r="O108" i="21"/>
  <c r="M108" i="21"/>
  <c r="L108" i="21"/>
  <c r="N108" i="21" s="1"/>
  <c r="K108" i="21"/>
  <c r="Q107" i="21"/>
  <c r="O107" i="21"/>
  <c r="M107" i="21"/>
  <c r="L107" i="21"/>
  <c r="N107" i="21" s="1"/>
  <c r="K107" i="21"/>
  <c r="Q106" i="21"/>
  <c r="O106" i="21"/>
  <c r="M106" i="21"/>
  <c r="L106" i="21"/>
  <c r="N106" i="21" s="1"/>
  <c r="K106" i="21"/>
  <c r="Q105" i="21"/>
  <c r="O105" i="21"/>
  <c r="M105" i="21"/>
  <c r="L105" i="21"/>
  <c r="N105" i="21" s="1"/>
  <c r="K105" i="21"/>
  <c r="H105" i="21"/>
  <c r="G105" i="21"/>
  <c r="E105" i="21"/>
  <c r="D105" i="21"/>
  <c r="Q104" i="21"/>
  <c r="O104" i="21"/>
  <c r="M104" i="21"/>
  <c r="L104" i="21"/>
  <c r="N104" i="21" s="1"/>
  <c r="K104" i="21"/>
  <c r="H104" i="21"/>
  <c r="G104" i="21"/>
  <c r="E104" i="21"/>
  <c r="D104" i="21"/>
  <c r="Q103" i="21"/>
  <c r="N103" i="21"/>
  <c r="Q102" i="21"/>
  <c r="O102" i="21"/>
  <c r="M102" i="21"/>
  <c r="L102" i="21"/>
  <c r="N102" i="21" s="1"/>
  <c r="K102" i="21"/>
  <c r="I102" i="21"/>
  <c r="H102" i="21"/>
  <c r="G102" i="21"/>
  <c r="F102" i="21"/>
  <c r="E102" i="21"/>
  <c r="D102" i="21"/>
  <c r="C102" i="21"/>
  <c r="O101" i="21"/>
  <c r="M101" i="21"/>
  <c r="L101" i="21"/>
  <c r="K101" i="21"/>
  <c r="H101" i="21"/>
  <c r="G101" i="21"/>
  <c r="E101" i="21"/>
  <c r="D101" i="21"/>
  <c r="O100" i="21"/>
  <c r="M100" i="21"/>
  <c r="L100" i="21"/>
  <c r="K100" i="21"/>
  <c r="H100" i="21"/>
  <c r="G100" i="21"/>
  <c r="E100" i="21"/>
  <c r="D100" i="21"/>
  <c r="O99" i="21"/>
  <c r="M99" i="21"/>
  <c r="L99" i="21"/>
  <c r="K99" i="21"/>
  <c r="H99" i="21"/>
  <c r="G99" i="21"/>
  <c r="E99" i="21"/>
  <c r="D99" i="21"/>
  <c r="O98" i="21"/>
  <c r="M98" i="21"/>
  <c r="L98" i="21"/>
  <c r="K98" i="21"/>
  <c r="H98" i="21"/>
  <c r="G98" i="21"/>
  <c r="E98" i="21"/>
  <c r="D98" i="21"/>
  <c r="O97" i="21"/>
  <c r="M97" i="21"/>
  <c r="L97" i="21"/>
  <c r="K97" i="21"/>
  <c r="H97" i="21"/>
  <c r="G97" i="21"/>
  <c r="E97" i="21"/>
  <c r="D97" i="21"/>
  <c r="O96" i="21"/>
  <c r="M96" i="21"/>
  <c r="L96" i="21"/>
  <c r="K96" i="21"/>
  <c r="H96" i="21"/>
  <c r="G96" i="21"/>
  <c r="E96" i="21"/>
  <c r="D96" i="21"/>
  <c r="O95" i="21"/>
  <c r="M95" i="21"/>
  <c r="L95" i="21"/>
  <c r="K95" i="21"/>
  <c r="H95" i="21"/>
  <c r="G95" i="21"/>
  <c r="E95" i="21"/>
  <c r="D95" i="21"/>
  <c r="O94" i="21"/>
  <c r="M94" i="21"/>
  <c r="L94" i="21"/>
  <c r="K94" i="21"/>
  <c r="H94" i="21"/>
  <c r="G94" i="21"/>
  <c r="E94" i="21"/>
  <c r="D94" i="21"/>
  <c r="O93" i="21"/>
  <c r="M93" i="21"/>
  <c r="L93" i="21"/>
  <c r="K93" i="21"/>
  <c r="H93" i="21"/>
  <c r="G93" i="21"/>
  <c r="E93" i="21"/>
  <c r="D93" i="21"/>
  <c r="O92" i="21"/>
  <c r="M92" i="21"/>
  <c r="L92" i="21"/>
  <c r="K92" i="21"/>
  <c r="H92" i="21"/>
  <c r="G92" i="21"/>
  <c r="E92" i="21"/>
  <c r="D92" i="21"/>
  <c r="Q91" i="21"/>
  <c r="N91" i="21"/>
  <c r="O90" i="21"/>
  <c r="M90" i="21"/>
  <c r="L90" i="21"/>
  <c r="K90" i="21"/>
  <c r="I90" i="21"/>
  <c r="H90" i="21"/>
  <c r="G90" i="21"/>
  <c r="F90" i="21"/>
  <c r="E90" i="21"/>
  <c r="D90" i="21"/>
  <c r="C90" i="21"/>
  <c r="Q89" i="21"/>
  <c r="O89" i="21"/>
  <c r="M89" i="21"/>
  <c r="L89" i="21"/>
  <c r="N89" i="21" s="1"/>
  <c r="K89" i="21"/>
  <c r="J89" i="21"/>
  <c r="I89" i="21"/>
  <c r="H89" i="21"/>
  <c r="G89" i="21"/>
  <c r="F89" i="21"/>
  <c r="E89" i="21"/>
  <c r="D89" i="21"/>
  <c r="C89" i="21"/>
  <c r="Q88" i="21"/>
  <c r="O88" i="21"/>
  <c r="M88" i="21"/>
  <c r="L88" i="21"/>
  <c r="N88" i="21" s="1"/>
  <c r="K88" i="21"/>
  <c r="J88" i="21"/>
  <c r="I88" i="21"/>
  <c r="H88" i="21"/>
  <c r="G88" i="21"/>
  <c r="F88" i="21"/>
  <c r="E88" i="21"/>
  <c r="D88" i="21"/>
  <c r="C88" i="21"/>
  <c r="Q87" i="21"/>
  <c r="O87" i="21"/>
  <c r="M87" i="21"/>
  <c r="L87" i="21"/>
  <c r="N87" i="21" s="1"/>
  <c r="K87" i="21"/>
  <c r="J87" i="21"/>
  <c r="H87" i="21"/>
  <c r="G87" i="21"/>
  <c r="E87" i="21"/>
  <c r="D87" i="21"/>
  <c r="Q86" i="21"/>
  <c r="O86" i="21"/>
  <c r="M86" i="21"/>
  <c r="L86" i="21"/>
  <c r="N86" i="21" s="1"/>
  <c r="K86" i="21"/>
  <c r="J86" i="21"/>
  <c r="Q85" i="21"/>
  <c r="O85" i="21"/>
  <c r="M85" i="21"/>
  <c r="L85" i="21"/>
  <c r="N85" i="21" s="1"/>
  <c r="K85" i="21"/>
  <c r="J85" i="21"/>
  <c r="Q84" i="21"/>
  <c r="O84" i="21"/>
  <c r="M84" i="21"/>
  <c r="L84" i="21"/>
  <c r="N84" i="21" s="1"/>
  <c r="K84" i="21"/>
  <c r="J84" i="21"/>
  <c r="Q83" i="21"/>
  <c r="O83" i="21"/>
  <c r="M83" i="21"/>
  <c r="L83" i="21"/>
  <c r="N83" i="21" s="1"/>
  <c r="K83" i="21"/>
  <c r="J83" i="21"/>
  <c r="Q82" i="21"/>
  <c r="O82" i="21"/>
  <c r="M82" i="21"/>
  <c r="L82" i="21"/>
  <c r="N82" i="21" s="1"/>
  <c r="K82" i="21"/>
  <c r="J82" i="21"/>
  <c r="Q81" i="21"/>
  <c r="O81" i="21"/>
  <c r="M81" i="21"/>
  <c r="L81" i="21"/>
  <c r="N81" i="21" s="1"/>
  <c r="K81" i="21"/>
  <c r="J81" i="21"/>
  <c r="Q80" i="21"/>
  <c r="O80" i="21"/>
  <c r="M80" i="21"/>
  <c r="L80" i="21"/>
  <c r="N80" i="21" s="1"/>
  <c r="K80" i="21"/>
  <c r="J80" i="21"/>
  <c r="Q79" i="21"/>
  <c r="O79" i="21"/>
  <c r="M79" i="21"/>
  <c r="L79" i="21"/>
  <c r="N79" i="21" s="1"/>
  <c r="K79" i="21"/>
  <c r="J79" i="21"/>
  <c r="Q78" i="21"/>
  <c r="O78" i="21"/>
  <c r="M78" i="21"/>
  <c r="L78" i="21"/>
  <c r="N78" i="21" s="1"/>
  <c r="K78" i="21"/>
  <c r="J78" i="21"/>
  <c r="Q77" i="21"/>
  <c r="O77" i="21"/>
  <c r="M77" i="21"/>
  <c r="L77" i="21"/>
  <c r="N77" i="21" s="1"/>
  <c r="K77" i="21"/>
  <c r="J77" i="21"/>
  <c r="Q76" i="21"/>
  <c r="O76" i="21"/>
  <c r="M76" i="21"/>
  <c r="L76" i="21"/>
  <c r="N76" i="21" s="1"/>
  <c r="K76" i="21"/>
  <c r="J76" i="21"/>
  <c r="Q75" i="21"/>
  <c r="O75" i="21"/>
  <c r="M75" i="21"/>
  <c r="L75" i="21"/>
  <c r="N75" i="21" s="1"/>
  <c r="K75" i="21"/>
  <c r="J75" i="21"/>
  <c r="Q74" i="21"/>
  <c r="O74" i="21"/>
  <c r="M74" i="21"/>
  <c r="L74" i="21"/>
  <c r="N74" i="21" s="1"/>
  <c r="K74" i="21"/>
  <c r="J74" i="21"/>
  <c r="Q73" i="21"/>
  <c r="O73" i="21"/>
  <c r="M73" i="21"/>
  <c r="L73" i="21"/>
  <c r="N73" i="21" s="1"/>
  <c r="K73" i="21"/>
  <c r="J73" i="21"/>
  <c r="H73" i="21"/>
  <c r="G73" i="21"/>
  <c r="E73" i="21"/>
  <c r="D73" i="21"/>
  <c r="Q72" i="21"/>
  <c r="O72" i="21"/>
  <c r="M72" i="21"/>
  <c r="L72" i="21"/>
  <c r="N72" i="21" s="1"/>
  <c r="K72" i="21"/>
  <c r="J72" i="21"/>
  <c r="H72" i="21"/>
  <c r="G72" i="21"/>
  <c r="E72" i="21"/>
  <c r="D72" i="21"/>
  <c r="Q71" i="21"/>
  <c r="O71" i="21"/>
  <c r="M71" i="21"/>
  <c r="L71" i="21"/>
  <c r="N71" i="21" s="1"/>
  <c r="K71" i="21"/>
  <c r="Q70" i="21"/>
  <c r="O70" i="21"/>
  <c r="M70" i="21"/>
  <c r="L70" i="21"/>
  <c r="N70" i="21" s="1"/>
  <c r="K70" i="21"/>
  <c r="J70" i="21"/>
  <c r="Q69" i="21"/>
  <c r="O69" i="21"/>
  <c r="M69" i="21"/>
  <c r="L69" i="21"/>
  <c r="N69" i="21" s="1"/>
  <c r="K69" i="21"/>
  <c r="J69" i="21"/>
  <c r="H69" i="21"/>
  <c r="G69" i="21"/>
  <c r="E69" i="21"/>
  <c r="D69" i="21"/>
  <c r="Q68" i="21"/>
  <c r="N68" i="21"/>
  <c r="J68" i="21"/>
  <c r="O67" i="21"/>
  <c r="M67" i="21"/>
  <c r="L67" i="21"/>
  <c r="K67" i="21"/>
  <c r="I67" i="21"/>
  <c r="H67" i="21"/>
  <c r="G67" i="21"/>
  <c r="F67" i="21"/>
  <c r="E67" i="21"/>
  <c r="D67" i="21"/>
  <c r="C67" i="21"/>
  <c r="O66" i="21"/>
  <c r="M66" i="21"/>
  <c r="L66" i="21"/>
  <c r="K66" i="21"/>
  <c r="H66" i="21"/>
  <c r="G66" i="21"/>
  <c r="E66" i="21"/>
  <c r="D66" i="21"/>
  <c r="O65" i="21"/>
  <c r="M65" i="21"/>
  <c r="L65" i="21"/>
  <c r="K65" i="21"/>
  <c r="H65" i="21"/>
  <c r="G65" i="21"/>
  <c r="E65" i="21"/>
  <c r="D65" i="21"/>
  <c r="O64" i="21"/>
  <c r="M64" i="21"/>
  <c r="L64" i="21"/>
  <c r="K64" i="21"/>
  <c r="H64" i="21"/>
  <c r="G64" i="21"/>
  <c r="E64" i="21"/>
  <c r="D64" i="21"/>
  <c r="O63" i="21"/>
  <c r="M63" i="21"/>
  <c r="L63" i="21"/>
  <c r="K63" i="21"/>
  <c r="H63" i="21"/>
  <c r="G63" i="21"/>
  <c r="E63" i="21"/>
  <c r="D63" i="21"/>
  <c r="Q62" i="21"/>
  <c r="N62" i="21"/>
  <c r="O61" i="21"/>
  <c r="M61" i="21"/>
  <c r="L61" i="21"/>
  <c r="K61" i="21"/>
  <c r="H61" i="21"/>
  <c r="G61" i="21"/>
  <c r="E61" i="21"/>
  <c r="D61" i="21"/>
  <c r="O60" i="21"/>
  <c r="M60" i="21"/>
  <c r="L60" i="21"/>
  <c r="K60" i="21"/>
  <c r="H60" i="21"/>
  <c r="G60" i="21"/>
  <c r="E60" i="21"/>
  <c r="D60" i="21"/>
  <c r="O59" i="21"/>
  <c r="M59" i="21"/>
  <c r="L59" i="21"/>
  <c r="K59" i="21"/>
  <c r="H59" i="21"/>
  <c r="G59" i="21"/>
  <c r="E59" i="21"/>
  <c r="D59" i="21"/>
  <c r="O58" i="21"/>
  <c r="M58" i="21"/>
  <c r="L58" i="21"/>
  <c r="K58" i="21"/>
  <c r="H58" i="21"/>
  <c r="G58" i="21"/>
  <c r="E58" i="21"/>
  <c r="D58" i="21"/>
  <c r="O57" i="21"/>
  <c r="M57" i="21"/>
  <c r="L57" i="21"/>
  <c r="K57" i="21"/>
  <c r="H57" i="21"/>
  <c r="G57" i="21"/>
  <c r="E57" i="21"/>
  <c r="D57" i="21"/>
  <c r="O56" i="21"/>
  <c r="M56" i="21"/>
  <c r="L56" i="21"/>
  <c r="K56" i="21"/>
  <c r="H56" i="21"/>
  <c r="G56" i="21"/>
  <c r="E56" i="21"/>
  <c r="D56" i="21"/>
  <c r="O55" i="21"/>
  <c r="M55" i="21"/>
  <c r="L55" i="21"/>
  <c r="K55" i="21"/>
  <c r="O54" i="21"/>
  <c r="M54" i="21"/>
  <c r="L54" i="21"/>
  <c r="K54" i="21"/>
  <c r="O53" i="21"/>
  <c r="M53" i="21"/>
  <c r="L53" i="21"/>
  <c r="K53" i="21"/>
  <c r="H53" i="21"/>
  <c r="G53" i="21"/>
  <c r="E53" i="21"/>
  <c r="D53" i="21"/>
  <c r="O52" i="21"/>
  <c r="M52" i="21"/>
  <c r="L52" i="21"/>
  <c r="K52" i="21"/>
  <c r="H52" i="21"/>
  <c r="G52" i="21"/>
  <c r="E52" i="21"/>
  <c r="D52" i="21"/>
  <c r="O51" i="21"/>
  <c r="M51" i="21"/>
  <c r="L51" i="21"/>
  <c r="K51" i="21"/>
  <c r="H51" i="21"/>
  <c r="G51" i="21"/>
  <c r="E51" i="21"/>
  <c r="D51" i="21"/>
  <c r="O50" i="21"/>
  <c r="M50" i="21"/>
  <c r="L50" i="21"/>
  <c r="K50" i="21"/>
  <c r="H50" i="21"/>
  <c r="G50" i="21"/>
  <c r="E50" i="21"/>
  <c r="D50" i="21"/>
  <c r="Q49" i="21"/>
  <c r="N49" i="21"/>
  <c r="J49" i="21"/>
  <c r="Q48" i="21"/>
  <c r="O48" i="21"/>
  <c r="M48" i="21"/>
  <c r="L48" i="21"/>
  <c r="N48" i="21" s="1"/>
  <c r="K48" i="21"/>
  <c r="H48" i="21"/>
  <c r="G48" i="21"/>
  <c r="E48" i="21"/>
  <c r="D48" i="21"/>
  <c r="Q47" i="21"/>
  <c r="O47" i="21"/>
  <c r="M47" i="21"/>
  <c r="L47" i="21"/>
  <c r="N47" i="21" s="1"/>
  <c r="K47" i="21"/>
  <c r="H47" i="21"/>
  <c r="G47" i="21"/>
  <c r="E47" i="21"/>
  <c r="D47" i="21"/>
  <c r="Q46" i="21"/>
  <c r="N46" i="21"/>
  <c r="J46" i="21"/>
  <c r="O45" i="21"/>
  <c r="M45" i="21"/>
  <c r="L45" i="21"/>
  <c r="K45" i="21"/>
  <c r="H45" i="21"/>
  <c r="G45" i="21"/>
  <c r="E45" i="21"/>
  <c r="D45" i="21"/>
  <c r="O44" i="21"/>
  <c r="M44" i="21"/>
  <c r="L44" i="21"/>
  <c r="K44" i="21"/>
  <c r="H44" i="21"/>
  <c r="G44" i="21"/>
  <c r="E44" i="21"/>
  <c r="D44" i="21"/>
  <c r="O43" i="21"/>
  <c r="M43" i="21"/>
  <c r="L43" i="21"/>
  <c r="K43" i="21"/>
  <c r="H43" i="21"/>
  <c r="G43" i="21"/>
  <c r="E43" i="21"/>
  <c r="D43" i="21"/>
  <c r="Q42" i="21"/>
  <c r="N42" i="21"/>
  <c r="O41" i="21"/>
  <c r="M41" i="21"/>
  <c r="L41" i="21"/>
  <c r="K41" i="21"/>
  <c r="H41" i="21"/>
  <c r="G41" i="21"/>
  <c r="E41" i="21"/>
  <c r="D41" i="21"/>
  <c r="O40" i="21"/>
  <c r="M40" i="21"/>
  <c r="L40" i="21"/>
  <c r="K40" i="21"/>
  <c r="H40" i="21"/>
  <c r="G40" i="21"/>
  <c r="E40" i="21"/>
  <c r="D40" i="21"/>
  <c r="O39" i="21"/>
  <c r="M39" i="21"/>
  <c r="L39" i="21"/>
  <c r="K39" i="21"/>
  <c r="H39" i="21"/>
  <c r="G39" i="21"/>
  <c r="E39" i="21"/>
  <c r="D39" i="21"/>
  <c r="O38" i="21"/>
  <c r="M38" i="21"/>
  <c r="L38" i="21"/>
  <c r="K38" i="21"/>
  <c r="H38" i="21"/>
  <c r="G38" i="21"/>
  <c r="E38" i="21"/>
  <c r="D38" i="21"/>
  <c r="Q37" i="21"/>
  <c r="N37" i="21"/>
  <c r="J37" i="21"/>
  <c r="Q36" i="21"/>
  <c r="O36" i="21"/>
  <c r="M36" i="21"/>
  <c r="L36" i="21"/>
  <c r="N36" i="21" s="1"/>
  <c r="K36" i="21"/>
  <c r="F36" i="21"/>
  <c r="E36" i="21"/>
  <c r="D36" i="21"/>
  <c r="C36" i="21"/>
  <c r="Q35" i="21"/>
  <c r="O35" i="21"/>
  <c r="M35" i="21"/>
  <c r="L35" i="21"/>
  <c r="N35" i="21" s="1"/>
  <c r="K35" i="21"/>
  <c r="H35" i="21"/>
  <c r="G35" i="21"/>
  <c r="E35" i="21"/>
  <c r="D35" i="21"/>
  <c r="Q34" i="21"/>
  <c r="N34" i="21"/>
  <c r="J34" i="21"/>
  <c r="O33" i="21"/>
  <c r="M33" i="21"/>
  <c r="L33" i="21"/>
  <c r="K33" i="21"/>
  <c r="O32" i="21"/>
  <c r="M32" i="21"/>
  <c r="L32" i="21"/>
  <c r="K32" i="21"/>
  <c r="H32" i="21"/>
  <c r="G32" i="21"/>
  <c r="E32" i="21"/>
  <c r="D32" i="21"/>
  <c r="O31" i="21"/>
  <c r="M31" i="21"/>
  <c r="L31" i="21"/>
  <c r="K31" i="21"/>
  <c r="H31" i="21"/>
  <c r="G31" i="21"/>
  <c r="E31" i="21"/>
  <c r="D31" i="21"/>
  <c r="O30" i="21"/>
  <c r="M30" i="21"/>
  <c r="L30" i="21"/>
  <c r="K30" i="21"/>
  <c r="H30" i="21"/>
  <c r="G30" i="21"/>
  <c r="E30" i="21"/>
  <c r="D30" i="21"/>
  <c r="O29" i="21"/>
  <c r="M29" i="21"/>
  <c r="L29" i="21"/>
  <c r="K29" i="21"/>
  <c r="H29" i="21"/>
  <c r="G29" i="21"/>
  <c r="E29" i="21"/>
  <c r="D29" i="21"/>
  <c r="O28" i="21"/>
  <c r="M28" i="21"/>
  <c r="L28" i="21"/>
  <c r="K28" i="21"/>
  <c r="H28" i="21"/>
  <c r="G28" i="21"/>
  <c r="E28" i="21"/>
  <c r="D28" i="21"/>
  <c r="O27" i="21"/>
  <c r="M27" i="21"/>
  <c r="L27" i="21"/>
  <c r="K27" i="21"/>
  <c r="H27" i="21"/>
  <c r="G27" i="21"/>
  <c r="E27" i="21"/>
  <c r="D27" i="21"/>
  <c r="O26" i="21"/>
  <c r="M26" i="21"/>
  <c r="L26" i="21"/>
  <c r="K26" i="21"/>
  <c r="H26" i="21"/>
  <c r="G26" i="21"/>
  <c r="E26" i="21"/>
  <c r="D26" i="21"/>
  <c r="O25" i="21"/>
  <c r="M25" i="21"/>
  <c r="L25" i="21"/>
  <c r="K25" i="21"/>
  <c r="H25" i="21"/>
  <c r="G25" i="21"/>
  <c r="E25" i="21"/>
  <c r="D25" i="21"/>
  <c r="O24" i="21"/>
  <c r="M24" i="21"/>
  <c r="L24" i="21"/>
  <c r="K24" i="21"/>
  <c r="H24" i="21"/>
  <c r="G24" i="21"/>
  <c r="E24" i="21"/>
  <c r="D24" i="21"/>
  <c r="O23" i="21"/>
  <c r="M23" i="21"/>
  <c r="L23" i="21"/>
  <c r="K23" i="21"/>
  <c r="H23" i="21"/>
  <c r="G23" i="21"/>
  <c r="E23" i="21"/>
  <c r="D23" i="21"/>
  <c r="Q22" i="21"/>
  <c r="N22" i="21"/>
  <c r="O21" i="21"/>
  <c r="M21" i="21"/>
  <c r="L21" i="21"/>
  <c r="K21" i="21"/>
  <c r="H21" i="21"/>
  <c r="G21" i="21"/>
  <c r="E21" i="21"/>
  <c r="D21" i="21"/>
  <c r="O20" i="21"/>
  <c r="M20" i="21"/>
  <c r="L20" i="21"/>
  <c r="K20" i="21"/>
  <c r="H20" i="21"/>
  <c r="G20" i="21"/>
  <c r="E20" i="21"/>
  <c r="D20" i="21"/>
  <c r="Q19" i="21"/>
  <c r="N19" i="21"/>
  <c r="O18" i="21"/>
  <c r="M18" i="21"/>
  <c r="L18" i="21"/>
  <c r="K18" i="21"/>
  <c r="H18" i="21"/>
  <c r="G18" i="21"/>
  <c r="E18" i="21"/>
  <c r="D18" i="21"/>
  <c r="O17" i="21"/>
  <c r="O273" i="21" s="1"/>
  <c r="M17" i="21"/>
  <c r="M273" i="21" s="1"/>
  <c r="L17" i="21"/>
  <c r="L273" i="21" s="1"/>
  <c r="K17" i="21"/>
  <c r="H17" i="21"/>
  <c r="G17" i="21"/>
  <c r="E17" i="21"/>
  <c r="D17" i="21"/>
  <c r="Q276" i="20"/>
  <c r="Q274" i="20"/>
  <c r="O272" i="20"/>
  <c r="M272" i="20"/>
  <c r="K272" i="20"/>
  <c r="Q272" i="20" s="1"/>
  <c r="J272" i="20"/>
  <c r="H272" i="20"/>
  <c r="G272" i="20"/>
  <c r="E272" i="20"/>
  <c r="D272" i="20"/>
  <c r="O271" i="20"/>
  <c r="M271" i="20"/>
  <c r="K271" i="20"/>
  <c r="H271" i="20"/>
  <c r="G271" i="20"/>
  <c r="E271" i="20"/>
  <c r="D271" i="20"/>
  <c r="O270" i="20"/>
  <c r="M270" i="20"/>
  <c r="K270" i="20"/>
  <c r="Q270" i="20" s="1"/>
  <c r="H270" i="20"/>
  <c r="G270" i="20"/>
  <c r="E270" i="20"/>
  <c r="D270" i="20"/>
  <c r="O269" i="20"/>
  <c r="M269" i="20"/>
  <c r="K269" i="20"/>
  <c r="J269" i="20" s="1"/>
  <c r="H269" i="20"/>
  <c r="G269" i="20"/>
  <c r="E269" i="20"/>
  <c r="D269" i="20"/>
  <c r="O268" i="20"/>
  <c r="M268" i="20"/>
  <c r="K268" i="20"/>
  <c r="Q268" i="20" s="1"/>
  <c r="J268" i="20"/>
  <c r="H268" i="20"/>
  <c r="G268" i="20"/>
  <c r="E268" i="20"/>
  <c r="D268" i="20"/>
  <c r="O267" i="20"/>
  <c r="M267" i="20"/>
  <c r="K267" i="20"/>
  <c r="J267" i="20" s="1"/>
  <c r="H267" i="20"/>
  <c r="G267" i="20"/>
  <c r="E267" i="20"/>
  <c r="D267" i="20"/>
  <c r="O266" i="20"/>
  <c r="M266" i="20"/>
  <c r="K266" i="20"/>
  <c r="Q266" i="20" s="1"/>
  <c r="H266" i="20"/>
  <c r="G266" i="20"/>
  <c r="E266" i="20"/>
  <c r="D266" i="20"/>
  <c r="O265" i="20"/>
  <c r="M265" i="20"/>
  <c r="K265" i="20"/>
  <c r="J265" i="20" s="1"/>
  <c r="H265" i="20"/>
  <c r="G265" i="20"/>
  <c r="E265" i="20"/>
  <c r="D265" i="20"/>
  <c r="O264" i="20"/>
  <c r="M264" i="20"/>
  <c r="K264" i="20"/>
  <c r="Q264" i="20" s="1"/>
  <c r="J264" i="20"/>
  <c r="H264" i="20"/>
  <c r="G264" i="20"/>
  <c r="E264" i="20"/>
  <c r="D264" i="20"/>
  <c r="O263" i="20"/>
  <c r="M263" i="20"/>
  <c r="K263" i="20"/>
  <c r="J263" i="20" s="1"/>
  <c r="H263" i="20"/>
  <c r="G263" i="20"/>
  <c r="E263" i="20"/>
  <c r="D263" i="20"/>
  <c r="O262" i="20"/>
  <c r="M262" i="20"/>
  <c r="K262" i="20"/>
  <c r="Q262" i="20" s="1"/>
  <c r="J262" i="20"/>
  <c r="H262" i="20"/>
  <c r="G262" i="20"/>
  <c r="E262" i="20"/>
  <c r="D262" i="20"/>
  <c r="O261" i="20"/>
  <c r="M261" i="20"/>
  <c r="K261" i="20"/>
  <c r="H261" i="20"/>
  <c r="G261" i="20"/>
  <c r="E261" i="20"/>
  <c r="D261" i="20"/>
  <c r="O260" i="20"/>
  <c r="M260" i="20"/>
  <c r="K260" i="20"/>
  <c r="Q260" i="20" s="1"/>
  <c r="J260" i="20"/>
  <c r="G260" i="20"/>
  <c r="E260" i="20"/>
  <c r="D260" i="20"/>
  <c r="O259" i="20"/>
  <c r="M259" i="20"/>
  <c r="K259" i="20"/>
  <c r="J259" i="20" s="1"/>
  <c r="H259" i="20"/>
  <c r="G259" i="20"/>
  <c r="E259" i="20"/>
  <c r="D259" i="20"/>
  <c r="O258" i="20"/>
  <c r="M258" i="20"/>
  <c r="K258" i="20"/>
  <c r="Q258" i="20" s="1"/>
  <c r="J258" i="20"/>
  <c r="H258" i="20"/>
  <c r="G258" i="20"/>
  <c r="E258" i="20"/>
  <c r="D258" i="20"/>
  <c r="Q257" i="20"/>
  <c r="N257" i="20"/>
  <c r="J257" i="20"/>
  <c r="O256" i="20"/>
  <c r="M256" i="20"/>
  <c r="K256" i="20"/>
  <c r="Q256" i="20" s="1"/>
  <c r="J256" i="20"/>
  <c r="H256" i="20"/>
  <c r="G256" i="20"/>
  <c r="E256" i="20"/>
  <c r="D256" i="20"/>
  <c r="Q255" i="20"/>
  <c r="N255" i="20"/>
  <c r="J255" i="20"/>
  <c r="O254" i="20"/>
  <c r="M254" i="20"/>
  <c r="K254" i="20"/>
  <c r="Q254" i="20" s="1"/>
  <c r="H254" i="20"/>
  <c r="G254" i="20"/>
  <c r="E254" i="20"/>
  <c r="D254" i="20"/>
  <c r="O253" i="20"/>
  <c r="M253" i="20"/>
  <c r="K253" i="20"/>
  <c r="H253" i="20"/>
  <c r="G253" i="20"/>
  <c r="E253" i="20"/>
  <c r="D253" i="20"/>
  <c r="Q252" i="20"/>
  <c r="N252" i="20"/>
  <c r="J252" i="20"/>
  <c r="O251" i="20"/>
  <c r="M251" i="20"/>
  <c r="K251" i="20"/>
  <c r="J251" i="20" s="1"/>
  <c r="H251" i="20"/>
  <c r="G251" i="20"/>
  <c r="E251" i="20"/>
  <c r="D251" i="20"/>
  <c r="O250" i="20"/>
  <c r="M250" i="20"/>
  <c r="K250" i="20"/>
  <c r="Q250" i="20" s="1"/>
  <c r="J250" i="20"/>
  <c r="H250" i="20"/>
  <c r="G250" i="20"/>
  <c r="E250" i="20"/>
  <c r="D250" i="20"/>
  <c r="O249" i="20"/>
  <c r="M249" i="20"/>
  <c r="K249" i="20"/>
  <c r="J249" i="20" s="1"/>
  <c r="O248" i="20"/>
  <c r="M248" i="20"/>
  <c r="K248" i="20"/>
  <c r="Q248" i="20" s="1"/>
  <c r="J248" i="20"/>
  <c r="H248" i="20"/>
  <c r="G248" i="20"/>
  <c r="E248" i="20"/>
  <c r="D248" i="20"/>
  <c r="O247" i="20"/>
  <c r="M247" i="20"/>
  <c r="K247" i="20"/>
  <c r="J247" i="20" s="1"/>
  <c r="H247" i="20"/>
  <c r="G247" i="20"/>
  <c r="E247" i="20"/>
  <c r="D247" i="20"/>
  <c r="O246" i="20"/>
  <c r="M246" i="20"/>
  <c r="K246" i="20"/>
  <c r="Q246" i="20" s="1"/>
  <c r="J246" i="20"/>
  <c r="H246" i="20"/>
  <c r="G246" i="20"/>
  <c r="E246" i="20"/>
  <c r="D246" i="20"/>
  <c r="O245" i="20"/>
  <c r="M245" i="20"/>
  <c r="K245" i="20"/>
  <c r="H245" i="20"/>
  <c r="G245" i="20"/>
  <c r="E245" i="20"/>
  <c r="D245" i="20"/>
  <c r="O244" i="20"/>
  <c r="M244" i="20"/>
  <c r="K244" i="20"/>
  <c r="Q244" i="20" s="1"/>
  <c r="J244" i="20"/>
  <c r="H244" i="20"/>
  <c r="G244" i="20"/>
  <c r="E244" i="20"/>
  <c r="D244" i="20"/>
  <c r="Q243" i="20"/>
  <c r="N243" i="20"/>
  <c r="J243" i="20"/>
  <c r="O242" i="20"/>
  <c r="M242" i="20"/>
  <c r="K242" i="20"/>
  <c r="Q242" i="20" s="1"/>
  <c r="J242" i="20"/>
  <c r="H242" i="20"/>
  <c r="G242" i="20"/>
  <c r="E242" i="20"/>
  <c r="D242" i="20"/>
  <c r="O241" i="20"/>
  <c r="M241" i="20"/>
  <c r="K241" i="20"/>
  <c r="H241" i="20"/>
  <c r="G241" i="20"/>
  <c r="E241" i="20"/>
  <c r="D241" i="20"/>
  <c r="O240" i="20"/>
  <c r="M240" i="20"/>
  <c r="K240" i="20"/>
  <c r="Q240" i="20" s="1"/>
  <c r="H240" i="20"/>
  <c r="G240" i="20"/>
  <c r="E240" i="20"/>
  <c r="D240" i="20"/>
  <c r="O239" i="20"/>
  <c r="M239" i="20"/>
  <c r="K239" i="20"/>
  <c r="O238" i="20"/>
  <c r="M238" i="20"/>
  <c r="K238" i="20"/>
  <c r="Q238" i="20" s="1"/>
  <c r="H238" i="20"/>
  <c r="G238" i="20"/>
  <c r="E238" i="20"/>
  <c r="D238" i="20"/>
  <c r="Q237" i="20"/>
  <c r="N237" i="20"/>
  <c r="J237" i="20"/>
  <c r="O236" i="20"/>
  <c r="M236" i="20"/>
  <c r="K236" i="20"/>
  <c r="Q236" i="20" s="1"/>
  <c r="J236" i="20"/>
  <c r="H236" i="20"/>
  <c r="G236" i="20"/>
  <c r="E236" i="20"/>
  <c r="D236" i="20"/>
  <c r="Q235" i="20"/>
  <c r="N235" i="20"/>
  <c r="J235" i="20"/>
  <c r="O234" i="20"/>
  <c r="M234" i="20"/>
  <c r="K234" i="20"/>
  <c r="Q234" i="20" s="1"/>
  <c r="H234" i="20"/>
  <c r="G234" i="20"/>
  <c r="E234" i="20"/>
  <c r="D234" i="20"/>
  <c r="O233" i="20"/>
  <c r="M233" i="20"/>
  <c r="K233" i="20"/>
  <c r="H233" i="20"/>
  <c r="G233" i="20"/>
  <c r="E233" i="20"/>
  <c r="D233" i="20"/>
  <c r="Q232" i="20"/>
  <c r="N232" i="20"/>
  <c r="J232" i="20"/>
  <c r="O231" i="20"/>
  <c r="M231" i="20"/>
  <c r="K231" i="20"/>
  <c r="H231" i="20"/>
  <c r="G231" i="20"/>
  <c r="E231" i="20"/>
  <c r="D231" i="20"/>
  <c r="O230" i="20"/>
  <c r="M230" i="20"/>
  <c r="K230" i="20"/>
  <c r="Q230" i="20" s="1"/>
  <c r="H230" i="20"/>
  <c r="G230" i="20"/>
  <c r="E230" i="20"/>
  <c r="D230" i="20"/>
  <c r="O229" i="20"/>
  <c r="M229" i="20"/>
  <c r="K229" i="20"/>
  <c r="H229" i="20"/>
  <c r="G229" i="20"/>
  <c r="E229" i="20"/>
  <c r="D229" i="20"/>
  <c r="O228" i="20"/>
  <c r="M228" i="20"/>
  <c r="K228" i="20"/>
  <c r="Q228" i="20" s="1"/>
  <c r="H228" i="20"/>
  <c r="G228" i="20"/>
  <c r="E228" i="20"/>
  <c r="D228" i="20"/>
  <c r="O227" i="20"/>
  <c r="M227" i="20"/>
  <c r="K227" i="20"/>
  <c r="H227" i="20"/>
  <c r="G227" i="20"/>
  <c r="E227" i="20"/>
  <c r="D227" i="20"/>
  <c r="O226" i="20"/>
  <c r="M226" i="20"/>
  <c r="K226" i="20"/>
  <c r="Q226" i="20" s="1"/>
  <c r="H226" i="20"/>
  <c r="G226" i="20"/>
  <c r="E226" i="20"/>
  <c r="D226" i="20"/>
  <c r="O225" i="20"/>
  <c r="M225" i="20"/>
  <c r="K225" i="20"/>
  <c r="H225" i="20"/>
  <c r="G225" i="20"/>
  <c r="E225" i="20"/>
  <c r="D225" i="20"/>
  <c r="O224" i="20"/>
  <c r="M224" i="20"/>
  <c r="K224" i="20"/>
  <c r="Q224" i="20" s="1"/>
  <c r="O223" i="20"/>
  <c r="M223" i="20"/>
  <c r="K223" i="20"/>
  <c r="O222" i="20"/>
  <c r="M222" i="20"/>
  <c r="K222" i="20"/>
  <c r="Q222" i="20" s="1"/>
  <c r="H222" i="20"/>
  <c r="G222" i="20"/>
  <c r="E222" i="20"/>
  <c r="D222" i="20"/>
  <c r="O221" i="20"/>
  <c r="M221" i="20"/>
  <c r="K221" i="20"/>
  <c r="H221" i="20"/>
  <c r="G221" i="20"/>
  <c r="E221" i="20"/>
  <c r="D221" i="20"/>
  <c r="Q220" i="20"/>
  <c r="N220" i="20"/>
  <c r="J220" i="20"/>
  <c r="O219" i="20"/>
  <c r="M219" i="20"/>
  <c r="K219" i="20"/>
  <c r="H219" i="20"/>
  <c r="G219" i="20"/>
  <c r="E219" i="20"/>
  <c r="D219" i="20"/>
  <c r="O218" i="20"/>
  <c r="M218" i="20"/>
  <c r="K218" i="20"/>
  <c r="Q218" i="20" s="1"/>
  <c r="H218" i="20"/>
  <c r="G218" i="20"/>
  <c r="E218" i="20"/>
  <c r="D218" i="20"/>
  <c r="O217" i="20"/>
  <c r="M217" i="20"/>
  <c r="K217" i="20"/>
  <c r="H217" i="20"/>
  <c r="G217" i="20"/>
  <c r="E217" i="20"/>
  <c r="D217" i="20"/>
  <c r="O216" i="20"/>
  <c r="M216" i="20"/>
  <c r="K216" i="20"/>
  <c r="Q216" i="20" s="1"/>
  <c r="J216" i="20"/>
  <c r="H216" i="20"/>
  <c r="G216" i="20"/>
  <c r="E216" i="20"/>
  <c r="D216" i="20"/>
  <c r="O215" i="20"/>
  <c r="M215" i="20"/>
  <c r="K215" i="20"/>
  <c r="O214" i="20"/>
  <c r="M214" i="20"/>
  <c r="K214" i="20"/>
  <c r="Q214" i="20" s="1"/>
  <c r="H214" i="20"/>
  <c r="G214" i="20"/>
  <c r="E214" i="20"/>
  <c r="D214" i="20"/>
  <c r="O213" i="20"/>
  <c r="M213" i="20"/>
  <c r="K213" i="20"/>
  <c r="J213" i="20" s="1"/>
  <c r="H213" i="20"/>
  <c r="G213" i="20"/>
  <c r="E213" i="20"/>
  <c r="D213" i="20"/>
  <c r="O212" i="20"/>
  <c r="M212" i="20"/>
  <c r="K212" i="20"/>
  <c r="Q212" i="20" s="1"/>
  <c r="H212" i="20"/>
  <c r="G212" i="20"/>
  <c r="E212" i="20"/>
  <c r="D212" i="20"/>
  <c r="Q211" i="20"/>
  <c r="N211" i="20"/>
  <c r="J211" i="20"/>
  <c r="O210" i="20"/>
  <c r="M210" i="20"/>
  <c r="K210" i="20"/>
  <c r="Q210" i="20" s="1"/>
  <c r="H210" i="20"/>
  <c r="G210" i="20"/>
  <c r="E210" i="20"/>
  <c r="D210" i="20"/>
  <c r="O209" i="20"/>
  <c r="M209" i="20"/>
  <c r="K209" i="20"/>
  <c r="H209" i="20"/>
  <c r="G209" i="20"/>
  <c r="E209" i="20"/>
  <c r="D209" i="20"/>
  <c r="O208" i="20"/>
  <c r="M208" i="20"/>
  <c r="K208" i="20"/>
  <c r="H208" i="20"/>
  <c r="G208" i="20"/>
  <c r="E208" i="20"/>
  <c r="D208" i="20"/>
  <c r="Q207" i="20"/>
  <c r="N207" i="20"/>
  <c r="J207" i="20"/>
  <c r="O206" i="20"/>
  <c r="M206" i="20"/>
  <c r="K206" i="20"/>
  <c r="I206" i="20"/>
  <c r="H206" i="20"/>
  <c r="G206" i="20"/>
  <c r="F206" i="20"/>
  <c r="E206" i="20"/>
  <c r="D206" i="20"/>
  <c r="C206" i="20"/>
  <c r="O205" i="20"/>
  <c r="M205" i="20"/>
  <c r="K205" i="20"/>
  <c r="H205" i="20"/>
  <c r="G205" i="20"/>
  <c r="E205" i="20"/>
  <c r="D205" i="20"/>
  <c r="Q204" i="20"/>
  <c r="N204" i="20"/>
  <c r="J204" i="20"/>
  <c r="O203" i="20"/>
  <c r="M203" i="20"/>
  <c r="K203" i="20"/>
  <c r="H203" i="20"/>
  <c r="G203" i="20"/>
  <c r="E203" i="20"/>
  <c r="D203" i="20"/>
  <c r="O202" i="20"/>
  <c r="M202" i="20"/>
  <c r="K202" i="20"/>
  <c r="H202" i="20"/>
  <c r="G202" i="20"/>
  <c r="E202" i="20"/>
  <c r="D202" i="20"/>
  <c r="O201" i="20"/>
  <c r="M201" i="20"/>
  <c r="K201" i="20"/>
  <c r="H201" i="20"/>
  <c r="G201" i="20"/>
  <c r="E201" i="20"/>
  <c r="D201" i="20"/>
  <c r="O200" i="20"/>
  <c r="M200" i="20"/>
  <c r="K200" i="20"/>
  <c r="H200" i="20"/>
  <c r="G200" i="20"/>
  <c r="E200" i="20"/>
  <c r="D200" i="20"/>
  <c r="O199" i="20"/>
  <c r="M199" i="20"/>
  <c r="K199" i="20"/>
  <c r="H199" i="20"/>
  <c r="G199" i="20"/>
  <c r="E199" i="20"/>
  <c r="D199" i="20"/>
  <c r="O198" i="20"/>
  <c r="M198" i="20"/>
  <c r="K198" i="20"/>
  <c r="H198" i="20"/>
  <c r="G198" i="20"/>
  <c r="E198" i="20"/>
  <c r="D198" i="20"/>
  <c r="O197" i="20"/>
  <c r="M197" i="20"/>
  <c r="K197" i="20"/>
  <c r="H197" i="20"/>
  <c r="G197" i="20"/>
  <c r="E197" i="20"/>
  <c r="D197" i="20"/>
  <c r="O196" i="20"/>
  <c r="M196" i="20"/>
  <c r="K196" i="20"/>
  <c r="O195" i="20"/>
  <c r="M195" i="20"/>
  <c r="K195" i="20"/>
  <c r="O194" i="20"/>
  <c r="M194" i="20"/>
  <c r="K194" i="20"/>
  <c r="O193" i="20"/>
  <c r="M193" i="20"/>
  <c r="K193" i="20"/>
  <c r="O192" i="20"/>
  <c r="M192" i="20"/>
  <c r="K192" i="20"/>
  <c r="H192" i="20"/>
  <c r="G192" i="20"/>
  <c r="E192" i="20"/>
  <c r="D192" i="20"/>
  <c r="O191" i="20"/>
  <c r="M191" i="20"/>
  <c r="K191" i="20"/>
  <c r="H191" i="20"/>
  <c r="G191" i="20"/>
  <c r="E191" i="20"/>
  <c r="D191" i="20"/>
  <c r="O190" i="20"/>
  <c r="M190" i="20"/>
  <c r="K190" i="20"/>
  <c r="H190" i="20"/>
  <c r="G190" i="20"/>
  <c r="E190" i="20"/>
  <c r="D190" i="20"/>
  <c r="O189" i="20"/>
  <c r="M189" i="20"/>
  <c r="K189" i="20"/>
  <c r="J189" i="20"/>
  <c r="H189" i="20"/>
  <c r="G189" i="20"/>
  <c r="E189" i="20"/>
  <c r="D189" i="20"/>
  <c r="O188" i="20"/>
  <c r="M188" i="20"/>
  <c r="K188" i="20"/>
  <c r="H188" i="20"/>
  <c r="G188" i="20"/>
  <c r="E188" i="20"/>
  <c r="D188" i="20"/>
  <c r="O187" i="20"/>
  <c r="M187" i="20"/>
  <c r="K187" i="20"/>
  <c r="H187" i="20"/>
  <c r="G187" i="20"/>
  <c r="E187" i="20"/>
  <c r="D187" i="20"/>
  <c r="O186" i="20"/>
  <c r="M186" i="20"/>
  <c r="K186" i="20"/>
  <c r="H186" i="20"/>
  <c r="G186" i="20"/>
  <c r="E186" i="20"/>
  <c r="D186" i="20"/>
  <c r="O185" i="20"/>
  <c r="M185" i="20"/>
  <c r="K185" i="20"/>
  <c r="H185" i="20"/>
  <c r="G185" i="20"/>
  <c r="E185" i="20"/>
  <c r="D185" i="20"/>
  <c r="Q184" i="20"/>
  <c r="N184" i="20"/>
  <c r="J184" i="20"/>
  <c r="O183" i="20"/>
  <c r="M183" i="20"/>
  <c r="K183" i="20"/>
  <c r="H183" i="20"/>
  <c r="G183" i="20"/>
  <c r="E183" i="20"/>
  <c r="D183" i="20"/>
  <c r="Q182" i="20"/>
  <c r="N182" i="20"/>
  <c r="O181" i="20"/>
  <c r="M181" i="20"/>
  <c r="K181" i="20"/>
  <c r="H181" i="20"/>
  <c r="G181" i="20"/>
  <c r="E181" i="20"/>
  <c r="D181" i="20"/>
  <c r="O180" i="20"/>
  <c r="M180" i="20"/>
  <c r="K180" i="20"/>
  <c r="J180" i="20"/>
  <c r="O179" i="20"/>
  <c r="M179" i="20"/>
  <c r="K179" i="20"/>
  <c r="J179" i="20" s="1"/>
  <c r="O178" i="20"/>
  <c r="M178" i="20"/>
  <c r="K178" i="20"/>
  <c r="J178" i="20"/>
  <c r="O177" i="20"/>
  <c r="M177" i="20"/>
  <c r="K177" i="20"/>
  <c r="J177" i="20" s="1"/>
  <c r="O176" i="20"/>
  <c r="M176" i="20"/>
  <c r="K176" i="20"/>
  <c r="O175" i="20"/>
  <c r="M175" i="20"/>
  <c r="K175" i="20"/>
  <c r="O174" i="20"/>
  <c r="M174" i="20"/>
  <c r="K174" i="20"/>
  <c r="O173" i="20"/>
  <c r="M173" i="20"/>
  <c r="K173" i="20"/>
  <c r="J173" i="20" s="1"/>
  <c r="O172" i="20"/>
  <c r="M172" i="20"/>
  <c r="K172" i="20"/>
  <c r="O171" i="20"/>
  <c r="M171" i="20"/>
  <c r="K171" i="20"/>
  <c r="J171" i="20" s="1"/>
  <c r="O170" i="20"/>
  <c r="M170" i="20"/>
  <c r="K170" i="20"/>
  <c r="J170" i="20"/>
  <c r="O169" i="20"/>
  <c r="M169" i="20"/>
  <c r="K169" i="20"/>
  <c r="H169" i="20"/>
  <c r="G169" i="20"/>
  <c r="E169" i="20"/>
  <c r="D169" i="20"/>
  <c r="Q168" i="20"/>
  <c r="N168" i="20"/>
  <c r="O167" i="20"/>
  <c r="M167" i="20"/>
  <c r="K167" i="20"/>
  <c r="H167" i="20"/>
  <c r="G167" i="20"/>
  <c r="E167" i="20"/>
  <c r="D167" i="20"/>
  <c r="O166" i="20"/>
  <c r="M166" i="20"/>
  <c r="K166" i="20"/>
  <c r="H166" i="20"/>
  <c r="G166" i="20"/>
  <c r="E166" i="20"/>
  <c r="D166" i="20"/>
  <c r="O165" i="20"/>
  <c r="M165" i="20"/>
  <c r="K165" i="20"/>
  <c r="H165" i="20"/>
  <c r="G165" i="20"/>
  <c r="E165" i="20"/>
  <c r="D165" i="20"/>
  <c r="O164" i="20"/>
  <c r="M164" i="20"/>
  <c r="K164" i="20"/>
  <c r="H164" i="20"/>
  <c r="G164" i="20"/>
  <c r="E164" i="20"/>
  <c r="D164" i="20"/>
  <c r="O163" i="20"/>
  <c r="M163" i="20"/>
  <c r="K163" i="20"/>
  <c r="H163" i="20"/>
  <c r="G163" i="20"/>
  <c r="E163" i="20"/>
  <c r="D163" i="20"/>
  <c r="O162" i="20"/>
  <c r="M162" i="20"/>
  <c r="K162" i="20"/>
  <c r="H162" i="20"/>
  <c r="G162" i="20"/>
  <c r="E162" i="20"/>
  <c r="D162" i="20"/>
  <c r="O161" i="20"/>
  <c r="M161" i="20"/>
  <c r="K161" i="20"/>
  <c r="H161" i="20"/>
  <c r="G161" i="20"/>
  <c r="E161" i="20"/>
  <c r="D161" i="20"/>
  <c r="Q160" i="20"/>
  <c r="N160" i="20"/>
  <c r="O159" i="20"/>
  <c r="M159" i="20"/>
  <c r="K159" i="20"/>
  <c r="H159" i="20"/>
  <c r="G159" i="20"/>
  <c r="E159" i="20"/>
  <c r="D159" i="20"/>
  <c r="O158" i="20"/>
  <c r="M158" i="20"/>
  <c r="K158" i="20"/>
  <c r="H158" i="20"/>
  <c r="G158" i="20"/>
  <c r="E158" i="20"/>
  <c r="D158" i="20"/>
  <c r="O157" i="20"/>
  <c r="M157" i="20"/>
  <c r="K157" i="20"/>
  <c r="H157" i="20"/>
  <c r="G157" i="20"/>
  <c r="E157" i="20"/>
  <c r="D157" i="20"/>
  <c r="O156" i="20"/>
  <c r="M156" i="20"/>
  <c r="K156" i="20"/>
  <c r="J156" i="20"/>
  <c r="H156" i="20"/>
  <c r="G156" i="20"/>
  <c r="E156" i="20"/>
  <c r="D156" i="20"/>
  <c r="O155" i="20"/>
  <c r="M155" i="20"/>
  <c r="K155" i="20"/>
  <c r="H155" i="20"/>
  <c r="G155" i="20"/>
  <c r="E155" i="20"/>
  <c r="D155" i="20"/>
  <c r="O154" i="20"/>
  <c r="M154" i="20"/>
  <c r="K154" i="20"/>
  <c r="J154" i="20"/>
  <c r="H154" i="20"/>
  <c r="G154" i="20"/>
  <c r="E154" i="20"/>
  <c r="D154" i="20"/>
  <c r="Q153" i="20"/>
  <c r="N153" i="20"/>
  <c r="J153" i="20"/>
  <c r="O152" i="20"/>
  <c r="M152" i="20"/>
  <c r="K152" i="20"/>
  <c r="O151" i="20"/>
  <c r="M151" i="20"/>
  <c r="K151" i="20"/>
  <c r="J151" i="20" s="1"/>
  <c r="H151" i="20"/>
  <c r="G151" i="20"/>
  <c r="E151" i="20"/>
  <c r="D151" i="20"/>
  <c r="O150" i="20"/>
  <c r="M150" i="20"/>
  <c r="K150" i="20"/>
  <c r="H150" i="20"/>
  <c r="G150" i="20"/>
  <c r="E150" i="20"/>
  <c r="D150" i="20"/>
  <c r="O149" i="20"/>
  <c r="M149" i="20"/>
  <c r="K149" i="20"/>
  <c r="J149" i="20" s="1"/>
  <c r="H149" i="20"/>
  <c r="G149" i="20"/>
  <c r="E149" i="20"/>
  <c r="D149" i="20"/>
  <c r="O148" i="20"/>
  <c r="M148" i="20"/>
  <c r="K148" i="20"/>
  <c r="H148" i="20"/>
  <c r="G148" i="20"/>
  <c r="E148" i="20"/>
  <c r="D148" i="20"/>
  <c r="O147" i="20"/>
  <c r="M147" i="20"/>
  <c r="K147" i="20"/>
  <c r="H147" i="20"/>
  <c r="G147" i="20"/>
  <c r="E147" i="20"/>
  <c r="D147" i="20"/>
  <c r="O146" i="20"/>
  <c r="M146" i="20"/>
  <c r="K146" i="20"/>
  <c r="J146" i="20"/>
  <c r="H146" i="20"/>
  <c r="G146" i="20"/>
  <c r="E146" i="20"/>
  <c r="D146" i="20"/>
  <c r="O145" i="20"/>
  <c r="M145" i="20"/>
  <c r="K145" i="20"/>
  <c r="H145" i="20"/>
  <c r="G145" i="20"/>
  <c r="E145" i="20"/>
  <c r="D145" i="20"/>
  <c r="O144" i="20"/>
  <c r="M144" i="20"/>
  <c r="K144" i="20"/>
  <c r="H144" i="20"/>
  <c r="G144" i="20"/>
  <c r="E144" i="20"/>
  <c r="D144" i="20"/>
  <c r="O143" i="20"/>
  <c r="M143" i="20"/>
  <c r="K143" i="20"/>
  <c r="J143" i="20" s="1"/>
  <c r="H143" i="20"/>
  <c r="G143" i="20"/>
  <c r="E143" i="20"/>
  <c r="D143" i="20"/>
  <c r="O142" i="20"/>
  <c r="M142" i="20"/>
  <c r="K142" i="20"/>
  <c r="J142" i="20"/>
  <c r="H142" i="20"/>
  <c r="G142" i="20"/>
  <c r="E142" i="20"/>
  <c r="D142" i="20"/>
  <c r="O141" i="20"/>
  <c r="M141" i="20"/>
  <c r="K141" i="20"/>
  <c r="J141" i="20" s="1"/>
  <c r="H141" i="20"/>
  <c r="G141" i="20"/>
  <c r="E141" i="20"/>
  <c r="D141" i="20"/>
  <c r="O140" i="20"/>
  <c r="M140" i="20"/>
  <c r="K140" i="20"/>
  <c r="J140" i="20"/>
  <c r="H140" i="20"/>
  <c r="G140" i="20"/>
  <c r="E140" i="20"/>
  <c r="D140" i="20"/>
  <c r="O139" i="20"/>
  <c r="M139" i="20"/>
  <c r="K139" i="20"/>
  <c r="H139" i="20"/>
  <c r="G139" i="20"/>
  <c r="E139" i="20"/>
  <c r="D139" i="20"/>
  <c r="O138" i="20"/>
  <c r="M138" i="20"/>
  <c r="K138" i="20"/>
  <c r="H138" i="20"/>
  <c r="G138" i="20"/>
  <c r="E138" i="20"/>
  <c r="D138" i="20"/>
  <c r="Q137" i="20"/>
  <c r="N137" i="20"/>
  <c r="O136" i="20"/>
  <c r="M136" i="20"/>
  <c r="K136" i="20"/>
  <c r="Q136" i="20" s="1"/>
  <c r="I136" i="20"/>
  <c r="H136" i="20"/>
  <c r="G136" i="20"/>
  <c r="F136" i="20"/>
  <c r="E136" i="20"/>
  <c r="D136" i="20"/>
  <c r="C136" i="20"/>
  <c r="O135" i="20"/>
  <c r="M135" i="20"/>
  <c r="K135" i="20"/>
  <c r="H135" i="20"/>
  <c r="G135" i="20"/>
  <c r="E135" i="20"/>
  <c r="D135" i="20"/>
  <c r="O134" i="20"/>
  <c r="M134" i="20"/>
  <c r="K134" i="20"/>
  <c r="J134" i="20"/>
  <c r="H134" i="20"/>
  <c r="G134" i="20"/>
  <c r="E134" i="20"/>
  <c r="D134" i="20"/>
  <c r="O133" i="20"/>
  <c r="M133" i="20"/>
  <c r="K133" i="20"/>
  <c r="H133" i="20"/>
  <c r="G133" i="20"/>
  <c r="E133" i="20"/>
  <c r="D133" i="20"/>
  <c r="O132" i="20"/>
  <c r="M132" i="20"/>
  <c r="K132" i="20"/>
  <c r="J132" i="20"/>
  <c r="H132" i="20"/>
  <c r="G132" i="20"/>
  <c r="E132" i="20"/>
  <c r="D132" i="20"/>
  <c r="O131" i="20"/>
  <c r="M131" i="20"/>
  <c r="K131" i="20"/>
  <c r="H131" i="20"/>
  <c r="G131" i="20"/>
  <c r="E131" i="20"/>
  <c r="D131" i="20"/>
  <c r="O130" i="20"/>
  <c r="M130" i="20"/>
  <c r="K130" i="20"/>
  <c r="J130" i="20"/>
  <c r="H130" i="20"/>
  <c r="G130" i="20"/>
  <c r="E130" i="20"/>
  <c r="D130" i="20"/>
  <c r="O129" i="20"/>
  <c r="M129" i="20"/>
  <c r="K129" i="20"/>
  <c r="H129" i="20"/>
  <c r="G129" i="20"/>
  <c r="E129" i="20"/>
  <c r="D129" i="20"/>
  <c r="O128" i="20"/>
  <c r="M128" i="20"/>
  <c r="K128" i="20"/>
  <c r="H128" i="20"/>
  <c r="G128" i="20"/>
  <c r="E128" i="20"/>
  <c r="D128" i="20"/>
  <c r="O127" i="20"/>
  <c r="M127" i="20"/>
  <c r="K127" i="20"/>
  <c r="H127" i="20"/>
  <c r="G127" i="20"/>
  <c r="E127" i="20"/>
  <c r="D127" i="20"/>
  <c r="Q126" i="20"/>
  <c r="N126" i="20"/>
  <c r="O125" i="20"/>
  <c r="M125" i="20"/>
  <c r="K125" i="20"/>
  <c r="H125" i="20"/>
  <c r="G125" i="20"/>
  <c r="E125" i="20"/>
  <c r="D125" i="20"/>
  <c r="O124" i="20"/>
  <c r="M124" i="20"/>
  <c r="K124" i="20"/>
  <c r="O123" i="20"/>
  <c r="M123" i="20"/>
  <c r="K123" i="20"/>
  <c r="J123" i="20"/>
  <c r="H123" i="20"/>
  <c r="G123" i="20"/>
  <c r="E123" i="20"/>
  <c r="D123" i="20"/>
  <c r="Q122" i="20"/>
  <c r="N122" i="20"/>
  <c r="O121" i="20"/>
  <c r="M121" i="20"/>
  <c r="K121" i="20"/>
  <c r="O120" i="20"/>
  <c r="M120" i="20"/>
  <c r="K120" i="20"/>
  <c r="H120" i="20"/>
  <c r="G120" i="20"/>
  <c r="E120" i="20"/>
  <c r="D120" i="20"/>
  <c r="O119" i="20"/>
  <c r="M119" i="20"/>
  <c r="K119" i="20"/>
  <c r="J119" i="20" s="1"/>
  <c r="O118" i="20"/>
  <c r="M118" i="20"/>
  <c r="K118" i="20"/>
  <c r="J118" i="20"/>
  <c r="O117" i="20"/>
  <c r="M117" i="20"/>
  <c r="K117" i="20"/>
  <c r="J117" i="20" s="1"/>
  <c r="H117" i="20"/>
  <c r="G117" i="20"/>
  <c r="E117" i="20"/>
  <c r="D117" i="20"/>
  <c r="O116" i="20"/>
  <c r="M116" i="20"/>
  <c r="K116" i="20"/>
  <c r="H116" i="20"/>
  <c r="G116" i="20"/>
  <c r="E116" i="20"/>
  <c r="D116" i="20"/>
  <c r="Q115" i="20"/>
  <c r="N115" i="20"/>
  <c r="O114" i="20"/>
  <c r="M114" i="20"/>
  <c r="K114" i="20"/>
  <c r="H114" i="20"/>
  <c r="G114" i="20"/>
  <c r="E114" i="20"/>
  <c r="D114" i="20"/>
  <c r="O113" i="20"/>
  <c r="M113" i="20"/>
  <c r="K113" i="20"/>
  <c r="H113" i="20"/>
  <c r="G113" i="20"/>
  <c r="E113" i="20"/>
  <c r="D113" i="20"/>
  <c r="Q112" i="20"/>
  <c r="N112" i="20"/>
  <c r="O111" i="20"/>
  <c r="M111" i="20"/>
  <c r="K111" i="20"/>
  <c r="Q111" i="20" s="1"/>
  <c r="I111" i="20"/>
  <c r="H111" i="20"/>
  <c r="G111" i="20"/>
  <c r="F111" i="20"/>
  <c r="E111" i="20"/>
  <c r="D111" i="20"/>
  <c r="C111" i="20"/>
  <c r="O110" i="20"/>
  <c r="M110" i="20"/>
  <c r="K110" i="20"/>
  <c r="O109" i="20"/>
  <c r="M109" i="20"/>
  <c r="K109" i="20"/>
  <c r="O108" i="20"/>
  <c r="M108" i="20"/>
  <c r="K108" i="20"/>
  <c r="O107" i="20"/>
  <c r="M107" i="20"/>
  <c r="K107" i="20"/>
  <c r="O106" i="20"/>
  <c r="M106" i="20"/>
  <c r="K106" i="20"/>
  <c r="O105" i="20"/>
  <c r="M105" i="20"/>
  <c r="K105" i="20"/>
  <c r="H105" i="20"/>
  <c r="G105" i="20"/>
  <c r="E105" i="20"/>
  <c r="D105" i="20"/>
  <c r="O104" i="20"/>
  <c r="M104" i="20"/>
  <c r="K104" i="20"/>
  <c r="H104" i="20"/>
  <c r="G104" i="20"/>
  <c r="E104" i="20"/>
  <c r="D104" i="20"/>
  <c r="Q103" i="20"/>
  <c r="N103" i="20"/>
  <c r="O102" i="20"/>
  <c r="M102" i="20"/>
  <c r="K102" i="20"/>
  <c r="I102" i="20"/>
  <c r="H102" i="20"/>
  <c r="G102" i="20"/>
  <c r="F102" i="20"/>
  <c r="E102" i="20"/>
  <c r="D102" i="20"/>
  <c r="C102" i="20"/>
  <c r="O101" i="20"/>
  <c r="M101" i="20"/>
  <c r="K101" i="20"/>
  <c r="H101" i="20"/>
  <c r="G101" i="20"/>
  <c r="E101" i="20"/>
  <c r="D101" i="20"/>
  <c r="O100" i="20"/>
  <c r="M100" i="20"/>
  <c r="K100" i="20"/>
  <c r="H100" i="20"/>
  <c r="G100" i="20"/>
  <c r="E100" i="20"/>
  <c r="D100" i="20"/>
  <c r="O99" i="20"/>
  <c r="M99" i="20"/>
  <c r="K99" i="20"/>
  <c r="H99" i="20"/>
  <c r="G99" i="20"/>
  <c r="E99" i="20"/>
  <c r="D99" i="20"/>
  <c r="O98" i="20"/>
  <c r="M98" i="20"/>
  <c r="K98" i="20"/>
  <c r="H98" i="20"/>
  <c r="G98" i="20"/>
  <c r="E98" i="20"/>
  <c r="D98" i="20"/>
  <c r="O97" i="20"/>
  <c r="M97" i="20"/>
  <c r="K97" i="20"/>
  <c r="H97" i="20"/>
  <c r="G97" i="20"/>
  <c r="E97" i="20"/>
  <c r="D97" i="20"/>
  <c r="O96" i="20"/>
  <c r="M96" i="20"/>
  <c r="K96" i="20"/>
  <c r="H96" i="20"/>
  <c r="G96" i="20"/>
  <c r="E96" i="20"/>
  <c r="D96" i="20"/>
  <c r="O95" i="20"/>
  <c r="M95" i="20"/>
  <c r="K95" i="20"/>
  <c r="H95" i="20"/>
  <c r="G95" i="20"/>
  <c r="E95" i="20"/>
  <c r="D95" i="20"/>
  <c r="O94" i="20"/>
  <c r="M94" i="20"/>
  <c r="K94" i="20"/>
  <c r="H94" i="20"/>
  <c r="G94" i="20"/>
  <c r="E94" i="20"/>
  <c r="D94" i="20"/>
  <c r="O93" i="20"/>
  <c r="M93" i="20"/>
  <c r="K93" i="20"/>
  <c r="H93" i="20"/>
  <c r="G93" i="20"/>
  <c r="E93" i="20"/>
  <c r="D93" i="20"/>
  <c r="O92" i="20"/>
  <c r="M92" i="20"/>
  <c r="K92" i="20"/>
  <c r="H92" i="20"/>
  <c r="G92" i="20"/>
  <c r="E92" i="20"/>
  <c r="D92" i="20"/>
  <c r="Q91" i="20"/>
  <c r="N91" i="20"/>
  <c r="O90" i="20"/>
  <c r="M90" i="20"/>
  <c r="K90" i="20"/>
  <c r="I90" i="20"/>
  <c r="H90" i="20"/>
  <c r="G90" i="20"/>
  <c r="F90" i="20"/>
  <c r="E90" i="20"/>
  <c r="D90" i="20"/>
  <c r="C90" i="20"/>
  <c r="O89" i="20"/>
  <c r="M89" i="20"/>
  <c r="K89" i="20"/>
  <c r="I89" i="20"/>
  <c r="H89" i="20"/>
  <c r="G89" i="20"/>
  <c r="F89" i="20"/>
  <c r="E89" i="20"/>
  <c r="D89" i="20"/>
  <c r="C89" i="20"/>
  <c r="O88" i="20"/>
  <c r="M88" i="20"/>
  <c r="K88" i="20"/>
  <c r="I88" i="20"/>
  <c r="H88" i="20"/>
  <c r="G88" i="20"/>
  <c r="F88" i="20"/>
  <c r="E88" i="20"/>
  <c r="D88" i="20"/>
  <c r="C88" i="20"/>
  <c r="O87" i="20"/>
  <c r="M87" i="20"/>
  <c r="K87" i="20"/>
  <c r="H87" i="20"/>
  <c r="G87" i="20"/>
  <c r="E87" i="20"/>
  <c r="D87" i="20"/>
  <c r="O86" i="20"/>
  <c r="M86" i="20"/>
  <c r="K86" i="20"/>
  <c r="O85" i="20"/>
  <c r="M85" i="20"/>
  <c r="K85" i="20"/>
  <c r="J85" i="20"/>
  <c r="O84" i="20"/>
  <c r="M84" i="20"/>
  <c r="K84" i="20"/>
  <c r="O83" i="20"/>
  <c r="M83" i="20"/>
  <c r="K83" i="20"/>
  <c r="O82" i="20"/>
  <c r="M82" i="20"/>
  <c r="K82" i="20"/>
  <c r="O81" i="20"/>
  <c r="M81" i="20"/>
  <c r="K81" i="20"/>
  <c r="O80" i="20"/>
  <c r="M80" i="20"/>
  <c r="K80" i="20"/>
  <c r="O79" i="20"/>
  <c r="M79" i="20"/>
  <c r="K79" i="20"/>
  <c r="O78" i="20"/>
  <c r="M78" i="20"/>
  <c r="K78" i="20"/>
  <c r="J78" i="20" s="1"/>
  <c r="O77" i="20"/>
  <c r="M77" i="20"/>
  <c r="K77" i="20"/>
  <c r="O76" i="20"/>
  <c r="M76" i="20"/>
  <c r="K76" i="20"/>
  <c r="O75" i="20"/>
  <c r="M75" i="20"/>
  <c r="K75" i="20"/>
  <c r="J75" i="20"/>
  <c r="O74" i="20"/>
  <c r="M74" i="20"/>
  <c r="K74" i="20"/>
  <c r="O73" i="20"/>
  <c r="M73" i="20"/>
  <c r="K73" i="20"/>
  <c r="H73" i="20"/>
  <c r="G73" i="20"/>
  <c r="E73" i="20"/>
  <c r="D73" i="20"/>
  <c r="O72" i="20"/>
  <c r="M72" i="20"/>
  <c r="K72" i="20"/>
  <c r="H72" i="20"/>
  <c r="G72" i="20"/>
  <c r="E72" i="20"/>
  <c r="D72" i="20"/>
  <c r="O71" i="20"/>
  <c r="M71" i="20"/>
  <c r="K71" i="20"/>
  <c r="O70" i="20"/>
  <c r="M70" i="20"/>
  <c r="K70" i="20"/>
  <c r="O69" i="20"/>
  <c r="M69" i="20"/>
  <c r="K69" i="20"/>
  <c r="H69" i="20"/>
  <c r="G69" i="20"/>
  <c r="E69" i="20"/>
  <c r="D69" i="20"/>
  <c r="Q68" i="20"/>
  <c r="N68" i="20"/>
  <c r="O67" i="20"/>
  <c r="M67" i="20"/>
  <c r="K67" i="20"/>
  <c r="J67" i="20" s="1"/>
  <c r="I67" i="20"/>
  <c r="H67" i="20"/>
  <c r="G67" i="20"/>
  <c r="F67" i="20"/>
  <c r="E67" i="20"/>
  <c r="D67" i="20"/>
  <c r="C67" i="20"/>
  <c r="O66" i="20"/>
  <c r="M66" i="20"/>
  <c r="K66" i="20"/>
  <c r="Q66" i="20" s="1"/>
  <c r="H66" i="20"/>
  <c r="G66" i="20"/>
  <c r="E66" i="20"/>
  <c r="D66" i="20"/>
  <c r="O65" i="20"/>
  <c r="M65" i="20"/>
  <c r="K65" i="20"/>
  <c r="H65" i="20"/>
  <c r="G65" i="20"/>
  <c r="E65" i="20"/>
  <c r="D65" i="20"/>
  <c r="O64" i="20"/>
  <c r="M64" i="20"/>
  <c r="K64" i="20"/>
  <c r="Q64" i="20" s="1"/>
  <c r="H64" i="20"/>
  <c r="G64" i="20"/>
  <c r="E64" i="20"/>
  <c r="D64" i="20"/>
  <c r="O63" i="20"/>
  <c r="M63" i="20"/>
  <c r="K63" i="20"/>
  <c r="H63" i="20"/>
  <c r="G63" i="20"/>
  <c r="E63" i="20"/>
  <c r="D63" i="20"/>
  <c r="Q62" i="20"/>
  <c r="N62" i="20"/>
  <c r="O61" i="20"/>
  <c r="M61" i="20"/>
  <c r="K61" i="20"/>
  <c r="Q61" i="20" s="1"/>
  <c r="H61" i="20"/>
  <c r="G61" i="20"/>
  <c r="E61" i="20"/>
  <c r="D61" i="20"/>
  <c r="O60" i="20"/>
  <c r="M60" i="20"/>
  <c r="K60" i="20"/>
  <c r="H60" i="20"/>
  <c r="G60" i="20"/>
  <c r="E60" i="20"/>
  <c r="D60" i="20"/>
  <c r="O59" i="20"/>
  <c r="M59" i="20"/>
  <c r="K59" i="20"/>
  <c r="Q59" i="20" s="1"/>
  <c r="H59" i="20"/>
  <c r="G59" i="20"/>
  <c r="E59" i="20"/>
  <c r="D59" i="20"/>
  <c r="O58" i="20"/>
  <c r="M58" i="20"/>
  <c r="K58" i="20"/>
  <c r="H58" i="20"/>
  <c r="G58" i="20"/>
  <c r="E58" i="20"/>
  <c r="D58" i="20"/>
  <c r="O57" i="20"/>
  <c r="M57" i="20"/>
  <c r="K57" i="20"/>
  <c r="Q57" i="20" s="1"/>
  <c r="H57" i="20"/>
  <c r="G57" i="20"/>
  <c r="E57" i="20"/>
  <c r="D57" i="20"/>
  <c r="O56" i="20"/>
  <c r="M56" i="20"/>
  <c r="K56" i="20"/>
  <c r="H56" i="20"/>
  <c r="G56" i="20"/>
  <c r="E56" i="20"/>
  <c r="D56" i="20"/>
  <c r="O55" i="20"/>
  <c r="M55" i="20"/>
  <c r="K55" i="20"/>
  <c r="Q55" i="20" s="1"/>
  <c r="J55" i="20"/>
  <c r="O54" i="20"/>
  <c r="M54" i="20"/>
  <c r="K54" i="20"/>
  <c r="O53" i="20"/>
  <c r="M53" i="20"/>
  <c r="K53" i="20"/>
  <c r="Q53" i="20" s="1"/>
  <c r="H53" i="20"/>
  <c r="G53" i="20"/>
  <c r="E53" i="20"/>
  <c r="D53" i="20"/>
  <c r="O52" i="20"/>
  <c r="M52" i="20"/>
  <c r="K52" i="20"/>
  <c r="H52" i="20"/>
  <c r="G52" i="20"/>
  <c r="E52" i="20"/>
  <c r="D52" i="20"/>
  <c r="O51" i="20"/>
  <c r="M51" i="20"/>
  <c r="K51" i="20"/>
  <c r="Q51" i="20" s="1"/>
  <c r="H51" i="20"/>
  <c r="G51" i="20"/>
  <c r="E51" i="20"/>
  <c r="D51" i="20"/>
  <c r="O50" i="20"/>
  <c r="M50" i="20"/>
  <c r="K50" i="20"/>
  <c r="J50" i="20" s="1"/>
  <c r="H50" i="20"/>
  <c r="G50" i="20"/>
  <c r="E50" i="20"/>
  <c r="D50" i="20"/>
  <c r="Q49" i="20"/>
  <c r="N49" i="20"/>
  <c r="O48" i="20"/>
  <c r="M48" i="20"/>
  <c r="K48" i="20"/>
  <c r="Q48" i="20" s="1"/>
  <c r="H48" i="20"/>
  <c r="G48" i="20"/>
  <c r="E48" i="20"/>
  <c r="D48" i="20"/>
  <c r="O47" i="20"/>
  <c r="M47" i="20"/>
  <c r="K47" i="20"/>
  <c r="H47" i="20"/>
  <c r="G47" i="20"/>
  <c r="E47" i="20"/>
  <c r="D47" i="20"/>
  <c r="Q46" i="20"/>
  <c r="N46" i="20"/>
  <c r="J46" i="20"/>
  <c r="O45" i="20"/>
  <c r="M45" i="20"/>
  <c r="K45" i="20"/>
  <c r="H45" i="20"/>
  <c r="G45" i="20"/>
  <c r="E45" i="20"/>
  <c r="D45" i="20"/>
  <c r="O44" i="20"/>
  <c r="M44" i="20"/>
  <c r="K44" i="20"/>
  <c r="Q44" i="20" s="1"/>
  <c r="H44" i="20"/>
  <c r="G44" i="20"/>
  <c r="E44" i="20"/>
  <c r="D44" i="20"/>
  <c r="O43" i="20"/>
  <c r="M43" i="20"/>
  <c r="K43" i="20"/>
  <c r="H43" i="20"/>
  <c r="G43" i="20"/>
  <c r="E43" i="20"/>
  <c r="D43" i="20"/>
  <c r="Q42" i="20"/>
  <c r="N42" i="20"/>
  <c r="O41" i="20"/>
  <c r="M41" i="20"/>
  <c r="K41" i="20"/>
  <c r="Q41" i="20" s="1"/>
  <c r="H41" i="20"/>
  <c r="G41" i="20"/>
  <c r="E41" i="20"/>
  <c r="D41" i="20"/>
  <c r="O40" i="20"/>
  <c r="M40" i="20"/>
  <c r="K40" i="20"/>
  <c r="H40" i="20"/>
  <c r="G40" i="20"/>
  <c r="E40" i="20"/>
  <c r="D40" i="20"/>
  <c r="O39" i="20"/>
  <c r="M39" i="20"/>
  <c r="K39" i="20"/>
  <c r="Q39" i="20" s="1"/>
  <c r="H39" i="20"/>
  <c r="G39" i="20"/>
  <c r="E39" i="20"/>
  <c r="D39" i="20"/>
  <c r="O38" i="20"/>
  <c r="M38" i="20"/>
  <c r="K38" i="20"/>
  <c r="H38" i="20"/>
  <c r="G38" i="20"/>
  <c r="E38" i="20"/>
  <c r="D38" i="20"/>
  <c r="Q37" i="20"/>
  <c r="N37" i="20"/>
  <c r="O36" i="20"/>
  <c r="M36" i="20"/>
  <c r="K36" i="20"/>
  <c r="Q36" i="20" s="1"/>
  <c r="I36" i="20"/>
  <c r="H36" i="20"/>
  <c r="G36" i="20"/>
  <c r="F36" i="20"/>
  <c r="E36" i="20"/>
  <c r="D36" i="20"/>
  <c r="C36" i="20"/>
  <c r="O35" i="20"/>
  <c r="M35" i="20"/>
  <c r="K35" i="20"/>
  <c r="Q35" i="20" s="1"/>
  <c r="H35" i="20"/>
  <c r="G35" i="20"/>
  <c r="E35" i="20"/>
  <c r="D35" i="20"/>
  <c r="Q34" i="20"/>
  <c r="N34" i="20"/>
  <c r="O33" i="20"/>
  <c r="M33" i="20"/>
  <c r="K33" i="20"/>
  <c r="O32" i="20"/>
  <c r="M32" i="20"/>
  <c r="K32" i="20"/>
  <c r="Q32" i="20" s="1"/>
  <c r="H32" i="20"/>
  <c r="G32" i="20"/>
  <c r="E32" i="20"/>
  <c r="D32" i="20"/>
  <c r="O31" i="20"/>
  <c r="M31" i="20"/>
  <c r="K31" i="20"/>
  <c r="J31" i="20" s="1"/>
  <c r="H31" i="20"/>
  <c r="G31" i="20"/>
  <c r="E31" i="20"/>
  <c r="D31" i="20"/>
  <c r="O30" i="20"/>
  <c r="M30" i="20"/>
  <c r="K30" i="20"/>
  <c r="Q30" i="20" s="1"/>
  <c r="H30" i="20"/>
  <c r="G30" i="20"/>
  <c r="E30" i="20"/>
  <c r="D30" i="20"/>
  <c r="O29" i="20"/>
  <c r="M29" i="20"/>
  <c r="K29" i="20"/>
  <c r="H29" i="20"/>
  <c r="G29" i="20"/>
  <c r="E29" i="20"/>
  <c r="D29" i="20"/>
  <c r="O28" i="20"/>
  <c r="M28" i="20"/>
  <c r="K28" i="20"/>
  <c r="Q28" i="20" s="1"/>
  <c r="H28" i="20"/>
  <c r="G28" i="20"/>
  <c r="E28" i="20"/>
  <c r="D28" i="20"/>
  <c r="O27" i="20"/>
  <c r="M27" i="20"/>
  <c r="K27" i="20"/>
  <c r="H27" i="20"/>
  <c r="G27" i="20"/>
  <c r="E27" i="20"/>
  <c r="D27" i="20"/>
  <c r="O26" i="20"/>
  <c r="M26" i="20"/>
  <c r="K26" i="20"/>
  <c r="Q26" i="20" s="1"/>
  <c r="H26" i="20"/>
  <c r="G26" i="20"/>
  <c r="E26" i="20"/>
  <c r="D26" i="20"/>
  <c r="O25" i="20"/>
  <c r="M25" i="20"/>
  <c r="K25" i="20"/>
  <c r="H25" i="20"/>
  <c r="G25" i="20"/>
  <c r="E25" i="20"/>
  <c r="D25" i="20"/>
  <c r="O24" i="20"/>
  <c r="M24" i="20"/>
  <c r="K24" i="20"/>
  <c r="Q24" i="20" s="1"/>
  <c r="H24" i="20"/>
  <c r="G24" i="20"/>
  <c r="E24" i="20"/>
  <c r="D24" i="20"/>
  <c r="O23" i="20"/>
  <c r="M23" i="20"/>
  <c r="K23" i="20"/>
  <c r="H23" i="20"/>
  <c r="G23" i="20"/>
  <c r="E23" i="20"/>
  <c r="D23" i="20"/>
  <c r="Q22" i="20"/>
  <c r="N22" i="20"/>
  <c r="O21" i="20"/>
  <c r="M21" i="20"/>
  <c r="K21" i="20"/>
  <c r="H21" i="20"/>
  <c r="G21" i="20"/>
  <c r="E21" i="20"/>
  <c r="D21" i="20"/>
  <c r="O20" i="20"/>
  <c r="M20" i="20"/>
  <c r="K20" i="20"/>
  <c r="Q20" i="20" s="1"/>
  <c r="H20" i="20"/>
  <c r="G20" i="20"/>
  <c r="E20" i="20"/>
  <c r="D20" i="20"/>
  <c r="Q19" i="20"/>
  <c r="N19" i="20"/>
  <c r="O18" i="20"/>
  <c r="M18" i="20"/>
  <c r="K18" i="20"/>
  <c r="J18" i="20" s="1"/>
  <c r="H18" i="20"/>
  <c r="G18" i="20"/>
  <c r="E18" i="20"/>
  <c r="D18" i="20"/>
  <c r="O17" i="20"/>
  <c r="O273" i="20" s="1"/>
  <c r="M17" i="20"/>
  <c r="K17" i="20"/>
  <c r="J17" i="20"/>
  <c r="H17" i="20"/>
  <c r="G17" i="20"/>
  <c r="E17" i="20"/>
  <c r="D17" i="20"/>
  <c r="Q274" i="19"/>
  <c r="O272" i="19"/>
  <c r="M272" i="19"/>
  <c r="K272" i="19"/>
  <c r="H272" i="19"/>
  <c r="G272" i="19"/>
  <c r="E272" i="19"/>
  <c r="D272" i="19"/>
  <c r="O271" i="19"/>
  <c r="M271" i="19"/>
  <c r="K271" i="19"/>
  <c r="H271" i="19"/>
  <c r="G271" i="19"/>
  <c r="E271" i="19"/>
  <c r="D271" i="19"/>
  <c r="O270" i="19"/>
  <c r="M270" i="19"/>
  <c r="K270" i="19"/>
  <c r="H270" i="19"/>
  <c r="G270" i="19"/>
  <c r="E270" i="19"/>
  <c r="D270" i="19"/>
  <c r="O269" i="19"/>
  <c r="M269" i="19"/>
  <c r="K269" i="19"/>
  <c r="H269" i="19"/>
  <c r="G269" i="19"/>
  <c r="E269" i="19"/>
  <c r="D269" i="19"/>
  <c r="O268" i="19"/>
  <c r="M268" i="19"/>
  <c r="K268" i="19"/>
  <c r="H268" i="19"/>
  <c r="G268" i="19"/>
  <c r="E268" i="19"/>
  <c r="D268" i="19"/>
  <c r="O267" i="19"/>
  <c r="M267" i="19"/>
  <c r="K267" i="19"/>
  <c r="H267" i="19"/>
  <c r="G267" i="19"/>
  <c r="E267" i="19"/>
  <c r="D267" i="19"/>
  <c r="O266" i="19"/>
  <c r="M266" i="19"/>
  <c r="K266" i="19"/>
  <c r="H266" i="19"/>
  <c r="G266" i="19"/>
  <c r="E266" i="19"/>
  <c r="D266" i="19"/>
  <c r="O265" i="19"/>
  <c r="M265" i="19"/>
  <c r="K265" i="19"/>
  <c r="H265" i="19"/>
  <c r="G265" i="19"/>
  <c r="E265" i="19"/>
  <c r="D265" i="19"/>
  <c r="O264" i="19"/>
  <c r="M264" i="19"/>
  <c r="K264" i="19"/>
  <c r="H264" i="19"/>
  <c r="G264" i="19"/>
  <c r="E264" i="19"/>
  <c r="D264" i="19"/>
  <c r="O263" i="19"/>
  <c r="M263" i="19"/>
  <c r="K263" i="19"/>
  <c r="H263" i="19"/>
  <c r="G263" i="19"/>
  <c r="E263" i="19"/>
  <c r="D263" i="19"/>
  <c r="O262" i="19"/>
  <c r="M262" i="19"/>
  <c r="K262" i="19"/>
  <c r="H262" i="19"/>
  <c r="G262" i="19"/>
  <c r="E262" i="19"/>
  <c r="D262" i="19"/>
  <c r="O261" i="19"/>
  <c r="M261" i="19"/>
  <c r="K261" i="19"/>
  <c r="J261" i="19"/>
  <c r="H261" i="19"/>
  <c r="G261" i="19"/>
  <c r="E261" i="19"/>
  <c r="D261" i="19"/>
  <c r="O260" i="19"/>
  <c r="M260" i="19"/>
  <c r="K260" i="19"/>
  <c r="J260" i="19" s="1"/>
  <c r="G260" i="19"/>
  <c r="E260" i="19"/>
  <c r="D260" i="19"/>
  <c r="O259" i="19"/>
  <c r="M259" i="19"/>
  <c r="K259" i="19"/>
  <c r="Q259" i="19" s="1"/>
  <c r="J259" i="19"/>
  <c r="H259" i="19"/>
  <c r="G259" i="19"/>
  <c r="E259" i="19"/>
  <c r="D259" i="19"/>
  <c r="O258" i="19"/>
  <c r="M258" i="19"/>
  <c r="K258" i="19"/>
  <c r="J258" i="19" s="1"/>
  <c r="H258" i="19"/>
  <c r="G258" i="19"/>
  <c r="E258" i="19"/>
  <c r="D258" i="19"/>
  <c r="Q257" i="19"/>
  <c r="N257" i="19"/>
  <c r="O256" i="19"/>
  <c r="M256" i="19"/>
  <c r="K256" i="19"/>
  <c r="Q256" i="19" s="1"/>
  <c r="H256" i="19"/>
  <c r="G256" i="19"/>
  <c r="E256" i="19"/>
  <c r="D256" i="19"/>
  <c r="Q255" i="19"/>
  <c r="N255" i="19"/>
  <c r="O254" i="19"/>
  <c r="M254" i="19"/>
  <c r="K254" i="19"/>
  <c r="H254" i="19"/>
  <c r="G254" i="19"/>
  <c r="E254" i="19"/>
  <c r="D254" i="19"/>
  <c r="O253" i="19"/>
  <c r="M253" i="19"/>
  <c r="K253" i="19"/>
  <c r="Q253" i="19" s="1"/>
  <c r="H253" i="19"/>
  <c r="G253" i="19"/>
  <c r="E253" i="19"/>
  <c r="D253" i="19"/>
  <c r="Q252" i="19"/>
  <c r="N252" i="19"/>
  <c r="O251" i="19"/>
  <c r="M251" i="19"/>
  <c r="K251" i="19"/>
  <c r="H251" i="19"/>
  <c r="G251" i="19"/>
  <c r="E251" i="19"/>
  <c r="D251" i="19"/>
  <c r="O250" i="19"/>
  <c r="M250" i="19"/>
  <c r="K250" i="19"/>
  <c r="Q250" i="19" s="1"/>
  <c r="H250" i="19"/>
  <c r="G250" i="19"/>
  <c r="E250" i="19"/>
  <c r="D250" i="19"/>
  <c r="O249" i="19"/>
  <c r="M249" i="19"/>
  <c r="K249" i="19"/>
  <c r="J249" i="19" s="1"/>
  <c r="O248" i="19"/>
  <c r="M248" i="19"/>
  <c r="K248" i="19"/>
  <c r="Q248" i="19" s="1"/>
  <c r="H248" i="19"/>
  <c r="G248" i="19"/>
  <c r="E248" i="19"/>
  <c r="D248" i="19"/>
  <c r="O247" i="19"/>
  <c r="M247" i="19"/>
  <c r="K247" i="19"/>
  <c r="H247" i="19"/>
  <c r="G247" i="19"/>
  <c r="E247" i="19"/>
  <c r="D247" i="19"/>
  <c r="O246" i="19"/>
  <c r="M246" i="19"/>
  <c r="K246" i="19"/>
  <c r="Q246" i="19" s="1"/>
  <c r="H246" i="19"/>
  <c r="G246" i="19"/>
  <c r="E246" i="19"/>
  <c r="D246" i="19"/>
  <c r="O245" i="19"/>
  <c r="M245" i="19"/>
  <c r="K245" i="19"/>
  <c r="H245" i="19"/>
  <c r="G245" i="19"/>
  <c r="E245" i="19"/>
  <c r="D245" i="19"/>
  <c r="O244" i="19"/>
  <c r="M244" i="19"/>
  <c r="K244" i="19"/>
  <c r="Q244" i="19" s="1"/>
  <c r="H244" i="19"/>
  <c r="G244" i="19"/>
  <c r="E244" i="19"/>
  <c r="D244" i="19"/>
  <c r="Q243" i="19"/>
  <c r="N243" i="19"/>
  <c r="J243" i="19"/>
  <c r="O242" i="19"/>
  <c r="M242" i="19"/>
  <c r="K242" i="19"/>
  <c r="Q242" i="19" s="1"/>
  <c r="H242" i="19"/>
  <c r="G242" i="19"/>
  <c r="E242" i="19"/>
  <c r="D242" i="19"/>
  <c r="O241" i="19"/>
  <c r="M241" i="19"/>
  <c r="K241" i="19"/>
  <c r="H241" i="19"/>
  <c r="G241" i="19"/>
  <c r="E241" i="19"/>
  <c r="D241" i="19"/>
  <c r="O240" i="19"/>
  <c r="M240" i="19"/>
  <c r="K240" i="19"/>
  <c r="Q240" i="19" s="1"/>
  <c r="H240" i="19"/>
  <c r="G240" i="19"/>
  <c r="E240" i="19"/>
  <c r="D240" i="19"/>
  <c r="O239" i="19"/>
  <c r="M239" i="19"/>
  <c r="K239" i="19"/>
  <c r="O238" i="19"/>
  <c r="M238" i="19"/>
  <c r="K238" i="19"/>
  <c r="Q238" i="19" s="1"/>
  <c r="H238" i="19"/>
  <c r="G238" i="19"/>
  <c r="E238" i="19"/>
  <c r="D238" i="19"/>
  <c r="Q237" i="19"/>
  <c r="N237" i="19"/>
  <c r="O236" i="19"/>
  <c r="M236" i="19"/>
  <c r="K236" i="19"/>
  <c r="H236" i="19"/>
  <c r="G236" i="19"/>
  <c r="E236" i="19"/>
  <c r="D236" i="19"/>
  <c r="Q235" i="19"/>
  <c r="N235" i="19"/>
  <c r="J235" i="19"/>
  <c r="O234" i="19"/>
  <c r="M234" i="19"/>
  <c r="K234" i="19"/>
  <c r="H234" i="19"/>
  <c r="G234" i="19"/>
  <c r="E234" i="19"/>
  <c r="D234" i="19"/>
  <c r="O233" i="19"/>
  <c r="M233" i="19"/>
  <c r="K233" i="19"/>
  <c r="Q233" i="19" s="1"/>
  <c r="H233" i="19"/>
  <c r="G233" i="19"/>
  <c r="E233" i="19"/>
  <c r="D233" i="19"/>
  <c r="Q232" i="19"/>
  <c r="N232" i="19"/>
  <c r="O231" i="19"/>
  <c r="M231" i="19"/>
  <c r="K231" i="19"/>
  <c r="H231" i="19"/>
  <c r="G231" i="19"/>
  <c r="E231" i="19"/>
  <c r="D231" i="19"/>
  <c r="O230" i="19"/>
  <c r="M230" i="19"/>
  <c r="K230" i="19"/>
  <c r="Q230" i="19" s="1"/>
  <c r="H230" i="19"/>
  <c r="G230" i="19"/>
  <c r="E230" i="19"/>
  <c r="D230" i="19"/>
  <c r="O229" i="19"/>
  <c r="M229" i="19"/>
  <c r="K229" i="19"/>
  <c r="H229" i="19"/>
  <c r="G229" i="19"/>
  <c r="E229" i="19"/>
  <c r="D229" i="19"/>
  <c r="O228" i="19"/>
  <c r="M228" i="19"/>
  <c r="K228" i="19"/>
  <c r="Q228" i="19" s="1"/>
  <c r="H228" i="19"/>
  <c r="G228" i="19"/>
  <c r="E228" i="19"/>
  <c r="D228" i="19"/>
  <c r="O227" i="19"/>
  <c r="M227" i="19"/>
  <c r="K227" i="19"/>
  <c r="H227" i="19"/>
  <c r="G227" i="19"/>
  <c r="E227" i="19"/>
  <c r="D227" i="19"/>
  <c r="O226" i="19"/>
  <c r="M226" i="19"/>
  <c r="K226" i="19"/>
  <c r="Q226" i="19" s="1"/>
  <c r="H226" i="19"/>
  <c r="G226" i="19"/>
  <c r="E226" i="19"/>
  <c r="D226" i="19"/>
  <c r="O225" i="19"/>
  <c r="M225" i="19"/>
  <c r="K225" i="19"/>
  <c r="H225" i="19"/>
  <c r="G225" i="19"/>
  <c r="E225" i="19"/>
  <c r="D225" i="19"/>
  <c r="O224" i="19"/>
  <c r="M224" i="19"/>
  <c r="K224" i="19"/>
  <c r="Q224" i="19" s="1"/>
  <c r="J224" i="19"/>
  <c r="O223" i="19"/>
  <c r="M223" i="19"/>
  <c r="K223" i="19"/>
  <c r="J223" i="19" s="1"/>
  <c r="O222" i="19"/>
  <c r="M222" i="19"/>
  <c r="K222" i="19"/>
  <c r="Q222" i="19" s="1"/>
  <c r="H222" i="19"/>
  <c r="G222" i="19"/>
  <c r="E222" i="19"/>
  <c r="D222" i="19"/>
  <c r="O221" i="19"/>
  <c r="M221" i="19"/>
  <c r="K221" i="19"/>
  <c r="H221" i="19"/>
  <c r="G221" i="19"/>
  <c r="E221" i="19"/>
  <c r="D221" i="19"/>
  <c r="Q220" i="19"/>
  <c r="N220" i="19"/>
  <c r="O219" i="19"/>
  <c r="M219" i="19"/>
  <c r="K219" i="19"/>
  <c r="Q219" i="19" s="1"/>
  <c r="H219" i="19"/>
  <c r="G219" i="19"/>
  <c r="E219" i="19"/>
  <c r="D219" i="19"/>
  <c r="O218" i="19"/>
  <c r="M218" i="19"/>
  <c r="K218" i="19"/>
  <c r="H218" i="19"/>
  <c r="G218" i="19"/>
  <c r="E218" i="19"/>
  <c r="D218" i="19"/>
  <c r="O217" i="19"/>
  <c r="M217" i="19"/>
  <c r="K217" i="19"/>
  <c r="Q217" i="19" s="1"/>
  <c r="H217" i="19"/>
  <c r="G217" i="19"/>
  <c r="E217" i="19"/>
  <c r="D217" i="19"/>
  <c r="O216" i="19"/>
  <c r="M216" i="19"/>
  <c r="K216" i="19"/>
  <c r="J216" i="19" s="1"/>
  <c r="H216" i="19"/>
  <c r="G216" i="19"/>
  <c r="E216" i="19"/>
  <c r="D216" i="19"/>
  <c r="O215" i="19"/>
  <c r="M215" i="19"/>
  <c r="K215" i="19"/>
  <c r="Q215" i="19" s="1"/>
  <c r="O214" i="19"/>
  <c r="M214" i="19"/>
  <c r="K214" i="19"/>
  <c r="H214" i="19"/>
  <c r="G214" i="19"/>
  <c r="E214" i="19"/>
  <c r="D214" i="19"/>
  <c r="O213" i="19"/>
  <c r="M213" i="19"/>
  <c r="K213" i="19"/>
  <c r="Q213" i="19" s="1"/>
  <c r="H213" i="19"/>
  <c r="G213" i="19"/>
  <c r="E213" i="19"/>
  <c r="D213" i="19"/>
  <c r="O212" i="19"/>
  <c r="M212" i="19"/>
  <c r="K212" i="19"/>
  <c r="H212" i="19"/>
  <c r="G212" i="19"/>
  <c r="E212" i="19"/>
  <c r="D212" i="19"/>
  <c r="Q211" i="19"/>
  <c r="N211" i="19"/>
  <c r="O210" i="19"/>
  <c r="M210" i="19"/>
  <c r="K210" i="19"/>
  <c r="Q210" i="19" s="1"/>
  <c r="J210" i="19"/>
  <c r="H210" i="19"/>
  <c r="G210" i="19"/>
  <c r="E210" i="19"/>
  <c r="D210" i="19"/>
  <c r="O209" i="19"/>
  <c r="M209" i="19"/>
  <c r="K209" i="19"/>
  <c r="H209" i="19"/>
  <c r="G209" i="19"/>
  <c r="E209" i="19"/>
  <c r="D209" i="19"/>
  <c r="O208" i="19"/>
  <c r="M208" i="19"/>
  <c r="K208" i="19"/>
  <c r="Q208" i="19" s="1"/>
  <c r="H208" i="19"/>
  <c r="G208" i="19"/>
  <c r="E208" i="19"/>
  <c r="D208" i="19"/>
  <c r="Q207" i="19"/>
  <c r="N207" i="19"/>
  <c r="O206" i="19"/>
  <c r="M206" i="19"/>
  <c r="K206" i="19"/>
  <c r="Q206" i="19" s="1"/>
  <c r="I206" i="19"/>
  <c r="H206" i="19"/>
  <c r="G206" i="19"/>
  <c r="F206" i="19"/>
  <c r="E206" i="19"/>
  <c r="D206" i="19"/>
  <c r="C206" i="19"/>
  <c r="O205" i="19"/>
  <c r="M205" i="19"/>
  <c r="K205" i="19"/>
  <c r="H205" i="19"/>
  <c r="G205" i="19"/>
  <c r="E205" i="19"/>
  <c r="D205" i="19"/>
  <c r="N204" i="19"/>
  <c r="O203" i="19"/>
  <c r="M203" i="19"/>
  <c r="K203" i="19"/>
  <c r="H203" i="19"/>
  <c r="G203" i="19"/>
  <c r="E203" i="19"/>
  <c r="D203" i="19"/>
  <c r="O202" i="19"/>
  <c r="M202" i="19"/>
  <c r="K202" i="19"/>
  <c r="Q202" i="19" s="1"/>
  <c r="J202" i="19"/>
  <c r="H202" i="19"/>
  <c r="G202" i="19"/>
  <c r="E202" i="19"/>
  <c r="D202" i="19"/>
  <c r="O201" i="19"/>
  <c r="M201" i="19"/>
  <c r="K201" i="19"/>
  <c r="J201" i="19" s="1"/>
  <c r="H201" i="19"/>
  <c r="G201" i="19"/>
  <c r="E201" i="19"/>
  <c r="D201" i="19"/>
  <c r="O200" i="19"/>
  <c r="M200" i="19"/>
  <c r="K200" i="19"/>
  <c r="Q200" i="19" s="1"/>
  <c r="J200" i="19"/>
  <c r="H200" i="19"/>
  <c r="G200" i="19"/>
  <c r="E200" i="19"/>
  <c r="D200" i="19"/>
  <c r="O199" i="19"/>
  <c r="M199" i="19"/>
  <c r="K199" i="19"/>
  <c r="J199" i="19" s="1"/>
  <c r="H199" i="19"/>
  <c r="G199" i="19"/>
  <c r="E199" i="19"/>
  <c r="D199" i="19"/>
  <c r="O198" i="19"/>
  <c r="M198" i="19"/>
  <c r="K198" i="19"/>
  <c r="Q198" i="19" s="1"/>
  <c r="J198" i="19"/>
  <c r="H198" i="19"/>
  <c r="G198" i="19"/>
  <c r="E198" i="19"/>
  <c r="D198" i="19"/>
  <c r="O197" i="19"/>
  <c r="M197" i="19"/>
  <c r="K197" i="19"/>
  <c r="J197" i="19" s="1"/>
  <c r="H197" i="19"/>
  <c r="G197" i="19"/>
  <c r="E197" i="19"/>
  <c r="D197" i="19"/>
  <c r="O196" i="19"/>
  <c r="M196" i="19"/>
  <c r="K196" i="19"/>
  <c r="Q196" i="19" s="1"/>
  <c r="J196" i="19"/>
  <c r="O195" i="19"/>
  <c r="M195" i="19"/>
  <c r="K195" i="19"/>
  <c r="J195" i="19" s="1"/>
  <c r="O194" i="19"/>
  <c r="M194" i="19"/>
  <c r="K194" i="19"/>
  <c r="Q194" i="19" s="1"/>
  <c r="J194" i="19"/>
  <c r="O193" i="19"/>
  <c r="M193" i="19"/>
  <c r="K193" i="19"/>
  <c r="J193" i="19" s="1"/>
  <c r="O192" i="19"/>
  <c r="M192" i="19"/>
  <c r="K192" i="19"/>
  <c r="Q192" i="19" s="1"/>
  <c r="J192" i="19"/>
  <c r="H192" i="19"/>
  <c r="G192" i="19"/>
  <c r="E192" i="19"/>
  <c r="D192" i="19"/>
  <c r="O191" i="19"/>
  <c r="M191" i="19"/>
  <c r="K191" i="19"/>
  <c r="J191" i="19" s="1"/>
  <c r="H191" i="19"/>
  <c r="G191" i="19"/>
  <c r="E191" i="19"/>
  <c r="D191" i="19"/>
  <c r="O190" i="19"/>
  <c r="M190" i="19"/>
  <c r="K190" i="19"/>
  <c r="Q190" i="19" s="1"/>
  <c r="H190" i="19"/>
  <c r="G190" i="19"/>
  <c r="E190" i="19"/>
  <c r="D190" i="19"/>
  <c r="O189" i="19"/>
  <c r="M189" i="19"/>
  <c r="K189" i="19"/>
  <c r="J189" i="19" s="1"/>
  <c r="H189" i="19"/>
  <c r="G189" i="19"/>
  <c r="E189" i="19"/>
  <c r="D189" i="19"/>
  <c r="O188" i="19"/>
  <c r="M188" i="19"/>
  <c r="K188" i="19"/>
  <c r="Q188" i="19" s="1"/>
  <c r="J188" i="19"/>
  <c r="H188" i="19"/>
  <c r="G188" i="19"/>
  <c r="E188" i="19"/>
  <c r="D188" i="19"/>
  <c r="O187" i="19"/>
  <c r="M187" i="19"/>
  <c r="K187" i="19"/>
  <c r="J187" i="19" s="1"/>
  <c r="H187" i="19"/>
  <c r="G187" i="19"/>
  <c r="E187" i="19"/>
  <c r="D187" i="19"/>
  <c r="O186" i="19"/>
  <c r="M186" i="19"/>
  <c r="K186" i="19"/>
  <c r="Q186" i="19" s="1"/>
  <c r="H186" i="19"/>
  <c r="G186" i="19"/>
  <c r="E186" i="19"/>
  <c r="D186" i="19"/>
  <c r="O185" i="19"/>
  <c r="M185" i="19"/>
  <c r="K185" i="19"/>
  <c r="J185" i="19" s="1"/>
  <c r="H185" i="19"/>
  <c r="G185" i="19"/>
  <c r="E185" i="19"/>
  <c r="D185" i="19"/>
  <c r="Q184" i="19"/>
  <c r="N184" i="19"/>
  <c r="O183" i="19"/>
  <c r="M183" i="19"/>
  <c r="K183" i="19"/>
  <c r="Q183" i="19" s="1"/>
  <c r="H183" i="19"/>
  <c r="G183" i="19"/>
  <c r="E183" i="19"/>
  <c r="D183" i="19"/>
  <c r="Q182" i="19"/>
  <c r="N182" i="19"/>
  <c r="O181" i="19"/>
  <c r="M181" i="19"/>
  <c r="K181" i="19"/>
  <c r="H181" i="19"/>
  <c r="G181" i="19"/>
  <c r="E181" i="19"/>
  <c r="D181" i="19"/>
  <c r="O180" i="19"/>
  <c r="M180" i="19"/>
  <c r="K180" i="19"/>
  <c r="Q180" i="19" s="1"/>
  <c r="O179" i="19"/>
  <c r="M179" i="19"/>
  <c r="K179" i="19"/>
  <c r="O178" i="19"/>
  <c r="M178" i="19"/>
  <c r="K178" i="19"/>
  <c r="Q178" i="19" s="1"/>
  <c r="O177" i="19"/>
  <c r="M177" i="19"/>
  <c r="K177" i="19"/>
  <c r="O176" i="19"/>
  <c r="M176" i="19"/>
  <c r="K176" i="19"/>
  <c r="Q176" i="19" s="1"/>
  <c r="O175" i="19"/>
  <c r="M175" i="19"/>
  <c r="K175" i="19"/>
  <c r="O174" i="19"/>
  <c r="M174" i="19"/>
  <c r="K174" i="19"/>
  <c r="Q174" i="19" s="1"/>
  <c r="O173" i="19"/>
  <c r="M173" i="19"/>
  <c r="K173" i="19"/>
  <c r="O172" i="19"/>
  <c r="M172" i="19"/>
  <c r="K172" i="19"/>
  <c r="Q172" i="19" s="1"/>
  <c r="O171" i="19"/>
  <c r="M171" i="19"/>
  <c r="K171" i="19"/>
  <c r="O170" i="19"/>
  <c r="M170" i="19"/>
  <c r="K170" i="19"/>
  <c r="Q170" i="19" s="1"/>
  <c r="O169" i="19"/>
  <c r="M169" i="19"/>
  <c r="K169" i="19"/>
  <c r="H169" i="19"/>
  <c r="G169" i="19"/>
  <c r="E169" i="19"/>
  <c r="D169" i="19"/>
  <c r="Q168" i="19"/>
  <c r="N168" i="19"/>
  <c r="O167" i="19"/>
  <c r="M167" i="19"/>
  <c r="K167" i="19"/>
  <c r="Q167" i="19" s="1"/>
  <c r="J167" i="19"/>
  <c r="H167" i="19"/>
  <c r="G167" i="19"/>
  <c r="E167" i="19"/>
  <c r="D167" i="19"/>
  <c r="O166" i="19"/>
  <c r="M166" i="19"/>
  <c r="K166" i="19"/>
  <c r="H166" i="19"/>
  <c r="G166" i="19"/>
  <c r="E166" i="19"/>
  <c r="D166" i="19"/>
  <c r="O165" i="19"/>
  <c r="M165" i="19"/>
  <c r="K165" i="19"/>
  <c r="Q165" i="19" s="1"/>
  <c r="H165" i="19"/>
  <c r="G165" i="19"/>
  <c r="E165" i="19"/>
  <c r="D165" i="19"/>
  <c r="O164" i="19"/>
  <c r="M164" i="19"/>
  <c r="K164" i="19"/>
  <c r="H164" i="19"/>
  <c r="G164" i="19"/>
  <c r="E164" i="19"/>
  <c r="D164" i="19"/>
  <c r="O163" i="19"/>
  <c r="M163" i="19"/>
  <c r="K163" i="19"/>
  <c r="Q163" i="19" s="1"/>
  <c r="H163" i="19"/>
  <c r="G163" i="19"/>
  <c r="E163" i="19"/>
  <c r="D163" i="19"/>
  <c r="O162" i="19"/>
  <c r="M162" i="19"/>
  <c r="K162" i="19"/>
  <c r="J162" i="19" s="1"/>
  <c r="H162" i="19"/>
  <c r="G162" i="19"/>
  <c r="E162" i="19"/>
  <c r="D162" i="19"/>
  <c r="O161" i="19"/>
  <c r="M161" i="19"/>
  <c r="K161" i="19"/>
  <c r="Q161" i="19" s="1"/>
  <c r="H161" i="19"/>
  <c r="G161" i="19"/>
  <c r="E161" i="19"/>
  <c r="D161" i="19"/>
  <c r="N160" i="19"/>
  <c r="O159" i="19"/>
  <c r="M159" i="19"/>
  <c r="K159" i="19"/>
  <c r="Q159" i="19" s="1"/>
  <c r="H159" i="19"/>
  <c r="G159" i="19"/>
  <c r="E159" i="19"/>
  <c r="D159" i="19"/>
  <c r="O158" i="19"/>
  <c r="M158" i="19"/>
  <c r="K158" i="19"/>
  <c r="H158" i="19"/>
  <c r="G158" i="19"/>
  <c r="E158" i="19"/>
  <c r="D158" i="19"/>
  <c r="O157" i="19"/>
  <c r="M157" i="19"/>
  <c r="K157" i="19"/>
  <c r="Q157" i="19" s="1"/>
  <c r="H157" i="19"/>
  <c r="G157" i="19"/>
  <c r="E157" i="19"/>
  <c r="D157" i="19"/>
  <c r="O156" i="19"/>
  <c r="M156" i="19"/>
  <c r="K156" i="19"/>
  <c r="H156" i="19"/>
  <c r="G156" i="19"/>
  <c r="E156" i="19"/>
  <c r="D156" i="19"/>
  <c r="O155" i="19"/>
  <c r="M155" i="19"/>
  <c r="K155" i="19"/>
  <c r="Q155" i="19" s="1"/>
  <c r="H155" i="19"/>
  <c r="G155" i="19"/>
  <c r="E155" i="19"/>
  <c r="D155" i="19"/>
  <c r="O154" i="19"/>
  <c r="M154" i="19"/>
  <c r="K154" i="19"/>
  <c r="H154" i="19"/>
  <c r="G154" i="19"/>
  <c r="E154" i="19"/>
  <c r="D154" i="19"/>
  <c r="Q153" i="19"/>
  <c r="N153" i="19"/>
  <c r="O152" i="19"/>
  <c r="M152" i="19"/>
  <c r="K152" i="19"/>
  <c r="Q152" i="19" s="1"/>
  <c r="H152" i="19"/>
  <c r="G152" i="19"/>
  <c r="E152" i="19"/>
  <c r="D152" i="19"/>
  <c r="O151" i="19"/>
  <c r="M151" i="19"/>
  <c r="K151" i="19"/>
  <c r="H151" i="19"/>
  <c r="G151" i="19"/>
  <c r="E151" i="19"/>
  <c r="D151" i="19"/>
  <c r="O150" i="19"/>
  <c r="M150" i="19"/>
  <c r="K150" i="19"/>
  <c r="Q150" i="19" s="1"/>
  <c r="H150" i="19"/>
  <c r="G150" i="19"/>
  <c r="E150" i="19"/>
  <c r="D150" i="19"/>
  <c r="O149" i="19"/>
  <c r="M149" i="19"/>
  <c r="K149" i="19"/>
  <c r="J149" i="19" s="1"/>
  <c r="H149" i="19"/>
  <c r="G149" i="19"/>
  <c r="E149" i="19"/>
  <c r="D149" i="19"/>
  <c r="O148" i="19"/>
  <c r="M148" i="19"/>
  <c r="K148" i="19"/>
  <c r="Q148" i="19" s="1"/>
  <c r="H148" i="19"/>
  <c r="G148" i="19"/>
  <c r="E148" i="19"/>
  <c r="D148" i="19"/>
  <c r="O147" i="19"/>
  <c r="M147" i="19"/>
  <c r="K147" i="19"/>
  <c r="H147" i="19"/>
  <c r="G147" i="19"/>
  <c r="E147" i="19"/>
  <c r="D147" i="19"/>
  <c r="O146" i="19"/>
  <c r="M146" i="19"/>
  <c r="K146" i="19"/>
  <c r="Q146" i="19" s="1"/>
  <c r="H146" i="19"/>
  <c r="G146" i="19"/>
  <c r="E146" i="19"/>
  <c r="D146" i="19"/>
  <c r="O145" i="19"/>
  <c r="M145" i="19"/>
  <c r="K145" i="19"/>
  <c r="H145" i="19"/>
  <c r="G145" i="19"/>
  <c r="E145" i="19"/>
  <c r="D145" i="19"/>
  <c r="O144" i="19"/>
  <c r="M144" i="19"/>
  <c r="K144" i="19"/>
  <c r="Q144" i="19" s="1"/>
  <c r="H144" i="19"/>
  <c r="G144" i="19"/>
  <c r="E144" i="19"/>
  <c r="D144" i="19"/>
  <c r="O143" i="19"/>
  <c r="M143" i="19"/>
  <c r="K143" i="19"/>
  <c r="H143" i="19"/>
  <c r="G143" i="19"/>
  <c r="E143" i="19"/>
  <c r="D143" i="19"/>
  <c r="O142" i="19"/>
  <c r="M142" i="19"/>
  <c r="K142" i="19"/>
  <c r="Q142" i="19" s="1"/>
  <c r="H142" i="19"/>
  <c r="G142" i="19"/>
  <c r="E142" i="19"/>
  <c r="D142" i="19"/>
  <c r="O141" i="19"/>
  <c r="M141" i="19"/>
  <c r="K141" i="19"/>
  <c r="H141" i="19"/>
  <c r="G141" i="19"/>
  <c r="E141" i="19"/>
  <c r="D141" i="19"/>
  <c r="O140" i="19"/>
  <c r="M140" i="19"/>
  <c r="K140" i="19"/>
  <c r="Q140" i="19" s="1"/>
  <c r="H140" i="19"/>
  <c r="G140" i="19"/>
  <c r="E140" i="19"/>
  <c r="D140" i="19"/>
  <c r="O139" i="19"/>
  <c r="M139" i="19"/>
  <c r="K139" i="19"/>
  <c r="H139" i="19"/>
  <c r="G139" i="19"/>
  <c r="E139" i="19"/>
  <c r="D139" i="19"/>
  <c r="O138" i="19"/>
  <c r="M138" i="19"/>
  <c r="K138" i="19"/>
  <c r="Q138" i="19" s="1"/>
  <c r="H138" i="19"/>
  <c r="G138" i="19"/>
  <c r="E138" i="19"/>
  <c r="D138" i="19"/>
  <c r="Q137" i="19"/>
  <c r="N137" i="19"/>
  <c r="O136" i="19"/>
  <c r="M136" i="19"/>
  <c r="K136" i="19"/>
  <c r="J136" i="19" s="1"/>
  <c r="I136" i="19"/>
  <c r="H136" i="19"/>
  <c r="G136" i="19"/>
  <c r="F136" i="19"/>
  <c r="E136" i="19"/>
  <c r="D136" i="19"/>
  <c r="C136" i="19"/>
  <c r="O135" i="19"/>
  <c r="M135" i="19"/>
  <c r="K135" i="19"/>
  <c r="Q135" i="19" s="1"/>
  <c r="H135" i="19"/>
  <c r="G135" i="19"/>
  <c r="E135" i="19"/>
  <c r="D135" i="19"/>
  <c r="O134" i="19"/>
  <c r="M134" i="19"/>
  <c r="K134" i="19"/>
  <c r="J134" i="19" s="1"/>
  <c r="H134" i="19"/>
  <c r="G134" i="19"/>
  <c r="E134" i="19"/>
  <c r="D134" i="19"/>
  <c r="O133" i="19"/>
  <c r="M133" i="19"/>
  <c r="K133" i="19"/>
  <c r="Q133" i="19" s="1"/>
  <c r="J133" i="19"/>
  <c r="H133" i="19"/>
  <c r="G133" i="19"/>
  <c r="E133" i="19"/>
  <c r="D133" i="19"/>
  <c r="O132" i="19"/>
  <c r="M132" i="19"/>
  <c r="K132" i="19"/>
  <c r="J132" i="19" s="1"/>
  <c r="H132" i="19"/>
  <c r="G132" i="19"/>
  <c r="E132" i="19"/>
  <c r="D132" i="19"/>
  <c r="O131" i="19"/>
  <c r="M131" i="19"/>
  <c r="K131" i="19"/>
  <c r="Q131" i="19" s="1"/>
  <c r="H131" i="19"/>
  <c r="G131" i="19"/>
  <c r="E131" i="19"/>
  <c r="D131" i="19"/>
  <c r="O130" i="19"/>
  <c r="M130" i="19"/>
  <c r="K130" i="19"/>
  <c r="H130" i="19"/>
  <c r="G130" i="19"/>
  <c r="E130" i="19"/>
  <c r="D130" i="19"/>
  <c r="O129" i="19"/>
  <c r="M129" i="19"/>
  <c r="K129" i="19"/>
  <c r="Q129" i="19" s="1"/>
  <c r="H129" i="19"/>
  <c r="G129" i="19"/>
  <c r="E129" i="19"/>
  <c r="D129" i="19"/>
  <c r="O128" i="19"/>
  <c r="M128" i="19"/>
  <c r="K128" i="19"/>
  <c r="H128" i="19"/>
  <c r="G128" i="19"/>
  <c r="E128" i="19"/>
  <c r="D128" i="19"/>
  <c r="O127" i="19"/>
  <c r="M127" i="19"/>
  <c r="K127" i="19"/>
  <c r="Q127" i="19" s="1"/>
  <c r="H127" i="19"/>
  <c r="G127" i="19"/>
  <c r="E127" i="19"/>
  <c r="D127" i="19"/>
  <c r="Q126" i="19"/>
  <c r="N126" i="19"/>
  <c r="O125" i="19"/>
  <c r="M125" i="19"/>
  <c r="K125" i="19"/>
  <c r="J125" i="19" s="1"/>
  <c r="H125" i="19"/>
  <c r="G125" i="19"/>
  <c r="E125" i="19"/>
  <c r="D125" i="19"/>
  <c r="O124" i="19"/>
  <c r="M124" i="19"/>
  <c r="K124" i="19"/>
  <c r="Q124" i="19" s="1"/>
  <c r="O123" i="19"/>
  <c r="M123" i="19"/>
  <c r="K123" i="19"/>
  <c r="J123" i="19" s="1"/>
  <c r="H123" i="19"/>
  <c r="G123" i="19"/>
  <c r="E123" i="19"/>
  <c r="D123" i="19"/>
  <c r="Q122" i="19"/>
  <c r="N122" i="19"/>
  <c r="O121" i="19"/>
  <c r="M121" i="19"/>
  <c r="K121" i="19"/>
  <c r="Q121" i="19" s="1"/>
  <c r="J121" i="19"/>
  <c r="O120" i="19"/>
  <c r="M120" i="19"/>
  <c r="K120" i="19"/>
  <c r="J120" i="19" s="1"/>
  <c r="H120" i="19"/>
  <c r="G120" i="19"/>
  <c r="E120" i="19"/>
  <c r="D120" i="19"/>
  <c r="O119" i="19"/>
  <c r="M119" i="19"/>
  <c r="K119" i="19"/>
  <c r="Q119" i="19" s="1"/>
  <c r="J119" i="19"/>
  <c r="O118" i="19"/>
  <c r="M118" i="19"/>
  <c r="K118" i="19"/>
  <c r="J118" i="19" s="1"/>
  <c r="O117" i="19"/>
  <c r="M117" i="19"/>
  <c r="K117" i="19"/>
  <c r="Q117" i="19" s="1"/>
  <c r="J117" i="19"/>
  <c r="H117" i="19"/>
  <c r="G117" i="19"/>
  <c r="E117" i="19"/>
  <c r="D117" i="19"/>
  <c r="O116" i="19"/>
  <c r="M116" i="19"/>
  <c r="K116" i="19"/>
  <c r="J116" i="19" s="1"/>
  <c r="H116" i="19"/>
  <c r="G116" i="19"/>
  <c r="E116" i="19"/>
  <c r="D116" i="19"/>
  <c r="Q115" i="19"/>
  <c r="N115" i="19"/>
  <c r="O114" i="19"/>
  <c r="M114" i="19"/>
  <c r="K114" i="19"/>
  <c r="Q114" i="19" s="1"/>
  <c r="H114" i="19"/>
  <c r="G114" i="19"/>
  <c r="E114" i="19"/>
  <c r="D114" i="19"/>
  <c r="O113" i="19"/>
  <c r="M113" i="19"/>
  <c r="K113" i="19"/>
  <c r="H113" i="19"/>
  <c r="G113" i="19"/>
  <c r="E113" i="19"/>
  <c r="D113" i="19"/>
  <c r="Q112" i="19"/>
  <c r="N112" i="19"/>
  <c r="O111" i="19"/>
  <c r="M111" i="19"/>
  <c r="K111" i="19"/>
  <c r="Q111" i="19" s="1"/>
  <c r="J111" i="19"/>
  <c r="I111" i="19"/>
  <c r="H111" i="19"/>
  <c r="G111" i="19"/>
  <c r="F111" i="19"/>
  <c r="E111" i="19"/>
  <c r="D111" i="19"/>
  <c r="C111" i="19"/>
  <c r="O110" i="19"/>
  <c r="M110" i="19"/>
  <c r="K110" i="19"/>
  <c r="J110" i="19" s="1"/>
  <c r="O109" i="19"/>
  <c r="M109" i="19"/>
  <c r="K109" i="19"/>
  <c r="Q109" i="19" s="1"/>
  <c r="J109" i="19"/>
  <c r="O108" i="19"/>
  <c r="M108" i="19"/>
  <c r="K108" i="19"/>
  <c r="J108" i="19" s="1"/>
  <c r="O107" i="19"/>
  <c r="M107" i="19"/>
  <c r="K107" i="19"/>
  <c r="J107" i="19"/>
  <c r="O106" i="19"/>
  <c r="M106" i="19"/>
  <c r="K106" i="19"/>
  <c r="J106" i="19" s="1"/>
  <c r="O105" i="19"/>
  <c r="M105" i="19"/>
  <c r="K105" i="19"/>
  <c r="J105" i="19"/>
  <c r="H105" i="19"/>
  <c r="G105" i="19"/>
  <c r="E105" i="19"/>
  <c r="D105" i="19"/>
  <c r="O104" i="19"/>
  <c r="M104" i="19"/>
  <c r="K104" i="19"/>
  <c r="J104" i="19" s="1"/>
  <c r="H104" i="19"/>
  <c r="G104" i="19"/>
  <c r="E104" i="19"/>
  <c r="D104" i="19"/>
  <c r="Q103" i="19"/>
  <c r="N103" i="19"/>
  <c r="O102" i="19"/>
  <c r="M102" i="19"/>
  <c r="K102" i="19"/>
  <c r="I102" i="19"/>
  <c r="H102" i="19"/>
  <c r="G102" i="19"/>
  <c r="F102" i="19"/>
  <c r="E102" i="19"/>
  <c r="D102" i="19"/>
  <c r="C102" i="19"/>
  <c r="O101" i="19"/>
  <c r="M101" i="19"/>
  <c r="K101" i="19"/>
  <c r="H101" i="19"/>
  <c r="G101" i="19"/>
  <c r="E101" i="19"/>
  <c r="D101" i="19"/>
  <c r="O100" i="19"/>
  <c r="M100" i="19"/>
  <c r="K100" i="19"/>
  <c r="H100" i="19"/>
  <c r="G100" i="19"/>
  <c r="E100" i="19"/>
  <c r="D100" i="19"/>
  <c r="O99" i="19"/>
  <c r="M99" i="19"/>
  <c r="K99" i="19"/>
  <c r="H99" i="19"/>
  <c r="G99" i="19"/>
  <c r="E99" i="19"/>
  <c r="D99" i="19"/>
  <c r="O98" i="19"/>
  <c r="M98" i="19"/>
  <c r="K98" i="19"/>
  <c r="H98" i="19"/>
  <c r="G98" i="19"/>
  <c r="E98" i="19"/>
  <c r="D98" i="19"/>
  <c r="O97" i="19"/>
  <c r="M97" i="19"/>
  <c r="K97" i="19"/>
  <c r="H97" i="19"/>
  <c r="G97" i="19"/>
  <c r="E97" i="19"/>
  <c r="D97" i="19"/>
  <c r="O96" i="19"/>
  <c r="M96" i="19"/>
  <c r="K96" i="19"/>
  <c r="H96" i="19"/>
  <c r="G96" i="19"/>
  <c r="E96" i="19"/>
  <c r="D96" i="19"/>
  <c r="O95" i="19"/>
  <c r="M95" i="19"/>
  <c r="K95" i="19"/>
  <c r="H95" i="19"/>
  <c r="G95" i="19"/>
  <c r="E95" i="19"/>
  <c r="D95" i="19"/>
  <c r="O94" i="19"/>
  <c r="M94" i="19"/>
  <c r="K94" i="19"/>
  <c r="J94" i="19" s="1"/>
  <c r="H94" i="19"/>
  <c r="G94" i="19"/>
  <c r="E94" i="19"/>
  <c r="D94" i="19"/>
  <c r="O93" i="19"/>
  <c r="M93" i="19"/>
  <c r="K93" i="19"/>
  <c r="H93" i="19"/>
  <c r="G93" i="19"/>
  <c r="E93" i="19"/>
  <c r="D93" i="19"/>
  <c r="O92" i="19"/>
  <c r="M92" i="19"/>
  <c r="K92" i="19"/>
  <c r="H92" i="19"/>
  <c r="G92" i="19"/>
  <c r="E92" i="19"/>
  <c r="D92" i="19"/>
  <c r="Q91" i="19"/>
  <c r="N91" i="19"/>
  <c r="O90" i="19"/>
  <c r="M90" i="19"/>
  <c r="K90" i="19"/>
  <c r="J90" i="19"/>
  <c r="I90" i="19"/>
  <c r="H90" i="19"/>
  <c r="G90" i="19"/>
  <c r="F90" i="19"/>
  <c r="E90" i="19"/>
  <c r="D90" i="19"/>
  <c r="C90" i="19"/>
  <c r="O89" i="19"/>
  <c r="M89" i="19"/>
  <c r="K89" i="19"/>
  <c r="J89" i="19" s="1"/>
  <c r="I89" i="19"/>
  <c r="H89" i="19"/>
  <c r="G89" i="19"/>
  <c r="F89" i="19"/>
  <c r="E89" i="19"/>
  <c r="D89" i="19"/>
  <c r="C89" i="19"/>
  <c r="O88" i="19"/>
  <c r="M88" i="19"/>
  <c r="K88" i="19"/>
  <c r="Q88" i="19" s="1"/>
  <c r="J88" i="19"/>
  <c r="I88" i="19"/>
  <c r="H88" i="19"/>
  <c r="G88" i="19"/>
  <c r="F88" i="19"/>
  <c r="E88" i="19"/>
  <c r="D88" i="19"/>
  <c r="C88" i="19"/>
  <c r="O87" i="19"/>
  <c r="M87" i="19"/>
  <c r="K87" i="19"/>
  <c r="J87" i="19" s="1"/>
  <c r="H87" i="19"/>
  <c r="G87" i="19"/>
  <c r="E87" i="19"/>
  <c r="D87" i="19"/>
  <c r="O86" i="19"/>
  <c r="M86" i="19"/>
  <c r="K86" i="19"/>
  <c r="Q86" i="19" s="1"/>
  <c r="J86" i="19"/>
  <c r="O85" i="19"/>
  <c r="M85" i="19"/>
  <c r="K85" i="19"/>
  <c r="J85" i="19" s="1"/>
  <c r="O84" i="19"/>
  <c r="M84" i="19"/>
  <c r="K84" i="19"/>
  <c r="Q84" i="19" s="1"/>
  <c r="J84" i="19"/>
  <c r="O83" i="19"/>
  <c r="M83" i="19"/>
  <c r="K83" i="19"/>
  <c r="J83" i="19" s="1"/>
  <c r="O82" i="19"/>
  <c r="M82" i="19"/>
  <c r="K82" i="19"/>
  <c r="Q82" i="19" s="1"/>
  <c r="J82" i="19"/>
  <c r="O81" i="19"/>
  <c r="M81" i="19"/>
  <c r="K81" i="19"/>
  <c r="J81" i="19" s="1"/>
  <c r="O80" i="19"/>
  <c r="M80" i="19"/>
  <c r="K80" i="19"/>
  <c r="Q80" i="19" s="1"/>
  <c r="J80" i="19"/>
  <c r="O79" i="19"/>
  <c r="M79" i="19"/>
  <c r="K79" i="19"/>
  <c r="J79" i="19" s="1"/>
  <c r="O78" i="19"/>
  <c r="M78" i="19"/>
  <c r="K78" i="19"/>
  <c r="Q78" i="19" s="1"/>
  <c r="J78" i="19"/>
  <c r="O77" i="19"/>
  <c r="M77" i="19"/>
  <c r="K77" i="19"/>
  <c r="J77" i="19" s="1"/>
  <c r="O76" i="19"/>
  <c r="M76" i="19"/>
  <c r="K76" i="19"/>
  <c r="Q76" i="19" s="1"/>
  <c r="J76" i="19"/>
  <c r="O75" i="19"/>
  <c r="M75" i="19"/>
  <c r="K75" i="19"/>
  <c r="J75" i="19" s="1"/>
  <c r="O74" i="19"/>
  <c r="M74" i="19"/>
  <c r="K74" i="19"/>
  <c r="Q74" i="19" s="1"/>
  <c r="J74" i="19"/>
  <c r="O73" i="19"/>
  <c r="M73" i="19"/>
  <c r="K73" i="19"/>
  <c r="J73" i="19" s="1"/>
  <c r="H73" i="19"/>
  <c r="G73" i="19"/>
  <c r="E73" i="19"/>
  <c r="D73" i="19"/>
  <c r="O72" i="19"/>
  <c r="M72" i="19"/>
  <c r="K72" i="19"/>
  <c r="Q72" i="19" s="1"/>
  <c r="J72" i="19"/>
  <c r="H72" i="19"/>
  <c r="G72" i="19"/>
  <c r="E72" i="19"/>
  <c r="D72" i="19"/>
  <c r="O71" i="19"/>
  <c r="M71" i="19"/>
  <c r="K71" i="19"/>
  <c r="J71" i="19" s="1"/>
  <c r="O70" i="19"/>
  <c r="M70" i="19"/>
  <c r="K70" i="19"/>
  <c r="Q70" i="19" s="1"/>
  <c r="J70" i="19"/>
  <c r="O69" i="19"/>
  <c r="M69" i="19"/>
  <c r="K69" i="19"/>
  <c r="J69" i="19" s="1"/>
  <c r="H69" i="19"/>
  <c r="G69" i="19"/>
  <c r="E69" i="19"/>
  <c r="D69" i="19"/>
  <c r="Q68" i="19"/>
  <c r="N68" i="19"/>
  <c r="O67" i="19"/>
  <c r="M67" i="19"/>
  <c r="K67" i="19"/>
  <c r="Q67" i="19" s="1"/>
  <c r="J67" i="19"/>
  <c r="I67" i="19"/>
  <c r="H67" i="19"/>
  <c r="G67" i="19"/>
  <c r="F67" i="19"/>
  <c r="E67" i="19"/>
  <c r="D67" i="19"/>
  <c r="C67" i="19"/>
  <c r="O66" i="19"/>
  <c r="M66" i="19"/>
  <c r="K66" i="19"/>
  <c r="H66" i="19"/>
  <c r="G66" i="19"/>
  <c r="E66" i="19"/>
  <c r="D66" i="19"/>
  <c r="O65" i="19"/>
  <c r="M65" i="19"/>
  <c r="K65" i="19"/>
  <c r="Q65" i="19" s="1"/>
  <c r="H65" i="19"/>
  <c r="G65" i="19"/>
  <c r="E65" i="19"/>
  <c r="D65" i="19"/>
  <c r="O64" i="19"/>
  <c r="M64" i="19"/>
  <c r="K64" i="19"/>
  <c r="H64" i="19"/>
  <c r="G64" i="19"/>
  <c r="E64" i="19"/>
  <c r="D64" i="19"/>
  <c r="O63" i="19"/>
  <c r="M63" i="19"/>
  <c r="K63" i="19"/>
  <c r="Q63" i="19" s="1"/>
  <c r="H63" i="19"/>
  <c r="G63" i="19"/>
  <c r="E63" i="19"/>
  <c r="D63" i="19"/>
  <c r="Q62" i="19"/>
  <c r="N62" i="19"/>
  <c r="O61" i="19"/>
  <c r="M61" i="19"/>
  <c r="K61" i="19"/>
  <c r="H61" i="19"/>
  <c r="G61" i="19"/>
  <c r="E61" i="19"/>
  <c r="D61" i="19"/>
  <c r="O60" i="19"/>
  <c r="M60" i="19"/>
  <c r="K60" i="19"/>
  <c r="Q60" i="19" s="1"/>
  <c r="H60" i="19"/>
  <c r="G60" i="19"/>
  <c r="E60" i="19"/>
  <c r="D60" i="19"/>
  <c r="O59" i="19"/>
  <c r="M59" i="19"/>
  <c r="K59" i="19"/>
  <c r="H59" i="19"/>
  <c r="G59" i="19"/>
  <c r="E59" i="19"/>
  <c r="D59" i="19"/>
  <c r="O58" i="19"/>
  <c r="M58" i="19"/>
  <c r="K58" i="19"/>
  <c r="Q58" i="19" s="1"/>
  <c r="H58" i="19"/>
  <c r="G58" i="19"/>
  <c r="E58" i="19"/>
  <c r="D58" i="19"/>
  <c r="O57" i="19"/>
  <c r="M57" i="19"/>
  <c r="K57" i="19"/>
  <c r="H57" i="19"/>
  <c r="G57" i="19"/>
  <c r="E57" i="19"/>
  <c r="D57" i="19"/>
  <c r="O56" i="19"/>
  <c r="M56" i="19"/>
  <c r="K56" i="19"/>
  <c r="Q56" i="19" s="1"/>
  <c r="H56" i="19"/>
  <c r="G56" i="19"/>
  <c r="E56" i="19"/>
  <c r="D56" i="19"/>
  <c r="O55" i="19"/>
  <c r="M55" i="19"/>
  <c r="K55" i="19"/>
  <c r="O54" i="19"/>
  <c r="M54" i="19"/>
  <c r="K54" i="19"/>
  <c r="Q54" i="19" s="1"/>
  <c r="O53" i="19"/>
  <c r="M53" i="19"/>
  <c r="K53" i="19"/>
  <c r="H53" i="19"/>
  <c r="G53" i="19"/>
  <c r="E53" i="19"/>
  <c r="D53" i="19"/>
  <c r="O52" i="19"/>
  <c r="M52" i="19"/>
  <c r="K52" i="19"/>
  <c r="Q52" i="19" s="1"/>
  <c r="H52" i="19"/>
  <c r="G52" i="19"/>
  <c r="E52" i="19"/>
  <c r="D52" i="19"/>
  <c r="O51" i="19"/>
  <c r="M51" i="19"/>
  <c r="K51" i="19"/>
  <c r="H51" i="19"/>
  <c r="G51" i="19"/>
  <c r="E51" i="19"/>
  <c r="D51" i="19"/>
  <c r="O50" i="19"/>
  <c r="M50" i="19"/>
  <c r="K50" i="19"/>
  <c r="Q50" i="19" s="1"/>
  <c r="H50" i="19"/>
  <c r="G50" i="19"/>
  <c r="E50" i="19"/>
  <c r="D50" i="19"/>
  <c r="Q49" i="19"/>
  <c r="N49" i="19"/>
  <c r="O48" i="19"/>
  <c r="M48" i="19"/>
  <c r="K48" i="19"/>
  <c r="H48" i="19"/>
  <c r="G48" i="19"/>
  <c r="E48" i="19"/>
  <c r="D48" i="19"/>
  <c r="O47" i="19"/>
  <c r="M47" i="19"/>
  <c r="K47" i="19"/>
  <c r="Q47" i="19" s="1"/>
  <c r="H47" i="19"/>
  <c r="G47" i="19"/>
  <c r="E47" i="19"/>
  <c r="D47" i="19"/>
  <c r="Q46" i="19"/>
  <c r="N46" i="19"/>
  <c r="O45" i="19"/>
  <c r="M45" i="19"/>
  <c r="K45" i="19"/>
  <c r="H45" i="19"/>
  <c r="G45" i="19"/>
  <c r="E45" i="19"/>
  <c r="D45" i="19"/>
  <c r="O44" i="19"/>
  <c r="M44" i="19"/>
  <c r="K44" i="19"/>
  <c r="Q44" i="19" s="1"/>
  <c r="H44" i="19"/>
  <c r="G44" i="19"/>
  <c r="E44" i="19"/>
  <c r="D44" i="19"/>
  <c r="O43" i="19"/>
  <c r="M43" i="19"/>
  <c r="K43" i="19"/>
  <c r="H43" i="19"/>
  <c r="G43" i="19"/>
  <c r="E43" i="19"/>
  <c r="D43" i="19"/>
  <c r="Q42" i="19"/>
  <c r="N42" i="19"/>
  <c r="O41" i="19"/>
  <c r="M41" i="19"/>
  <c r="K41" i="19"/>
  <c r="Q41" i="19" s="1"/>
  <c r="H41" i="19"/>
  <c r="G41" i="19"/>
  <c r="E41" i="19"/>
  <c r="D41" i="19"/>
  <c r="O40" i="19"/>
  <c r="M40" i="19"/>
  <c r="K40" i="19"/>
  <c r="H40" i="19"/>
  <c r="G40" i="19"/>
  <c r="E40" i="19"/>
  <c r="D40" i="19"/>
  <c r="O39" i="19"/>
  <c r="M39" i="19"/>
  <c r="K39" i="19"/>
  <c r="Q39" i="19" s="1"/>
  <c r="H39" i="19"/>
  <c r="G39" i="19"/>
  <c r="E39" i="19"/>
  <c r="D39" i="19"/>
  <c r="O38" i="19"/>
  <c r="M38" i="19"/>
  <c r="K38" i="19"/>
  <c r="H38" i="19"/>
  <c r="G38" i="19"/>
  <c r="E38" i="19"/>
  <c r="D38" i="19"/>
  <c r="Q37" i="19"/>
  <c r="N37" i="19"/>
  <c r="O36" i="19"/>
  <c r="M36" i="19"/>
  <c r="K36" i="19"/>
  <c r="Q36" i="19" s="1"/>
  <c r="J36" i="19"/>
  <c r="I36" i="19"/>
  <c r="H36" i="19"/>
  <c r="G36" i="19"/>
  <c r="F36" i="19"/>
  <c r="E36" i="19"/>
  <c r="D36" i="19"/>
  <c r="C36" i="19"/>
  <c r="O35" i="19"/>
  <c r="M35" i="19"/>
  <c r="K35" i="19"/>
  <c r="Q35" i="19" s="1"/>
  <c r="J35" i="19"/>
  <c r="H35" i="19"/>
  <c r="G35" i="19"/>
  <c r="E35" i="19"/>
  <c r="D35" i="19"/>
  <c r="Q34" i="19"/>
  <c r="N34" i="19"/>
  <c r="O33" i="19"/>
  <c r="M33" i="19"/>
  <c r="K33" i="19"/>
  <c r="J33" i="19" s="1"/>
  <c r="O32" i="19"/>
  <c r="M32" i="19"/>
  <c r="K32" i="19"/>
  <c r="Q32" i="19" s="1"/>
  <c r="H32" i="19"/>
  <c r="G32" i="19"/>
  <c r="E32" i="19"/>
  <c r="D32" i="19"/>
  <c r="O31" i="19"/>
  <c r="M31" i="19"/>
  <c r="K31" i="19"/>
  <c r="J31" i="19" s="1"/>
  <c r="H31" i="19"/>
  <c r="G31" i="19"/>
  <c r="E31" i="19"/>
  <c r="D31" i="19"/>
  <c r="O30" i="19"/>
  <c r="M30" i="19"/>
  <c r="K30" i="19"/>
  <c r="Q30" i="19" s="1"/>
  <c r="H30" i="19"/>
  <c r="G30" i="19"/>
  <c r="E30" i="19"/>
  <c r="D30" i="19"/>
  <c r="O29" i="19"/>
  <c r="M29" i="19"/>
  <c r="K29" i="19"/>
  <c r="H29" i="19"/>
  <c r="G29" i="19"/>
  <c r="E29" i="19"/>
  <c r="D29" i="19"/>
  <c r="O28" i="19"/>
  <c r="M28" i="19"/>
  <c r="K28" i="19"/>
  <c r="Q28" i="19" s="1"/>
  <c r="H28" i="19"/>
  <c r="G28" i="19"/>
  <c r="E28" i="19"/>
  <c r="D28" i="19"/>
  <c r="O27" i="19"/>
  <c r="M27" i="19"/>
  <c r="K27" i="19"/>
  <c r="H27" i="19"/>
  <c r="G27" i="19"/>
  <c r="E27" i="19"/>
  <c r="D27" i="19"/>
  <c r="O26" i="19"/>
  <c r="M26" i="19"/>
  <c r="K26" i="19"/>
  <c r="Q26" i="19" s="1"/>
  <c r="H26" i="19"/>
  <c r="G26" i="19"/>
  <c r="E26" i="19"/>
  <c r="D26" i="19"/>
  <c r="O25" i="19"/>
  <c r="M25" i="19"/>
  <c r="K25" i="19"/>
  <c r="H25" i="19"/>
  <c r="G25" i="19"/>
  <c r="E25" i="19"/>
  <c r="D25" i="19"/>
  <c r="O24" i="19"/>
  <c r="M24" i="19"/>
  <c r="K24" i="19"/>
  <c r="Q24" i="19" s="1"/>
  <c r="H24" i="19"/>
  <c r="G24" i="19"/>
  <c r="E24" i="19"/>
  <c r="D24" i="19"/>
  <c r="O23" i="19"/>
  <c r="M23" i="19"/>
  <c r="K23" i="19"/>
  <c r="H23" i="19"/>
  <c r="G23" i="19"/>
  <c r="E23" i="19"/>
  <c r="D23" i="19"/>
  <c r="Q22" i="19"/>
  <c r="N22" i="19"/>
  <c r="O21" i="19"/>
  <c r="M21" i="19"/>
  <c r="K21" i="19"/>
  <c r="Q21" i="19" s="1"/>
  <c r="H21" i="19"/>
  <c r="G21" i="19"/>
  <c r="E21" i="19"/>
  <c r="D21" i="19"/>
  <c r="O20" i="19"/>
  <c r="M20" i="19"/>
  <c r="K20" i="19"/>
  <c r="H20" i="19"/>
  <c r="G20" i="19"/>
  <c r="E20" i="19"/>
  <c r="D20" i="19"/>
  <c r="Q19" i="19"/>
  <c r="N19" i="19"/>
  <c r="O18" i="19"/>
  <c r="M18" i="19"/>
  <c r="K18" i="19"/>
  <c r="Q18" i="19" s="1"/>
  <c r="H18" i="19"/>
  <c r="G18" i="19"/>
  <c r="E18" i="19"/>
  <c r="D18" i="19"/>
  <c r="O17" i="19"/>
  <c r="M17" i="19"/>
  <c r="K17" i="19"/>
  <c r="K273" i="19" s="1"/>
  <c r="H17" i="19"/>
  <c r="G17" i="19"/>
  <c r="E17" i="19"/>
  <c r="D17" i="19"/>
  <c r="L272" i="18"/>
  <c r="K272" i="18"/>
  <c r="J272" i="18" s="1"/>
  <c r="H272" i="18"/>
  <c r="G272" i="18"/>
  <c r="E272" i="18"/>
  <c r="D272" i="18"/>
  <c r="L271" i="18"/>
  <c r="K271" i="18"/>
  <c r="J271" i="18" s="1"/>
  <c r="G271" i="18"/>
  <c r="E271" i="18"/>
  <c r="D271" i="18"/>
  <c r="L270" i="18"/>
  <c r="K270" i="18"/>
  <c r="H270" i="18"/>
  <c r="G270" i="18"/>
  <c r="E270" i="18"/>
  <c r="D270" i="18"/>
  <c r="L269" i="18"/>
  <c r="K269" i="18"/>
  <c r="J269" i="18" s="1"/>
  <c r="H269" i="18"/>
  <c r="G269" i="18"/>
  <c r="E269" i="18"/>
  <c r="D269" i="18"/>
  <c r="L268" i="18"/>
  <c r="K268" i="18"/>
  <c r="J268" i="18" s="1"/>
  <c r="H268" i="18"/>
  <c r="G268" i="18"/>
  <c r="E268" i="18"/>
  <c r="D268" i="18"/>
  <c r="L267" i="18"/>
  <c r="K267" i="18"/>
  <c r="J267" i="18" s="1"/>
  <c r="H267" i="18"/>
  <c r="G267" i="18"/>
  <c r="E267" i="18"/>
  <c r="D267" i="18"/>
  <c r="L266" i="18"/>
  <c r="K266" i="18"/>
  <c r="H266" i="18"/>
  <c r="G266" i="18"/>
  <c r="E266" i="18"/>
  <c r="D266" i="18"/>
  <c r="L265" i="18"/>
  <c r="K265" i="18"/>
  <c r="J265" i="18" s="1"/>
  <c r="H265" i="18"/>
  <c r="G265" i="18"/>
  <c r="E265" i="18"/>
  <c r="D265" i="18"/>
  <c r="L264" i="18"/>
  <c r="K264" i="18"/>
  <c r="J264" i="18" s="1"/>
  <c r="H264" i="18"/>
  <c r="G264" i="18"/>
  <c r="E264" i="18"/>
  <c r="D264" i="18"/>
  <c r="L263" i="18"/>
  <c r="K263" i="18"/>
  <c r="J263" i="18" s="1"/>
  <c r="H263" i="18"/>
  <c r="G263" i="18"/>
  <c r="E263" i="18"/>
  <c r="D263" i="18"/>
  <c r="L262" i="18"/>
  <c r="K262" i="18"/>
  <c r="J262" i="18" s="1"/>
  <c r="H262" i="18"/>
  <c r="G262" i="18"/>
  <c r="E262" i="18"/>
  <c r="D262" i="18"/>
  <c r="L261" i="18"/>
  <c r="K261" i="18"/>
  <c r="J261" i="18" s="1"/>
  <c r="H261" i="18"/>
  <c r="G261" i="18"/>
  <c r="E261" i="18"/>
  <c r="D261" i="18"/>
  <c r="L260" i="18"/>
  <c r="K260" i="18"/>
  <c r="J260" i="18" s="1"/>
  <c r="H260" i="18"/>
  <c r="G260" i="18"/>
  <c r="E260" i="18"/>
  <c r="D260" i="18"/>
  <c r="L259" i="18"/>
  <c r="K259" i="18"/>
  <c r="J259" i="18" s="1"/>
  <c r="H259" i="18"/>
  <c r="G259" i="18"/>
  <c r="E259" i="18"/>
  <c r="D259" i="18"/>
  <c r="L258" i="18"/>
  <c r="K258" i="18"/>
  <c r="J258" i="18" s="1"/>
  <c r="H258" i="18"/>
  <c r="G258" i="18"/>
  <c r="E258" i="18"/>
  <c r="D258" i="18"/>
  <c r="L256" i="18"/>
  <c r="K256" i="18"/>
  <c r="J256" i="18" s="1"/>
  <c r="H256" i="18"/>
  <c r="G256" i="18"/>
  <c r="E256" i="18"/>
  <c r="D256" i="18"/>
  <c r="L254" i="18"/>
  <c r="K254" i="18"/>
  <c r="H254" i="18"/>
  <c r="G254" i="18"/>
  <c r="E254" i="18"/>
  <c r="D254" i="18"/>
  <c r="L253" i="18"/>
  <c r="K253" i="18"/>
  <c r="H253" i="18"/>
  <c r="G253" i="18"/>
  <c r="E253" i="18"/>
  <c r="D253" i="18"/>
  <c r="L251" i="18"/>
  <c r="K251" i="18"/>
  <c r="J251" i="18" s="1"/>
  <c r="H251" i="18"/>
  <c r="G251" i="18"/>
  <c r="E251" i="18"/>
  <c r="D251" i="18"/>
  <c r="L250" i="18"/>
  <c r="K250" i="18"/>
  <c r="J250" i="18" s="1"/>
  <c r="H250" i="18"/>
  <c r="G250" i="18"/>
  <c r="E250" i="18"/>
  <c r="D250" i="18"/>
  <c r="L249" i="18"/>
  <c r="K249" i="18"/>
  <c r="J249" i="18" s="1"/>
  <c r="L248" i="18"/>
  <c r="K248" i="18"/>
  <c r="J248" i="18" s="1"/>
  <c r="H248" i="18"/>
  <c r="G248" i="18"/>
  <c r="E248" i="18"/>
  <c r="D248" i="18"/>
  <c r="L247" i="18"/>
  <c r="K247" i="18"/>
  <c r="J247" i="18" s="1"/>
  <c r="H247" i="18"/>
  <c r="G247" i="18"/>
  <c r="E247" i="18"/>
  <c r="D247" i="18"/>
  <c r="L246" i="18"/>
  <c r="K246" i="18"/>
  <c r="J246" i="18" s="1"/>
  <c r="H246" i="18"/>
  <c r="G246" i="18"/>
  <c r="E246" i="18"/>
  <c r="D246" i="18"/>
  <c r="L245" i="18"/>
  <c r="K245" i="18"/>
  <c r="H245" i="18"/>
  <c r="G245" i="18"/>
  <c r="E245" i="18"/>
  <c r="D245" i="18"/>
  <c r="L244" i="18"/>
  <c r="K244" i="18"/>
  <c r="J244" i="18" s="1"/>
  <c r="H244" i="18"/>
  <c r="G244" i="18"/>
  <c r="E244" i="18"/>
  <c r="D244" i="18"/>
  <c r="L242" i="18"/>
  <c r="K242" i="18"/>
  <c r="J242" i="18" s="1"/>
  <c r="H242" i="18"/>
  <c r="G242" i="18"/>
  <c r="E242" i="18"/>
  <c r="D242" i="18"/>
  <c r="L241" i="18"/>
  <c r="K241" i="18"/>
  <c r="J241" i="18" s="1"/>
  <c r="H241" i="18"/>
  <c r="G241" i="18"/>
  <c r="E241" i="18"/>
  <c r="D241" i="18"/>
  <c r="L240" i="18"/>
  <c r="K240" i="18"/>
  <c r="H240" i="18"/>
  <c r="G240" i="18"/>
  <c r="E240" i="18"/>
  <c r="D240" i="18"/>
  <c r="L239" i="18"/>
  <c r="K239" i="18"/>
  <c r="L238" i="18"/>
  <c r="K238" i="18"/>
  <c r="H238" i="18"/>
  <c r="G238" i="18"/>
  <c r="E238" i="18"/>
  <c r="D238" i="18"/>
  <c r="J237" i="18"/>
  <c r="L236" i="18"/>
  <c r="K236" i="18"/>
  <c r="J236" i="18"/>
  <c r="H236" i="18"/>
  <c r="G236" i="18"/>
  <c r="E236" i="18"/>
  <c r="D236" i="18"/>
  <c r="J235" i="18"/>
  <c r="L234" i="18"/>
  <c r="K234" i="18"/>
  <c r="H234" i="18"/>
  <c r="G234" i="18"/>
  <c r="E234" i="18"/>
  <c r="D234" i="18"/>
  <c r="L233" i="18"/>
  <c r="K233" i="18"/>
  <c r="H233" i="18"/>
  <c r="G233" i="18"/>
  <c r="E233" i="18"/>
  <c r="D233" i="18"/>
  <c r="J232" i="18"/>
  <c r="L231" i="18"/>
  <c r="K231" i="18"/>
  <c r="H231" i="18"/>
  <c r="G231" i="18"/>
  <c r="E231" i="18"/>
  <c r="D231" i="18"/>
  <c r="L230" i="18"/>
  <c r="K230" i="18"/>
  <c r="H230" i="18"/>
  <c r="G230" i="18"/>
  <c r="E230" i="18"/>
  <c r="D230" i="18"/>
  <c r="L229" i="18"/>
  <c r="K229" i="18"/>
  <c r="H229" i="18"/>
  <c r="G229" i="18"/>
  <c r="E229" i="18"/>
  <c r="D229" i="18"/>
  <c r="L228" i="18"/>
  <c r="K228" i="18"/>
  <c r="H228" i="18"/>
  <c r="G228" i="18"/>
  <c r="E228" i="18"/>
  <c r="D228" i="18"/>
  <c r="L227" i="18"/>
  <c r="K227" i="18"/>
  <c r="H227" i="18"/>
  <c r="G227" i="18"/>
  <c r="E227" i="18"/>
  <c r="D227" i="18"/>
  <c r="L226" i="18"/>
  <c r="K226" i="18"/>
  <c r="H226" i="18"/>
  <c r="G226" i="18"/>
  <c r="E226" i="18"/>
  <c r="D226" i="18"/>
  <c r="L225" i="18"/>
  <c r="K225" i="18"/>
  <c r="H225" i="18"/>
  <c r="G225" i="18"/>
  <c r="E225" i="18"/>
  <c r="D225" i="18"/>
  <c r="L224" i="18"/>
  <c r="K224" i="18"/>
  <c r="L223" i="18"/>
  <c r="K223" i="18"/>
  <c r="L222" i="18"/>
  <c r="K222" i="18"/>
  <c r="H222" i="18"/>
  <c r="G222" i="18"/>
  <c r="E222" i="18"/>
  <c r="D222" i="18"/>
  <c r="L221" i="18"/>
  <c r="K221" i="18"/>
  <c r="H221" i="18"/>
  <c r="G221" i="18"/>
  <c r="E221" i="18"/>
  <c r="D221" i="18"/>
  <c r="J220" i="18"/>
  <c r="L219" i="18"/>
  <c r="K219" i="18"/>
  <c r="H219" i="18"/>
  <c r="G219" i="18"/>
  <c r="E219" i="18"/>
  <c r="D219" i="18"/>
  <c r="L218" i="18"/>
  <c r="K218" i="18"/>
  <c r="H218" i="18"/>
  <c r="G218" i="18"/>
  <c r="E218" i="18"/>
  <c r="D218" i="18"/>
  <c r="L217" i="18"/>
  <c r="K217" i="18"/>
  <c r="H217" i="18"/>
  <c r="G217" i="18"/>
  <c r="E217" i="18"/>
  <c r="D217" i="18"/>
  <c r="L216" i="18"/>
  <c r="K216" i="18"/>
  <c r="J216" i="18" s="1"/>
  <c r="H216" i="18"/>
  <c r="G216" i="18"/>
  <c r="E216" i="18"/>
  <c r="D216" i="18"/>
  <c r="L215" i="18"/>
  <c r="K215" i="18"/>
  <c r="L214" i="18"/>
  <c r="K214" i="18"/>
  <c r="H214" i="18"/>
  <c r="G214" i="18"/>
  <c r="E214" i="18"/>
  <c r="D214" i="18"/>
  <c r="L213" i="18"/>
  <c r="K213" i="18"/>
  <c r="H213" i="18"/>
  <c r="G213" i="18"/>
  <c r="E213" i="18"/>
  <c r="D213" i="18"/>
  <c r="L212" i="18"/>
  <c r="K212" i="18"/>
  <c r="H212" i="18"/>
  <c r="G212" i="18"/>
  <c r="E212" i="18"/>
  <c r="D212" i="18"/>
  <c r="L210" i="18"/>
  <c r="K210" i="18"/>
  <c r="H210" i="18"/>
  <c r="G210" i="18"/>
  <c r="E210" i="18"/>
  <c r="D210" i="18"/>
  <c r="L209" i="18"/>
  <c r="K209" i="18"/>
  <c r="H209" i="18"/>
  <c r="G209" i="18"/>
  <c r="E209" i="18"/>
  <c r="D209" i="18"/>
  <c r="L208" i="18"/>
  <c r="K208" i="18"/>
  <c r="H208" i="18"/>
  <c r="G208" i="18"/>
  <c r="E208" i="18"/>
  <c r="D208" i="18"/>
  <c r="L206" i="18"/>
  <c r="K206" i="18"/>
  <c r="I206" i="18"/>
  <c r="H206" i="18"/>
  <c r="G206" i="18"/>
  <c r="F206" i="18"/>
  <c r="E206" i="18"/>
  <c r="D206" i="18"/>
  <c r="C206" i="18"/>
  <c r="L205" i="18"/>
  <c r="K205" i="18"/>
  <c r="H205" i="18"/>
  <c r="G205" i="18"/>
  <c r="E205" i="18"/>
  <c r="D205" i="18"/>
  <c r="L203" i="18"/>
  <c r="K203" i="18"/>
  <c r="H203" i="18"/>
  <c r="G203" i="18"/>
  <c r="E203" i="18"/>
  <c r="D203" i="18"/>
  <c r="L202" i="18"/>
  <c r="K202" i="18"/>
  <c r="J202" i="18"/>
  <c r="H202" i="18"/>
  <c r="G202" i="18"/>
  <c r="E202" i="18"/>
  <c r="D202" i="18"/>
  <c r="L201" i="18"/>
  <c r="K201" i="18"/>
  <c r="J201" i="18"/>
  <c r="H201" i="18"/>
  <c r="G201" i="18"/>
  <c r="E201" i="18"/>
  <c r="D201" i="18"/>
  <c r="L200" i="18"/>
  <c r="K200" i="18"/>
  <c r="J200" i="18"/>
  <c r="H200" i="18"/>
  <c r="G200" i="18"/>
  <c r="E200" i="18"/>
  <c r="D200" i="18"/>
  <c r="L199" i="18"/>
  <c r="K199" i="18"/>
  <c r="J199" i="18"/>
  <c r="H199" i="18"/>
  <c r="G199" i="18"/>
  <c r="E199" i="18"/>
  <c r="D199" i="18"/>
  <c r="L198" i="18"/>
  <c r="K198" i="18"/>
  <c r="J198" i="18"/>
  <c r="H198" i="18"/>
  <c r="G198" i="18"/>
  <c r="E198" i="18"/>
  <c r="D198" i="18"/>
  <c r="L197" i="18"/>
  <c r="K197" i="18"/>
  <c r="J197" i="18"/>
  <c r="H197" i="18"/>
  <c r="G197" i="18"/>
  <c r="E197" i="18"/>
  <c r="D197" i="18"/>
  <c r="L196" i="18"/>
  <c r="K196" i="18"/>
  <c r="J196" i="18"/>
  <c r="H196" i="18"/>
  <c r="G196" i="18"/>
  <c r="E196" i="18"/>
  <c r="D196" i="18"/>
  <c r="L195" i="18"/>
  <c r="K195" i="18"/>
  <c r="J195" i="18"/>
  <c r="H195" i="18"/>
  <c r="G195" i="18"/>
  <c r="E195" i="18"/>
  <c r="D195" i="18"/>
  <c r="L194" i="18"/>
  <c r="K194" i="18"/>
  <c r="J194" i="18"/>
  <c r="H194" i="18"/>
  <c r="G194" i="18"/>
  <c r="E194" i="18"/>
  <c r="D194" i="18"/>
  <c r="L193" i="18"/>
  <c r="K193" i="18"/>
  <c r="J193" i="18"/>
  <c r="H193" i="18"/>
  <c r="G193" i="18"/>
  <c r="E193" i="18"/>
  <c r="D193" i="18"/>
  <c r="L192" i="18"/>
  <c r="K192" i="18"/>
  <c r="J192" i="18"/>
  <c r="H192" i="18"/>
  <c r="G192" i="18"/>
  <c r="E192" i="18"/>
  <c r="D192" i="18"/>
  <c r="L191" i="18"/>
  <c r="K191" i="18"/>
  <c r="H191" i="18"/>
  <c r="G191" i="18"/>
  <c r="E191" i="18"/>
  <c r="D191" i="18"/>
  <c r="L190" i="18"/>
  <c r="K190" i="18"/>
  <c r="H190" i="18"/>
  <c r="G190" i="18"/>
  <c r="E190" i="18"/>
  <c r="D190" i="18"/>
  <c r="L189" i="18"/>
  <c r="K189" i="18"/>
  <c r="J189" i="18"/>
  <c r="H189" i="18"/>
  <c r="G189" i="18"/>
  <c r="E189" i="18"/>
  <c r="D189" i="18"/>
  <c r="L188" i="18"/>
  <c r="K188" i="18"/>
  <c r="J188" i="18"/>
  <c r="H188" i="18"/>
  <c r="G188" i="18"/>
  <c r="E188" i="18"/>
  <c r="D188" i="18"/>
  <c r="L187" i="18"/>
  <c r="K187" i="18"/>
  <c r="H187" i="18"/>
  <c r="G187" i="18"/>
  <c r="E187" i="18"/>
  <c r="D187" i="18"/>
  <c r="L186" i="18"/>
  <c r="K186" i="18"/>
  <c r="H186" i="18"/>
  <c r="G186" i="18"/>
  <c r="E186" i="18"/>
  <c r="D186" i="18"/>
  <c r="L185" i="18"/>
  <c r="K185" i="18"/>
  <c r="H185" i="18"/>
  <c r="G185" i="18"/>
  <c r="E185" i="18"/>
  <c r="D185" i="18"/>
  <c r="L183" i="18"/>
  <c r="K183" i="18"/>
  <c r="H183" i="18"/>
  <c r="G183" i="18"/>
  <c r="E183" i="18"/>
  <c r="D183" i="18"/>
  <c r="L181" i="18"/>
  <c r="K181" i="18"/>
  <c r="H181" i="18"/>
  <c r="G181" i="18"/>
  <c r="E181" i="18"/>
  <c r="D181" i="18"/>
  <c r="L180" i="18"/>
  <c r="K180" i="18"/>
  <c r="J180" i="18"/>
  <c r="L179" i="18"/>
  <c r="K179" i="18"/>
  <c r="J179" i="18"/>
  <c r="L178" i="18"/>
  <c r="K178" i="18"/>
  <c r="J178" i="18"/>
  <c r="L177" i="18"/>
  <c r="K177" i="18"/>
  <c r="J177" i="18"/>
  <c r="L176" i="18"/>
  <c r="K176" i="18"/>
  <c r="J176" i="18"/>
  <c r="L175" i="18"/>
  <c r="K175" i="18"/>
  <c r="J175" i="18"/>
  <c r="L174" i="18"/>
  <c r="K174" i="18"/>
  <c r="J174" i="18"/>
  <c r="L173" i="18"/>
  <c r="K173" i="18"/>
  <c r="J173" i="18"/>
  <c r="L172" i="18"/>
  <c r="K172" i="18"/>
  <c r="J172" i="18"/>
  <c r="L171" i="18"/>
  <c r="K171" i="18"/>
  <c r="J171" i="18"/>
  <c r="L170" i="18"/>
  <c r="K170" i="18"/>
  <c r="J170" i="18"/>
  <c r="L169" i="18"/>
  <c r="K169" i="18"/>
  <c r="J169" i="18"/>
  <c r="H169" i="18"/>
  <c r="G169" i="18"/>
  <c r="E169" i="18"/>
  <c r="D169" i="18"/>
  <c r="L167" i="18"/>
  <c r="K167" i="18"/>
  <c r="H167" i="18"/>
  <c r="G167" i="18"/>
  <c r="E167" i="18"/>
  <c r="D167" i="18"/>
  <c r="L166" i="18"/>
  <c r="K166" i="18"/>
  <c r="H166" i="18"/>
  <c r="G166" i="18"/>
  <c r="E166" i="18"/>
  <c r="D166" i="18"/>
  <c r="L165" i="18"/>
  <c r="K165" i="18"/>
  <c r="H165" i="18"/>
  <c r="G165" i="18"/>
  <c r="E165" i="18"/>
  <c r="D165" i="18"/>
  <c r="L164" i="18"/>
  <c r="K164" i="18"/>
  <c r="H164" i="18"/>
  <c r="G164" i="18"/>
  <c r="E164" i="18"/>
  <c r="D164" i="18"/>
  <c r="L163" i="18"/>
  <c r="K163" i="18"/>
  <c r="H163" i="18"/>
  <c r="G163" i="18"/>
  <c r="E163" i="18"/>
  <c r="D163" i="18"/>
  <c r="L162" i="18"/>
  <c r="K162" i="18"/>
  <c r="H162" i="18"/>
  <c r="G162" i="18"/>
  <c r="E162" i="18"/>
  <c r="D162" i="18"/>
  <c r="L161" i="18"/>
  <c r="K161" i="18"/>
  <c r="H161" i="18"/>
  <c r="G161" i="18"/>
  <c r="E161" i="18"/>
  <c r="D161" i="18"/>
  <c r="L159" i="18"/>
  <c r="K159" i="18"/>
  <c r="H159" i="18"/>
  <c r="G159" i="18"/>
  <c r="E159" i="18"/>
  <c r="D159" i="18"/>
  <c r="L158" i="18"/>
  <c r="K158" i="18"/>
  <c r="H158" i="18"/>
  <c r="G158" i="18"/>
  <c r="E158" i="18"/>
  <c r="D158" i="18"/>
  <c r="L157" i="18"/>
  <c r="K157" i="18"/>
  <c r="H157" i="18"/>
  <c r="G157" i="18"/>
  <c r="E157" i="18"/>
  <c r="D157" i="18"/>
  <c r="L156" i="18"/>
  <c r="K156" i="18"/>
  <c r="H156" i="18"/>
  <c r="G156" i="18"/>
  <c r="E156" i="18"/>
  <c r="D156" i="18"/>
  <c r="L155" i="18"/>
  <c r="K155" i="18"/>
  <c r="H155" i="18"/>
  <c r="G155" i="18"/>
  <c r="E155" i="18"/>
  <c r="D155" i="18"/>
  <c r="L154" i="18"/>
  <c r="K154" i="18"/>
  <c r="H154" i="18"/>
  <c r="G154" i="18"/>
  <c r="E154" i="18"/>
  <c r="D154" i="18"/>
  <c r="L152" i="18"/>
  <c r="K152" i="18"/>
  <c r="L151" i="18"/>
  <c r="K151" i="18"/>
  <c r="J151" i="18"/>
  <c r="H151" i="18"/>
  <c r="G151" i="18"/>
  <c r="E151" i="18"/>
  <c r="D151" i="18"/>
  <c r="L150" i="18"/>
  <c r="K150" i="18"/>
  <c r="H150" i="18"/>
  <c r="G150" i="18"/>
  <c r="E150" i="18"/>
  <c r="D150" i="18"/>
  <c r="L149" i="18"/>
  <c r="K149" i="18"/>
  <c r="J149" i="18"/>
  <c r="H149" i="18"/>
  <c r="G149" i="18"/>
  <c r="E149" i="18"/>
  <c r="D149" i="18"/>
  <c r="L148" i="18"/>
  <c r="K148" i="18"/>
  <c r="H148" i="18"/>
  <c r="G148" i="18"/>
  <c r="E148" i="18"/>
  <c r="D148" i="18"/>
  <c r="L147" i="18"/>
  <c r="K147" i="18"/>
  <c r="H147" i="18"/>
  <c r="G147" i="18"/>
  <c r="E147" i="18"/>
  <c r="D147" i="18"/>
  <c r="L146" i="18"/>
  <c r="K146" i="18"/>
  <c r="J146" i="18"/>
  <c r="H146" i="18"/>
  <c r="G146" i="18"/>
  <c r="E146" i="18"/>
  <c r="D146" i="18"/>
  <c r="L145" i="18"/>
  <c r="K145" i="18"/>
  <c r="H145" i="18"/>
  <c r="G145" i="18"/>
  <c r="E145" i="18"/>
  <c r="D145" i="18"/>
  <c r="L144" i="18"/>
  <c r="K144" i="18"/>
  <c r="H144" i="18"/>
  <c r="G144" i="18"/>
  <c r="E144" i="18"/>
  <c r="D144" i="18"/>
  <c r="L143" i="18"/>
  <c r="K143" i="18"/>
  <c r="H143" i="18"/>
  <c r="G143" i="18"/>
  <c r="E143" i="18"/>
  <c r="D143" i="18"/>
  <c r="L142" i="18"/>
  <c r="K142" i="18"/>
  <c r="H142" i="18"/>
  <c r="G142" i="18"/>
  <c r="E142" i="18"/>
  <c r="D142" i="18"/>
  <c r="L141" i="18"/>
  <c r="K141" i="18"/>
  <c r="H141" i="18"/>
  <c r="G141" i="18"/>
  <c r="E141" i="18"/>
  <c r="D141" i="18"/>
  <c r="L140" i="18"/>
  <c r="K140" i="18"/>
  <c r="J140" i="18"/>
  <c r="H140" i="18"/>
  <c r="G140" i="18"/>
  <c r="E140" i="18"/>
  <c r="D140" i="18"/>
  <c r="L139" i="18"/>
  <c r="K139" i="18"/>
  <c r="H139" i="18"/>
  <c r="G139" i="18"/>
  <c r="E139" i="18"/>
  <c r="D139" i="18"/>
  <c r="L138" i="18"/>
  <c r="K138" i="18"/>
  <c r="H138" i="18"/>
  <c r="G138" i="18"/>
  <c r="E138" i="18"/>
  <c r="D138" i="18"/>
  <c r="L136" i="18"/>
  <c r="K136" i="18"/>
  <c r="J136" i="18"/>
  <c r="I136" i="18"/>
  <c r="H136" i="18"/>
  <c r="G136" i="18"/>
  <c r="F136" i="18"/>
  <c r="E136" i="18"/>
  <c r="D136" i="18"/>
  <c r="C136" i="18"/>
  <c r="L135" i="18"/>
  <c r="K135" i="18"/>
  <c r="H135" i="18"/>
  <c r="G135" i="18"/>
  <c r="E135" i="18"/>
  <c r="D135" i="18"/>
  <c r="L134" i="18"/>
  <c r="K134" i="18"/>
  <c r="G134" i="18"/>
  <c r="E134" i="18"/>
  <c r="D134" i="18"/>
  <c r="L133" i="18"/>
  <c r="K133" i="18"/>
  <c r="H133" i="18"/>
  <c r="G133" i="18"/>
  <c r="E133" i="18"/>
  <c r="D133" i="18"/>
  <c r="L132" i="18"/>
  <c r="K132" i="18"/>
  <c r="H132" i="18"/>
  <c r="G132" i="18"/>
  <c r="E132" i="18"/>
  <c r="D132" i="18"/>
  <c r="L131" i="18"/>
  <c r="K131" i="18"/>
  <c r="H131" i="18"/>
  <c r="G131" i="18"/>
  <c r="E131" i="18"/>
  <c r="D131" i="18"/>
  <c r="L130" i="18"/>
  <c r="K130" i="18"/>
  <c r="H130" i="18"/>
  <c r="G130" i="18"/>
  <c r="E130" i="18"/>
  <c r="D130" i="18"/>
  <c r="L129" i="18"/>
  <c r="K129" i="18"/>
  <c r="H129" i="18"/>
  <c r="G129" i="18"/>
  <c r="E129" i="18"/>
  <c r="D129" i="18"/>
  <c r="L128" i="18"/>
  <c r="K128" i="18"/>
  <c r="H128" i="18"/>
  <c r="G128" i="18"/>
  <c r="E128" i="18"/>
  <c r="D128" i="18"/>
  <c r="L127" i="18"/>
  <c r="K127" i="18"/>
  <c r="H127" i="18"/>
  <c r="G127" i="18"/>
  <c r="E127" i="18"/>
  <c r="D127" i="18"/>
  <c r="L125" i="18"/>
  <c r="K125" i="18"/>
  <c r="H125" i="18"/>
  <c r="G125" i="18"/>
  <c r="E125" i="18"/>
  <c r="D125" i="18"/>
  <c r="L124" i="18"/>
  <c r="K124" i="18"/>
  <c r="L123" i="18"/>
  <c r="K123" i="18"/>
  <c r="J123" i="18"/>
  <c r="H123" i="18"/>
  <c r="G123" i="18"/>
  <c r="E123" i="18"/>
  <c r="D123" i="18"/>
  <c r="L121" i="18"/>
  <c r="K121" i="18"/>
  <c r="H121" i="18"/>
  <c r="G121" i="18"/>
  <c r="E121" i="18"/>
  <c r="D121" i="18"/>
  <c r="L120" i="18"/>
  <c r="K120" i="18"/>
  <c r="H120" i="18"/>
  <c r="G120" i="18"/>
  <c r="E120" i="18"/>
  <c r="D120" i="18"/>
  <c r="L119" i="18"/>
  <c r="K119" i="18"/>
  <c r="J119" i="18"/>
  <c r="L118" i="18"/>
  <c r="K118" i="18"/>
  <c r="J118" i="18"/>
  <c r="L117" i="18"/>
  <c r="K117" i="18"/>
  <c r="J117" i="18"/>
  <c r="H117" i="18"/>
  <c r="G117" i="18"/>
  <c r="E117" i="18"/>
  <c r="D117" i="18"/>
  <c r="L116" i="18"/>
  <c r="K116" i="18"/>
  <c r="H116" i="18"/>
  <c r="G116" i="18"/>
  <c r="E116" i="18"/>
  <c r="D116" i="18"/>
  <c r="L114" i="18"/>
  <c r="K114" i="18"/>
  <c r="H114" i="18"/>
  <c r="G114" i="18"/>
  <c r="E114" i="18"/>
  <c r="D114" i="18"/>
  <c r="L113" i="18"/>
  <c r="K113" i="18"/>
  <c r="J113" i="18"/>
  <c r="H113" i="18"/>
  <c r="G113" i="18"/>
  <c r="E113" i="18"/>
  <c r="D113" i="18"/>
  <c r="L111" i="18"/>
  <c r="K111" i="18"/>
  <c r="J111" i="18"/>
  <c r="I111" i="18"/>
  <c r="H111" i="18"/>
  <c r="G111" i="18"/>
  <c r="F111" i="18"/>
  <c r="E111" i="18"/>
  <c r="D111" i="18"/>
  <c r="C111" i="18"/>
  <c r="L110" i="18"/>
  <c r="K110" i="18"/>
  <c r="J110" i="18"/>
  <c r="L109" i="18"/>
  <c r="K109" i="18"/>
  <c r="J109" i="18"/>
  <c r="L108" i="18"/>
  <c r="K108" i="18"/>
  <c r="J108" i="18"/>
  <c r="L107" i="18"/>
  <c r="K107" i="18"/>
  <c r="J107" i="18"/>
  <c r="L106" i="18"/>
  <c r="K106" i="18"/>
  <c r="L105" i="18"/>
  <c r="K105" i="18"/>
  <c r="J105" i="18"/>
  <c r="H105" i="18"/>
  <c r="G105" i="18"/>
  <c r="E105" i="18"/>
  <c r="D105" i="18"/>
  <c r="L104" i="18"/>
  <c r="K104" i="18"/>
  <c r="H104" i="18"/>
  <c r="G104" i="18"/>
  <c r="E104" i="18"/>
  <c r="D104" i="18"/>
  <c r="L102" i="18"/>
  <c r="K102" i="18"/>
  <c r="J102" i="18"/>
  <c r="I102" i="18"/>
  <c r="H102" i="18"/>
  <c r="G102" i="18"/>
  <c r="F102" i="18"/>
  <c r="E102" i="18"/>
  <c r="D102" i="18"/>
  <c r="C102" i="18"/>
  <c r="L101" i="18"/>
  <c r="K101" i="18"/>
  <c r="H101" i="18"/>
  <c r="G101" i="18"/>
  <c r="E101" i="18"/>
  <c r="D101" i="18"/>
  <c r="L100" i="18"/>
  <c r="K100" i="18"/>
  <c r="H100" i="18"/>
  <c r="G100" i="18"/>
  <c r="E100" i="18"/>
  <c r="D100" i="18"/>
  <c r="L99" i="18"/>
  <c r="K99" i="18"/>
  <c r="J99" i="18"/>
  <c r="H99" i="18"/>
  <c r="G99" i="18"/>
  <c r="E99" i="18"/>
  <c r="D99" i="18"/>
  <c r="L98" i="18"/>
  <c r="K98" i="18"/>
  <c r="H98" i="18"/>
  <c r="G98" i="18"/>
  <c r="E98" i="18"/>
  <c r="D98" i="18"/>
  <c r="L97" i="18"/>
  <c r="K97" i="18"/>
  <c r="H97" i="18"/>
  <c r="G97" i="18"/>
  <c r="E97" i="18"/>
  <c r="D97" i="18"/>
  <c r="L96" i="18"/>
  <c r="K96" i="18"/>
  <c r="H96" i="18"/>
  <c r="G96" i="18"/>
  <c r="E96" i="18"/>
  <c r="D96" i="18"/>
  <c r="L95" i="18"/>
  <c r="K95" i="18"/>
  <c r="H95" i="18"/>
  <c r="G95" i="18"/>
  <c r="E95" i="18"/>
  <c r="D95" i="18"/>
  <c r="L94" i="18"/>
  <c r="K94" i="18"/>
  <c r="H94" i="18"/>
  <c r="G94" i="18"/>
  <c r="E94" i="18"/>
  <c r="D94" i="18"/>
  <c r="L93" i="18"/>
  <c r="K93" i="18"/>
  <c r="H93" i="18"/>
  <c r="G93" i="18"/>
  <c r="E93" i="18"/>
  <c r="D93" i="18"/>
  <c r="L92" i="18"/>
  <c r="K92" i="18"/>
  <c r="H92" i="18"/>
  <c r="G92" i="18"/>
  <c r="E92" i="18"/>
  <c r="D92" i="18"/>
  <c r="L90" i="18"/>
  <c r="K90" i="18"/>
  <c r="J90" i="18"/>
  <c r="I90" i="18"/>
  <c r="H90" i="18"/>
  <c r="G90" i="18"/>
  <c r="F90" i="18"/>
  <c r="E90" i="18"/>
  <c r="D90" i="18"/>
  <c r="C90" i="18"/>
  <c r="L89" i="18"/>
  <c r="K89" i="18"/>
  <c r="J89" i="18"/>
  <c r="I89" i="18"/>
  <c r="H89" i="18"/>
  <c r="G89" i="18"/>
  <c r="F89" i="18"/>
  <c r="E89" i="18"/>
  <c r="D89" i="18"/>
  <c r="C89" i="18"/>
  <c r="L88" i="18"/>
  <c r="K88" i="18"/>
  <c r="J88" i="18"/>
  <c r="I88" i="18"/>
  <c r="H88" i="18"/>
  <c r="G88" i="18"/>
  <c r="F88" i="18"/>
  <c r="E88" i="18"/>
  <c r="D88" i="18"/>
  <c r="C88" i="18"/>
  <c r="L87" i="18"/>
  <c r="K87" i="18"/>
  <c r="J87" i="18"/>
  <c r="H87" i="18"/>
  <c r="G87" i="18"/>
  <c r="E87" i="18"/>
  <c r="D87" i="18"/>
  <c r="L86" i="18"/>
  <c r="K86" i="18"/>
  <c r="J86" i="18"/>
  <c r="L85" i="18"/>
  <c r="K85" i="18"/>
  <c r="J85" i="18"/>
  <c r="L84" i="18"/>
  <c r="K84" i="18"/>
  <c r="J84" i="18"/>
  <c r="L83" i="18"/>
  <c r="K83" i="18"/>
  <c r="J83" i="18"/>
  <c r="L82" i="18"/>
  <c r="K82" i="18"/>
  <c r="J82" i="18"/>
  <c r="L81" i="18"/>
  <c r="K81" i="18"/>
  <c r="J81" i="18"/>
  <c r="L80" i="18"/>
  <c r="K80" i="18"/>
  <c r="J80" i="18"/>
  <c r="L79" i="18"/>
  <c r="K79" i="18"/>
  <c r="J79" i="18"/>
  <c r="L78" i="18"/>
  <c r="K78" i="18"/>
  <c r="J78" i="18"/>
  <c r="L77" i="18"/>
  <c r="K77" i="18"/>
  <c r="J77" i="18"/>
  <c r="L76" i="18"/>
  <c r="K76" i="18"/>
  <c r="J76" i="18"/>
  <c r="L75" i="18"/>
  <c r="K75" i="18"/>
  <c r="J75" i="18"/>
  <c r="L74" i="18"/>
  <c r="K74" i="18"/>
  <c r="J74" i="18"/>
  <c r="L73" i="18"/>
  <c r="K73" i="18"/>
  <c r="J73" i="18"/>
  <c r="H73" i="18"/>
  <c r="G73" i="18"/>
  <c r="E73" i="18"/>
  <c r="D73" i="18"/>
  <c r="L72" i="18"/>
  <c r="K72" i="18"/>
  <c r="J72" i="18"/>
  <c r="H72" i="18"/>
  <c r="G72" i="18"/>
  <c r="E72" i="18"/>
  <c r="D72" i="18"/>
  <c r="L71" i="18"/>
  <c r="K71" i="18"/>
  <c r="J71" i="18"/>
  <c r="L70" i="18"/>
  <c r="K70" i="18"/>
  <c r="J70" i="18"/>
  <c r="L69" i="18"/>
  <c r="K69" i="18"/>
  <c r="J69" i="18"/>
  <c r="H69" i="18"/>
  <c r="G69" i="18"/>
  <c r="E69" i="18"/>
  <c r="D69" i="18"/>
  <c r="L67" i="18"/>
  <c r="K67" i="18"/>
  <c r="J67" i="18"/>
  <c r="I67" i="18"/>
  <c r="H67" i="18"/>
  <c r="G67" i="18"/>
  <c r="F67" i="18"/>
  <c r="E67" i="18"/>
  <c r="D67" i="18"/>
  <c r="C67" i="18"/>
  <c r="L66" i="18"/>
  <c r="K66" i="18"/>
  <c r="H66" i="18"/>
  <c r="G66" i="18"/>
  <c r="E66" i="18"/>
  <c r="D66" i="18"/>
  <c r="L65" i="18"/>
  <c r="K65" i="18"/>
  <c r="H65" i="18"/>
  <c r="G65" i="18"/>
  <c r="E65" i="18"/>
  <c r="D65" i="18"/>
  <c r="L64" i="18"/>
  <c r="K64" i="18"/>
  <c r="H64" i="18"/>
  <c r="G64" i="18"/>
  <c r="E64" i="18"/>
  <c r="D64" i="18"/>
  <c r="L63" i="18"/>
  <c r="K63" i="18"/>
  <c r="H63" i="18"/>
  <c r="G63" i="18"/>
  <c r="E63" i="18"/>
  <c r="D63" i="18"/>
  <c r="L61" i="18"/>
  <c r="K61" i="18"/>
  <c r="J61" i="18"/>
  <c r="H61" i="18"/>
  <c r="G61" i="18"/>
  <c r="E61" i="18"/>
  <c r="D61" i="18"/>
  <c r="L60" i="18"/>
  <c r="K60" i="18"/>
  <c r="H60" i="18"/>
  <c r="G60" i="18"/>
  <c r="E60" i="18"/>
  <c r="D60" i="18"/>
  <c r="L59" i="18"/>
  <c r="K59" i="18"/>
  <c r="H59" i="18"/>
  <c r="G59" i="18"/>
  <c r="E59" i="18"/>
  <c r="D59" i="18"/>
  <c r="L58" i="18"/>
  <c r="K58" i="18"/>
  <c r="J58" i="18"/>
  <c r="H58" i="18"/>
  <c r="G58" i="18"/>
  <c r="E58" i="18"/>
  <c r="D58" i="18"/>
  <c r="L57" i="18"/>
  <c r="K57" i="18"/>
  <c r="H57" i="18"/>
  <c r="G57" i="18"/>
  <c r="E57" i="18"/>
  <c r="D57" i="18"/>
  <c r="L56" i="18"/>
  <c r="K56" i="18"/>
  <c r="J56" i="18"/>
  <c r="H56" i="18"/>
  <c r="G56" i="18"/>
  <c r="E56" i="18"/>
  <c r="D56" i="18"/>
  <c r="L55" i="18"/>
  <c r="K55" i="18"/>
  <c r="J55" i="18"/>
  <c r="L54" i="18"/>
  <c r="K54" i="18"/>
  <c r="J54" i="18"/>
  <c r="L53" i="18"/>
  <c r="K53" i="18"/>
  <c r="J53" i="18"/>
  <c r="H53" i="18"/>
  <c r="G53" i="18"/>
  <c r="E53" i="18"/>
  <c r="D53" i="18"/>
  <c r="L52" i="18"/>
  <c r="K52" i="18"/>
  <c r="H52" i="18"/>
  <c r="G52" i="18"/>
  <c r="E52" i="18"/>
  <c r="D52" i="18"/>
  <c r="L51" i="18"/>
  <c r="K51" i="18"/>
  <c r="J51" i="18"/>
  <c r="H51" i="18"/>
  <c r="G51" i="18"/>
  <c r="E51" i="18"/>
  <c r="D51" i="18"/>
  <c r="L50" i="18"/>
  <c r="K50" i="18"/>
  <c r="J50" i="18"/>
  <c r="H50" i="18"/>
  <c r="G50" i="18"/>
  <c r="E50" i="18"/>
  <c r="D50" i="18"/>
  <c r="L48" i="18"/>
  <c r="K48" i="18"/>
  <c r="H48" i="18"/>
  <c r="G48" i="18"/>
  <c r="E48" i="18"/>
  <c r="D48" i="18"/>
  <c r="L47" i="18"/>
  <c r="K47" i="18"/>
  <c r="J47" i="18"/>
  <c r="H47" i="18"/>
  <c r="G47" i="18"/>
  <c r="E47" i="18"/>
  <c r="D47" i="18"/>
  <c r="L45" i="18"/>
  <c r="K45" i="18"/>
  <c r="H45" i="18"/>
  <c r="G45" i="18"/>
  <c r="E45" i="18"/>
  <c r="D45" i="18"/>
  <c r="L44" i="18"/>
  <c r="K44" i="18"/>
  <c r="H44" i="18"/>
  <c r="G44" i="18"/>
  <c r="E44" i="18"/>
  <c r="D44" i="18"/>
  <c r="L43" i="18"/>
  <c r="K43" i="18"/>
  <c r="H43" i="18"/>
  <c r="G43" i="18"/>
  <c r="E43" i="18"/>
  <c r="D43" i="18"/>
  <c r="L41" i="18"/>
  <c r="K41" i="18"/>
  <c r="H41" i="18"/>
  <c r="G41" i="18"/>
  <c r="E41" i="18"/>
  <c r="D41" i="18"/>
  <c r="L40" i="18"/>
  <c r="K40" i="18"/>
  <c r="H40" i="18"/>
  <c r="G40" i="18"/>
  <c r="E40" i="18"/>
  <c r="D40" i="18"/>
  <c r="L39" i="18"/>
  <c r="K39" i="18"/>
  <c r="H39" i="18"/>
  <c r="G39" i="18"/>
  <c r="E39" i="18"/>
  <c r="D39" i="18"/>
  <c r="L38" i="18"/>
  <c r="K38" i="18"/>
  <c r="H38" i="18"/>
  <c r="G38" i="18"/>
  <c r="E38" i="18"/>
  <c r="D38" i="18"/>
  <c r="L36" i="18"/>
  <c r="K36" i="18"/>
  <c r="F36" i="18"/>
  <c r="E36" i="18"/>
  <c r="D36" i="18"/>
  <c r="C36" i="18"/>
  <c r="L35" i="18"/>
  <c r="K35" i="18"/>
  <c r="H35" i="18"/>
  <c r="G35" i="18"/>
  <c r="E35" i="18"/>
  <c r="D35" i="18"/>
  <c r="L33" i="18"/>
  <c r="K33" i="18"/>
  <c r="J33" i="18"/>
  <c r="L32" i="18"/>
  <c r="K32" i="18"/>
  <c r="H32" i="18"/>
  <c r="G32" i="18"/>
  <c r="E32" i="18"/>
  <c r="D32" i="18"/>
  <c r="L31" i="18"/>
  <c r="K31" i="18"/>
  <c r="J31" i="18"/>
  <c r="H31" i="18"/>
  <c r="G31" i="18"/>
  <c r="E31" i="18"/>
  <c r="D31" i="18"/>
  <c r="L30" i="18"/>
  <c r="K30" i="18"/>
  <c r="J30" i="18"/>
  <c r="H30" i="18"/>
  <c r="G30" i="18"/>
  <c r="E30" i="18"/>
  <c r="D30" i="18"/>
  <c r="L29" i="18"/>
  <c r="K29" i="18"/>
  <c r="J29" i="18"/>
  <c r="H29" i="18"/>
  <c r="G29" i="18"/>
  <c r="E29" i="18"/>
  <c r="D29" i="18"/>
  <c r="L28" i="18"/>
  <c r="K28" i="18"/>
  <c r="J28" i="18"/>
  <c r="H28" i="18"/>
  <c r="G28" i="18"/>
  <c r="E28" i="18"/>
  <c r="D28" i="18"/>
  <c r="L27" i="18"/>
  <c r="K27" i="18"/>
  <c r="J27" i="18"/>
  <c r="H27" i="18"/>
  <c r="G27" i="18"/>
  <c r="E27" i="18"/>
  <c r="D27" i="18"/>
  <c r="L26" i="18"/>
  <c r="K26" i="18"/>
  <c r="J26" i="18"/>
  <c r="H26" i="18"/>
  <c r="G26" i="18"/>
  <c r="E26" i="18"/>
  <c r="D26" i="18"/>
  <c r="L25" i="18"/>
  <c r="K25" i="18"/>
  <c r="J25" i="18"/>
  <c r="H25" i="18"/>
  <c r="G25" i="18"/>
  <c r="E25" i="18"/>
  <c r="D25" i="18"/>
  <c r="L24" i="18"/>
  <c r="K24" i="18"/>
  <c r="H24" i="18"/>
  <c r="G24" i="18"/>
  <c r="E24" i="18"/>
  <c r="D24" i="18"/>
  <c r="L23" i="18"/>
  <c r="K23" i="18"/>
  <c r="H23" i="18"/>
  <c r="G23" i="18"/>
  <c r="E23" i="18"/>
  <c r="D23" i="18"/>
  <c r="L21" i="18"/>
  <c r="K21" i="18"/>
  <c r="H21" i="18"/>
  <c r="G21" i="18"/>
  <c r="E21" i="18"/>
  <c r="D21" i="18"/>
  <c r="L20" i="18"/>
  <c r="K20" i="18"/>
  <c r="H20" i="18"/>
  <c r="G20" i="18"/>
  <c r="E20" i="18"/>
  <c r="D20" i="18"/>
  <c r="L18" i="18"/>
  <c r="K18" i="18"/>
  <c r="J18" i="18"/>
  <c r="H18" i="18"/>
  <c r="G18" i="18"/>
  <c r="E18" i="18"/>
  <c r="D18" i="18"/>
  <c r="L17" i="18"/>
  <c r="L273" i="18" s="1"/>
  <c r="K17" i="18"/>
  <c r="K273" i="18" s="1"/>
  <c r="K275" i="18" s="1"/>
  <c r="J17" i="18"/>
  <c r="H17" i="18"/>
  <c r="G17" i="18"/>
  <c r="E17" i="18"/>
  <c r="D17" i="18"/>
  <c r="K272" i="17"/>
  <c r="H272" i="17"/>
  <c r="G272" i="17"/>
  <c r="E272" i="17"/>
  <c r="D272" i="17"/>
  <c r="K271" i="17"/>
  <c r="H271" i="17"/>
  <c r="G271" i="17"/>
  <c r="E271" i="17"/>
  <c r="D271" i="17"/>
  <c r="K270" i="17"/>
  <c r="H270" i="17"/>
  <c r="G270" i="17"/>
  <c r="E270" i="17"/>
  <c r="D270" i="17"/>
  <c r="K269" i="17"/>
  <c r="H269" i="17"/>
  <c r="G269" i="17"/>
  <c r="E269" i="17"/>
  <c r="D269" i="17"/>
  <c r="K268" i="17"/>
  <c r="J268" i="17"/>
  <c r="H268" i="17"/>
  <c r="G268" i="17"/>
  <c r="E268" i="17"/>
  <c r="D268" i="17"/>
  <c r="K267" i="17"/>
  <c r="J267" i="17" s="1"/>
  <c r="H267" i="17"/>
  <c r="G267" i="17"/>
  <c r="E267" i="17"/>
  <c r="D267" i="17"/>
  <c r="K266" i="17"/>
  <c r="H266" i="17"/>
  <c r="G266" i="17"/>
  <c r="E266" i="17"/>
  <c r="D266" i="17"/>
  <c r="K265" i="17"/>
  <c r="H265" i="17"/>
  <c r="G265" i="17"/>
  <c r="E265" i="17"/>
  <c r="D265" i="17"/>
  <c r="K264" i="17"/>
  <c r="H264" i="17"/>
  <c r="G264" i="17"/>
  <c r="E264" i="17"/>
  <c r="D264" i="17"/>
  <c r="K263" i="17"/>
  <c r="H263" i="17"/>
  <c r="G263" i="17"/>
  <c r="E263" i="17"/>
  <c r="D263" i="17"/>
  <c r="K262" i="17"/>
  <c r="J262" i="17"/>
  <c r="H262" i="17"/>
  <c r="G262" i="17"/>
  <c r="E262" i="17"/>
  <c r="D262" i="17"/>
  <c r="K261" i="17"/>
  <c r="H261" i="17"/>
  <c r="G261" i="17"/>
  <c r="E261" i="17"/>
  <c r="D261" i="17"/>
  <c r="K260" i="17"/>
  <c r="J260" i="17"/>
  <c r="H260" i="17"/>
  <c r="G260" i="17"/>
  <c r="E260" i="17"/>
  <c r="D260" i="17"/>
  <c r="K259" i="17"/>
  <c r="H259" i="17"/>
  <c r="G259" i="17"/>
  <c r="E259" i="17"/>
  <c r="D259" i="17"/>
  <c r="K258" i="17"/>
  <c r="J258" i="17"/>
  <c r="H258" i="17"/>
  <c r="G258" i="17"/>
  <c r="E258" i="17"/>
  <c r="D258" i="17"/>
  <c r="K256" i="17"/>
  <c r="J256" i="17" s="1"/>
  <c r="H256" i="17"/>
  <c r="G256" i="17"/>
  <c r="E256" i="17"/>
  <c r="D256" i="17"/>
  <c r="K254" i="17"/>
  <c r="H254" i="17"/>
  <c r="G254" i="17"/>
  <c r="E254" i="17"/>
  <c r="D254" i="17"/>
  <c r="K253" i="17"/>
  <c r="H253" i="17"/>
  <c r="G253" i="17"/>
  <c r="E253" i="17"/>
  <c r="D253" i="17"/>
  <c r="K251" i="17"/>
  <c r="H251" i="17"/>
  <c r="G251" i="17"/>
  <c r="E251" i="17"/>
  <c r="D251" i="17"/>
  <c r="K250" i="17"/>
  <c r="H250" i="17"/>
  <c r="G250" i="17"/>
  <c r="E250" i="17"/>
  <c r="D250" i="17"/>
  <c r="K249" i="17"/>
  <c r="J249" i="17"/>
  <c r="K248" i="17"/>
  <c r="J248" i="17" s="1"/>
  <c r="H248" i="17"/>
  <c r="G248" i="17"/>
  <c r="E248" i="17"/>
  <c r="D248" i="17"/>
  <c r="K247" i="17"/>
  <c r="J247" i="17"/>
  <c r="H247" i="17"/>
  <c r="G247" i="17"/>
  <c r="E247" i="17"/>
  <c r="D247" i="17"/>
  <c r="K246" i="17"/>
  <c r="J246" i="17" s="1"/>
  <c r="H246" i="17"/>
  <c r="G246" i="17"/>
  <c r="E246" i="17"/>
  <c r="D246" i="17"/>
  <c r="K245" i="17"/>
  <c r="H245" i="17"/>
  <c r="G245" i="17"/>
  <c r="E245" i="17"/>
  <c r="D245" i="17"/>
  <c r="K244" i="17"/>
  <c r="J244" i="17" s="1"/>
  <c r="H244" i="17"/>
  <c r="G244" i="17"/>
  <c r="E244" i="17"/>
  <c r="D244" i="17"/>
  <c r="K242" i="17"/>
  <c r="H242" i="17"/>
  <c r="G242" i="17"/>
  <c r="E242" i="17"/>
  <c r="D242" i="17"/>
  <c r="K241" i="17"/>
  <c r="H241" i="17"/>
  <c r="G241" i="17"/>
  <c r="E241" i="17"/>
  <c r="D241" i="17"/>
  <c r="K240" i="17"/>
  <c r="H240" i="17"/>
  <c r="G240" i="17"/>
  <c r="E240" i="17"/>
  <c r="D240" i="17"/>
  <c r="K239" i="17"/>
  <c r="K238" i="17"/>
  <c r="H238" i="17"/>
  <c r="G238" i="17"/>
  <c r="E238" i="17"/>
  <c r="D238" i="17"/>
  <c r="K236" i="17"/>
  <c r="J236" i="17" s="1"/>
  <c r="H236" i="17"/>
  <c r="G236" i="17"/>
  <c r="E236" i="17"/>
  <c r="D236" i="17"/>
  <c r="K234" i="17"/>
  <c r="H234" i="17"/>
  <c r="G234" i="17"/>
  <c r="E234" i="17"/>
  <c r="D234" i="17"/>
  <c r="K233" i="17"/>
  <c r="H233" i="17"/>
  <c r="G233" i="17"/>
  <c r="E233" i="17"/>
  <c r="D233" i="17"/>
  <c r="J232" i="17"/>
  <c r="K231" i="17"/>
  <c r="H231" i="17"/>
  <c r="G231" i="17"/>
  <c r="E231" i="17"/>
  <c r="D231" i="17"/>
  <c r="K230" i="17"/>
  <c r="H230" i="17"/>
  <c r="G230" i="17"/>
  <c r="E230" i="17"/>
  <c r="D230" i="17"/>
  <c r="K229" i="17"/>
  <c r="H229" i="17"/>
  <c r="G229" i="17"/>
  <c r="E229" i="17"/>
  <c r="D229" i="17"/>
  <c r="K228" i="17"/>
  <c r="H228" i="17"/>
  <c r="G228" i="17"/>
  <c r="E228" i="17"/>
  <c r="D228" i="17"/>
  <c r="K227" i="17"/>
  <c r="H227" i="17"/>
  <c r="G227" i="17"/>
  <c r="E227" i="17"/>
  <c r="D227" i="17"/>
  <c r="K226" i="17"/>
  <c r="H226" i="17"/>
  <c r="G226" i="17"/>
  <c r="E226" i="17"/>
  <c r="D226" i="17"/>
  <c r="K225" i="17"/>
  <c r="H225" i="17"/>
  <c r="G225" i="17"/>
  <c r="E225" i="17"/>
  <c r="D225" i="17"/>
  <c r="K224" i="17"/>
  <c r="K223" i="17"/>
  <c r="K222" i="17"/>
  <c r="H222" i="17"/>
  <c r="G222" i="17"/>
  <c r="E222" i="17"/>
  <c r="D222" i="17"/>
  <c r="K221" i="17"/>
  <c r="H221" i="17"/>
  <c r="G221" i="17"/>
  <c r="E221" i="17"/>
  <c r="D221" i="17"/>
  <c r="J220" i="17"/>
  <c r="K219" i="17"/>
  <c r="H219" i="17"/>
  <c r="G219" i="17"/>
  <c r="E219" i="17"/>
  <c r="D219" i="17"/>
  <c r="K218" i="17"/>
  <c r="H218" i="17"/>
  <c r="G218" i="17"/>
  <c r="E218" i="17"/>
  <c r="D218" i="17"/>
  <c r="K217" i="17"/>
  <c r="H217" i="17"/>
  <c r="G217" i="17"/>
  <c r="E217" i="17"/>
  <c r="D217" i="17"/>
  <c r="K216" i="17"/>
  <c r="J216" i="17"/>
  <c r="H216" i="17"/>
  <c r="G216" i="17"/>
  <c r="E216" i="17"/>
  <c r="D216" i="17"/>
  <c r="K215" i="17"/>
  <c r="K214" i="17"/>
  <c r="H214" i="17"/>
  <c r="G214" i="17"/>
  <c r="E214" i="17"/>
  <c r="D214" i="17"/>
  <c r="K213" i="17"/>
  <c r="H213" i="17"/>
  <c r="G213" i="17"/>
  <c r="E213" i="17"/>
  <c r="D213" i="17"/>
  <c r="K212" i="17"/>
  <c r="H212" i="17"/>
  <c r="G212" i="17"/>
  <c r="E212" i="17"/>
  <c r="D212" i="17"/>
  <c r="K210" i="17"/>
  <c r="H210" i="17"/>
  <c r="G210" i="17"/>
  <c r="E210" i="17"/>
  <c r="D210" i="17"/>
  <c r="K209" i="17"/>
  <c r="H209" i="17"/>
  <c r="G209" i="17"/>
  <c r="E209" i="17"/>
  <c r="D209" i="17"/>
  <c r="K208" i="17"/>
  <c r="H208" i="17"/>
  <c r="G208" i="17"/>
  <c r="E208" i="17"/>
  <c r="D208" i="17"/>
  <c r="J207" i="17"/>
  <c r="K206" i="17"/>
  <c r="F206" i="17"/>
  <c r="E206" i="17"/>
  <c r="D206" i="17"/>
  <c r="C206" i="17"/>
  <c r="K205" i="17"/>
  <c r="H205" i="17"/>
  <c r="G205" i="17"/>
  <c r="E205" i="17"/>
  <c r="D205" i="17"/>
  <c r="K203" i="17"/>
  <c r="H203" i="17"/>
  <c r="G203" i="17"/>
  <c r="E203" i="17"/>
  <c r="D203" i="17"/>
  <c r="K202" i="17"/>
  <c r="H202" i="17"/>
  <c r="G202" i="17"/>
  <c r="E202" i="17"/>
  <c r="D202" i="17"/>
  <c r="K201" i="17"/>
  <c r="H201" i="17"/>
  <c r="G201" i="17"/>
  <c r="E201" i="17"/>
  <c r="D201" i="17"/>
  <c r="K200" i="17"/>
  <c r="H200" i="17"/>
  <c r="G200" i="17"/>
  <c r="E200" i="17"/>
  <c r="D200" i="17"/>
  <c r="K199" i="17"/>
  <c r="H199" i="17"/>
  <c r="G199" i="17"/>
  <c r="E199" i="17"/>
  <c r="D199" i="17"/>
  <c r="K198" i="17"/>
  <c r="H198" i="17"/>
  <c r="G198" i="17"/>
  <c r="E198" i="17"/>
  <c r="D198" i="17"/>
  <c r="K197" i="17"/>
  <c r="H197" i="17"/>
  <c r="G197" i="17"/>
  <c r="E197" i="17"/>
  <c r="D197" i="17"/>
  <c r="K196" i="17"/>
  <c r="H196" i="17"/>
  <c r="G196" i="17"/>
  <c r="E196" i="17"/>
  <c r="D196" i="17"/>
  <c r="K195" i="17"/>
  <c r="J195" i="17" s="1"/>
  <c r="H195" i="17"/>
  <c r="G195" i="17"/>
  <c r="E195" i="17"/>
  <c r="D195" i="17"/>
  <c r="K194" i="17"/>
  <c r="H194" i="17"/>
  <c r="G194" i="17"/>
  <c r="E194" i="17"/>
  <c r="D194" i="17"/>
  <c r="K193" i="17"/>
  <c r="H193" i="17"/>
  <c r="G193" i="17"/>
  <c r="E193" i="17"/>
  <c r="D193" i="17"/>
  <c r="K192" i="17"/>
  <c r="H192" i="17"/>
  <c r="G192" i="17"/>
  <c r="E192" i="17"/>
  <c r="D192" i="17"/>
  <c r="K191" i="17"/>
  <c r="H191" i="17"/>
  <c r="G191" i="17"/>
  <c r="E191" i="17"/>
  <c r="D191" i="17"/>
  <c r="K190" i="17"/>
  <c r="H190" i="17"/>
  <c r="G190" i="17"/>
  <c r="E190" i="17"/>
  <c r="D190" i="17"/>
  <c r="K189" i="17"/>
  <c r="J189" i="17" s="1"/>
  <c r="H189" i="17"/>
  <c r="G189" i="17"/>
  <c r="E189" i="17"/>
  <c r="D189" i="17"/>
  <c r="K188" i="17"/>
  <c r="H188" i="17"/>
  <c r="G188" i="17"/>
  <c r="E188" i="17"/>
  <c r="D188" i="17"/>
  <c r="K187" i="17"/>
  <c r="H187" i="17"/>
  <c r="G187" i="17"/>
  <c r="E187" i="17"/>
  <c r="D187" i="17"/>
  <c r="K186" i="17"/>
  <c r="H186" i="17"/>
  <c r="G186" i="17"/>
  <c r="E186" i="17"/>
  <c r="D186" i="17"/>
  <c r="K185" i="17"/>
  <c r="H185" i="17"/>
  <c r="G185" i="17"/>
  <c r="E185" i="17"/>
  <c r="D185" i="17"/>
  <c r="K183" i="17"/>
  <c r="H183" i="17"/>
  <c r="G183" i="17"/>
  <c r="E183" i="17"/>
  <c r="D183" i="17"/>
  <c r="K181" i="17"/>
  <c r="H181" i="17"/>
  <c r="G181" i="17"/>
  <c r="E181" i="17"/>
  <c r="D181" i="17"/>
  <c r="K180" i="17"/>
  <c r="K179" i="17"/>
  <c r="J179" i="17" s="1"/>
  <c r="K178" i="17"/>
  <c r="K177" i="17"/>
  <c r="K176" i="17"/>
  <c r="K175" i="17"/>
  <c r="K174" i="17"/>
  <c r="J174" i="17"/>
  <c r="K173" i="17"/>
  <c r="J173" i="17" s="1"/>
  <c r="K172" i="17"/>
  <c r="K171" i="17"/>
  <c r="K170" i="17"/>
  <c r="J170" i="17"/>
  <c r="K169" i="17"/>
  <c r="H169" i="17"/>
  <c r="G169" i="17"/>
  <c r="E169" i="17"/>
  <c r="D169" i="17"/>
  <c r="K167" i="17"/>
  <c r="H167" i="17"/>
  <c r="G167" i="17"/>
  <c r="E167" i="17"/>
  <c r="D167" i="17"/>
  <c r="K166" i="17"/>
  <c r="H166" i="17"/>
  <c r="G166" i="17"/>
  <c r="E166" i="17"/>
  <c r="D166" i="17"/>
  <c r="K165" i="17"/>
  <c r="H165" i="17"/>
  <c r="G165" i="17"/>
  <c r="E165" i="17"/>
  <c r="D165" i="17"/>
  <c r="K164" i="17"/>
  <c r="H164" i="17"/>
  <c r="G164" i="17"/>
  <c r="E164" i="17"/>
  <c r="D164" i="17"/>
  <c r="K163" i="17"/>
  <c r="H163" i="17"/>
  <c r="G163" i="17"/>
  <c r="E163" i="17"/>
  <c r="D163" i="17"/>
  <c r="K162" i="17"/>
  <c r="H162" i="17"/>
  <c r="G162" i="17"/>
  <c r="E162" i="17"/>
  <c r="D162" i="17"/>
  <c r="K161" i="17"/>
  <c r="H161" i="17"/>
  <c r="G161" i="17"/>
  <c r="E161" i="17"/>
  <c r="D161" i="17"/>
  <c r="K159" i="17"/>
  <c r="H159" i="17"/>
  <c r="G159" i="17"/>
  <c r="E159" i="17"/>
  <c r="D159" i="17"/>
  <c r="K158" i="17"/>
  <c r="H158" i="17"/>
  <c r="G158" i="17"/>
  <c r="E158" i="17"/>
  <c r="D158" i="17"/>
  <c r="K157" i="17"/>
  <c r="H157" i="17"/>
  <c r="G157" i="17"/>
  <c r="E157" i="17"/>
  <c r="D157" i="17"/>
  <c r="K156" i="17"/>
  <c r="H156" i="17"/>
  <c r="G156" i="17"/>
  <c r="E156" i="17"/>
  <c r="D156" i="17"/>
  <c r="K155" i="17"/>
  <c r="H155" i="17"/>
  <c r="G155" i="17"/>
  <c r="E155" i="17"/>
  <c r="D155" i="17"/>
  <c r="K154" i="17"/>
  <c r="H154" i="17"/>
  <c r="G154" i="17"/>
  <c r="E154" i="17"/>
  <c r="D154" i="17"/>
  <c r="J153" i="17"/>
  <c r="K152" i="17"/>
  <c r="K151" i="17"/>
  <c r="H151" i="17"/>
  <c r="G151" i="17"/>
  <c r="E151" i="17"/>
  <c r="D151" i="17"/>
  <c r="K150" i="17"/>
  <c r="H150" i="17"/>
  <c r="G150" i="17"/>
  <c r="E150" i="17"/>
  <c r="D150" i="17"/>
  <c r="K149" i="17"/>
  <c r="H149" i="17"/>
  <c r="G149" i="17"/>
  <c r="E149" i="17"/>
  <c r="D149" i="17"/>
  <c r="K148" i="17"/>
  <c r="H148" i="17"/>
  <c r="G148" i="17"/>
  <c r="E148" i="17"/>
  <c r="D148" i="17"/>
  <c r="K147" i="17"/>
  <c r="H147" i="17"/>
  <c r="G147" i="17"/>
  <c r="E147" i="17"/>
  <c r="D147" i="17"/>
  <c r="K146" i="17"/>
  <c r="H146" i="17"/>
  <c r="G146" i="17"/>
  <c r="E146" i="17"/>
  <c r="D146" i="17"/>
  <c r="K145" i="17"/>
  <c r="H145" i="17"/>
  <c r="G145" i="17"/>
  <c r="E145" i="17"/>
  <c r="D145" i="17"/>
  <c r="K144" i="17"/>
  <c r="H144" i="17"/>
  <c r="G144" i="17"/>
  <c r="E144" i="17"/>
  <c r="D144" i="17"/>
  <c r="K143" i="17"/>
  <c r="H143" i="17"/>
  <c r="G143" i="17"/>
  <c r="E143" i="17"/>
  <c r="D143" i="17"/>
  <c r="K142" i="17"/>
  <c r="H142" i="17"/>
  <c r="G142" i="17"/>
  <c r="E142" i="17"/>
  <c r="D142" i="17"/>
  <c r="K141" i="17"/>
  <c r="H141" i="17"/>
  <c r="G141" i="17"/>
  <c r="E141" i="17"/>
  <c r="D141" i="17"/>
  <c r="K140" i="17"/>
  <c r="J140" i="17"/>
  <c r="H140" i="17"/>
  <c r="G140" i="17"/>
  <c r="E140" i="17"/>
  <c r="D140" i="17"/>
  <c r="K139" i="17"/>
  <c r="H139" i="17"/>
  <c r="G139" i="17"/>
  <c r="E139" i="17"/>
  <c r="D139" i="17"/>
  <c r="K138" i="17"/>
  <c r="H138" i="17"/>
  <c r="G138" i="17"/>
  <c r="E138" i="17"/>
  <c r="D138" i="17"/>
  <c r="K136" i="17"/>
  <c r="I136" i="17"/>
  <c r="H136" i="17"/>
  <c r="G136" i="17"/>
  <c r="F136" i="17"/>
  <c r="E136" i="17"/>
  <c r="D136" i="17"/>
  <c r="C136" i="17"/>
  <c r="K135" i="17"/>
  <c r="H135" i="17"/>
  <c r="G135" i="17"/>
  <c r="E135" i="17"/>
  <c r="D135" i="17"/>
  <c r="K134" i="17"/>
  <c r="I134" i="17"/>
  <c r="H134" i="17"/>
  <c r="G134" i="17"/>
  <c r="E134" i="17"/>
  <c r="D134" i="17"/>
  <c r="K133" i="17"/>
  <c r="H133" i="17"/>
  <c r="G133" i="17"/>
  <c r="E133" i="17"/>
  <c r="D133" i="17"/>
  <c r="K132" i="17"/>
  <c r="H132" i="17"/>
  <c r="G132" i="17"/>
  <c r="E132" i="17"/>
  <c r="D132" i="17"/>
  <c r="K131" i="17"/>
  <c r="H131" i="17"/>
  <c r="G131" i="17"/>
  <c r="E131" i="17"/>
  <c r="D131" i="17"/>
  <c r="K130" i="17"/>
  <c r="H130" i="17"/>
  <c r="G130" i="17"/>
  <c r="E130" i="17"/>
  <c r="D130" i="17"/>
  <c r="K129" i="17"/>
  <c r="H129" i="17"/>
  <c r="G129" i="17"/>
  <c r="E129" i="17"/>
  <c r="D129" i="17"/>
  <c r="K128" i="17"/>
  <c r="H128" i="17"/>
  <c r="G128" i="17"/>
  <c r="E128" i="17"/>
  <c r="D128" i="17"/>
  <c r="K127" i="17"/>
  <c r="H127" i="17"/>
  <c r="G127" i="17"/>
  <c r="E127" i="17"/>
  <c r="D127" i="17"/>
  <c r="K125" i="17"/>
  <c r="H125" i="17"/>
  <c r="G125" i="17"/>
  <c r="E125" i="17"/>
  <c r="D125" i="17"/>
  <c r="K124" i="17"/>
  <c r="K123" i="17"/>
  <c r="J123" i="17"/>
  <c r="H123" i="17"/>
  <c r="G123" i="17"/>
  <c r="E123" i="17"/>
  <c r="D123" i="17"/>
  <c r="K121" i="17"/>
  <c r="K120" i="17"/>
  <c r="H120" i="17"/>
  <c r="G120" i="17"/>
  <c r="E120" i="17"/>
  <c r="D120" i="17"/>
  <c r="K119" i="17"/>
  <c r="K118" i="17"/>
  <c r="K117" i="17"/>
  <c r="H117" i="17"/>
  <c r="G117" i="17"/>
  <c r="E117" i="17"/>
  <c r="D117" i="17"/>
  <c r="K116" i="17"/>
  <c r="J116" i="17"/>
  <c r="H116" i="17"/>
  <c r="G116" i="17"/>
  <c r="E116" i="17"/>
  <c r="D116" i="17"/>
  <c r="K114" i="17"/>
  <c r="H114" i="17"/>
  <c r="G114" i="17"/>
  <c r="E114" i="17"/>
  <c r="D114" i="17"/>
  <c r="K113" i="17"/>
  <c r="H113" i="17"/>
  <c r="G113" i="17"/>
  <c r="E113" i="17"/>
  <c r="D113" i="17"/>
  <c r="K111" i="17"/>
  <c r="I111" i="17"/>
  <c r="H111" i="17"/>
  <c r="G111" i="17"/>
  <c r="F111" i="17"/>
  <c r="E111" i="17"/>
  <c r="D111" i="17"/>
  <c r="C111" i="17"/>
  <c r="K110" i="17"/>
  <c r="K109" i="17"/>
  <c r="K108" i="17"/>
  <c r="K107" i="17"/>
  <c r="K106" i="17"/>
  <c r="K105" i="17"/>
  <c r="H105" i="17"/>
  <c r="G105" i="17"/>
  <c r="E105" i="17"/>
  <c r="D105" i="17"/>
  <c r="K104" i="17"/>
  <c r="H104" i="17"/>
  <c r="G104" i="17"/>
  <c r="E104" i="17"/>
  <c r="D104" i="17"/>
  <c r="K102" i="17"/>
  <c r="I102" i="17"/>
  <c r="H102" i="17"/>
  <c r="G102" i="17"/>
  <c r="F102" i="17"/>
  <c r="E102" i="17"/>
  <c r="D102" i="17"/>
  <c r="C102" i="17"/>
  <c r="K101" i="17"/>
  <c r="H101" i="17"/>
  <c r="G101" i="17"/>
  <c r="E101" i="17"/>
  <c r="D101" i="17"/>
  <c r="K100" i="17"/>
  <c r="H100" i="17"/>
  <c r="G100" i="17"/>
  <c r="E100" i="17"/>
  <c r="D100" i="17"/>
  <c r="K99" i="17"/>
  <c r="J99" i="17"/>
  <c r="H99" i="17"/>
  <c r="G99" i="17"/>
  <c r="E99" i="17"/>
  <c r="D99" i="17"/>
  <c r="K98" i="17"/>
  <c r="H98" i="17"/>
  <c r="G98" i="17"/>
  <c r="E98" i="17"/>
  <c r="D98" i="17"/>
  <c r="K97" i="17"/>
  <c r="H97" i="17"/>
  <c r="G97" i="17"/>
  <c r="E97" i="17"/>
  <c r="D97" i="17"/>
  <c r="K96" i="17"/>
  <c r="H96" i="17"/>
  <c r="G96" i="17"/>
  <c r="E96" i="17"/>
  <c r="D96" i="17"/>
  <c r="K95" i="17"/>
  <c r="H95" i="17"/>
  <c r="G95" i="17"/>
  <c r="E95" i="17"/>
  <c r="D95" i="17"/>
  <c r="K94" i="17"/>
  <c r="H94" i="17"/>
  <c r="G94" i="17"/>
  <c r="E94" i="17"/>
  <c r="D94" i="17"/>
  <c r="K93" i="17"/>
  <c r="H93" i="17"/>
  <c r="G93" i="17"/>
  <c r="E93" i="17"/>
  <c r="D93" i="17"/>
  <c r="K92" i="17"/>
  <c r="H92" i="17"/>
  <c r="G92" i="17"/>
  <c r="E92" i="17"/>
  <c r="D92" i="17"/>
  <c r="K90" i="17"/>
  <c r="I90" i="17"/>
  <c r="H90" i="17"/>
  <c r="G90" i="17"/>
  <c r="F90" i="17"/>
  <c r="E90" i="17"/>
  <c r="D90" i="17"/>
  <c r="C90" i="17"/>
  <c r="K89" i="17"/>
  <c r="I89" i="17"/>
  <c r="H89" i="17"/>
  <c r="G89" i="17"/>
  <c r="F89" i="17"/>
  <c r="E89" i="17"/>
  <c r="D89" i="17"/>
  <c r="C89" i="17"/>
  <c r="K88" i="17"/>
  <c r="I88" i="17"/>
  <c r="H88" i="17"/>
  <c r="G88" i="17"/>
  <c r="F88" i="17"/>
  <c r="E88" i="17"/>
  <c r="D88" i="17"/>
  <c r="C88" i="17"/>
  <c r="K87" i="17"/>
  <c r="J87" i="17"/>
  <c r="H87" i="17"/>
  <c r="G87" i="17"/>
  <c r="E87" i="17"/>
  <c r="D87" i="17"/>
  <c r="K86" i="17"/>
  <c r="J86" i="17" s="1"/>
  <c r="K85" i="17"/>
  <c r="J85" i="17"/>
  <c r="K84" i="17"/>
  <c r="J84" i="17" s="1"/>
  <c r="K83" i="17"/>
  <c r="J83" i="17"/>
  <c r="K82" i="17"/>
  <c r="J82" i="17" s="1"/>
  <c r="K81" i="17"/>
  <c r="J81" i="17"/>
  <c r="K80" i="17"/>
  <c r="J80" i="17" s="1"/>
  <c r="K79" i="17"/>
  <c r="J79" i="17"/>
  <c r="K78" i="17"/>
  <c r="J78" i="17" s="1"/>
  <c r="K77" i="17"/>
  <c r="J77" i="17"/>
  <c r="K76" i="17"/>
  <c r="J76" i="17" s="1"/>
  <c r="K75" i="17"/>
  <c r="J75" i="17"/>
  <c r="K74" i="17"/>
  <c r="J74" i="17" s="1"/>
  <c r="K73" i="17"/>
  <c r="J73" i="17"/>
  <c r="H73" i="17"/>
  <c r="G73" i="17"/>
  <c r="E73" i="17"/>
  <c r="D73" i="17"/>
  <c r="K72" i="17"/>
  <c r="J72" i="17" s="1"/>
  <c r="H72" i="17"/>
  <c r="G72" i="17"/>
  <c r="E72" i="17"/>
  <c r="D72" i="17"/>
  <c r="K71" i="17"/>
  <c r="K70" i="17"/>
  <c r="K69" i="17"/>
  <c r="H69" i="17"/>
  <c r="G69" i="17"/>
  <c r="E69" i="17"/>
  <c r="D69" i="17"/>
  <c r="J68" i="17"/>
  <c r="K67" i="17"/>
  <c r="I67" i="17"/>
  <c r="H67" i="17"/>
  <c r="G67" i="17"/>
  <c r="F67" i="17"/>
  <c r="E67" i="17"/>
  <c r="D67" i="17"/>
  <c r="C67" i="17"/>
  <c r="K66" i="17"/>
  <c r="H66" i="17"/>
  <c r="G66" i="17"/>
  <c r="E66" i="17"/>
  <c r="D66" i="17"/>
  <c r="K65" i="17"/>
  <c r="H65" i="17"/>
  <c r="G65" i="17"/>
  <c r="E65" i="17"/>
  <c r="D65" i="17"/>
  <c r="K64" i="17"/>
  <c r="H64" i="17"/>
  <c r="G64" i="17"/>
  <c r="E64" i="17"/>
  <c r="D64" i="17"/>
  <c r="K63" i="17"/>
  <c r="H63" i="17"/>
  <c r="G63" i="17"/>
  <c r="E63" i="17"/>
  <c r="D63" i="17"/>
  <c r="J62" i="17"/>
  <c r="K61" i="17"/>
  <c r="H61" i="17"/>
  <c r="G61" i="17"/>
  <c r="E61" i="17"/>
  <c r="D61" i="17"/>
  <c r="K60" i="17"/>
  <c r="H60" i="17"/>
  <c r="G60" i="17"/>
  <c r="E60" i="17"/>
  <c r="D60" i="17"/>
  <c r="K59" i="17"/>
  <c r="H59" i="17"/>
  <c r="G59" i="17"/>
  <c r="E59" i="17"/>
  <c r="D59" i="17"/>
  <c r="K58" i="17"/>
  <c r="H58" i="17"/>
  <c r="G58" i="17"/>
  <c r="E58" i="17"/>
  <c r="D58" i="17"/>
  <c r="K57" i="17"/>
  <c r="H57" i="17"/>
  <c r="G57" i="17"/>
  <c r="E57" i="17"/>
  <c r="D57" i="17"/>
  <c r="K56" i="17"/>
  <c r="H56" i="17"/>
  <c r="G56" i="17"/>
  <c r="E56" i="17"/>
  <c r="D56" i="17"/>
  <c r="K55" i="17"/>
  <c r="J55" i="17" s="1"/>
  <c r="K54" i="17"/>
  <c r="K53" i="17"/>
  <c r="H53" i="17"/>
  <c r="G53" i="17"/>
  <c r="E53" i="17"/>
  <c r="D53" i="17"/>
  <c r="K52" i="17"/>
  <c r="H52" i="17"/>
  <c r="G52" i="17"/>
  <c r="E52" i="17"/>
  <c r="D52" i="17"/>
  <c r="K51" i="17"/>
  <c r="H51" i="17"/>
  <c r="G51" i="17"/>
  <c r="E51" i="17"/>
  <c r="D51" i="17"/>
  <c r="K50" i="17"/>
  <c r="H50" i="17"/>
  <c r="G50" i="17"/>
  <c r="E50" i="17"/>
  <c r="D50" i="17"/>
  <c r="K48" i="17"/>
  <c r="H48" i="17"/>
  <c r="G48" i="17"/>
  <c r="E48" i="17"/>
  <c r="D48" i="17"/>
  <c r="K47" i="17"/>
  <c r="H47" i="17"/>
  <c r="G47" i="17"/>
  <c r="E47" i="17"/>
  <c r="D47" i="17"/>
  <c r="K45" i="17"/>
  <c r="H45" i="17"/>
  <c r="G45" i="17"/>
  <c r="E45" i="17"/>
  <c r="D45" i="17"/>
  <c r="K44" i="17"/>
  <c r="H44" i="17"/>
  <c r="G44" i="17"/>
  <c r="E44" i="17"/>
  <c r="D44" i="17"/>
  <c r="K43" i="17"/>
  <c r="H43" i="17"/>
  <c r="G43" i="17"/>
  <c r="E43" i="17"/>
  <c r="D43" i="17"/>
  <c r="K41" i="17"/>
  <c r="H41" i="17"/>
  <c r="G41" i="17"/>
  <c r="E41" i="17"/>
  <c r="D41" i="17"/>
  <c r="K40" i="17"/>
  <c r="H40" i="17"/>
  <c r="G40" i="17"/>
  <c r="E40" i="17"/>
  <c r="D40" i="17"/>
  <c r="K39" i="17"/>
  <c r="H39" i="17"/>
  <c r="G39" i="17"/>
  <c r="E39" i="17"/>
  <c r="D39" i="17"/>
  <c r="K38" i="17"/>
  <c r="H38" i="17"/>
  <c r="G38" i="17"/>
  <c r="E38" i="17"/>
  <c r="D38" i="17"/>
  <c r="K36" i="17"/>
  <c r="I36" i="17"/>
  <c r="H36" i="17"/>
  <c r="G36" i="17"/>
  <c r="F36" i="17"/>
  <c r="E36" i="17"/>
  <c r="D36" i="17"/>
  <c r="C36" i="17"/>
  <c r="K35" i="17"/>
  <c r="H35" i="17"/>
  <c r="G35" i="17"/>
  <c r="E35" i="17"/>
  <c r="D35" i="17"/>
  <c r="J34" i="17"/>
  <c r="K33" i="17"/>
  <c r="K32" i="17"/>
  <c r="H32" i="17"/>
  <c r="G32" i="17"/>
  <c r="E32" i="17"/>
  <c r="D32" i="17"/>
  <c r="K31" i="17"/>
  <c r="H31" i="17"/>
  <c r="G31" i="17"/>
  <c r="E31" i="17"/>
  <c r="D31" i="17"/>
  <c r="K30" i="17"/>
  <c r="H30" i="17"/>
  <c r="G30" i="17"/>
  <c r="E30" i="17"/>
  <c r="D30" i="17"/>
  <c r="K29" i="17"/>
  <c r="H29" i="17"/>
  <c r="G29" i="17"/>
  <c r="E29" i="17"/>
  <c r="D29" i="17"/>
  <c r="K28" i="17"/>
  <c r="H28" i="17"/>
  <c r="G28" i="17"/>
  <c r="E28" i="17"/>
  <c r="D28" i="17"/>
  <c r="K27" i="17"/>
  <c r="H27" i="17"/>
  <c r="G27" i="17"/>
  <c r="E27" i="17"/>
  <c r="D27" i="17"/>
  <c r="K26" i="17"/>
  <c r="H26" i="17"/>
  <c r="G26" i="17"/>
  <c r="E26" i="17"/>
  <c r="D26" i="17"/>
  <c r="K25" i="17"/>
  <c r="H25" i="17"/>
  <c r="G25" i="17"/>
  <c r="E25" i="17"/>
  <c r="D25" i="17"/>
  <c r="K24" i="17"/>
  <c r="H24" i="17"/>
  <c r="G24" i="17"/>
  <c r="E24" i="17"/>
  <c r="D24" i="17"/>
  <c r="K23" i="17"/>
  <c r="H23" i="17"/>
  <c r="G23" i="17"/>
  <c r="E23" i="17"/>
  <c r="D23" i="17"/>
  <c r="K21" i="17"/>
  <c r="H21" i="17"/>
  <c r="G21" i="17"/>
  <c r="E21" i="17"/>
  <c r="D21" i="17"/>
  <c r="K20" i="17"/>
  <c r="H20" i="17"/>
  <c r="G20" i="17"/>
  <c r="E20" i="17"/>
  <c r="D20" i="17"/>
  <c r="K18" i="17"/>
  <c r="H18" i="17"/>
  <c r="G18" i="17"/>
  <c r="E18" i="17"/>
  <c r="D18" i="17"/>
  <c r="K17" i="17"/>
  <c r="K273" i="17" s="1"/>
  <c r="K275" i="17" s="1"/>
  <c r="H17" i="17"/>
  <c r="G17" i="17"/>
  <c r="E17" i="17"/>
  <c r="D17" i="17"/>
  <c r="K272" i="16"/>
  <c r="H272" i="16"/>
  <c r="G272" i="16"/>
  <c r="E272" i="16"/>
  <c r="D272" i="16"/>
  <c r="K271" i="16"/>
  <c r="J271" i="16"/>
  <c r="G271" i="16"/>
  <c r="E271" i="16"/>
  <c r="D271" i="16"/>
  <c r="K270" i="16"/>
  <c r="H270" i="16"/>
  <c r="G270" i="16"/>
  <c r="E270" i="16"/>
  <c r="D270" i="16"/>
  <c r="K269" i="16"/>
  <c r="J269" i="16"/>
  <c r="H269" i="16"/>
  <c r="G269" i="16"/>
  <c r="E269" i="16"/>
  <c r="D269" i="16"/>
  <c r="K268" i="16"/>
  <c r="H268" i="16"/>
  <c r="G268" i="16"/>
  <c r="E268" i="16"/>
  <c r="D268" i="16"/>
  <c r="K267" i="16"/>
  <c r="J267" i="16"/>
  <c r="H267" i="16"/>
  <c r="G267" i="16"/>
  <c r="E267" i="16"/>
  <c r="D267" i="16"/>
  <c r="K266" i="16"/>
  <c r="H266" i="16"/>
  <c r="G266" i="16"/>
  <c r="E266" i="16"/>
  <c r="D266" i="16"/>
  <c r="K265" i="16"/>
  <c r="J265" i="16"/>
  <c r="H265" i="16"/>
  <c r="G265" i="16"/>
  <c r="E265" i="16"/>
  <c r="D265" i="16"/>
  <c r="K264" i="16"/>
  <c r="J264" i="16" s="1"/>
  <c r="H264" i="16"/>
  <c r="G264" i="16"/>
  <c r="E264" i="16"/>
  <c r="D264" i="16"/>
  <c r="K263" i="16"/>
  <c r="J263" i="16"/>
  <c r="H263" i="16"/>
  <c r="G263" i="16"/>
  <c r="E263" i="16"/>
  <c r="D263" i="16"/>
  <c r="K262" i="16"/>
  <c r="H262" i="16"/>
  <c r="G262" i="16"/>
  <c r="E262" i="16"/>
  <c r="D262" i="16"/>
  <c r="K261" i="16"/>
  <c r="H261" i="16"/>
  <c r="G261" i="16"/>
  <c r="E261" i="16"/>
  <c r="D261" i="16"/>
  <c r="K260" i="16"/>
  <c r="J260" i="16" s="1"/>
  <c r="G260" i="16"/>
  <c r="E260" i="16"/>
  <c r="D260" i="16"/>
  <c r="K259" i="16"/>
  <c r="J259" i="16"/>
  <c r="H259" i="16"/>
  <c r="G259" i="16"/>
  <c r="E259" i="16"/>
  <c r="D259" i="16"/>
  <c r="K258" i="16"/>
  <c r="J258" i="16" s="1"/>
  <c r="H258" i="16"/>
  <c r="G258" i="16"/>
  <c r="E258" i="16"/>
  <c r="D258" i="16"/>
  <c r="K256" i="16"/>
  <c r="J256" i="16"/>
  <c r="H256" i="16"/>
  <c r="G256" i="16"/>
  <c r="E256" i="16"/>
  <c r="D256" i="16"/>
  <c r="K254" i="16"/>
  <c r="H254" i="16"/>
  <c r="G254" i="16"/>
  <c r="E254" i="16"/>
  <c r="D254" i="16"/>
  <c r="K253" i="16"/>
  <c r="H253" i="16"/>
  <c r="G253" i="16"/>
  <c r="E253" i="16"/>
  <c r="D253" i="16"/>
  <c r="K251" i="16"/>
  <c r="H251" i="16"/>
  <c r="G251" i="16"/>
  <c r="E251" i="16"/>
  <c r="D251" i="16"/>
  <c r="K250" i="16"/>
  <c r="H250" i="16"/>
  <c r="G250" i="16"/>
  <c r="E250" i="16"/>
  <c r="D250" i="16"/>
  <c r="K249" i="16"/>
  <c r="K248" i="16"/>
  <c r="H248" i="16"/>
  <c r="G248" i="16"/>
  <c r="E248" i="16"/>
  <c r="D248" i="16"/>
  <c r="K247" i="16"/>
  <c r="J247" i="16" s="1"/>
  <c r="H247" i="16"/>
  <c r="G247" i="16"/>
  <c r="E247" i="16"/>
  <c r="D247" i="16"/>
  <c r="K246" i="16"/>
  <c r="J246" i="16"/>
  <c r="H246" i="16"/>
  <c r="G246" i="16"/>
  <c r="E246" i="16"/>
  <c r="D246" i="16"/>
  <c r="K245" i="16"/>
  <c r="H245" i="16"/>
  <c r="G245" i="16"/>
  <c r="E245" i="16"/>
  <c r="D245" i="16"/>
  <c r="K244" i="16"/>
  <c r="J244" i="16"/>
  <c r="H244" i="16"/>
  <c r="G244" i="16"/>
  <c r="E244" i="16"/>
  <c r="D244" i="16"/>
  <c r="K242" i="16"/>
  <c r="J242" i="16" s="1"/>
  <c r="H242" i="16"/>
  <c r="G242" i="16"/>
  <c r="E242" i="16"/>
  <c r="D242" i="16"/>
  <c r="K241" i="16"/>
  <c r="J241" i="16"/>
  <c r="H241" i="16"/>
  <c r="G241" i="16"/>
  <c r="E241" i="16"/>
  <c r="D241" i="16"/>
  <c r="K240" i="16"/>
  <c r="H240" i="16"/>
  <c r="G240" i="16"/>
  <c r="E240" i="16"/>
  <c r="D240" i="16"/>
  <c r="K239" i="16"/>
  <c r="K238" i="16"/>
  <c r="H238" i="16"/>
  <c r="G238" i="16"/>
  <c r="E238" i="16"/>
  <c r="D238" i="16"/>
  <c r="K236" i="16"/>
  <c r="J236" i="16"/>
  <c r="H236" i="16"/>
  <c r="G236" i="16"/>
  <c r="E236" i="16"/>
  <c r="D236" i="16"/>
  <c r="K234" i="16"/>
  <c r="H234" i="16"/>
  <c r="G234" i="16"/>
  <c r="E234" i="16"/>
  <c r="D234" i="16"/>
  <c r="K233" i="16"/>
  <c r="H233" i="16"/>
  <c r="G233" i="16"/>
  <c r="E233" i="16"/>
  <c r="D233" i="16"/>
  <c r="K231" i="16"/>
  <c r="H231" i="16"/>
  <c r="G231" i="16"/>
  <c r="E231" i="16"/>
  <c r="D231" i="16"/>
  <c r="K230" i="16"/>
  <c r="H230" i="16"/>
  <c r="G230" i="16"/>
  <c r="E230" i="16"/>
  <c r="D230" i="16"/>
  <c r="K229" i="16"/>
  <c r="H229" i="16"/>
  <c r="G229" i="16"/>
  <c r="E229" i="16"/>
  <c r="D229" i="16"/>
  <c r="K228" i="16"/>
  <c r="H228" i="16"/>
  <c r="G228" i="16"/>
  <c r="E228" i="16"/>
  <c r="D228" i="16"/>
  <c r="K227" i="16"/>
  <c r="H227" i="16"/>
  <c r="G227" i="16"/>
  <c r="E227" i="16"/>
  <c r="D227" i="16"/>
  <c r="K226" i="16"/>
  <c r="H226" i="16"/>
  <c r="G226" i="16"/>
  <c r="E226" i="16"/>
  <c r="D226" i="16"/>
  <c r="K225" i="16"/>
  <c r="H225" i="16"/>
  <c r="G225" i="16"/>
  <c r="E225" i="16"/>
  <c r="D225" i="16"/>
  <c r="K224" i="16"/>
  <c r="K223" i="16"/>
  <c r="K222" i="16"/>
  <c r="H222" i="16"/>
  <c r="G222" i="16"/>
  <c r="E222" i="16"/>
  <c r="D222" i="16"/>
  <c r="K221" i="16"/>
  <c r="H221" i="16"/>
  <c r="G221" i="16"/>
  <c r="E221" i="16"/>
  <c r="D221" i="16"/>
  <c r="K219" i="16"/>
  <c r="H219" i="16"/>
  <c r="G219" i="16"/>
  <c r="E219" i="16"/>
  <c r="D219" i="16"/>
  <c r="K218" i="16"/>
  <c r="H218" i="16"/>
  <c r="G218" i="16"/>
  <c r="E218" i="16"/>
  <c r="D218" i="16"/>
  <c r="K217" i="16"/>
  <c r="H217" i="16"/>
  <c r="G217" i="16"/>
  <c r="E217" i="16"/>
  <c r="D217" i="16"/>
  <c r="K216" i="16"/>
  <c r="J216" i="16" s="1"/>
  <c r="H216" i="16"/>
  <c r="G216" i="16"/>
  <c r="E216" i="16"/>
  <c r="D216" i="16"/>
  <c r="K215" i="16"/>
  <c r="K214" i="16"/>
  <c r="H214" i="16"/>
  <c r="G214" i="16"/>
  <c r="E214" i="16"/>
  <c r="D214" i="16"/>
  <c r="K213" i="16"/>
  <c r="H213" i="16"/>
  <c r="G213" i="16"/>
  <c r="E213" i="16"/>
  <c r="D213" i="16"/>
  <c r="K212" i="16"/>
  <c r="H212" i="16"/>
  <c r="G212" i="16"/>
  <c r="E212" i="16"/>
  <c r="D212" i="16"/>
  <c r="K210" i="16"/>
  <c r="H210" i="16"/>
  <c r="G210" i="16"/>
  <c r="E210" i="16"/>
  <c r="D210" i="16"/>
  <c r="K209" i="16"/>
  <c r="H209" i="16"/>
  <c r="G209" i="16"/>
  <c r="E209" i="16"/>
  <c r="D209" i="16"/>
  <c r="K208" i="16"/>
  <c r="H208" i="16"/>
  <c r="G208" i="16"/>
  <c r="E208" i="16"/>
  <c r="D208" i="16"/>
  <c r="K206" i="16"/>
  <c r="I206" i="16"/>
  <c r="H206" i="16"/>
  <c r="G206" i="16"/>
  <c r="F206" i="16"/>
  <c r="E206" i="16"/>
  <c r="D206" i="16"/>
  <c r="C206" i="16"/>
  <c r="K205" i="16"/>
  <c r="H205" i="16"/>
  <c r="G205" i="16"/>
  <c r="E205" i="16"/>
  <c r="D205" i="16"/>
  <c r="K203" i="16"/>
  <c r="H203" i="16"/>
  <c r="G203" i="16"/>
  <c r="E203" i="16"/>
  <c r="D203" i="16"/>
  <c r="K202" i="16"/>
  <c r="H202" i="16"/>
  <c r="G202" i="16"/>
  <c r="E202" i="16"/>
  <c r="D202" i="16"/>
  <c r="K201" i="16"/>
  <c r="H201" i="16"/>
  <c r="G201" i="16"/>
  <c r="E201" i="16"/>
  <c r="D201" i="16"/>
  <c r="K200" i="16"/>
  <c r="H200" i="16"/>
  <c r="G200" i="16"/>
  <c r="E200" i="16"/>
  <c r="D200" i="16"/>
  <c r="K199" i="16"/>
  <c r="H199" i="16"/>
  <c r="G199" i="16"/>
  <c r="E199" i="16"/>
  <c r="D199" i="16"/>
  <c r="K198" i="16"/>
  <c r="H198" i="16"/>
  <c r="G198" i="16"/>
  <c r="E198" i="16"/>
  <c r="D198" i="16"/>
  <c r="K197" i="16"/>
  <c r="H197" i="16"/>
  <c r="G197" i="16"/>
  <c r="E197" i="16"/>
  <c r="D197" i="16"/>
  <c r="K196" i="16"/>
  <c r="K195" i="16"/>
  <c r="K194" i="16"/>
  <c r="K193" i="16"/>
  <c r="K192" i="16"/>
  <c r="H192" i="16"/>
  <c r="G192" i="16"/>
  <c r="E192" i="16"/>
  <c r="D192" i="16"/>
  <c r="K191" i="16"/>
  <c r="H191" i="16"/>
  <c r="G191" i="16"/>
  <c r="E191" i="16"/>
  <c r="D191" i="16"/>
  <c r="K190" i="16"/>
  <c r="H190" i="16"/>
  <c r="G190" i="16"/>
  <c r="E190" i="16"/>
  <c r="D190" i="16"/>
  <c r="K189" i="16"/>
  <c r="J189" i="16"/>
  <c r="H189" i="16"/>
  <c r="G189" i="16"/>
  <c r="E189" i="16"/>
  <c r="D189" i="16"/>
  <c r="K188" i="16"/>
  <c r="H188" i="16"/>
  <c r="G188" i="16"/>
  <c r="E188" i="16"/>
  <c r="D188" i="16"/>
  <c r="K187" i="16"/>
  <c r="H187" i="16"/>
  <c r="G187" i="16"/>
  <c r="E187" i="16"/>
  <c r="D187" i="16"/>
  <c r="K186" i="16"/>
  <c r="H186" i="16"/>
  <c r="G186" i="16"/>
  <c r="E186" i="16"/>
  <c r="D186" i="16"/>
  <c r="K185" i="16"/>
  <c r="H185" i="16"/>
  <c r="G185" i="16"/>
  <c r="E185" i="16"/>
  <c r="D185" i="16"/>
  <c r="K183" i="16"/>
  <c r="H183" i="16"/>
  <c r="G183" i="16"/>
  <c r="E183" i="16"/>
  <c r="D183" i="16"/>
  <c r="K181" i="16"/>
  <c r="H181" i="16"/>
  <c r="G181" i="16"/>
  <c r="E181" i="16"/>
  <c r="D181" i="16"/>
  <c r="K180" i="16"/>
  <c r="K179" i="16"/>
  <c r="K178" i="16"/>
  <c r="K177" i="16"/>
  <c r="K176" i="16"/>
  <c r="K175" i="16"/>
  <c r="K174" i="16"/>
  <c r="K173" i="16"/>
  <c r="J173" i="16"/>
  <c r="K172" i="16"/>
  <c r="K171" i="16"/>
  <c r="K170" i="16"/>
  <c r="J170" i="16" s="1"/>
  <c r="K169" i="16"/>
  <c r="H169" i="16"/>
  <c r="G169" i="16"/>
  <c r="E169" i="16"/>
  <c r="D169" i="16"/>
  <c r="K167" i="16"/>
  <c r="H167" i="16"/>
  <c r="G167" i="16"/>
  <c r="E167" i="16"/>
  <c r="D167" i="16"/>
  <c r="K166" i="16"/>
  <c r="H166" i="16"/>
  <c r="G166" i="16"/>
  <c r="E166" i="16"/>
  <c r="D166" i="16"/>
  <c r="K165" i="16"/>
  <c r="H165" i="16"/>
  <c r="G165" i="16"/>
  <c r="E165" i="16"/>
  <c r="D165" i="16"/>
  <c r="K164" i="16"/>
  <c r="H164" i="16"/>
  <c r="G164" i="16"/>
  <c r="E164" i="16"/>
  <c r="D164" i="16"/>
  <c r="K163" i="16"/>
  <c r="H163" i="16"/>
  <c r="G163" i="16"/>
  <c r="E163" i="16"/>
  <c r="D163" i="16"/>
  <c r="K162" i="16"/>
  <c r="H162" i="16"/>
  <c r="G162" i="16"/>
  <c r="E162" i="16"/>
  <c r="D162" i="16"/>
  <c r="K161" i="16"/>
  <c r="H161" i="16"/>
  <c r="G161" i="16"/>
  <c r="E161" i="16"/>
  <c r="D161" i="16"/>
  <c r="K159" i="16"/>
  <c r="H159" i="16"/>
  <c r="G159" i="16"/>
  <c r="E159" i="16"/>
  <c r="D159" i="16"/>
  <c r="K158" i="16"/>
  <c r="H158" i="16"/>
  <c r="G158" i="16"/>
  <c r="E158" i="16"/>
  <c r="D158" i="16"/>
  <c r="K157" i="16"/>
  <c r="H157" i="16"/>
  <c r="G157" i="16"/>
  <c r="E157" i="16"/>
  <c r="D157" i="16"/>
  <c r="K156" i="16"/>
  <c r="H156" i="16"/>
  <c r="G156" i="16"/>
  <c r="E156" i="16"/>
  <c r="D156" i="16"/>
  <c r="K155" i="16"/>
  <c r="H155" i="16"/>
  <c r="G155" i="16"/>
  <c r="E155" i="16"/>
  <c r="D155" i="16"/>
  <c r="K154" i="16"/>
  <c r="H154" i="16"/>
  <c r="G154" i="16"/>
  <c r="E154" i="16"/>
  <c r="D154" i="16"/>
  <c r="K152" i="16"/>
  <c r="K151" i="16"/>
  <c r="J151" i="16" s="1"/>
  <c r="H151" i="16"/>
  <c r="G151" i="16"/>
  <c r="E151" i="16"/>
  <c r="D151" i="16"/>
  <c r="K150" i="16"/>
  <c r="H150" i="16"/>
  <c r="G150" i="16"/>
  <c r="E150" i="16"/>
  <c r="D150" i="16"/>
  <c r="K149" i="16"/>
  <c r="H149" i="16"/>
  <c r="G149" i="16"/>
  <c r="E149" i="16"/>
  <c r="D149" i="16"/>
  <c r="K148" i="16"/>
  <c r="H148" i="16"/>
  <c r="G148" i="16"/>
  <c r="E148" i="16"/>
  <c r="D148" i="16"/>
  <c r="K147" i="16"/>
  <c r="H147" i="16"/>
  <c r="G147" i="16"/>
  <c r="E147" i="16"/>
  <c r="D147" i="16"/>
  <c r="K146" i="16"/>
  <c r="H146" i="16"/>
  <c r="G146" i="16"/>
  <c r="E146" i="16"/>
  <c r="D146" i="16"/>
  <c r="K145" i="16"/>
  <c r="H145" i="16"/>
  <c r="G145" i="16"/>
  <c r="E145" i="16"/>
  <c r="D145" i="16"/>
  <c r="K144" i="16"/>
  <c r="H144" i="16"/>
  <c r="G144" i="16"/>
  <c r="E144" i="16"/>
  <c r="D144" i="16"/>
  <c r="K143" i="16"/>
  <c r="H143" i="16"/>
  <c r="G143" i="16"/>
  <c r="E143" i="16"/>
  <c r="D143" i="16"/>
  <c r="K142" i="16"/>
  <c r="H142" i="16"/>
  <c r="G142" i="16"/>
  <c r="E142" i="16"/>
  <c r="D142" i="16"/>
  <c r="K141" i="16"/>
  <c r="H141" i="16"/>
  <c r="G141" i="16"/>
  <c r="E141" i="16"/>
  <c r="D141" i="16"/>
  <c r="K140" i="16"/>
  <c r="J140" i="16"/>
  <c r="H140" i="16"/>
  <c r="G140" i="16"/>
  <c r="E140" i="16"/>
  <c r="D140" i="16"/>
  <c r="K139" i="16"/>
  <c r="H139" i="16"/>
  <c r="G139" i="16"/>
  <c r="E139" i="16"/>
  <c r="D139" i="16"/>
  <c r="K138" i="16"/>
  <c r="H138" i="16"/>
  <c r="G138" i="16"/>
  <c r="E138" i="16"/>
  <c r="D138" i="16"/>
  <c r="K136" i="16"/>
  <c r="I136" i="16"/>
  <c r="H136" i="16"/>
  <c r="G136" i="16"/>
  <c r="F136" i="16"/>
  <c r="E136" i="16"/>
  <c r="D136" i="16"/>
  <c r="C136" i="16"/>
  <c r="K135" i="16"/>
  <c r="H135" i="16"/>
  <c r="G135" i="16"/>
  <c r="E135" i="16"/>
  <c r="D135" i="16"/>
  <c r="K134" i="16"/>
  <c r="H134" i="16"/>
  <c r="G134" i="16"/>
  <c r="E134" i="16"/>
  <c r="D134" i="16"/>
  <c r="K133" i="16"/>
  <c r="H133" i="16"/>
  <c r="G133" i="16"/>
  <c r="E133" i="16"/>
  <c r="D133" i="16"/>
  <c r="K132" i="16"/>
  <c r="H132" i="16"/>
  <c r="G132" i="16"/>
  <c r="E132" i="16"/>
  <c r="D132" i="16"/>
  <c r="K131" i="16"/>
  <c r="H131" i="16"/>
  <c r="G131" i="16"/>
  <c r="E131" i="16"/>
  <c r="D131" i="16"/>
  <c r="K130" i="16"/>
  <c r="H130" i="16"/>
  <c r="G130" i="16"/>
  <c r="E130" i="16"/>
  <c r="D130" i="16"/>
  <c r="K129" i="16"/>
  <c r="H129" i="16"/>
  <c r="G129" i="16"/>
  <c r="E129" i="16"/>
  <c r="D129" i="16"/>
  <c r="K128" i="16"/>
  <c r="H128" i="16"/>
  <c r="G128" i="16"/>
  <c r="E128" i="16"/>
  <c r="D128" i="16"/>
  <c r="K127" i="16"/>
  <c r="H127" i="16"/>
  <c r="G127" i="16"/>
  <c r="E127" i="16"/>
  <c r="D127" i="16"/>
  <c r="K125" i="16"/>
  <c r="H125" i="16"/>
  <c r="G125" i="16"/>
  <c r="E125" i="16"/>
  <c r="D125" i="16"/>
  <c r="K124" i="16"/>
  <c r="K123" i="16"/>
  <c r="J123" i="16"/>
  <c r="H123" i="16"/>
  <c r="G123" i="16"/>
  <c r="E123" i="16"/>
  <c r="D123" i="16"/>
  <c r="K121" i="16"/>
  <c r="K120" i="16"/>
  <c r="H120" i="16"/>
  <c r="G120" i="16"/>
  <c r="E120" i="16"/>
  <c r="D120" i="16"/>
  <c r="K119" i="16"/>
  <c r="K118" i="16"/>
  <c r="K117" i="16"/>
  <c r="H117" i="16"/>
  <c r="G117" i="16"/>
  <c r="E117" i="16"/>
  <c r="D117" i="16"/>
  <c r="K116" i="16"/>
  <c r="H116" i="16"/>
  <c r="G116" i="16"/>
  <c r="E116" i="16"/>
  <c r="D116" i="16"/>
  <c r="K114" i="16"/>
  <c r="H114" i="16"/>
  <c r="G114" i="16"/>
  <c r="E114" i="16"/>
  <c r="D114" i="16"/>
  <c r="K113" i="16"/>
  <c r="H113" i="16"/>
  <c r="G113" i="16"/>
  <c r="E113" i="16"/>
  <c r="D113" i="16"/>
  <c r="K111" i="16"/>
  <c r="I111" i="16"/>
  <c r="H111" i="16"/>
  <c r="G111" i="16"/>
  <c r="F111" i="16"/>
  <c r="E111" i="16"/>
  <c r="D111" i="16"/>
  <c r="C111" i="16"/>
  <c r="K110" i="16"/>
  <c r="K109" i="16"/>
  <c r="K108" i="16"/>
  <c r="K107" i="16"/>
  <c r="K106" i="16"/>
  <c r="K105" i="16"/>
  <c r="H105" i="16"/>
  <c r="G105" i="16"/>
  <c r="E105" i="16"/>
  <c r="D105" i="16"/>
  <c r="K104" i="16"/>
  <c r="H104" i="16"/>
  <c r="G104" i="16"/>
  <c r="E104" i="16"/>
  <c r="D104" i="16"/>
  <c r="K102" i="16"/>
  <c r="I102" i="16"/>
  <c r="H102" i="16"/>
  <c r="G102" i="16"/>
  <c r="F102" i="16"/>
  <c r="E102" i="16"/>
  <c r="D102" i="16"/>
  <c r="C102" i="16"/>
  <c r="K101" i="16"/>
  <c r="H101" i="16"/>
  <c r="G101" i="16"/>
  <c r="E101" i="16"/>
  <c r="D101" i="16"/>
  <c r="K100" i="16"/>
  <c r="H100" i="16"/>
  <c r="G100" i="16"/>
  <c r="E100" i="16"/>
  <c r="D100" i="16"/>
  <c r="K99" i="16"/>
  <c r="J99" i="16"/>
  <c r="H99" i="16"/>
  <c r="G99" i="16"/>
  <c r="E99" i="16"/>
  <c r="D99" i="16"/>
  <c r="K98" i="16"/>
  <c r="H98" i="16"/>
  <c r="G98" i="16"/>
  <c r="E98" i="16"/>
  <c r="D98" i="16"/>
  <c r="K97" i="16"/>
  <c r="H97" i="16"/>
  <c r="G97" i="16"/>
  <c r="E97" i="16"/>
  <c r="D97" i="16"/>
  <c r="K96" i="16"/>
  <c r="H96" i="16"/>
  <c r="G96" i="16"/>
  <c r="E96" i="16"/>
  <c r="D96" i="16"/>
  <c r="K95" i="16"/>
  <c r="H95" i="16"/>
  <c r="G95" i="16"/>
  <c r="E95" i="16"/>
  <c r="D95" i="16"/>
  <c r="K94" i="16"/>
  <c r="H94" i="16"/>
  <c r="G94" i="16"/>
  <c r="E94" i="16"/>
  <c r="D94" i="16"/>
  <c r="K93" i="16"/>
  <c r="H93" i="16"/>
  <c r="G93" i="16"/>
  <c r="E93" i="16"/>
  <c r="D93" i="16"/>
  <c r="K92" i="16"/>
  <c r="H92" i="16"/>
  <c r="G92" i="16"/>
  <c r="E92" i="16"/>
  <c r="D92" i="16"/>
  <c r="K90" i="16"/>
  <c r="I90" i="16"/>
  <c r="H90" i="16"/>
  <c r="G90" i="16"/>
  <c r="F90" i="16"/>
  <c r="E90" i="16"/>
  <c r="D90" i="16"/>
  <c r="C90" i="16"/>
  <c r="K89" i="16"/>
  <c r="I89" i="16"/>
  <c r="H89" i="16"/>
  <c r="G89" i="16"/>
  <c r="F89" i="16"/>
  <c r="E89" i="16"/>
  <c r="D89" i="16"/>
  <c r="C89" i="16"/>
  <c r="K88" i="16"/>
  <c r="I88" i="16"/>
  <c r="H88" i="16"/>
  <c r="G88" i="16"/>
  <c r="F88" i="16"/>
  <c r="E88" i="16"/>
  <c r="D88" i="16"/>
  <c r="C88" i="16"/>
  <c r="K87" i="16"/>
  <c r="H87" i="16"/>
  <c r="G87" i="16"/>
  <c r="E87" i="16"/>
  <c r="D87" i="16"/>
  <c r="K86" i="16"/>
  <c r="K85" i="16"/>
  <c r="K84" i="16"/>
  <c r="K83" i="16"/>
  <c r="K82" i="16"/>
  <c r="K81" i="16"/>
  <c r="K80" i="16"/>
  <c r="K79" i="16"/>
  <c r="K78" i="16"/>
  <c r="K77" i="16"/>
  <c r="K76" i="16"/>
  <c r="K75" i="16"/>
  <c r="K74" i="16"/>
  <c r="K73" i="16"/>
  <c r="H73" i="16"/>
  <c r="G73" i="16"/>
  <c r="E73" i="16"/>
  <c r="D73" i="16"/>
  <c r="K72" i="16"/>
  <c r="H72" i="16"/>
  <c r="G72" i="16"/>
  <c r="E72" i="16"/>
  <c r="D72" i="16"/>
  <c r="K71" i="16"/>
  <c r="K70" i="16"/>
  <c r="K69" i="16"/>
  <c r="H69" i="16"/>
  <c r="G69" i="16"/>
  <c r="E69" i="16"/>
  <c r="D69" i="16"/>
  <c r="K67" i="16"/>
  <c r="J67" i="16" s="1"/>
  <c r="I67" i="16"/>
  <c r="H67" i="16"/>
  <c r="G67" i="16"/>
  <c r="F67" i="16"/>
  <c r="E67" i="16"/>
  <c r="D67" i="16"/>
  <c r="C67" i="16"/>
  <c r="K66" i="16"/>
  <c r="H66" i="16"/>
  <c r="G66" i="16"/>
  <c r="E66" i="16"/>
  <c r="D66" i="16"/>
  <c r="K65" i="16"/>
  <c r="H65" i="16"/>
  <c r="G65" i="16"/>
  <c r="E65" i="16"/>
  <c r="D65" i="16"/>
  <c r="K64" i="16"/>
  <c r="H64" i="16"/>
  <c r="G64" i="16"/>
  <c r="E64" i="16"/>
  <c r="D64" i="16"/>
  <c r="K63" i="16"/>
  <c r="H63" i="16"/>
  <c r="G63" i="16"/>
  <c r="E63" i="16"/>
  <c r="D63" i="16"/>
  <c r="K61" i="16"/>
  <c r="H61" i="16"/>
  <c r="G61" i="16"/>
  <c r="E61" i="16"/>
  <c r="D61" i="16"/>
  <c r="K60" i="16"/>
  <c r="H60" i="16"/>
  <c r="G60" i="16"/>
  <c r="E60" i="16"/>
  <c r="D60" i="16"/>
  <c r="K59" i="16"/>
  <c r="H59" i="16"/>
  <c r="G59" i="16"/>
  <c r="E59" i="16"/>
  <c r="D59" i="16"/>
  <c r="K58" i="16"/>
  <c r="H58" i="16"/>
  <c r="G58" i="16"/>
  <c r="E58" i="16"/>
  <c r="D58" i="16"/>
  <c r="K57" i="16"/>
  <c r="H57" i="16"/>
  <c r="G57" i="16"/>
  <c r="E57" i="16"/>
  <c r="D57" i="16"/>
  <c r="K56" i="16"/>
  <c r="H56" i="16"/>
  <c r="G56" i="16"/>
  <c r="E56" i="16"/>
  <c r="D56" i="16"/>
  <c r="K55" i="16"/>
  <c r="J55" i="16"/>
  <c r="K54" i="16"/>
  <c r="K53" i="16"/>
  <c r="H53" i="16"/>
  <c r="G53" i="16"/>
  <c r="E53" i="16"/>
  <c r="D53" i="16"/>
  <c r="K52" i="16"/>
  <c r="H52" i="16"/>
  <c r="G52" i="16"/>
  <c r="E52" i="16"/>
  <c r="D52" i="16"/>
  <c r="K51" i="16"/>
  <c r="J51" i="16"/>
  <c r="H51" i="16"/>
  <c r="G51" i="16"/>
  <c r="E51" i="16"/>
  <c r="D51" i="16"/>
  <c r="K50" i="16"/>
  <c r="J50" i="16" s="1"/>
  <c r="H50" i="16"/>
  <c r="G50" i="16"/>
  <c r="E50" i="16"/>
  <c r="D50" i="16"/>
  <c r="K48" i="16"/>
  <c r="H48" i="16"/>
  <c r="G48" i="16"/>
  <c r="E48" i="16"/>
  <c r="D48" i="16"/>
  <c r="K47" i="16"/>
  <c r="H47" i="16"/>
  <c r="G47" i="16"/>
  <c r="E47" i="16"/>
  <c r="D47" i="16"/>
  <c r="K45" i="16"/>
  <c r="H45" i="16"/>
  <c r="G45" i="16"/>
  <c r="E45" i="16"/>
  <c r="D45" i="16"/>
  <c r="K44" i="16"/>
  <c r="H44" i="16"/>
  <c r="G44" i="16"/>
  <c r="E44" i="16"/>
  <c r="D44" i="16"/>
  <c r="K43" i="16"/>
  <c r="H43" i="16"/>
  <c r="G43" i="16"/>
  <c r="E43" i="16"/>
  <c r="D43" i="16"/>
  <c r="K41" i="16"/>
  <c r="H41" i="16"/>
  <c r="G41" i="16"/>
  <c r="E41" i="16"/>
  <c r="D41" i="16"/>
  <c r="K40" i="16"/>
  <c r="H40" i="16"/>
  <c r="G40" i="16"/>
  <c r="E40" i="16"/>
  <c r="D40" i="16"/>
  <c r="K39" i="16"/>
  <c r="H39" i="16"/>
  <c r="G39" i="16"/>
  <c r="E39" i="16"/>
  <c r="D39" i="16"/>
  <c r="K38" i="16"/>
  <c r="H38" i="16"/>
  <c r="G38" i="16"/>
  <c r="E38" i="16"/>
  <c r="D38" i="16"/>
  <c r="K36" i="16"/>
  <c r="J36" i="16" s="1"/>
  <c r="I36" i="16"/>
  <c r="H36" i="16"/>
  <c r="G36" i="16"/>
  <c r="F36" i="16"/>
  <c r="E36" i="16"/>
  <c r="D36" i="16"/>
  <c r="C36" i="16"/>
  <c r="K35" i="16"/>
  <c r="H35" i="16"/>
  <c r="G35" i="16"/>
  <c r="E35" i="16"/>
  <c r="D35" i="16"/>
  <c r="K33" i="16"/>
  <c r="K32" i="16"/>
  <c r="H32" i="16"/>
  <c r="G32" i="16"/>
  <c r="E32" i="16"/>
  <c r="D32" i="16"/>
  <c r="K31" i="16"/>
  <c r="H31" i="16"/>
  <c r="G31" i="16"/>
  <c r="E31" i="16"/>
  <c r="D31" i="16"/>
  <c r="K30" i="16"/>
  <c r="H30" i="16"/>
  <c r="G30" i="16"/>
  <c r="E30" i="16"/>
  <c r="D30" i="16"/>
  <c r="K29" i="16"/>
  <c r="H29" i="16"/>
  <c r="G29" i="16"/>
  <c r="E29" i="16"/>
  <c r="D29" i="16"/>
  <c r="K28" i="16"/>
  <c r="H28" i="16"/>
  <c r="G28" i="16"/>
  <c r="E28" i="16"/>
  <c r="D28" i="16"/>
  <c r="K27" i="16"/>
  <c r="H27" i="16"/>
  <c r="G27" i="16"/>
  <c r="E27" i="16"/>
  <c r="D27" i="16"/>
  <c r="K26" i="16"/>
  <c r="H26" i="16"/>
  <c r="G26" i="16"/>
  <c r="E26" i="16"/>
  <c r="D26" i="16"/>
  <c r="K25" i="16"/>
  <c r="H25" i="16"/>
  <c r="G25" i="16"/>
  <c r="E25" i="16"/>
  <c r="D25" i="16"/>
  <c r="K24" i="16"/>
  <c r="H24" i="16"/>
  <c r="G24" i="16"/>
  <c r="E24" i="16"/>
  <c r="D24" i="16"/>
  <c r="K23" i="16"/>
  <c r="H23" i="16"/>
  <c r="G23" i="16"/>
  <c r="E23" i="16"/>
  <c r="D23" i="16"/>
  <c r="K21" i="16"/>
  <c r="H21" i="16"/>
  <c r="G21" i="16"/>
  <c r="E21" i="16"/>
  <c r="D21" i="16"/>
  <c r="K20" i="16"/>
  <c r="H20" i="16"/>
  <c r="G20" i="16"/>
  <c r="E20" i="16"/>
  <c r="D20" i="16"/>
  <c r="K18" i="16"/>
  <c r="H18" i="16"/>
  <c r="G18" i="16"/>
  <c r="E18" i="16"/>
  <c r="D18" i="16"/>
  <c r="K17" i="16"/>
  <c r="H17" i="16"/>
  <c r="G17" i="16"/>
  <c r="E17" i="16"/>
  <c r="D17" i="16"/>
  <c r="AC263" i="15"/>
  <c r="AB263" i="15"/>
  <c r="R263" i="15"/>
  <c r="Q263" i="15"/>
  <c r="P263" i="15"/>
  <c r="M263" i="15"/>
  <c r="L263" i="15"/>
  <c r="K263" i="15"/>
  <c r="AE262" i="15"/>
  <c r="AA262" i="15"/>
  <c r="AP262" i="15" s="1"/>
  <c r="X262" i="15"/>
  <c r="T262" i="15"/>
  <c r="S262" i="15"/>
  <c r="O262" i="15"/>
  <c r="N262" i="15"/>
  <c r="J262" i="15"/>
  <c r="G262" i="15"/>
  <c r="D262" i="15"/>
  <c r="AE261" i="15"/>
  <c r="AA261" i="15"/>
  <c r="AP261" i="15" s="1"/>
  <c r="X261" i="15"/>
  <c r="T261" i="15"/>
  <c r="S261" i="15"/>
  <c r="O261" i="15"/>
  <c r="N261" i="15"/>
  <c r="J261" i="15"/>
  <c r="G261" i="15"/>
  <c r="D261" i="15"/>
  <c r="AE260" i="15"/>
  <c r="AA260" i="15"/>
  <c r="AP260" i="15" s="1"/>
  <c r="X260" i="15"/>
  <c r="T260" i="15"/>
  <c r="S260" i="15"/>
  <c r="O260" i="15"/>
  <c r="N260" i="15"/>
  <c r="J260" i="15"/>
  <c r="G260" i="15"/>
  <c r="D260" i="15"/>
  <c r="AE259" i="15"/>
  <c r="AA259" i="15"/>
  <c r="AP259" i="15" s="1"/>
  <c r="X259" i="15"/>
  <c r="T259" i="15"/>
  <c r="S259" i="15"/>
  <c r="O259" i="15"/>
  <c r="N259" i="15"/>
  <c r="J259" i="15"/>
  <c r="G259" i="15"/>
  <c r="D259" i="15"/>
  <c r="AE258" i="15"/>
  <c r="AA258" i="15"/>
  <c r="AP258" i="15" s="1"/>
  <c r="X258" i="15"/>
  <c r="T258" i="15"/>
  <c r="S258" i="15"/>
  <c r="O258" i="15"/>
  <c r="N258" i="15"/>
  <c r="J258" i="15"/>
  <c r="G258" i="15"/>
  <c r="D258" i="15"/>
  <c r="AE257" i="15"/>
  <c r="AA257" i="15"/>
  <c r="AP257" i="15" s="1"/>
  <c r="X257" i="15"/>
  <c r="T257" i="15"/>
  <c r="S257" i="15"/>
  <c r="O257" i="15"/>
  <c r="N257" i="15"/>
  <c r="J257" i="15"/>
  <c r="G257" i="15"/>
  <c r="D257" i="15"/>
  <c r="AE256" i="15"/>
  <c r="AA256" i="15"/>
  <c r="AP256" i="15" s="1"/>
  <c r="X256" i="15"/>
  <c r="T256" i="15"/>
  <c r="S256" i="15"/>
  <c r="O256" i="15"/>
  <c r="N256" i="15"/>
  <c r="J256" i="15"/>
  <c r="G256" i="15"/>
  <c r="D256" i="15"/>
  <c r="AE255" i="15"/>
  <c r="AA255" i="15"/>
  <c r="AP255" i="15" s="1"/>
  <c r="X255" i="15"/>
  <c r="T255" i="15"/>
  <c r="S255" i="15"/>
  <c r="O255" i="15"/>
  <c r="N255" i="15"/>
  <c r="J255" i="15"/>
  <c r="G255" i="15"/>
  <c r="D255" i="15"/>
  <c r="AE254" i="15"/>
  <c r="AA254" i="15"/>
  <c r="AP254" i="15" s="1"/>
  <c r="X254" i="15"/>
  <c r="T254" i="15"/>
  <c r="S254" i="15"/>
  <c r="O254" i="15"/>
  <c r="N254" i="15"/>
  <c r="J254" i="15"/>
  <c r="G254" i="15"/>
  <c r="D254" i="15"/>
  <c r="AE253" i="15"/>
  <c r="AA253" i="15"/>
  <c r="AP253" i="15" s="1"/>
  <c r="X253" i="15"/>
  <c r="T253" i="15"/>
  <c r="S253" i="15"/>
  <c r="O253" i="15"/>
  <c r="N253" i="15"/>
  <c r="J253" i="15"/>
  <c r="G253" i="15"/>
  <c r="D253" i="15"/>
  <c r="AE252" i="15"/>
  <c r="AA252" i="15"/>
  <c r="AP252" i="15" s="1"/>
  <c r="X252" i="15"/>
  <c r="T252" i="15"/>
  <c r="S252" i="15"/>
  <c r="O252" i="15"/>
  <c r="N252" i="15"/>
  <c r="J252" i="15"/>
  <c r="G252" i="15"/>
  <c r="D252" i="15"/>
  <c r="AE251" i="15"/>
  <c r="AA251" i="15"/>
  <c r="AP251" i="15" s="1"/>
  <c r="X251" i="15"/>
  <c r="T251" i="15"/>
  <c r="S251" i="15"/>
  <c r="O251" i="15"/>
  <c r="N251" i="15"/>
  <c r="J251" i="15"/>
  <c r="G251" i="15"/>
  <c r="D251" i="15"/>
  <c r="AE250" i="15"/>
  <c r="AA250" i="15"/>
  <c r="AP250" i="15" s="1"/>
  <c r="X250" i="15"/>
  <c r="T250" i="15"/>
  <c r="S250" i="15"/>
  <c r="O250" i="15"/>
  <c r="N250" i="15"/>
  <c r="J250" i="15"/>
  <c r="G250" i="15"/>
  <c r="D250" i="15"/>
  <c r="AE249" i="15"/>
  <c r="AA249" i="15"/>
  <c r="AP249" i="15" s="1"/>
  <c r="X249" i="15"/>
  <c r="T249" i="15"/>
  <c r="S249" i="15"/>
  <c r="O249" i="15"/>
  <c r="N249" i="15"/>
  <c r="J249" i="15"/>
  <c r="G249" i="15"/>
  <c r="D249" i="15"/>
  <c r="AK248" i="15"/>
  <c r="AE248" i="15"/>
  <c r="AA248" i="15"/>
  <c r="AP248" i="15" s="1"/>
  <c r="X248" i="15"/>
  <c r="T248" i="15"/>
  <c r="S248" i="15"/>
  <c r="O248" i="15"/>
  <c r="N248" i="15"/>
  <c r="J248" i="15"/>
  <c r="G248" i="15"/>
  <c r="D248" i="15"/>
  <c r="AP247" i="15"/>
  <c r="AO247" i="15"/>
  <c r="AN247" i="15"/>
  <c r="AM247" i="15"/>
  <c r="AL247" i="15"/>
  <c r="AJ247" i="15"/>
  <c r="AI247" i="15"/>
  <c r="AH247" i="15"/>
  <c r="AF247" i="15"/>
  <c r="AM246" i="15"/>
  <c r="AE246" i="15"/>
  <c r="AD246" i="15"/>
  <c r="AO246" i="15" s="1"/>
  <c r="AA246" i="15"/>
  <c r="AP246" i="15" s="1"/>
  <c r="X246" i="15"/>
  <c r="U246" i="15"/>
  <c r="T246" i="15"/>
  <c r="S246" i="15"/>
  <c r="O246" i="15"/>
  <c r="N246" i="15"/>
  <c r="J246" i="15"/>
  <c r="H246" i="15"/>
  <c r="G246" i="15"/>
  <c r="D246" i="15"/>
  <c r="AP245" i="15"/>
  <c r="AO245" i="15"/>
  <c r="AN245" i="15"/>
  <c r="AM245" i="15"/>
  <c r="AL245" i="15"/>
  <c r="AJ245" i="15"/>
  <c r="AI245" i="15" s="1"/>
  <c r="AH245" i="15"/>
  <c r="AF245" i="15"/>
  <c r="AE244" i="15"/>
  <c r="AA244" i="15"/>
  <c r="AP244" i="15" s="1"/>
  <c r="X244" i="15"/>
  <c r="T244" i="15"/>
  <c r="S244" i="15"/>
  <c r="O244" i="15"/>
  <c r="N244" i="15"/>
  <c r="J244" i="15"/>
  <c r="G244" i="15"/>
  <c r="D244" i="15"/>
  <c r="AK243" i="15"/>
  <c r="AE243" i="15"/>
  <c r="AA243" i="15"/>
  <c r="AP243" i="15" s="1"/>
  <c r="X243" i="15"/>
  <c r="T243" i="15"/>
  <c r="S243" i="15"/>
  <c r="O243" i="15"/>
  <c r="N243" i="15"/>
  <c r="J243" i="15"/>
  <c r="G243" i="15"/>
  <c r="D243" i="15"/>
  <c r="AP242" i="15"/>
  <c r="AO242" i="15"/>
  <c r="AN242" i="15"/>
  <c r="AM242" i="15"/>
  <c r="AL242" i="15"/>
  <c r="AJ242" i="15"/>
  <c r="AI242" i="15"/>
  <c r="AH242" i="15"/>
  <c r="AF242" i="15"/>
  <c r="AE241" i="15"/>
  <c r="AA241" i="15"/>
  <c r="AP241" i="15" s="1"/>
  <c r="X241" i="15"/>
  <c r="T241" i="15"/>
  <c r="S241" i="15"/>
  <c r="O241" i="15"/>
  <c r="N241" i="15"/>
  <c r="J241" i="15"/>
  <c r="G241" i="15"/>
  <c r="D241" i="15"/>
  <c r="AE240" i="15"/>
  <c r="AA240" i="15"/>
  <c r="AP240" i="15" s="1"/>
  <c r="X240" i="15"/>
  <c r="T240" i="15"/>
  <c r="S240" i="15"/>
  <c r="O240" i="15"/>
  <c r="N240" i="15"/>
  <c r="J240" i="15"/>
  <c r="G240" i="15"/>
  <c r="D240" i="15"/>
  <c r="AM239" i="15"/>
  <c r="AE239" i="15"/>
  <c r="AD239" i="15"/>
  <c r="AO239" i="15" s="1"/>
  <c r="AA239" i="15"/>
  <c r="AP239" i="15" s="1"/>
  <c r="Y239" i="15"/>
  <c r="X239" i="15"/>
  <c r="AL239" i="15" s="1"/>
  <c r="AM238" i="15"/>
  <c r="AE238" i="15"/>
  <c r="AD238" i="15"/>
  <c r="AO238" i="15" s="1"/>
  <c r="AA238" i="15"/>
  <c r="AP238" i="15" s="1"/>
  <c r="X238" i="15"/>
  <c r="U238" i="15"/>
  <c r="T238" i="15"/>
  <c r="S238" i="15"/>
  <c r="O238" i="15"/>
  <c r="N238" i="15"/>
  <c r="J238" i="15"/>
  <c r="H238" i="15"/>
  <c r="G238" i="15"/>
  <c r="D238" i="15"/>
  <c r="AP237" i="15"/>
  <c r="AE237" i="15"/>
  <c r="AA237" i="15"/>
  <c r="X237" i="15"/>
  <c r="AO237" i="15" s="1"/>
  <c r="U237" i="15"/>
  <c r="T237" i="15"/>
  <c r="S237" i="15"/>
  <c r="O237" i="15"/>
  <c r="N237" i="15"/>
  <c r="J237" i="15"/>
  <c r="H237" i="15"/>
  <c r="G237" i="15"/>
  <c r="D237" i="15"/>
  <c r="AP236" i="15"/>
  <c r="AE236" i="15"/>
  <c r="AA236" i="15"/>
  <c r="X236" i="15"/>
  <c r="AO236" i="15" s="1"/>
  <c r="U236" i="15"/>
  <c r="T236" i="15"/>
  <c r="S236" i="15"/>
  <c r="O236" i="15"/>
  <c r="N236" i="15"/>
  <c r="J236" i="15"/>
  <c r="H236" i="15"/>
  <c r="G236" i="15"/>
  <c r="D236" i="15"/>
  <c r="AP235" i="15"/>
  <c r="AE235" i="15"/>
  <c r="AA235" i="15"/>
  <c r="X235" i="15"/>
  <c r="AO235" i="15" s="1"/>
  <c r="U235" i="15"/>
  <c r="T235" i="15"/>
  <c r="S235" i="15"/>
  <c r="O235" i="15"/>
  <c r="N235" i="15"/>
  <c r="J235" i="15"/>
  <c r="H235" i="15"/>
  <c r="G235" i="15"/>
  <c r="D235" i="15"/>
  <c r="AP234" i="15"/>
  <c r="AE234" i="15"/>
  <c r="AA234" i="15"/>
  <c r="X234" i="15"/>
  <c r="AO234" i="15" s="1"/>
  <c r="U234" i="15"/>
  <c r="T234" i="15"/>
  <c r="S234" i="15"/>
  <c r="O234" i="15"/>
  <c r="N234" i="15"/>
  <c r="J234" i="15"/>
  <c r="H234" i="15"/>
  <c r="G234" i="15"/>
  <c r="D234" i="15"/>
  <c r="AP233" i="15"/>
  <c r="AO233" i="15"/>
  <c r="AN233" i="15"/>
  <c r="AM233" i="15"/>
  <c r="AL233" i="15"/>
  <c r="AJ233" i="15"/>
  <c r="AH233" i="15"/>
  <c r="AF233" i="15"/>
  <c r="AE232" i="15"/>
  <c r="AA232" i="15"/>
  <c r="AP232" i="15" s="1"/>
  <c r="X232" i="15"/>
  <c r="T232" i="15"/>
  <c r="S232" i="15"/>
  <c r="O232" i="15"/>
  <c r="N232" i="15"/>
  <c r="J232" i="15"/>
  <c r="G232" i="15"/>
  <c r="D232" i="15"/>
  <c r="AE231" i="15"/>
  <c r="AA231" i="15"/>
  <c r="AP231" i="15" s="1"/>
  <c r="X231" i="15"/>
  <c r="T231" i="15"/>
  <c r="S231" i="15"/>
  <c r="O231" i="15"/>
  <c r="N231" i="15"/>
  <c r="J231" i="15"/>
  <c r="G231" i="15"/>
  <c r="D231" i="15"/>
  <c r="AE230" i="15"/>
  <c r="AA230" i="15"/>
  <c r="AP230" i="15" s="1"/>
  <c r="X230" i="15"/>
  <c r="T230" i="15"/>
  <c r="S230" i="15"/>
  <c r="O230" i="15"/>
  <c r="N230" i="15"/>
  <c r="J230" i="15"/>
  <c r="G230" i="15"/>
  <c r="D230" i="15"/>
  <c r="AE229" i="15"/>
  <c r="AA229" i="15"/>
  <c r="AP229" i="15" s="1"/>
  <c r="X229" i="15"/>
  <c r="T229" i="15"/>
  <c r="S229" i="15"/>
  <c r="O229" i="15"/>
  <c r="AP228" i="15"/>
  <c r="AE228" i="15"/>
  <c r="AA228" i="15"/>
  <c r="X228" i="15"/>
  <c r="U228" i="15"/>
  <c r="T228" i="15"/>
  <c r="S228" i="15"/>
  <c r="O228" i="15"/>
  <c r="N228" i="15"/>
  <c r="J228" i="15"/>
  <c r="G228" i="15"/>
  <c r="U229" i="15" s="1"/>
  <c r="D228" i="15"/>
  <c r="H228" i="15" s="1"/>
  <c r="AP227" i="15"/>
  <c r="AO227" i="15"/>
  <c r="AN227" i="15"/>
  <c r="AM227" i="15"/>
  <c r="AL227" i="15"/>
  <c r="AJ227" i="15"/>
  <c r="AH227" i="15"/>
  <c r="AF227" i="15"/>
  <c r="AE226" i="15"/>
  <c r="AA226" i="15"/>
  <c r="AP226" i="15" s="1"/>
  <c r="X226" i="15"/>
  <c r="T226" i="15"/>
  <c r="S226" i="15"/>
  <c r="O226" i="15"/>
  <c r="N226" i="15"/>
  <c r="J226" i="15"/>
  <c r="G226" i="15"/>
  <c r="D226" i="15"/>
  <c r="AP225" i="15"/>
  <c r="AO225" i="15"/>
  <c r="AN225" i="15"/>
  <c r="AM225" i="15"/>
  <c r="AL225" i="15"/>
  <c r="AJ225" i="15"/>
  <c r="AK226" i="15" s="1"/>
  <c r="AI225" i="15"/>
  <c r="AH225" i="15"/>
  <c r="AF225" i="15"/>
  <c r="AE224" i="15"/>
  <c r="AA224" i="15"/>
  <c r="AP224" i="15" s="1"/>
  <c r="X224" i="15"/>
  <c r="T224" i="15"/>
  <c r="S224" i="15"/>
  <c r="O224" i="15"/>
  <c r="N224" i="15"/>
  <c r="J224" i="15"/>
  <c r="G224" i="15"/>
  <c r="D224" i="15"/>
  <c r="AK223" i="15"/>
  <c r="AE223" i="15"/>
  <c r="AA223" i="15"/>
  <c r="AP223" i="15" s="1"/>
  <c r="X223" i="15"/>
  <c r="T223" i="15"/>
  <c r="S223" i="15"/>
  <c r="O223" i="15"/>
  <c r="N223" i="15"/>
  <c r="J223" i="15"/>
  <c r="G223" i="15"/>
  <c r="D223" i="15"/>
  <c r="AP222" i="15"/>
  <c r="AO222" i="15"/>
  <c r="AN222" i="15"/>
  <c r="AM222" i="15"/>
  <c r="AL222" i="15"/>
  <c r="AJ222" i="15"/>
  <c r="AI222" i="15"/>
  <c r="AH222" i="15"/>
  <c r="AF222" i="15"/>
  <c r="AE221" i="15"/>
  <c r="AA221" i="15"/>
  <c r="AP221" i="15" s="1"/>
  <c r="X221" i="15"/>
  <c r="T221" i="15"/>
  <c r="S221" i="15"/>
  <c r="O221" i="15"/>
  <c r="N221" i="15"/>
  <c r="J221" i="15"/>
  <c r="G221" i="15"/>
  <c r="D221" i="15"/>
  <c r="AE220" i="15"/>
  <c r="AA220" i="15"/>
  <c r="AP220" i="15" s="1"/>
  <c r="X220" i="15"/>
  <c r="D220" i="15"/>
  <c r="AE219" i="15"/>
  <c r="AA219" i="15"/>
  <c r="AP219" i="15" s="1"/>
  <c r="X219" i="15"/>
  <c r="D219" i="15"/>
  <c r="AE218" i="15"/>
  <c r="AA218" i="15"/>
  <c r="AP218" i="15" s="1"/>
  <c r="X218" i="15"/>
  <c r="D218" i="15"/>
  <c r="AE217" i="15"/>
  <c r="AA217" i="15"/>
  <c r="AP217" i="15" s="1"/>
  <c r="X217" i="15"/>
  <c r="D217" i="15"/>
  <c r="AE216" i="15"/>
  <c r="AA216" i="15"/>
  <c r="AP216" i="15" s="1"/>
  <c r="X216" i="15"/>
  <c r="D216" i="15"/>
  <c r="AE215" i="15"/>
  <c r="AA215" i="15"/>
  <c r="AP215" i="15" s="1"/>
  <c r="X215" i="15"/>
  <c r="T215" i="15"/>
  <c r="S215" i="15"/>
  <c r="O215" i="15"/>
  <c r="N215" i="15"/>
  <c r="J215" i="15"/>
  <c r="G215" i="15"/>
  <c r="D215" i="15"/>
  <c r="AM214" i="15"/>
  <c r="AE214" i="15"/>
  <c r="AD214" i="15"/>
  <c r="AO214" i="15" s="1"/>
  <c r="AA214" i="15"/>
  <c r="AP214" i="15" s="1"/>
  <c r="Y214" i="15"/>
  <c r="X214" i="15"/>
  <c r="AL214" i="15" s="1"/>
  <c r="AM213" i="15"/>
  <c r="AE213" i="15"/>
  <c r="AD213" i="15"/>
  <c r="AO213" i="15" s="1"/>
  <c r="AA213" i="15"/>
  <c r="AP213" i="15" s="1"/>
  <c r="Y213" i="15"/>
  <c r="X213" i="15"/>
  <c r="AL213" i="15" s="1"/>
  <c r="AM212" i="15"/>
  <c r="AE212" i="15"/>
  <c r="AD212" i="15"/>
  <c r="AO212" i="15" s="1"/>
  <c r="AA212" i="15"/>
  <c r="AP212" i="15" s="1"/>
  <c r="X212" i="15"/>
  <c r="U212" i="15"/>
  <c r="T212" i="15"/>
  <c r="S212" i="15"/>
  <c r="O212" i="15"/>
  <c r="N212" i="15"/>
  <c r="J212" i="15"/>
  <c r="H212" i="15"/>
  <c r="G212" i="15"/>
  <c r="D212" i="15"/>
  <c r="AP211" i="15"/>
  <c r="AE211" i="15"/>
  <c r="AA211" i="15"/>
  <c r="X211" i="15"/>
  <c r="AO211" i="15" s="1"/>
  <c r="U211" i="15"/>
  <c r="T211" i="15"/>
  <c r="S211" i="15"/>
  <c r="O211" i="15"/>
  <c r="N211" i="15"/>
  <c r="J211" i="15"/>
  <c r="H211" i="15"/>
  <c r="G211" i="15"/>
  <c r="D211" i="15"/>
  <c r="AP210" i="15"/>
  <c r="AO210" i="15"/>
  <c r="AN210" i="15"/>
  <c r="AM210" i="15"/>
  <c r="AL210" i="15"/>
  <c r="AJ210" i="15"/>
  <c r="AH210" i="15"/>
  <c r="AF210" i="15"/>
  <c r="AP209" i="15"/>
  <c r="AE209" i="15"/>
  <c r="AA209" i="15"/>
  <c r="X209" i="15"/>
  <c r="AO209" i="15" s="1"/>
  <c r="U209" i="15"/>
  <c r="T209" i="15"/>
  <c r="S209" i="15"/>
  <c r="O209" i="15"/>
  <c r="N209" i="15"/>
  <c r="J209" i="15"/>
  <c r="H209" i="15"/>
  <c r="G209" i="15"/>
  <c r="D209" i="15"/>
  <c r="AP208" i="15"/>
  <c r="AE208" i="15"/>
  <c r="AA208" i="15"/>
  <c r="X208" i="15"/>
  <c r="AO208" i="15" s="1"/>
  <c r="U208" i="15"/>
  <c r="T208" i="15"/>
  <c r="S208" i="15"/>
  <c r="O208" i="15"/>
  <c r="N208" i="15"/>
  <c r="J208" i="15"/>
  <c r="H208" i="15"/>
  <c r="G208" i="15"/>
  <c r="D208" i="15"/>
  <c r="AP207" i="15"/>
  <c r="AE207" i="15"/>
  <c r="AA207" i="15"/>
  <c r="X207" i="15"/>
  <c r="AO207" i="15" s="1"/>
  <c r="U207" i="15"/>
  <c r="T207" i="15"/>
  <c r="S207" i="15"/>
  <c r="O207" i="15"/>
  <c r="N207" i="15"/>
  <c r="J207" i="15"/>
  <c r="H207" i="15"/>
  <c r="G207" i="15"/>
  <c r="D207" i="15"/>
  <c r="AL206" i="15"/>
  <c r="AE206" i="15"/>
  <c r="AA206" i="15"/>
  <c r="AP206" i="15" s="1"/>
  <c r="X206" i="15"/>
  <c r="T206" i="15"/>
  <c r="S206" i="15"/>
  <c r="O206" i="15"/>
  <c r="N206" i="15"/>
  <c r="J206" i="15"/>
  <c r="G206" i="15"/>
  <c r="D206" i="15"/>
  <c r="AE205" i="15"/>
  <c r="AA205" i="15"/>
  <c r="AP205" i="15" s="1"/>
  <c r="X205" i="15"/>
  <c r="AP204" i="15"/>
  <c r="AE204" i="15"/>
  <c r="AA204" i="15"/>
  <c r="X204" i="15"/>
  <c r="AO204" i="15" s="1"/>
  <c r="U204" i="15"/>
  <c r="T204" i="15"/>
  <c r="S204" i="15"/>
  <c r="O204" i="15"/>
  <c r="N204" i="15"/>
  <c r="J204" i="15"/>
  <c r="H204" i="15"/>
  <c r="G204" i="15"/>
  <c r="D204" i="15"/>
  <c r="AP203" i="15"/>
  <c r="AE203" i="15"/>
  <c r="AA203" i="15"/>
  <c r="X203" i="15"/>
  <c r="AO203" i="15" s="1"/>
  <c r="U203" i="15"/>
  <c r="T203" i="15"/>
  <c r="S203" i="15"/>
  <c r="O203" i="15"/>
  <c r="N203" i="15"/>
  <c r="J203" i="15"/>
  <c r="H203" i="15"/>
  <c r="G203" i="15"/>
  <c r="D203" i="15"/>
  <c r="AP202" i="15"/>
  <c r="AE202" i="15"/>
  <c r="AA202" i="15"/>
  <c r="X202" i="15"/>
  <c r="AO202" i="15" s="1"/>
  <c r="U202" i="15"/>
  <c r="T202" i="15"/>
  <c r="S202" i="15"/>
  <c r="O202" i="15"/>
  <c r="N202" i="15"/>
  <c r="J202" i="15"/>
  <c r="H202" i="15"/>
  <c r="G202" i="15"/>
  <c r="D202" i="15"/>
  <c r="AP201" i="15"/>
  <c r="AO201" i="15"/>
  <c r="AN201" i="15"/>
  <c r="AM201" i="15"/>
  <c r="AL201" i="15"/>
  <c r="AJ201" i="15"/>
  <c r="AH201" i="15"/>
  <c r="AF201" i="15"/>
  <c r="AP200" i="15"/>
  <c r="AL200" i="15"/>
  <c r="AE200" i="15"/>
  <c r="AA200" i="15"/>
  <c r="Y200" i="15"/>
  <c r="X200" i="15"/>
  <c r="AO200" i="15" s="1"/>
  <c r="U200" i="15"/>
  <c r="T200" i="15"/>
  <c r="S200" i="15"/>
  <c r="O200" i="15"/>
  <c r="N200" i="15"/>
  <c r="J200" i="15"/>
  <c r="H200" i="15"/>
  <c r="G200" i="15"/>
  <c r="D200" i="15"/>
  <c r="AP199" i="15"/>
  <c r="AE199" i="15"/>
  <c r="AA199" i="15"/>
  <c r="X199" i="15"/>
  <c r="AO199" i="15" s="1"/>
  <c r="U199" i="15"/>
  <c r="T199" i="15"/>
  <c r="S199" i="15"/>
  <c r="O199" i="15"/>
  <c r="N199" i="15"/>
  <c r="J199" i="15"/>
  <c r="H199" i="15"/>
  <c r="G199" i="15"/>
  <c r="D199" i="15"/>
  <c r="AP198" i="15"/>
  <c r="AE198" i="15"/>
  <c r="AA198" i="15"/>
  <c r="X198" i="15"/>
  <c r="AO198" i="15" s="1"/>
  <c r="U198" i="15"/>
  <c r="T198" i="15"/>
  <c r="S198" i="15"/>
  <c r="O198" i="15"/>
  <c r="N198" i="15"/>
  <c r="J198" i="15"/>
  <c r="H198" i="15"/>
  <c r="G198" i="15"/>
  <c r="D198" i="15"/>
  <c r="AP197" i="15"/>
  <c r="AO197" i="15"/>
  <c r="AN197" i="15"/>
  <c r="AM197" i="15"/>
  <c r="AL197" i="15"/>
  <c r="AJ197" i="15"/>
  <c r="AH197" i="15"/>
  <c r="AF197" i="15"/>
  <c r="AP196" i="15"/>
  <c r="AE196" i="15"/>
  <c r="AA196" i="15"/>
  <c r="X196" i="15"/>
  <c r="AO196" i="15" s="1"/>
  <c r="U196" i="15"/>
  <c r="T196" i="15"/>
  <c r="S196" i="15"/>
  <c r="O196" i="15"/>
  <c r="N196" i="15"/>
  <c r="J196" i="15"/>
  <c r="H196" i="15"/>
  <c r="G196" i="15"/>
  <c r="D196" i="15"/>
  <c r="AP195" i="15"/>
  <c r="AO195" i="15"/>
  <c r="AN195" i="15"/>
  <c r="AM195" i="15"/>
  <c r="AL195" i="15"/>
  <c r="AJ195" i="15"/>
  <c r="AH195" i="15"/>
  <c r="AF195" i="15"/>
  <c r="AP194" i="15"/>
  <c r="AE194" i="15"/>
  <c r="AA194" i="15"/>
  <c r="X194" i="15"/>
  <c r="AO194" i="15" s="1"/>
  <c r="U194" i="15"/>
  <c r="T194" i="15"/>
  <c r="S194" i="15"/>
  <c r="O194" i="15"/>
  <c r="N194" i="15"/>
  <c r="J194" i="15"/>
  <c r="H194" i="15"/>
  <c r="G194" i="15"/>
  <c r="D194" i="15"/>
  <c r="AP193" i="15"/>
  <c r="AL193" i="15"/>
  <c r="AE193" i="15"/>
  <c r="AA193" i="15"/>
  <c r="Y193" i="15"/>
  <c r="X193" i="15"/>
  <c r="AO193" i="15" s="1"/>
  <c r="U193" i="15"/>
  <c r="T193" i="15"/>
  <c r="S193" i="15"/>
  <c r="O193" i="15"/>
  <c r="N193" i="15"/>
  <c r="J193" i="15"/>
  <c r="H193" i="15"/>
  <c r="G193" i="15"/>
  <c r="D193" i="15"/>
  <c r="AP192" i="15"/>
  <c r="AL192" i="15"/>
  <c r="AE192" i="15"/>
  <c r="AA192" i="15"/>
  <c r="Y192" i="15"/>
  <c r="X192" i="15"/>
  <c r="AO192" i="15" s="1"/>
  <c r="U192" i="15"/>
  <c r="T192" i="15"/>
  <c r="S192" i="15"/>
  <c r="O192" i="15"/>
  <c r="N192" i="15"/>
  <c r="J192" i="15"/>
  <c r="H192" i="15"/>
  <c r="G192" i="15"/>
  <c r="D192" i="15"/>
  <c r="AP191" i="15"/>
  <c r="AL191" i="15"/>
  <c r="AE191" i="15"/>
  <c r="AA191" i="15"/>
  <c r="Y191" i="15"/>
  <c r="X191" i="15"/>
  <c r="AO191" i="15" s="1"/>
  <c r="U191" i="15"/>
  <c r="T191" i="15"/>
  <c r="S191" i="15"/>
  <c r="O191" i="15"/>
  <c r="N191" i="15"/>
  <c r="J191" i="15"/>
  <c r="H191" i="15"/>
  <c r="G191" i="15"/>
  <c r="D191" i="15"/>
  <c r="AP190" i="15"/>
  <c r="AL190" i="15"/>
  <c r="AE190" i="15"/>
  <c r="AA190" i="15"/>
  <c r="Y190" i="15"/>
  <c r="X190" i="15"/>
  <c r="AO190" i="15" s="1"/>
  <c r="U190" i="15"/>
  <c r="T190" i="15"/>
  <c r="S190" i="15"/>
  <c r="O190" i="15"/>
  <c r="N190" i="15"/>
  <c r="J190" i="15"/>
  <c r="H190" i="15"/>
  <c r="G190" i="15"/>
  <c r="D190" i="15"/>
  <c r="AP189" i="15"/>
  <c r="AL189" i="15"/>
  <c r="AE189" i="15"/>
  <c r="AA189" i="15"/>
  <c r="Y189" i="15"/>
  <c r="X189" i="15"/>
  <c r="AO189" i="15" s="1"/>
  <c r="U189" i="15"/>
  <c r="T189" i="15"/>
  <c r="S189" i="15"/>
  <c r="O189" i="15"/>
  <c r="N189" i="15"/>
  <c r="J189" i="15"/>
  <c r="H189" i="15"/>
  <c r="G189" i="15"/>
  <c r="D189" i="15"/>
  <c r="AP188" i="15"/>
  <c r="AL188" i="15"/>
  <c r="AE188" i="15"/>
  <c r="AA188" i="15"/>
  <c r="Y188" i="15"/>
  <c r="X188" i="15"/>
  <c r="AO188" i="15" s="1"/>
  <c r="U188" i="15"/>
  <c r="T188" i="15"/>
  <c r="S188" i="15"/>
  <c r="O188" i="15"/>
  <c r="N188" i="15"/>
  <c r="J188" i="15"/>
  <c r="H188" i="15"/>
  <c r="G188" i="15"/>
  <c r="D188" i="15"/>
  <c r="AL187" i="15"/>
  <c r="AE187" i="15"/>
  <c r="AA187" i="15"/>
  <c r="AP187" i="15" s="1"/>
  <c r="X187" i="15"/>
  <c r="AL186" i="15"/>
  <c r="AE186" i="15"/>
  <c r="AA186" i="15"/>
  <c r="AP186" i="15" s="1"/>
  <c r="X186" i="15"/>
  <c r="AL185" i="15"/>
  <c r="AE185" i="15"/>
  <c r="AA185" i="15"/>
  <c r="AP185" i="15" s="1"/>
  <c r="X185" i="15"/>
  <c r="AL184" i="15"/>
  <c r="AE184" i="15"/>
  <c r="AA184" i="15"/>
  <c r="AP184" i="15" s="1"/>
  <c r="X184" i="15"/>
  <c r="AL183" i="15"/>
  <c r="AE183" i="15"/>
  <c r="AA183" i="15"/>
  <c r="AP183" i="15" s="1"/>
  <c r="X183" i="15"/>
  <c r="T183" i="15"/>
  <c r="S183" i="15"/>
  <c r="O183" i="15"/>
  <c r="N183" i="15"/>
  <c r="J183" i="15"/>
  <c r="G183" i="15"/>
  <c r="D183" i="15"/>
  <c r="AE182" i="15"/>
  <c r="AA182" i="15"/>
  <c r="AP182" i="15" s="1"/>
  <c r="X182" i="15"/>
  <c r="T182" i="15"/>
  <c r="S182" i="15"/>
  <c r="O182" i="15"/>
  <c r="N182" i="15"/>
  <c r="J182" i="15"/>
  <c r="G182" i="15"/>
  <c r="D182" i="15"/>
  <c r="AE181" i="15"/>
  <c r="AA181" i="15"/>
  <c r="AP181" i="15" s="1"/>
  <c r="X181" i="15"/>
  <c r="T181" i="15"/>
  <c r="S181" i="15"/>
  <c r="O181" i="15"/>
  <c r="N181" i="15"/>
  <c r="J181" i="15"/>
  <c r="G181" i="15"/>
  <c r="D181" i="15"/>
  <c r="AE180" i="15"/>
  <c r="AA180" i="15"/>
  <c r="AP180" i="15" s="1"/>
  <c r="X180" i="15"/>
  <c r="T180" i="15"/>
  <c r="S180" i="15"/>
  <c r="O180" i="15"/>
  <c r="N180" i="15"/>
  <c r="J180" i="15"/>
  <c r="G180" i="15"/>
  <c r="D180" i="15"/>
  <c r="AE179" i="15"/>
  <c r="AA179" i="15"/>
  <c r="AP179" i="15" s="1"/>
  <c r="X179" i="15"/>
  <c r="T179" i="15"/>
  <c r="S179" i="15"/>
  <c r="O179" i="15"/>
  <c r="N179" i="15"/>
  <c r="J179" i="15"/>
  <c r="G179" i="15"/>
  <c r="D179" i="15"/>
  <c r="AE178" i="15"/>
  <c r="AA178" i="15"/>
  <c r="AP178" i="15" s="1"/>
  <c r="X178" i="15"/>
  <c r="T178" i="15"/>
  <c r="S178" i="15"/>
  <c r="O178" i="15"/>
  <c r="N178" i="15"/>
  <c r="J178" i="15"/>
  <c r="G178" i="15"/>
  <c r="D178" i="15"/>
  <c r="AE177" i="15"/>
  <c r="AA177" i="15"/>
  <c r="AP177" i="15" s="1"/>
  <c r="X177" i="15"/>
  <c r="T177" i="15"/>
  <c r="S177" i="15"/>
  <c r="O177" i="15"/>
  <c r="N177" i="15"/>
  <c r="J177" i="15"/>
  <c r="G177" i="15"/>
  <c r="D177" i="15"/>
  <c r="AK176" i="15"/>
  <c r="AE176" i="15"/>
  <c r="AA176" i="15"/>
  <c r="AP176" i="15" s="1"/>
  <c r="X176" i="15"/>
  <c r="T176" i="15"/>
  <c r="S176" i="15"/>
  <c r="O176" i="15"/>
  <c r="N176" i="15"/>
  <c r="J176" i="15"/>
  <c r="G176" i="15"/>
  <c r="D176" i="15"/>
  <c r="AP175" i="15"/>
  <c r="AO175" i="15"/>
  <c r="AN175" i="15"/>
  <c r="AM175" i="15"/>
  <c r="AL175" i="15"/>
  <c r="AJ175" i="15"/>
  <c r="AI175" i="15"/>
  <c r="AH175" i="15"/>
  <c r="AF175" i="15"/>
  <c r="AK174" i="15"/>
  <c r="AE174" i="15"/>
  <c r="AA174" i="15"/>
  <c r="AP174" i="15" s="1"/>
  <c r="X174" i="15"/>
  <c r="T174" i="15"/>
  <c r="S174" i="15"/>
  <c r="O174" i="15"/>
  <c r="N174" i="15"/>
  <c r="J174" i="15"/>
  <c r="G174" i="15"/>
  <c r="D174" i="15"/>
  <c r="AP173" i="15"/>
  <c r="AO173" i="15"/>
  <c r="AN173" i="15"/>
  <c r="AM173" i="15"/>
  <c r="AL173" i="15"/>
  <c r="AJ173" i="15"/>
  <c r="AI173" i="15"/>
  <c r="AH173" i="15"/>
  <c r="AF173" i="15"/>
  <c r="AE172" i="15"/>
  <c r="AA172" i="15"/>
  <c r="AP172" i="15" s="1"/>
  <c r="X172" i="15"/>
  <c r="T172" i="15"/>
  <c r="S172" i="15"/>
  <c r="O172" i="15"/>
  <c r="N172" i="15"/>
  <c r="J172" i="15"/>
  <c r="G172" i="15"/>
  <c r="D172" i="15"/>
  <c r="AE171" i="15"/>
  <c r="AA171" i="15"/>
  <c r="AP171" i="15" s="1"/>
  <c r="X171" i="15"/>
  <c r="AP170" i="15"/>
  <c r="AE170" i="15"/>
  <c r="AA170" i="15"/>
  <c r="X170" i="15"/>
  <c r="AO170" i="15" s="1"/>
  <c r="AE169" i="15"/>
  <c r="AA169" i="15"/>
  <c r="AP169" i="15" s="1"/>
  <c r="X169" i="15"/>
  <c r="AP168" i="15"/>
  <c r="AE168" i="15"/>
  <c r="AA168" i="15"/>
  <c r="X168" i="15"/>
  <c r="AO168" i="15" s="1"/>
  <c r="AE167" i="15"/>
  <c r="AA167" i="15"/>
  <c r="AP167" i="15" s="1"/>
  <c r="X167" i="15"/>
  <c r="AP166" i="15"/>
  <c r="AE166" i="15"/>
  <c r="AA166" i="15"/>
  <c r="X166" i="15"/>
  <c r="AO166" i="15" s="1"/>
  <c r="AE165" i="15"/>
  <c r="AA165" i="15"/>
  <c r="AP165" i="15" s="1"/>
  <c r="X165" i="15"/>
  <c r="AP164" i="15"/>
  <c r="AE164" i="15"/>
  <c r="AA164" i="15"/>
  <c r="X164" i="15"/>
  <c r="AO164" i="15" s="1"/>
  <c r="AE163" i="15"/>
  <c r="AA163" i="15"/>
  <c r="AP163" i="15" s="1"/>
  <c r="X163" i="15"/>
  <c r="AP162" i="15"/>
  <c r="AE162" i="15"/>
  <c r="AA162" i="15"/>
  <c r="X162" i="15"/>
  <c r="AO162" i="15" s="1"/>
  <c r="AE161" i="15"/>
  <c r="AA161" i="15"/>
  <c r="AP161" i="15" s="1"/>
  <c r="X161" i="15"/>
  <c r="AP160" i="15"/>
  <c r="AE160" i="15"/>
  <c r="AA160" i="15"/>
  <c r="X160" i="15"/>
  <c r="AO160" i="15" s="1"/>
  <c r="U160" i="15"/>
  <c r="T160" i="15"/>
  <c r="S160" i="15"/>
  <c r="O160" i="15"/>
  <c r="N160" i="15"/>
  <c r="J160" i="15"/>
  <c r="H160" i="15"/>
  <c r="G160" i="15"/>
  <c r="D160" i="15"/>
  <c r="AP159" i="15"/>
  <c r="AO159" i="15"/>
  <c r="AN159" i="15"/>
  <c r="AM159" i="15"/>
  <c r="AL159" i="15"/>
  <c r="AJ159" i="15"/>
  <c r="AH159" i="15"/>
  <c r="AF159" i="15"/>
  <c r="AP158" i="15"/>
  <c r="AL158" i="15"/>
  <c r="AE158" i="15"/>
  <c r="AA158" i="15"/>
  <c r="Y158" i="15"/>
  <c r="X158" i="15"/>
  <c r="AO158" i="15" s="1"/>
  <c r="U158" i="15"/>
  <c r="T158" i="15"/>
  <c r="S158" i="15"/>
  <c r="O158" i="15"/>
  <c r="N158" i="15"/>
  <c r="J158" i="15"/>
  <c r="H158" i="15"/>
  <c r="G158" i="15"/>
  <c r="D158" i="15"/>
  <c r="AP157" i="15"/>
  <c r="AE157" i="15"/>
  <c r="AA157" i="15"/>
  <c r="X157" i="15"/>
  <c r="AO157" i="15" s="1"/>
  <c r="U157" i="15"/>
  <c r="T157" i="15"/>
  <c r="S157" i="15"/>
  <c r="O157" i="15"/>
  <c r="N157" i="15"/>
  <c r="J157" i="15"/>
  <c r="H157" i="15"/>
  <c r="G157" i="15"/>
  <c r="D157" i="15"/>
  <c r="AP156" i="15"/>
  <c r="AE156" i="15"/>
  <c r="AA156" i="15"/>
  <c r="X156" i="15"/>
  <c r="AO156" i="15" s="1"/>
  <c r="U156" i="15"/>
  <c r="T156" i="15"/>
  <c r="S156" i="15"/>
  <c r="O156" i="15"/>
  <c r="N156" i="15"/>
  <c r="J156" i="15"/>
  <c r="H156" i="15"/>
  <c r="G156" i="15"/>
  <c r="D156" i="15"/>
  <c r="AP155" i="15"/>
  <c r="AE155" i="15"/>
  <c r="AA155" i="15"/>
  <c r="X155" i="15"/>
  <c r="AO155" i="15" s="1"/>
  <c r="U155" i="15"/>
  <c r="T155" i="15"/>
  <c r="S155" i="15"/>
  <c r="O155" i="15"/>
  <c r="N155" i="15"/>
  <c r="J155" i="15"/>
  <c r="H155" i="15"/>
  <c r="G155" i="15"/>
  <c r="D155" i="15"/>
  <c r="AP154" i="15"/>
  <c r="AE154" i="15"/>
  <c r="AA154" i="15"/>
  <c r="X154" i="15"/>
  <c r="AO154" i="15" s="1"/>
  <c r="U154" i="15"/>
  <c r="T154" i="15"/>
  <c r="S154" i="15"/>
  <c r="O154" i="15"/>
  <c r="N154" i="15"/>
  <c r="J154" i="15"/>
  <c r="H154" i="15"/>
  <c r="G154" i="15"/>
  <c r="D154" i="15"/>
  <c r="AP153" i="15"/>
  <c r="AL153" i="15"/>
  <c r="AE153" i="15"/>
  <c r="AA153" i="15"/>
  <c r="Y153" i="15"/>
  <c r="X153" i="15"/>
  <c r="AO153" i="15" s="1"/>
  <c r="U153" i="15"/>
  <c r="T153" i="15"/>
  <c r="S153" i="15"/>
  <c r="O153" i="15"/>
  <c r="N153" i="15"/>
  <c r="J153" i="15"/>
  <c r="H153" i="15"/>
  <c r="G153" i="15"/>
  <c r="D153" i="15"/>
  <c r="AE152" i="15"/>
  <c r="AA152" i="15"/>
  <c r="AP152" i="15" s="1"/>
  <c r="X152" i="15"/>
  <c r="T152" i="15"/>
  <c r="S152" i="15"/>
  <c r="O152" i="15"/>
  <c r="N152" i="15"/>
  <c r="J152" i="15"/>
  <c r="G152" i="15"/>
  <c r="D152" i="15"/>
  <c r="AP151" i="15"/>
  <c r="AO151" i="15"/>
  <c r="AN151" i="15"/>
  <c r="AM151" i="15"/>
  <c r="AL151" i="15"/>
  <c r="AJ151" i="15"/>
  <c r="AK152" i="15" s="1"/>
  <c r="AI151" i="15"/>
  <c r="AH151" i="15"/>
  <c r="AF151" i="15"/>
  <c r="AE150" i="15"/>
  <c r="AA150" i="15"/>
  <c r="AP150" i="15" s="1"/>
  <c r="X150" i="15"/>
  <c r="T150" i="15"/>
  <c r="S150" i="15"/>
  <c r="O150" i="15"/>
  <c r="N150" i="15"/>
  <c r="J150" i="15"/>
  <c r="G150" i="15"/>
  <c r="D150" i="15"/>
  <c r="AE149" i="15"/>
  <c r="AA149" i="15"/>
  <c r="AP149" i="15" s="1"/>
  <c r="X149" i="15"/>
  <c r="T149" i="15"/>
  <c r="S149" i="15"/>
  <c r="O149" i="15"/>
  <c r="N149" i="15"/>
  <c r="J149" i="15"/>
  <c r="G149" i="15"/>
  <c r="D149" i="15"/>
  <c r="AM148" i="15"/>
  <c r="AE148" i="15"/>
  <c r="AD148" i="15"/>
  <c r="AO148" i="15" s="1"/>
  <c r="AA148" i="15"/>
  <c r="AP148" i="15" s="1"/>
  <c r="X148" i="15"/>
  <c r="U148" i="15"/>
  <c r="T148" i="15"/>
  <c r="S148" i="15"/>
  <c r="O148" i="15"/>
  <c r="N148" i="15"/>
  <c r="J148" i="15"/>
  <c r="G148" i="15"/>
  <c r="D148" i="15"/>
  <c r="H148" i="15" s="1"/>
  <c r="AP147" i="15"/>
  <c r="AE147" i="15"/>
  <c r="AA147" i="15"/>
  <c r="X147" i="15"/>
  <c r="U147" i="15"/>
  <c r="T147" i="15"/>
  <c r="S147" i="15"/>
  <c r="O147" i="15"/>
  <c r="N147" i="15"/>
  <c r="J147" i="15"/>
  <c r="G147" i="15"/>
  <c r="D147" i="15"/>
  <c r="H147" i="15" s="1"/>
  <c r="AP146" i="15"/>
  <c r="AE146" i="15"/>
  <c r="AA146" i="15"/>
  <c r="X146" i="15"/>
  <c r="U146" i="15"/>
  <c r="T146" i="15"/>
  <c r="S146" i="15"/>
  <c r="O146" i="15"/>
  <c r="N146" i="15"/>
  <c r="J146" i="15"/>
  <c r="G146" i="15"/>
  <c r="D146" i="15"/>
  <c r="H146" i="15" s="1"/>
  <c r="AP145" i="15"/>
  <c r="AE145" i="15"/>
  <c r="AA145" i="15"/>
  <c r="X145" i="15"/>
  <c r="U145" i="15"/>
  <c r="T145" i="15"/>
  <c r="S145" i="15"/>
  <c r="O145" i="15"/>
  <c r="N145" i="15"/>
  <c r="J145" i="15"/>
  <c r="G145" i="15"/>
  <c r="D145" i="15"/>
  <c r="H145" i="15" s="1"/>
  <c r="AP144" i="15"/>
  <c r="AO144" i="15"/>
  <c r="AN144" i="15"/>
  <c r="AM144" i="15"/>
  <c r="AL144" i="15"/>
  <c r="AJ144" i="15"/>
  <c r="AH144" i="15"/>
  <c r="AF144" i="15"/>
  <c r="AE143" i="15"/>
  <c r="AA143" i="15"/>
  <c r="AP143" i="15" s="1"/>
  <c r="X143" i="15"/>
  <c r="AE142" i="15"/>
  <c r="AA142" i="15"/>
  <c r="AP142" i="15" s="1"/>
  <c r="X142" i="15"/>
  <c r="T142" i="15"/>
  <c r="S142" i="15"/>
  <c r="O142" i="15"/>
  <c r="N142" i="15"/>
  <c r="J142" i="15"/>
  <c r="G142" i="15"/>
  <c r="D142" i="15"/>
  <c r="AE141" i="15"/>
  <c r="AA141" i="15"/>
  <c r="AP141" i="15" s="1"/>
  <c r="X141" i="15"/>
  <c r="T141" i="15"/>
  <c r="S141" i="15"/>
  <c r="O141" i="15"/>
  <c r="N141" i="15"/>
  <c r="J141" i="15"/>
  <c r="G141" i="15"/>
  <c r="D141" i="15"/>
  <c r="AE140" i="15"/>
  <c r="AA140" i="15"/>
  <c r="AP140" i="15" s="1"/>
  <c r="X140" i="15"/>
  <c r="T140" i="15"/>
  <c r="S140" i="15"/>
  <c r="O140" i="15"/>
  <c r="N140" i="15"/>
  <c r="J140" i="15"/>
  <c r="G140" i="15"/>
  <c r="D140" i="15"/>
  <c r="AE139" i="15"/>
  <c r="AA139" i="15"/>
  <c r="AP139" i="15" s="1"/>
  <c r="X139" i="15"/>
  <c r="T139" i="15"/>
  <c r="S139" i="15"/>
  <c r="O139" i="15"/>
  <c r="N139" i="15"/>
  <c r="J139" i="15"/>
  <c r="G139" i="15"/>
  <c r="D139" i="15"/>
  <c r="AE138" i="15"/>
  <c r="AA138" i="15"/>
  <c r="AP138" i="15" s="1"/>
  <c r="X138" i="15"/>
  <c r="T138" i="15"/>
  <c r="S138" i="15"/>
  <c r="O138" i="15"/>
  <c r="N138" i="15"/>
  <c r="J138" i="15"/>
  <c r="G138" i="15"/>
  <c r="D138" i="15"/>
  <c r="AE137" i="15"/>
  <c r="AA137" i="15"/>
  <c r="AP137" i="15" s="1"/>
  <c r="X137" i="15"/>
  <c r="T137" i="15"/>
  <c r="S137" i="15"/>
  <c r="O137" i="15"/>
  <c r="N137" i="15"/>
  <c r="J137" i="15"/>
  <c r="G137" i="15"/>
  <c r="D137" i="15"/>
  <c r="AE136" i="15"/>
  <c r="AA136" i="15"/>
  <c r="AP136" i="15" s="1"/>
  <c r="X136" i="15"/>
  <c r="T136" i="15"/>
  <c r="S136" i="15"/>
  <c r="O136" i="15"/>
  <c r="N136" i="15"/>
  <c r="J136" i="15"/>
  <c r="G136" i="15"/>
  <c r="D136" i="15"/>
  <c r="AE135" i="15"/>
  <c r="AA135" i="15"/>
  <c r="AP135" i="15" s="1"/>
  <c r="X135" i="15"/>
  <c r="T135" i="15"/>
  <c r="S135" i="15"/>
  <c r="O135" i="15"/>
  <c r="N135" i="15"/>
  <c r="J135" i="15"/>
  <c r="G135" i="15"/>
  <c r="D135" i="15"/>
  <c r="AE134" i="15"/>
  <c r="AA134" i="15"/>
  <c r="AP134" i="15" s="1"/>
  <c r="X134" i="15"/>
  <c r="T134" i="15"/>
  <c r="S134" i="15"/>
  <c r="O134" i="15"/>
  <c r="N134" i="15"/>
  <c r="J134" i="15"/>
  <c r="G134" i="15"/>
  <c r="D134" i="15"/>
  <c r="AE133" i="15"/>
  <c r="AA133" i="15"/>
  <c r="AP133" i="15" s="1"/>
  <c r="X133" i="15"/>
  <c r="T133" i="15"/>
  <c r="S133" i="15"/>
  <c r="O133" i="15"/>
  <c r="N133" i="15"/>
  <c r="J133" i="15"/>
  <c r="G133" i="15"/>
  <c r="D133" i="15"/>
  <c r="AE132" i="15"/>
  <c r="AA132" i="15"/>
  <c r="AP132" i="15" s="1"/>
  <c r="X132" i="15"/>
  <c r="T132" i="15"/>
  <c r="S132" i="15"/>
  <c r="O132" i="15"/>
  <c r="N132" i="15"/>
  <c r="J132" i="15"/>
  <c r="G132" i="15"/>
  <c r="D132" i="15"/>
  <c r="AE131" i="15"/>
  <c r="AA131" i="15"/>
  <c r="AP131" i="15" s="1"/>
  <c r="X131" i="15"/>
  <c r="T131" i="15"/>
  <c r="S131" i="15"/>
  <c r="O131" i="15"/>
  <c r="N131" i="15"/>
  <c r="J131" i="15"/>
  <c r="G131" i="15"/>
  <c r="D131" i="15"/>
  <c r="AE130" i="15"/>
  <c r="AA130" i="15"/>
  <c r="AP130" i="15" s="1"/>
  <c r="X130" i="15"/>
  <c r="T130" i="15"/>
  <c r="S130" i="15"/>
  <c r="O130" i="15"/>
  <c r="N130" i="15"/>
  <c r="J130" i="15"/>
  <c r="G130" i="15"/>
  <c r="D130" i="15"/>
  <c r="AK129" i="15"/>
  <c r="AE129" i="15"/>
  <c r="AA129" i="15"/>
  <c r="AP129" i="15" s="1"/>
  <c r="X129" i="15"/>
  <c r="T129" i="15"/>
  <c r="S129" i="15"/>
  <c r="O129" i="15"/>
  <c r="N129" i="15"/>
  <c r="J129" i="15"/>
  <c r="G129" i="15"/>
  <c r="D129" i="15"/>
  <c r="AP128" i="15"/>
  <c r="AO128" i="15"/>
  <c r="AN128" i="15"/>
  <c r="AM128" i="15"/>
  <c r="AL128" i="15"/>
  <c r="AJ128" i="15"/>
  <c r="AI128" i="15"/>
  <c r="AH128" i="15"/>
  <c r="AF128" i="15"/>
  <c r="AE127" i="15"/>
  <c r="AA127" i="15"/>
  <c r="AP127" i="15" s="1"/>
  <c r="X127" i="15"/>
  <c r="T127" i="15"/>
  <c r="S127" i="15"/>
  <c r="O127" i="15"/>
  <c r="N127" i="15"/>
  <c r="J127" i="15"/>
  <c r="G127" i="15"/>
  <c r="D127" i="15"/>
  <c r="AM126" i="15"/>
  <c r="AE126" i="15"/>
  <c r="AD126" i="15"/>
  <c r="AO126" i="15" s="1"/>
  <c r="AA126" i="15"/>
  <c r="AP126" i="15" s="1"/>
  <c r="Y126" i="15"/>
  <c r="X126" i="15"/>
  <c r="AL126" i="15" s="1"/>
  <c r="U126" i="15"/>
  <c r="T126" i="15"/>
  <c r="S126" i="15"/>
  <c r="O126" i="15"/>
  <c r="N126" i="15"/>
  <c r="J126" i="15"/>
  <c r="H126" i="15"/>
  <c r="G126" i="15"/>
  <c r="D126" i="15"/>
  <c r="AL125" i="15"/>
  <c r="AE125" i="15"/>
  <c r="AA125" i="15"/>
  <c r="AP125" i="15" s="1"/>
  <c r="X125" i="15"/>
  <c r="T125" i="15"/>
  <c r="S125" i="15"/>
  <c r="O125" i="15"/>
  <c r="N125" i="15"/>
  <c r="J125" i="15"/>
  <c r="G125" i="15"/>
  <c r="D125" i="15"/>
  <c r="AM124" i="15"/>
  <c r="AE124" i="15"/>
  <c r="AD124" i="15"/>
  <c r="AO124" i="15" s="1"/>
  <c r="AA124" i="15"/>
  <c r="AP124" i="15" s="1"/>
  <c r="Y124" i="15"/>
  <c r="X124" i="15"/>
  <c r="AL124" i="15" s="1"/>
  <c r="U124" i="15"/>
  <c r="T124" i="15"/>
  <c r="S124" i="15"/>
  <c r="O124" i="15"/>
  <c r="N124" i="15"/>
  <c r="J124" i="15"/>
  <c r="H124" i="15"/>
  <c r="G124" i="15"/>
  <c r="D124" i="15"/>
  <c r="AE123" i="15"/>
  <c r="AA123" i="15"/>
  <c r="AP123" i="15" s="1"/>
  <c r="X123" i="15"/>
  <c r="T123" i="15"/>
  <c r="S123" i="15"/>
  <c r="O123" i="15"/>
  <c r="N123" i="15"/>
  <c r="J123" i="15"/>
  <c r="G123" i="15"/>
  <c r="D123" i="15"/>
  <c r="AM122" i="15"/>
  <c r="AE122" i="15"/>
  <c r="AD122" i="15"/>
  <c r="AO122" i="15" s="1"/>
  <c r="AA122" i="15"/>
  <c r="AP122" i="15" s="1"/>
  <c r="X122" i="15"/>
  <c r="U122" i="15"/>
  <c r="T122" i="15"/>
  <c r="S122" i="15"/>
  <c r="O122" i="15"/>
  <c r="N122" i="15"/>
  <c r="J122" i="15"/>
  <c r="H122" i="15"/>
  <c r="G122" i="15"/>
  <c r="D122" i="15"/>
  <c r="AP121" i="15"/>
  <c r="AE121" i="15"/>
  <c r="AA121" i="15"/>
  <c r="X121" i="15"/>
  <c r="AO121" i="15" s="1"/>
  <c r="U121" i="15"/>
  <c r="T121" i="15"/>
  <c r="S121" i="15"/>
  <c r="O121" i="15"/>
  <c r="N121" i="15"/>
  <c r="J121" i="15"/>
  <c r="H121" i="15"/>
  <c r="G121" i="15"/>
  <c r="D121" i="15"/>
  <c r="AP120" i="15"/>
  <c r="AE120" i="15"/>
  <c r="AA120" i="15"/>
  <c r="X120" i="15"/>
  <c r="AO120" i="15" s="1"/>
  <c r="U120" i="15"/>
  <c r="T120" i="15"/>
  <c r="S120" i="15"/>
  <c r="O120" i="15"/>
  <c r="N120" i="15"/>
  <c r="J120" i="15"/>
  <c r="H120" i="15"/>
  <c r="G120" i="15"/>
  <c r="D120" i="15"/>
  <c r="AP119" i="15"/>
  <c r="AE119" i="15"/>
  <c r="AA119" i="15"/>
  <c r="X119" i="15"/>
  <c r="AO119" i="15" s="1"/>
  <c r="U119" i="15"/>
  <c r="T119" i="15"/>
  <c r="S119" i="15"/>
  <c r="O119" i="15"/>
  <c r="N119" i="15"/>
  <c r="J119" i="15"/>
  <c r="H119" i="15"/>
  <c r="G119" i="15"/>
  <c r="D119" i="15"/>
  <c r="AP118" i="15"/>
  <c r="AO118" i="15"/>
  <c r="AN118" i="15"/>
  <c r="AM118" i="15"/>
  <c r="AL118" i="15"/>
  <c r="AJ118" i="15"/>
  <c r="AH118" i="15"/>
  <c r="AF118" i="15"/>
  <c r="AP117" i="15"/>
  <c r="AL117" i="15"/>
  <c r="AE117" i="15"/>
  <c r="AA117" i="15"/>
  <c r="Y117" i="15"/>
  <c r="X117" i="15"/>
  <c r="AO117" i="15" s="1"/>
  <c r="U117" i="15"/>
  <c r="T117" i="15"/>
  <c r="S117" i="15"/>
  <c r="O117" i="15"/>
  <c r="N117" i="15"/>
  <c r="J117" i="15"/>
  <c r="H117" i="15"/>
  <c r="G117" i="15"/>
  <c r="D117" i="15"/>
  <c r="AE116" i="15"/>
  <c r="AA116" i="15"/>
  <c r="AP116" i="15" s="1"/>
  <c r="X116" i="15"/>
  <c r="AL115" i="15"/>
  <c r="AE115" i="15"/>
  <c r="AA115" i="15"/>
  <c r="AP115" i="15" s="1"/>
  <c r="X115" i="15"/>
  <c r="T115" i="15"/>
  <c r="S115" i="15"/>
  <c r="O115" i="15"/>
  <c r="N115" i="15"/>
  <c r="J115" i="15"/>
  <c r="G115" i="15"/>
  <c r="D115" i="15"/>
  <c r="AP114" i="15"/>
  <c r="AO114" i="15"/>
  <c r="AN114" i="15"/>
  <c r="AM114" i="15"/>
  <c r="AL114" i="15"/>
  <c r="AJ114" i="15"/>
  <c r="AK115" i="15" s="1"/>
  <c r="AI114" i="15"/>
  <c r="AH114" i="15"/>
  <c r="AF114" i="15"/>
  <c r="AM113" i="15"/>
  <c r="AE113" i="15"/>
  <c r="AD113" i="15"/>
  <c r="AO113" i="15" s="1"/>
  <c r="AA113" i="15"/>
  <c r="AP113" i="15" s="1"/>
  <c r="Y113" i="15"/>
  <c r="X113" i="15"/>
  <c r="AL113" i="15" s="1"/>
  <c r="AM112" i="15"/>
  <c r="AE112" i="15"/>
  <c r="AD112" i="15"/>
  <c r="AO112" i="15" s="1"/>
  <c r="AA112" i="15"/>
  <c r="AP112" i="15" s="1"/>
  <c r="Y112" i="15"/>
  <c r="X112" i="15"/>
  <c r="AL112" i="15" s="1"/>
  <c r="U112" i="15"/>
  <c r="T112" i="15"/>
  <c r="S112" i="15"/>
  <c r="O112" i="15"/>
  <c r="N112" i="15"/>
  <c r="J112" i="15"/>
  <c r="H112" i="15"/>
  <c r="G112" i="15"/>
  <c r="D112" i="15"/>
  <c r="AP111" i="15"/>
  <c r="AL111" i="15"/>
  <c r="AE111" i="15"/>
  <c r="AA111" i="15"/>
  <c r="Y111" i="15"/>
  <c r="X111" i="15"/>
  <c r="AO111" i="15" s="1"/>
  <c r="AE110" i="15"/>
  <c r="AA110" i="15"/>
  <c r="AP110" i="15" s="1"/>
  <c r="X110" i="15"/>
  <c r="AP109" i="15"/>
  <c r="AL109" i="15"/>
  <c r="AE109" i="15"/>
  <c r="AA109" i="15"/>
  <c r="Y109" i="15"/>
  <c r="X109" i="15"/>
  <c r="AO109" i="15" s="1"/>
  <c r="U109" i="15"/>
  <c r="T109" i="15"/>
  <c r="S109" i="15"/>
  <c r="O109" i="15"/>
  <c r="N109" i="15"/>
  <c r="J109" i="15"/>
  <c r="H109" i="15"/>
  <c r="G109" i="15"/>
  <c r="D109" i="15"/>
  <c r="AP108" i="15"/>
  <c r="AL108" i="15"/>
  <c r="AE108" i="15"/>
  <c r="AA108" i="15"/>
  <c r="Y108" i="15"/>
  <c r="X108" i="15"/>
  <c r="AO108" i="15" s="1"/>
  <c r="U108" i="15"/>
  <c r="T108" i="15"/>
  <c r="S108" i="15"/>
  <c r="O108" i="15"/>
  <c r="N108" i="15"/>
  <c r="J108" i="15"/>
  <c r="H108" i="15"/>
  <c r="G108" i="15"/>
  <c r="D108" i="15"/>
  <c r="AP107" i="15"/>
  <c r="AO107" i="15"/>
  <c r="AN107" i="15"/>
  <c r="AM107" i="15"/>
  <c r="AL107" i="15"/>
  <c r="AJ107" i="15"/>
  <c r="AH107" i="15"/>
  <c r="AF107" i="15"/>
  <c r="AP106" i="15"/>
  <c r="AE106" i="15"/>
  <c r="AA106" i="15"/>
  <c r="X106" i="15"/>
  <c r="AO106" i="15" s="1"/>
  <c r="U106" i="15"/>
  <c r="T106" i="15"/>
  <c r="S106" i="15"/>
  <c r="O106" i="15"/>
  <c r="N106" i="15"/>
  <c r="J106" i="15"/>
  <c r="H106" i="15"/>
  <c r="G106" i="15"/>
  <c r="D106" i="15"/>
  <c r="AE105" i="15"/>
  <c r="AA105" i="15"/>
  <c r="AP105" i="15" s="1"/>
  <c r="X105" i="15"/>
  <c r="T105" i="15"/>
  <c r="S105" i="15"/>
  <c r="O105" i="15"/>
  <c r="N105" i="15"/>
  <c r="J105" i="15"/>
  <c r="G105" i="15"/>
  <c r="D105" i="15"/>
  <c r="AP104" i="15"/>
  <c r="AO104" i="15"/>
  <c r="AN104" i="15"/>
  <c r="AM104" i="15"/>
  <c r="AL104" i="15"/>
  <c r="AJ104" i="15"/>
  <c r="AK105" i="15" s="1"/>
  <c r="AI104" i="15"/>
  <c r="AH104" i="15"/>
  <c r="AF104" i="15"/>
  <c r="AM103" i="15"/>
  <c r="AE103" i="15"/>
  <c r="AD103" i="15"/>
  <c r="AO103" i="15" s="1"/>
  <c r="AA103" i="15"/>
  <c r="AP103" i="15" s="1"/>
  <c r="Y103" i="15"/>
  <c r="X103" i="15"/>
  <c r="AL103" i="15" s="1"/>
  <c r="AM102" i="15"/>
  <c r="AE102" i="15"/>
  <c r="AD102" i="15"/>
  <c r="AO102" i="15" s="1"/>
  <c r="AA102" i="15"/>
  <c r="AP102" i="15" s="1"/>
  <c r="Y102" i="15"/>
  <c r="X102" i="15"/>
  <c r="AL102" i="15" s="1"/>
  <c r="AM101" i="15"/>
  <c r="AE101" i="15"/>
  <c r="AD101" i="15"/>
  <c r="AO101" i="15" s="1"/>
  <c r="AA101" i="15"/>
  <c r="AP101" i="15" s="1"/>
  <c r="Y101" i="15"/>
  <c r="X101" i="15"/>
  <c r="AL101" i="15" s="1"/>
  <c r="AM100" i="15"/>
  <c r="AE100" i="15"/>
  <c r="AD100" i="15"/>
  <c r="AO100" i="15" s="1"/>
  <c r="AA100" i="15"/>
  <c r="AP100" i="15" s="1"/>
  <c r="Y100" i="15"/>
  <c r="X100" i="15"/>
  <c r="AL100" i="15" s="1"/>
  <c r="AM99" i="15"/>
  <c r="AE99" i="15"/>
  <c r="AD99" i="15"/>
  <c r="AO99" i="15" s="1"/>
  <c r="AA99" i="15"/>
  <c r="AP99" i="15" s="1"/>
  <c r="Y99" i="15"/>
  <c r="X99" i="15"/>
  <c r="AL99" i="15" s="1"/>
  <c r="AM98" i="15"/>
  <c r="AE98" i="15"/>
  <c r="AD98" i="15"/>
  <c r="AO98" i="15" s="1"/>
  <c r="AA98" i="15"/>
  <c r="AP98" i="15" s="1"/>
  <c r="Y98" i="15"/>
  <c r="X98" i="15"/>
  <c r="AL98" i="15" s="1"/>
  <c r="U98" i="15"/>
  <c r="T98" i="15"/>
  <c r="S98" i="15"/>
  <c r="O98" i="15"/>
  <c r="N98" i="15"/>
  <c r="J98" i="15"/>
  <c r="H98" i="15"/>
  <c r="G98" i="15"/>
  <c r="D98" i="15"/>
  <c r="AP97" i="15"/>
  <c r="AL97" i="15"/>
  <c r="AE97" i="15"/>
  <c r="AA97" i="15"/>
  <c r="Y97" i="15"/>
  <c r="X97" i="15"/>
  <c r="AO97" i="15" s="1"/>
  <c r="U97" i="15"/>
  <c r="T97" i="15"/>
  <c r="S97" i="15"/>
  <c r="O97" i="15"/>
  <c r="N97" i="15"/>
  <c r="J97" i="15"/>
  <c r="H97" i="15"/>
  <c r="G97" i="15"/>
  <c r="D97" i="15"/>
  <c r="AP96" i="15"/>
  <c r="AO96" i="15"/>
  <c r="AN96" i="15"/>
  <c r="AM96" i="15"/>
  <c r="AL96" i="15"/>
  <c r="AJ96" i="15"/>
  <c r="AH96" i="15"/>
  <c r="AF96" i="15"/>
  <c r="AP95" i="15"/>
  <c r="AE95" i="15"/>
  <c r="AA95" i="15"/>
  <c r="X95" i="15"/>
  <c r="AO95" i="15" s="1"/>
  <c r="U95" i="15"/>
  <c r="T95" i="15"/>
  <c r="S95" i="15"/>
  <c r="O95" i="15"/>
  <c r="N95" i="15"/>
  <c r="J95" i="15"/>
  <c r="H95" i="15"/>
  <c r="G95" i="15"/>
  <c r="D95" i="15"/>
  <c r="AP94" i="15"/>
  <c r="AE94" i="15"/>
  <c r="AA94" i="15"/>
  <c r="X94" i="15"/>
  <c r="AO94" i="15" s="1"/>
  <c r="U94" i="15"/>
  <c r="T94" i="15"/>
  <c r="S94" i="15"/>
  <c r="O94" i="15"/>
  <c r="N94" i="15"/>
  <c r="J94" i="15"/>
  <c r="H94" i="15"/>
  <c r="G94" i="15"/>
  <c r="D94" i="15"/>
  <c r="AP93" i="15"/>
  <c r="AE93" i="15"/>
  <c r="AA93" i="15"/>
  <c r="X93" i="15"/>
  <c r="AO93" i="15" s="1"/>
  <c r="U93" i="15"/>
  <c r="T93" i="15"/>
  <c r="S93" i="15"/>
  <c r="O93" i="15"/>
  <c r="N93" i="15"/>
  <c r="J93" i="15"/>
  <c r="H93" i="15"/>
  <c r="G93" i="15"/>
  <c r="D93" i="15"/>
  <c r="AP92" i="15"/>
  <c r="AE92" i="15"/>
  <c r="AA92" i="15"/>
  <c r="X92" i="15"/>
  <c r="AO92" i="15" s="1"/>
  <c r="U92" i="15"/>
  <c r="T92" i="15"/>
  <c r="S92" i="15"/>
  <c r="O92" i="15"/>
  <c r="N92" i="15"/>
  <c r="J92" i="15"/>
  <c r="H92" i="15"/>
  <c r="G92" i="15"/>
  <c r="D92" i="15"/>
  <c r="AP91" i="15"/>
  <c r="AE91" i="15"/>
  <c r="AA91" i="15"/>
  <c r="X91" i="15"/>
  <c r="AO91" i="15" s="1"/>
  <c r="U91" i="15"/>
  <c r="T91" i="15"/>
  <c r="S91" i="15"/>
  <c r="O91" i="15"/>
  <c r="N91" i="15"/>
  <c r="J91" i="15"/>
  <c r="H91" i="15"/>
  <c r="G91" i="15"/>
  <c r="D91" i="15"/>
  <c r="AP90" i="15"/>
  <c r="AE90" i="15"/>
  <c r="AA90" i="15"/>
  <c r="X90" i="15"/>
  <c r="AO90" i="15" s="1"/>
  <c r="U90" i="15"/>
  <c r="T90" i="15"/>
  <c r="S90" i="15"/>
  <c r="O90" i="15"/>
  <c r="N90" i="15"/>
  <c r="J90" i="15"/>
  <c r="H90" i="15"/>
  <c r="G90" i="15"/>
  <c r="D90" i="15"/>
  <c r="AP89" i="15"/>
  <c r="AE89" i="15"/>
  <c r="AA89" i="15"/>
  <c r="X89" i="15"/>
  <c r="AO89" i="15" s="1"/>
  <c r="U89" i="15"/>
  <c r="T89" i="15"/>
  <c r="S89" i="15"/>
  <c r="O89" i="15"/>
  <c r="N89" i="15"/>
  <c r="J89" i="15"/>
  <c r="H89" i="15"/>
  <c r="G89" i="15"/>
  <c r="D89" i="15"/>
  <c r="AP88" i="15"/>
  <c r="AL88" i="15"/>
  <c r="AE88" i="15"/>
  <c r="AA88" i="15"/>
  <c r="Y88" i="15"/>
  <c r="X88" i="15"/>
  <c r="AO88" i="15" s="1"/>
  <c r="U88" i="15"/>
  <c r="T88" i="15"/>
  <c r="S88" i="15"/>
  <c r="O88" i="15"/>
  <c r="N88" i="15"/>
  <c r="J88" i="15"/>
  <c r="H88" i="15"/>
  <c r="G88" i="15"/>
  <c r="D88" i="15"/>
  <c r="AP87" i="15"/>
  <c r="AE87" i="15"/>
  <c r="AA87" i="15"/>
  <c r="X87" i="15"/>
  <c r="AO87" i="15" s="1"/>
  <c r="U87" i="15"/>
  <c r="T87" i="15"/>
  <c r="S87" i="15"/>
  <c r="O87" i="15"/>
  <c r="N87" i="15"/>
  <c r="J87" i="15"/>
  <c r="H87" i="15"/>
  <c r="G87" i="15"/>
  <c r="D87" i="15"/>
  <c r="AP86" i="15"/>
  <c r="AM86" i="15"/>
  <c r="AA86" i="15"/>
  <c r="Z86" i="15"/>
  <c r="U86" i="15"/>
  <c r="T86" i="15"/>
  <c r="S86" i="15"/>
  <c r="O86" i="15"/>
  <c r="N86" i="15"/>
  <c r="J86" i="15"/>
  <c r="I86" i="15"/>
  <c r="G86" i="15"/>
  <c r="H86" i="15" s="1"/>
  <c r="D86" i="15"/>
  <c r="AP85" i="15"/>
  <c r="AO85" i="15"/>
  <c r="AN85" i="15"/>
  <c r="AM85" i="15"/>
  <c r="AL85" i="15"/>
  <c r="AJ85" i="15"/>
  <c r="AK86" i="15" s="1"/>
  <c r="AI85" i="15"/>
  <c r="AH85" i="15"/>
  <c r="AF85" i="15"/>
  <c r="AE84" i="15"/>
  <c r="AA84" i="15"/>
  <c r="AP84" i="15" s="1"/>
  <c r="X84" i="15"/>
  <c r="T84" i="15"/>
  <c r="S84" i="15"/>
  <c r="O84" i="15"/>
  <c r="N84" i="15"/>
  <c r="J84" i="15"/>
  <c r="G84" i="15"/>
  <c r="D84" i="15"/>
  <c r="AE83" i="15"/>
  <c r="AA83" i="15"/>
  <c r="AP83" i="15" s="1"/>
  <c r="X83" i="15"/>
  <c r="AP82" i="15"/>
  <c r="AL82" i="15"/>
  <c r="AE82" i="15"/>
  <c r="AA82" i="15"/>
  <c r="Y82" i="15"/>
  <c r="X82" i="15"/>
  <c r="AE81" i="15"/>
  <c r="AA81" i="15"/>
  <c r="AP81" i="15" s="1"/>
  <c r="X81" i="15"/>
  <c r="AP80" i="15"/>
  <c r="AL80" i="15"/>
  <c r="AE80" i="15"/>
  <c r="AA80" i="15"/>
  <c r="Y80" i="15"/>
  <c r="X80" i="15"/>
  <c r="AE79" i="15"/>
  <c r="AA79" i="15"/>
  <c r="AP79" i="15" s="1"/>
  <c r="X79" i="15"/>
  <c r="AP78" i="15"/>
  <c r="AL78" i="15"/>
  <c r="AE78" i="15"/>
  <c r="AA78" i="15"/>
  <c r="Y78" i="15"/>
  <c r="X78" i="15"/>
  <c r="AE77" i="15"/>
  <c r="AA77" i="15"/>
  <c r="AP77" i="15" s="1"/>
  <c r="X77" i="15"/>
  <c r="AP76" i="15"/>
  <c r="AL76" i="15"/>
  <c r="AE76" i="15"/>
  <c r="AA76" i="15"/>
  <c r="Y76" i="15"/>
  <c r="X76" i="15"/>
  <c r="AE75" i="15"/>
  <c r="AA75" i="15"/>
  <c r="AP75" i="15" s="1"/>
  <c r="X75" i="15"/>
  <c r="AP74" i="15"/>
  <c r="AL74" i="15"/>
  <c r="AE74" i="15"/>
  <c r="AA74" i="15"/>
  <c r="Y74" i="15"/>
  <c r="X74" i="15"/>
  <c r="AE73" i="15"/>
  <c r="AA73" i="15"/>
  <c r="AP73" i="15" s="1"/>
  <c r="X73" i="15"/>
  <c r="AP72" i="15"/>
  <c r="AL72" i="15"/>
  <c r="AE72" i="15"/>
  <c r="AA72" i="15"/>
  <c r="Y72" i="15"/>
  <c r="X72" i="15"/>
  <c r="AE71" i="15"/>
  <c r="AA71" i="15"/>
  <c r="AP71" i="15" s="1"/>
  <c r="X71" i="15"/>
  <c r="AP70" i="15"/>
  <c r="AL70" i="15"/>
  <c r="AE70" i="15"/>
  <c r="AA70" i="15"/>
  <c r="Y70" i="15"/>
  <c r="X70" i="15"/>
  <c r="U70" i="15"/>
  <c r="T70" i="15"/>
  <c r="S70" i="15"/>
  <c r="O70" i="15"/>
  <c r="N70" i="15"/>
  <c r="J70" i="15"/>
  <c r="H70" i="15"/>
  <c r="G70" i="15"/>
  <c r="D70" i="15"/>
  <c r="AP69" i="15"/>
  <c r="AL69" i="15"/>
  <c r="AE69" i="15"/>
  <c r="AA69" i="15"/>
  <c r="Y69" i="15"/>
  <c r="X69" i="15"/>
  <c r="U69" i="15"/>
  <c r="T69" i="15"/>
  <c r="S69" i="15"/>
  <c r="O69" i="15"/>
  <c r="N69" i="15"/>
  <c r="J69" i="15"/>
  <c r="H69" i="15"/>
  <c r="G69" i="15"/>
  <c r="D69" i="15"/>
  <c r="AE68" i="15"/>
  <c r="AA68" i="15"/>
  <c r="AP68" i="15" s="1"/>
  <c r="X68" i="15"/>
  <c r="AE67" i="15"/>
  <c r="AA67" i="15"/>
  <c r="AP67" i="15" s="1"/>
  <c r="X67" i="15"/>
  <c r="AE66" i="15"/>
  <c r="AA66" i="15"/>
  <c r="AP66" i="15" s="1"/>
  <c r="X66" i="15"/>
  <c r="T66" i="15"/>
  <c r="S66" i="15"/>
  <c r="O66" i="15"/>
  <c r="N66" i="15"/>
  <c r="J66" i="15"/>
  <c r="G66" i="15"/>
  <c r="F66" i="15"/>
  <c r="D66" i="15"/>
  <c r="AP65" i="15"/>
  <c r="AO65" i="15"/>
  <c r="AN65" i="15"/>
  <c r="AM65" i="15"/>
  <c r="AL65" i="15"/>
  <c r="AJ65" i="15"/>
  <c r="AK66" i="15" s="1"/>
  <c r="AI65" i="15"/>
  <c r="AH65" i="15"/>
  <c r="AF65" i="15"/>
  <c r="AE64" i="15"/>
  <c r="AA64" i="15"/>
  <c r="AP64" i="15" s="1"/>
  <c r="X64" i="15"/>
  <c r="T64" i="15"/>
  <c r="S64" i="15"/>
  <c r="O64" i="15"/>
  <c r="N64" i="15"/>
  <c r="J64" i="15"/>
  <c r="G64" i="15"/>
  <c r="D64" i="15"/>
  <c r="AE63" i="15"/>
  <c r="AA63" i="15"/>
  <c r="AP63" i="15" s="1"/>
  <c r="X63" i="15"/>
  <c r="T63" i="15"/>
  <c r="S63" i="15"/>
  <c r="O63" i="15"/>
  <c r="N63" i="15"/>
  <c r="J63" i="15"/>
  <c r="G63" i="15"/>
  <c r="D63" i="15"/>
  <c r="AM62" i="15"/>
  <c r="AE62" i="15"/>
  <c r="AD62" i="15"/>
  <c r="AO62" i="15" s="1"/>
  <c r="AA62" i="15"/>
  <c r="AP62" i="15" s="1"/>
  <c r="X62" i="15"/>
  <c r="U62" i="15"/>
  <c r="T62" i="15"/>
  <c r="S62" i="15"/>
  <c r="O62" i="15"/>
  <c r="N62" i="15"/>
  <c r="J62" i="15"/>
  <c r="G62" i="15"/>
  <c r="D62" i="15"/>
  <c r="H62" i="15" s="1"/>
  <c r="AP61" i="15"/>
  <c r="AE61" i="15"/>
  <c r="AA61" i="15"/>
  <c r="X61" i="15"/>
  <c r="U61" i="15"/>
  <c r="T61" i="15"/>
  <c r="S61" i="15"/>
  <c r="O61" i="15"/>
  <c r="N61" i="15"/>
  <c r="J61" i="15"/>
  <c r="G61" i="15"/>
  <c r="D61" i="15"/>
  <c r="H61" i="15" s="1"/>
  <c r="AP60" i="15"/>
  <c r="AO60" i="15"/>
  <c r="AN60" i="15"/>
  <c r="AM60" i="15"/>
  <c r="AL60" i="15"/>
  <c r="AJ60" i="15"/>
  <c r="AH60" i="15"/>
  <c r="AF60" i="15"/>
  <c r="AP59" i="15"/>
  <c r="AE59" i="15"/>
  <c r="AA59" i="15"/>
  <c r="X59" i="15"/>
  <c r="U59" i="15"/>
  <c r="T59" i="15"/>
  <c r="S59" i="15"/>
  <c r="O59" i="15"/>
  <c r="N59" i="15"/>
  <c r="J59" i="15"/>
  <c r="G59" i="15"/>
  <c r="D59" i="15"/>
  <c r="H59" i="15" s="1"/>
  <c r="AP58" i="15"/>
  <c r="AE58" i="15"/>
  <c r="AA58" i="15"/>
  <c r="X58" i="15"/>
  <c r="U58" i="15"/>
  <c r="T58" i="15"/>
  <c r="S58" i="15"/>
  <c r="O58" i="15"/>
  <c r="N58" i="15"/>
  <c r="J58" i="15"/>
  <c r="G58" i="15"/>
  <c r="D58" i="15"/>
  <c r="H58" i="15" s="1"/>
  <c r="AP57" i="15"/>
  <c r="AE57" i="15"/>
  <c r="AA57" i="15"/>
  <c r="X57" i="15"/>
  <c r="U57" i="15"/>
  <c r="T57" i="15"/>
  <c r="S57" i="15"/>
  <c r="O57" i="15"/>
  <c r="N57" i="15"/>
  <c r="J57" i="15"/>
  <c r="G57" i="15"/>
  <c r="D57" i="15"/>
  <c r="H57" i="15" s="1"/>
  <c r="AP56" i="15"/>
  <c r="AE56" i="15"/>
  <c r="AA56" i="15"/>
  <c r="X56" i="15"/>
  <c r="U56" i="15"/>
  <c r="T56" i="15"/>
  <c r="S56" i="15"/>
  <c r="O56" i="15"/>
  <c r="N56" i="15"/>
  <c r="J56" i="15"/>
  <c r="G56" i="15"/>
  <c r="D56" i="15"/>
  <c r="H56" i="15" s="1"/>
  <c r="AP55" i="15"/>
  <c r="AE55" i="15"/>
  <c r="AA55" i="15"/>
  <c r="X55" i="15"/>
  <c r="U55" i="15"/>
  <c r="T55" i="15"/>
  <c r="S55" i="15"/>
  <c r="O55" i="15"/>
  <c r="N55" i="15"/>
  <c r="J55" i="15"/>
  <c r="G55" i="15"/>
  <c r="D55" i="15"/>
  <c r="H55" i="15" s="1"/>
  <c r="AP54" i="15"/>
  <c r="AE54" i="15"/>
  <c r="AA54" i="15"/>
  <c r="X54" i="15"/>
  <c r="U54" i="15"/>
  <c r="T54" i="15"/>
  <c r="S54" i="15"/>
  <c r="O54" i="15"/>
  <c r="N54" i="15"/>
  <c r="J54" i="15"/>
  <c r="G54" i="15"/>
  <c r="D54" i="15"/>
  <c r="H54" i="15" s="1"/>
  <c r="AE53" i="15"/>
  <c r="AA53" i="15"/>
  <c r="AP53" i="15" s="1"/>
  <c r="X53" i="15"/>
  <c r="AE52" i="15"/>
  <c r="AA52" i="15"/>
  <c r="AP52" i="15" s="1"/>
  <c r="X52" i="15"/>
  <c r="AE51" i="15"/>
  <c r="AA51" i="15"/>
  <c r="AP51" i="15" s="1"/>
  <c r="X51" i="15"/>
  <c r="T51" i="15"/>
  <c r="S51" i="15"/>
  <c r="O51" i="15"/>
  <c r="N51" i="15"/>
  <c r="J51" i="15"/>
  <c r="G51" i="15"/>
  <c r="D51" i="15"/>
  <c r="AE50" i="15"/>
  <c r="AA50" i="15"/>
  <c r="AP50" i="15" s="1"/>
  <c r="X50" i="15"/>
  <c r="T50" i="15"/>
  <c r="S50" i="15"/>
  <c r="O50" i="15"/>
  <c r="N50" i="15"/>
  <c r="J50" i="15"/>
  <c r="G50" i="15"/>
  <c r="D50" i="15"/>
  <c r="AE49" i="15"/>
  <c r="AA49" i="15"/>
  <c r="AP49" i="15" s="1"/>
  <c r="X49" i="15"/>
  <c r="T49" i="15"/>
  <c r="S49" i="15"/>
  <c r="O49" i="15"/>
  <c r="N49" i="15"/>
  <c r="J49" i="15"/>
  <c r="G49" i="15"/>
  <c r="D49" i="15"/>
  <c r="AK48" i="15"/>
  <c r="AE48" i="15"/>
  <c r="AA48" i="15"/>
  <c r="AP48" i="15" s="1"/>
  <c r="X48" i="15"/>
  <c r="T48" i="15"/>
  <c r="S48" i="15"/>
  <c r="O48" i="15"/>
  <c r="N48" i="15"/>
  <c r="J48" i="15"/>
  <c r="G48" i="15"/>
  <c r="D48" i="15"/>
  <c r="AP47" i="15"/>
  <c r="AO47" i="15"/>
  <c r="AN47" i="15"/>
  <c r="AM47" i="15"/>
  <c r="AL47" i="15"/>
  <c r="AJ47" i="15"/>
  <c r="AI47" i="15"/>
  <c r="AH47" i="15"/>
  <c r="AF47" i="15"/>
  <c r="AE46" i="15"/>
  <c r="AA46" i="15"/>
  <c r="AP46" i="15" s="1"/>
  <c r="X46" i="15"/>
  <c r="T46" i="15"/>
  <c r="S46" i="15"/>
  <c r="O46" i="15"/>
  <c r="N46" i="15"/>
  <c r="J46" i="15"/>
  <c r="G46" i="15"/>
  <c r="D46" i="15"/>
  <c r="AK45" i="15"/>
  <c r="AE45" i="15"/>
  <c r="AA45" i="15"/>
  <c r="AP45" i="15" s="1"/>
  <c r="X45" i="15"/>
  <c r="T45" i="15"/>
  <c r="S45" i="15"/>
  <c r="O45" i="15"/>
  <c r="N45" i="15"/>
  <c r="J45" i="15"/>
  <c r="G45" i="15"/>
  <c r="D45" i="15"/>
  <c r="AP44" i="15"/>
  <c r="AO44" i="15"/>
  <c r="AN44" i="15"/>
  <c r="AM44" i="15"/>
  <c r="AL44" i="15"/>
  <c r="AJ44" i="15"/>
  <c r="AI44" i="15"/>
  <c r="AH44" i="15"/>
  <c r="AF44" i="15"/>
  <c r="AE43" i="15"/>
  <c r="AA43" i="15"/>
  <c r="AP43" i="15" s="1"/>
  <c r="X43" i="15"/>
  <c r="T43" i="15"/>
  <c r="S43" i="15"/>
  <c r="O43" i="15"/>
  <c r="N43" i="15"/>
  <c r="J43" i="15"/>
  <c r="G43" i="15"/>
  <c r="D43" i="15"/>
  <c r="AE42" i="15"/>
  <c r="AA42" i="15"/>
  <c r="AP42" i="15" s="1"/>
  <c r="X42" i="15"/>
  <c r="T42" i="15"/>
  <c r="S42" i="15"/>
  <c r="O42" i="15"/>
  <c r="N42" i="15"/>
  <c r="J42" i="15"/>
  <c r="G42" i="15"/>
  <c r="D42" i="15"/>
  <c r="AK41" i="15"/>
  <c r="AE41" i="15"/>
  <c r="AA41" i="15"/>
  <c r="AP41" i="15" s="1"/>
  <c r="X41" i="15"/>
  <c r="T41" i="15"/>
  <c r="S41" i="15"/>
  <c r="O41" i="15"/>
  <c r="N41" i="15"/>
  <c r="J41" i="15"/>
  <c r="G41" i="15"/>
  <c r="D41" i="15"/>
  <c r="AP40" i="15"/>
  <c r="AO40" i="15"/>
  <c r="AN40" i="15"/>
  <c r="AM40" i="15"/>
  <c r="AL40" i="15"/>
  <c r="AJ40" i="15"/>
  <c r="AI40" i="15"/>
  <c r="AH40" i="15"/>
  <c r="AF40" i="15"/>
  <c r="AM39" i="15"/>
  <c r="AE39" i="15"/>
  <c r="AD39" i="15"/>
  <c r="AO39" i="15" s="1"/>
  <c r="AA39" i="15"/>
  <c r="AP39" i="15" s="1"/>
  <c r="X39" i="15"/>
  <c r="U39" i="15"/>
  <c r="T39" i="15"/>
  <c r="S39" i="15"/>
  <c r="O39" i="15"/>
  <c r="N39" i="15"/>
  <c r="J39" i="15"/>
  <c r="H39" i="15"/>
  <c r="G39" i="15"/>
  <c r="D39" i="15"/>
  <c r="AP38" i="15"/>
  <c r="AE38" i="15"/>
  <c r="AA38" i="15"/>
  <c r="X38" i="15"/>
  <c r="AO38" i="15" s="1"/>
  <c r="U38" i="15"/>
  <c r="T38" i="15"/>
  <c r="S38" i="15"/>
  <c r="O38" i="15"/>
  <c r="N38" i="15"/>
  <c r="J38" i="15"/>
  <c r="H38" i="15"/>
  <c r="G38" i="15"/>
  <c r="D38" i="15"/>
  <c r="AP37" i="15"/>
  <c r="AE37" i="15"/>
  <c r="AA37" i="15"/>
  <c r="X37" i="15"/>
  <c r="AO37" i="15" s="1"/>
  <c r="U37" i="15"/>
  <c r="T37" i="15"/>
  <c r="S37" i="15"/>
  <c r="O37" i="15"/>
  <c r="N37" i="15"/>
  <c r="J37" i="15"/>
  <c r="H37" i="15"/>
  <c r="G37" i="15"/>
  <c r="D37" i="15"/>
  <c r="AP36" i="15"/>
  <c r="AE36" i="15"/>
  <c r="AA36" i="15"/>
  <c r="X36" i="15"/>
  <c r="AO36" i="15" s="1"/>
  <c r="U36" i="15"/>
  <c r="T36" i="15"/>
  <c r="S36" i="15"/>
  <c r="O36" i="15"/>
  <c r="N36" i="15"/>
  <c r="J36" i="15"/>
  <c r="H36" i="15"/>
  <c r="G36" i="15"/>
  <c r="D36" i="15"/>
  <c r="AP35" i="15"/>
  <c r="AO35" i="15"/>
  <c r="AN35" i="15"/>
  <c r="AM35" i="15"/>
  <c r="AL35" i="15"/>
  <c r="AJ35" i="15"/>
  <c r="AH35" i="15"/>
  <c r="AF35" i="15"/>
  <c r="AP34" i="15"/>
  <c r="AL34" i="15"/>
  <c r="AE34" i="15"/>
  <c r="AA34" i="15"/>
  <c r="Y34" i="15"/>
  <c r="X34" i="15"/>
  <c r="AO34" i="15" s="1"/>
  <c r="U34" i="15"/>
  <c r="T34" i="15"/>
  <c r="S34" i="15"/>
  <c r="S263" i="15" s="1"/>
  <c r="O34" i="15"/>
  <c r="N34" i="15"/>
  <c r="J34" i="15"/>
  <c r="H34" i="15"/>
  <c r="G34" i="15"/>
  <c r="D34" i="15"/>
  <c r="AP33" i="15"/>
  <c r="AO33" i="15"/>
  <c r="AN33" i="15"/>
  <c r="AM33" i="15"/>
  <c r="AL33" i="15"/>
  <c r="AJ33" i="15"/>
  <c r="AH33" i="15"/>
  <c r="AF33" i="15"/>
  <c r="AL32" i="15"/>
  <c r="AE32" i="15"/>
  <c r="AA32" i="15"/>
  <c r="AP32" i="15" s="1"/>
  <c r="X32" i="15"/>
  <c r="AE31" i="15"/>
  <c r="AA31" i="15"/>
  <c r="AP31" i="15" s="1"/>
  <c r="X31" i="15"/>
  <c r="T31" i="15"/>
  <c r="S31" i="15"/>
  <c r="O31" i="15"/>
  <c r="N31" i="15"/>
  <c r="J31" i="15"/>
  <c r="G31" i="15"/>
  <c r="D31" i="15"/>
  <c r="AE30" i="15"/>
  <c r="AA30" i="15"/>
  <c r="AP30" i="15" s="1"/>
  <c r="X30" i="15"/>
  <c r="T30" i="15"/>
  <c r="S30" i="15"/>
  <c r="O30" i="15"/>
  <c r="N30" i="15"/>
  <c r="J30" i="15"/>
  <c r="G30" i="15"/>
  <c r="D30" i="15"/>
  <c r="AE29" i="15"/>
  <c r="AA29" i="15"/>
  <c r="AP29" i="15" s="1"/>
  <c r="X29" i="15"/>
  <c r="T29" i="15"/>
  <c r="S29" i="15"/>
  <c r="O29" i="15"/>
  <c r="N29" i="15"/>
  <c r="J29" i="15"/>
  <c r="G29" i="15"/>
  <c r="D29" i="15"/>
  <c r="AE28" i="15"/>
  <c r="AA28" i="15"/>
  <c r="AP28" i="15" s="1"/>
  <c r="X28" i="15"/>
  <c r="T28" i="15"/>
  <c r="S28" i="15"/>
  <c r="O28" i="15"/>
  <c r="N28" i="15"/>
  <c r="J28" i="15"/>
  <c r="G28" i="15"/>
  <c r="D28" i="15"/>
  <c r="AE27" i="15"/>
  <c r="AA27" i="15"/>
  <c r="AP27" i="15" s="1"/>
  <c r="X27" i="15"/>
  <c r="T27" i="15"/>
  <c r="S27" i="15"/>
  <c r="O27" i="15"/>
  <c r="N27" i="15"/>
  <c r="J27" i="15"/>
  <c r="G27" i="15"/>
  <c r="D27" i="15"/>
  <c r="AE26" i="15"/>
  <c r="AA26" i="15"/>
  <c r="AP26" i="15" s="1"/>
  <c r="X26" i="15"/>
  <c r="T26" i="15"/>
  <c r="S26" i="15"/>
  <c r="O26" i="15"/>
  <c r="N26" i="15"/>
  <c r="J26" i="15"/>
  <c r="G26" i="15"/>
  <c r="D26" i="15"/>
  <c r="AE25" i="15"/>
  <c r="AA25" i="15"/>
  <c r="AP25" i="15" s="1"/>
  <c r="X25" i="15"/>
  <c r="T25" i="15"/>
  <c r="S25" i="15"/>
  <c r="O25" i="15"/>
  <c r="N25" i="15"/>
  <c r="J25" i="15"/>
  <c r="G25" i="15"/>
  <c r="D25" i="15"/>
  <c r="AE24" i="15"/>
  <c r="AA24" i="15"/>
  <c r="AP24" i="15" s="1"/>
  <c r="X24" i="15"/>
  <c r="T24" i="15"/>
  <c r="S24" i="15"/>
  <c r="O24" i="15"/>
  <c r="N24" i="15"/>
  <c r="J24" i="15"/>
  <c r="G24" i="15"/>
  <c r="D24" i="15"/>
  <c r="AE23" i="15"/>
  <c r="AA23" i="15"/>
  <c r="AP23" i="15" s="1"/>
  <c r="X23" i="15"/>
  <c r="T23" i="15"/>
  <c r="S23" i="15"/>
  <c r="O23" i="15"/>
  <c r="N23" i="15"/>
  <c r="J23" i="15"/>
  <c r="G23" i="15"/>
  <c r="D23" i="15"/>
  <c r="AK22" i="15"/>
  <c r="AE22" i="15"/>
  <c r="AA22" i="15"/>
  <c r="AP22" i="15" s="1"/>
  <c r="X22" i="15"/>
  <c r="T22" i="15"/>
  <c r="S22" i="15"/>
  <c r="O22" i="15"/>
  <c r="N22" i="15"/>
  <c r="J22" i="15"/>
  <c r="G22" i="15"/>
  <c r="D22" i="15"/>
  <c r="AP21" i="15"/>
  <c r="AO21" i="15"/>
  <c r="AN21" i="15"/>
  <c r="AM21" i="15"/>
  <c r="AL21" i="15"/>
  <c r="AJ21" i="15"/>
  <c r="AI21" i="15"/>
  <c r="AH21" i="15"/>
  <c r="AF21" i="15"/>
  <c r="AM20" i="15"/>
  <c r="AE20" i="15"/>
  <c r="AD20" i="15"/>
  <c r="AO20" i="15" s="1"/>
  <c r="AA20" i="15"/>
  <c r="AP20" i="15" s="1"/>
  <c r="X20" i="15"/>
  <c r="U20" i="15"/>
  <c r="T20" i="15"/>
  <c r="S20" i="15"/>
  <c r="O20" i="15"/>
  <c r="N20" i="15"/>
  <c r="J20" i="15"/>
  <c r="G20" i="15"/>
  <c r="D20" i="15"/>
  <c r="H20" i="15" s="1"/>
  <c r="AP19" i="15"/>
  <c r="AE19" i="15"/>
  <c r="AA19" i="15"/>
  <c r="X19" i="15"/>
  <c r="U19" i="15"/>
  <c r="T19" i="15"/>
  <c r="S19" i="15"/>
  <c r="O19" i="15"/>
  <c r="N19" i="15"/>
  <c r="J19" i="15"/>
  <c r="G19" i="15"/>
  <c r="D19" i="15"/>
  <c r="H19" i="15" s="1"/>
  <c r="AP18" i="15"/>
  <c r="AO18" i="15"/>
  <c r="AN18" i="15"/>
  <c r="AM18" i="15"/>
  <c r="AL18" i="15"/>
  <c r="AJ18" i="15"/>
  <c r="AH18" i="15"/>
  <c r="AF18" i="15"/>
  <c r="AE17" i="15"/>
  <c r="AE263" i="15" s="1"/>
  <c r="AA17" i="15"/>
  <c r="AP17" i="15" s="1"/>
  <c r="X17" i="15"/>
  <c r="T17" i="15"/>
  <c r="S17" i="15"/>
  <c r="O17" i="15"/>
  <c r="N17" i="15"/>
  <c r="J17" i="15"/>
  <c r="G17" i="15"/>
  <c r="D17" i="15"/>
  <c r="AK16" i="15"/>
  <c r="AE16" i="15"/>
  <c r="AA16" i="15"/>
  <c r="AP16" i="15" s="1"/>
  <c r="X16" i="15"/>
  <c r="T16" i="15"/>
  <c r="T263" i="15" s="1"/>
  <c r="S16" i="15"/>
  <c r="O16" i="15"/>
  <c r="O263" i="15" s="1"/>
  <c r="N16" i="15"/>
  <c r="J16" i="15"/>
  <c r="J263" i="15" s="1"/>
  <c r="G16" i="15"/>
  <c r="D16" i="15"/>
  <c r="AE263" i="14"/>
  <c r="AC263" i="14"/>
  <c r="AB263" i="14"/>
  <c r="AA263" i="14"/>
  <c r="Z263" i="14"/>
  <c r="T263" i="14"/>
  <c r="S263" i="14"/>
  <c r="R263" i="14"/>
  <c r="Q263" i="14"/>
  <c r="P263" i="14"/>
  <c r="N263" i="14"/>
  <c r="M263" i="14"/>
  <c r="L263" i="14"/>
  <c r="K263" i="14"/>
  <c r="J263" i="14"/>
  <c r="I263" i="14"/>
  <c r="Y262" i="14"/>
  <c r="X262" i="14"/>
  <c r="AD262" i="14" s="1"/>
  <c r="U262" i="14"/>
  <c r="O262" i="14"/>
  <c r="H262" i="14"/>
  <c r="G262" i="14"/>
  <c r="D262" i="14"/>
  <c r="X261" i="14"/>
  <c r="O261" i="14"/>
  <c r="G261" i="14"/>
  <c r="D261" i="14"/>
  <c r="Y260" i="14"/>
  <c r="X260" i="14"/>
  <c r="AD260" i="14" s="1"/>
  <c r="U260" i="14"/>
  <c r="O260" i="14"/>
  <c r="H260" i="14"/>
  <c r="G260" i="14"/>
  <c r="D260" i="14"/>
  <c r="AD259" i="14"/>
  <c r="X259" i="14"/>
  <c r="Y259" i="14" s="1"/>
  <c r="O259" i="14"/>
  <c r="G259" i="14"/>
  <c r="D259" i="14"/>
  <c r="Y258" i="14"/>
  <c r="X258" i="14"/>
  <c r="AD258" i="14" s="1"/>
  <c r="U258" i="14"/>
  <c r="O258" i="14"/>
  <c r="H258" i="14"/>
  <c r="G258" i="14"/>
  <c r="D258" i="14"/>
  <c r="X257" i="14"/>
  <c r="Y257" i="14" s="1"/>
  <c r="O257" i="14"/>
  <c r="G257" i="14"/>
  <c r="D257" i="14"/>
  <c r="X256" i="14"/>
  <c r="AD256" i="14" s="1"/>
  <c r="U256" i="14"/>
  <c r="O256" i="14"/>
  <c r="H256" i="14"/>
  <c r="G256" i="14"/>
  <c r="D256" i="14"/>
  <c r="AD255" i="14"/>
  <c r="X255" i="14"/>
  <c r="Y255" i="14" s="1"/>
  <c r="O255" i="14"/>
  <c r="G255" i="14"/>
  <c r="D255" i="14"/>
  <c r="Y254" i="14"/>
  <c r="X254" i="14"/>
  <c r="AD254" i="14" s="1"/>
  <c r="U254" i="14"/>
  <c r="O254" i="14"/>
  <c r="H254" i="14"/>
  <c r="G254" i="14"/>
  <c r="D254" i="14"/>
  <c r="X253" i="14"/>
  <c r="Y253" i="14" s="1"/>
  <c r="O253" i="14"/>
  <c r="G253" i="14"/>
  <c r="D253" i="14"/>
  <c r="Y252" i="14"/>
  <c r="X252" i="14"/>
  <c r="AD252" i="14" s="1"/>
  <c r="U252" i="14"/>
  <c r="O252" i="14"/>
  <c r="H252" i="14"/>
  <c r="G252" i="14"/>
  <c r="D252" i="14"/>
  <c r="AD251" i="14"/>
  <c r="X251" i="14"/>
  <c r="Y251" i="14" s="1"/>
  <c r="O251" i="14"/>
  <c r="G251" i="14"/>
  <c r="D251" i="14"/>
  <c r="Y250" i="14"/>
  <c r="X250" i="14"/>
  <c r="AD250" i="14" s="1"/>
  <c r="W250" i="14"/>
  <c r="V250" i="14"/>
  <c r="U250" i="14"/>
  <c r="O250" i="14"/>
  <c r="H250" i="14"/>
  <c r="G250" i="14"/>
  <c r="F250" i="14"/>
  <c r="D250" i="14"/>
  <c r="AD249" i="14"/>
  <c r="X249" i="14"/>
  <c r="Y249" i="14" s="1"/>
  <c r="O249" i="14"/>
  <c r="G249" i="14"/>
  <c r="D249" i="14"/>
  <c r="Y248" i="14"/>
  <c r="X248" i="14"/>
  <c r="AD248" i="14" s="1"/>
  <c r="U248" i="14"/>
  <c r="O248" i="14"/>
  <c r="H248" i="14"/>
  <c r="G248" i="14"/>
  <c r="D248" i="14"/>
  <c r="AD247" i="14"/>
  <c r="Y246" i="14"/>
  <c r="X246" i="14"/>
  <c r="AD246" i="14" s="1"/>
  <c r="U246" i="14"/>
  <c r="O246" i="14"/>
  <c r="G246" i="14"/>
  <c r="D246" i="14"/>
  <c r="H246" i="14" s="1"/>
  <c r="AD245" i="14"/>
  <c r="Y244" i="14"/>
  <c r="X244" i="14"/>
  <c r="AD244" i="14" s="1"/>
  <c r="U244" i="14"/>
  <c r="O244" i="14"/>
  <c r="H244" i="14"/>
  <c r="G244" i="14"/>
  <c r="D244" i="14"/>
  <c r="X243" i="14"/>
  <c r="Y243" i="14" s="1"/>
  <c r="O243" i="14"/>
  <c r="G243" i="14"/>
  <c r="D243" i="14"/>
  <c r="AD242" i="14"/>
  <c r="AD241" i="14"/>
  <c r="X241" i="14"/>
  <c r="O241" i="14"/>
  <c r="G241" i="14"/>
  <c r="D241" i="14"/>
  <c r="X240" i="14"/>
  <c r="AD240" i="14" s="1"/>
  <c r="U240" i="14"/>
  <c r="O240" i="14"/>
  <c r="G240" i="14"/>
  <c r="D240" i="14"/>
  <c r="H240" i="14" s="1"/>
  <c r="X239" i="14"/>
  <c r="Y239" i="14" s="1"/>
  <c r="X238" i="14"/>
  <c r="Y238" i="14" s="1"/>
  <c r="O238" i="14"/>
  <c r="G238" i="14"/>
  <c r="D238" i="14"/>
  <c r="Y237" i="14"/>
  <c r="X237" i="14"/>
  <c r="AD237" i="14" s="1"/>
  <c r="U237" i="14"/>
  <c r="O237" i="14"/>
  <c r="H237" i="14"/>
  <c r="G237" i="14"/>
  <c r="D237" i="14"/>
  <c r="AD236" i="14"/>
  <c r="X236" i="14"/>
  <c r="Y236" i="14" s="1"/>
  <c r="O236" i="14"/>
  <c r="G236" i="14"/>
  <c r="D236" i="14"/>
  <c r="X235" i="14"/>
  <c r="AD235" i="14" s="1"/>
  <c r="U235" i="14"/>
  <c r="O235" i="14"/>
  <c r="G235" i="14"/>
  <c r="D235" i="14"/>
  <c r="H235" i="14" s="1"/>
  <c r="X234" i="14"/>
  <c r="Y234" i="14" s="1"/>
  <c r="O234" i="14"/>
  <c r="G234" i="14"/>
  <c r="D234" i="14"/>
  <c r="AD233" i="14"/>
  <c r="AD232" i="14"/>
  <c r="X232" i="14"/>
  <c r="O232" i="14"/>
  <c r="G232" i="14"/>
  <c r="D232" i="14"/>
  <c r="Y231" i="14"/>
  <c r="X231" i="14"/>
  <c r="AD231" i="14" s="1"/>
  <c r="U231" i="14"/>
  <c r="O231" i="14"/>
  <c r="H231" i="14"/>
  <c r="G231" i="14"/>
  <c r="D231" i="14"/>
  <c r="X230" i="14"/>
  <c r="Y230" i="14" s="1"/>
  <c r="O230" i="14"/>
  <c r="G230" i="14"/>
  <c r="D230" i="14"/>
  <c r="X229" i="14"/>
  <c r="AD229" i="14" s="1"/>
  <c r="U229" i="14"/>
  <c r="O229" i="14"/>
  <c r="X228" i="14"/>
  <c r="AD228" i="14" s="1"/>
  <c r="U228" i="14"/>
  <c r="O228" i="14"/>
  <c r="G228" i="14"/>
  <c r="D228" i="14"/>
  <c r="H228" i="14" s="1"/>
  <c r="AD227" i="14"/>
  <c r="Y226" i="14"/>
  <c r="X226" i="14"/>
  <c r="AD226" i="14" s="1"/>
  <c r="U226" i="14"/>
  <c r="O226" i="14"/>
  <c r="H226" i="14"/>
  <c r="G226" i="14"/>
  <c r="D226" i="14"/>
  <c r="AD225" i="14"/>
  <c r="Y224" i="14"/>
  <c r="X224" i="14"/>
  <c r="AD224" i="14" s="1"/>
  <c r="U224" i="14"/>
  <c r="O224" i="14"/>
  <c r="H224" i="14"/>
  <c r="G224" i="14"/>
  <c r="D224" i="14"/>
  <c r="X223" i="14"/>
  <c r="O223" i="14"/>
  <c r="G223" i="14"/>
  <c r="D223" i="14"/>
  <c r="AD222" i="14"/>
  <c r="AD221" i="14"/>
  <c r="X221" i="14"/>
  <c r="Y221" i="14" s="1"/>
  <c r="V221" i="14"/>
  <c r="W221" i="14" s="1"/>
  <c r="O221" i="14"/>
  <c r="G221" i="14"/>
  <c r="D221" i="14"/>
  <c r="X220" i="14"/>
  <c r="AD220" i="14" s="1"/>
  <c r="U220" i="14"/>
  <c r="H220" i="14"/>
  <c r="D220" i="14"/>
  <c r="X219" i="14"/>
  <c r="U219" i="14"/>
  <c r="H219" i="14"/>
  <c r="D219" i="14"/>
  <c r="X218" i="14"/>
  <c r="AD218" i="14" s="1"/>
  <c r="U218" i="14"/>
  <c r="H218" i="14"/>
  <c r="D218" i="14"/>
  <c r="AD217" i="14"/>
  <c r="X217" i="14"/>
  <c r="U217" i="14"/>
  <c r="H217" i="14"/>
  <c r="D217" i="14"/>
  <c r="X216" i="14"/>
  <c r="AD216" i="14" s="1"/>
  <c r="U216" i="14"/>
  <c r="H216" i="14"/>
  <c r="D216" i="14"/>
  <c r="X215" i="14"/>
  <c r="Y215" i="14" s="1"/>
  <c r="O215" i="14"/>
  <c r="G215" i="14"/>
  <c r="D215" i="14"/>
  <c r="Y214" i="14"/>
  <c r="X214" i="14"/>
  <c r="AD214" i="14" s="1"/>
  <c r="Y213" i="14"/>
  <c r="X213" i="14"/>
  <c r="AD213" i="14" s="1"/>
  <c r="Y212" i="14"/>
  <c r="X212" i="14"/>
  <c r="AD212" i="14" s="1"/>
  <c r="U212" i="14"/>
  <c r="O212" i="14"/>
  <c r="H212" i="14"/>
  <c r="G212" i="14"/>
  <c r="D212" i="14"/>
  <c r="AD211" i="14"/>
  <c r="X211" i="14"/>
  <c r="O211" i="14"/>
  <c r="G211" i="14"/>
  <c r="D211" i="14"/>
  <c r="AD210" i="14"/>
  <c r="X209" i="14"/>
  <c r="Y209" i="14" s="1"/>
  <c r="O209" i="14"/>
  <c r="G209" i="14"/>
  <c r="D209" i="14"/>
  <c r="Y208" i="14"/>
  <c r="X208" i="14"/>
  <c r="AD208" i="14" s="1"/>
  <c r="U208" i="14"/>
  <c r="O208" i="14"/>
  <c r="H208" i="14"/>
  <c r="G208" i="14"/>
  <c r="D208" i="14"/>
  <c r="AD207" i="14"/>
  <c r="X207" i="14"/>
  <c r="Y207" i="14" s="1"/>
  <c r="O207" i="14"/>
  <c r="G207" i="14"/>
  <c r="D207" i="14"/>
  <c r="Y206" i="14"/>
  <c r="X206" i="14"/>
  <c r="AD206" i="14" s="1"/>
  <c r="U206" i="14"/>
  <c r="O206" i="14"/>
  <c r="H206" i="14"/>
  <c r="G206" i="14"/>
  <c r="D206" i="14"/>
  <c r="X205" i="14"/>
  <c r="X204" i="14"/>
  <c r="O204" i="14"/>
  <c r="G204" i="14"/>
  <c r="D204" i="14"/>
  <c r="Y203" i="14"/>
  <c r="X203" i="14"/>
  <c r="AD203" i="14" s="1"/>
  <c r="U203" i="14"/>
  <c r="O203" i="14"/>
  <c r="H203" i="14"/>
  <c r="G203" i="14"/>
  <c r="D203" i="14"/>
  <c r="AD202" i="14"/>
  <c r="X202" i="14"/>
  <c r="Y202" i="14" s="1"/>
  <c r="O202" i="14"/>
  <c r="G202" i="14"/>
  <c r="D202" i="14"/>
  <c r="AD201" i="14"/>
  <c r="X200" i="14"/>
  <c r="Y200" i="14" s="1"/>
  <c r="O200" i="14"/>
  <c r="G200" i="14"/>
  <c r="D200" i="14"/>
  <c r="Y199" i="14"/>
  <c r="X199" i="14"/>
  <c r="AD199" i="14" s="1"/>
  <c r="U199" i="14"/>
  <c r="O199" i="14"/>
  <c r="H199" i="14"/>
  <c r="G199" i="14"/>
  <c r="D199" i="14"/>
  <c r="AD198" i="14"/>
  <c r="X198" i="14"/>
  <c r="Y198" i="14" s="1"/>
  <c r="O198" i="14"/>
  <c r="G198" i="14"/>
  <c r="D198" i="14"/>
  <c r="AD197" i="14"/>
  <c r="X196" i="14"/>
  <c r="Y196" i="14" s="1"/>
  <c r="O196" i="14"/>
  <c r="G196" i="14"/>
  <c r="D196" i="14"/>
  <c r="AD195" i="14"/>
  <c r="AD194" i="14"/>
  <c r="X194" i="14"/>
  <c r="O194" i="14"/>
  <c r="G194" i="14"/>
  <c r="D194" i="14"/>
  <c r="Y193" i="14"/>
  <c r="X193" i="14"/>
  <c r="AD193" i="14" s="1"/>
  <c r="U193" i="14"/>
  <c r="O193" i="14"/>
  <c r="H193" i="14"/>
  <c r="G193" i="14"/>
  <c r="D193" i="14"/>
  <c r="X192" i="14"/>
  <c r="Y192" i="14" s="1"/>
  <c r="O192" i="14"/>
  <c r="G192" i="14"/>
  <c r="D192" i="14"/>
  <c r="Y191" i="14"/>
  <c r="X191" i="14"/>
  <c r="AD191" i="14" s="1"/>
  <c r="U191" i="14"/>
  <c r="O191" i="14"/>
  <c r="H191" i="14"/>
  <c r="G191" i="14"/>
  <c r="D191" i="14"/>
  <c r="AD190" i="14"/>
  <c r="X190" i="14"/>
  <c r="Y190" i="14" s="1"/>
  <c r="O190" i="14"/>
  <c r="G190" i="14"/>
  <c r="D190" i="14"/>
  <c r="Y189" i="14"/>
  <c r="X189" i="14"/>
  <c r="AD189" i="14" s="1"/>
  <c r="U189" i="14"/>
  <c r="O189" i="14"/>
  <c r="H189" i="14"/>
  <c r="G189" i="14"/>
  <c r="D189" i="14"/>
  <c r="X188" i="14"/>
  <c r="Y188" i="14" s="1"/>
  <c r="O188" i="14"/>
  <c r="G188" i="14"/>
  <c r="D188" i="14"/>
  <c r="Y187" i="14"/>
  <c r="X187" i="14"/>
  <c r="AD187" i="14" s="1"/>
  <c r="Y186" i="14"/>
  <c r="X186" i="14"/>
  <c r="AD186" i="14" s="1"/>
  <c r="Y185" i="14"/>
  <c r="X185" i="14"/>
  <c r="AD185" i="14" s="1"/>
  <c r="Y184" i="14"/>
  <c r="X184" i="14"/>
  <c r="AD184" i="14" s="1"/>
  <c r="Y183" i="14"/>
  <c r="X183" i="14"/>
  <c r="AD183" i="14" s="1"/>
  <c r="U183" i="14"/>
  <c r="O183" i="14"/>
  <c r="H183" i="14"/>
  <c r="G183" i="14"/>
  <c r="D183" i="14"/>
  <c r="AD182" i="14"/>
  <c r="X182" i="14"/>
  <c r="Y182" i="14" s="1"/>
  <c r="O182" i="14"/>
  <c r="G182" i="14"/>
  <c r="D182" i="14"/>
  <c r="Y181" i="14"/>
  <c r="X181" i="14"/>
  <c r="AD181" i="14" s="1"/>
  <c r="U181" i="14"/>
  <c r="O181" i="14"/>
  <c r="H181" i="14"/>
  <c r="G181" i="14"/>
  <c r="D181" i="14"/>
  <c r="X180" i="14"/>
  <c r="Y180" i="14" s="1"/>
  <c r="O180" i="14"/>
  <c r="G180" i="14"/>
  <c r="D180" i="14"/>
  <c r="Y179" i="14"/>
  <c r="X179" i="14"/>
  <c r="AD179" i="14" s="1"/>
  <c r="U179" i="14"/>
  <c r="O179" i="14"/>
  <c r="H179" i="14"/>
  <c r="G179" i="14"/>
  <c r="D179" i="14"/>
  <c r="AD178" i="14"/>
  <c r="X178" i="14"/>
  <c r="O178" i="14"/>
  <c r="G178" i="14"/>
  <c r="F178" i="14"/>
  <c r="D178" i="14"/>
  <c r="X177" i="14"/>
  <c r="AD177" i="14" s="1"/>
  <c r="U177" i="14"/>
  <c r="O177" i="14"/>
  <c r="H177" i="14"/>
  <c r="G177" i="14"/>
  <c r="F177" i="14"/>
  <c r="D177" i="14"/>
  <c r="AD176" i="14"/>
  <c r="X176" i="14"/>
  <c r="Y176" i="14" s="1"/>
  <c r="O176" i="14"/>
  <c r="G176" i="14"/>
  <c r="D176" i="14"/>
  <c r="AD175" i="14"/>
  <c r="X174" i="14"/>
  <c r="O174" i="14"/>
  <c r="G174" i="14"/>
  <c r="D174" i="14"/>
  <c r="AD173" i="14"/>
  <c r="AD172" i="14"/>
  <c r="X172" i="14"/>
  <c r="O172" i="14"/>
  <c r="G172" i="14"/>
  <c r="D172" i="14"/>
  <c r="Y171" i="14"/>
  <c r="X171" i="14"/>
  <c r="AD171" i="14" s="1"/>
  <c r="Y170" i="14"/>
  <c r="X170" i="14"/>
  <c r="AD170" i="14" s="1"/>
  <c r="Y169" i="14"/>
  <c r="X169" i="14"/>
  <c r="AD169" i="14" s="1"/>
  <c r="Y168" i="14"/>
  <c r="X168" i="14"/>
  <c r="AD168" i="14" s="1"/>
  <c r="Y167" i="14"/>
  <c r="X167" i="14"/>
  <c r="AD167" i="14" s="1"/>
  <c r="Y166" i="14"/>
  <c r="X166" i="14"/>
  <c r="AD166" i="14" s="1"/>
  <c r="Y165" i="14"/>
  <c r="X165" i="14"/>
  <c r="AD165" i="14" s="1"/>
  <c r="Y164" i="14"/>
  <c r="X164" i="14"/>
  <c r="AD164" i="14" s="1"/>
  <c r="Y163" i="14"/>
  <c r="X163" i="14"/>
  <c r="AD163" i="14" s="1"/>
  <c r="Y162" i="14"/>
  <c r="X162" i="14"/>
  <c r="AD162" i="14" s="1"/>
  <c r="Y161" i="14"/>
  <c r="X161" i="14"/>
  <c r="AD161" i="14" s="1"/>
  <c r="Y160" i="14"/>
  <c r="X160" i="14"/>
  <c r="AD160" i="14" s="1"/>
  <c r="U160" i="14"/>
  <c r="O160" i="14"/>
  <c r="H160" i="14"/>
  <c r="G160" i="14"/>
  <c r="D160" i="14"/>
  <c r="AD159" i="14"/>
  <c r="Y158" i="14"/>
  <c r="X158" i="14"/>
  <c r="AD158" i="14" s="1"/>
  <c r="U158" i="14"/>
  <c r="O158" i="14"/>
  <c r="H158" i="14"/>
  <c r="G158" i="14"/>
  <c r="D158" i="14"/>
  <c r="AD157" i="14"/>
  <c r="X157" i="14"/>
  <c r="O157" i="14"/>
  <c r="G157" i="14"/>
  <c r="D157" i="14"/>
  <c r="Y156" i="14"/>
  <c r="X156" i="14"/>
  <c r="AD156" i="14" s="1"/>
  <c r="U156" i="14"/>
  <c r="O156" i="14"/>
  <c r="H156" i="14"/>
  <c r="G156" i="14"/>
  <c r="D156" i="14"/>
  <c r="X155" i="14"/>
  <c r="O155" i="14"/>
  <c r="G155" i="14"/>
  <c r="D155" i="14"/>
  <c r="X154" i="14"/>
  <c r="AD154" i="14" s="1"/>
  <c r="U154" i="14"/>
  <c r="O154" i="14"/>
  <c r="H154" i="14"/>
  <c r="G154" i="14"/>
  <c r="D154" i="14"/>
  <c r="AD153" i="14"/>
  <c r="X153" i="14"/>
  <c r="Y153" i="14" s="1"/>
  <c r="O153" i="14"/>
  <c r="G153" i="14"/>
  <c r="D153" i="14"/>
  <c r="Y152" i="14"/>
  <c r="X152" i="14"/>
  <c r="AD152" i="14" s="1"/>
  <c r="U152" i="14"/>
  <c r="O152" i="14"/>
  <c r="H152" i="14"/>
  <c r="G152" i="14"/>
  <c r="D152" i="14"/>
  <c r="AD151" i="14"/>
  <c r="Y150" i="14"/>
  <c r="X150" i="14"/>
  <c r="AD150" i="14" s="1"/>
  <c r="U150" i="14"/>
  <c r="O150" i="14"/>
  <c r="H150" i="14"/>
  <c r="G150" i="14"/>
  <c r="D150" i="14"/>
  <c r="X149" i="14"/>
  <c r="Y149" i="14" s="1"/>
  <c r="O149" i="14"/>
  <c r="G149" i="14"/>
  <c r="D149" i="14"/>
  <c r="Y148" i="14"/>
  <c r="X148" i="14"/>
  <c r="AD148" i="14" s="1"/>
  <c r="U148" i="14"/>
  <c r="O148" i="14"/>
  <c r="H148" i="14"/>
  <c r="G148" i="14"/>
  <c r="D148" i="14"/>
  <c r="AD147" i="14"/>
  <c r="X147" i="14"/>
  <c r="Y147" i="14" s="1"/>
  <c r="O147" i="14"/>
  <c r="G147" i="14"/>
  <c r="D147" i="14"/>
  <c r="Y146" i="14"/>
  <c r="X146" i="14"/>
  <c r="AD146" i="14" s="1"/>
  <c r="U146" i="14"/>
  <c r="O146" i="14"/>
  <c r="H146" i="14"/>
  <c r="G146" i="14"/>
  <c r="D146" i="14"/>
  <c r="X145" i="14"/>
  <c r="Y145" i="14" s="1"/>
  <c r="O145" i="14"/>
  <c r="G145" i="14"/>
  <c r="D145" i="14"/>
  <c r="AD144" i="14"/>
  <c r="AD143" i="14"/>
  <c r="X143" i="14"/>
  <c r="Y143" i="14" s="1"/>
  <c r="AD142" i="14"/>
  <c r="X142" i="14"/>
  <c r="Y142" i="14" s="1"/>
  <c r="O142" i="14"/>
  <c r="H142" i="14"/>
  <c r="G142" i="14"/>
  <c r="U142" i="14" s="1"/>
  <c r="D142" i="14"/>
  <c r="Y141" i="14"/>
  <c r="X141" i="14"/>
  <c r="AD141" i="14" s="1"/>
  <c r="U141" i="14"/>
  <c r="O141" i="14"/>
  <c r="H141" i="14"/>
  <c r="G141" i="14"/>
  <c r="D141" i="14"/>
  <c r="AD140" i="14"/>
  <c r="X140" i="14"/>
  <c r="Y140" i="14" s="1"/>
  <c r="O140" i="14"/>
  <c r="G140" i="14"/>
  <c r="D140" i="14"/>
  <c r="Y139" i="14"/>
  <c r="X139" i="14"/>
  <c r="AD139" i="14" s="1"/>
  <c r="U139" i="14"/>
  <c r="O139" i="14"/>
  <c r="H139" i="14"/>
  <c r="G139" i="14"/>
  <c r="D139" i="14"/>
  <c r="Y138" i="14"/>
  <c r="X138" i="14"/>
  <c r="AD138" i="14" s="1"/>
  <c r="U138" i="14"/>
  <c r="O138" i="14"/>
  <c r="H138" i="14"/>
  <c r="G138" i="14"/>
  <c r="D138" i="14"/>
  <c r="X137" i="14"/>
  <c r="Y137" i="14" s="1"/>
  <c r="O137" i="14"/>
  <c r="G137" i="14"/>
  <c r="U137" i="14" s="1"/>
  <c r="D137" i="14"/>
  <c r="Y136" i="14"/>
  <c r="X136" i="14"/>
  <c r="AD136" i="14" s="1"/>
  <c r="U136" i="14"/>
  <c r="O136" i="14"/>
  <c r="H136" i="14"/>
  <c r="G136" i="14"/>
  <c r="D136" i="14"/>
  <c r="X135" i="14"/>
  <c r="Y135" i="14" s="1"/>
  <c r="O135" i="14"/>
  <c r="G135" i="14"/>
  <c r="U135" i="14" s="1"/>
  <c r="D135" i="14"/>
  <c r="Y134" i="14"/>
  <c r="X134" i="14"/>
  <c r="AD134" i="14" s="1"/>
  <c r="U134" i="14"/>
  <c r="O134" i="14"/>
  <c r="H134" i="14"/>
  <c r="G134" i="14"/>
  <c r="D134" i="14"/>
  <c r="X133" i="14"/>
  <c r="Y133" i="14" s="1"/>
  <c r="O133" i="14"/>
  <c r="G133" i="14"/>
  <c r="U133" i="14" s="1"/>
  <c r="D133" i="14"/>
  <c r="Y132" i="14"/>
  <c r="X132" i="14"/>
  <c r="AD132" i="14" s="1"/>
  <c r="U132" i="14"/>
  <c r="O132" i="14"/>
  <c r="H132" i="14"/>
  <c r="G132" i="14"/>
  <c r="D132" i="14"/>
  <c r="X131" i="14"/>
  <c r="Y131" i="14" s="1"/>
  <c r="O131" i="14"/>
  <c r="G131" i="14"/>
  <c r="U131" i="14" s="1"/>
  <c r="D131" i="14"/>
  <c r="Y130" i="14"/>
  <c r="X130" i="14"/>
  <c r="AD130" i="14" s="1"/>
  <c r="U130" i="14"/>
  <c r="O130" i="14"/>
  <c r="H130" i="14"/>
  <c r="G130" i="14"/>
  <c r="D130" i="14"/>
  <c r="X129" i="14"/>
  <c r="Y129" i="14" s="1"/>
  <c r="O129" i="14"/>
  <c r="G129" i="14"/>
  <c r="U129" i="14" s="1"/>
  <c r="D129" i="14"/>
  <c r="AD128" i="14"/>
  <c r="X127" i="14"/>
  <c r="Y127" i="14" s="1"/>
  <c r="O127" i="14"/>
  <c r="G127" i="14"/>
  <c r="U127" i="14" s="1"/>
  <c r="D127" i="14"/>
  <c r="Y126" i="14"/>
  <c r="X126" i="14"/>
  <c r="AD126" i="14" s="1"/>
  <c r="W126" i="14"/>
  <c r="V126" i="14"/>
  <c r="U126" i="14"/>
  <c r="O126" i="14"/>
  <c r="H126" i="14"/>
  <c r="G126" i="14"/>
  <c r="F126" i="14"/>
  <c r="D126" i="14"/>
  <c r="X125" i="14"/>
  <c r="Y125" i="14" s="1"/>
  <c r="O125" i="14"/>
  <c r="G125" i="14"/>
  <c r="U125" i="14" s="1"/>
  <c r="D125" i="14"/>
  <c r="Y124" i="14"/>
  <c r="X124" i="14"/>
  <c r="AD124" i="14" s="1"/>
  <c r="U124" i="14"/>
  <c r="O124" i="14"/>
  <c r="H124" i="14"/>
  <c r="G124" i="14"/>
  <c r="D124" i="14"/>
  <c r="X123" i="14"/>
  <c r="Y123" i="14" s="1"/>
  <c r="O123" i="14"/>
  <c r="G123" i="14"/>
  <c r="U123" i="14" s="1"/>
  <c r="D123" i="14"/>
  <c r="Y122" i="14"/>
  <c r="X122" i="14"/>
  <c r="AD122" i="14" s="1"/>
  <c r="U122" i="14"/>
  <c r="O122" i="14"/>
  <c r="H122" i="14"/>
  <c r="G122" i="14"/>
  <c r="D122" i="14"/>
  <c r="X121" i="14"/>
  <c r="Y121" i="14" s="1"/>
  <c r="O121" i="14"/>
  <c r="G121" i="14"/>
  <c r="U121" i="14" s="1"/>
  <c r="D121" i="14"/>
  <c r="Y120" i="14"/>
  <c r="X120" i="14"/>
  <c r="AD120" i="14" s="1"/>
  <c r="U120" i="14"/>
  <c r="O120" i="14"/>
  <c r="H120" i="14"/>
  <c r="G120" i="14"/>
  <c r="D120" i="14"/>
  <c r="X119" i="14"/>
  <c r="Y119" i="14" s="1"/>
  <c r="O119" i="14"/>
  <c r="G119" i="14"/>
  <c r="U119" i="14" s="1"/>
  <c r="D119" i="14"/>
  <c r="AD118" i="14"/>
  <c r="X117" i="14"/>
  <c r="Y117" i="14" s="1"/>
  <c r="O117" i="14"/>
  <c r="G117" i="14"/>
  <c r="U117" i="14" s="1"/>
  <c r="D117" i="14"/>
  <c r="Y116" i="14"/>
  <c r="X116" i="14"/>
  <c r="AD116" i="14" s="1"/>
  <c r="Y115" i="14"/>
  <c r="X115" i="14"/>
  <c r="AD115" i="14" s="1"/>
  <c r="U115" i="14"/>
  <c r="O115" i="14"/>
  <c r="H115" i="14"/>
  <c r="G115" i="14"/>
  <c r="D115" i="14"/>
  <c r="AD114" i="14"/>
  <c r="Y113" i="14"/>
  <c r="X113" i="14"/>
  <c r="AD113" i="14" s="1"/>
  <c r="Y112" i="14"/>
  <c r="X112" i="14"/>
  <c r="AD112" i="14" s="1"/>
  <c r="U112" i="14"/>
  <c r="O112" i="14"/>
  <c r="H112" i="14"/>
  <c r="G112" i="14"/>
  <c r="D112" i="14"/>
  <c r="X111" i="14"/>
  <c r="Y111" i="14" s="1"/>
  <c r="X110" i="14"/>
  <c r="Y110" i="14" s="1"/>
  <c r="X109" i="14"/>
  <c r="Y109" i="14" s="1"/>
  <c r="O109" i="14"/>
  <c r="G109" i="14"/>
  <c r="U109" i="14" s="1"/>
  <c r="D109" i="14"/>
  <c r="Y108" i="14"/>
  <c r="X108" i="14"/>
  <c r="AD108" i="14" s="1"/>
  <c r="U108" i="14"/>
  <c r="O108" i="14"/>
  <c r="H108" i="14"/>
  <c r="G108" i="14"/>
  <c r="D108" i="14"/>
  <c r="AD107" i="14"/>
  <c r="X106" i="14"/>
  <c r="AD106" i="14" s="1"/>
  <c r="U106" i="14"/>
  <c r="O106" i="14"/>
  <c r="G106" i="14"/>
  <c r="D106" i="14"/>
  <c r="H106" i="14" s="1"/>
  <c r="X105" i="14"/>
  <c r="O105" i="14"/>
  <c r="G105" i="14"/>
  <c r="D105" i="14"/>
  <c r="AD104" i="14"/>
  <c r="AD103" i="14"/>
  <c r="X103" i="14"/>
  <c r="Y103" i="14" s="1"/>
  <c r="AD102" i="14"/>
  <c r="X102" i="14"/>
  <c r="Y102" i="14" s="1"/>
  <c r="AD101" i="14"/>
  <c r="X101" i="14"/>
  <c r="Y101" i="14" s="1"/>
  <c r="AD100" i="14"/>
  <c r="X100" i="14"/>
  <c r="Y100" i="14" s="1"/>
  <c r="AD99" i="14"/>
  <c r="X99" i="14"/>
  <c r="Y99" i="14" s="1"/>
  <c r="AD98" i="14"/>
  <c r="X98" i="14"/>
  <c r="Y98" i="14" s="1"/>
  <c r="O98" i="14"/>
  <c r="G98" i="14"/>
  <c r="D98" i="14"/>
  <c r="Y97" i="14"/>
  <c r="X97" i="14"/>
  <c r="AD97" i="14" s="1"/>
  <c r="U97" i="14"/>
  <c r="O97" i="14"/>
  <c r="H97" i="14"/>
  <c r="G97" i="14"/>
  <c r="D97" i="14"/>
  <c r="AD96" i="14"/>
  <c r="Y95" i="14"/>
  <c r="X95" i="14"/>
  <c r="AD95" i="14" s="1"/>
  <c r="W95" i="14"/>
  <c r="V95" i="14"/>
  <c r="U95" i="14"/>
  <c r="O95" i="14"/>
  <c r="H95" i="14"/>
  <c r="G95" i="14"/>
  <c r="D95" i="14"/>
  <c r="AD94" i="14"/>
  <c r="X94" i="14"/>
  <c r="Y94" i="14" s="1"/>
  <c r="O94" i="14"/>
  <c r="G94" i="14"/>
  <c r="D94" i="14"/>
  <c r="Y93" i="14"/>
  <c r="X93" i="14"/>
  <c r="AD93" i="14" s="1"/>
  <c r="U93" i="14"/>
  <c r="O93" i="14"/>
  <c r="H93" i="14"/>
  <c r="G93" i="14"/>
  <c r="D93" i="14"/>
  <c r="X92" i="14"/>
  <c r="Y92" i="14" s="1"/>
  <c r="O92" i="14"/>
  <c r="G92" i="14"/>
  <c r="D92" i="14"/>
  <c r="Y91" i="14"/>
  <c r="X91" i="14"/>
  <c r="AD91" i="14" s="1"/>
  <c r="U91" i="14"/>
  <c r="O91" i="14"/>
  <c r="H91" i="14"/>
  <c r="G91" i="14"/>
  <c r="D91" i="14"/>
  <c r="AD90" i="14"/>
  <c r="X90" i="14"/>
  <c r="Y90" i="14" s="1"/>
  <c r="O90" i="14"/>
  <c r="G90" i="14"/>
  <c r="D90" i="14"/>
  <c r="Y89" i="14"/>
  <c r="X89" i="14"/>
  <c r="AD89" i="14" s="1"/>
  <c r="U89" i="14"/>
  <c r="O89" i="14"/>
  <c r="H89" i="14"/>
  <c r="G89" i="14"/>
  <c r="D89" i="14"/>
  <c r="X88" i="14"/>
  <c r="Y88" i="14" s="1"/>
  <c r="O88" i="14"/>
  <c r="G88" i="14"/>
  <c r="D88" i="14"/>
  <c r="X87" i="14"/>
  <c r="AD87" i="14" s="1"/>
  <c r="U87" i="14"/>
  <c r="O87" i="14"/>
  <c r="H87" i="14"/>
  <c r="G87" i="14"/>
  <c r="D87" i="14"/>
  <c r="AD86" i="14"/>
  <c r="X86" i="14"/>
  <c r="O86" i="14"/>
  <c r="G86" i="14"/>
  <c r="D86" i="14"/>
  <c r="AD85" i="14"/>
  <c r="X84" i="14"/>
  <c r="Y84" i="14" s="1"/>
  <c r="O84" i="14"/>
  <c r="G84" i="14"/>
  <c r="D84" i="14"/>
  <c r="Y83" i="14"/>
  <c r="X83" i="14"/>
  <c r="AD83" i="14" s="1"/>
  <c r="Y82" i="14"/>
  <c r="X82" i="14"/>
  <c r="AD82" i="14" s="1"/>
  <c r="Y81" i="14"/>
  <c r="X81" i="14"/>
  <c r="AD81" i="14" s="1"/>
  <c r="Y80" i="14"/>
  <c r="X80" i="14"/>
  <c r="AD80" i="14" s="1"/>
  <c r="Y79" i="14"/>
  <c r="X79" i="14"/>
  <c r="AD79" i="14" s="1"/>
  <c r="Y78" i="14"/>
  <c r="X78" i="14"/>
  <c r="AD78" i="14" s="1"/>
  <c r="Y77" i="14"/>
  <c r="X77" i="14"/>
  <c r="AD77" i="14" s="1"/>
  <c r="Y76" i="14"/>
  <c r="X76" i="14"/>
  <c r="AD76" i="14" s="1"/>
  <c r="Y75" i="14"/>
  <c r="X75" i="14"/>
  <c r="AD75" i="14" s="1"/>
  <c r="Y74" i="14"/>
  <c r="X74" i="14"/>
  <c r="AD74" i="14" s="1"/>
  <c r="Y73" i="14"/>
  <c r="X73" i="14"/>
  <c r="AD73" i="14" s="1"/>
  <c r="Y72" i="14"/>
  <c r="X72" i="14"/>
  <c r="AD72" i="14" s="1"/>
  <c r="Y71" i="14"/>
  <c r="X71" i="14"/>
  <c r="AD71" i="14" s="1"/>
  <c r="Y70" i="14"/>
  <c r="X70" i="14"/>
  <c r="AD70" i="14" s="1"/>
  <c r="U70" i="14"/>
  <c r="O70" i="14"/>
  <c r="H70" i="14"/>
  <c r="G70" i="14"/>
  <c r="D70" i="14"/>
  <c r="X69" i="14"/>
  <c r="Y69" i="14" s="1"/>
  <c r="O69" i="14"/>
  <c r="G69" i="14"/>
  <c r="D69" i="14"/>
  <c r="Y68" i="14"/>
  <c r="X68" i="14"/>
  <c r="AD68" i="14" s="1"/>
  <c r="Y67" i="14"/>
  <c r="X67" i="14"/>
  <c r="AD67" i="14" s="1"/>
  <c r="Y66" i="14"/>
  <c r="X66" i="14"/>
  <c r="AD66" i="14" s="1"/>
  <c r="U66" i="14"/>
  <c r="O66" i="14"/>
  <c r="H66" i="14"/>
  <c r="G66" i="14"/>
  <c r="E66" i="14"/>
  <c r="D66" i="14"/>
  <c r="AD65" i="14"/>
  <c r="Y64" i="14"/>
  <c r="X64" i="14"/>
  <c r="AD64" i="14" s="1"/>
  <c r="U64" i="14"/>
  <c r="O64" i="14"/>
  <c r="H64" i="14"/>
  <c r="G64" i="14"/>
  <c r="D64" i="14"/>
  <c r="X63" i="14"/>
  <c r="Y63" i="14" s="1"/>
  <c r="O63" i="14"/>
  <c r="G63" i="14"/>
  <c r="D63" i="14"/>
  <c r="Y62" i="14"/>
  <c r="X62" i="14"/>
  <c r="AD62" i="14" s="1"/>
  <c r="U62" i="14"/>
  <c r="O62" i="14"/>
  <c r="H62" i="14"/>
  <c r="G62" i="14"/>
  <c r="D62" i="14"/>
  <c r="AD61" i="14"/>
  <c r="X61" i="14"/>
  <c r="Y61" i="14" s="1"/>
  <c r="O61" i="14"/>
  <c r="G61" i="14"/>
  <c r="D61" i="14"/>
  <c r="AD60" i="14"/>
  <c r="X59" i="14"/>
  <c r="O59" i="14"/>
  <c r="G59" i="14"/>
  <c r="D59" i="14"/>
  <c r="Y58" i="14"/>
  <c r="X58" i="14"/>
  <c r="AD58" i="14" s="1"/>
  <c r="U58" i="14"/>
  <c r="O58" i="14"/>
  <c r="H58" i="14"/>
  <c r="G58" i="14"/>
  <c r="D58" i="14"/>
  <c r="AD57" i="14"/>
  <c r="X57" i="14"/>
  <c r="O57" i="14"/>
  <c r="G57" i="14"/>
  <c r="D57" i="14"/>
  <c r="Y56" i="14"/>
  <c r="X56" i="14"/>
  <c r="AD56" i="14" s="1"/>
  <c r="U56" i="14"/>
  <c r="O56" i="14"/>
  <c r="H56" i="14"/>
  <c r="G56" i="14"/>
  <c r="D56" i="14"/>
  <c r="X55" i="14"/>
  <c r="Y55" i="14" s="1"/>
  <c r="O55" i="14"/>
  <c r="G55" i="14"/>
  <c r="D55" i="14"/>
  <c r="Y54" i="14"/>
  <c r="X54" i="14"/>
  <c r="AD54" i="14" s="1"/>
  <c r="U54" i="14"/>
  <c r="O54" i="14"/>
  <c r="H54" i="14"/>
  <c r="G54" i="14"/>
  <c r="D54" i="14"/>
  <c r="AD53" i="14"/>
  <c r="X53" i="14"/>
  <c r="Y53" i="14" s="1"/>
  <c r="AD52" i="14"/>
  <c r="X52" i="14"/>
  <c r="Y52" i="14" s="1"/>
  <c r="AD51" i="14"/>
  <c r="X51" i="14"/>
  <c r="Y51" i="14" s="1"/>
  <c r="O51" i="14"/>
  <c r="G51" i="14"/>
  <c r="D51" i="14"/>
  <c r="Y50" i="14"/>
  <c r="X50" i="14"/>
  <c r="AD50" i="14" s="1"/>
  <c r="U50" i="14"/>
  <c r="O50" i="14"/>
  <c r="H50" i="14"/>
  <c r="G50" i="14"/>
  <c r="D50" i="14"/>
  <c r="X49" i="14"/>
  <c r="Y49" i="14" s="1"/>
  <c r="O49" i="14"/>
  <c r="G49" i="14"/>
  <c r="D49" i="14"/>
  <c r="Y48" i="14"/>
  <c r="X48" i="14"/>
  <c r="AD48" i="14" s="1"/>
  <c r="U48" i="14"/>
  <c r="O48" i="14"/>
  <c r="H48" i="14"/>
  <c r="G48" i="14"/>
  <c r="D48" i="14"/>
  <c r="AD47" i="14"/>
  <c r="Y46" i="14"/>
  <c r="X46" i="14"/>
  <c r="AD46" i="14" s="1"/>
  <c r="U46" i="14"/>
  <c r="O46" i="14"/>
  <c r="H46" i="14"/>
  <c r="G46" i="14"/>
  <c r="D46" i="14"/>
  <c r="AD45" i="14"/>
  <c r="X45" i="14"/>
  <c r="O45" i="14"/>
  <c r="G45" i="14"/>
  <c r="D45" i="14"/>
  <c r="AD44" i="14"/>
  <c r="X43" i="14"/>
  <c r="Y43" i="14" s="1"/>
  <c r="O43" i="14"/>
  <c r="G43" i="14"/>
  <c r="D43" i="14"/>
  <c r="X42" i="14"/>
  <c r="AD42" i="14" s="1"/>
  <c r="U42" i="14"/>
  <c r="O42" i="14"/>
  <c r="H42" i="14"/>
  <c r="G42" i="14"/>
  <c r="D42" i="14"/>
  <c r="AD41" i="14"/>
  <c r="X41" i="14"/>
  <c r="Y41" i="14" s="1"/>
  <c r="O41" i="14"/>
  <c r="G41" i="14"/>
  <c r="D41" i="14"/>
  <c r="AD40" i="14"/>
  <c r="X39" i="14"/>
  <c r="Y39" i="14" s="1"/>
  <c r="O39" i="14"/>
  <c r="G39" i="14"/>
  <c r="D39" i="14"/>
  <c r="Y38" i="14"/>
  <c r="X38" i="14"/>
  <c r="AD38" i="14" s="1"/>
  <c r="U38" i="14"/>
  <c r="O38" i="14"/>
  <c r="H38" i="14"/>
  <c r="G38" i="14"/>
  <c r="D38" i="14"/>
  <c r="AD37" i="14"/>
  <c r="X37" i="14"/>
  <c r="Y37" i="14" s="1"/>
  <c r="O37" i="14"/>
  <c r="G37" i="14"/>
  <c r="D37" i="14"/>
  <c r="Y36" i="14"/>
  <c r="X36" i="14"/>
  <c r="AD36" i="14" s="1"/>
  <c r="U36" i="14"/>
  <c r="O36" i="14"/>
  <c r="H36" i="14"/>
  <c r="G36" i="14"/>
  <c r="D36" i="14"/>
  <c r="AD35" i="14"/>
  <c r="Y34" i="14"/>
  <c r="X34" i="14"/>
  <c r="AD34" i="14" s="1"/>
  <c r="U34" i="14"/>
  <c r="O34" i="14"/>
  <c r="H34" i="14"/>
  <c r="G34" i="14"/>
  <c r="D34" i="14"/>
  <c r="AD33" i="14"/>
  <c r="Y32" i="14"/>
  <c r="X32" i="14"/>
  <c r="AD32" i="14" s="1"/>
  <c r="Y31" i="14"/>
  <c r="X31" i="14"/>
  <c r="AD31" i="14" s="1"/>
  <c r="U31" i="14"/>
  <c r="O31" i="14"/>
  <c r="H31" i="14"/>
  <c r="G31" i="14"/>
  <c r="D31" i="14"/>
  <c r="AD30" i="14"/>
  <c r="X30" i="14"/>
  <c r="Y30" i="14" s="1"/>
  <c r="O30" i="14"/>
  <c r="G30" i="14"/>
  <c r="D30" i="14"/>
  <c r="Y29" i="14"/>
  <c r="X29" i="14"/>
  <c r="AD29" i="14" s="1"/>
  <c r="U29" i="14"/>
  <c r="O29" i="14"/>
  <c r="H29" i="14"/>
  <c r="G29" i="14"/>
  <c r="D29" i="14"/>
  <c r="X28" i="14"/>
  <c r="O28" i="14"/>
  <c r="G28" i="14"/>
  <c r="D28" i="14"/>
  <c r="Y27" i="14"/>
  <c r="X27" i="14"/>
  <c r="AD27" i="14" s="1"/>
  <c r="U27" i="14"/>
  <c r="O27" i="14"/>
  <c r="H27" i="14"/>
  <c r="G27" i="14"/>
  <c r="D27" i="14"/>
  <c r="AD26" i="14"/>
  <c r="X26" i="14"/>
  <c r="Y26" i="14" s="1"/>
  <c r="O26" i="14"/>
  <c r="G26" i="14"/>
  <c r="D26" i="14"/>
  <c r="Y25" i="14"/>
  <c r="X25" i="14"/>
  <c r="AD25" i="14" s="1"/>
  <c r="U25" i="14"/>
  <c r="O25" i="14"/>
  <c r="H25" i="14"/>
  <c r="G25" i="14"/>
  <c r="D25" i="14"/>
  <c r="X24" i="14"/>
  <c r="Y24" i="14" s="1"/>
  <c r="O24" i="14"/>
  <c r="G24" i="14"/>
  <c r="D24" i="14"/>
  <c r="X23" i="14"/>
  <c r="AD23" i="14" s="1"/>
  <c r="U23" i="14"/>
  <c r="O23" i="14"/>
  <c r="H23" i="14"/>
  <c r="G23" i="14"/>
  <c r="D23" i="14"/>
  <c r="AD22" i="14"/>
  <c r="X22" i="14"/>
  <c r="O22" i="14"/>
  <c r="G22" i="14"/>
  <c r="D22" i="14"/>
  <c r="AD21" i="14"/>
  <c r="X20" i="14"/>
  <c r="Y20" i="14" s="1"/>
  <c r="O20" i="14"/>
  <c r="G20" i="14"/>
  <c r="D20" i="14"/>
  <c r="X19" i="14"/>
  <c r="AD19" i="14" s="1"/>
  <c r="U19" i="14"/>
  <c r="O19" i="14"/>
  <c r="H19" i="14"/>
  <c r="G19" i="14"/>
  <c r="D19" i="14"/>
  <c r="AD18" i="14"/>
  <c r="X17" i="14"/>
  <c r="AD17" i="14" s="1"/>
  <c r="U17" i="14"/>
  <c r="O17" i="14"/>
  <c r="H17" i="14"/>
  <c r="G17" i="14"/>
  <c r="D17" i="14"/>
  <c r="AD16" i="14"/>
  <c r="X16" i="14"/>
  <c r="O16" i="14"/>
  <c r="G16" i="14"/>
  <c r="D16" i="14"/>
  <c r="AE263" i="13"/>
  <c r="AC263" i="13"/>
  <c r="AB263" i="13"/>
  <c r="AA263" i="13"/>
  <c r="T263" i="13"/>
  <c r="S263" i="13"/>
  <c r="R263" i="13"/>
  <c r="Q263" i="13"/>
  <c r="P263" i="13"/>
  <c r="N263" i="13"/>
  <c r="M263" i="13"/>
  <c r="L263" i="13"/>
  <c r="K263" i="13"/>
  <c r="J263" i="13"/>
  <c r="AN262" i="13"/>
  <c r="X262" i="13"/>
  <c r="V262" i="13"/>
  <c r="O262" i="13"/>
  <c r="G262" i="13"/>
  <c r="F262" i="13"/>
  <c r="E262" i="13"/>
  <c r="D262" i="13"/>
  <c r="C262" i="13"/>
  <c r="AH262" i="13" s="1"/>
  <c r="AN261" i="13"/>
  <c r="AM261" i="13"/>
  <c r="AH261" i="13"/>
  <c r="Y261" i="13"/>
  <c r="AK261" i="13" s="1"/>
  <c r="X261" i="13"/>
  <c r="AP261" i="13" s="1"/>
  <c r="W261" i="13"/>
  <c r="V261" i="13"/>
  <c r="U261" i="13"/>
  <c r="O261" i="13"/>
  <c r="H261" i="13"/>
  <c r="G261" i="13"/>
  <c r="F261" i="13"/>
  <c r="E261" i="13"/>
  <c r="D261" i="13"/>
  <c r="C261" i="13"/>
  <c r="AN260" i="13"/>
  <c r="X260" i="13"/>
  <c r="V260" i="13"/>
  <c r="O260" i="13"/>
  <c r="G260" i="13"/>
  <c r="F260" i="13"/>
  <c r="E260" i="13"/>
  <c r="D260" i="13"/>
  <c r="C260" i="13"/>
  <c r="AH260" i="13" s="1"/>
  <c r="AN259" i="13"/>
  <c r="AM259" i="13"/>
  <c r="AH259" i="13"/>
  <c r="Y259" i="13"/>
  <c r="AK259" i="13" s="1"/>
  <c r="X259" i="13"/>
  <c r="AP259" i="13" s="1"/>
  <c r="W259" i="13"/>
  <c r="V259" i="13"/>
  <c r="U259" i="13"/>
  <c r="O259" i="13"/>
  <c r="H259" i="13"/>
  <c r="G259" i="13"/>
  <c r="F259" i="13"/>
  <c r="E259" i="13"/>
  <c r="D259" i="13"/>
  <c r="C259" i="13"/>
  <c r="AN258" i="13"/>
  <c r="X258" i="13"/>
  <c r="V258" i="13"/>
  <c r="O258" i="13"/>
  <c r="G258" i="13"/>
  <c r="F258" i="13"/>
  <c r="E258" i="13"/>
  <c r="D258" i="13"/>
  <c r="C258" i="13"/>
  <c r="AH258" i="13" s="1"/>
  <c r="AN257" i="13"/>
  <c r="AM257" i="13"/>
  <c r="AH257" i="13"/>
  <c r="Y257" i="13"/>
  <c r="AK257" i="13" s="1"/>
  <c r="X257" i="13"/>
  <c r="AP257" i="13" s="1"/>
  <c r="W257" i="13"/>
  <c r="V257" i="13"/>
  <c r="U257" i="13"/>
  <c r="O257" i="13"/>
  <c r="H257" i="13"/>
  <c r="G257" i="13"/>
  <c r="F257" i="13"/>
  <c r="E257" i="13"/>
  <c r="D257" i="13"/>
  <c r="C257" i="13"/>
  <c r="AN256" i="13"/>
  <c r="X256" i="13"/>
  <c r="V256" i="13"/>
  <c r="W256" i="13" s="1"/>
  <c r="O256" i="13"/>
  <c r="G256" i="13"/>
  <c r="F256" i="13"/>
  <c r="E256" i="13"/>
  <c r="D256" i="13"/>
  <c r="C256" i="13"/>
  <c r="AH256" i="13" s="1"/>
  <c r="AN255" i="13"/>
  <c r="AM255" i="13"/>
  <c r="AH255" i="13"/>
  <c r="Y255" i="13"/>
  <c r="AK255" i="13" s="1"/>
  <c r="X255" i="13"/>
  <c r="AP255" i="13" s="1"/>
  <c r="W255" i="13"/>
  <c r="V255" i="13"/>
  <c r="U255" i="13"/>
  <c r="O255" i="13"/>
  <c r="H255" i="13"/>
  <c r="G255" i="13"/>
  <c r="F255" i="13"/>
  <c r="E255" i="13"/>
  <c r="D255" i="13"/>
  <c r="C255" i="13"/>
  <c r="AN254" i="13"/>
  <c r="X254" i="13"/>
  <c r="V254" i="13"/>
  <c r="W254" i="13" s="1"/>
  <c r="O254" i="13"/>
  <c r="G254" i="13"/>
  <c r="F254" i="13"/>
  <c r="E254" i="13"/>
  <c r="D254" i="13"/>
  <c r="C254" i="13"/>
  <c r="AH254" i="13" s="1"/>
  <c r="AN253" i="13"/>
  <c r="AM253" i="13"/>
  <c r="AH253" i="13"/>
  <c r="Y253" i="13"/>
  <c r="AK253" i="13" s="1"/>
  <c r="X253" i="13"/>
  <c r="AP253" i="13" s="1"/>
  <c r="W253" i="13"/>
  <c r="V253" i="13"/>
  <c r="U253" i="13"/>
  <c r="O253" i="13"/>
  <c r="H253" i="13"/>
  <c r="G253" i="13"/>
  <c r="F253" i="13"/>
  <c r="E253" i="13"/>
  <c r="D253" i="13"/>
  <c r="C253" i="13"/>
  <c r="AN252" i="13"/>
  <c r="X252" i="13"/>
  <c r="V252" i="13"/>
  <c r="W252" i="13" s="1"/>
  <c r="O252" i="13"/>
  <c r="G252" i="13"/>
  <c r="F252" i="13"/>
  <c r="E252" i="13"/>
  <c r="D252" i="13"/>
  <c r="C252" i="13"/>
  <c r="AH252" i="13" s="1"/>
  <c r="AN251" i="13"/>
  <c r="AM251" i="13"/>
  <c r="AH251" i="13"/>
  <c r="Y251" i="13"/>
  <c r="AK251" i="13" s="1"/>
  <c r="X251" i="13"/>
  <c r="AP251" i="13" s="1"/>
  <c r="W251" i="13"/>
  <c r="V251" i="13"/>
  <c r="U251" i="13"/>
  <c r="O251" i="13"/>
  <c r="H251" i="13"/>
  <c r="G251" i="13"/>
  <c r="F251" i="13"/>
  <c r="E251" i="13"/>
  <c r="D251" i="13"/>
  <c r="C251" i="13"/>
  <c r="AN250" i="13"/>
  <c r="X250" i="13"/>
  <c r="V250" i="13"/>
  <c r="W250" i="13" s="1"/>
  <c r="O250" i="13"/>
  <c r="G250" i="13"/>
  <c r="F250" i="13"/>
  <c r="E250" i="13"/>
  <c r="D250" i="13"/>
  <c r="C250" i="13"/>
  <c r="AH250" i="13" s="1"/>
  <c r="AN249" i="13"/>
  <c r="AM249" i="13"/>
  <c r="AH249" i="13"/>
  <c r="Y249" i="13"/>
  <c r="AK249" i="13" s="1"/>
  <c r="X249" i="13"/>
  <c r="AP249" i="13" s="1"/>
  <c r="W249" i="13"/>
  <c r="V249" i="13"/>
  <c r="U249" i="13"/>
  <c r="O249" i="13"/>
  <c r="H249" i="13"/>
  <c r="G249" i="13"/>
  <c r="F249" i="13"/>
  <c r="E249" i="13"/>
  <c r="D249" i="13"/>
  <c r="C249" i="13"/>
  <c r="AN248" i="13"/>
  <c r="X248" i="13"/>
  <c r="V248" i="13"/>
  <c r="O248" i="13"/>
  <c r="G248" i="13"/>
  <c r="F248" i="13"/>
  <c r="E248" i="13"/>
  <c r="D248" i="13"/>
  <c r="C248" i="13"/>
  <c r="AH248" i="13" s="1"/>
  <c r="AP247" i="13"/>
  <c r="AO247" i="13"/>
  <c r="AN247" i="13"/>
  <c r="AM247" i="13"/>
  <c r="AL247" i="13"/>
  <c r="AK247" i="13"/>
  <c r="AH247" i="13"/>
  <c r="AD247" i="13"/>
  <c r="AP246" i="13"/>
  <c r="AN246" i="13"/>
  <c r="AL246" i="13"/>
  <c r="AD246" i="13"/>
  <c r="X246" i="13"/>
  <c r="V246" i="13"/>
  <c r="W246" i="13" s="1"/>
  <c r="O246" i="13"/>
  <c r="G246" i="13"/>
  <c r="F246" i="13"/>
  <c r="E246" i="13"/>
  <c r="D246" i="13"/>
  <c r="C246" i="13"/>
  <c r="AH246" i="13" s="1"/>
  <c r="AP245" i="13"/>
  <c r="AO245" i="13"/>
  <c r="AN245" i="13"/>
  <c r="AM245" i="13"/>
  <c r="AL245" i="13"/>
  <c r="AK245" i="13"/>
  <c r="AH245" i="13"/>
  <c r="AD245" i="13"/>
  <c r="AN244" i="13"/>
  <c r="X244" i="13"/>
  <c r="V244" i="13"/>
  <c r="O244" i="13"/>
  <c r="G244" i="13"/>
  <c r="F244" i="13"/>
  <c r="E244" i="13"/>
  <c r="D244" i="13"/>
  <c r="C244" i="13"/>
  <c r="AH244" i="13" s="1"/>
  <c r="AN243" i="13"/>
  <c r="AM243" i="13"/>
  <c r="AH243" i="13"/>
  <c r="Y243" i="13"/>
  <c r="AK243" i="13" s="1"/>
  <c r="X243" i="13"/>
  <c r="W243" i="13"/>
  <c r="V243" i="13"/>
  <c r="U243" i="13"/>
  <c r="O243" i="13"/>
  <c r="G243" i="13"/>
  <c r="F243" i="13"/>
  <c r="E243" i="13"/>
  <c r="D243" i="13"/>
  <c r="H243" i="13" s="1"/>
  <c r="C243" i="13"/>
  <c r="AP242" i="13"/>
  <c r="AO242" i="13"/>
  <c r="AN242" i="13"/>
  <c r="AM242" i="13"/>
  <c r="AL242" i="13"/>
  <c r="AK242" i="13"/>
  <c r="AH242" i="13"/>
  <c r="AD242" i="13"/>
  <c r="AN241" i="13"/>
  <c r="AM241" i="13"/>
  <c r="AH241" i="13"/>
  <c r="Y241" i="13"/>
  <c r="AK241" i="13" s="1"/>
  <c r="X241" i="13"/>
  <c r="AP241" i="13" s="1"/>
  <c r="W241" i="13"/>
  <c r="V241" i="13"/>
  <c r="U241" i="13"/>
  <c r="O241" i="13"/>
  <c r="H241" i="13"/>
  <c r="G241" i="13"/>
  <c r="F241" i="13"/>
  <c r="E241" i="13"/>
  <c r="D241" i="13"/>
  <c r="C241" i="13"/>
  <c r="AN240" i="13"/>
  <c r="X240" i="13"/>
  <c r="V240" i="13"/>
  <c r="O240" i="13"/>
  <c r="G240" i="13"/>
  <c r="F240" i="13"/>
  <c r="E240" i="13"/>
  <c r="D240" i="13"/>
  <c r="C240" i="13"/>
  <c r="AH240" i="13" s="1"/>
  <c r="AN239" i="13"/>
  <c r="AM239" i="13"/>
  <c r="AH239" i="13"/>
  <c r="Y239" i="13"/>
  <c r="AK239" i="13" s="1"/>
  <c r="X239" i="13"/>
  <c r="AP239" i="13" s="1"/>
  <c r="W239" i="13"/>
  <c r="V239" i="13"/>
  <c r="F239" i="13"/>
  <c r="E239" i="13"/>
  <c r="C239" i="13"/>
  <c r="AN238" i="13"/>
  <c r="AM238" i="13"/>
  <c r="AH238" i="13"/>
  <c r="Y238" i="13"/>
  <c r="AK238" i="13" s="1"/>
  <c r="X238" i="13"/>
  <c r="W238" i="13"/>
  <c r="V238" i="13"/>
  <c r="U238" i="13"/>
  <c r="O238" i="13"/>
  <c r="G238" i="13"/>
  <c r="F238" i="13"/>
  <c r="E238" i="13"/>
  <c r="D238" i="13"/>
  <c r="H238" i="13" s="1"/>
  <c r="C238" i="13"/>
  <c r="AN237" i="13"/>
  <c r="X237" i="13"/>
  <c r="V237" i="13"/>
  <c r="W237" i="13" s="1"/>
  <c r="O237" i="13"/>
  <c r="G237" i="13"/>
  <c r="F237" i="13"/>
  <c r="E237" i="13"/>
  <c r="D237" i="13"/>
  <c r="C237" i="13"/>
  <c r="AH237" i="13" s="1"/>
  <c r="AN236" i="13"/>
  <c r="AM236" i="13"/>
  <c r="AH236" i="13"/>
  <c r="Y236" i="13"/>
  <c r="AK236" i="13" s="1"/>
  <c r="X236" i="13"/>
  <c r="AP236" i="13" s="1"/>
  <c r="W236" i="13"/>
  <c r="V236" i="13"/>
  <c r="U236" i="13"/>
  <c r="O236" i="13"/>
  <c r="H236" i="13"/>
  <c r="G236" i="13"/>
  <c r="F236" i="13"/>
  <c r="E236" i="13"/>
  <c r="D236" i="13"/>
  <c r="C236" i="13"/>
  <c r="AN235" i="13"/>
  <c r="X235" i="13"/>
  <c r="V235" i="13"/>
  <c r="O235" i="13"/>
  <c r="G235" i="13"/>
  <c r="F235" i="13"/>
  <c r="E235" i="13"/>
  <c r="D235" i="13"/>
  <c r="C235" i="13"/>
  <c r="AH235" i="13" s="1"/>
  <c r="AN234" i="13"/>
  <c r="AM234" i="13"/>
  <c r="AH234" i="13"/>
  <c r="Y234" i="13"/>
  <c r="AK234" i="13" s="1"/>
  <c r="X234" i="13"/>
  <c r="AP234" i="13" s="1"/>
  <c r="W234" i="13"/>
  <c r="V234" i="13"/>
  <c r="U234" i="13"/>
  <c r="O234" i="13"/>
  <c r="H234" i="13"/>
  <c r="G234" i="13"/>
  <c r="F234" i="13"/>
  <c r="E234" i="13"/>
  <c r="D234" i="13"/>
  <c r="C234" i="13"/>
  <c r="AP233" i="13"/>
  <c r="AO233" i="13"/>
  <c r="AN233" i="13"/>
  <c r="AM233" i="13"/>
  <c r="AL233" i="13"/>
  <c r="AK233" i="13"/>
  <c r="AH233" i="13"/>
  <c r="AD233" i="13"/>
  <c r="AN232" i="13"/>
  <c r="AM232" i="13"/>
  <c r="AH232" i="13"/>
  <c r="Y232" i="13"/>
  <c r="AK232" i="13" s="1"/>
  <c r="X232" i="13"/>
  <c r="AP232" i="13" s="1"/>
  <c r="W232" i="13"/>
  <c r="V232" i="13"/>
  <c r="U232" i="13"/>
  <c r="O232" i="13"/>
  <c r="H232" i="13"/>
  <c r="G232" i="13"/>
  <c r="F232" i="13"/>
  <c r="E232" i="13"/>
  <c r="D232" i="13"/>
  <c r="C232" i="13"/>
  <c r="AN231" i="13"/>
  <c r="X231" i="13"/>
  <c r="V231" i="13"/>
  <c r="W231" i="13" s="1"/>
  <c r="O231" i="13"/>
  <c r="G231" i="13"/>
  <c r="F231" i="13"/>
  <c r="E231" i="13"/>
  <c r="D231" i="13"/>
  <c r="C231" i="13"/>
  <c r="AH231" i="13" s="1"/>
  <c r="AN230" i="13"/>
  <c r="AM230" i="13"/>
  <c r="AH230" i="13"/>
  <c r="Y230" i="13"/>
  <c r="AK230" i="13" s="1"/>
  <c r="X230" i="13"/>
  <c r="AP230" i="13" s="1"/>
  <c r="W230" i="13"/>
  <c r="V230" i="13"/>
  <c r="U230" i="13"/>
  <c r="O230" i="13"/>
  <c r="H230" i="13"/>
  <c r="G230" i="13"/>
  <c r="F230" i="13"/>
  <c r="E230" i="13"/>
  <c r="D230" i="13"/>
  <c r="C230" i="13"/>
  <c r="AN229" i="13"/>
  <c r="X229" i="13"/>
  <c r="V229" i="13"/>
  <c r="U229" i="13"/>
  <c r="O229" i="13"/>
  <c r="F229" i="13"/>
  <c r="E229" i="13"/>
  <c r="C229" i="13"/>
  <c r="AH229" i="13" s="1"/>
  <c r="AN228" i="13"/>
  <c r="X228" i="13"/>
  <c r="V228" i="13"/>
  <c r="O228" i="13"/>
  <c r="G228" i="13"/>
  <c r="F228" i="13"/>
  <c r="E228" i="13"/>
  <c r="D228" i="13"/>
  <c r="C228" i="13"/>
  <c r="AH228" i="13" s="1"/>
  <c r="AP227" i="13"/>
  <c r="AO227" i="13"/>
  <c r="AN227" i="13"/>
  <c r="AM227" i="13"/>
  <c r="AL227" i="13"/>
  <c r="AK227" i="13"/>
  <c r="AH227" i="13"/>
  <c r="AD227" i="13"/>
  <c r="AP226" i="13"/>
  <c r="AN226" i="13"/>
  <c r="AL226" i="13"/>
  <c r="AD226" i="13"/>
  <c r="X226" i="13"/>
  <c r="V226" i="13"/>
  <c r="W226" i="13" s="1"/>
  <c r="O226" i="13"/>
  <c r="G226" i="13"/>
  <c r="F226" i="13"/>
  <c r="E226" i="13"/>
  <c r="D226" i="13"/>
  <c r="C226" i="13"/>
  <c r="AH226" i="13" s="1"/>
  <c r="AP225" i="13"/>
  <c r="AO225" i="13"/>
  <c r="AN225" i="13"/>
  <c r="AM225" i="13"/>
  <c r="AL225" i="13"/>
  <c r="AK225" i="13"/>
  <c r="AH225" i="13"/>
  <c r="AD225" i="13"/>
  <c r="AN224" i="13"/>
  <c r="X224" i="13"/>
  <c r="V224" i="13"/>
  <c r="W224" i="13" s="1"/>
  <c r="O224" i="13"/>
  <c r="G224" i="13"/>
  <c r="F224" i="13"/>
  <c r="E224" i="13"/>
  <c r="D224" i="13"/>
  <c r="C224" i="13"/>
  <c r="AH224" i="13" s="1"/>
  <c r="AN223" i="13"/>
  <c r="AM223" i="13"/>
  <c r="AH223" i="13"/>
  <c r="Y223" i="13"/>
  <c r="AK223" i="13" s="1"/>
  <c r="X223" i="13"/>
  <c r="AP223" i="13" s="1"/>
  <c r="W223" i="13"/>
  <c r="V223" i="13"/>
  <c r="U223" i="13"/>
  <c r="O223" i="13"/>
  <c r="H223" i="13"/>
  <c r="G223" i="13"/>
  <c r="F223" i="13"/>
  <c r="E223" i="13"/>
  <c r="D223" i="13"/>
  <c r="C223" i="13"/>
  <c r="AP222" i="13"/>
  <c r="AO222" i="13"/>
  <c r="AN222" i="13"/>
  <c r="AM222" i="13"/>
  <c r="AL222" i="13"/>
  <c r="AK222" i="13"/>
  <c r="AH222" i="13"/>
  <c r="AD222" i="13"/>
  <c r="AN221" i="13"/>
  <c r="AM221" i="13"/>
  <c r="AH221" i="13"/>
  <c r="Y221" i="13"/>
  <c r="AK221" i="13" s="1"/>
  <c r="X221" i="13"/>
  <c r="AP221" i="13" s="1"/>
  <c r="W221" i="13"/>
  <c r="V221" i="13"/>
  <c r="U221" i="13"/>
  <c r="O221" i="13"/>
  <c r="H221" i="13"/>
  <c r="G221" i="13"/>
  <c r="F221" i="13"/>
  <c r="E221" i="13"/>
  <c r="D221" i="13"/>
  <c r="C221" i="13"/>
  <c r="AN220" i="13"/>
  <c r="X220" i="13"/>
  <c r="V220" i="13"/>
  <c r="U220" i="13"/>
  <c r="H220" i="13"/>
  <c r="F220" i="13"/>
  <c r="E220" i="13"/>
  <c r="D220" i="13"/>
  <c r="C220" i="13"/>
  <c r="AH220" i="13" s="1"/>
  <c r="AN219" i="13"/>
  <c r="AM219" i="13"/>
  <c r="AH219" i="13"/>
  <c r="Y219" i="13"/>
  <c r="AK219" i="13" s="1"/>
  <c r="X219" i="13"/>
  <c r="AP219" i="13" s="1"/>
  <c r="W219" i="13"/>
  <c r="V219" i="13"/>
  <c r="U219" i="13"/>
  <c r="H219" i="13"/>
  <c r="F219" i="13"/>
  <c r="E219" i="13"/>
  <c r="D219" i="13"/>
  <c r="C219" i="13"/>
  <c r="AN218" i="13"/>
  <c r="X218" i="13"/>
  <c r="V218" i="13"/>
  <c r="U218" i="13"/>
  <c r="H218" i="13"/>
  <c r="F218" i="13"/>
  <c r="E218" i="13"/>
  <c r="D218" i="13"/>
  <c r="C218" i="13"/>
  <c r="AH218" i="13" s="1"/>
  <c r="AN217" i="13"/>
  <c r="AM217" i="13"/>
  <c r="AH217" i="13"/>
  <c r="Y217" i="13"/>
  <c r="AK217" i="13" s="1"/>
  <c r="X217" i="13"/>
  <c r="AP217" i="13" s="1"/>
  <c r="W217" i="13"/>
  <c r="V217" i="13"/>
  <c r="U217" i="13"/>
  <c r="H217" i="13"/>
  <c r="F217" i="13"/>
  <c r="E217" i="13"/>
  <c r="D217" i="13"/>
  <c r="C217" i="13"/>
  <c r="AN216" i="13"/>
  <c r="X216" i="13"/>
  <c r="V216" i="13"/>
  <c r="U216" i="13"/>
  <c r="H216" i="13"/>
  <c r="F216" i="13"/>
  <c r="E216" i="13"/>
  <c r="D216" i="13"/>
  <c r="C216" i="13"/>
  <c r="AH216" i="13" s="1"/>
  <c r="AN215" i="13"/>
  <c r="AM215" i="13"/>
  <c r="AH215" i="13"/>
  <c r="Y215" i="13"/>
  <c r="AK215" i="13" s="1"/>
  <c r="X215" i="13"/>
  <c r="AP215" i="13" s="1"/>
  <c r="W215" i="13"/>
  <c r="V215" i="13"/>
  <c r="U215" i="13"/>
  <c r="O215" i="13"/>
  <c r="H215" i="13"/>
  <c r="G215" i="13"/>
  <c r="F215" i="13"/>
  <c r="E215" i="13"/>
  <c r="D215" i="13"/>
  <c r="C215" i="13"/>
  <c r="AN214" i="13"/>
  <c r="X214" i="13"/>
  <c r="V214" i="13"/>
  <c r="F214" i="13"/>
  <c r="E214" i="13"/>
  <c r="C214" i="13"/>
  <c r="AH214" i="13" s="1"/>
  <c r="AN213" i="13"/>
  <c r="X213" i="13"/>
  <c r="V213" i="13"/>
  <c r="F213" i="13"/>
  <c r="E213" i="13"/>
  <c r="C213" i="13"/>
  <c r="AH213" i="13" s="1"/>
  <c r="AN212" i="13"/>
  <c r="X212" i="13"/>
  <c r="V212" i="13"/>
  <c r="O212" i="13"/>
  <c r="G212" i="13"/>
  <c r="F212" i="13"/>
  <c r="E212" i="13"/>
  <c r="D212" i="13"/>
  <c r="C212" i="13"/>
  <c r="AH212" i="13" s="1"/>
  <c r="AN211" i="13"/>
  <c r="AM211" i="13"/>
  <c r="AH211" i="13"/>
  <c r="Y211" i="13"/>
  <c r="AK211" i="13" s="1"/>
  <c r="X211" i="13"/>
  <c r="AP211" i="13" s="1"/>
  <c r="W211" i="13"/>
  <c r="V211" i="13"/>
  <c r="U211" i="13"/>
  <c r="O211" i="13"/>
  <c r="H211" i="13"/>
  <c r="G211" i="13"/>
  <c r="F211" i="13"/>
  <c r="E211" i="13"/>
  <c r="D211" i="13"/>
  <c r="C211" i="13"/>
  <c r="AP210" i="13"/>
  <c r="AO210" i="13"/>
  <c r="AN210" i="13"/>
  <c r="AM210" i="13"/>
  <c r="AL210" i="13"/>
  <c r="AK210" i="13"/>
  <c r="AH210" i="13"/>
  <c r="AD210" i="13"/>
  <c r="AN209" i="13"/>
  <c r="AM209" i="13"/>
  <c r="AH209" i="13"/>
  <c r="Y209" i="13"/>
  <c r="AK209" i="13" s="1"/>
  <c r="X209" i="13"/>
  <c r="AP209" i="13" s="1"/>
  <c r="W209" i="13"/>
  <c r="V209" i="13"/>
  <c r="U209" i="13"/>
  <c r="O209" i="13"/>
  <c r="H209" i="13"/>
  <c r="G209" i="13"/>
  <c r="F209" i="13"/>
  <c r="E209" i="13"/>
  <c r="D209" i="13"/>
  <c r="C209" i="13"/>
  <c r="AN208" i="13"/>
  <c r="X208" i="13"/>
  <c r="V208" i="13"/>
  <c r="O208" i="13"/>
  <c r="G208" i="13"/>
  <c r="F208" i="13"/>
  <c r="E208" i="13"/>
  <c r="D208" i="13"/>
  <c r="C208" i="13"/>
  <c r="AH208" i="13" s="1"/>
  <c r="AN207" i="13"/>
  <c r="AM207" i="13"/>
  <c r="AH207" i="13"/>
  <c r="Y207" i="13"/>
  <c r="AK207" i="13" s="1"/>
  <c r="X207" i="13"/>
  <c r="W207" i="13"/>
  <c r="V207" i="13"/>
  <c r="U207" i="13"/>
  <c r="O207" i="13"/>
  <c r="H207" i="13"/>
  <c r="G207" i="13"/>
  <c r="F207" i="13"/>
  <c r="E207" i="13"/>
  <c r="D207" i="13"/>
  <c r="C207" i="13"/>
  <c r="AN206" i="13"/>
  <c r="X206" i="13"/>
  <c r="V206" i="13"/>
  <c r="W206" i="13" s="1"/>
  <c r="O206" i="13"/>
  <c r="G206" i="13"/>
  <c r="F206" i="13"/>
  <c r="E206" i="13"/>
  <c r="D206" i="13"/>
  <c r="C206" i="13"/>
  <c r="AH206" i="13" s="1"/>
  <c r="AN205" i="13"/>
  <c r="AM205" i="13"/>
  <c r="AH205" i="13"/>
  <c r="Y205" i="13"/>
  <c r="AK205" i="13" s="1"/>
  <c r="X205" i="13"/>
  <c r="AP205" i="13" s="1"/>
  <c r="W205" i="13"/>
  <c r="V205" i="13"/>
  <c r="F205" i="13"/>
  <c r="E205" i="13"/>
  <c r="C205" i="13"/>
  <c r="AN204" i="13"/>
  <c r="AM204" i="13"/>
  <c r="AH204" i="13"/>
  <c r="Y204" i="13"/>
  <c r="AK204" i="13" s="1"/>
  <c r="X204" i="13"/>
  <c r="AP204" i="13" s="1"/>
  <c r="W204" i="13"/>
  <c r="V204" i="13"/>
  <c r="U204" i="13"/>
  <c r="O204" i="13"/>
  <c r="H204" i="13"/>
  <c r="G204" i="13"/>
  <c r="F204" i="13"/>
  <c r="E204" i="13"/>
  <c r="D204" i="13"/>
  <c r="C204" i="13"/>
  <c r="AN203" i="13"/>
  <c r="X203" i="13"/>
  <c r="V203" i="13"/>
  <c r="O203" i="13"/>
  <c r="G203" i="13"/>
  <c r="F203" i="13"/>
  <c r="E203" i="13"/>
  <c r="D203" i="13"/>
  <c r="C203" i="13"/>
  <c r="AH203" i="13" s="1"/>
  <c r="AN202" i="13"/>
  <c r="AM202" i="13"/>
  <c r="AH202" i="13"/>
  <c r="Y202" i="13"/>
  <c r="AK202" i="13" s="1"/>
  <c r="X202" i="13"/>
  <c r="AP202" i="13" s="1"/>
  <c r="W202" i="13"/>
  <c r="V202" i="13"/>
  <c r="U202" i="13"/>
  <c r="O202" i="13"/>
  <c r="H202" i="13"/>
  <c r="G202" i="13"/>
  <c r="F202" i="13"/>
  <c r="E202" i="13"/>
  <c r="D202" i="13"/>
  <c r="C202" i="13"/>
  <c r="AP201" i="13"/>
  <c r="AO201" i="13"/>
  <c r="AN201" i="13"/>
  <c r="AM201" i="13"/>
  <c r="AL201" i="13"/>
  <c r="AK201" i="13"/>
  <c r="AH201" i="13"/>
  <c r="AD201" i="13"/>
  <c r="AN200" i="13"/>
  <c r="AM200" i="13"/>
  <c r="AH200" i="13"/>
  <c r="Y200" i="13"/>
  <c r="AK200" i="13" s="1"/>
  <c r="X200" i="13"/>
  <c r="W200" i="13"/>
  <c r="V200" i="13"/>
  <c r="U200" i="13"/>
  <c r="O200" i="13"/>
  <c r="G200" i="13"/>
  <c r="F200" i="13"/>
  <c r="E200" i="13"/>
  <c r="D200" i="13"/>
  <c r="H200" i="13" s="1"/>
  <c r="C200" i="13"/>
  <c r="AN199" i="13"/>
  <c r="X199" i="13"/>
  <c r="V199" i="13"/>
  <c r="O199" i="13"/>
  <c r="G199" i="13"/>
  <c r="F199" i="13"/>
  <c r="E199" i="13"/>
  <c r="D199" i="13"/>
  <c r="C199" i="13"/>
  <c r="AH199" i="13" s="1"/>
  <c r="AN198" i="13"/>
  <c r="AM198" i="13"/>
  <c r="AH198" i="13"/>
  <c r="Y198" i="13"/>
  <c r="AK198" i="13" s="1"/>
  <c r="X198" i="13"/>
  <c r="AP198" i="13" s="1"/>
  <c r="W198" i="13"/>
  <c r="V198" i="13"/>
  <c r="U198" i="13"/>
  <c r="O198" i="13"/>
  <c r="H198" i="13"/>
  <c r="G198" i="13"/>
  <c r="F198" i="13"/>
  <c r="E198" i="13"/>
  <c r="D198" i="13"/>
  <c r="C198" i="13"/>
  <c r="AP197" i="13"/>
  <c r="AO197" i="13"/>
  <c r="AN197" i="13"/>
  <c r="AM197" i="13"/>
  <c r="AL197" i="13"/>
  <c r="AK197" i="13"/>
  <c r="AH197" i="13"/>
  <c r="AD197" i="13"/>
  <c r="AN196" i="13"/>
  <c r="AM196" i="13"/>
  <c r="AH196" i="13"/>
  <c r="Y196" i="13"/>
  <c r="AK196" i="13" s="1"/>
  <c r="X196" i="13"/>
  <c r="AP196" i="13" s="1"/>
  <c r="W196" i="13"/>
  <c r="V196" i="13"/>
  <c r="U196" i="13"/>
  <c r="O196" i="13"/>
  <c r="H196" i="13"/>
  <c r="G196" i="13"/>
  <c r="F196" i="13"/>
  <c r="E196" i="13"/>
  <c r="D196" i="13"/>
  <c r="C196" i="13"/>
  <c r="AP195" i="13"/>
  <c r="AO195" i="13"/>
  <c r="AN195" i="13"/>
  <c r="AM195" i="13"/>
  <c r="AL195" i="13"/>
  <c r="AK195" i="13"/>
  <c r="AH195" i="13"/>
  <c r="AD195" i="13"/>
  <c r="AN194" i="13"/>
  <c r="AM194" i="13"/>
  <c r="AH194" i="13"/>
  <c r="Y194" i="13"/>
  <c r="AK194" i="13" s="1"/>
  <c r="X194" i="13"/>
  <c r="W194" i="13"/>
  <c r="V194" i="13"/>
  <c r="U194" i="13"/>
  <c r="O194" i="13"/>
  <c r="G194" i="13"/>
  <c r="F194" i="13"/>
  <c r="E194" i="13"/>
  <c r="D194" i="13"/>
  <c r="H194" i="13" s="1"/>
  <c r="C194" i="13"/>
  <c r="AN193" i="13"/>
  <c r="X193" i="13"/>
  <c r="V193" i="13"/>
  <c r="O193" i="13"/>
  <c r="G193" i="13"/>
  <c r="F193" i="13"/>
  <c r="E193" i="13"/>
  <c r="D193" i="13"/>
  <c r="C193" i="13"/>
  <c r="AH193" i="13" s="1"/>
  <c r="AN192" i="13"/>
  <c r="AM192" i="13"/>
  <c r="AH192" i="13"/>
  <c r="Y192" i="13"/>
  <c r="AK192" i="13" s="1"/>
  <c r="X192" i="13"/>
  <c r="AP192" i="13" s="1"/>
  <c r="W192" i="13"/>
  <c r="V192" i="13"/>
  <c r="U192" i="13"/>
  <c r="O192" i="13"/>
  <c r="H192" i="13"/>
  <c r="G192" i="13"/>
  <c r="F192" i="13"/>
  <c r="E192" i="13"/>
  <c r="D192" i="13"/>
  <c r="C192" i="13"/>
  <c r="AN191" i="13"/>
  <c r="X191" i="13"/>
  <c r="V191" i="13"/>
  <c r="W191" i="13" s="1"/>
  <c r="O191" i="13"/>
  <c r="G191" i="13"/>
  <c r="F191" i="13"/>
  <c r="E191" i="13"/>
  <c r="D191" i="13"/>
  <c r="C191" i="13"/>
  <c r="AH191" i="13" s="1"/>
  <c r="AN190" i="13"/>
  <c r="AM190" i="13"/>
  <c r="AH190" i="13"/>
  <c r="Y190" i="13"/>
  <c r="AK190" i="13" s="1"/>
  <c r="X190" i="13"/>
  <c r="AP190" i="13" s="1"/>
  <c r="W190" i="13"/>
  <c r="V190" i="13"/>
  <c r="U190" i="13"/>
  <c r="O190" i="13"/>
  <c r="H190" i="13"/>
  <c r="G190" i="13"/>
  <c r="F190" i="13"/>
  <c r="E190" i="13"/>
  <c r="D190" i="13"/>
  <c r="C190" i="13"/>
  <c r="AN189" i="13"/>
  <c r="X189" i="13"/>
  <c r="V189" i="13"/>
  <c r="W189" i="13" s="1"/>
  <c r="O189" i="13"/>
  <c r="G189" i="13"/>
  <c r="F189" i="13"/>
  <c r="E189" i="13"/>
  <c r="D189" i="13"/>
  <c r="C189" i="13"/>
  <c r="AH189" i="13" s="1"/>
  <c r="AN188" i="13"/>
  <c r="AM188" i="13"/>
  <c r="AH188" i="13"/>
  <c r="Y188" i="13"/>
  <c r="AK188" i="13" s="1"/>
  <c r="X188" i="13"/>
  <c r="AP188" i="13" s="1"/>
  <c r="W188" i="13"/>
  <c r="V188" i="13"/>
  <c r="U188" i="13"/>
  <c r="O188" i="13"/>
  <c r="H188" i="13"/>
  <c r="G188" i="13"/>
  <c r="F188" i="13"/>
  <c r="E188" i="13"/>
  <c r="D188" i="13"/>
  <c r="C188" i="13"/>
  <c r="AN187" i="13"/>
  <c r="X187" i="13"/>
  <c r="V187" i="13"/>
  <c r="W187" i="13" s="1"/>
  <c r="F187" i="13"/>
  <c r="E187" i="13"/>
  <c r="C187" i="13"/>
  <c r="AH187" i="13" s="1"/>
  <c r="AN186" i="13"/>
  <c r="X186" i="13"/>
  <c r="V186" i="13"/>
  <c r="W186" i="13" s="1"/>
  <c r="F186" i="13"/>
  <c r="E186" i="13"/>
  <c r="C186" i="13"/>
  <c r="AH186" i="13" s="1"/>
  <c r="AN185" i="13"/>
  <c r="X185" i="13"/>
  <c r="V185" i="13"/>
  <c r="W185" i="13" s="1"/>
  <c r="F185" i="13"/>
  <c r="E185" i="13"/>
  <c r="C185" i="13"/>
  <c r="AH185" i="13" s="1"/>
  <c r="AN184" i="13"/>
  <c r="X184" i="13"/>
  <c r="V184" i="13"/>
  <c r="W184" i="13" s="1"/>
  <c r="F184" i="13"/>
  <c r="E184" i="13"/>
  <c r="C184" i="13"/>
  <c r="AH184" i="13" s="1"/>
  <c r="AN183" i="13"/>
  <c r="X183" i="13"/>
  <c r="V183" i="13"/>
  <c r="W183" i="13" s="1"/>
  <c r="O183" i="13"/>
  <c r="G183" i="13"/>
  <c r="F183" i="13"/>
  <c r="E183" i="13"/>
  <c r="D183" i="13"/>
  <c r="C183" i="13"/>
  <c r="AH183" i="13" s="1"/>
  <c r="AN182" i="13"/>
  <c r="AM182" i="13"/>
  <c r="AH182" i="13"/>
  <c r="Y182" i="13"/>
  <c r="AK182" i="13" s="1"/>
  <c r="X182" i="13"/>
  <c r="AP182" i="13" s="1"/>
  <c r="W182" i="13"/>
  <c r="V182" i="13"/>
  <c r="U182" i="13"/>
  <c r="O182" i="13"/>
  <c r="H182" i="13"/>
  <c r="G182" i="13"/>
  <c r="F182" i="13"/>
  <c r="E182" i="13"/>
  <c r="D182" i="13"/>
  <c r="C182" i="13"/>
  <c r="AN181" i="13"/>
  <c r="X181" i="13"/>
  <c r="V181" i="13"/>
  <c r="W181" i="13" s="1"/>
  <c r="O181" i="13"/>
  <c r="G181" i="13"/>
  <c r="F181" i="13"/>
  <c r="E181" i="13"/>
  <c r="D181" i="13"/>
  <c r="C181" i="13"/>
  <c r="AH181" i="13" s="1"/>
  <c r="AN180" i="13"/>
  <c r="AM180" i="13"/>
  <c r="AH180" i="13"/>
  <c r="Y180" i="13"/>
  <c r="AK180" i="13" s="1"/>
  <c r="X180" i="13"/>
  <c r="AP180" i="13" s="1"/>
  <c r="W180" i="13"/>
  <c r="V180" i="13"/>
  <c r="U180" i="13"/>
  <c r="O180" i="13"/>
  <c r="H180" i="13"/>
  <c r="G180" i="13"/>
  <c r="F180" i="13"/>
  <c r="E180" i="13"/>
  <c r="D180" i="13"/>
  <c r="C180" i="13"/>
  <c r="AN179" i="13"/>
  <c r="X179" i="13"/>
  <c r="V179" i="13"/>
  <c r="O179" i="13"/>
  <c r="G179" i="13"/>
  <c r="F179" i="13"/>
  <c r="E179" i="13"/>
  <c r="D179" i="13"/>
  <c r="C179" i="13"/>
  <c r="AH179" i="13" s="1"/>
  <c r="AN178" i="13"/>
  <c r="AM178" i="13"/>
  <c r="AH178" i="13"/>
  <c r="Y178" i="13"/>
  <c r="AK178" i="13" s="1"/>
  <c r="X178" i="13"/>
  <c r="W178" i="13"/>
  <c r="V178" i="13"/>
  <c r="U178" i="13"/>
  <c r="O178" i="13"/>
  <c r="G178" i="13"/>
  <c r="F178" i="13"/>
  <c r="E178" i="13"/>
  <c r="D178" i="13"/>
  <c r="H178" i="13" s="1"/>
  <c r="C178" i="13"/>
  <c r="AN177" i="13"/>
  <c r="X177" i="13"/>
  <c r="V177" i="13"/>
  <c r="O177" i="13"/>
  <c r="G177" i="13"/>
  <c r="F177" i="13"/>
  <c r="E177" i="13"/>
  <c r="D177" i="13"/>
  <c r="C177" i="13"/>
  <c r="AH177" i="13" s="1"/>
  <c r="AN176" i="13"/>
  <c r="AM176" i="13"/>
  <c r="AH176" i="13"/>
  <c r="Y176" i="13"/>
  <c r="AK176" i="13" s="1"/>
  <c r="X176" i="13"/>
  <c r="W176" i="13"/>
  <c r="V176" i="13"/>
  <c r="U176" i="13"/>
  <c r="O176" i="13"/>
  <c r="H176" i="13"/>
  <c r="G176" i="13"/>
  <c r="F176" i="13"/>
  <c r="E176" i="13"/>
  <c r="D176" i="13"/>
  <c r="C176" i="13"/>
  <c r="AP175" i="13"/>
  <c r="AO175" i="13"/>
  <c r="AN175" i="13"/>
  <c r="AM175" i="13"/>
  <c r="AL175" i="13"/>
  <c r="AK175" i="13"/>
  <c r="AH175" i="13"/>
  <c r="AD175" i="13"/>
  <c r="AN174" i="13"/>
  <c r="AM174" i="13"/>
  <c r="AH174" i="13"/>
  <c r="Y174" i="13"/>
  <c r="AK174" i="13" s="1"/>
  <c r="X174" i="13"/>
  <c r="W174" i="13"/>
  <c r="V174" i="13"/>
  <c r="U174" i="13"/>
  <c r="O174" i="13"/>
  <c r="G174" i="13"/>
  <c r="F174" i="13"/>
  <c r="E174" i="13"/>
  <c r="D174" i="13"/>
  <c r="H174" i="13" s="1"/>
  <c r="C174" i="13"/>
  <c r="AP173" i="13"/>
  <c r="AO173" i="13"/>
  <c r="AN173" i="13"/>
  <c r="AM173" i="13"/>
  <c r="AL173" i="13"/>
  <c r="AK173" i="13"/>
  <c r="AH173" i="13"/>
  <c r="AD173" i="13"/>
  <c r="AN172" i="13"/>
  <c r="AM172" i="13"/>
  <c r="AH172" i="13"/>
  <c r="Y172" i="13"/>
  <c r="AK172" i="13" s="1"/>
  <c r="X172" i="13"/>
  <c r="W172" i="13"/>
  <c r="V172" i="13"/>
  <c r="U172" i="13"/>
  <c r="O172" i="13"/>
  <c r="G172" i="13"/>
  <c r="F172" i="13"/>
  <c r="E172" i="13"/>
  <c r="D172" i="13"/>
  <c r="H172" i="13" s="1"/>
  <c r="C172" i="13"/>
  <c r="AN171" i="13"/>
  <c r="X171" i="13"/>
  <c r="V171" i="13"/>
  <c r="F171" i="13"/>
  <c r="E171" i="13"/>
  <c r="C171" i="13"/>
  <c r="AH171" i="13" s="1"/>
  <c r="AN170" i="13"/>
  <c r="X170" i="13"/>
  <c r="V170" i="13"/>
  <c r="F170" i="13"/>
  <c r="E170" i="13"/>
  <c r="C170" i="13"/>
  <c r="AH170" i="13" s="1"/>
  <c r="AN169" i="13"/>
  <c r="X169" i="13"/>
  <c r="V169" i="13"/>
  <c r="F169" i="13"/>
  <c r="E169" i="13"/>
  <c r="C169" i="13"/>
  <c r="AH169" i="13" s="1"/>
  <c r="AN168" i="13"/>
  <c r="X168" i="13"/>
  <c r="V168" i="13"/>
  <c r="W168" i="13" s="1"/>
  <c r="F168" i="13"/>
  <c r="E168" i="13"/>
  <c r="C168" i="13"/>
  <c r="AH168" i="13" s="1"/>
  <c r="AN167" i="13"/>
  <c r="X167" i="13"/>
  <c r="V167" i="13"/>
  <c r="W167" i="13" s="1"/>
  <c r="F167" i="13"/>
  <c r="E167" i="13"/>
  <c r="C167" i="13"/>
  <c r="AH167" i="13" s="1"/>
  <c r="AN166" i="13"/>
  <c r="X166" i="13"/>
  <c r="V166" i="13"/>
  <c r="W166" i="13" s="1"/>
  <c r="F166" i="13"/>
  <c r="E166" i="13"/>
  <c r="C166" i="13"/>
  <c r="AH166" i="13" s="1"/>
  <c r="AN165" i="13"/>
  <c r="X165" i="13"/>
  <c r="V165" i="13"/>
  <c r="W165" i="13" s="1"/>
  <c r="F165" i="13"/>
  <c r="E165" i="13"/>
  <c r="C165" i="13"/>
  <c r="AH165" i="13" s="1"/>
  <c r="AN164" i="13"/>
  <c r="X164" i="13"/>
  <c r="V164" i="13"/>
  <c r="W164" i="13" s="1"/>
  <c r="F164" i="13"/>
  <c r="E164" i="13"/>
  <c r="C164" i="13"/>
  <c r="AH164" i="13" s="1"/>
  <c r="AN163" i="13"/>
  <c r="X163" i="13"/>
  <c r="V163" i="13"/>
  <c r="W163" i="13" s="1"/>
  <c r="F163" i="13"/>
  <c r="E163" i="13"/>
  <c r="C163" i="13"/>
  <c r="AH163" i="13" s="1"/>
  <c r="AN162" i="13"/>
  <c r="X162" i="13"/>
  <c r="V162" i="13"/>
  <c r="F162" i="13"/>
  <c r="E162" i="13"/>
  <c r="C162" i="13"/>
  <c r="AH162" i="13" s="1"/>
  <c r="AN161" i="13"/>
  <c r="X161" i="13"/>
  <c r="V161" i="13"/>
  <c r="F161" i="13"/>
  <c r="E161" i="13"/>
  <c r="C161" i="13"/>
  <c r="AH161" i="13" s="1"/>
  <c r="AN160" i="13"/>
  <c r="X160" i="13"/>
  <c r="V160" i="13"/>
  <c r="O160" i="13"/>
  <c r="G160" i="13"/>
  <c r="F160" i="13"/>
  <c r="E160" i="13"/>
  <c r="D160" i="13"/>
  <c r="C160" i="13"/>
  <c r="AH160" i="13" s="1"/>
  <c r="AP159" i="13"/>
  <c r="AO159" i="13"/>
  <c r="AN159" i="13"/>
  <c r="AM159" i="13"/>
  <c r="AL159" i="13"/>
  <c r="AK159" i="13"/>
  <c r="AH159" i="13"/>
  <c r="AD159" i="13"/>
  <c r="AP158" i="13"/>
  <c r="AN158" i="13"/>
  <c r="AL158" i="13"/>
  <c r="AD158" i="13"/>
  <c r="X158" i="13"/>
  <c r="V158" i="13"/>
  <c r="O158" i="13"/>
  <c r="G158" i="13"/>
  <c r="F158" i="13"/>
  <c r="E158" i="13"/>
  <c r="D158" i="13"/>
  <c r="C158" i="13"/>
  <c r="AH158" i="13" s="1"/>
  <c r="AN157" i="13"/>
  <c r="AM157" i="13"/>
  <c r="AH157" i="13"/>
  <c r="Y157" i="13"/>
  <c r="AK157" i="13" s="1"/>
  <c r="X157" i="13"/>
  <c r="AP157" i="13" s="1"/>
  <c r="W157" i="13"/>
  <c r="V157" i="13"/>
  <c r="U157" i="13"/>
  <c r="O157" i="13"/>
  <c r="H157" i="13"/>
  <c r="G157" i="13"/>
  <c r="F157" i="13"/>
  <c r="E157" i="13"/>
  <c r="D157" i="13"/>
  <c r="C157" i="13"/>
  <c r="AP156" i="13"/>
  <c r="AN156" i="13"/>
  <c r="AL156" i="13"/>
  <c r="AD156" i="13"/>
  <c r="X156" i="13"/>
  <c r="V156" i="13"/>
  <c r="O156" i="13"/>
  <c r="G156" i="13"/>
  <c r="F156" i="13"/>
  <c r="E156" i="13"/>
  <c r="D156" i="13"/>
  <c r="C156" i="13"/>
  <c r="AH156" i="13" s="1"/>
  <c r="AN155" i="13"/>
  <c r="AM155" i="13"/>
  <c r="AH155" i="13"/>
  <c r="Y155" i="13"/>
  <c r="AK155" i="13" s="1"/>
  <c r="X155" i="13"/>
  <c r="W155" i="13"/>
  <c r="V155" i="13"/>
  <c r="U155" i="13"/>
  <c r="O155" i="13"/>
  <c r="G155" i="13"/>
  <c r="F155" i="13"/>
  <c r="E155" i="13"/>
  <c r="D155" i="13"/>
  <c r="H155" i="13" s="1"/>
  <c r="C155" i="13"/>
  <c r="AP154" i="13"/>
  <c r="AN154" i="13"/>
  <c r="AL154" i="13"/>
  <c r="AD154" i="13"/>
  <c r="X154" i="13"/>
  <c r="V154" i="13"/>
  <c r="O154" i="13"/>
  <c r="G154" i="13"/>
  <c r="F154" i="13"/>
  <c r="E154" i="13"/>
  <c r="D154" i="13"/>
  <c r="C154" i="13"/>
  <c r="AH154" i="13" s="1"/>
  <c r="AN153" i="13"/>
  <c r="AM153" i="13"/>
  <c r="AH153" i="13"/>
  <c r="Y153" i="13"/>
  <c r="AK153" i="13" s="1"/>
  <c r="X153" i="13"/>
  <c r="AP153" i="13" s="1"/>
  <c r="W153" i="13"/>
  <c r="V153" i="13"/>
  <c r="U153" i="13"/>
  <c r="O153" i="13"/>
  <c r="H153" i="13"/>
  <c r="G153" i="13"/>
  <c r="F153" i="13"/>
  <c r="E153" i="13"/>
  <c r="D153" i="13"/>
  <c r="C153" i="13"/>
  <c r="AP152" i="13"/>
  <c r="AN152" i="13"/>
  <c r="AL152" i="13"/>
  <c r="AD152" i="13"/>
  <c r="X152" i="13"/>
  <c r="V152" i="13"/>
  <c r="O152" i="13"/>
  <c r="G152" i="13"/>
  <c r="F152" i="13"/>
  <c r="E152" i="13"/>
  <c r="D152" i="13"/>
  <c r="C152" i="13"/>
  <c r="AH152" i="13" s="1"/>
  <c r="AP151" i="13"/>
  <c r="AO151" i="13"/>
  <c r="AN151" i="13"/>
  <c r="AM151" i="13"/>
  <c r="AL151" i="13"/>
  <c r="AK151" i="13"/>
  <c r="AH151" i="13"/>
  <c r="AD151" i="13"/>
  <c r="Y151" i="13"/>
  <c r="AN150" i="13"/>
  <c r="AM150" i="13"/>
  <c r="AH150" i="13"/>
  <c r="Y150" i="13"/>
  <c r="AK150" i="13" s="1"/>
  <c r="X150" i="13"/>
  <c r="AP150" i="13" s="1"/>
  <c r="W150" i="13"/>
  <c r="V150" i="13"/>
  <c r="U150" i="13"/>
  <c r="O150" i="13"/>
  <c r="H150" i="13"/>
  <c r="G150" i="13"/>
  <c r="F150" i="13"/>
  <c r="E150" i="13"/>
  <c r="D150" i="13"/>
  <c r="C150" i="13"/>
  <c r="AN149" i="13"/>
  <c r="X149" i="13"/>
  <c r="V149" i="13"/>
  <c r="O149" i="13"/>
  <c r="G149" i="13"/>
  <c r="F149" i="13"/>
  <c r="E149" i="13"/>
  <c r="D149" i="13"/>
  <c r="C149" i="13"/>
  <c r="AH149" i="13" s="1"/>
  <c r="AN148" i="13"/>
  <c r="AM148" i="13"/>
  <c r="AH148" i="13"/>
  <c r="Y148" i="13"/>
  <c r="AK148" i="13" s="1"/>
  <c r="X148" i="13"/>
  <c r="W148" i="13"/>
  <c r="V148" i="13"/>
  <c r="U148" i="13"/>
  <c r="O148" i="13"/>
  <c r="G148" i="13"/>
  <c r="F148" i="13"/>
  <c r="E148" i="13"/>
  <c r="D148" i="13"/>
  <c r="H148" i="13" s="1"/>
  <c r="C148" i="13"/>
  <c r="AN147" i="13"/>
  <c r="X147" i="13"/>
  <c r="V147" i="13"/>
  <c r="W147" i="13" s="1"/>
  <c r="O147" i="13"/>
  <c r="G147" i="13"/>
  <c r="F147" i="13"/>
  <c r="E147" i="13"/>
  <c r="D147" i="13"/>
  <c r="C147" i="13"/>
  <c r="AH147" i="13" s="1"/>
  <c r="AN146" i="13"/>
  <c r="AM146" i="13"/>
  <c r="AH146" i="13"/>
  <c r="Y146" i="13"/>
  <c r="AK146" i="13" s="1"/>
  <c r="X146" i="13"/>
  <c r="AP146" i="13" s="1"/>
  <c r="W146" i="13"/>
  <c r="V146" i="13"/>
  <c r="U146" i="13"/>
  <c r="O146" i="13"/>
  <c r="H146" i="13"/>
  <c r="G146" i="13"/>
  <c r="F146" i="13"/>
  <c r="E146" i="13"/>
  <c r="D146" i="13"/>
  <c r="C146" i="13"/>
  <c r="AN145" i="13"/>
  <c r="X145" i="13"/>
  <c r="V145" i="13"/>
  <c r="O145" i="13"/>
  <c r="G145" i="13"/>
  <c r="F145" i="13"/>
  <c r="E145" i="13"/>
  <c r="D145" i="13"/>
  <c r="C145" i="13"/>
  <c r="AH145" i="13" s="1"/>
  <c r="AP144" i="13"/>
  <c r="AO144" i="13"/>
  <c r="AN144" i="13"/>
  <c r="AM144" i="13"/>
  <c r="AL144" i="13"/>
  <c r="AK144" i="13"/>
  <c r="AH144" i="13"/>
  <c r="AD144" i="13"/>
  <c r="AP143" i="13"/>
  <c r="AN143" i="13"/>
  <c r="AL143" i="13"/>
  <c r="AD143" i="13"/>
  <c r="X143" i="13"/>
  <c r="V143" i="13"/>
  <c r="W143" i="13" s="1"/>
  <c r="F143" i="13"/>
  <c r="E143" i="13"/>
  <c r="C143" i="13"/>
  <c r="AP142" i="13"/>
  <c r="AN142" i="13"/>
  <c r="AL142" i="13"/>
  <c r="AD142" i="13"/>
  <c r="X142" i="13"/>
  <c r="V142" i="13"/>
  <c r="W142" i="13" s="1"/>
  <c r="O142" i="13"/>
  <c r="G142" i="13"/>
  <c r="F142" i="13"/>
  <c r="E142" i="13"/>
  <c r="D142" i="13"/>
  <c r="C142" i="13"/>
  <c r="AH142" i="13" s="1"/>
  <c r="AN141" i="13"/>
  <c r="AM141" i="13"/>
  <c r="AH141" i="13"/>
  <c r="Y141" i="13"/>
  <c r="AK141" i="13" s="1"/>
  <c r="X141" i="13"/>
  <c r="AP141" i="13" s="1"/>
  <c r="W141" i="13"/>
  <c r="V141" i="13"/>
  <c r="U141" i="13"/>
  <c r="O141" i="13"/>
  <c r="H141" i="13"/>
  <c r="G141" i="13"/>
  <c r="F141" i="13"/>
  <c r="E141" i="13"/>
  <c r="D141" i="13"/>
  <c r="C141" i="13"/>
  <c r="AP140" i="13"/>
  <c r="AN140" i="13"/>
  <c r="AL140" i="13"/>
  <c r="AD140" i="13"/>
  <c r="X140" i="13"/>
  <c r="V140" i="13"/>
  <c r="W140" i="13" s="1"/>
  <c r="O140" i="13"/>
  <c r="G140" i="13"/>
  <c r="F140" i="13"/>
  <c r="E140" i="13"/>
  <c r="D140" i="13"/>
  <c r="C140" i="13"/>
  <c r="AH140" i="13" s="1"/>
  <c r="AN139" i="13"/>
  <c r="AM139" i="13"/>
  <c r="AH139" i="13"/>
  <c r="Y139" i="13"/>
  <c r="AK139" i="13" s="1"/>
  <c r="X139" i="13"/>
  <c r="AP139" i="13" s="1"/>
  <c r="W139" i="13"/>
  <c r="V139" i="13"/>
  <c r="U139" i="13"/>
  <c r="O139" i="13"/>
  <c r="H139" i="13"/>
  <c r="G139" i="13"/>
  <c r="F139" i="13"/>
  <c r="E139" i="13"/>
  <c r="D139" i="13"/>
  <c r="C139" i="13"/>
  <c r="AP138" i="13"/>
  <c r="AN138" i="13"/>
  <c r="AL138" i="13"/>
  <c r="AD138" i="13"/>
  <c r="X138" i="13"/>
  <c r="V138" i="13"/>
  <c r="W138" i="13" s="1"/>
  <c r="O138" i="13"/>
  <c r="G138" i="13"/>
  <c r="F138" i="13"/>
  <c r="E138" i="13"/>
  <c r="D138" i="13"/>
  <c r="C138" i="13"/>
  <c r="AH138" i="13" s="1"/>
  <c r="AN137" i="13"/>
  <c r="AM137" i="13"/>
  <c r="AH137" i="13"/>
  <c r="Y137" i="13"/>
  <c r="AK137" i="13" s="1"/>
  <c r="X137" i="13"/>
  <c r="AP137" i="13" s="1"/>
  <c r="W137" i="13"/>
  <c r="V137" i="13"/>
  <c r="U137" i="13"/>
  <c r="O137" i="13"/>
  <c r="H137" i="13"/>
  <c r="G137" i="13"/>
  <c r="F137" i="13"/>
  <c r="E137" i="13"/>
  <c r="D137" i="13"/>
  <c r="C137" i="13"/>
  <c r="AP136" i="13"/>
  <c r="AN136" i="13"/>
  <c r="AL136" i="13"/>
  <c r="AD136" i="13"/>
  <c r="X136" i="13"/>
  <c r="V136" i="13"/>
  <c r="O136" i="13"/>
  <c r="G136" i="13"/>
  <c r="F136" i="13"/>
  <c r="E136" i="13"/>
  <c r="D136" i="13"/>
  <c r="C136" i="13"/>
  <c r="AH136" i="13" s="1"/>
  <c r="AN135" i="13"/>
  <c r="AM135" i="13"/>
  <c r="AH135" i="13"/>
  <c r="Y135" i="13"/>
  <c r="AK135" i="13" s="1"/>
  <c r="X135" i="13"/>
  <c r="W135" i="13"/>
  <c r="V135" i="13"/>
  <c r="U135" i="13"/>
  <c r="O135" i="13"/>
  <c r="G135" i="13"/>
  <c r="F135" i="13"/>
  <c r="E135" i="13"/>
  <c r="D135" i="13"/>
  <c r="H135" i="13" s="1"/>
  <c r="C135" i="13"/>
  <c r="AP134" i="13"/>
  <c r="AN134" i="13"/>
  <c r="AL134" i="13"/>
  <c r="AD134" i="13"/>
  <c r="X134" i="13"/>
  <c r="V134" i="13"/>
  <c r="W134" i="13" s="1"/>
  <c r="O134" i="13"/>
  <c r="G134" i="13"/>
  <c r="F134" i="13"/>
  <c r="E134" i="13"/>
  <c r="D134" i="13"/>
  <c r="C134" i="13"/>
  <c r="AH134" i="13" s="1"/>
  <c r="AN133" i="13"/>
  <c r="AM133" i="13"/>
  <c r="AH133" i="13"/>
  <c r="Y133" i="13"/>
  <c r="AK133" i="13" s="1"/>
  <c r="X133" i="13"/>
  <c r="AP133" i="13" s="1"/>
  <c r="W133" i="13"/>
  <c r="V133" i="13"/>
  <c r="U133" i="13"/>
  <c r="O133" i="13"/>
  <c r="G133" i="13"/>
  <c r="F133" i="13"/>
  <c r="E133" i="13"/>
  <c r="D133" i="13"/>
  <c r="H133" i="13" s="1"/>
  <c r="C133" i="13"/>
  <c r="AP132" i="13"/>
  <c r="AN132" i="13"/>
  <c r="AL132" i="13"/>
  <c r="AD132" i="13"/>
  <c r="X132" i="13"/>
  <c r="V132" i="13"/>
  <c r="O132" i="13"/>
  <c r="G132" i="13"/>
  <c r="F132" i="13"/>
  <c r="E132" i="13"/>
  <c r="D132" i="13"/>
  <c r="C132" i="13"/>
  <c r="AH132" i="13" s="1"/>
  <c r="AN131" i="13"/>
  <c r="AM131" i="13"/>
  <c r="AH131" i="13"/>
  <c r="Y131" i="13"/>
  <c r="AK131" i="13" s="1"/>
  <c r="X131" i="13"/>
  <c r="AP131" i="13" s="1"/>
  <c r="W131" i="13"/>
  <c r="V131" i="13"/>
  <c r="U131" i="13"/>
  <c r="O131" i="13"/>
  <c r="H131" i="13"/>
  <c r="G131" i="13"/>
  <c r="F131" i="13"/>
  <c r="E131" i="13"/>
  <c r="D131" i="13"/>
  <c r="C131" i="13"/>
  <c r="AN130" i="13"/>
  <c r="AD130" i="13"/>
  <c r="AP130" i="13" s="1"/>
  <c r="X130" i="13"/>
  <c r="V130" i="13"/>
  <c r="O130" i="13"/>
  <c r="G130" i="13"/>
  <c r="F130" i="13"/>
  <c r="E130" i="13"/>
  <c r="D130" i="13"/>
  <c r="C130" i="13"/>
  <c r="AH130" i="13" s="1"/>
  <c r="AN129" i="13"/>
  <c r="AM129" i="13"/>
  <c r="AH129" i="13"/>
  <c r="Y129" i="13"/>
  <c r="AK129" i="13" s="1"/>
  <c r="X129" i="13"/>
  <c r="AP129" i="13" s="1"/>
  <c r="W129" i="13"/>
  <c r="V129" i="13"/>
  <c r="U129" i="13"/>
  <c r="O129" i="13"/>
  <c r="H129" i="13"/>
  <c r="G129" i="13"/>
  <c r="F129" i="13"/>
  <c r="E129" i="13"/>
  <c r="D129" i="13"/>
  <c r="C129" i="13"/>
  <c r="AP128" i="13"/>
  <c r="AO128" i="13"/>
  <c r="AN128" i="13"/>
  <c r="AM128" i="13"/>
  <c r="AL128" i="13"/>
  <c r="AK128" i="13"/>
  <c r="AH128" i="13"/>
  <c r="AD128" i="13"/>
  <c r="AN127" i="13"/>
  <c r="AM127" i="13"/>
  <c r="AH127" i="13"/>
  <c r="Y127" i="13"/>
  <c r="AK127" i="13" s="1"/>
  <c r="X127" i="13"/>
  <c r="AP127" i="13" s="1"/>
  <c r="W127" i="13"/>
  <c r="V127" i="13"/>
  <c r="U127" i="13"/>
  <c r="O127" i="13"/>
  <c r="H127" i="13"/>
  <c r="G127" i="13"/>
  <c r="F127" i="13"/>
  <c r="E127" i="13"/>
  <c r="D127" i="13"/>
  <c r="C127" i="13"/>
  <c r="AP126" i="13"/>
  <c r="AN126" i="13"/>
  <c r="AL126" i="13"/>
  <c r="AD126" i="13"/>
  <c r="X126" i="13"/>
  <c r="V126" i="13"/>
  <c r="W126" i="13" s="1"/>
  <c r="O126" i="13"/>
  <c r="G126" i="13"/>
  <c r="F126" i="13"/>
  <c r="E126" i="13"/>
  <c r="D126" i="13"/>
  <c r="C126" i="13"/>
  <c r="AH126" i="13" s="1"/>
  <c r="AN125" i="13"/>
  <c r="AM125" i="13"/>
  <c r="AD125" i="13"/>
  <c r="AP125" i="13" s="1"/>
  <c r="Z125" i="13"/>
  <c r="AO125" i="13" s="1"/>
  <c r="W125" i="13"/>
  <c r="V125" i="13"/>
  <c r="U125" i="13"/>
  <c r="O125" i="13"/>
  <c r="I125" i="13"/>
  <c r="I263" i="13" s="1"/>
  <c r="G125" i="13"/>
  <c r="H125" i="13" s="1"/>
  <c r="F125" i="13"/>
  <c r="E125" i="13"/>
  <c r="D125" i="13"/>
  <c r="C125" i="13"/>
  <c r="AH125" i="13" s="1"/>
  <c r="AN124" i="13"/>
  <c r="AM124" i="13"/>
  <c r="AH124" i="13"/>
  <c r="Y124" i="13"/>
  <c r="AK124" i="13" s="1"/>
  <c r="X124" i="13"/>
  <c r="AP124" i="13" s="1"/>
  <c r="W124" i="13"/>
  <c r="V124" i="13"/>
  <c r="U124" i="13"/>
  <c r="O124" i="13"/>
  <c r="H124" i="13"/>
  <c r="G124" i="13"/>
  <c r="F124" i="13"/>
  <c r="E124" i="13"/>
  <c r="D124" i="13"/>
  <c r="C124" i="13"/>
  <c r="AN123" i="13"/>
  <c r="X123" i="13"/>
  <c r="V123" i="13"/>
  <c r="O123" i="13"/>
  <c r="G123" i="13"/>
  <c r="F123" i="13"/>
  <c r="E123" i="13"/>
  <c r="D123" i="13"/>
  <c r="C123" i="13"/>
  <c r="AH123" i="13" s="1"/>
  <c r="AN122" i="13"/>
  <c r="AM122" i="13"/>
  <c r="AH122" i="13"/>
  <c r="Y122" i="13"/>
  <c r="AK122" i="13" s="1"/>
  <c r="X122" i="13"/>
  <c r="AP122" i="13" s="1"/>
  <c r="W122" i="13"/>
  <c r="V122" i="13"/>
  <c r="U122" i="13"/>
  <c r="O122" i="13"/>
  <c r="H122" i="13"/>
  <c r="G122" i="13"/>
  <c r="F122" i="13"/>
  <c r="E122" i="13"/>
  <c r="D122" i="13"/>
  <c r="C122" i="13"/>
  <c r="AN121" i="13"/>
  <c r="X121" i="13"/>
  <c r="V121" i="13"/>
  <c r="O121" i="13"/>
  <c r="G121" i="13"/>
  <c r="F121" i="13"/>
  <c r="E121" i="13"/>
  <c r="D121" i="13"/>
  <c r="C121" i="13"/>
  <c r="AH121" i="13" s="1"/>
  <c r="AN120" i="13"/>
  <c r="AM120" i="13"/>
  <c r="AH120" i="13"/>
  <c r="Y120" i="13"/>
  <c r="AK120" i="13" s="1"/>
  <c r="X120" i="13"/>
  <c r="W120" i="13"/>
  <c r="V120" i="13"/>
  <c r="U120" i="13"/>
  <c r="O120" i="13"/>
  <c r="H120" i="13"/>
  <c r="G120" i="13"/>
  <c r="F120" i="13"/>
  <c r="E120" i="13"/>
  <c r="D120" i="13"/>
  <c r="C120" i="13"/>
  <c r="AN119" i="13"/>
  <c r="X119" i="13"/>
  <c r="V119" i="13"/>
  <c r="O119" i="13"/>
  <c r="G119" i="13"/>
  <c r="F119" i="13"/>
  <c r="E119" i="13"/>
  <c r="D119" i="13"/>
  <c r="C119" i="13"/>
  <c r="AH119" i="13" s="1"/>
  <c r="AP118" i="13"/>
  <c r="AO118" i="13"/>
  <c r="AN118" i="13"/>
  <c r="AM118" i="13"/>
  <c r="AL118" i="13"/>
  <c r="AK118" i="13"/>
  <c r="AH118" i="13"/>
  <c r="AD118" i="13"/>
  <c r="AN117" i="13"/>
  <c r="AD117" i="13"/>
  <c r="AP117" i="13" s="1"/>
  <c r="X117" i="13"/>
  <c r="V117" i="13"/>
  <c r="O117" i="13"/>
  <c r="G117" i="13"/>
  <c r="F117" i="13"/>
  <c r="E117" i="13"/>
  <c r="D117" i="13"/>
  <c r="C117" i="13"/>
  <c r="AH117" i="13" s="1"/>
  <c r="AN116" i="13"/>
  <c r="AM116" i="13"/>
  <c r="Y116" i="13"/>
  <c r="AK116" i="13" s="1"/>
  <c r="X116" i="13"/>
  <c r="AP116" i="13" s="1"/>
  <c r="W116" i="13"/>
  <c r="V116" i="13"/>
  <c r="F116" i="13"/>
  <c r="E116" i="13"/>
  <c r="C116" i="13"/>
  <c r="AH116" i="13" s="1"/>
  <c r="AN115" i="13"/>
  <c r="AM115" i="13"/>
  <c r="AH115" i="13"/>
  <c r="Y115" i="13"/>
  <c r="AK115" i="13" s="1"/>
  <c r="X115" i="13"/>
  <c r="AP115" i="13" s="1"/>
  <c r="W115" i="13"/>
  <c r="V115" i="13"/>
  <c r="U115" i="13"/>
  <c r="O115" i="13"/>
  <c r="H115" i="13"/>
  <c r="G115" i="13"/>
  <c r="F115" i="13"/>
  <c r="E115" i="13"/>
  <c r="D115" i="13"/>
  <c r="C115" i="13"/>
  <c r="AP114" i="13"/>
  <c r="AO114" i="13"/>
  <c r="AN114" i="13"/>
  <c r="AM114" i="13"/>
  <c r="AL114" i="13"/>
  <c r="AK114" i="13"/>
  <c r="AH114" i="13"/>
  <c r="AD114" i="13"/>
  <c r="AN113" i="13"/>
  <c r="AM113" i="13"/>
  <c r="Y113" i="13"/>
  <c r="AK113" i="13" s="1"/>
  <c r="X113" i="13"/>
  <c r="AP113" i="13" s="1"/>
  <c r="W113" i="13"/>
  <c r="V113" i="13"/>
  <c r="F113" i="13"/>
  <c r="E113" i="13"/>
  <c r="C113" i="13"/>
  <c r="AH113" i="13" s="1"/>
  <c r="AN112" i="13"/>
  <c r="AM112" i="13"/>
  <c r="AH112" i="13"/>
  <c r="Y112" i="13"/>
  <c r="AK112" i="13" s="1"/>
  <c r="X112" i="13"/>
  <c r="AP112" i="13" s="1"/>
  <c r="W112" i="13"/>
  <c r="V112" i="13"/>
  <c r="U112" i="13"/>
  <c r="O112" i="13"/>
  <c r="H112" i="13"/>
  <c r="G112" i="13"/>
  <c r="F112" i="13"/>
  <c r="E112" i="13"/>
  <c r="D112" i="13"/>
  <c r="C112" i="13"/>
  <c r="AP111" i="13"/>
  <c r="AN111" i="13"/>
  <c r="AL111" i="13"/>
  <c r="AD111" i="13"/>
  <c r="X111" i="13"/>
  <c r="V111" i="13"/>
  <c r="W111" i="13" s="1"/>
  <c r="O111" i="13"/>
  <c r="G111" i="13"/>
  <c r="F111" i="13"/>
  <c r="E111" i="13"/>
  <c r="D111" i="13"/>
  <c r="C111" i="13"/>
  <c r="AH111" i="13" s="1"/>
  <c r="AN110" i="13"/>
  <c r="AM110" i="13"/>
  <c r="Y110" i="13"/>
  <c r="AK110" i="13" s="1"/>
  <c r="X110" i="13"/>
  <c r="AP110" i="13" s="1"/>
  <c r="W110" i="13"/>
  <c r="V110" i="13"/>
  <c r="F110" i="13"/>
  <c r="E110" i="13"/>
  <c r="C110" i="13"/>
  <c r="AH110" i="13" s="1"/>
  <c r="AN109" i="13"/>
  <c r="AM109" i="13"/>
  <c r="Y109" i="13"/>
  <c r="AK109" i="13" s="1"/>
  <c r="X109" i="13"/>
  <c r="AP109" i="13" s="1"/>
  <c r="W109" i="13"/>
  <c r="V109" i="13"/>
  <c r="F109" i="13"/>
  <c r="E109" i="13"/>
  <c r="C109" i="13"/>
  <c r="AH109" i="13" s="1"/>
  <c r="AN108" i="13"/>
  <c r="AM108" i="13"/>
  <c r="AH108" i="13"/>
  <c r="Y108" i="13"/>
  <c r="AK108" i="13" s="1"/>
  <c r="X108" i="13"/>
  <c r="AP108" i="13" s="1"/>
  <c r="W108" i="13"/>
  <c r="V108" i="13"/>
  <c r="U108" i="13"/>
  <c r="O108" i="13"/>
  <c r="H108" i="13"/>
  <c r="G108" i="13"/>
  <c r="F108" i="13"/>
  <c r="E108" i="13"/>
  <c r="D108" i="13"/>
  <c r="C108" i="13"/>
  <c r="AP107" i="13"/>
  <c r="AO107" i="13"/>
  <c r="AN107" i="13"/>
  <c r="AM107" i="13"/>
  <c r="AL107" i="13"/>
  <c r="AK107" i="13"/>
  <c r="AH107" i="13"/>
  <c r="AD107" i="13"/>
  <c r="AN106" i="13"/>
  <c r="AM106" i="13"/>
  <c r="AH106" i="13"/>
  <c r="Y106" i="13"/>
  <c r="AK106" i="13" s="1"/>
  <c r="X106" i="13"/>
  <c r="W106" i="13"/>
  <c r="V106" i="13"/>
  <c r="U106" i="13"/>
  <c r="O106" i="13"/>
  <c r="G106" i="13"/>
  <c r="F106" i="13"/>
  <c r="E106" i="13"/>
  <c r="D106" i="13"/>
  <c r="H106" i="13" s="1"/>
  <c r="C106" i="13"/>
  <c r="AN105" i="13"/>
  <c r="AD105" i="13"/>
  <c r="AP105" i="13" s="1"/>
  <c r="X105" i="13"/>
  <c r="V105" i="13"/>
  <c r="O105" i="13"/>
  <c r="G105" i="13"/>
  <c r="F105" i="13"/>
  <c r="E105" i="13"/>
  <c r="D105" i="13"/>
  <c r="C105" i="13"/>
  <c r="AH105" i="13" s="1"/>
  <c r="AP104" i="13"/>
  <c r="AO104" i="13"/>
  <c r="AN104" i="13"/>
  <c r="AM104" i="13"/>
  <c r="AL104" i="13"/>
  <c r="AK104" i="13"/>
  <c r="AH104" i="13"/>
  <c r="AD104" i="13"/>
  <c r="AN103" i="13"/>
  <c r="X103" i="13"/>
  <c r="V103" i="13"/>
  <c r="W103" i="13" s="1"/>
  <c r="F103" i="13"/>
  <c r="E103" i="13"/>
  <c r="C103" i="13"/>
  <c r="AH103" i="13" s="1"/>
  <c r="AN102" i="13"/>
  <c r="X102" i="13"/>
  <c r="V102" i="13"/>
  <c r="W102" i="13" s="1"/>
  <c r="F102" i="13"/>
  <c r="E102" i="13"/>
  <c r="C102" i="13"/>
  <c r="AH102" i="13" s="1"/>
  <c r="AN101" i="13"/>
  <c r="X101" i="13"/>
  <c r="V101" i="13"/>
  <c r="W101" i="13" s="1"/>
  <c r="F101" i="13"/>
  <c r="E101" i="13"/>
  <c r="C101" i="13"/>
  <c r="AH101" i="13" s="1"/>
  <c r="AN100" i="13"/>
  <c r="X100" i="13"/>
  <c r="V100" i="13"/>
  <c r="W100" i="13" s="1"/>
  <c r="F100" i="13"/>
  <c r="E100" i="13"/>
  <c r="C100" i="13"/>
  <c r="AH100" i="13" s="1"/>
  <c r="AN99" i="13"/>
  <c r="X99" i="13"/>
  <c r="V99" i="13"/>
  <c r="W99" i="13" s="1"/>
  <c r="F99" i="13"/>
  <c r="E99" i="13"/>
  <c r="C99" i="13"/>
  <c r="AH99" i="13" s="1"/>
  <c r="AN98" i="13"/>
  <c r="X98" i="13"/>
  <c r="V98" i="13"/>
  <c r="W98" i="13" s="1"/>
  <c r="O98" i="13"/>
  <c r="G98" i="13"/>
  <c r="F98" i="13"/>
  <c r="E98" i="13"/>
  <c r="D98" i="13"/>
  <c r="C98" i="13"/>
  <c r="AH98" i="13" s="1"/>
  <c r="AN97" i="13"/>
  <c r="AM97" i="13"/>
  <c r="AH97" i="13"/>
  <c r="Y97" i="13"/>
  <c r="AK97" i="13" s="1"/>
  <c r="X97" i="13"/>
  <c r="AP97" i="13" s="1"/>
  <c r="W97" i="13"/>
  <c r="V97" i="13"/>
  <c r="U97" i="13"/>
  <c r="O97" i="13"/>
  <c r="H97" i="13"/>
  <c r="G97" i="13"/>
  <c r="F97" i="13"/>
  <c r="E97" i="13"/>
  <c r="D97" i="13"/>
  <c r="C97" i="13"/>
  <c r="AP96" i="13"/>
  <c r="AO96" i="13"/>
  <c r="AN96" i="13"/>
  <c r="AM96" i="13"/>
  <c r="AL96" i="13"/>
  <c r="AK96" i="13"/>
  <c r="AH96" i="13"/>
  <c r="AD96" i="13"/>
  <c r="AN95" i="13"/>
  <c r="AM95" i="13"/>
  <c r="AH95" i="13"/>
  <c r="Y95" i="13"/>
  <c r="AK95" i="13" s="1"/>
  <c r="X95" i="13"/>
  <c r="AP95" i="13" s="1"/>
  <c r="W95" i="13"/>
  <c r="V95" i="13"/>
  <c r="U95" i="13"/>
  <c r="O95" i="13"/>
  <c r="H95" i="13"/>
  <c r="G95" i="13"/>
  <c r="F95" i="13"/>
  <c r="E95" i="13"/>
  <c r="D95" i="13"/>
  <c r="C95" i="13"/>
  <c r="AN94" i="13"/>
  <c r="X94" i="13"/>
  <c r="V94" i="13"/>
  <c r="O94" i="13"/>
  <c r="G94" i="13"/>
  <c r="F94" i="13"/>
  <c r="E94" i="13"/>
  <c r="D94" i="13"/>
  <c r="C94" i="13"/>
  <c r="AH94" i="13" s="1"/>
  <c r="AN93" i="13"/>
  <c r="AM93" i="13"/>
  <c r="AH93" i="13"/>
  <c r="Y93" i="13"/>
  <c r="AK93" i="13" s="1"/>
  <c r="X93" i="13"/>
  <c r="AP93" i="13" s="1"/>
  <c r="W93" i="13"/>
  <c r="V93" i="13"/>
  <c r="U93" i="13"/>
  <c r="O93" i="13"/>
  <c r="H93" i="13"/>
  <c r="G93" i="13"/>
  <c r="F93" i="13"/>
  <c r="E93" i="13"/>
  <c r="D93" i="13"/>
  <c r="C93" i="13"/>
  <c r="AN92" i="13"/>
  <c r="X92" i="13"/>
  <c r="V92" i="13"/>
  <c r="O92" i="13"/>
  <c r="G92" i="13"/>
  <c r="F92" i="13"/>
  <c r="E92" i="13"/>
  <c r="D92" i="13"/>
  <c r="C92" i="13"/>
  <c r="AH92" i="13" s="1"/>
  <c r="AN91" i="13"/>
  <c r="AM91" i="13"/>
  <c r="AH91" i="13"/>
  <c r="Y91" i="13"/>
  <c r="AK91" i="13" s="1"/>
  <c r="X91" i="13"/>
  <c r="AP91" i="13" s="1"/>
  <c r="W91" i="13"/>
  <c r="V91" i="13"/>
  <c r="U91" i="13"/>
  <c r="O91" i="13"/>
  <c r="H91" i="13"/>
  <c r="G91" i="13"/>
  <c r="F91" i="13"/>
  <c r="E91" i="13"/>
  <c r="D91" i="13"/>
  <c r="C91" i="13"/>
  <c r="AN90" i="13"/>
  <c r="X90" i="13"/>
  <c r="V90" i="13"/>
  <c r="O90" i="13"/>
  <c r="G90" i="13"/>
  <c r="F90" i="13"/>
  <c r="E90" i="13"/>
  <c r="D90" i="13"/>
  <c r="C90" i="13"/>
  <c r="AH90" i="13" s="1"/>
  <c r="AN89" i="13"/>
  <c r="AM89" i="13"/>
  <c r="AH89" i="13"/>
  <c r="Y89" i="13"/>
  <c r="AK89" i="13" s="1"/>
  <c r="X89" i="13"/>
  <c r="AP89" i="13" s="1"/>
  <c r="W89" i="13"/>
  <c r="V89" i="13"/>
  <c r="U89" i="13"/>
  <c r="O89" i="13"/>
  <c r="H89" i="13"/>
  <c r="G89" i="13"/>
  <c r="F89" i="13"/>
  <c r="E89" i="13"/>
  <c r="D89" i="13"/>
  <c r="C89" i="13"/>
  <c r="AN88" i="13"/>
  <c r="X88" i="13"/>
  <c r="V88" i="13"/>
  <c r="W88" i="13" s="1"/>
  <c r="O88" i="13"/>
  <c r="G88" i="13"/>
  <c r="F88" i="13"/>
  <c r="E88" i="13"/>
  <c r="D88" i="13"/>
  <c r="C88" i="13"/>
  <c r="AH88" i="13" s="1"/>
  <c r="AN87" i="13"/>
  <c r="AM87" i="13"/>
  <c r="AH87" i="13"/>
  <c r="Y87" i="13"/>
  <c r="AK87" i="13" s="1"/>
  <c r="X87" i="13"/>
  <c r="W87" i="13"/>
  <c r="V87" i="13"/>
  <c r="U87" i="13"/>
  <c r="O87" i="13"/>
  <c r="G87" i="13"/>
  <c r="F87" i="13"/>
  <c r="E87" i="13"/>
  <c r="D87" i="13"/>
  <c r="H87" i="13" s="1"/>
  <c r="C87" i="13"/>
  <c r="AN86" i="13"/>
  <c r="AM86" i="13"/>
  <c r="AD86" i="13"/>
  <c r="AP86" i="13" s="1"/>
  <c r="Z86" i="13"/>
  <c r="Z263" i="13" s="1"/>
  <c r="Y86" i="13"/>
  <c r="AK86" i="13" s="1"/>
  <c r="V86" i="13"/>
  <c r="W86" i="13" s="1"/>
  <c r="O86" i="13"/>
  <c r="I86" i="13"/>
  <c r="G86" i="13"/>
  <c r="F86" i="13"/>
  <c r="E86" i="13"/>
  <c r="D86" i="13"/>
  <c r="H86" i="13" s="1"/>
  <c r="C86" i="13"/>
  <c r="AH86" i="13" s="1"/>
  <c r="AP85" i="13"/>
  <c r="AO85" i="13"/>
  <c r="AN85" i="13"/>
  <c r="AM85" i="13"/>
  <c r="AL85" i="13"/>
  <c r="AK85" i="13"/>
  <c r="AH85" i="13"/>
  <c r="AD85" i="13"/>
  <c r="AN84" i="13"/>
  <c r="AM84" i="13"/>
  <c r="AH84" i="13"/>
  <c r="Y84" i="13"/>
  <c r="AK84" i="13" s="1"/>
  <c r="X84" i="13"/>
  <c r="AP84" i="13" s="1"/>
  <c r="W84" i="13"/>
  <c r="V84" i="13"/>
  <c r="U84" i="13"/>
  <c r="O84" i="13"/>
  <c r="H84" i="13"/>
  <c r="G84" i="13"/>
  <c r="F84" i="13"/>
  <c r="E84" i="13"/>
  <c r="D84" i="13"/>
  <c r="C84" i="13"/>
  <c r="AP83" i="13"/>
  <c r="AN83" i="13"/>
  <c r="AL83" i="13"/>
  <c r="AD83" i="13"/>
  <c r="X83" i="13"/>
  <c r="V83" i="13"/>
  <c r="W83" i="13" s="1"/>
  <c r="F83" i="13"/>
  <c r="E83" i="13"/>
  <c r="C83" i="13"/>
  <c r="AP82" i="13"/>
  <c r="AN82" i="13"/>
  <c r="AL82" i="13"/>
  <c r="AD82" i="13"/>
  <c r="X82" i="13"/>
  <c r="V82" i="13"/>
  <c r="W82" i="13" s="1"/>
  <c r="F82" i="13"/>
  <c r="E82" i="13"/>
  <c r="C82" i="13"/>
  <c r="AP81" i="13"/>
  <c r="AN81" i="13"/>
  <c r="AL81" i="13"/>
  <c r="AD81" i="13"/>
  <c r="X81" i="13"/>
  <c r="V81" i="13"/>
  <c r="W81" i="13" s="1"/>
  <c r="F81" i="13"/>
  <c r="E81" i="13"/>
  <c r="C81" i="13"/>
  <c r="AP80" i="13"/>
  <c r="AN80" i="13"/>
  <c r="AL80" i="13"/>
  <c r="AD80" i="13"/>
  <c r="X80" i="13"/>
  <c r="V80" i="13"/>
  <c r="W80" i="13" s="1"/>
  <c r="F80" i="13"/>
  <c r="E80" i="13"/>
  <c r="C80" i="13"/>
  <c r="AP79" i="13"/>
  <c r="AN79" i="13"/>
  <c r="AL79" i="13"/>
  <c r="AD79" i="13"/>
  <c r="X79" i="13"/>
  <c r="V79" i="13"/>
  <c r="W79" i="13" s="1"/>
  <c r="F79" i="13"/>
  <c r="E79" i="13"/>
  <c r="C79" i="13"/>
  <c r="AP78" i="13"/>
  <c r="AN78" i="13"/>
  <c r="AL78" i="13"/>
  <c r="AD78" i="13"/>
  <c r="X78" i="13"/>
  <c r="V78" i="13"/>
  <c r="W78" i="13" s="1"/>
  <c r="F78" i="13"/>
  <c r="E78" i="13"/>
  <c r="C78" i="13"/>
  <c r="AP77" i="13"/>
  <c r="AN77" i="13"/>
  <c r="AL77" i="13"/>
  <c r="AD77" i="13"/>
  <c r="X77" i="13"/>
  <c r="V77" i="13"/>
  <c r="W77" i="13" s="1"/>
  <c r="F77" i="13"/>
  <c r="E77" i="13"/>
  <c r="C77" i="13"/>
  <c r="AP76" i="13"/>
  <c r="AN76" i="13"/>
  <c r="AL76" i="13"/>
  <c r="AD76" i="13"/>
  <c r="X76" i="13"/>
  <c r="V76" i="13"/>
  <c r="W76" i="13" s="1"/>
  <c r="F76" i="13"/>
  <c r="E76" i="13"/>
  <c r="C76" i="13"/>
  <c r="AP75" i="13"/>
  <c r="AN75" i="13"/>
  <c r="AL75" i="13"/>
  <c r="AD75" i="13"/>
  <c r="X75" i="13"/>
  <c r="V75" i="13"/>
  <c r="W75" i="13" s="1"/>
  <c r="F75" i="13"/>
  <c r="E75" i="13"/>
  <c r="C75" i="13"/>
  <c r="AP74" i="13"/>
  <c r="AN74" i="13"/>
  <c r="AL74" i="13"/>
  <c r="AD74" i="13"/>
  <c r="X74" i="13"/>
  <c r="V74" i="13"/>
  <c r="W74" i="13" s="1"/>
  <c r="F74" i="13"/>
  <c r="E74" i="13"/>
  <c r="C74" i="13"/>
  <c r="AP73" i="13"/>
  <c r="AN73" i="13"/>
  <c r="AL73" i="13"/>
  <c r="AD73" i="13"/>
  <c r="X73" i="13"/>
  <c r="V73" i="13"/>
  <c r="W73" i="13" s="1"/>
  <c r="F73" i="13"/>
  <c r="E73" i="13"/>
  <c r="C73" i="13"/>
  <c r="AP72" i="13"/>
  <c r="AN72" i="13"/>
  <c r="AL72" i="13"/>
  <c r="AD72" i="13"/>
  <c r="X72" i="13"/>
  <c r="V72" i="13"/>
  <c r="W72" i="13" s="1"/>
  <c r="F72" i="13"/>
  <c r="E72" i="13"/>
  <c r="C72" i="13"/>
  <c r="AP71" i="13"/>
  <c r="AN71" i="13"/>
  <c r="AL71" i="13"/>
  <c r="AD71" i="13"/>
  <c r="X71" i="13"/>
  <c r="V71" i="13"/>
  <c r="W71" i="13" s="1"/>
  <c r="F71" i="13"/>
  <c r="E71" i="13"/>
  <c r="C71" i="13"/>
  <c r="AP70" i="13"/>
  <c r="AN70" i="13"/>
  <c r="AL70" i="13"/>
  <c r="AD70" i="13"/>
  <c r="X70" i="13"/>
  <c r="V70" i="13"/>
  <c r="W70" i="13" s="1"/>
  <c r="O70" i="13"/>
  <c r="G70" i="13"/>
  <c r="F70" i="13"/>
  <c r="E70" i="13"/>
  <c r="D70" i="13"/>
  <c r="C70" i="13"/>
  <c r="AH70" i="13" s="1"/>
  <c r="AN69" i="13"/>
  <c r="AM69" i="13"/>
  <c r="AH69" i="13"/>
  <c r="Y69" i="13"/>
  <c r="AK69" i="13" s="1"/>
  <c r="X69" i="13"/>
  <c r="AP69" i="13" s="1"/>
  <c r="W69" i="13"/>
  <c r="V69" i="13"/>
  <c r="U69" i="13"/>
  <c r="O69" i="13"/>
  <c r="H69" i="13"/>
  <c r="G69" i="13"/>
  <c r="F69" i="13"/>
  <c r="E69" i="13"/>
  <c r="D69" i="13"/>
  <c r="C69" i="13"/>
  <c r="AP68" i="13"/>
  <c r="AN68" i="13"/>
  <c r="AM68" i="13"/>
  <c r="AD68" i="13"/>
  <c r="AO68" i="13" s="1"/>
  <c r="W68" i="13"/>
  <c r="V68" i="13"/>
  <c r="F68" i="13"/>
  <c r="E68" i="13"/>
  <c r="Y68" i="13" s="1"/>
  <c r="AK68" i="13" s="1"/>
  <c r="C68" i="13"/>
  <c r="AH68" i="13" s="1"/>
  <c r="AN67" i="13"/>
  <c r="AM67" i="13"/>
  <c r="Y67" i="13"/>
  <c r="AK67" i="13" s="1"/>
  <c r="X67" i="13"/>
  <c r="AP67" i="13" s="1"/>
  <c r="W67" i="13"/>
  <c r="V67" i="13"/>
  <c r="F67" i="13"/>
  <c r="E67" i="13"/>
  <c r="C67" i="13"/>
  <c r="AH67" i="13" s="1"/>
  <c r="AN66" i="13"/>
  <c r="AM66" i="13"/>
  <c r="AH66" i="13"/>
  <c r="Y66" i="13"/>
  <c r="AK66" i="13" s="1"/>
  <c r="X66" i="13"/>
  <c r="AP66" i="13" s="1"/>
  <c r="W66" i="13"/>
  <c r="V66" i="13"/>
  <c r="U66" i="13"/>
  <c r="O66" i="13"/>
  <c r="H66" i="13"/>
  <c r="G66" i="13"/>
  <c r="F66" i="13"/>
  <c r="E66" i="13"/>
  <c r="D66" i="13"/>
  <c r="C66" i="13"/>
  <c r="AP65" i="13"/>
  <c r="AO65" i="13"/>
  <c r="AN65" i="13"/>
  <c r="AM65" i="13"/>
  <c r="AL65" i="13"/>
  <c r="AK65" i="13"/>
  <c r="AH65" i="13"/>
  <c r="AD65" i="13"/>
  <c r="AN64" i="13"/>
  <c r="AM64" i="13"/>
  <c r="AH64" i="13"/>
  <c r="Y64" i="13"/>
  <c r="AK64" i="13" s="1"/>
  <c r="X64" i="13"/>
  <c r="W64" i="13"/>
  <c r="V64" i="13"/>
  <c r="U64" i="13"/>
  <c r="O64" i="13"/>
  <c r="H64" i="13"/>
  <c r="G64" i="13"/>
  <c r="F64" i="13"/>
  <c r="E64" i="13"/>
  <c r="D64" i="13"/>
  <c r="C64" i="13"/>
  <c r="AN63" i="13"/>
  <c r="AD63" i="13"/>
  <c r="AP63" i="13" s="1"/>
  <c r="X63" i="13"/>
  <c r="V63" i="13"/>
  <c r="O63" i="13"/>
  <c r="G63" i="13"/>
  <c r="F63" i="13"/>
  <c r="E63" i="13"/>
  <c r="D63" i="13"/>
  <c r="C63" i="13"/>
  <c r="AH63" i="13" s="1"/>
  <c r="AN62" i="13"/>
  <c r="AM62" i="13"/>
  <c r="AH62" i="13"/>
  <c r="Y62" i="13"/>
  <c r="AK62" i="13" s="1"/>
  <c r="X62" i="13"/>
  <c r="AP62" i="13" s="1"/>
  <c r="W62" i="13"/>
  <c r="V62" i="13"/>
  <c r="U62" i="13"/>
  <c r="O62" i="13"/>
  <c r="H62" i="13"/>
  <c r="G62" i="13"/>
  <c r="F62" i="13"/>
  <c r="E62" i="13"/>
  <c r="D62" i="13"/>
  <c r="C62" i="13"/>
  <c r="AN61" i="13"/>
  <c r="AD61" i="13"/>
  <c r="AP61" i="13" s="1"/>
  <c r="X61" i="13"/>
  <c r="V61" i="13"/>
  <c r="O61" i="13"/>
  <c r="G61" i="13"/>
  <c r="F61" i="13"/>
  <c r="E61" i="13"/>
  <c r="D61" i="13"/>
  <c r="C61" i="13"/>
  <c r="AH61" i="13" s="1"/>
  <c r="AP60" i="13"/>
  <c r="AO60" i="13"/>
  <c r="AN60" i="13"/>
  <c r="AM60" i="13"/>
  <c r="AL60" i="13"/>
  <c r="AK60" i="13"/>
  <c r="AH60" i="13"/>
  <c r="AD60" i="13"/>
  <c r="AN59" i="13"/>
  <c r="X59" i="13"/>
  <c r="V59" i="13"/>
  <c r="O59" i="13"/>
  <c r="G59" i="13"/>
  <c r="F59" i="13"/>
  <c r="E59" i="13"/>
  <c r="D59" i="13"/>
  <c r="C59" i="13"/>
  <c r="AH59" i="13" s="1"/>
  <c r="AN58" i="13"/>
  <c r="AM58" i="13"/>
  <c r="AH58" i="13"/>
  <c r="Y58" i="13"/>
  <c r="AK58" i="13" s="1"/>
  <c r="X58" i="13"/>
  <c r="AP58" i="13" s="1"/>
  <c r="W58" i="13"/>
  <c r="V58" i="13"/>
  <c r="U58" i="13"/>
  <c r="O58" i="13"/>
  <c r="H58" i="13"/>
  <c r="G58" i="13"/>
  <c r="F58" i="13"/>
  <c r="E58" i="13"/>
  <c r="D58" i="13"/>
  <c r="C58" i="13"/>
  <c r="AN57" i="13"/>
  <c r="X57" i="13"/>
  <c r="V57" i="13"/>
  <c r="O57" i="13"/>
  <c r="G57" i="13"/>
  <c r="F57" i="13"/>
  <c r="E57" i="13"/>
  <c r="D57" i="13"/>
  <c r="C57" i="13"/>
  <c r="AH57" i="13" s="1"/>
  <c r="AN56" i="13"/>
  <c r="AM56" i="13"/>
  <c r="AH56" i="13"/>
  <c r="Y56" i="13"/>
  <c r="AK56" i="13" s="1"/>
  <c r="X56" i="13"/>
  <c r="W56" i="13"/>
  <c r="V56" i="13"/>
  <c r="U56" i="13"/>
  <c r="O56" i="13"/>
  <c r="G56" i="13"/>
  <c r="F56" i="13"/>
  <c r="E56" i="13"/>
  <c r="D56" i="13"/>
  <c r="H56" i="13" s="1"/>
  <c r="C56" i="13"/>
  <c r="AN55" i="13"/>
  <c r="X55" i="13"/>
  <c r="V55" i="13"/>
  <c r="W55" i="13" s="1"/>
  <c r="O55" i="13"/>
  <c r="G55" i="13"/>
  <c r="F55" i="13"/>
  <c r="E55" i="13"/>
  <c r="D55" i="13"/>
  <c r="C55" i="13"/>
  <c r="AH55" i="13" s="1"/>
  <c r="AN54" i="13"/>
  <c r="AM54" i="13"/>
  <c r="AH54" i="13"/>
  <c r="Y54" i="13"/>
  <c r="AK54" i="13" s="1"/>
  <c r="X54" i="13"/>
  <c r="AP54" i="13" s="1"/>
  <c r="W54" i="13"/>
  <c r="V54" i="13"/>
  <c r="U54" i="13"/>
  <c r="O54" i="13"/>
  <c r="H54" i="13"/>
  <c r="G54" i="13"/>
  <c r="F54" i="13"/>
  <c r="E54" i="13"/>
  <c r="D54" i="13"/>
  <c r="C54" i="13"/>
  <c r="AN53" i="13"/>
  <c r="X53" i="13"/>
  <c r="V53" i="13"/>
  <c r="W53" i="13" s="1"/>
  <c r="F53" i="13"/>
  <c r="E53" i="13"/>
  <c r="C53" i="13"/>
  <c r="AH53" i="13" s="1"/>
  <c r="AN52" i="13"/>
  <c r="X52" i="13"/>
  <c r="V52" i="13"/>
  <c r="W52" i="13" s="1"/>
  <c r="F52" i="13"/>
  <c r="E52" i="13"/>
  <c r="C52" i="13"/>
  <c r="AH52" i="13" s="1"/>
  <c r="AN51" i="13"/>
  <c r="X51" i="13"/>
  <c r="V51" i="13"/>
  <c r="W51" i="13" s="1"/>
  <c r="O51" i="13"/>
  <c r="G51" i="13"/>
  <c r="F51" i="13"/>
  <c r="E51" i="13"/>
  <c r="D51" i="13"/>
  <c r="C51" i="13"/>
  <c r="AH51" i="13" s="1"/>
  <c r="AN50" i="13"/>
  <c r="AM50" i="13"/>
  <c r="AH50" i="13"/>
  <c r="Y50" i="13"/>
  <c r="AK50" i="13" s="1"/>
  <c r="X50" i="13"/>
  <c r="AP50" i="13" s="1"/>
  <c r="W50" i="13"/>
  <c r="V50" i="13"/>
  <c r="U50" i="13"/>
  <c r="O50" i="13"/>
  <c r="H50" i="13"/>
  <c r="G50" i="13"/>
  <c r="F50" i="13"/>
  <c r="E50" i="13"/>
  <c r="D50" i="13"/>
  <c r="C50" i="13"/>
  <c r="AN49" i="13"/>
  <c r="X49" i="13"/>
  <c r="V49" i="13"/>
  <c r="O49" i="13"/>
  <c r="G49" i="13"/>
  <c r="F49" i="13"/>
  <c r="E49" i="13"/>
  <c r="D49" i="13"/>
  <c r="C49" i="13"/>
  <c r="AH49" i="13" s="1"/>
  <c r="AN48" i="13"/>
  <c r="AM48" i="13"/>
  <c r="AH48" i="13"/>
  <c r="Y48" i="13"/>
  <c r="AK48" i="13" s="1"/>
  <c r="X48" i="13"/>
  <c r="AP48" i="13" s="1"/>
  <c r="W48" i="13"/>
  <c r="V48" i="13"/>
  <c r="U48" i="13"/>
  <c r="O48" i="13"/>
  <c r="H48" i="13"/>
  <c r="G48" i="13"/>
  <c r="F48" i="13"/>
  <c r="E48" i="13"/>
  <c r="D48" i="13"/>
  <c r="C48" i="13"/>
  <c r="AP47" i="13"/>
  <c r="AO47" i="13"/>
  <c r="AN47" i="13"/>
  <c r="AM47" i="13"/>
  <c r="AL47" i="13"/>
  <c r="AK47" i="13"/>
  <c r="AH47" i="13"/>
  <c r="AD47" i="13"/>
  <c r="AN46" i="13"/>
  <c r="AM46" i="13"/>
  <c r="AH46" i="13"/>
  <c r="Y46" i="13"/>
  <c r="AK46" i="13" s="1"/>
  <c r="X46" i="13"/>
  <c r="W46" i="13"/>
  <c r="V46" i="13"/>
  <c r="U46" i="13"/>
  <c r="O46" i="13"/>
  <c r="G46" i="13"/>
  <c r="F46" i="13"/>
  <c r="E46" i="13"/>
  <c r="D46" i="13"/>
  <c r="H46" i="13" s="1"/>
  <c r="C46" i="13"/>
  <c r="AN45" i="13"/>
  <c r="X45" i="13"/>
  <c r="V45" i="13"/>
  <c r="O45" i="13"/>
  <c r="G45" i="13"/>
  <c r="F45" i="13"/>
  <c r="E45" i="13"/>
  <c r="D45" i="13"/>
  <c r="C45" i="13"/>
  <c r="AH45" i="13" s="1"/>
  <c r="AP44" i="13"/>
  <c r="AO44" i="13"/>
  <c r="AN44" i="13"/>
  <c r="AM44" i="13"/>
  <c r="AL44" i="13"/>
  <c r="AK44" i="13"/>
  <c r="AH44" i="13"/>
  <c r="AD44" i="13"/>
  <c r="AP43" i="13"/>
  <c r="AN43" i="13"/>
  <c r="AL43" i="13"/>
  <c r="AD43" i="13"/>
  <c r="X43" i="13"/>
  <c r="V43" i="13"/>
  <c r="O43" i="13"/>
  <c r="G43" i="13"/>
  <c r="F43" i="13"/>
  <c r="E43" i="13"/>
  <c r="D43" i="13"/>
  <c r="C43" i="13"/>
  <c r="AH43" i="13" s="1"/>
  <c r="AN42" i="13"/>
  <c r="AM42" i="13"/>
  <c r="AH42" i="13"/>
  <c r="Y42" i="13"/>
  <c r="AK42" i="13" s="1"/>
  <c r="X42" i="13"/>
  <c r="AP42" i="13" s="1"/>
  <c r="W42" i="13"/>
  <c r="V42" i="13"/>
  <c r="U42" i="13"/>
  <c r="O42" i="13"/>
  <c r="H42" i="13"/>
  <c r="G42" i="13"/>
  <c r="F42" i="13"/>
  <c r="E42" i="13"/>
  <c r="D42" i="13"/>
  <c r="C42" i="13"/>
  <c r="AN41" i="13"/>
  <c r="AD41" i="13"/>
  <c r="AP41" i="13" s="1"/>
  <c r="X41" i="13"/>
  <c r="V41" i="13"/>
  <c r="O41" i="13"/>
  <c r="G41" i="13"/>
  <c r="F41" i="13"/>
  <c r="E41" i="13"/>
  <c r="D41" i="13"/>
  <c r="C41" i="13"/>
  <c r="AH41" i="13" s="1"/>
  <c r="AP40" i="13"/>
  <c r="AO40" i="13"/>
  <c r="AN40" i="13"/>
  <c r="AM40" i="13"/>
  <c r="AL40" i="13"/>
  <c r="AK40" i="13"/>
  <c r="AH40" i="13"/>
  <c r="AD40" i="13"/>
  <c r="AN39" i="13"/>
  <c r="X39" i="13"/>
  <c r="V39" i="13"/>
  <c r="O39" i="13"/>
  <c r="G39" i="13"/>
  <c r="F39" i="13"/>
  <c r="E39" i="13"/>
  <c r="D39" i="13"/>
  <c r="C39" i="13"/>
  <c r="AH39" i="13" s="1"/>
  <c r="AN38" i="13"/>
  <c r="AM38" i="13"/>
  <c r="AH38" i="13"/>
  <c r="Y38" i="13"/>
  <c r="AK38" i="13" s="1"/>
  <c r="X38" i="13"/>
  <c r="W38" i="13"/>
  <c r="V38" i="13"/>
  <c r="U38" i="13"/>
  <c r="O38" i="13"/>
  <c r="G38" i="13"/>
  <c r="F38" i="13"/>
  <c r="E38" i="13"/>
  <c r="D38" i="13"/>
  <c r="H38" i="13" s="1"/>
  <c r="C38" i="13"/>
  <c r="AN37" i="13"/>
  <c r="X37" i="13"/>
  <c r="V37" i="13"/>
  <c r="O37" i="13"/>
  <c r="G37" i="13"/>
  <c r="F37" i="13"/>
  <c r="E37" i="13"/>
  <c r="D37" i="13"/>
  <c r="C37" i="13"/>
  <c r="AH37" i="13" s="1"/>
  <c r="AN36" i="13"/>
  <c r="AM36" i="13"/>
  <c r="AH36" i="13"/>
  <c r="Y36" i="13"/>
  <c r="AK36" i="13" s="1"/>
  <c r="X36" i="13"/>
  <c r="W36" i="13"/>
  <c r="V36" i="13"/>
  <c r="U36" i="13"/>
  <c r="O36" i="13"/>
  <c r="G36" i="13"/>
  <c r="F36" i="13"/>
  <c r="E36" i="13"/>
  <c r="D36" i="13"/>
  <c r="H36" i="13" s="1"/>
  <c r="C36" i="13"/>
  <c r="AP35" i="13"/>
  <c r="AO35" i="13"/>
  <c r="AN35" i="13"/>
  <c r="AM35" i="13"/>
  <c r="AL35" i="13"/>
  <c r="AK35" i="13"/>
  <c r="AH35" i="13"/>
  <c r="AD35" i="13"/>
  <c r="AN34" i="13"/>
  <c r="AM34" i="13"/>
  <c r="AH34" i="13"/>
  <c r="Y34" i="13"/>
  <c r="AK34" i="13" s="1"/>
  <c r="X34" i="13"/>
  <c r="AP34" i="13" s="1"/>
  <c r="W34" i="13"/>
  <c r="V34" i="13"/>
  <c r="U34" i="13"/>
  <c r="O34" i="13"/>
  <c r="H34" i="13"/>
  <c r="G34" i="13"/>
  <c r="F34" i="13"/>
  <c r="E34" i="13"/>
  <c r="D34" i="13"/>
  <c r="C34" i="13"/>
  <c r="AP33" i="13"/>
  <c r="AO33" i="13"/>
  <c r="AN33" i="13"/>
  <c r="AM33" i="13"/>
  <c r="AL33" i="13"/>
  <c r="AK33" i="13"/>
  <c r="AH33" i="13"/>
  <c r="AD33" i="13"/>
  <c r="AN32" i="13"/>
  <c r="AM32" i="13"/>
  <c r="AH32" i="13"/>
  <c r="Y32" i="13"/>
  <c r="AK32" i="13" s="1"/>
  <c r="X32" i="13"/>
  <c r="AP32" i="13" s="1"/>
  <c r="W32" i="13"/>
  <c r="V32" i="13"/>
  <c r="F32" i="13"/>
  <c r="E32" i="13"/>
  <c r="C32" i="13"/>
  <c r="AN31" i="13"/>
  <c r="AM31" i="13"/>
  <c r="AH31" i="13"/>
  <c r="Y31" i="13"/>
  <c r="AK31" i="13" s="1"/>
  <c r="X31" i="13"/>
  <c r="W31" i="13"/>
  <c r="V31" i="13"/>
  <c r="U31" i="13"/>
  <c r="O31" i="13"/>
  <c r="G31" i="13"/>
  <c r="F31" i="13"/>
  <c r="E31" i="13"/>
  <c r="D31" i="13"/>
  <c r="H31" i="13" s="1"/>
  <c r="C31" i="13"/>
  <c r="AN30" i="13"/>
  <c r="X30" i="13"/>
  <c r="V30" i="13"/>
  <c r="W30" i="13" s="1"/>
  <c r="O30" i="13"/>
  <c r="G30" i="13"/>
  <c r="F30" i="13"/>
  <c r="E30" i="13"/>
  <c r="D30" i="13"/>
  <c r="C30" i="13"/>
  <c r="AH30" i="13" s="1"/>
  <c r="AN29" i="13"/>
  <c r="AM29" i="13"/>
  <c r="AH29" i="13"/>
  <c r="Y29" i="13"/>
  <c r="AK29" i="13" s="1"/>
  <c r="X29" i="13"/>
  <c r="W29" i="13"/>
  <c r="V29" i="13"/>
  <c r="U29" i="13"/>
  <c r="O29" i="13"/>
  <c r="G29" i="13"/>
  <c r="F29" i="13"/>
  <c r="E29" i="13"/>
  <c r="D29" i="13"/>
  <c r="H29" i="13" s="1"/>
  <c r="C29" i="13"/>
  <c r="AN28" i="13"/>
  <c r="X28" i="13"/>
  <c r="V28" i="13"/>
  <c r="O28" i="13"/>
  <c r="G28" i="13"/>
  <c r="F28" i="13"/>
  <c r="E28" i="13"/>
  <c r="D28" i="13"/>
  <c r="C28" i="13"/>
  <c r="AH28" i="13" s="1"/>
  <c r="AN27" i="13"/>
  <c r="AM27" i="13"/>
  <c r="AH27" i="13"/>
  <c r="Y27" i="13"/>
  <c r="AK27" i="13" s="1"/>
  <c r="X27" i="13"/>
  <c r="W27" i="13"/>
  <c r="V27" i="13"/>
  <c r="U27" i="13"/>
  <c r="O27" i="13"/>
  <c r="G27" i="13"/>
  <c r="F27" i="13"/>
  <c r="E27" i="13"/>
  <c r="D27" i="13"/>
  <c r="H27" i="13" s="1"/>
  <c r="C27" i="13"/>
  <c r="AN26" i="13"/>
  <c r="X26" i="13"/>
  <c r="V26" i="13"/>
  <c r="O26" i="13"/>
  <c r="G26" i="13"/>
  <c r="F26" i="13"/>
  <c r="E26" i="13"/>
  <c r="D26" i="13"/>
  <c r="C26" i="13"/>
  <c r="AH26" i="13" s="1"/>
  <c r="AN25" i="13"/>
  <c r="AM25" i="13"/>
  <c r="AH25" i="13"/>
  <c r="Y25" i="13"/>
  <c r="AK25" i="13" s="1"/>
  <c r="X25" i="13"/>
  <c r="W25" i="13"/>
  <c r="V25" i="13"/>
  <c r="U25" i="13"/>
  <c r="O25" i="13"/>
  <c r="G25" i="13"/>
  <c r="F25" i="13"/>
  <c r="E25" i="13"/>
  <c r="D25" i="13"/>
  <c r="H25" i="13" s="1"/>
  <c r="C25" i="13"/>
  <c r="AN24" i="13"/>
  <c r="X24" i="13"/>
  <c r="V24" i="13"/>
  <c r="O24" i="13"/>
  <c r="G24" i="13"/>
  <c r="F24" i="13"/>
  <c r="E24" i="13"/>
  <c r="D24" i="13"/>
  <c r="C24" i="13"/>
  <c r="AH24" i="13" s="1"/>
  <c r="AN23" i="13"/>
  <c r="AM23" i="13"/>
  <c r="AH23" i="13"/>
  <c r="Y23" i="13"/>
  <c r="AK23" i="13" s="1"/>
  <c r="X23" i="13"/>
  <c r="W23" i="13"/>
  <c r="V23" i="13"/>
  <c r="U23" i="13"/>
  <c r="O23" i="13"/>
  <c r="G23" i="13"/>
  <c r="F23" i="13"/>
  <c r="E23" i="13"/>
  <c r="D23" i="13"/>
  <c r="H23" i="13" s="1"/>
  <c r="C23" i="13"/>
  <c r="AN22" i="13"/>
  <c r="X22" i="13"/>
  <c r="V22" i="13"/>
  <c r="O22" i="13"/>
  <c r="G22" i="13"/>
  <c r="F22" i="13"/>
  <c r="E22" i="13"/>
  <c r="D22" i="13"/>
  <c r="C22" i="13"/>
  <c r="AH22" i="13" s="1"/>
  <c r="AP21" i="13"/>
  <c r="AO21" i="13"/>
  <c r="AN21" i="13"/>
  <c r="AM21" i="13"/>
  <c r="AL21" i="13"/>
  <c r="AK21" i="13"/>
  <c r="AH21" i="13"/>
  <c r="AD21" i="13"/>
  <c r="AP20" i="13"/>
  <c r="AN20" i="13"/>
  <c r="AL20" i="13"/>
  <c r="AD20" i="13"/>
  <c r="X20" i="13"/>
  <c r="V20" i="13"/>
  <c r="O20" i="13"/>
  <c r="G20" i="13"/>
  <c r="F20" i="13"/>
  <c r="E20" i="13"/>
  <c r="D20" i="13"/>
  <c r="C20" i="13"/>
  <c r="AH20" i="13" s="1"/>
  <c r="AN19" i="13"/>
  <c r="AM19" i="13"/>
  <c r="AH19" i="13"/>
  <c r="Y19" i="13"/>
  <c r="AK19" i="13" s="1"/>
  <c r="X19" i="13"/>
  <c r="W19" i="13"/>
  <c r="V19" i="13"/>
  <c r="U19" i="13"/>
  <c r="O19" i="13"/>
  <c r="G19" i="13"/>
  <c r="F19" i="13"/>
  <c r="E19" i="13"/>
  <c r="D19" i="13"/>
  <c r="H19" i="13" s="1"/>
  <c r="C19" i="13"/>
  <c r="AP18" i="13"/>
  <c r="AO18" i="13"/>
  <c r="AN18" i="13"/>
  <c r="AM18" i="13"/>
  <c r="AL18" i="13"/>
  <c r="AK18" i="13"/>
  <c r="AH18" i="13"/>
  <c r="AD18" i="13"/>
  <c r="AN17" i="13"/>
  <c r="AM17" i="13"/>
  <c r="AH17" i="13"/>
  <c r="Y17" i="13"/>
  <c r="AK17" i="13" s="1"/>
  <c r="X17" i="13"/>
  <c r="AP17" i="13" s="1"/>
  <c r="W17" i="13"/>
  <c r="V17" i="13"/>
  <c r="U17" i="13"/>
  <c r="O17" i="13"/>
  <c r="H17" i="13"/>
  <c r="G17" i="13"/>
  <c r="F17" i="13"/>
  <c r="E17" i="13"/>
  <c r="D17" i="13"/>
  <c r="C17" i="13"/>
  <c r="AP16" i="13"/>
  <c r="AN16" i="13"/>
  <c r="AL16" i="13"/>
  <c r="AD16" i="13"/>
  <c r="X16" i="13"/>
  <c r="X263" i="13" s="1"/>
  <c r="V16" i="13"/>
  <c r="O16" i="13"/>
  <c r="O263" i="13" s="1"/>
  <c r="G16" i="13"/>
  <c r="F16" i="13"/>
  <c r="E16" i="13"/>
  <c r="E263" i="13" s="1"/>
  <c r="D16" i="13"/>
  <c r="C16" i="13"/>
  <c r="AH16" i="13" s="1"/>
  <c r="DW209" i="12"/>
  <c r="DS209" i="12"/>
  <c r="DR209" i="12"/>
  <c r="DN209" i="12"/>
  <c r="DL209" i="12"/>
  <c r="DE209" i="12"/>
  <c r="CX209" i="12"/>
  <c r="CS209" i="12"/>
  <c r="CF209" i="12"/>
  <c r="BQ209" i="12"/>
  <c r="BP209" i="12"/>
  <c r="BO209" i="12"/>
  <c r="BI209" i="12"/>
  <c r="BH209" i="12"/>
  <c r="AV209" i="12"/>
  <c r="AU209" i="12"/>
  <c r="AT209" i="12"/>
  <c r="AL209" i="12"/>
  <c r="AK209" i="12"/>
  <c r="U209" i="12"/>
  <c r="L209" i="12"/>
  <c r="I209" i="12"/>
  <c r="DW208" i="12"/>
  <c r="DS208" i="12"/>
  <c r="DR208" i="12"/>
  <c r="DN208" i="12"/>
  <c r="DL208" i="12"/>
  <c r="DE208" i="12"/>
  <c r="CX208" i="12"/>
  <c r="CS208" i="12"/>
  <c r="CF208" i="12"/>
  <c r="BQ208" i="12"/>
  <c r="BP208" i="12"/>
  <c r="BO208" i="12"/>
  <c r="BI208" i="12"/>
  <c r="BH208" i="12"/>
  <c r="AV208" i="12"/>
  <c r="AU208" i="12"/>
  <c r="AT208" i="12"/>
  <c r="AL208" i="12"/>
  <c r="AK208" i="12"/>
  <c r="U208" i="12"/>
  <c r="L208" i="12"/>
  <c r="I208" i="12"/>
  <c r="CX202" i="12"/>
  <c r="O202" i="12"/>
  <c r="O201" i="12"/>
  <c r="EB200" i="12"/>
  <c r="DT200" i="12"/>
  <c r="DR200" i="12"/>
  <c r="DL200" i="12"/>
  <c r="DH200" i="12"/>
  <c r="CX200" i="12"/>
  <c r="CV200" i="12"/>
  <c r="CQ200" i="12"/>
  <c r="CP200" i="12"/>
  <c r="CN200" i="12"/>
  <c r="CM200" i="12"/>
  <c r="CK200" i="12"/>
  <c r="CK202" i="12" s="1"/>
  <c r="CI200" i="12"/>
  <c r="CI202" i="12" s="1"/>
  <c r="CF200" i="12"/>
  <c r="CF202" i="12" s="1"/>
  <c r="CC200" i="12"/>
  <c r="BQ200" i="12"/>
  <c r="BL202" i="12" s="1"/>
  <c r="BO200" i="12"/>
  <c r="BO202" i="12" s="1"/>
  <c r="BL200" i="12"/>
  <c r="BA200" i="12"/>
  <c r="BA202" i="12" s="1"/>
  <c r="AY200" i="12"/>
  <c r="AY202" i="12" s="1"/>
  <c r="AV200" i="12"/>
  <c r="AV202" i="12" s="1"/>
  <c r="AK200" i="12"/>
  <c r="AJ200" i="12"/>
  <c r="AD200" i="12"/>
  <c r="AC200" i="12"/>
  <c r="X200" i="12"/>
  <c r="W200" i="12"/>
  <c r="L200" i="12"/>
  <c r="CH199" i="12"/>
  <c r="O199" i="12"/>
  <c r="EA198" i="12"/>
  <c r="DY198" i="12"/>
  <c r="DU198" i="12"/>
  <c r="DZ198" i="12" s="1"/>
  <c r="DO198" i="12"/>
  <c r="DK198" i="12"/>
  <c r="DF198" i="12"/>
  <c r="DE198" i="12"/>
  <c r="DG198" i="12" s="1"/>
  <c r="DA198" i="12"/>
  <c r="CW198" i="12"/>
  <c r="CT198" i="12"/>
  <c r="CS198" i="12"/>
  <c r="CR198" i="12"/>
  <c r="CO198" i="12"/>
  <c r="CL198" i="12"/>
  <c r="CJ198" i="12"/>
  <c r="CH198" i="12"/>
  <c r="CG198" i="12"/>
  <c r="CE198" i="12"/>
  <c r="CD198" i="12"/>
  <c r="BZ198" i="12"/>
  <c r="BY198" i="12"/>
  <c r="BX198" i="12"/>
  <c r="BT198" i="12"/>
  <c r="BP198" i="12"/>
  <c r="BN198" i="12"/>
  <c r="BM198" i="12"/>
  <c r="BI198" i="12"/>
  <c r="BH198" i="12"/>
  <c r="BD198" i="12"/>
  <c r="AZ198" i="12"/>
  <c r="AW198" i="12"/>
  <c r="AS198" i="12"/>
  <c r="AX198" i="12" s="1"/>
  <c r="AR198" i="12"/>
  <c r="AN198" i="12"/>
  <c r="AI198" i="12"/>
  <c r="AF198" i="12"/>
  <c r="AB198" i="12"/>
  <c r="U198" i="12"/>
  <c r="T198" i="12"/>
  <c r="S198" i="12"/>
  <c r="V198" i="12" s="1"/>
  <c r="O198" i="12"/>
  <c r="K198" i="12"/>
  <c r="I198" i="12"/>
  <c r="E198" i="12"/>
  <c r="J198" i="12" s="1"/>
  <c r="B198" i="12"/>
  <c r="DD198" i="12" s="1"/>
  <c r="DY197" i="12"/>
  <c r="DU197" i="12"/>
  <c r="DZ197" i="12" s="1"/>
  <c r="DP197" i="12"/>
  <c r="DO197" i="12"/>
  <c r="DQ197" i="12" s="1"/>
  <c r="DN197" i="12"/>
  <c r="DK197" i="12"/>
  <c r="DE197" i="12"/>
  <c r="DA197" i="12"/>
  <c r="CL197" i="12"/>
  <c r="CJ197" i="12"/>
  <c r="CG197" i="12"/>
  <c r="CD197" i="12"/>
  <c r="BZ197" i="12"/>
  <c r="BY197" i="12"/>
  <c r="CE197" i="12" s="1"/>
  <c r="BX197" i="12"/>
  <c r="BW197" i="12"/>
  <c r="CA197" i="12" s="1"/>
  <c r="BT197" i="12"/>
  <c r="BP197" i="12"/>
  <c r="BM197" i="12"/>
  <c r="BJ197" i="12"/>
  <c r="BI197" i="12"/>
  <c r="BN197" i="12" s="1"/>
  <c r="BH197" i="12"/>
  <c r="BK197" i="12" s="1"/>
  <c r="BD197" i="12"/>
  <c r="BG197" i="12" s="1"/>
  <c r="AZ197" i="12"/>
  <c r="AW197" i="12"/>
  <c r="AS197" i="12"/>
  <c r="AX197" i="12" s="1"/>
  <c r="AR197" i="12"/>
  <c r="AQ197" i="12"/>
  <c r="AN197" i="12"/>
  <c r="AI197" i="12"/>
  <c r="AG197" i="12"/>
  <c r="AF197" i="12"/>
  <c r="AH197" i="12" s="1"/>
  <c r="AE197" i="12"/>
  <c r="AB197" i="12"/>
  <c r="T197" i="12"/>
  <c r="S197" i="12"/>
  <c r="R197" i="12"/>
  <c r="O197" i="12"/>
  <c r="U197" i="12" s="1"/>
  <c r="V197" i="12" s="1"/>
  <c r="J197" i="12"/>
  <c r="I197" i="12"/>
  <c r="H197" i="12"/>
  <c r="E197" i="12"/>
  <c r="B197" i="12"/>
  <c r="DV197" i="12" s="1"/>
  <c r="DY196" i="12"/>
  <c r="EA196" i="12" s="1"/>
  <c r="DU196" i="12"/>
  <c r="DZ196" i="12" s="1"/>
  <c r="DO196" i="12"/>
  <c r="DK196" i="12"/>
  <c r="DF196" i="12"/>
  <c r="DE196" i="12"/>
  <c r="DD196" i="12"/>
  <c r="DA196" i="12"/>
  <c r="CW196" i="12"/>
  <c r="CT196" i="12"/>
  <c r="CS196" i="12"/>
  <c r="CU196" i="12" s="1"/>
  <c r="CR196" i="12"/>
  <c r="CO196" i="12"/>
  <c r="CL196" i="12"/>
  <c r="CJ196" i="12"/>
  <c r="CG196" i="12"/>
  <c r="CE196" i="12"/>
  <c r="CD196" i="12"/>
  <c r="BZ196" i="12"/>
  <c r="CH196" i="12" s="1"/>
  <c r="BY196" i="12"/>
  <c r="BX196" i="12"/>
  <c r="BT196" i="12"/>
  <c r="BP196" i="12"/>
  <c r="BM196" i="12"/>
  <c r="BI196" i="12"/>
  <c r="BN196" i="12" s="1"/>
  <c r="BH196" i="12"/>
  <c r="BG196" i="12"/>
  <c r="BD196" i="12"/>
  <c r="AZ196" i="12"/>
  <c r="AW196" i="12"/>
  <c r="AS196" i="12"/>
  <c r="AX196" i="12" s="1"/>
  <c r="AR196" i="12"/>
  <c r="AN196" i="12"/>
  <c r="AI196" i="12"/>
  <c r="AF196" i="12"/>
  <c r="AB196" i="12"/>
  <c r="U196" i="12"/>
  <c r="T196" i="12"/>
  <c r="S196" i="12"/>
  <c r="V196" i="12" s="1"/>
  <c r="O196" i="12"/>
  <c r="R196" i="12" s="1"/>
  <c r="I196" i="12"/>
  <c r="K196" i="12" s="1"/>
  <c r="E196" i="12"/>
  <c r="J196" i="12" s="1"/>
  <c r="B196" i="12"/>
  <c r="DV196" i="12" s="1"/>
  <c r="DZ195" i="12"/>
  <c r="DY195" i="12"/>
  <c r="DX195" i="12"/>
  <c r="DU195" i="12"/>
  <c r="DP195" i="12"/>
  <c r="DO195" i="12"/>
  <c r="DN195" i="12"/>
  <c r="DK195" i="12"/>
  <c r="DE195" i="12"/>
  <c r="DA195" i="12"/>
  <c r="CW195" i="12"/>
  <c r="CU195" i="12"/>
  <c r="CS195" i="12"/>
  <c r="CR195" i="12"/>
  <c r="CO195" i="12"/>
  <c r="CT195" i="12" s="1"/>
  <c r="CL195" i="12"/>
  <c r="CJ195" i="12"/>
  <c r="CG195" i="12"/>
  <c r="CD195" i="12"/>
  <c r="BZ195" i="12"/>
  <c r="BY195" i="12"/>
  <c r="CE195" i="12" s="1"/>
  <c r="BX195" i="12"/>
  <c r="BW195" i="12"/>
  <c r="CA195" i="12" s="1"/>
  <c r="BT195" i="12"/>
  <c r="BP195" i="12"/>
  <c r="BM195" i="12"/>
  <c r="BJ195" i="12"/>
  <c r="BI195" i="12"/>
  <c r="BN195" i="12" s="1"/>
  <c r="BH195" i="12"/>
  <c r="BK195" i="12" s="1"/>
  <c r="BD195" i="12"/>
  <c r="BG195" i="12" s="1"/>
  <c r="AZ195" i="12"/>
  <c r="AW195" i="12"/>
  <c r="AS195" i="12"/>
  <c r="AX195" i="12" s="1"/>
  <c r="AR195" i="12"/>
  <c r="AQ195" i="12"/>
  <c r="AN195" i="12"/>
  <c r="AI195" i="12"/>
  <c r="AG195" i="12"/>
  <c r="AF195" i="12"/>
  <c r="AH195" i="12" s="1"/>
  <c r="AE195" i="12"/>
  <c r="AB195" i="12"/>
  <c r="T195" i="12"/>
  <c r="S195" i="12"/>
  <c r="R195" i="12"/>
  <c r="O195" i="12"/>
  <c r="U195" i="12" s="1"/>
  <c r="V195" i="12" s="1"/>
  <c r="J195" i="12"/>
  <c r="I195" i="12"/>
  <c r="H195" i="12"/>
  <c r="E195" i="12"/>
  <c r="B195" i="12"/>
  <c r="DV195" i="12" s="1"/>
  <c r="DY194" i="12"/>
  <c r="EA194" i="12" s="1"/>
  <c r="DU194" i="12"/>
  <c r="DZ194" i="12" s="1"/>
  <c r="DO194" i="12"/>
  <c r="DK194" i="12"/>
  <c r="DF194" i="12"/>
  <c r="DE194" i="12"/>
  <c r="DD194" i="12"/>
  <c r="DA194" i="12"/>
  <c r="CW194" i="12"/>
  <c r="CT194" i="12"/>
  <c r="CS194" i="12"/>
  <c r="CU194" i="12" s="1"/>
  <c r="CR194" i="12"/>
  <c r="CO194" i="12"/>
  <c r="CL194" i="12"/>
  <c r="CJ194" i="12"/>
  <c r="CG194" i="12"/>
  <c r="CE194" i="12"/>
  <c r="CD194" i="12"/>
  <c r="BZ194" i="12"/>
  <c r="CH194" i="12" s="1"/>
  <c r="BY194" i="12"/>
  <c r="BX194" i="12"/>
  <c r="BT194" i="12"/>
  <c r="BP194" i="12"/>
  <c r="BM194" i="12"/>
  <c r="BI194" i="12"/>
  <c r="BN194" i="12" s="1"/>
  <c r="BH194" i="12"/>
  <c r="BG194" i="12"/>
  <c r="BD194" i="12"/>
  <c r="BJ194" i="12" s="1"/>
  <c r="BK194" i="12" s="1"/>
  <c r="AZ194" i="12"/>
  <c r="AW194" i="12"/>
  <c r="AS194" i="12"/>
  <c r="AX194" i="12" s="1"/>
  <c r="AR194" i="12"/>
  <c r="AN194" i="12"/>
  <c r="AI194" i="12"/>
  <c r="AF194" i="12"/>
  <c r="AB194" i="12"/>
  <c r="U194" i="12"/>
  <c r="T194" i="12"/>
  <c r="S194" i="12"/>
  <c r="V194" i="12" s="1"/>
  <c r="O194" i="12"/>
  <c r="R194" i="12" s="1"/>
  <c r="I194" i="12"/>
  <c r="K194" i="12" s="1"/>
  <c r="E194" i="12"/>
  <c r="J194" i="12" s="1"/>
  <c r="B194" i="12"/>
  <c r="DV194" i="12" s="1"/>
  <c r="DZ193" i="12"/>
  <c r="DY193" i="12"/>
  <c r="DX193" i="12"/>
  <c r="DU193" i="12"/>
  <c r="DP193" i="12"/>
  <c r="DO193" i="12"/>
  <c r="DN193" i="12"/>
  <c r="DK193" i="12"/>
  <c r="DE193" i="12"/>
  <c r="DA193" i="12"/>
  <c r="CW193" i="12"/>
  <c r="CU193" i="12"/>
  <c r="CS193" i="12"/>
  <c r="CR193" i="12"/>
  <c r="CO193" i="12"/>
  <c r="CT193" i="12" s="1"/>
  <c r="CL193" i="12"/>
  <c r="CJ193" i="12"/>
  <c r="CG193" i="12"/>
  <c r="CD193" i="12"/>
  <c r="BZ193" i="12"/>
  <c r="BY193" i="12"/>
  <c r="CE193" i="12" s="1"/>
  <c r="BX193" i="12"/>
  <c r="BW193" i="12"/>
  <c r="CA193" i="12" s="1"/>
  <c r="BT193" i="12"/>
  <c r="BP193" i="12"/>
  <c r="BM193" i="12"/>
  <c r="BJ193" i="12"/>
  <c r="BI193" i="12"/>
  <c r="BN193" i="12" s="1"/>
  <c r="BH193" i="12"/>
  <c r="BK193" i="12" s="1"/>
  <c r="BD193" i="12"/>
  <c r="BG193" i="12" s="1"/>
  <c r="AZ193" i="12"/>
  <c r="AW193" i="12"/>
  <c r="AS193" i="12"/>
  <c r="AX193" i="12" s="1"/>
  <c r="AR193" i="12"/>
  <c r="AQ193" i="12"/>
  <c r="AN193" i="12"/>
  <c r="AI193" i="12"/>
  <c r="AG193" i="12"/>
  <c r="AF193" i="12"/>
  <c r="AH193" i="12" s="1"/>
  <c r="AE193" i="12"/>
  <c r="AB193" i="12"/>
  <c r="T193" i="12"/>
  <c r="S193" i="12"/>
  <c r="R193" i="12"/>
  <c r="O193" i="12"/>
  <c r="U193" i="12" s="1"/>
  <c r="V193" i="12" s="1"/>
  <c r="J193" i="12"/>
  <c r="I193" i="12"/>
  <c r="H193" i="12"/>
  <c r="E193" i="12"/>
  <c r="B193" i="12"/>
  <c r="DV193" i="12" s="1"/>
  <c r="DY192" i="12"/>
  <c r="EA192" i="12" s="1"/>
  <c r="DU192" i="12"/>
  <c r="DZ192" i="12" s="1"/>
  <c r="DO192" i="12"/>
  <c r="DK192" i="12"/>
  <c r="DF192" i="12"/>
  <c r="DE192" i="12"/>
  <c r="DD192" i="12"/>
  <c r="DA192" i="12"/>
  <c r="CW192" i="12"/>
  <c r="CT192" i="12"/>
  <c r="CS192" i="12"/>
  <c r="CU192" i="12" s="1"/>
  <c r="CR192" i="12"/>
  <c r="CO192" i="12"/>
  <c r="CL192" i="12"/>
  <c r="CJ192" i="12"/>
  <c r="CG192" i="12"/>
  <c r="CE192" i="12"/>
  <c r="CD192" i="12"/>
  <c r="BZ192" i="12"/>
  <c r="CH192" i="12" s="1"/>
  <c r="BY192" i="12"/>
  <c r="BX192" i="12"/>
  <c r="BT192" i="12"/>
  <c r="BP192" i="12"/>
  <c r="BM192" i="12"/>
  <c r="BI192" i="12"/>
  <c r="BN192" i="12" s="1"/>
  <c r="BH192" i="12"/>
  <c r="BG192" i="12"/>
  <c r="BD192" i="12"/>
  <c r="AZ192" i="12"/>
  <c r="AW192" i="12"/>
  <c r="AS192" i="12"/>
  <c r="AX192" i="12" s="1"/>
  <c r="AR192" i="12"/>
  <c r="AN192" i="12"/>
  <c r="AI192" i="12"/>
  <c r="AF192" i="12"/>
  <c r="AB192" i="12"/>
  <c r="U192" i="12"/>
  <c r="T192" i="12"/>
  <c r="S192" i="12"/>
  <c r="V192" i="12" s="1"/>
  <c r="O192" i="12"/>
  <c r="R192" i="12" s="1"/>
  <c r="I192" i="12"/>
  <c r="K192" i="12" s="1"/>
  <c r="E192" i="12"/>
  <c r="J192" i="12" s="1"/>
  <c r="B192" i="12"/>
  <c r="DV192" i="12" s="1"/>
  <c r="DZ191" i="12"/>
  <c r="DY191" i="12"/>
  <c r="DX191" i="12"/>
  <c r="DU191" i="12"/>
  <c r="DP191" i="12"/>
  <c r="DO191" i="12"/>
  <c r="DN191" i="12"/>
  <c r="DK191" i="12"/>
  <c r="DE191" i="12"/>
  <c r="DA191" i="12"/>
  <c r="CW191" i="12"/>
  <c r="CU191" i="12"/>
  <c r="CS191" i="12"/>
  <c r="CR191" i="12"/>
  <c r="CO191" i="12"/>
  <c r="CT191" i="12" s="1"/>
  <c r="CL191" i="12"/>
  <c r="CJ191" i="12"/>
  <c r="CG191" i="12"/>
  <c r="CD191" i="12"/>
  <c r="BZ191" i="12"/>
  <c r="BY191" i="12"/>
  <c r="CE191" i="12" s="1"/>
  <c r="BX191" i="12"/>
  <c r="BW191" i="12"/>
  <c r="CA191" i="12" s="1"/>
  <c r="BT191" i="12"/>
  <c r="BP191" i="12"/>
  <c r="BM191" i="12"/>
  <c r="BJ191" i="12"/>
  <c r="BI191" i="12"/>
  <c r="BN191" i="12" s="1"/>
  <c r="BH191" i="12"/>
  <c r="BK191" i="12" s="1"/>
  <c r="BD191" i="12"/>
  <c r="BG191" i="12" s="1"/>
  <c r="AZ191" i="12"/>
  <c r="AW191" i="12"/>
  <c r="AS191" i="12"/>
  <c r="AX191" i="12" s="1"/>
  <c r="AR191" i="12"/>
  <c r="AQ191" i="12"/>
  <c r="AN191" i="12"/>
  <c r="AI191" i="12"/>
  <c r="AG191" i="12"/>
  <c r="AF191" i="12"/>
  <c r="AH191" i="12" s="1"/>
  <c r="AE191" i="12"/>
  <c r="AB191" i="12"/>
  <c r="T191" i="12"/>
  <c r="S191" i="12"/>
  <c r="R191" i="12"/>
  <c r="O191" i="12"/>
  <c r="U191" i="12" s="1"/>
  <c r="V191" i="12" s="1"/>
  <c r="J191" i="12"/>
  <c r="I191" i="12"/>
  <c r="H191" i="12"/>
  <c r="E191" i="12"/>
  <c r="B191" i="12"/>
  <c r="DV191" i="12" s="1"/>
  <c r="DY190" i="12"/>
  <c r="EA190" i="12" s="1"/>
  <c r="DU190" i="12"/>
  <c r="DZ190" i="12" s="1"/>
  <c r="DO190" i="12"/>
  <c r="DK190" i="12"/>
  <c r="DF190" i="12"/>
  <c r="DE190" i="12"/>
  <c r="DD190" i="12"/>
  <c r="DA190" i="12"/>
  <c r="CW190" i="12"/>
  <c r="CT190" i="12"/>
  <c r="CS190" i="12"/>
  <c r="CU190" i="12" s="1"/>
  <c r="CR190" i="12"/>
  <c r="CO190" i="12"/>
  <c r="CL190" i="12"/>
  <c r="CJ190" i="12"/>
  <c r="CG190" i="12"/>
  <c r="CE190" i="12"/>
  <c r="CD190" i="12"/>
  <c r="BZ190" i="12"/>
  <c r="CH190" i="12" s="1"/>
  <c r="BY190" i="12"/>
  <c r="BX190" i="12"/>
  <c r="BT190" i="12"/>
  <c r="BP190" i="12"/>
  <c r="BM190" i="12"/>
  <c r="BI190" i="12"/>
  <c r="BN190" i="12" s="1"/>
  <c r="BH190" i="12"/>
  <c r="BG190" i="12"/>
  <c r="BD190" i="12"/>
  <c r="AZ190" i="12"/>
  <c r="AW190" i="12"/>
  <c r="AS190" i="12"/>
  <c r="AX190" i="12" s="1"/>
  <c r="AR190" i="12"/>
  <c r="AN190" i="12"/>
  <c r="AI190" i="12"/>
  <c r="AF190" i="12"/>
  <c r="AB190" i="12"/>
  <c r="U190" i="12"/>
  <c r="T190" i="12"/>
  <c r="S190" i="12"/>
  <c r="V190" i="12" s="1"/>
  <c r="O190" i="12"/>
  <c r="R190" i="12" s="1"/>
  <c r="I190" i="12"/>
  <c r="K190" i="12" s="1"/>
  <c r="E190" i="12"/>
  <c r="J190" i="12" s="1"/>
  <c r="B190" i="12"/>
  <c r="DV190" i="12" s="1"/>
  <c r="DZ189" i="12"/>
  <c r="DY189" i="12"/>
  <c r="DX189" i="12"/>
  <c r="DU189" i="12"/>
  <c r="DP189" i="12"/>
  <c r="DO189" i="12"/>
  <c r="DN189" i="12"/>
  <c r="DK189" i="12"/>
  <c r="DE189" i="12"/>
  <c r="DA189" i="12"/>
  <c r="CW189" i="12"/>
  <c r="CU189" i="12"/>
  <c r="CS189" i="12"/>
  <c r="CR189" i="12"/>
  <c r="CO189" i="12"/>
  <c r="CT189" i="12" s="1"/>
  <c r="CL189" i="12"/>
  <c r="CJ189" i="12"/>
  <c r="CG189" i="12"/>
  <c r="CD189" i="12"/>
  <c r="BZ189" i="12"/>
  <c r="BY189" i="12"/>
  <c r="CE189" i="12" s="1"/>
  <c r="BX189" i="12"/>
  <c r="BW189" i="12"/>
  <c r="CA189" i="12" s="1"/>
  <c r="BT189" i="12"/>
  <c r="BP189" i="12"/>
  <c r="BM189" i="12"/>
  <c r="BJ189" i="12"/>
  <c r="BI189" i="12"/>
  <c r="BN189" i="12" s="1"/>
  <c r="BH189" i="12"/>
  <c r="BK189" i="12" s="1"/>
  <c r="BD189" i="12"/>
  <c r="BG189" i="12" s="1"/>
  <c r="AZ189" i="12"/>
  <c r="AW189" i="12"/>
  <c r="AS189" i="12"/>
  <c r="AX189" i="12" s="1"/>
  <c r="AR189" i="12"/>
  <c r="AQ189" i="12"/>
  <c r="AN189" i="12"/>
  <c r="AI189" i="12"/>
  <c r="AG189" i="12"/>
  <c r="AF189" i="12"/>
  <c r="AH189" i="12" s="1"/>
  <c r="AE189" i="12"/>
  <c r="AB189" i="12"/>
  <c r="T189" i="12"/>
  <c r="S189" i="12"/>
  <c r="R189" i="12"/>
  <c r="O189" i="12"/>
  <c r="U189" i="12" s="1"/>
  <c r="V189" i="12" s="1"/>
  <c r="J189" i="12"/>
  <c r="I189" i="12"/>
  <c r="H189" i="12"/>
  <c r="E189" i="12"/>
  <c r="B189" i="12"/>
  <c r="DV189" i="12" s="1"/>
  <c r="DY188" i="12"/>
  <c r="EA188" i="12" s="1"/>
  <c r="DU188" i="12"/>
  <c r="DZ188" i="12" s="1"/>
  <c r="DO188" i="12"/>
  <c r="DK188" i="12"/>
  <c r="DF188" i="12"/>
  <c r="DE188" i="12"/>
  <c r="DD188" i="12"/>
  <c r="DA188" i="12"/>
  <c r="CW188" i="12"/>
  <c r="CT188" i="12"/>
  <c r="CS188" i="12"/>
  <c r="CU188" i="12" s="1"/>
  <c r="CR188" i="12"/>
  <c r="CO188" i="12"/>
  <c r="CL188" i="12"/>
  <c r="CJ188" i="12"/>
  <c r="CG188" i="12"/>
  <c r="CE188" i="12"/>
  <c r="CD188" i="12"/>
  <c r="BZ188" i="12"/>
  <c r="CH188" i="12" s="1"/>
  <c r="BY188" i="12"/>
  <c r="BX188" i="12"/>
  <c r="BT188" i="12"/>
  <c r="BP188" i="12"/>
  <c r="BM188" i="12"/>
  <c r="BI188" i="12"/>
  <c r="BN188" i="12" s="1"/>
  <c r="BH188" i="12"/>
  <c r="BG188" i="12"/>
  <c r="BD188" i="12"/>
  <c r="AZ188" i="12"/>
  <c r="AW188" i="12"/>
  <c r="AT188" i="12"/>
  <c r="AS188" i="12"/>
  <c r="AX188" i="12" s="1"/>
  <c r="AR188" i="12"/>
  <c r="AU188" i="12" s="1"/>
  <c r="AN188" i="12"/>
  <c r="AI188" i="12"/>
  <c r="AF188" i="12"/>
  <c r="AB188" i="12"/>
  <c r="U188" i="12"/>
  <c r="T188" i="12"/>
  <c r="S188" i="12"/>
  <c r="V188" i="12" s="1"/>
  <c r="O188" i="12"/>
  <c r="R188" i="12" s="1"/>
  <c r="I188" i="12"/>
  <c r="K188" i="12" s="1"/>
  <c r="E188" i="12"/>
  <c r="J188" i="12" s="1"/>
  <c r="B188" i="12"/>
  <c r="DV188" i="12" s="1"/>
  <c r="DZ187" i="12"/>
  <c r="DY187" i="12"/>
  <c r="DX187" i="12"/>
  <c r="DU187" i="12"/>
  <c r="DP187" i="12"/>
  <c r="DO187" i="12"/>
  <c r="DN187" i="12"/>
  <c r="DK187" i="12"/>
  <c r="DE187" i="12"/>
  <c r="DA187" i="12"/>
  <c r="CW187" i="12"/>
  <c r="CU187" i="12"/>
  <c r="CS187" i="12"/>
  <c r="CR187" i="12"/>
  <c r="CO187" i="12"/>
  <c r="CT187" i="12" s="1"/>
  <c r="CL187" i="12"/>
  <c r="CJ187" i="12"/>
  <c r="CG187" i="12"/>
  <c r="CD187" i="12"/>
  <c r="BZ187" i="12"/>
  <c r="BY187" i="12"/>
  <c r="CE187" i="12" s="1"/>
  <c r="BX187" i="12"/>
  <c r="BW187" i="12"/>
  <c r="CA187" i="12" s="1"/>
  <c r="BT187" i="12"/>
  <c r="BP187" i="12"/>
  <c r="BM187" i="12"/>
  <c r="BJ187" i="12"/>
  <c r="BI187" i="12"/>
  <c r="BN187" i="12" s="1"/>
  <c r="BH187" i="12"/>
  <c r="BK187" i="12" s="1"/>
  <c r="BD187" i="12"/>
  <c r="BG187" i="12" s="1"/>
  <c r="AZ187" i="12"/>
  <c r="AW187" i="12"/>
  <c r="AS187" i="12"/>
  <c r="AX187" i="12" s="1"/>
  <c r="AR187" i="12"/>
  <c r="AQ187" i="12"/>
  <c r="AN187" i="12"/>
  <c r="AT187" i="12" s="1"/>
  <c r="AU187" i="12" s="1"/>
  <c r="AI187" i="12"/>
  <c r="AG187" i="12"/>
  <c r="AF187" i="12"/>
  <c r="AH187" i="12" s="1"/>
  <c r="AE187" i="12"/>
  <c r="AB187" i="12"/>
  <c r="T187" i="12"/>
  <c r="S187" i="12"/>
  <c r="R187" i="12"/>
  <c r="O187" i="12"/>
  <c r="U187" i="12" s="1"/>
  <c r="V187" i="12" s="1"/>
  <c r="J187" i="12"/>
  <c r="I187" i="12"/>
  <c r="H187" i="12"/>
  <c r="E187" i="12"/>
  <c r="B187" i="12"/>
  <c r="DV187" i="12" s="1"/>
  <c r="DY186" i="12"/>
  <c r="EA186" i="12" s="1"/>
  <c r="DU186" i="12"/>
  <c r="DZ186" i="12" s="1"/>
  <c r="DO186" i="12"/>
  <c r="DK186" i="12"/>
  <c r="DF186" i="12"/>
  <c r="DE186" i="12"/>
  <c r="DD186" i="12"/>
  <c r="DA186" i="12"/>
  <c r="CW186" i="12"/>
  <c r="CT186" i="12"/>
  <c r="CS186" i="12"/>
  <c r="CU186" i="12" s="1"/>
  <c r="CR186" i="12"/>
  <c r="CO186" i="12"/>
  <c r="CL186" i="12"/>
  <c r="CJ186" i="12"/>
  <c r="CG186" i="12"/>
  <c r="CE186" i="12"/>
  <c r="CD186" i="12"/>
  <c r="BZ186" i="12"/>
  <c r="CH186" i="12" s="1"/>
  <c r="BY186" i="12"/>
  <c r="BX186" i="12"/>
  <c r="BT186" i="12"/>
  <c r="BP186" i="12"/>
  <c r="BM186" i="12"/>
  <c r="BI186" i="12"/>
  <c r="BN186" i="12" s="1"/>
  <c r="BH186" i="12"/>
  <c r="BG186" i="12"/>
  <c r="BD186" i="12"/>
  <c r="AZ186" i="12"/>
  <c r="AW186" i="12"/>
  <c r="AS186" i="12"/>
  <c r="AX186" i="12" s="1"/>
  <c r="AR186" i="12"/>
  <c r="AN186" i="12"/>
  <c r="AI186" i="12"/>
  <c r="AF186" i="12"/>
  <c r="AB186" i="12"/>
  <c r="U186" i="12"/>
  <c r="T186" i="12"/>
  <c r="S186" i="12"/>
  <c r="V186" i="12" s="1"/>
  <c r="O186" i="12"/>
  <c r="R186" i="12" s="1"/>
  <c r="I186" i="12"/>
  <c r="K186" i="12" s="1"/>
  <c r="E186" i="12"/>
  <c r="J186" i="12" s="1"/>
  <c r="B186" i="12"/>
  <c r="DV186" i="12" s="1"/>
  <c r="DZ185" i="12"/>
  <c r="EA185" i="12" s="1"/>
  <c r="DX185" i="12"/>
  <c r="DV185" i="12"/>
  <c r="DP185" i="12"/>
  <c r="DQ185" i="12" s="1"/>
  <c r="DN185" i="12"/>
  <c r="DG185" i="12"/>
  <c r="DF185" i="12"/>
  <c r="DD185" i="12"/>
  <c r="CW185" i="12"/>
  <c r="CU185" i="12"/>
  <c r="CT185" i="12"/>
  <c r="CL185" i="12"/>
  <c r="CJ185" i="12"/>
  <c r="CH185" i="12"/>
  <c r="CG185" i="12"/>
  <c r="CE185" i="12"/>
  <c r="CD185" i="12"/>
  <c r="CB185" i="12"/>
  <c r="CA185" i="12"/>
  <c r="BW185" i="12"/>
  <c r="BP185" i="12"/>
  <c r="BN185" i="12"/>
  <c r="BM185" i="12"/>
  <c r="BK185" i="12"/>
  <c r="BJ185" i="12"/>
  <c r="BG185" i="12"/>
  <c r="AZ185" i="12"/>
  <c r="AX185" i="12"/>
  <c r="AW185" i="12"/>
  <c r="AU185" i="12"/>
  <c r="AT185" i="12"/>
  <c r="AQ185" i="12"/>
  <c r="AI185" i="12"/>
  <c r="AH185" i="12"/>
  <c r="AG185" i="12"/>
  <c r="AE185" i="12"/>
  <c r="U185" i="12"/>
  <c r="V185" i="12" s="1"/>
  <c r="R185" i="12"/>
  <c r="K185" i="12"/>
  <c r="G185" i="12"/>
  <c r="EA184" i="12"/>
  <c r="DY184" i="12"/>
  <c r="DU184" i="12"/>
  <c r="DZ184" i="12" s="1"/>
  <c r="DO184" i="12"/>
  <c r="DK184" i="12"/>
  <c r="DF184" i="12"/>
  <c r="DE184" i="12"/>
  <c r="DG184" i="12" s="1"/>
  <c r="DA184" i="12"/>
  <c r="CW184" i="12"/>
  <c r="CT184" i="12"/>
  <c r="CS184" i="12"/>
  <c r="CR184" i="12"/>
  <c r="CO184" i="12"/>
  <c r="CL184" i="12"/>
  <c r="CJ184" i="12"/>
  <c r="CH184" i="12"/>
  <c r="CG184" i="12"/>
  <c r="CE184" i="12"/>
  <c r="CD184" i="12"/>
  <c r="BZ184" i="12"/>
  <c r="BY184" i="12"/>
  <c r="BX184" i="12"/>
  <c r="BT184" i="12"/>
  <c r="BP184" i="12"/>
  <c r="BN184" i="12"/>
  <c r="BM184" i="12"/>
  <c r="BI184" i="12"/>
  <c r="BH184" i="12"/>
  <c r="BD184" i="12"/>
  <c r="AZ184" i="12"/>
  <c r="AW184" i="12"/>
  <c r="AS184" i="12"/>
  <c r="AX184" i="12" s="1"/>
  <c r="AR184" i="12"/>
  <c r="AN184" i="12"/>
  <c r="AI184" i="12"/>
  <c r="AF184" i="12"/>
  <c r="AB184" i="12"/>
  <c r="U184" i="12"/>
  <c r="T184" i="12"/>
  <c r="S184" i="12"/>
  <c r="V184" i="12" s="1"/>
  <c r="O184" i="12"/>
  <c r="K184" i="12"/>
  <c r="I184" i="12"/>
  <c r="E184" i="12"/>
  <c r="J184" i="12" s="1"/>
  <c r="B184" i="12"/>
  <c r="DD184" i="12" s="1"/>
  <c r="DZ183" i="12"/>
  <c r="EA183" i="12" s="1"/>
  <c r="DX183" i="12"/>
  <c r="DV183" i="12"/>
  <c r="DP183" i="12"/>
  <c r="DQ183" i="12" s="1"/>
  <c r="DN183" i="12"/>
  <c r="DG183" i="12"/>
  <c r="DF183" i="12"/>
  <c r="DD183" i="12"/>
  <c r="CW183" i="12"/>
  <c r="CU183" i="12"/>
  <c r="CT183" i="12"/>
  <c r="CL183" i="12"/>
  <c r="CJ183" i="12"/>
  <c r="CH183" i="12"/>
  <c r="CG183" i="12"/>
  <c r="CE183" i="12"/>
  <c r="CD183" i="12"/>
  <c r="CB183" i="12"/>
  <c r="CA183" i="12"/>
  <c r="BW183" i="12"/>
  <c r="BP183" i="12"/>
  <c r="BN183" i="12"/>
  <c r="BM183" i="12"/>
  <c r="BK183" i="12"/>
  <c r="BJ183" i="12"/>
  <c r="BG183" i="12"/>
  <c r="AZ183" i="12"/>
  <c r="AX183" i="12"/>
  <c r="AW183" i="12"/>
  <c r="AU183" i="12"/>
  <c r="AT183" i="12"/>
  <c r="AQ183" i="12"/>
  <c r="AI183" i="12"/>
  <c r="AH183" i="12"/>
  <c r="AG183" i="12"/>
  <c r="AE183" i="12"/>
  <c r="U183" i="12"/>
  <c r="V183" i="12" s="1"/>
  <c r="K183" i="12"/>
  <c r="G183" i="12"/>
  <c r="DZ182" i="12"/>
  <c r="DY182" i="12"/>
  <c r="DX182" i="12"/>
  <c r="DU182" i="12"/>
  <c r="DP182" i="12"/>
  <c r="DO182" i="12"/>
  <c r="DN182" i="12"/>
  <c r="DK182" i="12"/>
  <c r="DE182" i="12"/>
  <c r="DA182" i="12"/>
  <c r="CW182" i="12"/>
  <c r="CU182" i="12"/>
  <c r="CS182" i="12"/>
  <c r="CR182" i="12"/>
  <c r="CO182" i="12"/>
  <c r="CT182" i="12" s="1"/>
  <c r="CL182" i="12"/>
  <c r="CJ182" i="12"/>
  <c r="CG182" i="12"/>
  <c r="CD182" i="12"/>
  <c r="BZ182" i="12"/>
  <c r="BY182" i="12"/>
  <c r="CE182" i="12" s="1"/>
  <c r="BX182" i="12"/>
  <c r="BW182" i="12"/>
  <c r="CA182" i="12" s="1"/>
  <c r="BT182" i="12"/>
  <c r="BP182" i="12"/>
  <c r="BM182" i="12"/>
  <c r="BJ182" i="12"/>
  <c r="BI182" i="12"/>
  <c r="BN182" i="12" s="1"/>
  <c r="BH182" i="12"/>
  <c r="BK182" i="12" s="1"/>
  <c r="BD182" i="12"/>
  <c r="BG182" i="12" s="1"/>
  <c r="AZ182" i="12"/>
  <c r="AW182" i="12"/>
  <c r="AS182" i="12"/>
  <c r="AX182" i="12" s="1"/>
  <c r="AR182" i="12"/>
  <c r="AQ182" i="12"/>
  <c r="AN182" i="12"/>
  <c r="AI182" i="12"/>
  <c r="AG182" i="12"/>
  <c r="AF182" i="12"/>
  <c r="AH182" i="12" s="1"/>
  <c r="AE182" i="12"/>
  <c r="AB182" i="12"/>
  <c r="T182" i="12"/>
  <c r="S182" i="12"/>
  <c r="R182" i="12"/>
  <c r="O182" i="12"/>
  <c r="U182" i="12" s="1"/>
  <c r="V182" i="12" s="1"/>
  <c r="J182" i="12"/>
  <c r="I182" i="12"/>
  <c r="H182" i="12"/>
  <c r="E182" i="12"/>
  <c r="B182" i="12"/>
  <c r="DV182" i="12" s="1"/>
  <c r="DY181" i="12"/>
  <c r="EA181" i="12" s="1"/>
  <c r="DU181" i="12"/>
  <c r="DZ181" i="12" s="1"/>
  <c r="DO181" i="12"/>
  <c r="DK181" i="12"/>
  <c r="DF181" i="12"/>
  <c r="DE181" i="12"/>
  <c r="DD181" i="12"/>
  <c r="DA181" i="12"/>
  <c r="CW181" i="12"/>
  <c r="CT181" i="12"/>
  <c r="CS181" i="12"/>
  <c r="CU181" i="12" s="1"/>
  <c r="CR181" i="12"/>
  <c r="CO181" i="12"/>
  <c r="CL181" i="12"/>
  <c r="CJ181" i="12"/>
  <c r="CG181" i="12"/>
  <c r="CE181" i="12"/>
  <c r="CD181" i="12"/>
  <c r="BZ181" i="12"/>
  <c r="CH181" i="12" s="1"/>
  <c r="BY181" i="12"/>
  <c r="BX181" i="12"/>
  <c r="BT181" i="12"/>
  <c r="BP181" i="12"/>
  <c r="BM181" i="12"/>
  <c r="BI181" i="12"/>
  <c r="BN181" i="12" s="1"/>
  <c r="BH181" i="12"/>
  <c r="BG181" i="12"/>
  <c r="BD181" i="12"/>
  <c r="AZ181" i="12"/>
  <c r="AW181" i="12"/>
  <c r="AS181" i="12"/>
  <c r="AX181" i="12" s="1"/>
  <c r="AR181" i="12"/>
  <c r="AN181" i="12"/>
  <c r="AI181" i="12"/>
  <c r="AF181" i="12"/>
  <c r="AB181" i="12"/>
  <c r="U181" i="12"/>
  <c r="T181" i="12"/>
  <c r="S181" i="12"/>
  <c r="V181" i="12" s="1"/>
  <c r="O181" i="12"/>
  <c r="R181" i="12" s="1"/>
  <c r="I181" i="12"/>
  <c r="K181" i="12" s="1"/>
  <c r="E181" i="12"/>
  <c r="J181" i="12" s="1"/>
  <c r="B181" i="12"/>
  <c r="DV181" i="12" s="1"/>
  <c r="DZ180" i="12"/>
  <c r="EA180" i="12" s="1"/>
  <c r="DX180" i="12"/>
  <c r="DV180" i="12"/>
  <c r="DP180" i="12"/>
  <c r="DQ180" i="12" s="1"/>
  <c r="DN180" i="12"/>
  <c r="DG180" i="12"/>
  <c r="DF180" i="12"/>
  <c r="DD180" i="12"/>
  <c r="CW180" i="12"/>
  <c r="CU180" i="12"/>
  <c r="CT180" i="12"/>
  <c r="CL180" i="12"/>
  <c r="CJ180" i="12"/>
  <c r="CH180" i="12"/>
  <c r="CG180" i="12"/>
  <c r="CE180" i="12"/>
  <c r="CD180" i="12"/>
  <c r="CB180" i="12"/>
  <c r="CA180" i="12"/>
  <c r="BW180" i="12"/>
  <c r="BP180" i="12"/>
  <c r="BN180" i="12"/>
  <c r="BM180" i="12"/>
  <c r="BK180" i="12"/>
  <c r="BJ180" i="12"/>
  <c r="BG180" i="12"/>
  <c r="AZ180" i="12"/>
  <c r="AX180" i="12"/>
  <c r="AW180" i="12"/>
  <c r="AU180" i="12"/>
  <c r="AT180" i="12"/>
  <c r="AI180" i="12"/>
  <c r="AG180" i="12"/>
  <c r="AH180" i="12" s="1"/>
  <c r="AE180" i="12"/>
  <c r="V180" i="12"/>
  <c r="U180" i="12"/>
  <c r="K180" i="12"/>
  <c r="G180" i="12"/>
  <c r="EA179" i="12"/>
  <c r="DY179" i="12"/>
  <c r="DV179" i="12"/>
  <c r="DU179" i="12"/>
  <c r="DZ179" i="12" s="1"/>
  <c r="DO179" i="12"/>
  <c r="DK179" i="12"/>
  <c r="DF179" i="12"/>
  <c r="DE179" i="12"/>
  <c r="DG179" i="12" s="1"/>
  <c r="DD179" i="12"/>
  <c r="DA179" i="12"/>
  <c r="CL179" i="12"/>
  <c r="CJ179" i="12"/>
  <c r="CG179" i="12"/>
  <c r="CE179" i="12"/>
  <c r="CD179" i="12"/>
  <c r="BZ179" i="12"/>
  <c r="CH179" i="12" s="1"/>
  <c r="BY179" i="12"/>
  <c r="BX179" i="12"/>
  <c r="BT179" i="12"/>
  <c r="BP179" i="12"/>
  <c r="BM179" i="12"/>
  <c r="BI179" i="12"/>
  <c r="BN179" i="12" s="1"/>
  <c r="BH179" i="12"/>
  <c r="BG179" i="12"/>
  <c r="BD179" i="12"/>
  <c r="AZ179" i="12"/>
  <c r="AW179" i="12"/>
  <c r="AT179" i="12"/>
  <c r="AS179" i="12"/>
  <c r="AX179" i="12" s="1"/>
  <c r="AR179" i="12"/>
  <c r="AU179" i="12" s="1"/>
  <c r="AN179" i="12"/>
  <c r="AQ179" i="12" s="1"/>
  <c r="AI179" i="12"/>
  <c r="AF179" i="12"/>
  <c r="AB179" i="12"/>
  <c r="T179" i="12"/>
  <c r="S179" i="12"/>
  <c r="Q179" i="12"/>
  <c r="O179" i="12"/>
  <c r="R179" i="12" s="1"/>
  <c r="I179" i="12"/>
  <c r="E179" i="12"/>
  <c r="J179" i="12" s="1"/>
  <c r="B179" i="12"/>
  <c r="P179" i="12" s="1"/>
  <c r="EA178" i="12"/>
  <c r="DY178" i="12"/>
  <c r="DV178" i="12"/>
  <c r="DU178" i="12"/>
  <c r="DZ178" i="12" s="1"/>
  <c r="DO178" i="12"/>
  <c r="DK178" i="12"/>
  <c r="DF178" i="12"/>
  <c r="DE178" i="12"/>
  <c r="DG178" i="12" s="1"/>
  <c r="DA178" i="12"/>
  <c r="CL178" i="12"/>
  <c r="CJ178" i="12"/>
  <c r="CG178" i="12"/>
  <c r="CE178" i="12"/>
  <c r="CD178" i="12"/>
  <c r="BZ178" i="12"/>
  <c r="CH178" i="12" s="1"/>
  <c r="BY178" i="12"/>
  <c r="BX178" i="12"/>
  <c r="BT178" i="12"/>
  <c r="BP178" i="12"/>
  <c r="BM178" i="12"/>
  <c r="BI178" i="12"/>
  <c r="BN178" i="12" s="1"/>
  <c r="BH178" i="12"/>
  <c r="BG178" i="12"/>
  <c r="BD178" i="12"/>
  <c r="AZ178" i="12"/>
  <c r="AW178" i="12"/>
  <c r="AS178" i="12"/>
  <c r="AX178" i="12" s="1"/>
  <c r="AR178" i="12"/>
  <c r="AN178" i="12"/>
  <c r="AI178" i="12"/>
  <c r="AF178" i="12"/>
  <c r="AB178" i="12"/>
  <c r="U178" i="12"/>
  <c r="T178" i="12"/>
  <c r="S178" i="12"/>
  <c r="V178" i="12" s="1"/>
  <c r="O178" i="12"/>
  <c r="R178" i="12" s="1"/>
  <c r="I178" i="12"/>
  <c r="K178" i="12" s="1"/>
  <c r="E178" i="12"/>
  <c r="J178" i="12" s="1"/>
  <c r="B178" i="12"/>
  <c r="DD178" i="12" s="1"/>
  <c r="DZ177" i="12"/>
  <c r="DY177" i="12"/>
  <c r="DX177" i="12"/>
  <c r="DU177" i="12"/>
  <c r="DP177" i="12"/>
  <c r="DO177" i="12"/>
  <c r="DN177" i="12"/>
  <c r="DK177" i="12"/>
  <c r="DE177" i="12"/>
  <c r="DA177" i="12"/>
  <c r="CW177" i="12"/>
  <c r="CU177" i="12"/>
  <c r="CS177" i="12"/>
  <c r="CR177" i="12"/>
  <c r="CO177" i="12"/>
  <c r="CT177" i="12" s="1"/>
  <c r="CL177" i="12"/>
  <c r="CJ177" i="12"/>
  <c r="CG177" i="12"/>
  <c r="CD177" i="12"/>
  <c r="BZ177" i="12"/>
  <c r="BY177" i="12"/>
  <c r="CE177" i="12" s="1"/>
  <c r="BX177" i="12"/>
  <c r="BW177" i="12"/>
  <c r="CA177" i="12" s="1"/>
  <c r="BT177" i="12"/>
  <c r="BP177" i="12"/>
  <c r="BM177" i="12"/>
  <c r="BJ177" i="12"/>
  <c r="BI177" i="12"/>
  <c r="BN177" i="12" s="1"/>
  <c r="BH177" i="12"/>
  <c r="BK177" i="12" s="1"/>
  <c r="BD177" i="12"/>
  <c r="BG177" i="12" s="1"/>
  <c r="AZ177" i="12"/>
  <c r="AW177" i="12"/>
  <c r="AS177" i="12"/>
  <c r="AX177" i="12" s="1"/>
  <c r="AR177" i="12"/>
  <c r="AQ177" i="12"/>
  <c r="AN177" i="12"/>
  <c r="AI177" i="12"/>
  <c r="AG177" i="12"/>
  <c r="AF177" i="12"/>
  <c r="AH177" i="12" s="1"/>
  <c r="AE177" i="12"/>
  <c r="AB177" i="12"/>
  <c r="T177" i="12"/>
  <c r="S177" i="12"/>
  <c r="R177" i="12"/>
  <c r="O177" i="12"/>
  <c r="U177" i="12" s="1"/>
  <c r="V177" i="12" s="1"/>
  <c r="J177" i="12"/>
  <c r="I177" i="12"/>
  <c r="H177" i="12"/>
  <c r="E177" i="12"/>
  <c r="B177" i="12"/>
  <c r="DV177" i="12" s="1"/>
  <c r="DY176" i="12"/>
  <c r="EA176" i="12" s="1"/>
  <c r="DU176" i="12"/>
  <c r="DZ176" i="12" s="1"/>
  <c r="DO176" i="12"/>
  <c r="DK176" i="12"/>
  <c r="DF176" i="12"/>
  <c r="DE176" i="12"/>
  <c r="DD176" i="12"/>
  <c r="DA176" i="12"/>
  <c r="CW176" i="12"/>
  <c r="CT176" i="12"/>
  <c r="CS176" i="12"/>
  <c r="CU176" i="12" s="1"/>
  <c r="CR176" i="12"/>
  <c r="CO176" i="12"/>
  <c r="CL176" i="12"/>
  <c r="CJ176" i="12"/>
  <c r="CG176" i="12"/>
  <c r="CE176" i="12"/>
  <c r="CD176" i="12"/>
  <c r="BZ176" i="12"/>
  <c r="CH176" i="12" s="1"/>
  <c r="BY176" i="12"/>
  <c r="BX176" i="12"/>
  <c r="BT176" i="12"/>
  <c r="BP176" i="12"/>
  <c r="BM176" i="12"/>
  <c r="BI176" i="12"/>
  <c r="BN176" i="12" s="1"/>
  <c r="BH176" i="12"/>
  <c r="BG176" i="12"/>
  <c r="BD176" i="12"/>
  <c r="AZ176" i="12"/>
  <c r="AW176" i="12"/>
  <c r="AS176" i="12"/>
  <c r="AX176" i="12" s="1"/>
  <c r="AR176" i="12"/>
  <c r="AN176" i="12"/>
  <c r="AI176" i="12"/>
  <c r="AF176" i="12"/>
  <c r="AB176" i="12"/>
  <c r="U176" i="12"/>
  <c r="T176" i="12"/>
  <c r="S176" i="12"/>
  <c r="V176" i="12" s="1"/>
  <c r="O176" i="12"/>
  <c r="R176" i="12" s="1"/>
  <c r="I176" i="12"/>
  <c r="K176" i="12" s="1"/>
  <c r="E176" i="12"/>
  <c r="J176" i="12" s="1"/>
  <c r="B176" i="12"/>
  <c r="DV176" i="12" s="1"/>
  <c r="DZ175" i="12"/>
  <c r="DY175" i="12"/>
  <c r="DX175" i="12"/>
  <c r="DU175" i="12"/>
  <c r="DP175" i="12"/>
  <c r="DO175" i="12"/>
  <c r="DN175" i="12"/>
  <c r="DK175" i="12"/>
  <c r="DE175" i="12"/>
  <c r="DA175" i="12"/>
  <c r="CW175" i="12"/>
  <c r="CU175" i="12"/>
  <c r="CS175" i="12"/>
  <c r="CR175" i="12"/>
  <c r="CO175" i="12"/>
  <c r="CT175" i="12" s="1"/>
  <c r="CL175" i="12"/>
  <c r="CJ175" i="12"/>
  <c r="CG175" i="12"/>
  <c r="CD175" i="12"/>
  <c r="BZ175" i="12"/>
  <c r="BY175" i="12"/>
  <c r="CE175" i="12" s="1"/>
  <c r="BX175" i="12"/>
  <c r="BW175" i="12"/>
  <c r="CA175" i="12" s="1"/>
  <c r="BT175" i="12"/>
  <c r="BP175" i="12"/>
  <c r="BM175" i="12"/>
  <c r="BJ175" i="12"/>
  <c r="BI175" i="12"/>
  <c r="BN175" i="12" s="1"/>
  <c r="BH175" i="12"/>
  <c r="BK175" i="12" s="1"/>
  <c r="BD175" i="12"/>
  <c r="BG175" i="12" s="1"/>
  <c r="AZ175" i="12"/>
  <c r="AW175" i="12"/>
  <c r="AS175" i="12"/>
  <c r="AX175" i="12" s="1"/>
  <c r="AR175" i="12"/>
  <c r="AQ175" i="12"/>
  <c r="AN175" i="12"/>
  <c r="AI175" i="12"/>
  <c r="AG175" i="12"/>
  <c r="AF175" i="12"/>
  <c r="AH175" i="12" s="1"/>
  <c r="AE175" i="12"/>
  <c r="AB175" i="12"/>
  <c r="T175" i="12"/>
  <c r="S175" i="12"/>
  <c r="R175" i="12"/>
  <c r="O175" i="12"/>
  <c r="U175" i="12" s="1"/>
  <c r="V175" i="12" s="1"/>
  <c r="J175" i="12"/>
  <c r="I175" i="12"/>
  <c r="H175" i="12"/>
  <c r="E175" i="12"/>
  <c r="B175" i="12"/>
  <c r="DV175" i="12" s="1"/>
  <c r="DY174" i="12"/>
  <c r="EA174" i="12" s="1"/>
  <c r="DU174" i="12"/>
  <c r="DZ174" i="12" s="1"/>
  <c r="DO174" i="12"/>
  <c r="DK174" i="12"/>
  <c r="DF174" i="12"/>
  <c r="DE174" i="12"/>
  <c r="DD174" i="12"/>
  <c r="DA174" i="12"/>
  <c r="CW174" i="12"/>
  <c r="CT174" i="12"/>
  <c r="CS174" i="12"/>
  <c r="CU174" i="12" s="1"/>
  <c r="CR174" i="12"/>
  <c r="CO174" i="12"/>
  <c r="CL174" i="12"/>
  <c r="CJ174" i="12"/>
  <c r="CG174" i="12"/>
  <c r="CE174" i="12"/>
  <c r="CD174" i="12"/>
  <c r="BZ174" i="12"/>
  <c r="CH174" i="12" s="1"/>
  <c r="BY174" i="12"/>
  <c r="BX174" i="12"/>
  <c r="BT174" i="12"/>
  <c r="BP174" i="12"/>
  <c r="BM174" i="12"/>
  <c r="BI174" i="12"/>
  <c r="BN174" i="12" s="1"/>
  <c r="BH174" i="12"/>
  <c r="BG174" i="12"/>
  <c r="BD174" i="12"/>
  <c r="AZ174" i="12"/>
  <c r="AW174" i="12"/>
  <c r="AS174" i="12"/>
  <c r="AX174" i="12" s="1"/>
  <c r="AR174" i="12"/>
  <c r="AN174" i="12"/>
  <c r="AI174" i="12"/>
  <c r="AF174" i="12"/>
  <c r="AB174" i="12"/>
  <c r="U174" i="12"/>
  <c r="T174" i="12"/>
  <c r="S174" i="12"/>
  <c r="V174" i="12" s="1"/>
  <c r="O174" i="12"/>
  <c r="R174" i="12" s="1"/>
  <c r="I174" i="12"/>
  <c r="K174" i="12" s="1"/>
  <c r="E174" i="12"/>
  <c r="J174" i="12" s="1"/>
  <c r="B174" i="12"/>
  <c r="DV174" i="12" s="1"/>
  <c r="DZ173" i="12"/>
  <c r="DY173" i="12"/>
  <c r="DX173" i="12"/>
  <c r="DU173" i="12"/>
  <c r="DP173" i="12"/>
  <c r="DO173" i="12"/>
  <c r="DN173" i="12"/>
  <c r="DK173" i="12"/>
  <c r="DE173" i="12"/>
  <c r="DA173" i="12"/>
  <c r="CW173" i="12"/>
  <c r="CU173" i="12"/>
  <c r="CS173" i="12"/>
  <c r="CR173" i="12"/>
  <c r="CO173" i="12"/>
  <c r="CT173" i="12" s="1"/>
  <c r="CL173" i="12"/>
  <c r="CJ173" i="12"/>
  <c r="CG173" i="12"/>
  <c r="CD173" i="12"/>
  <c r="CA173" i="12"/>
  <c r="BZ173" i="12"/>
  <c r="BY173" i="12"/>
  <c r="CE173" i="12" s="1"/>
  <c r="BX173" i="12"/>
  <c r="BW173" i="12"/>
  <c r="BT173" i="12"/>
  <c r="BP173" i="12"/>
  <c r="BM173" i="12"/>
  <c r="BJ173" i="12"/>
  <c r="BI173" i="12"/>
  <c r="BN173" i="12" s="1"/>
  <c r="BH173" i="12"/>
  <c r="BK173" i="12" s="1"/>
  <c r="BD173" i="12"/>
  <c r="BG173" i="12" s="1"/>
  <c r="AZ173" i="12"/>
  <c r="AW173" i="12"/>
  <c r="AS173" i="12"/>
  <c r="AX173" i="12" s="1"/>
  <c r="AR173" i="12"/>
  <c r="AQ173" i="12"/>
  <c r="AN173" i="12"/>
  <c r="AI173" i="12"/>
  <c r="AG173" i="12"/>
  <c r="AF173" i="12"/>
  <c r="AH173" i="12" s="1"/>
  <c r="AE173" i="12"/>
  <c r="AB173" i="12"/>
  <c r="T173" i="12"/>
  <c r="S173" i="12"/>
  <c r="R173" i="12"/>
  <c r="O173" i="12"/>
  <c r="U173" i="12" s="1"/>
  <c r="V173" i="12" s="1"/>
  <c r="J173" i="12"/>
  <c r="I173" i="12"/>
  <c r="H173" i="12"/>
  <c r="E173" i="12"/>
  <c r="B173" i="12"/>
  <c r="DV173" i="12" s="1"/>
  <c r="EA172" i="12"/>
  <c r="DZ172" i="12"/>
  <c r="DX172" i="12"/>
  <c r="DV172" i="12"/>
  <c r="DQ172" i="12"/>
  <c r="DP172" i="12"/>
  <c r="DN172" i="12"/>
  <c r="DF172" i="12"/>
  <c r="DG172" i="12" s="1"/>
  <c r="DD172" i="12"/>
  <c r="CW172" i="12"/>
  <c r="CT172" i="12"/>
  <c r="CU172" i="12" s="1"/>
  <c r="CL172" i="12"/>
  <c r="CJ172" i="12"/>
  <c r="CG172" i="12"/>
  <c r="CH172" i="12" s="1"/>
  <c r="CD172" i="12"/>
  <c r="CE172" i="12" s="1"/>
  <c r="CA172" i="12"/>
  <c r="CB172" i="12" s="1"/>
  <c r="BW172" i="12"/>
  <c r="BP172" i="12"/>
  <c r="BM172" i="12"/>
  <c r="BN172" i="12" s="1"/>
  <c r="BJ172" i="12"/>
  <c r="BK172" i="12" s="1"/>
  <c r="BG172" i="12"/>
  <c r="AZ172" i="12"/>
  <c r="AW172" i="12"/>
  <c r="AX172" i="12" s="1"/>
  <c r="AT172" i="12"/>
  <c r="AU172" i="12" s="1"/>
  <c r="AQ172" i="12"/>
  <c r="AI172" i="12"/>
  <c r="AG172" i="12"/>
  <c r="AH172" i="12" s="1"/>
  <c r="AE172" i="12"/>
  <c r="V172" i="12"/>
  <c r="U172" i="12"/>
  <c r="R172" i="12"/>
  <c r="K172" i="12"/>
  <c r="G172" i="12"/>
  <c r="DZ171" i="12"/>
  <c r="DY171" i="12"/>
  <c r="DX171" i="12"/>
  <c r="DU171" i="12"/>
  <c r="DP171" i="12"/>
  <c r="DO171" i="12"/>
  <c r="DN171" i="12"/>
  <c r="DK171" i="12"/>
  <c r="DE171" i="12"/>
  <c r="DA171" i="12"/>
  <c r="CW171" i="12"/>
  <c r="CU171" i="12"/>
  <c r="CS171" i="12"/>
  <c r="CR171" i="12"/>
  <c r="CO171" i="12"/>
  <c r="CT171" i="12" s="1"/>
  <c r="CL171" i="12"/>
  <c r="CJ171" i="12"/>
  <c r="CG171" i="12"/>
  <c r="CD171" i="12"/>
  <c r="BZ171" i="12"/>
  <c r="BY171" i="12"/>
  <c r="CE171" i="12" s="1"/>
  <c r="BX171" i="12"/>
  <c r="BW171" i="12"/>
  <c r="CA171" i="12" s="1"/>
  <c r="BT171" i="12"/>
  <c r="BP171" i="12"/>
  <c r="BM171" i="12"/>
  <c r="BJ171" i="12"/>
  <c r="BI171" i="12"/>
  <c r="BN171" i="12" s="1"/>
  <c r="BH171" i="12"/>
  <c r="BK171" i="12" s="1"/>
  <c r="BD171" i="12"/>
  <c r="BG171" i="12" s="1"/>
  <c r="AZ171" i="12"/>
  <c r="AW171" i="12"/>
  <c r="AS171" i="12"/>
  <c r="AX171" i="12" s="1"/>
  <c r="AR171" i="12"/>
  <c r="AQ171" i="12"/>
  <c r="AN171" i="12"/>
  <c r="AI171" i="12"/>
  <c r="AG171" i="12"/>
  <c r="AF171" i="12"/>
  <c r="AH171" i="12" s="1"/>
  <c r="AE171" i="12"/>
  <c r="AB171" i="12"/>
  <c r="T171" i="12"/>
  <c r="S171" i="12"/>
  <c r="R171" i="12"/>
  <c r="O171" i="12"/>
  <c r="U171" i="12" s="1"/>
  <c r="V171" i="12" s="1"/>
  <c r="J171" i="12"/>
  <c r="I171" i="12"/>
  <c r="H171" i="12"/>
  <c r="E171" i="12"/>
  <c r="B171" i="12"/>
  <c r="DV171" i="12" s="1"/>
  <c r="DY170" i="12"/>
  <c r="EA170" i="12" s="1"/>
  <c r="DV170" i="12"/>
  <c r="DU170" i="12"/>
  <c r="DZ170" i="12" s="1"/>
  <c r="DO170" i="12"/>
  <c r="DK170" i="12"/>
  <c r="DF170" i="12"/>
  <c r="DE170" i="12"/>
  <c r="DD170" i="12"/>
  <c r="DA170" i="12"/>
  <c r="CW170" i="12"/>
  <c r="CT170" i="12"/>
  <c r="CS170" i="12"/>
  <c r="CU170" i="12" s="1"/>
  <c r="CR170" i="12"/>
  <c r="CO170" i="12"/>
  <c r="CL170" i="12"/>
  <c r="CJ170" i="12"/>
  <c r="CG170" i="12"/>
  <c r="CE170" i="12"/>
  <c r="CD170" i="12"/>
  <c r="BZ170" i="12"/>
  <c r="CH170" i="12" s="1"/>
  <c r="BY170" i="12"/>
  <c r="BX170" i="12"/>
  <c r="BT170" i="12"/>
  <c r="BP170" i="12"/>
  <c r="BM170" i="12"/>
  <c r="BI170" i="12"/>
  <c r="BN170" i="12" s="1"/>
  <c r="BH170" i="12"/>
  <c r="BG170" i="12"/>
  <c r="BD170" i="12"/>
  <c r="AZ170" i="12"/>
  <c r="AW170" i="12"/>
  <c r="AT170" i="12"/>
  <c r="AS170" i="12"/>
  <c r="AX170" i="12" s="1"/>
  <c r="AR170" i="12"/>
  <c r="AU170" i="12" s="1"/>
  <c r="AN170" i="12"/>
  <c r="AQ170" i="12" s="1"/>
  <c r="AI170" i="12"/>
  <c r="AF170" i="12"/>
  <c r="AB170" i="12"/>
  <c r="T170" i="12"/>
  <c r="S170" i="12"/>
  <c r="Q170" i="12"/>
  <c r="O170" i="12"/>
  <c r="R170" i="12" s="1"/>
  <c r="I170" i="12"/>
  <c r="E170" i="12"/>
  <c r="J170" i="12" s="1"/>
  <c r="B170" i="12"/>
  <c r="P170" i="12" s="1"/>
  <c r="EA169" i="12"/>
  <c r="DY169" i="12"/>
  <c r="DU169" i="12"/>
  <c r="DZ169" i="12" s="1"/>
  <c r="DO169" i="12"/>
  <c r="DK169" i="12"/>
  <c r="DF169" i="12"/>
  <c r="DE169" i="12"/>
  <c r="DG169" i="12" s="1"/>
  <c r="DA169" i="12"/>
  <c r="CW169" i="12"/>
  <c r="CT169" i="12"/>
  <c r="CS169" i="12"/>
  <c r="CR169" i="12"/>
  <c r="CO169" i="12"/>
  <c r="CL169" i="12"/>
  <c r="CJ169" i="12"/>
  <c r="CH169" i="12"/>
  <c r="CG169" i="12"/>
  <c r="CE169" i="12"/>
  <c r="CD169" i="12"/>
  <c r="BZ169" i="12"/>
  <c r="BY169" i="12"/>
  <c r="BX169" i="12"/>
  <c r="BT169" i="12"/>
  <c r="BP169" i="12"/>
  <c r="BN169" i="12"/>
  <c r="BM169" i="12"/>
  <c r="BI169" i="12"/>
  <c r="BH169" i="12"/>
  <c r="BD169" i="12"/>
  <c r="AZ169" i="12"/>
  <c r="AW169" i="12"/>
  <c r="AS169" i="12"/>
  <c r="AX169" i="12" s="1"/>
  <c r="AR169" i="12"/>
  <c r="AN169" i="12"/>
  <c r="AI169" i="12"/>
  <c r="AF169" i="12"/>
  <c r="AB169" i="12"/>
  <c r="U169" i="12"/>
  <c r="T169" i="12"/>
  <c r="S169" i="12"/>
  <c r="V169" i="12" s="1"/>
  <c r="O169" i="12"/>
  <c r="K169" i="12"/>
  <c r="I169" i="12"/>
  <c r="E169" i="12"/>
  <c r="J169" i="12" s="1"/>
  <c r="B169" i="12"/>
  <c r="DD169" i="12" s="1"/>
  <c r="DY168" i="12"/>
  <c r="DU168" i="12"/>
  <c r="DZ168" i="12" s="1"/>
  <c r="DP168" i="12"/>
  <c r="DO168" i="12"/>
  <c r="DQ168" i="12" s="1"/>
  <c r="DN168" i="12"/>
  <c r="DK168" i="12"/>
  <c r="DE168" i="12"/>
  <c r="DA168" i="12"/>
  <c r="CW168" i="12"/>
  <c r="CS168" i="12"/>
  <c r="CU168" i="12" s="1"/>
  <c r="CR168" i="12"/>
  <c r="CO168" i="12"/>
  <c r="CT168" i="12" s="1"/>
  <c r="CL168" i="12"/>
  <c r="CJ168" i="12"/>
  <c r="CG168" i="12"/>
  <c r="CD168" i="12"/>
  <c r="BZ168" i="12"/>
  <c r="CH168" i="12" s="1"/>
  <c r="BY168" i="12"/>
  <c r="BX168" i="12"/>
  <c r="BW168" i="12"/>
  <c r="CA168" i="12" s="1"/>
  <c r="BT168" i="12"/>
  <c r="BP168" i="12"/>
  <c r="BM168" i="12"/>
  <c r="BI168" i="12"/>
  <c r="BN168" i="12" s="1"/>
  <c r="BH168" i="12"/>
  <c r="BD168" i="12"/>
  <c r="BG168" i="12" s="1"/>
  <c r="AZ168" i="12"/>
  <c r="AX168" i="12"/>
  <c r="AW168" i="12"/>
  <c r="AS168" i="12"/>
  <c r="AR168" i="12"/>
  <c r="AQ168" i="12"/>
  <c r="AN168" i="12"/>
  <c r="AT168" i="12" s="1"/>
  <c r="AU168" i="12" s="1"/>
  <c r="AI168" i="12"/>
  <c r="AG168" i="12"/>
  <c r="AF168" i="12"/>
  <c r="AE168" i="12"/>
  <c r="AB168" i="12"/>
  <c r="T168" i="12"/>
  <c r="S168" i="12"/>
  <c r="O168" i="12"/>
  <c r="U168" i="12" s="1"/>
  <c r="V168" i="12" s="1"/>
  <c r="I168" i="12"/>
  <c r="E168" i="12"/>
  <c r="J168" i="12" s="1"/>
  <c r="B168" i="12"/>
  <c r="DV168" i="12" s="1"/>
  <c r="EA167" i="12"/>
  <c r="DZ167" i="12"/>
  <c r="DX167" i="12"/>
  <c r="DV167" i="12"/>
  <c r="DQ167" i="12"/>
  <c r="DP167" i="12"/>
  <c r="DN167" i="12"/>
  <c r="DF167" i="12"/>
  <c r="DG167" i="12" s="1"/>
  <c r="DD167" i="12"/>
  <c r="CW167" i="12"/>
  <c r="CT167" i="12"/>
  <c r="CU167" i="12" s="1"/>
  <c r="CL167" i="12"/>
  <c r="CJ167" i="12"/>
  <c r="CG167" i="12"/>
  <c r="CH167" i="12" s="1"/>
  <c r="CD167" i="12"/>
  <c r="CE167" i="12" s="1"/>
  <c r="CA167" i="12"/>
  <c r="CB167" i="12" s="1"/>
  <c r="BW167" i="12"/>
  <c r="BP167" i="12"/>
  <c r="BM167" i="12"/>
  <c r="BN167" i="12" s="1"/>
  <c r="BJ167" i="12"/>
  <c r="BK167" i="12" s="1"/>
  <c r="BG167" i="12"/>
  <c r="AZ167" i="12"/>
  <c r="AW167" i="12"/>
  <c r="AX167" i="12" s="1"/>
  <c r="AT167" i="12"/>
  <c r="AU167" i="12" s="1"/>
  <c r="AQ167" i="12"/>
  <c r="AI167" i="12"/>
  <c r="AG167" i="12"/>
  <c r="AH167" i="12" s="1"/>
  <c r="AE167" i="12"/>
  <c r="V167" i="12"/>
  <c r="U167" i="12"/>
  <c r="R167" i="12"/>
  <c r="K167" i="12"/>
  <c r="G167" i="12"/>
  <c r="DY166" i="12"/>
  <c r="DU166" i="12"/>
  <c r="DZ166" i="12" s="1"/>
  <c r="DP166" i="12"/>
  <c r="DO166" i="12"/>
  <c r="DQ166" i="12" s="1"/>
  <c r="DN166" i="12"/>
  <c r="DK166" i="12"/>
  <c r="DE166" i="12"/>
  <c r="DA166" i="12"/>
  <c r="CW166" i="12"/>
  <c r="CS166" i="12"/>
  <c r="CU166" i="12" s="1"/>
  <c r="CR166" i="12"/>
  <c r="CO166" i="12"/>
  <c r="CT166" i="12" s="1"/>
  <c r="CL166" i="12"/>
  <c r="CJ166" i="12"/>
  <c r="CG166" i="12"/>
  <c r="CD166" i="12"/>
  <c r="CA166" i="12"/>
  <c r="BZ166" i="12"/>
  <c r="CH166" i="12" s="1"/>
  <c r="BY166" i="12"/>
  <c r="BX166" i="12"/>
  <c r="CB166" i="12" s="1"/>
  <c r="BW166" i="12"/>
  <c r="BT166" i="12"/>
  <c r="BP166" i="12"/>
  <c r="BM166" i="12"/>
  <c r="BI166" i="12"/>
  <c r="BN166" i="12" s="1"/>
  <c r="BH166" i="12"/>
  <c r="BD166" i="12"/>
  <c r="BG166" i="12" s="1"/>
  <c r="AZ166" i="12"/>
  <c r="AX166" i="12"/>
  <c r="AW166" i="12"/>
  <c r="AS166" i="12"/>
  <c r="AR166" i="12"/>
  <c r="AQ166" i="12"/>
  <c r="AN166" i="12"/>
  <c r="AT166" i="12" s="1"/>
  <c r="AU166" i="12" s="1"/>
  <c r="AI166" i="12"/>
  <c r="AG166" i="12"/>
  <c r="AF166" i="12"/>
  <c r="AE166" i="12"/>
  <c r="AB166" i="12"/>
  <c r="T166" i="12"/>
  <c r="S166" i="12"/>
  <c r="O166" i="12"/>
  <c r="U166" i="12" s="1"/>
  <c r="V166" i="12" s="1"/>
  <c r="I166" i="12"/>
  <c r="E166" i="12"/>
  <c r="J166" i="12" s="1"/>
  <c r="B166" i="12"/>
  <c r="DV166" i="12" s="1"/>
  <c r="EA165" i="12"/>
  <c r="DZ165" i="12"/>
  <c r="DX165" i="12"/>
  <c r="DV165" i="12"/>
  <c r="DQ165" i="12"/>
  <c r="DP165" i="12"/>
  <c r="DN165" i="12"/>
  <c r="DF165" i="12"/>
  <c r="DG165" i="12" s="1"/>
  <c r="DD165" i="12"/>
  <c r="CW165" i="12"/>
  <c r="CT165" i="12"/>
  <c r="CU165" i="12" s="1"/>
  <c r="CL165" i="12"/>
  <c r="CJ165" i="12"/>
  <c r="CG165" i="12"/>
  <c r="CH165" i="12" s="1"/>
  <c r="CD165" i="12"/>
  <c r="CE165" i="12" s="1"/>
  <c r="CA165" i="12"/>
  <c r="CB165" i="12" s="1"/>
  <c r="BW165" i="12"/>
  <c r="BP165" i="12"/>
  <c r="BM165" i="12"/>
  <c r="BN165" i="12" s="1"/>
  <c r="BJ165" i="12"/>
  <c r="BK165" i="12" s="1"/>
  <c r="BG165" i="12"/>
  <c r="AZ165" i="12"/>
  <c r="AW165" i="12"/>
  <c r="AX165" i="12" s="1"/>
  <c r="AT165" i="12"/>
  <c r="AU165" i="12" s="1"/>
  <c r="AQ165" i="12"/>
  <c r="AI165" i="12"/>
  <c r="AG165" i="12"/>
  <c r="AH165" i="12" s="1"/>
  <c r="AE165" i="12"/>
  <c r="V165" i="12"/>
  <c r="U165" i="12"/>
  <c r="R165" i="12"/>
  <c r="K165" i="12"/>
  <c r="G165" i="12"/>
  <c r="DY164" i="12"/>
  <c r="DU164" i="12"/>
  <c r="DZ164" i="12" s="1"/>
  <c r="DP164" i="12"/>
  <c r="DO164" i="12"/>
  <c r="DQ164" i="12" s="1"/>
  <c r="DN164" i="12"/>
  <c r="DK164" i="12"/>
  <c r="DE164" i="12"/>
  <c r="DA164" i="12"/>
  <c r="CW164" i="12"/>
  <c r="CS164" i="12"/>
  <c r="CU164" i="12" s="1"/>
  <c r="CR164" i="12"/>
  <c r="CO164" i="12"/>
  <c r="CT164" i="12" s="1"/>
  <c r="CL164" i="12"/>
  <c r="CJ164" i="12"/>
  <c r="CG164" i="12"/>
  <c r="CD164" i="12"/>
  <c r="BZ164" i="12"/>
  <c r="CH164" i="12" s="1"/>
  <c r="BY164" i="12"/>
  <c r="BX164" i="12"/>
  <c r="BW164" i="12"/>
  <c r="CA164" i="12" s="1"/>
  <c r="BT164" i="12"/>
  <c r="BP164" i="12"/>
  <c r="BM164" i="12"/>
  <c r="BI164" i="12"/>
  <c r="BN164" i="12" s="1"/>
  <c r="BH164" i="12"/>
  <c r="BD164" i="12"/>
  <c r="BG164" i="12" s="1"/>
  <c r="AZ164" i="12"/>
  <c r="AX164" i="12"/>
  <c r="AW164" i="12"/>
  <c r="AS164" i="12"/>
  <c r="AR164" i="12"/>
  <c r="AQ164" i="12"/>
  <c r="AN164" i="12"/>
  <c r="AT164" i="12" s="1"/>
  <c r="AU164" i="12" s="1"/>
  <c r="AI164" i="12"/>
  <c r="AG164" i="12"/>
  <c r="AF164" i="12"/>
  <c r="AE164" i="12"/>
  <c r="AB164" i="12"/>
  <c r="T164" i="12"/>
  <c r="S164" i="12"/>
  <c r="O164" i="12"/>
  <c r="U164" i="12" s="1"/>
  <c r="V164" i="12" s="1"/>
  <c r="I164" i="12"/>
  <c r="E164" i="12"/>
  <c r="J164" i="12" s="1"/>
  <c r="B164" i="12"/>
  <c r="DV164" i="12" s="1"/>
  <c r="EA163" i="12"/>
  <c r="DY163" i="12"/>
  <c r="DU163" i="12"/>
  <c r="DZ163" i="12" s="1"/>
  <c r="DO163" i="12"/>
  <c r="DK163" i="12"/>
  <c r="DF163" i="12"/>
  <c r="DE163" i="12"/>
  <c r="DG163" i="12" s="1"/>
  <c r="DA163" i="12"/>
  <c r="CW163" i="12"/>
  <c r="CT163" i="12"/>
  <c r="CS163" i="12"/>
  <c r="CR163" i="12"/>
  <c r="CO163" i="12"/>
  <c r="CL163" i="12"/>
  <c r="CJ163" i="12"/>
  <c r="CH163" i="12"/>
  <c r="CG163" i="12"/>
  <c r="CE163" i="12"/>
  <c r="CD163" i="12"/>
  <c r="BZ163" i="12"/>
  <c r="BY163" i="12"/>
  <c r="BX163" i="12"/>
  <c r="BT163" i="12"/>
  <c r="BP163" i="12"/>
  <c r="BN163" i="12"/>
  <c r="BM163" i="12"/>
  <c r="BI163" i="12"/>
  <c r="BH163" i="12"/>
  <c r="BD163" i="12"/>
  <c r="AZ163" i="12"/>
  <c r="AW163" i="12"/>
  <c r="AS163" i="12"/>
  <c r="AX163" i="12" s="1"/>
  <c r="AR163" i="12"/>
  <c r="AN163" i="12"/>
  <c r="AI163" i="12"/>
  <c r="AF163" i="12"/>
  <c r="AB163" i="12"/>
  <c r="U163" i="12"/>
  <c r="T163" i="12"/>
  <c r="S163" i="12"/>
  <c r="V163" i="12" s="1"/>
  <c r="O163" i="12"/>
  <c r="K163" i="12"/>
  <c r="I163" i="12"/>
  <c r="E163" i="12"/>
  <c r="J163" i="12" s="1"/>
  <c r="B163" i="12"/>
  <c r="DD163" i="12" s="1"/>
  <c r="DZ162" i="12"/>
  <c r="EA162" i="12" s="1"/>
  <c r="DX162" i="12"/>
  <c r="DV162" i="12"/>
  <c r="DP162" i="12"/>
  <c r="DQ162" i="12" s="1"/>
  <c r="DN162" i="12"/>
  <c r="DG162" i="12"/>
  <c r="DF162" i="12"/>
  <c r="DD162" i="12"/>
  <c r="CW162" i="12"/>
  <c r="CU162" i="12"/>
  <c r="CT162" i="12"/>
  <c r="CL162" i="12"/>
  <c r="CJ162" i="12"/>
  <c r="CH162" i="12"/>
  <c r="CG162" i="12"/>
  <c r="CE162" i="12"/>
  <c r="CD162" i="12"/>
  <c r="CB162" i="12"/>
  <c r="CA162" i="12"/>
  <c r="BW162" i="12"/>
  <c r="BP162" i="12"/>
  <c r="BN162" i="12"/>
  <c r="BM162" i="12"/>
  <c r="BK162" i="12"/>
  <c r="BJ162" i="12"/>
  <c r="BG162" i="12"/>
  <c r="AZ162" i="12"/>
  <c r="AX162" i="12"/>
  <c r="AW162" i="12"/>
  <c r="AU162" i="12"/>
  <c r="AT162" i="12"/>
  <c r="AQ162" i="12"/>
  <c r="AI162" i="12"/>
  <c r="AH162" i="12"/>
  <c r="AG162" i="12"/>
  <c r="AE162" i="12"/>
  <c r="U162" i="12"/>
  <c r="V162" i="12" s="1"/>
  <c r="R162" i="12"/>
  <c r="K162" i="12"/>
  <c r="G162" i="12"/>
  <c r="DY161" i="12"/>
  <c r="EA161" i="12" s="1"/>
  <c r="DU161" i="12"/>
  <c r="DZ161" i="12" s="1"/>
  <c r="DO161" i="12"/>
  <c r="DK161" i="12"/>
  <c r="DF161" i="12"/>
  <c r="DE161" i="12"/>
  <c r="DD161" i="12"/>
  <c r="DA161" i="12"/>
  <c r="CW161" i="12"/>
  <c r="CT161" i="12"/>
  <c r="CS161" i="12"/>
  <c r="CU161" i="12" s="1"/>
  <c r="CR161" i="12"/>
  <c r="CO161" i="12"/>
  <c r="CL161" i="12"/>
  <c r="CJ161" i="12"/>
  <c r="CG161" i="12"/>
  <c r="CE161" i="12"/>
  <c r="CD161" i="12"/>
  <c r="BZ161" i="12"/>
  <c r="CH161" i="12" s="1"/>
  <c r="BY161" i="12"/>
  <c r="BX161" i="12"/>
  <c r="BT161" i="12"/>
  <c r="BP161" i="12"/>
  <c r="BM161" i="12"/>
  <c r="BI161" i="12"/>
  <c r="BN161" i="12" s="1"/>
  <c r="BH161" i="12"/>
  <c r="BG161" i="12"/>
  <c r="BD161" i="12"/>
  <c r="AZ161" i="12"/>
  <c r="AW161" i="12"/>
  <c r="AS161" i="12"/>
  <c r="AX161" i="12" s="1"/>
  <c r="AR161" i="12"/>
  <c r="AN161" i="12"/>
  <c r="AI161" i="12"/>
  <c r="AF161" i="12"/>
  <c r="AB161" i="12"/>
  <c r="U161" i="12"/>
  <c r="T161" i="12"/>
  <c r="S161" i="12"/>
  <c r="V161" i="12" s="1"/>
  <c r="O161" i="12"/>
  <c r="R161" i="12" s="1"/>
  <c r="I161" i="12"/>
  <c r="K161" i="12" s="1"/>
  <c r="E161" i="12"/>
  <c r="J161" i="12" s="1"/>
  <c r="B161" i="12"/>
  <c r="DV161" i="12" s="1"/>
  <c r="DZ160" i="12"/>
  <c r="DY160" i="12"/>
  <c r="DX160" i="12"/>
  <c r="DU160" i="12"/>
  <c r="DO160" i="12"/>
  <c r="DK160" i="12"/>
  <c r="DF160" i="12"/>
  <c r="DE160" i="12"/>
  <c r="DG160" i="12" s="1"/>
  <c r="DA160" i="12"/>
  <c r="CL160" i="12"/>
  <c r="CJ160" i="12"/>
  <c r="CG160" i="12"/>
  <c r="CE160" i="12"/>
  <c r="CD160" i="12"/>
  <c r="BZ160" i="12"/>
  <c r="CH160" i="12" s="1"/>
  <c r="BY160" i="12"/>
  <c r="BX160" i="12"/>
  <c r="BT160" i="12"/>
  <c r="BP160" i="12"/>
  <c r="BM160" i="12"/>
  <c r="BI160" i="12"/>
  <c r="BN160" i="12" s="1"/>
  <c r="BH160" i="12"/>
  <c r="BG160" i="12"/>
  <c r="BD160" i="12"/>
  <c r="AZ160" i="12"/>
  <c r="AW160" i="12"/>
  <c r="AS160" i="12"/>
  <c r="AX160" i="12" s="1"/>
  <c r="AR160" i="12"/>
  <c r="AN160" i="12"/>
  <c r="AI160" i="12"/>
  <c r="AF160" i="12"/>
  <c r="AB160" i="12"/>
  <c r="U160" i="12"/>
  <c r="T160" i="12"/>
  <c r="S160" i="12"/>
  <c r="V160" i="12" s="1"/>
  <c r="O160" i="12"/>
  <c r="R160" i="12" s="1"/>
  <c r="I160" i="12"/>
  <c r="K160" i="12" s="1"/>
  <c r="E160" i="12"/>
  <c r="J160" i="12" s="1"/>
  <c r="B160" i="12"/>
  <c r="DD160" i="12" s="1"/>
  <c r="DZ159" i="12"/>
  <c r="DY159" i="12"/>
  <c r="DX159" i="12"/>
  <c r="DU159" i="12"/>
  <c r="DP159" i="12"/>
  <c r="DO159" i="12"/>
  <c r="DN159" i="12"/>
  <c r="DK159" i="12"/>
  <c r="DE159" i="12"/>
  <c r="DA159" i="12"/>
  <c r="CW159" i="12"/>
  <c r="CU159" i="12"/>
  <c r="CS159" i="12"/>
  <c r="CR159" i="12"/>
  <c r="CO159" i="12"/>
  <c r="CT159" i="12" s="1"/>
  <c r="CL159" i="12"/>
  <c r="CJ159" i="12"/>
  <c r="CG159" i="12"/>
  <c r="CD159" i="12"/>
  <c r="BZ159" i="12"/>
  <c r="BY159" i="12"/>
  <c r="CE159" i="12" s="1"/>
  <c r="BX159" i="12"/>
  <c r="BW159" i="12"/>
  <c r="CA159" i="12" s="1"/>
  <c r="BT159" i="12"/>
  <c r="BP159" i="12"/>
  <c r="BM159" i="12"/>
  <c r="BJ159" i="12"/>
  <c r="BI159" i="12"/>
  <c r="BN159" i="12" s="1"/>
  <c r="BH159" i="12"/>
  <c r="BK159" i="12" s="1"/>
  <c r="BD159" i="12"/>
  <c r="BG159" i="12" s="1"/>
  <c r="AZ159" i="12"/>
  <c r="AW159" i="12"/>
  <c r="AS159" i="12"/>
  <c r="AX159" i="12" s="1"/>
  <c r="AR159" i="12"/>
  <c r="AQ159" i="12"/>
  <c r="AN159" i="12"/>
  <c r="AI159" i="12"/>
  <c r="AG159" i="12"/>
  <c r="AF159" i="12"/>
  <c r="AH159" i="12" s="1"/>
  <c r="AE159" i="12"/>
  <c r="AB159" i="12"/>
  <c r="T159" i="12"/>
  <c r="S159" i="12"/>
  <c r="R159" i="12"/>
  <c r="O159" i="12"/>
  <c r="U159" i="12" s="1"/>
  <c r="V159" i="12" s="1"/>
  <c r="J159" i="12"/>
  <c r="I159" i="12"/>
  <c r="H159" i="12"/>
  <c r="E159" i="12"/>
  <c r="B159" i="12"/>
  <c r="DV159" i="12" s="1"/>
  <c r="EA158" i="12"/>
  <c r="DZ158" i="12"/>
  <c r="DX158" i="12"/>
  <c r="DV158" i="12"/>
  <c r="DQ158" i="12"/>
  <c r="DP158" i="12"/>
  <c r="DN158" i="12"/>
  <c r="DF158" i="12"/>
  <c r="DG158" i="12" s="1"/>
  <c r="DD158" i="12"/>
  <c r="CW158" i="12"/>
  <c r="CT158" i="12"/>
  <c r="CU158" i="12" s="1"/>
  <c r="CL158" i="12"/>
  <c r="CJ158" i="12"/>
  <c r="CG158" i="12"/>
  <c r="CH158" i="12" s="1"/>
  <c r="CD158" i="12"/>
  <c r="CE158" i="12" s="1"/>
  <c r="CA158" i="12"/>
  <c r="CB158" i="12" s="1"/>
  <c r="BW158" i="12"/>
  <c r="BP158" i="12"/>
  <c r="BM158" i="12"/>
  <c r="BN158" i="12" s="1"/>
  <c r="BJ158" i="12"/>
  <c r="BK158" i="12" s="1"/>
  <c r="BG158" i="12"/>
  <c r="AZ158" i="12"/>
  <c r="AW158" i="12"/>
  <c r="AX158" i="12" s="1"/>
  <c r="AT158" i="12"/>
  <c r="AU158" i="12" s="1"/>
  <c r="AQ158" i="12"/>
  <c r="AI158" i="12"/>
  <c r="AG158" i="12"/>
  <c r="AH158" i="12" s="1"/>
  <c r="AE158" i="12"/>
  <c r="V158" i="12"/>
  <c r="U158" i="12"/>
  <c r="R158" i="12"/>
  <c r="K158" i="12"/>
  <c r="G158" i="12"/>
  <c r="DZ157" i="12"/>
  <c r="DY157" i="12"/>
  <c r="DX157" i="12"/>
  <c r="DU157" i="12"/>
  <c r="DP157" i="12"/>
  <c r="DO157" i="12"/>
  <c r="DN157" i="12"/>
  <c r="DK157" i="12"/>
  <c r="DE157" i="12"/>
  <c r="DA157" i="12"/>
  <c r="CW157" i="12"/>
  <c r="CU157" i="12"/>
  <c r="CS157" i="12"/>
  <c r="CR157" i="12"/>
  <c r="CO157" i="12"/>
  <c r="CT157" i="12" s="1"/>
  <c r="CL157" i="12"/>
  <c r="CJ157" i="12"/>
  <c r="CG157" i="12"/>
  <c r="CD157" i="12"/>
  <c r="BZ157" i="12"/>
  <c r="BY157" i="12"/>
  <c r="CE157" i="12" s="1"/>
  <c r="BX157" i="12"/>
  <c r="BW157" i="12"/>
  <c r="CA157" i="12" s="1"/>
  <c r="BT157" i="12"/>
  <c r="BP157" i="12"/>
  <c r="BM157" i="12"/>
  <c r="BJ157" i="12"/>
  <c r="BI157" i="12"/>
  <c r="BN157" i="12" s="1"/>
  <c r="BH157" i="12"/>
  <c r="BK157" i="12" s="1"/>
  <c r="BD157" i="12"/>
  <c r="BG157" i="12" s="1"/>
  <c r="AZ157" i="12"/>
  <c r="AW157" i="12"/>
  <c r="AS157" i="12"/>
  <c r="AX157" i="12" s="1"/>
  <c r="AR157" i="12"/>
  <c r="AQ157" i="12"/>
  <c r="AN157" i="12"/>
  <c r="AI157" i="12"/>
  <c r="AG157" i="12"/>
  <c r="AF157" i="12"/>
  <c r="AH157" i="12" s="1"/>
  <c r="AE157" i="12"/>
  <c r="AB157" i="12"/>
  <c r="T157" i="12"/>
  <c r="S157" i="12"/>
  <c r="R157" i="12"/>
  <c r="O157" i="12"/>
  <c r="U157" i="12" s="1"/>
  <c r="V157" i="12" s="1"/>
  <c r="J157" i="12"/>
  <c r="I157" i="12"/>
  <c r="H157" i="12"/>
  <c r="E157" i="12"/>
  <c r="B157" i="12"/>
  <c r="DV157" i="12" s="1"/>
  <c r="DY156" i="12"/>
  <c r="EA156" i="12" s="1"/>
  <c r="DU156" i="12"/>
  <c r="DZ156" i="12" s="1"/>
  <c r="DO156" i="12"/>
  <c r="DK156" i="12"/>
  <c r="DF156" i="12"/>
  <c r="DE156" i="12"/>
  <c r="DA156" i="12"/>
  <c r="CL156" i="12"/>
  <c r="CJ156" i="12"/>
  <c r="CH156" i="12"/>
  <c r="CG156" i="12"/>
  <c r="CE156" i="12"/>
  <c r="CD156" i="12"/>
  <c r="BZ156" i="12"/>
  <c r="BY156" i="12"/>
  <c r="BX156" i="12"/>
  <c r="BT156" i="12"/>
  <c r="BP156" i="12"/>
  <c r="BN156" i="12"/>
  <c r="BM156" i="12"/>
  <c r="BI156" i="12"/>
  <c r="BH156" i="12"/>
  <c r="BD156" i="12"/>
  <c r="AZ156" i="12"/>
  <c r="AW156" i="12"/>
  <c r="AS156" i="12"/>
  <c r="AX156" i="12" s="1"/>
  <c r="AR156" i="12"/>
  <c r="AN156" i="12"/>
  <c r="AI156" i="12"/>
  <c r="AF156" i="12"/>
  <c r="AB156" i="12"/>
  <c r="U156" i="12"/>
  <c r="T156" i="12"/>
  <c r="S156" i="12"/>
  <c r="V156" i="12" s="1"/>
  <c r="O156" i="12"/>
  <c r="K156" i="12"/>
  <c r="I156" i="12"/>
  <c r="E156" i="12"/>
  <c r="J156" i="12" s="1"/>
  <c r="B156" i="12"/>
  <c r="DV156" i="12" s="1"/>
  <c r="DY155" i="12"/>
  <c r="DU155" i="12"/>
  <c r="DZ155" i="12" s="1"/>
  <c r="DP155" i="12"/>
  <c r="DO155" i="12"/>
  <c r="DQ155" i="12" s="1"/>
  <c r="DN155" i="12"/>
  <c r="DK155" i="12"/>
  <c r="DE155" i="12"/>
  <c r="DA155" i="12"/>
  <c r="CW155" i="12"/>
  <c r="CS155" i="12"/>
  <c r="CU155" i="12" s="1"/>
  <c r="CR155" i="12"/>
  <c r="CO155" i="12"/>
  <c r="CT155" i="12" s="1"/>
  <c r="CL155" i="12"/>
  <c r="CJ155" i="12"/>
  <c r="CG155" i="12"/>
  <c r="CD155" i="12"/>
  <c r="BZ155" i="12"/>
  <c r="CH155" i="12" s="1"/>
  <c r="BY155" i="12"/>
  <c r="BX155" i="12"/>
  <c r="BW155" i="12"/>
  <c r="CA155" i="12" s="1"/>
  <c r="BT155" i="12"/>
  <c r="BP155" i="12"/>
  <c r="BM155" i="12"/>
  <c r="BI155" i="12"/>
  <c r="BN155" i="12" s="1"/>
  <c r="BH155" i="12"/>
  <c r="BD155" i="12"/>
  <c r="BG155" i="12" s="1"/>
  <c r="AZ155" i="12"/>
  <c r="AX155" i="12"/>
  <c r="AW155" i="12"/>
  <c r="AS155" i="12"/>
  <c r="AR155" i="12"/>
  <c r="AQ155" i="12"/>
  <c r="AN155" i="12"/>
  <c r="AT155" i="12" s="1"/>
  <c r="AU155" i="12" s="1"/>
  <c r="AI155" i="12"/>
  <c r="AG155" i="12"/>
  <c r="AF155" i="12"/>
  <c r="AE155" i="12"/>
  <c r="AB155" i="12"/>
  <c r="T155" i="12"/>
  <c r="S155" i="12"/>
  <c r="O155" i="12"/>
  <c r="U155" i="12" s="1"/>
  <c r="V155" i="12" s="1"/>
  <c r="I155" i="12"/>
  <c r="E155" i="12"/>
  <c r="J155" i="12" s="1"/>
  <c r="B155" i="12"/>
  <c r="DV155" i="12" s="1"/>
  <c r="EA154" i="12"/>
  <c r="DY154" i="12"/>
  <c r="DV154" i="12"/>
  <c r="DU154" i="12"/>
  <c r="DZ154" i="12" s="1"/>
  <c r="DO154" i="12"/>
  <c r="DK154" i="12"/>
  <c r="DF154" i="12"/>
  <c r="DE154" i="12"/>
  <c r="DG154" i="12" s="1"/>
  <c r="DA154" i="12"/>
  <c r="CT154" i="12"/>
  <c r="CS154" i="12"/>
  <c r="CR154" i="12"/>
  <c r="CO154" i="12"/>
  <c r="CL154" i="12"/>
  <c r="CJ154" i="12"/>
  <c r="CG154" i="12"/>
  <c r="CE154" i="12"/>
  <c r="CD154" i="12"/>
  <c r="BZ154" i="12"/>
  <c r="CH154" i="12" s="1"/>
  <c r="BY154" i="12"/>
  <c r="BX154" i="12"/>
  <c r="BT154" i="12"/>
  <c r="BP154" i="12"/>
  <c r="BM154" i="12"/>
  <c r="BI154" i="12"/>
  <c r="BN154" i="12" s="1"/>
  <c r="BH154" i="12"/>
  <c r="BG154" i="12"/>
  <c r="BD154" i="12"/>
  <c r="AZ154" i="12"/>
  <c r="AW154" i="12"/>
  <c r="AS154" i="12"/>
  <c r="AX154" i="12" s="1"/>
  <c r="AR154" i="12"/>
  <c r="AN154" i="12"/>
  <c r="AI154" i="12"/>
  <c r="AF154" i="12"/>
  <c r="AB154" i="12"/>
  <c r="U154" i="12"/>
  <c r="T154" i="12"/>
  <c r="S154" i="12"/>
  <c r="V154" i="12" s="1"/>
  <c r="O154" i="12"/>
  <c r="R154" i="12" s="1"/>
  <c r="I154" i="12"/>
  <c r="K154" i="12" s="1"/>
  <c r="E154" i="12"/>
  <c r="J154" i="12" s="1"/>
  <c r="B154" i="12"/>
  <c r="DD154" i="12" s="1"/>
  <c r="DZ153" i="12"/>
  <c r="DY153" i="12"/>
  <c r="DX153" i="12"/>
  <c r="DU153" i="12"/>
  <c r="DP153" i="12"/>
  <c r="DO153" i="12"/>
  <c r="DN153" i="12"/>
  <c r="DK153" i="12"/>
  <c r="DE153" i="12"/>
  <c r="DA153" i="12"/>
  <c r="CW153" i="12"/>
  <c r="CU153" i="12"/>
  <c r="CS153" i="12"/>
  <c r="CR153" i="12"/>
  <c r="CO153" i="12"/>
  <c r="CT153" i="12" s="1"/>
  <c r="CL153" i="12"/>
  <c r="CJ153" i="12"/>
  <c r="CG153" i="12"/>
  <c r="CD153" i="12"/>
  <c r="BZ153" i="12"/>
  <c r="BY153" i="12"/>
  <c r="CE153" i="12" s="1"/>
  <c r="BX153" i="12"/>
  <c r="BW153" i="12"/>
  <c r="CA153" i="12" s="1"/>
  <c r="BT153" i="12"/>
  <c r="BP153" i="12"/>
  <c r="BM153" i="12"/>
  <c r="BJ153" i="12"/>
  <c r="BI153" i="12"/>
  <c r="BN153" i="12" s="1"/>
  <c r="BH153" i="12"/>
  <c r="BK153" i="12" s="1"/>
  <c r="BD153" i="12"/>
  <c r="BG153" i="12" s="1"/>
  <c r="AZ153" i="12"/>
  <c r="AW153" i="12"/>
  <c r="AS153" i="12"/>
  <c r="AX153" i="12" s="1"/>
  <c r="AR153" i="12"/>
  <c r="AQ153" i="12"/>
  <c r="AN153" i="12"/>
  <c r="AI153" i="12"/>
  <c r="AG153" i="12"/>
  <c r="AF153" i="12"/>
  <c r="AH153" i="12" s="1"/>
  <c r="AE153" i="12"/>
  <c r="AB153" i="12"/>
  <c r="T153" i="12"/>
  <c r="S153" i="12"/>
  <c r="R153" i="12"/>
  <c r="O153" i="12"/>
  <c r="U153" i="12" s="1"/>
  <c r="V153" i="12" s="1"/>
  <c r="J153" i="12"/>
  <c r="I153" i="12"/>
  <c r="H153" i="12"/>
  <c r="E153" i="12"/>
  <c r="B153" i="12"/>
  <c r="DV153" i="12" s="1"/>
  <c r="DY152" i="12"/>
  <c r="EA152" i="12" s="1"/>
  <c r="DU152" i="12"/>
  <c r="DZ152" i="12" s="1"/>
  <c r="DO152" i="12"/>
  <c r="DK152" i="12"/>
  <c r="DF152" i="12"/>
  <c r="DE152" i="12"/>
  <c r="DD152" i="12"/>
  <c r="DA152" i="12"/>
  <c r="CW152" i="12"/>
  <c r="CT152" i="12"/>
  <c r="CS152" i="12"/>
  <c r="CU152" i="12" s="1"/>
  <c r="CR152" i="12"/>
  <c r="CO152" i="12"/>
  <c r="CL152" i="12"/>
  <c r="CJ152" i="12"/>
  <c r="CG152" i="12"/>
  <c r="CE152" i="12"/>
  <c r="CD152" i="12"/>
  <c r="BZ152" i="12"/>
  <c r="CH152" i="12" s="1"/>
  <c r="BY152" i="12"/>
  <c r="BX152" i="12"/>
  <c r="BT152" i="12"/>
  <c r="BP152" i="12"/>
  <c r="BM152" i="12"/>
  <c r="BI152" i="12"/>
  <c r="BN152" i="12" s="1"/>
  <c r="BH152" i="12"/>
  <c r="BG152" i="12"/>
  <c r="BD152" i="12"/>
  <c r="AZ152" i="12"/>
  <c r="AW152" i="12"/>
  <c r="AS152" i="12"/>
  <c r="AX152" i="12" s="1"/>
  <c r="AR152" i="12"/>
  <c r="AN152" i="12"/>
  <c r="AI152" i="12"/>
  <c r="AF152" i="12"/>
  <c r="AB152" i="12"/>
  <c r="U152" i="12"/>
  <c r="T152" i="12"/>
  <c r="S152" i="12"/>
  <c r="V152" i="12" s="1"/>
  <c r="O152" i="12"/>
  <c r="R152" i="12" s="1"/>
  <c r="I152" i="12"/>
  <c r="K152" i="12" s="1"/>
  <c r="E152" i="12"/>
  <c r="J152" i="12" s="1"/>
  <c r="B152" i="12"/>
  <c r="DV152" i="12" s="1"/>
  <c r="DZ151" i="12"/>
  <c r="DY151" i="12"/>
  <c r="DX151" i="12"/>
  <c r="DU151" i="12"/>
  <c r="DP151" i="12"/>
  <c r="DO151" i="12"/>
  <c r="DN151" i="12"/>
  <c r="DK151" i="12"/>
  <c r="DE151" i="12"/>
  <c r="DA151" i="12"/>
  <c r="CW151" i="12"/>
  <c r="CU151" i="12"/>
  <c r="CS151" i="12"/>
  <c r="CR151" i="12"/>
  <c r="CO151" i="12"/>
  <c r="CT151" i="12" s="1"/>
  <c r="CL151" i="12"/>
  <c r="CJ151" i="12"/>
  <c r="CG151" i="12"/>
  <c r="CD151" i="12"/>
  <c r="BZ151" i="12"/>
  <c r="BY151" i="12"/>
  <c r="CE151" i="12" s="1"/>
  <c r="BX151" i="12"/>
  <c r="BW151" i="12"/>
  <c r="CA151" i="12" s="1"/>
  <c r="BT151" i="12"/>
  <c r="BP151" i="12"/>
  <c r="BM151" i="12"/>
  <c r="BJ151" i="12"/>
  <c r="BI151" i="12"/>
  <c r="BN151" i="12" s="1"/>
  <c r="BH151" i="12"/>
  <c r="BK151" i="12" s="1"/>
  <c r="BD151" i="12"/>
  <c r="BG151" i="12" s="1"/>
  <c r="AZ151" i="12"/>
  <c r="AW151" i="12"/>
  <c r="AS151" i="12"/>
  <c r="AX151" i="12" s="1"/>
  <c r="AR151" i="12"/>
  <c r="AQ151" i="12"/>
  <c r="AN151" i="12"/>
  <c r="AI151" i="12"/>
  <c r="AG151" i="12"/>
  <c r="AF151" i="12"/>
  <c r="AH151" i="12" s="1"/>
  <c r="AE151" i="12"/>
  <c r="AB151" i="12"/>
  <c r="T151" i="12"/>
  <c r="S151" i="12"/>
  <c r="R151" i="12"/>
  <c r="O151" i="12"/>
  <c r="U151" i="12" s="1"/>
  <c r="V151" i="12" s="1"/>
  <c r="J151" i="12"/>
  <c r="I151" i="12"/>
  <c r="H151" i="12"/>
  <c r="E151" i="12"/>
  <c r="B151" i="12"/>
  <c r="DV151" i="12" s="1"/>
  <c r="EA150" i="12"/>
  <c r="DZ150" i="12"/>
  <c r="DX150" i="12"/>
  <c r="DV150" i="12"/>
  <c r="DQ150" i="12"/>
  <c r="DP150" i="12"/>
  <c r="DN150" i="12"/>
  <c r="DF150" i="12"/>
  <c r="DG150" i="12" s="1"/>
  <c r="DD150" i="12"/>
  <c r="CW150" i="12"/>
  <c r="CT150" i="12"/>
  <c r="CU150" i="12" s="1"/>
  <c r="CL150" i="12"/>
  <c r="CJ150" i="12"/>
  <c r="CG150" i="12"/>
  <c r="CH150" i="12" s="1"/>
  <c r="CD150" i="12"/>
  <c r="CE150" i="12" s="1"/>
  <c r="CA150" i="12"/>
  <c r="CB150" i="12" s="1"/>
  <c r="BW150" i="12"/>
  <c r="BP150" i="12"/>
  <c r="BM150" i="12"/>
  <c r="BN150" i="12" s="1"/>
  <c r="BJ150" i="12"/>
  <c r="BK150" i="12" s="1"/>
  <c r="BG150" i="12"/>
  <c r="AZ150" i="12"/>
  <c r="AW150" i="12"/>
  <c r="AX150" i="12" s="1"/>
  <c r="AT150" i="12"/>
  <c r="AU150" i="12" s="1"/>
  <c r="AQ150" i="12"/>
  <c r="AI150" i="12"/>
  <c r="AG150" i="12"/>
  <c r="AH150" i="12" s="1"/>
  <c r="AE150" i="12"/>
  <c r="V150" i="12"/>
  <c r="U150" i="12"/>
  <c r="R150" i="12"/>
  <c r="P150" i="12"/>
  <c r="K150" i="12"/>
  <c r="G150" i="12"/>
  <c r="DY149" i="12"/>
  <c r="EA149" i="12" s="1"/>
  <c r="DV149" i="12"/>
  <c r="DU149" i="12"/>
  <c r="DZ149" i="12" s="1"/>
  <c r="DO149" i="12"/>
  <c r="DK149" i="12"/>
  <c r="DI149" i="12"/>
  <c r="DF149" i="12"/>
  <c r="DE149" i="12"/>
  <c r="DG149" i="12" s="1"/>
  <c r="DD149" i="12"/>
  <c r="DA149" i="12"/>
  <c r="CZ149" i="12"/>
  <c r="CW149" i="12"/>
  <c r="CT149" i="12"/>
  <c r="CS149" i="12"/>
  <c r="CU149" i="12" s="1"/>
  <c r="CR149" i="12"/>
  <c r="CO149" i="12"/>
  <c r="CL149" i="12"/>
  <c r="CJ149" i="12"/>
  <c r="CG149" i="12"/>
  <c r="CE149" i="12"/>
  <c r="CD149" i="12"/>
  <c r="BZ149" i="12"/>
  <c r="CH149" i="12" s="1"/>
  <c r="BY149" i="12"/>
  <c r="BX149" i="12"/>
  <c r="BT149" i="12"/>
  <c r="BR149" i="12"/>
  <c r="BP149" i="12"/>
  <c r="BN149" i="12"/>
  <c r="BM149" i="12"/>
  <c r="BI149" i="12"/>
  <c r="BH149" i="12"/>
  <c r="BG149" i="12"/>
  <c r="BD149" i="12"/>
  <c r="BJ149" i="12" s="1"/>
  <c r="BK149" i="12" s="1"/>
  <c r="BC149" i="12"/>
  <c r="AZ149" i="12"/>
  <c r="AW149" i="12"/>
  <c r="AT149" i="12"/>
  <c r="AS149" i="12"/>
  <c r="AX149" i="12" s="1"/>
  <c r="AR149" i="12"/>
  <c r="AU149" i="12" s="1"/>
  <c r="AN149" i="12"/>
  <c r="AQ149" i="12" s="1"/>
  <c r="AL149" i="12"/>
  <c r="AI149" i="12"/>
  <c r="AF149" i="12"/>
  <c r="AB149" i="12"/>
  <c r="Z149" i="12"/>
  <c r="U149" i="12"/>
  <c r="T149" i="12"/>
  <c r="S149" i="12"/>
  <c r="V149" i="12" s="1"/>
  <c r="O149" i="12"/>
  <c r="R149" i="12" s="1"/>
  <c r="N149" i="12"/>
  <c r="I149" i="12"/>
  <c r="E149" i="12"/>
  <c r="C149" i="12"/>
  <c r="B149" i="12"/>
  <c r="DJ149" i="12" s="1"/>
  <c r="DY148" i="12"/>
  <c r="EA148" i="12" s="1"/>
  <c r="DV148" i="12"/>
  <c r="DU148" i="12"/>
  <c r="DZ148" i="12" s="1"/>
  <c r="DO148" i="12"/>
  <c r="DK148" i="12"/>
  <c r="DI148" i="12"/>
  <c r="DF148" i="12"/>
  <c r="DE148" i="12"/>
  <c r="DG148" i="12" s="1"/>
  <c r="DD148" i="12"/>
  <c r="DA148" i="12"/>
  <c r="CZ148" i="12"/>
  <c r="CZ200" i="12" s="1"/>
  <c r="CW148" i="12"/>
  <c r="CT148" i="12"/>
  <c r="CS148" i="12"/>
  <c r="CU148" i="12" s="1"/>
  <c r="CR148" i="12"/>
  <c r="CO148" i="12"/>
  <c r="CL148" i="12"/>
  <c r="CJ148" i="12"/>
  <c r="CG148" i="12"/>
  <c r="CE148" i="12"/>
  <c r="CD148" i="12"/>
  <c r="BZ148" i="12"/>
  <c r="CH148" i="12" s="1"/>
  <c r="BY148" i="12"/>
  <c r="BX148" i="12"/>
  <c r="BT148" i="12"/>
  <c r="BR148" i="12"/>
  <c r="BP148" i="12"/>
  <c r="BN148" i="12"/>
  <c r="BM148" i="12"/>
  <c r="BI148" i="12"/>
  <c r="BH148" i="12"/>
  <c r="BG148" i="12"/>
  <c r="BD148" i="12"/>
  <c r="BJ148" i="12" s="1"/>
  <c r="BK148" i="12" s="1"/>
  <c r="BC148" i="12"/>
  <c r="AZ148" i="12"/>
  <c r="AW148" i="12"/>
  <c r="AT148" i="12"/>
  <c r="AS148" i="12"/>
  <c r="AX148" i="12" s="1"/>
  <c r="AR148" i="12"/>
  <c r="AU148" i="12" s="1"/>
  <c r="AN148" i="12"/>
  <c r="AQ148" i="12" s="1"/>
  <c r="AL148" i="12"/>
  <c r="AI148" i="12"/>
  <c r="AF148" i="12"/>
  <c r="AB148" i="12"/>
  <c r="Z148" i="12"/>
  <c r="U148" i="12"/>
  <c r="T148" i="12"/>
  <c r="S148" i="12"/>
  <c r="V148" i="12" s="1"/>
  <c r="O148" i="12"/>
  <c r="R148" i="12" s="1"/>
  <c r="N148" i="12"/>
  <c r="N200" i="12" s="1"/>
  <c r="I148" i="12"/>
  <c r="E148" i="12"/>
  <c r="C148" i="12"/>
  <c r="B148" i="12"/>
  <c r="DJ148" i="12" s="1"/>
  <c r="DJ200" i="12" s="1"/>
  <c r="DY147" i="12"/>
  <c r="EA147" i="12" s="1"/>
  <c r="DU147" i="12"/>
  <c r="DZ147" i="12" s="1"/>
  <c r="DO147" i="12"/>
  <c r="DK147" i="12"/>
  <c r="DF147" i="12"/>
  <c r="DE147" i="12"/>
  <c r="DD147" i="12"/>
  <c r="DA147" i="12"/>
  <c r="CW147" i="12"/>
  <c r="CT147" i="12"/>
  <c r="CS147" i="12"/>
  <c r="CU147" i="12" s="1"/>
  <c r="CR147" i="12"/>
  <c r="CO147" i="12"/>
  <c r="CL147" i="12"/>
  <c r="CJ147" i="12"/>
  <c r="CG147" i="12"/>
  <c r="CE147" i="12"/>
  <c r="CD147" i="12"/>
  <c r="BZ147" i="12"/>
  <c r="CH147" i="12" s="1"/>
  <c r="BY147" i="12"/>
  <c r="BX147" i="12"/>
  <c r="BT147" i="12"/>
  <c r="BP147" i="12"/>
  <c r="BM147" i="12"/>
  <c r="BI147" i="12"/>
  <c r="BN147" i="12" s="1"/>
  <c r="BH147" i="12"/>
  <c r="BG147" i="12"/>
  <c r="BD147" i="12"/>
  <c r="AZ147" i="12"/>
  <c r="AW147" i="12"/>
  <c r="AS147" i="12"/>
  <c r="AX147" i="12" s="1"/>
  <c r="AR147" i="12"/>
  <c r="AN147" i="12"/>
  <c r="AI147" i="12"/>
  <c r="AF147" i="12"/>
  <c r="AB147" i="12"/>
  <c r="U147" i="12"/>
  <c r="T147" i="12"/>
  <c r="S147" i="12"/>
  <c r="V147" i="12" s="1"/>
  <c r="O147" i="12"/>
  <c r="R147" i="12" s="1"/>
  <c r="I147" i="12"/>
  <c r="K147" i="12" s="1"/>
  <c r="E147" i="12"/>
  <c r="J147" i="12" s="1"/>
  <c r="B147" i="12"/>
  <c r="DV147" i="12" s="1"/>
  <c r="DZ146" i="12"/>
  <c r="EA146" i="12" s="1"/>
  <c r="DX146" i="12"/>
  <c r="DV146" i="12"/>
  <c r="DP146" i="12"/>
  <c r="DQ146" i="12" s="1"/>
  <c r="DN146" i="12"/>
  <c r="DG146" i="12"/>
  <c r="DF146" i="12"/>
  <c r="DD146" i="12"/>
  <c r="CW146" i="12"/>
  <c r="CU146" i="12"/>
  <c r="CT146" i="12"/>
  <c r="CL146" i="12"/>
  <c r="CJ146" i="12"/>
  <c r="CH146" i="12"/>
  <c r="CG146" i="12"/>
  <c r="CE146" i="12"/>
  <c r="CD146" i="12"/>
  <c r="CB146" i="12"/>
  <c r="CA146" i="12"/>
  <c r="BW146" i="12"/>
  <c r="BP146" i="12"/>
  <c r="BN146" i="12"/>
  <c r="BM146" i="12"/>
  <c r="BK146" i="12"/>
  <c r="BJ146" i="12"/>
  <c r="BG146" i="12"/>
  <c r="AZ146" i="12"/>
  <c r="AX146" i="12"/>
  <c r="AW146" i="12"/>
  <c r="AU146" i="12"/>
  <c r="AT146" i="12"/>
  <c r="AQ146" i="12"/>
  <c r="AI146" i="12"/>
  <c r="AH146" i="12"/>
  <c r="AG146" i="12"/>
  <c r="AE146" i="12"/>
  <c r="U146" i="12"/>
  <c r="V146" i="12" s="1"/>
  <c r="R146" i="12"/>
  <c r="K146" i="12"/>
  <c r="G146" i="12"/>
  <c r="EA145" i="12"/>
  <c r="DZ145" i="12"/>
  <c r="DX145" i="12"/>
  <c r="DV145" i="12"/>
  <c r="DQ145" i="12"/>
  <c r="DP145" i="12"/>
  <c r="DN145" i="12"/>
  <c r="DF145" i="12"/>
  <c r="DG145" i="12" s="1"/>
  <c r="DD145" i="12"/>
  <c r="CT145" i="12"/>
  <c r="CL145" i="12"/>
  <c r="CJ145" i="12"/>
  <c r="CG145" i="12"/>
  <c r="CH145" i="12" s="1"/>
  <c r="CD145" i="12"/>
  <c r="CE145" i="12" s="1"/>
  <c r="CA145" i="12"/>
  <c r="CB145" i="12" s="1"/>
  <c r="BW145" i="12"/>
  <c r="BP145" i="12"/>
  <c r="BM145" i="12"/>
  <c r="BN145" i="12" s="1"/>
  <c r="BJ145" i="12"/>
  <c r="BK145" i="12" s="1"/>
  <c r="AZ145" i="12"/>
  <c r="AX145" i="12"/>
  <c r="AW145" i="12"/>
  <c r="AU145" i="12"/>
  <c r="AT145" i="12"/>
  <c r="AQ145" i="12"/>
  <c r="AI145" i="12"/>
  <c r="AH145" i="12"/>
  <c r="AG145" i="12"/>
  <c r="AE145" i="12"/>
  <c r="U145" i="12"/>
  <c r="V145" i="12" s="1"/>
  <c r="R145" i="12"/>
  <c r="K145" i="12"/>
  <c r="G145" i="12"/>
  <c r="DY144" i="12"/>
  <c r="EA144" i="12" s="1"/>
  <c r="DU144" i="12"/>
  <c r="DZ144" i="12" s="1"/>
  <c r="DO144" i="12"/>
  <c r="DK144" i="12"/>
  <c r="DF144" i="12"/>
  <c r="DE144" i="12"/>
  <c r="DD144" i="12"/>
  <c r="DA144" i="12"/>
  <c r="CW144" i="12"/>
  <c r="CT144" i="12"/>
  <c r="CS144" i="12"/>
  <c r="CU144" i="12" s="1"/>
  <c r="CR144" i="12"/>
  <c r="CO144" i="12"/>
  <c r="CL144" i="12"/>
  <c r="CJ144" i="12"/>
  <c r="CG144" i="12"/>
  <c r="CE144" i="12"/>
  <c r="CD144" i="12"/>
  <c r="BZ144" i="12"/>
  <c r="CH144" i="12" s="1"/>
  <c r="BY144" i="12"/>
  <c r="BX144" i="12"/>
  <c r="BT144" i="12"/>
  <c r="BP144" i="12"/>
  <c r="BM144" i="12"/>
  <c r="BI144" i="12"/>
  <c r="BN144" i="12" s="1"/>
  <c r="BH144" i="12"/>
  <c r="BG144" i="12"/>
  <c r="BD144" i="12"/>
  <c r="AZ144" i="12"/>
  <c r="AW144" i="12"/>
  <c r="AS144" i="12"/>
  <c r="AX144" i="12" s="1"/>
  <c r="AR144" i="12"/>
  <c r="AN144" i="12"/>
  <c r="AI144" i="12"/>
  <c r="AF144" i="12"/>
  <c r="AB144" i="12"/>
  <c r="U144" i="12"/>
  <c r="T144" i="12"/>
  <c r="S144" i="12"/>
  <c r="V144" i="12" s="1"/>
  <c r="O144" i="12"/>
  <c r="R144" i="12" s="1"/>
  <c r="I144" i="12"/>
  <c r="K144" i="12" s="1"/>
  <c r="E144" i="12"/>
  <c r="J144" i="12" s="1"/>
  <c r="B144" i="12"/>
  <c r="DV144" i="12" s="1"/>
  <c r="DZ143" i="12"/>
  <c r="EA143" i="12" s="1"/>
  <c r="DX143" i="12"/>
  <c r="DV143" i="12"/>
  <c r="DP143" i="12"/>
  <c r="DQ143" i="12" s="1"/>
  <c r="DN143" i="12"/>
  <c r="DG143" i="12"/>
  <c r="DF143" i="12"/>
  <c r="DD143" i="12"/>
  <c r="CW143" i="12"/>
  <c r="CU143" i="12"/>
  <c r="CT143" i="12"/>
  <c r="CL143" i="12"/>
  <c r="CJ143" i="12"/>
  <c r="CH143" i="12"/>
  <c r="CG143" i="12"/>
  <c r="CE143" i="12"/>
  <c r="CD143" i="12"/>
  <c r="CB143" i="12"/>
  <c r="CA143" i="12"/>
  <c r="BW143" i="12"/>
  <c r="BP143" i="12"/>
  <c r="BN143" i="12"/>
  <c r="BM143" i="12"/>
  <c r="BK143" i="12"/>
  <c r="BJ143" i="12"/>
  <c r="BG143" i="12"/>
  <c r="AZ143" i="12"/>
  <c r="AX143" i="12"/>
  <c r="AW143" i="12"/>
  <c r="AU143" i="12"/>
  <c r="AT143" i="12"/>
  <c r="AQ143" i="12"/>
  <c r="AI143" i="12"/>
  <c r="AH143" i="12"/>
  <c r="AG143" i="12"/>
  <c r="AE143" i="12"/>
  <c r="U143" i="12"/>
  <c r="V143" i="12" s="1"/>
  <c r="R143" i="12"/>
  <c r="K143" i="12"/>
  <c r="J143" i="12"/>
  <c r="G143" i="12"/>
  <c r="DY142" i="12"/>
  <c r="DU142" i="12"/>
  <c r="DZ142" i="12" s="1"/>
  <c r="DP142" i="12"/>
  <c r="DO142" i="12"/>
  <c r="DQ142" i="12" s="1"/>
  <c r="DN142" i="12"/>
  <c r="DK142" i="12"/>
  <c r="DE142" i="12"/>
  <c r="DA142" i="12"/>
  <c r="CW142" i="12"/>
  <c r="CS142" i="12"/>
  <c r="CU142" i="12" s="1"/>
  <c r="CR142" i="12"/>
  <c r="CO142" i="12"/>
  <c r="CT142" i="12" s="1"/>
  <c r="CL142" i="12"/>
  <c r="CJ142" i="12"/>
  <c r="CG142" i="12"/>
  <c r="CD142" i="12"/>
  <c r="BZ142" i="12"/>
  <c r="CH142" i="12" s="1"/>
  <c r="BY142" i="12"/>
  <c r="BX142" i="12"/>
  <c r="BW142" i="12"/>
  <c r="CA142" i="12" s="1"/>
  <c r="BT142" i="12"/>
  <c r="BP142" i="12"/>
  <c r="BM142" i="12"/>
  <c r="BI142" i="12"/>
  <c r="BN142" i="12" s="1"/>
  <c r="BH142" i="12"/>
  <c r="BD142" i="12"/>
  <c r="BG142" i="12" s="1"/>
  <c r="AZ142" i="12"/>
  <c r="AX142" i="12"/>
  <c r="AW142" i="12"/>
  <c r="AS142" i="12"/>
  <c r="AR142" i="12"/>
  <c r="AQ142" i="12"/>
  <c r="AN142" i="12"/>
  <c r="AT142" i="12" s="1"/>
  <c r="AU142" i="12" s="1"/>
  <c r="AI142" i="12"/>
  <c r="AG142" i="12"/>
  <c r="AF142" i="12"/>
  <c r="AE142" i="12"/>
  <c r="AB142" i="12"/>
  <c r="T142" i="12"/>
  <c r="S142" i="12"/>
  <c r="O142" i="12"/>
  <c r="U142" i="12" s="1"/>
  <c r="V142" i="12" s="1"/>
  <c r="I142" i="12"/>
  <c r="E142" i="12"/>
  <c r="J142" i="12" s="1"/>
  <c r="B142" i="12"/>
  <c r="DV142" i="12" s="1"/>
  <c r="EA141" i="12"/>
  <c r="DY141" i="12"/>
  <c r="DV141" i="12"/>
  <c r="DU141" i="12"/>
  <c r="DZ141" i="12" s="1"/>
  <c r="DO141" i="12"/>
  <c r="DK141" i="12"/>
  <c r="DF141" i="12"/>
  <c r="DE141" i="12"/>
  <c r="DG141" i="12" s="1"/>
  <c r="DA141" i="12"/>
  <c r="CT141" i="12"/>
  <c r="CS141" i="12"/>
  <c r="CR141" i="12"/>
  <c r="CO141" i="12"/>
  <c r="CL141" i="12"/>
  <c r="CJ141" i="12"/>
  <c r="CG141" i="12"/>
  <c r="CE141" i="12"/>
  <c r="CD141" i="12"/>
  <c r="BZ141" i="12"/>
  <c r="CH141" i="12" s="1"/>
  <c r="BY141" i="12"/>
  <c r="BX141" i="12"/>
  <c r="BT141" i="12"/>
  <c r="BP141" i="12"/>
  <c r="BM141" i="12"/>
  <c r="BI141" i="12"/>
  <c r="BN141" i="12" s="1"/>
  <c r="BH141" i="12"/>
  <c r="BG141" i="12"/>
  <c r="BD141" i="12"/>
  <c r="AZ141" i="12"/>
  <c r="AW141" i="12"/>
  <c r="AT141" i="12"/>
  <c r="AS141" i="12"/>
  <c r="AX141" i="12" s="1"/>
  <c r="AR141" i="12"/>
  <c r="AU141" i="12" s="1"/>
  <c r="AN141" i="12"/>
  <c r="AI141" i="12"/>
  <c r="AF141" i="12"/>
  <c r="AB141" i="12"/>
  <c r="U141" i="12"/>
  <c r="T141" i="12"/>
  <c r="S141" i="12"/>
  <c r="V141" i="12" s="1"/>
  <c r="O141" i="12"/>
  <c r="R141" i="12" s="1"/>
  <c r="I141" i="12"/>
  <c r="K141" i="12" s="1"/>
  <c r="E141" i="12"/>
  <c r="J141" i="12" s="1"/>
  <c r="B141" i="12"/>
  <c r="DD141" i="12" s="1"/>
  <c r="DZ140" i="12"/>
  <c r="DY140" i="12"/>
  <c r="DX140" i="12"/>
  <c r="DU140" i="12"/>
  <c r="DP140" i="12"/>
  <c r="DO140" i="12"/>
  <c r="DN140" i="12"/>
  <c r="DK140" i="12"/>
  <c r="DE140" i="12"/>
  <c r="DA140" i="12"/>
  <c r="CS140" i="12"/>
  <c r="CR140" i="12"/>
  <c r="CO140" i="12"/>
  <c r="CT140" i="12" s="1"/>
  <c r="CL140" i="12"/>
  <c r="CJ140" i="12"/>
  <c r="CG140" i="12"/>
  <c r="CD140" i="12"/>
  <c r="BZ140" i="12"/>
  <c r="BY140" i="12"/>
  <c r="CE140" i="12" s="1"/>
  <c r="BX140" i="12"/>
  <c r="BW140" i="12"/>
  <c r="CA140" i="12" s="1"/>
  <c r="BT140" i="12"/>
  <c r="BP140" i="12"/>
  <c r="BM140" i="12"/>
  <c r="BJ140" i="12"/>
  <c r="BI140" i="12"/>
  <c r="BN140" i="12" s="1"/>
  <c r="BH140" i="12"/>
  <c r="BK140" i="12" s="1"/>
  <c r="BD140" i="12"/>
  <c r="BG140" i="12" s="1"/>
  <c r="AZ140" i="12"/>
  <c r="AW140" i="12"/>
  <c r="AS140" i="12"/>
  <c r="AX140" i="12" s="1"/>
  <c r="AR140" i="12"/>
  <c r="AQ140" i="12"/>
  <c r="AN140" i="12"/>
  <c r="AT140" i="12" s="1"/>
  <c r="AU140" i="12" s="1"/>
  <c r="AI140" i="12"/>
  <c r="AG140" i="12"/>
  <c r="AF140" i="12"/>
  <c r="AH140" i="12" s="1"/>
  <c r="AE140" i="12"/>
  <c r="AB140" i="12"/>
  <c r="T140" i="12"/>
  <c r="S140" i="12"/>
  <c r="R140" i="12"/>
  <c r="O140" i="12"/>
  <c r="U140" i="12" s="1"/>
  <c r="V140" i="12" s="1"/>
  <c r="J140" i="12"/>
  <c r="I140" i="12"/>
  <c r="H140" i="12"/>
  <c r="E140" i="12"/>
  <c r="B140" i="12"/>
  <c r="DV140" i="12" s="1"/>
  <c r="DY139" i="12"/>
  <c r="EA139" i="12" s="1"/>
  <c r="DU139" i="12"/>
  <c r="DZ139" i="12" s="1"/>
  <c r="DO139" i="12"/>
  <c r="DK139" i="12"/>
  <c r="DF139" i="12"/>
  <c r="DE139" i="12"/>
  <c r="DA139" i="12"/>
  <c r="CT139" i="12"/>
  <c r="CS139" i="12"/>
  <c r="CR139" i="12"/>
  <c r="CO139" i="12"/>
  <c r="CL139" i="12"/>
  <c r="CJ139" i="12"/>
  <c r="CH139" i="12"/>
  <c r="CG139" i="12"/>
  <c r="CE139" i="12"/>
  <c r="CD139" i="12"/>
  <c r="BZ139" i="12"/>
  <c r="BY139" i="12"/>
  <c r="BX139" i="12"/>
  <c r="BT139" i="12"/>
  <c r="BP139" i="12"/>
  <c r="BN139" i="12"/>
  <c r="BM139" i="12"/>
  <c r="BI139" i="12"/>
  <c r="BH139" i="12"/>
  <c r="BD139" i="12"/>
  <c r="AZ139" i="12"/>
  <c r="AW139" i="12"/>
  <c r="AS139" i="12"/>
  <c r="AX139" i="12" s="1"/>
  <c r="AR139" i="12"/>
  <c r="AN139" i="12"/>
  <c r="AI139" i="12"/>
  <c r="AF139" i="12"/>
  <c r="AB139" i="12"/>
  <c r="U139" i="12"/>
  <c r="T139" i="12"/>
  <c r="S139" i="12"/>
  <c r="V139" i="12" s="1"/>
  <c r="O139" i="12"/>
  <c r="K139" i="12"/>
  <c r="I139" i="12"/>
  <c r="E139" i="12"/>
  <c r="J139" i="12" s="1"/>
  <c r="B139" i="12"/>
  <c r="DV139" i="12" s="1"/>
  <c r="DY138" i="12"/>
  <c r="DU138" i="12"/>
  <c r="DZ138" i="12" s="1"/>
  <c r="DP138" i="12"/>
  <c r="DO138" i="12"/>
  <c r="DQ138" i="12" s="1"/>
  <c r="DN138" i="12"/>
  <c r="DK138" i="12"/>
  <c r="DE138" i="12"/>
  <c r="DA138" i="12"/>
  <c r="CS138" i="12"/>
  <c r="CR138" i="12"/>
  <c r="CO138" i="12"/>
  <c r="CT138" i="12" s="1"/>
  <c r="CL138" i="12"/>
  <c r="CJ138" i="12"/>
  <c r="CG138" i="12"/>
  <c r="CD138" i="12"/>
  <c r="BZ138" i="12"/>
  <c r="CH138" i="12" s="1"/>
  <c r="BY138" i="12"/>
  <c r="BX138" i="12"/>
  <c r="BW138" i="12"/>
  <c r="CA138" i="12" s="1"/>
  <c r="BT138" i="12"/>
  <c r="BP138" i="12"/>
  <c r="BM138" i="12"/>
  <c r="BI138" i="12"/>
  <c r="BN138" i="12" s="1"/>
  <c r="BH138" i="12"/>
  <c r="BD138" i="12"/>
  <c r="BG138" i="12" s="1"/>
  <c r="AZ138" i="12"/>
  <c r="AX138" i="12"/>
  <c r="AW138" i="12"/>
  <c r="AS138" i="12"/>
  <c r="AR138" i="12"/>
  <c r="AQ138" i="12"/>
  <c r="AN138" i="12"/>
  <c r="AT138" i="12" s="1"/>
  <c r="AU138" i="12" s="1"/>
  <c r="AI138" i="12"/>
  <c r="AG138" i="12"/>
  <c r="AF138" i="12"/>
  <c r="AE138" i="12"/>
  <c r="AB138" i="12"/>
  <c r="T138" i="12"/>
  <c r="S138" i="12"/>
  <c r="O138" i="12"/>
  <c r="U138" i="12" s="1"/>
  <c r="V138" i="12" s="1"/>
  <c r="I138" i="12"/>
  <c r="E138" i="12"/>
  <c r="J138" i="12" s="1"/>
  <c r="B138" i="12"/>
  <c r="DV138" i="12" s="1"/>
  <c r="EA137" i="12"/>
  <c r="DY137" i="12"/>
  <c r="DV137" i="12"/>
  <c r="DU137" i="12"/>
  <c r="DZ137" i="12" s="1"/>
  <c r="DO137" i="12"/>
  <c r="DK137" i="12"/>
  <c r="DF137" i="12"/>
  <c r="DE137" i="12"/>
  <c r="DG137" i="12" s="1"/>
  <c r="DA137" i="12"/>
  <c r="CT137" i="12"/>
  <c r="CS137" i="12"/>
  <c r="CR137" i="12"/>
  <c r="CO137" i="12"/>
  <c r="CL137" i="12"/>
  <c r="CJ137" i="12"/>
  <c r="CG137" i="12"/>
  <c r="CE137" i="12"/>
  <c r="CD137" i="12"/>
  <c r="BZ137" i="12"/>
  <c r="CH137" i="12" s="1"/>
  <c r="BY137" i="12"/>
  <c r="BX137" i="12"/>
  <c r="BT137" i="12"/>
  <c r="BP137" i="12"/>
  <c r="BM137" i="12"/>
  <c r="BI137" i="12"/>
  <c r="BN137" i="12" s="1"/>
  <c r="BH137" i="12"/>
  <c r="BG137" i="12"/>
  <c r="BD137" i="12"/>
  <c r="AZ137" i="12"/>
  <c r="AW137" i="12"/>
  <c r="AT137" i="12"/>
  <c r="AS137" i="12"/>
  <c r="AX137" i="12" s="1"/>
  <c r="AR137" i="12"/>
  <c r="AU137" i="12" s="1"/>
  <c r="AN137" i="12"/>
  <c r="AI137" i="12"/>
  <c r="AF137" i="12"/>
  <c r="AB137" i="12"/>
  <c r="U137" i="12"/>
  <c r="T137" i="12"/>
  <c r="S137" i="12"/>
  <c r="V137" i="12" s="1"/>
  <c r="O137" i="12"/>
  <c r="R137" i="12" s="1"/>
  <c r="I137" i="12"/>
  <c r="K137" i="12" s="1"/>
  <c r="E137" i="12"/>
  <c r="J137" i="12" s="1"/>
  <c r="B137" i="12"/>
  <c r="DD137" i="12" s="1"/>
  <c r="DZ136" i="12"/>
  <c r="DY136" i="12"/>
  <c r="DX136" i="12"/>
  <c r="DU136" i="12"/>
  <c r="DP136" i="12"/>
  <c r="DO136" i="12"/>
  <c r="DN136" i="12"/>
  <c r="DK136" i="12"/>
  <c r="DE136" i="12"/>
  <c r="DA136" i="12"/>
  <c r="CS136" i="12"/>
  <c r="CR136" i="12"/>
  <c r="CO136" i="12"/>
  <c r="CT136" i="12" s="1"/>
  <c r="CL136" i="12"/>
  <c r="CJ136" i="12"/>
  <c r="CG136" i="12"/>
  <c r="CD136" i="12"/>
  <c r="BZ136" i="12"/>
  <c r="BY136" i="12"/>
  <c r="CE136" i="12" s="1"/>
  <c r="BX136" i="12"/>
  <c r="BW136" i="12"/>
  <c r="CA136" i="12" s="1"/>
  <c r="BT136" i="12"/>
  <c r="BP136" i="12"/>
  <c r="BM136" i="12"/>
  <c r="BJ136" i="12"/>
  <c r="BI136" i="12"/>
  <c r="BN136" i="12" s="1"/>
  <c r="BH136" i="12"/>
  <c r="BK136" i="12" s="1"/>
  <c r="BD136" i="12"/>
  <c r="BG136" i="12" s="1"/>
  <c r="AZ136" i="12"/>
  <c r="AW136" i="12"/>
  <c r="AS136" i="12"/>
  <c r="AX136" i="12" s="1"/>
  <c r="AR136" i="12"/>
  <c r="AQ136" i="12"/>
  <c r="AN136" i="12"/>
  <c r="AT136" i="12" s="1"/>
  <c r="AU136" i="12" s="1"/>
  <c r="AI136" i="12"/>
  <c r="AG136" i="12"/>
  <c r="AF136" i="12"/>
  <c r="AH136" i="12" s="1"/>
  <c r="AE136" i="12"/>
  <c r="AB136" i="12"/>
  <c r="T136" i="12"/>
  <c r="S136" i="12"/>
  <c r="R136" i="12"/>
  <c r="O136" i="12"/>
  <c r="U136" i="12" s="1"/>
  <c r="V136" i="12" s="1"/>
  <c r="J136" i="12"/>
  <c r="I136" i="12"/>
  <c r="H136" i="12"/>
  <c r="E136" i="12"/>
  <c r="B136" i="12"/>
  <c r="DV136" i="12" s="1"/>
  <c r="DY135" i="12"/>
  <c r="EA135" i="12" s="1"/>
  <c r="DV135" i="12"/>
  <c r="DU135" i="12"/>
  <c r="DZ135" i="12" s="1"/>
  <c r="DO135" i="12"/>
  <c r="DK135" i="12"/>
  <c r="DF135" i="12"/>
  <c r="DE135" i="12"/>
  <c r="DD135" i="12"/>
  <c r="DA135" i="12"/>
  <c r="CT135" i="12"/>
  <c r="CS135" i="12"/>
  <c r="CR135" i="12"/>
  <c r="CO135" i="12"/>
  <c r="CL135" i="12"/>
  <c r="CJ135" i="12"/>
  <c r="CH135" i="12"/>
  <c r="CG135" i="12"/>
  <c r="CE135" i="12"/>
  <c r="CD135" i="12"/>
  <c r="BZ135" i="12"/>
  <c r="BY135" i="12"/>
  <c r="BX135" i="12"/>
  <c r="BT135" i="12"/>
  <c r="BP135" i="12"/>
  <c r="BN135" i="12"/>
  <c r="BM135" i="12"/>
  <c r="BI135" i="12"/>
  <c r="BH135" i="12"/>
  <c r="BG135" i="12"/>
  <c r="BD135" i="12"/>
  <c r="BJ135" i="12" s="1"/>
  <c r="BK135" i="12" s="1"/>
  <c r="AZ135" i="12"/>
  <c r="AW135" i="12"/>
  <c r="AS135" i="12"/>
  <c r="AX135" i="12" s="1"/>
  <c r="AR135" i="12"/>
  <c r="AN135" i="12"/>
  <c r="AQ135" i="12" s="1"/>
  <c r="AI135" i="12"/>
  <c r="AF135" i="12"/>
  <c r="AB135" i="12"/>
  <c r="U135" i="12"/>
  <c r="T135" i="12"/>
  <c r="S135" i="12"/>
  <c r="V135" i="12" s="1"/>
  <c r="P135" i="12"/>
  <c r="O135" i="12"/>
  <c r="R135" i="12" s="1"/>
  <c r="K135" i="12"/>
  <c r="I135" i="12"/>
  <c r="G135" i="12"/>
  <c r="E135" i="12"/>
  <c r="J135" i="12" s="1"/>
  <c r="C135" i="12"/>
  <c r="B135" i="12"/>
  <c r="EA134" i="12"/>
  <c r="DY134" i="12"/>
  <c r="DU134" i="12"/>
  <c r="DZ134" i="12" s="1"/>
  <c r="DO134" i="12"/>
  <c r="DK134" i="12"/>
  <c r="DF134" i="12"/>
  <c r="DE134" i="12"/>
  <c r="DG134" i="12" s="1"/>
  <c r="DA134" i="12"/>
  <c r="CW134" i="12"/>
  <c r="CT134" i="12"/>
  <c r="CS134" i="12"/>
  <c r="CR134" i="12"/>
  <c r="CO134" i="12"/>
  <c r="CL134" i="12"/>
  <c r="CJ134" i="12"/>
  <c r="CH134" i="12"/>
  <c r="CG134" i="12"/>
  <c r="CE134" i="12"/>
  <c r="CD134" i="12"/>
  <c r="BZ134" i="12"/>
  <c r="BY134" i="12"/>
  <c r="BX134" i="12"/>
  <c r="BT134" i="12"/>
  <c r="BP134" i="12"/>
  <c r="BN134" i="12"/>
  <c r="BM134" i="12"/>
  <c r="BI134" i="12"/>
  <c r="BH134" i="12"/>
  <c r="BD134" i="12"/>
  <c r="AZ134" i="12"/>
  <c r="AW134" i="12"/>
  <c r="AS134" i="12"/>
  <c r="AX134" i="12" s="1"/>
  <c r="AR134" i="12"/>
  <c r="AN134" i="12"/>
  <c r="AI134" i="12"/>
  <c r="AF134" i="12"/>
  <c r="AB134" i="12"/>
  <c r="U134" i="12"/>
  <c r="T134" i="12"/>
  <c r="S134" i="12"/>
  <c r="V134" i="12" s="1"/>
  <c r="O134" i="12"/>
  <c r="K134" i="12"/>
  <c r="I134" i="12"/>
  <c r="E134" i="12"/>
  <c r="J134" i="12" s="1"/>
  <c r="B134" i="12"/>
  <c r="DD134" i="12" s="1"/>
  <c r="DZ133" i="12"/>
  <c r="DV133" i="12"/>
  <c r="DK133" i="12"/>
  <c r="DP133" i="12" s="1"/>
  <c r="DA133" i="12"/>
  <c r="DF133" i="12" s="1"/>
  <c r="BT133" i="12"/>
  <c r="BP133" i="12"/>
  <c r="BM133" i="12"/>
  <c r="BJ133" i="12"/>
  <c r="BD133" i="12"/>
  <c r="AZ133" i="12"/>
  <c r="AW133" i="12"/>
  <c r="AS133" i="12"/>
  <c r="AX133" i="12" s="1"/>
  <c r="AR133" i="12"/>
  <c r="AN133" i="12"/>
  <c r="AB133" i="12"/>
  <c r="AG133" i="12" s="1"/>
  <c r="E133" i="12"/>
  <c r="B133" i="12"/>
  <c r="P133" i="12" s="1"/>
  <c r="DZ132" i="12"/>
  <c r="DY132" i="12"/>
  <c r="DX132" i="12"/>
  <c r="DU132" i="12"/>
  <c r="DP132" i="12"/>
  <c r="DO132" i="12"/>
  <c r="DN132" i="12"/>
  <c r="DK132" i="12"/>
  <c r="DI132" i="12"/>
  <c r="DF132" i="12"/>
  <c r="DE132" i="12"/>
  <c r="DG132" i="12" s="1"/>
  <c r="DD132" i="12"/>
  <c r="DA132" i="12"/>
  <c r="CW132" i="12"/>
  <c r="CT132" i="12"/>
  <c r="CS132" i="12"/>
  <c r="CR132" i="12"/>
  <c r="CO132" i="12"/>
  <c r="CL132" i="12"/>
  <c r="CJ132" i="12"/>
  <c r="CH132" i="12"/>
  <c r="CG132" i="12"/>
  <c r="CE132" i="12"/>
  <c r="CD132" i="12"/>
  <c r="BZ132" i="12"/>
  <c r="BY132" i="12"/>
  <c r="BX132" i="12"/>
  <c r="BT132" i="12"/>
  <c r="BP132" i="12"/>
  <c r="BM132" i="12"/>
  <c r="BI132" i="12"/>
  <c r="BN132" i="12" s="1"/>
  <c r="BH132" i="12"/>
  <c r="BD132" i="12"/>
  <c r="BG132" i="12" s="1"/>
  <c r="AZ132" i="12"/>
  <c r="AW132" i="12"/>
  <c r="AS132" i="12"/>
  <c r="AX132" i="12" s="1"/>
  <c r="AR132" i="12"/>
  <c r="AN132" i="12"/>
  <c r="AQ132" i="12" s="1"/>
  <c r="AI132" i="12"/>
  <c r="AF132" i="12"/>
  <c r="AB132" i="12"/>
  <c r="U132" i="12"/>
  <c r="T132" i="12"/>
  <c r="S132" i="12"/>
  <c r="V132" i="12" s="1"/>
  <c r="O132" i="12"/>
  <c r="R132" i="12" s="1"/>
  <c r="J132" i="12"/>
  <c r="I132" i="12"/>
  <c r="K132" i="12" s="1"/>
  <c r="H132" i="12"/>
  <c r="E132" i="12"/>
  <c r="C132" i="12"/>
  <c r="B132" i="12"/>
  <c r="DV132" i="12" s="1"/>
  <c r="DY131" i="12"/>
  <c r="EA131" i="12" s="1"/>
  <c r="DU131" i="12"/>
  <c r="DZ131" i="12" s="1"/>
  <c r="DO131" i="12"/>
  <c r="DK131" i="12"/>
  <c r="DF131" i="12"/>
  <c r="DE131" i="12"/>
  <c r="DD131" i="12"/>
  <c r="DA131" i="12"/>
  <c r="CW131" i="12"/>
  <c r="CT131" i="12"/>
  <c r="CS131" i="12"/>
  <c r="CU131" i="12" s="1"/>
  <c r="CR131" i="12"/>
  <c r="CO131" i="12"/>
  <c r="CL131" i="12"/>
  <c r="CJ131" i="12"/>
  <c r="CG131" i="12"/>
  <c r="CE131" i="12"/>
  <c r="CD131" i="12"/>
  <c r="BZ131" i="12"/>
  <c r="CH131" i="12" s="1"/>
  <c r="BY131" i="12"/>
  <c r="BX131" i="12"/>
  <c r="BT131" i="12"/>
  <c r="BP131" i="12"/>
  <c r="BM131" i="12"/>
  <c r="BI131" i="12"/>
  <c r="BN131" i="12" s="1"/>
  <c r="BH131" i="12"/>
  <c r="BG131" i="12"/>
  <c r="BD131" i="12"/>
  <c r="AZ131" i="12"/>
  <c r="AW131" i="12"/>
  <c r="AS131" i="12"/>
  <c r="AX131" i="12" s="1"/>
  <c r="AR131" i="12"/>
  <c r="AN131" i="12"/>
  <c r="AI131" i="12"/>
  <c r="AF131" i="12"/>
  <c r="AB131" i="12"/>
  <c r="U131" i="12"/>
  <c r="T131" i="12"/>
  <c r="S131" i="12"/>
  <c r="V131" i="12" s="1"/>
  <c r="O131" i="12"/>
  <c r="R131" i="12" s="1"/>
  <c r="I131" i="12"/>
  <c r="K131" i="12" s="1"/>
  <c r="E131" i="12"/>
  <c r="J131" i="12" s="1"/>
  <c r="B131" i="12"/>
  <c r="DV131" i="12" s="1"/>
  <c r="DZ130" i="12"/>
  <c r="EA130" i="12" s="1"/>
  <c r="DX130" i="12"/>
  <c r="DV130" i="12"/>
  <c r="DP130" i="12"/>
  <c r="DQ130" i="12" s="1"/>
  <c r="DN130" i="12"/>
  <c r="DG130" i="12"/>
  <c r="DF130" i="12"/>
  <c r="DD130" i="12"/>
  <c r="CW130" i="12"/>
  <c r="CU130" i="12"/>
  <c r="CT130" i="12"/>
  <c r="CL130" i="12"/>
  <c r="CJ130" i="12"/>
  <c r="CH130" i="12"/>
  <c r="CG130" i="12"/>
  <c r="CE130" i="12"/>
  <c r="CD130" i="12"/>
  <c r="CB130" i="12"/>
  <c r="CA130" i="12"/>
  <c r="BW130" i="12"/>
  <c r="BP130" i="12"/>
  <c r="BN130" i="12"/>
  <c r="BM130" i="12"/>
  <c r="BK130" i="12"/>
  <c r="BJ130" i="12"/>
  <c r="BG130" i="12"/>
  <c r="AZ130" i="12"/>
  <c r="AX130" i="12"/>
  <c r="AW130" i="12"/>
  <c r="AU130" i="12"/>
  <c r="AT130" i="12"/>
  <c r="AQ130" i="12"/>
  <c r="AI130" i="12"/>
  <c r="AH130" i="12"/>
  <c r="AG130" i="12"/>
  <c r="AE130" i="12"/>
  <c r="U130" i="12"/>
  <c r="V130" i="12" s="1"/>
  <c r="R130" i="12"/>
  <c r="K130" i="12"/>
  <c r="J130" i="12"/>
  <c r="G130" i="12"/>
  <c r="DY129" i="12"/>
  <c r="DU129" i="12"/>
  <c r="DZ129" i="12" s="1"/>
  <c r="DP129" i="12"/>
  <c r="DO129" i="12"/>
  <c r="DQ129" i="12" s="1"/>
  <c r="DN129" i="12"/>
  <c r="DK129" i="12"/>
  <c r="DE129" i="12"/>
  <c r="DA129" i="12"/>
  <c r="CW129" i="12"/>
  <c r="CS129" i="12"/>
  <c r="CU129" i="12" s="1"/>
  <c r="CR129" i="12"/>
  <c r="CO129" i="12"/>
  <c r="CT129" i="12" s="1"/>
  <c r="CL129" i="12"/>
  <c r="CJ129" i="12"/>
  <c r="CG129" i="12"/>
  <c r="CD129" i="12"/>
  <c r="BZ129" i="12"/>
  <c r="CH129" i="12" s="1"/>
  <c r="BY129" i="12"/>
  <c r="BX129" i="12"/>
  <c r="BW129" i="12"/>
  <c r="CA129" i="12" s="1"/>
  <c r="BT129" i="12"/>
  <c r="BP129" i="12"/>
  <c r="BM129" i="12"/>
  <c r="BI129" i="12"/>
  <c r="BN129" i="12" s="1"/>
  <c r="BH129" i="12"/>
  <c r="BD129" i="12"/>
  <c r="BG129" i="12" s="1"/>
  <c r="AZ129" i="12"/>
  <c r="AX129" i="12"/>
  <c r="AW129" i="12"/>
  <c r="AS129" i="12"/>
  <c r="AR129" i="12"/>
  <c r="AQ129" i="12"/>
  <c r="AN129" i="12"/>
  <c r="AT129" i="12" s="1"/>
  <c r="AU129" i="12" s="1"/>
  <c r="AI129" i="12"/>
  <c r="AG129" i="12"/>
  <c r="AF129" i="12"/>
  <c r="AE129" i="12"/>
  <c r="AB129" i="12"/>
  <c r="T129" i="12"/>
  <c r="S129" i="12"/>
  <c r="O129" i="12"/>
  <c r="U129" i="12" s="1"/>
  <c r="V129" i="12" s="1"/>
  <c r="I129" i="12"/>
  <c r="E129" i="12"/>
  <c r="J129" i="12" s="1"/>
  <c r="B129" i="12"/>
  <c r="DV129" i="12" s="1"/>
  <c r="EA128" i="12"/>
  <c r="DZ128" i="12"/>
  <c r="DX128" i="12"/>
  <c r="DV128" i="12"/>
  <c r="DQ128" i="12"/>
  <c r="DP128" i="12"/>
  <c r="DN128" i="12"/>
  <c r="DF128" i="12"/>
  <c r="DG128" i="12" s="1"/>
  <c r="DD128" i="12"/>
  <c r="CW128" i="12"/>
  <c r="CT128" i="12"/>
  <c r="CU128" i="12" s="1"/>
  <c r="CL128" i="12"/>
  <c r="CJ128" i="12"/>
  <c r="CG128" i="12"/>
  <c r="CH128" i="12" s="1"/>
  <c r="CD128" i="12"/>
  <c r="CE128" i="12" s="1"/>
  <c r="CA128" i="12"/>
  <c r="CB128" i="12" s="1"/>
  <c r="BW128" i="12"/>
  <c r="BP128" i="12"/>
  <c r="BM128" i="12"/>
  <c r="BN128" i="12" s="1"/>
  <c r="BJ128" i="12"/>
  <c r="BK128" i="12" s="1"/>
  <c r="BG128" i="12"/>
  <c r="AZ128" i="12"/>
  <c r="AW128" i="12"/>
  <c r="AX128" i="12" s="1"/>
  <c r="AT128" i="12"/>
  <c r="AU128" i="12" s="1"/>
  <c r="AQ128" i="12"/>
  <c r="AI128" i="12"/>
  <c r="AG128" i="12"/>
  <c r="AH128" i="12" s="1"/>
  <c r="AE128" i="12"/>
  <c r="V128" i="12"/>
  <c r="U128" i="12"/>
  <c r="R128" i="12"/>
  <c r="K128" i="12"/>
  <c r="G128" i="12"/>
  <c r="DY127" i="12"/>
  <c r="DU127" i="12"/>
  <c r="DZ127" i="12" s="1"/>
  <c r="DP127" i="12"/>
  <c r="DO127" i="12"/>
  <c r="DQ127" i="12" s="1"/>
  <c r="DN127" i="12"/>
  <c r="DK127" i="12"/>
  <c r="DE127" i="12"/>
  <c r="DA127" i="12"/>
  <c r="CW127" i="12"/>
  <c r="CS127" i="12"/>
  <c r="CU127" i="12" s="1"/>
  <c r="CR127" i="12"/>
  <c r="CO127" i="12"/>
  <c r="CT127" i="12" s="1"/>
  <c r="CL127" i="12"/>
  <c r="CJ127" i="12"/>
  <c r="CG127" i="12"/>
  <c r="CD127" i="12"/>
  <c r="BZ127" i="12"/>
  <c r="CH127" i="12" s="1"/>
  <c r="BY127" i="12"/>
  <c r="BX127" i="12"/>
  <c r="BW127" i="12"/>
  <c r="CA127" i="12" s="1"/>
  <c r="BT127" i="12"/>
  <c r="BP127" i="12"/>
  <c r="BM127" i="12"/>
  <c r="BI127" i="12"/>
  <c r="BN127" i="12" s="1"/>
  <c r="BH127" i="12"/>
  <c r="BD127" i="12"/>
  <c r="BG127" i="12" s="1"/>
  <c r="AZ127" i="12"/>
  <c r="AX127" i="12"/>
  <c r="AW127" i="12"/>
  <c r="AS127" i="12"/>
  <c r="AR127" i="12"/>
  <c r="AQ127" i="12"/>
  <c r="AN127" i="12"/>
  <c r="AT127" i="12" s="1"/>
  <c r="AU127" i="12" s="1"/>
  <c r="AI127" i="12"/>
  <c r="AG127" i="12"/>
  <c r="AF127" i="12"/>
  <c r="AE127" i="12"/>
  <c r="AB127" i="12"/>
  <c r="T127" i="12"/>
  <c r="S127" i="12"/>
  <c r="O127" i="12"/>
  <c r="U127" i="12" s="1"/>
  <c r="V127" i="12" s="1"/>
  <c r="I127" i="12"/>
  <c r="E127" i="12"/>
  <c r="J127" i="12" s="1"/>
  <c r="B127" i="12"/>
  <c r="DV127" i="12" s="1"/>
  <c r="EA126" i="12"/>
  <c r="DY126" i="12"/>
  <c r="DU126" i="12"/>
  <c r="DZ126" i="12" s="1"/>
  <c r="DO126" i="12"/>
  <c r="DK126" i="12"/>
  <c r="DF126" i="12"/>
  <c r="DE126" i="12"/>
  <c r="DG126" i="12" s="1"/>
  <c r="DA126" i="12"/>
  <c r="CW126" i="12"/>
  <c r="CT126" i="12"/>
  <c r="CS126" i="12"/>
  <c r="CR126" i="12"/>
  <c r="CO126" i="12"/>
  <c r="CL126" i="12"/>
  <c r="CJ126" i="12"/>
  <c r="CH126" i="12"/>
  <c r="CG126" i="12"/>
  <c r="CE126" i="12"/>
  <c r="CD126" i="12"/>
  <c r="BZ126" i="12"/>
  <c r="BY126" i="12"/>
  <c r="BX126" i="12"/>
  <c r="BT126" i="12"/>
  <c r="BP126" i="12"/>
  <c r="BN126" i="12"/>
  <c r="BM126" i="12"/>
  <c r="BI126" i="12"/>
  <c r="BH126" i="12"/>
  <c r="BD126" i="12"/>
  <c r="AZ126" i="12"/>
  <c r="AW126" i="12"/>
  <c r="AS126" i="12"/>
  <c r="AX126" i="12" s="1"/>
  <c r="AR126" i="12"/>
  <c r="AN126" i="12"/>
  <c r="AI126" i="12"/>
  <c r="AF126" i="12"/>
  <c r="AB126" i="12"/>
  <c r="U126" i="12"/>
  <c r="T126" i="12"/>
  <c r="S126" i="12"/>
  <c r="V126" i="12" s="1"/>
  <c r="O126" i="12"/>
  <c r="K126" i="12"/>
  <c r="I126" i="12"/>
  <c r="E126" i="12"/>
  <c r="J126" i="12" s="1"/>
  <c r="B126" i="12"/>
  <c r="DD126" i="12" s="1"/>
  <c r="DZ125" i="12"/>
  <c r="EA125" i="12" s="1"/>
  <c r="DX125" i="12"/>
  <c r="DV125" i="12"/>
  <c r="DP125" i="12"/>
  <c r="DQ125" i="12" s="1"/>
  <c r="DN125" i="12"/>
  <c r="DG125" i="12"/>
  <c r="DF125" i="12"/>
  <c r="DD125" i="12"/>
  <c r="CW125" i="12"/>
  <c r="CU125" i="12"/>
  <c r="CT125" i="12"/>
  <c r="CL125" i="12"/>
  <c r="CJ125" i="12"/>
  <c r="CH125" i="12"/>
  <c r="CG125" i="12"/>
  <c r="CE125" i="12"/>
  <c r="CD125" i="12"/>
  <c r="CB125" i="12"/>
  <c r="CA125" i="12"/>
  <c r="BW125" i="12"/>
  <c r="BP125" i="12"/>
  <c r="BN125" i="12"/>
  <c r="BM125" i="12"/>
  <c r="BK125" i="12"/>
  <c r="BJ125" i="12"/>
  <c r="BG125" i="12"/>
  <c r="AZ125" i="12"/>
  <c r="AX125" i="12"/>
  <c r="AW125" i="12"/>
  <c r="AU125" i="12"/>
  <c r="AT125" i="12"/>
  <c r="AQ125" i="12"/>
  <c r="AI125" i="12"/>
  <c r="AH125" i="12"/>
  <c r="AG125" i="12"/>
  <c r="AE125" i="12"/>
  <c r="U125" i="12"/>
  <c r="V125" i="12" s="1"/>
  <c r="R125" i="12"/>
  <c r="K125" i="12"/>
  <c r="G125" i="12"/>
  <c r="DY124" i="12"/>
  <c r="EA124" i="12" s="1"/>
  <c r="DU124" i="12"/>
  <c r="DZ124" i="12" s="1"/>
  <c r="DO124" i="12"/>
  <c r="DK124" i="12"/>
  <c r="DF124" i="12"/>
  <c r="DE124" i="12"/>
  <c r="DD124" i="12"/>
  <c r="DA124" i="12"/>
  <c r="CW124" i="12"/>
  <c r="CT124" i="12"/>
  <c r="CS124" i="12"/>
  <c r="CU124" i="12" s="1"/>
  <c r="CR124" i="12"/>
  <c r="CO124" i="12"/>
  <c r="CL124" i="12"/>
  <c r="CJ124" i="12"/>
  <c r="CG124" i="12"/>
  <c r="CE124" i="12"/>
  <c r="CD124" i="12"/>
  <c r="BZ124" i="12"/>
  <c r="CH124" i="12" s="1"/>
  <c r="BY124" i="12"/>
  <c r="BX124" i="12"/>
  <c r="BT124" i="12"/>
  <c r="BP124" i="12"/>
  <c r="BM124" i="12"/>
  <c r="BI124" i="12"/>
  <c r="BN124" i="12" s="1"/>
  <c r="BH124" i="12"/>
  <c r="BG124" i="12"/>
  <c r="BD124" i="12"/>
  <c r="AZ124" i="12"/>
  <c r="AW124" i="12"/>
  <c r="AT124" i="12"/>
  <c r="AS124" i="12"/>
  <c r="AX124" i="12" s="1"/>
  <c r="AR124" i="12"/>
  <c r="AU124" i="12" s="1"/>
  <c r="AN124" i="12"/>
  <c r="AI124" i="12"/>
  <c r="AF124" i="12"/>
  <c r="AB124" i="12"/>
  <c r="U124" i="12"/>
  <c r="T124" i="12"/>
  <c r="S124" i="12"/>
  <c r="V124" i="12" s="1"/>
  <c r="O124" i="12"/>
  <c r="R124" i="12" s="1"/>
  <c r="I124" i="12"/>
  <c r="K124" i="12" s="1"/>
  <c r="E124" i="12"/>
  <c r="J124" i="12" s="1"/>
  <c r="B124" i="12"/>
  <c r="DV124" i="12" s="1"/>
  <c r="DZ123" i="12"/>
  <c r="DY123" i="12"/>
  <c r="DX123" i="12"/>
  <c r="DU123" i="12"/>
  <c r="DP123" i="12"/>
  <c r="DO123" i="12"/>
  <c r="DN123" i="12"/>
  <c r="DK123" i="12"/>
  <c r="DE123" i="12"/>
  <c r="DA123" i="12"/>
  <c r="CL123" i="12"/>
  <c r="CJ123" i="12"/>
  <c r="CG123" i="12"/>
  <c r="CD123" i="12"/>
  <c r="BZ123" i="12"/>
  <c r="CH123" i="12" s="1"/>
  <c r="BY123" i="12"/>
  <c r="BX123" i="12"/>
  <c r="BT123" i="12"/>
  <c r="BP123" i="12"/>
  <c r="BM123" i="12"/>
  <c r="BI123" i="12"/>
  <c r="BN123" i="12" s="1"/>
  <c r="BH123" i="12"/>
  <c r="BD123" i="12"/>
  <c r="BG123" i="12" s="1"/>
  <c r="AZ123" i="12"/>
  <c r="AX123" i="12"/>
  <c r="AW123" i="12"/>
  <c r="AS123" i="12"/>
  <c r="AR123" i="12"/>
  <c r="AN123" i="12"/>
  <c r="AI123" i="12"/>
  <c r="AG123" i="12"/>
  <c r="AF123" i="12"/>
  <c r="AE123" i="12"/>
  <c r="AB123" i="12"/>
  <c r="T123" i="12"/>
  <c r="S123" i="12"/>
  <c r="O123" i="12"/>
  <c r="U123" i="12" s="1"/>
  <c r="V123" i="12" s="1"/>
  <c r="I123" i="12"/>
  <c r="E123" i="12"/>
  <c r="J123" i="12" s="1"/>
  <c r="B123" i="12"/>
  <c r="DZ122" i="12"/>
  <c r="DY122" i="12"/>
  <c r="DX122" i="12"/>
  <c r="DU122" i="12"/>
  <c r="DP122" i="12"/>
  <c r="DO122" i="12"/>
  <c r="DN122" i="12"/>
  <c r="DK122" i="12"/>
  <c r="DE122" i="12"/>
  <c r="DA122" i="12"/>
  <c r="CL122" i="12"/>
  <c r="CJ122" i="12"/>
  <c r="CG122" i="12"/>
  <c r="CD122" i="12"/>
  <c r="BZ122" i="12"/>
  <c r="CH122" i="12" s="1"/>
  <c r="BY122" i="12"/>
  <c r="BX122" i="12"/>
  <c r="BT122" i="12"/>
  <c r="BP122" i="12"/>
  <c r="BM122" i="12"/>
  <c r="BI122" i="12"/>
  <c r="BN122" i="12" s="1"/>
  <c r="BH122" i="12"/>
  <c r="BD122" i="12"/>
  <c r="BG122" i="12" s="1"/>
  <c r="AZ122" i="12"/>
  <c r="AX122" i="12"/>
  <c r="AW122" i="12"/>
  <c r="AS122" i="12"/>
  <c r="AR122" i="12"/>
  <c r="AN122" i="12"/>
  <c r="AI122" i="12"/>
  <c r="AG122" i="12"/>
  <c r="AF122" i="12"/>
  <c r="AE122" i="12"/>
  <c r="AB122" i="12"/>
  <c r="T122" i="12"/>
  <c r="S122" i="12"/>
  <c r="O122" i="12"/>
  <c r="U122" i="12" s="1"/>
  <c r="V122" i="12" s="1"/>
  <c r="I122" i="12"/>
  <c r="E122" i="12"/>
  <c r="J122" i="12" s="1"/>
  <c r="B122" i="12"/>
  <c r="DZ121" i="12"/>
  <c r="DY121" i="12"/>
  <c r="DX121" i="12"/>
  <c r="DU121" i="12"/>
  <c r="DP121" i="12"/>
  <c r="DO121" i="12"/>
  <c r="DN121" i="12"/>
  <c r="DK121" i="12"/>
  <c r="DE121" i="12"/>
  <c r="DA121" i="12"/>
  <c r="CL121" i="12"/>
  <c r="CJ121" i="12"/>
  <c r="CG121" i="12"/>
  <c r="CD121" i="12"/>
  <c r="BZ121" i="12"/>
  <c r="CH121" i="12" s="1"/>
  <c r="BY121" i="12"/>
  <c r="BX121" i="12"/>
  <c r="BT121" i="12"/>
  <c r="BP121" i="12"/>
  <c r="BM121" i="12"/>
  <c r="BI121" i="12"/>
  <c r="BN121" i="12" s="1"/>
  <c r="BH121" i="12"/>
  <c r="BD121" i="12"/>
  <c r="BG121" i="12" s="1"/>
  <c r="AZ121" i="12"/>
  <c r="AX121" i="12"/>
  <c r="AW121" i="12"/>
  <c r="AS121" i="12"/>
  <c r="AR121" i="12"/>
  <c r="AN121" i="12"/>
  <c r="AI121" i="12"/>
  <c r="AG121" i="12"/>
  <c r="AF121" i="12"/>
  <c r="AE121" i="12"/>
  <c r="AB121" i="12"/>
  <c r="T121" i="12"/>
  <c r="S121" i="12"/>
  <c r="O121" i="12"/>
  <c r="U121" i="12" s="1"/>
  <c r="V121" i="12" s="1"/>
  <c r="I121" i="12"/>
  <c r="E121" i="12"/>
  <c r="J121" i="12" s="1"/>
  <c r="B121" i="12"/>
  <c r="DZ120" i="12"/>
  <c r="DY120" i="12"/>
  <c r="DX120" i="12"/>
  <c r="DU120" i="12"/>
  <c r="DP120" i="12"/>
  <c r="DO120" i="12"/>
  <c r="DN120" i="12"/>
  <c r="DK120" i="12"/>
  <c r="DE120" i="12"/>
  <c r="DA120" i="12"/>
  <c r="CW120" i="12"/>
  <c r="CU120" i="12"/>
  <c r="CS120" i="12"/>
  <c r="CR120" i="12"/>
  <c r="CO120" i="12"/>
  <c r="CT120" i="12" s="1"/>
  <c r="CL120" i="12"/>
  <c r="CJ120" i="12"/>
  <c r="CG120" i="12"/>
  <c r="CD120" i="12"/>
  <c r="BZ120" i="12"/>
  <c r="BY120" i="12"/>
  <c r="CE120" i="12" s="1"/>
  <c r="BX120" i="12"/>
  <c r="BW120" i="12"/>
  <c r="CA120" i="12" s="1"/>
  <c r="BT120" i="12"/>
  <c r="BP120" i="12"/>
  <c r="BM120" i="12"/>
  <c r="BJ120" i="12"/>
  <c r="BI120" i="12"/>
  <c r="BN120" i="12" s="1"/>
  <c r="BH120" i="12"/>
  <c r="BK120" i="12" s="1"/>
  <c r="BD120" i="12"/>
  <c r="BG120" i="12" s="1"/>
  <c r="AZ120" i="12"/>
  <c r="AW120" i="12"/>
  <c r="AS120" i="12"/>
  <c r="AX120" i="12" s="1"/>
  <c r="AR120" i="12"/>
  <c r="AQ120" i="12"/>
  <c r="AN120" i="12"/>
  <c r="AI120" i="12"/>
  <c r="AG120" i="12"/>
  <c r="AF120" i="12"/>
  <c r="AH120" i="12" s="1"/>
  <c r="AE120" i="12"/>
  <c r="AB120" i="12"/>
  <c r="T120" i="12"/>
  <c r="S120" i="12"/>
  <c r="R120" i="12"/>
  <c r="O120" i="12"/>
  <c r="U120" i="12" s="1"/>
  <c r="V120" i="12" s="1"/>
  <c r="J120" i="12"/>
  <c r="I120" i="12"/>
  <c r="H120" i="12"/>
  <c r="E120" i="12"/>
  <c r="B120" i="12"/>
  <c r="DV120" i="12" s="1"/>
  <c r="DY119" i="12"/>
  <c r="EA119" i="12" s="1"/>
  <c r="DU119" i="12"/>
  <c r="DZ119" i="12" s="1"/>
  <c r="DO119" i="12"/>
  <c r="DK119" i="12"/>
  <c r="DF119" i="12"/>
  <c r="DE119" i="12"/>
  <c r="DA119" i="12"/>
  <c r="CL119" i="12"/>
  <c r="CJ119" i="12"/>
  <c r="CH119" i="12"/>
  <c r="CG119" i="12"/>
  <c r="CE119" i="12"/>
  <c r="CD119" i="12"/>
  <c r="BZ119" i="12"/>
  <c r="BY119" i="12"/>
  <c r="BX119" i="12"/>
  <c r="BT119" i="12"/>
  <c r="BP119" i="12"/>
  <c r="BN119" i="12"/>
  <c r="BM119" i="12"/>
  <c r="BI119" i="12"/>
  <c r="BH119" i="12"/>
  <c r="BD119" i="12"/>
  <c r="AZ119" i="12"/>
  <c r="AW119" i="12"/>
  <c r="AS119" i="12"/>
  <c r="AX119" i="12" s="1"/>
  <c r="AR119" i="12"/>
  <c r="AN119" i="12"/>
  <c r="AI119" i="12"/>
  <c r="AF119" i="12"/>
  <c r="AB119" i="12"/>
  <c r="U119" i="12"/>
  <c r="T119" i="12"/>
  <c r="S119" i="12"/>
  <c r="V119" i="12" s="1"/>
  <c r="O119" i="12"/>
  <c r="K119" i="12"/>
  <c r="I119" i="12"/>
  <c r="E119" i="12"/>
  <c r="J119" i="12" s="1"/>
  <c r="B119" i="12"/>
  <c r="DV119" i="12" s="1"/>
  <c r="DY118" i="12"/>
  <c r="DU118" i="12"/>
  <c r="DZ118" i="12" s="1"/>
  <c r="DP118" i="12"/>
  <c r="DO118" i="12"/>
  <c r="DQ118" i="12" s="1"/>
  <c r="DK118" i="12"/>
  <c r="DE118" i="12"/>
  <c r="DA118" i="12"/>
  <c r="CW118" i="12"/>
  <c r="CS118" i="12"/>
  <c r="CU118" i="12" s="1"/>
  <c r="CR118" i="12"/>
  <c r="CO118" i="12"/>
  <c r="CT118" i="12" s="1"/>
  <c r="CL118" i="12"/>
  <c r="CJ118" i="12"/>
  <c r="CG118" i="12"/>
  <c r="CD118" i="12"/>
  <c r="BZ118" i="12"/>
  <c r="CH118" i="12" s="1"/>
  <c r="BY118" i="12"/>
  <c r="BX118" i="12"/>
  <c r="BT118" i="12"/>
  <c r="BP118" i="12"/>
  <c r="BM118" i="12"/>
  <c r="BI118" i="12"/>
  <c r="BN118" i="12" s="1"/>
  <c r="BH118" i="12"/>
  <c r="BD118" i="12"/>
  <c r="BG118" i="12" s="1"/>
  <c r="AZ118" i="12"/>
  <c r="AX118" i="12"/>
  <c r="AW118" i="12"/>
  <c r="AS118" i="12"/>
  <c r="AR118" i="12"/>
  <c r="AN118" i="12"/>
  <c r="AI118" i="12"/>
  <c r="AG118" i="12"/>
  <c r="AF118" i="12"/>
  <c r="AE118" i="12"/>
  <c r="AB118" i="12"/>
  <c r="T118" i="12"/>
  <c r="S118" i="12"/>
  <c r="O118" i="12"/>
  <c r="U118" i="12" s="1"/>
  <c r="V118" i="12" s="1"/>
  <c r="I118" i="12"/>
  <c r="E118" i="12"/>
  <c r="J118" i="12" s="1"/>
  <c r="B118" i="12"/>
  <c r="DZ117" i="12"/>
  <c r="EA117" i="12" s="1"/>
  <c r="DX117" i="12"/>
  <c r="DV117" i="12"/>
  <c r="DP117" i="12"/>
  <c r="DQ117" i="12" s="1"/>
  <c r="DN117" i="12"/>
  <c r="DG117" i="12"/>
  <c r="DF117" i="12"/>
  <c r="DD117" i="12"/>
  <c r="CW117" i="12"/>
  <c r="CU117" i="12"/>
  <c r="CT117" i="12"/>
  <c r="CL117" i="12"/>
  <c r="CJ117" i="12"/>
  <c r="CG117" i="12"/>
  <c r="CH117" i="12" s="1"/>
  <c r="CD117" i="12"/>
  <c r="CE117" i="12" s="1"/>
  <c r="CA117" i="12"/>
  <c r="CB117" i="12" s="1"/>
  <c r="BW117" i="12"/>
  <c r="BP117" i="12"/>
  <c r="BM117" i="12"/>
  <c r="BN117" i="12" s="1"/>
  <c r="BJ117" i="12"/>
  <c r="BK117" i="12" s="1"/>
  <c r="BG117" i="12"/>
  <c r="AZ117" i="12"/>
  <c r="AW117" i="12"/>
  <c r="AX117" i="12" s="1"/>
  <c r="AT117" i="12"/>
  <c r="AU117" i="12" s="1"/>
  <c r="AQ117" i="12"/>
  <c r="AI117" i="12"/>
  <c r="AG117" i="12"/>
  <c r="AH117" i="12" s="1"/>
  <c r="AE117" i="12"/>
  <c r="V117" i="12"/>
  <c r="U117" i="12"/>
  <c r="R117" i="12"/>
  <c r="K117" i="12"/>
  <c r="G117" i="12"/>
  <c r="DY116" i="12"/>
  <c r="DU116" i="12"/>
  <c r="DZ116" i="12" s="1"/>
  <c r="DP116" i="12"/>
  <c r="DO116" i="12"/>
  <c r="DQ116" i="12" s="1"/>
  <c r="DN116" i="12"/>
  <c r="DK116" i="12"/>
  <c r="DE116" i="12"/>
  <c r="DA116" i="12"/>
  <c r="DF116" i="12" s="1"/>
  <c r="CW116" i="12"/>
  <c r="CS116" i="12"/>
  <c r="CR116" i="12"/>
  <c r="CO116" i="12"/>
  <c r="CT116" i="12" s="1"/>
  <c r="CL116" i="12"/>
  <c r="CJ116" i="12"/>
  <c r="CG116" i="12"/>
  <c r="CD116" i="12"/>
  <c r="BZ116" i="12"/>
  <c r="CH116" i="12" s="1"/>
  <c r="BY116" i="12"/>
  <c r="CE116" i="12" s="1"/>
  <c r="BX116" i="12"/>
  <c r="BW116" i="12"/>
  <c r="CA116" i="12" s="1"/>
  <c r="BT116" i="12"/>
  <c r="BP116" i="12"/>
  <c r="BM116" i="12"/>
  <c r="BI116" i="12"/>
  <c r="BN116" i="12" s="1"/>
  <c r="BH116" i="12"/>
  <c r="BD116" i="12"/>
  <c r="BG116" i="12" s="1"/>
  <c r="AZ116" i="12"/>
  <c r="AW116" i="12"/>
  <c r="AS116" i="12"/>
  <c r="AX116" i="12" s="1"/>
  <c r="AR116" i="12"/>
  <c r="AQ116" i="12"/>
  <c r="AN116" i="12"/>
  <c r="AT116" i="12" s="1"/>
  <c r="AU116" i="12" s="1"/>
  <c r="AI116" i="12"/>
  <c r="AG116" i="12"/>
  <c r="AF116" i="12"/>
  <c r="AH116" i="12" s="1"/>
  <c r="AE116" i="12"/>
  <c r="AB116" i="12"/>
  <c r="T116" i="12"/>
  <c r="S116" i="12"/>
  <c r="O116" i="12"/>
  <c r="U116" i="12" s="1"/>
  <c r="V116" i="12" s="1"/>
  <c r="I116" i="12"/>
  <c r="E116" i="12"/>
  <c r="J116" i="12" s="1"/>
  <c r="B116" i="12"/>
  <c r="DV116" i="12" s="1"/>
  <c r="DY115" i="12"/>
  <c r="EA115" i="12" s="1"/>
  <c r="DU115" i="12"/>
  <c r="DZ115" i="12" s="1"/>
  <c r="DO115" i="12"/>
  <c r="DQ115" i="12" s="1"/>
  <c r="DK115" i="12"/>
  <c r="DP115" i="12" s="1"/>
  <c r="DF115" i="12"/>
  <c r="DE115" i="12"/>
  <c r="DG115" i="12" s="1"/>
  <c r="DA115" i="12"/>
  <c r="CW115" i="12"/>
  <c r="CT115" i="12"/>
  <c r="CS115" i="12"/>
  <c r="CU115" i="12" s="1"/>
  <c r="CR115" i="12"/>
  <c r="CO115" i="12"/>
  <c r="CL115" i="12"/>
  <c r="CJ115" i="12"/>
  <c r="CG115" i="12"/>
  <c r="CE115" i="12"/>
  <c r="CD115" i="12"/>
  <c r="BZ115" i="12"/>
  <c r="CH115" i="12" s="1"/>
  <c r="BY115" i="12"/>
  <c r="BX115" i="12"/>
  <c r="BT115" i="12"/>
  <c r="BP115" i="12"/>
  <c r="BM115" i="12"/>
  <c r="BI115" i="12"/>
  <c r="BN115" i="12" s="1"/>
  <c r="BH115" i="12"/>
  <c r="BD115" i="12"/>
  <c r="AZ115" i="12"/>
  <c r="AW115" i="12"/>
  <c r="AS115" i="12"/>
  <c r="AX115" i="12" s="1"/>
  <c r="AR115" i="12"/>
  <c r="AN115" i="12"/>
  <c r="AQ115" i="12" s="1"/>
  <c r="AI115" i="12"/>
  <c r="AF115" i="12"/>
  <c r="AH115" i="12" s="1"/>
  <c r="AB115" i="12"/>
  <c r="AG115" i="12" s="1"/>
  <c r="U115" i="12"/>
  <c r="T115" i="12"/>
  <c r="S115" i="12"/>
  <c r="V115" i="12" s="1"/>
  <c r="O115" i="12"/>
  <c r="R115" i="12" s="1"/>
  <c r="I115" i="12"/>
  <c r="K115" i="12" s="1"/>
  <c r="E115" i="12"/>
  <c r="J115" i="12" s="1"/>
  <c r="B115" i="12"/>
  <c r="DV115" i="12" s="1"/>
  <c r="DY114" i="12"/>
  <c r="DU114" i="12"/>
  <c r="DZ114" i="12" s="1"/>
  <c r="DP114" i="12"/>
  <c r="DO114" i="12"/>
  <c r="DQ114" i="12" s="1"/>
  <c r="DN114" i="12"/>
  <c r="DK114" i="12"/>
  <c r="DE114" i="12"/>
  <c r="DA114" i="12"/>
  <c r="DF114" i="12" s="1"/>
  <c r="CW114" i="12"/>
  <c r="CS114" i="12"/>
  <c r="CR114" i="12"/>
  <c r="CO114" i="12"/>
  <c r="CT114" i="12" s="1"/>
  <c r="CL114" i="12"/>
  <c r="CJ114" i="12"/>
  <c r="CG114" i="12"/>
  <c r="CD114" i="12"/>
  <c r="BZ114" i="12"/>
  <c r="CH114" i="12" s="1"/>
  <c r="BY114" i="12"/>
  <c r="CE114" i="12" s="1"/>
  <c r="BX114" i="12"/>
  <c r="BW114" i="12"/>
  <c r="CA114" i="12" s="1"/>
  <c r="BT114" i="12"/>
  <c r="BP114" i="12"/>
  <c r="BM114" i="12"/>
  <c r="BI114" i="12"/>
  <c r="BN114" i="12" s="1"/>
  <c r="BH114" i="12"/>
  <c r="BD114" i="12"/>
  <c r="BG114" i="12" s="1"/>
  <c r="AZ114" i="12"/>
  <c r="AW114" i="12"/>
  <c r="AS114" i="12"/>
  <c r="AX114" i="12" s="1"/>
  <c r="AR114" i="12"/>
  <c r="AQ114" i="12"/>
  <c r="AN114" i="12"/>
  <c r="AT114" i="12" s="1"/>
  <c r="AU114" i="12" s="1"/>
  <c r="AI114" i="12"/>
  <c r="AG114" i="12"/>
  <c r="AF114" i="12"/>
  <c r="AH114" i="12" s="1"/>
  <c r="AE114" i="12"/>
  <c r="AB114" i="12"/>
  <c r="T114" i="12"/>
  <c r="S114" i="12"/>
  <c r="O114" i="12"/>
  <c r="U114" i="12" s="1"/>
  <c r="V114" i="12" s="1"/>
  <c r="I114" i="12"/>
  <c r="E114" i="12"/>
  <c r="J114" i="12" s="1"/>
  <c r="B114" i="12"/>
  <c r="DV114" i="12" s="1"/>
  <c r="DY113" i="12"/>
  <c r="DV113" i="12"/>
  <c r="DU113" i="12"/>
  <c r="DZ113" i="12" s="1"/>
  <c r="DO113" i="12"/>
  <c r="DK113" i="12"/>
  <c r="DP113" i="12" s="1"/>
  <c r="DF113" i="12"/>
  <c r="DE113" i="12"/>
  <c r="DG113" i="12" s="1"/>
  <c r="DD113" i="12"/>
  <c r="DA113" i="12"/>
  <c r="CL113" i="12"/>
  <c r="CJ113" i="12"/>
  <c r="CG113" i="12"/>
  <c r="CE113" i="12"/>
  <c r="CD113" i="12"/>
  <c r="BZ113" i="12"/>
  <c r="CH113" i="12" s="1"/>
  <c r="BY113" i="12"/>
  <c r="BX113" i="12"/>
  <c r="BT113" i="12"/>
  <c r="BP113" i="12"/>
  <c r="BM113" i="12"/>
  <c r="BI113" i="12"/>
  <c r="BN113" i="12" s="1"/>
  <c r="BH113" i="12"/>
  <c r="BG113" i="12"/>
  <c r="BD113" i="12"/>
  <c r="BJ113" i="12" s="1"/>
  <c r="BK113" i="12" s="1"/>
  <c r="AZ113" i="12"/>
  <c r="AW113" i="12"/>
  <c r="AS113" i="12"/>
  <c r="AX113" i="12" s="1"/>
  <c r="AR113" i="12"/>
  <c r="AN113" i="12"/>
  <c r="AQ113" i="12" s="1"/>
  <c r="AI113" i="12"/>
  <c r="AF113" i="12"/>
  <c r="AH113" i="12" s="1"/>
  <c r="AB113" i="12"/>
  <c r="AG113" i="12" s="1"/>
  <c r="T113" i="12"/>
  <c r="S113" i="12"/>
  <c r="Q113" i="12"/>
  <c r="O113" i="12"/>
  <c r="R113" i="12" s="1"/>
  <c r="I113" i="12"/>
  <c r="K113" i="12" s="1"/>
  <c r="E113" i="12"/>
  <c r="J113" i="12" s="1"/>
  <c r="B113" i="12"/>
  <c r="P113" i="12" s="1"/>
  <c r="DY112" i="12"/>
  <c r="DU112" i="12"/>
  <c r="DZ112" i="12" s="1"/>
  <c r="DO112" i="12"/>
  <c r="DK112" i="12"/>
  <c r="DP112" i="12" s="1"/>
  <c r="DF112" i="12"/>
  <c r="DE112" i="12"/>
  <c r="DG112" i="12" s="1"/>
  <c r="DA112" i="12"/>
  <c r="CW112" i="12"/>
  <c r="CT112" i="12"/>
  <c r="CS112" i="12"/>
  <c r="CU112" i="12" s="1"/>
  <c r="CR112" i="12"/>
  <c r="CO112" i="12"/>
  <c r="CL112" i="12"/>
  <c r="CJ112" i="12"/>
  <c r="CG112" i="12"/>
  <c r="CE112" i="12"/>
  <c r="CD112" i="12"/>
  <c r="BZ112" i="12"/>
  <c r="CH112" i="12" s="1"/>
  <c r="BY112" i="12"/>
  <c r="BX112" i="12"/>
  <c r="BT112" i="12"/>
  <c r="BP112" i="12"/>
  <c r="BM112" i="12"/>
  <c r="BI112" i="12"/>
  <c r="BN112" i="12" s="1"/>
  <c r="BH112" i="12"/>
  <c r="BD112" i="12"/>
  <c r="AZ112" i="12"/>
  <c r="AW112" i="12"/>
  <c r="AS112" i="12"/>
  <c r="AX112" i="12" s="1"/>
  <c r="AR112" i="12"/>
  <c r="AN112" i="12"/>
  <c r="AQ112" i="12" s="1"/>
  <c r="AI112" i="12"/>
  <c r="AF112" i="12"/>
  <c r="AB112" i="12"/>
  <c r="AG112" i="12" s="1"/>
  <c r="U112" i="12"/>
  <c r="T112" i="12"/>
  <c r="S112" i="12"/>
  <c r="V112" i="12" s="1"/>
  <c r="O112" i="12"/>
  <c r="R112" i="12" s="1"/>
  <c r="I112" i="12"/>
  <c r="E112" i="12"/>
  <c r="J112" i="12" s="1"/>
  <c r="B112" i="12"/>
  <c r="DV112" i="12" s="1"/>
  <c r="DY111" i="12"/>
  <c r="EA111" i="12" s="1"/>
  <c r="DU111" i="12"/>
  <c r="DZ111" i="12" s="1"/>
  <c r="DP111" i="12"/>
  <c r="DO111" i="12"/>
  <c r="DQ111" i="12" s="1"/>
  <c r="DN111" i="12"/>
  <c r="DK111" i="12"/>
  <c r="DE111" i="12"/>
  <c r="DG111" i="12" s="1"/>
  <c r="DA111" i="12"/>
  <c r="DF111" i="12" s="1"/>
  <c r="CW111" i="12"/>
  <c r="CS111" i="12"/>
  <c r="CR111" i="12"/>
  <c r="CO111" i="12"/>
  <c r="CT111" i="12" s="1"/>
  <c r="CL111" i="12"/>
  <c r="CJ111" i="12"/>
  <c r="CG111" i="12"/>
  <c r="CD111" i="12"/>
  <c r="BZ111" i="12"/>
  <c r="CH111" i="12" s="1"/>
  <c r="BY111" i="12"/>
  <c r="CE111" i="12" s="1"/>
  <c r="BX111" i="12"/>
  <c r="CB111" i="12" s="1"/>
  <c r="BW111" i="12"/>
  <c r="CA111" i="12" s="1"/>
  <c r="BT111" i="12"/>
  <c r="BP111" i="12"/>
  <c r="BM111" i="12"/>
  <c r="BI111" i="12"/>
  <c r="BN111" i="12" s="1"/>
  <c r="BH111" i="12"/>
  <c r="BD111" i="12"/>
  <c r="BG111" i="12" s="1"/>
  <c r="AZ111" i="12"/>
  <c r="AW111" i="12"/>
  <c r="AS111" i="12"/>
  <c r="AX111" i="12" s="1"/>
  <c r="AR111" i="12"/>
  <c r="AQ111" i="12"/>
  <c r="AN111" i="12"/>
  <c r="AT111" i="12" s="1"/>
  <c r="AU111" i="12" s="1"/>
  <c r="AI111" i="12"/>
  <c r="AG111" i="12"/>
  <c r="AF111" i="12"/>
  <c r="AH111" i="12" s="1"/>
  <c r="AE111" i="12"/>
  <c r="AB111" i="12"/>
  <c r="T111" i="12"/>
  <c r="S111" i="12"/>
  <c r="O111" i="12"/>
  <c r="U111" i="12" s="1"/>
  <c r="V111" i="12" s="1"/>
  <c r="I111" i="12"/>
  <c r="K111" i="12" s="1"/>
  <c r="E111" i="12"/>
  <c r="J111" i="12" s="1"/>
  <c r="B111" i="12"/>
  <c r="DV111" i="12" s="1"/>
  <c r="EA110" i="12"/>
  <c r="DZ110" i="12"/>
  <c r="DX110" i="12"/>
  <c r="DV110" i="12"/>
  <c r="DQ110" i="12"/>
  <c r="DP110" i="12"/>
  <c r="DN110" i="12"/>
  <c r="DF110" i="12"/>
  <c r="DG110" i="12" s="1"/>
  <c r="DD110" i="12"/>
  <c r="CW110" i="12"/>
  <c r="CT110" i="12"/>
  <c r="CU110" i="12" s="1"/>
  <c r="CL110" i="12"/>
  <c r="CJ110" i="12"/>
  <c r="CG110" i="12"/>
  <c r="CH110" i="12" s="1"/>
  <c r="CD110" i="12"/>
  <c r="CE110" i="12" s="1"/>
  <c r="CA110" i="12"/>
  <c r="CB110" i="12" s="1"/>
  <c r="BW110" i="12"/>
  <c r="BP110" i="12"/>
  <c r="BM110" i="12"/>
  <c r="BN110" i="12" s="1"/>
  <c r="BJ110" i="12"/>
  <c r="BK110" i="12" s="1"/>
  <c r="BG110" i="12"/>
  <c r="AZ110" i="12"/>
  <c r="AW110" i="12"/>
  <c r="AX110" i="12" s="1"/>
  <c r="AT110" i="12"/>
  <c r="AU110" i="12" s="1"/>
  <c r="AQ110" i="12"/>
  <c r="AI110" i="12"/>
  <c r="AG110" i="12"/>
  <c r="AH110" i="12" s="1"/>
  <c r="AE110" i="12"/>
  <c r="V110" i="12"/>
  <c r="U110" i="12"/>
  <c r="R110" i="12"/>
  <c r="K110" i="12"/>
  <c r="G110" i="12"/>
  <c r="DY109" i="12"/>
  <c r="EA109" i="12" s="1"/>
  <c r="DU109" i="12"/>
  <c r="DZ109" i="12" s="1"/>
  <c r="DP109" i="12"/>
  <c r="DO109" i="12"/>
  <c r="DQ109" i="12" s="1"/>
  <c r="DN109" i="12"/>
  <c r="DK109" i="12"/>
  <c r="DE109" i="12"/>
  <c r="DG109" i="12" s="1"/>
  <c r="DA109" i="12"/>
  <c r="DF109" i="12" s="1"/>
  <c r="CW109" i="12"/>
  <c r="CS109" i="12"/>
  <c r="CR109" i="12"/>
  <c r="CO109" i="12"/>
  <c r="CT109" i="12" s="1"/>
  <c r="CL109" i="12"/>
  <c r="CJ109" i="12"/>
  <c r="CG109" i="12"/>
  <c r="CD109" i="12"/>
  <c r="BZ109" i="12"/>
  <c r="CH109" i="12" s="1"/>
  <c r="BY109" i="12"/>
  <c r="CE109" i="12" s="1"/>
  <c r="BX109" i="12"/>
  <c r="CB109" i="12" s="1"/>
  <c r="BW109" i="12"/>
  <c r="CA109" i="12" s="1"/>
  <c r="BT109" i="12"/>
  <c r="BP109" i="12"/>
  <c r="BM109" i="12"/>
  <c r="BI109" i="12"/>
  <c r="BN109" i="12" s="1"/>
  <c r="BH109" i="12"/>
  <c r="BD109" i="12"/>
  <c r="BG109" i="12" s="1"/>
  <c r="AZ109" i="12"/>
  <c r="AW109" i="12"/>
  <c r="AS109" i="12"/>
  <c r="AX109" i="12" s="1"/>
  <c r="AR109" i="12"/>
  <c r="AQ109" i="12"/>
  <c r="AN109" i="12"/>
  <c r="AT109" i="12" s="1"/>
  <c r="AU109" i="12" s="1"/>
  <c r="AI109" i="12"/>
  <c r="AG109" i="12"/>
  <c r="AF109" i="12"/>
  <c r="AH109" i="12" s="1"/>
  <c r="AE109" i="12"/>
  <c r="AB109" i="12"/>
  <c r="T109" i="12"/>
  <c r="S109" i="12"/>
  <c r="O109" i="12"/>
  <c r="U109" i="12" s="1"/>
  <c r="V109" i="12" s="1"/>
  <c r="I109" i="12"/>
  <c r="K109" i="12" s="1"/>
  <c r="E109" i="12"/>
  <c r="J109" i="12" s="1"/>
  <c r="B109" i="12"/>
  <c r="DV109" i="12" s="1"/>
  <c r="DY108" i="12"/>
  <c r="DU108" i="12"/>
  <c r="DZ108" i="12" s="1"/>
  <c r="DO108" i="12"/>
  <c r="DK108" i="12"/>
  <c r="DP108" i="12" s="1"/>
  <c r="DF108" i="12"/>
  <c r="DE108" i="12"/>
  <c r="DG108" i="12" s="1"/>
  <c r="DA108" i="12"/>
  <c r="CW108" i="12"/>
  <c r="CT108" i="12"/>
  <c r="CS108" i="12"/>
  <c r="CU108" i="12" s="1"/>
  <c r="CR108" i="12"/>
  <c r="CO108" i="12"/>
  <c r="CL108" i="12"/>
  <c r="CJ108" i="12"/>
  <c r="CG108" i="12"/>
  <c r="CE108" i="12"/>
  <c r="CD108" i="12"/>
  <c r="BZ108" i="12"/>
  <c r="CH108" i="12" s="1"/>
  <c r="BY108" i="12"/>
  <c r="BX108" i="12"/>
  <c r="BT108" i="12"/>
  <c r="BP108" i="12"/>
  <c r="BM108" i="12"/>
  <c r="BI108" i="12"/>
  <c r="BN108" i="12" s="1"/>
  <c r="BH108" i="12"/>
  <c r="BD108" i="12"/>
  <c r="AZ108" i="12"/>
  <c r="AW108" i="12"/>
  <c r="AS108" i="12"/>
  <c r="AX108" i="12" s="1"/>
  <c r="AR108" i="12"/>
  <c r="AN108" i="12"/>
  <c r="AQ108" i="12" s="1"/>
  <c r="AI108" i="12"/>
  <c r="AF108" i="12"/>
  <c r="AB108" i="12"/>
  <c r="AG108" i="12" s="1"/>
  <c r="U108" i="12"/>
  <c r="T108" i="12"/>
  <c r="S108" i="12"/>
  <c r="V108" i="12" s="1"/>
  <c r="O108" i="12"/>
  <c r="R108" i="12" s="1"/>
  <c r="I108" i="12"/>
  <c r="E108" i="12"/>
  <c r="J108" i="12" s="1"/>
  <c r="B108" i="12"/>
  <c r="DV108" i="12" s="1"/>
  <c r="DY107" i="12"/>
  <c r="EA107" i="12" s="1"/>
  <c r="DU107" i="12"/>
  <c r="DZ107" i="12" s="1"/>
  <c r="DP107" i="12"/>
  <c r="DO107" i="12"/>
  <c r="DQ107" i="12" s="1"/>
  <c r="DN107" i="12"/>
  <c r="DK107" i="12"/>
  <c r="DE107" i="12"/>
  <c r="DG107" i="12" s="1"/>
  <c r="DA107" i="12"/>
  <c r="DF107" i="12" s="1"/>
  <c r="CW107" i="12"/>
  <c r="CS107" i="12"/>
  <c r="CR107" i="12"/>
  <c r="CO107" i="12"/>
  <c r="CT107" i="12" s="1"/>
  <c r="CL107" i="12"/>
  <c r="CJ107" i="12"/>
  <c r="CG107" i="12"/>
  <c r="CD107" i="12"/>
  <c r="BZ107" i="12"/>
  <c r="CH107" i="12" s="1"/>
  <c r="BY107" i="12"/>
  <c r="CE107" i="12" s="1"/>
  <c r="BX107" i="12"/>
  <c r="CB107" i="12" s="1"/>
  <c r="BW107" i="12"/>
  <c r="CA107" i="12" s="1"/>
  <c r="BT107" i="12"/>
  <c r="BP107" i="12"/>
  <c r="BM107" i="12"/>
  <c r="BI107" i="12"/>
  <c r="BN107" i="12" s="1"/>
  <c r="BH107" i="12"/>
  <c r="BD107" i="12"/>
  <c r="BG107" i="12" s="1"/>
  <c r="AZ107" i="12"/>
  <c r="AW107" i="12"/>
  <c r="AS107" i="12"/>
  <c r="AX107" i="12" s="1"/>
  <c r="AR107" i="12"/>
  <c r="AQ107" i="12"/>
  <c r="AN107" i="12"/>
  <c r="AT107" i="12" s="1"/>
  <c r="AU107" i="12" s="1"/>
  <c r="AI107" i="12"/>
  <c r="AG107" i="12"/>
  <c r="AF107" i="12"/>
  <c r="AH107" i="12" s="1"/>
  <c r="AE107" i="12"/>
  <c r="AB107" i="12"/>
  <c r="T107" i="12"/>
  <c r="S107" i="12"/>
  <c r="O107" i="12"/>
  <c r="U107" i="12" s="1"/>
  <c r="V107" i="12" s="1"/>
  <c r="I107" i="12"/>
  <c r="K107" i="12" s="1"/>
  <c r="E107" i="12"/>
  <c r="J107" i="12" s="1"/>
  <c r="B107" i="12"/>
  <c r="DV107" i="12" s="1"/>
  <c r="DY106" i="12"/>
  <c r="DU106" i="12"/>
  <c r="DZ106" i="12" s="1"/>
  <c r="DO106" i="12"/>
  <c r="DK106" i="12"/>
  <c r="DP106" i="12" s="1"/>
  <c r="DF106" i="12"/>
  <c r="DE106" i="12"/>
  <c r="DG106" i="12" s="1"/>
  <c r="DA106" i="12"/>
  <c r="CW106" i="12"/>
  <c r="CT106" i="12"/>
  <c r="CS106" i="12"/>
  <c r="CU106" i="12" s="1"/>
  <c r="CR106" i="12"/>
  <c r="CO106" i="12"/>
  <c r="CL106" i="12"/>
  <c r="CJ106" i="12"/>
  <c r="CG106" i="12"/>
  <c r="CE106" i="12"/>
  <c r="CD106" i="12"/>
  <c r="BZ106" i="12"/>
  <c r="CH106" i="12" s="1"/>
  <c r="BY106" i="12"/>
  <c r="BX106" i="12"/>
  <c r="BT106" i="12"/>
  <c r="BP106" i="12"/>
  <c r="BM106" i="12"/>
  <c r="BI106" i="12"/>
  <c r="BN106" i="12" s="1"/>
  <c r="BH106" i="12"/>
  <c r="BD106" i="12"/>
  <c r="AZ106" i="12"/>
  <c r="AW106" i="12"/>
  <c r="AS106" i="12"/>
  <c r="AX106" i="12" s="1"/>
  <c r="AR106" i="12"/>
  <c r="AN106" i="12"/>
  <c r="AQ106" i="12" s="1"/>
  <c r="AI106" i="12"/>
  <c r="AF106" i="12"/>
  <c r="AB106" i="12"/>
  <c r="AG106" i="12" s="1"/>
  <c r="U106" i="12"/>
  <c r="T106" i="12"/>
  <c r="S106" i="12"/>
  <c r="V106" i="12" s="1"/>
  <c r="O106" i="12"/>
  <c r="R106" i="12" s="1"/>
  <c r="I106" i="12"/>
  <c r="E106" i="12"/>
  <c r="J106" i="12" s="1"/>
  <c r="B106" i="12"/>
  <c r="DV106" i="12" s="1"/>
  <c r="DY105" i="12"/>
  <c r="EA105" i="12" s="1"/>
  <c r="DU105" i="12"/>
  <c r="DZ105" i="12" s="1"/>
  <c r="DP105" i="12"/>
  <c r="DO105" i="12"/>
  <c r="DQ105" i="12" s="1"/>
  <c r="DN105" i="12"/>
  <c r="DK105" i="12"/>
  <c r="DE105" i="12"/>
  <c r="DG105" i="12" s="1"/>
  <c r="DA105" i="12"/>
  <c r="DF105" i="12" s="1"/>
  <c r="CW105" i="12"/>
  <c r="CS105" i="12"/>
  <c r="CR105" i="12"/>
  <c r="CO105" i="12"/>
  <c r="CT105" i="12" s="1"/>
  <c r="CL105" i="12"/>
  <c r="CJ105" i="12"/>
  <c r="CG105" i="12"/>
  <c r="CD105" i="12"/>
  <c r="BZ105" i="12"/>
  <c r="CH105" i="12" s="1"/>
  <c r="BY105" i="12"/>
  <c r="CE105" i="12" s="1"/>
  <c r="BX105" i="12"/>
  <c r="CB105" i="12" s="1"/>
  <c r="BW105" i="12"/>
  <c r="CA105" i="12" s="1"/>
  <c r="BT105" i="12"/>
  <c r="BP105" i="12"/>
  <c r="BM105" i="12"/>
  <c r="BI105" i="12"/>
  <c r="BN105" i="12" s="1"/>
  <c r="BH105" i="12"/>
  <c r="BD105" i="12"/>
  <c r="BG105" i="12" s="1"/>
  <c r="AZ105" i="12"/>
  <c r="AW105" i="12"/>
  <c r="AS105" i="12"/>
  <c r="AX105" i="12" s="1"/>
  <c r="AR105" i="12"/>
  <c r="AQ105" i="12"/>
  <c r="AN105" i="12"/>
  <c r="AT105" i="12" s="1"/>
  <c r="AU105" i="12" s="1"/>
  <c r="AI105" i="12"/>
  <c r="AG105" i="12"/>
  <c r="AF105" i="12"/>
  <c r="AH105" i="12" s="1"/>
  <c r="AE105" i="12"/>
  <c r="AB105" i="12"/>
  <c r="T105" i="12"/>
  <c r="S105" i="12"/>
  <c r="O105" i="12"/>
  <c r="U105" i="12" s="1"/>
  <c r="V105" i="12" s="1"/>
  <c r="I105" i="12"/>
  <c r="K105" i="12" s="1"/>
  <c r="E105" i="12"/>
  <c r="J105" i="12" s="1"/>
  <c r="B105" i="12"/>
  <c r="DV105" i="12" s="1"/>
  <c r="DY104" i="12"/>
  <c r="DU104" i="12"/>
  <c r="DZ104" i="12" s="1"/>
  <c r="DO104" i="12"/>
  <c r="DK104" i="12"/>
  <c r="DP104" i="12" s="1"/>
  <c r="DF104" i="12"/>
  <c r="DE104" i="12"/>
  <c r="DG104" i="12" s="1"/>
  <c r="DA104" i="12"/>
  <c r="CW104" i="12"/>
  <c r="CT104" i="12"/>
  <c r="CS104" i="12"/>
  <c r="CU104" i="12" s="1"/>
  <c r="CR104" i="12"/>
  <c r="CO104" i="12"/>
  <c r="CL104" i="12"/>
  <c r="CJ104" i="12"/>
  <c r="CG104" i="12"/>
  <c r="CE104" i="12"/>
  <c r="CD104" i="12"/>
  <c r="BZ104" i="12"/>
  <c r="CH104" i="12" s="1"/>
  <c r="BY104" i="12"/>
  <c r="BX104" i="12"/>
  <c r="BT104" i="12"/>
  <c r="BP104" i="12"/>
  <c r="BM104" i="12"/>
  <c r="BI104" i="12"/>
  <c r="BN104" i="12" s="1"/>
  <c r="BH104" i="12"/>
  <c r="BD104" i="12"/>
  <c r="BJ104" i="12" s="1"/>
  <c r="BK104" i="12" s="1"/>
  <c r="AZ104" i="12"/>
  <c r="AW104" i="12"/>
  <c r="AS104" i="12"/>
  <c r="AX104" i="12" s="1"/>
  <c r="AR104" i="12"/>
  <c r="AN104" i="12"/>
  <c r="AQ104" i="12" s="1"/>
  <c r="AI104" i="12"/>
  <c r="AF104" i="12"/>
  <c r="AB104" i="12"/>
  <c r="AG104" i="12" s="1"/>
  <c r="U104" i="12"/>
  <c r="T104" i="12"/>
  <c r="S104" i="12"/>
  <c r="V104" i="12" s="1"/>
  <c r="O104" i="12"/>
  <c r="R104" i="12" s="1"/>
  <c r="I104" i="12"/>
  <c r="E104" i="12"/>
  <c r="J104" i="12" s="1"/>
  <c r="B104" i="12"/>
  <c r="DV104" i="12" s="1"/>
  <c r="DY103" i="12"/>
  <c r="EA103" i="12" s="1"/>
  <c r="DU103" i="12"/>
  <c r="DZ103" i="12" s="1"/>
  <c r="DP103" i="12"/>
  <c r="DO103" i="12"/>
  <c r="DQ103" i="12" s="1"/>
  <c r="DN103" i="12"/>
  <c r="DK103" i="12"/>
  <c r="DE103" i="12"/>
  <c r="DG103" i="12" s="1"/>
  <c r="DA103" i="12"/>
  <c r="DF103" i="12" s="1"/>
  <c r="CW103" i="12"/>
  <c r="CS103" i="12"/>
  <c r="CR103" i="12"/>
  <c r="CO103" i="12"/>
  <c r="CT103" i="12" s="1"/>
  <c r="CL103" i="12"/>
  <c r="CJ103" i="12"/>
  <c r="CG103" i="12"/>
  <c r="CD103" i="12"/>
  <c r="BZ103" i="12"/>
  <c r="CH103" i="12" s="1"/>
  <c r="BY103" i="12"/>
  <c r="CE103" i="12" s="1"/>
  <c r="BX103" i="12"/>
  <c r="CB103" i="12" s="1"/>
  <c r="BW103" i="12"/>
  <c r="CA103" i="12" s="1"/>
  <c r="BT103" i="12"/>
  <c r="BP103" i="12"/>
  <c r="BM103" i="12"/>
  <c r="BI103" i="12"/>
  <c r="BN103" i="12" s="1"/>
  <c r="BH103" i="12"/>
  <c r="BD103" i="12"/>
  <c r="BG103" i="12" s="1"/>
  <c r="AZ103" i="12"/>
  <c r="AW103" i="12"/>
  <c r="AS103" i="12"/>
  <c r="AX103" i="12" s="1"/>
  <c r="AR103" i="12"/>
  <c r="AQ103" i="12"/>
  <c r="AN103" i="12"/>
  <c r="AT103" i="12" s="1"/>
  <c r="AU103" i="12" s="1"/>
  <c r="AI103" i="12"/>
  <c r="AG103" i="12"/>
  <c r="AF103" i="12"/>
  <c r="AH103" i="12" s="1"/>
  <c r="AE103" i="12"/>
  <c r="AB103" i="12"/>
  <c r="T103" i="12"/>
  <c r="S103" i="12"/>
  <c r="O103" i="12"/>
  <c r="U103" i="12" s="1"/>
  <c r="V103" i="12" s="1"/>
  <c r="I103" i="12"/>
  <c r="K103" i="12" s="1"/>
  <c r="E103" i="12"/>
  <c r="J103" i="12" s="1"/>
  <c r="B103" i="12"/>
  <c r="DV103" i="12" s="1"/>
  <c r="DY102" i="12"/>
  <c r="DU102" i="12"/>
  <c r="DZ102" i="12" s="1"/>
  <c r="DO102" i="12"/>
  <c r="DK102" i="12"/>
  <c r="DP102" i="12" s="1"/>
  <c r="DF102" i="12"/>
  <c r="DE102" i="12"/>
  <c r="DG102" i="12" s="1"/>
  <c r="DA102" i="12"/>
  <c r="CW102" i="12"/>
  <c r="CT102" i="12"/>
  <c r="CS102" i="12"/>
  <c r="CU102" i="12" s="1"/>
  <c r="CR102" i="12"/>
  <c r="CO102" i="12"/>
  <c r="CL102" i="12"/>
  <c r="CJ102" i="12"/>
  <c r="CG102" i="12"/>
  <c r="CE102" i="12"/>
  <c r="CD102" i="12"/>
  <c r="BZ102" i="12"/>
  <c r="CH102" i="12" s="1"/>
  <c r="BY102" i="12"/>
  <c r="BX102" i="12"/>
  <c r="BT102" i="12"/>
  <c r="BP102" i="12"/>
  <c r="BM102" i="12"/>
  <c r="BI102" i="12"/>
  <c r="BN102" i="12" s="1"/>
  <c r="BH102" i="12"/>
  <c r="BD102" i="12"/>
  <c r="AZ102" i="12"/>
  <c r="AW102" i="12"/>
  <c r="AS102" i="12"/>
  <c r="AX102" i="12" s="1"/>
  <c r="AR102" i="12"/>
  <c r="AN102" i="12"/>
  <c r="AQ102" i="12" s="1"/>
  <c r="AI102" i="12"/>
  <c r="AF102" i="12"/>
  <c r="AB102" i="12"/>
  <c r="AG102" i="12" s="1"/>
  <c r="U102" i="12"/>
  <c r="T102" i="12"/>
  <c r="S102" i="12"/>
  <c r="V102" i="12" s="1"/>
  <c r="O102" i="12"/>
  <c r="R102" i="12" s="1"/>
  <c r="I102" i="12"/>
  <c r="E102" i="12"/>
  <c r="J102" i="12" s="1"/>
  <c r="B102" i="12"/>
  <c r="DV102" i="12" s="1"/>
  <c r="DY101" i="12"/>
  <c r="EA101" i="12" s="1"/>
  <c r="DU101" i="12"/>
  <c r="DZ101" i="12" s="1"/>
  <c r="DP101" i="12"/>
  <c r="DO101" i="12"/>
  <c r="DQ101" i="12" s="1"/>
  <c r="DN101" i="12"/>
  <c r="DK101" i="12"/>
  <c r="DE101" i="12"/>
  <c r="DG101" i="12" s="1"/>
  <c r="DA101" i="12"/>
  <c r="DF101" i="12" s="1"/>
  <c r="CW101" i="12"/>
  <c r="CS101" i="12"/>
  <c r="CR101" i="12"/>
  <c r="CO101" i="12"/>
  <c r="CT101" i="12" s="1"/>
  <c r="CL101" i="12"/>
  <c r="CJ101" i="12"/>
  <c r="CG101" i="12"/>
  <c r="CD101" i="12"/>
  <c r="BZ101" i="12"/>
  <c r="CH101" i="12" s="1"/>
  <c r="BY101" i="12"/>
  <c r="CE101" i="12" s="1"/>
  <c r="BX101" i="12"/>
  <c r="CB101" i="12" s="1"/>
  <c r="BW101" i="12"/>
  <c r="CA101" i="12" s="1"/>
  <c r="BT101" i="12"/>
  <c r="BP101" i="12"/>
  <c r="BM101" i="12"/>
  <c r="BI101" i="12"/>
  <c r="BN101" i="12" s="1"/>
  <c r="BH101" i="12"/>
  <c r="BD101" i="12"/>
  <c r="BG101" i="12" s="1"/>
  <c r="AZ101" i="12"/>
  <c r="AW101" i="12"/>
  <c r="AS101" i="12"/>
  <c r="AX101" i="12" s="1"/>
  <c r="AR101" i="12"/>
  <c r="AQ101" i="12"/>
  <c r="AN101" i="12"/>
  <c r="AT101" i="12" s="1"/>
  <c r="AU101" i="12" s="1"/>
  <c r="AI101" i="12"/>
  <c r="AG101" i="12"/>
  <c r="AF101" i="12"/>
  <c r="AH101" i="12" s="1"/>
  <c r="AE101" i="12"/>
  <c r="AB101" i="12"/>
  <c r="T101" i="12"/>
  <c r="S101" i="12"/>
  <c r="O101" i="12"/>
  <c r="U101" i="12" s="1"/>
  <c r="V101" i="12" s="1"/>
  <c r="I101" i="12"/>
  <c r="K101" i="12" s="1"/>
  <c r="E101" i="12"/>
  <c r="J101" i="12" s="1"/>
  <c r="B101" i="12"/>
  <c r="DV101" i="12" s="1"/>
  <c r="DY100" i="12"/>
  <c r="DU100" i="12"/>
  <c r="DZ100" i="12" s="1"/>
  <c r="DO100" i="12"/>
  <c r="DK100" i="12"/>
  <c r="DP100" i="12" s="1"/>
  <c r="DF100" i="12"/>
  <c r="DE100" i="12"/>
  <c r="DG100" i="12" s="1"/>
  <c r="DA100" i="12"/>
  <c r="CL100" i="12"/>
  <c r="CJ100" i="12"/>
  <c r="CG100" i="12"/>
  <c r="CE100" i="12"/>
  <c r="CD100" i="12"/>
  <c r="BZ100" i="12"/>
  <c r="CH100" i="12" s="1"/>
  <c r="BY100" i="12"/>
  <c r="BX100" i="12"/>
  <c r="BT100" i="12"/>
  <c r="BP100" i="12"/>
  <c r="BM100" i="12"/>
  <c r="BI100" i="12"/>
  <c r="BN100" i="12" s="1"/>
  <c r="BH100" i="12"/>
  <c r="BD100" i="12"/>
  <c r="AZ100" i="12"/>
  <c r="AW100" i="12"/>
  <c r="AS100" i="12"/>
  <c r="AX100" i="12" s="1"/>
  <c r="AR100" i="12"/>
  <c r="AN100" i="12"/>
  <c r="AQ100" i="12" s="1"/>
  <c r="AI100" i="12"/>
  <c r="AF100" i="12"/>
  <c r="AH100" i="12" s="1"/>
  <c r="AB100" i="12"/>
  <c r="AG100" i="12" s="1"/>
  <c r="U100" i="12"/>
  <c r="T100" i="12"/>
  <c r="S100" i="12"/>
  <c r="V100" i="12" s="1"/>
  <c r="O100" i="12"/>
  <c r="R100" i="12" s="1"/>
  <c r="I100" i="12"/>
  <c r="K100" i="12" s="1"/>
  <c r="E100" i="12"/>
  <c r="J100" i="12" s="1"/>
  <c r="B100" i="12"/>
  <c r="DV100" i="12" s="1"/>
  <c r="DY99" i="12"/>
  <c r="DU99" i="12"/>
  <c r="DZ99" i="12" s="1"/>
  <c r="DP99" i="12"/>
  <c r="DO99" i="12"/>
  <c r="DQ99" i="12" s="1"/>
  <c r="DN99" i="12"/>
  <c r="DK99" i="12"/>
  <c r="DE99" i="12"/>
  <c r="DA99" i="12"/>
  <c r="DF99" i="12" s="1"/>
  <c r="CW99" i="12"/>
  <c r="CS99" i="12"/>
  <c r="CR99" i="12"/>
  <c r="CO99" i="12"/>
  <c r="CT99" i="12" s="1"/>
  <c r="CL99" i="12"/>
  <c r="CJ99" i="12"/>
  <c r="CG99" i="12"/>
  <c r="CD99" i="12"/>
  <c r="BZ99" i="12"/>
  <c r="CH99" i="12" s="1"/>
  <c r="BY99" i="12"/>
  <c r="CE99" i="12" s="1"/>
  <c r="BX99" i="12"/>
  <c r="BW99" i="12"/>
  <c r="CA99" i="12" s="1"/>
  <c r="BT99" i="12"/>
  <c r="BP99" i="12"/>
  <c r="BM99" i="12"/>
  <c r="BI99" i="12"/>
  <c r="BN99" i="12" s="1"/>
  <c r="BH99" i="12"/>
  <c r="BD99" i="12"/>
  <c r="BG99" i="12" s="1"/>
  <c r="AZ99" i="12"/>
  <c r="AW99" i="12"/>
  <c r="AS99" i="12"/>
  <c r="AX99" i="12" s="1"/>
  <c r="AR99" i="12"/>
  <c r="AQ99" i="12"/>
  <c r="AN99" i="12"/>
  <c r="AT99" i="12" s="1"/>
  <c r="AU99" i="12" s="1"/>
  <c r="AI99" i="12"/>
  <c r="AG99" i="12"/>
  <c r="AF99" i="12"/>
  <c r="AH99" i="12" s="1"/>
  <c r="AE99" i="12"/>
  <c r="AB99" i="12"/>
  <c r="T99" i="12"/>
  <c r="S99" i="12"/>
  <c r="O99" i="12"/>
  <c r="U99" i="12" s="1"/>
  <c r="V99" i="12" s="1"/>
  <c r="I99" i="12"/>
  <c r="E99" i="12"/>
  <c r="J99" i="12" s="1"/>
  <c r="B99" i="12"/>
  <c r="DV99" i="12" s="1"/>
  <c r="DY98" i="12"/>
  <c r="EA98" i="12" s="1"/>
  <c r="DU98" i="12"/>
  <c r="DZ98" i="12" s="1"/>
  <c r="DO98" i="12"/>
  <c r="DQ98" i="12" s="1"/>
  <c r="DK98" i="12"/>
  <c r="DP98" i="12" s="1"/>
  <c r="DF98" i="12"/>
  <c r="DE98" i="12"/>
  <c r="DG98" i="12" s="1"/>
  <c r="DA98" i="12"/>
  <c r="CW98" i="12"/>
  <c r="CT98" i="12"/>
  <c r="CS98" i="12"/>
  <c r="CU98" i="12" s="1"/>
  <c r="CR98" i="12"/>
  <c r="CO98" i="12"/>
  <c r="CL98" i="12"/>
  <c r="CJ98" i="12"/>
  <c r="CG98" i="12"/>
  <c r="CE98" i="12"/>
  <c r="CD98" i="12"/>
  <c r="BZ98" i="12"/>
  <c r="CH98" i="12" s="1"/>
  <c r="BY98" i="12"/>
  <c r="BX98" i="12"/>
  <c r="BT98" i="12"/>
  <c r="BP98" i="12"/>
  <c r="BM98" i="12"/>
  <c r="BI98" i="12"/>
  <c r="BN98" i="12" s="1"/>
  <c r="BH98" i="12"/>
  <c r="BD98" i="12"/>
  <c r="AZ98" i="12"/>
  <c r="AW98" i="12"/>
  <c r="AS98" i="12"/>
  <c r="AX98" i="12" s="1"/>
  <c r="AR98" i="12"/>
  <c r="AN98" i="12"/>
  <c r="AQ98" i="12" s="1"/>
  <c r="AI98" i="12"/>
  <c r="AF98" i="12"/>
  <c r="AH98" i="12" s="1"/>
  <c r="AB98" i="12"/>
  <c r="AG98" i="12" s="1"/>
  <c r="U98" i="12"/>
  <c r="T98" i="12"/>
  <c r="S98" i="12"/>
  <c r="V98" i="12" s="1"/>
  <c r="O98" i="12"/>
  <c r="R98" i="12" s="1"/>
  <c r="I98" i="12"/>
  <c r="K98" i="12" s="1"/>
  <c r="E98" i="12"/>
  <c r="J98" i="12" s="1"/>
  <c r="B98" i="12"/>
  <c r="DV98" i="12" s="1"/>
  <c r="DY97" i="12"/>
  <c r="DU97" i="12"/>
  <c r="DZ97" i="12" s="1"/>
  <c r="DP97" i="12"/>
  <c r="DO97" i="12"/>
  <c r="DQ97" i="12" s="1"/>
  <c r="DN97" i="12"/>
  <c r="DK97" i="12"/>
  <c r="DE97" i="12"/>
  <c r="DA97" i="12"/>
  <c r="DF97" i="12" s="1"/>
  <c r="CW97" i="12"/>
  <c r="CS97" i="12"/>
  <c r="CR97" i="12"/>
  <c r="CO97" i="12"/>
  <c r="CT97" i="12" s="1"/>
  <c r="CL97" i="12"/>
  <c r="CJ97" i="12"/>
  <c r="CG97" i="12"/>
  <c r="CD97" i="12"/>
  <c r="BZ97" i="12"/>
  <c r="CH97" i="12" s="1"/>
  <c r="BY97" i="12"/>
  <c r="CE97" i="12" s="1"/>
  <c r="BX97" i="12"/>
  <c r="BW97" i="12"/>
  <c r="CA97" i="12" s="1"/>
  <c r="BT97" i="12"/>
  <c r="BP97" i="12"/>
  <c r="BM97" i="12"/>
  <c r="BI97" i="12"/>
  <c r="BN97" i="12" s="1"/>
  <c r="BH97" i="12"/>
  <c r="BD97" i="12"/>
  <c r="BG97" i="12" s="1"/>
  <c r="AZ97" i="12"/>
  <c r="AW97" i="12"/>
  <c r="AS97" i="12"/>
  <c r="AX97" i="12" s="1"/>
  <c r="AR97" i="12"/>
  <c r="AQ97" i="12"/>
  <c r="AN97" i="12"/>
  <c r="AT97" i="12" s="1"/>
  <c r="AU97" i="12" s="1"/>
  <c r="AI97" i="12"/>
  <c r="AG97" i="12"/>
  <c r="AF97" i="12"/>
  <c r="AH97" i="12" s="1"/>
  <c r="AE97" i="12"/>
  <c r="AB97" i="12"/>
  <c r="T97" i="12"/>
  <c r="S97" i="12"/>
  <c r="O97" i="12"/>
  <c r="U97" i="12" s="1"/>
  <c r="V97" i="12" s="1"/>
  <c r="I97" i="12"/>
  <c r="E97" i="12"/>
  <c r="J97" i="12" s="1"/>
  <c r="B97" i="12"/>
  <c r="DV97" i="12" s="1"/>
  <c r="DY96" i="12"/>
  <c r="EA96" i="12" s="1"/>
  <c r="DU96" i="12"/>
  <c r="DZ96" i="12" s="1"/>
  <c r="DO96" i="12"/>
  <c r="DQ96" i="12" s="1"/>
  <c r="DK96" i="12"/>
  <c r="DP96" i="12" s="1"/>
  <c r="DF96" i="12"/>
  <c r="DE96" i="12"/>
  <c r="DG96" i="12" s="1"/>
  <c r="DA96" i="12"/>
  <c r="CW96" i="12"/>
  <c r="CT96" i="12"/>
  <c r="CS96" i="12"/>
  <c r="CU96" i="12" s="1"/>
  <c r="CR96" i="12"/>
  <c r="CO96" i="12"/>
  <c r="CL96" i="12"/>
  <c r="CJ96" i="12"/>
  <c r="CG96" i="12"/>
  <c r="CE96" i="12"/>
  <c r="CD96" i="12"/>
  <c r="BZ96" i="12"/>
  <c r="CH96" i="12" s="1"/>
  <c r="BY96" i="12"/>
  <c r="BX96" i="12"/>
  <c r="BT96" i="12"/>
  <c r="BP96" i="12"/>
  <c r="BM96" i="12"/>
  <c r="BI96" i="12"/>
  <c r="BN96" i="12" s="1"/>
  <c r="BH96" i="12"/>
  <c r="BD96" i="12"/>
  <c r="AZ96" i="12"/>
  <c r="AW96" i="12"/>
  <c r="AS96" i="12"/>
  <c r="AX96" i="12" s="1"/>
  <c r="AR96" i="12"/>
  <c r="AN96" i="12"/>
  <c r="AQ96" i="12" s="1"/>
  <c r="AI96" i="12"/>
  <c r="AF96" i="12"/>
  <c r="AH96" i="12" s="1"/>
  <c r="AB96" i="12"/>
  <c r="AG96" i="12" s="1"/>
  <c r="U96" i="12"/>
  <c r="T96" i="12"/>
  <c r="S96" i="12"/>
  <c r="V96" i="12" s="1"/>
  <c r="O96" i="12"/>
  <c r="R96" i="12" s="1"/>
  <c r="I96" i="12"/>
  <c r="K96" i="12" s="1"/>
  <c r="E96" i="12"/>
  <c r="J96" i="12" s="1"/>
  <c r="B96" i="12"/>
  <c r="DV96" i="12" s="1"/>
  <c r="DZ95" i="12"/>
  <c r="EA95" i="12" s="1"/>
  <c r="DX95" i="12"/>
  <c r="DV95" i="12"/>
  <c r="DP95" i="12"/>
  <c r="DQ95" i="12" s="1"/>
  <c r="DN95" i="12"/>
  <c r="DG95" i="12"/>
  <c r="DF95" i="12"/>
  <c r="DD95" i="12"/>
  <c r="CW95" i="12"/>
  <c r="CU95" i="12"/>
  <c r="CT95" i="12"/>
  <c r="CL95" i="12"/>
  <c r="CJ95" i="12"/>
  <c r="CH95" i="12"/>
  <c r="CG95" i="12"/>
  <c r="CE95" i="12"/>
  <c r="CD95" i="12"/>
  <c r="CB95" i="12"/>
  <c r="CA95" i="12"/>
  <c r="BW95" i="12"/>
  <c r="BP95" i="12"/>
  <c r="BN95" i="12"/>
  <c r="BM95" i="12"/>
  <c r="BK95" i="12"/>
  <c r="BJ95" i="12"/>
  <c r="BG95" i="12"/>
  <c r="AZ95" i="12"/>
  <c r="AX95" i="12"/>
  <c r="AW95" i="12"/>
  <c r="AU95" i="12"/>
  <c r="AT95" i="12"/>
  <c r="AQ95" i="12"/>
  <c r="AI95" i="12"/>
  <c r="AH95" i="12"/>
  <c r="AG95" i="12"/>
  <c r="AE95" i="12"/>
  <c r="U95" i="12"/>
  <c r="V95" i="12" s="1"/>
  <c r="R95" i="12"/>
  <c r="K95" i="12"/>
  <c r="G95" i="12"/>
  <c r="DV94" i="12"/>
  <c r="CJ94" i="12"/>
  <c r="CG94" i="12"/>
  <c r="CD94" i="12"/>
  <c r="G94" i="12"/>
  <c r="DY93" i="12"/>
  <c r="EA93" i="12" s="1"/>
  <c r="DU93" i="12"/>
  <c r="DZ93" i="12" s="1"/>
  <c r="DP93" i="12"/>
  <c r="DO93" i="12"/>
  <c r="DQ93" i="12" s="1"/>
  <c r="DN93" i="12"/>
  <c r="DK93" i="12"/>
  <c r="DE93" i="12"/>
  <c r="DG93" i="12" s="1"/>
  <c r="DA93" i="12"/>
  <c r="DF93" i="12" s="1"/>
  <c r="CW93" i="12"/>
  <c r="CS93" i="12"/>
  <c r="CR93" i="12"/>
  <c r="CO93" i="12"/>
  <c r="CT93" i="12" s="1"/>
  <c r="CL93" i="12"/>
  <c r="CJ93" i="12"/>
  <c r="CG93" i="12"/>
  <c r="CD93" i="12"/>
  <c r="BZ93" i="12"/>
  <c r="CH93" i="12" s="1"/>
  <c r="BY93" i="12"/>
  <c r="CE93" i="12" s="1"/>
  <c r="BX93" i="12"/>
  <c r="CB93" i="12" s="1"/>
  <c r="BW93" i="12"/>
  <c r="CA93" i="12" s="1"/>
  <c r="BT93" i="12"/>
  <c r="BP93" i="12"/>
  <c r="BM93" i="12"/>
  <c r="BI93" i="12"/>
  <c r="BN93" i="12" s="1"/>
  <c r="BH93" i="12"/>
  <c r="BD93" i="12"/>
  <c r="BG93" i="12" s="1"/>
  <c r="AZ93" i="12"/>
  <c r="AW93" i="12"/>
  <c r="AS93" i="12"/>
  <c r="AX93" i="12" s="1"/>
  <c r="AR93" i="12"/>
  <c r="AQ93" i="12"/>
  <c r="AN93" i="12"/>
  <c r="AT93" i="12" s="1"/>
  <c r="AU93" i="12" s="1"/>
  <c r="AI93" i="12"/>
  <c r="AG93" i="12"/>
  <c r="AF93" i="12"/>
  <c r="AH93" i="12" s="1"/>
  <c r="AE93" i="12"/>
  <c r="AB93" i="12"/>
  <c r="T93" i="12"/>
  <c r="S93" i="12"/>
  <c r="O93" i="12"/>
  <c r="U93" i="12" s="1"/>
  <c r="V93" i="12" s="1"/>
  <c r="I93" i="12"/>
  <c r="K93" i="12" s="1"/>
  <c r="E93" i="12"/>
  <c r="J93" i="12" s="1"/>
  <c r="B93" i="12"/>
  <c r="DV93" i="12" s="1"/>
  <c r="DY92" i="12"/>
  <c r="DU92" i="12"/>
  <c r="DZ92" i="12" s="1"/>
  <c r="DO92" i="12"/>
  <c r="DK92" i="12"/>
  <c r="DP92" i="12" s="1"/>
  <c r="DF92" i="12"/>
  <c r="DE92" i="12"/>
  <c r="DG92" i="12" s="1"/>
  <c r="DA92" i="12"/>
  <c r="CL92" i="12"/>
  <c r="CJ92" i="12"/>
  <c r="CG92" i="12"/>
  <c r="CE92" i="12"/>
  <c r="CD92" i="12"/>
  <c r="BZ92" i="12"/>
  <c r="CH92" i="12" s="1"/>
  <c r="BY92" i="12"/>
  <c r="BX92" i="12"/>
  <c r="BT92" i="12"/>
  <c r="BP92" i="12"/>
  <c r="BM92" i="12"/>
  <c r="BI92" i="12"/>
  <c r="BN92" i="12" s="1"/>
  <c r="BH92" i="12"/>
  <c r="BD92" i="12"/>
  <c r="AZ92" i="12"/>
  <c r="AW92" i="12"/>
  <c r="AS92" i="12"/>
  <c r="AX92" i="12" s="1"/>
  <c r="AR92" i="12"/>
  <c r="AN92" i="12"/>
  <c r="AQ92" i="12" s="1"/>
  <c r="AI92" i="12"/>
  <c r="AF92" i="12"/>
  <c r="AH92" i="12" s="1"/>
  <c r="AB92" i="12"/>
  <c r="AG92" i="12" s="1"/>
  <c r="U92" i="12"/>
  <c r="T92" i="12"/>
  <c r="S92" i="12"/>
  <c r="V92" i="12" s="1"/>
  <c r="O92" i="12"/>
  <c r="R92" i="12" s="1"/>
  <c r="I92" i="12"/>
  <c r="K92" i="12" s="1"/>
  <c r="E92" i="12"/>
  <c r="J92" i="12" s="1"/>
  <c r="B92" i="12"/>
  <c r="DV92" i="12" s="1"/>
  <c r="DY91" i="12"/>
  <c r="DU91" i="12"/>
  <c r="DZ91" i="12" s="1"/>
  <c r="DP91" i="12"/>
  <c r="DO91" i="12"/>
  <c r="DQ91" i="12" s="1"/>
  <c r="DN91" i="12"/>
  <c r="DK91" i="12"/>
  <c r="DE91" i="12"/>
  <c r="DA91" i="12"/>
  <c r="DF91" i="12" s="1"/>
  <c r="CL91" i="12"/>
  <c r="CJ91" i="12"/>
  <c r="CG91" i="12"/>
  <c r="CD91" i="12"/>
  <c r="BZ91" i="12"/>
  <c r="CH91" i="12" s="1"/>
  <c r="BY91" i="12"/>
  <c r="CE91" i="12" s="1"/>
  <c r="BX91" i="12"/>
  <c r="BW91" i="12"/>
  <c r="CA91" i="12" s="1"/>
  <c r="BT91" i="12"/>
  <c r="BP91" i="12"/>
  <c r="BM91" i="12"/>
  <c r="BI91" i="12"/>
  <c r="BN91" i="12" s="1"/>
  <c r="BH91" i="12"/>
  <c r="BD91" i="12"/>
  <c r="BG91" i="12" s="1"/>
  <c r="AZ91" i="12"/>
  <c r="AW91" i="12"/>
  <c r="AS91" i="12"/>
  <c r="AX91" i="12" s="1"/>
  <c r="AR91" i="12"/>
  <c r="AQ91" i="12"/>
  <c r="AN91" i="12"/>
  <c r="AT91" i="12" s="1"/>
  <c r="AU91" i="12" s="1"/>
  <c r="AI91" i="12"/>
  <c r="AG91" i="12"/>
  <c r="AF91" i="12"/>
  <c r="AH91" i="12" s="1"/>
  <c r="AE91" i="12"/>
  <c r="AB91" i="12"/>
  <c r="T91" i="12"/>
  <c r="S91" i="12"/>
  <c r="O91" i="12"/>
  <c r="U91" i="12" s="1"/>
  <c r="V91" i="12" s="1"/>
  <c r="I91" i="12"/>
  <c r="E91" i="12"/>
  <c r="J91" i="12" s="1"/>
  <c r="B91" i="12"/>
  <c r="DV91" i="12" s="1"/>
  <c r="DY90" i="12"/>
  <c r="EA90" i="12" s="1"/>
  <c r="DU90" i="12"/>
  <c r="DZ90" i="12" s="1"/>
  <c r="DO90" i="12"/>
  <c r="DQ90" i="12" s="1"/>
  <c r="DK90" i="12"/>
  <c r="DP90" i="12" s="1"/>
  <c r="DF90" i="12"/>
  <c r="DE90" i="12"/>
  <c r="DG90" i="12" s="1"/>
  <c r="DA90" i="12"/>
  <c r="CL90" i="12"/>
  <c r="CJ90" i="12"/>
  <c r="CG90" i="12"/>
  <c r="CE90" i="12"/>
  <c r="CD90" i="12"/>
  <c r="BZ90" i="12"/>
  <c r="CH90" i="12" s="1"/>
  <c r="BY90" i="12"/>
  <c r="BX90" i="12"/>
  <c r="BT90" i="12"/>
  <c r="BP90" i="12"/>
  <c r="BM90" i="12"/>
  <c r="BI90" i="12"/>
  <c r="BN90" i="12" s="1"/>
  <c r="BH90" i="12"/>
  <c r="BD90" i="12"/>
  <c r="AZ90" i="12"/>
  <c r="AW90" i="12"/>
  <c r="AS90" i="12"/>
  <c r="AX90" i="12" s="1"/>
  <c r="AR90" i="12"/>
  <c r="AN90" i="12"/>
  <c r="AQ90" i="12" s="1"/>
  <c r="AI90" i="12"/>
  <c r="AF90" i="12"/>
  <c r="AB90" i="12"/>
  <c r="AG90" i="12" s="1"/>
  <c r="U90" i="12"/>
  <c r="T90" i="12"/>
  <c r="S90" i="12"/>
  <c r="V90" i="12" s="1"/>
  <c r="O90" i="12"/>
  <c r="R90" i="12" s="1"/>
  <c r="I90" i="12"/>
  <c r="E90" i="12"/>
  <c r="J90" i="12" s="1"/>
  <c r="B90" i="12"/>
  <c r="DV90" i="12" s="1"/>
  <c r="DY89" i="12"/>
  <c r="EA89" i="12" s="1"/>
  <c r="DU89" i="12"/>
  <c r="DZ89" i="12" s="1"/>
  <c r="DP89" i="12"/>
  <c r="DO89" i="12"/>
  <c r="DQ89" i="12" s="1"/>
  <c r="DN89" i="12"/>
  <c r="DK89" i="12"/>
  <c r="DE89" i="12"/>
  <c r="DG89" i="12" s="1"/>
  <c r="DA89" i="12"/>
  <c r="DF89" i="12" s="1"/>
  <c r="CW89" i="12"/>
  <c r="CS89" i="12"/>
  <c r="CR89" i="12"/>
  <c r="CO89" i="12"/>
  <c r="CT89" i="12" s="1"/>
  <c r="CL89" i="12"/>
  <c r="CJ89" i="12"/>
  <c r="CG89" i="12"/>
  <c r="CD89" i="12"/>
  <c r="BZ89" i="12"/>
  <c r="CH89" i="12" s="1"/>
  <c r="BY89" i="12"/>
  <c r="CE89" i="12" s="1"/>
  <c r="BX89" i="12"/>
  <c r="CB89" i="12" s="1"/>
  <c r="BW89" i="12"/>
  <c r="CA89" i="12" s="1"/>
  <c r="BT89" i="12"/>
  <c r="BP89" i="12"/>
  <c r="BM89" i="12"/>
  <c r="BI89" i="12"/>
  <c r="BN89" i="12" s="1"/>
  <c r="BH89" i="12"/>
  <c r="BD89" i="12"/>
  <c r="BG89" i="12" s="1"/>
  <c r="AZ89" i="12"/>
  <c r="AW89" i="12"/>
  <c r="AS89" i="12"/>
  <c r="AX89" i="12" s="1"/>
  <c r="AR89" i="12"/>
  <c r="AQ89" i="12"/>
  <c r="AN89" i="12"/>
  <c r="AT89" i="12" s="1"/>
  <c r="AU89" i="12" s="1"/>
  <c r="AI89" i="12"/>
  <c r="AG89" i="12"/>
  <c r="AF89" i="12"/>
  <c r="AH89" i="12" s="1"/>
  <c r="AE89" i="12"/>
  <c r="AB89" i="12"/>
  <c r="T89" i="12"/>
  <c r="S89" i="12"/>
  <c r="O89" i="12"/>
  <c r="U89" i="12" s="1"/>
  <c r="V89" i="12" s="1"/>
  <c r="I89" i="12"/>
  <c r="K89" i="12" s="1"/>
  <c r="E89" i="12"/>
  <c r="J89" i="12" s="1"/>
  <c r="B89" i="12"/>
  <c r="DV89" i="12" s="1"/>
  <c r="DY88" i="12"/>
  <c r="DU88" i="12"/>
  <c r="DZ88" i="12" s="1"/>
  <c r="DO88" i="12"/>
  <c r="DK88" i="12"/>
  <c r="DP88" i="12" s="1"/>
  <c r="DF88" i="12"/>
  <c r="DE88" i="12"/>
  <c r="DG88" i="12" s="1"/>
  <c r="DA88" i="12"/>
  <c r="CL88" i="12"/>
  <c r="CJ88" i="12"/>
  <c r="CG88" i="12"/>
  <c r="CE88" i="12"/>
  <c r="CD88" i="12"/>
  <c r="BZ88" i="12"/>
  <c r="CH88" i="12" s="1"/>
  <c r="BY88" i="12"/>
  <c r="BX88" i="12"/>
  <c r="BT88" i="12"/>
  <c r="BP88" i="12"/>
  <c r="BM88" i="12"/>
  <c r="BI88" i="12"/>
  <c r="BN88" i="12" s="1"/>
  <c r="BH88" i="12"/>
  <c r="BD88" i="12"/>
  <c r="AZ88" i="12"/>
  <c r="AW88" i="12"/>
  <c r="AS88" i="12"/>
  <c r="AX88" i="12" s="1"/>
  <c r="AR88" i="12"/>
  <c r="AN88" i="12"/>
  <c r="AQ88" i="12" s="1"/>
  <c r="AI88" i="12"/>
  <c r="AF88" i="12"/>
  <c r="AH88" i="12" s="1"/>
  <c r="AB88" i="12"/>
  <c r="AG88" i="12" s="1"/>
  <c r="U88" i="12"/>
  <c r="T88" i="12"/>
  <c r="S88" i="12"/>
  <c r="V88" i="12" s="1"/>
  <c r="O88" i="12"/>
  <c r="R88" i="12" s="1"/>
  <c r="I88" i="12"/>
  <c r="K88" i="12" s="1"/>
  <c r="E88" i="12"/>
  <c r="J88" i="12" s="1"/>
  <c r="B88" i="12"/>
  <c r="DV88" i="12" s="1"/>
  <c r="DY87" i="12"/>
  <c r="DU87" i="12"/>
  <c r="DZ87" i="12" s="1"/>
  <c r="DP87" i="12"/>
  <c r="DO87" i="12"/>
  <c r="DQ87" i="12" s="1"/>
  <c r="DN87" i="12"/>
  <c r="DK87" i="12"/>
  <c r="DE87" i="12"/>
  <c r="DA87" i="12"/>
  <c r="DF87" i="12" s="1"/>
  <c r="CW87" i="12"/>
  <c r="CS87" i="12"/>
  <c r="CR87" i="12"/>
  <c r="CO87" i="12"/>
  <c r="CT87" i="12" s="1"/>
  <c r="CL87" i="12"/>
  <c r="CJ87" i="12"/>
  <c r="CG87" i="12"/>
  <c r="CD87" i="12"/>
  <c r="BZ87" i="12"/>
  <c r="CH87" i="12" s="1"/>
  <c r="BY87" i="12"/>
  <c r="CE87" i="12" s="1"/>
  <c r="BX87" i="12"/>
  <c r="BW87" i="12"/>
  <c r="CA87" i="12" s="1"/>
  <c r="BT87" i="12"/>
  <c r="BP87" i="12"/>
  <c r="BM87" i="12"/>
  <c r="BI87" i="12"/>
  <c r="BN87" i="12" s="1"/>
  <c r="BH87" i="12"/>
  <c r="BD87" i="12"/>
  <c r="BG87" i="12" s="1"/>
  <c r="AZ87" i="12"/>
  <c r="AW87" i="12"/>
  <c r="AS87" i="12"/>
  <c r="AX87" i="12" s="1"/>
  <c r="AR87" i="12"/>
  <c r="AQ87" i="12"/>
  <c r="AN87" i="12"/>
  <c r="AT87" i="12" s="1"/>
  <c r="AU87" i="12" s="1"/>
  <c r="AI87" i="12"/>
  <c r="AG87" i="12"/>
  <c r="AF87" i="12"/>
  <c r="AH87" i="12" s="1"/>
  <c r="AE87" i="12"/>
  <c r="AB87" i="12"/>
  <c r="T87" i="12"/>
  <c r="S87" i="12"/>
  <c r="O87" i="12"/>
  <c r="U87" i="12" s="1"/>
  <c r="V87" i="12" s="1"/>
  <c r="I87" i="12"/>
  <c r="E87" i="12"/>
  <c r="J87" i="12" s="1"/>
  <c r="B87" i="12"/>
  <c r="DV87" i="12" s="1"/>
  <c r="DY86" i="12"/>
  <c r="EA86" i="12" s="1"/>
  <c r="DU86" i="12"/>
  <c r="DZ86" i="12" s="1"/>
  <c r="DO86" i="12"/>
  <c r="DQ86" i="12" s="1"/>
  <c r="DK86" i="12"/>
  <c r="DP86" i="12" s="1"/>
  <c r="DF86" i="12"/>
  <c r="DE86" i="12"/>
  <c r="DG86" i="12" s="1"/>
  <c r="DA86" i="12"/>
  <c r="CW86" i="12"/>
  <c r="CT86" i="12"/>
  <c r="CS86" i="12"/>
  <c r="CU86" i="12" s="1"/>
  <c r="CR86" i="12"/>
  <c r="CO86" i="12"/>
  <c r="CL86" i="12"/>
  <c r="CJ86" i="12"/>
  <c r="CG86" i="12"/>
  <c r="CE86" i="12"/>
  <c r="CD86" i="12"/>
  <c r="BZ86" i="12"/>
  <c r="CH86" i="12" s="1"/>
  <c r="BY86" i="12"/>
  <c r="BX86" i="12"/>
  <c r="BT86" i="12"/>
  <c r="BP86" i="12"/>
  <c r="BM86" i="12"/>
  <c r="BI86" i="12"/>
  <c r="BN86" i="12" s="1"/>
  <c r="BH86" i="12"/>
  <c r="BD86" i="12"/>
  <c r="AZ86" i="12"/>
  <c r="AW86" i="12"/>
  <c r="AS86" i="12"/>
  <c r="AX86" i="12" s="1"/>
  <c r="AR86" i="12"/>
  <c r="AN86" i="12"/>
  <c r="AQ86" i="12" s="1"/>
  <c r="AI86" i="12"/>
  <c r="AF86" i="12"/>
  <c r="AH86" i="12" s="1"/>
  <c r="AB86" i="12"/>
  <c r="AG86" i="12" s="1"/>
  <c r="U86" i="12"/>
  <c r="T86" i="12"/>
  <c r="S86" i="12"/>
  <c r="V86" i="12" s="1"/>
  <c r="O86" i="12"/>
  <c r="R86" i="12" s="1"/>
  <c r="I86" i="12"/>
  <c r="K86" i="12" s="1"/>
  <c r="E86" i="12"/>
  <c r="J86" i="12" s="1"/>
  <c r="B86" i="12"/>
  <c r="DV86" i="12" s="1"/>
  <c r="DZ85" i="12"/>
  <c r="EA85" i="12" s="1"/>
  <c r="DX85" i="12"/>
  <c r="DV85" i="12"/>
  <c r="DP85" i="12"/>
  <c r="DQ85" i="12" s="1"/>
  <c r="DN85" i="12"/>
  <c r="DG85" i="12"/>
  <c r="DF85" i="12"/>
  <c r="DD85" i="12"/>
  <c r="CW85" i="12"/>
  <c r="CU85" i="12"/>
  <c r="CT85" i="12"/>
  <c r="CL85" i="12"/>
  <c r="CJ85" i="12"/>
  <c r="CH85" i="12"/>
  <c r="CG85" i="12"/>
  <c r="CE85" i="12"/>
  <c r="CD85" i="12"/>
  <c r="CB85" i="12"/>
  <c r="CA85" i="12"/>
  <c r="BW85" i="12"/>
  <c r="BP85" i="12"/>
  <c r="BN85" i="12"/>
  <c r="BM85" i="12"/>
  <c r="BK85" i="12"/>
  <c r="BJ85" i="12"/>
  <c r="BG85" i="12"/>
  <c r="AZ85" i="12"/>
  <c r="AX85" i="12"/>
  <c r="AW85" i="12"/>
  <c r="AU85" i="12"/>
  <c r="AT85" i="12"/>
  <c r="AQ85" i="12"/>
  <c r="AI85" i="12"/>
  <c r="AH85" i="12"/>
  <c r="AG85" i="12"/>
  <c r="AE85" i="12"/>
  <c r="U85" i="12"/>
  <c r="V85" i="12" s="1"/>
  <c r="R85" i="12"/>
  <c r="K85" i="12"/>
  <c r="G85" i="12"/>
  <c r="DY84" i="12"/>
  <c r="DU84" i="12"/>
  <c r="DZ84" i="12" s="1"/>
  <c r="DO84" i="12"/>
  <c r="DK84" i="12"/>
  <c r="DP84" i="12" s="1"/>
  <c r="DF84" i="12"/>
  <c r="DE84" i="12"/>
  <c r="DG84" i="12" s="1"/>
  <c r="DA84" i="12"/>
  <c r="CW84" i="12"/>
  <c r="CT84" i="12"/>
  <c r="CS84" i="12"/>
  <c r="CU84" i="12" s="1"/>
  <c r="CR84" i="12"/>
  <c r="CO84" i="12"/>
  <c r="CL84" i="12"/>
  <c r="CJ84" i="12"/>
  <c r="CG84" i="12"/>
  <c r="CE84" i="12"/>
  <c r="CD84" i="12"/>
  <c r="BZ84" i="12"/>
  <c r="CH84" i="12" s="1"/>
  <c r="BY84" i="12"/>
  <c r="BX84" i="12"/>
  <c r="BT84" i="12"/>
  <c r="BP84" i="12"/>
  <c r="BM84" i="12"/>
  <c r="BI84" i="12"/>
  <c r="BN84" i="12" s="1"/>
  <c r="BH84" i="12"/>
  <c r="BD84" i="12"/>
  <c r="AZ84" i="12"/>
  <c r="AW84" i="12"/>
  <c r="AS84" i="12"/>
  <c r="AX84" i="12" s="1"/>
  <c r="AR84" i="12"/>
  <c r="AN84" i="12"/>
  <c r="AQ84" i="12" s="1"/>
  <c r="AI84" i="12"/>
  <c r="AF84" i="12"/>
  <c r="AB84" i="12"/>
  <c r="AG84" i="12" s="1"/>
  <c r="U84" i="12"/>
  <c r="T84" i="12"/>
  <c r="S84" i="12"/>
  <c r="V84" i="12" s="1"/>
  <c r="O84" i="12"/>
  <c r="R84" i="12" s="1"/>
  <c r="I84" i="12"/>
  <c r="E84" i="12"/>
  <c r="J84" i="12" s="1"/>
  <c r="B84" i="12"/>
  <c r="DV84" i="12" s="1"/>
  <c r="DY83" i="12"/>
  <c r="EA83" i="12" s="1"/>
  <c r="DU83" i="12"/>
  <c r="DZ83" i="12" s="1"/>
  <c r="DP83" i="12"/>
  <c r="DO83" i="12"/>
  <c r="DQ83" i="12" s="1"/>
  <c r="DN83" i="12"/>
  <c r="DK83" i="12"/>
  <c r="DE83" i="12"/>
  <c r="DG83" i="12" s="1"/>
  <c r="DA83" i="12"/>
  <c r="DF83" i="12" s="1"/>
  <c r="CW83" i="12"/>
  <c r="CS83" i="12"/>
  <c r="CR83" i="12"/>
  <c r="CO83" i="12"/>
  <c r="CT83" i="12" s="1"/>
  <c r="CL83" i="12"/>
  <c r="CJ83" i="12"/>
  <c r="CG83" i="12"/>
  <c r="CD83" i="12"/>
  <c r="BZ83" i="12"/>
  <c r="CH83" i="12" s="1"/>
  <c r="BY83" i="12"/>
  <c r="CE83" i="12" s="1"/>
  <c r="BX83" i="12"/>
  <c r="CB83" i="12" s="1"/>
  <c r="BW83" i="12"/>
  <c r="CA83" i="12" s="1"/>
  <c r="BT83" i="12"/>
  <c r="BP83" i="12"/>
  <c r="BM83" i="12"/>
  <c r="BI83" i="12"/>
  <c r="BN83" i="12" s="1"/>
  <c r="BH83" i="12"/>
  <c r="BD83" i="12"/>
  <c r="BG83" i="12" s="1"/>
  <c r="AZ83" i="12"/>
  <c r="AW83" i="12"/>
  <c r="AS83" i="12"/>
  <c r="AX83" i="12" s="1"/>
  <c r="AR83" i="12"/>
  <c r="AQ83" i="12"/>
  <c r="AN83" i="12"/>
  <c r="AT83" i="12" s="1"/>
  <c r="AU83" i="12" s="1"/>
  <c r="AI83" i="12"/>
  <c r="AG83" i="12"/>
  <c r="AF83" i="12"/>
  <c r="AH83" i="12" s="1"/>
  <c r="AE83" i="12"/>
  <c r="AB83" i="12"/>
  <c r="T83" i="12"/>
  <c r="S83" i="12"/>
  <c r="O83" i="12"/>
  <c r="U83" i="12" s="1"/>
  <c r="V83" i="12" s="1"/>
  <c r="I83" i="12"/>
  <c r="K83" i="12" s="1"/>
  <c r="E83" i="12"/>
  <c r="J83" i="12" s="1"/>
  <c r="B83" i="12"/>
  <c r="DV83" i="12" s="1"/>
  <c r="EA82" i="12"/>
  <c r="DZ82" i="12"/>
  <c r="DX82" i="12"/>
  <c r="DV82" i="12"/>
  <c r="DQ82" i="12"/>
  <c r="DP82" i="12"/>
  <c r="DN82" i="12"/>
  <c r="DF82" i="12"/>
  <c r="DG82" i="12" s="1"/>
  <c r="DD82" i="12"/>
  <c r="CW82" i="12"/>
  <c r="CT82" i="12"/>
  <c r="CU82" i="12" s="1"/>
  <c r="CL82" i="12"/>
  <c r="CJ82" i="12"/>
  <c r="CG82" i="12"/>
  <c r="CH82" i="12" s="1"/>
  <c r="CD82" i="12"/>
  <c r="CE82" i="12" s="1"/>
  <c r="CA82" i="12"/>
  <c r="CB82" i="12" s="1"/>
  <c r="BW82" i="12"/>
  <c r="BP82" i="12"/>
  <c r="BM82" i="12"/>
  <c r="BN82" i="12" s="1"/>
  <c r="BJ82" i="12"/>
  <c r="BK82" i="12" s="1"/>
  <c r="BG82" i="12"/>
  <c r="AZ82" i="12"/>
  <c r="AW82" i="12"/>
  <c r="AX82" i="12" s="1"/>
  <c r="AT82" i="12"/>
  <c r="AU82" i="12" s="1"/>
  <c r="AQ82" i="12"/>
  <c r="AI82" i="12"/>
  <c r="AG82" i="12"/>
  <c r="AH82" i="12" s="1"/>
  <c r="AE82" i="12"/>
  <c r="V82" i="12"/>
  <c r="U82" i="12"/>
  <c r="R82" i="12"/>
  <c r="K82" i="12"/>
  <c r="G82" i="12"/>
  <c r="DZ81" i="12"/>
  <c r="DY81" i="12"/>
  <c r="DX81" i="12"/>
  <c r="DU81" i="12"/>
  <c r="DP81" i="12"/>
  <c r="DO81" i="12"/>
  <c r="DN81" i="12"/>
  <c r="DK81" i="12"/>
  <c r="DE81" i="12"/>
  <c r="DA81" i="12"/>
  <c r="CW81" i="12"/>
  <c r="CU81" i="12"/>
  <c r="CS81" i="12"/>
  <c r="CR81" i="12"/>
  <c r="CO81" i="12"/>
  <c r="CT81" i="12" s="1"/>
  <c r="CL81" i="12"/>
  <c r="CJ81" i="12"/>
  <c r="CG81" i="12"/>
  <c r="CD81" i="12"/>
  <c r="BZ81" i="12"/>
  <c r="BY81" i="12"/>
  <c r="CE81" i="12" s="1"/>
  <c r="BX81" i="12"/>
  <c r="BW81" i="12"/>
  <c r="CA81" i="12" s="1"/>
  <c r="BT81" i="12"/>
  <c r="BP81" i="12"/>
  <c r="BM81" i="12"/>
  <c r="BJ81" i="12"/>
  <c r="BI81" i="12"/>
  <c r="BN81" i="12" s="1"/>
  <c r="BH81" i="12"/>
  <c r="BK81" i="12" s="1"/>
  <c r="BD81" i="12"/>
  <c r="BG81" i="12" s="1"/>
  <c r="AZ81" i="12"/>
  <c r="AW81" i="12"/>
  <c r="AS81" i="12"/>
  <c r="AX81" i="12" s="1"/>
  <c r="AR81" i="12"/>
  <c r="AQ81" i="12"/>
  <c r="AN81" i="12"/>
  <c r="AT81" i="12" s="1"/>
  <c r="AU81" i="12" s="1"/>
  <c r="AI81" i="12"/>
  <c r="AG81" i="12"/>
  <c r="AF81" i="12"/>
  <c r="AH81" i="12" s="1"/>
  <c r="AE81" i="12"/>
  <c r="AB81" i="12"/>
  <c r="T81" i="12"/>
  <c r="S81" i="12"/>
  <c r="R81" i="12"/>
  <c r="O81" i="12"/>
  <c r="U81" i="12" s="1"/>
  <c r="V81" i="12" s="1"/>
  <c r="J81" i="12"/>
  <c r="I81" i="12"/>
  <c r="H81" i="12"/>
  <c r="E81" i="12"/>
  <c r="B81" i="12"/>
  <c r="DV81" i="12" s="1"/>
  <c r="DY80" i="12"/>
  <c r="EA80" i="12" s="1"/>
  <c r="DU80" i="12"/>
  <c r="DZ80" i="12" s="1"/>
  <c r="DO80" i="12"/>
  <c r="DK80" i="12"/>
  <c r="DF80" i="12"/>
  <c r="DE80" i="12"/>
  <c r="DD80" i="12"/>
  <c r="DA80" i="12"/>
  <c r="CW80" i="12"/>
  <c r="CT80" i="12"/>
  <c r="CS80" i="12"/>
  <c r="CU80" i="12" s="1"/>
  <c r="CR80" i="12"/>
  <c r="CO80" i="12"/>
  <c r="CL80" i="12"/>
  <c r="CJ80" i="12"/>
  <c r="CG80" i="12"/>
  <c r="CE80" i="12"/>
  <c r="CD80" i="12"/>
  <c r="BZ80" i="12"/>
  <c r="CH80" i="12" s="1"/>
  <c r="BY80" i="12"/>
  <c r="BX80" i="12"/>
  <c r="BT80" i="12"/>
  <c r="BP80" i="12"/>
  <c r="BM80" i="12"/>
  <c r="BI80" i="12"/>
  <c r="BN80" i="12" s="1"/>
  <c r="BH80" i="12"/>
  <c r="BG80" i="12"/>
  <c r="BD80" i="12"/>
  <c r="AZ80" i="12"/>
  <c r="AW80" i="12"/>
  <c r="AT80" i="12"/>
  <c r="AS80" i="12"/>
  <c r="AX80" i="12" s="1"/>
  <c r="AR80" i="12"/>
  <c r="AU80" i="12" s="1"/>
  <c r="AN80" i="12"/>
  <c r="AI80" i="12"/>
  <c r="AF80" i="12"/>
  <c r="AB80" i="12"/>
  <c r="U80" i="12"/>
  <c r="T80" i="12"/>
  <c r="S80" i="12"/>
  <c r="V80" i="12" s="1"/>
  <c r="O80" i="12"/>
  <c r="R80" i="12" s="1"/>
  <c r="I80" i="12"/>
  <c r="K80" i="12" s="1"/>
  <c r="E80" i="12"/>
  <c r="J80" i="12" s="1"/>
  <c r="B80" i="12"/>
  <c r="DV80" i="12" s="1"/>
  <c r="DY79" i="12"/>
  <c r="DU79" i="12"/>
  <c r="DZ79" i="12" s="1"/>
  <c r="DP79" i="12"/>
  <c r="DO79" i="12"/>
  <c r="DQ79" i="12" s="1"/>
  <c r="DN79" i="12"/>
  <c r="DK79" i="12"/>
  <c r="DE79" i="12"/>
  <c r="DA79" i="12"/>
  <c r="CW79" i="12"/>
  <c r="CS79" i="12"/>
  <c r="CU79" i="12" s="1"/>
  <c r="CR79" i="12"/>
  <c r="CO79" i="12"/>
  <c r="CT79" i="12" s="1"/>
  <c r="CL79" i="12"/>
  <c r="CJ79" i="12"/>
  <c r="CG79" i="12"/>
  <c r="CD79" i="12"/>
  <c r="BZ79" i="12"/>
  <c r="CH79" i="12" s="1"/>
  <c r="BY79" i="12"/>
  <c r="BX79" i="12"/>
  <c r="BW79" i="12"/>
  <c r="CA79" i="12" s="1"/>
  <c r="BT79" i="12"/>
  <c r="BP79" i="12"/>
  <c r="BM79" i="12"/>
  <c r="BI79" i="12"/>
  <c r="BN79" i="12" s="1"/>
  <c r="BH79" i="12"/>
  <c r="BD79" i="12"/>
  <c r="BG79" i="12" s="1"/>
  <c r="AZ79" i="12"/>
  <c r="AX79" i="12"/>
  <c r="AW79" i="12"/>
  <c r="AS79" i="12"/>
  <c r="AR79" i="12"/>
  <c r="AQ79" i="12"/>
  <c r="AN79" i="12"/>
  <c r="AT79" i="12" s="1"/>
  <c r="AU79" i="12" s="1"/>
  <c r="AI79" i="12"/>
  <c r="AG79" i="12"/>
  <c r="AF79" i="12"/>
  <c r="AE79" i="12"/>
  <c r="AB79" i="12"/>
  <c r="T79" i="12"/>
  <c r="S79" i="12"/>
  <c r="O79" i="12"/>
  <c r="U79" i="12" s="1"/>
  <c r="V79" i="12" s="1"/>
  <c r="I79" i="12"/>
  <c r="E79" i="12"/>
  <c r="J79" i="12" s="1"/>
  <c r="B79" i="12"/>
  <c r="DV79" i="12" s="1"/>
  <c r="EA78" i="12"/>
  <c r="DZ78" i="12"/>
  <c r="DX78" i="12"/>
  <c r="DV78" i="12"/>
  <c r="DQ78" i="12"/>
  <c r="DP78" i="12"/>
  <c r="DN78" i="12"/>
  <c r="DF78" i="12"/>
  <c r="DG78" i="12" s="1"/>
  <c r="DD78" i="12"/>
  <c r="CW78" i="12"/>
  <c r="CT78" i="12"/>
  <c r="CU78" i="12" s="1"/>
  <c r="CL78" i="12"/>
  <c r="CJ78" i="12"/>
  <c r="CG78" i="12"/>
  <c r="CH78" i="12" s="1"/>
  <c r="CD78" i="12"/>
  <c r="CE78" i="12" s="1"/>
  <c r="CA78" i="12"/>
  <c r="CB78" i="12" s="1"/>
  <c r="BW78" i="12"/>
  <c r="BP78" i="12"/>
  <c r="BM78" i="12"/>
  <c r="BN78" i="12" s="1"/>
  <c r="BJ78" i="12"/>
  <c r="BK78" i="12" s="1"/>
  <c r="BG78" i="12"/>
  <c r="AZ78" i="12"/>
  <c r="AW78" i="12"/>
  <c r="AX78" i="12" s="1"/>
  <c r="AT78" i="12"/>
  <c r="AU78" i="12" s="1"/>
  <c r="AQ78" i="12"/>
  <c r="AI78" i="12"/>
  <c r="AG78" i="12"/>
  <c r="AH78" i="12" s="1"/>
  <c r="AE78" i="12"/>
  <c r="V78" i="12"/>
  <c r="U78" i="12"/>
  <c r="R78" i="12"/>
  <c r="K78" i="12"/>
  <c r="G78" i="12"/>
  <c r="DY77" i="12"/>
  <c r="DU77" i="12"/>
  <c r="DZ77" i="12" s="1"/>
  <c r="DP77" i="12"/>
  <c r="DO77" i="12"/>
  <c r="DQ77" i="12" s="1"/>
  <c r="DN77" i="12"/>
  <c r="DK77" i="12"/>
  <c r="DE77" i="12"/>
  <c r="DA77" i="12"/>
  <c r="CW77" i="12"/>
  <c r="CS77" i="12"/>
  <c r="CU77" i="12" s="1"/>
  <c r="CR77" i="12"/>
  <c r="CO77" i="12"/>
  <c r="CT77" i="12" s="1"/>
  <c r="CL77" i="12"/>
  <c r="CJ77" i="12"/>
  <c r="CG77" i="12"/>
  <c r="CD77" i="12"/>
  <c r="BZ77" i="12"/>
  <c r="CH77" i="12" s="1"/>
  <c r="BY77" i="12"/>
  <c r="BX77" i="12"/>
  <c r="BW77" i="12"/>
  <c r="CA77" i="12" s="1"/>
  <c r="BT77" i="12"/>
  <c r="BP77" i="12"/>
  <c r="BM77" i="12"/>
  <c r="BI77" i="12"/>
  <c r="BN77" i="12" s="1"/>
  <c r="BH77" i="12"/>
  <c r="BD77" i="12"/>
  <c r="BG77" i="12" s="1"/>
  <c r="AZ77" i="12"/>
  <c r="AX77" i="12"/>
  <c r="AW77" i="12"/>
  <c r="AS77" i="12"/>
  <c r="AR77" i="12"/>
  <c r="AQ77" i="12"/>
  <c r="AN77" i="12"/>
  <c r="AT77" i="12" s="1"/>
  <c r="AU77" i="12" s="1"/>
  <c r="AI77" i="12"/>
  <c r="AG77" i="12"/>
  <c r="AF77" i="12"/>
  <c r="AE77" i="12"/>
  <c r="AB77" i="12"/>
  <c r="T77" i="12"/>
  <c r="S77" i="12"/>
  <c r="O77" i="12"/>
  <c r="U77" i="12" s="1"/>
  <c r="V77" i="12" s="1"/>
  <c r="I77" i="12"/>
  <c r="E77" i="12"/>
  <c r="J77" i="12" s="1"/>
  <c r="B77" i="12"/>
  <c r="DV77" i="12" s="1"/>
  <c r="EA76" i="12"/>
  <c r="DY76" i="12"/>
  <c r="DV76" i="12"/>
  <c r="DU76" i="12"/>
  <c r="DZ76" i="12" s="1"/>
  <c r="DO76" i="12"/>
  <c r="DK76" i="12"/>
  <c r="DF76" i="12"/>
  <c r="DE76" i="12"/>
  <c r="DG76" i="12" s="1"/>
  <c r="DA76" i="12"/>
  <c r="CL76" i="12"/>
  <c r="CJ76" i="12"/>
  <c r="CG76" i="12"/>
  <c r="CE76" i="12"/>
  <c r="CD76" i="12"/>
  <c r="BZ76" i="12"/>
  <c r="CH76" i="12" s="1"/>
  <c r="BY76" i="12"/>
  <c r="BX76" i="12"/>
  <c r="BT76" i="12"/>
  <c r="BP76" i="12"/>
  <c r="BM76" i="12"/>
  <c r="BI76" i="12"/>
  <c r="BN76" i="12" s="1"/>
  <c r="BH76" i="12"/>
  <c r="BG76" i="12"/>
  <c r="BD76" i="12"/>
  <c r="AZ76" i="12"/>
  <c r="AW76" i="12"/>
  <c r="AS76" i="12"/>
  <c r="AX76" i="12" s="1"/>
  <c r="AR76" i="12"/>
  <c r="AN76" i="12"/>
  <c r="AI76" i="12"/>
  <c r="AF76" i="12"/>
  <c r="AB76" i="12"/>
  <c r="U76" i="12"/>
  <c r="T76" i="12"/>
  <c r="S76" i="12"/>
  <c r="V76" i="12" s="1"/>
  <c r="O76" i="12"/>
  <c r="R76" i="12" s="1"/>
  <c r="I76" i="12"/>
  <c r="K76" i="12" s="1"/>
  <c r="E76" i="12"/>
  <c r="J76" i="12" s="1"/>
  <c r="B76" i="12"/>
  <c r="DD76" i="12" s="1"/>
  <c r="DZ75" i="12"/>
  <c r="EA75" i="12" s="1"/>
  <c r="DV75" i="12"/>
  <c r="DQ75" i="12"/>
  <c r="DP75" i="12"/>
  <c r="DG75" i="12"/>
  <c r="DF75" i="12"/>
  <c r="CW75" i="12"/>
  <c r="CT75" i="12"/>
  <c r="CU75" i="12" s="1"/>
  <c r="CL75" i="12"/>
  <c r="CJ75" i="12"/>
  <c r="CG75" i="12"/>
  <c r="CH75" i="12" s="1"/>
  <c r="CD75" i="12"/>
  <c r="CE75" i="12" s="1"/>
  <c r="CA75" i="12"/>
  <c r="CB75" i="12" s="1"/>
  <c r="BP75" i="12"/>
  <c r="BN75" i="12"/>
  <c r="BM75" i="12"/>
  <c r="BK75" i="12"/>
  <c r="BJ75" i="12"/>
  <c r="AZ75" i="12"/>
  <c r="AW75" i="12"/>
  <c r="AX75" i="12" s="1"/>
  <c r="AT75" i="12"/>
  <c r="AU75" i="12" s="1"/>
  <c r="AI75" i="12"/>
  <c r="AH75" i="12"/>
  <c r="AG75" i="12"/>
  <c r="V75" i="12"/>
  <c r="U75" i="12"/>
  <c r="R75" i="12"/>
  <c r="K75" i="12"/>
  <c r="G75" i="12"/>
  <c r="DZ74" i="12"/>
  <c r="EA74" i="12" s="1"/>
  <c r="DV74" i="12"/>
  <c r="DQ74" i="12"/>
  <c r="DP74" i="12"/>
  <c r="DG74" i="12"/>
  <c r="DF74" i="12"/>
  <c r="CT74" i="12"/>
  <c r="CL74" i="12"/>
  <c r="CJ74" i="12"/>
  <c r="CG74" i="12"/>
  <c r="CH74" i="12" s="1"/>
  <c r="CD74" i="12"/>
  <c r="CE74" i="12" s="1"/>
  <c r="CA74" i="12"/>
  <c r="CB74" i="12" s="1"/>
  <c r="BP74" i="12"/>
  <c r="BN74" i="12"/>
  <c r="BM74" i="12"/>
  <c r="BK74" i="12"/>
  <c r="BJ74" i="12"/>
  <c r="AZ74" i="12"/>
  <c r="AW74" i="12"/>
  <c r="AX74" i="12" s="1"/>
  <c r="AT74" i="12"/>
  <c r="AU74" i="12" s="1"/>
  <c r="AI74" i="12"/>
  <c r="AH74" i="12"/>
  <c r="AG74" i="12"/>
  <c r="V74" i="12"/>
  <c r="U74" i="12"/>
  <c r="K74" i="12"/>
  <c r="G74" i="12"/>
  <c r="EA73" i="12"/>
  <c r="DY73" i="12"/>
  <c r="DV73" i="12"/>
  <c r="DU73" i="12"/>
  <c r="DZ73" i="12" s="1"/>
  <c r="DO73" i="12"/>
  <c r="DK73" i="12"/>
  <c r="DF73" i="12"/>
  <c r="DE73" i="12"/>
  <c r="DG73" i="12" s="1"/>
  <c r="DA73" i="12"/>
  <c r="CL73" i="12"/>
  <c r="CJ73" i="12"/>
  <c r="CG73" i="12"/>
  <c r="CE73" i="12"/>
  <c r="CD73" i="12"/>
  <c r="BZ73" i="12"/>
  <c r="CH73" i="12" s="1"/>
  <c r="BY73" i="12"/>
  <c r="BX73" i="12"/>
  <c r="BT73" i="12"/>
  <c r="BP73" i="12"/>
  <c r="BM73" i="12"/>
  <c r="BI73" i="12"/>
  <c r="BN73" i="12" s="1"/>
  <c r="BH73" i="12"/>
  <c r="BG73" i="12"/>
  <c r="BD73" i="12"/>
  <c r="AZ73" i="12"/>
  <c r="AW73" i="12"/>
  <c r="AT73" i="12"/>
  <c r="AS73" i="12"/>
  <c r="AX73" i="12" s="1"/>
  <c r="AR73" i="12"/>
  <c r="AU73" i="12" s="1"/>
  <c r="AN73" i="12"/>
  <c r="AI73" i="12"/>
  <c r="AF73" i="12"/>
  <c r="AB73" i="12"/>
  <c r="U73" i="12"/>
  <c r="T73" i="12"/>
  <c r="S73" i="12"/>
  <c r="V73" i="12" s="1"/>
  <c r="O73" i="12"/>
  <c r="R73" i="12" s="1"/>
  <c r="I73" i="12"/>
  <c r="K73" i="12" s="1"/>
  <c r="E73" i="12"/>
  <c r="J73" i="12" s="1"/>
  <c r="B73" i="12"/>
  <c r="DD73" i="12" s="1"/>
  <c r="DZ72" i="12"/>
  <c r="DY72" i="12"/>
  <c r="DX72" i="12"/>
  <c r="DU72" i="12"/>
  <c r="DP72" i="12"/>
  <c r="DO72" i="12"/>
  <c r="DN72" i="12"/>
  <c r="DK72" i="12"/>
  <c r="DE72" i="12"/>
  <c r="DA72" i="12"/>
  <c r="CW72" i="12"/>
  <c r="CU72" i="12"/>
  <c r="CS72" i="12"/>
  <c r="CR72" i="12"/>
  <c r="CO72" i="12"/>
  <c r="CT72" i="12" s="1"/>
  <c r="CL72" i="12"/>
  <c r="CJ72" i="12"/>
  <c r="CG72" i="12"/>
  <c r="CD72" i="12"/>
  <c r="BZ72" i="12"/>
  <c r="BY72" i="12"/>
  <c r="CE72" i="12" s="1"/>
  <c r="BX72" i="12"/>
  <c r="BW72" i="12"/>
  <c r="CA72" i="12" s="1"/>
  <c r="BT72" i="12"/>
  <c r="BP72" i="12"/>
  <c r="BM72" i="12"/>
  <c r="BJ72" i="12"/>
  <c r="BI72" i="12"/>
  <c r="BN72" i="12" s="1"/>
  <c r="BH72" i="12"/>
  <c r="BK72" i="12" s="1"/>
  <c r="BD72" i="12"/>
  <c r="BG72" i="12" s="1"/>
  <c r="AZ72" i="12"/>
  <c r="AW72" i="12"/>
  <c r="AS72" i="12"/>
  <c r="AX72" i="12" s="1"/>
  <c r="AR72" i="12"/>
  <c r="AQ72" i="12"/>
  <c r="AN72" i="12"/>
  <c r="AI72" i="12"/>
  <c r="AG72" i="12"/>
  <c r="AF72" i="12"/>
  <c r="AH72" i="12" s="1"/>
  <c r="AE72" i="12"/>
  <c r="AB72" i="12"/>
  <c r="T72" i="12"/>
  <c r="S72" i="12"/>
  <c r="R72" i="12"/>
  <c r="O72" i="12"/>
  <c r="U72" i="12" s="1"/>
  <c r="V72" i="12" s="1"/>
  <c r="J72" i="12"/>
  <c r="I72" i="12"/>
  <c r="H72" i="12"/>
  <c r="E72" i="12"/>
  <c r="B72" i="12"/>
  <c r="DV72" i="12" s="1"/>
  <c r="EA71" i="12"/>
  <c r="DZ71" i="12"/>
  <c r="DX71" i="12"/>
  <c r="DV71" i="12"/>
  <c r="DQ71" i="12"/>
  <c r="DP71" i="12"/>
  <c r="DN71" i="12"/>
  <c r="DF71" i="12"/>
  <c r="DG71" i="12" s="1"/>
  <c r="DD71" i="12"/>
  <c r="CW71" i="12"/>
  <c r="CT71" i="12"/>
  <c r="CU71" i="12" s="1"/>
  <c r="CL71" i="12"/>
  <c r="CJ71" i="12"/>
  <c r="CG71" i="12"/>
  <c r="CH71" i="12" s="1"/>
  <c r="CD71" i="12"/>
  <c r="CE71" i="12" s="1"/>
  <c r="CA71" i="12"/>
  <c r="CB71" i="12" s="1"/>
  <c r="BW71" i="12"/>
  <c r="BP71" i="12"/>
  <c r="BM71" i="12"/>
  <c r="BN71" i="12" s="1"/>
  <c r="BJ71" i="12"/>
  <c r="BK71" i="12" s="1"/>
  <c r="BG71" i="12"/>
  <c r="AZ71" i="12"/>
  <c r="AW71" i="12"/>
  <c r="AX71" i="12" s="1"/>
  <c r="AT71" i="12"/>
  <c r="AU71" i="12" s="1"/>
  <c r="AQ71" i="12"/>
  <c r="AI71" i="12"/>
  <c r="AG71" i="12"/>
  <c r="AH71" i="12" s="1"/>
  <c r="AE71" i="12"/>
  <c r="V71" i="12"/>
  <c r="U71" i="12"/>
  <c r="R71" i="12"/>
  <c r="P71" i="12"/>
  <c r="K71" i="12"/>
  <c r="G71" i="12"/>
  <c r="DV70" i="12"/>
  <c r="CJ70" i="12"/>
  <c r="CG70" i="12"/>
  <c r="CD70" i="12"/>
  <c r="BP70" i="12"/>
  <c r="BM70" i="12"/>
  <c r="AZ70" i="12"/>
  <c r="AW70" i="12"/>
  <c r="P70" i="12"/>
  <c r="G70" i="12"/>
  <c r="DY69" i="12"/>
  <c r="EA69" i="12" s="1"/>
  <c r="DU69" i="12"/>
  <c r="DZ69" i="12" s="1"/>
  <c r="DO69" i="12"/>
  <c r="DK69" i="12"/>
  <c r="DF69" i="12"/>
  <c r="DE69" i="12"/>
  <c r="DD69" i="12"/>
  <c r="DA69" i="12"/>
  <c r="CW69" i="12"/>
  <c r="CT69" i="12"/>
  <c r="CS69" i="12"/>
  <c r="CU69" i="12" s="1"/>
  <c r="CR69" i="12"/>
  <c r="CO69" i="12"/>
  <c r="CL69" i="12"/>
  <c r="CJ69" i="12"/>
  <c r="CG69" i="12"/>
  <c r="CE69" i="12"/>
  <c r="CD69" i="12"/>
  <c r="BZ69" i="12"/>
  <c r="CH69" i="12" s="1"/>
  <c r="BY69" i="12"/>
  <c r="BX69" i="12"/>
  <c r="BT69" i="12"/>
  <c r="BP69" i="12"/>
  <c r="BM69" i="12"/>
  <c r="BI69" i="12"/>
  <c r="BN69" i="12" s="1"/>
  <c r="BH69" i="12"/>
  <c r="BG69" i="12"/>
  <c r="BD69" i="12"/>
  <c r="AZ69" i="12"/>
  <c r="AW69" i="12"/>
  <c r="AS69" i="12"/>
  <c r="AX69" i="12" s="1"/>
  <c r="AR69" i="12"/>
  <c r="AN69" i="12"/>
  <c r="AI69" i="12"/>
  <c r="AF69" i="12"/>
  <c r="AB69" i="12"/>
  <c r="U69" i="12"/>
  <c r="T69" i="12"/>
  <c r="S69" i="12"/>
  <c r="V69" i="12" s="1"/>
  <c r="O69" i="12"/>
  <c r="R69" i="12" s="1"/>
  <c r="I69" i="12"/>
  <c r="K69" i="12" s="1"/>
  <c r="E69" i="12"/>
  <c r="J69" i="12" s="1"/>
  <c r="B69" i="12"/>
  <c r="DV69" i="12" s="1"/>
  <c r="DZ68" i="12"/>
  <c r="DY68" i="12"/>
  <c r="DX68" i="12"/>
  <c r="DU68" i="12"/>
  <c r="DP68" i="12"/>
  <c r="DO68" i="12"/>
  <c r="DN68" i="12"/>
  <c r="DK68" i="12"/>
  <c r="DE68" i="12"/>
  <c r="DA68" i="12"/>
  <c r="CW68" i="12"/>
  <c r="CU68" i="12"/>
  <c r="CS68" i="12"/>
  <c r="CR68" i="12"/>
  <c r="CO68" i="12"/>
  <c r="CT68" i="12" s="1"/>
  <c r="CL68" i="12"/>
  <c r="CJ68" i="12"/>
  <c r="CG68" i="12"/>
  <c r="CD68" i="12"/>
  <c r="BZ68" i="12"/>
  <c r="BY68" i="12"/>
  <c r="CE68" i="12" s="1"/>
  <c r="BX68" i="12"/>
  <c r="BW68" i="12"/>
  <c r="CA68" i="12" s="1"/>
  <c r="BT68" i="12"/>
  <c r="BP68" i="12"/>
  <c r="BM68" i="12"/>
  <c r="BJ68" i="12"/>
  <c r="BI68" i="12"/>
  <c r="BN68" i="12" s="1"/>
  <c r="BH68" i="12"/>
  <c r="BK68" i="12" s="1"/>
  <c r="BD68" i="12"/>
  <c r="BG68" i="12" s="1"/>
  <c r="AZ68" i="12"/>
  <c r="AW68" i="12"/>
  <c r="AS68" i="12"/>
  <c r="AX68" i="12" s="1"/>
  <c r="AR68" i="12"/>
  <c r="AQ68" i="12"/>
  <c r="AN68" i="12"/>
  <c r="AI68" i="12"/>
  <c r="AG68" i="12"/>
  <c r="AF68" i="12"/>
  <c r="AH68" i="12" s="1"/>
  <c r="AE68" i="12"/>
  <c r="AB68" i="12"/>
  <c r="T68" i="12"/>
  <c r="S68" i="12"/>
  <c r="R68" i="12"/>
  <c r="O68" i="12"/>
  <c r="U68" i="12" s="1"/>
  <c r="V68" i="12" s="1"/>
  <c r="J68" i="12"/>
  <c r="I68" i="12"/>
  <c r="H68" i="12"/>
  <c r="E68" i="12"/>
  <c r="B68" i="12"/>
  <c r="DV68" i="12" s="1"/>
  <c r="DY67" i="12"/>
  <c r="EA67" i="12" s="1"/>
  <c r="DU67" i="12"/>
  <c r="DZ67" i="12" s="1"/>
  <c r="DO67" i="12"/>
  <c r="DK67" i="12"/>
  <c r="DF67" i="12"/>
  <c r="DE67" i="12"/>
  <c r="DD67" i="12"/>
  <c r="DA67" i="12"/>
  <c r="CW67" i="12"/>
  <c r="CT67" i="12"/>
  <c r="CS67" i="12"/>
  <c r="CU67" i="12" s="1"/>
  <c r="CR67" i="12"/>
  <c r="CO67" i="12"/>
  <c r="CL67" i="12"/>
  <c r="CJ67" i="12"/>
  <c r="CG67" i="12"/>
  <c r="CE67" i="12"/>
  <c r="CD67" i="12"/>
  <c r="BZ67" i="12"/>
  <c r="CH67" i="12" s="1"/>
  <c r="BY67" i="12"/>
  <c r="BX67" i="12"/>
  <c r="BT67" i="12"/>
  <c r="BP67" i="12"/>
  <c r="BM67" i="12"/>
  <c r="BI67" i="12"/>
  <c r="BN67" i="12" s="1"/>
  <c r="BH67" i="12"/>
  <c r="BG67" i="12"/>
  <c r="BD67" i="12"/>
  <c r="AZ67" i="12"/>
  <c r="AW67" i="12"/>
  <c r="AS67" i="12"/>
  <c r="AX67" i="12" s="1"/>
  <c r="AR67" i="12"/>
  <c r="AN67" i="12"/>
  <c r="AI67" i="12"/>
  <c r="AF67" i="12"/>
  <c r="AB67" i="12"/>
  <c r="U67" i="12"/>
  <c r="T67" i="12"/>
  <c r="S67" i="12"/>
  <c r="V67" i="12" s="1"/>
  <c r="O67" i="12"/>
  <c r="R67" i="12" s="1"/>
  <c r="I67" i="12"/>
  <c r="K67" i="12" s="1"/>
  <c r="E67" i="12"/>
  <c r="J67" i="12" s="1"/>
  <c r="B67" i="12"/>
  <c r="DV67" i="12" s="1"/>
  <c r="DZ66" i="12"/>
  <c r="DY66" i="12"/>
  <c r="DX66" i="12"/>
  <c r="DU66" i="12"/>
  <c r="DP66" i="12"/>
  <c r="DO66" i="12"/>
  <c r="DN66" i="12"/>
  <c r="DK66" i="12"/>
  <c r="DE66" i="12"/>
  <c r="DA66" i="12"/>
  <c r="CW66" i="12"/>
  <c r="CU66" i="12"/>
  <c r="CS66" i="12"/>
  <c r="CR66" i="12"/>
  <c r="CO66" i="12"/>
  <c r="CT66" i="12" s="1"/>
  <c r="CL66" i="12"/>
  <c r="CJ66" i="12"/>
  <c r="CG66" i="12"/>
  <c r="CD66" i="12"/>
  <c r="BZ66" i="12"/>
  <c r="BY66" i="12"/>
  <c r="CE66" i="12" s="1"/>
  <c r="BX66" i="12"/>
  <c r="BW66" i="12"/>
  <c r="CA66" i="12" s="1"/>
  <c r="BT66" i="12"/>
  <c r="BP66" i="12"/>
  <c r="BM66" i="12"/>
  <c r="BJ66" i="12"/>
  <c r="BI66" i="12"/>
  <c r="BN66" i="12" s="1"/>
  <c r="BH66" i="12"/>
  <c r="BK66" i="12" s="1"/>
  <c r="BD66" i="12"/>
  <c r="BG66" i="12" s="1"/>
  <c r="AZ66" i="12"/>
  <c r="AW66" i="12"/>
  <c r="AS66" i="12"/>
  <c r="AX66" i="12" s="1"/>
  <c r="AR66" i="12"/>
  <c r="AQ66" i="12"/>
  <c r="AN66" i="12"/>
  <c r="AI66" i="12"/>
  <c r="AG66" i="12"/>
  <c r="AF66" i="12"/>
  <c r="AH66" i="12" s="1"/>
  <c r="AE66" i="12"/>
  <c r="AB66" i="12"/>
  <c r="T66" i="12"/>
  <c r="S66" i="12"/>
  <c r="R66" i="12"/>
  <c r="O66" i="12"/>
  <c r="U66" i="12" s="1"/>
  <c r="V66" i="12" s="1"/>
  <c r="J66" i="12"/>
  <c r="I66" i="12"/>
  <c r="H66" i="12"/>
  <c r="E66" i="12"/>
  <c r="B66" i="12"/>
  <c r="DV66" i="12" s="1"/>
  <c r="DY65" i="12"/>
  <c r="EA65" i="12" s="1"/>
  <c r="DU65" i="12"/>
  <c r="DZ65" i="12" s="1"/>
  <c r="DO65" i="12"/>
  <c r="DK65" i="12"/>
  <c r="DF65" i="12"/>
  <c r="DE65" i="12"/>
  <c r="DD65" i="12"/>
  <c r="DA65" i="12"/>
  <c r="CW65" i="12"/>
  <c r="CT65" i="12"/>
  <c r="CS65" i="12"/>
  <c r="CU65" i="12" s="1"/>
  <c r="CR65" i="12"/>
  <c r="CO65" i="12"/>
  <c r="CL65" i="12"/>
  <c r="CJ65" i="12"/>
  <c r="CG65" i="12"/>
  <c r="CE65" i="12"/>
  <c r="CD65" i="12"/>
  <c r="BZ65" i="12"/>
  <c r="CH65" i="12" s="1"/>
  <c r="BY65" i="12"/>
  <c r="BX65" i="12"/>
  <c r="BT65" i="12"/>
  <c r="BP65" i="12"/>
  <c r="BM65" i="12"/>
  <c r="BI65" i="12"/>
  <c r="BN65" i="12" s="1"/>
  <c r="BH65" i="12"/>
  <c r="BG65" i="12"/>
  <c r="BD65" i="12"/>
  <c r="AZ65" i="12"/>
  <c r="AW65" i="12"/>
  <c r="AS65" i="12"/>
  <c r="AX65" i="12" s="1"/>
  <c r="AR65" i="12"/>
  <c r="AN65" i="12"/>
  <c r="AI65" i="12"/>
  <c r="AF65" i="12"/>
  <c r="AB65" i="12"/>
  <c r="U65" i="12"/>
  <c r="T65" i="12"/>
  <c r="S65" i="12"/>
  <c r="V65" i="12" s="1"/>
  <c r="O65" i="12"/>
  <c r="R65" i="12" s="1"/>
  <c r="I65" i="12"/>
  <c r="K65" i="12" s="1"/>
  <c r="E65" i="12"/>
  <c r="J65" i="12" s="1"/>
  <c r="B65" i="12"/>
  <c r="DV65" i="12" s="1"/>
  <c r="DZ64" i="12"/>
  <c r="DY64" i="12"/>
  <c r="DX64" i="12"/>
  <c r="DU64" i="12"/>
  <c r="DP64" i="12"/>
  <c r="DO64" i="12"/>
  <c r="DN64" i="12"/>
  <c r="DK64" i="12"/>
  <c r="DE64" i="12"/>
  <c r="DA64" i="12"/>
  <c r="CW64" i="12"/>
  <c r="CU64" i="12"/>
  <c r="CS64" i="12"/>
  <c r="CR64" i="12"/>
  <c r="CO64" i="12"/>
  <c r="CT64" i="12" s="1"/>
  <c r="CL64" i="12"/>
  <c r="CJ64" i="12"/>
  <c r="CG64" i="12"/>
  <c r="CD64" i="12"/>
  <c r="BZ64" i="12"/>
  <c r="BY64" i="12"/>
  <c r="CE64" i="12" s="1"/>
  <c r="BX64" i="12"/>
  <c r="BW64" i="12"/>
  <c r="CA64" i="12" s="1"/>
  <c r="BT64" i="12"/>
  <c r="BP64" i="12"/>
  <c r="BM64" i="12"/>
  <c r="BJ64" i="12"/>
  <c r="BI64" i="12"/>
  <c r="BN64" i="12" s="1"/>
  <c r="BH64" i="12"/>
  <c r="BK64" i="12" s="1"/>
  <c r="BD64" i="12"/>
  <c r="BG64" i="12" s="1"/>
  <c r="AZ64" i="12"/>
  <c r="AW64" i="12"/>
  <c r="AS64" i="12"/>
  <c r="AX64" i="12" s="1"/>
  <c r="AR64" i="12"/>
  <c r="AQ64" i="12"/>
  <c r="AN64" i="12"/>
  <c r="AI64" i="12"/>
  <c r="AG64" i="12"/>
  <c r="AF64" i="12"/>
  <c r="AH64" i="12" s="1"/>
  <c r="AE64" i="12"/>
  <c r="AB64" i="12"/>
  <c r="T64" i="12"/>
  <c r="S64" i="12"/>
  <c r="R64" i="12"/>
  <c r="O64" i="12"/>
  <c r="U64" i="12" s="1"/>
  <c r="V64" i="12" s="1"/>
  <c r="J64" i="12"/>
  <c r="I64" i="12"/>
  <c r="H64" i="12"/>
  <c r="E64" i="12"/>
  <c r="B64" i="12"/>
  <c r="DV64" i="12" s="1"/>
  <c r="DY63" i="12"/>
  <c r="EA63" i="12" s="1"/>
  <c r="DU63" i="12"/>
  <c r="DZ63" i="12" s="1"/>
  <c r="DO63" i="12"/>
  <c r="DK63" i="12"/>
  <c r="DF63" i="12"/>
  <c r="DE63" i="12"/>
  <c r="DD63" i="12"/>
  <c r="DA63" i="12"/>
  <c r="CW63" i="12"/>
  <c r="CT63" i="12"/>
  <c r="CS63" i="12"/>
  <c r="CU63" i="12" s="1"/>
  <c r="CR63" i="12"/>
  <c r="CO63" i="12"/>
  <c r="CL63" i="12"/>
  <c r="CJ63" i="12"/>
  <c r="CG63" i="12"/>
  <c r="CE63" i="12"/>
  <c r="CD63" i="12"/>
  <c r="BZ63" i="12"/>
  <c r="CH63" i="12" s="1"/>
  <c r="BY63" i="12"/>
  <c r="BX63" i="12"/>
  <c r="BT63" i="12"/>
  <c r="BP63" i="12"/>
  <c r="BM63" i="12"/>
  <c r="BI63" i="12"/>
  <c r="BN63" i="12" s="1"/>
  <c r="BH63" i="12"/>
  <c r="BG63" i="12"/>
  <c r="BD63" i="12"/>
  <c r="AZ63" i="12"/>
  <c r="AW63" i="12"/>
  <c r="AT63" i="12"/>
  <c r="AS63" i="12"/>
  <c r="AX63" i="12" s="1"/>
  <c r="AR63" i="12"/>
  <c r="AU63" i="12" s="1"/>
  <c r="AN63" i="12"/>
  <c r="AI63" i="12"/>
  <c r="AF63" i="12"/>
  <c r="AB63" i="12"/>
  <c r="U63" i="12"/>
  <c r="T63" i="12"/>
  <c r="S63" i="12"/>
  <c r="V63" i="12" s="1"/>
  <c r="O63" i="12"/>
  <c r="R63" i="12" s="1"/>
  <c r="I63" i="12"/>
  <c r="K63" i="12" s="1"/>
  <c r="E63" i="12"/>
  <c r="J63" i="12" s="1"/>
  <c r="B63" i="12"/>
  <c r="DV63" i="12" s="1"/>
  <c r="DZ62" i="12"/>
  <c r="DY62" i="12"/>
  <c r="DX62" i="12"/>
  <c r="DU62" i="12"/>
  <c r="DP62" i="12"/>
  <c r="DO62" i="12"/>
  <c r="DN62" i="12"/>
  <c r="DK62" i="12"/>
  <c r="DE62" i="12"/>
  <c r="DA62" i="12"/>
  <c r="CW62" i="12"/>
  <c r="CU62" i="12"/>
  <c r="CS62" i="12"/>
  <c r="CR62" i="12"/>
  <c r="CO62" i="12"/>
  <c r="CT62" i="12" s="1"/>
  <c r="CL62" i="12"/>
  <c r="CJ62" i="12"/>
  <c r="CG62" i="12"/>
  <c r="CD62" i="12"/>
  <c r="BZ62" i="12"/>
  <c r="BY62" i="12"/>
  <c r="CE62" i="12" s="1"/>
  <c r="BX62" i="12"/>
  <c r="BW62" i="12"/>
  <c r="CA62" i="12" s="1"/>
  <c r="BT62" i="12"/>
  <c r="BP62" i="12"/>
  <c r="BM62" i="12"/>
  <c r="BJ62" i="12"/>
  <c r="BI62" i="12"/>
  <c r="BN62" i="12" s="1"/>
  <c r="BH62" i="12"/>
  <c r="BK62" i="12" s="1"/>
  <c r="BD62" i="12"/>
  <c r="BG62" i="12" s="1"/>
  <c r="AZ62" i="12"/>
  <c r="AW62" i="12"/>
  <c r="AS62" i="12"/>
  <c r="AX62" i="12" s="1"/>
  <c r="AR62" i="12"/>
  <c r="AQ62" i="12"/>
  <c r="AN62" i="12"/>
  <c r="AI62" i="12"/>
  <c r="AG62" i="12"/>
  <c r="AF62" i="12"/>
  <c r="AH62" i="12" s="1"/>
  <c r="AE62" i="12"/>
  <c r="AB62" i="12"/>
  <c r="T62" i="12"/>
  <c r="S62" i="12"/>
  <c r="R62" i="12"/>
  <c r="O62" i="12"/>
  <c r="U62" i="12" s="1"/>
  <c r="V62" i="12" s="1"/>
  <c r="J62" i="12"/>
  <c r="I62" i="12"/>
  <c r="H62" i="12"/>
  <c r="E62" i="12"/>
  <c r="B62" i="12"/>
  <c r="DV62" i="12" s="1"/>
  <c r="DY61" i="12"/>
  <c r="EA61" i="12" s="1"/>
  <c r="DU61" i="12"/>
  <c r="DZ61" i="12" s="1"/>
  <c r="DO61" i="12"/>
  <c r="DK61" i="12"/>
  <c r="DF61" i="12"/>
  <c r="DE61" i="12"/>
  <c r="DA61" i="12"/>
  <c r="CL61" i="12"/>
  <c r="CJ61" i="12"/>
  <c r="CH61" i="12"/>
  <c r="CG61" i="12"/>
  <c r="CE61" i="12"/>
  <c r="CD61" i="12"/>
  <c r="BZ61" i="12"/>
  <c r="BY61" i="12"/>
  <c r="BX61" i="12"/>
  <c r="BT61" i="12"/>
  <c r="BP61" i="12"/>
  <c r="BN61" i="12"/>
  <c r="BM61" i="12"/>
  <c r="BI61" i="12"/>
  <c r="BH61" i="12"/>
  <c r="BD61" i="12"/>
  <c r="AZ61" i="12"/>
  <c r="AW61" i="12"/>
  <c r="AS61" i="12"/>
  <c r="AX61" i="12" s="1"/>
  <c r="AR61" i="12"/>
  <c r="AN61" i="12"/>
  <c r="AI61" i="12"/>
  <c r="AF61" i="12"/>
  <c r="AB61" i="12"/>
  <c r="U61" i="12"/>
  <c r="T61" i="12"/>
  <c r="S61" i="12"/>
  <c r="V61" i="12" s="1"/>
  <c r="O61" i="12"/>
  <c r="K61" i="12"/>
  <c r="I61" i="12"/>
  <c r="E61" i="12"/>
  <c r="J61" i="12" s="1"/>
  <c r="B61" i="12"/>
  <c r="DV61" i="12" s="1"/>
  <c r="DV60" i="12"/>
  <c r="BK60" i="12"/>
  <c r="P60" i="12"/>
  <c r="G60" i="12"/>
  <c r="DV59" i="12"/>
  <c r="BP59" i="12"/>
  <c r="BM59" i="12"/>
  <c r="P59" i="12"/>
  <c r="G59" i="12"/>
  <c r="EA58" i="12"/>
  <c r="DY58" i="12"/>
  <c r="DU58" i="12"/>
  <c r="DZ58" i="12" s="1"/>
  <c r="DO58" i="12"/>
  <c r="DK58" i="12"/>
  <c r="DF58" i="12"/>
  <c r="DE58" i="12"/>
  <c r="DG58" i="12" s="1"/>
  <c r="DA58" i="12"/>
  <c r="CW58" i="12"/>
  <c r="CT58" i="12"/>
  <c r="CS58" i="12"/>
  <c r="CR58" i="12"/>
  <c r="CO58" i="12"/>
  <c r="CL58" i="12"/>
  <c r="CJ58" i="12"/>
  <c r="CH58" i="12"/>
  <c r="CG58" i="12"/>
  <c r="CE58" i="12"/>
  <c r="CD58" i="12"/>
  <c r="BZ58" i="12"/>
  <c r="BY58" i="12"/>
  <c r="BX58" i="12"/>
  <c r="BT58" i="12"/>
  <c r="BP58" i="12"/>
  <c r="BN58" i="12"/>
  <c r="BM58" i="12"/>
  <c r="BI58" i="12"/>
  <c r="BH58" i="12"/>
  <c r="BD58" i="12"/>
  <c r="AZ58" i="12"/>
  <c r="AW58" i="12"/>
  <c r="AS58" i="12"/>
  <c r="AX58" i="12" s="1"/>
  <c r="AR58" i="12"/>
  <c r="AN58" i="12"/>
  <c r="AI58" i="12"/>
  <c r="AF58" i="12"/>
  <c r="AB58" i="12"/>
  <c r="U58" i="12"/>
  <c r="T58" i="12"/>
  <c r="S58" i="12"/>
  <c r="V58" i="12" s="1"/>
  <c r="O58" i="12"/>
  <c r="K58" i="12"/>
  <c r="I58" i="12"/>
  <c r="E58" i="12"/>
  <c r="J58" i="12" s="1"/>
  <c r="B58" i="12"/>
  <c r="DD58" i="12" s="1"/>
  <c r="DY57" i="12"/>
  <c r="DU57" i="12"/>
  <c r="DZ57" i="12" s="1"/>
  <c r="DP57" i="12"/>
  <c r="DO57" i="12"/>
  <c r="DQ57" i="12" s="1"/>
  <c r="DN57" i="12"/>
  <c r="DK57" i="12"/>
  <c r="DE57" i="12"/>
  <c r="DA57" i="12"/>
  <c r="CW57" i="12"/>
  <c r="CS57" i="12"/>
  <c r="CU57" i="12" s="1"/>
  <c r="CR57" i="12"/>
  <c r="CO57" i="12"/>
  <c r="CT57" i="12" s="1"/>
  <c r="CL57" i="12"/>
  <c r="CJ57" i="12"/>
  <c r="CG57" i="12"/>
  <c r="CD57" i="12"/>
  <c r="BZ57" i="12"/>
  <c r="CH57" i="12" s="1"/>
  <c r="BY57" i="12"/>
  <c r="BX57" i="12"/>
  <c r="BW57" i="12"/>
  <c r="CA57" i="12" s="1"/>
  <c r="BT57" i="12"/>
  <c r="BP57" i="12"/>
  <c r="BM57" i="12"/>
  <c r="BI57" i="12"/>
  <c r="BN57" i="12" s="1"/>
  <c r="BH57" i="12"/>
  <c r="BD57" i="12"/>
  <c r="BG57" i="12" s="1"/>
  <c r="AZ57" i="12"/>
  <c r="AX57" i="12"/>
  <c r="AW57" i="12"/>
  <c r="AS57" i="12"/>
  <c r="AR57" i="12"/>
  <c r="AQ57" i="12"/>
  <c r="AN57" i="12"/>
  <c r="AT57" i="12" s="1"/>
  <c r="AU57" i="12" s="1"/>
  <c r="AI57" i="12"/>
  <c r="AG57" i="12"/>
  <c r="AF57" i="12"/>
  <c r="AE57" i="12"/>
  <c r="AB57" i="12"/>
  <c r="T57" i="12"/>
  <c r="S57" i="12"/>
  <c r="O57" i="12"/>
  <c r="U57" i="12" s="1"/>
  <c r="V57" i="12" s="1"/>
  <c r="I57" i="12"/>
  <c r="E57" i="12"/>
  <c r="J57" i="12" s="1"/>
  <c r="B57" i="12"/>
  <c r="DV57" i="12" s="1"/>
  <c r="EA56" i="12"/>
  <c r="DY56" i="12"/>
  <c r="DU56" i="12"/>
  <c r="DZ56" i="12" s="1"/>
  <c r="DO56" i="12"/>
  <c r="DK56" i="12"/>
  <c r="DF56" i="12"/>
  <c r="DE56" i="12"/>
  <c r="DG56" i="12" s="1"/>
  <c r="DA56" i="12"/>
  <c r="CW56" i="12"/>
  <c r="CT56" i="12"/>
  <c r="CS56" i="12"/>
  <c r="CR56" i="12"/>
  <c r="CO56" i="12"/>
  <c r="CL56" i="12"/>
  <c r="CJ56" i="12"/>
  <c r="CH56" i="12"/>
  <c r="CG56" i="12"/>
  <c r="CE56" i="12"/>
  <c r="CD56" i="12"/>
  <c r="BZ56" i="12"/>
  <c r="BY56" i="12"/>
  <c r="BX56" i="12"/>
  <c r="BT56" i="12"/>
  <c r="BP56" i="12"/>
  <c r="BN56" i="12"/>
  <c r="BM56" i="12"/>
  <c r="BI56" i="12"/>
  <c r="BH56" i="12"/>
  <c r="BD56" i="12"/>
  <c r="AZ56" i="12"/>
  <c r="AW56" i="12"/>
  <c r="AS56" i="12"/>
  <c r="AX56" i="12" s="1"/>
  <c r="AR56" i="12"/>
  <c r="AN56" i="12"/>
  <c r="AI56" i="12"/>
  <c r="AF56" i="12"/>
  <c r="AB56" i="12"/>
  <c r="U56" i="12"/>
  <c r="T56" i="12"/>
  <c r="S56" i="12"/>
  <c r="V56" i="12" s="1"/>
  <c r="O56" i="12"/>
  <c r="K56" i="12"/>
  <c r="I56" i="12"/>
  <c r="E56" i="12"/>
  <c r="J56" i="12" s="1"/>
  <c r="B56" i="12"/>
  <c r="DD56" i="12" s="1"/>
  <c r="DY55" i="12"/>
  <c r="DU55" i="12"/>
  <c r="DZ55" i="12" s="1"/>
  <c r="DP55" i="12"/>
  <c r="DO55" i="12"/>
  <c r="DQ55" i="12" s="1"/>
  <c r="DN55" i="12"/>
  <c r="DK55" i="12"/>
  <c r="DE55" i="12"/>
  <c r="DA55" i="12"/>
  <c r="CW55" i="12"/>
  <c r="CS55" i="12"/>
  <c r="CU55" i="12" s="1"/>
  <c r="CR55" i="12"/>
  <c r="CO55" i="12"/>
  <c r="CT55" i="12" s="1"/>
  <c r="CL55" i="12"/>
  <c r="CJ55" i="12"/>
  <c r="CG55" i="12"/>
  <c r="CD55" i="12"/>
  <c r="CA55" i="12"/>
  <c r="BZ55" i="12"/>
  <c r="CH55" i="12" s="1"/>
  <c r="BY55" i="12"/>
  <c r="BX55" i="12"/>
  <c r="CB55" i="12" s="1"/>
  <c r="BW55" i="12"/>
  <c r="BT55" i="12"/>
  <c r="BP55" i="12"/>
  <c r="BM55" i="12"/>
  <c r="BI55" i="12"/>
  <c r="BN55" i="12" s="1"/>
  <c r="BH55" i="12"/>
  <c r="BD55" i="12"/>
  <c r="BG55" i="12" s="1"/>
  <c r="AZ55" i="12"/>
  <c r="AX55" i="12"/>
  <c r="AW55" i="12"/>
  <c r="AS55" i="12"/>
  <c r="AR55" i="12"/>
  <c r="AQ55" i="12"/>
  <c r="AN55" i="12"/>
  <c r="AT55" i="12" s="1"/>
  <c r="AU55" i="12" s="1"/>
  <c r="AI55" i="12"/>
  <c r="AG55" i="12"/>
  <c r="AF55" i="12"/>
  <c r="AE55" i="12"/>
  <c r="AB55" i="12"/>
  <c r="T55" i="12"/>
  <c r="S55" i="12"/>
  <c r="O55" i="12"/>
  <c r="U55" i="12" s="1"/>
  <c r="V55" i="12" s="1"/>
  <c r="I55" i="12"/>
  <c r="E55" i="12"/>
  <c r="J55" i="12" s="1"/>
  <c r="B55" i="12"/>
  <c r="DV55" i="12" s="1"/>
  <c r="EA54" i="12"/>
  <c r="DY54" i="12"/>
  <c r="DU54" i="12"/>
  <c r="DZ54" i="12" s="1"/>
  <c r="DO54" i="12"/>
  <c r="DK54" i="12"/>
  <c r="DF54" i="12"/>
  <c r="DE54" i="12"/>
  <c r="DG54" i="12" s="1"/>
  <c r="DA54" i="12"/>
  <c r="CW54" i="12"/>
  <c r="CT54" i="12"/>
  <c r="CS54" i="12"/>
  <c r="CR54" i="12"/>
  <c r="CO54" i="12"/>
  <c r="CL54" i="12"/>
  <c r="CJ54" i="12"/>
  <c r="CH54" i="12"/>
  <c r="CG54" i="12"/>
  <c r="CE54" i="12"/>
  <c r="CD54" i="12"/>
  <c r="BZ54" i="12"/>
  <c r="BY54" i="12"/>
  <c r="BX54" i="12"/>
  <c r="BT54" i="12"/>
  <c r="BP54" i="12"/>
  <c r="BN54" i="12"/>
  <c r="BM54" i="12"/>
  <c r="BI54" i="12"/>
  <c r="BH54" i="12"/>
  <c r="BD54" i="12"/>
  <c r="AZ54" i="12"/>
  <c r="AW54" i="12"/>
  <c r="AS54" i="12"/>
  <c r="AX54" i="12" s="1"/>
  <c r="AR54" i="12"/>
  <c r="AN54" i="12"/>
  <c r="AI54" i="12"/>
  <c r="AF54" i="12"/>
  <c r="AB54" i="12"/>
  <c r="U54" i="12"/>
  <c r="T54" i="12"/>
  <c r="S54" i="12"/>
  <c r="V54" i="12" s="1"/>
  <c r="O54" i="12"/>
  <c r="K54" i="12"/>
  <c r="I54" i="12"/>
  <c r="E54" i="12"/>
  <c r="J54" i="12" s="1"/>
  <c r="B54" i="12"/>
  <c r="DD54" i="12" s="1"/>
  <c r="DY53" i="12"/>
  <c r="DU53" i="12"/>
  <c r="DZ53" i="12" s="1"/>
  <c r="DP53" i="12"/>
  <c r="DO53" i="12"/>
  <c r="DQ53" i="12" s="1"/>
  <c r="DN53" i="12"/>
  <c r="DK53" i="12"/>
  <c r="DE53" i="12"/>
  <c r="DA53" i="12"/>
  <c r="CW53" i="12"/>
  <c r="CS53" i="12"/>
  <c r="CU53" i="12" s="1"/>
  <c r="CR53" i="12"/>
  <c r="CO53" i="12"/>
  <c r="CT53" i="12" s="1"/>
  <c r="CL53" i="12"/>
  <c r="CJ53" i="12"/>
  <c r="CG53" i="12"/>
  <c r="CD53" i="12"/>
  <c r="CA53" i="12"/>
  <c r="BZ53" i="12"/>
  <c r="CH53" i="12" s="1"/>
  <c r="BY53" i="12"/>
  <c r="BX53" i="12"/>
  <c r="CB53" i="12" s="1"/>
  <c r="BW53" i="12"/>
  <c r="BT53" i="12"/>
  <c r="BP53" i="12"/>
  <c r="BM53" i="12"/>
  <c r="BI53" i="12"/>
  <c r="BN53" i="12" s="1"/>
  <c r="BH53" i="12"/>
  <c r="BD53" i="12"/>
  <c r="BG53" i="12" s="1"/>
  <c r="AZ53" i="12"/>
  <c r="AX53" i="12"/>
  <c r="AW53" i="12"/>
  <c r="AS53" i="12"/>
  <c r="AR53" i="12"/>
  <c r="AQ53" i="12"/>
  <c r="AN53" i="12"/>
  <c r="AT53" i="12" s="1"/>
  <c r="AU53" i="12" s="1"/>
  <c r="AI53" i="12"/>
  <c r="AG53" i="12"/>
  <c r="AF53" i="12"/>
  <c r="AE53" i="12"/>
  <c r="AB53" i="12"/>
  <c r="T53" i="12"/>
  <c r="S53" i="12"/>
  <c r="O53" i="12"/>
  <c r="U53" i="12" s="1"/>
  <c r="V53" i="12" s="1"/>
  <c r="I53" i="12"/>
  <c r="E53" i="12"/>
  <c r="J53" i="12" s="1"/>
  <c r="B53" i="12"/>
  <c r="DV53" i="12" s="1"/>
  <c r="EA52" i="12"/>
  <c r="DZ52" i="12"/>
  <c r="DX52" i="12"/>
  <c r="DV52" i="12"/>
  <c r="DQ52" i="12"/>
  <c r="DP52" i="12"/>
  <c r="DG52" i="12"/>
  <c r="DF52" i="12"/>
  <c r="CW52" i="12"/>
  <c r="CT52" i="12"/>
  <c r="CU52" i="12" s="1"/>
  <c r="CL52" i="12"/>
  <c r="CJ52" i="12"/>
  <c r="CG52" i="12"/>
  <c r="CH52" i="12" s="1"/>
  <c r="CD52" i="12"/>
  <c r="CE52" i="12" s="1"/>
  <c r="CA52" i="12"/>
  <c r="CB52" i="12" s="1"/>
  <c r="BP52" i="12"/>
  <c r="BN52" i="12"/>
  <c r="BM52" i="12"/>
  <c r="BK52" i="12"/>
  <c r="BJ52" i="12"/>
  <c r="BG52" i="12"/>
  <c r="AZ52" i="12"/>
  <c r="AX52" i="12"/>
  <c r="AW52" i="12"/>
  <c r="AU52" i="12"/>
  <c r="AT52" i="12"/>
  <c r="AI52" i="12"/>
  <c r="AG52" i="12"/>
  <c r="AH52" i="12" s="1"/>
  <c r="AE52" i="12"/>
  <c r="V52" i="12"/>
  <c r="U52" i="12"/>
  <c r="P52" i="12"/>
  <c r="G52" i="12"/>
  <c r="DV51" i="12"/>
  <c r="P51" i="12"/>
  <c r="G51" i="12"/>
  <c r="DZ50" i="12"/>
  <c r="DY50" i="12"/>
  <c r="DX50" i="12"/>
  <c r="DU50" i="12"/>
  <c r="DP50" i="12"/>
  <c r="DO50" i="12"/>
  <c r="DN50" i="12"/>
  <c r="DK50" i="12"/>
  <c r="DE50" i="12"/>
  <c r="DA50" i="12"/>
  <c r="CL50" i="12"/>
  <c r="CJ50" i="12"/>
  <c r="CG50" i="12"/>
  <c r="CD50" i="12"/>
  <c r="BZ50" i="12"/>
  <c r="CH50" i="12" s="1"/>
  <c r="BY50" i="12"/>
  <c r="BX50" i="12"/>
  <c r="BW50" i="12"/>
  <c r="CA50" i="12" s="1"/>
  <c r="BT50" i="12"/>
  <c r="BP50" i="12"/>
  <c r="BM50" i="12"/>
  <c r="BI50" i="12"/>
  <c r="BN50" i="12" s="1"/>
  <c r="BH50" i="12"/>
  <c r="BD50" i="12"/>
  <c r="BG50" i="12" s="1"/>
  <c r="AZ50" i="12"/>
  <c r="AX50" i="12"/>
  <c r="AW50" i="12"/>
  <c r="AS50" i="12"/>
  <c r="AR50" i="12"/>
  <c r="AQ50" i="12"/>
  <c r="AN50" i="12"/>
  <c r="AT50" i="12" s="1"/>
  <c r="AU50" i="12" s="1"/>
  <c r="AI50" i="12"/>
  <c r="AG50" i="12"/>
  <c r="AF50" i="12"/>
  <c r="AE50" i="12"/>
  <c r="AB50" i="12"/>
  <c r="T50" i="12"/>
  <c r="S50" i="12"/>
  <c r="O50" i="12"/>
  <c r="U50" i="12" s="1"/>
  <c r="V50" i="12" s="1"/>
  <c r="I50" i="12"/>
  <c r="E50" i="12"/>
  <c r="J50" i="12" s="1"/>
  <c r="B50" i="12"/>
  <c r="DV50" i="12" s="1"/>
  <c r="EA49" i="12"/>
  <c r="DY49" i="12"/>
  <c r="DU49" i="12"/>
  <c r="DZ49" i="12" s="1"/>
  <c r="DO49" i="12"/>
  <c r="DK49" i="12"/>
  <c r="DF49" i="12"/>
  <c r="DE49" i="12"/>
  <c r="DG49" i="12" s="1"/>
  <c r="DA49" i="12"/>
  <c r="CW49" i="12"/>
  <c r="CT49" i="12"/>
  <c r="CS49" i="12"/>
  <c r="CR49" i="12"/>
  <c r="CO49" i="12"/>
  <c r="CL49" i="12"/>
  <c r="CJ49" i="12"/>
  <c r="CH49" i="12"/>
  <c r="CG49" i="12"/>
  <c r="CE49" i="12"/>
  <c r="CD49" i="12"/>
  <c r="BZ49" i="12"/>
  <c r="BY49" i="12"/>
  <c r="BX49" i="12"/>
  <c r="BT49" i="12"/>
  <c r="BP49" i="12"/>
  <c r="BN49" i="12"/>
  <c r="BM49" i="12"/>
  <c r="BI49" i="12"/>
  <c r="BH49" i="12"/>
  <c r="BD49" i="12"/>
  <c r="AZ49" i="12"/>
  <c r="AW49" i="12"/>
  <c r="AS49" i="12"/>
  <c r="AX49" i="12" s="1"/>
  <c r="AR49" i="12"/>
  <c r="AN49" i="12"/>
  <c r="AI49" i="12"/>
  <c r="AF49" i="12"/>
  <c r="AB49" i="12"/>
  <c r="U49" i="12"/>
  <c r="T49" i="12"/>
  <c r="S49" i="12"/>
  <c r="V49" i="12" s="1"/>
  <c r="O49" i="12"/>
  <c r="K49" i="12"/>
  <c r="I49" i="12"/>
  <c r="E49" i="12"/>
  <c r="J49" i="12" s="1"/>
  <c r="B49" i="12"/>
  <c r="DD49" i="12" s="1"/>
  <c r="DY48" i="12"/>
  <c r="DU48" i="12"/>
  <c r="DZ48" i="12" s="1"/>
  <c r="DP48" i="12"/>
  <c r="DO48" i="12"/>
  <c r="DQ48" i="12" s="1"/>
  <c r="DN48" i="12"/>
  <c r="DK48" i="12"/>
  <c r="DE48" i="12"/>
  <c r="DA48" i="12"/>
  <c r="CW48" i="12"/>
  <c r="CS48" i="12"/>
  <c r="CU48" i="12" s="1"/>
  <c r="CR48" i="12"/>
  <c r="CO48" i="12"/>
  <c r="CT48" i="12" s="1"/>
  <c r="CL48" i="12"/>
  <c r="CJ48" i="12"/>
  <c r="CG48" i="12"/>
  <c r="CD48" i="12"/>
  <c r="BZ48" i="12"/>
  <c r="CH48" i="12" s="1"/>
  <c r="BY48" i="12"/>
  <c r="BX48" i="12"/>
  <c r="BW48" i="12"/>
  <c r="CA48" i="12" s="1"/>
  <c r="BT48" i="12"/>
  <c r="BP48" i="12"/>
  <c r="BM48" i="12"/>
  <c r="BI48" i="12"/>
  <c r="BN48" i="12" s="1"/>
  <c r="BH48" i="12"/>
  <c r="BD48" i="12"/>
  <c r="BG48" i="12" s="1"/>
  <c r="AZ48" i="12"/>
  <c r="AX48" i="12"/>
  <c r="AW48" i="12"/>
  <c r="AS48" i="12"/>
  <c r="AR48" i="12"/>
  <c r="AQ48" i="12"/>
  <c r="AN48" i="12"/>
  <c r="AT48" i="12" s="1"/>
  <c r="AU48" i="12" s="1"/>
  <c r="AI48" i="12"/>
  <c r="AG48" i="12"/>
  <c r="AF48" i="12"/>
  <c r="AE48" i="12"/>
  <c r="AB48" i="12"/>
  <c r="T48" i="12"/>
  <c r="S48" i="12"/>
  <c r="O48" i="12"/>
  <c r="U48" i="12" s="1"/>
  <c r="V48" i="12" s="1"/>
  <c r="I48" i="12"/>
  <c r="E48" i="12"/>
  <c r="J48" i="12" s="1"/>
  <c r="B48" i="12"/>
  <c r="DV48" i="12" s="1"/>
  <c r="EA47" i="12"/>
  <c r="DY47" i="12"/>
  <c r="DU47" i="12"/>
  <c r="DZ47" i="12" s="1"/>
  <c r="DO47" i="12"/>
  <c r="DK47" i="12"/>
  <c r="DF47" i="12"/>
  <c r="DE47" i="12"/>
  <c r="DG47" i="12" s="1"/>
  <c r="DA47" i="12"/>
  <c r="CW47" i="12"/>
  <c r="CT47" i="12"/>
  <c r="CS47" i="12"/>
  <c r="CR47" i="12"/>
  <c r="CO47" i="12"/>
  <c r="CL47" i="12"/>
  <c r="CJ47" i="12"/>
  <c r="CH47" i="12"/>
  <c r="CG47" i="12"/>
  <c r="CE47" i="12"/>
  <c r="CD47" i="12"/>
  <c r="BZ47" i="12"/>
  <c r="BY47" i="12"/>
  <c r="BX47" i="12"/>
  <c r="BT47" i="12"/>
  <c r="BP47" i="12"/>
  <c r="BN47" i="12"/>
  <c r="BM47" i="12"/>
  <c r="BI47" i="12"/>
  <c r="BH47" i="12"/>
  <c r="BD47" i="12"/>
  <c r="AZ47" i="12"/>
  <c r="AW47" i="12"/>
  <c r="AS47" i="12"/>
  <c r="AX47" i="12" s="1"/>
  <c r="AR47" i="12"/>
  <c r="AN47" i="12"/>
  <c r="AI47" i="12"/>
  <c r="AF47" i="12"/>
  <c r="AB47" i="12"/>
  <c r="U47" i="12"/>
  <c r="T47" i="12"/>
  <c r="S47" i="12"/>
  <c r="V47" i="12" s="1"/>
  <c r="O47" i="12"/>
  <c r="K47" i="12"/>
  <c r="I47" i="12"/>
  <c r="E47" i="12"/>
  <c r="J47" i="12" s="1"/>
  <c r="B47" i="12"/>
  <c r="DD47" i="12" s="1"/>
  <c r="DZ46" i="12"/>
  <c r="EA46" i="12" s="1"/>
  <c r="DX46" i="12"/>
  <c r="DV46" i="12"/>
  <c r="DP46" i="12"/>
  <c r="DQ46" i="12" s="1"/>
  <c r="DN46" i="12"/>
  <c r="DG46" i="12"/>
  <c r="DF46" i="12"/>
  <c r="CW46" i="12"/>
  <c r="CT46" i="12"/>
  <c r="CU46" i="12" s="1"/>
  <c r="CL46" i="12"/>
  <c r="CJ46" i="12"/>
  <c r="CG46" i="12"/>
  <c r="CH46" i="12" s="1"/>
  <c r="CD46" i="12"/>
  <c r="CE46" i="12" s="1"/>
  <c r="CA46" i="12"/>
  <c r="CB46" i="12" s="1"/>
  <c r="BP46" i="12"/>
  <c r="BN46" i="12"/>
  <c r="BM46" i="12"/>
  <c r="BK46" i="12"/>
  <c r="BJ46" i="12"/>
  <c r="BG46" i="12"/>
  <c r="AZ46" i="12"/>
  <c r="AX46" i="12"/>
  <c r="AW46" i="12"/>
  <c r="AU46" i="12"/>
  <c r="AT46" i="12"/>
  <c r="AI46" i="12"/>
  <c r="AG46" i="12"/>
  <c r="AH46" i="12" s="1"/>
  <c r="AE46" i="12"/>
  <c r="V46" i="12"/>
  <c r="U46" i="12"/>
  <c r="R46" i="12"/>
  <c r="P46" i="12"/>
  <c r="K46" i="12"/>
  <c r="J46" i="12"/>
  <c r="G46" i="12"/>
  <c r="DZ45" i="12"/>
  <c r="DY45" i="12"/>
  <c r="DX45" i="12"/>
  <c r="DU45" i="12"/>
  <c r="DP45" i="12"/>
  <c r="DO45" i="12"/>
  <c r="DN45" i="12"/>
  <c r="DK45" i="12"/>
  <c r="DE45" i="12"/>
  <c r="DA45" i="12"/>
  <c r="CW45" i="12"/>
  <c r="CU45" i="12"/>
  <c r="CS45" i="12"/>
  <c r="CR45" i="12"/>
  <c r="CO45" i="12"/>
  <c r="CT45" i="12" s="1"/>
  <c r="CL45" i="12"/>
  <c r="CJ45" i="12"/>
  <c r="CG45" i="12"/>
  <c r="CD45" i="12"/>
  <c r="BZ45" i="12"/>
  <c r="BY45" i="12"/>
  <c r="CE45" i="12" s="1"/>
  <c r="BX45" i="12"/>
  <c r="BW45" i="12"/>
  <c r="CA45" i="12" s="1"/>
  <c r="BT45" i="12"/>
  <c r="BP45" i="12"/>
  <c r="BM45" i="12"/>
  <c r="BJ45" i="12"/>
  <c r="BI45" i="12"/>
  <c r="BN45" i="12" s="1"/>
  <c r="BH45" i="12"/>
  <c r="BK45" i="12" s="1"/>
  <c r="BD45" i="12"/>
  <c r="BG45" i="12" s="1"/>
  <c r="AZ45" i="12"/>
  <c r="AW45" i="12"/>
  <c r="AS45" i="12"/>
  <c r="AX45" i="12" s="1"/>
  <c r="AR45" i="12"/>
  <c r="AQ45" i="12"/>
  <c r="AN45" i="12"/>
  <c r="AI45" i="12"/>
  <c r="AG45" i="12"/>
  <c r="AF45" i="12"/>
  <c r="AH45" i="12" s="1"/>
  <c r="AE45" i="12"/>
  <c r="AB45" i="12"/>
  <c r="T45" i="12"/>
  <c r="S45" i="12"/>
  <c r="R45" i="12"/>
  <c r="O45" i="12"/>
  <c r="U45" i="12" s="1"/>
  <c r="V45" i="12" s="1"/>
  <c r="J45" i="12"/>
  <c r="I45" i="12"/>
  <c r="H45" i="12"/>
  <c r="E45" i="12"/>
  <c r="B45" i="12"/>
  <c r="DV45" i="12" s="1"/>
  <c r="DY44" i="12"/>
  <c r="EA44" i="12" s="1"/>
  <c r="DU44" i="12"/>
  <c r="DZ44" i="12" s="1"/>
  <c r="DO44" i="12"/>
  <c r="DK44" i="12"/>
  <c r="DF44" i="12"/>
  <c r="DE44" i="12"/>
  <c r="DD44" i="12"/>
  <c r="DA44" i="12"/>
  <c r="CW44" i="12"/>
  <c r="CT44" i="12"/>
  <c r="CS44" i="12"/>
  <c r="CU44" i="12" s="1"/>
  <c r="CR44" i="12"/>
  <c r="CO44" i="12"/>
  <c r="CL44" i="12"/>
  <c r="CJ44" i="12"/>
  <c r="CG44" i="12"/>
  <c r="CE44" i="12"/>
  <c r="CD44" i="12"/>
  <c r="BZ44" i="12"/>
  <c r="CH44" i="12" s="1"/>
  <c r="BY44" i="12"/>
  <c r="BX44" i="12"/>
  <c r="BT44" i="12"/>
  <c r="BP44" i="12"/>
  <c r="BM44" i="12"/>
  <c r="BI44" i="12"/>
  <c r="BN44" i="12" s="1"/>
  <c r="BH44" i="12"/>
  <c r="BG44" i="12"/>
  <c r="BD44" i="12"/>
  <c r="AZ44" i="12"/>
  <c r="AW44" i="12"/>
  <c r="AS44" i="12"/>
  <c r="AX44" i="12" s="1"/>
  <c r="AR44" i="12"/>
  <c r="AN44" i="12"/>
  <c r="AI44" i="12"/>
  <c r="AF44" i="12"/>
  <c r="AB44" i="12"/>
  <c r="U44" i="12"/>
  <c r="T44" i="12"/>
  <c r="S44" i="12"/>
  <c r="V44" i="12" s="1"/>
  <c r="O44" i="12"/>
  <c r="R44" i="12" s="1"/>
  <c r="I44" i="12"/>
  <c r="K44" i="12" s="1"/>
  <c r="E44" i="12"/>
  <c r="J44" i="12" s="1"/>
  <c r="B44" i="12"/>
  <c r="DV44" i="12" s="1"/>
  <c r="DZ43" i="12"/>
  <c r="DY43" i="12"/>
  <c r="DX43" i="12"/>
  <c r="DU43" i="12"/>
  <c r="DP43" i="12"/>
  <c r="DO43" i="12"/>
  <c r="DN43" i="12"/>
  <c r="DK43" i="12"/>
  <c r="DE43" i="12"/>
  <c r="DA43" i="12"/>
  <c r="CW43" i="12"/>
  <c r="CU43" i="12"/>
  <c r="CS43" i="12"/>
  <c r="CR43" i="12"/>
  <c r="CO43" i="12"/>
  <c r="CT43" i="12" s="1"/>
  <c r="CL43" i="12"/>
  <c r="CJ43" i="12"/>
  <c r="CG43" i="12"/>
  <c r="CD43" i="12"/>
  <c r="BZ43" i="12"/>
  <c r="BY43" i="12"/>
  <c r="CE43" i="12" s="1"/>
  <c r="BX43" i="12"/>
  <c r="BW43" i="12"/>
  <c r="CA43" i="12" s="1"/>
  <c r="BT43" i="12"/>
  <c r="BP43" i="12"/>
  <c r="BM43" i="12"/>
  <c r="BJ43" i="12"/>
  <c r="BI43" i="12"/>
  <c r="BN43" i="12" s="1"/>
  <c r="BH43" i="12"/>
  <c r="BK43" i="12" s="1"/>
  <c r="BD43" i="12"/>
  <c r="BG43" i="12" s="1"/>
  <c r="AZ43" i="12"/>
  <c r="AW43" i="12"/>
  <c r="AS43" i="12"/>
  <c r="AX43" i="12" s="1"/>
  <c r="AR43" i="12"/>
  <c r="AQ43" i="12"/>
  <c r="AN43" i="12"/>
  <c r="AI43" i="12"/>
  <c r="AG43" i="12"/>
  <c r="AF43" i="12"/>
  <c r="AH43" i="12" s="1"/>
  <c r="AE43" i="12"/>
  <c r="AB43" i="12"/>
  <c r="T43" i="12"/>
  <c r="S43" i="12"/>
  <c r="R43" i="12"/>
  <c r="O43" i="12"/>
  <c r="U43" i="12" s="1"/>
  <c r="V43" i="12" s="1"/>
  <c r="J43" i="12"/>
  <c r="I43" i="12"/>
  <c r="H43" i="12"/>
  <c r="E43" i="12"/>
  <c r="B43" i="12"/>
  <c r="DV43" i="12" s="1"/>
  <c r="DY42" i="12"/>
  <c r="EA42" i="12" s="1"/>
  <c r="DU42" i="12"/>
  <c r="DZ42" i="12" s="1"/>
  <c r="DO42" i="12"/>
  <c r="DK42" i="12"/>
  <c r="DF42" i="12"/>
  <c r="DE42" i="12"/>
  <c r="DD42" i="12"/>
  <c r="DA42" i="12"/>
  <c r="CW42" i="12"/>
  <c r="CT42" i="12"/>
  <c r="CS42" i="12"/>
  <c r="CU42" i="12" s="1"/>
  <c r="CR42" i="12"/>
  <c r="CO42" i="12"/>
  <c r="CL42" i="12"/>
  <c r="CJ42" i="12"/>
  <c r="CG42" i="12"/>
  <c r="CE42" i="12"/>
  <c r="CD42" i="12"/>
  <c r="BZ42" i="12"/>
  <c r="CH42" i="12" s="1"/>
  <c r="BY42" i="12"/>
  <c r="BX42" i="12"/>
  <c r="BT42" i="12"/>
  <c r="BP42" i="12"/>
  <c r="BM42" i="12"/>
  <c r="BI42" i="12"/>
  <c r="BN42" i="12" s="1"/>
  <c r="BH42" i="12"/>
  <c r="BG42" i="12"/>
  <c r="BD42" i="12"/>
  <c r="AZ42" i="12"/>
  <c r="AW42" i="12"/>
  <c r="AS42" i="12"/>
  <c r="AX42" i="12" s="1"/>
  <c r="AR42" i="12"/>
  <c r="AN42" i="12"/>
  <c r="AI42" i="12"/>
  <c r="AF42" i="12"/>
  <c r="AB42" i="12"/>
  <c r="U42" i="12"/>
  <c r="T42" i="12"/>
  <c r="S42" i="12"/>
  <c r="V42" i="12" s="1"/>
  <c r="O42" i="12"/>
  <c r="R42" i="12" s="1"/>
  <c r="I42" i="12"/>
  <c r="K42" i="12" s="1"/>
  <c r="E42" i="12"/>
  <c r="J42" i="12" s="1"/>
  <c r="B42" i="12"/>
  <c r="DV42" i="12" s="1"/>
  <c r="DZ41" i="12"/>
  <c r="DY41" i="12"/>
  <c r="DX41" i="12"/>
  <c r="DU41" i="12"/>
  <c r="DP41" i="12"/>
  <c r="DO41" i="12"/>
  <c r="DN41" i="12"/>
  <c r="DK41" i="12"/>
  <c r="DE41" i="12"/>
  <c r="DA41" i="12"/>
  <c r="CL41" i="12"/>
  <c r="CJ41" i="12"/>
  <c r="CG41" i="12"/>
  <c r="CD41" i="12"/>
  <c r="BZ41" i="12"/>
  <c r="CH41" i="12" s="1"/>
  <c r="BY41" i="12"/>
  <c r="BX41" i="12"/>
  <c r="BW41" i="12"/>
  <c r="CA41" i="12" s="1"/>
  <c r="BT41" i="12"/>
  <c r="BP41" i="12"/>
  <c r="BM41" i="12"/>
  <c r="BI41" i="12"/>
  <c r="BN41" i="12" s="1"/>
  <c r="BH41" i="12"/>
  <c r="BD41" i="12"/>
  <c r="BG41" i="12" s="1"/>
  <c r="AZ41" i="12"/>
  <c r="AX41" i="12"/>
  <c r="AW41" i="12"/>
  <c r="AS41" i="12"/>
  <c r="AR41" i="12"/>
  <c r="AQ41" i="12"/>
  <c r="AN41" i="12"/>
  <c r="AT41" i="12" s="1"/>
  <c r="AU41" i="12" s="1"/>
  <c r="AI41" i="12"/>
  <c r="AG41" i="12"/>
  <c r="AF41" i="12"/>
  <c r="AE41" i="12"/>
  <c r="AB41" i="12"/>
  <c r="T41" i="12"/>
  <c r="S41" i="12"/>
  <c r="O41" i="12"/>
  <c r="U41" i="12" s="1"/>
  <c r="V41" i="12" s="1"/>
  <c r="I41" i="12"/>
  <c r="E41" i="12"/>
  <c r="J41" i="12" s="1"/>
  <c r="B41" i="12"/>
  <c r="DV41" i="12" s="1"/>
  <c r="EA40" i="12"/>
  <c r="DY40" i="12"/>
  <c r="DV40" i="12"/>
  <c r="DU40" i="12"/>
  <c r="DZ40" i="12" s="1"/>
  <c r="DO40" i="12"/>
  <c r="DK40" i="12"/>
  <c r="DF40" i="12"/>
  <c r="DE40" i="12"/>
  <c r="DG40" i="12" s="1"/>
  <c r="DA40" i="12"/>
  <c r="CL40" i="12"/>
  <c r="CJ40" i="12"/>
  <c r="CG40" i="12"/>
  <c r="CE40" i="12"/>
  <c r="CD40" i="12"/>
  <c r="BZ40" i="12"/>
  <c r="CH40" i="12" s="1"/>
  <c r="BY40" i="12"/>
  <c r="BX40" i="12"/>
  <c r="BT40" i="12"/>
  <c r="BP40" i="12"/>
  <c r="BM40" i="12"/>
  <c r="BI40" i="12"/>
  <c r="BN40" i="12" s="1"/>
  <c r="BH40" i="12"/>
  <c r="BG40" i="12"/>
  <c r="BD40" i="12"/>
  <c r="AZ40" i="12"/>
  <c r="AW40" i="12"/>
  <c r="AS40" i="12"/>
  <c r="AX40" i="12" s="1"/>
  <c r="AR40" i="12"/>
  <c r="AN40" i="12"/>
  <c r="AI40" i="12"/>
  <c r="AF40" i="12"/>
  <c r="AB40" i="12"/>
  <c r="U40" i="12"/>
  <c r="T40" i="12"/>
  <c r="S40" i="12"/>
  <c r="V40" i="12" s="1"/>
  <c r="O40" i="12"/>
  <c r="R40" i="12" s="1"/>
  <c r="I40" i="12"/>
  <c r="K40" i="12" s="1"/>
  <c r="E40" i="12"/>
  <c r="J40" i="12" s="1"/>
  <c r="B40" i="12"/>
  <c r="DD40" i="12" s="1"/>
  <c r="DZ39" i="12"/>
  <c r="DY39" i="12"/>
  <c r="DU39" i="12"/>
  <c r="DP39" i="12"/>
  <c r="DO39" i="12"/>
  <c r="DK39" i="12"/>
  <c r="DE39" i="12"/>
  <c r="DA39" i="12"/>
  <c r="CT39" i="12"/>
  <c r="CL39" i="12"/>
  <c r="CJ39" i="12"/>
  <c r="CH39" i="12"/>
  <c r="CG39" i="12"/>
  <c r="CE39" i="12"/>
  <c r="CD39" i="12"/>
  <c r="BZ39" i="12"/>
  <c r="BY39" i="12"/>
  <c r="BX39" i="12"/>
  <c r="BT39" i="12"/>
  <c r="BP39" i="12"/>
  <c r="BN39" i="12"/>
  <c r="BM39" i="12"/>
  <c r="BI39" i="12"/>
  <c r="BH39" i="12"/>
  <c r="BD39" i="12"/>
  <c r="AZ39" i="12"/>
  <c r="AW39" i="12"/>
  <c r="AS39" i="12"/>
  <c r="AX39" i="12" s="1"/>
  <c r="AR39" i="12"/>
  <c r="AN39" i="12"/>
  <c r="AI39" i="12"/>
  <c r="AF39" i="12"/>
  <c r="AB39" i="12"/>
  <c r="U39" i="12"/>
  <c r="T39" i="12"/>
  <c r="S39" i="12"/>
  <c r="V39" i="12" s="1"/>
  <c r="O39" i="12"/>
  <c r="K39" i="12"/>
  <c r="I39" i="12"/>
  <c r="E39" i="12"/>
  <c r="J39" i="12" s="1"/>
  <c r="B39" i="12"/>
  <c r="DV39" i="12" s="1"/>
  <c r="DY38" i="12"/>
  <c r="DU38" i="12"/>
  <c r="DZ38" i="12" s="1"/>
  <c r="DP38" i="12"/>
  <c r="DO38" i="12"/>
  <c r="DQ38" i="12" s="1"/>
  <c r="DN38" i="12"/>
  <c r="DK38" i="12"/>
  <c r="DE38" i="12"/>
  <c r="DA38" i="12"/>
  <c r="CW38" i="12"/>
  <c r="CS38" i="12"/>
  <c r="CU38" i="12" s="1"/>
  <c r="CR38" i="12"/>
  <c r="CO38" i="12"/>
  <c r="CT38" i="12" s="1"/>
  <c r="CL38" i="12"/>
  <c r="CJ38" i="12"/>
  <c r="CG38" i="12"/>
  <c r="CD38" i="12"/>
  <c r="BZ38" i="12"/>
  <c r="CH38" i="12" s="1"/>
  <c r="BY38" i="12"/>
  <c r="BX38" i="12"/>
  <c r="BW38" i="12"/>
  <c r="CA38" i="12" s="1"/>
  <c r="BT38" i="12"/>
  <c r="BP38" i="12"/>
  <c r="BM38" i="12"/>
  <c r="BI38" i="12"/>
  <c r="BN38" i="12" s="1"/>
  <c r="BH38" i="12"/>
  <c r="BD38" i="12"/>
  <c r="BG38" i="12" s="1"/>
  <c r="AZ38" i="12"/>
  <c r="AX38" i="12"/>
  <c r="AW38" i="12"/>
  <c r="AS38" i="12"/>
  <c r="AR38" i="12"/>
  <c r="AQ38" i="12"/>
  <c r="AN38" i="12"/>
  <c r="AT38" i="12" s="1"/>
  <c r="AU38" i="12" s="1"/>
  <c r="AI38" i="12"/>
  <c r="AG38" i="12"/>
  <c r="AF38" i="12"/>
  <c r="AE38" i="12"/>
  <c r="AB38" i="12"/>
  <c r="T38" i="12"/>
  <c r="S38" i="12"/>
  <c r="O38" i="12"/>
  <c r="U38" i="12" s="1"/>
  <c r="V38" i="12" s="1"/>
  <c r="I38" i="12"/>
  <c r="E38" i="12"/>
  <c r="J38" i="12" s="1"/>
  <c r="B38" i="12"/>
  <c r="DV38" i="12" s="1"/>
  <c r="EA37" i="12"/>
  <c r="DY37" i="12"/>
  <c r="DU37" i="12"/>
  <c r="DZ37" i="12" s="1"/>
  <c r="DO37" i="12"/>
  <c r="DK37" i="12"/>
  <c r="DF37" i="12"/>
  <c r="DE37" i="12"/>
  <c r="DG37" i="12" s="1"/>
  <c r="DA37" i="12"/>
  <c r="CW37" i="12"/>
  <c r="CT37" i="12"/>
  <c r="CS37" i="12"/>
  <c r="CR37" i="12"/>
  <c r="CO37" i="12"/>
  <c r="CL37" i="12"/>
  <c r="CJ37" i="12"/>
  <c r="CH37" i="12"/>
  <c r="CG37" i="12"/>
  <c r="CE37" i="12"/>
  <c r="CD37" i="12"/>
  <c r="BZ37" i="12"/>
  <c r="BY37" i="12"/>
  <c r="BX37" i="12"/>
  <c r="BT37" i="12"/>
  <c r="BP37" i="12"/>
  <c r="BN37" i="12"/>
  <c r="BM37" i="12"/>
  <c r="BI37" i="12"/>
  <c r="BH37" i="12"/>
  <c r="BD37" i="12"/>
  <c r="AZ37" i="12"/>
  <c r="AW37" i="12"/>
  <c r="AS37" i="12"/>
  <c r="AX37" i="12" s="1"/>
  <c r="AR37" i="12"/>
  <c r="AN37" i="12"/>
  <c r="AI37" i="12"/>
  <c r="AF37" i="12"/>
  <c r="AB37" i="12"/>
  <c r="U37" i="12"/>
  <c r="T37" i="12"/>
  <c r="S37" i="12"/>
  <c r="V37" i="12" s="1"/>
  <c r="O37" i="12"/>
  <c r="K37" i="12"/>
  <c r="I37" i="12"/>
  <c r="E37" i="12"/>
  <c r="J37" i="12" s="1"/>
  <c r="B37" i="12"/>
  <c r="DD37" i="12" s="1"/>
  <c r="DY36" i="12"/>
  <c r="DU36" i="12"/>
  <c r="DZ36" i="12" s="1"/>
  <c r="DP36" i="12"/>
  <c r="DO36" i="12"/>
  <c r="DQ36" i="12" s="1"/>
  <c r="DN36" i="12"/>
  <c r="DK36" i="12"/>
  <c r="DE36" i="12"/>
  <c r="DA36" i="12"/>
  <c r="CW36" i="12"/>
  <c r="CS36" i="12"/>
  <c r="CU36" i="12" s="1"/>
  <c r="CR36" i="12"/>
  <c r="CO36" i="12"/>
  <c r="CT36" i="12" s="1"/>
  <c r="CL36" i="12"/>
  <c r="CJ36" i="12"/>
  <c r="CG36" i="12"/>
  <c r="CD36" i="12"/>
  <c r="BZ36" i="12"/>
  <c r="CH36" i="12" s="1"/>
  <c r="BY36" i="12"/>
  <c r="BX36" i="12"/>
  <c r="BW36" i="12"/>
  <c r="CA36" i="12" s="1"/>
  <c r="BT36" i="12"/>
  <c r="BP36" i="12"/>
  <c r="BM36" i="12"/>
  <c r="BI36" i="12"/>
  <c r="BN36" i="12" s="1"/>
  <c r="BH36" i="12"/>
  <c r="BD36" i="12"/>
  <c r="BG36" i="12" s="1"/>
  <c r="AZ36" i="12"/>
  <c r="AX36" i="12"/>
  <c r="AW36" i="12"/>
  <c r="AS36" i="12"/>
  <c r="AR36" i="12"/>
  <c r="AQ36" i="12"/>
  <c r="AN36" i="12"/>
  <c r="AT36" i="12" s="1"/>
  <c r="AU36" i="12" s="1"/>
  <c r="AI36" i="12"/>
  <c r="AG36" i="12"/>
  <c r="AF36" i="12"/>
  <c r="AE36" i="12"/>
  <c r="AB36" i="12"/>
  <c r="T36" i="12"/>
  <c r="S36" i="12"/>
  <c r="O36" i="12"/>
  <c r="U36" i="12" s="1"/>
  <c r="V36" i="12" s="1"/>
  <c r="I36" i="12"/>
  <c r="E36" i="12"/>
  <c r="J36" i="12" s="1"/>
  <c r="B36" i="12"/>
  <c r="DV36" i="12" s="1"/>
  <c r="EA35" i="12"/>
  <c r="DZ35" i="12"/>
  <c r="DX35" i="12"/>
  <c r="DV35" i="12"/>
  <c r="DQ35" i="12"/>
  <c r="DP35" i="12"/>
  <c r="DN35" i="12"/>
  <c r="DF35" i="12"/>
  <c r="DG35" i="12" s="1"/>
  <c r="DD35" i="12"/>
  <c r="CW35" i="12"/>
  <c r="CT35" i="12"/>
  <c r="CU35" i="12" s="1"/>
  <c r="CL35" i="12"/>
  <c r="CJ35" i="12"/>
  <c r="CG35" i="12"/>
  <c r="CH35" i="12" s="1"/>
  <c r="CD35" i="12"/>
  <c r="CE35" i="12" s="1"/>
  <c r="CA35" i="12"/>
  <c r="CB35" i="12" s="1"/>
  <c r="BW35" i="12"/>
  <c r="BP35" i="12"/>
  <c r="BM35" i="12"/>
  <c r="BN35" i="12" s="1"/>
  <c r="BJ35" i="12"/>
  <c r="BK35" i="12" s="1"/>
  <c r="BG35" i="12"/>
  <c r="AZ35" i="12"/>
  <c r="AW35" i="12"/>
  <c r="AX35" i="12" s="1"/>
  <c r="AT35" i="12"/>
  <c r="AU35" i="12" s="1"/>
  <c r="AQ35" i="12"/>
  <c r="AI35" i="12"/>
  <c r="AG35" i="12"/>
  <c r="AH35" i="12" s="1"/>
  <c r="AE35" i="12"/>
  <c r="V35" i="12"/>
  <c r="U35" i="12"/>
  <c r="R35" i="12"/>
  <c r="P35" i="12"/>
  <c r="K35" i="12"/>
  <c r="G35" i="12"/>
  <c r="EA34" i="12"/>
  <c r="DY34" i="12"/>
  <c r="DU34" i="12"/>
  <c r="DZ34" i="12" s="1"/>
  <c r="DO34" i="12"/>
  <c r="DK34" i="12"/>
  <c r="DF34" i="12"/>
  <c r="DE34" i="12"/>
  <c r="DG34" i="12" s="1"/>
  <c r="DA34" i="12"/>
  <c r="CW34" i="12"/>
  <c r="CT34" i="12"/>
  <c r="CS34" i="12"/>
  <c r="CR34" i="12"/>
  <c r="CO34" i="12"/>
  <c r="CL34" i="12"/>
  <c r="CJ34" i="12"/>
  <c r="CH34" i="12"/>
  <c r="CG34" i="12"/>
  <c r="CE34" i="12"/>
  <c r="CD34" i="12"/>
  <c r="BZ34" i="12"/>
  <c r="BY34" i="12"/>
  <c r="BX34" i="12"/>
  <c r="BT34" i="12"/>
  <c r="BP34" i="12"/>
  <c r="BN34" i="12"/>
  <c r="BM34" i="12"/>
  <c r="BI34" i="12"/>
  <c r="BH34" i="12"/>
  <c r="BD34" i="12"/>
  <c r="AZ34" i="12"/>
  <c r="AW34" i="12"/>
  <c r="AS34" i="12"/>
  <c r="AX34" i="12" s="1"/>
  <c r="AR34" i="12"/>
  <c r="AN34" i="12"/>
  <c r="AI34" i="12"/>
  <c r="AF34" i="12"/>
  <c r="AB34" i="12"/>
  <c r="U34" i="12"/>
  <c r="T34" i="12"/>
  <c r="S34" i="12"/>
  <c r="V34" i="12" s="1"/>
  <c r="O34" i="12"/>
  <c r="K34" i="12"/>
  <c r="I34" i="12"/>
  <c r="E34" i="12"/>
  <c r="J34" i="12" s="1"/>
  <c r="B34" i="12"/>
  <c r="DD34" i="12" s="1"/>
  <c r="DY33" i="12"/>
  <c r="DU33" i="12"/>
  <c r="DZ33" i="12" s="1"/>
  <c r="DP33" i="12"/>
  <c r="DO33" i="12"/>
  <c r="DQ33" i="12" s="1"/>
  <c r="DN33" i="12"/>
  <c r="DK33" i="12"/>
  <c r="DE33" i="12"/>
  <c r="DA33" i="12"/>
  <c r="CW33" i="12"/>
  <c r="CS33" i="12"/>
  <c r="CU33" i="12" s="1"/>
  <c r="CR33" i="12"/>
  <c r="CO33" i="12"/>
  <c r="CT33" i="12" s="1"/>
  <c r="CL33" i="12"/>
  <c r="CJ33" i="12"/>
  <c r="CG33" i="12"/>
  <c r="CD33" i="12"/>
  <c r="BZ33" i="12"/>
  <c r="CH33" i="12" s="1"/>
  <c r="BY33" i="12"/>
  <c r="BX33" i="12"/>
  <c r="BW33" i="12"/>
  <c r="CA33" i="12" s="1"/>
  <c r="BT33" i="12"/>
  <c r="BP33" i="12"/>
  <c r="BM33" i="12"/>
  <c r="BI33" i="12"/>
  <c r="BN33" i="12" s="1"/>
  <c r="BH33" i="12"/>
  <c r="BD33" i="12"/>
  <c r="BG33" i="12" s="1"/>
  <c r="AZ33" i="12"/>
  <c r="AX33" i="12"/>
  <c r="AW33" i="12"/>
  <c r="AS33" i="12"/>
  <c r="AR33" i="12"/>
  <c r="AQ33" i="12"/>
  <c r="AN33" i="12"/>
  <c r="AT33" i="12" s="1"/>
  <c r="AU33" i="12" s="1"/>
  <c r="AI33" i="12"/>
  <c r="AG33" i="12"/>
  <c r="AF33" i="12"/>
  <c r="AE33" i="12"/>
  <c r="AB33" i="12"/>
  <c r="T33" i="12"/>
  <c r="S33" i="12"/>
  <c r="O33" i="12"/>
  <c r="U33" i="12" s="1"/>
  <c r="V33" i="12" s="1"/>
  <c r="I33" i="12"/>
  <c r="E33" i="12"/>
  <c r="J33" i="12" s="1"/>
  <c r="B33" i="12"/>
  <c r="DV33" i="12" s="1"/>
  <c r="EA32" i="12"/>
  <c r="DZ32" i="12"/>
  <c r="DX32" i="12"/>
  <c r="DV32" i="12"/>
  <c r="DQ32" i="12"/>
  <c r="DP32" i="12"/>
  <c r="DN32" i="12"/>
  <c r="DF32" i="12"/>
  <c r="DG32" i="12" s="1"/>
  <c r="DD32" i="12"/>
  <c r="CW32" i="12"/>
  <c r="CT32" i="12"/>
  <c r="CU32" i="12" s="1"/>
  <c r="CL32" i="12"/>
  <c r="CJ32" i="12"/>
  <c r="CG32" i="12"/>
  <c r="CH32" i="12" s="1"/>
  <c r="CD32" i="12"/>
  <c r="CE32" i="12" s="1"/>
  <c r="CA32" i="12"/>
  <c r="CB32" i="12" s="1"/>
  <c r="BW32" i="12"/>
  <c r="BP32" i="12"/>
  <c r="BM32" i="12"/>
  <c r="BN32" i="12" s="1"/>
  <c r="BJ32" i="12"/>
  <c r="BK32" i="12" s="1"/>
  <c r="BG32" i="12"/>
  <c r="AZ32" i="12"/>
  <c r="AW32" i="12"/>
  <c r="AX32" i="12" s="1"/>
  <c r="AT32" i="12"/>
  <c r="AU32" i="12" s="1"/>
  <c r="AQ32" i="12"/>
  <c r="AI32" i="12"/>
  <c r="AG32" i="12"/>
  <c r="AH32" i="12" s="1"/>
  <c r="AE32" i="12"/>
  <c r="V32" i="12"/>
  <c r="U32" i="12"/>
  <c r="R32" i="12"/>
  <c r="P32" i="12"/>
  <c r="K32" i="12"/>
  <c r="G32" i="12"/>
  <c r="EA31" i="12"/>
  <c r="DY31" i="12"/>
  <c r="DU31" i="12"/>
  <c r="DZ31" i="12" s="1"/>
  <c r="DO31" i="12"/>
  <c r="DK31" i="12"/>
  <c r="DF31" i="12"/>
  <c r="DE31" i="12"/>
  <c r="DG31" i="12" s="1"/>
  <c r="DA31" i="12"/>
  <c r="CW31" i="12"/>
  <c r="CT31" i="12"/>
  <c r="CS31" i="12"/>
  <c r="CR31" i="12"/>
  <c r="CO31" i="12"/>
  <c r="CL31" i="12"/>
  <c r="CJ31" i="12"/>
  <c r="CH31" i="12"/>
  <c r="CG31" i="12"/>
  <c r="CE31" i="12"/>
  <c r="CD31" i="12"/>
  <c r="BZ31" i="12"/>
  <c r="BY31" i="12"/>
  <c r="BX31" i="12"/>
  <c r="BT31" i="12"/>
  <c r="BP31" i="12"/>
  <c r="BN31" i="12"/>
  <c r="BM31" i="12"/>
  <c r="BI31" i="12"/>
  <c r="BH31" i="12"/>
  <c r="BD31" i="12"/>
  <c r="AZ31" i="12"/>
  <c r="AW31" i="12"/>
  <c r="AS31" i="12"/>
  <c r="AX31" i="12" s="1"/>
  <c r="AR31" i="12"/>
  <c r="AN31" i="12"/>
  <c r="AI31" i="12"/>
  <c r="AF31" i="12"/>
  <c r="AB31" i="12"/>
  <c r="U31" i="12"/>
  <c r="T31" i="12"/>
  <c r="S31" i="12"/>
  <c r="V31" i="12" s="1"/>
  <c r="O31" i="12"/>
  <c r="K31" i="12"/>
  <c r="I31" i="12"/>
  <c r="E31" i="12"/>
  <c r="J31" i="12" s="1"/>
  <c r="B31" i="12"/>
  <c r="DD31" i="12" s="1"/>
  <c r="DY30" i="12"/>
  <c r="DU30" i="12"/>
  <c r="DZ30" i="12" s="1"/>
  <c r="DP30" i="12"/>
  <c r="DO30" i="12"/>
  <c r="DQ30" i="12" s="1"/>
  <c r="DN30" i="12"/>
  <c r="DK30" i="12"/>
  <c r="DE30" i="12"/>
  <c r="DA30" i="12"/>
  <c r="CW30" i="12"/>
  <c r="CS30" i="12"/>
  <c r="CU30" i="12" s="1"/>
  <c r="CR30" i="12"/>
  <c r="CO30" i="12"/>
  <c r="CT30" i="12" s="1"/>
  <c r="CL30" i="12"/>
  <c r="CJ30" i="12"/>
  <c r="CG30" i="12"/>
  <c r="CD30" i="12"/>
  <c r="BZ30" i="12"/>
  <c r="CH30" i="12" s="1"/>
  <c r="BY30" i="12"/>
  <c r="BX30" i="12"/>
  <c r="BW30" i="12"/>
  <c r="CA30" i="12" s="1"/>
  <c r="BT30" i="12"/>
  <c r="BP30" i="12"/>
  <c r="BM30" i="12"/>
  <c r="BI30" i="12"/>
  <c r="BN30" i="12" s="1"/>
  <c r="BH30" i="12"/>
  <c r="BD30" i="12"/>
  <c r="BG30" i="12" s="1"/>
  <c r="AZ30" i="12"/>
  <c r="AX30" i="12"/>
  <c r="AW30" i="12"/>
  <c r="AS30" i="12"/>
  <c r="AR30" i="12"/>
  <c r="AQ30" i="12"/>
  <c r="AN30" i="12"/>
  <c r="AT30" i="12" s="1"/>
  <c r="AU30" i="12" s="1"/>
  <c r="AI30" i="12"/>
  <c r="AG30" i="12"/>
  <c r="AF30" i="12"/>
  <c r="AE30" i="12"/>
  <c r="AB30" i="12"/>
  <c r="T30" i="12"/>
  <c r="S30" i="12"/>
  <c r="O30" i="12"/>
  <c r="U30" i="12" s="1"/>
  <c r="V30" i="12" s="1"/>
  <c r="I30" i="12"/>
  <c r="E30" i="12"/>
  <c r="J30" i="12" s="1"/>
  <c r="B30" i="12"/>
  <c r="DV30" i="12" s="1"/>
  <c r="EA29" i="12"/>
  <c r="DY29" i="12"/>
  <c r="DU29" i="12"/>
  <c r="DZ29" i="12" s="1"/>
  <c r="DO29" i="12"/>
  <c r="DK29" i="12"/>
  <c r="DF29" i="12"/>
  <c r="DE29" i="12"/>
  <c r="DG29" i="12" s="1"/>
  <c r="DA29" i="12"/>
  <c r="CW29" i="12"/>
  <c r="CT29" i="12"/>
  <c r="CS29" i="12"/>
  <c r="CR29" i="12"/>
  <c r="CO29" i="12"/>
  <c r="CL29" i="12"/>
  <c r="CJ29" i="12"/>
  <c r="CH29" i="12"/>
  <c r="CG29" i="12"/>
  <c r="CE29" i="12"/>
  <c r="CD29" i="12"/>
  <c r="BZ29" i="12"/>
  <c r="BY29" i="12"/>
  <c r="BX29" i="12"/>
  <c r="BT29" i="12"/>
  <c r="BP29" i="12"/>
  <c r="BN29" i="12"/>
  <c r="BM29" i="12"/>
  <c r="BI29" i="12"/>
  <c r="BH29" i="12"/>
  <c r="BD29" i="12"/>
  <c r="AZ29" i="12"/>
  <c r="AW29" i="12"/>
  <c r="AS29" i="12"/>
  <c r="AX29" i="12" s="1"/>
  <c r="AR29" i="12"/>
  <c r="AN29" i="12"/>
  <c r="AI29" i="12"/>
  <c r="AF29" i="12"/>
  <c r="AB29" i="12"/>
  <c r="U29" i="12"/>
  <c r="T29" i="12"/>
  <c r="S29" i="12"/>
  <c r="V29" i="12" s="1"/>
  <c r="O29" i="12"/>
  <c r="K29" i="12"/>
  <c r="I29" i="12"/>
  <c r="E29" i="12"/>
  <c r="J29" i="12" s="1"/>
  <c r="B29" i="12"/>
  <c r="DD29" i="12" s="1"/>
  <c r="DZ28" i="12"/>
  <c r="EA28" i="12" s="1"/>
  <c r="DX28" i="12"/>
  <c r="DV28" i="12"/>
  <c r="DP28" i="12"/>
  <c r="DQ28" i="12" s="1"/>
  <c r="DN28" i="12"/>
  <c r="DG28" i="12"/>
  <c r="DF28" i="12"/>
  <c r="DD28" i="12"/>
  <c r="CW28" i="12"/>
  <c r="CU28" i="12"/>
  <c r="CT28" i="12"/>
  <c r="CL28" i="12"/>
  <c r="CJ28" i="12"/>
  <c r="CH28" i="12"/>
  <c r="CG28" i="12"/>
  <c r="CE28" i="12"/>
  <c r="CD28" i="12"/>
  <c r="CB28" i="12"/>
  <c r="CA28" i="12"/>
  <c r="BW28" i="12"/>
  <c r="BP28" i="12"/>
  <c r="BN28" i="12"/>
  <c r="BM28" i="12"/>
  <c r="BK28" i="12"/>
  <c r="BJ28" i="12"/>
  <c r="BG28" i="12"/>
  <c r="AZ28" i="12"/>
  <c r="AX28" i="12"/>
  <c r="AW28" i="12"/>
  <c r="AU28" i="12"/>
  <c r="AT28" i="12"/>
  <c r="AQ28" i="12"/>
  <c r="AI28" i="12"/>
  <c r="AH28" i="12"/>
  <c r="AG28" i="12"/>
  <c r="AE28" i="12"/>
  <c r="U28" i="12"/>
  <c r="V28" i="12" s="1"/>
  <c r="R28" i="12"/>
  <c r="P28" i="12"/>
  <c r="K28" i="12"/>
  <c r="G28" i="12"/>
  <c r="DZ27" i="12"/>
  <c r="DY27" i="12"/>
  <c r="DX27" i="12"/>
  <c r="DU27" i="12"/>
  <c r="DP27" i="12"/>
  <c r="DO27" i="12"/>
  <c r="DN27" i="12"/>
  <c r="DK27" i="12"/>
  <c r="DE27" i="12"/>
  <c r="DA27" i="12"/>
  <c r="CW27" i="12"/>
  <c r="CU27" i="12"/>
  <c r="CS27" i="12"/>
  <c r="CR27" i="12"/>
  <c r="CO27" i="12"/>
  <c r="CT27" i="12" s="1"/>
  <c r="CL27" i="12"/>
  <c r="CJ27" i="12"/>
  <c r="CG27" i="12"/>
  <c r="CD27" i="12"/>
  <c r="BZ27" i="12"/>
  <c r="BY27" i="12"/>
  <c r="CE27" i="12" s="1"/>
  <c r="BX27" i="12"/>
  <c r="BW27" i="12"/>
  <c r="CA27" i="12" s="1"/>
  <c r="BT27" i="12"/>
  <c r="BP27" i="12"/>
  <c r="BM27" i="12"/>
  <c r="BJ27" i="12"/>
  <c r="BI27" i="12"/>
  <c r="BN27" i="12" s="1"/>
  <c r="BH27" i="12"/>
  <c r="BK27" i="12" s="1"/>
  <c r="BD27" i="12"/>
  <c r="BG27" i="12" s="1"/>
  <c r="AZ27" i="12"/>
  <c r="AW27" i="12"/>
  <c r="AS27" i="12"/>
  <c r="AX27" i="12" s="1"/>
  <c r="AR27" i="12"/>
  <c r="AQ27" i="12"/>
  <c r="AN27" i="12"/>
  <c r="AI27" i="12"/>
  <c r="AG27" i="12"/>
  <c r="AF27" i="12"/>
  <c r="AH27" i="12" s="1"/>
  <c r="AE27" i="12"/>
  <c r="AB27" i="12"/>
  <c r="T27" i="12"/>
  <c r="S27" i="12"/>
  <c r="R27" i="12"/>
  <c r="O27" i="12"/>
  <c r="U27" i="12" s="1"/>
  <c r="V27" i="12" s="1"/>
  <c r="J27" i="12"/>
  <c r="I27" i="12"/>
  <c r="H27" i="12"/>
  <c r="E27" i="12"/>
  <c r="B27" i="12"/>
  <c r="DV27" i="12" s="1"/>
  <c r="DY26" i="12"/>
  <c r="EA26" i="12" s="1"/>
  <c r="DU26" i="12"/>
  <c r="DZ26" i="12" s="1"/>
  <c r="DO26" i="12"/>
  <c r="DK26" i="12"/>
  <c r="DF26" i="12"/>
  <c r="DE26" i="12"/>
  <c r="DD26" i="12"/>
  <c r="DA26" i="12"/>
  <c r="CW26" i="12"/>
  <c r="CT26" i="12"/>
  <c r="CS26" i="12"/>
  <c r="CU26" i="12" s="1"/>
  <c r="CR26" i="12"/>
  <c r="CO26" i="12"/>
  <c r="CL26" i="12"/>
  <c r="CJ26" i="12"/>
  <c r="CG26" i="12"/>
  <c r="CE26" i="12"/>
  <c r="CD26" i="12"/>
  <c r="BZ26" i="12"/>
  <c r="CH26" i="12" s="1"/>
  <c r="BY26" i="12"/>
  <c r="BX26" i="12"/>
  <c r="BT26" i="12"/>
  <c r="BP26" i="12"/>
  <c r="BM26" i="12"/>
  <c r="BI26" i="12"/>
  <c r="BN26" i="12" s="1"/>
  <c r="BH26" i="12"/>
  <c r="BG26" i="12"/>
  <c r="BD26" i="12"/>
  <c r="AZ26" i="12"/>
  <c r="AW26" i="12"/>
  <c r="AS26" i="12"/>
  <c r="AX26" i="12" s="1"/>
  <c r="AR26" i="12"/>
  <c r="AN26" i="12"/>
  <c r="AI26" i="12"/>
  <c r="AF26" i="12"/>
  <c r="AB26" i="12"/>
  <c r="U26" i="12"/>
  <c r="T26" i="12"/>
  <c r="S26" i="12"/>
  <c r="V26" i="12" s="1"/>
  <c r="O26" i="12"/>
  <c r="R26" i="12" s="1"/>
  <c r="I26" i="12"/>
  <c r="K26" i="12" s="1"/>
  <c r="E26" i="12"/>
  <c r="J26" i="12" s="1"/>
  <c r="B26" i="12"/>
  <c r="DV26" i="12" s="1"/>
  <c r="DZ25" i="12"/>
  <c r="DY25" i="12"/>
  <c r="DX25" i="12"/>
  <c r="DU25" i="12"/>
  <c r="DP25" i="12"/>
  <c r="DO25" i="12"/>
  <c r="DN25" i="12"/>
  <c r="DK25" i="12"/>
  <c r="DE25" i="12"/>
  <c r="DA25" i="12"/>
  <c r="CW25" i="12"/>
  <c r="CU25" i="12"/>
  <c r="CS25" i="12"/>
  <c r="CR25" i="12"/>
  <c r="CO25" i="12"/>
  <c r="CT25" i="12" s="1"/>
  <c r="CL25" i="12"/>
  <c r="CJ25" i="12"/>
  <c r="CG25" i="12"/>
  <c r="CD25" i="12"/>
  <c r="BZ25" i="12"/>
  <c r="BY25" i="12"/>
  <c r="CE25" i="12" s="1"/>
  <c r="BX25" i="12"/>
  <c r="BW25" i="12"/>
  <c r="CA25" i="12" s="1"/>
  <c r="BT25" i="12"/>
  <c r="BP25" i="12"/>
  <c r="BM25" i="12"/>
  <c r="BJ25" i="12"/>
  <c r="BI25" i="12"/>
  <c r="BN25" i="12" s="1"/>
  <c r="BH25" i="12"/>
  <c r="BK25" i="12" s="1"/>
  <c r="BD25" i="12"/>
  <c r="BG25" i="12" s="1"/>
  <c r="AZ25" i="12"/>
  <c r="AW25" i="12"/>
  <c r="AS25" i="12"/>
  <c r="AX25" i="12" s="1"/>
  <c r="AR25" i="12"/>
  <c r="AQ25" i="12"/>
  <c r="AN25" i="12"/>
  <c r="AI25" i="12"/>
  <c r="AG25" i="12"/>
  <c r="AF25" i="12"/>
  <c r="AH25" i="12" s="1"/>
  <c r="AE25" i="12"/>
  <c r="AB25" i="12"/>
  <c r="T25" i="12"/>
  <c r="S25" i="12"/>
  <c r="R25" i="12"/>
  <c r="O25" i="12"/>
  <c r="U25" i="12" s="1"/>
  <c r="V25" i="12" s="1"/>
  <c r="J25" i="12"/>
  <c r="I25" i="12"/>
  <c r="H25" i="12"/>
  <c r="E25" i="12"/>
  <c r="B25" i="12"/>
  <c r="DV25" i="12" s="1"/>
  <c r="DY24" i="12"/>
  <c r="EA24" i="12" s="1"/>
  <c r="DU24" i="12"/>
  <c r="DZ24" i="12" s="1"/>
  <c r="DO24" i="12"/>
  <c r="DK24" i="12"/>
  <c r="DF24" i="12"/>
  <c r="DE24" i="12"/>
  <c r="DD24" i="12"/>
  <c r="DA24" i="12"/>
  <c r="CW24" i="12"/>
  <c r="CT24" i="12"/>
  <c r="CS24" i="12"/>
  <c r="CU24" i="12" s="1"/>
  <c r="CR24" i="12"/>
  <c r="CO24" i="12"/>
  <c r="CL24" i="12"/>
  <c r="CJ24" i="12"/>
  <c r="CG24" i="12"/>
  <c r="CE24" i="12"/>
  <c r="CD24" i="12"/>
  <c r="BZ24" i="12"/>
  <c r="CH24" i="12" s="1"/>
  <c r="BY24" i="12"/>
  <c r="BX24" i="12"/>
  <c r="BT24" i="12"/>
  <c r="BP24" i="12"/>
  <c r="BM24" i="12"/>
  <c r="BI24" i="12"/>
  <c r="BN24" i="12" s="1"/>
  <c r="BH24" i="12"/>
  <c r="BG24" i="12"/>
  <c r="BD24" i="12"/>
  <c r="AZ24" i="12"/>
  <c r="AW24" i="12"/>
  <c r="AS24" i="12"/>
  <c r="AX24" i="12" s="1"/>
  <c r="AR24" i="12"/>
  <c r="AN24" i="12"/>
  <c r="AI24" i="12"/>
  <c r="AF24" i="12"/>
  <c r="AB24" i="12"/>
  <c r="U24" i="12"/>
  <c r="T24" i="12"/>
  <c r="S24" i="12"/>
  <c r="V24" i="12" s="1"/>
  <c r="O24" i="12"/>
  <c r="R24" i="12" s="1"/>
  <c r="I24" i="12"/>
  <c r="K24" i="12" s="1"/>
  <c r="E24" i="12"/>
  <c r="J24" i="12" s="1"/>
  <c r="B24" i="12"/>
  <c r="DV24" i="12" s="1"/>
  <c r="DZ23" i="12"/>
  <c r="EA23" i="12" s="1"/>
  <c r="DX23" i="12"/>
  <c r="DV23" i="12"/>
  <c r="DP23" i="12"/>
  <c r="DQ23" i="12" s="1"/>
  <c r="DN23" i="12"/>
  <c r="DG23" i="12"/>
  <c r="DF23" i="12"/>
  <c r="DD23" i="12"/>
  <c r="CW23" i="12"/>
  <c r="CU23" i="12"/>
  <c r="CT23" i="12"/>
  <c r="CL23" i="12"/>
  <c r="CJ23" i="12"/>
  <c r="CH23" i="12"/>
  <c r="CG23" i="12"/>
  <c r="CE23" i="12"/>
  <c r="CD23" i="12"/>
  <c r="CB23" i="12"/>
  <c r="CA23" i="12"/>
  <c r="BW23" i="12"/>
  <c r="BP23" i="12"/>
  <c r="BN23" i="12"/>
  <c r="BM23" i="12"/>
  <c r="BK23" i="12"/>
  <c r="BJ23" i="12"/>
  <c r="BG23" i="12"/>
  <c r="AZ23" i="12"/>
  <c r="AX23" i="12"/>
  <c r="AW23" i="12"/>
  <c r="AU23" i="12"/>
  <c r="AT23" i="12"/>
  <c r="AQ23" i="12"/>
  <c r="AI23" i="12"/>
  <c r="AH23" i="12"/>
  <c r="AG23" i="12"/>
  <c r="AE23" i="12"/>
  <c r="U23" i="12"/>
  <c r="V23" i="12" s="1"/>
  <c r="R23" i="12"/>
  <c r="P23" i="12"/>
  <c r="G23" i="12"/>
  <c r="EA22" i="12"/>
  <c r="DZ22" i="12"/>
  <c r="DX22" i="12"/>
  <c r="DV22" i="12"/>
  <c r="DQ22" i="12"/>
  <c r="DP22" i="12"/>
  <c r="DN22" i="12"/>
  <c r="DF22" i="12"/>
  <c r="DG22" i="12" s="1"/>
  <c r="DD22" i="12"/>
  <c r="CT22" i="12"/>
  <c r="CL22" i="12"/>
  <c r="CJ22" i="12"/>
  <c r="CG22" i="12"/>
  <c r="CH22" i="12" s="1"/>
  <c r="CD22" i="12"/>
  <c r="CE22" i="12" s="1"/>
  <c r="CA22" i="12"/>
  <c r="CB22" i="12" s="1"/>
  <c r="BW22" i="12"/>
  <c r="BP22" i="12"/>
  <c r="BM22" i="12"/>
  <c r="BN22" i="12" s="1"/>
  <c r="BJ22" i="12"/>
  <c r="BK22" i="12" s="1"/>
  <c r="BG22" i="12"/>
  <c r="AZ22" i="12"/>
  <c r="AW22" i="12"/>
  <c r="AX22" i="12" s="1"/>
  <c r="AT22" i="12"/>
  <c r="AU22" i="12" s="1"/>
  <c r="AQ22" i="12"/>
  <c r="AI22" i="12"/>
  <c r="AG22" i="12"/>
  <c r="AH22" i="12" s="1"/>
  <c r="AE22" i="12"/>
  <c r="V22" i="12"/>
  <c r="U22" i="12"/>
  <c r="R22" i="12"/>
  <c r="P22" i="12"/>
  <c r="G22" i="12"/>
  <c r="DZ21" i="12"/>
  <c r="DY21" i="12"/>
  <c r="DX21" i="12"/>
  <c r="DU21" i="12"/>
  <c r="DP21" i="12"/>
  <c r="DO21" i="12"/>
  <c r="DN21" i="12"/>
  <c r="DK21" i="12"/>
  <c r="DE21" i="12"/>
  <c r="DA21" i="12"/>
  <c r="CW21" i="12"/>
  <c r="CU21" i="12"/>
  <c r="CS21" i="12"/>
  <c r="CR21" i="12"/>
  <c r="CO21" i="12"/>
  <c r="CT21" i="12" s="1"/>
  <c r="CL21" i="12"/>
  <c r="CJ21" i="12"/>
  <c r="CG21" i="12"/>
  <c r="CD21" i="12"/>
  <c r="BZ21" i="12"/>
  <c r="BY21" i="12"/>
  <c r="CE21" i="12" s="1"/>
  <c r="BX21" i="12"/>
  <c r="BW21" i="12"/>
  <c r="CA21" i="12" s="1"/>
  <c r="BT21" i="12"/>
  <c r="BP21" i="12"/>
  <c r="BM21" i="12"/>
  <c r="BJ21" i="12"/>
  <c r="BI21" i="12"/>
  <c r="BN21" i="12" s="1"/>
  <c r="BH21" i="12"/>
  <c r="BK21" i="12" s="1"/>
  <c r="BD21" i="12"/>
  <c r="BG21" i="12" s="1"/>
  <c r="AZ21" i="12"/>
  <c r="AW21" i="12"/>
  <c r="AS21" i="12"/>
  <c r="AX21" i="12" s="1"/>
  <c r="AR21" i="12"/>
  <c r="AQ21" i="12"/>
  <c r="AN21" i="12"/>
  <c r="AT21" i="12" s="1"/>
  <c r="AU21" i="12" s="1"/>
  <c r="AI21" i="12"/>
  <c r="AG21" i="12"/>
  <c r="AF21" i="12"/>
  <c r="AH21" i="12" s="1"/>
  <c r="AE21" i="12"/>
  <c r="AB21" i="12"/>
  <c r="T21" i="12"/>
  <c r="S21" i="12"/>
  <c r="R21" i="12"/>
  <c r="O21" i="12"/>
  <c r="U21" i="12" s="1"/>
  <c r="V21" i="12" s="1"/>
  <c r="J21" i="12"/>
  <c r="I21" i="12"/>
  <c r="H21" i="12"/>
  <c r="E21" i="12"/>
  <c r="B21" i="12"/>
  <c r="DV21" i="12" s="1"/>
  <c r="EA20" i="12"/>
  <c r="DZ20" i="12"/>
  <c r="DX20" i="12"/>
  <c r="DV20" i="12"/>
  <c r="DQ20" i="12"/>
  <c r="DP20" i="12"/>
  <c r="DN20" i="12"/>
  <c r="DF20" i="12"/>
  <c r="DG20" i="12" s="1"/>
  <c r="DD20" i="12"/>
  <c r="CW20" i="12"/>
  <c r="CT20" i="12"/>
  <c r="CU20" i="12" s="1"/>
  <c r="CL20" i="12"/>
  <c r="CJ20" i="12"/>
  <c r="CG20" i="12"/>
  <c r="CH20" i="12" s="1"/>
  <c r="CD20" i="12"/>
  <c r="CE20" i="12" s="1"/>
  <c r="CA20" i="12"/>
  <c r="CB20" i="12" s="1"/>
  <c r="BW20" i="12"/>
  <c r="BP20" i="12"/>
  <c r="BM20" i="12"/>
  <c r="BN20" i="12" s="1"/>
  <c r="BJ20" i="12"/>
  <c r="BK20" i="12" s="1"/>
  <c r="BG20" i="12"/>
  <c r="AZ20" i="12"/>
  <c r="AW20" i="12"/>
  <c r="AX20" i="12" s="1"/>
  <c r="AT20" i="12"/>
  <c r="AU20" i="12" s="1"/>
  <c r="AQ20" i="12"/>
  <c r="AI20" i="12"/>
  <c r="AG20" i="12"/>
  <c r="AH20" i="12" s="1"/>
  <c r="AE20" i="12"/>
  <c r="V20" i="12"/>
  <c r="U20" i="12"/>
  <c r="R20" i="12"/>
  <c r="P20" i="12"/>
  <c r="K20" i="12"/>
  <c r="G20" i="12"/>
  <c r="DY19" i="12"/>
  <c r="EA19" i="12" s="1"/>
  <c r="DU19" i="12"/>
  <c r="DZ19" i="12" s="1"/>
  <c r="DO19" i="12"/>
  <c r="DK19" i="12"/>
  <c r="DF19" i="12"/>
  <c r="DE19" i="12"/>
  <c r="DD19" i="12"/>
  <c r="DA19" i="12"/>
  <c r="CW19" i="12"/>
  <c r="CT19" i="12"/>
  <c r="CS19" i="12"/>
  <c r="CU19" i="12" s="1"/>
  <c r="CR19" i="12"/>
  <c r="CO19" i="12"/>
  <c r="CL19" i="12"/>
  <c r="CJ19" i="12"/>
  <c r="CG19" i="12"/>
  <c r="CE19" i="12"/>
  <c r="CD19" i="12"/>
  <c r="BZ19" i="12"/>
  <c r="CH19" i="12" s="1"/>
  <c r="BY19" i="12"/>
  <c r="BX19" i="12"/>
  <c r="BT19" i="12"/>
  <c r="BP19" i="12"/>
  <c r="BM19" i="12"/>
  <c r="BI19" i="12"/>
  <c r="BN19" i="12" s="1"/>
  <c r="BH19" i="12"/>
  <c r="BG19" i="12"/>
  <c r="BD19" i="12"/>
  <c r="AZ19" i="12"/>
  <c r="AW19" i="12"/>
  <c r="AS19" i="12"/>
  <c r="AX19" i="12" s="1"/>
  <c r="AR19" i="12"/>
  <c r="AN19" i="12"/>
  <c r="AI19" i="12"/>
  <c r="AF19" i="12"/>
  <c r="AB19" i="12"/>
  <c r="U19" i="12"/>
  <c r="T19" i="12"/>
  <c r="S19" i="12"/>
  <c r="V19" i="12" s="1"/>
  <c r="O19" i="12"/>
  <c r="R19" i="12" s="1"/>
  <c r="I19" i="12"/>
  <c r="K19" i="12" s="1"/>
  <c r="E19" i="12"/>
  <c r="J19" i="12" s="1"/>
  <c r="B19" i="12"/>
  <c r="DV19" i="12" s="1"/>
  <c r="DZ18" i="12"/>
  <c r="DY18" i="12"/>
  <c r="DX18" i="12"/>
  <c r="DU18" i="12"/>
  <c r="DP18" i="12"/>
  <c r="DO18" i="12"/>
  <c r="DN18" i="12"/>
  <c r="DK18" i="12"/>
  <c r="DE18" i="12"/>
  <c r="DA18" i="12"/>
  <c r="CL18" i="12"/>
  <c r="CJ18" i="12"/>
  <c r="CG18" i="12"/>
  <c r="CD18" i="12"/>
  <c r="BZ18" i="12"/>
  <c r="CH18" i="12" s="1"/>
  <c r="BY18" i="12"/>
  <c r="BX18" i="12"/>
  <c r="BW18" i="12"/>
  <c r="CA18" i="12" s="1"/>
  <c r="BT18" i="12"/>
  <c r="BP18" i="12"/>
  <c r="BM18" i="12"/>
  <c r="BI18" i="12"/>
  <c r="BN18" i="12" s="1"/>
  <c r="BH18" i="12"/>
  <c r="BD18" i="12"/>
  <c r="BG18" i="12" s="1"/>
  <c r="AZ18" i="12"/>
  <c r="AX18" i="12"/>
  <c r="AW18" i="12"/>
  <c r="AS18" i="12"/>
  <c r="AR18" i="12"/>
  <c r="AQ18" i="12"/>
  <c r="AN18" i="12"/>
  <c r="AT18" i="12" s="1"/>
  <c r="AU18" i="12" s="1"/>
  <c r="AI18" i="12"/>
  <c r="AG18" i="12"/>
  <c r="AF18" i="12"/>
  <c r="AE18" i="12"/>
  <c r="AB18" i="12"/>
  <c r="T18" i="12"/>
  <c r="S18" i="12"/>
  <c r="O18" i="12"/>
  <c r="U18" i="12" s="1"/>
  <c r="V18" i="12" s="1"/>
  <c r="I18" i="12"/>
  <c r="E18" i="12"/>
  <c r="J18" i="12" s="1"/>
  <c r="B18" i="12"/>
  <c r="DV18" i="12" s="1"/>
  <c r="EA17" i="12"/>
  <c r="DY17" i="12"/>
  <c r="DV17" i="12"/>
  <c r="DU17" i="12"/>
  <c r="DZ17" i="12" s="1"/>
  <c r="DO17" i="12"/>
  <c r="DK17" i="12"/>
  <c r="DF17" i="12"/>
  <c r="DE17" i="12"/>
  <c r="DG17" i="12" s="1"/>
  <c r="DA17" i="12"/>
  <c r="CL17" i="12"/>
  <c r="CJ17" i="12"/>
  <c r="CG17" i="12"/>
  <c r="CE17" i="12"/>
  <c r="CD17" i="12"/>
  <c r="BZ17" i="12"/>
  <c r="CH17" i="12" s="1"/>
  <c r="BY17" i="12"/>
  <c r="BX17" i="12"/>
  <c r="BT17" i="12"/>
  <c r="BP17" i="12"/>
  <c r="BM17" i="12"/>
  <c r="BI17" i="12"/>
  <c r="BN17" i="12" s="1"/>
  <c r="BH17" i="12"/>
  <c r="BG17" i="12"/>
  <c r="BD17" i="12"/>
  <c r="AZ17" i="12"/>
  <c r="AW17" i="12"/>
  <c r="AS17" i="12"/>
  <c r="AX17" i="12" s="1"/>
  <c r="AR17" i="12"/>
  <c r="AN17" i="12"/>
  <c r="AI17" i="12"/>
  <c r="AF17" i="12"/>
  <c r="AB17" i="12"/>
  <c r="U17" i="12"/>
  <c r="T17" i="12"/>
  <c r="S17" i="12"/>
  <c r="V17" i="12" s="1"/>
  <c r="O17" i="12"/>
  <c r="R17" i="12" s="1"/>
  <c r="I17" i="12"/>
  <c r="K17" i="12" s="1"/>
  <c r="E17" i="12"/>
  <c r="J17" i="12" s="1"/>
  <c r="B17" i="12"/>
  <c r="DD17" i="12" s="1"/>
  <c r="DZ16" i="12"/>
  <c r="DY16" i="12"/>
  <c r="DX16" i="12"/>
  <c r="DU16" i="12"/>
  <c r="DP16" i="12"/>
  <c r="DO16" i="12"/>
  <c r="DN16" i="12"/>
  <c r="DK16" i="12"/>
  <c r="DE16" i="12"/>
  <c r="DA16" i="12"/>
  <c r="CL16" i="12"/>
  <c r="CJ16" i="12"/>
  <c r="CG16" i="12"/>
  <c r="CD16" i="12"/>
  <c r="BZ16" i="12"/>
  <c r="CH16" i="12" s="1"/>
  <c r="BY16" i="12"/>
  <c r="BX16" i="12"/>
  <c r="BW16" i="12"/>
  <c r="CA16" i="12" s="1"/>
  <c r="BT16" i="12"/>
  <c r="BP16" i="12"/>
  <c r="BM16" i="12"/>
  <c r="BI16" i="12"/>
  <c r="BN16" i="12" s="1"/>
  <c r="BH16" i="12"/>
  <c r="BD16" i="12"/>
  <c r="BG16" i="12" s="1"/>
  <c r="AZ16" i="12"/>
  <c r="AX16" i="12"/>
  <c r="AW16" i="12"/>
  <c r="AS16" i="12"/>
  <c r="AR16" i="12"/>
  <c r="AQ16" i="12"/>
  <c r="AN16" i="12"/>
  <c r="AT16" i="12" s="1"/>
  <c r="AU16" i="12" s="1"/>
  <c r="AI16" i="12"/>
  <c r="AG16" i="12"/>
  <c r="AF16" i="12"/>
  <c r="AE16" i="12"/>
  <c r="AB16" i="12"/>
  <c r="T16" i="12"/>
  <c r="S16" i="12"/>
  <c r="O16" i="12"/>
  <c r="U16" i="12" s="1"/>
  <c r="V16" i="12" s="1"/>
  <c r="I16" i="12"/>
  <c r="E16" i="12"/>
  <c r="J16" i="12" s="1"/>
  <c r="B16" i="12"/>
  <c r="DV16" i="12" s="1"/>
  <c r="EA15" i="12"/>
  <c r="DY15" i="12"/>
  <c r="DV15" i="12"/>
  <c r="DU15" i="12"/>
  <c r="DZ15" i="12" s="1"/>
  <c r="DO15" i="12"/>
  <c r="DK15" i="12"/>
  <c r="DF15" i="12"/>
  <c r="DE15" i="12"/>
  <c r="DG15" i="12" s="1"/>
  <c r="DA15" i="12"/>
  <c r="CL15" i="12"/>
  <c r="CJ15" i="12"/>
  <c r="CG15" i="12"/>
  <c r="CE15" i="12"/>
  <c r="CD15" i="12"/>
  <c r="BZ15" i="12"/>
  <c r="CH15" i="12" s="1"/>
  <c r="BY15" i="12"/>
  <c r="BX15" i="12"/>
  <c r="BT15" i="12"/>
  <c r="BP15" i="12"/>
  <c r="BM15" i="12"/>
  <c r="BI15" i="12"/>
  <c r="BN15" i="12" s="1"/>
  <c r="BH15" i="12"/>
  <c r="BG15" i="12"/>
  <c r="BD15" i="12"/>
  <c r="AZ15" i="12"/>
  <c r="AW15" i="12"/>
  <c r="AS15" i="12"/>
  <c r="AX15" i="12" s="1"/>
  <c r="AR15" i="12"/>
  <c r="AN15" i="12"/>
  <c r="AI15" i="12"/>
  <c r="AF15" i="12"/>
  <c r="AB15" i="12"/>
  <c r="U15" i="12"/>
  <c r="T15" i="12"/>
  <c r="S15" i="12"/>
  <c r="V15" i="12" s="1"/>
  <c r="O15" i="12"/>
  <c r="R15" i="12" s="1"/>
  <c r="I15" i="12"/>
  <c r="K15" i="12" s="1"/>
  <c r="E15" i="12"/>
  <c r="J15" i="12" s="1"/>
  <c r="B15" i="12"/>
  <c r="DD15" i="12" s="1"/>
  <c r="DZ14" i="12"/>
  <c r="DY14" i="12"/>
  <c r="DX14" i="12"/>
  <c r="DU14" i="12"/>
  <c r="DP14" i="12"/>
  <c r="DO14" i="12"/>
  <c r="DN14" i="12"/>
  <c r="DK14" i="12"/>
  <c r="DE14" i="12"/>
  <c r="DA14" i="12"/>
  <c r="CW14" i="12"/>
  <c r="CU14" i="12"/>
  <c r="CS14" i="12"/>
  <c r="CR14" i="12"/>
  <c r="CO14" i="12"/>
  <c r="CT14" i="12" s="1"/>
  <c r="CL14" i="12"/>
  <c r="CJ14" i="12"/>
  <c r="CG14" i="12"/>
  <c r="CD14" i="12"/>
  <c r="BZ14" i="12"/>
  <c r="BY14" i="12"/>
  <c r="CE14" i="12" s="1"/>
  <c r="BX14" i="12"/>
  <c r="BW14" i="12"/>
  <c r="CA14" i="12" s="1"/>
  <c r="BT14" i="12"/>
  <c r="BP14" i="12"/>
  <c r="BM14" i="12"/>
  <c r="BJ14" i="12"/>
  <c r="BI14" i="12"/>
  <c r="BN14" i="12" s="1"/>
  <c r="BH14" i="12"/>
  <c r="BK14" i="12" s="1"/>
  <c r="BD14" i="12"/>
  <c r="BG14" i="12" s="1"/>
  <c r="AZ14" i="12"/>
  <c r="AW14" i="12"/>
  <c r="AS14" i="12"/>
  <c r="AX14" i="12" s="1"/>
  <c r="AR14" i="12"/>
  <c r="AQ14" i="12"/>
  <c r="AN14" i="12"/>
  <c r="AI14" i="12"/>
  <c r="AG14" i="12"/>
  <c r="AF14" i="12"/>
  <c r="AH14" i="12" s="1"/>
  <c r="AE14" i="12"/>
  <c r="AB14" i="12"/>
  <c r="T14" i="12"/>
  <c r="S14" i="12"/>
  <c r="R14" i="12"/>
  <c r="O14" i="12"/>
  <c r="U14" i="12" s="1"/>
  <c r="V14" i="12" s="1"/>
  <c r="J14" i="12"/>
  <c r="I14" i="12"/>
  <c r="H14" i="12"/>
  <c r="E14" i="12"/>
  <c r="B14" i="12"/>
  <c r="DV14" i="12" s="1"/>
  <c r="DY13" i="12"/>
  <c r="EA13" i="12" s="1"/>
  <c r="DU13" i="12"/>
  <c r="DZ13" i="12" s="1"/>
  <c r="DO13" i="12"/>
  <c r="DK13" i="12"/>
  <c r="DF13" i="12"/>
  <c r="DE13" i="12"/>
  <c r="DD13" i="12"/>
  <c r="DA13" i="12"/>
  <c r="CW13" i="12"/>
  <c r="CT13" i="12"/>
  <c r="CS13" i="12"/>
  <c r="CU13" i="12" s="1"/>
  <c r="CR13" i="12"/>
  <c r="CO13" i="12"/>
  <c r="CL13" i="12"/>
  <c r="CJ13" i="12"/>
  <c r="CG13" i="12"/>
  <c r="CE13" i="12"/>
  <c r="CD13" i="12"/>
  <c r="BZ13" i="12"/>
  <c r="CH13" i="12" s="1"/>
  <c r="BY13" i="12"/>
  <c r="BX13" i="12"/>
  <c r="BT13" i="12"/>
  <c r="BP13" i="12"/>
  <c r="BM13" i="12"/>
  <c r="BI13" i="12"/>
  <c r="BN13" i="12" s="1"/>
  <c r="BH13" i="12"/>
  <c r="BG13" i="12"/>
  <c r="BD13" i="12"/>
  <c r="AZ13" i="12"/>
  <c r="AW13" i="12"/>
  <c r="AS13" i="12"/>
  <c r="AX13" i="12" s="1"/>
  <c r="AR13" i="12"/>
  <c r="AN13" i="12"/>
  <c r="AI13" i="12"/>
  <c r="AF13" i="12"/>
  <c r="AB13" i="12"/>
  <c r="U13" i="12"/>
  <c r="T13" i="12"/>
  <c r="S13" i="12"/>
  <c r="V13" i="12" s="1"/>
  <c r="O13" i="12"/>
  <c r="R13" i="12" s="1"/>
  <c r="I13" i="12"/>
  <c r="K13" i="12" s="1"/>
  <c r="E13" i="12"/>
  <c r="J13" i="12" s="1"/>
  <c r="B13" i="12"/>
  <c r="DV13" i="12" s="1"/>
  <c r="DZ12" i="12"/>
  <c r="DY12" i="12"/>
  <c r="DX12" i="12"/>
  <c r="DU12" i="12"/>
  <c r="DP12" i="12"/>
  <c r="DO12" i="12"/>
  <c r="DN12" i="12"/>
  <c r="DK12" i="12"/>
  <c r="DE12" i="12"/>
  <c r="DA12" i="12"/>
  <c r="CW12" i="12"/>
  <c r="CU12" i="12"/>
  <c r="CS12" i="12"/>
  <c r="CR12" i="12"/>
  <c r="CO12" i="12"/>
  <c r="CT12" i="12" s="1"/>
  <c r="CL12" i="12"/>
  <c r="CJ12" i="12"/>
  <c r="CG12" i="12"/>
  <c r="CD12" i="12"/>
  <c r="BZ12" i="12"/>
  <c r="BY12" i="12"/>
  <c r="CE12" i="12" s="1"/>
  <c r="BX12" i="12"/>
  <c r="BW12" i="12"/>
  <c r="CA12" i="12" s="1"/>
  <c r="BT12" i="12"/>
  <c r="BP12" i="12"/>
  <c r="BM12" i="12"/>
  <c r="BJ12" i="12"/>
  <c r="BI12" i="12"/>
  <c r="BN12" i="12" s="1"/>
  <c r="BH12" i="12"/>
  <c r="BK12" i="12" s="1"/>
  <c r="BD12" i="12"/>
  <c r="BG12" i="12" s="1"/>
  <c r="AZ12" i="12"/>
  <c r="AW12" i="12"/>
  <c r="AS12" i="12"/>
  <c r="AX12" i="12" s="1"/>
  <c r="AR12" i="12"/>
  <c r="AQ12" i="12"/>
  <c r="AN12" i="12"/>
  <c r="AI12" i="12"/>
  <c r="AG12" i="12"/>
  <c r="AF12" i="12"/>
  <c r="AH12" i="12" s="1"/>
  <c r="AE12" i="12"/>
  <c r="AB12" i="12"/>
  <c r="T12" i="12"/>
  <c r="S12" i="12"/>
  <c r="R12" i="12"/>
  <c r="O12" i="12"/>
  <c r="U12" i="12" s="1"/>
  <c r="V12" i="12" s="1"/>
  <c r="J12" i="12"/>
  <c r="I12" i="12"/>
  <c r="H12" i="12"/>
  <c r="E12" i="12"/>
  <c r="B12" i="12"/>
  <c r="DV12" i="12" s="1"/>
  <c r="DY11" i="12"/>
  <c r="EA11" i="12" s="1"/>
  <c r="DU11" i="12"/>
  <c r="DZ11" i="12" s="1"/>
  <c r="DO11" i="12"/>
  <c r="DK11" i="12"/>
  <c r="DF11" i="12"/>
  <c r="DE11" i="12"/>
  <c r="DD11" i="12"/>
  <c r="DA11" i="12"/>
  <c r="CW11" i="12"/>
  <c r="CT11" i="12"/>
  <c r="CS11" i="12"/>
  <c r="CU11" i="12" s="1"/>
  <c r="CR11" i="12"/>
  <c r="CO11" i="12"/>
  <c r="CL11" i="12"/>
  <c r="CJ11" i="12"/>
  <c r="CG11" i="12"/>
  <c r="CE11" i="12"/>
  <c r="CD11" i="12"/>
  <c r="BZ11" i="12"/>
  <c r="CH11" i="12" s="1"/>
  <c r="BY11" i="12"/>
  <c r="BX11" i="12"/>
  <c r="BT11" i="12"/>
  <c r="BP11" i="12"/>
  <c r="BM11" i="12"/>
  <c r="BI11" i="12"/>
  <c r="BN11" i="12" s="1"/>
  <c r="BH11" i="12"/>
  <c r="BG11" i="12"/>
  <c r="BD11" i="12"/>
  <c r="AZ11" i="12"/>
  <c r="AW11" i="12"/>
  <c r="AS11" i="12"/>
  <c r="AX11" i="12" s="1"/>
  <c r="AR11" i="12"/>
  <c r="AN11" i="12"/>
  <c r="AI11" i="12"/>
  <c r="AF11" i="12"/>
  <c r="AB11" i="12"/>
  <c r="U11" i="12"/>
  <c r="T11" i="12"/>
  <c r="S11" i="12"/>
  <c r="O11" i="12"/>
  <c r="R11" i="12" s="1"/>
  <c r="I11" i="12"/>
  <c r="K11" i="12" s="1"/>
  <c r="E11" i="12"/>
  <c r="J11" i="12" s="1"/>
  <c r="B11" i="12"/>
  <c r="DV11" i="12" s="1"/>
  <c r="DV10" i="12"/>
  <c r="BK10" i="12"/>
  <c r="P10" i="12"/>
  <c r="G10" i="12"/>
  <c r="DZ9" i="12"/>
  <c r="DY9" i="12"/>
  <c r="DU9" i="12"/>
  <c r="DP9" i="12"/>
  <c r="DO9" i="12"/>
  <c r="DK9" i="12"/>
  <c r="DE9" i="12"/>
  <c r="DA9" i="12"/>
  <c r="CL9" i="12"/>
  <c r="CJ9" i="12"/>
  <c r="CG9" i="12"/>
  <c r="CD9" i="12"/>
  <c r="BZ9" i="12"/>
  <c r="CH9" i="12" s="1"/>
  <c r="BY9" i="12"/>
  <c r="BX9" i="12"/>
  <c r="BT9" i="12"/>
  <c r="BP9" i="12"/>
  <c r="BM9" i="12"/>
  <c r="BI9" i="12"/>
  <c r="BN9" i="12" s="1"/>
  <c r="BH9" i="12"/>
  <c r="BD9" i="12"/>
  <c r="AZ9" i="12"/>
  <c r="AX9" i="12"/>
  <c r="AW9" i="12"/>
  <c r="AS9" i="12"/>
  <c r="AR9" i="12"/>
  <c r="AN9" i="12"/>
  <c r="AI9" i="12"/>
  <c r="AG9" i="12"/>
  <c r="AF9" i="12"/>
  <c r="AB9" i="12"/>
  <c r="V9" i="12"/>
  <c r="T9" i="12"/>
  <c r="S9" i="12"/>
  <c r="O9" i="12"/>
  <c r="U9" i="12" s="1"/>
  <c r="K9" i="12"/>
  <c r="I9" i="12"/>
  <c r="E9" i="12"/>
  <c r="J9" i="12" s="1"/>
  <c r="B9" i="12"/>
  <c r="DY8" i="12"/>
  <c r="DU8" i="12"/>
  <c r="DZ8" i="12" s="1"/>
  <c r="DP8" i="12"/>
  <c r="DO8" i="12"/>
  <c r="DQ8" i="12" s="1"/>
  <c r="DN8" i="12"/>
  <c r="DK8" i="12"/>
  <c r="DE8" i="12"/>
  <c r="DA8" i="12"/>
  <c r="CW8" i="12"/>
  <c r="CS8" i="12"/>
  <c r="CU8" i="12" s="1"/>
  <c r="CR8" i="12"/>
  <c r="CO8" i="12"/>
  <c r="CT8" i="12" s="1"/>
  <c r="CL8" i="12"/>
  <c r="CJ8" i="12"/>
  <c r="CG8" i="12"/>
  <c r="CD8" i="12"/>
  <c r="BZ8" i="12"/>
  <c r="CH8" i="12" s="1"/>
  <c r="BY8" i="12"/>
  <c r="BX8" i="12"/>
  <c r="BW8" i="12"/>
  <c r="CA8" i="12" s="1"/>
  <c r="BT8" i="12"/>
  <c r="BP8" i="12"/>
  <c r="BM8" i="12"/>
  <c r="BI8" i="12"/>
  <c r="BN8" i="12" s="1"/>
  <c r="BH8" i="12"/>
  <c r="BD8" i="12"/>
  <c r="BG8" i="12" s="1"/>
  <c r="AZ8" i="12"/>
  <c r="AX8" i="12"/>
  <c r="AW8" i="12"/>
  <c r="AS8" i="12"/>
  <c r="AR8" i="12"/>
  <c r="AQ8" i="12"/>
  <c r="AN8" i="12"/>
  <c r="AT8" i="12" s="1"/>
  <c r="AU8" i="12" s="1"/>
  <c r="AI8" i="12"/>
  <c r="AG8" i="12"/>
  <c r="AF8" i="12"/>
  <c r="AE8" i="12"/>
  <c r="AB8" i="12"/>
  <c r="T8" i="12"/>
  <c r="S8" i="12"/>
  <c r="O8" i="12"/>
  <c r="U8" i="12" s="1"/>
  <c r="V8" i="12" s="1"/>
  <c r="I8" i="12"/>
  <c r="E8" i="12"/>
  <c r="J8" i="12" s="1"/>
  <c r="B8" i="12"/>
  <c r="DV8" i="12" s="1"/>
  <c r="EA7" i="12"/>
  <c r="DZ7" i="12"/>
  <c r="DV7" i="12"/>
  <c r="DP7" i="12"/>
  <c r="DQ7" i="12" s="1"/>
  <c r="DF7" i="12"/>
  <c r="DG7" i="12" s="1"/>
  <c r="CL7" i="12"/>
  <c r="CJ7" i="12"/>
  <c r="CG7" i="12"/>
  <c r="CH7" i="12" s="1"/>
  <c r="CD7" i="12"/>
  <c r="CE7" i="12" s="1"/>
  <c r="CA7" i="12"/>
  <c r="CB7" i="12" s="1"/>
  <c r="BP7" i="12"/>
  <c r="BN7" i="12"/>
  <c r="BM7" i="12"/>
  <c r="BK7" i="12"/>
  <c r="BJ7" i="12"/>
  <c r="AZ7" i="12"/>
  <c r="AW7" i="12"/>
  <c r="AX7" i="12" s="1"/>
  <c r="AT7" i="12"/>
  <c r="AU7" i="12" s="1"/>
  <c r="P7" i="12"/>
  <c r="G7" i="12"/>
  <c r="A7" i="12"/>
  <c r="DY6" i="12"/>
  <c r="DU6" i="12"/>
  <c r="DP6" i="12"/>
  <c r="DO6" i="12"/>
  <c r="DQ6" i="12" s="1"/>
  <c r="DK6" i="12"/>
  <c r="DE6" i="12"/>
  <c r="DA6" i="12"/>
  <c r="CW6" i="12"/>
  <c r="CS6" i="12"/>
  <c r="CU6" i="12" s="1"/>
  <c r="CR6" i="12"/>
  <c r="CO6" i="12"/>
  <c r="CT6" i="12" s="1"/>
  <c r="CL6" i="12"/>
  <c r="CJ6" i="12"/>
  <c r="CG6" i="12"/>
  <c r="CD6" i="12"/>
  <c r="BZ6" i="12"/>
  <c r="CH6" i="12" s="1"/>
  <c r="BY6" i="12"/>
  <c r="BX6" i="12"/>
  <c r="BT6" i="12"/>
  <c r="BP6" i="12"/>
  <c r="BM6" i="12"/>
  <c r="BI6" i="12"/>
  <c r="BN6" i="12" s="1"/>
  <c r="BH6" i="12"/>
  <c r="BD6" i="12"/>
  <c r="BB6" i="12"/>
  <c r="AZ6" i="12"/>
  <c r="AX6" i="12"/>
  <c r="AW6" i="12"/>
  <c r="AS6" i="12"/>
  <c r="AR6" i="12"/>
  <c r="AN6" i="12"/>
  <c r="AI6" i="12"/>
  <c r="AG6" i="12"/>
  <c r="AF6" i="12"/>
  <c r="AH6" i="12" s="1"/>
  <c r="AB6" i="12"/>
  <c r="T6" i="12"/>
  <c r="S6" i="12"/>
  <c r="O6" i="12"/>
  <c r="U6" i="12" s="1"/>
  <c r="V6" i="12" s="1"/>
  <c r="I6" i="12"/>
  <c r="E6" i="12"/>
  <c r="J6" i="12" s="1"/>
  <c r="B6" i="12"/>
  <c r="DZ5" i="12"/>
  <c r="DY5" i="12"/>
  <c r="DX5" i="12"/>
  <c r="DU5" i="12"/>
  <c r="DP5" i="12"/>
  <c r="DO5" i="12"/>
  <c r="DN5" i="12"/>
  <c r="DK5" i="12"/>
  <c r="DE5" i="12"/>
  <c r="DA5" i="12"/>
  <c r="CW5" i="12"/>
  <c r="CS5" i="12"/>
  <c r="CS200" i="12" s="1"/>
  <c r="CR5" i="12"/>
  <c r="CR200" i="12" s="1"/>
  <c r="CO5" i="12"/>
  <c r="CL5" i="12"/>
  <c r="CJ5" i="12"/>
  <c r="CG5" i="12"/>
  <c r="CG200" i="12" s="1"/>
  <c r="CD5" i="12"/>
  <c r="BZ5" i="12"/>
  <c r="BY5" i="12"/>
  <c r="CE5" i="12" s="1"/>
  <c r="BX5" i="12"/>
  <c r="BW5" i="12"/>
  <c r="CA5" i="12" s="1"/>
  <c r="BT5" i="12"/>
  <c r="BP5" i="12"/>
  <c r="BP200" i="12" s="1"/>
  <c r="BM5" i="12"/>
  <c r="BJ5" i="12"/>
  <c r="BI5" i="12"/>
  <c r="BH5" i="12"/>
  <c r="BD5" i="12"/>
  <c r="AZ5" i="12"/>
  <c r="AW5" i="12"/>
  <c r="AW200" i="12" s="1"/>
  <c r="AS5" i="12"/>
  <c r="AX5" i="12" s="1"/>
  <c r="AR5" i="12"/>
  <c r="AQ5" i="12"/>
  <c r="AN5" i="12"/>
  <c r="AI5" i="12"/>
  <c r="AG5" i="12"/>
  <c r="AF5" i="12"/>
  <c r="AE5" i="12"/>
  <c r="AB5" i="12"/>
  <c r="T5" i="12"/>
  <c r="T200" i="12" s="1"/>
  <c r="S5" i="12"/>
  <c r="R5" i="12"/>
  <c r="O5" i="12"/>
  <c r="J5" i="12"/>
  <c r="I5" i="12"/>
  <c r="H5" i="12"/>
  <c r="E5" i="12"/>
  <c r="B5" i="12"/>
  <c r="DV5" i="12" s="1"/>
  <c r="EC216" i="11"/>
  <c r="DY216" i="11"/>
  <c r="DX216" i="11"/>
  <c r="DT216" i="11"/>
  <c r="DR216" i="11"/>
  <c r="DI216" i="11"/>
  <c r="DB216" i="11"/>
  <c r="CW216" i="11"/>
  <c r="CJ216" i="11"/>
  <c r="BT216" i="11"/>
  <c r="BS216" i="11"/>
  <c r="BR216" i="11"/>
  <c r="BK216" i="11"/>
  <c r="BJ216" i="11"/>
  <c r="AX216" i="11"/>
  <c r="AW216" i="11"/>
  <c r="AU216" i="11"/>
  <c r="AL216" i="11"/>
  <c r="AK216" i="11"/>
  <c r="U216" i="11"/>
  <c r="L216" i="11"/>
  <c r="I216" i="11"/>
  <c r="EC215" i="11"/>
  <c r="DY215" i="11"/>
  <c r="DX215" i="11"/>
  <c r="DT215" i="11"/>
  <c r="DR215" i="11"/>
  <c r="DI215" i="11"/>
  <c r="DB215" i="11"/>
  <c r="CW215" i="11"/>
  <c r="CJ215" i="11"/>
  <c r="BT215" i="11"/>
  <c r="BS215" i="11"/>
  <c r="BR215" i="11"/>
  <c r="BK215" i="11"/>
  <c r="BJ215" i="11"/>
  <c r="AX215" i="11"/>
  <c r="AW215" i="11"/>
  <c r="AU215" i="11"/>
  <c r="AL215" i="11"/>
  <c r="AK215" i="11"/>
  <c r="U215" i="11"/>
  <c r="L215" i="11"/>
  <c r="I215" i="11"/>
  <c r="CG210" i="11"/>
  <c r="CO209" i="11"/>
  <c r="BR209" i="11"/>
  <c r="BC209" i="11"/>
  <c r="O209" i="11"/>
  <c r="O208" i="11"/>
  <c r="EH207" i="11"/>
  <c r="DZ207" i="11"/>
  <c r="DX207" i="11"/>
  <c r="DR207" i="11"/>
  <c r="DP207" i="11"/>
  <c r="DN207" i="11"/>
  <c r="DL207" i="11"/>
  <c r="DI207" i="11"/>
  <c r="DD207" i="11"/>
  <c r="DB207" i="11"/>
  <c r="DB209" i="11" s="1"/>
  <c r="CZ207" i="11"/>
  <c r="CV207" i="11"/>
  <c r="CU207" i="11"/>
  <c r="CT207" i="11"/>
  <c r="CR207" i="11"/>
  <c r="CQ207" i="11"/>
  <c r="CO207" i="11"/>
  <c r="CM207" i="11"/>
  <c r="CM209" i="11" s="1"/>
  <c r="CJ207" i="11"/>
  <c r="CJ209" i="11" s="1"/>
  <c r="CG207" i="11"/>
  <c r="BV207" i="11"/>
  <c r="BT207" i="11"/>
  <c r="BT209" i="11" s="1"/>
  <c r="BR207" i="11"/>
  <c r="BO207" i="11"/>
  <c r="BO209" i="11" s="1"/>
  <c r="BK207" i="11"/>
  <c r="BE207" i="11"/>
  <c r="BC207" i="11"/>
  <c r="BA207" i="11"/>
  <c r="BA209" i="11" s="1"/>
  <c r="AX207" i="11"/>
  <c r="AX209" i="11" s="1"/>
  <c r="AM207" i="11"/>
  <c r="AK207" i="11"/>
  <c r="AJ207" i="11"/>
  <c r="AD207" i="11"/>
  <c r="AC207" i="11"/>
  <c r="AA207" i="11"/>
  <c r="X207" i="11"/>
  <c r="W207" i="11"/>
  <c r="T207" i="11"/>
  <c r="Q207" i="11"/>
  <c r="P207" i="11"/>
  <c r="N207" i="11"/>
  <c r="L207" i="11"/>
  <c r="D207" i="11"/>
  <c r="E224" i="11" s="1"/>
  <c r="CL206" i="11"/>
  <c r="O206" i="11"/>
  <c r="DM205" i="11"/>
  <c r="DA205" i="11"/>
  <c r="CW205" i="11"/>
  <c r="CY205" i="11" s="1"/>
  <c r="CV205" i="11"/>
  <c r="CS205" i="11"/>
  <c r="CX205" i="11" s="1"/>
  <c r="CP205" i="11"/>
  <c r="CN205" i="11"/>
  <c r="CK205" i="11"/>
  <c r="CL205" i="11" s="1"/>
  <c r="CH205" i="11"/>
  <c r="CI205" i="11" s="1"/>
  <c r="BS205" i="11"/>
  <c r="BQ205" i="11"/>
  <c r="BP205" i="11"/>
  <c r="BB205" i="11"/>
  <c r="AY205" i="11"/>
  <c r="AZ205" i="11" s="1"/>
  <c r="AI205" i="11"/>
  <c r="B205" i="11"/>
  <c r="DM204" i="11"/>
  <c r="CK204" i="11"/>
  <c r="CH204" i="11"/>
  <c r="BP204" i="11"/>
  <c r="BB204" i="11"/>
  <c r="AY204" i="11"/>
  <c r="B204" i="11"/>
  <c r="DM203" i="11"/>
  <c r="CP203" i="11"/>
  <c r="CN203" i="11"/>
  <c r="CL203" i="11"/>
  <c r="CK203" i="11"/>
  <c r="CI203" i="11"/>
  <c r="CH203" i="11"/>
  <c r="BS203" i="11"/>
  <c r="BP203" i="11"/>
  <c r="BQ203" i="11" s="1"/>
  <c r="BB203" i="11"/>
  <c r="AZ203" i="11"/>
  <c r="AY203" i="11"/>
  <c r="AI203" i="11"/>
  <c r="B203" i="11"/>
  <c r="DM202" i="11"/>
  <c r="DA202" i="11"/>
  <c r="CX202" i="11"/>
  <c r="CW202" i="11"/>
  <c r="CV202" i="11"/>
  <c r="CS202" i="11"/>
  <c r="CP202" i="11"/>
  <c r="CN202" i="11"/>
  <c r="CL202" i="11"/>
  <c r="CK202" i="11"/>
  <c r="CI202" i="11"/>
  <c r="CH202" i="11"/>
  <c r="BS202" i="11"/>
  <c r="BP202" i="11"/>
  <c r="BQ202" i="11" s="1"/>
  <c r="BB202" i="11"/>
  <c r="AZ202" i="11"/>
  <c r="AY202" i="11"/>
  <c r="AI202" i="11"/>
  <c r="B202" i="11"/>
  <c r="DM201" i="11"/>
  <c r="DA201" i="11"/>
  <c r="CX201" i="11"/>
  <c r="CW201" i="11"/>
  <c r="CV201" i="11"/>
  <c r="CS201" i="11"/>
  <c r="CP201" i="11"/>
  <c r="CN201" i="11"/>
  <c r="CL201" i="11"/>
  <c r="CK201" i="11"/>
  <c r="CI201" i="11"/>
  <c r="CH201" i="11"/>
  <c r="BS201" i="11"/>
  <c r="BP201" i="11"/>
  <c r="BQ201" i="11" s="1"/>
  <c r="BB201" i="11"/>
  <c r="AZ201" i="11"/>
  <c r="AY201" i="11"/>
  <c r="AI201" i="11"/>
  <c r="B201" i="11"/>
  <c r="DM200" i="11"/>
  <c r="DA200" i="11"/>
  <c r="CX200" i="11"/>
  <c r="CW200" i="11"/>
  <c r="CV200" i="11"/>
  <c r="CS200" i="11"/>
  <c r="CP200" i="11"/>
  <c r="CN200" i="11"/>
  <c r="CL200" i="11"/>
  <c r="CK200" i="11"/>
  <c r="CI200" i="11"/>
  <c r="CH200" i="11"/>
  <c r="BS200" i="11"/>
  <c r="BP200" i="11"/>
  <c r="BQ200" i="11" s="1"/>
  <c r="BB200" i="11"/>
  <c r="AZ200" i="11"/>
  <c r="AY200" i="11"/>
  <c r="AI200" i="11"/>
  <c r="B200" i="11"/>
  <c r="DM199" i="11"/>
  <c r="DA199" i="11"/>
  <c r="CX199" i="11"/>
  <c r="CW199" i="11"/>
  <c r="CV199" i="11"/>
  <c r="CS199" i="11"/>
  <c r="CP199" i="11"/>
  <c r="CN199" i="11"/>
  <c r="CL199" i="11"/>
  <c r="CK199" i="11"/>
  <c r="CI199" i="11"/>
  <c r="CH199" i="11"/>
  <c r="BS199" i="11"/>
  <c r="BP199" i="11"/>
  <c r="BQ199" i="11" s="1"/>
  <c r="BB199" i="11"/>
  <c r="AZ199" i="11"/>
  <c r="AY199" i="11"/>
  <c r="AI199" i="11"/>
  <c r="B199" i="11"/>
  <c r="DM198" i="11"/>
  <c r="DA198" i="11"/>
  <c r="CX198" i="11"/>
  <c r="CW198" i="11"/>
  <c r="CV198" i="11"/>
  <c r="CS198" i="11"/>
  <c r="CP198" i="11"/>
  <c r="CN198" i="11"/>
  <c r="CL198" i="11"/>
  <c r="CK198" i="11"/>
  <c r="CI198" i="11"/>
  <c r="CH198" i="11"/>
  <c r="BS198" i="11"/>
  <c r="BP198" i="11"/>
  <c r="BQ198" i="11" s="1"/>
  <c r="BB198" i="11"/>
  <c r="AZ198" i="11"/>
  <c r="AY198" i="11"/>
  <c r="AI198" i="11"/>
  <c r="B198" i="11"/>
  <c r="DM197" i="11"/>
  <c r="DA197" i="11"/>
  <c r="CX197" i="11"/>
  <c r="CW197" i="11"/>
  <c r="CV197" i="11"/>
  <c r="CS197" i="11"/>
  <c r="CP197" i="11"/>
  <c r="CN197" i="11"/>
  <c r="CL197" i="11"/>
  <c r="CK197" i="11"/>
  <c r="CI197" i="11"/>
  <c r="CH197" i="11"/>
  <c r="BS197" i="11"/>
  <c r="BP197" i="11"/>
  <c r="BQ197" i="11" s="1"/>
  <c r="BB197" i="11"/>
  <c r="AZ197" i="11"/>
  <c r="AY197" i="11"/>
  <c r="AI197" i="11"/>
  <c r="B197" i="11"/>
  <c r="DM196" i="11"/>
  <c r="DA196" i="11"/>
  <c r="CX196" i="11"/>
  <c r="CW196" i="11"/>
  <c r="CV196" i="11"/>
  <c r="CS196" i="11"/>
  <c r="CP196" i="11"/>
  <c r="CN196" i="11"/>
  <c r="CL196" i="11"/>
  <c r="CK196" i="11"/>
  <c r="CI196" i="11"/>
  <c r="CH196" i="11"/>
  <c r="BS196" i="11"/>
  <c r="BP196" i="11"/>
  <c r="BQ196" i="11" s="1"/>
  <c r="BB196" i="11"/>
  <c r="AZ196" i="11"/>
  <c r="AY196" i="11"/>
  <c r="AI196" i="11"/>
  <c r="B196" i="11"/>
  <c r="DM195" i="11"/>
  <c r="DA195" i="11"/>
  <c r="CX195" i="11"/>
  <c r="CW195" i="11"/>
  <c r="CV195" i="11"/>
  <c r="CS195" i="11"/>
  <c r="CP195" i="11"/>
  <c r="CN195" i="11"/>
  <c r="CL195" i="11"/>
  <c r="CK195" i="11"/>
  <c r="CI195" i="11"/>
  <c r="CH195" i="11"/>
  <c r="BS195" i="11"/>
  <c r="BP195" i="11"/>
  <c r="BQ195" i="11" s="1"/>
  <c r="BB195" i="11"/>
  <c r="AZ195" i="11"/>
  <c r="AY195" i="11"/>
  <c r="AI195" i="11"/>
  <c r="B195" i="11"/>
  <c r="DM194" i="11"/>
  <c r="DA194" i="11"/>
  <c r="CX194" i="11"/>
  <c r="CW194" i="11"/>
  <c r="CV194" i="11"/>
  <c r="CS194" i="11"/>
  <c r="CP194" i="11"/>
  <c r="CN194" i="11"/>
  <c r="CL194" i="11"/>
  <c r="CK194" i="11"/>
  <c r="CI194" i="11"/>
  <c r="CH194" i="11"/>
  <c r="BS194" i="11"/>
  <c r="BP194" i="11"/>
  <c r="BQ194" i="11" s="1"/>
  <c r="BB194" i="11"/>
  <c r="AZ194" i="11"/>
  <c r="AY194" i="11"/>
  <c r="AI194" i="11"/>
  <c r="B194" i="11"/>
  <c r="B193" i="11"/>
  <c r="DM192" i="11"/>
  <c r="DA192" i="11"/>
  <c r="CX192" i="11"/>
  <c r="CW192" i="11"/>
  <c r="CY192" i="11" s="1"/>
  <c r="CV192" i="11"/>
  <c r="CS192" i="11"/>
  <c r="CP192" i="11"/>
  <c r="CN192" i="11"/>
  <c r="CL192" i="11"/>
  <c r="CK192" i="11"/>
  <c r="CI192" i="11"/>
  <c r="CH192" i="11"/>
  <c r="BS192" i="11"/>
  <c r="BP192" i="11"/>
  <c r="BQ192" i="11" s="1"/>
  <c r="BB192" i="11"/>
  <c r="AZ192" i="11"/>
  <c r="AY192" i="11"/>
  <c r="AI192" i="11"/>
  <c r="B192" i="11"/>
  <c r="DM191" i="11"/>
  <c r="DA191" i="11"/>
  <c r="CX191" i="11"/>
  <c r="CW191" i="11"/>
  <c r="CY191" i="11" s="1"/>
  <c r="CV191" i="11"/>
  <c r="CS191" i="11"/>
  <c r="CP191" i="11"/>
  <c r="CN191" i="11"/>
  <c r="CL191" i="11"/>
  <c r="CK191" i="11"/>
  <c r="CI191" i="11"/>
  <c r="CH191" i="11"/>
  <c r="BS191" i="11"/>
  <c r="BP191" i="11"/>
  <c r="BQ191" i="11" s="1"/>
  <c r="BB191" i="11"/>
  <c r="AZ191" i="11"/>
  <c r="AY191" i="11"/>
  <c r="AI191" i="11"/>
  <c r="B191" i="11"/>
  <c r="EG190" i="11"/>
  <c r="EF190" i="11"/>
  <c r="ED190" i="11"/>
  <c r="DV190" i="11"/>
  <c r="DW190" i="11" s="1"/>
  <c r="DT190" i="11"/>
  <c r="DM190" i="11"/>
  <c r="DJ190" i="11"/>
  <c r="DK190" i="11" s="1"/>
  <c r="DH190" i="11"/>
  <c r="DA190" i="11"/>
  <c r="CX190" i="11"/>
  <c r="CY190" i="11" s="1"/>
  <c r="CP190" i="11"/>
  <c r="CN190" i="11"/>
  <c r="CK190" i="11"/>
  <c r="CL190" i="11" s="1"/>
  <c r="CH190" i="11"/>
  <c r="CI190" i="11" s="1"/>
  <c r="CE190" i="11"/>
  <c r="CF190" i="11" s="1"/>
  <c r="BZ190" i="11"/>
  <c r="CD190" i="11" s="1"/>
  <c r="BS190" i="11"/>
  <c r="BQ190" i="11"/>
  <c r="BP190" i="11"/>
  <c r="BN190" i="11"/>
  <c r="BM190" i="11"/>
  <c r="BL190" i="11"/>
  <c r="BI190" i="11"/>
  <c r="BB190" i="11"/>
  <c r="AY190" i="11"/>
  <c r="AZ190" i="11" s="1"/>
  <c r="AV190" i="11"/>
  <c r="AU190" i="11"/>
  <c r="AW190" i="11" s="1"/>
  <c r="AT190" i="11"/>
  <c r="AQ190" i="11"/>
  <c r="AI190" i="11"/>
  <c r="AG190" i="11"/>
  <c r="AH190" i="11" s="1"/>
  <c r="AE190" i="11"/>
  <c r="V190" i="11"/>
  <c r="U190" i="11"/>
  <c r="R190" i="11"/>
  <c r="J190" i="11"/>
  <c r="K190" i="11" s="1"/>
  <c r="DM189" i="11"/>
  <c r="DA189" i="11"/>
  <c r="CY189" i="11"/>
  <c r="CW189" i="11"/>
  <c r="CV189" i="11"/>
  <c r="CS189" i="11"/>
  <c r="CX189" i="11" s="1"/>
  <c r="CP189" i="11"/>
  <c r="CN189" i="11"/>
  <c r="CK189" i="11"/>
  <c r="CL189" i="11" s="1"/>
  <c r="CH189" i="11"/>
  <c r="CI189" i="11" s="1"/>
  <c r="BS189" i="11"/>
  <c r="BQ189" i="11"/>
  <c r="BP189" i="11"/>
  <c r="BB189" i="11"/>
  <c r="AY189" i="11"/>
  <c r="AZ189" i="11" s="1"/>
  <c r="AI189" i="11"/>
  <c r="B189" i="11"/>
  <c r="EF188" i="11"/>
  <c r="EG188" i="11" s="1"/>
  <c r="ED188" i="11"/>
  <c r="DW188" i="11"/>
  <c r="DV188" i="11"/>
  <c r="DT188" i="11"/>
  <c r="DM188" i="11"/>
  <c r="DK188" i="11"/>
  <c r="DJ188" i="11"/>
  <c r="DH188" i="11"/>
  <c r="DA188" i="11"/>
  <c r="CY188" i="11"/>
  <c r="CX188" i="11"/>
  <c r="CP188" i="11"/>
  <c r="CN188" i="11"/>
  <c r="CL188" i="11"/>
  <c r="CK188" i="11"/>
  <c r="CI188" i="11"/>
  <c r="CH188" i="11"/>
  <c r="CF188" i="11"/>
  <c r="CE188" i="11"/>
  <c r="CD188" i="11"/>
  <c r="BZ188" i="11"/>
  <c r="BS188" i="11"/>
  <c r="BP188" i="11"/>
  <c r="BQ188" i="11" s="1"/>
  <c r="BM188" i="11"/>
  <c r="BN188" i="11" s="1"/>
  <c r="BI188" i="11"/>
  <c r="BL188" i="11" s="1"/>
  <c r="BB188" i="11"/>
  <c r="AZ188" i="11"/>
  <c r="AY188" i="11"/>
  <c r="AV188" i="11"/>
  <c r="AU188" i="11"/>
  <c r="AW188" i="11" s="1"/>
  <c r="AQ188" i="11"/>
  <c r="AT188" i="11" s="1"/>
  <c r="AI188" i="11"/>
  <c r="AH188" i="11"/>
  <c r="AG188" i="11"/>
  <c r="AE188" i="11"/>
  <c r="U188" i="11"/>
  <c r="V188" i="11" s="1"/>
  <c r="J188" i="11"/>
  <c r="K188" i="11" s="1"/>
  <c r="DM187" i="11"/>
  <c r="DA187" i="11"/>
  <c r="CY187" i="11"/>
  <c r="CW187" i="11"/>
  <c r="CV187" i="11"/>
  <c r="CS187" i="11"/>
  <c r="CX187" i="11" s="1"/>
  <c r="CP187" i="11"/>
  <c r="CN187" i="11"/>
  <c r="CK187" i="11"/>
  <c r="CL187" i="11" s="1"/>
  <c r="CH187" i="11"/>
  <c r="CI187" i="11" s="1"/>
  <c r="BS187" i="11"/>
  <c r="BQ187" i="11"/>
  <c r="BP187" i="11"/>
  <c r="BB187" i="11"/>
  <c r="AY187" i="11"/>
  <c r="AZ187" i="11" s="1"/>
  <c r="AI187" i="11"/>
  <c r="B187" i="11"/>
  <c r="DM186" i="11"/>
  <c r="DA186" i="11"/>
  <c r="CW186" i="11"/>
  <c r="CY186" i="11" s="1"/>
  <c r="CV186" i="11"/>
  <c r="CS186" i="11"/>
  <c r="CX186" i="11" s="1"/>
  <c r="CP186" i="11"/>
  <c r="CN186" i="11"/>
  <c r="CK186" i="11"/>
  <c r="CL186" i="11" s="1"/>
  <c r="CH186" i="11"/>
  <c r="CI186" i="11" s="1"/>
  <c r="BS186" i="11"/>
  <c r="BQ186" i="11"/>
  <c r="BP186" i="11"/>
  <c r="BB186" i="11"/>
  <c r="AY186" i="11"/>
  <c r="AZ186" i="11" s="1"/>
  <c r="AI186" i="11"/>
  <c r="B186" i="11"/>
  <c r="EF185" i="11"/>
  <c r="EG185" i="11" s="1"/>
  <c r="ED185" i="11"/>
  <c r="DW185" i="11"/>
  <c r="DV185" i="11"/>
  <c r="DT185" i="11"/>
  <c r="DM185" i="11"/>
  <c r="DK185" i="11"/>
  <c r="DJ185" i="11"/>
  <c r="DH185" i="11"/>
  <c r="DA185" i="11"/>
  <c r="CY185" i="11"/>
  <c r="CX185" i="11"/>
  <c r="CP185" i="11"/>
  <c r="CN185" i="11"/>
  <c r="CL185" i="11"/>
  <c r="CK185" i="11"/>
  <c r="CI185" i="11"/>
  <c r="CH185" i="11"/>
  <c r="CF185" i="11"/>
  <c r="CE185" i="11"/>
  <c r="CD185" i="11"/>
  <c r="BZ185" i="11"/>
  <c r="BS185" i="11"/>
  <c r="BP185" i="11"/>
  <c r="BQ185" i="11" s="1"/>
  <c r="BM185" i="11"/>
  <c r="BN185" i="11" s="1"/>
  <c r="BI185" i="11"/>
  <c r="BL185" i="11" s="1"/>
  <c r="BB185" i="11"/>
  <c r="AZ185" i="11"/>
  <c r="AY185" i="11"/>
  <c r="AV185" i="11"/>
  <c r="AU185" i="11"/>
  <c r="AW185" i="11" s="1"/>
  <c r="AT185" i="11"/>
  <c r="AI185" i="11"/>
  <c r="AG185" i="11"/>
  <c r="AH185" i="11" s="1"/>
  <c r="AE185" i="11"/>
  <c r="V185" i="11"/>
  <c r="U185" i="11"/>
  <c r="K185" i="11"/>
  <c r="J185" i="11"/>
  <c r="DM184" i="11"/>
  <c r="CP184" i="11"/>
  <c r="CN184" i="11"/>
  <c r="CL184" i="11"/>
  <c r="CK184" i="11"/>
  <c r="CI184" i="11"/>
  <c r="CH184" i="11"/>
  <c r="BS184" i="11"/>
  <c r="BP184" i="11"/>
  <c r="BQ184" i="11" s="1"/>
  <c r="BB184" i="11"/>
  <c r="AZ184" i="11"/>
  <c r="AY184" i="11"/>
  <c r="AI184" i="11"/>
  <c r="B184" i="11"/>
  <c r="DM183" i="11"/>
  <c r="CP183" i="11"/>
  <c r="CN183" i="11"/>
  <c r="CL183" i="11"/>
  <c r="CK183" i="11"/>
  <c r="CI183" i="11"/>
  <c r="CH183" i="11"/>
  <c r="BS183" i="11"/>
  <c r="BP183" i="11"/>
  <c r="BQ183" i="11" s="1"/>
  <c r="BB183" i="11"/>
  <c r="AZ183" i="11"/>
  <c r="AY183" i="11"/>
  <c r="AI183" i="11"/>
  <c r="B183" i="11"/>
  <c r="DM182" i="11"/>
  <c r="DA182" i="11"/>
  <c r="CX182" i="11"/>
  <c r="CW182" i="11"/>
  <c r="CY182" i="11" s="1"/>
  <c r="CV182" i="11"/>
  <c r="CS182" i="11"/>
  <c r="CP182" i="11"/>
  <c r="CN182" i="11"/>
  <c r="CL182" i="11"/>
  <c r="CK182" i="11"/>
  <c r="CI182" i="11"/>
  <c r="CH182" i="11"/>
  <c r="BS182" i="11"/>
  <c r="BP182" i="11"/>
  <c r="BQ182" i="11" s="1"/>
  <c r="BB182" i="11"/>
  <c r="AZ182" i="11"/>
  <c r="AY182" i="11"/>
  <c r="AI182" i="11"/>
  <c r="B182" i="11"/>
  <c r="DM181" i="11"/>
  <c r="DA181" i="11"/>
  <c r="CX181" i="11"/>
  <c r="CW181" i="11"/>
  <c r="CY181" i="11" s="1"/>
  <c r="CV181" i="11"/>
  <c r="CS181" i="11"/>
  <c r="CP181" i="11"/>
  <c r="CN181" i="11"/>
  <c r="CL181" i="11"/>
  <c r="CK181" i="11"/>
  <c r="CI181" i="11"/>
  <c r="CH181" i="11"/>
  <c r="BS181" i="11"/>
  <c r="BP181" i="11"/>
  <c r="BQ181" i="11" s="1"/>
  <c r="BB181" i="11"/>
  <c r="AZ181" i="11"/>
  <c r="AY181" i="11"/>
  <c r="AI181" i="11"/>
  <c r="B181" i="11"/>
  <c r="DM180" i="11"/>
  <c r="DA180" i="11"/>
  <c r="CX180" i="11"/>
  <c r="CW180" i="11"/>
  <c r="CY180" i="11" s="1"/>
  <c r="CV180" i="11"/>
  <c r="CS180" i="11"/>
  <c r="CP180" i="11"/>
  <c r="CN180" i="11"/>
  <c r="CL180" i="11"/>
  <c r="CK180" i="11"/>
  <c r="CI180" i="11"/>
  <c r="CH180" i="11"/>
  <c r="BS180" i="11"/>
  <c r="BP180" i="11"/>
  <c r="BQ180" i="11" s="1"/>
  <c r="BB180" i="11"/>
  <c r="AZ180" i="11"/>
  <c r="AY180" i="11"/>
  <c r="AI180" i="11"/>
  <c r="B180" i="11"/>
  <c r="DM179" i="11"/>
  <c r="DA179" i="11"/>
  <c r="CX179" i="11"/>
  <c r="CW179" i="11"/>
  <c r="CY179" i="11" s="1"/>
  <c r="CV179" i="11"/>
  <c r="CS179" i="11"/>
  <c r="CP179" i="11"/>
  <c r="CN179" i="11"/>
  <c r="CL179" i="11"/>
  <c r="CK179" i="11"/>
  <c r="CI179" i="11"/>
  <c r="CH179" i="11"/>
  <c r="BS179" i="11"/>
  <c r="BP179" i="11"/>
  <c r="BQ179" i="11" s="1"/>
  <c r="BB179" i="11"/>
  <c r="AZ179" i="11"/>
  <c r="AY179" i="11"/>
  <c r="AI179" i="11"/>
  <c r="B179" i="11"/>
  <c r="DM178" i="11"/>
  <c r="DA178" i="11"/>
  <c r="CX178" i="11"/>
  <c r="CW178" i="11"/>
  <c r="CY178" i="11" s="1"/>
  <c r="CV178" i="11"/>
  <c r="CS178" i="11"/>
  <c r="CP178" i="11"/>
  <c r="CN178" i="11"/>
  <c r="CL178" i="11"/>
  <c r="CK178" i="11"/>
  <c r="CI178" i="11"/>
  <c r="CH178" i="11"/>
  <c r="BS178" i="11"/>
  <c r="BP178" i="11"/>
  <c r="BQ178" i="11" s="1"/>
  <c r="BB178" i="11"/>
  <c r="AZ178" i="11"/>
  <c r="AY178" i="11"/>
  <c r="AI178" i="11"/>
  <c r="B178" i="11"/>
  <c r="EG177" i="11"/>
  <c r="EF177" i="11"/>
  <c r="ED177" i="11"/>
  <c r="DV177" i="11"/>
  <c r="DW177" i="11" s="1"/>
  <c r="DT177" i="11"/>
  <c r="DM177" i="11"/>
  <c r="DJ177" i="11"/>
  <c r="DK177" i="11" s="1"/>
  <c r="DH177" i="11"/>
  <c r="DA177" i="11"/>
  <c r="CX177" i="11"/>
  <c r="CY177" i="11" s="1"/>
  <c r="CP177" i="11"/>
  <c r="CN177" i="11"/>
  <c r="CK177" i="11"/>
  <c r="CL177" i="11" s="1"/>
  <c r="CH177" i="11"/>
  <c r="CI177" i="11" s="1"/>
  <c r="CE177" i="11"/>
  <c r="CF177" i="11" s="1"/>
  <c r="BZ177" i="11"/>
  <c r="CD177" i="11" s="1"/>
  <c r="BS177" i="11"/>
  <c r="BQ177" i="11"/>
  <c r="BP177" i="11"/>
  <c r="BN177" i="11"/>
  <c r="BM177" i="11"/>
  <c r="BL177" i="11"/>
  <c r="BI177" i="11"/>
  <c r="BB177" i="11"/>
  <c r="AY177" i="11"/>
  <c r="AZ177" i="11" s="1"/>
  <c r="AV177" i="11"/>
  <c r="AU177" i="11"/>
  <c r="AW177" i="11" s="1"/>
  <c r="AT177" i="11"/>
  <c r="AQ177" i="11"/>
  <c r="AI177" i="11"/>
  <c r="AG177" i="11"/>
  <c r="AH177" i="11" s="1"/>
  <c r="AE177" i="11"/>
  <c r="V177" i="11"/>
  <c r="U177" i="11"/>
  <c r="R177" i="11"/>
  <c r="J177" i="11"/>
  <c r="K177" i="11" s="1"/>
  <c r="DM176" i="11"/>
  <c r="DA176" i="11"/>
  <c r="CY176" i="11"/>
  <c r="CW176" i="11"/>
  <c r="CV176" i="11"/>
  <c r="CS176" i="11"/>
  <c r="CX176" i="11" s="1"/>
  <c r="CP176" i="11"/>
  <c r="CN176" i="11"/>
  <c r="CK176" i="11"/>
  <c r="CL176" i="11" s="1"/>
  <c r="CH176" i="11"/>
  <c r="CI176" i="11" s="1"/>
  <c r="BS176" i="11"/>
  <c r="BQ176" i="11"/>
  <c r="BP176" i="11"/>
  <c r="BB176" i="11"/>
  <c r="AY176" i="11"/>
  <c r="AZ176" i="11" s="1"/>
  <c r="AI176" i="11"/>
  <c r="B176" i="11"/>
  <c r="DM175" i="11"/>
  <c r="DA175" i="11"/>
  <c r="CW175" i="11"/>
  <c r="CY175" i="11" s="1"/>
  <c r="CV175" i="11"/>
  <c r="CS175" i="11"/>
  <c r="CX175" i="11" s="1"/>
  <c r="CP175" i="11"/>
  <c r="CN175" i="11"/>
  <c r="CK175" i="11"/>
  <c r="CL175" i="11" s="1"/>
  <c r="CH175" i="11"/>
  <c r="CI175" i="11" s="1"/>
  <c r="BS175" i="11"/>
  <c r="BQ175" i="11"/>
  <c r="BP175" i="11"/>
  <c r="BB175" i="11"/>
  <c r="AY175" i="11"/>
  <c r="AZ175" i="11" s="1"/>
  <c r="AI175" i="11"/>
  <c r="B175" i="11"/>
  <c r="DM174" i="11"/>
  <c r="DA174" i="11"/>
  <c r="CY174" i="11"/>
  <c r="CW174" i="11"/>
  <c r="CV174" i="11"/>
  <c r="CS174" i="11"/>
  <c r="CX174" i="11" s="1"/>
  <c r="CP174" i="11"/>
  <c r="CN174" i="11"/>
  <c r="CK174" i="11"/>
  <c r="CL174" i="11" s="1"/>
  <c r="CH174" i="11"/>
  <c r="CI174" i="11" s="1"/>
  <c r="BS174" i="11"/>
  <c r="BQ174" i="11"/>
  <c r="BP174" i="11"/>
  <c r="BB174" i="11"/>
  <c r="AY174" i="11"/>
  <c r="AZ174" i="11" s="1"/>
  <c r="AI174" i="11"/>
  <c r="B174" i="11"/>
  <c r="DM173" i="11"/>
  <c r="DA173" i="11"/>
  <c r="CW173" i="11"/>
  <c r="CY173" i="11" s="1"/>
  <c r="CV173" i="11"/>
  <c r="CS173" i="11"/>
  <c r="CX173" i="11" s="1"/>
  <c r="CP173" i="11"/>
  <c r="CN173" i="11"/>
  <c r="CK173" i="11"/>
  <c r="CL173" i="11" s="1"/>
  <c r="CH173" i="11"/>
  <c r="CI173" i="11" s="1"/>
  <c r="BS173" i="11"/>
  <c r="BQ173" i="11"/>
  <c r="BP173" i="11"/>
  <c r="BB173" i="11"/>
  <c r="AY173" i="11"/>
  <c r="AZ173" i="11" s="1"/>
  <c r="AI173" i="11"/>
  <c r="B173" i="11"/>
  <c r="EF172" i="11"/>
  <c r="EG172" i="11" s="1"/>
  <c r="ED172" i="11"/>
  <c r="DW172" i="11"/>
  <c r="DV172" i="11"/>
  <c r="DT172" i="11"/>
  <c r="DM172" i="11"/>
  <c r="DK172" i="11"/>
  <c r="DJ172" i="11"/>
  <c r="DH172" i="11"/>
  <c r="DA172" i="11"/>
  <c r="CY172" i="11"/>
  <c r="CX172" i="11"/>
  <c r="CP172" i="11"/>
  <c r="CN172" i="11"/>
  <c r="CL172" i="11"/>
  <c r="CK172" i="11"/>
  <c r="CI172" i="11"/>
  <c r="CH172" i="11"/>
  <c r="CF172" i="11"/>
  <c r="CE172" i="11"/>
  <c r="CD172" i="11"/>
  <c r="BZ172" i="11"/>
  <c r="BS172" i="11"/>
  <c r="BP172" i="11"/>
  <c r="BQ172" i="11" s="1"/>
  <c r="BM172" i="11"/>
  <c r="BN172" i="11" s="1"/>
  <c r="BI172" i="11"/>
  <c r="BL172" i="11" s="1"/>
  <c r="BB172" i="11"/>
  <c r="AZ172" i="11"/>
  <c r="AY172" i="11"/>
  <c r="AV172" i="11"/>
  <c r="AU172" i="11"/>
  <c r="AW172" i="11" s="1"/>
  <c r="AQ172" i="11"/>
  <c r="AT172" i="11" s="1"/>
  <c r="AI172" i="11"/>
  <c r="AH172" i="11"/>
  <c r="AG172" i="11"/>
  <c r="AE172" i="11"/>
  <c r="U172" i="11"/>
  <c r="V172" i="11" s="1"/>
  <c r="R172" i="11"/>
  <c r="K172" i="11"/>
  <c r="J172" i="11"/>
  <c r="DM171" i="11"/>
  <c r="DA171" i="11"/>
  <c r="CX171" i="11"/>
  <c r="CW171" i="11"/>
  <c r="CV171" i="11"/>
  <c r="CS171" i="11"/>
  <c r="CP171" i="11"/>
  <c r="CN171" i="11"/>
  <c r="CL171" i="11"/>
  <c r="CK171" i="11"/>
  <c r="CI171" i="11"/>
  <c r="CH171" i="11"/>
  <c r="BS171" i="11"/>
  <c r="BP171" i="11"/>
  <c r="BQ171" i="11" s="1"/>
  <c r="BB171" i="11"/>
  <c r="AZ171" i="11"/>
  <c r="AY171" i="11"/>
  <c r="AI171" i="11"/>
  <c r="B171" i="11"/>
  <c r="EG170" i="11"/>
  <c r="EF170" i="11"/>
  <c r="ED170" i="11"/>
  <c r="DV170" i="11"/>
  <c r="DW170" i="11" s="1"/>
  <c r="DT170" i="11"/>
  <c r="DM170" i="11"/>
  <c r="DJ170" i="11"/>
  <c r="DK170" i="11" s="1"/>
  <c r="DH170" i="11"/>
  <c r="DA170" i="11"/>
  <c r="CX170" i="11"/>
  <c r="CY170" i="11" s="1"/>
  <c r="CP170" i="11"/>
  <c r="CN170" i="11"/>
  <c r="CK170" i="11"/>
  <c r="CL170" i="11" s="1"/>
  <c r="CH170" i="11"/>
  <c r="CI170" i="11" s="1"/>
  <c r="CE170" i="11"/>
  <c r="CF170" i="11" s="1"/>
  <c r="BZ170" i="11"/>
  <c r="CD170" i="11" s="1"/>
  <c r="BS170" i="11"/>
  <c r="BQ170" i="11"/>
  <c r="BP170" i="11"/>
  <c r="BN170" i="11"/>
  <c r="BM170" i="11"/>
  <c r="BL170" i="11"/>
  <c r="BI170" i="11"/>
  <c r="BB170" i="11"/>
  <c r="AY170" i="11"/>
  <c r="AZ170" i="11" s="1"/>
  <c r="AV170" i="11"/>
  <c r="AU170" i="11"/>
  <c r="AW170" i="11" s="1"/>
  <c r="AT170" i="11"/>
  <c r="AQ170" i="11"/>
  <c r="AI170" i="11"/>
  <c r="AG170" i="11"/>
  <c r="AH170" i="11" s="1"/>
  <c r="AE170" i="11"/>
  <c r="V170" i="11"/>
  <c r="U170" i="11"/>
  <c r="R170" i="11"/>
  <c r="J170" i="11"/>
  <c r="K170" i="11" s="1"/>
  <c r="DM169" i="11"/>
  <c r="DA169" i="11"/>
  <c r="CW169" i="11"/>
  <c r="CY169" i="11" s="1"/>
  <c r="CV169" i="11"/>
  <c r="CS169" i="11"/>
  <c r="CX169" i="11" s="1"/>
  <c r="CP169" i="11"/>
  <c r="CN169" i="11"/>
  <c r="CK169" i="11"/>
  <c r="CL169" i="11" s="1"/>
  <c r="CH169" i="11"/>
  <c r="CI169" i="11" s="1"/>
  <c r="BS169" i="11"/>
  <c r="BQ169" i="11"/>
  <c r="BP169" i="11"/>
  <c r="BB169" i="11"/>
  <c r="AY169" i="11"/>
  <c r="AZ169" i="11" s="1"/>
  <c r="AI169" i="11"/>
  <c r="B169" i="11"/>
  <c r="DM168" i="11"/>
  <c r="DA168" i="11"/>
  <c r="CY168" i="11"/>
  <c r="CW168" i="11"/>
  <c r="CV168" i="11"/>
  <c r="CS168" i="11"/>
  <c r="CX168" i="11" s="1"/>
  <c r="CP168" i="11"/>
  <c r="CN168" i="11"/>
  <c r="CK168" i="11"/>
  <c r="CL168" i="11" s="1"/>
  <c r="CH168" i="11"/>
  <c r="CI168" i="11" s="1"/>
  <c r="BS168" i="11"/>
  <c r="BQ168" i="11"/>
  <c r="BP168" i="11"/>
  <c r="BB168" i="11"/>
  <c r="AY168" i="11"/>
  <c r="AZ168" i="11" s="1"/>
  <c r="AI168" i="11"/>
  <c r="B168" i="11"/>
  <c r="EF167" i="11"/>
  <c r="EG167" i="11" s="1"/>
  <c r="ED167" i="11"/>
  <c r="DW167" i="11"/>
  <c r="DV167" i="11"/>
  <c r="DT167" i="11"/>
  <c r="DM167" i="11"/>
  <c r="DK167" i="11"/>
  <c r="DJ167" i="11"/>
  <c r="DH167" i="11"/>
  <c r="DA167" i="11"/>
  <c r="CY167" i="11"/>
  <c r="CX167" i="11"/>
  <c r="CP167" i="11"/>
  <c r="CN167" i="11"/>
  <c r="CL167" i="11"/>
  <c r="CK167" i="11"/>
  <c r="CI167" i="11"/>
  <c r="CH167" i="11"/>
  <c r="CF167" i="11"/>
  <c r="CE167" i="11"/>
  <c r="CD167" i="11"/>
  <c r="BZ167" i="11"/>
  <c r="BS167" i="11"/>
  <c r="BP167" i="11"/>
  <c r="BQ167" i="11" s="1"/>
  <c r="BM167" i="11"/>
  <c r="BN167" i="11" s="1"/>
  <c r="BI167" i="11"/>
  <c r="BL167" i="11" s="1"/>
  <c r="BB167" i="11"/>
  <c r="AZ167" i="11"/>
  <c r="AY167" i="11"/>
  <c r="AV167" i="11"/>
  <c r="AU167" i="11"/>
  <c r="AW167" i="11" s="1"/>
  <c r="AQ167" i="11"/>
  <c r="AT167" i="11" s="1"/>
  <c r="AI167" i="11"/>
  <c r="AH167" i="11"/>
  <c r="AG167" i="11"/>
  <c r="AE167" i="11"/>
  <c r="U167" i="11"/>
  <c r="V167" i="11" s="1"/>
  <c r="R167" i="11"/>
  <c r="K167" i="11"/>
  <c r="J167" i="11"/>
  <c r="DM166" i="11"/>
  <c r="CP166" i="11"/>
  <c r="CN166" i="11"/>
  <c r="CL166" i="11"/>
  <c r="CK166" i="11"/>
  <c r="CI166" i="11"/>
  <c r="CH166" i="11"/>
  <c r="BS166" i="11"/>
  <c r="BP166" i="11"/>
  <c r="BQ166" i="11" s="1"/>
  <c r="BB166" i="11"/>
  <c r="AZ166" i="11"/>
  <c r="AY166" i="11"/>
  <c r="AI166" i="11"/>
  <c r="B166" i="11"/>
  <c r="DM165" i="11"/>
  <c r="DA165" i="11"/>
  <c r="CX165" i="11"/>
  <c r="CW165" i="11"/>
  <c r="CV165" i="11"/>
  <c r="CS165" i="11"/>
  <c r="CP165" i="11"/>
  <c r="CN165" i="11"/>
  <c r="CL165" i="11"/>
  <c r="CK165" i="11"/>
  <c r="CI165" i="11"/>
  <c r="CH165" i="11"/>
  <c r="BS165" i="11"/>
  <c r="BP165" i="11"/>
  <c r="BQ165" i="11" s="1"/>
  <c r="BB165" i="11"/>
  <c r="AZ165" i="11"/>
  <c r="AY165" i="11"/>
  <c r="AI165" i="11"/>
  <c r="B165" i="11"/>
  <c r="DM164" i="11"/>
  <c r="CP164" i="11"/>
  <c r="CN164" i="11"/>
  <c r="CL164" i="11"/>
  <c r="CK164" i="11"/>
  <c r="CI164" i="11"/>
  <c r="CH164" i="11"/>
  <c r="BS164" i="11"/>
  <c r="BP164" i="11"/>
  <c r="BQ164" i="11" s="1"/>
  <c r="BB164" i="11"/>
  <c r="AZ164" i="11"/>
  <c r="AY164" i="11"/>
  <c r="AI164" i="11"/>
  <c r="B164" i="11"/>
  <c r="DM163" i="11"/>
  <c r="DA163" i="11"/>
  <c r="CX163" i="11"/>
  <c r="CW163" i="11"/>
  <c r="CY163" i="11" s="1"/>
  <c r="CV163" i="11"/>
  <c r="CS163" i="11"/>
  <c r="CP163" i="11"/>
  <c r="CN163" i="11"/>
  <c r="CL163" i="11"/>
  <c r="CK163" i="11"/>
  <c r="CI163" i="11"/>
  <c r="CH163" i="11"/>
  <c r="BS163" i="11"/>
  <c r="BP163" i="11"/>
  <c r="BQ163" i="11" s="1"/>
  <c r="BB163" i="11"/>
  <c r="AZ163" i="11"/>
  <c r="AY163" i="11"/>
  <c r="AI163" i="11"/>
  <c r="B163" i="11"/>
  <c r="EG162" i="11"/>
  <c r="EF162" i="11"/>
  <c r="ED162" i="11"/>
  <c r="DV162" i="11"/>
  <c r="DW162" i="11" s="1"/>
  <c r="DT162" i="11"/>
  <c r="DM162" i="11"/>
  <c r="DJ162" i="11"/>
  <c r="DK162" i="11" s="1"/>
  <c r="DH162" i="11"/>
  <c r="DA162" i="11"/>
  <c r="CX162" i="11"/>
  <c r="CY162" i="11" s="1"/>
  <c r="CP162" i="11"/>
  <c r="CN162" i="11"/>
  <c r="CK162" i="11"/>
  <c r="CL162" i="11" s="1"/>
  <c r="CH162" i="11"/>
  <c r="CI162" i="11" s="1"/>
  <c r="CE162" i="11"/>
  <c r="CF162" i="11" s="1"/>
  <c r="BZ162" i="11"/>
  <c r="CD162" i="11" s="1"/>
  <c r="BS162" i="11"/>
  <c r="BQ162" i="11"/>
  <c r="BP162" i="11"/>
  <c r="BN162" i="11"/>
  <c r="BM162" i="11"/>
  <c r="BL162" i="11"/>
  <c r="BI162" i="11"/>
  <c r="BB162" i="11"/>
  <c r="AY162" i="11"/>
  <c r="AZ162" i="11" s="1"/>
  <c r="AV162" i="11"/>
  <c r="AU162" i="11"/>
  <c r="AW162" i="11" s="1"/>
  <c r="AT162" i="11"/>
  <c r="AQ162" i="11"/>
  <c r="AI162" i="11"/>
  <c r="AG162" i="11"/>
  <c r="AH162" i="11" s="1"/>
  <c r="AE162" i="11"/>
  <c r="V162" i="11"/>
  <c r="U162" i="11"/>
  <c r="R162" i="11"/>
  <c r="J162" i="11"/>
  <c r="K162" i="11" s="1"/>
  <c r="DM161" i="11"/>
  <c r="DA161" i="11"/>
  <c r="CY161" i="11"/>
  <c r="CW161" i="11"/>
  <c r="CV161" i="11"/>
  <c r="CS161" i="11"/>
  <c r="CX161" i="11" s="1"/>
  <c r="CP161" i="11"/>
  <c r="CN161" i="11"/>
  <c r="CK161" i="11"/>
  <c r="CL161" i="11" s="1"/>
  <c r="CH161" i="11"/>
  <c r="CI161" i="11" s="1"/>
  <c r="BS161" i="11"/>
  <c r="BQ161" i="11"/>
  <c r="BP161" i="11"/>
  <c r="BB161" i="11"/>
  <c r="AY161" i="11"/>
  <c r="AZ161" i="11" s="1"/>
  <c r="AI161" i="11"/>
  <c r="B161" i="11"/>
  <c r="DM160" i="11"/>
  <c r="CP160" i="11"/>
  <c r="CN160" i="11"/>
  <c r="CK160" i="11"/>
  <c r="CL160" i="11" s="1"/>
  <c r="CH160" i="11"/>
  <c r="CI160" i="11" s="1"/>
  <c r="BS160" i="11"/>
  <c r="BQ160" i="11"/>
  <c r="BP160" i="11"/>
  <c r="BB160" i="11"/>
  <c r="AY160" i="11"/>
  <c r="AZ160" i="11" s="1"/>
  <c r="AI160" i="11"/>
  <c r="B160" i="11"/>
  <c r="DM159" i="11"/>
  <c r="DA159" i="11"/>
  <c r="CW159" i="11"/>
  <c r="CY159" i="11" s="1"/>
  <c r="CV159" i="11"/>
  <c r="CS159" i="11"/>
  <c r="CX159" i="11" s="1"/>
  <c r="CP159" i="11"/>
  <c r="CN159" i="11"/>
  <c r="CK159" i="11"/>
  <c r="CL159" i="11" s="1"/>
  <c r="CH159" i="11"/>
  <c r="CI159" i="11" s="1"/>
  <c r="BS159" i="11"/>
  <c r="BQ159" i="11"/>
  <c r="BP159" i="11"/>
  <c r="BB159" i="11"/>
  <c r="AY159" i="11"/>
  <c r="AZ159" i="11" s="1"/>
  <c r="AI159" i="11"/>
  <c r="B159" i="11"/>
  <c r="DM158" i="11"/>
  <c r="CW158" i="11"/>
  <c r="CV158" i="11"/>
  <c r="CS158" i="11"/>
  <c r="CX158" i="11" s="1"/>
  <c r="CP158" i="11"/>
  <c r="CN158" i="11"/>
  <c r="CK158" i="11"/>
  <c r="CL158" i="11" s="1"/>
  <c r="CH158" i="11"/>
  <c r="CI158" i="11" s="1"/>
  <c r="BS158" i="11"/>
  <c r="BQ158" i="11"/>
  <c r="BP158" i="11"/>
  <c r="BB158" i="11"/>
  <c r="AY158" i="11"/>
  <c r="AZ158" i="11" s="1"/>
  <c r="AI158" i="11"/>
  <c r="B158" i="11"/>
  <c r="DM157" i="11"/>
  <c r="DA157" i="11"/>
  <c r="CW157" i="11"/>
  <c r="CY157" i="11" s="1"/>
  <c r="CV157" i="11"/>
  <c r="CS157" i="11"/>
  <c r="CX157" i="11" s="1"/>
  <c r="CP157" i="11"/>
  <c r="CN157" i="11"/>
  <c r="CK157" i="11"/>
  <c r="CL157" i="11" s="1"/>
  <c r="CH157" i="11"/>
  <c r="CI157" i="11" s="1"/>
  <c r="BS157" i="11"/>
  <c r="BQ157" i="11"/>
  <c r="BP157" i="11"/>
  <c r="BB157" i="11"/>
  <c r="AY157" i="11"/>
  <c r="AZ157" i="11" s="1"/>
  <c r="AI157" i="11"/>
  <c r="B157" i="11"/>
  <c r="DM156" i="11"/>
  <c r="DA156" i="11"/>
  <c r="CY156" i="11"/>
  <c r="CW156" i="11"/>
  <c r="CV156" i="11"/>
  <c r="CS156" i="11"/>
  <c r="CX156" i="11" s="1"/>
  <c r="CP156" i="11"/>
  <c r="CN156" i="11"/>
  <c r="CK156" i="11"/>
  <c r="CL156" i="11" s="1"/>
  <c r="CH156" i="11"/>
  <c r="CI156" i="11" s="1"/>
  <c r="BS156" i="11"/>
  <c r="BQ156" i="11"/>
  <c r="BP156" i="11"/>
  <c r="BB156" i="11"/>
  <c r="AY156" i="11"/>
  <c r="AZ156" i="11" s="1"/>
  <c r="AI156" i="11"/>
  <c r="B156" i="11"/>
  <c r="DM155" i="11"/>
  <c r="DA155" i="11"/>
  <c r="CW155" i="11"/>
  <c r="CY155" i="11" s="1"/>
  <c r="CV155" i="11"/>
  <c r="CS155" i="11"/>
  <c r="CX155" i="11" s="1"/>
  <c r="CP155" i="11"/>
  <c r="CN155" i="11"/>
  <c r="CK155" i="11"/>
  <c r="CL155" i="11" s="1"/>
  <c r="CH155" i="11"/>
  <c r="CI155" i="11" s="1"/>
  <c r="BS155" i="11"/>
  <c r="BQ155" i="11"/>
  <c r="BP155" i="11"/>
  <c r="BB155" i="11"/>
  <c r="AY155" i="11"/>
  <c r="AZ155" i="11" s="1"/>
  <c r="AI155" i="11"/>
  <c r="B155" i="11"/>
  <c r="EF154" i="11"/>
  <c r="EG154" i="11" s="1"/>
  <c r="ED154" i="11"/>
  <c r="DW154" i="11"/>
  <c r="DV154" i="11"/>
  <c r="DT154" i="11"/>
  <c r="DM154" i="11"/>
  <c r="DK154" i="11"/>
  <c r="DJ154" i="11"/>
  <c r="DH154" i="11"/>
  <c r="DA154" i="11"/>
  <c r="CY154" i="11"/>
  <c r="CX154" i="11"/>
  <c r="CP154" i="11"/>
  <c r="CN154" i="11"/>
  <c r="CL154" i="11"/>
  <c r="CK154" i="11"/>
  <c r="CI154" i="11"/>
  <c r="CH154" i="11"/>
  <c r="CF154" i="11"/>
  <c r="CE154" i="11"/>
  <c r="CD154" i="11"/>
  <c r="BZ154" i="11"/>
  <c r="BS154" i="11"/>
  <c r="BP154" i="11"/>
  <c r="BQ154" i="11" s="1"/>
  <c r="BM154" i="11"/>
  <c r="BN154" i="11" s="1"/>
  <c r="BI154" i="11"/>
  <c r="BL154" i="11" s="1"/>
  <c r="BB154" i="11"/>
  <c r="AZ154" i="11"/>
  <c r="AY154" i="11"/>
  <c r="AV154" i="11"/>
  <c r="AU154" i="11"/>
  <c r="AW154" i="11" s="1"/>
  <c r="AQ154" i="11"/>
  <c r="AT154" i="11" s="1"/>
  <c r="AI154" i="11"/>
  <c r="AH154" i="11"/>
  <c r="AG154" i="11"/>
  <c r="AE154" i="11"/>
  <c r="U154" i="11"/>
  <c r="V154" i="11" s="1"/>
  <c r="R154" i="11"/>
  <c r="K154" i="11"/>
  <c r="J154" i="11"/>
  <c r="DM153" i="11"/>
  <c r="DA153" i="11"/>
  <c r="CX153" i="11"/>
  <c r="CW153" i="11"/>
  <c r="CV153" i="11"/>
  <c r="CS153" i="11"/>
  <c r="CP153" i="11"/>
  <c r="CN153" i="11"/>
  <c r="CL153" i="11"/>
  <c r="CK153" i="11"/>
  <c r="CI153" i="11"/>
  <c r="CH153" i="11"/>
  <c r="BS153" i="11"/>
  <c r="BP153" i="11"/>
  <c r="BQ153" i="11" s="1"/>
  <c r="BB153" i="11"/>
  <c r="AZ153" i="11"/>
  <c r="AY153" i="11"/>
  <c r="AI153" i="11"/>
  <c r="B153" i="11"/>
  <c r="DM152" i="11"/>
  <c r="DA152" i="11"/>
  <c r="CX152" i="11"/>
  <c r="CW152" i="11"/>
  <c r="CV152" i="11"/>
  <c r="CS152" i="11"/>
  <c r="CP152" i="11"/>
  <c r="CN152" i="11"/>
  <c r="CL152" i="11"/>
  <c r="CK152" i="11"/>
  <c r="CI152" i="11"/>
  <c r="CH152" i="11"/>
  <c r="BS152" i="11"/>
  <c r="BP152" i="11"/>
  <c r="BQ152" i="11" s="1"/>
  <c r="BB152" i="11"/>
  <c r="AZ152" i="11"/>
  <c r="AY152" i="11"/>
  <c r="AI152" i="11"/>
  <c r="B152" i="11"/>
  <c r="DM151" i="11"/>
  <c r="DA151" i="11"/>
  <c r="CX151" i="11"/>
  <c r="CW151" i="11"/>
  <c r="CV151" i="11"/>
  <c r="CS151" i="11"/>
  <c r="CP151" i="11"/>
  <c r="CN151" i="11"/>
  <c r="CL151" i="11"/>
  <c r="CK151" i="11"/>
  <c r="CI151" i="11"/>
  <c r="CH151" i="11"/>
  <c r="BS151" i="11"/>
  <c r="BP151" i="11"/>
  <c r="BQ151" i="11" s="1"/>
  <c r="BB151" i="11"/>
  <c r="AZ151" i="11"/>
  <c r="AY151" i="11"/>
  <c r="AI151" i="11"/>
  <c r="B151" i="11"/>
  <c r="EG150" i="11"/>
  <c r="EF150" i="11"/>
  <c r="ED150" i="11"/>
  <c r="DV150" i="11"/>
  <c r="DW150" i="11" s="1"/>
  <c r="DT150" i="11"/>
  <c r="DM150" i="11"/>
  <c r="DJ150" i="11"/>
  <c r="DK150" i="11" s="1"/>
  <c r="DH150" i="11"/>
  <c r="DA150" i="11"/>
  <c r="CX150" i="11"/>
  <c r="CY150" i="11" s="1"/>
  <c r="CP150" i="11"/>
  <c r="CN150" i="11"/>
  <c r="CK150" i="11"/>
  <c r="CL150" i="11" s="1"/>
  <c r="CH150" i="11"/>
  <c r="CI150" i="11" s="1"/>
  <c r="CE150" i="11"/>
  <c r="CF150" i="11" s="1"/>
  <c r="BZ150" i="11"/>
  <c r="CD150" i="11" s="1"/>
  <c r="BS150" i="11"/>
  <c r="BQ150" i="11"/>
  <c r="BP150" i="11"/>
  <c r="BN150" i="11"/>
  <c r="BM150" i="11"/>
  <c r="BL150" i="11"/>
  <c r="BI150" i="11"/>
  <c r="BB150" i="11"/>
  <c r="AY150" i="11"/>
  <c r="AZ150" i="11" s="1"/>
  <c r="AV150" i="11"/>
  <c r="AU150" i="11"/>
  <c r="AW150" i="11" s="1"/>
  <c r="AT150" i="11"/>
  <c r="AQ150" i="11"/>
  <c r="AI150" i="11"/>
  <c r="AG150" i="11"/>
  <c r="AH150" i="11" s="1"/>
  <c r="AE150" i="11"/>
  <c r="V150" i="11"/>
  <c r="U150" i="11"/>
  <c r="R150" i="11"/>
  <c r="J150" i="11"/>
  <c r="K150" i="11" s="1"/>
  <c r="EF149" i="11"/>
  <c r="EG149" i="11" s="1"/>
  <c r="ED149" i="11"/>
  <c r="DW149" i="11"/>
  <c r="DV149" i="11"/>
  <c r="DT149" i="11"/>
  <c r="DM149" i="11"/>
  <c r="DK149" i="11"/>
  <c r="DJ149" i="11"/>
  <c r="DH149" i="11"/>
  <c r="CX149" i="11"/>
  <c r="CP149" i="11"/>
  <c r="CN149" i="11"/>
  <c r="CL149" i="11"/>
  <c r="CK149" i="11"/>
  <c r="CI149" i="11"/>
  <c r="CH149" i="11"/>
  <c r="CF149" i="11"/>
  <c r="CE149" i="11"/>
  <c r="CD149" i="11"/>
  <c r="BZ149" i="11"/>
  <c r="BS149" i="11"/>
  <c r="BP149" i="11"/>
  <c r="BQ149" i="11" s="1"/>
  <c r="BM149" i="11"/>
  <c r="BN149" i="11" s="1"/>
  <c r="BL149" i="11"/>
  <c r="BB149" i="11"/>
  <c r="AY149" i="11"/>
  <c r="AZ149" i="11" s="1"/>
  <c r="AV149" i="11"/>
  <c r="AU149" i="11"/>
  <c r="AW149" i="11" s="1"/>
  <c r="AT149" i="11"/>
  <c r="AQ149" i="11"/>
  <c r="AI149" i="11"/>
  <c r="AG149" i="11"/>
  <c r="AH149" i="11" s="1"/>
  <c r="AE149" i="11"/>
  <c r="V149" i="11"/>
  <c r="U149" i="11"/>
  <c r="R149" i="11"/>
  <c r="J149" i="11"/>
  <c r="K149" i="11" s="1"/>
  <c r="DM148" i="11"/>
  <c r="DA148" i="11"/>
  <c r="CY148" i="11"/>
  <c r="CW148" i="11"/>
  <c r="CV148" i="11"/>
  <c r="CS148" i="11"/>
  <c r="CX148" i="11" s="1"/>
  <c r="CP148" i="11"/>
  <c r="CN148" i="11"/>
  <c r="CK148" i="11"/>
  <c r="CL148" i="11" s="1"/>
  <c r="CH148" i="11"/>
  <c r="CI148" i="11" s="1"/>
  <c r="BS148" i="11"/>
  <c r="BQ148" i="11"/>
  <c r="BP148" i="11"/>
  <c r="BB148" i="11"/>
  <c r="AY148" i="11"/>
  <c r="AZ148" i="11" s="1"/>
  <c r="AI148" i="11"/>
  <c r="B148" i="11"/>
  <c r="EF147" i="11"/>
  <c r="EG147" i="11" s="1"/>
  <c r="ED147" i="11"/>
  <c r="DW147" i="11"/>
  <c r="DV147" i="11"/>
  <c r="DT147" i="11"/>
  <c r="DM147" i="11"/>
  <c r="DK147" i="11"/>
  <c r="DJ147" i="11"/>
  <c r="DH147" i="11"/>
  <c r="DA147" i="11"/>
  <c r="CY147" i="11"/>
  <c r="CX147" i="11"/>
  <c r="CP147" i="11"/>
  <c r="CN147" i="11"/>
  <c r="CL147" i="11"/>
  <c r="CK147" i="11"/>
  <c r="CI147" i="11"/>
  <c r="CH147" i="11"/>
  <c r="CF147" i="11"/>
  <c r="CE147" i="11"/>
  <c r="CD147" i="11"/>
  <c r="BZ147" i="11"/>
  <c r="BS147" i="11"/>
  <c r="BP147" i="11"/>
  <c r="BQ147" i="11" s="1"/>
  <c r="BM147" i="11"/>
  <c r="BN147" i="11" s="1"/>
  <c r="BI147" i="11"/>
  <c r="BL147" i="11" s="1"/>
  <c r="BB147" i="11"/>
  <c r="AZ147" i="11"/>
  <c r="AY147" i="11"/>
  <c r="AV147" i="11"/>
  <c r="AU147" i="11"/>
  <c r="AW147" i="11" s="1"/>
  <c r="AQ147" i="11"/>
  <c r="AT147" i="11" s="1"/>
  <c r="AI147" i="11"/>
  <c r="AH147" i="11"/>
  <c r="AG147" i="11"/>
  <c r="AE147" i="11"/>
  <c r="U147" i="11"/>
  <c r="V147" i="11" s="1"/>
  <c r="R147" i="11"/>
  <c r="K147" i="11"/>
  <c r="J147" i="11"/>
  <c r="DM146" i="11"/>
  <c r="DA146" i="11"/>
  <c r="CX146" i="11"/>
  <c r="CW146" i="11"/>
  <c r="CY146" i="11" s="1"/>
  <c r="CV146" i="11"/>
  <c r="CS146" i="11"/>
  <c r="CP146" i="11"/>
  <c r="CN146" i="11"/>
  <c r="CL146" i="11"/>
  <c r="CK146" i="11"/>
  <c r="CI146" i="11"/>
  <c r="CH146" i="11"/>
  <c r="BS146" i="11"/>
  <c r="BP146" i="11"/>
  <c r="BQ146" i="11" s="1"/>
  <c r="BB146" i="11"/>
  <c r="AZ146" i="11"/>
  <c r="AY146" i="11"/>
  <c r="AI146" i="11"/>
  <c r="B146" i="11"/>
  <c r="DM145" i="11"/>
  <c r="CX145" i="11"/>
  <c r="CW145" i="11"/>
  <c r="CV145" i="11"/>
  <c r="CS145" i="11"/>
  <c r="CP145" i="11"/>
  <c r="CN145" i="11"/>
  <c r="CL145" i="11"/>
  <c r="CK145" i="11"/>
  <c r="CI145" i="11"/>
  <c r="CH145" i="11"/>
  <c r="BS145" i="11"/>
  <c r="BP145" i="11"/>
  <c r="BQ145" i="11" s="1"/>
  <c r="BB145" i="11"/>
  <c r="AZ145" i="11"/>
  <c r="AY145" i="11"/>
  <c r="AI145" i="11"/>
  <c r="B145" i="11"/>
  <c r="DM144" i="11"/>
  <c r="CX144" i="11"/>
  <c r="CW144" i="11"/>
  <c r="CV144" i="11"/>
  <c r="CS144" i="11"/>
  <c r="CP144" i="11"/>
  <c r="CN144" i="11"/>
  <c r="CL144" i="11"/>
  <c r="CK144" i="11"/>
  <c r="CI144" i="11"/>
  <c r="CH144" i="11"/>
  <c r="BS144" i="11"/>
  <c r="BP144" i="11"/>
  <c r="BQ144" i="11" s="1"/>
  <c r="BB144" i="11"/>
  <c r="AZ144" i="11"/>
  <c r="AY144" i="11"/>
  <c r="AI144" i="11"/>
  <c r="B144" i="11"/>
  <c r="DM143" i="11"/>
  <c r="CX143" i="11"/>
  <c r="CW143" i="11"/>
  <c r="CV143" i="11"/>
  <c r="CS143" i="11"/>
  <c r="CP143" i="11"/>
  <c r="CN143" i="11"/>
  <c r="CL143" i="11"/>
  <c r="CK143" i="11"/>
  <c r="CI143" i="11"/>
  <c r="CH143" i="11"/>
  <c r="BS143" i="11"/>
  <c r="BP143" i="11"/>
  <c r="BQ143" i="11" s="1"/>
  <c r="BB143" i="11"/>
  <c r="AZ143" i="11"/>
  <c r="AY143" i="11"/>
  <c r="AI143" i="11"/>
  <c r="B143" i="11"/>
  <c r="DM142" i="11"/>
  <c r="CX142" i="11"/>
  <c r="CW142" i="11"/>
  <c r="CV142" i="11"/>
  <c r="CS142" i="11"/>
  <c r="CP142" i="11"/>
  <c r="CN142" i="11"/>
  <c r="CL142" i="11"/>
  <c r="CK142" i="11"/>
  <c r="CI142" i="11"/>
  <c r="CH142" i="11"/>
  <c r="BS142" i="11"/>
  <c r="BP142" i="11"/>
  <c r="BQ142" i="11" s="1"/>
  <c r="BB142" i="11"/>
  <c r="AZ142" i="11"/>
  <c r="AY142" i="11"/>
  <c r="AI142" i="11"/>
  <c r="B142" i="11"/>
  <c r="DM141" i="11"/>
  <c r="CX141" i="11"/>
  <c r="CW141" i="11"/>
  <c r="CV141" i="11"/>
  <c r="CS141" i="11"/>
  <c r="CP141" i="11"/>
  <c r="CN141" i="11"/>
  <c r="CL141" i="11"/>
  <c r="CK141" i="11"/>
  <c r="CI141" i="11"/>
  <c r="CH141" i="11"/>
  <c r="BS141" i="11"/>
  <c r="BP141" i="11"/>
  <c r="BQ141" i="11" s="1"/>
  <c r="BB141" i="11"/>
  <c r="AZ141" i="11"/>
  <c r="AY141" i="11"/>
  <c r="AI141" i="11"/>
  <c r="B141" i="11"/>
  <c r="DM140" i="11"/>
  <c r="CX140" i="11"/>
  <c r="CW140" i="11"/>
  <c r="CV140" i="11"/>
  <c r="CS140" i="11"/>
  <c r="CP140" i="11"/>
  <c r="CN140" i="11"/>
  <c r="CL140" i="11"/>
  <c r="CK140" i="11"/>
  <c r="CI140" i="11"/>
  <c r="CH140" i="11"/>
  <c r="BS140" i="11"/>
  <c r="BP140" i="11"/>
  <c r="BQ140" i="11" s="1"/>
  <c r="BB140" i="11"/>
  <c r="AZ140" i="11"/>
  <c r="AY140" i="11"/>
  <c r="AI140" i="11"/>
  <c r="B140" i="11"/>
  <c r="DM139" i="11"/>
  <c r="CX139" i="11"/>
  <c r="CW139" i="11"/>
  <c r="CV139" i="11"/>
  <c r="CS139" i="11"/>
  <c r="CP139" i="11"/>
  <c r="CN139" i="11"/>
  <c r="CL139" i="11"/>
  <c r="CK139" i="11"/>
  <c r="CI139" i="11"/>
  <c r="CH139" i="11"/>
  <c r="BS139" i="11"/>
  <c r="BP139" i="11"/>
  <c r="BQ139" i="11" s="1"/>
  <c r="BB139" i="11"/>
  <c r="AZ139" i="11"/>
  <c r="AY139" i="11"/>
  <c r="AI139" i="11"/>
  <c r="B139" i="11"/>
  <c r="DM138" i="11"/>
  <c r="DA138" i="11"/>
  <c r="CX138" i="11"/>
  <c r="CW138" i="11"/>
  <c r="CV138" i="11"/>
  <c r="CS138" i="11"/>
  <c r="CP138" i="11"/>
  <c r="CN138" i="11"/>
  <c r="CL138" i="11"/>
  <c r="CK138" i="11"/>
  <c r="CI138" i="11"/>
  <c r="CH138" i="11"/>
  <c r="BS138" i="11"/>
  <c r="BP138" i="11"/>
  <c r="BQ138" i="11" s="1"/>
  <c r="BB138" i="11"/>
  <c r="AZ138" i="11"/>
  <c r="AY138" i="11"/>
  <c r="AI138" i="11"/>
  <c r="B138" i="11"/>
  <c r="EF137" i="11"/>
  <c r="DV137" i="11"/>
  <c r="DT137" i="11"/>
  <c r="DM137" i="11"/>
  <c r="CP137" i="11"/>
  <c r="CN137" i="11"/>
  <c r="CK137" i="11"/>
  <c r="CL137" i="11" s="1"/>
  <c r="CH137" i="11"/>
  <c r="CI137" i="11" s="1"/>
  <c r="BS137" i="11"/>
  <c r="BQ137" i="11"/>
  <c r="BP137" i="11"/>
  <c r="BB137" i="11"/>
  <c r="AY137" i="11"/>
  <c r="AV137" i="11"/>
  <c r="AU137" i="11"/>
  <c r="AQ137" i="11"/>
  <c r="AI137" i="11"/>
  <c r="AG137" i="11"/>
  <c r="AE137" i="11"/>
  <c r="DM136" i="11"/>
  <c r="CP136" i="11"/>
  <c r="CN136" i="11"/>
  <c r="CL136" i="11"/>
  <c r="CK136" i="11"/>
  <c r="CI136" i="11"/>
  <c r="CH136" i="11"/>
  <c r="BS136" i="11"/>
  <c r="BP136" i="11"/>
  <c r="BQ136" i="11" s="1"/>
  <c r="BB136" i="11"/>
  <c r="AZ136" i="11"/>
  <c r="AY136" i="11"/>
  <c r="AI136" i="11"/>
  <c r="B136" i="11"/>
  <c r="DM135" i="11"/>
  <c r="DA135" i="11"/>
  <c r="CX135" i="11"/>
  <c r="CW135" i="11"/>
  <c r="CY135" i="11" s="1"/>
  <c r="CV135" i="11"/>
  <c r="CS135" i="11"/>
  <c r="CP135" i="11"/>
  <c r="CN135" i="11"/>
  <c r="CL135" i="11"/>
  <c r="CK135" i="11"/>
  <c r="CI135" i="11"/>
  <c r="CH135" i="11"/>
  <c r="BS135" i="11"/>
  <c r="BP135" i="11"/>
  <c r="BQ135" i="11" s="1"/>
  <c r="BB135" i="11"/>
  <c r="AZ135" i="11"/>
  <c r="AY135" i="11"/>
  <c r="AI135" i="11"/>
  <c r="B135" i="11"/>
  <c r="DM134" i="11"/>
  <c r="CP134" i="11"/>
  <c r="CN134" i="11"/>
  <c r="CK134" i="11"/>
  <c r="CL134" i="11" s="1"/>
  <c r="CH134" i="11"/>
  <c r="CI134" i="11" s="1"/>
  <c r="BS134" i="11"/>
  <c r="BQ134" i="11"/>
  <c r="BP134" i="11"/>
  <c r="BB134" i="11"/>
  <c r="AY134" i="11"/>
  <c r="AI134" i="11"/>
  <c r="B134" i="11"/>
  <c r="DM133" i="11"/>
  <c r="CP133" i="11"/>
  <c r="CN133" i="11"/>
  <c r="CK133" i="11"/>
  <c r="CL133" i="11" s="1"/>
  <c r="CH133" i="11"/>
  <c r="CI133" i="11" s="1"/>
  <c r="BS133" i="11"/>
  <c r="BQ133" i="11"/>
  <c r="BP133" i="11"/>
  <c r="BB133" i="11"/>
  <c r="AY133" i="11"/>
  <c r="AI133" i="11"/>
  <c r="B133" i="11"/>
  <c r="DM132" i="11"/>
  <c r="DA132" i="11"/>
  <c r="CX132" i="11"/>
  <c r="CW132" i="11"/>
  <c r="CY132" i="11" s="1"/>
  <c r="CV132" i="11"/>
  <c r="CS132" i="11"/>
  <c r="CP132" i="11"/>
  <c r="CN132" i="11"/>
  <c r="CL132" i="11"/>
  <c r="CK132" i="11"/>
  <c r="CI132" i="11"/>
  <c r="CH132" i="11"/>
  <c r="BS132" i="11"/>
  <c r="BP132" i="11"/>
  <c r="BQ132" i="11" s="1"/>
  <c r="BB132" i="11"/>
  <c r="AZ132" i="11"/>
  <c r="AY132" i="11"/>
  <c r="AI132" i="11"/>
  <c r="B132" i="11"/>
  <c r="EG131" i="11"/>
  <c r="EF131" i="11"/>
  <c r="ED131" i="11"/>
  <c r="DV131" i="11"/>
  <c r="DW131" i="11" s="1"/>
  <c r="DT131" i="11"/>
  <c r="DM131" i="11"/>
  <c r="DJ131" i="11"/>
  <c r="DK131" i="11" s="1"/>
  <c r="DH131" i="11"/>
  <c r="DA131" i="11"/>
  <c r="CX131" i="11"/>
  <c r="CY131" i="11" s="1"/>
  <c r="CP131" i="11"/>
  <c r="CN131" i="11"/>
  <c r="CK131" i="11"/>
  <c r="CL131" i="11" s="1"/>
  <c r="CH131" i="11"/>
  <c r="CI131" i="11" s="1"/>
  <c r="CE131" i="11"/>
  <c r="CF131" i="11" s="1"/>
  <c r="BZ131" i="11"/>
  <c r="CD131" i="11" s="1"/>
  <c r="BS131" i="11"/>
  <c r="BQ131" i="11"/>
  <c r="BP131" i="11"/>
  <c r="BN131" i="11"/>
  <c r="BM131" i="11"/>
  <c r="BL131" i="11"/>
  <c r="BI131" i="11"/>
  <c r="BB131" i="11"/>
  <c r="AY131" i="11"/>
  <c r="AZ131" i="11" s="1"/>
  <c r="AV131" i="11"/>
  <c r="AU131" i="11"/>
  <c r="AW131" i="11" s="1"/>
  <c r="AT131" i="11"/>
  <c r="AQ131" i="11"/>
  <c r="AI131" i="11"/>
  <c r="AG131" i="11"/>
  <c r="AH131" i="11" s="1"/>
  <c r="AE131" i="11"/>
  <c r="V131" i="11"/>
  <c r="U131" i="11"/>
  <c r="R131" i="11"/>
  <c r="J131" i="11"/>
  <c r="K131" i="11" s="1"/>
  <c r="DM130" i="11"/>
  <c r="DA130" i="11"/>
  <c r="CY130" i="11"/>
  <c r="CW130" i="11"/>
  <c r="CV130" i="11"/>
  <c r="CS130" i="11"/>
  <c r="CX130" i="11" s="1"/>
  <c r="CP130" i="11"/>
  <c r="CN130" i="11"/>
  <c r="CK130" i="11"/>
  <c r="CL130" i="11" s="1"/>
  <c r="CH130" i="11"/>
  <c r="CI130" i="11" s="1"/>
  <c r="BS130" i="11"/>
  <c r="BQ130" i="11"/>
  <c r="BP130" i="11"/>
  <c r="BB130" i="11"/>
  <c r="AY130" i="11"/>
  <c r="AZ130" i="11" s="1"/>
  <c r="AI130" i="11"/>
  <c r="B130" i="11"/>
  <c r="EF129" i="11"/>
  <c r="EG129" i="11" s="1"/>
  <c r="ED129" i="11"/>
  <c r="DW129" i="11"/>
  <c r="DV129" i="11"/>
  <c r="DT129" i="11"/>
  <c r="DM129" i="11"/>
  <c r="DK129" i="11"/>
  <c r="DJ129" i="11"/>
  <c r="DH129" i="11"/>
  <c r="DA129" i="11"/>
  <c r="CY129" i="11"/>
  <c r="CX129" i="11"/>
  <c r="CP129" i="11"/>
  <c r="CN129" i="11"/>
  <c r="CL129" i="11"/>
  <c r="CK129" i="11"/>
  <c r="CI129" i="11"/>
  <c r="CH129" i="11"/>
  <c r="CF129" i="11"/>
  <c r="CE129" i="11"/>
  <c r="CD129" i="11"/>
  <c r="BZ129" i="11"/>
  <c r="BS129" i="11"/>
  <c r="BP129" i="11"/>
  <c r="BQ129" i="11" s="1"/>
  <c r="BM129" i="11"/>
  <c r="BN129" i="11" s="1"/>
  <c r="BI129" i="11"/>
  <c r="BL129" i="11" s="1"/>
  <c r="BB129" i="11"/>
  <c r="AZ129" i="11"/>
  <c r="AY129" i="11"/>
  <c r="AV129" i="11"/>
  <c r="AU129" i="11"/>
  <c r="AW129" i="11" s="1"/>
  <c r="AQ129" i="11"/>
  <c r="AT129" i="11" s="1"/>
  <c r="AI129" i="11"/>
  <c r="AH129" i="11"/>
  <c r="AG129" i="11"/>
  <c r="AE129" i="11"/>
  <c r="U129" i="11"/>
  <c r="V129" i="11" s="1"/>
  <c r="R129" i="11"/>
  <c r="K129" i="11"/>
  <c r="J129" i="11"/>
  <c r="DM128" i="11"/>
  <c r="DA128" i="11"/>
  <c r="CX128" i="11"/>
  <c r="CW128" i="11"/>
  <c r="CY128" i="11" s="1"/>
  <c r="CV128" i="11"/>
  <c r="CS128" i="11"/>
  <c r="CP128" i="11"/>
  <c r="CN128" i="11"/>
  <c r="CL128" i="11"/>
  <c r="CK128" i="11"/>
  <c r="CI128" i="11"/>
  <c r="CH128" i="11"/>
  <c r="BS128" i="11"/>
  <c r="BP128" i="11"/>
  <c r="BQ128" i="11" s="1"/>
  <c r="BB128" i="11"/>
  <c r="AZ128" i="11"/>
  <c r="AY128" i="11"/>
  <c r="AI128" i="11"/>
  <c r="B128" i="11"/>
  <c r="DM127" i="11"/>
  <c r="DA127" i="11"/>
  <c r="CX127" i="11"/>
  <c r="CW127" i="11"/>
  <c r="CY127" i="11" s="1"/>
  <c r="CV127" i="11"/>
  <c r="CS127" i="11"/>
  <c r="CP127" i="11"/>
  <c r="CN127" i="11"/>
  <c r="CL127" i="11"/>
  <c r="CK127" i="11"/>
  <c r="CI127" i="11"/>
  <c r="CH127" i="11"/>
  <c r="BS127" i="11"/>
  <c r="BP127" i="11"/>
  <c r="BQ127" i="11" s="1"/>
  <c r="BB127" i="11"/>
  <c r="AZ127" i="11"/>
  <c r="AY127" i="11"/>
  <c r="AI127" i="11"/>
  <c r="B127" i="11"/>
  <c r="EG126" i="11"/>
  <c r="EF126" i="11"/>
  <c r="ED126" i="11"/>
  <c r="DV126" i="11"/>
  <c r="DW126" i="11" s="1"/>
  <c r="DT126" i="11"/>
  <c r="DM126" i="11"/>
  <c r="DJ126" i="11"/>
  <c r="DK126" i="11" s="1"/>
  <c r="DH126" i="11"/>
  <c r="DA126" i="11"/>
  <c r="CX126" i="11"/>
  <c r="CY126" i="11" s="1"/>
  <c r="CP126" i="11"/>
  <c r="CN126" i="11"/>
  <c r="CK126" i="11"/>
  <c r="CL126" i="11" s="1"/>
  <c r="CH126" i="11"/>
  <c r="CI126" i="11" s="1"/>
  <c r="CE126" i="11"/>
  <c r="CF126" i="11" s="1"/>
  <c r="BZ126" i="11"/>
  <c r="CD126" i="11" s="1"/>
  <c r="BS126" i="11"/>
  <c r="BQ126" i="11"/>
  <c r="BP126" i="11"/>
  <c r="BN126" i="11"/>
  <c r="BM126" i="11"/>
  <c r="BL126" i="11"/>
  <c r="BI126" i="11"/>
  <c r="BB126" i="11"/>
  <c r="AY126" i="11"/>
  <c r="AZ126" i="11" s="1"/>
  <c r="AV126" i="11"/>
  <c r="AU126" i="11"/>
  <c r="AW126" i="11" s="1"/>
  <c r="AT126" i="11"/>
  <c r="AQ126" i="11"/>
  <c r="AI126" i="11"/>
  <c r="AG126" i="11"/>
  <c r="AH126" i="11" s="1"/>
  <c r="AE126" i="11"/>
  <c r="V126" i="11"/>
  <c r="U126" i="11"/>
  <c r="R126" i="11"/>
  <c r="J126" i="11"/>
  <c r="K126" i="11" s="1"/>
  <c r="DM125" i="11"/>
  <c r="DA125" i="11"/>
  <c r="CY125" i="11"/>
  <c r="CW125" i="11"/>
  <c r="CV125" i="11"/>
  <c r="CS125" i="11"/>
  <c r="CX125" i="11" s="1"/>
  <c r="CP125" i="11"/>
  <c r="CN125" i="11"/>
  <c r="CK125" i="11"/>
  <c r="CL125" i="11" s="1"/>
  <c r="CH125" i="11"/>
  <c r="CI125" i="11" s="1"/>
  <c r="BS125" i="11"/>
  <c r="BQ125" i="11"/>
  <c r="BP125" i="11"/>
  <c r="BB125" i="11"/>
  <c r="AY125" i="11"/>
  <c r="AZ125" i="11" s="1"/>
  <c r="AI125" i="11"/>
  <c r="B125" i="11"/>
  <c r="DM124" i="11"/>
  <c r="CP124" i="11"/>
  <c r="CN124" i="11"/>
  <c r="CK124" i="11"/>
  <c r="CL124" i="11" s="1"/>
  <c r="CH124" i="11"/>
  <c r="CI124" i="11" s="1"/>
  <c r="BS124" i="11"/>
  <c r="BQ124" i="11"/>
  <c r="BP124" i="11"/>
  <c r="BB124" i="11"/>
  <c r="AY124" i="11"/>
  <c r="AZ124" i="11" s="1"/>
  <c r="AI124" i="11"/>
  <c r="B124" i="11"/>
  <c r="DM123" i="11"/>
  <c r="CP123" i="11"/>
  <c r="CN123" i="11"/>
  <c r="CK123" i="11"/>
  <c r="CL123" i="11" s="1"/>
  <c r="CH123" i="11"/>
  <c r="CI123" i="11" s="1"/>
  <c r="BS123" i="11"/>
  <c r="BQ123" i="11"/>
  <c r="BP123" i="11"/>
  <c r="BB123" i="11"/>
  <c r="AY123" i="11"/>
  <c r="AZ123" i="11" s="1"/>
  <c r="AI123" i="11"/>
  <c r="B123" i="11"/>
  <c r="DM122" i="11"/>
  <c r="CP122" i="11"/>
  <c r="CN122" i="11"/>
  <c r="CK122" i="11"/>
  <c r="CL122" i="11" s="1"/>
  <c r="CH122" i="11"/>
  <c r="CI122" i="11" s="1"/>
  <c r="BS122" i="11"/>
  <c r="BQ122" i="11"/>
  <c r="BP122" i="11"/>
  <c r="BB122" i="11"/>
  <c r="AY122" i="11"/>
  <c r="AZ122" i="11" s="1"/>
  <c r="AI122" i="11"/>
  <c r="B122" i="11"/>
  <c r="DM121" i="11"/>
  <c r="DA121" i="11"/>
  <c r="CW121" i="11"/>
  <c r="CY121" i="11" s="1"/>
  <c r="CV121" i="11"/>
  <c r="CS121" i="11"/>
  <c r="CX121" i="11" s="1"/>
  <c r="CP121" i="11"/>
  <c r="CN121" i="11"/>
  <c r="CK121" i="11"/>
  <c r="CL121" i="11" s="1"/>
  <c r="CH121" i="11"/>
  <c r="CI121" i="11" s="1"/>
  <c r="BS121" i="11"/>
  <c r="BQ121" i="11"/>
  <c r="BP121" i="11"/>
  <c r="BB121" i="11"/>
  <c r="AY121" i="11"/>
  <c r="AZ121" i="11" s="1"/>
  <c r="AI121" i="11"/>
  <c r="B121" i="11"/>
  <c r="DM120" i="11"/>
  <c r="CP120" i="11"/>
  <c r="CN120" i="11"/>
  <c r="CK120" i="11"/>
  <c r="CL120" i="11" s="1"/>
  <c r="CH120" i="11"/>
  <c r="CI120" i="11" s="1"/>
  <c r="BS120" i="11"/>
  <c r="BQ120" i="11"/>
  <c r="BP120" i="11"/>
  <c r="BB120" i="11"/>
  <c r="AY120" i="11"/>
  <c r="AZ120" i="11" s="1"/>
  <c r="AI120" i="11"/>
  <c r="B120" i="11"/>
  <c r="DM119" i="11"/>
  <c r="DA119" i="11"/>
  <c r="CY119" i="11"/>
  <c r="CW119" i="11"/>
  <c r="CV119" i="11"/>
  <c r="CS119" i="11"/>
  <c r="CX119" i="11" s="1"/>
  <c r="CP119" i="11"/>
  <c r="CN119" i="11"/>
  <c r="CK119" i="11"/>
  <c r="CL119" i="11" s="1"/>
  <c r="CH119" i="11"/>
  <c r="CI119" i="11" s="1"/>
  <c r="BS119" i="11"/>
  <c r="BQ119" i="11"/>
  <c r="BP119" i="11"/>
  <c r="BB119" i="11"/>
  <c r="AY119" i="11"/>
  <c r="AZ119" i="11" s="1"/>
  <c r="AI119" i="11"/>
  <c r="B119" i="11"/>
  <c r="EF118" i="11"/>
  <c r="EG118" i="11" s="1"/>
  <c r="ED118" i="11"/>
  <c r="DW118" i="11"/>
  <c r="DV118" i="11"/>
  <c r="DT118" i="11"/>
  <c r="DM118" i="11"/>
  <c r="DK118" i="11"/>
  <c r="DJ118" i="11"/>
  <c r="DH118" i="11"/>
  <c r="DA118" i="11"/>
  <c r="CY118" i="11"/>
  <c r="CX118" i="11"/>
  <c r="CP118" i="11"/>
  <c r="CN118" i="11"/>
  <c r="CL118" i="11"/>
  <c r="CK118" i="11"/>
  <c r="CI118" i="11"/>
  <c r="CH118" i="11"/>
  <c r="CF118" i="11"/>
  <c r="CE118" i="11"/>
  <c r="CD118" i="11"/>
  <c r="BZ118" i="11"/>
  <c r="BS118" i="11"/>
  <c r="BP118" i="11"/>
  <c r="BQ118" i="11" s="1"/>
  <c r="BM118" i="11"/>
  <c r="BN118" i="11" s="1"/>
  <c r="BI118" i="11"/>
  <c r="BL118" i="11" s="1"/>
  <c r="BB118" i="11"/>
  <c r="AZ118" i="11"/>
  <c r="AY118" i="11"/>
  <c r="AV118" i="11"/>
  <c r="AU118" i="11"/>
  <c r="AW118" i="11" s="1"/>
  <c r="AQ118" i="11"/>
  <c r="AT118" i="11" s="1"/>
  <c r="AI118" i="11"/>
  <c r="AH118" i="11"/>
  <c r="AG118" i="11"/>
  <c r="AE118" i="11"/>
  <c r="U118" i="11"/>
  <c r="V118" i="11" s="1"/>
  <c r="R118" i="11"/>
  <c r="K118" i="11"/>
  <c r="J118" i="11"/>
  <c r="DM117" i="11"/>
  <c r="DA117" i="11"/>
  <c r="CX117" i="11"/>
  <c r="CW117" i="11"/>
  <c r="CY117" i="11" s="1"/>
  <c r="CV117" i="11"/>
  <c r="CS117" i="11"/>
  <c r="CP117" i="11"/>
  <c r="CN117" i="11"/>
  <c r="CL117" i="11"/>
  <c r="CK117" i="11"/>
  <c r="CI117" i="11"/>
  <c r="CH117" i="11"/>
  <c r="BS117" i="11"/>
  <c r="BP117" i="11"/>
  <c r="BQ117" i="11" s="1"/>
  <c r="BB117" i="11"/>
  <c r="AZ117" i="11"/>
  <c r="AY117" i="11"/>
  <c r="AI117" i="11"/>
  <c r="B117" i="11"/>
  <c r="DM116" i="11"/>
  <c r="DA116" i="11"/>
  <c r="CX116" i="11"/>
  <c r="CW116" i="11"/>
  <c r="CY116" i="11" s="1"/>
  <c r="CV116" i="11"/>
  <c r="CS116" i="11"/>
  <c r="CP116" i="11"/>
  <c r="CN116" i="11"/>
  <c r="CL116" i="11"/>
  <c r="CK116" i="11"/>
  <c r="CI116" i="11"/>
  <c r="CH116" i="11"/>
  <c r="BS116" i="11"/>
  <c r="BP116" i="11"/>
  <c r="BQ116" i="11" s="1"/>
  <c r="BB116" i="11"/>
  <c r="AZ116" i="11"/>
  <c r="AY116" i="11"/>
  <c r="AI116" i="11"/>
  <c r="B116" i="11"/>
  <c r="DM115" i="11"/>
  <c r="DA115" i="11"/>
  <c r="CX115" i="11"/>
  <c r="CW115" i="11"/>
  <c r="CY115" i="11" s="1"/>
  <c r="CV115" i="11"/>
  <c r="CS115" i="11"/>
  <c r="CP115" i="11"/>
  <c r="CN115" i="11"/>
  <c r="CL115" i="11"/>
  <c r="CK115" i="11"/>
  <c r="CI115" i="11"/>
  <c r="CH115" i="11"/>
  <c r="BS115" i="11"/>
  <c r="BP115" i="11"/>
  <c r="BQ115" i="11" s="1"/>
  <c r="BB115" i="11"/>
  <c r="AZ115" i="11"/>
  <c r="AY115" i="11"/>
  <c r="AI115" i="11"/>
  <c r="B115" i="11"/>
  <c r="DM114" i="11"/>
  <c r="CP114" i="11"/>
  <c r="CN114" i="11"/>
  <c r="CL114" i="11"/>
  <c r="CK114" i="11"/>
  <c r="CI114" i="11"/>
  <c r="CH114" i="11"/>
  <c r="BS114" i="11"/>
  <c r="BP114" i="11"/>
  <c r="BQ114" i="11" s="1"/>
  <c r="BB114" i="11"/>
  <c r="AZ114" i="11"/>
  <c r="AY114" i="11"/>
  <c r="AI114" i="11"/>
  <c r="B114" i="11"/>
  <c r="DM113" i="11"/>
  <c r="DA113" i="11"/>
  <c r="CX113" i="11"/>
  <c r="CW113" i="11"/>
  <c r="CV113" i="11"/>
  <c r="CS113" i="11"/>
  <c r="CP113" i="11"/>
  <c r="CN113" i="11"/>
  <c r="CL113" i="11"/>
  <c r="CK113" i="11"/>
  <c r="CI113" i="11"/>
  <c r="CH113" i="11"/>
  <c r="BS113" i="11"/>
  <c r="BP113" i="11"/>
  <c r="BQ113" i="11" s="1"/>
  <c r="BB113" i="11"/>
  <c r="AZ113" i="11"/>
  <c r="AY113" i="11"/>
  <c r="AI113" i="11"/>
  <c r="B113" i="11"/>
  <c r="DM112" i="11"/>
  <c r="DA112" i="11"/>
  <c r="CX112" i="11"/>
  <c r="CW112" i="11"/>
  <c r="CV112" i="11"/>
  <c r="CS112" i="11"/>
  <c r="CP112" i="11"/>
  <c r="CN112" i="11"/>
  <c r="CL112" i="11"/>
  <c r="CK112" i="11"/>
  <c r="CI112" i="11"/>
  <c r="CH112" i="11"/>
  <c r="BS112" i="11"/>
  <c r="BP112" i="11"/>
  <c r="BQ112" i="11" s="1"/>
  <c r="BB112" i="11"/>
  <c r="AZ112" i="11"/>
  <c r="AY112" i="11"/>
  <c r="AI112" i="11"/>
  <c r="B112" i="11"/>
  <c r="EG111" i="11"/>
  <c r="EF111" i="11"/>
  <c r="ED111" i="11"/>
  <c r="DV111" i="11"/>
  <c r="DW111" i="11" s="1"/>
  <c r="DT111" i="11"/>
  <c r="DM111" i="11"/>
  <c r="DJ111" i="11"/>
  <c r="DK111" i="11" s="1"/>
  <c r="DH111" i="11"/>
  <c r="DA111" i="11"/>
  <c r="CX111" i="11"/>
  <c r="CY111" i="11" s="1"/>
  <c r="CP111" i="11"/>
  <c r="CN111" i="11"/>
  <c r="CK111" i="11"/>
  <c r="CL111" i="11" s="1"/>
  <c r="CH111" i="11"/>
  <c r="CI111" i="11" s="1"/>
  <c r="CE111" i="11"/>
  <c r="CF111" i="11" s="1"/>
  <c r="BZ111" i="11"/>
  <c r="CD111" i="11" s="1"/>
  <c r="BS111" i="11"/>
  <c r="BQ111" i="11"/>
  <c r="BP111" i="11"/>
  <c r="BN111" i="11"/>
  <c r="BM111" i="11"/>
  <c r="BL111" i="11"/>
  <c r="BI111" i="11"/>
  <c r="BB111" i="11"/>
  <c r="AY111" i="11"/>
  <c r="AZ111" i="11" s="1"/>
  <c r="AV111" i="11"/>
  <c r="AU111" i="11"/>
  <c r="AW111" i="11" s="1"/>
  <c r="AT111" i="11"/>
  <c r="AQ111" i="11"/>
  <c r="AI111" i="11"/>
  <c r="AG111" i="11"/>
  <c r="AH111" i="11" s="1"/>
  <c r="AE111" i="11"/>
  <c r="V111" i="11"/>
  <c r="U111" i="11"/>
  <c r="R111" i="11"/>
  <c r="J111" i="11"/>
  <c r="K111" i="11" s="1"/>
  <c r="DM110" i="11"/>
  <c r="DA110" i="11"/>
  <c r="CW110" i="11"/>
  <c r="CY110" i="11" s="1"/>
  <c r="CV110" i="11"/>
  <c r="CS110" i="11"/>
  <c r="CX110" i="11" s="1"/>
  <c r="CP110" i="11"/>
  <c r="CN110" i="11"/>
  <c r="CK110" i="11"/>
  <c r="CL110" i="11" s="1"/>
  <c r="CH110" i="11"/>
  <c r="CI110" i="11" s="1"/>
  <c r="BS110" i="11"/>
  <c r="BQ110" i="11"/>
  <c r="BP110" i="11"/>
  <c r="BB110" i="11"/>
  <c r="AY110" i="11"/>
  <c r="AZ110" i="11" s="1"/>
  <c r="AI110" i="11"/>
  <c r="B110" i="11"/>
  <c r="DM109" i="11"/>
  <c r="DA109" i="11"/>
  <c r="CY109" i="11"/>
  <c r="CW109" i="11"/>
  <c r="CV109" i="11"/>
  <c r="CS109" i="11"/>
  <c r="CX109" i="11" s="1"/>
  <c r="CP109" i="11"/>
  <c r="CN109" i="11"/>
  <c r="CK109" i="11"/>
  <c r="CL109" i="11" s="1"/>
  <c r="CH109" i="11"/>
  <c r="CI109" i="11" s="1"/>
  <c r="BS109" i="11"/>
  <c r="BQ109" i="11"/>
  <c r="BP109" i="11"/>
  <c r="BB109" i="11"/>
  <c r="AY109" i="11"/>
  <c r="AZ109" i="11" s="1"/>
  <c r="AI109" i="11"/>
  <c r="B109" i="11"/>
  <c r="DM108" i="11"/>
  <c r="DA108" i="11"/>
  <c r="CW108" i="11"/>
  <c r="CY108" i="11" s="1"/>
  <c r="CV108" i="11"/>
  <c r="CS108" i="11"/>
  <c r="CX108" i="11" s="1"/>
  <c r="CP108" i="11"/>
  <c r="CN108" i="11"/>
  <c r="CK108" i="11"/>
  <c r="CL108" i="11" s="1"/>
  <c r="CH108" i="11"/>
  <c r="CI108" i="11" s="1"/>
  <c r="BS108" i="11"/>
  <c r="BQ108" i="11"/>
  <c r="BP108" i="11"/>
  <c r="BB108" i="11"/>
  <c r="AY108" i="11"/>
  <c r="AZ108" i="11" s="1"/>
  <c r="AI108" i="11"/>
  <c r="B108" i="11"/>
  <c r="DM107" i="11"/>
  <c r="DA107" i="11"/>
  <c r="CY107" i="11"/>
  <c r="CW107" i="11"/>
  <c r="CV107" i="11"/>
  <c r="CS107" i="11"/>
  <c r="CX107" i="11" s="1"/>
  <c r="CP107" i="11"/>
  <c r="CN107" i="11"/>
  <c r="CK107" i="11"/>
  <c r="CL107" i="11" s="1"/>
  <c r="CH107" i="11"/>
  <c r="CI107" i="11" s="1"/>
  <c r="BS107" i="11"/>
  <c r="BQ107" i="11"/>
  <c r="BP107" i="11"/>
  <c r="BB107" i="11"/>
  <c r="AY107" i="11"/>
  <c r="AZ107" i="11" s="1"/>
  <c r="AI107" i="11"/>
  <c r="B107" i="11"/>
  <c r="DM106" i="11"/>
  <c r="DA106" i="11"/>
  <c r="CW106" i="11"/>
  <c r="CY106" i="11" s="1"/>
  <c r="CV106" i="11"/>
  <c r="CS106" i="11"/>
  <c r="CX106" i="11" s="1"/>
  <c r="CP106" i="11"/>
  <c r="CN106" i="11"/>
  <c r="CK106" i="11"/>
  <c r="CL106" i="11" s="1"/>
  <c r="CH106" i="11"/>
  <c r="CI106" i="11" s="1"/>
  <c r="BS106" i="11"/>
  <c r="BQ106" i="11"/>
  <c r="BP106" i="11"/>
  <c r="BB106" i="11"/>
  <c r="AY106" i="11"/>
  <c r="AZ106" i="11" s="1"/>
  <c r="AI106" i="11"/>
  <c r="B106" i="11"/>
  <c r="DM105" i="11"/>
  <c r="DA105" i="11"/>
  <c r="CY105" i="11"/>
  <c r="CW105" i="11"/>
  <c r="CV105" i="11"/>
  <c r="CS105" i="11"/>
  <c r="CX105" i="11" s="1"/>
  <c r="CP105" i="11"/>
  <c r="CN105" i="11"/>
  <c r="CK105" i="11"/>
  <c r="CL105" i="11" s="1"/>
  <c r="CH105" i="11"/>
  <c r="CI105" i="11" s="1"/>
  <c r="BS105" i="11"/>
  <c r="BQ105" i="11"/>
  <c r="BP105" i="11"/>
  <c r="BB105" i="11"/>
  <c r="AY105" i="11"/>
  <c r="AZ105" i="11" s="1"/>
  <c r="AI105" i="11"/>
  <c r="B105" i="11"/>
  <c r="DM104" i="11"/>
  <c r="DA104" i="11"/>
  <c r="CW104" i="11"/>
  <c r="CY104" i="11" s="1"/>
  <c r="CV104" i="11"/>
  <c r="CS104" i="11"/>
  <c r="CX104" i="11" s="1"/>
  <c r="CP104" i="11"/>
  <c r="CN104" i="11"/>
  <c r="CK104" i="11"/>
  <c r="CL104" i="11" s="1"/>
  <c r="CH104" i="11"/>
  <c r="CI104" i="11" s="1"/>
  <c r="BS104" i="11"/>
  <c r="BQ104" i="11"/>
  <c r="BP104" i="11"/>
  <c r="BB104" i="11"/>
  <c r="AY104" i="11"/>
  <c r="AZ104" i="11" s="1"/>
  <c r="AI104" i="11"/>
  <c r="B104" i="11"/>
  <c r="DM103" i="11"/>
  <c r="DA103" i="11"/>
  <c r="CY103" i="11"/>
  <c r="CW103" i="11"/>
  <c r="CV103" i="11"/>
  <c r="CS103" i="11"/>
  <c r="CX103" i="11" s="1"/>
  <c r="CP103" i="11"/>
  <c r="CN103" i="11"/>
  <c r="CK103" i="11"/>
  <c r="CL103" i="11" s="1"/>
  <c r="CH103" i="11"/>
  <c r="CI103" i="11" s="1"/>
  <c r="BS103" i="11"/>
  <c r="BQ103" i="11"/>
  <c r="BP103" i="11"/>
  <c r="BB103" i="11"/>
  <c r="AY103" i="11"/>
  <c r="AZ103" i="11" s="1"/>
  <c r="AI103" i="11"/>
  <c r="B103" i="11"/>
  <c r="DM102" i="11"/>
  <c r="DA102" i="11"/>
  <c r="CW102" i="11"/>
  <c r="CY102" i="11" s="1"/>
  <c r="CV102" i="11"/>
  <c r="CS102" i="11"/>
  <c r="CX102" i="11" s="1"/>
  <c r="CP102" i="11"/>
  <c r="CN102" i="11"/>
  <c r="CK102" i="11"/>
  <c r="CL102" i="11" s="1"/>
  <c r="CH102" i="11"/>
  <c r="CI102" i="11" s="1"/>
  <c r="BS102" i="11"/>
  <c r="BQ102" i="11"/>
  <c r="BP102" i="11"/>
  <c r="BB102" i="11"/>
  <c r="AY102" i="11"/>
  <c r="AZ102" i="11" s="1"/>
  <c r="AI102" i="11"/>
  <c r="B102" i="11"/>
  <c r="DM101" i="11"/>
  <c r="CP101" i="11"/>
  <c r="CN101" i="11"/>
  <c r="CK101" i="11"/>
  <c r="CL101" i="11" s="1"/>
  <c r="CH101" i="11"/>
  <c r="CI101" i="11" s="1"/>
  <c r="BS101" i="11"/>
  <c r="BQ101" i="11"/>
  <c r="BP101" i="11"/>
  <c r="BB101" i="11"/>
  <c r="AY101" i="11"/>
  <c r="AZ101" i="11" s="1"/>
  <c r="AI101" i="11"/>
  <c r="B101" i="11"/>
  <c r="DM100" i="11"/>
  <c r="DA100" i="11"/>
  <c r="CY100" i="11"/>
  <c r="CW100" i="11"/>
  <c r="CV100" i="11"/>
  <c r="CS100" i="11"/>
  <c r="CX100" i="11" s="1"/>
  <c r="CP100" i="11"/>
  <c r="CN100" i="11"/>
  <c r="CK100" i="11"/>
  <c r="CL100" i="11" s="1"/>
  <c r="CH100" i="11"/>
  <c r="CI100" i="11" s="1"/>
  <c r="BS100" i="11"/>
  <c r="BQ100" i="11"/>
  <c r="BP100" i="11"/>
  <c r="BB100" i="11"/>
  <c r="AY100" i="11"/>
  <c r="AZ100" i="11" s="1"/>
  <c r="AI100" i="11"/>
  <c r="B100" i="11"/>
  <c r="DM99" i="11"/>
  <c r="DA99" i="11"/>
  <c r="CW99" i="11"/>
  <c r="CY99" i="11" s="1"/>
  <c r="CV99" i="11"/>
  <c r="CS99" i="11"/>
  <c r="CX99" i="11" s="1"/>
  <c r="CP99" i="11"/>
  <c r="CN99" i="11"/>
  <c r="CK99" i="11"/>
  <c r="CL99" i="11" s="1"/>
  <c r="CH99" i="11"/>
  <c r="CI99" i="11" s="1"/>
  <c r="BS99" i="11"/>
  <c r="BQ99" i="11"/>
  <c r="BP99" i="11"/>
  <c r="BB99" i="11"/>
  <c r="AY99" i="11"/>
  <c r="AZ99" i="11" s="1"/>
  <c r="AI99" i="11"/>
  <c r="B99" i="11"/>
  <c r="DM98" i="11"/>
  <c r="DA98" i="11"/>
  <c r="CX98" i="11"/>
  <c r="CW98" i="11"/>
  <c r="CY98" i="11" s="1"/>
  <c r="CV98" i="11"/>
  <c r="CS98" i="11"/>
  <c r="CP98" i="11"/>
  <c r="CN98" i="11"/>
  <c r="CL98" i="11"/>
  <c r="CK98" i="11"/>
  <c r="CI98" i="11"/>
  <c r="CH98" i="11"/>
  <c r="BS98" i="11"/>
  <c r="BP98" i="11"/>
  <c r="BQ98" i="11" s="1"/>
  <c r="BB98" i="11"/>
  <c r="AZ98" i="11"/>
  <c r="AY98" i="11"/>
  <c r="AI98" i="11"/>
  <c r="B98" i="11"/>
  <c r="DM97" i="11"/>
  <c r="DA97" i="11"/>
  <c r="CX97" i="11"/>
  <c r="CW97" i="11"/>
  <c r="CY97" i="11" s="1"/>
  <c r="CV97" i="11"/>
  <c r="CS97" i="11"/>
  <c r="CP97" i="11"/>
  <c r="CN97" i="11"/>
  <c r="CL97" i="11"/>
  <c r="CK97" i="11"/>
  <c r="CI97" i="11"/>
  <c r="CH97" i="11"/>
  <c r="BS97" i="11"/>
  <c r="BP97" i="11"/>
  <c r="BQ97" i="11" s="1"/>
  <c r="BB97" i="11"/>
  <c r="AZ97" i="11"/>
  <c r="AY97" i="11"/>
  <c r="AI97" i="11"/>
  <c r="B97" i="11"/>
  <c r="EG96" i="11"/>
  <c r="EF96" i="11"/>
  <c r="ED96" i="11"/>
  <c r="DV96" i="11"/>
  <c r="DW96" i="11" s="1"/>
  <c r="DT96" i="11"/>
  <c r="DM96" i="11"/>
  <c r="DJ96" i="11"/>
  <c r="DK96" i="11" s="1"/>
  <c r="DH96" i="11"/>
  <c r="DA96" i="11"/>
  <c r="CX96" i="11"/>
  <c r="CY96" i="11" s="1"/>
  <c r="CP96" i="11"/>
  <c r="CN96" i="11"/>
  <c r="CK96" i="11"/>
  <c r="CL96" i="11" s="1"/>
  <c r="CH96" i="11"/>
  <c r="CI96" i="11" s="1"/>
  <c r="CE96" i="11"/>
  <c r="CF96" i="11" s="1"/>
  <c r="BZ96" i="11"/>
  <c r="CD96" i="11" s="1"/>
  <c r="BS96" i="11"/>
  <c r="BQ96" i="11"/>
  <c r="BP96" i="11"/>
  <c r="BN96" i="11"/>
  <c r="BM96" i="11"/>
  <c r="BL96" i="11"/>
  <c r="BI96" i="11"/>
  <c r="BB96" i="11"/>
  <c r="AY96" i="11"/>
  <c r="AZ96" i="11" s="1"/>
  <c r="AV96" i="11"/>
  <c r="AU96" i="11"/>
  <c r="AW96" i="11" s="1"/>
  <c r="AT96" i="11"/>
  <c r="AQ96" i="11"/>
  <c r="AI96" i="11"/>
  <c r="AG96" i="11"/>
  <c r="AH96" i="11" s="1"/>
  <c r="AE96" i="11"/>
  <c r="V96" i="11"/>
  <c r="U96" i="11"/>
  <c r="R96" i="11"/>
  <c r="J96" i="11"/>
  <c r="K96" i="11" s="1"/>
  <c r="DM95" i="11"/>
  <c r="DJ95" i="11"/>
  <c r="CP95" i="11"/>
  <c r="CN95" i="11"/>
  <c r="CK95" i="11"/>
  <c r="CH95" i="11"/>
  <c r="CD95" i="11"/>
  <c r="BP95" i="11"/>
  <c r="BL95" i="11"/>
  <c r="BB95" i="11"/>
  <c r="AY95" i="11"/>
  <c r="AV95" i="11"/>
  <c r="AT95" i="11"/>
  <c r="U95" i="11"/>
  <c r="J95" i="11"/>
  <c r="DM94" i="11"/>
  <c r="DA94" i="11"/>
  <c r="CX94" i="11"/>
  <c r="CW94" i="11"/>
  <c r="CY94" i="11" s="1"/>
  <c r="CV94" i="11"/>
  <c r="CS94" i="11"/>
  <c r="CP94" i="11"/>
  <c r="CN94" i="11"/>
  <c r="CL94" i="11"/>
  <c r="CK94" i="11"/>
  <c r="CI94" i="11"/>
  <c r="CH94" i="11"/>
  <c r="BS94" i="11"/>
  <c r="BP94" i="11"/>
  <c r="BQ94" i="11" s="1"/>
  <c r="BB94" i="11"/>
  <c r="AZ94" i="11"/>
  <c r="AY94" i="11"/>
  <c r="AI94" i="11"/>
  <c r="B94" i="11"/>
  <c r="DM93" i="11"/>
  <c r="CP93" i="11"/>
  <c r="CN93" i="11"/>
  <c r="CL93" i="11"/>
  <c r="CK93" i="11"/>
  <c r="CI93" i="11"/>
  <c r="CH93" i="11"/>
  <c r="AI93" i="11"/>
  <c r="B93" i="11"/>
  <c r="DM92" i="11"/>
  <c r="CP92" i="11"/>
  <c r="CN92" i="11"/>
  <c r="CL92" i="11"/>
  <c r="CK92" i="11"/>
  <c r="CI92" i="11"/>
  <c r="CH92" i="11"/>
  <c r="BS92" i="11"/>
  <c r="BP92" i="11"/>
  <c r="BQ92" i="11" s="1"/>
  <c r="BB92" i="11"/>
  <c r="AZ92" i="11"/>
  <c r="AY92" i="11"/>
  <c r="AI92" i="11"/>
  <c r="B92" i="11"/>
  <c r="DM91" i="11"/>
  <c r="CP91" i="11"/>
  <c r="CN91" i="11"/>
  <c r="CL91" i="11"/>
  <c r="CK91" i="11"/>
  <c r="CI91" i="11"/>
  <c r="CH91" i="11"/>
  <c r="BS91" i="11"/>
  <c r="BP91" i="11"/>
  <c r="BQ91" i="11" s="1"/>
  <c r="BB91" i="11"/>
  <c r="AZ91" i="11"/>
  <c r="AY91" i="11"/>
  <c r="AI91" i="11"/>
  <c r="B91" i="11"/>
  <c r="DM90" i="11"/>
  <c r="CP90" i="11"/>
  <c r="CN90" i="11"/>
  <c r="CL90" i="11"/>
  <c r="CK90" i="11"/>
  <c r="CI90" i="11"/>
  <c r="CH90" i="11"/>
  <c r="BS90" i="11"/>
  <c r="BP90" i="11"/>
  <c r="BQ90" i="11" s="1"/>
  <c r="BB90" i="11"/>
  <c r="AZ90" i="11"/>
  <c r="AY90" i="11"/>
  <c r="AI90" i="11"/>
  <c r="B90" i="11"/>
  <c r="DM89" i="11"/>
  <c r="DA89" i="11"/>
  <c r="CX89" i="11"/>
  <c r="CW89" i="11"/>
  <c r="CY89" i="11" s="1"/>
  <c r="CV89" i="11"/>
  <c r="CS89" i="11"/>
  <c r="CP89" i="11"/>
  <c r="CN89" i="11"/>
  <c r="CL89" i="11"/>
  <c r="CK89" i="11"/>
  <c r="CI89" i="11"/>
  <c r="CH89" i="11"/>
  <c r="BS89" i="11"/>
  <c r="BP89" i="11"/>
  <c r="BQ89" i="11" s="1"/>
  <c r="BB89" i="11"/>
  <c r="AZ89" i="11"/>
  <c r="AY89" i="11"/>
  <c r="AI89" i="11"/>
  <c r="B89" i="11"/>
  <c r="DM88" i="11"/>
  <c r="CP88" i="11"/>
  <c r="CN88" i="11"/>
  <c r="CL88" i="11"/>
  <c r="CK88" i="11"/>
  <c r="CI88" i="11"/>
  <c r="CH88" i="11"/>
  <c r="BS88" i="11"/>
  <c r="BP88" i="11"/>
  <c r="BQ88" i="11" s="1"/>
  <c r="BB88" i="11"/>
  <c r="AZ88" i="11"/>
  <c r="AY88" i="11"/>
  <c r="AI88" i="11"/>
  <c r="B88" i="11"/>
  <c r="DM87" i="11"/>
  <c r="DA87" i="11"/>
  <c r="CX87" i="11"/>
  <c r="CW87" i="11"/>
  <c r="CY87" i="11" s="1"/>
  <c r="CV87" i="11"/>
  <c r="CS87" i="11"/>
  <c r="CP87" i="11"/>
  <c r="CN87" i="11"/>
  <c r="CL87" i="11"/>
  <c r="CK87" i="11"/>
  <c r="CI87" i="11"/>
  <c r="CH87" i="11"/>
  <c r="BS87" i="11"/>
  <c r="BP87" i="11"/>
  <c r="BQ87" i="11" s="1"/>
  <c r="BB87" i="11"/>
  <c r="AZ87" i="11"/>
  <c r="AY87" i="11"/>
  <c r="AI87" i="11"/>
  <c r="B87" i="11"/>
  <c r="DM86" i="11"/>
  <c r="DA86" i="11"/>
  <c r="CX86" i="11"/>
  <c r="CW86" i="11"/>
  <c r="CY86" i="11" s="1"/>
  <c r="CV86" i="11"/>
  <c r="CS86" i="11"/>
  <c r="CP86" i="11"/>
  <c r="CN86" i="11"/>
  <c r="CL86" i="11"/>
  <c r="CK86" i="11"/>
  <c r="CI86" i="11"/>
  <c r="CH86" i="11"/>
  <c r="BS86" i="11"/>
  <c r="BP86" i="11"/>
  <c r="BQ86" i="11" s="1"/>
  <c r="BB86" i="11"/>
  <c r="AZ86" i="11"/>
  <c r="AY86" i="11"/>
  <c r="AI86" i="11"/>
  <c r="B86" i="11"/>
  <c r="EG85" i="11"/>
  <c r="EF85" i="11"/>
  <c r="ED85" i="11"/>
  <c r="DV85" i="11"/>
  <c r="DW85" i="11" s="1"/>
  <c r="DT85" i="11"/>
  <c r="DM85" i="11"/>
  <c r="DJ85" i="11"/>
  <c r="DK85" i="11" s="1"/>
  <c r="DH85" i="11"/>
  <c r="DA85" i="11"/>
  <c r="CX85" i="11"/>
  <c r="CY85" i="11" s="1"/>
  <c r="CP85" i="11"/>
  <c r="CN85" i="11"/>
  <c r="CK85" i="11"/>
  <c r="CL85" i="11" s="1"/>
  <c r="CH85" i="11"/>
  <c r="CI85" i="11" s="1"/>
  <c r="CE85" i="11"/>
  <c r="CF85" i="11" s="1"/>
  <c r="BZ85" i="11"/>
  <c r="CD85" i="11" s="1"/>
  <c r="BS85" i="11"/>
  <c r="BQ85" i="11"/>
  <c r="BP85" i="11"/>
  <c r="BN85" i="11"/>
  <c r="BM85" i="11"/>
  <c r="BL85" i="11"/>
  <c r="BI85" i="11"/>
  <c r="BB85" i="11"/>
  <c r="AY85" i="11"/>
  <c r="AZ85" i="11" s="1"/>
  <c r="AV85" i="11"/>
  <c r="AU85" i="11"/>
  <c r="AW85" i="11" s="1"/>
  <c r="AT85" i="11"/>
  <c r="AQ85" i="11"/>
  <c r="AI85" i="11"/>
  <c r="AG85" i="11"/>
  <c r="AH85" i="11" s="1"/>
  <c r="AE85" i="11"/>
  <c r="V85" i="11"/>
  <c r="U85" i="11"/>
  <c r="R85" i="11"/>
  <c r="J85" i="11"/>
  <c r="K85" i="11" s="1"/>
  <c r="DM84" i="11"/>
  <c r="DA84" i="11"/>
  <c r="CW84" i="11"/>
  <c r="CV84" i="11"/>
  <c r="CS84" i="11"/>
  <c r="CX84" i="11" s="1"/>
  <c r="CP84" i="11"/>
  <c r="CN84" i="11"/>
  <c r="CK84" i="11"/>
  <c r="CL84" i="11" s="1"/>
  <c r="CH84" i="11"/>
  <c r="CI84" i="11" s="1"/>
  <c r="BS84" i="11"/>
  <c r="BQ84" i="11"/>
  <c r="BP84" i="11"/>
  <c r="BB84" i="11"/>
  <c r="AY84" i="11"/>
  <c r="AZ84" i="11" s="1"/>
  <c r="AI84" i="11"/>
  <c r="B84" i="11"/>
  <c r="DM83" i="11"/>
  <c r="DA83" i="11"/>
  <c r="CW83" i="11"/>
  <c r="CV83" i="11"/>
  <c r="CS83" i="11"/>
  <c r="CX83" i="11" s="1"/>
  <c r="CP83" i="11"/>
  <c r="CN83" i="11"/>
  <c r="CK83" i="11"/>
  <c r="CL83" i="11" s="1"/>
  <c r="CH83" i="11"/>
  <c r="CI83" i="11" s="1"/>
  <c r="BS83" i="11"/>
  <c r="BQ83" i="11"/>
  <c r="BP83" i="11"/>
  <c r="BB83" i="11"/>
  <c r="AY83" i="11"/>
  <c r="AZ83" i="11" s="1"/>
  <c r="AI83" i="11"/>
  <c r="B83" i="11"/>
  <c r="EF82" i="11"/>
  <c r="EG82" i="11" s="1"/>
  <c r="ED82" i="11"/>
  <c r="DW82" i="11"/>
  <c r="DV82" i="11"/>
  <c r="DT82" i="11"/>
  <c r="DM82" i="11"/>
  <c r="DK82" i="11"/>
  <c r="DJ82" i="11"/>
  <c r="DH82" i="11"/>
  <c r="DA82" i="11"/>
  <c r="CY82" i="11"/>
  <c r="CX82" i="11"/>
  <c r="CP82" i="11"/>
  <c r="CN82" i="11"/>
  <c r="CL82" i="11"/>
  <c r="CK82" i="11"/>
  <c r="CI82" i="11"/>
  <c r="CH82" i="11"/>
  <c r="CF82" i="11"/>
  <c r="CE82" i="11"/>
  <c r="CD82" i="11"/>
  <c r="BZ82" i="11"/>
  <c r="BS82" i="11"/>
  <c r="BP82" i="11"/>
  <c r="BQ82" i="11" s="1"/>
  <c r="BM82" i="11"/>
  <c r="BN82" i="11" s="1"/>
  <c r="BI82" i="11"/>
  <c r="BL82" i="11" s="1"/>
  <c r="BB82" i="11"/>
  <c r="AZ82" i="11"/>
  <c r="AY82" i="11"/>
  <c r="AV82" i="11"/>
  <c r="AU82" i="11"/>
  <c r="AW82" i="11" s="1"/>
  <c r="AQ82" i="11"/>
  <c r="AT82" i="11" s="1"/>
  <c r="AI82" i="11"/>
  <c r="AH82" i="11"/>
  <c r="AG82" i="11"/>
  <c r="AE82" i="11"/>
  <c r="U82" i="11"/>
  <c r="V82" i="11" s="1"/>
  <c r="R82" i="11"/>
  <c r="K82" i="11"/>
  <c r="J82" i="11"/>
  <c r="DM81" i="11"/>
  <c r="DA81" i="11"/>
  <c r="CX81" i="11"/>
  <c r="CW81" i="11"/>
  <c r="CY81" i="11" s="1"/>
  <c r="CV81" i="11"/>
  <c r="CS81" i="11"/>
  <c r="CP81" i="11"/>
  <c r="CN81" i="11"/>
  <c r="CL81" i="11"/>
  <c r="CK81" i="11"/>
  <c r="CI81" i="11"/>
  <c r="CH81" i="11"/>
  <c r="BS81" i="11"/>
  <c r="BP81" i="11"/>
  <c r="BQ81" i="11" s="1"/>
  <c r="BB81" i="11"/>
  <c r="AZ81" i="11"/>
  <c r="AY81" i="11"/>
  <c r="AI81" i="11"/>
  <c r="B81" i="11"/>
  <c r="DM80" i="11"/>
  <c r="DA80" i="11"/>
  <c r="CX80" i="11"/>
  <c r="CW80" i="11"/>
  <c r="CY80" i="11" s="1"/>
  <c r="CV80" i="11"/>
  <c r="CS80" i="11"/>
  <c r="CP80" i="11"/>
  <c r="CN80" i="11"/>
  <c r="CL80" i="11"/>
  <c r="CK80" i="11"/>
  <c r="CI80" i="11"/>
  <c r="CH80" i="11"/>
  <c r="BS80" i="11"/>
  <c r="BP80" i="11"/>
  <c r="BQ80" i="11" s="1"/>
  <c r="BB80" i="11"/>
  <c r="AZ80" i="11"/>
  <c r="AY80" i="11"/>
  <c r="AI80" i="11"/>
  <c r="B80" i="11"/>
  <c r="DM79" i="11"/>
  <c r="DA79" i="11"/>
  <c r="CX79" i="11"/>
  <c r="CW79" i="11"/>
  <c r="CY79" i="11" s="1"/>
  <c r="CV79" i="11"/>
  <c r="CS79" i="11"/>
  <c r="CP79" i="11"/>
  <c r="CN79" i="11"/>
  <c r="CL79" i="11"/>
  <c r="CK79" i="11"/>
  <c r="CI79" i="11"/>
  <c r="CH79" i="11"/>
  <c r="BS79" i="11"/>
  <c r="BP79" i="11"/>
  <c r="BQ79" i="11" s="1"/>
  <c r="BB79" i="11"/>
  <c r="AZ79" i="11"/>
  <c r="AY79" i="11"/>
  <c r="AI79" i="11"/>
  <c r="B79" i="11"/>
  <c r="EG78" i="11"/>
  <c r="EF78" i="11"/>
  <c r="ED78" i="11"/>
  <c r="DV78" i="11"/>
  <c r="DW78" i="11" s="1"/>
  <c r="DT78" i="11"/>
  <c r="DM78" i="11"/>
  <c r="DJ78" i="11"/>
  <c r="DK78" i="11" s="1"/>
  <c r="DH78" i="11"/>
  <c r="DA78" i="11"/>
  <c r="CX78" i="11"/>
  <c r="CY78" i="11" s="1"/>
  <c r="CP78" i="11"/>
  <c r="CN78" i="11"/>
  <c r="CK78" i="11"/>
  <c r="CL78" i="11" s="1"/>
  <c r="CH78" i="11"/>
  <c r="CI78" i="11" s="1"/>
  <c r="CE78" i="11"/>
  <c r="CF78" i="11" s="1"/>
  <c r="BZ78" i="11"/>
  <c r="CD78" i="11" s="1"/>
  <c r="BS78" i="11"/>
  <c r="BQ78" i="11"/>
  <c r="BP78" i="11"/>
  <c r="BN78" i="11"/>
  <c r="BM78" i="11"/>
  <c r="BL78" i="11"/>
  <c r="BI78" i="11"/>
  <c r="BB78" i="11"/>
  <c r="AY78" i="11"/>
  <c r="AZ78" i="11" s="1"/>
  <c r="AV78" i="11"/>
  <c r="AU78" i="11"/>
  <c r="AW78" i="11" s="1"/>
  <c r="AT78" i="11"/>
  <c r="AQ78" i="11"/>
  <c r="AI78" i="11"/>
  <c r="AG78" i="11"/>
  <c r="AH78" i="11" s="1"/>
  <c r="AE78" i="11"/>
  <c r="V78" i="11"/>
  <c r="U78" i="11"/>
  <c r="R78" i="11"/>
  <c r="J78" i="11"/>
  <c r="K78" i="11" s="1"/>
  <c r="DM77" i="11"/>
  <c r="DA77" i="11"/>
  <c r="CW77" i="11"/>
  <c r="CV77" i="11"/>
  <c r="CS77" i="11"/>
  <c r="CX77" i="11" s="1"/>
  <c r="CP77" i="11"/>
  <c r="CN77" i="11"/>
  <c r="CK77" i="11"/>
  <c r="CL77" i="11" s="1"/>
  <c r="CH77" i="11"/>
  <c r="CI77" i="11" s="1"/>
  <c r="BS77" i="11"/>
  <c r="BQ77" i="11"/>
  <c r="BP77" i="11"/>
  <c r="BB77" i="11"/>
  <c r="AY77" i="11"/>
  <c r="AZ77" i="11" s="1"/>
  <c r="AI77" i="11"/>
  <c r="B77" i="11"/>
  <c r="DM76" i="11"/>
  <c r="CP76" i="11"/>
  <c r="CN76" i="11"/>
  <c r="CK76" i="11"/>
  <c r="CL76" i="11" s="1"/>
  <c r="CH76" i="11"/>
  <c r="CI76" i="11" s="1"/>
  <c r="BS76" i="11"/>
  <c r="BQ76" i="11"/>
  <c r="BP76" i="11"/>
  <c r="BB76" i="11"/>
  <c r="AY76" i="11"/>
  <c r="AZ76" i="11" s="1"/>
  <c r="AI76" i="11"/>
  <c r="B76" i="11"/>
  <c r="EF75" i="11"/>
  <c r="EG75" i="11" s="1"/>
  <c r="DV75" i="11"/>
  <c r="DW75" i="11" s="1"/>
  <c r="DM75" i="11"/>
  <c r="DK75" i="11"/>
  <c r="DJ75" i="11"/>
  <c r="DA75" i="11"/>
  <c r="CX75" i="11"/>
  <c r="CY75" i="11" s="1"/>
  <c r="CP75" i="11"/>
  <c r="CN75" i="11"/>
  <c r="CK75" i="11"/>
  <c r="CL75" i="11" s="1"/>
  <c r="CH75" i="11"/>
  <c r="CI75" i="11" s="1"/>
  <c r="CE75" i="11"/>
  <c r="CF75" i="11" s="1"/>
  <c r="CD75" i="11"/>
  <c r="BS75" i="11"/>
  <c r="BP75" i="11"/>
  <c r="BQ75" i="11" s="1"/>
  <c r="BM75" i="11"/>
  <c r="BN75" i="11" s="1"/>
  <c r="BL75" i="11"/>
  <c r="BB75" i="11"/>
  <c r="AY75" i="11"/>
  <c r="AZ75" i="11" s="1"/>
  <c r="AV75" i="11"/>
  <c r="AU75" i="11"/>
  <c r="AW75" i="11" s="1"/>
  <c r="AT75" i="11"/>
  <c r="AI75" i="11"/>
  <c r="AH75" i="11"/>
  <c r="AG75" i="11"/>
  <c r="V75" i="11"/>
  <c r="U75" i="11"/>
  <c r="R75" i="11"/>
  <c r="J75" i="11"/>
  <c r="K75" i="11" s="1"/>
  <c r="EF74" i="11"/>
  <c r="EG74" i="11" s="1"/>
  <c r="DV74" i="11"/>
  <c r="DW74" i="11" s="1"/>
  <c r="DM74" i="11"/>
  <c r="DK74" i="11"/>
  <c r="DJ74" i="11"/>
  <c r="CX74" i="11"/>
  <c r="CP74" i="11"/>
  <c r="CN74" i="11"/>
  <c r="CK74" i="11"/>
  <c r="CL74" i="11" s="1"/>
  <c r="CH74" i="11"/>
  <c r="CI74" i="11" s="1"/>
  <c r="CE74" i="11"/>
  <c r="CF74" i="11" s="1"/>
  <c r="CD74" i="11"/>
  <c r="BS74" i="11"/>
  <c r="BP74" i="11"/>
  <c r="BQ74" i="11" s="1"/>
  <c r="BM74" i="11"/>
  <c r="BN74" i="11" s="1"/>
  <c r="BL74" i="11"/>
  <c r="BB74" i="11"/>
  <c r="AY74" i="11"/>
  <c r="AZ74" i="11" s="1"/>
  <c r="AV74" i="11"/>
  <c r="AU74" i="11"/>
  <c r="AW74" i="11" s="1"/>
  <c r="AT74" i="11"/>
  <c r="AI74" i="11"/>
  <c r="AH74" i="11"/>
  <c r="AG74" i="11"/>
  <c r="V74" i="11"/>
  <c r="U74" i="11"/>
  <c r="K74" i="11"/>
  <c r="J74" i="11"/>
  <c r="DM73" i="11"/>
  <c r="CP73" i="11"/>
  <c r="CN73" i="11"/>
  <c r="CL73" i="11"/>
  <c r="CK73" i="11"/>
  <c r="CI73" i="11"/>
  <c r="CH73" i="11"/>
  <c r="BS73" i="11"/>
  <c r="BP73" i="11"/>
  <c r="BQ73" i="11" s="1"/>
  <c r="BB73" i="11"/>
  <c r="AZ73" i="11"/>
  <c r="AY73" i="11"/>
  <c r="AI73" i="11"/>
  <c r="B73" i="11"/>
  <c r="DM72" i="11"/>
  <c r="DA72" i="11"/>
  <c r="CX72" i="11"/>
  <c r="CW72" i="11"/>
  <c r="CY72" i="11" s="1"/>
  <c r="CV72" i="11"/>
  <c r="CS72" i="11"/>
  <c r="CP72" i="11"/>
  <c r="CN72" i="11"/>
  <c r="CL72" i="11"/>
  <c r="CK72" i="11"/>
  <c r="CI72" i="11"/>
  <c r="CH72" i="11"/>
  <c r="BS72" i="11"/>
  <c r="BP72" i="11"/>
  <c r="BQ72" i="11" s="1"/>
  <c r="BB72" i="11"/>
  <c r="AZ72" i="11"/>
  <c r="AY72" i="11"/>
  <c r="AI72" i="11"/>
  <c r="B72" i="11"/>
  <c r="EG71" i="11"/>
  <c r="EF71" i="11"/>
  <c r="ED71" i="11"/>
  <c r="DV71" i="11"/>
  <c r="DW71" i="11" s="1"/>
  <c r="DT71" i="11"/>
  <c r="DM71" i="11"/>
  <c r="DJ71" i="11"/>
  <c r="DK71" i="11" s="1"/>
  <c r="DH71" i="11"/>
  <c r="DA71" i="11"/>
  <c r="CX71" i="11"/>
  <c r="CY71" i="11" s="1"/>
  <c r="CP71" i="11"/>
  <c r="CN71" i="11"/>
  <c r="CK71" i="11"/>
  <c r="CL71" i="11" s="1"/>
  <c r="CH71" i="11"/>
  <c r="CI71" i="11" s="1"/>
  <c r="CE71" i="11"/>
  <c r="CF71" i="11" s="1"/>
  <c r="BZ71" i="11"/>
  <c r="CD71" i="11" s="1"/>
  <c r="BS71" i="11"/>
  <c r="BQ71" i="11"/>
  <c r="BP71" i="11"/>
  <c r="BN71" i="11"/>
  <c r="BM71" i="11"/>
  <c r="BL71" i="11"/>
  <c r="BI71" i="11"/>
  <c r="BB71" i="11"/>
  <c r="AY71" i="11"/>
  <c r="AZ71" i="11" s="1"/>
  <c r="AV71" i="11"/>
  <c r="AU71" i="11"/>
  <c r="AW71" i="11" s="1"/>
  <c r="AT71" i="11"/>
  <c r="AQ71" i="11"/>
  <c r="AI71" i="11"/>
  <c r="AG71" i="11"/>
  <c r="AH71" i="11" s="1"/>
  <c r="AE71" i="11"/>
  <c r="V71" i="11"/>
  <c r="U71" i="11"/>
  <c r="R71" i="11"/>
  <c r="J71" i="11"/>
  <c r="K71" i="11" s="1"/>
  <c r="DM70" i="11"/>
  <c r="DJ70" i="11"/>
  <c r="CP70" i="11"/>
  <c r="CN70" i="11"/>
  <c r="CK70" i="11"/>
  <c r="CH70" i="11"/>
  <c r="CD70" i="11"/>
  <c r="BS70" i="11"/>
  <c r="BP70" i="11"/>
  <c r="BL70" i="11"/>
  <c r="BB70" i="11"/>
  <c r="AY70" i="11"/>
  <c r="AV70" i="11"/>
  <c r="AT70" i="11"/>
  <c r="AG70" i="11"/>
  <c r="AH70" i="11" s="1"/>
  <c r="U70" i="11"/>
  <c r="J70" i="11"/>
  <c r="DM69" i="11"/>
  <c r="CP69" i="11"/>
  <c r="CN69" i="11"/>
  <c r="CK69" i="11"/>
  <c r="CL69" i="11" s="1"/>
  <c r="CH69" i="11"/>
  <c r="CI69" i="11" s="1"/>
  <c r="BS69" i="11"/>
  <c r="BQ69" i="11"/>
  <c r="BP69" i="11"/>
  <c r="BB69" i="11"/>
  <c r="AY69" i="11"/>
  <c r="AI69" i="11"/>
  <c r="B69" i="11"/>
  <c r="DM68" i="11"/>
  <c r="DA68" i="11"/>
  <c r="CX68" i="11"/>
  <c r="CW68" i="11"/>
  <c r="CY68" i="11" s="1"/>
  <c r="CV68" i="11"/>
  <c r="CS68" i="11"/>
  <c r="CP68" i="11"/>
  <c r="CN68" i="11"/>
  <c r="CL68" i="11"/>
  <c r="CK68" i="11"/>
  <c r="CI68" i="11"/>
  <c r="CH68" i="11"/>
  <c r="BS68" i="11"/>
  <c r="BP68" i="11"/>
  <c r="BQ68" i="11" s="1"/>
  <c r="BB68" i="11"/>
  <c r="AZ68" i="11"/>
  <c r="AY68" i="11"/>
  <c r="AI68" i="11"/>
  <c r="B68" i="11"/>
  <c r="DM67" i="11"/>
  <c r="DA67" i="11"/>
  <c r="CX67" i="11"/>
  <c r="CW67" i="11"/>
  <c r="CY67" i="11" s="1"/>
  <c r="CV67" i="11"/>
  <c r="CS67" i="11"/>
  <c r="CP67" i="11"/>
  <c r="CN67" i="11"/>
  <c r="CL67" i="11"/>
  <c r="CK67" i="11"/>
  <c r="CI67" i="11"/>
  <c r="CH67" i="11"/>
  <c r="BS67" i="11"/>
  <c r="BP67" i="11"/>
  <c r="BQ67" i="11" s="1"/>
  <c r="BB67" i="11"/>
  <c r="AZ67" i="11"/>
  <c r="AY67" i="11"/>
  <c r="AI67" i="11"/>
  <c r="B67" i="11"/>
  <c r="DM66" i="11"/>
  <c r="DA66" i="11"/>
  <c r="CX66" i="11"/>
  <c r="CW66" i="11"/>
  <c r="CY66" i="11" s="1"/>
  <c r="CV66" i="11"/>
  <c r="CS66" i="11"/>
  <c r="CP66" i="11"/>
  <c r="CN66" i="11"/>
  <c r="CL66" i="11"/>
  <c r="CK66" i="11"/>
  <c r="CI66" i="11"/>
  <c r="CH66" i="11"/>
  <c r="BS66" i="11"/>
  <c r="BP66" i="11"/>
  <c r="BQ66" i="11" s="1"/>
  <c r="BB66" i="11"/>
  <c r="AZ66" i="11"/>
  <c r="AY66" i="11"/>
  <c r="AI66" i="11"/>
  <c r="B66" i="11"/>
  <c r="DM65" i="11"/>
  <c r="DA65" i="11"/>
  <c r="CX65" i="11"/>
  <c r="CW65" i="11"/>
  <c r="CY65" i="11" s="1"/>
  <c r="CV65" i="11"/>
  <c r="CS65" i="11"/>
  <c r="CP65" i="11"/>
  <c r="CN65" i="11"/>
  <c r="CL65" i="11"/>
  <c r="CK65" i="11"/>
  <c r="CI65" i="11"/>
  <c r="CH65" i="11"/>
  <c r="BS65" i="11"/>
  <c r="BP65" i="11"/>
  <c r="BQ65" i="11" s="1"/>
  <c r="BB65" i="11"/>
  <c r="AZ65" i="11"/>
  <c r="AY65" i="11"/>
  <c r="AI65" i="11"/>
  <c r="B65" i="11"/>
  <c r="DM64" i="11"/>
  <c r="DA64" i="11"/>
  <c r="CX64" i="11"/>
  <c r="CW64" i="11"/>
  <c r="CY64" i="11" s="1"/>
  <c r="CV64" i="11"/>
  <c r="CS64" i="11"/>
  <c r="CP64" i="11"/>
  <c r="CN64" i="11"/>
  <c r="CL64" i="11"/>
  <c r="CK64" i="11"/>
  <c r="CI64" i="11"/>
  <c r="CH64" i="11"/>
  <c r="BS64" i="11"/>
  <c r="BP64" i="11"/>
  <c r="BQ64" i="11" s="1"/>
  <c r="BB64" i="11"/>
  <c r="AZ64" i="11"/>
  <c r="AY64" i="11"/>
  <c r="AI64" i="11"/>
  <c r="B64" i="11"/>
  <c r="DM63" i="11"/>
  <c r="DA63" i="11"/>
  <c r="CX63" i="11"/>
  <c r="CW63" i="11"/>
  <c r="CY63" i="11" s="1"/>
  <c r="CV63" i="11"/>
  <c r="CS63" i="11"/>
  <c r="CP63" i="11"/>
  <c r="CN63" i="11"/>
  <c r="CL63" i="11"/>
  <c r="CK63" i="11"/>
  <c r="CI63" i="11"/>
  <c r="CH63" i="11"/>
  <c r="BS63" i="11"/>
  <c r="BP63" i="11"/>
  <c r="BQ63" i="11" s="1"/>
  <c r="BB63" i="11"/>
  <c r="AZ63" i="11"/>
  <c r="AY63" i="11"/>
  <c r="AI63" i="11"/>
  <c r="B63" i="11"/>
  <c r="DM62" i="11"/>
  <c r="DA62" i="11"/>
  <c r="CX62" i="11"/>
  <c r="CW62" i="11"/>
  <c r="CY62" i="11" s="1"/>
  <c r="CV62" i="11"/>
  <c r="CS62" i="11"/>
  <c r="CP62" i="11"/>
  <c r="CN62" i="11"/>
  <c r="CL62" i="11"/>
  <c r="CK62" i="11"/>
  <c r="CI62" i="11"/>
  <c r="CH62" i="11"/>
  <c r="BS62" i="11"/>
  <c r="BP62" i="11"/>
  <c r="BQ62" i="11" s="1"/>
  <c r="BB62" i="11"/>
  <c r="AZ62" i="11"/>
  <c r="AY62" i="11"/>
  <c r="AI62" i="11"/>
  <c r="B62" i="11"/>
  <c r="DM61" i="11"/>
  <c r="DA61" i="11"/>
  <c r="CX61" i="11"/>
  <c r="CW61" i="11"/>
  <c r="CY61" i="11" s="1"/>
  <c r="CV61" i="11"/>
  <c r="CS61" i="11"/>
  <c r="CP61" i="11"/>
  <c r="CN61" i="11"/>
  <c r="CL61" i="11"/>
  <c r="CK61" i="11"/>
  <c r="CI61" i="11"/>
  <c r="CH61" i="11"/>
  <c r="BS61" i="11"/>
  <c r="BP61" i="11"/>
  <c r="BQ61" i="11" s="1"/>
  <c r="BB61" i="11"/>
  <c r="AZ61" i="11"/>
  <c r="AY61" i="11"/>
  <c r="AI61" i="11"/>
  <c r="B61" i="11"/>
  <c r="DM60" i="11"/>
  <c r="CP60" i="11"/>
  <c r="CN60" i="11"/>
  <c r="CL60" i="11"/>
  <c r="CK60" i="11"/>
  <c r="CI60" i="11"/>
  <c r="CH60" i="11"/>
  <c r="BS60" i="11"/>
  <c r="BP60" i="11"/>
  <c r="BQ60" i="11" s="1"/>
  <c r="BB60" i="11"/>
  <c r="AZ60" i="11"/>
  <c r="AY60" i="11"/>
  <c r="AI60" i="11"/>
  <c r="B60" i="11"/>
  <c r="DM59" i="11"/>
  <c r="DJ59" i="11"/>
  <c r="CK59" i="11"/>
  <c r="CH59" i="11"/>
  <c r="CD59" i="11"/>
  <c r="BP59" i="11"/>
  <c r="BN59" i="11"/>
  <c r="BL59" i="11"/>
  <c r="BB59" i="11"/>
  <c r="AY59" i="11"/>
  <c r="AV59" i="11"/>
  <c r="AT59" i="11"/>
  <c r="AH59" i="11"/>
  <c r="AG59" i="11"/>
  <c r="U59" i="11"/>
  <c r="J59" i="11"/>
  <c r="DM58" i="11"/>
  <c r="DJ58" i="11"/>
  <c r="CK58" i="11"/>
  <c r="CH58" i="11"/>
  <c r="CD58" i="11"/>
  <c r="BS58" i="11"/>
  <c r="BP58" i="11"/>
  <c r="BL58" i="11"/>
  <c r="BB58" i="11"/>
  <c r="AY58" i="11"/>
  <c r="AV58" i="11"/>
  <c r="AT58" i="11"/>
  <c r="AH58" i="11"/>
  <c r="AG58" i="11"/>
  <c r="U58" i="11"/>
  <c r="J58" i="11"/>
  <c r="DM57" i="11"/>
  <c r="DA57" i="11"/>
  <c r="CX57" i="11"/>
  <c r="CW57" i="11"/>
  <c r="CY57" i="11" s="1"/>
  <c r="CV57" i="11"/>
  <c r="CS57" i="11"/>
  <c r="CP57" i="11"/>
  <c r="CN57" i="11"/>
  <c r="CL57" i="11"/>
  <c r="CK57" i="11"/>
  <c r="CI57" i="11"/>
  <c r="CH57" i="11"/>
  <c r="BS57" i="11"/>
  <c r="BP57" i="11"/>
  <c r="BQ57" i="11" s="1"/>
  <c r="BB57" i="11"/>
  <c r="AZ57" i="11"/>
  <c r="AY57" i="11"/>
  <c r="AI57" i="11"/>
  <c r="B57" i="11"/>
  <c r="DM56" i="11"/>
  <c r="DA56" i="11"/>
  <c r="CX56" i="11"/>
  <c r="CW56" i="11"/>
  <c r="CY56" i="11" s="1"/>
  <c r="CV56" i="11"/>
  <c r="CS56" i="11"/>
  <c r="CP56" i="11"/>
  <c r="CN56" i="11"/>
  <c r="CL56" i="11"/>
  <c r="CK56" i="11"/>
  <c r="CI56" i="11"/>
  <c r="CH56" i="11"/>
  <c r="BS56" i="11"/>
  <c r="BP56" i="11"/>
  <c r="BQ56" i="11" s="1"/>
  <c r="BB56" i="11"/>
  <c r="AZ56" i="11"/>
  <c r="AY56" i="11"/>
  <c r="AI56" i="11"/>
  <c r="B56" i="11"/>
  <c r="DM55" i="11"/>
  <c r="DA55" i="11"/>
  <c r="CX55" i="11"/>
  <c r="CW55" i="11"/>
  <c r="CY55" i="11" s="1"/>
  <c r="CV55" i="11"/>
  <c r="CS55" i="11"/>
  <c r="CP55" i="11"/>
  <c r="CN55" i="11"/>
  <c r="CL55" i="11"/>
  <c r="CK55" i="11"/>
  <c r="CI55" i="11"/>
  <c r="CH55" i="11"/>
  <c r="BS55" i="11"/>
  <c r="BP55" i="11"/>
  <c r="BQ55" i="11" s="1"/>
  <c r="BB55" i="11"/>
  <c r="AZ55" i="11"/>
  <c r="AY55" i="11"/>
  <c r="AI55" i="11"/>
  <c r="B55" i="11"/>
  <c r="DM54" i="11"/>
  <c r="DA54" i="11"/>
  <c r="CX54" i="11"/>
  <c r="CW54" i="11"/>
  <c r="CY54" i="11" s="1"/>
  <c r="CV54" i="11"/>
  <c r="CS54" i="11"/>
  <c r="CP54" i="11"/>
  <c r="CN54" i="11"/>
  <c r="CL54" i="11"/>
  <c r="CK54" i="11"/>
  <c r="CI54" i="11"/>
  <c r="CH54" i="11"/>
  <c r="BS54" i="11"/>
  <c r="BP54" i="11"/>
  <c r="BQ54" i="11" s="1"/>
  <c r="BB54" i="11"/>
  <c r="AZ54" i="11"/>
  <c r="AY54" i="11"/>
  <c r="AI54" i="11"/>
  <c r="B54" i="11"/>
  <c r="EG53" i="11"/>
  <c r="EF53" i="11"/>
  <c r="ED53" i="11"/>
  <c r="DV53" i="11"/>
  <c r="DW53" i="11" s="1"/>
  <c r="DM53" i="11"/>
  <c r="DK53" i="11"/>
  <c r="DJ53" i="11"/>
  <c r="DA53" i="11"/>
  <c r="CX53" i="11"/>
  <c r="CY53" i="11" s="1"/>
  <c r="CP53" i="11"/>
  <c r="CN53" i="11"/>
  <c r="CK53" i="11"/>
  <c r="CL53" i="11" s="1"/>
  <c r="CH53" i="11"/>
  <c r="CI53" i="11" s="1"/>
  <c r="CE53" i="11"/>
  <c r="CF53" i="11" s="1"/>
  <c r="CD53" i="11"/>
  <c r="BS53" i="11"/>
  <c r="BP53" i="11"/>
  <c r="BQ53" i="11" s="1"/>
  <c r="BM53" i="11"/>
  <c r="BN53" i="11" s="1"/>
  <c r="BI53" i="11"/>
  <c r="BL53" i="11" s="1"/>
  <c r="BB53" i="11"/>
  <c r="AZ53" i="11"/>
  <c r="AY53" i="11"/>
  <c r="AV53" i="11"/>
  <c r="AU53" i="11"/>
  <c r="AW53" i="11" s="1"/>
  <c r="AT53" i="11"/>
  <c r="AI53" i="11"/>
  <c r="AG53" i="11"/>
  <c r="AH53" i="11" s="1"/>
  <c r="AE53" i="11"/>
  <c r="V53" i="11"/>
  <c r="U53" i="11"/>
  <c r="J53" i="11"/>
  <c r="DM52" i="11"/>
  <c r="DJ52" i="11"/>
  <c r="CK52" i="11"/>
  <c r="CH52" i="11"/>
  <c r="CD52" i="11"/>
  <c r="BP52" i="11"/>
  <c r="BL52" i="11"/>
  <c r="BB52" i="11"/>
  <c r="AY52" i="11"/>
  <c r="AV52" i="11"/>
  <c r="AT52" i="11"/>
  <c r="AH52" i="11"/>
  <c r="AG52" i="11"/>
  <c r="U52" i="11"/>
  <c r="J52" i="11"/>
  <c r="DM51" i="11"/>
  <c r="CP51" i="11"/>
  <c r="CN51" i="11"/>
  <c r="CL51" i="11"/>
  <c r="CK51" i="11"/>
  <c r="CI51" i="11"/>
  <c r="CH51" i="11"/>
  <c r="BS51" i="11"/>
  <c r="BP51" i="11"/>
  <c r="BQ51" i="11" s="1"/>
  <c r="BB51" i="11"/>
  <c r="AZ51" i="11"/>
  <c r="AY51" i="11"/>
  <c r="AI51" i="11"/>
  <c r="B51" i="11"/>
  <c r="DM50" i="11"/>
  <c r="DA50" i="11"/>
  <c r="CX50" i="11"/>
  <c r="CW50" i="11"/>
  <c r="CY50" i="11" s="1"/>
  <c r="CV50" i="11"/>
  <c r="CS50" i="11"/>
  <c r="CP50" i="11"/>
  <c r="CN50" i="11"/>
  <c r="CL50" i="11"/>
  <c r="CK50" i="11"/>
  <c r="CI50" i="11"/>
  <c r="CH50" i="11"/>
  <c r="BS50" i="11"/>
  <c r="BP50" i="11"/>
  <c r="BQ50" i="11" s="1"/>
  <c r="BB50" i="11"/>
  <c r="AZ50" i="11"/>
  <c r="AY50" i="11"/>
  <c r="AI50" i="11"/>
  <c r="B50" i="11"/>
  <c r="DM49" i="11"/>
  <c r="DA49" i="11"/>
  <c r="CX49" i="11"/>
  <c r="CW49" i="11"/>
  <c r="CY49" i="11" s="1"/>
  <c r="CV49" i="11"/>
  <c r="CS49" i="11"/>
  <c r="CP49" i="11"/>
  <c r="CN49" i="11"/>
  <c r="CL49" i="11"/>
  <c r="CK49" i="11"/>
  <c r="CI49" i="11"/>
  <c r="CH49" i="11"/>
  <c r="BS49" i="11"/>
  <c r="BP49" i="11"/>
  <c r="BQ49" i="11" s="1"/>
  <c r="BB49" i="11"/>
  <c r="AZ49" i="11"/>
  <c r="AY49" i="11"/>
  <c r="AI49" i="11"/>
  <c r="B49" i="11"/>
  <c r="DM48" i="11"/>
  <c r="DA48" i="11"/>
  <c r="CX48" i="11"/>
  <c r="CW48" i="11"/>
  <c r="CY48" i="11" s="1"/>
  <c r="CV48" i="11"/>
  <c r="CS48" i="11"/>
  <c r="CP48" i="11"/>
  <c r="CN48" i="11"/>
  <c r="CL48" i="11"/>
  <c r="CK48" i="11"/>
  <c r="CI48" i="11"/>
  <c r="CH48" i="11"/>
  <c r="BS48" i="11"/>
  <c r="BP48" i="11"/>
  <c r="BQ48" i="11" s="1"/>
  <c r="BB48" i="11"/>
  <c r="AZ48" i="11"/>
  <c r="AY48" i="11"/>
  <c r="AI48" i="11"/>
  <c r="B48" i="11"/>
  <c r="EG47" i="11"/>
  <c r="EF47" i="11"/>
  <c r="ED47" i="11"/>
  <c r="DV47" i="11"/>
  <c r="DW47" i="11" s="1"/>
  <c r="DT47" i="11"/>
  <c r="DM47" i="11"/>
  <c r="DJ47" i="11"/>
  <c r="DK47" i="11" s="1"/>
  <c r="DA47" i="11"/>
  <c r="CY47" i="11"/>
  <c r="CX47" i="11"/>
  <c r="CP47" i="11"/>
  <c r="CN47" i="11"/>
  <c r="CL47" i="11"/>
  <c r="CK47" i="11"/>
  <c r="CI47" i="11"/>
  <c r="CH47" i="11"/>
  <c r="CF47" i="11"/>
  <c r="CE47" i="11"/>
  <c r="CD47" i="11"/>
  <c r="BS47" i="11"/>
  <c r="BQ47" i="11"/>
  <c r="BP47" i="11"/>
  <c r="BN47" i="11"/>
  <c r="BM47" i="11"/>
  <c r="BL47" i="11"/>
  <c r="BI47" i="11"/>
  <c r="BB47" i="11"/>
  <c r="AY47" i="11"/>
  <c r="AZ47" i="11" s="1"/>
  <c r="AV47" i="11"/>
  <c r="AU47" i="11"/>
  <c r="AW47" i="11" s="1"/>
  <c r="AT47" i="11"/>
  <c r="AI47" i="11"/>
  <c r="AH47" i="11"/>
  <c r="AG47" i="11"/>
  <c r="AE47" i="11"/>
  <c r="U47" i="11"/>
  <c r="V47" i="11" s="1"/>
  <c r="R47" i="11"/>
  <c r="K47" i="11"/>
  <c r="J47" i="11"/>
  <c r="DM46" i="11"/>
  <c r="DA46" i="11"/>
  <c r="CX46" i="11"/>
  <c r="CW46" i="11"/>
  <c r="CY46" i="11" s="1"/>
  <c r="CV46" i="11"/>
  <c r="CS46" i="11"/>
  <c r="CP46" i="11"/>
  <c r="CN46" i="11"/>
  <c r="CL46" i="11"/>
  <c r="CK46" i="11"/>
  <c r="CI46" i="11"/>
  <c r="CH46" i="11"/>
  <c r="BS46" i="11"/>
  <c r="BP46" i="11"/>
  <c r="BQ46" i="11" s="1"/>
  <c r="BB46" i="11"/>
  <c r="AZ46" i="11"/>
  <c r="AY46" i="11"/>
  <c r="AI46" i="11"/>
  <c r="B46" i="11"/>
  <c r="DM45" i="11"/>
  <c r="DA45" i="11"/>
  <c r="CX45" i="11"/>
  <c r="CW45" i="11"/>
  <c r="CY45" i="11" s="1"/>
  <c r="CV45" i="11"/>
  <c r="CS45" i="11"/>
  <c r="CP45" i="11"/>
  <c r="CN45" i="11"/>
  <c r="CL45" i="11"/>
  <c r="CK45" i="11"/>
  <c r="CI45" i="11"/>
  <c r="CH45" i="11"/>
  <c r="BS45" i="11"/>
  <c r="BP45" i="11"/>
  <c r="BQ45" i="11" s="1"/>
  <c r="BB45" i="11"/>
  <c r="AZ45" i="11"/>
  <c r="AY45" i="11"/>
  <c r="AI45" i="11"/>
  <c r="B45" i="11"/>
  <c r="DM44" i="11"/>
  <c r="DA44" i="11"/>
  <c r="CX44" i="11"/>
  <c r="CW44" i="11"/>
  <c r="CY44" i="11" s="1"/>
  <c r="CV44" i="11"/>
  <c r="CS44" i="11"/>
  <c r="CP44" i="11"/>
  <c r="CN44" i="11"/>
  <c r="CL44" i="11"/>
  <c r="CK44" i="11"/>
  <c r="CI44" i="11"/>
  <c r="CH44" i="11"/>
  <c r="BS44" i="11"/>
  <c r="BP44" i="11"/>
  <c r="BQ44" i="11" s="1"/>
  <c r="BB44" i="11"/>
  <c r="AZ44" i="11"/>
  <c r="AY44" i="11"/>
  <c r="AI44" i="11"/>
  <c r="B44" i="11"/>
  <c r="DM43" i="11"/>
  <c r="DA43" i="11"/>
  <c r="CX43" i="11"/>
  <c r="CW43" i="11"/>
  <c r="CY43" i="11" s="1"/>
  <c r="CV43" i="11"/>
  <c r="CS43" i="11"/>
  <c r="CP43" i="11"/>
  <c r="CN43" i="11"/>
  <c r="CL43" i="11"/>
  <c r="CK43" i="11"/>
  <c r="CI43" i="11"/>
  <c r="CH43" i="11"/>
  <c r="BS43" i="11"/>
  <c r="BP43" i="11"/>
  <c r="BQ43" i="11" s="1"/>
  <c r="BB43" i="11"/>
  <c r="AZ43" i="11"/>
  <c r="AY43" i="11"/>
  <c r="AI43" i="11"/>
  <c r="B43" i="11"/>
  <c r="DM42" i="11"/>
  <c r="CP42" i="11"/>
  <c r="CN42" i="11"/>
  <c r="CL42" i="11"/>
  <c r="CK42" i="11"/>
  <c r="CI42" i="11"/>
  <c r="CH42" i="11"/>
  <c r="BS42" i="11"/>
  <c r="BP42" i="11"/>
  <c r="BQ42" i="11" s="1"/>
  <c r="BB42" i="11"/>
  <c r="AZ42" i="11"/>
  <c r="AY42" i="11"/>
  <c r="AI42" i="11"/>
  <c r="B42" i="11"/>
  <c r="DM41" i="11"/>
  <c r="CP41" i="11"/>
  <c r="CN41" i="11"/>
  <c r="CL41" i="11"/>
  <c r="CK41" i="11"/>
  <c r="CI41" i="11"/>
  <c r="CH41" i="11"/>
  <c r="BS41" i="11"/>
  <c r="BP41" i="11"/>
  <c r="BQ41" i="11" s="1"/>
  <c r="BB41" i="11"/>
  <c r="AZ41" i="11"/>
  <c r="AY41" i="11"/>
  <c r="AI41" i="11"/>
  <c r="B41" i="11"/>
  <c r="DM40" i="11"/>
  <c r="CX40" i="11"/>
  <c r="CP40" i="11"/>
  <c r="CN40" i="11"/>
  <c r="CK40" i="11"/>
  <c r="CL40" i="11" s="1"/>
  <c r="CH40" i="11"/>
  <c r="CI40" i="11" s="1"/>
  <c r="BS40" i="11"/>
  <c r="BQ40" i="11"/>
  <c r="BP40" i="11"/>
  <c r="BB40" i="11"/>
  <c r="AY40" i="11"/>
  <c r="AZ40" i="11" s="1"/>
  <c r="AI40" i="11"/>
  <c r="B40" i="11"/>
  <c r="DM39" i="11"/>
  <c r="DA39" i="11"/>
  <c r="CW39" i="11"/>
  <c r="CV39" i="11"/>
  <c r="CS39" i="11"/>
  <c r="CX39" i="11" s="1"/>
  <c r="CP39" i="11"/>
  <c r="CN39" i="11"/>
  <c r="CK39" i="11"/>
  <c r="CL39" i="11" s="1"/>
  <c r="CH39" i="11"/>
  <c r="CI39" i="11" s="1"/>
  <c r="BS39" i="11"/>
  <c r="BQ39" i="11"/>
  <c r="BP39" i="11"/>
  <c r="BB39" i="11"/>
  <c r="AY39" i="11"/>
  <c r="AZ39" i="11" s="1"/>
  <c r="AI39" i="11"/>
  <c r="B39" i="11"/>
  <c r="DM38" i="11"/>
  <c r="DA38" i="11"/>
  <c r="CW38" i="11"/>
  <c r="CV38" i="11"/>
  <c r="CS38" i="11"/>
  <c r="CX38" i="11" s="1"/>
  <c r="CP38" i="11"/>
  <c r="CN38" i="11"/>
  <c r="CK38" i="11"/>
  <c r="CL38" i="11" s="1"/>
  <c r="CH38" i="11"/>
  <c r="CI38" i="11" s="1"/>
  <c r="BS38" i="11"/>
  <c r="BQ38" i="11"/>
  <c r="BP38" i="11"/>
  <c r="BB38" i="11"/>
  <c r="AY38" i="11"/>
  <c r="AZ38" i="11" s="1"/>
  <c r="AI38" i="11"/>
  <c r="B38" i="11"/>
  <c r="DM37" i="11"/>
  <c r="DA37" i="11"/>
  <c r="CW37" i="11"/>
  <c r="CV37" i="11"/>
  <c r="CS37" i="11"/>
  <c r="CX37" i="11" s="1"/>
  <c r="CP37" i="11"/>
  <c r="CN37" i="11"/>
  <c r="CK37" i="11"/>
  <c r="CL37" i="11" s="1"/>
  <c r="CH37" i="11"/>
  <c r="CI37" i="11" s="1"/>
  <c r="BS37" i="11"/>
  <c r="BQ37" i="11"/>
  <c r="BP37" i="11"/>
  <c r="BB37" i="11"/>
  <c r="AY37" i="11"/>
  <c r="AZ37" i="11" s="1"/>
  <c r="AI37" i="11"/>
  <c r="B37" i="11"/>
  <c r="EF36" i="11"/>
  <c r="EG36" i="11" s="1"/>
  <c r="ED36" i="11"/>
  <c r="DW36" i="11"/>
  <c r="DV36" i="11"/>
  <c r="DT36" i="11"/>
  <c r="DM36" i="11"/>
  <c r="DK36" i="11"/>
  <c r="DJ36" i="11"/>
  <c r="DH36" i="11"/>
  <c r="DA36" i="11"/>
  <c r="CY36" i="11"/>
  <c r="CX36" i="11"/>
  <c r="CP36" i="11"/>
  <c r="CN36" i="11"/>
  <c r="CL36" i="11"/>
  <c r="CK36" i="11"/>
  <c r="CI36" i="11"/>
  <c r="CH36" i="11"/>
  <c r="CF36" i="11"/>
  <c r="CE36" i="11"/>
  <c r="CD36" i="11"/>
  <c r="BZ36" i="11"/>
  <c r="BS36" i="11"/>
  <c r="BP36" i="11"/>
  <c r="BQ36" i="11" s="1"/>
  <c r="BM36" i="11"/>
  <c r="BN36" i="11" s="1"/>
  <c r="BI36" i="11"/>
  <c r="BL36" i="11" s="1"/>
  <c r="BB36" i="11"/>
  <c r="AZ36" i="11"/>
  <c r="AY36" i="11"/>
  <c r="AV36" i="11"/>
  <c r="AU36" i="11"/>
  <c r="AW36" i="11" s="1"/>
  <c r="AQ36" i="11"/>
  <c r="AT36" i="11" s="1"/>
  <c r="AI36" i="11"/>
  <c r="AH36" i="11"/>
  <c r="AG36" i="11"/>
  <c r="AE36" i="11"/>
  <c r="U36" i="11"/>
  <c r="V36" i="11" s="1"/>
  <c r="R36" i="11"/>
  <c r="K36" i="11"/>
  <c r="J36" i="11"/>
  <c r="DM35" i="11"/>
  <c r="DA35" i="11"/>
  <c r="CX35" i="11"/>
  <c r="CW35" i="11"/>
  <c r="CY35" i="11" s="1"/>
  <c r="CV35" i="11"/>
  <c r="CS35" i="11"/>
  <c r="CP35" i="11"/>
  <c r="CN35" i="11"/>
  <c r="CL35" i="11"/>
  <c r="CK35" i="11"/>
  <c r="CI35" i="11"/>
  <c r="CH35" i="11"/>
  <c r="BS35" i="11"/>
  <c r="BP35" i="11"/>
  <c r="BQ35" i="11" s="1"/>
  <c r="BB35" i="11"/>
  <c r="AZ35" i="11"/>
  <c r="AY35" i="11"/>
  <c r="AI35" i="11"/>
  <c r="B35" i="11"/>
  <c r="DM34" i="11"/>
  <c r="DA34" i="11"/>
  <c r="CX34" i="11"/>
  <c r="CW34" i="11"/>
  <c r="CY34" i="11" s="1"/>
  <c r="CV34" i="11"/>
  <c r="CS34" i="11"/>
  <c r="CP34" i="11"/>
  <c r="CN34" i="11"/>
  <c r="CL34" i="11"/>
  <c r="CK34" i="11"/>
  <c r="CI34" i="11"/>
  <c r="CH34" i="11"/>
  <c r="BS34" i="11"/>
  <c r="BP34" i="11"/>
  <c r="BQ34" i="11" s="1"/>
  <c r="BB34" i="11"/>
  <c r="AZ34" i="11"/>
  <c r="AY34" i="11"/>
  <c r="AI34" i="11"/>
  <c r="B34" i="11"/>
  <c r="EG33" i="11"/>
  <c r="EF33" i="11"/>
  <c r="ED33" i="11"/>
  <c r="DV33" i="11"/>
  <c r="DW33" i="11" s="1"/>
  <c r="DT33" i="11"/>
  <c r="DM33" i="11"/>
  <c r="DJ33" i="11"/>
  <c r="DK33" i="11" s="1"/>
  <c r="DH33" i="11"/>
  <c r="DA33" i="11"/>
  <c r="CX33" i="11"/>
  <c r="CY33" i="11" s="1"/>
  <c r="CP33" i="11"/>
  <c r="CN33" i="11"/>
  <c r="CK33" i="11"/>
  <c r="CL33" i="11" s="1"/>
  <c r="CH33" i="11"/>
  <c r="CI33" i="11" s="1"/>
  <c r="CE33" i="11"/>
  <c r="CF33" i="11" s="1"/>
  <c r="BZ33" i="11"/>
  <c r="CD33" i="11" s="1"/>
  <c r="BS33" i="11"/>
  <c r="BQ33" i="11"/>
  <c r="BP33" i="11"/>
  <c r="BN33" i="11"/>
  <c r="BM33" i="11"/>
  <c r="BL33" i="11"/>
  <c r="BI33" i="11"/>
  <c r="BB33" i="11"/>
  <c r="AY33" i="11"/>
  <c r="AZ33" i="11" s="1"/>
  <c r="AV33" i="11"/>
  <c r="AU33" i="11"/>
  <c r="AW33" i="11" s="1"/>
  <c r="AT33" i="11"/>
  <c r="AQ33" i="11"/>
  <c r="AI33" i="11"/>
  <c r="AG33" i="11"/>
  <c r="AH33" i="11" s="1"/>
  <c r="AE33" i="11"/>
  <c r="V33" i="11"/>
  <c r="U33" i="11"/>
  <c r="R33" i="11"/>
  <c r="J33" i="11"/>
  <c r="K33" i="11" s="1"/>
  <c r="DM32" i="11"/>
  <c r="DA32" i="11"/>
  <c r="CW32" i="11"/>
  <c r="CV32" i="11"/>
  <c r="CS32" i="11"/>
  <c r="CX32" i="11" s="1"/>
  <c r="CP32" i="11"/>
  <c r="CN32" i="11"/>
  <c r="CK32" i="11"/>
  <c r="CL32" i="11" s="1"/>
  <c r="CH32" i="11"/>
  <c r="CI32" i="11" s="1"/>
  <c r="BS32" i="11"/>
  <c r="BQ32" i="11"/>
  <c r="BP32" i="11"/>
  <c r="BB32" i="11"/>
  <c r="AY32" i="11"/>
  <c r="AZ32" i="11" s="1"/>
  <c r="AI32" i="11"/>
  <c r="B32" i="11"/>
  <c r="DM31" i="11"/>
  <c r="DA31" i="11"/>
  <c r="CW31" i="11"/>
  <c r="CV31" i="11"/>
  <c r="CS31" i="11"/>
  <c r="CX31" i="11" s="1"/>
  <c r="CP31" i="11"/>
  <c r="CN31" i="11"/>
  <c r="CK31" i="11"/>
  <c r="CL31" i="11" s="1"/>
  <c r="CH31" i="11"/>
  <c r="CI31" i="11" s="1"/>
  <c r="BS31" i="11"/>
  <c r="BQ31" i="11"/>
  <c r="BP31" i="11"/>
  <c r="BB31" i="11"/>
  <c r="AY31" i="11"/>
  <c r="AZ31" i="11" s="1"/>
  <c r="AI31" i="11"/>
  <c r="B31" i="11"/>
  <c r="DM30" i="11"/>
  <c r="DA30" i="11"/>
  <c r="CW30" i="11"/>
  <c r="CV30" i="11"/>
  <c r="CS30" i="11"/>
  <c r="CX30" i="11" s="1"/>
  <c r="CP30" i="11"/>
  <c r="CN30" i="11"/>
  <c r="CK30" i="11"/>
  <c r="CL30" i="11" s="1"/>
  <c r="CH30" i="11"/>
  <c r="CI30" i="11" s="1"/>
  <c r="BS30" i="11"/>
  <c r="BQ30" i="11"/>
  <c r="BP30" i="11"/>
  <c r="BB30" i="11"/>
  <c r="AY30" i="11"/>
  <c r="AZ30" i="11" s="1"/>
  <c r="AI30" i="11"/>
  <c r="B30" i="11"/>
  <c r="EF29" i="11"/>
  <c r="EG29" i="11" s="1"/>
  <c r="ED29" i="11"/>
  <c r="DW29" i="11"/>
  <c r="DV29" i="11"/>
  <c r="DT29" i="11"/>
  <c r="DM29" i="11"/>
  <c r="DK29" i="11"/>
  <c r="DJ29" i="11"/>
  <c r="DH29" i="11"/>
  <c r="DA29" i="11"/>
  <c r="CY29" i="11"/>
  <c r="CX29" i="11"/>
  <c r="CP29" i="11"/>
  <c r="CN29" i="11"/>
  <c r="CL29" i="11"/>
  <c r="CK29" i="11"/>
  <c r="CI29" i="11"/>
  <c r="CH29" i="11"/>
  <c r="CF29" i="11"/>
  <c r="CE29" i="11"/>
  <c r="CD29" i="11"/>
  <c r="BZ29" i="11"/>
  <c r="BS29" i="11"/>
  <c r="BP29" i="11"/>
  <c r="BQ29" i="11" s="1"/>
  <c r="BM29" i="11"/>
  <c r="BN29" i="11" s="1"/>
  <c r="BI29" i="11"/>
  <c r="BL29" i="11" s="1"/>
  <c r="BB29" i="11"/>
  <c r="AZ29" i="11"/>
  <c r="AY29" i="11"/>
  <c r="AV29" i="11"/>
  <c r="AU29" i="11"/>
  <c r="AW29" i="11" s="1"/>
  <c r="AQ29" i="11"/>
  <c r="AT29" i="11" s="1"/>
  <c r="AI29" i="11"/>
  <c r="AH29" i="11"/>
  <c r="AG29" i="11"/>
  <c r="AE29" i="11"/>
  <c r="U29" i="11"/>
  <c r="V29" i="11" s="1"/>
  <c r="R29" i="11"/>
  <c r="K29" i="11"/>
  <c r="J29" i="11"/>
  <c r="DM28" i="11"/>
  <c r="DA28" i="11"/>
  <c r="CX28" i="11"/>
  <c r="CW28" i="11"/>
  <c r="CY28" i="11" s="1"/>
  <c r="CV28" i="11"/>
  <c r="CS28" i="11"/>
  <c r="CP28" i="11"/>
  <c r="CN28" i="11"/>
  <c r="CL28" i="11"/>
  <c r="CK28" i="11"/>
  <c r="CI28" i="11"/>
  <c r="CH28" i="11"/>
  <c r="BS28" i="11"/>
  <c r="BP28" i="11"/>
  <c r="BQ28" i="11" s="1"/>
  <c r="BB28" i="11"/>
  <c r="AZ28" i="11"/>
  <c r="AY28" i="11"/>
  <c r="AI28" i="11"/>
  <c r="B28" i="11"/>
  <c r="DM27" i="11"/>
  <c r="DA27" i="11"/>
  <c r="CX27" i="11"/>
  <c r="CW27" i="11"/>
  <c r="CY27" i="11" s="1"/>
  <c r="CV27" i="11"/>
  <c r="CS27" i="11"/>
  <c r="CP27" i="11"/>
  <c r="CN27" i="11"/>
  <c r="CL27" i="11"/>
  <c r="CK27" i="11"/>
  <c r="CI27" i="11"/>
  <c r="CH27" i="11"/>
  <c r="BS27" i="11"/>
  <c r="BP27" i="11"/>
  <c r="BQ27" i="11" s="1"/>
  <c r="BB27" i="11"/>
  <c r="AZ27" i="11"/>
  <c r="AY27" i="11"/>
  <c r="AI27" i="11"/>
  <c r="B27" i="11"/>
  <c r="DM26" i="11"/>
  <c r="DA26" i="11"/>
  <c r="CX26" i="11"/>
  <c r="CW26" i="11"/>
  <c r="CY26" i="11" s="1"/>
  <c r="CV26" i="11"/>
  <c r="CS26" i="11"/>
  <c r="CP26" i="11"/>
  <c r="CN26" i="11"/>
  <c r="CL26" i="11"/>
  <c r="CK26" i="11"/>
  <c r="CI26" i="11"/>
  <c r="CH26" i="11"/>
  <c r="BS26" i="11"/>
  <c r="BP26" i="11"/>
  <c r="BQ26" i="11" s="1"/>
  <c r="BB26" i="11"/>
  <c r="AZ26" i="11"/>
  <c r="AY26" i="11"/>
  <c r="AI26" i="11"/>
  <c r="B26" i="11"/>
  <c r="DM25" i="11"/>
  <c r="DA25" i="11"/>
  <c r="CX25" i="11"/>
  <c r="CW25" i="11"/>
  <c r="CY25" i="11" s="1"/>
  <c r="CV25" i="11"/>
  <c r="CS25" i="11"/>
  <c r="CP25" i="11"/>
  <c r="CN25" i="11"/>
  <c r="CL25" i="11"/>
  <c r="CK25" i="11"/>
  <c r="CI25" i="11"/>
  <c r="CH25" i="11"/>
  <c r="BS25" i="11"/>
  <c r="BP25" i="11"/>
  <c r="BQ25" i="11" s="1"/>
  <c r="BB25" i="11"/>
  <c r="AZ25" i="11"/>
  <c r="AY25" i="11"/>
  <c r="AI25" i="11"/>
  <c r="B25" i="11"/>
  <c r="EG24" i="11"/>
  <c r="EF24" i="11"/>
  <c r="ED24" i="11"/>
  <c r="DV24" i="11"/>
  <c r="DW24" i="11" s="1"/>
  <c r="DT24" i="11"/>
  <c r="DM24" i="11"/>
  <c r="DJ24" i="11"/>
  <c r="DK24" i="11" s="1"/>
  <c r="DH24" i="11"/>
  <c r="DA24" i="11"/>
  <c r="CX24" i="11"/>
  <c r="CY24" i="11" s="1"/>
  <c r="CP24" i="11"/>
  <c r="CN24" i="11"/>
  <c r="CK24" i="11"/>
  <c r="CL24" i="11" s="1"/>
  <c r="CH24" i="11"/>
  <c r="CI24" i="11" s="1"/>
  <c r="CE24" i="11"/>
  <c r="CF24" i="11" s="1"/>
  <c r="BZ24" i="11"/>
  <c r="CD24" i="11" s="1"/>
  <c r="BS24" i="11"/>
  <c r="BQ24" i="11"/>
  <c r="BP24" i="11"/>
  <c r="BN24" i="11"/>
  <c r="BM24" i="11"/>
  <c r="BL24" i="11"/>
  <c r="BI24" i="11"/>
  <c r="BB24" i="11"/>
  <c r="AY24" i="11"/>
  <c r="AZ24" i="11" s="1"/>
  <c r="AV24" i="11"/>
  <c r="AU24" i="11"/>
  <c r="AW24" i="11" s="1"/>
  <c r="AT24" i="11"/>
  <c r="AQ24" i="11"/>
  <c r="AI24" i="11"/>
  <c r="AG24" i="11"/>
  <c r="AH24" i="11" s="1"/>
  <c r="AE24" i="11"/>
  <c r="V24" i="11"/>
  <c r="U24" i="11"/>
  <c r="R24" i="11"/>
  <c r="J24" i="11"/>
  <c r="EG23" i="11"/>
  <c r="EF23" i="11"/>
  <c r="ED23" i="11"/>
  <c r="DV23" i="11"/>
  <c r="DW23" i="11" s="1"/>
  <c r="DT23" i="11"/>
  <c r="DM23" i="11"/>
  <c r="DJ23" i="11"/>
  <c r="DK23" i="11" s="1"/>
  <c r="DH23" i="11"/>
  <c r="CX23" i="11"/>
  <c r="CP23" i="11"/>
  <c r="CN23" i="11"/>
  <c r="CK23" i="11"/>
  <c r="CL23" i="11" s="1"/>
  <c r="CH23" i="11"/>
  <c r="CI23" i="11" s="1"/>
  <c r="CE23" i="11"/>
  <c r="CF23" i="11" s="1"/>
  <c r="BZ23" i="11"/>
  <c r="CD23" i="11" s="1"/>
  <c r="BS23" i="11"/>
  <c r="BQ23" i="11"/>
  <c r="BP23" i="11"/>
  <c r="BN23" i="11"/>
  <c r="BM23" i="11"/>
  <c r="BL23" i="11"/>
  <c r="BI23" i="11"/>
  <c r="BB23" i="11"/>
  <c r="AY23" i="11"/>
  <c r="AZ23" i="11" s="1"/>
  <c r="AV23" i="11"/>
  <c r="AU23" i="11"/>
  <c r="AW23" i="11" s="1"/>
  <c r="AT23" i="11"/>
  <c r="AQ23" i="11"/>
  <c r="AI23" i="11"/>
  <c r="AG23" i="11"/>
  <c r="AH23" i="11" s="1"/>
  <c r="AE23" i="11"/>
  <c r="V23" i="11"/>
  <c r="U23" i="11"/>
  <c r="R23" i="11"/>
  <c r="J23" i="11"/>
  <c r="DM22" i="11"/>
  <c r="DA22" i="11"/>
  <c r="CX22" i="11"/>
  <c r="CW22" i="11"/>
  <c r="CY22" i="11" s="1"/>
  <c r="CV22" i="11"/>
  <c r="CS22" i="11"/>
  <c r="CP22" i="11"/>
  <c r="CN22" i="11"/>
  <c r="CL22" i="11"/>
  <c r="CK22" i="11"/>
  <c r="CI22" i="11"/>
  <c r="CH22" i="11"/>
  <c r="BS22" i="11"/>
  <c r="BP22" i="11"/>
  <c r="BQ22" i="11" s="1"/>
  <c r="BB22" i="11"/>
  <c r="AZ22" i="11"/>
  <c r="AY22" i="11"/>
  <c r="AI22" i="11"/>
  <c r="B22" i="11"/>
  <c r="EG21" i="11"/>
  <c r="EF21" i="11"/>
  <c r="ED21" i="11"/>
  <c r="DV21" i="11"/>
  <c r="DW21" i="11" s="1"/>
  <c r="DT21" i="11"/>
  <c r="DM21" i="11"/>
  <c r="DJ21" i="11"/>
  <c r="DK21" i="11" s="1"/>
  <c r="DH21" i="11"/>
  <c r="DA21" i="11"/>
  <c r="CX21" i="11"/>
  <c r="CY21" i="11" s="1"/>
  <c r="CP21" i="11"/>
  <c r="CN21" i="11"/>
  <c r="CK21" i="11"/>
  <c r="CL21" i="11" s="1"/>
  <c r="CH21" i="11"/>
  <c r="CI21" i="11" s="1"/>
  <c r="CE21" i="11"/>
  <c r="CF21" i="11" s="1"/>
  <c r="BZ21" i="11"/>
  <c r="CD21" i="11" s="1"/>
  <c r="BS21" i="11"/>
  <c r="BQ21" i="11"/>
  <c r="BP21" i="11"/>
  <c r="BN21" i="11"/>
  <c r="BM21" i="11"/>
  <c r="BL21" i="11"/>
  <c r="BI21" i="11"/>
  <c r="BB21" i="11"/>
  <c r="AY21" i="11"/>
  <c r="AZ21" i="11" s="1"/>
  <c r="AV21" i="11"/>
  <c r="AU21" i="11"/>
  <c r="AW21" i="11" s="1"/>
  <c r="AT21" i="11"/>
  <c r="AQ21" i="11"/>
  <c r="AI21" i="11"/>
  <c r="AG21" i="11"/>
  <c r="AH21" i="11" s="1"/>
  <c r="AE21" i="11"/>
  <c r="V21" i="11"/>
  <c r="U21" i="11"/>
  <c r="R21" i="11"/>
  <c r="J21" i="11"/>
  <c r="K21" i="11" s="1"/>
  <c r="DM20" i="11"/>
  <c r="DA20" i="11"/>
  <c r="CW20" i="11"/>
  <c r="CY20" i="11" s="1"/>
  <c r="CV20" i="11"/>
  <c r="CS20" i="11"/>
  <c r="CX20" i="11" s="1"/>
  <c r="CP20" i="11"/>
  <c r="CN20" i="11"/>
  <c r="CK20" i="11"/>
  <c r="CL20" i="11" s="1"/>
  <c r="CH20" i="11"/>
  <c r="CI20" i="11" s="1"/>
  <c r="BS20" i="11"/>
  <c r="BQ20" i="11"/>
  <c r="BP20" i="11"/>
  <c r="BB20" i="11"/>
  <c r="AY20" i="11"/>
  <c r="AZ20" i="11" s="1"/>
  <c r="AI20" i="11"/>
  <c r="B20" i="11"/>
  <c r="B19" i="11"/>
  <c r="DM18" i="11"/>
  <c r="CP18" i="11"/>
  <c r="CN18" i="11"/>
  <c r="CK18" i="11"/>
  <c r="CL18" i="11" s="1"/>
  <c r="CH18" i="11"/>
  <c r="CI18" i="11" s="1"/>
  <c r="BS18" i="11"/>
  <c r="BQ18" i="11"/>
  <c r="BP18" i="11"/>
  <c r="BB18" i="11"/>
  <c r="AY18" i="11"/>
  <c r="AZ18" i="11" s="1"/>
  <c r="AI18" i="11"/>
  <c r="B18" i="11"/>
  <c r="DM17" i="11"/>
  <c r="CP17" i="11"/>
  <c r="CN17" i="11"/>
  <c r="CK17" i="11"/>
  <c r="CL17" i="11" s="1"/>
  <c r="CH17" i="11"/>
  <c r="CI17" i="11" s="1"/>
  <c r="BS17" i="11"/>
  <c r="BQ17" i="11"/>
  <c r="BP17" i="11"/>
  <c r="BB17" i="11"/>
  <c r="AY17" i="11"/>
  <c r="AZ17" i="11" s="1"/>
  <c r="AI17" i="11"/>
  <c r="B17" i="11"/>
  <c r="DM16" i="11"/>
  <c r="CP16" i="11"/>
  <c r="CN16" i="11"/>
  <c r="CK16" i="11"/>
  <c r="CL16" i="11" s="1"/>
  <c r="CH16" i="11"/>
  <c r="CI16" i="11" s="1"/>
  <c r="BS16" i="11"/>
  <c r="BQ16" i="11"/>
  <c r="BP16" i="11"/>
  <c r="BB16" i="11"/>
  <c r="AY16" i="11"/>
  <c r="AZ16" i="11" s="1"/>
  <c r="AI16" i="11"/>
  <c r="B16" i="11"/>
  <c r="DM15" i="11"/>
  <c r="CP15" i="11"/>
  <c r="CN15" i="11"/>
  <c r="CK15" i="11"/>
  <c r="CL15" i="11" s="1"/>
  <c r="CH15" i="11"/>
  <c r="CI15" i="11" s="1"/>
  <c r="BS15" i="11"/>
  <c r="BQ15" i="11"/>
  <c r="BP15" i="11"/>
  <c r="BB15" i="11"/>
  <c r="AY15" i="11"/>
  <c r="AZ15" i="11" s="1"/>
  <c r="AI15" i="11"/>
  <c r="B15" i="11"/>
  <c r="DM14" i="11"/>
  <c r="DA14" i="11"/>
  <c r="CW14" i="11"/>
  <c r="CY14" i="11" s="1"/>
  <c r="CV14" i="11"/>
  <c r="CS14" i="11"/>
  <c r="CX14" i="11" s="1"/>
  <c r="CP14" i="11"/>
  <c r="CN14" i="11"/>
  <c r="CK14" i="11"/>
  <c r="CL14" i="11" s="1"/>
  <c r="CH14" i="11"/>
  <c r="CI14" i="11" s="1"/>
  <c r="BS14" i="11"/>
  <c r="BQ14" i="11"/>
  <c r="BP14" i="11"/>
  <c r="BB14" i="11"/>
  <c r="AY14" i="11"/>
  <c r="AZ14" i="11" s="1"/>
  <c r="AI14" i="11"/>
  <c r="B14" i="11"/>
  <c r="DM13" i="11"/>
  <c r="DA13" i="11"/>
  <c r="CY13" i="11"/>
  <c r="CW13" i="11"/>
  <c r="CV13" i="11"/>
  <c r="CS13" i="11"/>
  <c r="CX13" i="11" s="1"/>
  <c r="CP13" i="11"/>
  <c r="CN13" i="11"/>
  <c r="CK13" i="11"/>
  <c r="CL13" i="11" s="1"/>
  <c r="CH13" i="11"/>
  <c r="CI13" i="11" s="1"/>
  <c r="BS13" i="11"/>
  <c r="BQ13" i="11"/>
  <c r="BP13" i="11"/>
  <c r="BB13" i="11"/>
  <c r="AY13" i="11"/>
  <c r="AZ13" i="11" s="1"/>
  <c r="AI13" i="11"/>
  <c r="B13" i="11"/>
  <c r="DM12" i="11"/>
  <c r="DA12" i="11"/>
  <c r="CW12" i="11"/>
  <c r="CY12" i="11" s="1"/>
  <c r="CV12" i="11"/>
  <c r="CS12" i="11"/>
  <c r="CX12" i="11" s="1"/>
  <c r="CP12" i="11"/>
  <c r="CN12" i="11"/>
  <c r="CK12" i="11"/>
  <c r="CL12" i="11" s="1"/>
  <c r="CH12" i="11"/>
  <c r="CI12" i="11" s="1"/>
  <c r="BS12" i="11"/>
  <c r="BQ12" i="11"/>
  <c r="BP12" i="11"/>
  <c r="BB12" i="11"/>
  <c r="AY12" i="11"/>
  <c r="AZ12" i="11" s="1"/>
  <c r="AI12" i="11"/>
  <c r="B12" i="11"/>
  <c r="DM11" i="11"/>
  <c r="DA11" i="11"/>
  <c r="CY11" i="11"/>
  <c r="CW11" i="11"/>
  <c r="CV11" i="11"/>
  <c r="CS11" i="11"/>
  <c r="CX11" i="11" s="1"/>
  <c r="CP11" i="11"/>
  <c r="CN11" i="11"/>
  <c r="CK11" i="11"/>
  <c r="CL11" i="11" s="1"/>
  <c r="CH11" i="11"/>
  <c r="CI11" i="11" s="1"/>
  <c r="BS11" i="11"/>
  <c r="BQ11" i="11"/>
  <c r="BP11" i="11"/>
  <c r="BB11" i="11"/>
  <c r="AY11" i="11"/>
  <c r="AZ11" i="11" s="1"/>
  <c r="AI11" i="11"/>
  <c r="B11" i="11"/>
  <c r="DM10" i="11"/>
  <c r="DJ10" i="11"/>
  <c r="CK10" i="11"/>
  <c r="CH10" i="11"/>
  <c r="CD10" i="11"/>
  <c r="BP10" i="11"/>
  <c r="BN10" i="11"/>
  <c r="BL10" i="11"/>
  <c r="BB10" i="11"/>
  <c r="AY10" i="11"/>
  <c r="AV10" i="11"/>
  <c r="AT10" i="11"/>
  <c r="AG10" i="11"/>
  <c r="AH10" i="11" s="1"/>
  <c r="U10" i="11"/>
  <c r="J10" i="11"/>
  <c r="DM9" i="11"/>
  <c r="CP9" i="11"/>
  <c r="CN9" i="11"/>
  <c r="CK9" i="11"/>
  <c r="CL9" i="11" s="1"/>
  <c r="CH9" i="11"/>
  <c r="CI9" i="11" s="1"/>
  <c r="BS9" i="11"/>
  <c r="BQ9" i="11"/>
  <c r="BP9" i="11"/>
  <c r="BB9" i="11"/>
  <c r="AY9" i="11"/>
  <c r="AZ9" i="11" s="1"/>
  <c r="AI9" i="11"/>
  <c r="B9" i="11"/>
  <c r="DM8" i="11"/>
  <c r="DA8" i="11"/>
  <c r="CY8" i="11"/>
  <c r="CW8" i="11"/>
  <c r="CV8" i="11"/>
  <c r="CS8" i="11"/>
  <c r="CX8" i="11" s="1"/>
  <c r="CP8" i="11"/>
  <c r="CN8" i="11"/>
  <c r="CK8" i="11"/>
  <c r="CL8" i="11" s="1"/>
  <c r="CH8" i="11"/>
  <c r="CI8" i="11" s="1"/>
  <c r="BS8" i="11"/>
  <c r="BQ8" i="11"/>
  <c r="BP8" i="11"/>
  <c r="BB8" i="11"/>
  <c r="AY8" i="11"/>
  <c r="AZ8" i="11" s="1"/>
  <c r="AI8" i="11"/>
  <c r="B8" i="11"/>
  <c r="EF7" i="11"/>
  <c r="EG7" i="11" s="1"/>
  <c r="DV7" i="11"/>
  <c r="DW7" i="11" s="1"/>
  <c r="DM7" i="11"/>
  <c r="DK7" i="11"/>
  <c r="DJ7" i="11"/>
  <c r="CP7" i="11"/>
  <c r="CN7" i="11"/>
  <c r="CL7" i="11"/>
  <c r="CK7" i="11"/>
  <c r="CI7" i="11"/>
  <c r="CH7" i="11"/>
  <c r="CF7" i="11"/>
  <c r="CE7" i="11"/>
  <c r="CD7" i="11"/>
  <c r="BS7" i="11"/>
  <c r="BQ7" i="11"/>
  <c r="BP7" i="11"/>
  <c r="BN7" i="11"/>
  <c r="BM7" i="11"/>
  <c r="BL7" i="11"/>
  <c r="BB7" i="11"/>
  <c r="AZ7" i="11"/>
  <c r="AY7" i="11"/>
  <c r="AV7" i="11"/>
  <c r="AU7" i="11"/>
  <c r="AW7" i="11" s="1"/>
  <c r="AT7" i="11"/>
  <c r="AH7" i="11"/>
  <c r="AG7" i="11"/>
  <c r="U7" i="11"/>
  <c r="J7" i="11"/>
  <c r="A7" i="11"/>
  <c r="DM6" i="11"/>
  <c r="DA6" i="11"/>
  <c r="CW6" i="11"/>
  <c r="CY6" i="11" s="1"/>
  <c r="CV6" i="11"/>
  <c r="CS6" i="11"/>
  <c r="CX6" i="11" s="1"/>
  <c r="CP6" i="11"/>
  <c r="CN6" i="11"/>
  <c r="CK6" i="11"/>
  <c r="CL6" i="11" s="1"/>
  <c r="CH6" i="11"/>
  <c r="CI6" i="11" s="1"/>
  <c r="BS6" i="11"/>
  <c r="BQ6" i="11"/>
  <c r="BP6" i="11"/>
  <c r="BB6" i="11"/>
  <c r="AY6" i="11"/>
  <c r="AZ6" i="11" s="1"/>
  <c r="AI6" i="11"/>
  <c r="B6" i="11"/>
  <c r="DM5" i="11"/>
  <c r="DA5" i="11"/>
  <c r="CW5" i="11"/>
  <c r="CW207" i="11" s="1"/>
  <c r="CV5" i="11"/>
  <c r="CS5" i="11"/>
  <c r="CP5" i="11"/>
  <c r="CP207" i="11" s="1"/>
  <c r="CN5" i="11"/>
  <c r="CK5" i="11"/>
  <c r="CH5" i="11"/>
  <c r="BS5" i="11"/>
  <c r="BS207" i="11" s="1"/>
  <c r="BQ5" i="11"/>
  <c r="BQ207" i="11" s="1"/>
  <c r="BP5" i="11"/>
  <c r="BB5" i="11"/>
  <c r="AY5" i="11"/>
  <c r="AI5" i="11"/>
  <c r="B5" i="11"/>
  <c r="AE263" i="10"/>
  <c r="AC263" i="10"/>
  <c r="AB263" i="10"/>
  <c r="AA263" i="10"/>
  <c r="T263" i="10"/>
  <c r="S263" i="10"/>
  <c r="R263" i="10"/>
  <c r="Q263" i="10"/>
  <c r="P263" i="10"/>
  <c r="N263" i="10"/>
  <c r="M263" i="10"/>
  <c r="L263" i="10"/>
  <c r="K263" i="10"/>
  <c r="J263" i="10"/>
  <c r="I263" i="10"/>
  <c r="AD262" i="10"/>
  <c r="X262" i="10"/>
  <c r="O262" i="10"/>
  <c r="G262" i="10"/>
  <c r="D262" i="10"/>
  <c r="C262" i="10"/>
  <c r="X261" i="10"/>
  <c r="AD261" i="10" s="1"/>
  <c r="U261" i="10"/>
  <c r="O261" i="10"/>
  <c r="G261" i="10"/>
  <c r="D261" i="10"/>
  <c r="H261" i="10" s="1"/>
  <c r="X260" i="10"/>
  <c r="AD260" i="10" s="1"/>
  <c r="O260" i="10"/>
  <c r="G260" i="10"/>
  <c r="D260" i="10"/>
  <c r="X259" i="10"/>
  <c r="AD259" i="10" s="1"/>
  <c r="U259" i="10"/>
  <c r="O259" i="10"/>
  <c r="H259" i="10"/>
  <c r="G259" i="10"/>
  <c r="D259" i="10"/>
  <c r="AD258" i="10"/>
  <c r="X258" i="10"/>
  <c r="Y258" i="10" s="1"/>
  <c r="O258" i="10"/>
  <c r="G258" i="10"/>
  <c r="D258" i="10"/>
  <c r="Y257" i="10"/>
  <c r="X257" i="10"/>
  <c r="AD257" i="10" s="1"/>
  <c r="U257" i="10"/>
  <c r="O257" i="10"/>
  <c r="H257" i="10"/>
  <c r="G257" i="10"/>
  <c r="D257" i="10"/>
  <c r="X256" i="10"/>
  <c r="AD256" i="10" s="1"/>
  <c r="O256" i="10"/>
  <c r="G256" i="10"/>
  <c r="D256" i="10"/>
  <c r="X255" i="10"/>
  <c r="AD255" i="10" s="1"/>
  <c r="U255" i="10"/>
  <c r="O255" i="10"/>
  <c r="H255" i="10"/>
  <c r="G255" i="10"/>
  <c r="D255" i="10"/>
  <c r="AD254" i="10"/>
  <c r="X254" i="10"/>
  <c r="Y254" i="10" s="1"/>
  <c r="O254" i="10"/>
  <c r="G254" i="10"/>
  <c r="D254" i="10"/>
  <c r="X253" i="10"/>
  <c r="AD253" i="10" s="1"/>
  <c r="U253" i="10"/>
  <c r="O253" i="10"/>
  <c r="G253" i="10"/>
  <c r="D253" i="10"/>
  <c r="H253" i="10" s="1"/>
  <c r="X252" i="10"/>
  <c r="Y252" i="10" s="1"/>
  <c r="O252" i="10"/>
  <c r="G252" i="10"/>
  <c r="D252" i="10"/>
  <c r="Y251" i="10"/>
  <c r="X251" i="10"/>
  <c r="AD251" i="10" s="1"/>
  <c r="U251" i="10"/>
  <c r="O251" i="10"/>
  <c r="H251" i="10"/>
  <c r="G251" i="10"/>
  <c r="D251" i="10"/>
  <c r="AD250" i="10"/>
  <c r="X250" i="10"/>
  <c r="Y250" i="10" s="1"/>
  <c r="O250" i="10"/>
  <c r="G250" i="10"/>
  <c r="D250" i="10"/>
  <c r="C250" i="10"/>
  <c r="X249" i="10"/>
  <c r="AD249" i="10" s="1"/>
  <c r="U249" i="10"/>
  <c r="O249" i="10"/>
  <c r="G249" i="10"/>
  <c r="D249" i="10"/>
  <c r="H249" i="10" s="1"/>
  <c r="X248" i="10"/>
  <c r="Y248" i="10" s="1"/>
  <c r="O248" i="10"/>
  <c r="G248" i="10"/>
  <c r="D248" i="10"/>
  <c r="C248" i="10"/>
  <c r="AD247" i="10"/>
  <c r="AD246" i="10"/>
  <c r="X246" i="10"/>
  <c r="Y246" i="10" s="1"/>
  <c r="O246" i="10"/>
  <c r="G246" i="10"/>
  <c r="D246" i="10"/>
  <c r="AD245" i="10"/>
  <c r="X244" i="10"/>
  <c r="AD244" i="10" s="1"/>
  <c r="O244" i="10"/>
  <c r="G244" i="10"/>
  <c r="D244" i="10"/>
  <c r="X243" i="10"/>
  <c r="AD243" i="10" s="1"/>
  <c r="U243" i="10"/>
  <c r="O243" i="10"/>
  <c r="H243" i="10"/>
  <c r="G243" i="10"/>
  <c r="D243" i="10"/>
  <c r="AD242" i="10"/>
  <c r="X241" i="10"/>
  <c r="AD241" i="10" s="1"/>
  <c r="U241" i="10"/>
  <c r="O241" i="10"/>
  <c r="H241" i="10"/>
  <c r="G241" i="10"/>
  <c r="D241" i="10"/>
  <c r="AD240" i="10"/>
  <c r="X240" i="10"/>
  <c r="Y240" i="10" s="1"/>
  <c r="O240" i="10"/>
  <c r="G240" i="10"/>
  <c r="D240" i="10"/>
  <c r="C240" i="10"/>
  <c r="Y239" i="10"/>
  <c r="X239" i="10"/>
  <c r="AD239" i="10" s="1"/>
  <c r="C239" i="10"/>
  <c r="Y238" i="10"/>
  <c r="X238" i="10"/>
  <c r="AD238" i="10" s="1"/>
  <c r="U238" i="10"/>
  <c r="O238" i="10"/>
  <c r="H238" i="10"/>
  <c r="G238" i="10"/>
  <c r="D238" i="10"/>
  <c r="AD237" i="10"/>
  <c r="X237" i="10"/>
  <c r="Y237" i="10" s="1"/>
  <c r="O237" i="10"/>
  <c r="G237" i="10"/>
  <c r="D237" i="10"/>
  <c r="C237" i="10"/>
  <c r="Y236" i="10"/>
  <c r="X236" i="10"/>
  <c r="AD236" i="10" s="1"/>
  <c r="U236" i="10"/>
  <c r="O236" i="10"/>
  <c r="H236" i="10"/>
  <c r="G236" i="10"/>
  <c r="D236" i="10"/>
  <c r="X235" i="10"/>
  <c r="AD235" i="10" s="1"/>
  <c r="O235" i="10"/>
  <c r="G235" i="10"/>
  <c r="D235" i="10"/>
  <c r="C235" i="10"/>
  <c r="Y234" i="10"/>
  <c r="X234" i="10"/>
  <c r="AD234" i="10" s="1"/>
  <c r="U234" i="10"/>
  <c r="O234" i="10"/>
  <c r="H234" i="10"/>
  <c r="G234" i="10"/>
  <c r="D234" i="10"/>
  <c r="AD233" i="10"/>
  <c r="X232" i="10"/>
  <c r="AD232" i="10" s="1"/>
  <c r="U232" i="10"/>
  <c r="O232" i="10"/>
  <c r="H232" i="10"/>
  <c r="G232" i="10"/>
  <c r="D232" i="10"/>
  <c r="AD231" i="10"/>
  <c r="X231" i="10"/>
  <c r="O231" i="10"/>
  <c r="G231" i="10"/>
  <c r="D231" i="10"/>
  <c r="Y230" i="10"/>
  <c r="X230" i="10"/>
  <c r="AD230" i="10" s="1"/>
  <c r="U230" i="10"/>
  <c r="O230" i="10"/>
  <c r="G230" i="10"/>
  <c r="D230" i="10"/>
  <c r="H230" i="10" s="1"/>
  <c r="X229" i="10"/>
  <c r="AD229" i="10" s="1"/>
  <c r="U229" i="10"/>
  <c r="O229" i="10"/>
  <c r="X228" i="10"/>
  <c r="AD228" i="10" s="1"/>
  <c r="O228" i="10"/>
  <c r="G228" i="10"/>
  <c r="D228" i="10"/>
  <c r="AD227" i="10"/>
  <c r="AD226" i="10"/>
  <c r="X226" i="10"/>
  <c r="Y226" i="10" s="1"/>
  <c r="O226" i="10"/>
  <c r="G226" i="10"/>
  <c r="D226" i="10"/>
  <c r="C226" i="10"/>
  <c r="AD225" i="10"/>
  <c r="X224" i="10"/>
  <c r="AD224" i="10" s="1"/>
  <c r="O224" i="10"/>
  <c r="G224" i="10"/>
  <c r="D224" i="10"/>
  <c r="X223" i="10"/>
  <c r="AD223" i="10" s="1"/>
  <c r="U223" i="10"/>
  <c r="O223" i="10"/>
  <c r="H223" i="10"/>
  <c r="G223" i="10"/>
  <c r="D223" i="10"/>
  <c r="AD222" i="10"/>
  <c r="X221" i="10"/>
  <c r="AD221" i="10" s="1"/>
  <c r="U221" i="10"/>
  <c r="O221" i="10"/>
  <c r="H221" i="10"/>
  <c r="G221" i="10"/>
  <c r="D221" i="10"/>
  <c r="AD220" i="10"/>
  <c r="X220" i="10"/>
  <c r="U220" i="10"/>
  <c r="H220" i="10"/>
  <c r="D220" i="10"/>
  <c r="X219" i="10"/>
  <c r="AD219" i="10" s="1"/>
  <c r="U219" i="10"/>
  <c r="H219" i="10"/>
  <c r="D219" i="10"/>
  <c r="AD218" i="10"/>
  <c r="X218" i="10"/>
  <c r="U218" i="10"/>
  <c r="H218" i="10"/>
  <c r="D218" i="10"/>
  <c r="X217" i="10"/>
  <c r="AD217" i="10" s="1"/>
  <c r="U217" i="10"/>
  <c r="H217" i="10"/>
  <c r="D217" i="10"/>
  <c r="X216" i="10"/>
  <c r="U216" i="10"/>
  <c r="H216" i="10"/>
  <c r="D216" i="10"/>
  <c r="X215" i="10"/>
  <c r="AD215" i="10" s="1"/>
  <c r="U215" i="10"/>
  <c r="O215" i="10"/>
  <c r="H215" i="10"/>
  <c r="G215" i="10"/>
  <c r="D215" i="10"/>
  <c r="AD214" i="10"/>
  <c r="X214" i="10"/>
  <c r="Y214" i="10" s="1"/>
  <c r="AD213" i="10"/>
  <c r="X213" i="10"/>
  <c r="Y213" i="10" s="1"/>
  <c r="AD212" i="10"/>
  <c r="X212" i="10"/>
  <c r="O212" i="10"/>
  <c r="G212" i="10"/>
  <c r="D212" i="10"/>
  <c r="X211" i="10"/>
  <c r="AD211" i="10" s="1"/>
  <c r="U211" i="10"/>
  <c r="O211" i="10"/>
  <c r="G211" i="10"/>
  <c r="D211" i="10"/>
  <c r="H211" i="10" s="1"/>
  <c r="AD210" i="10"/>
  <c r="X209" i="10"/>
  <c r="AD209" i="10" s="1"/>
  <c r="U209" i="10"/>
  <c r="O209" i="10"/>
  <c r="G209" i="10"/>
  <c r="D209" i="10"/>
  <c r="H209" i="10" s="1"/>
  <c r="X208" i="10"/>
  <c r="Y208" i="10" s="1"/>
  <c r="O208" i="10"/>
  <c r="G208" i="10"/>
  <c r="D208" i="10"/>
  <c r="C208" i="10"/>
  <c r="X207" i="10"/>
  <c r="AD207" i="10" s="1"/>
  <c r="U207" i="10"/>
  <c r="O207" i="10"/>
  <c r="H207" i="10"/>
  <c r="G207" i="10"/>
  <c r="D207" i="10"/>
  <c r="AD206" i="10"/>
  <c r="X206" i="10"/>
  <c r="Y206" i="10" s="1"/>
  <c r="O206" i="10"/>
  <c r="G206" i="10"/>
  <c r="D206" i="10"/>
  <c r="C206" i="10"/>
  <c r="X205" i="10"/>
  <c r="AD205" i="10" s="1"/>
  <c r="C205" i="10"/>
  <c r="X204" i="10"/>
  <c r="AD204" i="10" s="1"/>
  <c r="U204" i="10"/>
  <c r="O204" i="10"/>
  <c r="H204" i="10"/>
  <c r="G204" i="10"/>
  <c r="D204" i="10"/>
  <c r="AD203" i="10"/>
  <c r="X203" i="10"/>
  <c r="O203" i="10"/>
  <c r="G203" i="10"/>
  <c r="D203" i="10"/>
  <c r="C203" i="10"/>
  <c r="X202" i="10"/>
  <c r="AD202" i="10" s="1"/>
  <c r="U202" i="10"/>
  <c r="O202" i="10"/>
  <c r="G202" i="10"/>
  <c r="D202" i="10"/>
  <c r="H202" i="10" s="1"/>
  <c r="AD201" i="10"/>
  <c r="X200" i="10"/>
  <c r="AD200" i="10" s="1"/>
  <c r="U200" i="10"/>
  <c r="O200" i="10"/>
  <c r="G200" i="10"/>
  <c r="D200" i="10"/>
  <c r="H200" i="10" s="1"/>
  <c r="X199" i="10"/>
  <c r="O199" i="10"/>
  <c r="G199" i="10"/>
  <c r="D199" i="10"/>
  <c r="X198" i="10"/>
  <c r="AD198" i="10" s="1"/>
  <c r="U198" i="10"/>
  <c r="O198" i="10"/>
  <c r="H198" i="10"/>
  <c r="G198" i="10"/>
  <c r="D198" i="10"/>
  <c r="AD197" i="10"/>
  <c r="X196" i="10"/>
  <c r="AD196" i="10" s="1"/>
  <c r="U196" i="10"/>
  <c r="O196" i="10"/>
  <c r="H196" i="10"/>
  <c r="G196" i="10"/>
  <c r="D196" i="10"/>
  <c r="AD195" i="10"/>
  <c r="X194" i="10"/>
  <c r="AD194" i="10" s="1"/>
  <c r="U194" i="10"/>
  <c r="O194" i="10"/>
  <c r="H194" i="10"/>
  <c r="G194" i="10"/>
  <c r="D194" i="10"/>
  <c r="AD193" i="10"/>
  <c r="X193" i="10"/>
  <c r="O193" i="10"/>
  <c r="G193" i="10"/>
  <c r="D193" i="10"/>
  <c r="C193" i="10"/>
  <c r="X192" i="10"/>
  <c r="AD192" i="10" s="1"/>
  <c r="U192" i="10"/>
  <c r="O192" i="10"/>
  <c r="G192" i="10"/>
  <c r="D192" i="10"/>
  <c r="H192" i="10" s="1"/>
  <c r="X191" i="10"/>
  <c r="O191" i="10"/>
  <c r="G191" i="10"/>
  <c r="D191" i="10"/>
  <c r="C191" i="10"/>
  <c r="X190" i="10"/>
  <c r="AD190" i="10" s="1"/>
  <c r="U190" i="10"/>
  <c r="O190" i="10"/>
  <c r="H190" i="10"/>
  <c r="G190" i="10"/>
  <c r="D190" i="10"/>
  <c r="AD189" i="10"/>
  <c r="X189" i="10"/>
  <c r="O189" i="10"/>
  <c r="G189" i="10"/>
  <c r="D189" i="10"/>
  <c r="C189" i="10"/>
  <c r="X188" i="10"/>
  <c r="AD188" i="10" s="1"/>
  <c r="U188" i="10"/>
  <c r="O188" i="10"/>
  <c r="G188" i="10"/>
  <c r="D188" i="10"/>
  <c r="H188" i="10" s="1"/>
  <c r="X187" i="10"/>
  <c r="Y187" i="10" s="1"/>
  <c r="X186" i="10"/>
  <c r="Y186" i="10" s="1"/>
  <c r="X185" i="10"/>
  <c r="X184" i="10"/>
  <c r="X183" i="10"/>
  <c r="O183" i="10"/>
  <c r="G183" i="10"/>
  <c r="D183" i="10"/>
  <c r="C183" i="10"/>
  <c r="X182" i="10"/>
  <c r="AD182" i="10" s="1"/>
  <c r="U182" i="10"/>
  <c r="O182" i="10"/>
  <c r="H182" i="10"/>
  <c r="G182" i="10"/>
  <c r="D182" i="10"/>
  <c r="AD181" i="10"/>
  <c r="X181" i="10"/>
  <c r="O181" i="10"/>
  <c r="G181" i="10"/>
  <c r="D181" i="10"/>
  <c r="C181" i="10"/>
  <c r="Y180" i="10"/>
  <c r="X180" i="10"/>
  <c r="AD180" i="10" s="1"/>
  <c r="U180" i="10"/>
  <c r="O180" i="10"/>
  <c r="H180" i="10"/>
  <c r="G180" i="10"/>
  <c r="D180" i="10"/>
  <c r="X179" i="10"/>
  <c r="O179" i="10"/>
  <c r="G179" i="10"/>
  <c r="D179" i="10"/>
  <c r="C179" i="10"/>
  <c r="X178" i="10"/>
  <c r="AD178" i="10" s="1"/>
  <c r="U178" i="10"/>
  <c r="O178" i="10"/>
  <c r="H178" i="10"/>
  <c r="G178" i="10"/>
  <c r="D178" i="10"/>
  <c r="AD177" i="10"/>
  <c r="X177" i="10"/>
  <c r="O177" i="10"/>
  <c r="G177" i="10"/>
  <c r="D177" i="10"/>
  <c r="C177" i="10"/>
  <c r="X176" i="10"/>
  <c r="AD176" i="10" s="1"/>
  <c r="U176" i="10"/>
  <c r="O176" i="10"/>
  <c r="G176" i="10"/>
  <c r="D176" i="10"/>
  <c r="H176" i="10" s="1"/>
  <c r="AD175" i="10"/>
  <c r="X174" i="10"/>
  <c r="AD174" i="10" s="1"/>
  <c r="U174" i="10"/>
  <c r="O174" i="10"/>
  <c r="G174" i="10"/>
  <c r="D174" i="10"/>
  <c r="H174" i="10" s="1"/>
  <c r="AD173" i="10"/>
  <c r="X172" i="10"/>
  <c r="AD172" i="10" s="1"/>
  <c r="U172" i="10"/>
  <c r="O172" i="10"/>
  <c r="G172" i="10"/>
  <c r="D172" i="10"/>
  <c r="H172" i="10" s="1"/>
  <c r="X171" i="10"/>
  <c r="Y171" i="10" s="1"/>
  <c r="X170" i="10"/>
  <c r="Y170" i="10" s="1"/>
  <c r="X169" i="10"/>
  <c r="Y169" i="10" s="1"/>
  <c r="X168" i="10"/>
  <c r="Y168" i="10" s="1"/>
  <c r="X167" i="10"/>
  <c r="Y167" i="10" s="1"/>
  <c r="X166" i="10"/>
  <c r="X165" i="10"/>
  <c r="Y165" i="10" s="1"/>
  <c r="X164" i="10"/>
  <c r="Y164" i="10" s="1"/>
  <c r="X163" i="10"/>
  <c r="Y163" i="10" s="1"/>
  <c r="X162" i="10"/>
  <c r="Y162" i="10" s="1"/>
  <c r="X161" i="10"/>
  <c r="Y161" i="10" s="1"/>
  <c r="X160" i="10"/>
  <c r="Y160" i="10" s="1"/>
  <c r="O160" i="10"/>
  <c r="G160" i="10"/>
  <c r="D160" i="10"/>
  <c r="AD159" i="10"/>
  <c r="AD158" i="10"/>
  <c r="X158" i="10"/>
  <c r="O158" i="10"/>
  <c r="G158" i="10"/>
  <c r="D158" i="10"/>
  <c r="X157" i="10"/>
  <c r="AD157" i="10" s="1"/>
  <c r="U157" i="10"/>
  <c r="O157" i="10"/>
  <c r="G157" i="10"/>
  <c r="D157" i="10"/>
  <c r="H157" i="10" s="1"/>
  <c r="X156" i="10"/>
  <c r="O156" i="10"/>
  <c r="G156" i="10"/>
  <c r="D156" i="10"/>
  <c r="X155" i="10"/>
  <c r="AD155" i="10" s="1"/>
  <c r="U155" i="10"/>
  <c r="O155" i="10"/>
  <c r="H155" i="10"/>
  <c r="G155" i="10"/>
  <c r="D155" i="10"/>
  <c r="AD154" i="10"/>
  <c r="X154" i="10"/>
  <c r="O154" i="10"/>
  <c r="G154" i="10"/>
  <c r="D154" i="10"/>
  <c r="X153" i="10"/>
  <c r="AD153" i="10" s="1"/>
  <c r="U153" i="10"/>
  <c r="O153" i="10"/>
  <c r="G153" i="10"/>
  <c r="D153" i="10"/>
  <c r="H153" i="10" s="1"/>
  <c r="X152" i="10"/>
  <c r="O152" i="10"/>
  <c r="G152" i="10"/>
  <c r="D152" i="10"/>
  <c r="AD151" i="10"/>
  <c r="AD150" i="10"/>
  <c r="X150" i="10"/>
  <c r="O150" i="10"/>
  <c r="G150" i="10"/>
  <c r="D150" i="10"/>
  <c r="X149" i="10"/>
  <c r="AD149" i="10" s="1"/>
  <c r="U149" i="10"/>
  <c r="O149" i="10"/>
  <c r="G149" i="10"/>
  <c r="D149" i="10"/>
  <c r="H149" i="10" s="1"/>
  <c r="X148" i="10"/>
  <c r="O148" i="10"/>
  <c r="G148" i="10"/>
  <c r="D148" i="10"/>
  <c r="X147" i="10"/>
  <c r="AD147" i="10" s="1"/>
  <c r="U147" i="10"/>
  <c r="O147" i="10"/>
  <c r="H147" i="10"/>
  <c r="G147" i="10"/>
  <c r="D147" i="10"/>
  <c r="AD146" i="10"/>
  <c r="X146" i="10"/>
  <c r="O146" i="10"/>
  <c r="G146" i="10"/>
  <c r="D146" i="10"/>
  <c r="X145" i="10"/>
  <c r="AD145" i="10" s="1"/>
  <c r="U145" i="10"/>
  <c r="O145" i="10"/>
  <c r="G145" i="10"/>
  <c r="D145" i="10"/>
  <c r="H145" i="10" s="1"/>
  <c r="AD144" i="10"/>
  <c r="X143" i="10"/>
  <c r="AD143" i="10" s="1"/>
  <c r="Y142" i="10"/>
  <c r="X142" i="10"/>
  <c r="AD142" i="10" s="1"/>
  <c r="U142" i="10"/>
  <c r="O142" i="10"/>
  <c r="H142" i="10"/>
  <c r="G142" i="10"/>
  <c r="D142" i="10"/>
  <c r="AD141" i="10"/>
  <c r="X141" i="10"/>
  <c r="O141" i="10"/>
  <c r="G141" i="10"/>
  <c r="D141" i="10"/>
  <c r="X140" i="10"/>
  <c r="AD140" i="10" s="1"/>
  <c r="U140" i="10"/>
  <c r="O140" i="10"/>
  <c r="G140" i="10"/>
  <c r="D140" i="10"/>
  <c r="H140" i="10" s="1"/>
  <c r="X139" i="10"/>
  <c r="O139" i="10"/>
  <c r="G139" i="10"/>
  <c r="D139" i="10"/>
  <c r="Y138" i="10"/>
  <c r="X138" i="10"/>
  <c r="AD138" i="10" s="1"/>
  <c r="U138" i="10"/>
  <c r="O138" i="10"/>
  <c r="H138" i="10"/>
  <c r="G138" i="10"/>
  <c r="D138" i="10"/>
  <c r="AD137" i="10"/>
  <c r="X137" i="10"/>
  <c r="Y137" i="10" s="1"/>
  <c r="O137" i="10"/>
  <c r="G137" i="10"/>
  <c r="D137" i="10"/>
  <c r="X136" i="10"/>
  <c r="AD136" i="10" s="1"/>
  <c r="U136" i="10"/>
  <c r="O136" i="10"/>
  <c r="G136" i="10"/>
  <c r="D136" i="10"/>
  <c r="H136" i="10" s="1"/>
  <c r="X135" i="10"/>
  <c r="O135" i="10"/>
  <c r="G135" i="10"/>
  <c r="D135" i="10"/>
  <c r="X134" i="10"/>
  <c r="AD134" i="10" s="1"/>
  <c r="U134" i="10"/>
  <c r="O134" i="10"/>
  <c r="H134" i="10"/>
  <c r="G134" i="10"/>
  <c r="D134" i="10"/>
  <c r="AD133" i="10"/>
  <c r="X133" i="10"/>
  <c r="O133" i="10"/>
  <c r="G133" i="10"/>
  <c r="D133" i="10"/>
  <c r="X132" i="10"/>
  <c r="AD132" i="10" s="1"/>
  <c r="U132" i="10"/>
  <c r="O132" i="10"/>
  <c r="G132" i="10"/>
  <c r="D132" i="10"/>
  <c r="H132" i="10" s="1"/>
  <c r="X131" i="10"/>
  <c r="Y131" i="10" s="1"/>
  <c r="O131" i="10"/>
  <c r="G131" i="10"/>
  <c r="D131" i="10"/>
  <c r="X130" i="10"/>
  <c r="AD130" i="10" s="1"/>
  <c r="U130" i="10"/>
  <c r="O130" i="10"/>
  <c r="H130" i="10"/>
  <c r="G130" i="10"/>
  <c r="D130" i="10"/>
  <c r="AD129" i="10"/>
  <c r="X129" i="10"/>
  <c r="Y129" i="10" s="1"/>
  <c r="O129" i="10"/>
  <c r="G129" i="10"/>
  <c r="D129" i="10"/>
  <c r="AD128" i="10"/>
  <c r="X127" i="10"/>
  <c r="O127" i="10"/>
  <c r="G127" i="10"/>
  <c r="D127" i="10"/>
  <c r="Y126" i="10"/>
  <c r="X126" i="10"/>
  <c r="AD126" i="10" s="1"/>
  <c r="U126" i="10"/>
  <c r="O126" i="10"/>
  <c r="H126" i="10"/>
  <c r="G126" i="10"/>
  <c r="F126" i="10"/>
  <c r="D126" i="10"/>
  <c r="AD125" i="10"/>
  <c r="Z125" i="10"/>
  <c r="O125" i="10"/>
  <c r="I125" i="10"/>
  <c r="H125" i="10"/>
  <c r="G125" i="10"/>
  <c r="D125" i="10"/>
  <c r="AD124" i="10"/>
  <c r="X124" i="10"/>
  <c r="Y124" i="10" s="1"/>
  <c r="O124" i="10"/>
  <c r="G124" i="10"/>
  <c r="D124" i="10"/>
  <c r="X123" i="10"/>
  <c r="AD123" i="10" s="1"/>
  <c r="U123" i="10"/>
  <c r="O123" i="10"/>
  <c r="G123" i="10"/>
  <c r="D123" i="10"/>
  <c r="H123" i="10" s="1"/>
  <c r="X122" i="10"/>
  <c r="Y122" i="10" s="1"/>
  <c r="O122" i="10"/>
  <c r="G122" i="10"/>
  <c r="D122" i="10"/>
  <c r="X121" i="10"/>
  <c r="AD121" i="10" s="1"/>
  <c r="U121" i="10"/>
  <c r="O121" i="10"/>
  <c r="H121" i="10"/>
  <c r="G121" i="10"/>
  <c r="D121" i="10"/>
  <c r="AD120" i="10"/>
  <c r="X120" i="10"/>
  <c r="O120" i="10"/>
  <c r="G120" i="10"/>
  <c r="D120" i="10"/>
  <c r="X119" i="10"/>
  <c r="AD119" i="10" s="1"/>
  <c r="U119" i="10"/>
  <c r="O119" i="10"/>
  <c r="G119" i="10"/>
  <c r="D119" i="10"/>
  <c r="H119" i="10" s="1"/>
  <c r="AD118" i="10"/>
  <c r="X117" i="10"/>
  <c r="AD117" i="10" s="1"/>
  <c r="U117" i="10"/>
  <c r="O117" i="10"/>
  <c r="G117" i="10"/>
  <c r="D117" i="10"/>
  <c r="H117" i="10" s="1"/>
  <c r="X116" i="10"/>
  <c r="X115" i="10"/>
  <c r="Y115" i="10" s="1"/>
  <c r="O115" i="10"/>
  <c r="G115" i="10"/>
  <c r="D115" i="10"/>
  <c r="AD114" i="10"/>
  <c r="AD113" i="10"/>
  <c r="X113" i="10"/>
  <c r="AD112" i="10"/>
  <c r="X112" i="10"/>
  <c r="O112" i="10"/>
  <c r="G112" i="10"/>
  <c r="D112" i="10"/>
  <c r="X111" i="10"/>
  <c r="AD111" i="10" s="1"/>
  <c r="X110" i="10"/>
  <c r="AD110" i="10" s="1"/>
  <c r="X109" i="10"/>
  <c r="AD109" i="10" s="1"/>
  <c r="U109" i="10"/>
  <c r="O109" i="10"/>
  <c r="G109" i="10"/>
  <c r="D109" i="10"/>
  <c r="H109" i="10" s="1"/>
  <c r="X108" i="10"/>
  <c r="Y108" i="10" s="1"/>
  <c r="O108" i="10"/>
  <c r="G108" i="10"/>
  <c r="D108" i="10"/>
  <c r="AD107" i="10"/>
  <c r="AD106" i="10"/>
  <c r="X106" i="10"/>
  <c r="O106" i="10"/>
  <c r="G106" i="10"/>
  <c r="D106" i="10"/>
  <c r="X105" i="10"/>
  <c r="AD105" i="10" s="1"/>
  <c r="U105" i="10"/>
  <c r="O105" i="10"/>
  <c r="G105" i="10"/>
  <c r="D105" i="10"/>
  <c r="H105" i="10" s="1"/>
  <c r="AD104" i="10"/>
  <c r="X103" i="10"/>
  <c r="AD103" i="10" s="1"/>
  <c r="X102" i="10"/>
  <c r="AD102" i="10" s="1"/>
  <c r="X101" i="10"/>
  <c r="AD101" i="10" s="1"/>
  <c r="X100" i="10"/>
  <c r="AD100" i="10" s="1"/>
  <c r="X99" i="10"/>
  <c r="AD99" i="10" s="1"/>
  <c r="X98" i="10"/>
  <c r="AD98" i="10" s="1"/>
  <c r="U98" i="10"/>
  <c r="O98" i="10"/>
  <c r="H98" i="10"/>
  <c r="G98" i="10"/>
  <c r="D98" i="10"/>
  <c r="AD97" i="10"/>
  <c r="Z97" i="10"/>
  <c r="O97" i="10"/>
  <c r="I97" i="10"/>
  <c r="H97" i="10"/>
  <c r="G97" i="10"/>
  <c r="D97" i="10"/>
  <c r="AD96" i="10"/>
  <c r="X95" i="10"/>
  <c r="AD95" i="10" s="1"/>
  <c r="U95" i="10"/>
  <c r="O95" i="10"/>
  <c r="H95" i="10"/>
  <c r="G95" i="10"/>
  <c r="D95" i="10"/>
  <c r="AD94" i="10"/>
  <c r="X94" i="10"/>
  <c r="O94" i="10"/>
  <c r="G94" i="10"/>
  <c r="D94" i="10"/>
  <c r="Y93" i="10"/>
  <c r="X93" i="10"/>
  <c r="AD93" i="10" s="1"/>
  <c r="U93" i="10"/>
  <c r="O93" i="10"/>
  <c r="H93" i="10"/>
  <c r="G93" i="10"/>
  <c r="D93" i="10"/>
  <c r="X92" i="10"/>
  <c r="O92" i="10"/>
  <c r="G92" i="10"/>
  <c r="D92" i="10"/>
  <c r="X91" i="10"/>
  <c r="AD91" i="10" s="1"/>
  <c r="U91" i="10"/>
  <c r="O91" i="10"/>
  <c r="H91" i="10"/>
  <c r="G91" i="10"/>
  <c r="D91" i="10"/>
  <c r="AD90" i="10"/>
  <c r="X90" i="10"/>
  <c r="O90" i="10"/>
  <c r="G90" i="10"/>
  <c r="D90" i="10"/>
  <c r="X89" i="10"/>
  <c r="AD89" i="10" s="1"/>
  <c r="U89" i="10"/>
  <c r="O89" i="10"/>
  <c r="G89" i="10"/>
  <c r="D89" i="10"/>
  <c r="H89" i="10" s="1"/>
  <c r="X88" i="10"/>
  <c r="O88" i="10"/>
  <c r="G88" i="10"/>
  <c r="D88" i="10"/>
  <c r="X87" i="10"/>
  <c r="AD87" i="10" s="1"/>
  <c r="U87" i="10"/>
  <c r="O87" i="10"/>
  <c r="H87" i="10"/>
  <c r="G87" i="10"/>
  <c r="D87" i="10"/>
  <c r="AD86" i="10"/>
  <c r="Z86" i="10"/>
  <c r="O86" i="10"/>
  <c r="I86" i="10"/>
  <c r="H86" i="10"/>
  <c r="G86" i="10"/>
  <c r="D86" i="10"/>
  <c r="AD85" i="10"/>
  <c r="Y84" i="10"/>
  <c r="X84" i="10"/>
  <c r="AD84" i="10" s="1"/>
  <c r="U84" i="10"/>
  <c r="O84" i="10"/>
  <c r="H84" i="10"/>
  <c r="G84" i="10"/>
  <c r="D84" i="10"/>
  <c r="AD83" i="10"/>
  <c r="X83" i="10"/>
  <c r="Y83" i="10" s="1"/>
  <c r="AD82" i="10"/>
  <c r="X82" i="10"/>
  <c r="Y82" i="10" s="1"/>
  <c r="AD81" i="10"/>
  <c r="X81" i="10"/>
  <c r="Y81" i="10" s="1"/>
  <c r="AD80" i="10"/>
  <c r="X80" i="10"/>
  <c r="Y80" i="10" s="1"/>
  <c r="AD79" i="10"/>
  <c r="X79" i="10"/>
  <c r="Y79" i="10" s="1"/>
  <c r="AD78" i="10"/>
  <c r="X78" i="10"/>
  <c r="Y78" i="10" s="1"/>
  <c r="AD77" i="10"/>
  <c r="X77" i="10"/>
  <c r="Y77" i="10" s="1"/>
  <c r="AD76" i="10"/>
  <c r="X76" i="10"/>
  <c r="Y76" i="10" s="1"/>
  <c r="AD75" i="10"/>
  <c r="X75" i="10"/>
  <c r="Y75" i="10" s="1"/>
  <c r="AD74" i="10"/>
  <c r="X74" i="10"/>
  <c r="Y74" i="10" s="1"/>
  <c r="AD73" i="10"/>
  <c r="X73" i="10"/>
  <c r="Y73" i="10" s="1"/>
  <c r="AD72" i="10"/>
  <c r="X72" i="10"/>
  <c r="Y72" i="10" s="1"/>
  <c r="AD71" i="10"/>
  <c r="X71" i="10"/>
  <c r="Y71" i="10" s="1"/>
  <c r="AD70" i="10"/>
  <c r="X70" i="10"/>
  <c r="Y70" i="10" s="1"/>
  <c r="O70" i="10"/>
  <c r="G70" i="10"/>
  <c r="D70" i="10"/>
  <c r="Y69" i="10"/>
  <c r="X69" i="10"/>
  <c r="AD69" i="10" s="1"/>
  <c r="U69" i="10"/>
  <c r="O69" i="10"/>
  <c r="H69" i="10"/>
  <c r="G69" i="10"/>
  <c r="D69" i="10"/>
  <c r="AD68" i="10"/>
  <c r="Z68" i="10"/>
  <c r="AD67" i="10"/>
  <c r="Z67" i="10"/>
  <c r="AD66" i="10"/>
  <c r="Z66" i="10"/>
  <c r="O66" i="10"/>
  <c r="I66" i="10"/>
  <c r="G66" i="10"/>
  <c r="U66" i="10" s="1"/>
  <c r="D66" i="10"/>
  <c r="H66" i="10" s="1"/>
  <c r="AD65" i="10"/>
  <c r="X64" i="10"/>
  <c r="AD64" i="10" s="1"/>
  <c r="U64" i="10"/>
  <c r="O64" i="10"/>
  <c r="G64" i="10"/>
  <c r="D64" i="10"/>
  <c r="H64" i="10" s="1"/>
  <c r="X63" i="10"/>
  <c r="O63" i="10"/>
  <c r="G63" i="10"/>
  <c r="D63" i="10"/>
  <c r="X62" i="10"/>
  <c r="AD62" i="10" s="1"/>
  <c r="U62" i="10"/>
  <c r="O62" i="10"/>
  <c r="H62" i="10"/>
  <c r="G62" i="10"/>
  <c r="D62" i="10"/>
  <c r="AD61" i="10"/>
  <c r="Z61" i="10"/>
  <c r="Z263" i="10" s="1"/>
  <c r="O61" i="10"/>
  <c r="I61" i="10"/>
  <c r="H61" i="10"/>
  <c r="G61" i="10"/>
  <c r="D61" i="10"/>
  <c r="AD60" i="10"/>
  <c r="X59" i="10"/>
  <c r="AD59" i="10" s="1"/>
  <c r="U59" i="10"/>
  <c r="O59" i="10"/>
  <c r="H59" i="10"/>
  <c r="G59" i="10"/>
  <c r="D59" i="10"/>
  <c r="AD58" i="10"/>
  <c r="X58" i="10"/>
  <c r="O58" i="10"/>
  <c r="G58" i="10"/>
  <c r="D58" i="10"/>
  <c r="X57" i="10"/>
  <c r="AD57" i="10" s="1"/>
  <c r="U57" i="10"/>
  <c r="O57" i="10"/>
  <c r="G57" i="10"/>
  <c r="D57" i="10"/>
  <c r="H57" i="10" s="1"/>
  <c r="X56" i="10"/>
  <c r="O56" i="10"/>
  <c r="G56" i="10"/>
  <c r="D56" i="10"/>
  <c r="X55" i="10"/>
  <c r="AD55" i="10" s="1"/>
  <c r="U55" i="10"/>
  <c r="O55" i="10"/>
  <c r="H55" i="10"/>
  <c r="G55" i="10"/>
  <c r="D55" i="10"/>
  <c r="AD54" i="10"/>
  <c r="X54" i="10"/>
  <c r="O54" i="10"/>
  <c r="G54" i="10"/>
  <c r="D54" i="10"/>
  <c r="Y53" i="10"/>
  <c r="X53" i="10"/>
  <c r="AD53" i="10" s="1"/>
  <c r="X52" i="10"/>
  <c r="AD52" i="10" s="1"/>
  <c r="Y51" i="10"/>
  <c r="X51" i="10"/>
  <c r="AD51" i="10" s="1"/>
  <c r="U51" i="10"/>
  <c r="O51" i="10"/>
  <c r="G51" i="10"/>
  <c r="D51" i="10"/>
  <c r="H51" i="10" s="1"/>
  <c r="X50" i="10"/>
  <c r="O50" i="10"/>
  <c r="G50" i="10"/>
  <c r="D50" i="10"/>
  <c r="X49" i="10"/>
  <c r="AD49" i="10" s="1"/>
  <c r="U49" i="10"/>
  <c r="O49" i="10"/>
  <c r="H49" i="10"/>
  <c r="G49" i="10"/>
  <c r="D49" i="10"/>
  <c r="AD48" i="10"/>
  <c r="X48" i="10"/>
  <c r="O48" i="10"/>
  <c r="G48" i="10"/>
  <c r="D48" i="10"/>
  <c r="AD47" i="10"/>
  <c r="X46" i="10"/>
  <c r="O46" i="10"/>
  <c r="G46" i="10"/>
  <c r="D46" i="10"/>
  <c r="X45" i="10"/>
  <c r="AD45" i="10" s="1"/>
  <c r="U45" i="10"/>
  <c r="O45" i="10"/>
  <c r="H45" i="10"/>
  <c r="G45" i="10"/>
  <c r="D45" i="10"/>
  <c r="AD44" i="10"/>
  <c r="X43" i="10"/>
  <c r="AD43" i="10" s="1"/>
  <c r="U43" i="10"/>
  <c r="O43" i="10"/>
  <c r="H43" i="10"/>
  <c r="G43" i="10"/>
  <c r="D43" i="10"/>
  <c r="AD42" i="10"/>
  <c r="X42" i="10"/>
  <c r="O42" i="10"/>
  <c r="G42" i="10"/>
  <c r="D42" i="10"/>
  <c r="X41" i="10"/>
  <c r="AD41" i="10" s="1"/>
  <c r="U41" i="10"/>
  <c r="O41" i="10"/>
  <c r="G41" i="10"/>
  <c r="D41" i="10"/>
  <c r="H41" i="10" s="1"/>
  <c r="AD40" i="10"/>
  <c r="X39" i="10"/>
  <c r="AD39" i="10" s="1"/>
  <c r="U39" i="10"/>
  <c r="O39" i="10"/>
  <c r="G39" i="10"/>
  <c r="D39" i="10"/>
  <c r="H39" i="10" s="1"/>
  <c r="X38" i="10"/>
  <c r="O38" i="10"/>
  <c r="G38" i="10"/>
  <c r="D38" i="10"/>
  <c r="X37" i="10"/>
  <c r="AD37" i="10" s="1"/>
  <c r="U37" i="10"/>
  <c r="O37" i="10"/>
  <c r="H37" i="10"/>
  <c r="G37" i="10"/>
  <c r="D37" i="10"/>
  <c r="AD36" i="10"/>
  <c r="X36" i="10"/>
  <c r="O36" i="10"/>
  <c r="G36" i="10"/>
  <c r="D36" i="10"/>
  <c r="AD35" i="10"/>
  <c r="X34" i="10"/>
  <c r="O34" i="10"/>
  <c r="G34" i="10"/>
  <c r="D34" i="10"/>
  <c r="AD33" i="10"/>
  <c r="AD32" i="10"/>
  <c r="X32" i="10"/>
  <c r="AD31" i="10"/>
  <c r="X31" i="10"/>
  <c r="O31" i="10"/>
  <c r="G31" i="10"/>
  <c r="D31" i="10"/>
  <c r="Y30" i="10"/>
  <c r="X30" i="10"/>
  <c r="AD30" i="10" s="1"/>
  <c r="U30" i="10"/>
  <c r="O30" i="10"/>
  <c r="H30" i="10"/>
  <c r="G30" i="10"/>
  <c r="D30" i="10"/>
  <c r="X29" i="10"/>
  <c r="O29" i="10"/>
  <c r="G29" i="10"/>
  <c r="D29" i="10"/>
  <c r="X28" i="10"/>
  <c r="AD28" i="10" s="1"/>
  <c r="U28" i="10"/>
  <c r="O28" i="10"/>
  <c r="H28" i="10"/>
  <c r="G28" i="10"/>
  <c r="D28" i="10"/>
  <c r="AD27" i="10"/>
  <c r="X27" i="10"/>
  <c r="O27" i="10"/>
  <c r="G27" i="10"/>
  <c r="D27" i="10"/>
  <c r="X26" i="10"/>
  <c r="AD26" i="10" s="1"/>
  <c r="U26" i="10"/>
  <c r="O26" i="10"/>
  <c r="G26" i="10"/>
  <c r="D26" i="10"/>
  <c r="H26" i="10" s="1"/>
  <c r="X25" i="10"/>
  <c r="O25" i="10"/>
  <c r="G25" i="10"/>
  <c r="D25" i="10"/>
  <c r="X24" i="10"/>
  <c r="AD24" i="10" s="1"/>
  <c r="U24" i="10"/>
  <c r="O24" i="10"/>
  <c r="H24" i="10"/>
  <c r="G24" i="10"/>
  <c r="D24" i="10"/>
  <c r="AD23" i="10"/>
  <c r="X23" i="10"/>
  <c r="O23" i="10"/>
  <c r="G23" i="10"/>
  <c r="D23" i="10"/>
  <c r="X22" i="10"/>
  <c r="AD22" i="10" s="1"/>
  <c r="U22" i="10"/>
  <c r="O22" i="10"/>
  <c r="G22" i="10"/>
  <c r="D22" i="10"/>
  <c r="H22" i="10" s="1"/>
  <c r="AD21" i="10"/>
  <c r="X20" i="10"/>
  <c r="AD20" i="10" s="1"/>
  <c r="U20" i="10"/>
  <c r="O20" i="10"/>
  <c r="G20" i="10"/>
  <c r="D20" i="10"/>
  <c r="H20" i="10" s="1"/>
  <c r="X19" i="10"/>
  <c r="O19" i="10"/>
  <c r="G19" i="10"/>
  <c r="D19" i="10"/>
  <c r="AD18" i="10"/>
  <c r="AD17" i="10"/>
  <c r="X17" i="10"/>
  <c r="Y17" i="10" s="1"/>
  <c r="O17" i="10"/>
  <c r="O263" i="10" s="1"/>
  <c r="G17" i="10"/>
  <c r="D17" i="10"/>
  <c r="X16" i="10"/>
  <c r="AD16" i="10" s="1"/>
  <c r="U16" i="10"/>
  <c r="O16" i="10"/>
  <c r="G16" i="10"/>
  <c r="D16" i="10"/>
  <c r="H16" i="10" s="1"/>
  <c r="H265" i="9"/>
  <c r="AE263" i="9"/>
  <c r="AD263" i="9"/>
  <c r="AB263" i="9"/>
  <c r="AA263" i="9"/>
  <c r="Z263" i="9"/>
  <c r="T263" i="9"/>
  <c r="S263" i="9"/>
  <c r="Q263" i="9"/>
  <c r="P263" i="9"/>
  <c r="N263" i="9"/>
  <c r="M263" i="9"/>
  <c r="K263" i="9"/>
  <c r="J263" i="9"/>
  <c r="I263" i="9"/>
  <c r="AN262" i="9"/>
  <c r="AC262" i="9"/>
  <c r="AP262" i="9" s="1"/>
  <c r="X262" i="9"/>
  <c r="R262" i="9"/>
  <c r="O262" i="9"/>
  <c r="L262" i="9"/>
  <c r="G262" i="9"/>
  <c r="D262" i="9"/>
  <c r="C262" i="9"/>
  <c r="AN261" i="9"/>
  <c r="AC261" i="9"/>
  <c r="AP261" i="9" s="1"/>
  <c r="X261" i="9"/>
  <c r="V261" i="9"/>
  <c r="W261" i="9" s="1"/>
  <c r="R261" i="9"/>
  <c r="O261" i="9"/>
  <c r="L261" i="9"/>
  <c r="G261" i="9"/>
  <c r="D261" i="9"/>
  <c r="C261" i="9"/>
  <c r="AN260" i="9"/>
  <c r="AC260" i="9"/>
  <c r="AP260" i="9" s="1"/>
  <c r="X260" i="9"/>
  <c r="R260" i="9"/>
  <c r="O260" i="9"/>
  <c r="L260" i="9"/>
  <c r="G260" i="9"/>
  <c r="D260" i="9"/>
  <c r="AN259" i="9"/>
  <c r="AC259" i="9"/>
  <c r="AP259" i="9" s="1"/>
  <c r="X259" i="9"/>
  <c r="R259" i="9"/>
  <c r="O259" i="9"/>
  <c r="L259" i="9"/>
  <c r="G259" i="9"/>
  <c r="D259" i="9"/>
  <c r="AN258" i="9"/>
  <c r="AC258" i="9"/>
  <c r="AP258" i="9" s="1"/>
  <c r="X258" i="9"/>
  <c r="R258" i="9"/>
  <c r="O258" i="9"/>
  <c r="L258" i="9"/>
  <c r="G258" i="9"/>
  <c r="D258" i="9"/>
  <c r="AN257" i="9"/>
  <c r="AC257" i="9"/>
  <c r="AP257" i="9" s="1"/>
  <c r="X257" i="9"/>
  <c r="R257" i="9"/>
  <c r="O257" i="9"/>
  <c r="L257" i="9"/>
  <c r="G257" i="9"/>
  <c r="D257" i="9"/>
  <c r="AN256" i="9"/>
  <c r="AC256" i="9"/>
  <c r="AP256" i="9" s="1"/>
  <c r="X256" i="9"/>
  <c r="R256" i="9"/>
  <c r="O256" i="9"/>
  <c r="L256" i="9"/>
  <c r="G256" i="9"/>
  <c r="D256" i="9"/>
  <c r="AN255" i="9"/>
  <c r="AC255" i="9"/>
  <c r="AP255" i="9" s="1"/>
  <c r="X255" i="9"/>
  <c r="R255" i="9"/>
  <c r="O255" i="9"/>
  <c r="L255" i="9"/>
  <c r="G255" i="9"/>
  <c r="D255" i="9"/>
  <c r="AN254" i="9"/>
  <c r="AC254" i="9"/>
  <c r="AP254" i="9" s="1"/>
  <c r="X254" i="9"/>
  <c r="R254" i="9"/>
  <c r="O254" i="9"/>
  <c r="L254" i="9"/>
  <c r="G254" i="9"/>
  <c r="D254" i="9"/>
  <c r="AN253" i="9"/>
  <c r="AC253" i="9"/>
  <c r="AP253" i="9" s="1"/>
  <c r="X253" i="9"/>
  <c r="R253" i="9"/>
  <c r="O253" i="9"/>
  <c r="L253" i="9"/>
  <c r="G253" i="9"/>
  <c r="D253" i="9"/>
  <c r="AN252" i="9"/>
  <c r="AC252" i="9"/>
  <c r="AP252" i="9" s="1"/>
  <c r="X252" i="9"/>
  <c r="R252" i="9"/>
  <c r="O252" i="9"/>
  <c r="L252" i="9"/>
  <c r="G252" i="9"/>
  <c r="D252" i="9"/>
  <c r="AN251" i="9"/>
  <c r="AC251" i="9"/>
  <c r="AP251" i="9" s="1"/>
  <c r="X251" i="9"/>
  <c r="R251" i="9"/>
  <c r="O251" i="9"/>
  <c r="L251" i="9"/>
  <c r="G251" i="9"/>
  <c r="D251" i="9"/>
  <c r="AN250" i="9"/>
  <c r="AC250" i="9"/>
  <c r="AP250" i="9" s="1"/>
  <c r="X250" i="9"/>
  <c r="V250" i="9"/>
  <c r="W250" i="9" s="1"/>
  <c r="R250" i="9"/>
  <c r="O250" i="9"/>
  <c r="L250" i="9"/>
  <c r="G250" i="9"/>
  <c r="D250" i="9"/>
  <c r="C250" i="9"/>
  <c r="AN249" i="9"/>
  <c r="AC249" i="9"/>
  <c r="AP249" i="9" s="1"/>
  <c r="X249" i="9"/>
  <c r="R249" i="9"/>
  <c r="O249" i="9"/>
  <c r="L249" i="9"/>
  <c r="G249" i="9"/>
  <c r="D249" i="9"/>
  <c r="C249" i="9"/>
  <c r="AN248" i="9"/>
  <c r="AK248" i="9"/>
  <c r="AC248" i="9"/>
  <c r="AP248" i="9" s="1"/>
  <c r="X248" i="9"/>
  <c r="R248" i="9"/>
  <c r="O248" i="9"/>
  <c r="L248" i="9"/>
  <c r="G248" i="9"/>
  <c r="D248" i="9"/>
  <c r="C248" i="9"/>
  <c r="AP247" i="9"/>
  <c r="AO247" i="9"/>
  <c r="AN247" i="9"/>
  <c r="AM247" i="9"/>
  <c r="AL247" i="9"/>
  <c r="AH247" i="9"/>
  <c r="AF247" i="9"/>
  <c r="AP246" i="9"/>
  <c r="AN246" i="9"/>
  <c r="AL246" i="9"/>
  <c r="AK246" i="9"/>
  <c r="AC246" i="9"/>
  <c r="Y246" i="9"/>
  <c r="AK247" i="9" s="1"/>
  <c r="X246" i="9"/>
  <c r="AO246" i="9" s="1"/>
  <c r="U246" i="9"/>
  <c r="R246" i="9"/>
  <c r="O246" i="9"/>
  <c r="L246" i="9"/>
  <c r="H246" i="9"/>
  <c r="G246" i="9"/>
  <c r="D246" i="9"/>
  <c r="AP245" i="9"/>
  <c r="AO245" i="9"/>
  <c r="AN245" i="9"/>
  <c r="AM245" i="9"/>
  <c r="AL245" i="9"/>
  <c r="AH245" i="9"/>
  <c r="AF245" i="9"/>
  <c r="AN244" i="9"/>
  <c r="AC244" i="9"/>
  <c r="X244" i="9"/>
  <c r="R244" i="9"/>
  <c r="O244" i="9"/>
  <c r="L244" i="9"/>
  <c r="G244" i="9"/>
  <c r="D244" i="9"/>
  <c r="AN243" i="9"/>
  <c r="AK243" i="9"/>
  <c r="AC243" i="9"/>
  <c r="AP243" i="9" s="1"/>
  <c r="X243" i="9"/>
  <c r="R243" i="9"/>
  <c r="O243" i="9"/>
  <c r="L243" i="9"/>
  <c r="G243" i="9"/>
  <c r="D243" i="9"/>
  <c r="AP242" i="9"/>
  <c r="AO242" i="9"/>
  <c r="AN242" i="9"/>
  <c r="AM242" i="9"/>
  <c r="AL242" i="9"/>
  <c r="AH242" i="9"/>
  <c r="AF242" i="9"/>
  <c r="AP241" i="9"/>
  <c r="AN241" i="9"/>
  <c r="AL241" i="9"/>
  <c r="AC241" i="9"/>
  <c r="Y241" i="9"/>
  <c r="AK242" i="9" s="1"/>
  <c r="X241" i="9"/>
  <c r="AO241" i="9" s="1"/>
  <c r="U241" i="9"/>
  <c r="R241" i="9"/>
  <c r="O241" i="9"/>
  <c r="L241" i="9"/>
  <c r="H241" i="9"/>
  <c r="G241" i="9"/>
  <c r="D241" i="9"/>
  <c r="AP240" i="9"/>
  <c r="AN240" i="9"/>
  <c r="AL240" i="9"/>
  <c r="AC240" i="9"/>
  <c r="Y240" i="9"/>
  <c r="AK241" i="9" s="1"/>
  <c r="X240" i="9"/>
  <c r="AO240" i="9" s="1"/>
  <c r="U240" i="9"/>
  <c r="R240" i="9"/>
  <c r="O240" i="9"/>
  <c r="L240" i="9"/>
  <c r="H240" i="9"/>
  <c r="G240" i="9"/>
  <c r="D240" i="9"/>
  <c r="AP239" i="9"/>
  <c r="AN239" i="9"/>
  <c r="AL239" i="9"/>
  <c r="AC239" i="9"/>
  <c r="Y239" i="9"/>
  <c r="AK240" i="9" s="1"/>
  <c r="X239" i="9"/>
  <c r="AO239" i="9" s="1"/>
  <c r="C239" i="9"/>
  <c r="AN238" i="9"/>
  <c r="AC238" i="9"/>
  <c r="AP238" i="9" s="1"/>
  <c r="X238" i="9"/>
  <c r="U238" i="9"/>
  <c r="R238" i="9"/>
  <c r="O238" i="9"/>
  <c r="L238" i="9"/>
  <c r="G238" i="9"/>
  <c r="H238" i="9" s="1"/>
  <c r="D238" i="9"/>
  <c r="C238" i="9"/>
  <c r="AN237" i="9"/>
  <c r="AC237" i="9"/>
  <c r="AP237" i="9" s="1"/>
  <c r="X237" i="9"/>
  <c r="R237" i="9"/>
  <c r="O237" i="9"/>
  <c r="L237" i="9"/>
  <c r="G237" i="9"/>
  <c r="D237" i="9"/>
  <c r="C237" i="9"/>
  <c r="AN236" i="9"/>
  <c r="AC236" i="9"/>
  <c r="AP236" i="9" s="1"/>
  <c r="X236" i="9"/>
  <c r="R236" i="9"/>
  <c r="O236" i="9"/>
  <c r="L236" i="9"/>
  <c r="G236" i="9"/>
  <c r="D236" i="9"/>
  <c r="C236" i="9"/>
  <c r="AN235" i="9"/>
  <c r="AC235" i="9"/>
  <c r="AP235" i="9" s="1"/>
  <c r="X235" i="9"/>
  <c r="R235" i="9"/>
  <c r="O235" i="9"/>
  <c r="L235" i="9"/>
  <c r="G235" i="9"/>
  <c r="D235" i="9"/>
  <c r="C235" i="9"/>
  <c r="AN234" i="9"/>
  <c r="AK234" i="9"/>
  <c r="AC234" i="9"/>
  <c r="AP234" i="9" s="1"/>
  <c r="X234" i="9"/>
  <c r="R234" i="9"/>
  <c r="O234" i="9"/>
  <c r="L234" i="9"/>
  <c r="G234" i="9"/>
  <c r="D234" i="9"/>
  <c r="C234" i="9"/>
  <c r="AP233" i="9"/>
  <c r="AO233" i="9"/>
  <c r="AN233" i="9"/>
  <c r="AM233" i="9"/>
  <c r="AL233" i="9"/>
  <c r="AK233" i="9"/>
  <c r="AH233" i="9"/>
  <c r="AF233" i="9"/>
  <c r="AP232" i="9"/>
  <c r="AN232" i="9"/>
  <c r="AL232" i="9"/>
  <c r="AC232" i="9"/>
  <c r="Y232" i="9"/>
  <c r="X232" i="9"/>
  <c r="AO232" i="9" s="1"/>
  <c r="U232" i="9"/>
  <c r="R232" i="9"/>
  <c r="O232" i="9"/>
  <c r="L232" i="9"/>
  <c r="H232" i="9"/>
  <c r="G232" i="9"/>
  <c r="D232" i="9"/>
  <c r="AP231" i="9"/>
  <c r="AN231" i="9"/>
  <c r="AL231" i="9"/>
  <c r="AC231" i="9"/>
  <c r="Y231" i="9"/>
  <c r="AK232" i="9" s="1"/>
  <c r="X231" i="9"/>
  <c r="AO231" i="9" s="1"/>
  <c r="U231" i="9"/>
  <c r="R231" i="9"/>
  <c r="O231" i="9"/>
  <c r="L231" i="9"/>
  <c r="H231" i="9"/>
  <c r="G231" i="9"/>
  <c r="D231" i="9"/>
  <c r="AP230" i="9"/>
  <c r="AN230" i="9"/>
  <c r="AC230" i="9"/>
  <c r="X230" i="9"/>
  <c r="AO230" i="9" s="1"/>
  <c r="R230" i="9"/>
  <c r="O230" i="9"/>
  <c r="U230" i="9" s="1"/>
  <c r="L230" i="9"/>
  <c r="H230" i="9"/>
  <c r="G230" i="9"/>
  <c r="D230" i="9"/>
  <c r="AP229" i="9"/>
  <c r="AN229" i="9"/>
  <c r="AC229" i="9"/>
  <c r="X229" i="9"/>
  <c r="AO229" i="9" s="1"/>
  <c r="R229" i="9"/>
  <c r="O229" i="9"/>
  <c r="U229" i="9" s="1"/>
  <c r="AP228" i="9"/>
  <c r="AN228" i="9"/>
  <c r="AK228" i="9"/>
  <c r="AC228" i="9"/>
  <c r="X228" i="9"/>
  <c r="AO228" i="9" s="1"/>
  <c r="R228" i="9"/>
  <c r="O228" i="9"/>
  <c r="U228" i="9" s="1"/>
  <c r="L228" i="9"/>
  <c r="G228" i="9"/>
  <c r="D228" i="9"/>
  <c r="H228" i="9" s="1"/>
  <c r="AP227" i="9"/>
  <c r="AO227" i="9"/>
  <c r="AN227" i="9"/>
  <c r="AM227" i="9"/>
  <c r="AL227" i="9"/>
  <c r="AH227" i="9"/>
  <c r="AF227" i="9"/>
  <c r="AN226" i="9"/>
  <c r="AK226" i="9"/>
  <c r="AC226" i="9"/>
  <c r="AP226" i="9" s="1"/>
  <c r="X226" i="9"/>
  <c r="R226" i="9"/>
  <c r="O226" i="9"/>
  <c r="L226" i="9"/>
  <c r="G226" i="9"/>
  <c r="D226" i="9"/>
  <c r="C226" i="9"/>
  <c r="AP225" i="9"/>
  <c r="AO225" i="9"/>
  <c r="AN225" i="9"/>
  <c r="AM225" i="9"/>
  <c r="AL225" i="9"/>
  <c r="AH225" i="9"/>
  <c r="AF225" i="9"/>
  <c r="AP224" i="9"/>
  <c r="AN224" i="9"/>
  <c r="AC224" i="9"/>
  <c r="X224" i="9"/>
  <c r="AO224" i="9" s="1"/>
  <c r="R224" i="9"/>
  <c r="O224" i="9"/>
  <c r="U224" i="9" s="1"/>
  <c r="L224" i="9"/>
  <c r="G224" i="9"/>
  <c r="D224" i="9"/>
  <c r="H224" i="9" s="1"/>
  <c r="AP223" i="9"/>
  <c r="AN223" i="9"/>
  <c r="AK223" i="9"/>
  <c r="AC223" i="9"/>
  <c r="X223" i="9"/>
  <c r="AO223" i="9" s="1"/>
  <c r="R223" i="9"/>
  <c r="O223" i="9"/>
  <c r="U223" i="9" s="1"/>
  <c r="L223" i="9"/>
  <c r="G223" i="9"/>
  <c r="D223" i="9"/>
  <c r="H223" i="9" s="1"/>
  <c r="AP222" i="9"/>
  <c r="AO222" i="9"/>
  <c r="AN222" i="9"/>
  <c r="AM222" i="9"/>
  <c r="AL222" i="9"/>
  <c r="AH222" i="9"/>
  <c r="AF222" i="9"/>
  <c r="AN221" i="9"/>
  <c r="AC221" i="9"/>
  <c r="AP221" i="9" s="1"/>
  <c r="X221" i="9"/>
  <c r="R221" i="9"/>
  <c r="O221" i="9"/>
  <c r="L221" i="9"/>
  <c r="G221" i="9"/>
  <c r="D221" i="9"/>
  <c r="AN220" i="9"/>
  <c r="AC220" i="9"/>
  <c r="X220" i="9"/>
  <c r="D220" i="9"/>
  <c r="AN219" i="9"/>
  <c r="AC219" i="9"/>
  <c r="AP219" i="9" s="1"/>
  <c r="X219" i="9"/>
  <c r="D219" i="9"/>
  <c r="AN218" i="9"/>
  <c r="AC218" i="9"/>
  <c r="X218" i="9"/>
  <c r="D218" i="9"/>
  <c r="AN217" i="9"/>
  <c r="AC217" i="9"/>
  <c r="AP217" i="9" s="1"/>
  <c r="X217" i="9"/>
  <c r="D217" i="9"/>
  <c r="AN216" i="9"/>
  <c r="AC216" i="9"/>
  <c r="X216" i="9"/>
  <c r="D216" i="9"/>
  <c r="AN215" i="9"/>
  <c r="AC215" i="9"/>
  <c r="AP215" i="9" s="1"/>
  <c r="X215" i="9"/>
  <c r="R215" i="9"/>
  <c r="O215" i="9"/>
  <c r="L215" i="9"/>
  <c r="G215" i="9"/>
  <c r="D215" i="9"/>
  <c r="AN214" i="9"/>
  <c r="AC214" i="9"/>
  <c r="X214" i="9"/>
  <c r="AP213" i="9"/>
  <c r="AN213" i="9"/>
  <c r="AC213" i="9"/>
  <c r="X213" i="9"/>
  <c r="AO213" i="9" s="1"/>
  <c r="AN212" i="9"/>
  <c r="AC212" i="9"/>
  <c r="X212" i="9"/>
  <c r="R212" i="9"/>
  <c r="O212" i="9"/>
  <c r="L212" i="9"/>
  <c r="G212" i="9"/>
  <c r="D212" i="9"/>
  <c r="AN211" i="9"/>
  <c r="AK211" i="9"/>
  <c r="AC211" i="9"/>
  <c r="AP211" i="9" s="1"/>
  <c r="X211" i="9"/>
  <c r="R211" i="9"/>
  <c r="O211" i="9"/>
  <c r="L211" i="9"/>
  <c r="G211" i="9"/>
  <c r="D211" i="9"/>
  <c r="AP210" i="9"/>
  <c r="AO210" i="9"/>
  <c r="AN210" i="9"/>
  <c r="AM210" i="9"/>
  <c r="AL210" i="9"/>
  <c r="AH210" i="9"/>
  <c r="AF210" i="9"/>
  <c r="AP209" i="9"/>
  <c r="AN209" i="9"/>
  <c r="AC209" i="9"/>
  <c r="X209" i="9"/>
  <c r="AO209" i="9" s="1"/>
  <c r="R209" i="9"/>
  <c r="O209" i="9"/>
  <c r="U209" i="9" s="1"/>
  <c r="L209" i="9"/>
  <c r="G209" i="9"/>
  <c r="D209" i="9"/>
  <c r="H209" i="9" s="1"/>
  <c r="AP208" i="9"/>
  <c r="AN208" i="9"/>
  <c r="AC208" i="9"/>
  <c r="X208" i="9"/>
  <c r="AO208" i="9" s="1"/>
  <c r="R208" i="9"/>
  <c r="O208" i="9"/>
  <c r="U208" i="9" s="1"/>
  <c r="L208" i="9"/>
  <c r="H208" i="9"/>
  <c r="G208" i="9"/>
  <c r="D208" i="9"/>
  <c r="AP207" i="9"/>
  <c r="AN207" i="9"/>
  <c r="AC207" i="9"/>
  <c r="X207" i="9"/>
  <c r="AO207" i="9" s="1"/>
  <c r="R207" i="9"/>
  <c r="O207" i="9"/>
  <c r="U207" i="9" s="1"/>
  <c r="L207" i="9"/>
  <c r="G207" i="9"/>
  <c r="D207" i="9"/>
  <c r="H207" i="9" s="1"/>
  <c r="AP206" i="9"/>
  <c r="AN206" i="9"/>
  <c r="AL206" i="9"/>
  <c r="AC206" i="9"/>
  <c r="Y206" i="9"/>
  <c r="AK207" i="9" s="1"/>
  <c r="X206" i="9"/>
  <c r="AO206" i="9" s="1"/>
  <c r="R206" i="9"/>
  <c r="O206" i="9"/>
  <c r="U206" i="9" s="1"/>
  <c r="L206" i="9"/>
  <c r="H206" i="9"/>
  <c r="G206" i="9"/>
  <c r="D206" i="9"/>
  <c r="AP205" i="9"/>
  <c r="AN205" i="9"/>
  <c r="AC205" i="9"/>
  <c r="X205" i="9"/>
  <c r="AO205" i="9" s="1"/>
  <c r="C205" i="9"/>
  <c r="AN204" i="9"/>
  <c r="AC204" i="9"/>
  <c r="AP204" i="9" s="1"/>
  <c r="X204" i="9"/>
  <c r="R204" i="9"/>
  <c r="O204" i="9"/>
  <c r="L204" i="9"/>
  <c r="G204" i="9"/>
  <c r="D204" i="9"/>
  <c r="C204" i="9"/>
  <c r="AN203" i="9"/>
  <c r="AC203" i="9"/>
  <c r="X203" i="9"/>
  <c r="R203" i="9"/>
  <c r="O203" i="9"/>
  <c r="L203" i="9"/>
  <c r="G203" i="9"/>
  <c r="D203" i="9"/>
  <c r="C203" i="9"/>
  <c r="AN202" i="9"/>
  <c r="AK202" i="9"/>
  <c r="AC202" i="9"/>
  <c r="AP202" i="9" s="1"/>
  <c r="X202" i="9"/>
  <c r="R202" i="9"/>
  <c r="O202" i="9"/>
  <c r="L202" i="9"/>
  <c r="G202" i="9"/>
  <c r="D202" i="9"/>
  <c r="C202" i="9"/>
  <c r="AP201" i="9"/>
  <c r="AO201" i="9"/>
  <c r="AN201" i="9"/>
  <c r="AM201" i="9"/>
  <c r="AL201" i="9"/>
  <c r="AH201" i="9"/>
  <c r="AF201" i="9"/>
  <c r="AP200" i="9"/>
  <c r="AN200" i="9"/>
  <c r="AC200" i="9"/>
  <c r="X200" i="9"/>
  <c r="AO200" i="9" s="1"/>
  <c r="R200" i="9"/>
  <c r="O200" i="9"/>
  <c r="U200" i="9" s="1"/>
  <c r="L200" i="9"/>
  <c r="G200" i="9"/>
  <c r="D200" i="9"/>
  <c r="H200" i="9" s="1"/>
  <c r="AP199" i="9"/>
  <c r="AN199" i="9"/>
  <c r="AC199" i="9"/>
  <c r="X199" i="9"/>
  <c r="AO199" i="9" s="1"/>
  <c r="R199" i="9"/>
  <c r="O199" i="9"/>
  <c r="U199" i="9" s="1"/>
  <c r="L199" i="9"/>
  <c r="H199" i="9"/>
  <c r="G199" i="9"/>
  <c r="D199" i="9"/>
  <c r="AP198" i="9"/>
  <c r="AN198" i="9"/>
  <c r="AK198" i="9"/>
  <c r="AC198" i="9"/>
  <c r="X198" i="9"/>
  <c r="AO198" i="9" s="1"/>
  <c r="R198" i="9"/>
  <c r="O198" i="9"/>
  <c r="U198" i="9" s="1"/>
  <c r="L198" i="9"/>
  <c r="H198" i="9"/>
  <c r="G198" i="9"/>
  <c r="D198" i="9"/>
  <c r="AP197" i="9"/>
  <c r="AO197" i="9"/>
  <c r="AN197" i="9"/>
  <c r="AM197" i="9"/>
  <c r="AL197" i="9"/>
  <c r="AH197" i="9"/>
  <c r="AF197" i="9"/>
  <c r="AN196" i="9"/>
  <c r="AK196" i="9"/>
  <c r="AC196" i="9"/>
  <c r="X196" i="9"/>
  <c r="R196" i="9"/>
  <c r="O196" i="9"/>
  <c r="L196" i="9"/>
  <c r="G196" i="9"/>
  <c r="D196" i="9"/>
  <c r="AP195" i="9"/>
  <c r="AO195" i="9"/>
  <c r="AN195" i="9"/>
  <c r="AM195" i="9"/>
  <c r="AL195" i="9"/>
  <c r="AH195" i="9"/>
  <c r="AF195" i="9"/>
  <c r="AP194" i="9"/>
  <c r="AN194" i="9"/>
  <c r="AC194" i="9"/>
  <c r="X194" i="9"/>
  <c r="AO194" i="9" s="1"/>
  <c r="R194" i="9"/>
  <c r="O194" i="9"/>
  <c r="U194" i="9" s="1"/>
  <c r="L194" i="9"/>
  <c r="H194" i="9"/>
  <c r="G194" i="9"/>
  <c r="D194" i="9"/>
  <c r="AP193" i="9"/>
  <c r="AN193" i="9"/>
  <c r="AL193" i="9"/>
  <c r="AC193" i="9"/>
  <c r="Y193" i="9"/>
  <c r="AK194" i="9" s="1"/>
  <c r="X193" i="9"/>
  <c r="AO193" i="9" s="1"/>
  <c r="U193" i="9"/>
  <c r="R193" i="9"/>
  <c r="O193" i="9"/>
  <c r="L193" i="9"/>
  <c r="H193" i="9"/>
  <c r="G193" i="9"/>
  <c r="D193" i="9"/>
  <c r="AP192" i="9"/>
  <c r="AN192" i="9"/>
  <c r="AL192" i="9"/>
  <c r="AC192" i="9"/>
  <c r="Y192" i="9"/>
  <c r="AK193" i="9" s="1"/>
  <c r="X192" i="9"/>
  <c r="AO192" i="9" s="1"/>
  <c r="U192" i="9"/>
  <c r="R192" i="9"/>
  <c r="O192" i="9"/>
  <c r="L192" i="9"/>
  <c r="H192" i="9"/>
  <c r="G192" i="9"/>
  <c r="D192" i="9"/>
  <c r="AP191" i="9"/>
  <c r="AN191" i="9"/>
  <c r="AL191" i="9"/>
  <c r="AC191" i="9"/>
  <c r="Y191" i="9"/>
  <c r="AK192" i="9" s="1"/>
  <c r="X191" i="9"/>
  <c r="AO191" i="9" s="1"/>
  <c r="U191" i="9"/>
  <c r="R191" i="9"/>
  <c r="O191" i="9"/>
  <c r="L191" i="9"/>
  <c r="H191" i="9"/>
  <c r="G191" i="9"/>
  <c r="D191" i="9"/>
  <c r="AP190" i="9"/>
  <c r="AN190" i="9"/>
  <c r="AL190" i="9"/>
  <c r="AC190" i="9"/>
  <c r="Y190" i="9"/>
  <c r="AK191" i="9" s="1"/>
  <c r="X190" i="9"/>
  <c r="AO190" i="9" s="1"/>
  <c r="U190" i="9"/>
  <c r="R190" i="9"/>
  <c r="O190" i="9"/>
  <c r="L190" i="9"/>
  <c r="H190" i="9"/>
  <c r="G190" i="9"/>
  <c r="D190" i="9"/>
  <c r="AP189" i="9"/>
  <c r="AN189" i="9"/>
  <c r="AL189" i="9"/>
  <c r="AC189" i="9"/>
  <c r="Y189" i="9"/>
  <c r="AK190" i="9" s="1"/>
  <c r="X189" i="9"/>
  <c r="AO189" i="9" s="1"/>
  <c r="U189" i="9"/>
  <c r="R189" i="9"/>
  <c r="O189" i="9"/>
  <c r="L189" i="9"/>
  <c r="H189" i="9"/>
  <c r="G189" i="9"/>
  <c r="D189" i="9"/>
  <c r="AP188" i="9"/>
  <c r="AN188" i="9"/>
  <c r="AL188" i="9"/>
  <c r="AC188" i="9"/>
  <c r="Y188" i="9"/>
  <c r="AK189" i="9" s="1"/>
  <c r="X188" i="9"/>
  <c r="AO188" i="9" s="1"/>
  <c r="U188" i="9"/>
  <c r="R188" i="9"/>
  <c r="O188" i="9"/>
  <c r="L188" i="9"/>
  <c r="H188" i="9"/>
  <c r="G188" i="9"/>
  <c r="D188" i="9"/>
  <c r="AP187" i="9"/>
  <c r="AN187" i="9"/>
  <c r="AL187" i="9"/>
  <c r="AC187" i="9"/>
  <c r="Y187" i="9"/>
  <c r="AK188" i="9" s="1"/>
  <c r="X187" i="9"/>
  <c r="AO187" i="9" s="1"/>
  <c r="C187" i="9"/>
  <c r="AN186" i="9"/>
  <c r="AC186" i="9"/>
  <c r="AP186" i="9" s="1"/>
  <c r="X186" i="9"/>
  <c r="AP185" i="9"/>
  <c r="AN185" i="9"/>
  <c r="AL185" i="9"/>
  <c r="AC185" i="9"/>
  <c r="Y185" i="9"/>
  <c r="AK186" i="9" s="1"/>
  <c r="X185" i="9"/>
  <c r="AO185" i="9" s="1"/>
  <c r="C185" i="9"/>
  <c r="AN184" i="9"/>
  <c r="AC184" i="9"/>
  <c r="AP184" i="9" s="1"/>
  <c r="X184" i="9"/>
  <c r="AP183" i="9"/>
  <c r="AN183" i="9"/>
  <c r="AL183" i="9"/>
  <c r="AC183" i="9"/>
  <c r="Y183" i="9"/>
  <c r="AK184" i="9" s="1"/>
  <c r="X183" i="9"/>
  <c r="AO183" i="9" s="1"/>
  <c r="U183" i="9"/>
  <c r="R183" i="9"/>
  <c r="O183" i="9"/>
  <c r="L183" i="9"/>
  <c r="H183" i="9"/>
  <c r="G183" i="9"/>
  <c r="D183" i="9"/>
  <c r="AP182" i="9"/>
  <c r="AN182" i="9"/>
  <c r="AC182" i="9"/>
  <c r="X182" i="9"/>
  <c r="AO182" i="9" s="1"/>
  <c r="R182" i="9"/>
  <c r="O182" i="9"/>
  <c r="U182" i="9" s="1"/>
  <c r="L182" i="9"/>
  <c r="H182" i="9"/>
  <c r="G182" i="9"/>
  <c r="D182" i="9"/>
  <c r="AP181" i="9"/>
  <c r="AN181" i="9"/>
  <c r="AC181" i="9"/>
  <c r="X181" i="9"/>
  <c r="AO181" i="9" s="1"/>
  <c r="U181" i="9"/>
  <c r="R181" i="9"/>
  <c r="O181" i="9"/>
  <c r="L181" i="9"/>
  <c r="H181" i="9"/>
  <c r="G181" i="9"/>
  <c r="D181" i="9"/>
  <c r="AP180" i="9"/>
  <c r="AN180" i="9"/>
  <c r="AL180" i="9"/>
  <c r="AC180" i="9"/>
  <c r="Y180" i="9"/>
  <c r="AK181" i="9" s="1"/>
  <c r="X180" i="9"/>
  <c r="AO180" i="9" s="1"/>
  <c r="U180" i="9"/>
  <c r="R180" i="9"/>
  <c r="O180" i="9"/>
  <c r="L180" i="9"/>
  <c r="H180" i="9"/>
  <c r="G180" i="9"/>
  <c r="D180" i="9"/>
  <c r="AP179" i="9"/>
  <c r="AN179" i="9"/>
  <c r="AL179" i="9"/>
  <c r="AC179" i="9"/>
  <c r="Y179" i="9"/>
  <c r="AK180" i="9" s="1"/>
  <c r="X179" i="9"/>
  <c r="AO179" i="9" s="1"/>
  <c r="U179" i="9"/>
  <c r="R179" i="9"/>
  <c r="O179" i="9"/>
  <c r="L179" i="9"/>
  <c r="H179" i="9"/>
  <c r="G179" i="9"/>
  <c r="D179" i="9"/>
  <c r="AP178" i="9"/>
  <c r="AN178" i="9"/>
  <c r="AC178" i="9"/>
  <c r="X178" i="9"/>
  <c r="AO178" i="9" s="1"/>
  <c r="R178" i="9"/>
  <c r="O178" i="9"/>
  <c r="U178" i="9" s="1"/>
  <c r="L178" i="9"/>
  <c r="H178" i="9"/>
  <c r="G178" i="9"/>
  <c r="D178" i="9"/>
  <c r="AP177" i="9"/>
  <c r="AN177" i="9"/>
  <c r="AC177" i="9"/>
  <c r="X177" i="9"/>
  <c r="AO177" i="9" s="1"/>
  <c r="R177" i="9"/>
  <c r="O177" i="9"/>
  <c r="U177" i="9" s="1"/>
  <c r="L177" i="9"/>
  <c r="G177" i="9"/>
  <c r="D177" i="9"/>
  <c r="H177" i="9" s="1"/>
  <c r="AP176" i="9"/>
  <c r="AN176" i="9"/>
  <c r="AK176" i="9"/>
  <c r="AC176" i="9"/>
  <c r="X176" i="9"/>
  <c r="AO176" i="9" s="1"/>
  <c r="R176" i="9"/>
  <c r="O176" i="9"/>
  <c r="U176" i="9" s="1"/>
  <c r="L176" i="9"/>
  <c r="G176" i="9"/>
  <c r="D176" i="9"/>
  <c r="H176" i="9" s="1"/>
  <c r="AP175" i="9"/>
  <c r="AO175" i="9"/>
  <c r="AN175" i="9"/>
  <c r="AM175" i="9"/>
  <c r="AL175" i="9"/>
  <c r="AH175" i="9"/>
  <c r="AF175" i="9"/>
  <c r="AN174" i="9"/>
  <c r="AK174" i="9"/>
  <c r="AC174" i="9"/>
  <c r="AP174" i="9" s="1"/>
  <c r="X174" i="9"/>
  <c r="R174" i="9"/>
  <c r="O174" i="9"/>
  <c r="L174" i="9"/>
  <c r="G174" i="9"/>
  <c r="D174" i="9"/>
  <c r="AP173" i="9"/>
  <c r="AO173" i="9"/>
  <c r="AN173" i="9"/>
  <c r="AM173" i="9"/>
  <c r="AL173" i="9"/>
  <c r="AH173" i="9"/>
  <c r="AF173" i="9"/>
  <c r="AP172" i="9"/>
  <c r="AN172" i="9"/>
  <c r="AC172" i="9"/>
  <c r="X172" i="9"/>
  <c r="AO172" i="9" s="1"/>
  <c r="R172" i="9"/>
  <c r="O172" i="9"/>
  <c r="U172" i="9" s="1"/>
  <c r="L172" i="9"/>
  <c r="G172" i="9"/>
  <c r="D172" i="9"/>
  <c r="H172" i="9" s="1"/>
  <c r="AP171" i="9"/>
  <c r="AN171" i="9"/>
  <c r="AL171" i="9"/>
  <c r="AC171" i="9"/>
  <c r="Y171" i="9"/>
  <c r="AK172" i="9" s="1"/>
  <c r="X171" i="9"/>
  <c r="AO171" i="9" s="1"/>
  <c r="C171" i="9"/>
  <c r="AN170" i="9"/>
  <c r="AC170" i="9"/>
  <c r="AP170" i="9" s="1"/>
  <c r="X170" i="9"/>
  <c r="AP169" i="9"/>
  <c r="AN169" i="9"/>
  <c r="AL169" i="9"/>
  <c r="AC169" i="9"/>
  <c r="Y169" i="9"/>
  <c r="AK170" i="9" s="1"/>
  <c r="X169" i="9"/>
  <c r="AO169" i="9" s="1"/>
  <c r="C169" i="9"/>
  <c r="AN168" i="9"/>
  <c r="AC168" i="9"/>
  <c r="AP168" i="9" s="1"/>
  <c r="X168" i="9"/>
  <c r="AP167" i="9"/>
  <c r="AN167" i="9"/>
  <c r="AL167" i="9"/>
  <c r="AC167" i="9"/>
  <c r="Y167" i="9"/>
  <c r="AK168" i="9" s="1"/>
  <c r="X167" i="9"/>
  <c r="AO167" i="9" s="1"/>
  <c r="AN166" i="9"/>
  <c r="AC166" i="9"/>
  <c r="AP166" i="9" s="1"/>
  <c r="X166" i="9"/>
  <c r="AP165" i="9"/>
  <c r="AN165" i="9"/>
  <c r="AL165" i="9"/>
  <c r="AC165" i="9"/>
  <c r="Y165" i="9"/>
  <c r="AK166" i="9" s="1"/>
  <c r="X165" i="9"/>
  <c r="AO165" i="9" s="1"/>
  <c r="AN164" i="9"/>
  <c r="AC164" i="9"/>
  <c r="AP164" i="9" s="1"/>
  <c r="X164" i="9"/>
  <c r="AP163" i="9"/>
  <c r="AN163" i="9"/>
  <c r="AL163" i="9"/>
  <c r="AC163" i="9"/>
  <c r="Y163" i="9"/>
  <c r="AK164" i="9" s="1"/>
  <c r="X163" i="9"/>
  <c r="AO163" i="9" s="1"/>
  <c r="AN162" i="9"/>
  <c r="AC162" i="9"/>
  <c r="AP162" i="9" s="1"/>
  <c r="X162" i="9"/>
  <c r="AP161" i="9"/>
  <c r="AN161" i="9"/>
  <c r="AL161" i="9"/>
  <c r="AC161" i="9"/>
  <c r="Y161" i="9"/>
  <c r="AK162" i="9" s="1"/>
  <c r="X161" i="9"/>
  <c r="AO161" i="9" s="1"/>
  <c r="AN160" i="9"/>
  <c r="AK160" i="9"/>
  <c r="AC160" i="9"/>
  <c r="AP160" i="9" s="1"/>
  <c r="X160" i="9"/>
  <c r="R160" i="9"/>
  <c r="O160" i="9"/>
  <c r="L160" i="9"/>
  <c r="G160" i="9"/>
  <c r="D160" i="9"/>
  <c r="AP159" i="9"/>
  <c r="AO159" i="9"/>
  <c r="AN159" i="9"/>
  <c r="AM159" i="9"/>
  <c r="AL159" i="9"/>
  <c r="AH159" i="9"/>
  <c r="AF159" i="9"/>
  <c r="AP158" i="9"/>
  <c r="AN158" i="9"/>
  <c r="AC158" i="9"/>
  <c r="X158" i="9"/>
  <c r="AO158" i="9" s="1"/>
  <c r="R158" i="9"/>
  <c r="O158" i="9"/>
  <c r="U158" i="9" s="1"/>
  <c r="L158" i="9"/>
  <c r="H158" i="9"/>
  <c r="G158" i="9"/>
  <c r="D158" i="9"/>
  <c r="AP157" i="9"/>
  <c r="AN157" i="9"/>
  <c r="AC157" i="9"/>
  <c r="X157" i="9"/>
  <c r="AO157" i="9" s="1"/>
  <c r="R157" i="9"/>
  <c r="O157" i="9"/>
  <c r="U157" i="9" s="1"/>
  <c r="L157" i="9"/>
  <c r="G157" i="9"/>
  <c r="D157" i="9"/>
  <c r="H157" i="9" s="1"/>
  <c r="AP156" i="9"/>
  <c r="AN156" i="9"/>
  <c r="AC156" i="9"/>
  <c r="X156" i="9"/>
  <c r="AO156" i="9" s="1"/>
  <c r="R156" i="9"/>
  <c r="O156" i="9"/>
  <c r="U156" i="9" s="1"/>
  <c r="L156" i="9"/>
  <c r="H156" i="9"/>
  <c r="G156" i="9"/>
  <c r="D156" i="9"/>
  <c r="AP155" i="9"/>
  <c r="AN155" i="9"/>
  <c r="AC155" i="9"/>
  <c r="X155" i="9"/>
  <c r="AO155" i="9" s="1"/>
  <c r="R155" i="9"/>
  <c r="O155" i="9"/>
  <c r="U155" i="9" s="1"/>
  <c r="L155" i="9"/>
  <c r="G155" i="9"/>
  <c r="D155" i="9"/>
  <c r="H155" i="9" s="1"/>
  <c r="AP154" i="9"/>
  <c r="AN154" i="9"/>
  <c r="AC154" i="9"/>
  <c r="X154" i="9"/>
  <c r="AO154" i="9" s="1"/>
  <c r="R154" i="9"/>
  <c r="O154" i="9"/>
  <c r="U154" i="9" s="1"/>
  <c r="L154" i="9"/>
  <c r="H154" i="9"/>
  <c r="G154" i="9"/>
  <c r="D154" i="9"/>
  <c r="AP153" i="9"/>
  <c r="AN153" i="9"/>
  <c r="AC153" i="9"/>
  <c r="X153" i="9"/>
  <c r="AO153" i="9" s="1"/>
  <c r="R153" i="9"/>
  <c r="O153" i="9"/>
  <c r="U153" i="9" s="1"/>
  <c r="L153" i="9"/>
  <c r="G153" i="9"/>
  <c r="D153" i="9"/>
  <c r="H153" i="9" s="1"/>
  <c r="AP152" i="9"/>
  <c r="AN152" i="9"/>
  <c r="AK152" i="9"/>
  <c r="AC152" i="9"/>
  <c r="X152" i="9"/>
  <c r="AO152" i="9" s="1"/>
  <c r="R152" i="9"/>
  <c r="O152" i="9"/>
  <c r="U152" i="9" s="1"/>
  <c r="L152" i="9"/>
  <c r="G152" i="9"/>
  <c r="D152" i="9"/>
  <c r="H152" i="9" s="1"/>
  <c r="AP151" i="9"/>
  <c r="AO151" i="9"/>
  <c r="AN151" i="9"/>
  <c r="AM151" i="9"/>
  <c r="AL151" i="9"/>
  <c r="AH151" i="9"/>
  <c r="AF151" i="9"/>
  <c r="AN150" i="9"/>
  <c r="AC150" i="9"/>
  <c r="AP150" i="9" s="1"/>
  <c r="X150" i="9"/>
  <c r="R150" i="9"/>
  <c r="O150" i="9"/>
  <c r="L150" i="9"/>
  <c r="G150" i="9"/>
  <c r="D150" i="9"/>
  <c r="AN149" i="9"/>
  <c r="AC149" i="9"/>
  <c r="X149" i="9"/>
  <c r="R149" i="9"/>
  <c r="O149" i="9"/>
  <c r="L149" i="9"/>
  <c r="G149" i="9"/>
  <c r="D149" i="9"/>
  <c r="AN148" i="9"/>
  <c r="AC148" i="9"/>
  <c r="AP148" i="9" s="1"/>
  <c r="X148" i="9"/>
  <c r="R148" i="9"/>
  <c r="O148" i="9"/>
  <c r="L148" i="9"/>
  <c r="G148" i="9"/>
  <c r="D148" i="9"/>
  <c r="AN147" i="9"/>
  <c r="AC147" i="9"/>
  <c r="X147" i="9"/>
  <c r="R147" i="9"/>
  <c r="O147" i="9"/>
  <c r="L147" i="9"/>
  <c r="G147" i="9"/>
  <c r="D147" i="9"/>
  <c r="AN146" i="9"/>
  <c r="AC146" i="9"/>
  <c r="AP146" i="9" s="1"/>
  <c r="X146" i="9"/>
  <c r="R146" i="9"/>
  <c r="O146" i="9"/>
  <c r="L146" i="9"/>
  <c r="G146" i="9"/>
  <c r="D146" i="9"/>
  <c r="AN145" i="9"/>
  <c r="AK145" i="9"/>
  <c r="AC145" i="9"/>
  <c r="X145" i="9"/>
  <c r="R145" i="9"/>
  <c r="O145" i="9"/>
  <c r="L145" i="9"/>
  <c r="G145" i="9"/>
  <c r="D145" i="9"/>
  <c r="AP144" i="9"/>
  <c r="AO144" i="9"/>
  <c r="AN144" i="9"/>
  <c r="AM144" i="9"/>
  <c r="AL144" i="9"/>
  <c r="AH144" i="9"/>
  <c r="AF144" i="9"/>
  <c r="AP143" i="9"/>
  <c r="AN143" i="9"/>
  <c r="AC143" i="9"/>
  <c r="X143" i="9"/>
  <c r="AO143" i="9" s="1"/>
  <c r="AN142" i="9"/>
  <c r="AC142" i="9"/>
  <c r="AP142" i="9" s="1"/>
  <c r="X142" i="9"/>
  <c r="R142" i="9"/>
  <c r="O142" i="9"/>
  <c r="L142" i="9"/>
  <c r="G142" i="9"/>
  <c r="D142" i="9"/>
  <c r="AN141" i="9"/>
  <c r="AC141" i="9"/>
  <c r="AP141" i="9" s="1"/>
  <c r="X141" i="9"/>
  <c r="R141" i="9"/>
  <c r="O141" i="9"/>
  <c r="L141" i="9"/>
  <c r="G141" i="9"/>
  <c r="D141" i="9"/>
  <c r="AN140" i="9"/>
  <c r="AC140" i="9"/>
  <c r="AP140" i="9" s="1"/>
  <c r="X140" i="9"/>
  <c r="R140" i="9"/>
  <c r="O140" i="9"/>
  <c r="L140" i="9"/>
  <c r="G140" i="9"/>
  <c r="D140" i="9"/>
  <c r="AN139" i="9"/>
  <c r="AC139" i="9"/>
  <c r="AP139" i="9" s="1"/>
  <c r="X139" i="9"/>
  <c r="R139" i="9"/>
  <c r="O139" i="9"/>
  <c r="L139" i="9"/>
  <c r="G139" i="9"/>
  <c r="D139" i="9"/>
  <c r="AN138" i="9"/>
  <c r="AC138" i="9"/>
  <c r="X138" i="9"/>
  <c r="R138" i="9"/>
  <c r="O138" i="9"/>
  <c r="L138" i="9"/>
  <c r="G138" i="9"/>
  <c r="D138" i="9"/>
  <c r="AN137" i="9"/>
  <c r="AC137" i="9"/>
  <c r="AP137" i="9" s="1"/>
  <c r="X137" i="9"/>
  <c r="R137" i="9"/>
  <c r="O137" i="9"/>
  <c r="L137" i="9"/>
  <c r="G137" i="9"/>
  <c r="D137" i="9"/>
  <c r="AN136" i="9"/>
  <c r="AC136" i="9"/>
  <c r="X136" i="9"/>
  <c r="R136" i="9"/>
  <c r="O136" i="9"/>
  <c r="L136" i="9"/>
  <c r="G136" i="9"/>
  <c r="D136" i="9"/>
  <c r="AN135" i="9"/>
  <c r="AC135" i="9"/>
  <c r="AP135" i="9" s="1"/>
  <c r="X135" i="9"/>
  <c r="R135" i="9"/>
  <c r="O135" i="9"/>
  <c r="L135" i="9"/>
  <c r="G135" i="9"/>
  <c r="D135" i="9"/>
  <c r="AN134" i="9"/>
  <c r="AC134" i="9"/>
  <c r="AP134" i="9" s="1"/>
  <c r="X134" i="9"/>
  <c r="R134" i="9"/>
  <c r="O134" i="9"/>
  <c r="L134" i="9"/>
  <c r="G134" i="9"/>
  <c r="D134" i="9"/>
  <c r="AN133" i="9"/>
  <c r="AC133" i="9"/>
  <c r="AP133" i="9" s="1"/>
  <c r="X133" i="9"/>
  <c r="R133" i="9"/>
  <c r="O133" i="9"/>
  <c r="L133" i="9"/>
  <c r="G133" i="9"/>
  <c r="D133" i="9"/>
  <c r="AN132" i="9"/>
  <c r="AC132" i="9"/>
  <c r="X132" i="9"/>
  <c r="R132" i="9"/>
  <c r="O132" i="9"/>
  <c r="L132" i="9"/>
  <c r="G132" i="9"/>
  <c r="D132" i="9"/>
  <c r="AN131" i="9"/>
  <c r="AC131" i="9"/>
  <c r="AP131" i="9" s="1"/>
  <c r="X131" i="9"/>
  <c r="R131" i="9"/>
  <c r="O131" i="9"/>
  <c r="L131" i="9"/>
  <c r="G131" i="9"/>
  <c r="D131" i="9"/>
  <c r="AN130" i="9"/>
  <c r="AC130" i="9"/>
  <c r="X130" i="9"/>
  <c r="R130" i="9"/>
  <c r="O130" i="9"/>
  <c r="L130" i="9"/>
  <c r="G130" i="9"/>
  <c r="D130" i="9"/>
  <c r="AN129" i="9"/>
  <c r="AK129" i="9"/>
  <c r="AC129" i="9"/>
  <c r="AP129" i="9" s="1"/>
  <c r="X129" i="9"/>
  <c r="R129" i="9"/>
  <c r="O129" i="9"/>
  <c r="L129" i="9"/>
  <c r="G129" i="9"/>
  <c r="D129" i="9"/>
  <c r="AP128" i="9"/>
  <c r="AO128" i="9"/>
  <c r="AN128" i="9"/>
  <c r="AM128" i="9"/>
  <c r="AL128" i="9"/>
  <c r="AH128" i="9"/>
  <c r="AF128" i="9"/>
  <c r="AP127" i="9"/>
  <c r="AN127" i="9"/>
  <c r="AC127" i="9"/>
  <c r="X127" i="9"/>
  <c r="AO127" i="9" s="1"/>
  <c r="R127" i="9"/>
  <c r="O127" i="9"/>
  <c r="U127" i="9" s="1"/>
  <c r="L127" i="9"/>
  <c r="G127" i="9"/>
  <c r="D127" i="9"/>
  <c r="H127" i="9" s="1"/>
  <c r="AP126" i="9"/>
  <c r="AN126" i="9"/>
  <c r="AC126" i="9"/>
  <c r="X126" i="9"/>
  <c r="AO126" i="9" s="1"/>
  <c r="R126" i="9"/>
  <c r="O126" i="9"/>
  <c r="U126" i="9" s="1"/>
  <c r="L126" i="9"/>
  <c r="H126" i="9"/>
  <c r="G126" i="9"/>
  <c r="D126" i="9"/>
  <c r="AP125" i="9"/>
  <c r="AN125" i="9"/>
  <c r="AC125" i="9"/>
  <c r="X125" i="9"/>
  <c r="AO125" i="9" s="1"/>
  <c r="R125" i="9"/>
  <c r="O125" i="9"/>
  <c r="U125" i="9" s="1"/>
  <c r="L125" i="9"/>
  <c r="G125" i="9"/>
  <c r="D125" i="9"/>
  <c r="H125" i="9" s="1"/>
  <c r="AP124" i="9"/>
  <c r="AN124" i="9"/>
  <c r="AC124" i="9"/>
  <c r="X124" i="9"/>
  <c r="AO124" i="9" s="1"/>
  <c r="R124" i="9"/>
  <c r="O124" i="9"/>
  <c r="U124" i="9" s="1"/>
  <c r="L124" i="9"/>
  <c r="H124" i="9"/>
  <c r="G124" i="9"/>
  <c r="D124" i="9"/>
  <c r="AP123" i="9"/>
  <c r="AN123" i="9"/>
  <c r="AC123" i="9"/>
  <c r="X123" i="9"/>
  <c r="AO123" i="9" s="1"/>
  <c r="R123" i="9"/>
  <c r="O123" i="9"/>
  <c r="U123" i="9" s="1"/>
  <c r="L123" i="9"/>
  <c r="G123" i="9"/>
  <c r="D123" i="9"/>
  <c r="H123" i="9" s="1"/>
  <c r="AP122" i="9"/>
  <c r="AN122" i="9"/>
  <c r="AC122" i="9"/>
  <c r="X122" i="9"/>
  <c r="AO122" i="9" s="1"/>
  <c r="R122" i="9"/>
  <c r="O122" i="9"/>
  <c r="U122" i="9" s="1"/>
  <c r="L122" i="9"/>
  <c r="H122" i="9"/>
  <c r="G122" i="9"/>
  <c r="D122" i="9"/>
  <c r="AP121" i="9"/>
  <c r="AN121" i="9"/>
  <c r="AC121" i="9"/>
  <c r="X121" i="9"/>
  <c r="AO121" i="9" s="1"/>
  <c r="R121" i="9"/>
  <c r="O121" i="9"/>
  <c r="U121" i="9" s="1"/>
  <c r="L121" i="9"/>
  <c r="G121" i="9"/>
  <c r="D121" i="9"/>
  <c r="H121" i="9" s="1"/>
  <c r="AP120" i="9"/>
  <c r="AN120" i="9"/>
  <c r="AC120" i="9"/>
  <c r="X120" i="9"/>
  <c r="AO120" i="9" s="1"/>
  <c r="R120" i="9"/>
  <c r="O120" i="9"/>
  <c r="U120" i="9" s="1"/>
  <c r="L120" i="9"/>
  <c r="H120" i="9"/>
  <c r="G120" i="9"/>
  <c r="D120" i="9"/>
  <c r="AP119" i="9"/>
  <c r="AN119" i="9"/>
  <c r="AK119" i="9"/>
  <c r="AC119" i="9"/>
  <c r="X119" i="9"/>
  <c r="AO119" i="9" s="1"/>
  <c r="R119" i="9"/>
  <c r="O119" i="9"/>
  <c r="U119" i="9" s="1"/>
  <c r="L119" i="9"/>
  <c r="H119" i="9"/>
  <c r="G119" i="9"/>
  <c r="D119" i="9"/>
  <c r="AP118" i="9"/>
  <c r="AO118" i="9"/>
  <c r="AN118" i="9"/>
  <c r="AM118" i="9"/>
  <c r="AL118" i="9"/>
  <c r="AH118" i="9"/>
  <c r="AF118" i="9"/>
  <c r="AN117" i="9"/>
  <c r="AC117" i="9"/>
  <c r="X117" i="9"/>
  <c r="R117" i="9"/>
  <c r="O117" i="9"/>
  <c r="L117" i="9"/>
  <c r="G117" i="9"/>
  <c r="D117" i="9"/>
  <c r="AN116" i="9"/>
  <c r="AK116" i="9"/>
  <c r="AC116" i="9"/>
  <c r="AP116" i="9" s="1"/>
  <c r="X116" i="9"/>
  <c r="AP115" i="9"/>
  <c r="AN115" i="9"/>
  <c r="AL115" i="9"/>
  <c r="AK115" i="9"/>
  <c r="AC115" i="9"/>
  <c r="Y115" i="9"/>
  <c r="X115" i="9"/>
  <c r="AO115" i="9" s="1"/>
  <c r="R115" i="9"/>
  <c r="O115" i="9"/>
  <c r="U115" i="9" s="1"/>
  <c r="L115" i="9"/>
  <c r="H115" i="9"/>
  <c r="G115" i="9"/>
  <c r="D115" i="9"/>
  <c r="AP114" i="9"/>
  <c r="AO114" i="9"/>
  <c r="AN114" i="9"/>
  <c r="AM114" i="9"/>
  <c r="AL114" i="9"/>
  <c r="AH114" i="9"/>
  <c r="AF114" i="9"/>
  <c r="AN113" i="9"/>
  <c r="AC113" i="9"/>
  <c r="X113" i="9"/>
  <c r="AP112" i="9"/>
  <c r="AN112" i="9"/>
  <c r="AC112" i="9"/>
  <c r="X112" i="9"/>
  <c r="AO112" i="9" s="1"/>
  <c r="R112" i="9"/>
  <c r="O112" i="9"/>
  <c r="U112" i="9" s="1"/>
  <c r="L112" i="9"/>
  <c r="H112" i="9"/>
  <c r="G112" i="9"/>
  <c r="D112" i="9"/>
  <c r="AP111" i="9"/>
  <c r="AN111" i="9"/>
  <c r="AL111" i="9"/>
  <c r="AC111" i="9"/>
  <c r="Y111" i="9"/>
  <c r="AK112" i="9" s="1"/>
  <c r="X111" i="9"/>
  <c r="AO111" i="9" s="1"/>
  <c r="AN110" i="9"/>
  <c r="AC110" i="9"/>
  <c r="AP110" i="9" s="1"/>
  <c r="X110" i="9"/>
  <c r="AP109" i="9"/>
  <c r="AN109" i="9"/>
  <c r="AL109" i="9"/>
  <c r="AC109" i="9"/>
  <c r="Y109" i="9"/>
  <c r="AK110" i="9" s="1"/>
  <c r="X109" i="9"/>
  <c r="AO109" i="9" s="1"/>
  <c r="U109" i="9"/>
  <c r="R109" i="9"/>
  <c r="O109" i="9"/>
  <c r="L109" i="9"/>
  <c r="H109" i="9"/>
  <c r="G109" i="9"/>
  <c r="D109" i="9"/>
  <c r="AP108" i="9"/>
  <c r="AN108" i="9"/>
  <c r="AK108" i="9"/>
  <c r="AC108" i="9"/>
  <c r="X108" i="9"/>
  <c r="AO108" i="9" s="1"/>
  <c r="R108" i="9"/>
  <c r="O108" i="9"/>
  <c r="U108" i="9" s="1"/>
  <c r="L108" i="9"/>
  <c r="G108" i="9"/>
  <c r="D108" i="9"/>
  <c r="H108" i="9" s="1"/>
  <c r="AP107" i="9"/>
  <c r="AO107" i="9"/>
  <c r="AN107" i="9"/>
  <c r="AM107" i="9"/>
  <c r="AL107" i="9"/>
  <c r="AH107" i="9"/>
  <c r="AF107" i="9"/>
  <c r="AN106" i="9"/>
  <c r="AC106" i="9"/>
  <c r="AP106" i="9" s="1"/>
  <c r="X106" i="9"/>
  <c r="R106" i="9"/>
  <c r="O106" i="9"/>
  <c r="L106" i="9"/>
  <c r="G106" i="9"/>
  <c r="D106" i="9"/>
  <c r="AN105" i="9"/>
  <c r="AK105" i="9"/>
  <c r="AC105" i="9"/>
  <c r="AP105" i="9" s="1"/>
  <c r="X105" i="9"/>
  <c r="R105" i="9"/>
  <c r="O105" i="9"/>
  <c r="L105" i="9"/>
  <c r="G105" i="9"/>
  <c r="D105" i="9"/>
  <c r="AP104" i="9"/>
  <c r="AO104" i="9"/>
  <c r="AN104" i="9"/>
  <c r="AM104" i="9"/>
  <c r="AL104" i="9"/>
  <c r="AK104" i="9"/>
  <c r="AH104" i="9"/>
  <c r="AF104" i="9"/>
  <c r="AP103" i="9"/>
  <c r="AN103" i="9"/>
  <c r="AL103" i="9"/>
  <c r="AC103" i="9"/>
  <c r="Y103" i="9"/>
  <c r="X103" i="9"/>
  <c r="AO103" i="9" s="1"/>
  <c r="AN102" i="9"/>
  <c r="AC102" i="9"/>
  <c r="AP102" i="9" s="1"/>
  <c r="X102" i="9"/>
  <c r="AP101" i="9"/>
  <c r="AN101" i="9"/>
  <c r="AL101" i="9"/>
  <c r="AC101" i="9"/>
  <c r="Y101" i="9"/>
  <c r="AK102" i="9" s="1"/>
  <c r="X101" i="9"/>
  <c r="AO101" i="9" s="1"/>
  <c r="AN100" i="9"/>
  <c r="AC100" i="9"/>
  <c r="AP100" i="9" s="1"/>
  <c r="X100" i="9"/>
  <c r="AP99" i="9"/>
  <c r="AN99" i="9"/>
  <c r="AC99" i="9"/>
  <c r="X99" i="9"/>
  <c r="AO99" i="9" s="1"/>
  <c r="AN98" i="9"/>
  <c r="AC98" i="9"/>
  <c r="AP98" i="9" s="1"/>
  <c r="X98" i="9"/>
  <c r="R98" i="9"/>
  <c r="O98" i="9"/>
  <c r="L98" i="9"/>
  <c r="G98" i="9"/>
  <c r="D98" i="9"/>
  <c r="AN97" i="9"/>
  <c r="AK97" i="9"/>
  <c r="AC97" i="9"/>
  <c r="AP97" i="9" s="1"/>
  <c r="X97" i="9"/>
  <c r="R97" i="9"/>
  <c r="O97" i="9"/>
  <c r="L97" i="9"/>
  <c r="G97" i="9"/>
  <c r="D97" i="9"/>
  <c r="AP96" i="9"/>
  <c r="AO96" i="9"/>
  <c r="AN96" i="9"/>
  <c r="AM96" i="9"/>
  <c r="AL96" i="9"/>
  <c r="AH96" i="9"/>
  <c r="AF96" i="9"/>
  <c r="AP95" i="9"/>
  <c r="AN95" i="9"/>
  <c r="AC95" i="9"/>
  <c r="X95" i="9"/>
  <c r="AO95" i="9" s="1"/>
  <c r="R95" i="9"/>
  <c r="O95" i="9"/>
  <c r="U95" i="9" s="1"/>
  <c r="L95" i="9"/>
  <c r="G95" i="9"/>
  <c r="D95" i="9"/>
  <c r="H95" i="9" s="1"/>
  <c r="AP94" i="9"/>
  <c r="AN94" i="9"/>
  <c r="AC94" i="9"/>
  <c r="X94" i="9"/>
  <c r="AO94" i="9" s="1"/>
  <c r="R94" i="9"/>
  <c r="O94" i="9"/>
  <c r="U94" i="9" s="1"/>
  <c r="L94" i="9"/>
  <c r="H94" i="9"/>
  <c r="G94" i="9"/>
  <c r="D94" i="9"/>
  <c r="AP93" i="9"/>
  <c r="AN93" i="9"/>
  <c r="AL93" i="9"/>
  <c r="AC93" i="9"/>
  <c r="Y93" i="9"/>
  <c r="AK94" i="9" s="1"/>
  <c r="X93" i="9"/>
  <c r="AO93" i="9" s="1"/>
  <c r="U93" i="9"/>
  <c r="R93" i="9"/>
  <c r="O93" i="9"/>
  <c r="L93" i="9"/>
  <c r="H93" i="9"/>
  <c r="G93" i="9"/>
  <c r="D93" i="9"/>
  <c r="AP92" i="9"/>
  <c r="AN92" i="9"/>
  <c r="AC92" i="9"/>
  <c r="X92" i="9"/>
  <c r="AO92" i="9" s="1"/>
  <c r="R92" i="9"/>
  <c r="O92" i="9"/>
  <c r="U92" i="9" s="1"/>
  <c r="L92" i="9"/>
  <c r="H92" i="9"/>
  <c r="G92" i="9"/>
  <c r="D92" i="9"/>
  <c r="AP91" i="9"/>
  <c r="AN91" i="9"/>
  <c r="AC91" i="9"/>
  <c r="X91" i="9"/>
  <c r="AO91" i="9" s="1"/>
  <c r="R91" i="9"/>
  <c r="O91" i="9"/>
  <c r="U91" i="9" s="1"/>
  <c r="L91" i="9"/>
  <c r="G91" i="9"/>
  <c r="D91" i="9"/>
  <c r="H91" i="9" s="1"/>
  <c r="AP90" i="9"/>
  <c r="AN90" i="9"/>
  <c r="AC90" i="9"/>
  <c r="X90" i="9"/>
  <c r="AO90" i="9" s="1"/>
  <c r="R90" i="9"/>
  <c r="O90" i="9"/>
  <c r="U90" i="9" s="1"/>
  <c r="L90" i="9"/>
  <c r="H90" i="9"/>
  <c r="G90" i="9"/>
  <c r="D90" i="9"/>
  <c r="AP89" i="9"/>
  <c r="AN89" i="9"/>
  <c r="AC89" i="9"/>
  <c r="X89" i="9"/>
  <c r="AO89" i="9" s="1"/>
  <c r="R89" i="9"/>
  <c r="O89" i="9"/>
  <c r="U89" i="9" s="1"/>
  <c r="L89" i="9"/>
  <c r="G89" i="9"/>
  <c r="D89" i="9"/>
  <c r="H89" i="9" s="1"/>
  <c r="AP88" i="9"/>
  <c r="AN88" i="9"/>
  <c r="AC88" i="9"/>
  <c r="X88" i="9"/>
  <c r="AO88" i="9" s="1"/>
  <c r="R88" i="9"/>
  <c r="O88" i="9"/>
  <c r="U88" i="9" s="1"/>
  <c r="L88" i="9"/>
  <c r="H88" i="9"/>
  <c r="G88" i="9"/>
  <c r="D88" i="9"/>
  <c r="AP87" i="9"/>
  <c r="AN87" i="9"/>
  <c r="AC87" i="9"/>
  <c r="X87" i="9"/>
  <c r="AO87" i="9" s="1"/>
  <c r="R87" i="9"/>
  <c r="O87" i="9"/>
  <c r="U87" i="9" s="1"/>
  <c r="L87" i="9"/>
  <c r="G87" i="9"/>
  <c r="D87" i="9"/>
  <c r="H87" i="9" s="1"/>
  <c r="AP86" i="9"/>
  <c r="AN86" i="9"/>
  <c r="AK86" i="9"/>
  <c r="AC86" i="9"/>
  <c r="X86" i="9"/>
  <c r="AO86" i="9" s="1"/>
  <c r="R86" i="9"/>
  <c r="O86" i="9"/>
  <c r="U86" i="9" s="1"/>
  <c r="L86" i="9"/>
  <c r="G86" i="9"/>
  <c r="D86" i="9"/>
  <c r="H86" i="9" s="1"/>
  <c r="AP85" i="9"/>
  <c r="AO85" i="9"/>
  <c r="AN85" i="9"/>
  <c r="AM85" i="9"/>
  <c r="AL85" i="9"/>
  <c r="AH85" i="9"/>
  <c r="AF85" i="9"/>
  <c r="AN84" i="9"/>
  <c r="AC84" i="9"/>
  <c r="AP84" i="9" s="1"/>
  <c r="X84" i="9"/>
  <c r="R84" i="9"/>
  <c r="O84" i="9"/>
  <c r="L84" i="9"/>
  <c r="G84" i="9"/>
  <c r="D84" i="9"/>
  <c r="AN83" i="9"/>
  <c r="AC83" i="9"/>
  <c r="AP83" i="9" s="1"/>
  <c r="X83" i="9"/>
  <c r="AP82" i="9"/>
  <c r="AN82" i="9"/>
  <c r="AL82" i="9"/>
  <c r="AC82" i="9"/>
  <c r="Y82" i="9"/>
  <c r="AK83" i="9" s="1"/>
  <c r="X82" i="9"/>
  <c r="AO82" i="9" s="1"/>
  <c r="AN81" i="9"/>
  <c r="AC81" i="9"/>
  <c r="AP81" i="9" s="1"/>
  <c r="X81" i="9"/>
  <c r="AP80" i="9"/>
  <c r="AN80" i="9"/>
  <c r="AL80" i="9"/>
  <c r="AC80" i="9"/>
  <c r="Y80" i="9"/>
  <c r="AK81" i="9" s="1"/>
  <c r="X80" i="9"/>
  <c r="AO80" i="9" s="1"/>
  <c r="AN79" i="9"/>
  <c r="AC79" i="9"/>
  <c r="AP79" i="9" s="1"/>
  <c r="X79" i="9"/>
  <c r="AP78" i="9"/>
  <c r="AN78" i="9"/>
  <c r="AL78" i="9"/>
  <c r="AC78" i="9"/>
  <c r="Y78" i="9"/>
  <c r="AK79" i="9" s="1"/>
  <c r="X78" i="9"/>
  <c r="AO78" i="9" s="1"/>
  <c r="AN77" i="9"/>
  <c r="AC77" i="9"/>
  <c r="AP77" i="9" s="1"/>
  <c r="X77" i="9"/>
  <c r="AP76" i="9"/>
  <c r="AN76" i="9"/>
  <c r="AL76" i="9"/>
  <c r="AC76" i="9"/>
  <c r="Y76" i="9"/>
  <c r="AK77" i="9" s="1"/>
  <c r="X76" i="9"/>
  <c r="AO76" i="9" s="1"/>
  <c r="AN75" i="9"/>
  <c r="AC75" i="9"/>
  <c r="AP75" i="9" s="1"/>
  <c r="X75" i="9"/>
  <c r="AP74" i="9"/>
  <c r="AN74" i="9"/>
  <c r="AL74" i="9"/>
  <c r="AC74" i="9"/>
  <c r="Y74" i="9"/>
  <c r="AK75" i="9" s="1"/>
  <c r="X74" i="9"/>
  <c r="AO74" i="9" s="1"/>
  <c r="AN73" i="9"/>
  <c r="AC73" i="9"/>
  <c r="AP73" i="9" s="1"/>
  <c r="X73" i="9"/>
  <c r="AP72" i="9"/>
  <c r="AN72" i="9"/>
  <c r="AL72" i="9"/>
  <c r="AC72" i="9"/>
  <c r="Y72" i="9"/>
  <c r="AK73" i="9" s="1"/>
  <c r="X72" i="9"/>
  <c r="AO72" i="9" s="1"/>
  <c r="AN71" i="9"/>
  <c r="AC71" i="9"/>
  <c r="AP71" i="9" s="1"/>
  <c r="X71" i="9"/>
  <c r="AP70" i="9"/>
  <c r="AN70" i="9"/>
  <c r="AL70" i="9"/>
  <c r="AC70" i="9"/>
  <c r="Y70" i="9"/>
  <c r="AK71" i="9" s="1"/>
  <c r="X70" i="9"/>
  <c r="AO70" i="9" s="1"/>
  <c r="U70" i="9"/>
  <c r="R70" i="9"/>
  <c r="O70" i="9"/>
  <c r="L70" i="9"/>
  <c r="H70" i="9"/>
  <c r="G70" i="9"/>
  <c r="D70" i="9"/>
  <c r="AP69" i="9"/>
  <c r="AN69" i="9"/>
  <c r="AL69" i="9"/>
  <c r="AC69" i="9"/>
  <c r="Y69" i="9"/>
  <c r="AK70" i="9" s="1"/>
  <c r="X69" i="9"/>
  <c r="AO69" i="9" s="1"/>
  <c r="U69" i="9"/>
  <c r="R69" i="9"/>
  <c r="O69" i="9"/>
  <c r="L69" i="9"/>
  <c r="H69" i="9"/>
  <c r="G69" i="9"/>
  <c r="D69" i="9"/>
  <c r="AP68" i="9"/>
  <c r="AN68" i="9"/>
  <c r="AL68" i="9"/>
  <c r="AC68" i="9"/>
  <c r="Y68" i="9"/>
  <c r="AK69" i="9" s="1"/>
  <c r="X68" i="9"/>
  <c r="AO68" i="9" s="1"/>
  <c r="AN67" i="9"/>
  <c r="AC67" i="9"/>
  <c r="AP67" i="9" s="1"/>
  <c r="X67" i="9"/>
  <c r="AP66" i="9"/>
  <c r="AN66" i="9"/>
  <c r="AL66" i="9"/>
  <c r="AK66" i="9"/>
  <c r="AC66" i="9"/>
  <c r="Y66" i="9"/>
  <c r="AK67" i="9" s="1"/>
  <c r="X66" i="9"/>
  <c r="AO66" i="9" s="1"/>
  <c r="U66" i="9"/>
  <c r="R66" i="9"/>
  <c r="O66" i="9"/>
  <c r="L66" i="9"/>
  <c r="H66" i="9"/>
  <c r="G66" i="9"/>
  <c r="D66" i="9"/>
  <c r="AP65" i="9"/>
  <c r="AO65" i="9"/>
  <c r="AN65" i="9"/>
  <c r="AM65" i="9"/>
  <c r="AL65" i="9"/>
  <c r="AH65" i="9"/>
  <c r="AF65" i="9"/>
  <c r="AN64" i="9"/>
  <c r="AC64" i="9"/>
  <c r="AP64" i="9" s="1"/>
  <c r="X64" i="9"/>
  <c r="R64" i="9"/>
  <c r="O64" i="9"/>
  <c r="L64" i="9"/>
  <c r="G64" i="9"/>
  <c r="D64" i="9"/>
  <c r="AN63" i="9"/>
  <c r="AC63" i="9"/>
  <c r="X63" i="9"/>
  <c r="R63" i="9"/>
  <c r="O63" i="9"/>
  <c r="L63" i="9"/>
  <c r="G63" i="9"/>
  <c r="D63" i="9"/>
  <c r="AN62" i="9"/>
  <c r="AC62" i="9"/>
  <c r="AP62" i="9" s="1"/>
  <c r="X62" i="9"/>
  <c r="R62" i="9"/>
  <c r="O62" i="9"/>
  <c r="L62" i="9"/>
  <c r="G62" i="9"/>
  <c r="D62" i="9"/>
  <c r="AN61" i="9"/>
  <c r="AK61" i="9"/>
  <c r="AC61" i="9"/>
  <c r="X61" i="9"/>
  <c r="R61" i="9"/>
  <c r="O61" i="9"/>
  <c r="L61" i="9"/>
  <c r="G61" i="9"/>
  <c r="D61" i="9"/>
  <c r="AP60" i="9"/>
  <c r="AO60" i="9"/>
  <c r="AN60" i="9"/>
  <c r="AM60" i="9"/>
  <c r="AL60" i="9"/>
  <c r="AK60" i="9"/>
  <c r="AH60" i="9"/>
  <c r="AF60" i="9"/>
  <c r="AP59" i="9"/>
  <c r="AN59" i="9"/>
  <c r="AL59" i="9"/>
  <c r="AC59" i="9"/>
  <c r="Y59" i="9"/>
  <c r="X59" i="9"/>
  <c r="AO59" i="9" s="1"/>
  <c r="U59" i="9"/>
  <c r="R59" i="9"/>
  <c r="O59" i="9"/>
  <c r="L59" i="9"/>
  <c r="H59" i="9"/>
  <c r="G59" i="9"/>
  <c r="D59" i="9"/>
  <c r="AP58" i="9"/>
  <c r="AN58" i="9"/>
  <c r="AC58" i="9"/>
  <c r="X58" i="9"/>
  <c r="AO58" i="9" s="1"/>
  <c r="R58" i="9"/>
  <c r="O58" i="9"/>
  <c r="U58" i="9" s="1"/>
  <c r="L58" i="9"/>
  <c r="G58" i="9"/>
  <c r="D58" i="9"/>
  <c r="H58" i="9" s="1"/>
  <c r="AP57" i="9"/>
  <c r="AN57" i="9"/>
  <c r="AC57" i="9"/>
  <c r="X57" i="9"/>
  <c r="AO57" i="9" s="1"/>
  <c r="R57" i="9"/>
  <c r="O57" i="9"/>
  <c r="U57" i="9" s="1"/>
  <c r="L57" i="9"/>
  <c r="H57" i="9"/>
  <c r="G57" i="9"/>
  <c r="D57" i="9"/>
  <c r="AP56" i="9"/>
  <c r="AN56" i="9"/>
  <c r="AL56" i="9"/>
  <c r="AC56" i="9"/>
  <c r="Y56" i="9"/>
  <c r="AK57" i="9" s="1"/>
  <c r="X56" i="9"/>
  <c r="AO56" i="9" s="1"/>
  <c r="U56" i="9"/>
  <c r="R56" i="9"/>
  <c r="O56" i="9"/>
  <c r="L56" i="9"/>
  <c r="H56" i="9"/>
  <c r="G56" i="9"/>
  <c r="D56" i="9"/>
  <c r="AP55" i="9"/>
  <c r="AN55" i="9"/>
  <c r="AC55" i="9"/>
  <c r="X55" i="9"/>
  <c r="AO55" i="9" s="1"/>
  <c r="U55" i="9"/>
  <c r="R55" i="9"/>
  <c r="O55" i="9"/>
  <c r="L55" i="9"/>
  <c r="H55" i="9"/>
  <c r="G55" i="9"/>
  <c r="D55" i="9"/>
  <c r="AP54" i="9"/>
  <c r="AN54" i="9"/>
  <c r="AL54" i="9"/>
  <c r="AC54" i="9"/>
  <c r="Y54" i="9"/>
  <c r="AK55" i="9" s="1"/>
  <c r="X54" i="9"/>
  <c r="AO54" i="9" s="1"/>
  <c r="U54" i="9"/>
  <c r="R54" i="9"/>
  <c r="O54" i="9"/>
  <c r="L54" i="9"/>
  <c r="H54" i="9"/>
  <c r="G54" i="9"/>
  <c r="D54" i="9"/>
  <c r="AP53" i="9"/>
  <c r="AN53" i="9"/>
  <c r="AL53" i="9"/>
  <c r="AC53" i="9"/>
  <c r="Y53" i="9"/>
  <c r="AK54" i="9" s="1"/>
  <c r="X53" i="9"/>
  <c r="AO53" i="9" s="1"/>
  <c r="AN52" i="9"/>
  <c r="AC52" i="9"/>
  <c r="AP52" i="9" s="1"/>
  <c r="X52" i="9"/>
  <c r="AP51" i="9"/>
  <c r="AN51" i="9"/>
  <c r="AL51" i="9"/>
  <c r="AC51" i="9"/>
  <c r="Y51" i="9"/>
  <c r="AK52" i="9" s="1"/>
  <c r="X51" i="9"/>
  <c r="AO51" i="9" s="1"/>
  <c r="U51" i="9"/>
  <c r="R51" i="9"/>
  <c r="O51" i="9"/>
  <c r="L51" i="9"/>
  <c r="H51" i="9"/>
  <c r="G51" i="9"/>
  <c r="D51" i="9"/>
  <c r="AP50" i="9"/>
  <c r="AN50" i="9"/>
  <c r="AC50" i="9"/>
  <c r="X50" i="9"/>
  <c r="AO50" i="9" s="1"/>
  <c r="R50" i="9"/>
  <c r="O50" i="9"/>
  <c r="U50" i="9" s="1"/>
  <c r="L50" i="9"/>
  <c r="G50" i="9"/>
  <c r="D50" i="9"/>
  <c r="H50" i="9" s="1"/>
  <c r="AP49" i="9"/>
  <c r="AN49" i="9"/>
  <c r="AL49" i="9"/>
  <c r="AC49" i="9"/>
  <c r="Y49" i="9"/>
  <c r="AK50" i="9" s="1"/>
  <c r="X49" i="9"/>
  <c r="AO49" i="9" s="1"/>
  <c r="U49" i="9"/>
  <c r="R49" i="9"/>
  <c r="O49" i="9"/>
  <c r="L49" i="9"/>
  <c r="H49" i="9"/>
  <c r="G49" i="9"/>
  <c r="D49" i="9"/>
  <c r="AP48" i="9"/>
  <c r="AN48" i="9"/>
  <c r="AL48" i="9"/>
  <c r="AK48" i="9"/>
  <c r="AC48" i="9"/>
  <c r="Y48" i="9"/>
  <c r="AK49" i="9" s="1"/>
  <c r="X48" i="9"/>
  <c r="AO48" i="9" s="1"/>
  <c r="U48" i="9"/>
  <c r="R48" i="9"/>
  <c r="O48" i="9"/>
  <c r="L48" i="9"/>
  <c r="H48" i="9"/>
  <c r="G48" i="9"/>
  <c r="D48" i="9"/>
  <c r="AP47" i="9"/>
  <c r="AO47" i="9"/>
  <c r="AN47" i="9"/>
  <c r="AM47" i="9"/>
  <c r="AL47" i="9"/>
  <c r="AH47" i="9"/>
  <c r="AF47" i="9"/>
  <c r="AN46" i="9"/>
  <c r="AC46" i="9"/>
  <c r="X46" i="9"/>
  <c r="R46" i="9"/>
  <c r="O46" i="9"/>
  <c r="L46" i="9"/>
  <c r="G46" i="9"/>
  <c r="D46" i="9"/>
  <c r="AN45" i="9"/>
  <c r="AK45" i="9"/>
  <c r="AC45" i="9"/>
  <c r="AP45" i="9" s="1"/>
  <c r="X45" i="9"/>
  <c r="R45" i="9"/>
  <c r="O45" i="9"/>
  <c r="L45" i="9"/>
  <c r="G45" i="9"/>
  <c r="D45" i="9"/>
  <c r="AP44" i="9"/>
  <c r="AO44" i="9"/>
  <c r="AN44" i="9"/>
  <c r="AM44" i="9"/>
  <c r="AL44" i="9"/>
  <c r="AH44" i="9"/>
  <c r="AF44" i="9"/>
  <c r="AP43" i="9"/>
  <c r="AN43" i="9"/>
  <c r="AC43" i="9"/>
  <c r="X43" i="9"/>
  <c r="AO43" i="9" s="1"/>
  <c r="R43" i="9"/>
  <c r="O43" i="9"/>
  <c r="U43" i="9" s="1"/>
  <c r="L43" i="9"/>
  <c r="G43" i="9"/>
  <c r="D43" i="9"/>
  <c r="H43" i="9" s="1"/>
  <c r="AP42" i="9"/>
  <c r="AN42" i="9"/>
  <c r="AC42" i="9"/>
  <c r="X42" i="9"/>
  <c r="AO42" i="9" s="1"/>
  <c r="R42" i="9"/>
  <c r="O42" i="9"/>
  <c r="U42" i="9" s="1"/>
  <c r="L42" i="9"/>
  <c r="H42" i="9"/>
  <c r="G42" i="9"/>
  <c r="D42" i="9"/>
  <c r="AP41" i="9"/>
  <c r="AN41" i="9"/>
  <c r="AK41" i="9"/>
  <c r="AC41" i="9"/>
  <c r="X41" i="9"/>
  <c r="AO41" i="9" s="1"/>
  <c r="R41" i="9"/>
  <c r="O41" i="9"/>
  <c r="U41" i="9" s="1"/>
  <c r="L41" i="9"/>
  <c r="H41" i="9"/>
  <c r="G41" i="9"/>
  <c r="D41" i="9"/>
  <c r="AP40" i="9"/>
  <c r="AO40" i="9"/>
  <c r="AN40" i="9"/>
  <c r="AM40" i="9"/>
  <c r="AL40" i="9"/>
  <c r="AH40" i="9"/>
  <c r="AF40" i="9"/>
  <c r="AN39" i="9"/>
  <c r="AC39" i="9"/>
  <c r="X39" i="9"/>
  <c r="R39" i="9"/>
  <c r="O39" i="9"/>
  <c r="L39" i="9"/>
  <c r="G39" i="9"/>
  <c r="D39" i="9"/>
  <c r="AN38" i="9"/>
  <c r="AC38" i="9"/>
  <c r="AP38" i="9" s="1"/>
  <c r="X38" i="9"/>
  <c r="R38" i="9"/>
  <c r="O38" i="9"/>
  <c r="L38" i="9"/>
  <c r="G38" i="9"/>
  <c r="D38" i="9"/>
  <c r="AN37" i="9"/>
  <c r="AC37" i="9"/>
  <c r="X37" i="9"/>
  <c r="R37" i="9"/>
  <c r="O37" i="9"/>
  <c r="L37" i="9"/>
  <c r="G37" i="9"/>
  <c r="D37" i="9"/>
  <c r="AN36" i="9"/>
  <c r="AK36" i="9"/>
  <c r="AC36" i="9"/>
  <c r="AP36" i="9" s="1"/>
  <c r="X36" i="9"/>
  <c r="R36" i="9"/>
  <c r="O36" i="9"/>
  <c r="L36" i="9"/>
  <c r="G36" i="9"/>
  <c r="D36" i="9"/>
  <c r="AP35" i="9"/>
  <c r="AO35" i="9"/>
  <c r="AN35" i="9"/>
  <c r="AM35" i="9"/>
  <c r="AL35" i="9"/>
  <c r="AH35" i="9"/>
  <c r="AF35" i="9"/>
  <c r="AP34" i="9"/>
  <c r="AN34" i="9"/>
  <c r="AK34" i="9"/>
  <c r="AC34" i="9"/>
  <c r="X34" i="9"/>
  <c r="AO34" i="9" s="1"/>
  <c r="R34" i="9"/>
  <c r="O34" i="9"/>
  <c r="U34" i="9" s="1"/>
  <c r="L34" i="9"/>
  <c r="H34" i="9"/>
  <c r="G34" i="9"/>
  <c r="D34" i="9"/>
  <c r="AP33" i="9"/>
  <c r="AO33" i="9"/>
  <c r="AN33" i="9"/>
  <c r="AM33" i="9"/>
  <c r="AL33" i="9"/>
  <c r="AH33" i="9"/>
  <c r="AF33" i="9"/>
  <c r="AN32" i="9"/>
  <c r="AC32" i="9"/>
  <c r="AP32" i="9" s="1"/>
  <c r="X32" i="9"/>
  <c r="AP31" i="9"/>
  <c r="AN31" i="9"/>
  <c r="AC31" i="9"/>
  <c r="X31" i="9"/>
  <c r="AO31" i="9" s="1"/>
  <c r="U31" i="9"/>
  <c r="R31" i="9"/>
  <c r="O31" i="9"/>
  <c r="L31" i="9"/>
  <c r="H31" i="9"/>
  <c r="G31" i="9"/>
  <c r="D31" i="9"/>
  <c r="AP30" i="9"/>
  <c r="AN30" i="9"/>
  <c r="AL30" i="9"/>
  <c r="AC30" i="9"/>
  <c r="Y30" i="9"/>
  <c r="AK31" i="9" s="1"/>
  <c r="X30" i="9"/>
  <c r="AO30" i="9" s="1"/>
  <c r="U30" i="9"/>
  <c r="R30" i="9"/>
  <c r="O30" i="9"/>
  <c r="L30" i="9"/>
  <c r="H30" i="9"/>
  <c r="G30" i="9"/>
  <c r="D30" i="9"/>
  <c r="AP29" i="9"/>
  <c r="AN29" i="9"/>
  <c r="AL29" i="9"/>
  <c r="AC29" i="9"/>
  <c r="Y29" i="9"/>
  <c r="AK30" i="9" s="1"/>
  <c r="X29" i="9"/>
  <c r="AO29" i="9" s="1"/>
  <c r="U29" i="9"/>
  <c r="R29" i="9"/>
  <c r="O29" i="9"/>
  <c r="L29" i="9"/>
  <c r="H29" i="9"/>
  <c r="G29" i="9"/>
  <c r="D29" i="9"/>
  <c r="AP28" i="9"/>
  <c r="AN28" i="9"/>
  <c r="AL28" i="9"/>
  <c r="AC28" i="9"/>
  <c r="Y28" i="9"/>
  <c r="AK29" i="9" s="1"/>
  <c r="X28" i="9"/>
  <c r="AO28" i="9" s="1"/>
  <c r="U28" i="9"/>
  <c r="R28" i="9"/>
  <c r="O28" i="9"/>
  <c r="L28" i="9"/>
  <c r="H28" i="9"/>
  <c r="G28" i="9"/>
  <c r="D28" i="9"/>
  <c r="AP27" i="9"/>
  <c r="AN27" i="9"/>
  <c r="AL27" i="9"/>
  <c r="AC27" i="9"/>
  <c r="Y27" i="9"/>
  <c r="AK28" i="9" s="1"/>
  <c r="X27" i="9"/>
  <c r="AO27" i="9" s="1"/>
  <c r="U27" i="9"/>
  <c r="R27" i="9"/>
  <c r="O27" i="9"/>
  <c r="L27" i="9"/>
  <c r="H27" i="9"/>
  <c r="G27" i="9"/>
  <c r="D27" i="9"/>
  <c r="AP26" i="9"/>
  <c r="AN26" i="9"/>
  <c r="AL26" i="9"/>
  <c r="AC26" i="9"/>
  <c r="Y26" i="9"/>
  <c r="AK27" i="9" s="1"/>
  <c r="X26" i="9"/>
  <c r="AO26" i="9" s="1"/>
  <c r="U26" i="9"/>
  <c r="R26" i="9"/>
  <c r="O26" i="9"/>
  <c r="L26" i="9"/>
  <c r="H26" i="9"/>
  <c r="G26" i="9"/>
  <c r="D26" i="9"/>
  <c r="AP25" i="9"/>
  <c r="AN25" i="9"/>
  <c r="AL25" i="9"/>
  <c r="AC25" i="9"/>
  <c r="Y25" i="9"/>
  <c r="AK26" i="9" s="1"/>
  <c r="X25" i="9"/>
  <c r="AO25" i="9" s="1"/>
  <c r="U25" i="9"/>
  <c r="R25" i="9"/>
  <c r="O25" i="9"/>
  <c r="L25" i="9"/>
  <c r="H25" i="9"/>
  <c r="G25" i="9"/>
  <c r="D25" i="9"/>
  <c r="AP24" i="9"/>
  <c r="AN24" i="9"/>
  <c r="AL24" i="9"/>
  <c r="AC24" i="9"/>
  <c r="Y24" i="9"/>
  <c r="AK25" i="9" s="1"/>
  <c r="X24" i="9"/>
  <c r="AO24" i="9" s="1"/>
  <c r="U24" i="9"/>
  <c r="R24" i="9"/>
  <c r="O24" i="9"/>
  <c r="L24" i="9"/>
  <c r="H24" i="9"/>
  <c r="G24" i="9"/>
  <c r="D24" i="9"/>
  <c r="AP23" i="9"/>
  <c r="AN23" i="9"/>
  <c r="AC23" i="9"/>
  <c r="X23" i="9"/>
  <c r="AO23" i="9" s="1"/>
  <c r="R23" i="9"/>
  <c r="O23" i="9"/>
  <c r="U23" i="9" s="1"/>
  <c r="L23" i="9"/>
  <c r="H23" i="9"/>
  <c r="G23" i="9"/>
  <c r="D23" i="9"/>
  <c r="AP22" i="9"/>
  <c r="AN22" i="9"/>
  <c r="AK22" i="9"/>
  <c r="AC22" i="9"/>
  <c r="X22" i="9"/>
  <c r="AO22" i="9" s="1"/>
  <c r="R22" i="9"/>
  <c r="O22" i="9"/>
  <c r="U22" i="9" s="1"/>
  <c r="L22" i="9"/>
  <c r="H22" i="9"/>
  <c r="G22" i="9"/>
  <c r="D22" i="9"/>
  <c r="AP21" i="9"/>
  <c r="AO21" i="9"/>
  <c r="AN21" i="9"/>
  <c r="AM21" i="9"/>
  <c r="AL21" i="9"/>
  <c r="AH21" i="9"/>
  <c r="AF21" i="9"/>
  <c r="AN20" i="9"/>
  <c r="AC20" i="9"/>
  <c r="X20" i="9"/>
  <c r="R20" i="9"/>
  <c r="R263" i="9" s="1"/>
  <c r="O20" i="9"/>
  <c r="L20" i="9"/>
  <c r="G20" i="9"/>
  <c r="D20" i="9"/>
  <c r="AN19" i="9"/>
  <c r="AK19" i="9"/>
  <c r="AC19" i="9"/>
  <c r="AP19" i="9" s="1"/>
  <c r="X19" i="9"/>
  <c r="R19" i="9"/>
  <c r="O19" i="9"/>
  <c r="L19" i="9"/>
  <c r="L263" i="9" s="1"/>
  <c r="G19" i="9"/>
  <c r="D19" i="9"/>
  <c r="AP18" i="9"/>
  <c r="AO18" i="9"/>
  <c r="AN18" i="9"/>
  <c r="AM18" i="9"/>
  <c r="AL18" i="9"/>
  <c r="AH18" i="9"/>
  <c r="AF18" i="9"/>
  <c r="AP17" i="9"/>
  <c r="AN17" i="9"/>
  <c r="AL17" i="9"/>
  <c r="AC17" i="9"/>
  <c r="Y17" i="9"/>
  <c r="AK18" i="9" s="1"/>
  <c r="X17" i="9"/>
  <c r="AO17" i="9" s="1"/>
  <c r="U17" i="9"/>
  <c r="R17" i="9"/>
  <c r="O17" i="9"/>
  <c r="L17" i="9"/>
  <c r="H17" i="9"/>
  <c r="G17" i="9"/>
  <c r="D17" i="9"/>
  <c r="AP16" i="9"/>
  <c r="AN16" i="9"/>
  <c r="AL16" i="9"/>
  <c r="AK16" i="9"/>
  <c r="AC16" i="9"/>
  <c r="Y16" i="9"/>
  <c r="AK17" i="9" s="1"/>
  <c r="X16" i="9"/>
  <c r="U16" i="9"/>
  <c r="R16" i="9"/>
  <c r="O16" i="9"/>
  <c r="L16" i="9"/>
  <c r="H16" i="9"/>
  <c r="G16" i="9"/>
  <c r="D16" i="9"/>
  <c r="AC263" i="8"/>
  <c r="AB263" i="8"/>
  <c r="AA263" i="8"/>
  <c r="R263" i="8"/>
  <c r="Q263" i="8"/>
  <c r="P263" i="8"/>
  <c r="M263" i="8"/>
  <c r="L263" i="8"/>
  <c r="K263" i="8"/>
  <c r="J263" i="8"/>
  <c r="AP262" i="8"/>
  <c r="AL262" i="8"/>
  <c r="AE262" i="8"/>
  <c r="Y262" i="8"/>
  <c r="X262" i="8"/>
  <c r="AO262" i="8" s="1"/>
  <c r="U262" i="8"/>
  <c r="T262" i="8"/>
  <c r="S262" i="8"/>
  <c r="O262" i="8"/>
  <c r="N262" i="8"/>
  <c r="G262" i="8"/>
  <c r="H262" i="8" s="1"/>
  <c r="D262" i="8"/>
  <c r="C262" i="8"/>
  <c r="AP261" i="8"/>
  <c r="AK261" i="8"/>
  <c r="AE261" i="8"/>
  <c r="X261" i="8"/>
  <c r="T261" i="8"/>
  <c r="S261" i="8"/>
  <c r="O261" i="8"/>
  <c r="N261" i="8"/>
  <c r="H261" i="8"/>
  <c r="G261" i="8"/>
  <c r="U261" i="8" s="1"/>
  <c r="F261" i="8"/>
  <c r="D261" i="8"/>
  <c r="AP260" i="8"/>
  <c r="AL260" i="8"/>
  <c r="AE260" i="8"/>
  <c r="Y260" i="8"/>
  <c r="X260" i="8"/>
  <c r="AO260" i="8" s="1"/>
  <c r="U260" i="8"/>
  <c r="T260" i="8"/>
  <c r="S260" i="8"/>
  <c r="O260" i="8"/>
  <c r="N260" i="8"/>
  <c r="G260" i="8"/>
  <c r="H260" i="8" s="1"/>
  <c r="D260" i="8"/>
  <c r="C260" i="8"/>
  <c r="AP259" i="8"/>
  <c r="AK259" i="8"/>
  <c r="AE259" i="8"/>
  <c r="X259" i="8"/>
  <c r="T259" i="8"/>
  <c r="S259" i="8"/>
  <c r="O259" i="8"/>
  <c r="N259" i="8"/>
  <c r="H259" i="8"/>
  <c r="G259" i="8"/>
  <c r="U259" i="8" s="1"/>
  <c r="D259" i="8"/>
  <c r="AP258" i="8"/>
  <c r="AL258" i="8"/>
  <c r="AE258" i="8"/>
  <c r="Y258" i="8"/>
  <c r="X258" i="8"/>
  <c r="AO258" i="8" s="1"/>
  <c r="U258" i="8"/>
  <c r="T258" i="8"/>
  <c r="S258" i="8"/>
  <c r="O258" i="8"/>
  <c r="N258" i="8"/>
  <c r="G258" i="8"/>
  <c r="H258" i="8" s="1"/>
  <c r="D258" i="8"/>
  <c r="C258" i="8"/>
  <c r="AP257" i="8"/>
  <c r="AK257" i="8"/>
  <c r="AE257" i="8"/>
  <c r="X257" i="8"/>
  <c r="T257" i="8"/>
  <c r="S257" i="8"/>
  <c r="O257" i="8"/>
  <c r="N257" i="8"/>
  <c r="H257" i="8"/>
  <c r="G257" i="8"/>
  <c r="U257" i="8" s="1"/>
  <c r="D257" i="8"/>
  <c r="AP256" i="8"/>
  <c r="AL256" i="8"/>
  <c r="AE256" i="8"/>
  <c r="Y256" i="8"/>
  <c r="X256" i="8"/>
  <c r="AO256" i="8" s="1"/>
  <c r="U256" i="8"/>
  <c r="T256" i="8"/>
  <c r="S256" i="8"/>
  <c r="O256" i="8"/>
  <c r="N256" i="8"/>
  <c r="G256" i="8"/>
  <c r="H256" i="8" s="1"/>
  <c r="D256" i="8"/>
  <c r="C256" i="8"/>
  <c r="AP255" i="8"/>
  <c r="AK255" i="8"/>
  <c r="AE255" i="8"/>
  <c r="X255" i="8"/>
  <c r="T255" i="8"/>
  <c r="S255" i="8"/>
  <c r="O255" i="8"/>
  <c r="N255" i="8"/>
  <c r="H255" i="8"/>
  <c r="G255" i="8"/>
  <c r="U255" i="8" s="1"/>
  <c r="D255" i="8"/>
  <c r="AP254" i="8"/>
  <c r="AL254" i="8"/>
  <c r="AE254" i="8"/>
  <c r="Y254" i="8"/>
  <c r="X254" i="8"/>
  <c r="AO254" i="8" s="1"/>
  <c r="U254" i="8"/>
  <c r="T254" i="8"/>
  <c r="S254" i="8"/>
  <c r="O254" i="8"/>
  <c r="N254" i="8"/>
  <c r="G254" i="8"/>
  <c r="H254" i="8" s="1"/>
  <c r="D254" i="8"/>
  <c r="C254" i="8"/>
  <c r="AP253" i="8"/>
  <c r="AK253" i="8"/>
  <c r="AE253" i="8"/>
  <c r="X253" i="8"/>
  <c r="T253" i="8"/>
  <c r="S253" i="8"/>
  <c r="O253" i="8"/>
  <c r="N253" i="8"/>
  <c r="H253" i="8"/>
  <c r="G253" i="8"/>
  <c r="U253" i="8" s="1"/>
  <c r="D253" i="8"/>
  <c r="AP252" i="8"/>
  <c r="AL252" i="8"/>
  <c r="AE252" i="8"/>
  <c r="Y252" i="8"/>
  <c r="X252" i="8"/>
  <c r="AO252" i="8" s="1"/>
  <c r="U252" i="8"/>
  <c r="T252" i="8"/>
  <c r="S252" i="8"/>
  <c r="O252" i="8"/>
  <c r="N252" i="8"/>
  <c r="G252" i="8"/>
  <c r="H252" i="8" s="1"/>
  <c r="D252" i="8"/>
  <c r="C252" i="8"/>
  <c r="AP251" i="8"/>
  <c r="AK251" i="8"/>
  <c r="AE251" i="8"/>
  <c r="X251" i="8"/>
  <c r="T251" i="8"/>
  <c r="S251" i="8"/>
  <c r="O251" i="8"/>
  <c r="N251" i="8"/>
  <c r="H251" i="8"/>
  <c r="G251" i="8"/>
  <c r="U251" i="8" s="1"/>
  <c r="D251" i="8"/>
  <c r="AP250" i="8"/>
  <c r="AL250" i="8"/>
  <c r="AE250" i="8"/>
  <c r="Y250" i="8"/>
  <c r="X250" i="8"/>
  <c r="AO250" i="8" s="1"/>
  <c r="W250" i="8"/>
  <c r="V250" i="8"/>
  <c r="T250" i="8"/>
  <c r="S250" i="8"/>
  <c r="O250" i="8"/>
  <c r="N250" i="8"/>
  <c r="G250" i="8"/>
  <c r="H250" i="8" s="1"/>
  <c r="F250" i="8"/>
  <c r="D250" i="8"/>
  <c r="C250" i="8"/>
  <c r="AP249" i="8"/>
  <c r="AE249" i="8"/>
  <c r="X249" i="8"/>
  <c r="T249" i="8"/>
  <c r="S249" i="8"/>
  <c r="O249" i="8"/>
  <c r="N249" i="8"/>
  <c r="H249" i="8"/>
  <c r="G249" i="8"/>
  <c r="U249" i="8" s="1"/>
  <c r="D249" i="8"/>
  <c r="AP248" i="8"/>
  <c r="AL248" i="8"/>
  <c r="AK248" i="8"/>
  <c r="AE248" i="8"/>
  <c r="Y248" i="8"/>
  <c r="AK249" i="8" s="1"/>
  <c r="X248" i="8"/>
  <c r="AO248" i="8" s="1"/>
  <c r="T248" i="8"/>
  <c r="S248" i="8"/>
  <c r="O248" i="8"/>
  <c r="N248" i="8"/>
  <c r="G248" i="8"/>
  <c r="H248" i="8" s="1"/>
  <c r="D248" i="8"/>
  <c r="D263" i="8" s="1"/>
  <c r="C248" i="8"/>
  <c r="AP247" i="8"/>
  <c r="AO247" i="8"/>
  <c r="AN247" i="8"/>
  <c r="AM247" i="8"/>
  <c r="AL247" i="8"/>
  <c r="AH247" i="8"/>
  <c r="AF247" i="8"/>
  <c r="AP246" i="8"/>
  <c r="AL246" i="8"/>
  <c r="AK246" i="8"/>
  <c r="AE246" i="8"/>
  <c r="Y246" i="8"/>
  <c r="AK247" i="8" s="1"/>
  <c r="X246" i="8"/>
  <c r="AO246" i="8" s="1"/>
  <c r="U246" i="8"/>
  <c r="T246" i="8"/>
  <c r="S246" i="8"/>
  <c r="O246" i="8"/>
  <c r="N246" i="8"/>
  <c r="G246" i="8"/>
  <c r="H246" i="8" s="1"/>
  <c r="D246" i="8"/>
  <c r="AP245" i="8"/>
  <c r="AO245" i="8"/>
  <c r="AN245" i="8"/>
  <c r="AM245" i="8"/>
  <c r="AL245" i="8"/>
  <c r="AK245" i="8"/>
  <c r="AH245" i="8"/>
  <c r="AF245" i="8"/>
  <c r="AP244" i="8"/>
  <c r="AL244" i="8"/>
  <c r="AE244" i="8"/>
  <c r="Y244" i="8"/>
  <c r="X244" i="8"/>
  <c r="AO244" i="8" s="1"/>
  <c r="U244" i="8"/>
  <c r="T244" i="8"/>
  <c r="S244" i="8"/>
  <c r="O244" i="8"/>
  <c r="N244" i="8"/>
  <c r="G244" i="8"/>
  <c r="H244" i="8" s="1"/>
  <c r="D244" i="8"/>
  <c r="AP243" i="8"/>
  <c r="AK243" i="8"/>
  <c r="AE243" i="8"/>
  <c r="X243" i="8"/>
  <c r="T243" i="8"/>
  <c r="S243" i="8"/>
  <c r="O243" i="8"/>
  <c r="N243" i="8"/>
  <c r="H243" i="8"/>
  <c r="G243" i="8"/>
  <c r="U243" i="8" s="1"/>
  <c r="D243" i="8"/>
  <c r="AP242" i="8"/>
  <c r="AO242" i="8"/>
  <c r="AN242" i="8"/>
  <c r="AM242" i="8"/>
  <c r="AL242" i="8"/>
  <c r="AH242" i="8"/>
  <c r="AF242" i="8"/>
  <c r="AP241" i="8"/>
  <c r="AK241" i="8"/>
  <c r="AE241" i="8"/>
  <c r="X241" i="8"/>
  <c r="T241" i="8"/>
  <c r="S241" i="8"/>
  <c r="O241" i="8"/>
  <c r="N241" i="8"/>
  <c r="H241" i="8"/>
  <c r="G241" i="8"/>
  <c r="U241" i="8" s="1"/>
  <c r="D241" i="8"/>
  <c r="AP240" i="8"/>
  <c r="AL240" i="8"/>
  <c r="AE240" i="8"/>
  <c r="Y240" i="8"/>
  <c r="X240" i="8"/>
  <c r="AO240" i="8" s="1"/>
  <c r="U240" i="8"/>
  <c r="T240" i="8"/>
  <c r="S240" i="8"/>
  <c r="O240" i="8"/>
  <c r="N240" i="8"/>
  <c r="G240" i="8"/>
  <c r="H240" i="8" s="1"/>
  <c r="D240" i="8"/>
  <c r="C240" i="8"/>
  <c r="AP239" i="8"/>
  <c r="AE239" i="8"/>
  <c r="X239" i="8"/>
  <c r="AP238" i="8"/>
  <c r="AL238" i="8"/>
  <c r="AE238" i="8"/>
  <c r="Y238" i="8"/>
  <c r="AK239" i="8" s="1"/>
  <c r="X238" i="8"/>
  <c r="AO238" i="8" s="1"/>
  <c r="U238" i="8"/>
  <c r="T238" i="8"/>
  <c r="S238" i="8"/>
  <c r="O238" i="8"/>
  <c r="N238" i="8"/>
  <c r="G238" i="8"/>
  <c r="H238" i="8" s="1"/>
  <c r="D238" i="8"/>
  <c r="C238" i="8"/>
  <c r="AP237" i="8"/>
  <c r="AE237" i="8"/>
  <c r="X237" i="8"/>
  <c r="T237" i="8"/>
  <c r="S237" i="8"/>
  <c r="O237" i="8"/>
  <c r="N237" i="8"/>
  <c r="H237" i="8"/>
  <c r="G237" i="8"/>
  <c r="U237" i="8" s="1"/>
  <c r="D237" i="8"/>
  <c r="AP236" i="8"/>
  <c r="AL236" i="8"/>
  <c r="AE236" i="8"/>
  <c r="Y236" i="8"/>
  <c r="AK237" i="8" s="1"/>
  <c r="X236" i="8"/>
  <c r="AO236" i="8" s="1"/>
  <c r="T236" i="8"/>
  <c r="S236" i="8"/>
  <c r="O236" i="8"/>
  <c r="N236" i="8"/>
  <c r="G236" i="8"/>
  <c r="H236" i="8" s="1"/>
  <c r="D236" i="8"/>
  <c r="C236" i="8"/>
  <c r="AP235" i="8"/>
  <c r="AE235" i="8"/>
  <c r="X235" i="8"/>
  <c r="T235" i="8"/>
  <c r="S235" i="8"/>
  <c r="O235" i="8"/>
  <c r="N235" i="8"/>
  <c r="H235" i="8"/>
  <c r="G235" i="8"/>
  <c r="U235" i="8" s="1"/>
  <c r="D235" i="8"/>
  <c r="AP234" i="8"/>
  <c r="AL234" i="8"/>
  <c r="AK234" i="8"/>
  <c r="AE234" i="8"/>
  <c r="Y234" i="8"/>
  <c r="AK235" i="8" s="1"/>
  <c r="X234" i="8"/>
  <c r="AO234" i="8" s="1"/>
  <c r="U234" i="8"/>
  <c r="T234" i="8"/>
  <c r="S234" i="8"/>
  <c r="O234" i="8"/>
  <c r="N234" i="8"/>
  <c r="G234" i="8"/>
  <c r="H234" i="8" s="1"/>
  <c r="D234" i="8"/>
  <c r="C234" i="8"/>
  <c r="AP233" i="8"/>
  <c r="AO233" i="8"/>
  <c r="AN233" i="8"/>
  <c r="AM233" i="8"/>
  <c r="AL233" i="8"/>
  <c r="AK233" i="8"/>
  <c r="AH233" i="8"/>
  <c r="AF233" i="8"/>
  <c r="AP232" i="8"/>
  <c r="AL232" i="8"/>
  <c r="AE232" i="8"/>
  <c r="Y232" i="8"/>
  <c r="X232" i="8"/>
  <c r="AO232" i="8" s="1"/>
  <c r="U232" i="8"/>
  <c r="T232" i="8"/>
  <c r="S232" i="8"/>
  <c r="O232" i="8"/>
  <c r="N232" i="8"/>
  <c r="G232" i="8"/>
  <c r="H232" i="8" s="1"/>
  <c r="D232" i="8"/>
  <c r="AP231" i="8"/>
  <c r="AK231" i="8"/>
  <c r="AE231" i="8"/>
  <c r="X231" i="8"/>
  <c r="T231" i="8"/>
  <c r="S231" i="8"/>
  <c r="O231" i="8"/>
  <c r="N231" i="8"/>
  <c r="H231" i="8"/>
  <c r="G231" i="8"/>
  <c r="U231" i="8" s="1"/>
  <c r="D231" i="8"/>
  <c r="AP230" i="8"/>
  <c r="AL230" i="8"/>
  <c r="AE230" i="8"/>
  <c r="Y230" i="8"/>
  <c r="X230" i="8"/>
  <c r="AO230" i="8" s="1"/>
  <c r="U230" i="8"/>
  <c r="T230" i="8"/>
  <c r="S230" i="8"/>
  <c r="O230" i="8"/>
  <c r="N230" i="8"/>
  <c r="G230" i="8"/>
  <c r="H230" i="8" s="1"/>
  <c r="D230" i="8"/>
  <c r="AP229" i="8"/>
  <c r="AE229" i="8"/>
  <c r="X229" i="8"/>
  <c r="U229" i="8"/>
  <c r="T229" i="8"/>
  <c r="S229" i="8"/>
  <c r="O229" i="8"/>
  <c r="H229" i="8"/>
  <c r="AP228" i="8"/>
  <c r="AK228" i="8"/>
  <c r="AE228" i="8"/>
  <c r="X228" i="8"/>
  <c r="T228" i="8"/>
  <c r="S228" i="8"/>
  <c r="O228" i="8"/>
  <c r="N228" i="8"/>
  <c r="H228" i="8"/>
  <c r="G228" i="8"/>
  <c r="U228" i="8" s="1"/>
  <c r="D228" i="8"/>
  <c r="AP227" i="8"/>
  <c r="AO227" i="8"/>
  <c r="AN227" i="8"/>
  <c r="AM227" i="8"/>
  <c r="AL227" i="8"/>
  <c r="AH227" i="8"/>
  <c r="AF227" i="8"/>
  <c r="AP226" i="8"/>
  <c r="AK226" i="8"/>
  <c r="AE226" i="8"/>
  <c r="X226" i="8"/>
  <c r="T226" i="8"/>
  <c r="S226" i="8"/>
  <c r="O226" i="8"/>
  <c r="N226" i="8"/>
  <c r="H226" i="8"/>
  <c r="G226" i="8"/>
  <c r="U226" i="8" s="1"/>
  <c r="D226" i="8"/>
  <c r="AP225" i="8"/>
  <c r="AO225" i="8"/>
  <c r="AN225" i="8"/>
  <c r="AM225" i="8"/>
  <c r="AL225" i="8"/>
  <c r="AH225" i="8"/>
  <c r="AF225" i="8"/>
  <c r="AP224" i="8"/>
  <c r="AE224" i="8"/>
  <c r="X224" i="8"/>
  <c r="T224" i="8"/>
  <c r="S224" i="8"/>
  <c r="O224" i="8"/>
  <c r="N224" i="8"/>
  <c r="H224" i="8"/>
  <c r="G224" i="8"/>
  <c r="U224" i="8" s="1"/>
  <c r="D224" i="8"/>
  <c r="AP223" i="8"/>
  <c r="AL223" i="8"/>
  <c r="AK223" i="8"/>
  <c r="AE223" i="8"/>
  <c r="Y223" i="8"/>
  <c r="AK224" i="8" s="1"/>
  <c r="X223" i="8"/>
  <c r="AO223" i="8" s="1"/>
  <c r="U223" i="8"/>
  <c r="T223" i="8"/>
  <c r="S223" i="8"/>
  <c r="O223" i="8"/>
  <c r="N223" i="8"/>
  <c r="G223" i="8"/>
  <c r="H223" i="8" s="1"/>
  <c r="D223" i="8"/>
  <c r="C223" i="8"/>
  <c r="AP222" i="8"/>
  <c r="AO222" i="8"/>
  <c r="AN222" i="8"/>
  <c r="AM222" i="8"/>
  <c r="AL222" i="8"/>
  <c r="AK222" i="8"/>
  <c r="AH222" i="8"/>
  <c r="AF222" i="8"/>
  <c r="AP221" i="8"/>
  <c r="AL221" i="8"/>
  <c r="AE221" i="8"/>
  <c r="Y221" i="8"/>
  <c r="X221" i="8"/>
  <c r="AO221" i="8" s="1"/>
  <c r="U221" i="8"/>
  <c r="T221" i="8"/>
  <c r="S221" i="8"/>
  <c r="O221" i="8"/>
  <c r="N221" i="8"/>
  <c r="G221" i="8"/>
  <c r="H221" i="8" s="1"/>
  <c r="D221" i="8"/>
  <c r="C221" i="8"/>
  <c r="AP220" i="8"/>
  <c r="AE220" i="8"/>
  <c r="X220" i="8"/>
  <c r="D220" i="8"/>
  <c r="AP219" i="8"/>
  <c r="AE219" i="8"/>
  <c r="X219" i="8"/>
  <c r="D219" i="8"/>
  <c r="C219" i="8"/>
  <c r="AP218" i="8"/>
  <c r="AE218" i="8"/>
  <c r="X218" i="8"/>
  <c r="D218" i="8"/>
  <c r="AP217" i="8"/>
  <c r="AE217" i="8"/>
  <c r="X217" i="8"/>
  <c r="D217" i="8"/>
  <c r="C217" i="8"/>
  <c r="AP216" i="8"/>
  <c r="AE216" i="8"/>
  <c r="X216" i="8"/>
  <c r="D216" i="8"/>
  <c r="AP215" i="8"/>
  <c r="AE215" i="8"/>
  <c r="X215" i="8"/>
  <c r="T215" i="8"/>
  <c r="S215" i="8"/>
  <c r="O215" i="8"/>
  <c r="N215" i="8"/>
  <c r="H215" i="8"/>
  <c r="G215" i="8"/>
  <c r="D215" i="8"/>
  <c r="AP214" i="8"/>
  <c r="AL214" i="8"/>
  <c r="AE214" i="8"/>
  <c r="AD214" i="8"/>
  <c r="X214" i="8"/>
  <c r="W214" i="8"/>
  <c r="AP213" i="8"/>
  <c r="AM213" i="8"/>
  <c r="AE213" i="8"/>
  <c r="Y213" i="8"/>
  <c r="AK214" i="8" s="1"/>
  <c r="X213" i="8"/>
  <c r="AL213" i="8" s="1"/>
  <c r="W213" i="8"/>
  <c r="AP212" i="8"/>
  <c r="AE212" i="8"/>
  <c r="X212" i="8"/>
  <c r="T212" i="8"/>
  <c r="S212" i="8"/>
  <c r="O212" i="8"/>
  <c r="N212" i="8"/>
  <c r="H212" i="8"/>
  <c r="G212" i="8"/>
  <c r="D212" i="8"/>
  <c r="AP211" i="8"/>
  <c r="AK211" i="8"/>
  <c r="AE211" i="8"/>
  <c r="X211" i="8"/>
  <c r="AO211" i="8" s="1"/>
  <c r="U211" i="8"/>
  <c r="T211" i="8"/>
  <c r="S211" i="8"/>
  <c r="O211" i="8"/>
  <c r="N211" i="8"/>
  <c r="G211" i="8"/>
  <c r="H211" i="8" s="1"/>
  <c r="D211" i="8"/>
  <c r="C211" i="8"/>
  <c r="AP210" i="8"/>
  <c r="AO210" i="8"/>
  <c r="AN210" i="8"/>
  <c r="AM210" i="8"/>
  <c r="AL210" i="8"/>
  <c r="AK210" i="8"/>
  <c r="AH210" i="8"/>
  <c r="AF210" i="8"/>
  <c r="AP209" i="8"/>
  <c r="AL209" i="8"/>
  <c r="AE209" i="8"/>
  <c r="Y209" i="8"/>
  <c r="X209" i="8"/>
  <c r="AO209" i="8" s="1"/>
  <c r="U209" i="8"/>
  <c r="T209" i="8"/>
  <c r="S209" i="8"/>
  <c r="O209" i="8"/>
  <c r="N209" i="8"/>
  <c r="G209" i="8"/>
  <c r="H209" i="8" s="1"/>
  <c r="D209" i="8"/>
  <c r="C209" i="8"/>
  <c r="AP208" i="8"/>
  <c r="AK208" i="8"/>
  <c r="AE208" i="8"/>
  <c r="X208" i="8"/>
  <c r="T208" i="8"/>
  <c r="S208" i="8"/>
  <c r="O208" i="8"/>
  <c r="N208" i="8"/>
  <c r="H208" i="8"/>
  <c r="G208" i="8"/>
  <c r="U208" i="8" s="1"/>
  <c r="D208" i="8"/>
  <c r="AP207" i="8"/>
  <c r="AL207" i="8"/>
  <c r="AE207" i="8"/>
  <c r="Y207" i="8"/>
  <c r="X207" i="8"/>
  <c r="AO207" i="8" s="1"/>
  <c r="U207" i="8"/>
  <c r="T207" i="8"/>
  <c r="S207" i="8"/>
  <c r="O207" i="8"/>
  <c r="N207" i="8"/>
  <c r="G207" i="8"/>
  <c r="H207" i="8" s="1"/>
  <c r="D207" i="8"/>
  <c r="C207" i="8"/>
  <c r="AP206" i="8"/>
  <c r="AK206" i="8"/>
  <c r="AE206" i="8"/>
  <c r="X206" i="8"/>
  <c r="T206" i="8"/>
  <c r="S206" i="8"/>
  <c r="O206" i="8"/>
  <c r="N206" i="8"/>
  <c r="H206" i="8"/>
  <c r="G206" i="8"/>
  <c r="U206" i="8" s="1"/>
  <c r="D206" i="8"/>
  <c r="AP205" i="8"/>
  <c r="AL205" i="8"/>
  <c r="AE205" i="8"/>
  <c r="Y205" i="8"/>
  <c r="X205" i="8"/>
  <c r="AO205" i="8" s="1"/>
  <c r="C205" i="8"/>
  <c r="AP204" i="8"/>
  <c r="AE204" i="8"/>
  <c r="X204" i="8"/>
  <c r="T204" i="8"/>
  <c r="S204" i="8"/>
  <c r="O204" i="8"/>
  <c r="N204" i="8"/>
  <c r="H204" i="8"/>
  <c r="G204" i="8"/>
  <c r="U204" i="8" s="1"/>
  <c r="D204" i="8"/>
  <c r="AP203" i="8"/>
  <c r="AL203" i="8"/>
  <c r="AE203" i="8"/>
  <c r="Y203" i="8"/>
  <c r="AK204" i="8" s="1"/>
  <c r="X203" i="8"/>
  <c r="AO203" i="8" s="1"/>
  <c r="T203" i="8"/>
  <c r="S203" i="8"/>
  <c r="O203" i="8"/>
  <c r="N203" i="8"/>
  <c r="G203" i="8"/>
  <c r="H203" i="8" s="1"/>
  <c r="D203" i="8"/>
  <c r="C203" i="8"/>
  <c r="AP202" i="8"/>
  <c r="AK202" i="8"/>
  <c r="AE202" i="8"/>
  <c r="X202" i="8"/>
  <c r="T202" i="8"/>
  <c r="S202" i="8"/>
  <c r="O202" i="8"/>
  <c r="N202" i="8"/>
  <c r="H202" i="8"/>
  <c r="G202" i="8"/>
  <c r="U202" i="8" s="1"/>
  <c r="D202" i="8"/>
  <c r="AP201" i="8"/>
  <c r="AO201" i="8"/>
  <c r="AN201" i="8"/>
  <c r="AM201" i="8"/>
  <c r="AL201" i="8"/>
  <c r="AH201" i="8"/>
  <c r="AF201" i="8"/>
  <c r="AP200" i="8"/>
  <c r="AE200" i="8"/>
  <c r="X200" i="8"/>
  <c r="T200" i="8"/>
  <c r="S200" i="8"/>
  <c r="O200" i="8"/>
  <c r="N200" i="8"/>
  <c r="H200" i="8"/>
  <c r="G200" i="8"/>
  <c r="D200" i="8"/>
  <c r="AP199" i="8"/>
  <c r="AE199" i="8"/>
  <c r="X199" i="8"/>
  <c r="AO199" i="8" s="1"/>
  <c r="T199" i="8"/>
  <c r="S199" i="8"/>
  <c r="O199" i="8"/>
  <c r="N199" i="8"/>
  <c r="G199" i="8"/>
  <c r="H199" i="8" s="1"/>
  <c r="D199" i="8"/>
  <c r="AP198" i="8"/>
  <c r="AK198" i="8"/>
  <c r="AE198" i="8"/>
  <c r="X198" i="8"/>
  <c r="T198" i="8"/>
  <c r="S198" i="8"/>
  <c r="O198" i="8"/>
  <c r="N198" i="8"/>
  <c r="H198" i="8"/>
  <c r="G198" i="8"/>
  <c r="U198" i="8" s="1"/>
  <c r="D198" i="8"/>
  <c r="AP197" i="8"/>
  <c r="AO197" i="8"/>
  <c r="AN197" i="8"/>
  <c r="AM197" i="8"/>
  <c r="AL197" i="8"/>
  <c r="AH197" i="8"/>
  <c r="AF197" i="8"/>
  <c r="AP196" i="8"/>
  <c r="AK196" i="8"/>
  <c r="AE196" i="8"/>
  <c r="X196" i="8"/>
  <c r="T196" i="8"/>
  <c r="S196" i="8"/>
  <c r="O196" i="8"/>
  <c r="N196" i="8"/>
  <c r="H196" i="8"/>
  <c r="G196" i="8"/>
  <c r="D196" i="8"/>
  <c r="AP195" i="8"/>
  <c r="AO195" i="8"/>
  <c r="AN195" i="8"/>
  <c r="AM195" i="8"/>
  <c r="AL195" i="8"/>
  <c r="AH195" i="8"/>
  <c r="AF195" i="8"/>
  <c r="AP194" i="8"/>
  <c r="AE194" i="8"/>
  <c r="X194" i="8"/>
  <c r="T194" i="8"/>
  <c r="S194" i="8"/>
  <c r="O194" i="8"/>
  <c r="N194" i="8"/>
  <c r="H194" i="8"/>
  <c r="G194" i="8"/>
  <c r="U194" i="8" s="1"/>
  <c r="D194" i="8"/>
  <c r="AP193" i="8"/>
  <c r="AL193" i="8"/>
  <c r="AE193" i="8"/>
  <c r="Y193" i="8"/>
  <c r="AK194" i="8" s="1"/>
  <c r="X193" i="8"/>
  <c r="AO193" i="8" s="1"/>
  <c r="T193" i="8"/>
  <c r="S193" i="8"/>
  <c r="O193" i="8"/>
  <c r="N193" i="8"/>
  <c r="G193" i="8"/>
  <c r="H193" i="8" s="1"/>
  <c r="D193" i="8"/>
  <c r="C193" i="8"/>
  <c r="AP192" i="8"/>
  <c r="AE192" i="8"/>
  <c r="X192" i="8"/>
  <c r="T192" i="8"/>
  <c r="S192" i="8"/>
  <c r="O192" i="8"/>
  <c r="N192" i="8"/>
  <c r="H192" i="8"/>
  <c r="G192" i="8"/>
  <c r="U192" i="8" s="1"/>
  <c r="D192" i="8"/>
  <c r="AP191" i="8"/>
  <c r="AL191" i="8"/>
  <c r="AE191" i="8"/>
  <c r="Y191" i="8"/>
  <c r="AK192" i="8" s="1"/>
  <c r="X191" i="8"/>
  <c r="AO191" i="8" s="1"/>
  <c r="T191" i="8"/>
  <c r="S191" i="8"/>
  <c r="O191" i="8"/>
  <c r="N191" i="8"/>
  <c r="G191" i="8"/>
  <c r="H191" i="8" s="1"/>
  <c r="D191" i="8"/>
  <c r="C191" i="8"/>
  <c r="AP190" i="8"/>
  <c r="AE190" i="8"/>
  <c r="X190" i="8"/>
  <c r="T190" i="8"/>
  <c r="S190" i="8"/>
  <c r="O190" i="8"/>
  <c r="N190" i="8"/>
  <c r="H190" i="8"/>
  <c r="G190" i="8"/>
  <c r="U190" i="8" s="1"/>
  <c r="D190" i="8"/>
  <c r="AP189" i="8"/>
  <c r="AL189" i="8"/>
  <c r="AE189" i="8"/>
  <c r="Y189" i="8"/>
  <c r="AK190" i="8" s="1"/>
  <c r="X189" i="8"/>
  <c r="AO189" i="8" s="1"/>
  <c r="T189" i="8"/>
  <c r="S189" i="8"/>
  <c r="O189" i="8"/>
  <c r="N189" i="8"/>
  <c r="G189" i="8"/>
  <c r="H189" i="8" s="1"/>
  <c r="D189" i="8"/>
  <c r="C189" i="8"/>
  <c r="AP188" i="8"/>
  <c r="AE188" i="8"/>
  <c r="X188" i="8"/>
  <c r="T188" i="8"/>
  <c r="S188" i="8"/>
  <c r="O188" i="8"/>
  <c r="N188" i="8"/>
  <c r="H188" i="8"/>
  <c r="G188" i="8"/>
  <c r="U188" i="8" s="1"/>
  <c r="D188" i="8"/>
  <c r="AP187" i="8"/>
  <c r="AL187" i="8"/>
  <c r="AE187" i="8"/>
  <c r="Y187" i="8"/>
  <c r="AK188" i="8" s="1"/>
  <c r="X187" i="8"/>
  <c r="AO187" i="8" s="1"/>
  <c r="C187" i="8"/>
  <c r="AP186" i="8"/>
  <c r="AE186" i="8"/>
  <c r="X186" i="8"/>
  <c r="AP185" i="8"/>
  <c r="AL185" i="8"/>
  <c r="AE185" i="8"/>
  <c r="Y185" i="8"/>
  <c r="AK186" i="8" s="1"/>
  <c r="X185" i="8"/>
  <c r="AO185" i="8" s="1"/>
  <c r="C185" i="8"/>
  <c r="AP184" i="8"/>
  <c r="AE184" i="8"/>
  <c r="X184" i="8"/>
  <c r="AP183" i="8"/>
  <c r="AL183" i="8"/>
  <c r="AE183" i="8"/>
  <c r="Y183" i="8"/>
  <c r="AK184" i="8" s="1"/>
  <c r="X183" i="8"/>
  <c r="AO183" i="8" s="1"/>
  <c r="U183" i="8"/>
  <c r="T183" i="8"/>
  <c r="S183" i="8"/>
  <c r="O183" i="8"/>
  <c r="N183" i="8"/>
  <c r="G183" i="8"/>
  <c r="H183" i="8" s="1"/>
  <c r="D183" i="8"/>
  <c r="C183" i="8"/>
  <c r="AP182" i="8"/>
  <c r="AE182" i="8"/>
  <c r="X182" i="8"/>
  <c r="T182" i="8"/>
  <c r="S182" i="8"/>
  <c r="O182" i="8"/>
  <c r="N182" i="8"/>
  <c r="H182" i="8"/>
  <c r="G182" i="8"/>
  <c r="U182" i="8" s="1"/>
  <c r="D182" i="8"/>
  <c r="AP181" i="8"/>
  <c r="AL181" i="8"/>
  <c r="AE181" i="8"/>
  <c r="Y181" i="8"/>
  <c r="AK182" i="8" s="1"/>
  <c r="X181" i="8"/>
  <c r="AO181" i="8" s="1"/>
  <c r="T181" i="8"/>
  <c r="S181" i="8"/>
  <c r="O181" i="8"/>
  <c r="N181" i="8"/>
  <c r="G181" i="8"/>
  <c r="H181" i="8" s="1"/>
  <c r="D181" i="8"/>
  <c r="C181" i="8"/>
  <c r="AP180" i="8"/>
  <c r="AE180" i="8"/>
  <c r="X180" i="8"/>
  <c r="T180" i="8"/>
  <c r="S180" i="8"/>
  <c r="O180" i="8"/>
  <c r="N180" i="8"/>
  <c r="H180" i="8"/>
  <c r="G180" i="8"/>
  <c r="U180" i="8" s="1"/>
  <c r="D180" i="8"/>
  <c r="AP179" i="8"/>
  <c r="AL179" i="8"/>
  <c r="AE179" i="8"/>
  <c r="Y179" i="8"/>
  <c r="AK180" i="8" s="1"/>
  <c r="X179" i="8"/>
  <c r="AO179" i="8" s="1"/>
  <c r="T179" i="8"/>
  <c r="S179" i="8"/>
  <c r="O179" i="8"/>
  <c r="N179" i="8"/>
  <c r="G179" i="8"/>
  <c r="H179" i="8" s="1"/>
  <c r="D179" i="8"/>
  <c r="C179" i="8"/>
  <c r="AP178" i="8"/>
  <c r="AE178" i="8"/>
  <c r="X178" i="8"/>
  <c r="T178" i="8"/>
  <c r="S178" i="8"/>
  <c r="O178" i="8"/>
  <c r="N178" i="8"/>
  <c r="H178" i="8"/>
  <c r="G178" i="8"/>
  <c r="U178" i="8" s="1"/>
  <c r="D178" i="8"/>
  <c r="AP177" i="8"/>
  <c r="AL177" i="8"/>
  <c r="AE177" i="8"/>
  <c r="Y177" i="8"/>
  <c r="AK178" i="8" s="1"/>
  <c r="X177" i="8"/>
  <c r="AO177" i="8" s="1"/>
  <c r="T177" i="8"/>
  <c r="S177" i="8"/>
  <c r="O177" i="8"/>
  <c r="N177" i="8"/>
  <c r="G177" i="8"/>
  <c r="H177" i="8" s="1"/>
  <c r="D177" i="8"/>
  <c r="C177" i="8"/>
  <c r="AP176" i="8"/>
  <c r="AK176" i="8"/>
  <c r="AE176" i="8"/>
  <c r="X176" i="8"/>
  <c r="T176" i="8"/>
  <c r="S176" i="8"/>
  <c r="O176" i="8"/>
  <c r="N176" i="8"/>
  <c r="H176" i="8"/>
  <c r="G176" i="8"/>
  <c r="U176" i="8" s="1"/>
  <c r="D176" i="8"/>
  <c r="AP175" i="8"/>
  <c r="AO175" i="8"/>
  <c r="AN175" i="8"/>
  <c r="AM175" i="8"/>
  <c r="AL175" i="8"/>
  <c r="AH175" i="8"/>
  <c r="AF175" i="8"/>
  <c r="AP174" i="8"/>
  <c r="AK174" i="8"/>
  <c r="AE174" i="8"/>
  <c r="X174" i="8"/>
  <c r="T174" i="8"/>
  <c r="S174" i="8"/>
  <c r="O174" i="8"/>
  <c r="N174" i="8"/>
  <c r="H174" i="8"/>
  <c r="G174" i="8"/>
  <c r="U174" i="8" s="1"/>
  <c r="D174" i="8"/>
  <c r="AP173" i="8"/>
  <c r="AO173" i="8"/>
  <c r="AN173" i="8"/>
  <c r="AM173" i="8"/>
  <c r="AL173" i="8"/>
  <c r="AH173" i="8"/>
  <c r="AF173" i="8"/>
  <c r="AP172" i="8"/>
  <c r="AE172" i="8"/>
  <c r="X172" i="8"/>
  <c r="T172" i="8"/>
  <c r="S172" i="8"/>
  <c r="O172" i="8"/>
  <c r="N172" i="8"/>
  <c r="H172" i="8"/>
  <c r="G172" i="8"/>
  <c r="U172" i="8" s="1"/>
  <c r="D172" i="8"/>
  <c r="AP171" i="8"/>
  <c r="AL171" i="8"/>
  <c r="AE171" i="8"/>
  <c r="Y171" i="8"/>
  <c r="AK172" i="8" s="1"/>
  <c r="X171" i="8"/>
  <c r="AO171" i="8" s="1"/>
  <c r="C171" i="8"/>
  <c r="AP170" i="8"/>
  <c r="AE170" i="8"/>
  <c r="X170" i="8"/>
  <c r="AP169" i="8"/>
  <c r="AL169" i="8"/>
  <c r="AE169" i="8"/>
  <c r="Y169" i="8"/>
  <c r="AK170" i="8" s="1"/>
  <c r="X169" i="8"/>
  <c r="AO169" i="8" s="1"/>
  <c r="C169" i="8"/>
  <c r="AP168" i="8"/>
  <c r="AE168" i="8"/>
  <c r="X168" i="8"/>
  <c r="AP167" i="8"/>
  <c r="AL167" i="8"/>
  <c r="AE167" i="8"/>
  <c r="Y167" i="8"/>
  <c r="AK168" i="8" s="1"/>
  <c r="X167" i="8"/>
  <c r="AO167" i="8" s="1"/>
  <c r="AP166" i="8"/>
  <c r="AE166" i="8"/>
  <c r="X166" i="8"/>
  <c r="AP165" i="8"/>
  <c r="AL165" i="8"/>
  <c r="AE165" i="8"/>
  <c r="Y165" i="8"/>
  <c r="AK166" i="8" s="1"/>
  <c r="X165" i="8"/>
  <c r="AO165" i="8" s="1"/>
  <c r="AP164" i="8"/>
  <c r="AE164" i="8"/>
  <c r="X164" i="8"/>
  <c r="AP163" i="8"/>
  <c r="AL163" i="8"/>
  <c r="AE163" i="8"/>
  <c r="Y163" i="8"/>
  <c r="AK164" i="8" s="1"/>
  <c r="X163" i="8"/>
  <c r="AO163" i="8" s="1"/>
  <c r="AP162" i="8"/>
  <c r="AE162" i="8"/>
  <c r="X162" i="8"/>
  <c r="AP161" i="8"/>
  <c r="AL161" i="8"/>
  <c r="AE161" i="8"/>
  <c r="Y161" i="8"/>
  <c r="AK162" i="8" s="1"/>
  <c r="X161" i="8"/>
  <c r="AO161" i="8" s="1"/>
  <c r="N161" i="8"/>
  <c r="AP160" i="8"/>
  <c r="AL160" i="8"/>
  <c r="AK160" i="8"/>
  <c r="AE160" i="8"/>
  <c r="Y160" i="8"/>
  <c r="AK161" i="8" s="1"/>
  <c r="X160" i="8"/>
  <c r="AO160" i="8" s="1"/>
  <c r="T160" i="8"/>
  <c r="S160" i="8"/>
  <c r="O160" i="8"/>
  <c r="N160" i="8"/>
  <c r="G160" i="8"/>
  <c r="H160" i="8" s="1"/>
  <c r="D160" i="8"/>
  <c r="AP159" i="8"/>
  <c r="AO159" i="8"/>
  <c r="AN159" i="8"/>
  <c r="AM159" i="8"/>
  <c r="AL159" i="8"/>
  <c r="AH159" i="8"/>
  <c r="AF159" i="8"/>
  <c r="AP158" i="8"/>
  <c r="AL158" i="8"/>
  <c r="AE158" i="8"/>
  <c r="Y158" i="8"/>
  <c r="AK159" i="8" s="1"/>
  <c r="X158" i="8"/>
  <c r="AO158" i="8" s="1"/>
  <c r="T158" i="8"/>
  <c r="S158" i="8"/>
  <c r="O158" i="8"/>
  <c r="N158" i="8"/>
  <c r="G158" i="8"/>
  <c r="H158" i="8" s="1"/>
  <c r="D158" i="8"/>
  <c r="AP157" i="8"/>
  <c r="AE157" i="8"/>
  <c r="X157" i="8"/>
  <c r="T157" i="8"/>
  <c r="S157" i="8"/>
  <c r="O157" i="8"/>
  <c r="N157" i="8"/>
  <c r="H157" i="8"/>
  <c r="G157" i="8"/>
  <c r="U157" i="8" s="1"/>
  <c r="D157" i="8"/>
  <c r="AP156" i="8"/>
  <c r="AL156" i="8"/>
  <c r="AE156" i="8"/>
  <c r="Y156" i="8"/>
  <c r="AK157" i="8" s="1"/>
  <c r="X156" i="8"/>
  <c r="AO156" i="8" s="1"/>
  <c r="T156" i="8"/>
  <c r="S156" i="8"/>
  <c r="O156" i="8"/>
  <c r="N156" i="8"/>
  <c r="G156" i="8"/>
  <c r="H156" i="8" s="1"/>
  <c r="D156" i="8"/>
  <c r="AP155" i="8"/>
  <c r="AE155" i="8"/>
  <c r="X155" i="8"/>
  <c r="T155" i="8"/>
  <c r="S155" i="8"/>
  <c r="O155" i="8"/>
  <c r="N155" i="8"/>
  <c r="H155" i="8"/>
  <c r="G155" i="8"/>
  <c r="U155" i="8" s="1"/>
  <c r="D155" i="8"/>
  <c r="AP154" i="8"/>
  <c r="AL154" i="8"/>
  <c r="AE154" i="8"/>
  <c r="Y154" i="8"/>
  <c r="AK155" i="8" s="1"/>
  <c r="X154" i="8"/>
  <c r="AO154" i="8" s="1"/>
  <c r="T154" i="8"/>
  <c r="S154" i="8"/>
  <c r="O154" i="8"/>
  <c r="N154" i="8"/>
  <c r="G154" i="8"/>
  <c r="H154" i="8" s="1"/>
  <c r="D154" i="8"/>
  <c r="AP153" i="8"/>
  <c r="AE153" i="8"/>
  <c r="X153" i="8"/>
  <c r="T153" i="8"/>
  <c r="S153" i="8"/>
  <c r="O153" i="8"/>
  <c r="N153" i="8"/>
  <c r="H153" i="8"/>
  <c r="G153" i="8"/>
  <c r="U153" i="8" s="1"/>
  <c r="D153" i="8"/>
  <c r="AP152" i="8"/>
  <c r="AL152" i="8"/>
  <c r="AK152" i="8"/>
  <c r="AE152" i="8"/>
  <c r="Y152" i="8"/>
  <c r="AK153" i="8" s="1"/>
  <c r="X152" i="8"/>
  <c r="AO152" i="8" s="1"/>
  <c r="U152" i="8"/>
  <c r="T152" i="8"/>
  <c r="S152" i="8"/>
  <c r="O152" i="8"/>
  <c r="N152" i="8"/>
  <c r="G152" i="8"/>
  <c r="H152" i="8" s="1"/>
  <c r="D152" i="8"/>
  <c r="C152" i="8"/>
  <c r="AP151" i="8"/>
  <c r="AO151" i="8"/>
  <c r="AN151" i="8"/>
  <c r="AM151" i="8"/>
  <c r="AL151" i="8"/>
  <c r="AK151" i="8"/>
  <c r="AH151" i="8"/>
  <c r="AF151" i="8"/>
  <c r="AP150" i="8"/>
  <c r="AL150" i="8"/>
  <c r="AE150" i="8"/>
  <c r="Y150" i="8"/>
  <c r="X150" i="8"/>
  <c r="AO150" i="8" s="1"/>
  <c r="U150" i="8"/>
  <c r="T150" i="8"/>
  <c r="S150" i="8"/>
  <c r="O150" i="8"/>
  <c r="N150" i="8"/>
  <c r="G150" i="8"/>
  <c r="H150" i="8" s="1"/>
  <c r="D150" i="8"/>
  <c r="AP149" i="8"/>
  <c r="AK149" i="8"/>
  <c r="AE149" i="8"/>
  <c r="X149" i="8"/>
  <c r="T149" i="8"/>
  <c r="S149" i="8"/>
  <c r="O149" i="8"/>
  <c r="N149" i="8"/>
  <c r="H149" i="8"/>
  <c r="G149" i="8"/>
  <c r="U149" i="8" s="1"/>
  <c r="D149" i="8"/>
  <c r="AP148" i="8"/>
  <c r="AL148" i="8"/>
  <c r="AE148" i="8"/>
  <c r="Y148" i="8"/>
  <c r="X148" i="8"/>
  <c r="AO148" i="8" s="1"/>
  <c r="U148" i="8"/>
  <c r="T148" i="8"/>
  <c r="S148" i="8"/>
  <c r="O148" i="8"/>
  <c r="N148" i="8"/>
  <c r="G148" i="8"/>
  <c r="H148" i="8" s="1"/>
  <c r="D148" i="8"/>
  <c r="AP147" i="8"/>
  <c r="AK147" i="8"/>
  <c r="AE147" i="8"/>
  <c r="X147" i="8"/>
  <c r="T147" i="8"/>
  <c r="S147" i="8"/>
  <c r="O147" i="8"/>
  <c r="N147" i="8"/>
  <c r="H147" i="8"/>
  <c r="G147" i="8"/>
  <c r="U147" i="8" s="1"/>
  <c r="D147" i="8"/>
  <c r="AP146" i="8"/>
  <c r="AL146" i="8"/>
  <c r="AE146" i="8"/>
  <c r="Y146" i="8"/>
  <c r="X146" i="8"/>
  <c r="AO146" i="8" s="1"/>
  <c r="U146" i="8"/>
  <c r="T146" i="8"/>
  <c r="S146" i="8"/>
  <c r="O146" i="8"/>
  <c r="N146" i="8"/>
  <c r="G146" i="8"/>
  <c r="H146" i="8" s="1"/>
  <c r="D146" i="8"/>
  <c r="AP145" i="8"/>
  <c r="AK145" i="8"/>
  <c r="AE145" i="8"/>
  <c r="X145" i="8"/>
  <c r="T145" i="8"/>
  <c r="S145" i="8"/>
  <c r="O145" i="8"/>
  <c r="N145" i="8"/>
  <c r="H145" i="8"/>
  <c r="G145" i="8"/>
  <c r="U145" i="8" s="1"/>
  <c r="D145" i="8"/>
  <c r="AP144" i="8"/>
  <c r="AO144" i="8"/>
  <c r="AN144" i="8"/>
  <c r="AM144" i="8"/>
  <c r="AL144" i="8"/>
  <c r="AH144" i="8"/>
  <c r="AF144" i="8"/>
  <c r="AP143" i="8"/>
  <c r="AE143" i="8"/>
  <c r="X143" i="8"/>
  <c r="AP142" i="8"/>
  <c r="AL142" i="8"/>
  <c r="AE142" i="8"/>
  <c r="Y142" i="8"/>
  <c r="AK143" i="8" s="1"/>
  <c r="X142" i="8"/>
  <c r="AO142" i="8" s="1"/>
  <c r="U142" i="8"/>
  <c r="T142" i="8"/>
  <c r="S142" i="8"/>
  <c r="O142" i="8"/>
  <c r="N142" i="8"/>
  <c r="G142" i="8"/>
  <c r="H142" i="8" s="1"/>
  <c r="D142" i="8"/>
  <c r="AP141" i="8"/>
  <c r="AE141" i="8"/>
  <c r="X141" i="8"/>
  <c r="T141" i="8"/>
  <c r="S141" i="8"/>
  <c r="O141" i="8"/>
  <c r="N141" i="8"/>
  <c r="H141" i="8"/>
  <c r="G141" i="8"/>
  <c r="U141" i="8" s="1"/>
  <c r="D141" i="8"/>
  <c r="AP140" i="8"/>
  <c r="AL140" i="8"/>
  <c r="AE140" i="8"/>
  <c r="Y140" i="8"/>
  <c r="AK141" i="8" s="1"/>
  <c r="X140" i="8"/>
  <c r="AO140" i="8" s="1"/>
  <c r="T140" i="8"/>
  <c r="S140" i="8"/>
  <c r="O140" i="8"/>
  <c r="N140" i="8"/>
  <c r="G140" i="8"/>
  <c r="H140" i="8" s="1"/>
  <c r="D140" i="8"/>
  <c r="AP139" i="8"/>
  <c r="AE139" i="8"/>
  <c r="X139" i="8"/>
  <c r="T139" i="8"/>
  <c r="S139" i="8"/>
  <c r="O139" i="8"/>
  <c r="N139" i="8"/>
  <c r="H139" i="8"/>
  <c r="G139" i="8"/>
  <c r="U139" i="8" s="1"/>
  <c r="D139" i="8"/>
  <c r="AP138" i="8"/>
  <c r="AL138" i="8"/>
  <c r="AE138" i="8"/>
  <c r="Y138" i="8"/>
  <c r="AK139" i="8" s="1"/>
  <c r="X138" i="8"/>
  <c r="AO138" i="8" s="1"/>
  <c r="T138" i="8"/>
  <c r="S138" i="8"/>
  <c r="O138" i="8"/>
  <c r="N138" i="8"/>
  <c r="G138" i="8"/>
  <c r="H138" i="8" s="1"/>
  <c r="D138" i="8"/>
  <c r="AP137" i="8"/>
  <c r="AE137" i="8"/>
  <c r="X137" i="8"/>
  <c r="T137" i="8"/>
  <c r="S137" i="8"/>
  <c r="O137" i="8"/>
  <c r="N137" i="8"/>
  <c r="H137" i="8"/>
  <c r="G137" i="8"/>
  <c r="U137" i="8" s="1"/>
  <c r="D137" i="8"/>
  <c r="AP136" i="8"/>
  <c r="AL136" i="8"/>
  <c r="AE136" i="8"/>
  <c r="Y136" i="8"/>
  <c r="AK137" i="8" s="1"/>
  <c r="X136" i="8"/>
  <c r="AO136" i="8" s="1"/>
  <c r="T136" i="8"/>
  <c r="S136" i="8"/>
  <c r="O136" i="8"/>
  <c r="N136" i="8"/>
  <c r="G136" i="8"/>
  <c r="H136" i="8" s="1"/>
  <c r="D136" i="8"/>
  <c r="AP135" i="8"/>
  <c r="AE135" i="8"/>
  <c r="X135" i="8"/>
  <c r="T135" i="8"/>
  <c r="S135" i="8"/>
  <c r="O135" i="8"/>
  <c r="N135" i="8"/>
  <c r="H135" i="8"/>
  <c r="G135" i="8"/>
  <c r="U135" i="8" s="1"/>
  <c r="D135" i="8"/>
  <c r="AP134" i="8"/>
  <c r="AL134" i="8"/>
  <c r="AE134" i="8"/>
  <c r="Y134" i="8"/>
  <c r="AK135" i="8" s="1"/>
  <c r="X134" i="8"/>
  <c r="AO134" i="8" s="1"/>
  <c r="T134" i="8"/>
  <c r="S134" i="8"/>
  <c r="O134" i="8"/>
  <c r="N134" i="8"/>
  <c r="G134" i="8"/>
  <c r="H134" i="8" s="1"/>
  <c r="D134" i="8"/>
  <c r="AP133" i="8"/>
  <c r="AE133" i="8"/>
  <c r="X133" i="8"/>
  <c r="T133" i="8"/>
  <c r="S133" i="8"/>
  <c r="O133" i="8"/>
  <c r="N133" i="8"/>
  <c r="H133" i="8"/>
  <c r="G133" i="8"/>
  <c r="U133" i="8" s="1"/>
  <c r="D133" i="8"/>
  <c r="AP132" i="8"/>
  <c r="AL132" i="8"/>
  <c r="AE132" i="8"/>
  <c r="Y132" i="8"/>
  <c r="AK133" i="8" s="1"/>
  <c r="X132" i="8"/>
  <c r="AO132" i="8" s="1"/>
  <c r="T132" i="8"/>
  <c r="S132" i="8"/>
  <c r="O132" i="8"/>
  <c r="N132" i="8"/>
  <c r="G132" i="8"/>
  <c r="H132" i="8" s="1"/>
  <c r="D132" i="8"/>
  <c r="AP131" i="8"/>
  <c r="AE131" i="8"/>
  <c r="X131" i="8"/>
  <c r="T131" i="8"/>
  <c r="S131" i="8"/>
  <c r="O131" i="8"/>
  <c r="N131" i="8"/>
  <c r="H131" i="8"/>
  <c r="G131" i="8"/>
  <c r="U131" i="8" s="1"/>
  <c r="D131" i="8"/>
  <c r="AP130" i="8"/>
  <c r="AL130" i="8"/>
  <c r="AE130" i="8"/>
  <c r="Y130" i="8"/>
  <c r="AK131" i="8" s="1"/>
  <c r="X130" i="8"/>
  <c r="AO130" i="8" s="1"/>
  <c r="T130" i="8"/>
  <c r="S130" i="8"/>
  <c r="O130" i="8"/>
  <c r="N130" i="8"/>
  <c r="G130" i="8"/>
  <c r="H130" i="8" s="1"/>
  <c r="D130" i="8"/>
  <c r="AP129" i="8"/>
  <c r="AK129" i="8"/>
  <c r="AE129" i="8"/>
  <c r="X129" i="8"/>
  <c r="T129" i="8"/>
  <c r="S129" i="8"/>
  <c r="O129" i="8"/>
  <c r="N129" i="8"/>
  <c r="H129" i="8"/>
  <c r="G129" i="8"/>
  <c r="U129" i="8" s="1"/>
  <c r="D129" i="8"/>
  <c r="AP128" i="8"/>
  <c r="AO128" i="8"/>
  <c r="AN128" i="8"/>
  <c r="AM128" i="8"/>
  <c r="AL128" i="8"/>
  <c r="AH128" i="8"/>
  <c r="AF128" i="8"/>
  <c r="AP127" i="8"/>
  <c r="AE127" i="8"/>
  <c r="X127" i="8"/>
  <c r="T127" i="8"/>
  <c r="S127" i="8"/>
  <c r="O127" i="8"/>
  <c r="N127" i="8"/>
  <c r="H127" i="8"/>
  <c r="G127" i="8"/>
  <c r="U127" i="8" s="1"/>
  <c r="D127" i="8"/>
  <c r="AP126" i="8"/>
  <c r="AL126" i="8"/>
  <c r="AE126" i="8"/>
  <c r="Y126" i="8"/>
  <c r="AK127" i="8" s="1"/>
  <c r="X126" i="8"/>
  <c r="AO126" i="8" s="1"/>
  <c r="T126" i="8"/>
  <c r="S126" i="8"/>
  <c r="O126" i="8"/>
  <c r="N126" i="8"/>
  <c r="G126" i="8"/>
  <c r="H126" i="8" s="1"/>
  <c r="D126" i="8"/>
  <c r="AP125" i="8"/>
  <c r="AE125" i="8"/>
  <c r="X125" i="8"/>
  <c r="T125" i="8"/>
  <c r="S125" i="8"/>
  <c r="O125" i="8"/>
  <c r="N125" i="8"/>
  <c r="H125" i="8"/>
  <c r="G125" i="8"/>
  <c r="U125" i="8" s="1"/>
  <c r="D125" i="8"/>
  <c r="AP124" i="8"/>
  <c r="AL124" i="8"/>
  <c r="AE124" i="8"/>
  <c r="Y124" i="8"/>
  <c r="AK125" i="8" s="1"/>
  <c r="X124" i="8"/>
  <c r="AO124" i="8" s="1"/>
  <c r="T124" i="8"/>
  <c r="S124" i="8"/>
  <c r="O124" i="8"/>
  <c r="N124" i="8"/>
  <c r="G124" i="8"/>
  <c r="H124" i="8" s="1"/>
  <c r="D124" i="8"/>
  <c r="AP123" i="8"/>
  <c r="AE123" i="8"/>
  <c r="X123" i="8"/>
  <c r="T123" i="8"/>
  <c r="S123" i="8"/>
  <c r="O123" i="8"/>
  <c r="N123" i="8"/>
  <c r="H123" i="8"/>
  <c r="G123" i="8"/>
  <c r="U123" i="8" s="1"/>
  <c r="D123" i="8"/>
  <c r="AP122" i="8"/>
  <c r="AL122" i="8"/>
  <c r="AE122" i="8"/>
  <c r="Y122" i="8"/>
  <c r="AK123" i="8" s="1"/>
  <c r="X122" i="8"/>
  <c r="AO122" i="8" s="1"/>
  <c r="T122" i="8"/>
  <c r="S122" i="8"/>
  <c r="O122" i="8"/>
  <c r="N122" i="8"/>
  <c r="G122" i="8"/>
  <c r="H122" i="8" s="1"/>
  <c r="D122" i="8"/>
  <c r="AP121" i="8"/>
  <c r="AE121" i="8"/>
  <c r="X121" i="8"/>
  <c r="T121" i="8"/>
  <c r="S121" i="8"/>
  <c r="O121" i="8"/>
  <c r="N121" i="8"/>
  <c r="H121" i="8"/>
  <c r="G121" i="8"/>
  <c r="U121" i="8" s="1"/>
  <c r="D121" i="8"/>
  <c r="AP120" i="8"/>
  <c r="AL120" i="8"/>
  <c r="AE120" i="8"/>
  <c r="Y120" i="8"/>
  <c r="AK121" i="8" s="1"/>
  <c r="X120" i="8"/>
  <c r="AO120" i="8" s="1"/>
  <c r="T120" i="8"/>
  <c r="S120" i="8"/>
  <c r="O120" i="8"/>
  <c r="N120" i="8"/>
  <c r="G120" i="8"/>
  <c r="H120" i="8" s="1"/>
  <c r="D120" i="8"/>
  <c r="AP119" i="8"/>
  <c r="AK119" i="8"/>
  <c r="AE119" i="8"/>
  <c r="X119" i="8"/>
  <c r="T119" i="8"/>
  <c r="S119" i="8"/>
  <c r="O119" i="8"/>
  <c r="N119" i="8"/>
  <c r="H119" i="8"/>
  <c r="G119" i="8"/>
  <c r="U119" i="8" s="1"/>
  <c r="D119" i="8"/>
  <c r="AP118" i="8"/>
  <c r="AO118" i="8"/>
  <c r="AN118" i="8"/>
  <c r="AM118" i="8"/>
  <c r="AL118" i="8"/>
  <c r="AH118" i="8"/>
  <c r="AF118" i="8"/>
  <c r="AP117" i="8"/>
  <c r="AE117" i="8"/>
  <c r="X117" i="8"/>
  <c r="T117" i="8"/>
  <c r="S117" i="8"/>
  <c r="O117" i="8"/>
  <c r="N117" i="8"/>
  <c r="H117" i="8"/>
  <c r="G117" i="8"/>
  <c r="D117" i="8"/>
  <c r="AP116" i="8"/>
  <c r="AL116" i="8"/>
  <c r="AE116" i="8"/>
  <c r="Y116" i="8"/>
  <c r="AK117" i="8" s="1"/>
  <c r="X116" i="8"/>
  <c r="AO116" i="8" s="1"/>
  <c r="AP115" i="8"/>
  <c r="AK115" i="8"/>
  <c r="AE115" i="8"/>
  <c r="X115" i="8"/>
  <c r="U115" i="8"/>
  <c r="T115" i="8"/>
  <c r="S115" i="8"/>
  <c r="O115" i="8"/>
  <c r="N115" i="8"/>
  <c r="H115" i="8"/>
  <c r="G115" i="8"/>
  <c r="D115" i="8"/>
  <c r="AP114" i="8"/>
  <c r="AO114" i="8"/>
  <c r="AN114" i="8"/>
  <c r="AM114" i="8"/>
  <c r="AL114" i="8"/>
  <c r="AH114" i="8"/>
  <c r="AF114" i="8"/>
  <c r="AP113" i="8"/>
  <c r="AM113" i="8"/>
  <c r="AE113" i="8"/>
  <c r="X113" i="8"/>
  <c r="AP112" i="8"/>
  <c r="AM112" i="8"/>
  <c r="AE112" i="8"/>
  <c r="X112" i="8"/>
  <c r="U112" i="8"/>
  <c r="T112" i="8"/>
  <c r="S112" i="8"/>
  <c r="O112" i="8"/>
  <c r="N112" i="8"/>
  <c r="G112" i="8"/>
  <c r="H112" i="8" s="1"/>
  <c r="D112" i="8"/>
  <c r="AP111" i="8"/>
  <c r="AE111" i="8"/>
  <c r="X111" i="8"/>
  <c r="AP110" i="8"/>
  <c r="AE110" i="8"/>
  <c r="X110" i="8"/>
  <c r="AO110" i="8" s="1"/>
  <c r="AP109" i="8"/>
  <c r="AE109" i="8"/>
  <c r="X109" i="8"/>
  <c r="T109" i="8"/>
  <c r="S109" i="8"/>
  <c r="O109" i="8"/>
  <c r="N109" i="8"/>
  <c r="G109" i="8"/>
  <c r="U109" i="8" s="1"/>
  <c r="D109" i="8"/>
  <c r="H109" i="8" s="1"/>
  <c r="AP108" i="8"/>
  <c r="AK108" i="8"/>
  <c r="AE108" i="8"/>
  <c r="X108" i="8"/>
  <c r="AO108" i="8" s="1"/>
  <c r="T108" i="8"/>
  <c r="S108" i="8"/>
  <c r="O108" i="8"/>
  <c r="N108" i="8"/>
  <c r="G108" i="8"/>
  <c r="H108" i="8" s="1"/>
  <c r="D108" i="8"/>
  <c r="AP107" i="8"/>
  <c r="AO107" i="8"/>
  <c r="AN107" i="8"/>
  <c r="AM107" i="8"/>
  <c r="AL107" i="8"/>
  <c r="AH107" i="8"/>
  <c r="AF107" i="8"/>
  <c r="AP106" i="8"/>
  <c r="AL106" i="8"/>
  <c r="AE106" i="8"/>
  <c r="Y106" i="8"/>
  <c r="AK107" i="8" s="1"/>
  <c r="X106" i="8"/>
  <c r="AO106" i="8" s="1"/>
  <c r="T106" i="8"/>
  <c r="S106" i="8"/>
  <c r="O106" i="8"/>
  <c r="N106" i="8"/>
  <c r="G106" i="8"/>
  <c r="H106" i="8" s="1"/>
  <c r="D106" i="8"/>
  <c r="AP105" i="8"/>
  <c r="AK105" i="8"/>
  <c r="AE105" i="8"/>
  <c r="X105" i="8"/>
  <c r="T105" i="8"/>
  <c r="S105" i="8"/>
  <c r="O105" i="8"/>
  <c r="N105" i="8"/>
  <c r="H105" i="8"/>
  <c r="G105" i="8"/>
  <c r="U105" i="8" s="1"/>
  <c r="D105" i="8"/>
  <c r="AP104" i="8"/>
  <c r="AO104" i="8"/>
  <c r="AN104" i="8"/>
  <c r="AM104" i="8"/>
  <c r="AL104" i="8"/>
  <c r="AH104" i="8"/>
  <c r="AF104" i="8"/>
  <c r="AP103" i="8"/>
  <c r="AM103" i="8"/>
  <c r="AE103" i="8"/>
  <c r="Y103" i="8"/>
  <c r="AK104" i="8" s="1"/>
  <c r="X103" i="8"/>
  <c r="AL103" i="8" s="1"/>
  <c r="AP102" i="8"/>
  <c r="AM102" i="8"/>
  <c r="AE102" i="8"/>
  <c r="X102" i="8"/>
  <c r="AP101" i="8"/>
  <c r="AM101" i="8"/>
  <c r="AE101" i="8"/>
  <c r="X101" i="8"/>
  <c r="AP100" i="8"/>
  <c r="AM100" i="8"/>
  <c r="AE100" i="8"/>
  <c r="Y100" i="8"/>
  <c r="AK101" i="8" s="1"/>
  <c r="X100" i="8"/>
  <c r="AL100" i="8" s="1"/>
  <c r="AP99" i="8"/>
  <c r="AM99" i="8"/>
  <c r="AE99" i="8"/>
  <c r="X99" i="8"/>
  <c r="AP98" i="8"/>
  <c r="AM98" i="8"/>
  <c r="AE98" i="8"/>
  <c r="X98" i="8"/>
  <c r="U98" i="8"/>
  <c r="T98" i="8"/>
  <c r="S98" i="8"/>
  <c r="O98" i="8"/>
  <c r="N98" i="8"/>
  <c r="G98" i="8"/>
  <c r="H98" i="8" s="1"/>
  <c r="D98" i="8"/>
  <c r="AP97" i="8"/>
  <c r="AM97" i="8"/>
  <c r="AK97" i="8"/>
  <c r="AE97" i="8"/>
  <c r="Z97" i="8"/>
  <c r="T97" i="8"/>
  <c r="S97" i="8"/>
  <c r="O97" i="8"/>
  <c r="N97" i="8"/>
  <c r="I97" i="8"/>
  <c r="G97" i="8"/>
  <c r="D97" i="8"/>
  <c r="AP96" i="8"/>
  <c r="AO96" i="8"/>
  <c r="AN96" i="8"/>
  <c r="AM96" i="8"/>
  <c r="AL96" i="8"/>
  <c r="AK96" i="8"/>
  <c r="AH96" i="8"/>
  <c r="AF96" i="8"/>
  <c r="AP95" i="8"/>
  <c r="AL95" i="8"/>
  <c r="AE95" i="8"/>
  <c r="Y95" i="8"/>
  <c r="X95" i="8"/>
  <c r="AO95" i="8" s="1"/>
  <c r="U95" i="8"/>
  <c r="T95" i="8"/>
  <c r="S95" i="8"/>
  <c r="O95" i="8"/>
  <c r="N95" i="8"/>
  <c r="G95" i="8"/>
  <c r="H95" i="8" s="1"/>
  <c r="D95" i="8"/>
  <c r="AP94" i="8"/>
  <c r="AK94" i="8"/>
  <c r="AE94" i="8"/>
  <c r="X94" i="8"/>
  <c r="T94" i="8"/>
  <c r="S94" i="8"/>
  <c r="O94" i="8"/>
  <c r="N94" i="8"/>
  <c r="H94" i="8"/>
  <c r="G94" i="8"/>
  <c r="U94" i="8" s="1"/>
  <c r="D94" i="8"/>
  <c r="AP93" i="8"/>
  <c r="AL93" i="8"/>
  <c r="AE93" i="8"/>
  <c r="Y93" i="8"/>
  <c r="X93" i="8"/>
  <c r="AO93" i="8" s="1"/>
  <c r="U93" i="8"/>
  <c r="T93" i="8"/>
  <c r="S93" i="8"/>
  <c r="O93" i="8"/>
  <c r="N93" i="8"/>
  <c r="G93" i="8"/>
  <c r="H93" i="8" s="1"/>
  <c r="D93" i="8"/>
  <c r="AP92" i="8"/>
  <c r="AK92" i="8"/>
  <c r="AE92" i="8"/>
  <c r="X92" i="8"/>
  <c r="T92" i="8"/>
  <c r="S92" i="8"/>
  <c r="O92" i="8"/>
  <c r="N92" i="8"/>
  <c r="G92" i="8"/>
  <c r="U92" i="8" s="1"/>
  <c r="D92" i="8"/>
  <c r="H92" i="8" s="1"/>
  <c r="AP91" i="8"/>
  <c r="AL91" i="8"/>
  <c r="AE91" i="8"/>
  <c r="Y91" i="8"/>
  <c r="X91" i="8"/>
  <c r="AO91" i="8" s="1"/>
  <c r="U91" i="8"/>
  <c r="T91" i="8"/>
  <c r="S91" i="8"/>
  <c r="O91" i="8"/>
  <c r="N91" i="8"/>
  <c r="G91" i="8"/>
  <c r="H91" i="8" s="1"/>
  <c r="D91" i="8"/>
  <c r="AP90" i="8"/>
  <c r="AK90" i="8"/>
  <c r="AE90" i="8"/>
  <c r="X90" i="8"/>
  <c r="T90" i="8"/>
  <c r="S90" i="8"/>
  <c r="O90" i="8"/>
  <c r="N90" i="8"/>
  <c r="H90" i="8"/>
  <c r="G90" i="8"/>
  <c r="U90" i="8" s="1"/>
  <c r="D90" i="8"/>
  <c r="AP89" i="8"/>
  <c r="AL89" i="8"/>
  <c r="AE89" i="8"/>
  <c r="Y89" i="8"/>
  <c r="X89" i="8"/>
  <c r="AO89" i="8" s="1"/>
  <c r="U89" i="8"/>
  <c r="T89" i="8"/>
  <c r="S89" i="8"/>
  <c r="O89" i="8"/>
  <c r="N89" i="8"/>
  <c r="G89" i="8"/>
  <c r="H89" i="8" s="1"/>
  <c r="D89" i="8"/>
  <c r="AP88" i="8"/>
  <c r="AK88" i="8"/>
  <c r="AE88" i="8"/>
  <c r="X88" i="8"/>
  <c r="T88" i="8"/>
  <c r="S88" i="8"/>
  <c r="O88" i="8"/>
  <c r="N88" i="8"/>
  <c r="G88" i="8"/>
  <c r="U88" i="8" s="1"/>
  <c r="D88" i="8"/>
  <c r="H88" i="8" s="1"/>
  <c r="AP87" i="8"/>
  <c r="AL87" i="8"/>
  <c r="AE87" i="8"/>
  <c r="Y87" i="8"/>
  <c r="X87" i="8"/>
  <c r="AO87" i="8" s="1"/>
  <c r="U87" i="8"/>
  <c r="T87" i="8"/>
  <c r="S87" i="8"/>
  <c r="O87" i="8"/>
  <c r="N87" i="8"/>
  <c r="G87" i="8"/>
  <c r="H87" i="8" s="1"/>
  <c r="D87" i="8"/>
  <c r="AP86" i="8"/>
  <c r="AM86" i="8"/>
  <c r="AK86" i="8"/>
  <c r="AD86" i="8"/>
  <c r="AO86" i="8" s="1"/>
  <c r="Z86" i="8"/>
  <c r="T86" i="8"/>
  <c r="S86" i="8"/>
  <c r="O86" i="8"/>
  <c r="N86" i="8"/>
  <c r="I86" i="8"/>
  <c r="G86" i="8"/>
  <c r="D86" i="8"/>
  <c r="AP85" i="8"/>
  <c r="AO85" i="8"/>
  <c r="AN85" i="8"/>
  <c r="AM85" i="8"/>
  <c r="AL85" i="8"/>
  <c r="AH85" i="8"/>
  <c r="AF85" i="8"/>
  <c r="AP84" i="8"/>
  <c r="AE84" i="8"/>
  <c r="X84" i="8"/>
  <c r="AO84" i="8" s="1"/>
  <c r="U84" i="8"/>
  <c r="T84" i="8"/>
  <c r="S84" i="8"/>
  <c r="O84" i="8"/>
  <c r="N84" i="8"/>
  <c r="G84" i="8"/>
  <c r="H84" i="8" s="1"/>
  <c r="D84" i="8"/>
  <c r="AP83" i="8"/>
  <c r="AE83" i="8"/>
  <c r="X83" i="8"/>
  <c r="AP82" i="8"/>
  <c r="AL82" i="8"/>
  <c r="AE82" i="8"/>
  <c r="Y82" i="8"/>
  <c r="AK83" i="8" s="1"/>
  <c r="X82" i="8"/>
  <c r="AO82" i="8" s="1"/>
  <c r="AP81" i="8"/>
  <c r="AE81" i="8"/>
  <c r="X81" i="8"/>
  <c r="AP80" i="8"/>
  <c r="AE80" i="8"/>
  <c r="X80" i="8"/>
  <c r="AO80" i="8" s="1"/>
  <c r="AP79" i="8"/>
  <c r="AE79" i="8"/>
  <c r="X79" i="8"/>
  <c r="AP78" i="8"/>
  <c r="AE78" i="8"/>
  <c r="X78" i="8"/>
  <c r="AO78" i="8" s="1"/>
  <c r="AP77" i="8"/>
  <c r="AE77" i="8"/>
  <c r="X77" i="8"/>
  <c r="AP76" i="8"/>
  <c r="AE76" i="8"/>
  <c r="X76" i="8"/>
  <c r="AO76" i="8" s="1"/>
  <c r="AP75" i="8"/>
  <c r="AE75" i="8"/>
  <c r="X75" i="8"/>
  <c r="AP74" i="8"/>
  <c r="AL74" i="8"/>
  <c r="AE74" i="8"/>
  <c r="Y74" i="8"/>
  <c r="AK75" i="8" s="1"/>
  <c r="X74" i="8"/>
  <c r="AO74" i="8" s="1"/>
  <c r="AP73" i="8"/>
  <c r="AE73" i="8"/>
  <c r="X73" i="8"/>
  <c r="AP72" i="8"/>
  <c r="AE72" i="8"/>
  <c r="X72" i="8"/>
  <c r="AO72" i="8" s="1"/>
  <c r="AP71" i="8"/>
  <c r="AE71" i="8"/>
  <c r="X71" i="8"/>
  <c r="AP70" i="8"/>
  <c r="AL70" i="8"/>
  <c r="AE70" i="8"/>
  <c r="Y70" i="8"/>
  <c r="AK71" i="8" s="1"/>
  <c r="X70" i="8"/>
  <c r="AO70" i="8" s="1"/>
  <c r="T70" i="8"/>
  <c r="S70" i="8"/>
  <c r="O70" i="8"/>
  <c r="N70" i="8"/>
  <c r="G70" i="8"/>
  <c r="H70" i="8" s="1"/>
  <c r="D70" i="8"/>
  <c r="AP69" i="8"/>
  <c r="AE69" i="8"/>
  <c r="X69" i="8"/>
  <c r="T69" i="8"/>
  <c r="S69" i="8"/>
  <c r="O69" i="8"/>
  <c r="N69" i="8"/>
  <c r="H69" i="8"/>
  <c r="G69" i="8"/>
  <c r="D69" i="8"/>
  <c r="AP68" i="8"/>
  <c r="AM68" i="8"/>
  <c r="AD68" i="8"/>
  <c r="AO68" i="8" s="1"/>
  <c r="AP67" i="8"/>
  <c r="AM67" i="8"/>
  <c r="Z67" i="8"/>
  <c r="AP66" i="8"/>
  <c r="AM66" i="8"/>
  <c r="AK66" i="8"/>
  <c r="AD66" i="8"/>
  <c r="AO66" i="8" s="1"/>
  <c r="Z66" i="8"/>
  <c r="T66" i="8"/>
  <c r="S66" i="8"/>
  <c r="O66" i="8"/>
  <c r="N66" i="8"/>
  <c r="I66" i="8"/>
  <c r="G66" i="8"/>
  <c r="D66" i="8"/>
  <c r="AP65" i="8"/>
  <c r="AO65" i="8"/>
  <c r="AN65" i="8"/>
  <c r="AM65" i="8"/>
  <c r="AL65" i="8"/>
  <c r="AH65" i="8"/>
  <c r="AF65" i="8"/>
  <c r="AP64" i="8"/>
  <c r="AE64" i="8"/>
  <c r="X64" i="8"/>
  <c r="AO64" i="8" s="1"/>
  <c r="T64" i="8"/>
  <c r="S64" i="8"/>
  <c r="O64" i="8"/>
  <c r="N64" i="8"/>
  <c r="G64" i="8"/>
  <c r="H64" i="8" s="1"/>
  <c r="D64" i="8"/>
  <c r="AP63" i="8"/>
  <c r="AE63" i="8"/>
  <c r="X63" i="8"/>
  <c r="T63" i="8"/>
  <c r="S63" i="8"/>
  <c r="O63" i="8"/>
  <c r="N63" i="8"/>
  <c r="H63" i="8"/>
  <c r="G63" i="8"/>
  <c r="D63" i="8"/>
  <c r="AP62" i="8"/>
  <c r="AE62" i="8"/>
  <c r="AD62" i="8"/>
  <c r="X62" i="8"/>
  <c r="T62" i="8"/>
  <c r="S62" i="8"/>
  <c r="O62" i="8"/>
  <c r="N62" i="8"/>
  <c r="G62" i="8"/>
  <c r="U62" i="8" s="1"/>
  <c r="D62" i="8"/>
  <c r="H62" i="8" s="1"/>
  <c r="AP61" i="8"/>
  <c r="AM61" i="8"/>
  <c r="AK61" i="8"/>
  <c r="AE61" i="8"/>
  <c r="Z61" i="8"/>
  <c r="AO61" i="8" s="1"/>
  <c r="U61" i="8"/>
  <c r="T61" i="8"/>
  <c r="S61" i="8"/>
  <c r="O61" i="8"/>
  <c r="N61" i="8"/>
  <c r="I61" i="8"/>
  <c r="I263" i="8" s="1"/>
  <c r="G61" i="8"/>
  <c r="D61" i="8"/>
  <c r="H61" i="8" s="1"/>
  <c r="AP60" i="8"/>
  <c r="AO60" i="8"/>
  <c r="AN60" i="8"/>
  <c r="AM60" i="8"/>
  <c r="AL60" i="8"/>
  <c r="AH60" i="8"/>
  <c r="AF60" i="8"/>
  <c r="AP59" i="8"/>
  <c r="AK59" i="8"/>
  <c r="AE59" i="8"/>
  <c r="X59" i="8"/>
  <c r="T59" i="8"/>
  <c r="S59" i="8"/>
  <c r="O59" i="8"/>
  <c r="N59" i="8"/>
  <c r="H59" i="8"/>
  <c r="G59" i="8"/>
  <c r="U59" i="8" s="1"/>
  <c r="D59" i="8"/>
  <c r="AP58" i="8"/>
  <c r="AL58" i="8"/>
  <c r="AE58" i="8"/>
  <c r="Y58" i="8"/>
  <c r="X58" i="8"/>
  <c r="AO58" i="8" s="1"/>
  <c r="U58" i="8"/>
  <c r="T58" i="8"/>
  <c r="S58" i="8"/>
  <c r="O58" i="8"/>
  <c r="N58" i="8"/>
  <c r="G58" i="8"/>
  <c r="H58" i="8" s="1"/>
  <c r="D58" i="8"/>
  <c r="AP57" i="8"/>
  <c r="AK57" i="8"/>
  <c r="AE57" i="8"/>
  <c r="X57" i="8"/>
  <c r="T57" i="8"/>
  <c r="S57" i="8"/>
  <c r="O57" i="8"/>
  <c r="N57" i="8"/>
  <c r="H57" i="8"/>
  <c r="G57" i="8"/>
  <c r="U57" i="8" s="1"/>
  <c r="D57" i="8"/>
  <c r="AP56" i="8"/>
  <c r="AL56" i="8"/>
  <c r="AE56" i="8"/>
  <c r="Y56" i="8"/>
  <c r="X56" i="8"/>
  <c r="AO56" i="8" s="1"/>
  <c r="U56" i="8"/>
  <c r="T56" i="8"/>
  <c r="S56" i="8"/>
  <c r="O56" i="8"/>
  <c r="N56" i="8"/>
  <c r="G56" i="8"/>
  <c r="H56" i="8" s="1"/>
  <c r="D56" i="8"/>
  <c r="AP55" i="8"/>
  <c r="AK55" i="8"/>
  <c r="AE55" i="8"/>
  <c r="X55" i="8"/>
  <c r="T55" i="8"/>
  <c r="S55" i="8"/>
  <c r="O55" i="8"/>
  <c r="N55" i="8"/>
  <c r="H55" i="8"/>
  <c r="G55" i="8"/>
  <c r="U55" i="8" s="1"/>
  <c r="D55" i="8"/>
  <c r="AP54" i="8"/>
  <c r="AL54" i="8"/>
  <c r="AE54" i="8"/>
  <c r="Y54" i="8"/>
  <c r="X54" i="8"/>
  <c r="AO54" i="8" s="1"/>
  <c r="U54" i="8"/>
  <c r="T54" i="8"/>
  <c r="S54" i="8"/>
  <c r="O54" i="8"/>
  <c r="N54" i="8"/>
  <c r="G54" i="8"/>
  <c r="H54" i="8" s="1"/>
  <c r="D54" i="8"/>
  <c r="AP53" i="8"/>
  <c r="AE53" i="8"/>
  <c r="X53" i="8"/>
  <c r="AP52" i="8"/>
  <c r="AL52" i="8"/>
  <c r="AE52" i="8"/>
  <c r="Y52" i="8"/>
  <c r="AK53" i="8" s="1"/>
  <c r="X52" i="8"/>
  <c r="AO52" i="8" s="1"/>
  <c r="AP51" i="8"/>
  <c r="AE51" i="8"/>
  <c r="X51" i="8"/>
  <c r="U51" i="8"/>
  <c r="T51" i="8"/>
  <c r="S51" i="8"/>
  <c r="O51" i="8"/>
  <c r="N51" i="8"/>
  <c r="H51" i="8"/>
  <c r="G51" i="8"/>
  <c r="D51" i="8"/>
  <c r="AP50" i="8"/>
  <c r="AL50" i="8"/>
  <c r="AE50" i="8"/>
  <c r="Y50" i="8"/>
  <c r="AK51" i="8" s="1"/>
  <c r="X50" i="8"/>
  <c r="AO50" i="8" s="1"/>
  <c r="T50" i="8"/>
  <c r="S50" i="8"/>
  <c r="O50" i="8"/>
  <c r="N50" i="8"/>
  <c r="G50" i="8"/>
  <c r="H50" i="8" s="1"/>
  <c r="D50" i="8"/>
  <c r="AP49" i="8"/>
  <c r="AE49" i="8"/>
  <c r="X49" i="8"/>
  <c r="T49" i="8"/>
  <c r="S49" i="8"/>
  <c r="O49" i="8"/>
  <c r="N49" i="8"/>
  <c r="H49" i="8"/>
  <c r="G49" i="8"/>
  <c r="U49" i="8" s="1"/>
  <c r="D49" i="8"/>
  <c r="AP48" i="8"/>
  <c r="AL48" i="8"/>
  <c r="AK48" i="8"/>
  <c r="AE48" i="8"/>
  <c r="Y48" i="8"/>
  <c r="AK49" i="8" s="1"/>
  <c r="X48" i="8"/>
  <c r="AO48" i="8" s="1"/>
  <c r="U48" i="8"/>
  <c r="T48" i="8"/>
  <c r="S48" i="8"/>
  <c r="O48" i="8"/>
  <c r="N48" i="8"/>
  <c r="G48" i="8"/>
  <c r="H48" i="8" s="1"/>
  <c r="D48" i="8"/>
  <c r="AP47" i="8"/>
  <c r="AO47" i="8"/>
  <c r="AN47" i="8"/>
  <c r="AM47" i="8"/>
  <c r="AL47" i="8"/>
  <c r="AK47" i="8"/>
  <c r="AH47" i="8"/>
  <c r="AF47" i="8"/>
  <c r="AP46" i="8"/>
  <c r="AL46" i="8"/>
  <c r="AE46" i="8"/>
  <c r="Y46" i="8"/>
  <c r="X46" i="8"/>
  <c r="AO46" i="8" s="1"/>
  <c r="U46" i="8"/>
  <c r="T46" i="8"/>
  <c r="S46" i="8"/>
  <c r="O46" i="8"/>
  <c r="N46" i="8"/>
  <c r="G46" i="8"/>
  <c r="H46" i="8" s="1"/>
  <c r="D46" i="8"/>
  <c r="AP45" i="8"/>
  <c r="AK45" i="8"/>
  <c r="AE45" i="8"/>
  <c r="X45" i="8"/>
  <c r="T45" i="8"/>
  <c r="S45" i="8"/>
  <c r="O45" i="8"/>
  <c r="N45" i="8"/>
  <c r="H45" i="8"/>
  <c r="G45" i="8"/>
  <c r="U45" i="8" s="1"/>
  <c r="D45" i="8"/>
  <c r="AP44" i="8"/>
  <c r="AO44" i="8"/>
  <c r="AN44" i="8"/>
  <c r="AM44" i="8"/>
  <c r="AL44" i="8"/>
  <c r="AH44" i="8"/>
  <c r="AF44" i="8"/>
  <c r="AP43" i="8"/>
  <c r="AK43" i="8"/>
  <c r="AE43" i="8"/>
  <c r="X43" i="8"/>
  <c r="T43" i="8"/>
  <c r="S43" i="8"/>
  <c r="O43" i="8"/>
  <c r="N43" i="8"/>
  <c r="H43" i="8"/>
  <c r="G43" i="8"/>
  <c r="U43" i="8" s="1"/>
  <c r="D43" i="8"/>
  <c r="AP42" i="8"/>
  <c r="AL42" i="8"/>
  <c r="AE42" i="8"/>
  <c r="Y42" i="8"/>
  <c r="X42" i="8"/>
  <c r="AO42" i="8" s="1"/>
  <c r="U42" i="8"/>
  <c r="T42" i="8"/>
  <c r="S42" i="8"/>
  <c r="O42" i="8"/>
  <c r="N42" i="8"/>
  <c r="G42" i="8"/>
  <c r="H42" i="8" s="1"/>
  <c r="D42" i="8"/>
  <c r="AP41" i="8"/>
  <c r="AK41" i="8"/>
  <c r="AE41" i="8"/>
  <c r="X41" i="8"/>
  <c r="T41" i="8"/>
  <c r="S41" i="8"/>
  <c r="O41" i="8"/>
  <c r="N41" i="8"/>
  <c r="H41" i="8"/>
  <c r="G41" i="8"/>
  <c r="U41" i="8" s="1"/>
  <c r="D41" i="8"/>
  <c r="AP40" i="8"/>
  <c r="AO40" i="8"/>
  <c r="AN40" i="8"/>
  <c r="AM40" i="8"/>
  <c r="AL40" i="8"/>
  <c r="AH40" i="8"/>
  <c r="AF40" i="8"/>
  <c r="AP39" i="8"/>
  <c r="AM39" i="8"/>
  <c r="AE39" i="8"/>
  <c r="X39" i="8"/>
  <c r="U39" i="8"/>
  <c r="T39" i="8"/>
  <c r="S39" i="8"/>
  <c r="O39" i="8"/>
  <c r="N39" i="8"/>
  <c r="G39" i="8"/>
  <c r="H39" i="8" s="1"/>
  <c r="D39" i="8"/>
  <c r="AP38" i="8"/>
  <c r="AK38" i="8"/>
  <c r="AE38" i="8"/>
  <c r="X38" i="8"/>
  <c r="T38" i="8"/>
  <c r="S38" i="8"/>
  <c r="O38" i="8"/>
  <c r="N38" i="8"/>
  <c r="H38" i="8"/>
  <c r="G38" i="8"/>
  <c r="U38" i="8" s="1"/>
  <c r="D38" i="8"/>
  <c r="AP37" i="8"/>
  <c r="AL37" i="8"/>
  <c r="AE37" i="8"/>
  <c r="Y37" i="8"/>
  <c r="X37" i="8"/>
  <c r="AO37" i="8" s="1"/>
  <c r="U37" i="8"/>
  <c r="T37" i="8"/>
  <c r="S37" i="8"/>
  <c r="O37" i="8"/>
  <c r="N37" i="8"/>
  <c r="G37" i="8"/>
  <c r="H37" i="8" s="1"/>
  <c r="D37" i="8"/>
  <c r="AP36" i="8"/>
  <c r="AK36" i="8"/>
  <c r="AE36" i="8"/>
  <c r="X36" i="8"/>
  <c r="T36" i="8"/>
  <c r="S36" i="8"/>
  <c r="O36" i="8"/>
  <c r="N36" i="8"/>
  <c r="G36" i="8"/>
  <c r="U36" i="8" s="1"/>
  <c r="D36" i="8"/>
  <c r="H36" i="8" s="1"/>
  <c r="AP35" i="8"/>
  <c r="AO35" i="8"/>
  <c r="AN35" i="8"/>
  <c r="AM35" i="8"/>
  <c r="AL35" i="8"/>
  <c r="AH35" i="8"/>
  <c r="AF35" i="8"/>
  <c r="AP34" i="8"/>
  <c r="AK34" i="8"/>
  <c r="AE34" i="8"/>
  <c r="X34" i="8"/>
  <c r="T34" i="8"/>
  <c r="S34" i="8"/>
  <c r="O34" i="8"/>
  <c r="N34" i="8"/>
  <c r="G34" i="8"/>
  <c r="U34" i="8" s="1"/>
  <c r="D34" i="8"/>
  <c r="H34" i="8" s="1"/>
  <c r="AP33" i="8"/>
  <c r="AO33" i="8"/>
  <c r="AN33" i="8"/>
  <c r="AM33" i="8"/>
  <c r="AL33" i="8"/>
  <c r="AH33" i="8"/>
  <c r="AF33" i="8"/>
  <c r="AP32" i="8"/>
  <c r="AE32" i="8"/>
  <c r="X32" i="8"/>
  <c r="AP31" i="8"/>
  <c r="AE31" i="8"/>
  <c r="X31" i="8"/>
  <c r="T31" i="8"/>
  <c r="S31" i="8"/>
  <c r="O31" i="8"/>
  <c r="N31" i="8"/>
  <c r="H31" i="8"/>
  <c r="G31" i="8"/>
  <c r="D31" i="8"/>
  <c r="AP30" i="8"/>
  <c r="AL30" i="8"/>
  <c r="AE30" i="8"/>
  <c r="Y30" i="8"/>
  <c r="AK31" i="8" s="1"/>
  <c r="X30" i="8"/>
  <c r="AO30" i="8" s="1"/>
  <c r="T30" i="8"/>
  <c r="S30" i="8"/>
  <c r="O30" i="8"/>
  <c r="N30" i="8"/>
  <c r="G30" i="8"/>
  <c r="D30" i="8"/>
  <c r="AP29" i="8"/>
  <c r="AE29" i="8"/>
  <c r="X29" i="8"/>
  <c r="T29" i="8"/>
  <c r="S29" i="8"/>
  <c r="O29" i="8"/>
  <c r="N29" i="8"/>
  <c r="H29" i="8"/>
  <c r="G29" i="8"/>
  <c r="U29" i="8" s="1"/>
  <c r="D29" i="8"/>
  <c r="AP28" i="8"/>
  <c r="AL28" i="8"/>
  <c r="AE28" i="8"/>
  <c r="Y28" i="8"/>
  <c r="AK29" i="8" s="1"/>
  <c r="X28" i="8"/>
  <c r="AO28" i="8" s="1"/>
  <c r="T28" i="8"/>
  <c r="S28" i="8"/>
  <c r="O28" i="8"/>
  <c r="N28" i="8"/>
  <c r="G28" i="8"/>
  <c r="H28" i="8" s="1"/>
  <c r="D28" i="8"/>
  <c r="AP27" i="8"/>
  <c r="AE27" i="8"/>
  <c r="X27" i="8"/>
  <c r="T27" i="8"/>
  <c r="S27" i="8"/>
  <c r="O27" i="8"/>
  <c r="N27" i="8"/>
  <c r="H27" i="8"/>
  <c r="G27" i="8"/>
  <c r="U27" i="8" s="1"/>
  <c r="D27" i="8"/>
  <c r="AP26" i="8"/>
  <c r="AL26" i="8"/>
  <c r="AE26" i="8"/>
  <c r="Y26" i="8"/>
  <c r="AK27" i="8" s="1"/>
  <c r="X26" i="8"/>
  <c r="AO26" i="8" s="1"/>
  <c r="T26" i="8"/>
  <c r="S26" i="8"/>
  <c r="O26" i="8"/>
  <c r="N26" i="8"/>
  <c r="G26" i="8"/>
  <c r="H26" i="8" s="1"/>
  <c r="D26" i="8"/>
  <c r="AP25" i="8"/>
  <c r="AE25" i="8"/>
  <c r="X25" i="8"/>
  <c r="T25" i="8"/>
  <c r="S25" i="8"/>
  <c r="O25" i="8"/>
  <c r="N25" i="8"/>
  <c r="H25" i="8"/>
  <c r="G25" i="8"/>
  <c r="U25" i="8" s="1"/>
  <c r="D25" i="8"/>
  <c r="AP24" i="8"/>
  <c r="AL24" i="8"/>
  <c r="AE24" i="8"/>
  <c r="Y24" i="8"/>
  <c r="AK25" i="8" s="1"/>
  <c r="X24" i="8"/>
  <c r="AO24" i="8" s="1"/>
  <c r="T24" i="8"/>
  <c r="S24" i="8"/>
  <c r="O24" i="8"/>
  <c r="N24" i="8"/>
  <c r="G24" i="8"/>
  <c r="H24" i="8" s="1"/>
  <c r="D24" i="8"/>
  <c r="AP23" i="8"/>
  <c r="AE23" i="8"/>
  <c r="X23" i="8"/>
  <c r="T23" i="8"/>
  <c r="T263" i="8" s="1"/>
  <c r="S23" i="8"/>
  <c r="O23" i="8"/>
  <c r="N23" i="8"/>
  <c r="H23" i="8"/>
  <c r="G23" i="8"/>
  <c r="U23" i="8" s="1"/>
  <c r="D23" i="8"/>
  <c r="AP22" i="8"/>
  <c r="AL22" i="8"/>
  <c r="AK22" i="8"/>
  <c r="AE22" i="8"/>
  <c r="Y22" i="8"/>
  <c r="AK23" i="8" s="1"/>
  <c r="X22" i="8"/>
  <c r="AO22" i="8" s="1"/>
  <c r="U22" i="8"/>
  <c r="T22" i="8"/>
  <c r="S22" i="8"/>
  <c r="O22" i="8"/>
  <c r="N22" i="8"/>
  <c r="G22" i="8"/>
  <c r="H22" i="8" s="1"/>
  <c r="D22" i="8"/>
  <c r="AP21" i="8"/>
  <c r="AO21" i="8"/>
  <c r="AN21" i="8"/>
  <c r="AM21" i="8"/>
  <c r="AL21" i="8"/>
  <c r="AK21" i="8"/>
  <c r="AH21" i="8"/>
  <c r="AF21" i="8"/>
  <c r="AP20" i="8"/>
  <c r="AL20" i="8"/>
  <c r="AE20" i="8"/>
  <c r="Y20" i="8"/>
  <c r="X20" i="8"/>
  <c r="AO20" i="8" s="1"/>
  <c r="U20" i="8"/>
  <c r="T20" i="8"/>
  <c r="S20" i="8"/>
  <c r="O20" i="8"/>
  <c r="N20" i="8"/>
  <c r="N263" i="8" s="1"/>
  <c r="G20" i="8"/>
  <c r="H20" i="8" s="1"/>
  <c r="D20" i="8"/>
  <c r="AP19" i="8"/>
  <c r="AK19" i="8"/>
  <c r="AE19" i="8"/>
  <c r="X19" i="8"/>
  <c r="T19" i="8"/>
  <c r="S19" i="8"/>
  <c r="O19" i="8"/>
  <c r="N19" i="8"/>
  <c r="H19" i="8"/>
  <c r="G19" i="8"/>
  <c r="U19" i="8" s="1"/>
  <c r="D19" i="8"/>
  <c r="AP18" i="8"/>
  <c r="AO18" i="8"/>
  <c r="AN18" i="8"/>
  <c r="AM18" i="8"/>
  <c r="AL18" i="8"/>
  <c r="AH18" i="8"/>
  <c r="AF18" i="8"/>
  <c r="AP17" i="8"/>
  <c r="AE17" i="8"/>
  <c r="X17" i="8"/>
  <c r="T17" i="8"/>
  <c r="S17" i="8"/>
  <c r="O17" i="8"/>
  <c r="N17" i="8"/>
  <c r="H17" i="8"/>
  <c r="G17" i="8"/>
  <c r="U17" i="8" s="1"/>
  <c r="D17" i="8"/>
  <c r="AP16" i="8"/>
  <c r="AL16" i="8"/>
  <c r="AK16" i="8"/>
  <c r="AE16" i="8"/>
  <c r="Y16" i="8"/>
  <c r="AK17" i="8" s="1"/>
  <c r="X16" i="8"/>
  <c r="T16" i="8"/>
  <c r="S16" i="8"/>
  <c r="O16" i="8"/>
  <c r="O263" i="8" s="1"/>
  <c r="N16" i="8"/>
  <c r="G16" i="8"/>
  <c r="D16" i="8"/>
  <c r="EC271" i="7"/>
  <c r="DY271" i="7"/>
  <c r="DX271" i="7"/>
  <c r="DT271" i="7"/>
  <c r="DR271" i="7"/>
  <c r="DI271" i="7"/>
  <c r="DB271" i="7"/>
  <c r="CW271" i="7"/>
  <c r="CJ271" i="7"/>
  <c r="BT271" i="7"/>
  <c r="BS271" i="7"/>
  <c r="BR271" i="7"/>
  <c r="BK271" i="7"/>
  <c r="BJ271" i="7"/>
  <c r="AX271" i="7"/>
  <c r="AW271" i="7"/>
  <c r="AU271" i="7"/>
  <c r="AL271" i="7"/>
  <c r="AK271" i="7"/>
  <c r="U271" i="7"/>
  <c r="L271" i="7"/>
  <c r="I271" i="7"/>
  <c r="EC270" i="7"/>
  <c r="DY270" i="7"/>
  <c r="DX270" i="7"/>
  <c r="DT270" i="7"/>
  <c r="DR270" i="7"/>
  <c r="DI270" i="7"/>
  <c r="DB270" i="7"/>
  <c r="CW270" i="7"/>
  <c r="CJ270" i="7"/>
  <c r="BT270" i="7"/>
  <c r="BS270" i="7"/>
  <c r="BR270" i="7"/>
  <c r="BK270" i="7"/>
  <c r="BJ270" i="7"/>
  <c r="AX270" i="7"/>
  <c r="AW270" i="7"/>
  <c r="AU270" i="7"/>
  <c r="AL270" i="7"/>
  <c r="AK270" i="7"/>
  <c r="U270" i="7"/>
  <c r="L270" i="7"/>
  <c r="I270" i="7"/>
  <c r="DB264" i="7"/>
  <c r="O264" i="7"/>
  <c r="O263" i="7"/>
  <c r="EH262" i="7"/>
  <c r="DZ262" i="7"/>
  <c r="DX262" i="7"/>
  <c r="DP262" i="7"/>
  <c r="DN262" i="7"/>
  <c r="DL262" i="7"/>
  <c r="DD262" i="7"/>
  <c r="DB262" i="7"/>
  <c r="CZ262" i="7"/>
  <c r="CU262" i="7"/>
  <c r="CT262" i="7"/>
  <c r="CR262" i="7"/>
  <c r="CQ262" i="7"/>
  <c r="CO262" i="7"/>
  <c r="CO264" i="7" s="1"/>
  <c r="CM262" i="7"/>
  <c r="CM264" i="7" s="1"/>
  <c r="CJ262" i="7"/>
  <c r="CJ264" i="7" s="1"/>
  <c r="CG262" i="7"/>
  <c r="CG265" i="7" s="1"/>
  <c r="BV262" i="7"/>
  <c r="BT262" i="7"/>
  <c r="BT264" i="7" s="1"/>
  <c r="BR262" i="7"/>
  <c r="BR264" i="7" s="1"/>
  <c r="BO262" i="7"/>
  <c r="BK262" i="7"/>
  <c r="BE262" i="7"/>
  <c r="BC262" i="7"/>
  <c r="BC264" i="7" s="1"/>
  <c r="BA262" i="7"/>
  <c r="BA264" i="7" s="1"/>
  <c r="AX262" i="7"/>
  <c r="AM262" i="7"/>
  <c r="AK262" i="7"/>
  <c r="AJ262" i="7"/>
  <c r="AC262" i="7"/>
  <c r="AA262" i="7"/>
  <c r="X262" i="7"/>
  <c r="W262" i="7"/>
  <c r="T262" i="7"/>
  <c r="Q262" i="7"/>
  <c r="P262" i="7"/>
  <c r="N262" i="7"/>
  <c r="L262" i="7"/>
  <c r="D262" i="7"/>
  <c r="CL261" i="7"/>
  <c r="O261" i="7"/>
  <c r="DM260" i="7"/>
  <c r="DA260" i="7"/>
  <c r="CX260" i="7"/>
  <c r="CW260" i="7"/>
  <c r="CY260" i="7" s="1"/>
  <c r="CV260" i="7"/>
  <c r="CS260" i="7"/>
  <c r="CP260" i="7"/>
  <c r="CN260" i="7"/>
  <c r="CL260" i="7"/>
  <c r="CK260" i="7"/>
  <c r="CI260" i="7"/>
  <c r="CH260" i="7"/>
  <c r="BS260" i="7"/>
  <c r="BP260" i="7"/>
  <c r="BQ260" i="7" s="1"/>
  <c r="BB260" i="7"/>
  <c r="AZ260" i="7"/>
  <c r="AY260" i="7"/>
  <c r="AI260" i="7"/>
  <c r="B260" i="7"/>
  <c r="DM259" i="7"/>
  <c r="CK259" i="7"/>
  <c r="CH259" i="7"/>
  <c r="BP259" i="7"/>
  <c r="BB259" i="7"/>
  <c r="AY259" i="7"/>
  <c r="G259" i="7"/>
  <c r="H271" i="16" s="1"/>
  <c r="B259" i="7"/>
  <c r="DM258" i="7"/>
  <c r="CP258" i="7"/>
  <c r="CN258" i="7"/>
  <c r="CK258" i="7"/>
  <c r="CL258" i="7" s="1"/>
  <c r="CH258" i="7"/>
  <c r="CI258" i="7" s="1"/>
  <c r="BS258" i="7"/>
  <c r="BQ258" i="7"/>
  <c r="BP258" i="7"/>
  <c r="BB258" i="7"/>
  <c r="AY258" i="7"/>
  <c r="AZ258" i="7" s="1"/>
  <c r="AI258" i="7"/>
  <c r="B258" i="7"/>
  <c r="DM257" i="7"/>
  <c r="DA257" i="7"/>
  <c r="CY257" i="7"/>
  <c r="CW257" i="7"/>
  <c r="CV257" i="7"/>
  <c r="CS257" i="7"/>
  <c r="CX257" i="7" s="1"/>
  <c r="CP257" i="7"/>
  <c r="CN257" i="7"/>
  <c r="CK257" i="7"/>
  <c r="CL257" i="7" s="1"/>
  <c r="CH257" i="7"/>
  <c r="CI257" i="7" s="1"/>
  <c r="BS257" i="7"/>
  <c r="BQ257" i="7"/>
  <c r="BP257" i="7"/>
  <c r="BB257" i="7"/>
  <c r="AY257" i="7"/>
  <c r="AZ257" i="7" s="1"/>
  <c r="AI257" i="7"/>
  <c r="B257" i="7"/>
  <c r="DM256" i="7"/>
  <c r="DA256" i="7"/>
  <c r="CW256" i="7"/>
  <c r="CY256" i="7" s="1"/>
  <c r="CV256" i="7"/>
  <c r="CS256" i="7"/>
  <c r="CX256" i="7" s="1"/>
  <c r="CP256" i="7"/>
  <c r="CN256" i="7"/>
  <c r="CK256" i="7"/>
  <c r="CL256" i="7" s="1"/>
  <c r="CH256" i="7"/>
  <c r="CI256" i="7" s="1"/>
  <c r="BS256" i="7"/>
  <c r="BQ256" i="7"/>
  <c r="BP256" i="7"/>
  <c r="BB256" i="7"/>
  <c r="AY256" i="7"/>
  <c r="AZ256" i="7" s="1"/>
  <c r="AI256" i="7"/>
  <c r="B256" i="7"/>
  <c r="C258" i="10" s="1"/>
  <c r="DM255" i="7"/>
  <c r="DA255" i="7"/>
  <c r="CY255" i="7"/>
  <c r="CW255" i="7"/>
  <c r="CV255" i="7"/>
  <c r="CS255" i="7"/>
  <c r="CX255" i="7" s="1"/>
  <c r="CP255" i="7"/>
  <c r="CN255" i="7"/>
  <c r="CK255" i="7"/>
  <c r="CL255" i="7" s="1"/>
  <c r="CH255" i="7"/>
  <c r="CI255" i="7" s="1"/>
  <c r="BS255" i="7"/>
  <c r="BQ255" i="7"/>
  <c r="BP255" i="7"/>
  <c r="BB255" i="7"/>
  <c r="AY255" i="7"/>
  <c r="AZ255" i="7" s="1"/>
  <c r="AI255" i="7"/>
  <c r="B255" i="7"/>
  <c r="DM254" i="7"/>
  <c r="DA254" i="7"/>
  <c r="CW254" i="7"/>
  <c r="CY254" i="7" s="1"/>
  <c r="CV254" i="7"/>
  <c r="CS254" i="7"/>
  <c r="CX254" i="7" s="1"/>
  <c r="CP254" i="7"/>
  <c r="CN254" i="7"/>
  <c r="CK254" i="7"/>
  <c r="CL254" i="7" s="1"/>
  <c r="CH254" i="7"/>
  <c r="CI254" i="7" s="1"/>
  <c r="BS254" i="7"/>
  <c r="BQ254" i="7"/>
  <c r="BP254" i="7"/>
  <c r="BB254" i="7"/>
  <c r="AY254" i="7"/>
  <c r="AZ254" i="7" s="1"/>
  <c r="AI254" i="7"/>
  <c r="B254" i="7"/>
  <c r="DM253" i="7"/>
  <c r="DA253" i="7"/>
  <c r="CY253" i="7"/>
  <c r="CW253" i="7"/>
  <c r="CV253" i="7"/>
  <c r="CS253" i="7"/>
  <c r="CX253" i="7" s="1"/>
  <c r="CP253" i="7"/>
  <c r="CN253" i="7"/>
  <c r="CK253" i="7"/>
  <c r="CL253" i="7" s="1"/>
  <c r="CH253" i="7"/>
  <c r="CI253" i="7" s="1"/>
  <c r="BS253" i="7"/>
  <c r="BQ253" i="7"/>
  <c r="BP253" i="7"/>
  <c r="BB253" i="7"/>
  <c r="AY253" i="7"/>
  <c r="AZ253" i="7" s="1"/>
  <c r="AI253" i="7"/>
  <c r="B253" i="7"/>
  <c r="DM252" i="7"/>
  <c r="DA252" i="7"/>
  <c r="CW252" i="7"/>
  <c r="CY252" i="7" s="1"/>
  <c r="CV252" i="7"/>
  <c r="CS252" i="7"/>
  <c r="CX252" i="7" s="1"/>
  <c r="CP252" i="7"/>
  <c r="CN252" i="7"/>
  <c r="CK252" i="7"/>
  <c r="CL252" i="7" s="1"/>
  <c r="CH252" i="7"/>
  <c r="CI252" i="7" s="1"/>
  <c r="BS252" i="7"/>
  <c r="BQ252" i="7"/>
  <c r="BP252" i="7"/>
  <c r="BB252" i="7"/>
  <c r="AY252" i="7"/>
  <c r="AZ252" i="7" s="1"/>
  <c r="AI252" i="7"/>
  <c r="B252" i="7"/>
  <c r="C254" i="10" s="1"/>
  <c r="DM251" i="7"/>
  <c r="DA251" i="7"/>
  <c r="CY251" i="7"/>
  <c r="CW251" i="7"/>
  <c r="CV251" i="7"/>
  <c r="CS251" i="7"/>
  <c r="CX251" i="7" s="1"/>
  <c r="CP251" i="7"/>
  <c r="CN251" i="7"/>
  <c r="CK251" i="7"/>
  <c r="CL251" i="7" s="1"/>
  <c r="CH251" i="7"/>
  <c r="CI251" i="7" s="1"/>
  <c r="BS251" i="7"/>
  <c r="BQ251" i="7"/>
  <c r="BP251" i="7"/>
  <c r="BB251" i="7"/>
  <c r="AY251" i="7"/>
  <c r="AZ251" i="7" s="1"/>
  <c r="AI251" i="7"/>
  <c r="B251" i="7"/>
  <c r="DM250" i="7"/>
  <c r="DA250" i="7"/>
  <c r="CW250" i="7"/>
  <c r="CY250" i="7" s="1"/>
  <c r="CV250" i="7"/>
  <c r="CS250" i="7"/>
  <c r="CX250" i="7" s="1"/>
  <c r="CP250" i="7"/>
  <c r="CN250" i="7"/>
  <c r="CK250" i="7"/>
  <c r="CL250" i="7" s="1"/>
  <c r="CH250" i="7"/>
  <c r="CI250" i="7" s="1"/>
  <c r="BS250" i="7"/>
  <c r="BQ250" i="7"/>
  <c r="BP250" i="7"/>
  <c r="BB250" i="7"/>
  <c r="AY250" i="7"/>
  <c r="AZ250" i="7" s="1"/>
  <c r="AI250" i="7"/>
  <c r="B250" i="7"/>
  <c r="DM249" i="7"/>
  <c r="DA249" i="7"/>
  <c r="CY249" i="7"/>
  <c r="CW249" i="7"/>
  <c r="CV249" i="7"/>
  <c r="CS249" i="7"/>
  <c r="CX249" i="7" s="1"/>
  <c r="CP249" i="7"/>
  <c r="CN249" i="7"/>
  <c r="CK249" i="7"/>
  <c r="CL249" i="7" s="1"/>
  <c r="CH249" i="7"/>
  <c r="CI249" i="7" s="1"/>
  <c r="BS249" i="7"/>
  <c r="BQ249" i="7"/>
  <c r="BP249" i="7"/>
  <c r="BB249" i="7"/>
  <c r="AY249" i="7"/>
  <c r="AZ249" i="7" s="1"/>
  <c r="AI249" i="7"/>
  <c r="B249" i="7"/>
  <c r="BY248" i="7"/>
  <c r="H260" i="21" s="1"/>
  <c r="B248" i="7"/>
  <c r="DM247" i="7"/>
  <c r="DA247" i="7"/>
  <c r="CX247" i="7"/>
  <c r="CW247" i="7"/>
  <c r="CY247" i="7" s="1"/>
  <c r="CV247" i="7"/>
  <c r="CS247" i="7"/>
  <c r="CP247" i="7"/>
  <c r="CN247" i="7"/>
  <c r="CL247" i="7"/>
  <c r="CK247" i="7"/>
  <c r="CI247" i="7"/>
  <c r="CH247" i="7"/>
  <c r="BS247" i="7"/>
  <c r="BP247" i="7"/>
  <c r="BQ247" i="7" s="1"/>
  <c r="BB247" i="7"/>
  <c r="AZ247" i="7"/>
  <c r="AY247" i="7"/>
  <c r="AI247" i="7"/>
  <c r="B247" i="7"/>
  <c r="DM246" i="7"/>
  <c r="DA246" i="7"/>
  <c r="CX246" i="7"/>
  <c r="CW246" i="7"/>
  <c r="CY246" i="7" s="1"/>
  <c r="CV246" i="7"/>
  <c r="CS246" i="7"/>
  <c r="CP246" i="7"/>
  <c r="CN246" i="7"/>
  <c r="CL246" i="7"/>
  <c r="CK246" i="7"/>
  <c r="CI246" i="7"/>
  <c r="CH246" i="7"/>
  <c r="BS246" i="7"/>
  <c r="BP246" i="7"/>
  <c r="BQ246" i="7" s="1"/>
  <c r="BB246" i="7"/>
  <c r="AZ246" i="7"/>
  <c r="AY246" i="7"/>
  <c r="AI246" i="7"/>
  <c r="B246" i="7"/>
  <c r="EG245" i="7"/>
  <c r="EF245" i="7"/>
  <c r="ED245" i="7"/>
  <c r="DV245" i="7"/>
  <c r="DW245" i="7" s="1"/>
  <c r="DT245" i="7"/>
  <c r="DM245" i="7"/>
  <c r="DJ245" i="7"/>
  <c r="DK245" i="7" s="1"/>
  <c r="DH245" i="7"/>
  <c r="DA245" i="7"/>
  <c r="CX245" i="7"/>
  <c r="CY245" i="7" s="1"/>
  <c r="CP245" i="7"/>
  <c r="CN245" i="7"/>
  <c r="CK245" i="7"/>
  <c r="CL245" i="7" s="1"/>
  <c r="CH245" i="7"/>
  <c r="CI245" i="7" s="1"/>
  <c r="CE245" i="7"/>
  <c r="CF245" i="7" s="1"/>
  <c r="BZ245" i="7"/>
  <c r="CD245" i="7" s="1"/>
  <c r="BS245" i="7"/>
  <c r="BQ245" i="7"/>
  <c r="BP245" i="7"/>
  <c r="BN245" i="7"/>
  <c r="BM245" i="7"/>
  <c r="BL245" i="7"/>
  <c r="BI245" i="7"/>
  <c r="BB245" i="7"/>
  <c r="AY245" i="7"/>
  <c r="AZ245" i="7" s="1"/>
  <c r="AV245" i="7"/>
  <c r="AU245" i="7"/>
  <c r="AW245" i="7" s="1"/>
  <c r="AT245" i="7"/>
  <c r="AQ245" i="7"/>
  <c r="AI245" i="7"/>
  <c r="AG245" i="7"/>
  <c r="AH245" i="7" s="1"/>
  <c r="AE245" i="7"/>
  <c r="V245" i="7"/>
  <c r="U245" i="7"/>
  <c r="R245" i="7"/>
  <c r="J245" i="7"/>
  <c r="K245" i="7" s="1"/>
  <c r="DM244" i="7"/>
  <c r="DA244" i="7"/>
  <c r="CY244" i="7"/>
  <c r="CW244" i="7"/>
  <c r="CV244" i="7"/>
  <c r="CS244" i="7"/>
  <c r="CX244" i="7" s="1"/>
  <c r="CP244" i="7"/>
  <c r="CN244" i="7"/>
  <c r="CK244" i="7"/>
  <c r="CL244" i="7" s="1"/>
  <c r="CH244" i="7"/>
  <c r="CI244" i="7" s="1"/>
  <c r="BS244" i="7"/>
  <c r="BQ244" i="7"/>
  <c r="BP244" i="7"/>
  <c r="BB244" i="7"/>
  <c r="AY244" i="7"/>
  <c r="AZ244" i="7" s="1"/>
  <c r="AI244" i="7"/>
  <c r="B244" i="7"/>
  <c r="EF243" i="7"/>
  <c r="EG243" i="7" s="1"/>
  <c r="ED243" i="7"/>
  <c r="DW243" i="7"/>
  <c r="DV243" i="7"/>
  <c r="DT243" i="7"/>
  <c r="DM243" i="7"/>
  <c r="DK243" i="7"/>
  <c r="DJ243" i="7"/>
  <c r="DH243" i="7"/>
  <c r="DA243" i="7"/>
  <c r="CY243" i="7"/>
  <c r="CX243" i="7"/>
  <c r="CP243" i="7"/>
  <c r="CN243" i="7"/>
  <c r="CL243" i="7"/>
  <c r="CK243" i="7"/>
  <c r="CI243" i="7"/>
  <c r="CH243" i="7"/>
  <c r="CF243" i="7"/>
  <c r="CE243" i="7"/>
  <c r="CD243" i="7"/>
  <c r="BZ243" i="7"/>
  <c r="BS243" i="7"/>
  <c r="BP243" i="7"/>
  <c r="BQ243" i="7" s="1"/>
  <c r="BM243" i="7"/>
  <c r="BN243" i="7" s="1"/>
  <c r="BI243" i="7"/>
  <c r="BL243" i="7" s="1"/>
  <c r="BB243" i="7"/>
  <c r="AZ243" i="7"/>
  <c r="AY243" i="7"/>
  <c r="AV243" i="7"/>
  <c r="AU243" i="7"/>
  <c r="AW243" i="7" s="1"/>
  <c r="AQ243" i="7"/>
  <c r="AT243" i="7" s="1"/>
  <c r="AI243" i="7"/>
  <c r="AH243" i="7"/>
  <c r="AG243" i="7"/>
  <c r="AE243" i="7"/>
  <c r="U243" i="7"/>
  <c r="V243" i="7" s="1"/>
  <c r="J243" i="7"/>
  <c r="K243" i="7" s="1"/>
  <c r="DM242" i="7"/>
  <c r="DA242" i="7"/>
  <c r="CY242" i="7"/>
  <c r="CW242" i="7"/>
  <c r="CV242" i="7"/>
  <c r="CS242" i="7"/>
  <c r="CX242" i="7" s="1"/>
  <c r="CP242" i="7"/>
  <c r="CN242" i="7"/>
  <c r="CK242" i="7"/>
  <c r="CL242" i="7" s="1"/>
  <c r="CH242" i="7"/>
  <c r="CI242" i="7" s="1"/>
  <c r="BS242" i="7"/>
  <c r="BQ242" i="7"/>
  <c r="BP242" i="7"/>
  <c r="BB242" i="7"/>
  <c r="AY242" i="7"/>
  <c r="AZ242" i="7" s="1"/>
  <c r="AI242" i="7"/>
  <c r="B242" i="7"/>
  <c r="DM241" i="7"/>
  <c r="DA241" i="7"/>
  <c r="CW241" i="7"/>
  <c r="CY241" i="7" s="1"/>
  <c r="CV241" i="7"/>
  <c r="CS241" i="7"/>
  <c r="CX241" i="7" s="1"/>
  <c r="CP241" i="7"/>
  <c r="CN241" i="7"/>
  <c r="CK241" i="7"/>
  <c r="CL241" i="7" s="1"/>
  <c r="CH241" i="7"/>
  <c r="CI241" i="7" s="1"/>
  <c r="BS241" i="7"/>
  <c r="BQ241" i="7"/>
  <c r="BP241" i="7"/>
  <c r="BB241" i="7"/>
  <c r="AY241" i="7"/>
  <c r="AZ241" i="7" s="1"/>
  <c r="AI241" i="7"/>
  <c r="B241" i="7"/>
  <c r="EF240" i="7"/>
  <c r="EG240" i="7" s="1"/>
  <c r="ED240" i="7"/>
  <c r="DW240" i="7"/>
  <c r="DV240" i="7"/>
  <c r="DT240" i="7"/>
  <c r="DM240" i="7"/>
  <c r="DK240" i="7"/>
  <c r="DJ240" i="7"/>
  <c r="DH240" i="7"/>
  <c r="DA240" i="7"/>
  <c r="CY240" i="7"/>
  <c r="CX240" i="7"/>
  <c r="CP240" i="7"/>
  <c r="CN240" i="7"/>
  <c r="CL240" i="7"/>
  <c r="CK240" i="7"/>
  <c r="CI240" i="7"/>
  <c r="CH240" i="7"/>
  <c r="CF240" i="7"/>
  <c r="CE240" i="7"/>
  <c r="CD240" i="7"/>
  <c r="BZ240" i="7"/>
  <c r="BS240" i="7"/>
  <c r="BP240" i="7"/>
  <c r="BQ240" i="7" s="1"/>
  <c r="BM240" i="7"/>
  <c r="BN240" i="7" s="1"/>
  <c r="BI240" i="7"/>
  <c r="BL240" i="7" s="1"/>
  <c r="BB240" i="7"/>
  <c r="AZ240" i="7"/>
  <c r="AY240" i="7"/>
  <c r="AV240" i="7"/>
  <c r="AU240" i="7"/>
  <c r="AW240" i="7" s="1"/>
  <c r="AT240" i="7"/>
  <c r="AI240" i="7"/>
  <c r="AG240" i="7"/>
  <c r="AH240" i="7" s="1"/>
  <c r="AE240" i="7"/>
  <c r="V240" i="7"/>
  <c r="U240" i="7"/>
  <c r="K240" i="7"/>
  <c r="J240" i="7"/>
  <c r="DM239" i="7"/>
  <c r="CP239" i="7"/>
  <c r="CN239" i="7"/>
  <c r="CL239" i="7"/>
  <c r="CK239" i="7"/>
  <c r="CI239" i="7"/>
  <c r="CH239" i="7"/>
  <c r="BS239" i="7"/>
  <c r="BP239" i="7"/>
  <c r="BQ239" i="7" s="1"/>
  <c r="BB239" i="7"/>
  <c r="AZ239" i="7"/>
  <c r="AY239" i="7"/>
  <c r="AI239" i="7"/>
  <c r="B239" i="7"/>
  <c r="DM238" i="7"/>
  <c r="CP238" i="7"/>
  <c r="CN238" i="7"/>
  <c r="CL238" i="7"/>
  <c r="CK238" i="7"/>
  <c r="CI238" i="7"/>
  <c r="CH238" i="7"/>
  <c r="BS238" i="7"/>
  <c r="BP238" i="7"/>
  <c r="BQ238" i="7" s="1"/>
  <c r="BB238" i="7"/>
  <c r="AZ238" i="7"/>
  <c r="AY238" i="7"/>
  <c r="AI238" i="7"/>
  <c r="B238" i="7"/>
  <c r="DM237" i="7"/>
  <c r="DA237" i="7"/>
  <c r="CX237" i="7"/>
  <c r="CW237" i="7"/>
  <c r="CY237" i="7" s="1"/>
  <c r="CV237" i="7"/>
  <c r="CS237" i="7"/>
  <c r="CP237" i="7"/>
  <c r="CN237" i="7"/>
  <c r="CL237" i="7"/>
  <c r="CK237" i="7"/>
  <c r="CI237" i="7"/>
  <c r="CH237" i="7"/>
  <c r="BS237" i="7"/>
  <c r="BP237" i="7"/>
  <c r="BQ237" i="7" s="1"/>
  <c r="BB237" i="7"/>
  <c r="AZ237" i="7"/>
  <c r="AY237" i="7"/>
  <c r="AI237" i="7"/>
  <c r="B237" i="7"/>
  <c r="DM236" i="7"/>
  <c r="DA236" i="7"/>
  <c r="CX236" i="7"/>
  <c r="CW236" i="7"/>
  <c r="CY236" i="7" s="1"/>
  <c r="CV236" i="7"/>
  <c r="CS236" i="7"/>
  <c r="CP236" i="7"/>
  <c r="CN236" i="7"/>
  <c r="CL236" i="7"/>
  <c r="CK236" i="7"/>
  <c r="CI236" i="7"/>
  <c r="CH236" i="7"/>
  <c r="BS236" i="7"/>
  <c r="BP236" i="7"/>
  <c r="BQ236" i="7" s="1"/>
  <c r="BB236" i="7"/>
  <c r="AZ236" i="7"/>
  <c r="AY236" i="7"/>
  <c r="AI236" i="7"/>
  <c r="B236" i="7"/>
  <c r="DM235" i="7"/>
  <c r="DA235" i="7"/>
  <c r="CX235" i="7"/>
  <c r="CW235" i="7"/>
  <c r="CY235" i="7" s="1"/>
  <c r="CV235" i="7"/>
  <c r="CS235" i="7"/>
  <c r="CP235" i="7"/>
  <c r="CN235" i="7"/>
  <c r="CL235" i="7"/>
  <c r="CK235" i="7"/>
  <c r="CI235" i="7"/>
  <c r="CH235" i="7"/>
  <c r="BS235" i="7"/>
  <c r="BP235" i="7"/>
  <c r="BQ235" i="7" s="1"/>
  <c r="BB235" i="7"/>
  <c r="AZ235" i="7"/>
  <c r="AY235" i="7"/>
  <c r="AI235" i="7"/>
  <c r="B235" i="7"/>
  <c r="DM234" i="7"/>
  <c r="DA234" i="7"/>
  <c r="CX234" i="7"/>
  <c r="CW234" i="7"/>
  <c r="CY234" i="7" s="1"/>
  <c r="CV234" i="7"/>
  <c r="CS234" i="7"/>
  <c r="CP234" i="7"/>
  <c r="CN234" i="7"/>
  <c r="CL234" i="7"/>
  <c r="CK234" i="7"/>
  <c r="CI234" i="7"/>
  <c r="CH234" i="7"/>
  <c r="BS234" i="7"/>
  <c r="BP234" i="7"/>
  <c r="BQ234" i="7" s="1"/>
  <c r="BB234" i="7"/>
  <c r="AZ234" i="7"/>
  <c r="AY234" i="7"/>
  <c r="AI234" i="7"/>
  <c r="B234" i="7"/>
  <c r="DM233" i="7"/>
  <c r="DA233" i="7"/>
  <c r="CX233" i="7"/>
  <c r="CW233" i="7"/>
  <c r="CY233" i="7" s="1"/>
  <c r="CV233" i="7"/>
  <c r="CS233" i="7"/>
  <c r="CP233" i="7"/>
  <c r="CN233" i="7"/>
  <c r="CL233" i="7"/>
  <c r="CK233" i="7"/>
  <c r="CI233" i="7"/>
  <c r="CH233" i="7"/>
  <c r="BS233" i="7"/>
  <c r="BP233" i="7"/>
  <c r="BQ233" i="7" s="1"/>
  <c r="BB233" i="7"/>
  <c r="AZ233" i="7"/>
  <c r="AY233" i="7"/>
  <c r="AI233" i="7"/>
  <c r="B233" i="7"/>
  <c r="DM232" i="7"/>
  <c r="DA232" i="7"/>
  <c r="CX232" i="7"/>
  <c r="CW232" i="7"/>
  <c r="CY232" i="7" s="1"/>
  <c r="CV232" i="7"/>
  <c r="CS232" i="7"/>
  <c r="CP232" i="7"/>
  <c r="CN232" i="7"/>
  <c r="CL232" i="7"/>
  <c r="CK232" i="7"/>
  <c r="CI232" i="7"/>
  <c r="CH232" i="7"/>
  <c r="BS232" i="7"/>
  <c r="BP232" i="7"/>
  <c r="BQ232" i="7" s="1"/>
  <c r="BB232" i="7"/>
  <c r="AZ232" i="7"/>
  <c r="AY232" i="7"/>
  <c r="AI232" i="7"/>
  <c r="B232" i="7"/>
  <c r="EG231" i="7"/>
  <c r="EF231" i="7"/>
  <c r="ED231" i="7"/>
  <c r="DV231" i="7"/>
  <c r="DW231" i="7" s="1"/>
  <c r="DT231" i="7"/>
  <c r="DM231" i="7"/>
  <c r="DJ231" i="7"/>
  <c r="DK231" i="7" s="1"/>
  <c r="DH231" i="7"/>
  <c r="DA231" i="7"/>
  <c r="CX231" i="7"/>
  <c r="CY231" i="7" s="1"/>
  <c r="CP231" i="7"/>
  <c r="CN231" i="7"/>
  <c r="CK231" i="7"/>
  <c r="CL231" i="7" s="1"/>
  <c r="CH231" i="7"/>
  <c r="CI231" i="7" s="1"/>
  <c r="CE231" i="7"/>
  <c r="CF231" i="7" s="1"/>
  <c r="BZ231" i="7"/>
  <c r="CD231" i="7" s="1"/>
  <c r="BS231" i="7"/>
  <c r="BQ231" i="7"/>
  <c r="BP231" i="7"/>
  <c r="BN231" i="7"/>
  <c r="BM231" i="7"/>
  <c r="BL231" i="7"/>
  <c r="BI231" i="7"/>
  <c r="BB231" i="7"/>
  <c r="AY231" i="7"/>
  <c r="AZ231" i="7" s="1"/>
  <c r="AV231" i="7"/>
  <c r="AU231" i="7"/>
  <c r="AW231" i="7" s="1"/>
  <c r="AT231" i="7"/>
  <c r="AQ231" i="7"/>
  <c r="AI231" i="7"/>
  <c r="AG231" i="7"/>
  <c r="AH231" i="7" s="1"/>
  <c r="AE231" i="7"/>
  <c r="V231" i="7"/>
  <c r="U231" i="7"/>
  <c r="R231" i="7"/>
  <c r="J231" i="7"/>
  <c r="K231" i="7" s="1"/>
  <c r="DM230" i="7"/>
  <c r="DA230" i="7"/>
  <c r="CY230" i="7"/>
  <c r="CW230" i="7"/>
  <c r="CV230" i="7"/>
  <c r="CS230" i="7"/>
  <c r="CX230" i="7" s="1"/>
  <c r="CP230" i="7"/>
  <c r="CN230" i="7"/>
  <c r="CK230" i="7"/>
  <c r="CL230" i="7" s="1"/>
  <c r="CH230" i="7"/>
  <c r="CI230" i="7" s="1"/>
  <c r="BS230" i="7"/>
  <c r="BQ230" i="7"/>
  <c r="BP230" i="7"/>
  <c r="BB230" i="7"/>
  <c r="AY230" i="7"/>
  <c r="AZ230" i="7" s="1"/>
  <c r="AI230" i="7"/>
  <c r="B230" i="7"/>
  <c r="DM229" i="7"/>
  <c r="DA229" i="7"/>
  <c r="CW229" i="7"/>
  <c r="CY229" i="7" s="1"/>
  <c r="CV229" i="7"/>
  <c r="CS229" i="7"/>
  <c r="CX229" i="7" s="1"/>
  <c r="CP229" i="7"/>
  <c r="CN229" i="7"/>
  <c r="CK229" i="7"/>
  <c r="CL229" i="7" s="1"/>
  <c r="CH229" i="7"/>
  <c r="CI229" i="7" s="1"/>
  <c r="BS229" i="7"/>
  <c r="BQ229" i="7"/>
  <c r="BP229" i="7"/>
  <c r="BB229" i="7"/>
  <c r="AY229" i="7"/>
  <c r="AZ229" i="7" s="1"/>
  <c r="AI229" i="7"/>
  <c r="B229" i="7"/>
  <c r="C231" i="10" s="1"/>
  <c r="DM228" i="7"/>
  <c r="DA228" i="7"/>
  <c r="CY228" i="7"/>
  <c r="CW228" i="7"/>
  <c r="CV228" i="7"/>
  <c r="CS228" i="7"/>
  <c r="CX228" i="7" s="1"/>
  <c r="CP228" i="7"/>
  <c r="CN228" i="7"/>
  <c r="CK228" i="7"/>
  <c r="CL228" i="7" s="1"/>
  <c r="CH228" i="7"/>
  <c r="CI228" i="7" s="1"/>
  <c r="BS228" i="7"/>
  <c r="BQ228" i="7"/>
  <c r="BP228" i="7"/>
  <c r="BB228" i="7"/>
  <c r="AY228" i="7"/>
  <c r="AZ228" i="7" s="1"/>
  <c r="AI228" i="7"/>
  <c r="B228" i="7"/>
  <c r="DM227" i="7"/>
  <c r="DA227" i="7"/>
  <c r="CW227" i="7"/>
  <c r="CY227" i="7" s="1"/>
  <c r="CV227" i="7"/>
  <c r="CS227" i="7"/>
  <c r="CX227" i="7" s="1"/>
  <c r="CP227" i="7"/>
  <c r="CN227" i="7"/>
  <c r="CK227" i="7"/>
  <c r="CL227" i="7" s="1"/>
  <c r="CH227" i="7"/>
  <c r="CI227" i="7" s="1"/>
  <c r="BS227" i="7"/>
  <c r="BQ227" i="7"/>
  <c r="BP227" i="7"/>
  <c r="BB227" i="7"/>
  <c r="AY227" i="7"/>
  <c r="AZ227" i="7" s="1"/>
  <c r="AI227" i="7"/>
  <c r="B227" i="7"/>
  <c r="DM226" i="7"/>
  <c r="DA226" i="7"/>
  <c r="CY226" i="7"/>
  <c r="CW226" i="7"/>
  <c r="CV226" i="7"/>
  <c r="CS226" i="7"/>
  <c r="CX226" i="7" s="1"/>
  <c r="CP226" i="7"/>
  <c r="CN226" i="7"/>
  <c r="CK226" i="7"/>
  <c r="CL226" i="7" s="1"/>
  <c r="CH226" i="7"/>
  <c r="CI226" i="7" s="1"/>
  <c r="BS226" i="7"/>
  <c r="BQ226" i="7"/>
  <c r="BP226" i="7"/>
  <c r="BB226" i="7"/>
  <c r="AY226" i="7"/>
  <c r="AZ226" i="7" s="1"/>
  <c r="AI226" i="7"/>
  <c r="B226" i="7"/>
  <c r="EF225" i="7"/>
  <c r="EG225" i="7" s="1"/>
  <c r="ED225" i="7"/>
  <c r="DW225" i="7"/>
  <c r="DV225" i="7"/>
  <c r="DT225" i="7"/>
  <c r="DM225" i="7"/>
  <c r="DK225" i="7"/>
  <c r="DJ225" i="7"/>
  <c r="DH225" i="7"/>
  <c r="DA225" i="7"/>
  <c r="CY225" i="7"/>
  <c r="CX225" i="7"/>
  <c r="CP225" i="7"/>
  <c r="CN225" i="7"/>
  <c r="CL225" i="7"/>
  <c r="CK225" i="7"/>
  <c r="CI225" i="7"/>
  <c r="CH225" i="7"/>
  <c r="CF225" i="7"/>
  <c r="CE225" i="7"/>
  <c r="CD225" i="7"/>
  <c r="BZ225" i="7"/>
  <c r="BS225" i="7"/>
  <c r="BP225" i="7"/>
  <c r="BQ225" i="7" s="1"/>
  <c r="BM225" i="7"/>
  <c r="BN225" i="7" s="1"/>
  <c r="BI225" i="7"/>
  <c r="BL225" i="7" s="1"/>
  <c r="BB225" i="7"/>
  <c r="AZ225" i="7"/>
  <c r="AY225" i="7"/>
  <c r="AV225" i="7"/>
  <c r="AU225" i="7"/>
  <c r="AW225" i="7" s="1"/>
  <c r="AQ225" i="7"/>
  <c r="AT225" i="7" s="1"/>
  <c r="AI225" i="7"/>
  <c r="AH225" i="7"/>
  <c r="AG225" i="7"/>
  <c r="AE225" i="7"/>
  <c r="U225" i="7"/>
  <c r="V225" i="7" s="1"/>
  <c r="R225" i="7"/>
  <c r="K225" i="7"/>
  <c r="J225" i="7"/>
  <c r="DM224" i="7"/>
  <c r="DA224" i="7"/>
  <c r="CX224" i="7"/>
  <c r="CW224" i="7"/>
  <c r="CY224" i="7" s="1"/>
  <c r="CV224" i="7"/>
  <c r="CS224" i="7"/>
  <c r="CP224" i="7"/>
  <c r="CN224" i="7"/>
  <c r="CL224" i="7"/>
  <c r="CK224" i="7"/>
  <c r="CI224" i="7"/>
  <c r="CH224" i="7"/>
  <c r="BS224" i="7"/>
  <c r="BP224" i="7"/>
  <c r="BQ224" i="7" s="1"/>
  <c r="BB224" i="7"/>
  <c r="AZ224" i="7"/>
  <c r="AY224" i="7"/>
  <c r="AI224" i="7"/>
  <c r="B224" i="7"/>
  <c r="EG223" i="7"/>
  <c r="EF223" i="7"/>
  <c r="ED223" i="7"/>
  <c r="DV223" i="7"/>
  <c r="DW223" i="7" s="1"/>
  <c r="DT223" i="7"/>
  <c r="DM223" i="7"/>
  <c r="DJ223" i="7"/>
  <c r="DK223" i="7" s="1"/>
  <c r="DH223" i="7"/>
  <c r="DA223" i="7"/>
  <c r="CX223" i="7"/>
  <c r="CY223" i="7" s="1"/>
  <c r="CP223" i="7"/>
  <c r="CN223" i="7"/>
  <c r="CK223" i="7"/>
  <c r="CL223" i="7" s="1"/>
  <c r="CH223" i="7"/>
  <c r="CI223" i="7" s="1"/>
  <c r="CE223" i="7"/>
  <c r="CF223" i="7" s="1"/>
  <c r="BZ223" i="7"/>
  <c r="CD223" i="7" s="1"/>
  <c r="BS223" i="7"/>
  <c r="BQ223" i="7"/>
  <c r="BP223" i="7"/>
  <c r="BN223" i="7"/>
  <c r="BM223" i="7"/>
  <c r="BL223" i="7"/>
  <c r="BI223" i="7"/>
  <c r="BB223" i="7"/>
  <c r="AY223" i="7"/>
  <c r="AZ223" i="7" s="1"/>
  <c r="AV223" i="7"/>
  <c r="AU223" i="7"/>
  <c r="AW223" i="7" s="1"/>
  <c r="AT223" i="7"/>
  <c r="AQ223" i="7"/>
  <c r="AI223" i="7"/>
  <c r="AG223" i="7"/>
  <c r="AH223" i="7" s="1"/>
  <c r="AE223" i="7"/>
  <c r="V223" i="7"/>
  <c r="U223" i="7"/>
  <c r="R223" i="7"/>
  <c r="J223" i="7"/>
  <c r="K223" i="7" s="1"/>
  <c r="DM222" i="7"/>
  <c r="DA222" i="7"/>
  <c r="CY222" i="7"/>
  <c r="CW222" i="7"/>
  <c r="CV222" i="7"/>
  <c r="CS222" i="7"/>
  <c r="CX222" i="7" s="1"/>
  <c r="CP222" i="7"/>
  <c r="CN222" i="7"/>
  <c r="CK222" i="7"/>
  <c r="CL222" i="7" s="1"/>
  <c r="CH222" i="7"/>
  <c r="CI222" i="7" s="1"/>
  <c r="BS222" i="7"/>
  <c r="BQ222" i="7"/>
  <c r="BP222" i="7"/>
  <c r="BB222" i="7"/>
  <c r="AY222" i="7"/>
  <c r="AZ222" i="7" s="1"/>
  <c r="AI222" i="7"/>
  <c r="B222" i="7"/>
  <c r="DM221" i="7"/>
  <c r="DA221" i="7"/>
  <c r="CW221" i="7"/>
  <c r="CY221" i="7" s="1"/>
  <c r="CV221" i="7"/>
  <c r="CS221" i="7"/>
  <c r="CX221" i="7" s="1"/>
  <c r="CP221" i="7"/>
  <c r="CN221" i="7"/>
  <c r="CK221" i="7"/>
  <c r="CL221" i="7" s="1"/>
  <c r="CH221" i="7"/>
  <c r="CI221" i="7" s="1"/>
  <c r="BS221" i="7"/>
  <c r="BQ221" i="7"/>
  <c r="BP221" i="7"/>
  <c r="BB221" i="7"/>
  <c r="AY221" i="7"/>
  <c r="AZ221" i="7" s="1"/>
  <c r="AI221" i="7"/>
  <c r="B221" i="7"/>
  <c r="EF220" i="7"/>
  <c r="EG220" i="7" s="1"/>
  <c r="ED220" i="7"/>
  <c r="DW220" i="7"/>
  <c r="DV220" i="7"/>
  <c r="DT220" i="7"/>
  <c r="DM220" i="7"/>
  <c r="DK220" i="7"/>
  <c r="DJ220" i="7"/>
  <c r="DH220" i="7"/>
  <c r="DA220" i="7"/>
  <c r="CY220" i="7"/>
  <c r="CX220" i="7"/>
  <c r="CP220" i="7"/>
  <c r="CN220" i="7"/>
  <c r="CL220" i="7"/>
  <c r="CK220" i="7"/>
  <c r="CI220" i="7"/>
  <c r="CH220" i="7"/>
  <c r="CF220" i="7"/>
  <c r="CE220" i="7"/>
  <c r="CD220" i="7"/>
  <c r="BZ220" i="7"/>
  <c r="BS220" i="7"/>
  <c r="BP220" i="7"/>
  <c r="BQ220" i="7" s="1"/>
  <c r="BM220" i="7"/>
  <c r="BN220" i="7" s="1"/>
  <c r="BI220" i="7"/>
  <c r="BL220" i="7" s="1"/>
  <c r="BB220" i="7"/>
  <c r="AZ220" i="7"/>
  <c r="AY220" i="7"/>
  <c r="AV220" i="7"/>
  <c r="AU220" i="7"/>
  <c r="AW220" i="7" s="1"/>
  <c r="AQ220" i="7"/>
  <c r="AT220" i="7" s="1"/>
  <c r="AI220" i="7"/>
  <c r="AH220" i="7"/>
  <c r="AG220" i="7"/>
  <c r="AE220" i="7"/>
  <c r="U220" i="7"/>
  <c r="V220" i="7" s="1"/>
  <c r="R220" i="7"/>
  <c r="K220" i="7"/>
  <c r="J220" i="7"/>
  <c r="DM219" i="7"/>
  <c r="CP219" i="7"/>
  <c r="CN219" i="7"/>
  <c r="CK219" i="7"/>
  <c r="CL219" i="7" s="1"/>
  <c r="CH219" i="7"/>
  <c r="CI219" i="7" s="1"/>
  <c r="BS219" i="7"/>
  <c r="BQ219" i="7"/>
  <c r="BP219" i="7"/>
  <c r="BB219" i="7"/>
  <c r="AY219" i="7"/>
  <c r="AZ219" i="7" s="1"/>
  <c r="AI219" i="7"/>
  <c r="B219" i="7"/>
  <c r="DM218" i="7"/>
  <c r="CP218" i="7"/>
  <c r="CN218" i="7"/>
  <c r="CK218" i="7"/>
  <c r="CL218" i="7" s="1"/>
  <c r="CH218" i="7"/>
  <c r="CI218" i="7" s="1"/>
  <c r="BS218" i="7"/>
  <c r="BQ218" i="7"/>
  <c r="BP218" i="7"/>
  <c r="BB218" i="7"/>
  <c r="AY218" i="7"/>
  <c r="AZ218" i="7" s="1"/>
  <c r="AI218" i="7"/>
  <c r="B218" i="7"/>
  <c r="C220" i="10" s="1"/>
  <c r="DM217" i="7"/>
  <c r="CP217" i="7"/>
  <c r="CN217" i="7"/>
  <c r="CK217" i="7"/>
  <c r="CL217" i="7" s="1"/>
  <c r="CH217" i="7"/>
  <c r="CI217" i="7" s="1"/>
  <c r="BS217" i="7"/>
  <c r="BQ217" i="7"/>
  <c r="BP217" i="7"/>
  <c r="BB217" i="7"/>
  <c r="AY217" i="7"/>
  <c r="AZ217" i="7" s="1"/>
  <c r="AI217" i="7"/>
  <c r="B217" i="7"/>
  <c r="DM216" i="7"/>
  <c r="CP216" i="7"/>
  <c r="CN216" i="7"/>
  <c r="CK216" i="7"/>
  <c r="CL216" i="7" s="1"/>
  <c r="CH216" i="7"/>
  <c r="CI216" i="7" s="1"/>
  <c r="BS216" i="7"/>
  <c r="BQ216" i="7"/>
  <c r="BP216" i="7"/>
  <c r="BB216" i="7"/>
  <c r="AY216" i="7"/>
  <c r="AZ216" i="7" s="1"/>
  <c r="AI216" i="7"/>
  <c r="B216" i="7"/>
  <c r="C218" i="9" s="1"/>
  <c r="DM215" i="7"/>
  <c r="CP215" i="7"/>
  <c r="CN215" i="7"/>
  <c r="CK215" i="7"/>
  <c r="CL215" i="7" s="1"/>
  <c r="CH215" i="7"/>
  <c r="CI215" i="7" s="1"/>
  <c r="BS215" i="7"/>
  <c r="BQ215" i="7"/>
  <c r="BP215" i="7"/>
  <c r="BB215" i="7"/>
  <c r="AY215" i="7"/>
  <c r="AZ215" i="7" s="1"/>
  <c r="AI215" i="7"/>
  <c r="B215" i="7"/>
  <c r="DM214" i="7"/>
  <c r="CP214" i="7"/>
  <c r="CN214" i="7"/>
  <c r="CK214" i="7"/>
  <c r="CL214" i="7" s="1"/>
  <c r="CH214" i="7"/>
  <c r="CI214" i="7" s="1"/>
  <c r="BS214" i="7"/>
  <c r="BQ214" i="7"/>
  <c r="BP214" i="7"/>
  <c r="BB214" i="7"/>
  <c r="AY214" i="7"/>
  <c r="AZ214" i="7" s="1"/>
  <c r="AI214" i="7"/>
  <c r="B214" i="7"/>
  <c r="C216" i="10" s="1"/>
  <c r="DM213" i="7"/>
  <c r="DA213" i="7"/>
  <c r="CY213" i="7"/>
  <c r="CW213" i="7"/>
  <c r="CV213" i="7"/>
  <c r="CS213" i="7"/>
  <c r="CX213" i="7" s="1"/>
  <c r="CP213" i="7"/>
  <c r="CN213" i="7"/>
  <c r="CK213" i="7"/>
  <c r="CL213" i="7" s="1"/>
  <c r="CH213" i="7"/>
  <c r="CI213" i="7" s="1"/>
  <c r="BS213" i="7"/>
  <c r="BQ213" i="7"/>
  <c r="BP213" i="7"/>
  <c r="BB213" i="7"/>
  <c r="AY213" i="7"/>
  <c r="AZ213" i="7" s="1"/>
  <c r="AI213" i="7"/>
  <c r="B213" i="7"/>
  <c r="DM212" i="7"/>
  <c r="CP212" i="7"/>
  <c r="CN212" i="7"/>
  <c r="CK212" i="7"/>
  <c r="CL212" i="7" s="1"/>
  <c r="CH212" i="7"/>
  <c r="CI212" i="7" s="1"/>
  <c r="BS212" i="7"/>
  <c r="BQ212" i="7"/>
  <c r="BP212" i="7"/>
  <c r="BB212" i="7"/>
  <c r="AY212" i="7"/>
  <c r="AZ212" i="7" s="1"/>
  <c r="AI212" i="7"/>
  <c r="B212" i="7"/>
  <c r="DM211" i="7"/>
  <c r="CP211" i="7"/>
  <c r="CN211" i="7"/>
  <c r="CK211" i="7"/>
  <c r="CL211" i="7" s="1"/>
  <c r="CH211" i="7"/>
  <c r="CI211" i="7" s="1"/>
  <c r="BS211" i="7"/>
  <c r="BQ211" i="7"/>
  <c r="BP211" i="7"/>
  <c r="BB211" i="7"/>
  <c r="AY211" i="7"/>
  <c r="AZ211" i="7" s="1"/>
  <c r="AI211" i="7"/>
  <c r="B211" i="7"/>
  <c r="DM210" i="7"/>
  <c r="CP210" i="7"/>
  <c r="CN210" i="7"/>
  <c r="CK210" i="7"/>
  <c r="CL210" i="7" s="1"/>
  <c r="CH210" i="7"/>
  <c r="CI210" i="7" s="1"/>
  <c r="BS210" i="7"/>
  <c r="BQ210" i="7"/>
  <c r="BP210" i="7"/>
  <c r="BB210" i="7"/>
  <c r="AY210" i="7"/>
  <c r="AZ210" i="7" s="1"/>
  <c r="AI210" i="7"/>
  <c r="B210" i="7"/>
  <c r="DM209" i="7"/>
  <c r="DA209" i="7"/>
  <c r="CW209" i="7"/>
  <c r="CY209" i="7" s="1"/>
  <c r="CV209" i="7"/>
  <c r="CS209" i="7"/>
  <c r="CX209" i="7" s="1"/>
  <c r="CP209" i="7"/>
  <c r="CN209" i="7"/>
  <c r="CK209" i="7"/>
  <c r="CL209" i="7" s="1"/>
  <c r="CH209" i="7"/>
  <c r="CI209" i="7" s="1"/>
  <c r="BS209" i="7"/>
  <c r="BQ209" i="7"/>
  <c r="BP209" i="7"/>
  <c r="BB209" i="7"/>
  <c r="AY209" i="7"/>
  <c r="AZ209" i="7" s="1"/>
  <c r="AI209" i="7"/>
  <c r="B209" i="7"/>
  <c r="EF208" i="7"/>
  <c r="EG208" i="7" s="1"/>
  <c r="ED208" i="7"/>
  <c r="DW208" i="7"/>
  <c r="DV208" i="7"/>
  <c r="DT208" i="7"/>
  <c r="DM208" i="7"/>
  <c r="DK208" i="7"/>
  <c r="DJ208" i="7"/>
  <c r="DH208" i="7"/>
  <c r="DA208" i="7"/>
  <c r="CY208" i="7"/>
  <c r="CX208" i="7"/>
  <c r="CP208" i="7"/>
  <c r="CN208" i="7"/>
  <c r="CL208" i="7"/>
  <c r="CK208" i="7"/>
  <c r="CI208" i="7"/>
  <c r="CH208" i="7"/>
  <c r="CF208" i="7"/>
  <c r="CE208" i="7"/>
  <c r="CD208" i="7"/>
  <c r="BZ208" i="7"/>
  <c r="BS208" i="7"/>
  <c r="BP208" i="7"/>
  <c r="BQ208" i="7" s="1"/>
  <c r="BM208" i="7"/>
  <c r="BN208" i="7" s="1"/>
  <c r="BI208" i="7"/>
  <c r="BL208" i="7" s="1"/>
  <c r="BB208" i="7"/>
  <c r="AZ208" i="7"/>
  <c r="AY208" i="7"/>
  <c r="AV208" i="7"/>
  <c r="AU208" i="7"/>
  <c r="AW208" i="7" s="1"/>
  <c r="AQ208" i="7"/>
  <c r="AT208" i="7" s="1"/>
  <c r="AI208" i="7"/>
  <c r="AH208" i="7"/>
  <c r="AG208" i="7"/>
  <c r="AE208" i="7"/>
  <c r="U208" i="7"/>
  <c r="V208" i="7" s="1"/>
  <c r="R208" i="7"/>
  <c r="K208" i="7"/>
  <c r="J208" i="7"/>
  <c r="DM207" i="7"/>
  <c r="DA207" i="7"/>
  <c r="CX207" i="7"/>
  <c r="CW207" i="7"/>
  <c r="CV207" i="7"/>
  <c r="CS207" i="7"/>
  <c r="CP207" i="7"/>
  <c r="CN207" i="7"/>
  <c r="CL207" i="7"/>
  <c r="CK207" i="7"/>
  <c r="CI207" i="7"/>
  <c r="CH207" i="7"/>
  <c r="BS207" i="7"/>
  <c r="BP207" i="7"/>
  <c r="BQ207" i="7" s="1"/>
  <c r="BB207" i="7"/>
  <c r="AZ207" i="7"/>
  <c r="AY207" i="7"/>
  <c r="AI207" i="7"/>
  <c r="B207" i="7"/>
  <c r="DM206" i="7"/>
  <c r="CP206" i="7"/>
  <c r="CN206" i="7"/>
  <c r="CL206" i="7"/>
  <c r="CK206" i="7"/>
  <c r="CI206" i="7"/>
  <c r="CH206" i="7"/>
  <c r="BS206" i="7"/>
  <c r="BP206" i="7"/>
  <c r="BQ206" i="7" s="1"/>
  <c r="BB206" i="7"/>
  <c r="AZ206" i="7"/>
  <c r="AY206" i="7"/>
  <c r="AI206" i="7"/>
  <c r="B206" i="7"/>
  <c r="DM205" i="7"/>
  <c r="DA205" i="7"/>
  <c r="CX205" i="7"/>
  <c r="CW205" i="7"/>
  <c r="CY205" i="7" s="1"/>
  <c r="CV205" i="7"/>
  <c r="CS205" i="7"/>
  <c r="CP205" i="7"/>
  <c r="CN205" i="7"/>
  <c r="CL205" i="7"/>
  <c r="CK205" i="7"/>
  <c r="CI205" i="7"/>
  <c r="CH205" i="7"/>
  <c r="BS205" i="7"/>
  <c r="BP205" i="7"/>
  <c r="BQ205" i="7" s="1"/>
  <c r="BB205" i="7"/>
  <c r="AZ205" i="7"/>
  <c r="AY205" i="7"/>
  <c r="AI205" i="7"/>
  <c r="B205" i="7"/>
  <c r="DM204" i="7"/>
  <c r="CX204" i="7"/>
  <c r="CW204" i="7"/>
  <c r="CV204" i="7"/>
  <c r="CS204" i="7"/>
  <c r="CP204" i="7"/>
  <c r="CN204" i="7"/>
  <c r="CL204" i="7"/>
  <c r="CK204" i="7"/>
  <c r="CI204" i="7"/>
  <c r="CH204" i="7"/>
  <c r="BS204" i="7"/>
  <c r="BP204" i="7"/>
  <c r="BQ204" i="7" s="1"/>
  <c r="BB204" i="7"/>
  <c r="AZ204" i="7"/>
  <c r="AY204" i="7"/>
  <c r="AI204" i="7"/>
  <c r="B204" i="7"/>
  <c r="DM203" i="7"/>
  <c r="DA203" i="7"/>
  <c r="CX203" i="7"/>
  <c r="CW203" i="7"/>
  <c r="CV203" i="7"/>
  <c r="CS203" i="7"/>
  <c r="CP203" i="7"/>
  <c r="CN203" i="7"/>
  <c r="CL203" i="7"/>
  <c r="CK203" i="7"/>
  <c r="CI203" i="7"/>
  <c r="CH203" i="7"/>
  <c r="BS203" i="7"/>
  <c r="BP203" i="7"/>
  <c r="BQ203" i="7" s="1"/>
  <c r="BB203" i="7"/>
  <c r="AZ203" i="7"/>
  <c r="AY203" i="7"/>
  <c r="AI203" i="7"/>
  <c r="B203" i="7"/>
  <c r="DM202" i="7"/>
  <c r="DA202" i="7"/>
  <c r="CX202" i="7"/>
  <c r="CW202" i="7"/>
  <c r="CV202" i="7"/>
  <c r="CS202" i="7"/>
  <c r="CP202" i="7"/>
  <c r="CN202" i="7"/>
  <c r="CL202" i="7"/>
  <c r="CK202" i="7"/>
  <c r="CI202" i="7"/>
  <c r="CH202" i="7"/>
  <c r="BS202" i="7"/>
  <c r="BP202" i="7"/>
  <c r="BQ202" i="7" s="1"/>
  <c r="BB202" i="7"/>
  <c r="AZ202" i="7"/>
  <c r="AY202" i="7"/>
  <c r="AI202" i="7"/>
  <c r="B202" i="7"/>
  <c r="DM201" i="7"/>
  <c r="DA201" i="7"/>
  <c r="CX201" i="7"/>
  <c r="CW201" i="7"/>
  <c r="CV201" i="7"/>
  <c r="CS201" i="7"/>
  <c r="CP201" i="7"/>
  <c r="CN201" i="7"/>
  <c r="CL201" i="7"/>
  <c r="CK201" i="7"/>
  <c r="CI201" i="7"/>
  <c r="CH201" i="7"/>
  <c r="BS201" i="7"/>
  <c r="BP201" i="7"/>
  <c r="BQ201" i="7" s="1"/>
  <c r="BB201" i="7"/>
  <c r="AZ201" i="7"/>
  <c r="AY201" i="7"/>
  <c r="AI201" i="7"/>
  <c r="B201" i="7"/>
  <c r="DM200" i="7"/>
  <c r="DA200" i="7"/>
  <c r="CX200" i="7"/>
  <c r="CW200" i="7"/>
  <c r="CV200" i="7"/>
  <c r="CS200" i="7"/>
  <c r="CP200" i="7"/>
  <c r="CN200" i="7"/>
  <c r="CL200" i="7"/>
  <c r="CK200" i="7"/>
  <c r="CI200" i="7"/>
  <c r="CH200" i="7"/>
  <c r="BS200" i="7"/>
  <c r="BP200" i="7"/>
  <c r="BQ200" i="7" s="1"/>
  <c r="BB200" i="7"/>
  <c r="AZ200" i="7"/>
  <c r="AY200" i="7"/>
  <c r="AI200" i="7"/>
  <c r="B200" i="7"/>
  <c r="EG199" i="7"/>
  <c r="EF199" i="7"/>
  <c r="ED199" i="7"/>
  <c r="DV199" i="7"/>
  <c r="DW199" i="7" s="1"/>
  <c r="DT199" i="7"/>
  <c r="DM199" i="7"/>
  <c r="DJ199" i="7"/>
  <c r="DK199" i="7" s="1"/>
  <c r="DH199" i="7"/>
  <c r="DA199" i="7"/>
  <c r="CX199" i="7"/>
  <c r="CY199" i="7" s="1"/>
  <c r="CP199" i="7"/>
  <c r="CN199" i="7"/>
  <c r="CK199" i="7"/>
  <c r="CL199" i="7" s="1"/>
  <c r="CH199" i="7"/>
  <c r="CI199" i="7" s="1"/>
  <c r="CE199" i="7"/>
  <c r="CF199" i="7" s="1"/>
  <c r="BZ199" i="7"/>
  <c r="CD199" i="7" s="1"/>
  <c r="BS199" i="7"/>
  <c r="BQ199" i="7"/>
  <c r="BP199" i="7"/>
  <c r="BN199" i="7"/>
  <c r="BM199" i="7"/>
  <c r="BL199" i="7"/>
  <c r="BI199" i="7"/>
  <c r="BB199" i="7"/>
  <c r="AY199" i="7"/>
  <c r="AZ199" i="7" s="1"/>
  <c r="AV199" i="7"/>
  <c r="AU199" i="7"/>
  <c r="AW199" i="7" s="1"/>
  <c r="AT199" i="7"/>
  <c r="AQ199" i="7"/>
  <c r="AI199" i="7"/>
  <c r="AG199" i="7"/>
  <c r="AH199" i="7" s="1"/>
  <c r="AE199" i="7"/>
  <c r="V199" i="7"/>
  <c r="U199" i="7"/>
  <c r="R199" i="7"/>
  <c r="J199" i="7"/>
  <c r="K199" i="7" s="1"/>
  <c r="DM198" i="7"/>
  <c r="DA198" i="7"/>
  <c r="CW198" i="7"/>
  <c r="CY198" i="7" s="1"/>
  <c r="CV198" i="7"/>
  <c r="CS198" i="7"/>
  <c r="CX198" i="7" s="1"/>
  <c r="CP198" i="7"/>
  <c r="CN198" i="7"/>
  <c r="CK198" i="7"/>
  <c r="CL198" i="7" s="1"/>
  <c r="CH198" i="7"/>
  <c r="CI198" i="7" s="1"/>
  <c r="BS198" i="7"/>
  <c r="BQ198" i="7"/>
  <c r="BP198" i="7"/>
  <c r="BB198" i="7"/>
  <c r="AY198" i="7"/>
  <c r="AZ198" i="7" s="1"/>
  <c r="AI198" i="7"/>
  <c r="B198" i="7"/>
  <c r="DM197" i="7"/>
  <c r="DA197" i="7"/>
  <c r="CY197" i="7"/>
  <c r="CW197" i="7"/>
  <c r="CV197" i="7"/>
  <c r="CS197" i="7"/>
  <c r="CX197" i="7" s="1"/>
  <c r="CP197" i="7"/>
  <c r="CN197" i="7"/>
  <c r="CK197" i="7"/>
  <c r="CL197" i="7" s="1"/>
  <c r="CH197" i="7"/>
  <c r="CI197" i="7" s="1"/>
  <c r="BS197" i="7"/>
  <c r="BQ197" i="7"/>
  <c r="BP197" i="7"/>
  <c r="BB197" i="7"/>
  <c r="AY197" i="7"/>
  <c r="AZ197" i="7" s="1"/>
  <c r="AI197" i="7"/>
  <c r="B197" i="7"/>
  <c r="DM196" i="7"/>
  <c r="DA196" i="7"/>
  <c r="CW196" i="7"/>
  <c r="CY196" i="7" s="1"/>
  <c r="CV196" i="7"/>
  <c r="CS196" i="7"/>
  <c r="CX196" i="7" s="1"/>
  <c r="CP196" i="7"/>
  <c r="CN196" i="7"/>
  <c r="CK196" i="7"/>
  <c r="CL196" i="7" s="1"/>
  <c r="CH196" i="7"/>
  <c r="CI196" i="7" s="1"/>
  <c r="BS196" i="7"/>
  <c r="BQ196" i="7"/>
  <c r="BP196" i="7"/>
  <c r="BB196" i="7"/>
  <c r="AY196" i="7"/>
  <c r="AZ196" i="7" s="1"/>
  <c r="AI196" i="7"/>
  <c r="B196" i="7"/>
  <c r="EF195" i="7"/>
  <c r="EG195" i="7" s="1"/>
  <c r="ED195" i="7"/>
  <c r="DW195" i="7"/>
  <c r="DV195" i="7"/>
  <c r="DT195" i="7"/>
  <c r="DM195" i="7"/>
  <c r="DK195" i="7"/>
  <c r="DJ195" i="7"/>
  <c r="DH195" i="7"/>
  <c r="DA195" i="7"/>
  <c r="CY195" i="7"/>
  <c r="CX195" i="7"/>
  <c r="CP195" i="7"/>
  <c r="CN195" i="7"/>
  <c r="CL195" i="7"/>
  <c r="CK195" i="7"/>
  <c r="CI195" i="7"/>
  <c r="CH195" i="7"/>
  <c r="CF195" i="7"/>
  <c r="CE195" i="7"/>
  <c r="CD195" i="7"/>
  <c r="BZ195" i="7"/>
  <c r="BS195" i="7"/>
  <c r="BP195" i="7"/>
  <c r="BQ195" i="7" s="1"/>
  <c r="BM195" i="7"/>
  <c r="BN195" i="7" s="1"/>
  <c r="BI195" i="7"/>
  <c r="BL195" i="7" s="1"/>
  <c r="BB195" i="7"/>
  <c r="AZ195" i="7"/>
  <c r="AY195" i="7"/>
  <c r="AV195" i="7"/>
  <c r="AU195" i="7"/>
  <c r="AW195" i="7" s="1"/>
  <c r="AQ195" i="7"/>
  <c r="AT195" i="7" s="1"/>
  <c r="AI195" i="7"/>
  <c r="AH195" i="7"/>
  <c r="AG195" i="7"/>
  <c r="AE195" i="7"/>
  <c r="U195" i="7"/>
  <c r="V195" i="7" s="1"/>
  <c r="R195" i="7"/>
  <c r="K195" i="7"/>
  <c r="J195" i="7"/>
  <c r="EG194" i="7"/>
  <c r="EF194" i="7"/>
  <c r="DW194" i="7"/>
  <c r="DV194" i="7"/>
  <c r="DM194" i="7"/>
  <c r="DJ194" i="7"/>
  <c r="DK194" i="7" s="1"/>
  <c r="CX194" i="7"/>
  <c r="CP194" i="7"/>
  <c r="CN194" i="7"/>
  <c r="CL194" i="7"/>
  <c r="CK194" i="7"/>
  <c r="CI194" i="7"/>
  <c r="CH194" i="7"/>
  <c r="CF194" i="7"/>
  <c r="CE194" i="7"/>
  <c r="CD194" i="7"/>
  <c r="BS194" i="7"/>
  <c r="BQ194" i="7"/>
  <c r="BP194" i="7"/>
  <c r="BN194" i="7"/>
  <c r="BM194" i="7"/>
  <c r="BL194" i="7"/>
  <c r="BB194" i="7"/>
  <c r="AZ194" i="7"/>
  <c r="AY194" i="7"/>
  <c r="AV194" i="7"/>
  <c r="AU194" i="7"/>
  <c r="AW194" i="7" s="1"/>
  <c r="AT194" i="7"/>
  <c r="AI194" i="7"/>
  <c r="AG194" i="7"/>
  <c r="AH194" i="7" s="1"/>
  <c r="U194" i="7"/>
  <c r="V194" i="7" s="1"/>
  <c r="J194" i="7"/>
  <c r="K194" i="7" s="1"/>
  <c r="DM193" i="7"/>
  <c r="DA193" i="7"/>
  <c r="CY193" i="7"/>
  <c r="CW193" i="7"/>
  <c r="CV193" i="7"/>
  <c r="CS193" i="7"/>
  <c r="CX193" i="7" s="1"/>
  <c r="CP193" i="7"/>
  <c r="CN193" i="7"/>
  <c r="CK193" i="7"/>
  <c r="CL193" i="7" s="1"/>
  <c r="CH193" i="7"/>
  <c r="CI193" i="7" s="1"/>
  <c r="BS193" i="7"/>
  <c r="BQ193" i="7"/>
  <c r="BP193" i="7"/>
  <c r="BB193" i="7"/>
  <c r="AY193" i="7"/>
  <c r="AZ193" i="7" s="1"/>
  <c r="AI193" i="7"/>
  <c r="B193" i="7"/>
  <c r="EF192" i="7"/>
  <c r="EG192" i="7" s="1"/>
  <c r="ED192" i="7"/>
  <c r="DW192" i="7"/>
  <c r="DV192" i="7"/>
  <c r="DT192" i="7"/>
  <c r="DM192" i="7"/>
  <c r="DK192" i="7"/>
  <c r="DJ192" i="7"/>
  <c r="DH192" i="7"/>
  <c r="DA192" i="7"/>
  <c r="CY192" i="7"/>
  <c r="CX192" i="7"/>
  <c r="CP192" i="7"/>
  <c r="CN192" i="7"/>
  <c r="CL192" i="7"/>
  <c r="CK192" i="7"/>
  <c r="CI192" i="7"/>
  <c r="CH192" i="7"/>
  <c r="CF192" i="7"/>
  <c r="CE192" i="7"/>
  <c r="CD192" i="7"/>
  <c r="BZ192" i="7"/>
  <c r="BS192" i="7"/>
  <c r="BP192" i="7"/>
  <c r="BQ192" i="7" s="1"/>
  <c r="BM192" i="7"/>
  <c r="BN192" i="7" s="1"/>
  <c r="BI192" i="7"/>
  <c r="BL192" i="7" s="1"/>
  <c r="BB192" i="7"/>
  <c r="AZ192" i="7"/>
  <c r="AY192" i="7"/>
  <c r="AV192" i="7"/>
  <c r="AU192" i="7"/>
  <c r="AW192" i="7" s="1"/>
  <c r="AQ192" i="7"/>
  <c r="AT192" i="7" s="1"/>
  <c r="AI192" i="7"/>
  <c r="AH192" i="7"/>
  <c r="AG192" i="7"/>
  <c r="AE192" i="7"/>
  <c r="U192" i="7"/>
  <c r="V192" i="7" s="1"/>
  <c r="R192" i="7"/>
  <c r="K192" i="7"/>
  <c r="J192" i="7"/>
  <c r="DM191" i="7"/>
  <c r="DA191" i="7"/>
  <c r="CX191" i="7"/>
  <c r="CW191" i="7"/>
  <c r="CY191" i="7" s="1"/>
  <c r="CV191" i="7"/>
  <c r="CS191" i="7"/>
  <c r="CP191" i="7"/>
  <c r="CN191" i="7"/>
  <c r="CL191" i="7"/>
  <c r="CK191" i="7"/>
  <c r="CI191" i="7"/>
  <c r="CH191" i="7"/>
  <c r="BS191" i="7"/>
  <c r="BP191" i="7"/>
  <c r="BQ191" i="7" s="1"/>
  <c r="BB191" i="7"/>
  <c r="AZ191" i="7"/>
  <c r="AY191" i="7"/>
  <c r="AI191" i="7"/>
  <c r="B191" i="7"/>
  <c r="DM190" i="7"/>
  <c r="CX190" i="7"/>
  <c r="CW190" i="7"/>
  <c r="CV190" i="7"/>
  <c r="CS190" i="7"/>
  <c r="CP190" i="7"/>
  <c r="CN190" i="7"/>
  <c r="CL190" i="7"/>
  <c r="CK190" i="7"/>
  <c r="CI190" i="7"/>
  <c r="CH190" i="7"/>
  <c r="BS190" i="7"/>
  <c r="BP190" i="7"/>
  <c r="BQ190" i="7" s="1"/>
  <c r="BB190" i="7"/>
  <c r="AZ190" i="7"/>
  <c r="AY190" i="7"/>
  <c r="AI190" i="7"/>
  <c r="B190" i="7"/>
  <c r="DM189" i="7"/>
  <c r="CX189" i="7"/>
  <c r="CW189" i="7"/>
  <c r="CV189" i="7"/>
  <c r="CS189" i="7"/>
  <c r="CP189" i="7"/>
  <c r="CN189" i="7"/>
  <c r="CL189" i="7"/>
  <c r="CK189" i="7"/>
  <c r="CI189" i="7"/>
  <c r="CH189" i="7"/>
  <c r="BS189" i="7"/>
  <c r="BP189" i="7"/>
  <c r="BQ189" i="7" s="1"/>
  <c r="BB189" i="7"/>
  <c r="AZ189" i="7"/>
  <c r="AY189" i="7"/>
  <c r="AI189" i="7"/>
  <c r="B189" i="7"/>
  <c r="DM188" i="7"/>
  <c r="CX188" i="7"/>
  <c r="CW188" i="7"/>
  <c r="CV188" i="7"/>
  <c r="CS188" i="7"/>
  <c r="CP188" i="7"/>
  <c r="CN188" i="7"/>
  <c r="CL188" i="7"/>
  <c r="CK188" i="7"/>
  <c r="CI188" i="7"/>
  <c r="CH188" i="7"/>
  <c r="BS188" i="7"/>
  <c r="BP188" i="7"/>
  <c r="BQ188" i="7" s="1"/>
  <c r="BB188" i="7"/>
  <c r="AZ188" i="7"/>
  <c r="AY188" i="7"/>
  <c r="AI188" i="7"/>
  <c r="B188" i="7"/>
  <c r="DM187" i="7"/>
  <c r="CX187" i="7"/>
  <c r="CW187" i="7"/>
  <c r="CV187" i="7"/>
  <c r="CS187" i="7"/>
  <c r="CP187" i="7"/>
  <c r="CN187" i="7"/>
  <c r="CL187" i="7"/>
  <c r="CK187" i="7"/>
  <c r="CI187" i="7"/>
  <c r="CH187" i="7"/>
  <c r="BS187" i="7"/>
  <c r="BP187" i="7"/>
  <c r="BQ187" i="7" s="1"/>
  <c r="BB187" i="7"/>
  <c r="AZ187" i="7"/>
  <c r="AY187" i="7"/>
  <c r="AI187" i="7"/>
  <c r="B187" i="7"/>
  <c r="DM186" i="7"/>
  <c r="CX186" i="7"/>
  <c r="CW186" i="7"/>
  <c r="CV186" i="7"/>
  <c r="CS186" i="7"/>
  <c r="CP186" i="7"/>
  <c r="CN186" i="7"/>
  <c r="CL186" i="7"/>
  <c r="CK186" i="7"/>
  <c r="CI186" i="7"/>
  <c r="CH186" i="7"/>
  <c r="BS186" i="7"/>
  <c r="BP186" i="7"/>
  <c r="BQ186" i="7" s="1"/>
  <c r="BB186" i="7"/>
  <c r="AZ186" i="7"/>
  <c r="AY186" i="7"/>
  <c r="AI186" i="7"/>
  <c r="B186" i="7"/>
  <c r="DM185" i="7"/>
  <c r="CX185" i="7"/>
  <c r="CW185" i="7"/>
  <c r="CV185" i="7"/>
  <c r="CS185" i="7"/>
  <c r="CP185" i="7"/>
  <c r="CN185" i="7"/>
  <c r="CL185" i="7"/>
  <c r="CK185" i="7"/>
  <c r="CI185" i="7"/>
  <c r="CH185" i="7"/>
  <c r="BS185" i="7"/>
  <c r="BP185" i="7"/>
  <c r="BQ185" i="7" s="1"/>
  <c r="BB185" i="7"/>
  <c r="AZ185" i="7"/>
  <c r="AY185" i="7"/>
  <c r="AI185" i="7"/>
  <c r="B185" i="7"/>
  <c r="DM184" i="7"/>
  <c r="CX184" i="7"/>
  <c r="CW184" i="7"/>
  <c r="CV184" i="7"/>
  <c r="CS184" i="7"/>
  <c r="CP184" i="7"/>
  <c r="CN184" i="7"/>
  <c r="CL184" i="7"/>
  <c r="CK184" i="7"/>
  <c r="CI184" i="7"/>
  <c r="CH184" i="7"/>
  <c r="BS184" i="7"/>
  <c r="BP184" i="7"/>
  <c r="BQ184" i="7" s="1"/>
  <c r="BB184" i="7"/>
  <c r="AZ184" i="7"/>
  <c r="AY184" i="7"/>
  <c r="AI184" i="7"/>
  <c r="B184" i="7"/>
  <c r="DM183" i="7"/>
  <c r="CX183" i="7"/>
  <c r="CW183" i="7"/>
  <c r="CV183" i="7"/>
  <c r="CS183" i="7"/>
  <c r="CP183" i="7"/>
  <c r="CN183" i="7"/>
  <c r="CL183" i="7"/>
  <c r="CK183" i="7"/>
  <c r="CI183" i="7"/>
  <c r="CH183" i="7"/>
  <c r="BS183" i="7"/>
  <c r="BP183" i="7"/>
  <c r="BQ183" i="7" s="1"/>
  <c r="BB183" i="7"/>
  <c r="AZ183" i="7"/>
  <c r="AY183" i="7"/>
  <c r="AI183" i="7"/>
  <c r="B183" i="7"/>
  <c r="DM182" i="7"/>
  <c r="CX182" i="7"/>
  <c r="CW182" i="7"/>
  <c r="CV182" i="7"/>
  <c r="CS182" i="7"/>
  <c r="CP182" i="7"/>
  <c r="CN182" i="7"/>
  <c r="CL182" i="7"/>
  <c r="CK182" i="7"/>
  <c r="CI182" i="7"/>
  <c r="CH182" i="7"/>
  <c r="BS182" i="7"/>
  <c r="BP182" i="7"/>
  <c r="BQ182" i="7" s="1"/>
  <c r="BB182" i="7"/>
  <c r="AZ182" i="7"/>
  <c r="AY182" i="7"/>
  <c r="AI182" i="7"/>
  <c r="B182" i="7"/>
  <c r="DM181" i="7"/>
  <c r="CX181" i="7"/>
  <c r="CW181" i="7"/>
  <c r="CV181" i="7"/>
  <c r="CS181" i="7"/>
  <c r="CP181" i="7"/>
  <c r="CN181" i="7"/>
  <c r="CL181" i="7"/>
  <c r="CK181" i="7"/>
  <c r="CI181" i="7"/>
  <c r="CH181" i="7"/>
  <c r="BS181" i="7"/>
  <c r="BP181" i="7"/>
  <c r="BQ181" i="7" s="1"/>
  <c r="BB181" i="7"/>
  <c r="AZ181" i="7"/>
  <c r="AY181" i="7"/>
  <c r="AI181" i="7"/>
  <c r="B181" i="7"/>
  <c r="DM180" i="7"/>
  <c r="CX180" i="7"/>
  <c r="CW180" i="7"/>
  <c r="CV180" i="7"/>
  <c r="CS180" i="7"/>
  <c r="CP180" i="7"/>
  <c r="CN180" i="7"/>
  <c r="CL180" i="7"/>
  <c r="CK180" i="7"/>
  <c r="CI180" i="7"/>
  <c r="CH180" i="7"/>
  <c r="BS180" i="7"/>
  <c r="BP180" i="7"/>
  <c r="BQ180" i="7" s="1"/>
  <c r="BB180" i="7"/>
  <c r="AZ180" i="7"/>
  <c r="AY180" i="7"/>
  <c r="AI180" i="7"/>
  <c r="B180" i="7"/>
  <c r="DM179" i="7"/>
  <c r="DA179" i="7"/>
  <c r="CX179" i="7"/>
  <c r="CW179" i="7"/>
  <c r="CV179" i="7"/>
  <c r="CS179" i="7"/>
  <c r="CP179" i="7"/>
  <c r="CN179" i="7"/>
  <c r="CL179" i="7"/>
  <c r="CK179" i="7"/>
  <c r="CI179" i="7"/>
  <c r="CH179" i="7"/>
  <c r="BS179" i="7"/>
  <c r="BP179" i="7"/>
  <c r="BQ179" i="7" s="1"/>
  <c r="BB179" i="7"/>
  <c r="AZ179" i="7"/>
  <c r="AY179" i="7"/>
  <c r="AI179" i="7"/>
  <c r="B179" i="7"/>
  <c r="DV178" i="7"/>
  <c r="DT178" i="7"/>
  <c r="I190" i="23" s="1"/>
  <c r="DM178" i="7"/>
  <c r="CP178" i="7"/>
  <c r="CN178" i="7"/>
  <c r="CK178" i="7"/>
  <c r="CL178" i="7" s="1"/>
  <c r="CH178" i="7"/>
  <c r="CI178" i="7" s="1"/>
  <c r="BS178" i="7"/>
  <c r="BQ178" i="7"/>
  <c r="BP178" i="7"/>
  <c r="BB178" i="7"/>
  <c r="AY178" i="7"/>
  <c r="AI178" i="7"/>
  <c r="B178" i="7"/>
  <c r="DM177" i="7"/>
  <c r="CP177" i="7"/>
  <c r="CN177" i="7"/>
  <c r="CL177" i="7"/>
  <c r="CK177" i="7"/>
  <c r="CI177" i="7"/>
  <c r="CH177" i="7"/>
  <c r="BS177" i="7"/>
  <c r="BP177" i="7"/>
  <c r="BQ177" i="7" s="1"/>
  <c r="BB177" i="7"/>
  <c r="AZ177" i="7"/>
  <c r="AY177" i="7"/>
  <c r="AI177" i="7"/>
  <c r="B177" i="7"/>
  <c r="DM176" i="7"/>
  <c r="DA176" i="7"/>
  <c r="CX176" i="7"/>
  <c r="CW176" i="7"/>
  <c r="CY176" i="7" s="1"/>
  <c r="CV176" i="7"/>
  <c r="CS176" i="7"/>
  <c r="CP176" i="7"/>
  <c r="CN176" i="7"/>
  <c r="CL176" i="7"/>
  <c r="CK176" i="7"/>
  <c r="CI176" i="7"/>
  <c r="CH176" i="7"/>
  <c r="BS176" i="7"/>
  <c r="BP176" i="7"/>
  <c r="BQ176" i="7" s="1"/>
  <c r="BB176" i="7"/>
  <c r="AZ176" i="7"/>
  <c r="AY176" i="7"/>
  <c r="AI176" i="7"/>
  <c r="B176" i="7"/>
  <c r="DM175" i="7"/>
  <c r="CP175" i="7"/>
  <c r="CN175" i="7"/>
  <c r="CK175" i="7"/>
  <c r="CL175" i="7" s="1"/>
  <c r="CH175" i="7"/>
  <c r="CI175" i="7" s="1"/>
  <c r="BS175" i="7"/>
  <c r="BQ175" i="7"/>
  <c r="BP175" i="7"/>
  <c r="BB175" i="7"/>
  <c r="AY175" i="7"/>
  <c r="AI175" i="7"/>
  <c r="B175" i="7"/>
  <c r="DM174" i="7"/>
  <c r="CP174" i="7"/>
  <c r="CN174" i="7"/>
  <c r="CK174" i="7"/>
  <c r="CL174" i="7" s="1"/>
  <c r="CH174" i="7"/>
  <c r="CI174" i="7" s="1"/>
  <c r="BS174" i="7"/>
  <c r="BQ174" i="7"/>
  <c r="BP174" i="7"/>
  <c r="BB174" i="7"/>
  <c r="AY174" i="7"/>
  <c r="AI174" i="7"/>
  <c r="B174" i="7"/>
  <c r="DM173" i="7"/>
  <c r="DA173" i="7"/>
  <c r="CX173" i="7"/>
  <c r="CW173" i="7"/>
  <c r="CY173" i="7" s="1"/>
  <c r="CV173" i="7"/>
  <c r="CS173" i="7"/>
  <c r="CP173" i="7"/>
  <c r="CN173" i="7"/>
  <c r="CL173" i="7"/>
  <c r="CK173" i="7"/>
  <c r="CI173" i="7"/>
  <c r="CH173" i="7"/>
  <c r="BS173" i="7"/>
  <c r="BP173" i="7"/>
  <c r="BQ173" i="7" s="1"/>
  <c r="BB173" i="7"/>
  <c r="AZ173" i="7"/>
  <c r="AY173" i="7"/>
  <c r="AI173" i="7"/>
  <c r="B173" i="7"/>
  <c r="EG172" i="7"/>
  <c r="EF172" i="7"/>
  <c r="ED172" i="7"/>
  <c r="DV172" i="7"/>
  <c r="DW172" i="7" s="1"/>
  <c r="DT172" i="7"/>
  <c r="DM172" i="7"/>
  <c r="DJ172" i="7"/>
  <c r="DK172" i="7" s="1"/>
  <c r="DH172" i="7"/>
  <c r="DA172" i="7"/>
  <c r="CX172" i="7"/>
  <c r="CY172" i="7" s="1"/>
  <c r="CP172" i="7"/>
  <c r="CN172" i="7"/>
  <c r="CK172" i="7"/>
  <c r="CL172" i="7" s="1"/>
  <c r="CH172" i="7"/>
  <c r="CI172" i="7" s="1"/>
  <c r="CE172" i="7"/>
  <c r="CF172" i="7" s="1"/>
  <c r="BZ172" i="7"/>
  <c r="CD172" i="7" s="1"/>
  <c r="BS172" i="7"/>
  <c r="BQ172" i="7"/>
  <c r="BP172" i="7"/>
  <c r="BN172" i="7"/>
  <c r="BM172" i="7"/>
  <c r="BL172" i="7"/>
  <c r="BI172" i="7"/>
  <c r="BB172" i="7"/>
  <c r="AY172" i="7"/>
  <c r="AZ172" i="7" s="1"/>
  <c r="AV172" i="7"/>
  <c r="AU172" i="7"/>
  <c r="AW172" i="7" s="1"/>
  <c r="AT172" i="7"/>
  <c r="AQ172" i="7"/>
  <c r="AI172" i="7"/>
  <c r="AG172" i="7"/>
  <c r="AH172" i="7" s="1"/>
  <c r="AE172" i="7"/>
  <c r="V172" i="7"/>
  <c r="U172" i="7"/>
  <c r="R172" i="7"/>
  <c r="J172" i="7"/>
  <c r="K172" i="7" s="1"/>
  <c r="DM171" i="7"/>
  <c r="DA171" i="7"/>
  <c r="CY171" i="7"/>
  <c r="CW171" i="7"/>
  <c r="CV171" i="7"/>
  <c r="CS171" i="7"/>
  <c r="CX171" i="7" s="1"/>
  <c r="CP171" i="7"/>
  <c r="CN171" i="7"/>
  <c r="CK171" i="7"/>
  <c r="CL171" i="7" s="1"/>
  <c r="CH171" i="7"/>
  <c r="CI171" i="7" s="1"/>
  <c r="BS171" i="7"/>
  <c r="BQ171" i="7"/>
  <c r="BP171" i="7"/>
  <c r="BB171" i="7"/>
  <c r="AY171" i="7"/>
  <c r="AZ171" i="7" s="1"/>
  <c r="AI171" i="7"/>
  <c r="B171" i="7"/>
  <c r="EF170" i="7"/>
  <c r="EG170" i="7" s="1"/>
  <c r="ED170" i="7"/>
  <c r="DW170" i="7"/>
  <c r="DV170" i="7"/>
  <c r="DT170" i="7"/>
  <c r="DM170" i="7"/>
  <c r="DK170" i="7"/>
  <c r="DJ170" i="7"/>
  <c r="DH170" i="7"/>
  <c r="DA170" i="7"/>
  <c r="CY170" i="7"/>
  <c r="CX170" i="7"/>
  <c r="CP170" i="7"/>
  <c r="CN170" i="7"/>
  <c r="CL170" i="7"/>
  <c r="CK170" i="7"/>
  <c r="CI170" i="7"/>
  <c r="CH170" i="7"/>
  <c r="CF170" i="7"/>
  <c r="CE170" i="7"/>
  <c r="CD170" i="7"/>
  <c r="BZ170" i="7"/>
  <c r="BS170" i="7"/>
  <c r="BP170" i="7"/>
  <c r="BQ170" i="7" s="1"/>
  <c r="BM170" i="7"/>
  <c r="BN170" i="7" s="1"/>
  <c r="BI170" i="7"/>
  <c r="BL170" i="7" s="1"/>
  <c r="BB170" i="7"/>
  <c r="AZ170" i="7"/>
  <c r="AY170" i="7"/>
  <c r="AV170" i="7"/>
  <c r="AU170" i="7"/>
  <c r="AW170" i="7" s="1"/>
  <c r="AQ170" i="7"/>
  <c r="AT170" i="7" s="1"/>
  <c r="AI170" i="7"/>
  <c r="AH170" i="7"/>
  <c r="AG170" i="7"/>
  <c r="AE170" i="7"/>
  <c r="U170" i="7"/>
  <c r="V170" i="7" s="1"/>
  <c r="R170" i="7"/>
  <c r="K170" i="7"/>
  <c r="J170" i="7"/>
  <c r="DM169" i="7"/>
  <c r="DA169" i="7"/>
  <c r="CX169" i="7"/>
  <c r="CW169" i="7"/>
  <c r="CY169" i="7" s="1"/>
  <c r="CV169" i="7"/>
  <c r="CS169" i="7"/>
  <c r="CP169" i="7"/>
  <c r="CN169" i="7"/>
  <c r="CL169" i="7"/>
  <c r="CK169" i="7"/>
  <c r="CI169" i="7"/>
  <c r="CH169" i="7"/>
  <c r="BS169" i="7"/>
  <c r="BP169" i="7"/>
  <c r="BQ169" i="7" s="1"/>
  <c r="BB169" i="7"/>
  <c r="AZ169" i="7"/>
  <c r="AY169" i="7"/>
  <c r="AI169" i="7"/>
  <c r="B169" i="7"/>
  <c r="DM168" i="7"/>
  <c r="DA168" i="7"/>
  <c r="CX168" i="7"/>
  <c r="CW168" i="7"/>
  <c r="CY168" i="7" s="1"/>
  <c r="CV168" i="7"/>
  <c r="CS168" i="7"/>
  <c r="CP168" i="7"/>
  <c r="CN168" i="7"/>
  <c r="CL168" i="7"/>
  <c r="CK168" i="7"/>
  <c r="CI168" i="7"/>
  <c r="CH168" i="7"/>
  <c r="BS168" i="7"/>
  <c r="BP168" i="7"/>
  <c r="BQ168" i="7" s="1"/>
  <c r="BB168" i="7"/>
  <c r="AZ168" i="7"/>
  <c r="AY168" i="7"/>
  <c r="AI168" i="7"/>
  <c r="B168" i="7"/>
  <c r="DM167" i="7"/>
  <c r="DA167" i="7"/>
  <c r="CX167" i="7"/>
  <c r="CW167" i="7"/>
  <c r="CY167" i="7" s="1"/>
  <c r="CV167" i="7"/>
  <c r="CS167" i="7"/>
  <c r="CP167" i="7"/>
  <c r="CN167" i="7"/>
  <c r="CL167" i="7"/>
  <c r="CK167" i="7"/>
  <c r="CI167" i="7"/>
  <c r="CH167" i="7"/>
  <c r="BS167" i="7"/>
  <c r="BP167" i="7"/>
  <c r="BQ167" i="7" s="1"/>
  <c r="BB167" i="7"/>
  <c r="AZ167" i="7"/>
  <c r="AY167" i="7"/>
  <c r="AI167" i="7"/>
  <c r="B167" i="7"/>
  <c r="DM166" i="7"/>
  <c r="DA166" i="7"/>
  <c r="CX166" i="7"/>
  <c r="CW166" i="7"/>
  <c r="CY166" i="7" s="1"/>
  <c r="CV166" i="7"/>
  <c r="CS166" i="7"/>
  <c r="CP166" i="7"/>
  <c r="CN166" i="7"/>
  <c r="CL166" i="7"/>
  <c r="CK166" i="7"/>
  <c r="CI166" i="7"/>
  <c r="CH166" i="7"/>
  <c r="BS166" i="7"/>
  <c r="BP166" i="7"/>
  <c r="BQ166" i="7" s="1"/>
  <c r="BB166" i="7"/>
  <c r="AZ166" i="7"/>
  <c r="AY166" i="7"/>
  <c r="AI166" i="7"/>
  <c r="B166" i="7"/>
  <c r="DM165" i="7"/>
  <c r="DA165" i="7"/>
  <c r="CX165" i="7"/>
  <c r="CW165" i="7"/>
  <c r="CY165" i="7" s="1"/>
  <c r="CV165" i="7"/>
  <c r="CS165" i="7"/>
  <c r="CP165" i="7"/>
  <c r="CN165" i="7"/>
  <c r="CL165" i="7"/>
  <c r="CK165" i="7"/>
  <c r="CI165" i="7"/>
  <c r="CH165" i="7"/>
  <c r="BS165" i="7"/>
  <c r="BP165" i="7"/>
  <c r="BQ165" i="7" s="1"/>
  <c r="BB165" i="7"/>
  <c r="AZ165" i="7"/>
  <c r="AY165" i="7"/>
  <c r="AI165" i="7"/>
  <c r="B165" i="7"/>
  <c r="DM164" i="7"/>
  <c r="DA164" i="7"/>
  <c r="CW164" i="7"/>
  <c r="CV164" i="7"/>
  <c r="CS164" i="7"/>
  <c r="CX164" i="7" s="1"/>
  <c r="CP164" i="7"/>
  <c r="CN164" i="7"/>
  <c r="CK164" i="7"/>
  <c r="CL164" i="7" s="1"/>
  <c r="CH164" i="7"/>
  <c r="CI164" i="7" s="1"/>
  <c r="BS164" i="7"/>
  <c r="BQ164" i="7"/>
  <c r="BP164" i="7"/>
  <c r="BB164" i="7"/>
  <c r="AY164" i="7"/>
  <c r="AZ164" i="7" s="1"/>
  <c r="AI164" i="7"/>
  <c r="B164" i="7"/>
  <c r="DM163" i="7"/>
  <c r="DA163" i="7"/>
  <c r="CW163" i="7"/>
  <c r="CV163" i="7"/>
  <c r="CS163" i="7"/>
  <c r="CX163" i="7" s="1"/>
  <c r="CP163" i="7"/>
  <c r="CN163" i="7"/>
  <c r="CK163" i="7"/>
  <c r="CL163" i="7" s="1"/>
  <c r="CH163" i="7"/>
  <c r="CI163" i="7" s="1"/>
  <c r="BS163" i="7"/>
  <c r="BQ163" i="7"/>
  <c r="BP163" i="7"/>
  <c r="BB163" i="7"/>
  <c r="AY163" i="7"/>
  <c r="AZ163" i="7" s="1"/>
  <c r="AI163" i="7"/>
  <c r="B163" i="7"/>
  <c r="DM162" i="7"/>
  <c r="DA162" i="7"/>
  <c r="CW162" i="7"/>
  <c r="CV162" i="7"/>
  <c r="CS162" i="7"/>
  <c r="CX162" i="7" s="1"/>
  <c r="CP162" i="7"/>
  <c r="CN162" i="7"/>
  <c r="CK162" i="7"/>
  <c r="CL162" i="7" s="1"/>
  <c r="CH162" i="7"/>
  <c r="CI162" i="7" s="1"/>
  <c r="BS162" i="7"/>
  <c r="BQ162" i="7"/>
  <c r="BP162" i="7"/>
  <c r="BB162" i="7"/>
  <c r="AY162" i="7"/>
  <c r="AZ162" i="7" s="1"/>
  <c r="AI162" i="7"/>
  <c r="B162" i="7"/>
  <c r="DM161" i="7"/>
  <c r="DA161" i="7"/>
  <c r="CW161" i="7"/>
  <c r="CV161" i="7"/>
  <c r="CS161" i="7"/>
  <c r="CX161" i="7" s="1"/>
  <c r="CP161" i="7"/>
  <c r="CN161" i="7"/>
  <c r="CK161" i="7"/>
  <c r="CL161" i="7" s="1"/>
  <c r="CH161" i="7"/>
  <c r="CI161" i="7" s="1"/>
  <c r="BS161" i="7"/>
  <c r="BQ161" i="7"/>
  <c r="BP161" i="7"/>
  <c r="BB161" i="7"/>
  <c r="AY161" i="7"/>
  <c r="AZ161" i="7" s="1"/>
  <c r="AI161" i="7"/>
  <c r="B161" i="7"/>
  <c r="DM160" i="7"/>
  <c r="DA160" i="7"/>
  <c r="CW160" i="7"/>
  <c r="CV160" i="7"/>
  <c r="CS160" i="7"/>
  <c r="CX160" i="7" s="1"/>
  <c r="CP160" i="7"/>
  <c r="CN160" i="7"/>
  <c r="CK160" i="7"/>
  <c r="CL160" i="7" s="1"/>
  <c r="CH160" i="7"/>
  <c r="CI160" i="7" s="1"/>
  <c r="BS160" i="7"/>
  <c r="BQ160" i="7"/>
  <c r="BP160" i="7"/>
  <c r="BB160" i="7"/>
  <c r="AY160" i="7"/>
  <c r="AZ160" i="7" s="1"/>
  <c r="AI160" i="7"/>
  <c r="B160" i="7"/>
  <c r="DM159" i="7"/>
  <c r="DA159" i="7"/>
  <c r="CW159" i="7"/>
  <c r="CV159" i="7"/>
  <c r="CS159" i="7"/>
  <c r="CX159" i="7" s="1"/>
  <c r="CP159" i="7"/>
  <c r="CN159" i="7"/>
  <c r="CK159" i="7"/>
  <c r="CL159" i="7" s="1"/>
  <c r="CH159" i="7"/>
  <c r="CI159" i="7" s="1"/>
  <c r="BS159" i="7"/>
  <c r="BQ159" i="7"/>
  <c r="BP159" i="7"/>
  <c r="BB159" i="7"/>
  <c r="AY159" i="7"/>
  <c r="AZ159" i="7" s="1"/>
  <c r="AI159" i="7"/>
  <c r="B159" i="7"/>
  <c r="DM158" i="7"/>
  <c r="DA158" i="7"/>
  <c r="CW158" i="7"/>
  <c r="CV158" i="7"/>
  <c r="CS158" i="7"/>
  <c r="CX158" i="7" s="1"/>
  <c r="CP158" i="7"/>
  <c r="CN158" i="7"/>
  <c r="CK158" i="7"/>
  <c r="CL158" i="7" s="1"/>
  <c r="CH158" i="7"/>
  <c r="CI158" i="7" s="1"/>
  <c r="BS158" i="7"/>
  <c r="BQ158" i="7"/>
  <c r="BP158" i="7"/>
  <c r="BB158" i="7"/>
  <c r="AY158" i="7"/>
  <c r="AZ158" i="7" s="1"/>
  <c r="AI158" i="7"/>
  <c r="B158" i="7"/>
  <c r="DM157" i="7"/>
  <c r="DA157" i="7"/>
  <c r="CW157" i="7"/>
  <c r="CV157" i="7"/>
  <c r="CS157" i="7"/>
  <c r="CX157" i="7" s="1"/>
  <c r="CP157" i="7"/>
  <c r="CN157" i="7"/>
  <c r="CK157" i="7"/>
  <c r="CL157" i="7" s="1"/>
  <c r="CH157" i="7"/>
  <c r="CI157" i="7" s="1"/>
  <c r="BS157" i="7"/>
  <c r="BQ157" i="7"/>
  <c r="BP157" i="7"/>
  <c r="BB157" i="7"/>
  <c r="AY157" i="7"/>
  <c r="AZ157" i="7" s="1"/>
  <c r="AI157" i="7"/>
  <c r="B157" i="7"/>
  <c r="EF156" i="7"/>
  <c r="EG156" i="7" s="1"/>
  <c r="ED156" i="7"/>
  <c r="DW156" i="7"/>
  <c r="DV156" i="7"/>
  <c r="DT156" i="7"/>
  <c r="DM156" i="7"/>
  <c r="DK156" i="7"/>
  <c r="DJ156" i="7"/>
  <c r="DH156" i="7"/>
  <c r="DA156" i="7"/>
  <c r="CY156" i="7"/>
  <c r="CX156" i="7"/>
  <c r="CP156" i="7"/>
  <c r="CN156" i="7"/>
  <c r="CL156" i="7"/>
  <c r="CK156" i="7"/>
  <c r="CI156" i="7"/>
  <c r="CH156" i="7"/>
  <c r="CF156" i="7"/>
  <c r="CE156" i="7"/>
  <c r="CD156" i="7"/>
  <c r="BZ156" i="7"/>
  <c r="BS156" i="7"/>
  <c r="BP156" i="7"/>
  <c r="BQ156" i="7" s="1"/>
  <c r="BM156" i="7"/>
  <c r="BN156" i="7" s="1"/>
  <c r="BI156" i="7"/>
  <c r="BL156" i="7" s="1"/>
  <c r="BB156" i="7"/>
  <c r="AZ156" i="7"/>
  <c r="AY156" i="7"/>
  <c r="AV156" i="7"/>
  <c r="AU156" i="7"/>
  <c r="AW156" i="7" s="1"/>
  <c r="AQ156" i="7"/>
  <c r="AT156" i="7" s="1"/>
  <c r="AI156" i="7"/>
  <c r="AH156" i="7"/>
  <c r="AG156" i="7"/>
  <c r="AE156" i="7"/>
  <c r="U156" i="7"/>
  <c r="V156" i="7" s="1"/>
  <c r="R156" i="7"/>
  <c r="K156" i="7"/>
  <c r="J156" i="7"/>
  <c r="DM155" i="7"/>
  <c r="DA155" i="7"/>
  <c r="CX155" i="7"/>
  <c r="CW155" i="7"/>
  <c r="CY155" i="7" s="1"/>
  <c r="CV155" i="7"/>
  <c r="CS155" i="7"/>
  <c r="CP155" i="7"/>
  <c r="CN155" i="7"/>
  <c r="CL155" i="7"/>
  <c r="CK155" i="7"/>
  <c r="CI155" i="7"/>
  <c r="CH155" i="7"/>
  <c r="BS155" i="7"/>
  <c r="BP155" i="7"/>
  <c r="BQ155" i="7" s="1"/>
  <c r="BB155" i="7"/>
  <c r="AZ155" i="7"/>
  <c r="AY155" i="7"/>
  <c r="AI155" i="7"/>
  <c r="B155" i="7"/>
  <c r="DM154" i="7"/>
  <c r="CP154" i="7"/>
  <c r="CN154" i="7"/>
  <c r="CL154" i="7"/>
  <c r="CK154" i="7"/>
  <c r="CI154" i="7"/>
  <c r="CH154" i="7"/>
  <c r="BS154" i="7"/>
  <c r="BP154" i="7"/>
  <c r="BQ154" i="7" s="1"/>
  <c r="BB154" i="7"/>
  <c r="AZ154" i="7"/>
  <c r="AY154" i="7"/>
  <c r="AI154" i="7"/>
  <c r="B154" i="7"/>
  <c r="DM153" i="7"/>
  <c r="CP153" i="7"/>
  <c r="CN153" i="7"/>
  <c r="CL153" i="7"/>
  <c r="CK153" i="7"/>
  <c r="CI153" i="7"/>
  <c r="CH153" i="7"/>
  <c r="BS153" i="7"/>
  <c r="BP153" i="7"/>
  <c r="BQ153" i="7" s="1"/>
  <c r="BB153" i="7"/>
  <c r="AZ153" i="7"/>
  <c r="AY153" i="7"/>
  <c r="AI153" i="7"/>
  <c r="B153" i="7"/>
  <c r="C156" i="10" s="1"/>
  <c r="DM152" i="7"/>
  <c r="CP152" i="7"/>
  <c r="CN152" i="7"/>
  <c r="CL152" i="7"/>
  <c r="CK152" i="7"/>
  <c r="CI152" i="7"/>
  <c r="CH152" i="7"/>
  <c r="BS152" i="7"/>
  <c r="BP152" i="7"/>
  <c r="BQ152" i="7" s="1"/>
  <c r="BB152" i="7"/>
  <c r="AZ152" i="7"/>
  <c r="AY152" i="7"/>
  <c r="AI152" i="7"/>
  <c r="B152" i="7"/>
  <c r="DM151" i="7"/>
  <c r="DA151" i="7"/>
  <c r="CX151" i="7"/>
  <c r="CW151" i="7"/>
  <c r="CY151" i="7" s="1"/>
  <c r="CV151" i="7"/>
  <c r="CS151" i="7"/>
  <c r="CP151" i="7"/>
  <c r="CN151" i="7"/>
  <c r="CL151" i="7"/>
  <c r="CK151" i="7"/>
  <c r="CI151" i="7"/>
  <c r="CH151" i="7"/>
  <c r="BS151" i="7"/>
  <c r="BP151" i="7"/>
  <c r="BQ151" i="7" s="1"/>
  <c r="BB151" i="7"/>
  <c r="AZ151" i="7"/>
  <c r="AY151" i="7"/>
  <c r="AI151" i="7"/>
  <c r="B151" i="7"/>
  <c r="DM150" i="7"/>
  <c r="CP150" i="7"/>
  <c r="CN150" i="7"/>
  <c r="CL150" i="7"/>
  <c r="CK150" i="7"/>
  <c r="CI150" i="7"/>
  <c r="CH150" i="7"/>
  <c r="BS150" i="7"/>
  <c r="BP150" i="7"/>
  <c r="BQ150" i="7" s="1"/>
  <c r="BB150" i="7"/>
  <c r="AZ150" i="7"/>
  <c r="AY150" i="7"/>
  <c r="AI150" i="7"/>
  <c r="B150" i="7"/>
  <c r="DM149" i="7"/>
  <c r="DA149" i="7"/>
  <c r="CX149" i="7"/>
  <c r="CW149" i="7"/>
  <c r="CY149" i="7" s="1"/>
  <c r="CV149" i="7"/>
  <c r="CS149" i="7"/>
  <c r="CP149" i="7"/>
  <c r="CN149" i="7"/>
  <c r="CL149" i="7"/>
  <c r="CK149" i="7"/>
  <c r="CI149" i="7"/>
  <c r="CH149" i="7"/>
  <c r="BS149" i="7"/>
  <c r="BP149" i="7"/>
  <c r="BQ149" i="7" s="1"/>
  <c r="BB149" i="7"/>
  <c r="AZ149" i="7"/>
  <c r="AY149" i="7"/>
  <c r="AI149" i="7"/>
  <c r="B149" i="7"/>
  <c r="C152" i="10" s="1"/>
  <c r="EG148" i="7"/>
  <c r="EF148" i="7"/>
  <c r="ED148" i="7"/>
  <c r="DV148" i="7"/>
  <c r="DW148" i="7" s="1"/>
  <c r="DT148" i="7"/>
  <c r="DM148" i="7"/>
  <c r="DJ148" i="7"/>
  <c r="DK148" i="7" s="1"/>
  <c r="DH148" i="7"/>
  <c r="DA148" i="7"/>
  <c r="CX148" i="7"/>
  <c r="CY148" i="7" s="1"/>
  <c r="CP148" i="7"/>
  <c r="CN148" i="7"/>
  <c r="CK148" i="7"/>
  <c r="CL148" i="7" s="1"/>
  <c r="CH148" i="7"/>
  <c r="CI148" i="7" s="1"/>
  <c r="CE148" i="7"/>
  <c r="CF148" i="7" s="1"/>
  <c r="BZ148" i="7"/>
  <c r="CD148" i="7" s="1"/>
  <c r="BS148" i="7"/>
  <c r="BQ148" i="7"/>
  <c r="BP148" i="7"/>
  <c r="BN148" i="7"/>
  <c r="BM148" i="7"/>
  <c r="BL148" i="7"/>
  <c r="BI148" i="7"/>
  <c r="BB148" i="7"/>
  <c r="AY148" i="7"/>
  <c r="AZ148" i="7" s="1"/>
  <c r="AV148" i="7"/>
  <c r="AU148" i="7"/>
  <c r="AW148" i="7" s="1"/>
  <c r="AT148" i="7"/>
  <c r="AQ148" i="7"/>
  <c r="AI148" i="7"/>
  <c r="AG148" i="7"/>
  <c r="AH148" i="7" s="1"/>
  <c r="AE148" i="7"/>
  <c r="V148" i="7"/>
  <c r="U148" i="7"/>
  <c r="R148" i="7"/>
  <c r="J148" i="7"/>
  <c r="K148" i="7" s="1"/>
  <c r="DM147" i="7"/>
  <c r="DA147" i="7"/>
  <c r="CW147" i="7"/>
  <c r="CV147" i="7"/>
  <c r="CS147" i="7"/>
  <c r="CX147" i="7" s="1"/>
  <c r="CP147" i="7"/>
  <c r="CN147" i="7"/>
  <c r="CK147" i="7"/>
  <c r="CL147" i="7" s="1"/>
  <c r="CH147" i="7"/>
  <c r="CI147" i="7" s="1"/>
  <c r="BS147" i="7"/>
  <c r="BQ147" i="7"/>
  <c r="BP147" i="7"/>
  <c r="BB147" i="7"/>
  <c r="AY147" i="7"/>
  <c r="AZ147" i="7" s="1"/>
  <c r="AI147" i="7"/>
  <c r="B147" i="7"/>
  <c r="DM146" i="7"/>
  <c r="DA146" i="7"/>
  <c r="CW146" i="7"/>
  <c r="CV146" i="7"/>
  <c r="CS146" i="7"/>
  <c r="CX146" i="7" s="1"/>
  <c r="CP146" i="7"/>
  <c r="CN146" i="7"/>
  <c r="CK146" i="7"/>
  <c r="CL146" i="7" s="1"/>
  <c r="CH146" i="7"/>
  <c r="CI146" i="7" s="1"/>
  <c r="BS146" i="7"/>
  <c r="BQ146" i="7"/>
  <c r="BP146" i="7"/>
  <c r="BB146" i="7"/>
  <c r="AY146" i="7"/>
  <c r="AZ146" i="7" s="1"/>
  <c r="AI146" i="7"/>
  <c r="B146" i="7"/>
  <c r="DM145" i="7"/>
  <c r="DA145" i="7"/>
  <c r="CW145" i="7"/>
  <c r="CV145" i="7"/>
  <c r="CS145" i="7"/>
  <c r="CX145" i="7" s="1"/>
  <c r="CP145" i="7"/>
  <c r="CN145" i="7"/>
  <c r="CK145" i="7"/>
  <c r="CL145" i="7" s="1"/>
  <c r="CH145" i="7"/>
  <c r="CI145" i="7" s="1"/>
  <c r="BS145" i="7"/>
  <c r="BQ145" i="7"/>
  <c r="BP145" i="7"/>
  <c r="BB145" i="7"/>
  <c r="AY145" i="7"/>
  <c r="AZ145" i="7" s="1"/>
  <c r="AI145" i="7"/>
  <c r="B145" i="7"/>
  <c r="DM144" i="7"/>
  <c r="CP144" i="7"/>
  <c r="CN144" i="7"/>
  <c r="CK144" i="7"/>
  <c r="CL144" i="7" s="1"/>
  <c r="CH144" i="7"/>
  <c r="CI144" i="7" s="1"/>
  <c r="BS144" i="7"/>
  <c r="BQ144" i="7"/>
  <c r="BP144" i="7"/>
  <c r="BB144" i="7"/>
  <c r="AY144" i="7"/>
  <c r="AZ144" i="7" s="1"/>
  <c r="AI144" i="7"/>
  <c r="B144" i="7"/>
  <c r="DM143" i="7"/>
  <c r="DA143" i="7"/>
  <c r="CW143" i="7"/>
  <c r="CV143" i="7"/>
  <c r="CS143" i="7"/>
  <c r="CX143" i="7" s="1"/>
  <c r="CP143" i="7"/>
  <c r="CN143" i="7"/>
  <c r="CK143" i="7"/>
  <c r="CL143" i="7" s="1"/>
  <c r="CH143" i="7"/>
  <c r="CI143" i="7" s="1"/>
  <c r="BS143" i="7"/>
  <c r="BQ143" i="7"/>
  <c r="BP143" i="7"/>
  <c r="BB143" i="7"/>
  <c r="AY143" i="7"/>
  <c r="AZ143" i="7" s="1"/>
  <c r="AI143" i="7"/>
  <c r="B143" i="7"/>
  <c r="DM142" i="7"/>
  <c r="DA142" i="7"/>
  <c r="CW142" i="7"/>
  <c r="CV142" i="7"/>
  <c r="CS142" i="7"/>
  <c r="CX142" i="7" s="1"/>
  <c r="CP142" i="7"/>
  <c r="CN142" i="7"/>
  <c r="CK142" i="7"/>
  <c r="CL142" i="7" s="1"/>
  <c r="CH142" i="7"/>
  <c r="CI142" i="7" s="1"/>
  <c r="BS142" i="7"/>
  <c r="BQ142" i="7"/>
  <c r="BP142" i="7"/>
  <c r="BB142" i="7"/>
  <c r="AY142" i="7"/>
  <c r="AZ142" i="7" s="1"/>
  <c r="AI142" i="7"/>
  <c r="B142" i="7"/>
  <c r="EF141" i="7"/>
  <c r="EG141" i="7" s="1"/>
  <c r="ED141" i="7"/>
  <c r="DW141" i="7"/>
  <c r="DV141" i="7"/>
  <c r="DT141" i="7"/>
  <c r="DM141" i="7"/>
  <c r="DK141" i="7"/>
  <c r="DJ141" i="7"/>
  <c r="DH141" i="7"/>
  <c r="DA141" i="7"/>
  <c r="CY141" i="7"/>
  <c r="CX141" i="7"/>
  <c r="CP141" i="7"/>
  <c r="CN141" i="7"/>
  <c r="CL141" i="7"/>
  <c r="CK141" i="7"/>
  <c r="CI141" i="7"/>
  <c r="CH141" i="7"/>
  <c r="CF141" i="7"/>
  <c r="CE141" i="7"/>
  <c r="CD141" i="7"/>
  <c r="BZ141" i="7"/>
  <c r="BS141" i="7"/>
  <c r="BP141" i="7"/>
  <c r="BQ141" i="7" s="1"/>
  <c r="BM141" i="7"/>
  <c r="BN141" i="7" s="1"/>
  <c r="BI141" i="7"/>
  <c r="BL141" i="7" s="1"/>
  <c r="BB141" i="7"/>
  <c r="AZ141" i="7"/>
  <c r="AY141" i="7"/>
  <c r="AV141" i="7"/>
  <c r="AU141" i="7"/>
  <c r="AW141" i="7" s="1"/>
  <c r="AQ141" i="7"/>
  <c r="AT141" i="7" s="1"/>
  <c r="AI141" i="7"/>
  <c r="AH141" i="7"/>
  <c r="AG141" i="7"/>
  <c r="AE141" i="7"/>
  <c r="U141" i="7"/>
  <c r="V141" i="7" s="1"/>
  <c r="R141" i="7"/>
  <c r="K141" i="7"/>
  <c r="J141" i="7"/>
  <c r="DM140" i="7"/>
  <c r="DA140" i="7"/>
  <c r="CX140" i="7"/>
  <c r="CW140" i="7"/>
  <c r="CY140" i="7" s="1"/>
  <c r="CV140" i="7"/>
  <c r="CS140" i="7"/>
  <c r="CP140" i="7"/>
  <c r="CN140" i="7"/>
  <c r="CL140" i="7"/>
  <c r="CK140" i="7"/>
  <c r="CI140" i="7"/>
  <c r="CH140" i="7"/>
  <c r="BS140" i="7"/>
  <c r="BP140" i="7"/>
  <c r="BQ140" i="7" s="1"/>
  <c r="BB140" i="7"/>
  <c r="AZ140" i="7"/>
  <c r="AY140" i="7"/>
  <c r="AI140" i="7"/>
  <c r="B140" i="7"/>
  <c r="C143" i="10" s="1"/>
  <c r="DM139" i="7"/>
  <c r="DA139" i="7"/>
  <c r="CX139" i="7"/>
  <c r="CW139" i="7"/>
  <c r="CY139" i="7" s="1"/>
  <c r="CV139" i="7"/>
  <c r="CS139" i="7"/>
  <c r="CP139" i="7"/>
  <c r="CN139" i="7"/>
  <c r="CL139" i="7"/>
  <c r="CK139" i="7"/>
  <c r="CI139" i="7"/>
  <c r="CH139" i="7"/>
  <c r="BS139" i="7"/>
  <c r="BP139" i="7"/>
  <c r="BQ139" i="7" s="1"/>
  <c r="BB139" i="7"/>
  <c r="AZ139" i="7"/>
  <c r="AY139" i="7"/>
  <c r="AI139" i="7"/>
  <c r="B139" i="7"/>
  <c r="C142" i="9" s="1"/>
  <c r="DM138" i="7"/>
  <c r="DA138" i="7"/>
  <c r="CX138" i="7"/>
  <c r="CW138" i="7"/>
  <c r="CY138" i="7" s="1"/>
  <c r="CV138" i="7"/>
  <c r="CS138" i="7"/>
  <c r="CP138" i="7"/>
  <c r="CN138" i="7"/>
  <c r="CL138" i="7"/>
  <c r="CK138" i="7"/>
  <c r="CI138" i="7"/>
  <c r="CH138" i="7"/>
  <c r="BS138" i="7"/>
  <c r="BP138" i="7"/>
  <c r="BQ138" i="7" s="1"/>
  <c r="BB138" i="7"/>
  <c r="AZ138" i="7"/>
  <c r="AY138" i="7"/>
  <c r="AI138" i="7"/>
  <c r="B138" i="7"/>
  <c r="DM137" i="7"/>
  <c r="DA137" i="7"/>
  <c r="CX137" i="7"/>
  <c r="CW137" i="7"/>
  <c r="CY137" i="7" s="1"/>
  <c r="CV137" i="7"/>
  <c r="CS137" i="7"/>
  <c r="CP137" i="7"/>
  <c r="CN137" i="7"/>
  <c r="CL137" i="7"/>
  <c r="CK137" i="7"/>
  <c r="CI137" i="7"/>
  <c r="CH137" i="7"/>
  <c r="BS137" i="7"/>
  <c r="BP137" i="7"/>
  <c r="BQ137" i="7" s="1"/>
  <c r="BB137" i="7"/>
  <c r="AZ137" i="7"/>
  <c r="AY137" i="7"/>
  <c r="AI137" i="7"/>
  <c r="B137" i="7"/>
  <c r="C140" i="9" s="1"/>
  <c r="DM136" i="7"/>
  <c r="DA136" i="7"/>
  <c r="CX136" i="7"/>
  <c r="CW136" i="7"/>
  <c r="CY136" i="7" s="1"/>
  <c r="CV136" i="7"/>
  <c r="CS136" i="7"/>
  <c r="CP136" i="7"/>
  <c r="CN136" i="7"/>
  <c r="CL136" i="7"/>
  <c r="CK136" i="7"/>
  <c r="CI136" i="7"/>
  <c r="CH136" i="7"/>
  <c r="BS136" i="7"/>
  <c r="BP136" i="7"/>
  <c r="BQ136" i="7" s="1"/>
  <c r="BB136" i="7"/>
  <c r="AZ136" i="7"/>
  <c r="AY136" i="7"/>
  <c r="AI136" i="7"/>
  <c r="B136" i="7"/>
  <c r="C139" i="10" s="1"/>
  <c r="DM135" i="7"/>
  <c r="DA135" i="7"/>
  <c r="CX135" i="7"/>
  <c r="CW135" i="7"/>
  <c r="CY135" i="7" s="1"/>
  <c r="CV135" i="7"/>
  <c r="CS135" i="7"/>
  <c r="CP135" i="7"/>
  <c r="CN135" i="7"/>
  <c r="CL135" i="7"/>
  <c r="CK135" i="7"/>
  <c r="CI135" i="7"/>
  <c r="CH135" i="7"/>
  <c r="BS135" i="7"/>
  <c r="BP135" i="7"/>
  <c r="BQ135" i="7" s="1"/>
  <c r="BB135" i="7"/>
  <c r="AZ135" i="7"/>
  <c r="AY135" i="7"/>
  <c r="AI135" i="7"/>
  <c r="B135" i="7"/>
  <c r="C138" i="9" s="1"/>
  <c r="DM134" i="7"/>
  <c r="DA134" i="7"/>
  <c r="CX134" i="7"/>
  <c r="CW134" i="7"/>
  <c r="CY134" i="7" s="1"/>
  <c r="CV134" i="7"/>
  <c r="CS134" i="7"/>
  <c r="CP134" i="7"/>
  <c r="CN134" i="7"/>
  <c r="CL134" i="7"/>
  <c r="CK134" i="7"/>
  <c r="CI134" i="7"/>
  <c r="CH134" i="7"/>
  <c r="BS134" i="7"/>
  <c r="BP134" i="7"/>
  <c r="BQ134" i="7" s="1"/>
  <c r="BB134" i="7"/>
  <c r="AZ134" i="7"/>
  <c r="AY134" i="7"/>
  <c r="AI134" i="7"/>
  <c r="B134" i="7"/>
  <c r="DM133" i="7"/>
  <c r="DA133" i="7"/>
  <c r="CX133" i="7"/>
  <c r="CW133" i="7"/>
  <c r="CY133" i="7" s="1"/>
  <c r="CV133" i="7"/>
  <c r="CS133" i="7"/>
  <c r="CP133" i="7"/>
  <c r="CN133" i="7"/>
  <c r="CL133" i="7"/>
  <c r="CK133" i="7"/>
  <c r="CI133" i="7"/>
  <c r="CH133" i="7"/>
  <c r="BS133" i="7"/>
  <c r="BP133" i="7"/>
  <c r="BQ133" i="7" s="1"/>
  <c r="BB133" i="7"/>
  <c r="AZ133" i="7"/>
  <c r="AY133" i="7"/>
  <c r="AI133" i="7"/>
  <c r="B133" i="7"/>
  <c r="C136" i="9" s="1"/>
  <c r="DM132" i="7"/>
  <c r="DA132" i="7"/>
  <c r="CX132" i="7"/>
  <c r="CW132" i="7"/>
  <c r="CY132" i="7" s="1"/>
  <c r="CV132" i="7"/>
  <c r="CS132" i="7"/>
  <c r="CP132" i="7"/>
  <c r="CN132" i="7"/>
  <c r="CL132" i="7"/>
  <c r="CK132" i="7"/>
  <c r="CI132" i="7"/>
  <c r="CH132" i="7"/>
  <c r="BS132" i="7"/>
  <c r="BP132" i="7"/>
  <c r="BQ132" i="7" s="1"/>
  <c r="BB132" i="7"/>
  <c r="AZ132" i="7"/>
  <c r="AY132" i="7"/>
  <c r="AI132" i="7"/>
  <c r="B132" i="7"/>
  <c r="C135" i="10" s="1"/>
  <c r="DM131" i="7"/>
  <c r="DA131" i="7"/>
  <c r="CX131" i="7"/>
  <c r="CW131" i="7"/>
  <c r="CY131" i="7" s="1"/>
  <c r="CV131" i="7"/>
  <c r="CS131" i="7"/>
  <c r="CP131" i="7"/>
  <c r="CN131" i="7"/>
  <c r="CL131" i="7"/>
  <c r="CK131" i="7"/>
  <c r="CI131" i="7"/>
  <c r="CH131" i="7"/>
  <c r="BS131" i="7"/>
  <c r="BP131" i="7"/>
  <c r="BQ131" i="7" s="1"/>
  <c r="BB131" i="7"/>
  <c r="AZ131" i="7"/>
  <c r="AY131" i="7"/>
  <c r="AI131" i="7"/>
  <c r="B131" i="7"/>
  <c r="C134" i="9" s="1"/>
  <c r="DM130" i="7"/>
  <c r="CP130" i="7"/>
  <c r="CN130" i="7"/>
  <c r="CL130" i="7"/>
  <c r="CK130" i="7"/>
  <c r="CI130" i="7"/>
  <c r="CH130" i="7"/>
  <c r="BS130" i="7"/>
  <c r="BP130" i="7"/>
  <c r="BQ130" i="7" s="1"/>
  <c r="BB130" i="7"/>
  <c r="AZ130" i="7"/>
  <c r="AY130" i="7"/>
  <c r="AI130" i="7"/>
  <c r="B130" i="7"/>
  <c r="DM129" i="7"/>
  <c r="DA129" i="7"/>
  <c r="CX129" i="7"/>
  <c r="CW129" i="7"/>
  <c r="CY129" i="7" s="1"/>
  <c r="CV129" i="7"/>
  <c r="CS129" i="7"/>
  <c r="CP129" i="7"/>
  <c r="CN129" i="7"/>
  <c r="CL129" i="7"/>
  <c r="CK129" i="7"/>
  <c r="CI129" i="7"/>
  <c r="CH129" i="7"/>
  <c r="BS129" i="7"/>
  <c r="BP129" i="7"/>
  <c r="BQ129" i="7" s="1"/>
  <c r="BB129" i="7"/>
  <c r="AZ129" i="7"/>
  <c r="AY129" i="7"/>
  <c r="AI129" i="7"/>
  <c r="B129" i="7"/>
  <c r="C132" i="9" s="1"/>
  <c r="DM128" i="7"/>
  <c r="DA128" i="7"/>
  <c r="CX128" i="7"/>
  <c r="CW128" i="7"/>
  <c r="CY128" i="7" s="1"/>
  <c r="CV128" i="7"/>
  <c r="CS128" i="7"/>
  <c r="CP128" i="7"/>
  <c r="CN128" i="7"/>
  <c r="CL128" i="7"/>
  <c r="CK128" i="7"/>
  <c r="CI128" i="7"/>
  <c r="CH128" i="7"/>
  <c r="BS128" i="7"/>
  <c r="BP128" i="7"/>
  <c r="BQ128" i="7" s="1"/>
  <c r="BB128" i="7"/>
  <c r="AZ128" i="7"/>
  <c r="AY128" i="7"/>
  <c r="AI128" i="7"/>
  <c r="B128" i="7"/>
  <c r="C131" i="10" s="1"/>
  <c r="DM127" i="7"/>
  <c r="DA127" i="7"/>
  <c r="CX127" i="7"/>
  <c r="CW127" i="7"/>
  <c r="CY127" i="7" s="1"/>
  <c r="CV127" i="7"/>
  <c r="CS127" i="7"/>
  <c r="CP127" i="7"/>
  <c r="CN127" i="7"/>
  <c r="CL127" i="7"/>
  <c r="CK127" i="7"/>
  <c r="CI127" i="7"/>
  <c r="CH127" i="7"/>
  <c r="BS127" i="7"/>
  <c r="BP127" i="7"/>
  <c r="BQ127" i="7" s="1"/>
  <c r="BB127" i="7"/>
  <c r="AZ127" i="7"/>
  <c r="AY127" i="7"/>
  <c r="AI127" i="7"/>
  <c r="B127" i="7"/>
  <c r="C130" i="9" s="1"/>
  <c r="DM126" i="7"/>
  <c r="DA126" i="7"/>
  <c r="CX126" i="7"/>
  <c r="CW126" i="7"/>
  <c r="CY126" i="7" s="1"/>
  <c r="CV126" i="7"/>
  <c r="CS126" i="7"/>
  <c r="CP126" i="7"/>
  <c r="CN126" i="7"/>
  <c r="CL126" i="7"/>
  <c r="CK126" i="7"/>
  <c r="CI126" i="7"/>
  <c r="CH126" i="7"/>
  <c r="BS126" i="7"/>
  <c r="BP126" i="7"/>
  <c r="BQ126" i="7" s="1"/>
  <c r="BB126" i="7"/>
  <c r="AZ126" i="7"/>
  <c r="AY126" i="7"/>
  <c r="AI126" i="7"/>
  <c r="B126" i="7"/>
  <c r="EG125" i="7"/>
  <c r="EF125" i="7"/>
  <c r="ED125" i="7"/>
  <c r="DV125" i="7"/>
  <c r="DW125" i="7" s="1"/>
  <c r="DT125" i="7"/>
  <c r="DM125" i="7"/>
  <c r="DJ125" i="7"/>
  <c r="DK125" i="7" s="1"/>
  <c r="DH125" i="7"/>
  <c r="DA125" i="7"/>
  <c r="CX125" i="7"/>
  <c r="CY125" i="7" s="1"/>
  <c r="CP125" i="7"/>
  <c r="CN125" i="7"/>
  <c r="CK125" i="7"/>
  <c r="CL125" i="7" s="1"/>
  <c r="CH125" i="7"/>
  <c r="CI125" i="7" s="1"/>
  <c r="CE125" i="7"/>
  <c r="CF125" i="7" s="1"/>
  <c r="BZ125" i="7"/>
  <c r="CD125" i="7" s="1"/>
  <c r="BS125" i="7"/>
  <c r="BQ125" i="7"/>
  <c r="BP125" i="7"/>
  <c r="BN125" i="7"/>
  <c r="BM125" i="7"/>
  <c r="BL125" i="7"/>
  <c r="BI125" i="7"/>
  <c r="BB125" i="7"/>
  <c r="AY125" i="7"/>
  <c r="AZ125" i="7" s="1"/>
  <c r="AV125" i="7"/>
  <c r="AU125" i="7"/>
  <c r="AW125" i="7" s="1"/>
  <c r="AT125" i="7"/>
  <c r="AQ125" i="7"/>
  <c r="AI125" i="7"/>
  <c r="AG125" i="7"/>
  <c r="AH125" i="7" s="1"/>
  <c r="AE125" i="7"/>
  <c r="V125" i="7"/>
  <c r="U125" i="7"/>
  <c r="R125" i="7"/>
  <c r="J125" i="7"/>
  <c r="K125" i="7" s="1"/>
  <c r="DM124" i="7"/>
  <c r="DJ124" i="7"/>
  <c r="CP124" i="7"/>
  <c r="CN124" i="7"/>
  <c r="CK124" i="7"/>
  <c r="CH124" i="7"/>
  <c r="CD124" i="7"/>
  <c r="BS124" i="7"/>
  <c r="BP124" i="7"/>
  <c r="BL124" i="7"/>
  <c r="BB124" i="7"/>
  <c r="AY124" i="7"/>
  <c r="AV124" i="7"/>
  <c r="AT124" i="7"/>
  <c r="U124" i="7"/>
  <c r="J124" i="7"/>
  <c r="DM123" i="7"/>
  <c r="DA123" i="7"/>
  <c r="CW123" i="7"/>
  <c r="CV123" i="7"/>
  <c r="CS123" i="7"/>
  <c r="CX123" i="7" s="1"/>
  <c r="CP123" i="7"/>
  <c r="CN123" i="7"/>
  <c r="CK123" i="7"/>
  <c r="CL123" i="7" s="1"/>
  <c r="CH123" i="7"/>
  <c r="CI123" i="7" s="1"/>
  <c r="BS123" i="7"/>
  <c r="BQ123" i="7"/>
  <c r="BP123" i="7"/>
  <c r="BB123" i="7"/>
  <c r="AY123" i="7"/>
  <c r="AZ123" i="7" s="1"/>
  <c r="AI123" i="7"/>
  <c r="B123" i="7"/>
  <c r="DM122" i="7"/>
  <c r="CP122" i="7"/>
  <c r="CN122" i="7"/>
  <c r="CK122" i="7"/>
  <c r="CL122" i="7" s="1"/>
  <c r="CH122" i="7"/>
  <c r="CI122" i="7" s="1"/>
  <c r="BB122" i="7"/>
  <c r="AY122" i="7"/>
  <c r="AI122" i="7"/>
  <c r="B122" i="7"/>
  <c r="DM121" i="7"/>
  <c r="CP121" i="7"/>
  <c r="CN121" i="7"/>
  <c r="CK121" i="7"/>
  <c r="CL121" i="7" s="1"/>
  <c r="CH121" i="7"/>
  <c r="CI121" i="7" s="1"/>
  <c r="BS121" i="7"/>
  <c r="BQ121" i="7"/>
  <c r="BP121" i="7"/>
  <c r="BB121" i="7"/>
  <c r="AY121" i="7"/>
  <c r="AZ121" i="7" s="1"/>
  <c r="AI121" i="7"/>
  <c r="B121" i="7"/>
  <c r="DM120" i="7"/>
  <c r="CP120" i="7"/>
  <c r="CN120" i="7"/>
  <c r="CK120" i="7"/>
  <c r="CL120" i="7" s="1"/>
  <c r="CH120" i="7"/>
  <c r="CI120" i="7" s="1"/>
  <c r="BS120" i="7"/>
  <c r="BQ120" i="7"/>
  <c r="BP120" i="7"/>
  <c r="BB120" i="7"/>
  <c r="AY120" i="7"/>
  <c r="AZ120" i="7" s="1"/>
  <c r="AI120" i="7"/>
  <c r="B120" i="7"/>
  <c r="DM119" i="7"/>
  <c r="CP119" i="7"/>
  <c r="CN119" i="7"/>
  <c r="CK119" i="7"/>
  <c r="CL119" i="7" s="1"/>
  <c r="CH119" i="7"/>
  <c r="CI119" i="7" s="1"/>
  <c r="BS119" i="7"/>
  <c r="BQ119" i="7"/>
  <c r="BP119" i="7"/>
  <c r="BB119" i="7"/>
  <c r="AY119" i="7"/>
  <c r="AZ119" i="7" s="1"/>
  <c r="AI119" i="7"/>
  <c r="B119" i="7"/>
  <c r="DM118" i="7"/>
  <c r="DA118" i="7"/>
  <c r="CW118" i="7"/>
  <c r="CV118" i="7"/>
  <c r="CS118" i="7"/>
  <c r="CX118" i="7" s="1"/>
  <c r="CP118" i="7"/>
  <c r="CN118" i="7"/>
  <c r="CK118" i="7"/>
  <c r="CL118" i="7" s="1"/>
  <c r="CH118" i="7"/>
  <c r="CI118" i="7" s="1"/>
  <c r="BS118" i="7"/>
  <c r="BQ118" i="7"/>
  <c r="BP118" i="7"/>
  <c r="BB118" i="7"/>
  <c r="AY118" i="7"/>
  <c r="AZ118" i="7" s="1"/>
  <c r="AI118" i="7"/>
  <c r="B118" i="7"/>
  <c r="DM117" i="7"/>
  <c r="CP117" i="7"/>
  <c r="CN117" i="7"/>
  <c r="CK117" i="7"/>
  <c r="CL117" i="7" s="1"/>
  <c r="CH117" i="7"/>
  <c r="CI117" i="7" s="1"/>
  <c r="BS117" i="7"/>
  <c r="BQ117" i="7"/>
  <c r="BP117" i="7"/>
  <c r="BB117" i="7"/>
  <c r="AY117" i="7"/>
  <c r="AZ117" i="7" s="1"/>
  <c r="AI117" i="7"/>
  <c r="B117" i="7"/>
  <c r="DM116" i="7"/>
  <c r="DA116" i="7"/>
  <c r="CW116" i="7"/>
  <c r="CV116" i="7"/>
  <c r="CS116" i="7"/>
  <c r="CX116" i="7" s="1"/>
  <c r="CP116" i="7"/>
  <c r="CN116" i="7"/>
  <c r="CK116" i="7"/>
  <c r="CL116" i="7" s="1"/>
  <c r="CH116" i="7"/>
  <c r="CI116" i="7" s="1"/>
  <c r="BS116" i="7"/>
  <c r="BQ116" i="7"/>
  <c r="BP116" i="7"/>
  <c r="BB116" i="7"/>
  <c r="AY116" i="7"/>
  <c r="AZ116" i="7" s="1"/>
  <c r="AI116" i="7"/>
  <c r="B116" i="7"/>
  <c r="DM115" i="7"/>
  <c r="DA115" i="7"/>
  <c r="CW115" i="7"/>
  <c r="CV115" i="7"/>
  <c r="CS115" i="7"/>
  <c r="CX115" i="7" s="1"/>
  <c r="CP115" i="7"/>
  <c r="CN115" i="7"/>
  <c r="CK115" i="7"/>
  <c r="CL115" i="7" s="1"/>
  <c r="CH115" i="7"/>
  <c r="CI115" i="7" s="1"/>
  <c r="BS115" i="7"/>
  <c r="BQ115" i="7"/>
  <c r="BP115" i="7"/>
  <c r="BB115" i="7"/>
  <c r="AY115" i="7"/>
  <c r="AZ115" i="7" s="1"/>
  <c r="AI115" i="7"/>
  <c r="B115" i="7"/>
  <c r="EF114" i="7"/>
  <c r="EG114" i="7" s="1"/>
  <c r="ED114" i="7"/>
  <c r="DW114" i="7"/>
  <c r="DV114" i="7"/>
  <c r="DT114" i="7"/>
  <c r="DM114" i="7"/>
  <c r="DK114" i="7"/>
  <c r="DJ114" i="7"/>
  <c r="DH114" i="7"/>
  <c r="DA114" i="7"/>
  <c r="CY114" i="7"/>
  <c r="CX114" i="7"/>
  <c r="CP114" i="7"/>
  <c r="CN114" i="7"/>
  <c r="CL114" i="7"/>
  <c r="CK114" i="7"/>
  <c r="CI114" i="7"/>
  <c r="CH114" i="7"/>
  <c r="CF114" i="7"/>
  <c r="CE114" i="7"/>
  <c r="CD114" i="7"/>
  <c r="BZ114" i="7"/>
  <c r="BS114" i="7"/>
  <c r="BP114" i="7"/>
  <c r="BQ114" i="7" s="1"/>
  <c r="BM114" i="7"/>
  <c r="BN114" i="7" s="1"/>
  <c r="BI114" i="7"/>
  <c r="BL114" i="7" s="1"/>
  <c r="BB114" i="7"/>
  <c r="AZ114" i="7"/>
  <c r="AY114" i="7"/>
  <c r="AV114" i="7"/>
  <c r="AU114" i="7"/>
  <c r="AW114" i="7" s="1"/>
  <c r="AQ114" i="7"/>
  <c r="AT114" i="7" s="1"/>
  <c r="AI114" i="7"/>
  <c r="AH114" i="7"/>
  <c r="AG114" i="7"/>
  <c r="AE114" i="7"/>
  <c r="U114" i="7"/>
  <c r="V114" i="7" s="1"/>
  <c r="R114" i="7"/>
  <c r="K114" i="7"/>
  <c r="J114" i="7"/>
  <c r="DM113" i="7"/>
  <c r="DA113" i="7"/>
  <c r="CX113" i="7"/>
  <c r="CW113" i="7"/>
  <c r="CY113" i="7" s="1"/>
  <c r="CV113" i="7"/>
  <c r="CS113" i="7"/>
  <c r="CP113" i="7"/>
  <c r="CN113" i="7"/>
  <c r="CL113" i="7"/>
  <c r="CK113" i="7"/>
  <c r="CI113" i="7"/>
  <c r="CH113" i="7"/>
  <c r="BS113" i="7"/>
  <c r="BP113" i="7"/>
  <c r="BQ113" i="7" s="1"/>
  <c r="BB113" i="7"/>
  <c r="AZ113" i="7"/>
  <c r="AY113" i="7"/>
  <c r="AI113" i="7"/>
  <c r="B113" i="7"/>
  <c r="C117" i="9" s="1"/>
  <c r="DM112" i="7"/>
  <c r="DF112" i="7"/>
  <c r="DA112" i="7"/>
  <c r="CW112" i="7"/>
  <c r="CV112" i="7"/>
  <c r="CS112" i="7"/>
  <c r="CX112" i="7" s="1"/>
  <c r="CP112" i="7"/>
  <c r="CN112" i="7"/>
  <c r="CK112" i="7"/>
  <c r="CL112" i="7" s="1"/>
  <c r="CH112" i="7"/>
  <c r="CI112" i="7" s="1"/>
  <c r="BS112" i="7"/>
  <c r="BQ112" i="7"/>
  <c r="BP112" i="7"/>
  <c r="BB112" i="7"/>
  <c r="AY112" i="7"/>
  <c r="AZ112" i="7" s="1"/>
  <c r="AI112" i="7"/>
  <c r="B112" i="7"/>
  <c r="DM111" i="7"/>
  <c r="DF111" i="7"/>
  <c r="G123" i="22" s="1"/>
  <c r="DA111" i="7"/>
  <c r="CX111" i="7"/>
  <c r="CW111" i="7"/>
  <c r="CY111" i="7" s="1"/>
  <c r="CV111" i="7"/>
  <c r="CS111" i="7"/>
  <c r="CP111" i="7"/>
  <c r="CN111" i="7"/>
  <c r="CL111" i="7"/>
  <c r="CK111" i="7"/>
  <c r="CI111" i="7"/>
  <c r="CH111" i="7"/>
  <c r="BS111" i="7"/>
  <c r="BP111" i="7"/>
  <c r="BQ111" i="7" s="1"/>
  <c r="BB111" i="7"/>
  <c r="AZ111" i="7"/>
  <c r="AY111" i="7"/>
  <c r="AI111" i="7"/>
  <c r="B111" i="7"/>
  <c r="C115" i="10" s="1"/>
  <c r="EG110" i="7"/>
  <c r="EF110" i="7"/>
  <c r="ED110" i="7"/>
  <c r="DV110" i="7"/>
  <c r="DW110" i="7" s="1"/>
  <c r="DT110" i="7"/>
  <c r="DM110" i="7"/>
  <c r="DJ110" i="7"/>
  <c r="DK110" i="7" s="1"/>
  <c r="DH110" i="7"/>
  <c r="DA110" i="7"/>
  <c r="CX110" i="7"/>
  <c r="CY110" i="7" s="1"/>
  <c r="CP110" i="7"/>
  <c r="CN110" i="7"/>
  <c r="CK110" i="7"/>
  <c r="CL110" i="7" s="1"/>
  <c r="CH110" i="7"/>
  <c r="CI110" i="7" s="1"/>
  <c r="CE110" i="7"/>
  <c r="CF110" i="7" s="1"/>
  <c r="BZ110" i="7"/>
  <c r="CD110" i="7" s="1"/>
  <c r="BS110" i="7"/>
  <c r="BQ110" i="7"/>
  <c r="BP110" i="7"/>
  <c r="BN110" i="7"/>
  <c r="BM110" i="7"/>
  <c r="BL110" i="7"/>
  <c r="BI110" i="7"/>
  <c r="BB110" i="7"/>
  <c r="AY110" i="7"/>
  <c r="AZ110" i="7" s="1"/>
  <c r="AV110" i="7"/>
  <c r="AU110" i="7"/>
  <c r="AW110" i="7" s="1"/>
  <c r="AT110" i="7"/>
  <c r="AQ110" i="7"/>
  <c r="AI110" i="7"/>
  <c r="AG110" i="7"/>
  <c r="AH110" i="7" s="1"/>
  <c r="AE110" i="7"/>
  <c r="V110" i="7"/>
  <c r="U110" i="7"/>
  <c r="R110" i="7"/>
  <c r="J110" i="7"/>
  <c r="K110" i="7" s="1"/>
  <c r="DM109" i="7"/>
  <c r="DA109" i="7"/>
  <c r="CW109" i="7"/>
  <c r="CV109" i="7"/>
  <c r="CS109" i="7"/>
  <c r="CX109" i="7" s="1"/>
  <c r="CP109" i="7"/>
  <c r="CN109" i="7"/>
  <c r="CK109" i="7"/>
  <c r="CL109" i="7" s="1"/>
  <c r="CH109" i="7"/>
  <c r="CI109" i="7" s="1"/>
  <c r="BS109" i="7"/>
  <c r="BQ109" i="7"/>
  <c r="BP109" i="7"/>
  <c r="BB109" i="7"/>
  <c r="AY109" i="7"/>
  <c r="AZ109" i="7" s="1"/>
  <c r="AI109" i="7"/>
  <c r="B109" i="7"/>
  <c r="DM108" i="7"/>
  <c r="DA108" i="7"/>
  <c r="CW108" i="7"/>
  <c r="CV108" i="7"/>
  <c r="CS108" i="7"/>
  <c r="CX108" i="7" s="1"/>
  <c r="CP108" i="7"/>
  <c r="CN108" i="7"/>
  <c r="CK108" i="7"/>
  <c r="CL108" i="7" s="1"/>
  <c r="CH108" i="7"/>
  <c r="CI108" i="7" s="1"/>
  <c r="BS108" i="7"/>
  <c r="BQ108" i="7"/>
  <c r="BP108" i="7"/>
  <c r="BB108" i="7"/>
  <c r="AY108" i="7"/>
  <c r="AZ108" i="7" s="1"/>
  <c r="AI108" i="7"/>
  <c r="B108" i="7"/>
  <c r="DM107" i="7"/>
  <c r="DA107" i="7"/>
  <c r="CW107" i="7"/>
  <c r="CV107" i="7"/>
  <c r="CS107" i="7"/>
  <c r="CX107" i="7" s="1"/>
  <c r="CP107" i="7"/>
  <c r="CN107" i="7"/>
  <c r="CK107" i="7"/>
  <c r="CL107" i="7" s="1"/>
  <c r="CH107" i="7"/>
  <c r="CI107" i="7" s="1"/>
  <c r="BS107" i="7"/>
  <c r="BQ107" i="7"/>
  <c r="BP107" i="7"/>
  <c r="BB107" i="7"/>
  <c r="AY107" i="7"/>
  <c r="AZ107" i="7" s="1"/>
  <c r="AI107" i="7"/>
  <c r="B107" i="7"/>
  <c r="DM106" i="7"/>
  <c r="DA106" i="7"/>
  <c r="CW106" i="7"/>
  <c r="CV106" i="7"/>
  <c r="CS106" i="7"/>
  <c r="CX106" i="7" s="1"/>
  <c r="CP106" i="7"/>
  <c r="CN106" i="7"/>
  <c r="CK106" i="7"/>
  <c r="CL106" i="7" s="1"/>
  <c r="CH106" i="7"/>
  <c r="CI106" i="7" s="1"/>
  <c r="BS106" i="7"/>
  <c r="BQ106" i="7"/>
  <c r="BP106" i="7"/>
  <c r="BB106" i="7"/>
  <c r="AY106" i="7"/>
  <c r="AZ106" i="7" s="1"/>
  <c r="AI106" i="7"/>
  <c r="B106" i="7"/>
  <c r="DM105" i="7"/>
  <c r="DA105" i="7"/>
  <c r="CW105" i="7"/>
  <c r="CV105" i="7"/>
  <c r="CS105" i="7"/>
  <c r="CX105" i="7" s="1"/>
  <c r="CP105" i="7"/>
  <c r="CN105" i="7"/>
  <c r="CK105" i="7"/>
  <c r="CL105" i="7" s="1"/>
  <c r="CH105" i="7"/>
  <c r="CI105" i="7" s="1"/>
  <c r="BS105" i="7"/>
  <c r="BQ105" i="7"/>
  <c r="BP105" i="7"/>
  <c r="BB105" i="7"/>
  <c r="AY105" i="7"/>
  <c r="AZ105" i="7" s="1"/>
  <c r="AI105" i="7"/>
  <c r="B105" i="7"/>
  <c r="DM104" i="7"/>
  <c r="DA104" i="7"/>
  <c r="CW104" i="7"/>
  <c r="CV104" i="7"/>
  <c r="CS104" i="7"/>
  <c r="CX104" i="7" s="1"/>
  <c r="CP104" i="7"/>
  <c r="CN104" i="7"/>
  <c r="CK104" i="7"/>
  <c r="CL104" i="7" s="1"/>
  <c r="CH104" i="7"/>
  <c r="CI104" i="7" s="1"/>
  <c r="BS104" i="7"/>
  <c r="BQ104" i="7"/>
  <c r="BP104" i="7"/>
  <c r="BB104" i="7"/>
  <c r="AY104" i="7"/>
  <c r="AZ104" i="7" s="1"/>
  <c r="AI104" i="7"/>
  <c r="B104" i="7"/>
  <c r="EF103" i="7"/>
  <c r="EG103" i="7" s="1"/>
  <c r="ED103" i="7"/>
  <c r="DW103" i="7"/>
  <c r="DV103" i="7"/>
  <c r="DT103" i="7"/>
  <c r="DM103" i="7"/>
  <c r="DK103" i="7"/>
  <c r="DJ103" i="7"/>
  <c r="DH103" i="7"/>
  <c r="DA103" i="7"/>
  <c r="CY103" i="7"/>
  <c r="CX103" i="7"/>
  <c r="CP103" i="7"/>
  <c r="CN103" i="7"/>
  <c r="CL103" i="7"/>
  <c r="CK103" i="7"/>
  <c r="CI103" i="7"/>
  <c r="CH103" i="7"/>
  <c r="CF103" i="7"/>
  <c r="CE103" i="7"/>
  <c r="CD103" i="7"/>
  <c r="BZ103" i="7"/>
  <c r="BS103" i="7"/>
  <c r="BP103" i="7"/>
  <c r="BQ103" i="7" s="1"/>
  <c r="BM103" i="7"/>
  <c r="BN103" i="7" s="1"/>
  <c r="BI103" i="7"/>
  <c r="BL103" i="7" s="1"/>
  <c r="BB103" i="7"/>
  <c r="AZ103" i="7"/>
  <c r="AY103" i="7"/>
  <c r="AV103" i="7"/>
  <c r="AU103" i="7"/>
  <c r="AW103" i="7" s="1"/>
  <c r="AQ103" i="7"/>
  <c r="AT103" i="7" s="1"/>
  <c r="AI103" i="7"/>
  <c r="AH103" i="7"/>
  <c r="AG103" i="7"/>
  <c r="AE103" i="7"/>
  <c r="U103" i="7"/>
  <c r="V103" i="7" s="1"/>
  <c r="R103" i="7"/>
  <c r="K103" i="7"/>
  <c r="J103" i="7"/>
  <c r="DM102" i="7"/>
  <c r="DA102" i="7"/>
  <c r="CX102" i="7"/>
  <c r="CW102" i="7"/>
  <c r="CY102" i="7" s="1"/>
  <c r="CV102" i="7"/>
  <c r="CS102" i="7"/>
  <c r="CP102" i="7"/>
  <c r="CN102" i="7"/>
  <c r="CL102" i="7"/>
  <c r="CK102" i="7"/>
  <c r="CI102" i="7"/>
  <c r="CH102" i="7"/>
  <c r="BS102" i="7"/>
  <c r="BP102" i="7"/>
  <c r="BQ102" i="7" s="1"/>
  <c r="BB102" i="7"/>
  <c r="AZ102" i="7"/>
  <c r="AY102" i="7"/>
  <c r="AI102" i="7"/>
  <c r="B102" i="7"/>
  <c r="DM101" i="7"/>
  <c r="CP101" i="7"/>
  <c r="CN101" i="7"/>
  <c r="CL101" i="7"/>
  <c r="CK101" i="7"/>
  <c r="CI101" i="7"/>
  <c r="CH101" i="7"/>
  <c r="BS101" i="7"/>
  <c r="BP101" i="7"/>
  <c r="BQ101" i="7" s="1"/>
  <c r="BB101" i="7"/>
  <c r="AZ101" i="7"/>
  <c r="AY101" i="7"/>
  <c r="AI101" i="7"/>
  <c r="B101" i="7"/>
  <c r="C105" i="9" s="1"/>
  <c r="EG100" i="7"/>
  <c r="EF100" i="7"/>
  <c r="DW100" i="7"/>
  <c r="DV100" i="7"/>
  <c r="DM100" i="7"/>
  <c r="DJ100" i="7"/>
  <c r="DK100" i="7" s="1"/>
  <c r="DA100" i="7"/>
  <c r="CY100" i="7"/>
  <c r="CX100" i="7"/>
  <c r="CP100" i="7"/>
  <c r="CN100" i="7"/>
  <c r="CL100" i="7"/>
  <c r="CK100" i="7"/>
  <c r="CI100" i="7"/>
  <c r="CH100" i="7"/>
  <c r="CF100" i="7"/>
  <c r="CE100" i="7"/>
  <c r="CD100" i="7"/>
  <c r="BS100" i="7"/>
  <c r="BQ100" i="7"/>
  <c r="BP100" i="7"/>
  <c r="BN100" i="7"/>
  <c r="BM100" i="7"/>
  <c r="BL100" i="7"/>
  <c r="BB100" i="7"/>
  <c r="AZ100" i="7"/>
  <c r="AY100" i="7"/>
  <c r="AV100" i="7"/>
  <c r="AU100" i="7"/>
  <c r="AW100" i="7" s="1"/>
  <c r="AT100" i="7"/>
  <c r="AI100" i="7"/>
  <c r="AG100" i="7"/>
  <c r="AH100" i="7" s="1"/>
  <c r="U100" i="7"/>
  <c r="V100" i="7" s="1"/>
  <c r="R100" i="7"/>
  <c r="K100" i="7"/>
  <c r="J100" i="7"/>
  <c r="EG99" i="7"/>
  <c r="EF99" i="7"/>
  <c r="DW99" i="7"/>
  <c r="DV99" i="7"/>
  <c r="DM99" i="7"/>
  <c r="DJ99" i="7"/>
  <c r="DK99" i="7" s="1"/>
  <c r="CX99" i="7"/>
  <c r="CP99" i="7"/>
  <c r="CN99" i="7"/>
  <c r="CL99" i="7"/>
  <c r="CK99" i="7"/>
  <c r="CI99" i="7"/>
  <c r="CH99" i="7"/>
  <c r="CF99" i="7"/>
  <c r="CE99" i="7"/>
  <c r="CD99" i="7"/>
  <c r="BS99" i="7"/>
  <c r="BQ99" i="7"/>
  <c r="BP99" i="7"/>
  <c r="BN99" i="7"/>
  <c r="BM99" i="7"/>
  <c r="BL99" i="7"/>
  <c r="BB99" i="7"/>
  <c r="AZ99" i="7"/>
  <c r="AY99" i="7"/>
  <c r="AV99" i="7"/>
  <c r="AU99" i="7"/>
  <c r="AW99" i="7" s="1"/>
  <c r="AT99" i="7"/>
  <c r="AI99" i="7"/>
  <c r="AG99" i="7"/>
  <c r="AH99" i="7" s="1"/>
  <c r="U99" i="7"/>
  <c r="V99" i="7" s="1"/>
  <c r="J99" i="7"/>
  <c r="K99" i="7" s="1"/>
  <c r="DM98" i="7"/>
  <c r="CP98" i="7"/>
  <c r="CN98" i="7"/>
  <c r="CK98" i="7"/>
  <c r="CL98" i="7" s="1"/>
  <c r="CH98" i="7"/>
  <c r="CI98" i="7" s="1"/>
  <c r="BS98" i="7"/>
  <c r="BQ98" i="7"/>
  <c r="BP98" i="7"/>
  <c r="BB98" i="7"/>
  <c r="AY98" i="7"/>
  <c r="AZ98" i="7" s="1"/>
  <c r="AI98" i="7"/>
  <c r="B98" i="7"/>
  <c r="DM97" i="7"/>
  <c r="DA97" i="7"/>
  <c r="CW97" i="7"/>
  <c r="CV97" i="7"/>
  <c r="CS97" i="7"/>
  <c r="CX97" i="7" s="1"/>
  <c r="CP97" i="7"/>
  <c r="CN97" i="7"/>
  <c r="CK97" i="7"/>
  <c r="CL97" i="7" s="1"/>
  <c r="CH97" i="7"/>
  <c r="CI97" i="7" s="1"/>
  <c r="BS97" i="7"/>
  <c r="BQ97" i="7"/>
  <c r="BP97" i="7"/>
  <c r="BB97" i="7"/>
  <c r="AY97" i="7"/>
  <c r="AZ97" i="7" s="1"/>
  <c r="AI97" i="7"/>
  <c r="B97" i="7"/>
  <c r="DM96" i="7"/>
  <c r="DA96" i="7"/>
  <c r="CW96" i="7"/>
  <c r="CV96" i="7"/>
  <c r="CS96" i="7"/>
  <c r="CX96" i="7" s="1"/>
  <c r="CP96" i="7"/>
  <c r="CN96" i="7"/>
  <c r="CK96" i="7"/>
  <c r="CL96" i="7" s="1"/>
  <c r="CH96" i="7"/>
  <c r="CI96" i="7" s="1"/>
  <c r="BS96" i="7"/>
  <c r="BQ96" i="7"/>
  <c r="BP96" i="7"/>
  <c r="BB96" i="7"/>
  <c r="AY96" i="7"/>
  <c r="AZ96" i="7" s="1"/>
  <c r="AI96" i="7"/>
  <c r="B96" i="7"/>
  <c r="DM95" i="7"/>
  <c r="DA95" i="7"/>
  <c r="CW95" i="7"/>
  <c r="CV95" i="7"/>
  <c r="CS95" i="7"/>
  <c r="CX95" i="7" s="1"/>
  <c r="CP95" i="7"/>
  <c r="CN95" i="7"/>
  <c r="CK95" i="7"/>
  <c r="CL95" i="7" s="1"/>
  <c r="CH95" i="7"/>
  <c r="CI95" i="7" s="1"/>
  <c r="BS95" i="7"/>
  <c r="BQ95" i="7"/>
  <c r="BP95" i="7"/>
  <c r="BB95" i="7"/>
  <c r="AY95" i="7"/>
  <c r="AZ95" i="7" s="1"/>
  <c r="AI95" i="7"/>
  <c r="B95" i="7"/>
  <c r="DM94" i="7"/>
  <c r="DA94" i="7"/>
  <c r="CW94" i="7"/>
  <c r="CV94" i="7"/>
  <c r="CS94" i="7"/>
  <c r="CX94" i="7" s="1"/>
  <c r="CP94" i="7"/>
  <c r="CN94" i="7"/>
  <c r="CK94" i="7"/>
  <c r="CL94" i="7" s="1"/>
  <c r="CH94" i="7"/>
  <c r="CI94" i="7" s="1"/>
  <c r="BS94" i="7"/>
  <c r="BQ94" i="7"/>
  <c r="BP94" i="7"/>
  <c r="BB94" i="7"/>
  <c r="AY94" i="7"/>
  <c r="AZ94" i="7" s="1"/>
  <c r="AI94" i="7"/>
  <c r="B94" i="7"/>
  <c r="DM93" i="7"/>
  <c r="DA93" i="7"/>
  <c r="CW93" i="7"/>
  <c r="CV93" i="7"/>
  <c r="CS93" i="7"/>
  <c r="CX93" i="7" s="1"/>
  <c r="CP93" i="7"/>
  <c r="CN93" i="7"/>
  <c r="CK93" i="7"/>
  <c r="CL93" i="7" s="1"/>
  <c r="CH93" i="7"/>
  <c r="CI93" i="7" s="1"/>
  <c r="BS93" i="7"/>
  <c r="BQ93" i="7"/>
  <c r="BP93" i="7"/>
  <c r="BB93" i="7"/>
  <c r="AY93" i="7"/>
  <c r="AZ93" i="7" s="1"/>
  <c r="AI93" i="7"/>
  <c r="B93" i="7"/>
  <c r="DM92" i="7"/>
  <c r="DA92" i="7"/>
  <c r="CW92" i="7"/>
  <c r="CV92" i="7"/>
  <c r="CS92" i="7"/>
  <c r="CX92" i="7" s="1"/>
  <c r="CP92" i="7"/>
  <c r="CN92" i="7"/>
  <c r="CK92" i="7"/>
  <c r="CL92" i="7" s="1"/>
  <c r="CH92" i="7"/>
  <c r="CI92" i="7" s="1"/>
  <c r="BS92" i="7"/>
  <c r="BQ92" i="7"/>
  <c r="BP92" i="7"/>
  <c r="BB92" i="7"/>
  <c r="AY92" i="7"/>
  <c r="AZ92" i="7" s="1"/>
  <c r="AI92" i="7"/>
  <c r="B92" i="7"/>
  <c r="EF91" i="7"/>
  <c r="EG91" i="7" s="1"/>
  <c r="ED91" i="7"/>
  <c r="DW91" i="7"/>
  <c r="DV91" i="7"/>
  <c r="DT91" i="7"/>
  <c r="DM91" i="7"/>
  <c r="DK91" i="7"/>
  <c r="DJ91" i="7"/>
  <c r="DH91" i="7"/>
  <c r="DA91" i="7"/>
  <c r="CY91" i="7"/>
  <c r="CX91" i="7"/>
  <c r="CP91" i="7"/>
  <c r="CN91" i="7"/>
  <c r="CL91" i="7"/>
  <c r="CK91" i="7"/>
  <c r="CI91" i="7"/>
  <c r="CH91" i="7"/>
  <c r="CF91" i="7"/>
  <c r="CE91" i="7"/>
  <c r="CD91" i="7"/>
  <c r="BZ91" i="7"/>
  <c r="BS91" i="7"/>
  <c r="BP91" i="7"/>
  <c r="BQ91" i="7" s="1"/>
  <c r="BM91" i="7"/>
  <c r="BN91" i="7" s="1"/>
  <c r="BI91" i="7"/>
  <c r="BL91" i="7" s="1"/>
  <c r="BB91" i="7"/>
  <c r="AZ91" i="7"/>
  <c r="AY91" i="7"/>
  <c r="AV91" i="7"/>
  <c r="AU91" i="7"/>
  <c r="AW91" i="7" s="1"/>
  <c r="AQ91" i="7"/>
  <c r="AT91" i="7" s="1"/>
  <c r="AI91" i="7"/>
  <c r="AH91" i="7"/>
  <c r="AG91" i="7"/>
  <c r="AE91" i="7"/>
  <c r="U91" i="7"/>
  <c r="V91" i="7" s="1"/>
  <c r="R91" i="7"/>
  <c r="K91" i="7"/>
  <c r="J91" i="7"/>
  <c r="DM90" i="7"/>
  <c r="DJ90" i="7"/>
  <c r="CP90" i="7"/>
  <c r="CN90" i="7"/>
  <c r="CK90" i="7"/>
  <c r="CH90" i="7"/>
  <c r="CD90" i="7"/>
  <c r="BS90" i="7"/>
  <c r="BP90" i="7"/>
  <c r="BL90" i="7"/>
  <c r="BB90" i="7"/>
  <c r="AY90" i="7"/>
  <c r="AV90" i="7"/>
  <c r="AT90" i="7"/>
  <c r="AH90" i="7"/>
  <c r="AG90" i="7"/>
  <c r="U90" i="7"/>
  <c r="J90" i="7"/>
  <c r="DM89" i="7"/>
  <c r="CP89" i="7"/>
  <c r="CN89" i="7"/>
  <c r="CL89" i="7"/>
  <c r="CK89" i="7"/>
  <c r="CI89" i="7"/>
  <c r="CH89" i="7"/>
  <c r="BS89" i="7"/>
  <c r="BP89" i="7"/>
  <c r="BQ89" i="7" s="1"/>
  <c r="BB89" i="7"/>
  <c r="AY89" i="7"/>
  <c r="AI89" i="7"/>
  <c r="B89" i="7"/>
  <c r="DM88" i="7"/>
  <c r="DA88" i="7"/>
  <c r="CW88" i="7"/>
  <c r="CV88" i="7"/>
  <c r="CS88" i="7"/>
  <c r="CX88" i="7" s="1"/>
  <c r="CP88" i="7"/>
  <c r="CN88" i="7"/>
  <c r="CK88" i="7"/>
  <c r="CL88" i="7" s="1"/>
  <c r="CH88" i="7"/>
  <c r="CI88" i="7" s="1"/>
  <c r="BS88" i="7"/>
  <c r="BQ88" i="7"/>
  <c r="BP88" i="7"/>
  <c r="BB88" i="7"/>
  <c r="AY88" i="7"/>
  <c r="AZ88" i="7" s="1"/>
  <c r="AI88" i="7"/>
  <c r="B88" i="7"/>
  <c r="DM87" i="7"/>
  <c r="DA87" i="7"/>
  <c r="CW87" i="7"/>
  <c r="CV87" i="7"/>
  <c r="CS87" i="7"/>
  <c r="CX87" i="7" s="1"/>
  <c r="CP87" i="7"/>
  <c r="CN87" i="7"/>
  <c r="CK87" i="7"/>
  <c r="CL87" i="7" s="1"/>
  <c r="CH87" i="7"/>
  <c r="CI87" i="7" s="1"/>
  <c r="BS87" i="7"/>
  <c r="BQ87" i="7"/>
  <c r="BP87" i="7"/>
  <c r="BB87" i="7"/>
  <c r="AY87" i="7"/>
  <c r="AZ87" i="7" s="1"/>
  <c r="AI87" i="7"/>
  <c r="B87" i="7"/>
  <c r="DM86" i="7"/>
  <c r="DA86" i="7"/>
  <c r="CW86" i="7"/>
  <c r="CV86" i="7"/>
  <c r="CS86" i="7"/>
  <c r="CX86" i="7" s="1"/>
  <c r="CP86" i="7"/>
  <c r="CN86" i="7"/>
  <c r="CK86" i="7"/>
  <c r="CL86" i="7" s="1"/>
  <c r="CH86" i="7"/>
  <c r="CI86" i="7" s="1"/>
  <c r="BS86" i="7"/>
  <c r="BQ86" i="7"/>
  <c r="BP86" i="7"/>
  <c r="BB86" i="7"/>
  <c r="AY86" i="7"/>
  <c r="AZ86" i="7" s="1"/>
  <c r="AI86" i="7"/>
  <c r="B86" i="7"/>
  <c r="DM85" i="7"/>
  <c r="DA85" i="7"/>
  <c r="CW85" i="7"/>
  <c r="CV85" i="7"/>
  <c r="CS85" i="7"/>
  <c r="CX85" i="7" s="1"/>
  <c r="CP85" i="7"/>
  <c r="CN85" i="7"/>
  <c r="CK85" i="7"/>
  <c r="CL85" i="7" s="1"/>
  <c r="CH85" i="7"/>
  <c r="CI85" i="7" s="1"/>
  <c r="BS85" i="7"/>
  <c r="BQ85" i="7"/>
  <c r="BP85" i="7"/>
  <c r="BB85" i="7"/>
  <c r="AY85" i="7"/>
  <c r="AZ85" i="7" s="1"/>
  <c r="AI85" i="7"/>
  <c r="B85" i="7"/>
  <c r="DM84" i="7"/>
  <c r="DA84" i="7"/>
  <c r="CW84" i="7"/>
  <c r="CV84" i="7"/>
  <c r="CS84" i="7"/>
  <c r="CX84" i="7" s="1"/>
  <c r="CP84" i="7"/>
  <c r="CN84" i="7"/>
  <c r="CK84" i="7"/>
  <c r="CL84" i="7" s="1"/>
  <c r="CH84" i="7"/>
  <c r="CI84" i="7" s="1"/>
  <c r="BS84" i="7"/>
  <c r="BQ84" i="7"/>
  <c r="BP84" i="7"/>
  <c r="BB84" i="7"/>
  <c r="AY84" i="7"/>
  <c r="AZ84" i="7" s="1"/>
  <c r="AI84" i="7"/>
  <c r="B84" i="7"/>
  <c r="DM83" i="7"/>
  <c r="DA83" i="7"/>
  <c r="CW83" i="7"/>
  <c r="CV83" i="7"/>
  <c r="CS83" i="7"/>
  <c r="CX83" i="7" s="1"/>
  <c r="CP83" i="7"/>
  <c r="CN83" i="7"/>
  <c r="CK83" i="7"/>
  <c r="CL83" i="7" s="1"/>
  <c r="CH83" i="7"/>
  <c r="CI83" i="7" s="1"/>
  <c r="BS83" i="7"/>
  <c r="BQ83" i="7"/>
  <c r="BP83" i="7"/>
  <c r="BB83" i="7"/>
  <c r="AY83" i="7"/>
  <c r="AZ83" i="7" s="1"/>
  <c r="AI83" i="7"/>
  <c r="B83" i="7"/>
  <c r="DM82" i="7"/>
  <c r="DA82" i="7"/>
  <c r="CW82" i="7"/>
  <c r="CV82" i="7"/>
  <c r="CS82" i="7"/>
  <c r="CX82" i="7" s="1"/>
  <c r="CP82" i="7"/>
  <c r="CN82" i="7"/>
  <c r="CK82" i="7"/>
  <c r="CL82" i="7" s="1"/>
  <c r="CH82" i="7"/>
  <c r="CI82" i="7" s="1"/>
  <c r="BS82" i="7"/>
  <c r="BQ82" i="7"/>
  <c r="BP82" i="7"/>
  <c r="BB82" i="7"/>
  <c r="AY82" i="7"/>
  <c r="AZ82" i="7" s="1"/>
  <c r="AI82" i="7"/>
  <c r="B82" i="7"/>
  <c r="DM81" i="7"/>
  <c r="DA81" i="7"/>
  <c r="CW81" i="7"/>
  <c r="CV81" i="7"/>
  <c r="CS81" i="7"/>
  <c r="CX81" i="7" s="1"/>
  <c r="CP81" i="7"/>
  <c r="CN81" i="7"/>
  <c r="CK81" i="7"/>
  <c r="CL81" i="7" s="1"/>
  <c r="CH81" i="7"/>
  <c r="CI81" i="7" s="1"/>
  <c r="BS81" i="7"/>
  <c r="BQ81" i="7"/>
  <c r="BP81" i="7"/>
  <c r="BB81" i="7"/>
  <c r="AY81" i="7"/>
  <c r="AZ81" i="7" s="1"/>
  <c r="AI81" i="7"/>
  <c r="B81" i="7"/>
  <c r="DM80" i="7"/>
  <c r="CP80" i="7"/>
  <c r="CN80" i="7"/>
  <c r="CK80" i="7"/>
  <c r="CL80" i="7" s="1"/>
  <c r="CH80" i="7"/>
  <c r="CI80" i="7" s="1"/>
  <c r="BS80" i="7"/>
  <c r="BQ80" i="7"/>
  <c r="BP80" i="7"/>
  <c r="BB80" i="7"/>
  <c r="AY80" i="7"/>
  <c r="AZ80" i="7" s="1"/>
  <c r="AI80" i="7"/>
  <c r="B80" i="7"/>
  <c r="DM79" i="7"/>
  <c r="DJ79" i="7"/>
  <c r="CK79" i="7"/>
  <c r="CH79" i="7"/>
  <c r="CD79" i="7"/>
  <c r="BP79" i="7"/>
  <c r="BN79" i="7"/>
  <c r="BL79" i="7"/>
  <c r="BB79" i="7"/>
  <c r="AY79" i="7"/>
  <c r="AV79" i="7"/>
  <c r="AT79" i="7"/>
  <c r="AG79" i="7"/>
  <c r="AH79" i="7" s="1"/>
  <c r="U79" i="7"/>
  <c r="J79" i="7"/>
  <c r="DM78" i="7"/>
  <c r="DJ78" i="7"/>
  <c r="CK78" i="7"/>
  <c r="CH78" i="7"/>
  <c r="CD78" i="7"/>
  <c r="BS78" i="7"/>
  <c r="BP78" i="7"/>
  <c r="BL78" i="7"/>
  <c r="BB78" i="7"/>
  <c r="AY78" i="7"/>
  <c r="AV78" i="7"/>
  <c r="AT78" i="7"/>
  <c r="AG78" i="7"/>
  <c r="AH78" i="7" s="1"/>
  <c r="U78" i="7"/>
  <c r="J78" i="7"/>
  <c r="DM77" i="7"/>
  <c r="BS77" i="7"/>
  <c r="BP77" i="7"/>
  <c r="BQ77" i="7" s="1"/>
  <c r="DM76" i="7"/>
  <c r="BS76" i="7"/>
  <c r="BP76" i="7"/>
  <c r="BQ76" i="7" s="1"/>
  <c r="DM75" i="7"/>
  <c r="DA75" i="7"/>
  <c r="CW75" i="7"/>
  <c r="CV75" i="7"/>
  <c r="CS75" i="7"/>
  <c r="CX75" i="7" s="1"/>
  <c r="CP75" i="7"/>
  <c r="CN75" i="7"/>
  <c r="CK75" i="7"/>
  <c r="CL75" i="7" s="1"/>
  <c r="CH75" i="7"/>
  <c r="CI75" i="7" s="1"/>
  <c r="BS75" i="7"/>
  <c r="BQ75" i="7"/>
  <c r="BP75" i="7"/>
  <c r="BB75" i="7"/>
  <c r="AY75" i="7"/>
  <c r="AZ75" i="7" s="1"/>
  <c r="AI75" i="7"/>
  <c r="B75" i="7"/>
  <c r="DM74" i="7"/>
  <c r="DA74" i="7"/>
  <c r="CW74" i="7"/>
  <c r="CV74" i="7"/>
  <c r="CS74" i="7"/>
  <c r="CX74" i="7" s="1"/>
  <c r="CP74" i="7"/>
  <c r="CN74" i="7"/>
  <c r="CK74" i="7"/>
  <c r="CL74" i="7" s="1"/>
  <c r="CH74" i="7"/>
  <c r="CI74" i="7" s="1"/>
  <c r="BS74" i="7"/>
  <c r="BQ74" i="7"/>
  <c r="BP74" i="7"/>
  <c r="BB74" i="7"/>
  <c r="AY74" i="7"/>
  <c r="AZ74" i="7" s="1"/>
  <c r="AI74" i="7"/>
  <c r="B74" i="7"/>
  <c r="DM73" i="7"/>
  <c r="DA73" i="7"/>
  <c r="CW73" i="7"/>
  <c r="CV73" i="7"/>
  <c r="CS73" i="7"/>
  <c r="CX73" i="7" s="1"/>
  <c r="CP73" i="7"/>
  <c r="CN73" i="7"/>
  <c r="CK73" i="7"/>
  <c r="CL73" i="7" s="1"/>
  <c r="CH73" i="7"/>
  <c r="CI73" i="7" s="1"/>
  <c r="BS73" i="7"/>
  <c r="BQ73" i="7"/>
  <c r="BP73" i="7"/>
  <c r="BB73" i="7"/>
  <c r="AY73" i="7"/>
  <c r="AZ73" i="7" s="1"/>
  <c r="AI73" i="7"/>
  <c r="B73" i="7"/>
  <c r="DM72" i="7"/>
  <c r="DA72" i="7"/>
  <c r="CW72" i="7"/>
  <c r="CV72" i="7"/>
  <c r="CS72" i="7"/>
  <c r="CX72" i="7" s="1"/>
  <c r="CP72" i="7"/>
  <c r="CN72" i="7"/>
  <c r="CK72" i="7"/>
  <c r="CL72" i="7" s="1"/>
  <c r="CH72" i="7"/>
  <c r="CI72" i="7" s="1"/>
  <c r="BS72" i="7"/>
  <c r="BQ72" i="7"/>
  <c r="BP72" i="7"/>
  <c r="BB72" i="7"/>
  <c r="AY72" i="7"/>
  <c r="AZ72" i="7" s="1"/>
  <c r="AI72" i="7"/>
  <c r="B72" i="7"/>
  <c r="DM71" i="7"/>
  <c r="DA71" i="7"/>
  <c r="CW71" i="7"/>
  <c r="CV71" i="7"/>
  <c r="CS71" i="7"/>
  <c r="CX71" i="7" s="1"/>
  <c r="CP71" i="7"/>
  <c r="CN71" i="7"/>
  <c r="CK71" i="7"/>
  <c r="CL71" i="7" s="1"/>
  <c r="CH71" i="7"/>
  <c r="CI71" i="7" s="1"/>
  <c r="BS71" i="7"/>
  <c r="BQ71" i="7"/>
  <c r="BP71" i="7"/>
  <c r="BB71" i="7"/>
  <c r="AY71" i="7"/>
  <c r="AZ71" i="7" s="1"/>
  <c r="AI71" i="7"/>
  <c r="B71" i="7"/>
  <c r="DM70" i="7"/>
  <c r="DA70" i="7"/>
  <c r="CW70" i="7"/>
  <c r="CV70" i="7"/>
  <c r="CS70" i="7"/>
  <c r="CX70" i="7" s="1"/>
  <c r="CP70" i="7"/>
  <c r="CN70" i="7"/>
  <c r="CK70" i="7"/>
  <c r="CL70" i="7" s="1"/>
  <c r="CH70" i="7"/>
  <c r="CI70" i="7" s="1"/>
  <c r="BS70" i="7"/>
  <c r="BQ70" i="7"/>
  <c r="BP70" i="7"/>
  <c r="BB70" i="7"/>
  <c r="AY70" i="7"/>
  <c r="AZ70" i="7" s="1"/>
  <c r="AI70" i="7"/>
  <c r="B70" i="7"/>
  <c r="DM69" i="7"/>
  <c r="DA69" i="7"/>
  <c r="CW69" i="7"/>
  <c r="CV69" i="7"/>
  <c r="CS69" i="7"/>
  <c r="CX69" i="7" s="1"/>
  <c r="CP69" i="7"/>
  <c r="CN69" i="7"/>
  <c r="CK69" i="7"/>
  <c r="CL69" i="7" s="1"/>
  <c r="CH69" i="7"/>
  <c r="CI69" i="7" s="1"/>
  <c r="BS69" i="7"/>
  <c r="BQ69" i="7"/>
  <c r="BP69" i="7"/>
  <c r="BB69" i="7"/>
  <c r="AY69" i="7"/>
  <c r="AZ69" i="7" s="1"/>
  <c r="AI69" i="7"/>
  <c r="B69" i="7"/>
  <c r="DM68" i="7"/>
  <c r="DA68" i="7"/>
  <c r="CW68" i="7"/>
  <c r="CV68" i="7"/>
  <c r="CS68" i="7"/>
  <c r="CX68" i="7" s="1"/>
  <c r="CP68" i="7"/>
  <c r="CN68" i="7"/>
  <c r="CK68" i="7"/>
  <c r="CL68" i="7" s="1"/>
  <c r="CH68" i="7"/>
  <c r="CI68" i="7" s="1"/>
  <c r="BS68" i="7"/>
  <c r="BQ68" i="7"/>
  <c r="BP68" i="7"/>
  <c r="BB68" i="7"/>
  <c r="AY68" i="7"/>
  <c r="AZ68" i="7" s="1"/>
  <c r="AI68" i="7"/>
  <c r="B68" i="7"/>
  <c r="DM67" i="7"/>
  <c r="DA67" i="7"/>
  <c r="CW67" i="7"/>
  <c r="CV67" i="7"/>
  <c r="CS67" i="7"/>
  <c r="CX67" i="7" s="1"/>
  <c r="CP67" i="7"/>
  <c r="CN67" i="7"/>
  <c r="CK67" i="7"/>
  <c r="CL67" i="7" s="1"/>
  <c r="CH67" i="7"/>
  <c r="CI67" i="7" s="1"/>
  <c r="BS67" i="7"/>
  <c r="BQ67" i="7"/>
  <c r="BP67" i="7"/>
  <c r="BB67" i="7"/>
  <c r="AY67" i="7"/>
  <c r="AZ67" i="7" s="1"/>
  <c r="AI67" i="7"/>
  <c r="B67" i="7"/>
  <c r="DM66" i="7"/>
  <c r="DA66" i="7"/>
  <c r="CW66" i="7"/>
  <c r="CV66" i="7"/>
  <c r="CS66" i="7"/>
  <c r="CX66" i="7" s="1"/>
  <c r="CP66" i="7"/>
  <c r="CN66" i="7"/>
  <c r="CK66" i="7"/>
  <c r="CL66" i="7" s="1"/>
  <c r="CH66" i="7"/>
  <c r="CI66" i="7" s="1"/>
  <c r="BS66" i="7"/>
  <c r="BQ66" i="7"/>
  <c r="BP66" i="7"/>
  <c r="BB66" i="7"/>
  <c r="AY66" i="7"/>
  <c r="AZ66" i="7" s="1"/>
  <c r="AI66" i="7"/>
  <c r="B66" i="7"/>
  <c r="DM65" i="7"/>
  <c r="DA65" i="7"/>
  <c r="CW65" i="7"/>
  <c r="CV65" i="7"/>
  <c r="CS65" i="7"/>
  <c r="CX65" i="7" s="1"/>
  <c r="CP65" i="7"/>
  <c r="CN65" i="7"/>
  <c r="CK65" i="7"/>
  <c r="CL65" i="7" s="1"/>
  <c r="CH65" i="7"/>
  <c r="CI65" i="7" s="1"/>
  <c r="BS65" i="7"/>
  <c r="BQ65" i="7"/>
  <c r="BP65" i="7"/>
  <c r="BB65" i="7"/>
  <c r="AY65" i="7"/>
  <c r="AZ65" i="7" s="1"/>
  <c r="AI65" i="7"/>
  <c r="B65" i="7"/>
  <c r="DM64" i="7"/>
  <c r="DA64" i="7"/>
  <c r="CW64" i="7"/>
  <c r="CV64" i="7"/>
  <c r="CS64" i="7"/>
  <c r="CX64" i="7" s="1"/>
  <c r="CP64" i="7"/>
  <c r="CN64" i="7"/>
  <c r="CK64" i="7"/>
  <c r="CL64" i="7" s="1"/>
  <c r="CH64" i="7"/>
  <c r="CI64" i="7" s="1"/>
  <c r="BS64" i="7"/>
  <c r="BQ64" i="7"/>
  <c r="BP64" i="7"/>
  <c r="BB64" i="7"/>
  <c r="AY64" i="7"/>
  <c r="AZ64" i="7" s="1"/>
  <c r="AI64" i="7"/>
  <c r="B64" i="7"/>
  <c r="DM63" i="7"/>
  <c r="DA63" i="7"/>
  <c r="CW63" i="7"/>
  <c r="CV63" i="7"/>
  <c r="CS63" i="7"/>
  <c r="CX63" i="7" s="1"/>
  <c r="CP63" i="7"/>
  <c r="CN63" i="7"/>
  <c r="CK63" i="7"/>
  <c r="CL63" i="7" s="1"/>
  <c r="CH63" i="7"/>
  <c r="CI63" i="7" s="1"/>
  <c r="BS63" i="7"/>
  <c r="BQ63" i="7"/>
  <c r="BP63" i="7"/>
  <c r="BB63" i="7"/>
  <c r="AY63" i="7"/>
  <c r="AZ63" i="7" s="1"/>
  <c r="AI63" i="7"/>
  <c r="B63" i="7"/>
  <c r="DM62" i="7"/>
  <c r="DA62" i="7"/>
  <c r="CW62" i="7"/>
  <c r="CV62" i="7"/>
  <c r="CS62" i="7"/>
  <c r="CX62" i="7" s="1"/>
  <c r="CP62" i="7"/>
  <c r="CN62" i="7"/>
  <c r="CK62" i="7"/>
  <c r="CL62" i="7" s="1"/>
  <c r="CH62" i="7"/>
  <c r="CI62" i="7" s="1"/>
  <c r="BS62" i="7"/>
  <c r="BQ62" i="7"/>
  <c r="BP62" i="7"/>
  <c r="BB62" i="7"/>
  <c r="AY62" i="7"/>
  <c r="AZ62" i="7" s="1"/>
  <c r="AI62" i="7"/>
  <c r="B62" i="7"/>
  <c r="DM61" i="7"/>
  <c r="DA61" i="7"/>
  <c r="CW61" i="7"/>
  <c r="CV61" i="7"/>
  <c r="CS61" i="7"/>
  <c r="CX61" i="7" s="1"/>
  <c r="CP61" i="7"/>
  <c r="CN61" i="7"/>
  <c r="CK61" i="7"/>
  <c r="CL61" i="7" s="1"/>
  <c r="CH61" i="7"/>
  <c r="CI61" i="7" s="1"/>
  <c r="BS61" i="7"/>
  <c r="BQ61" i="7"/>
  <c r="BP61" i="7"/>
  <c r="BB61" i="7"/>
  <c r="AY61" i="7"/>
  <c r="AZ61" i="7" s="1"/>
  <c r="AI61" i="7"/>
  <c r="B61" i="7"/>
  <c r="DM60" i="7"/>
  <c r="DA60" i="7"/>
  <c r="CW60" i="7"/>
  <c r="CV60" i="7"/>
  <c r="CS60" i="7"/>
  <c r="CX60" i="7" s="1"/>
  <c r="CP60" i="7"/>
  <c r="CN60" i="7"/>
  <c r="CK60" i="7"/>
  <c r="CL60" i="7" s="1"/>
  <c r="CH60" i="7"/>
  <c r="CI60" i="7" s="1"/>
  <c r="BS60" i="7"/>
  <c r="BQ60" i="7"/>
  <c r="BP60" i="7"/>
  <c r="BB60" i="7"/>
  <c r="AY60" i="7"/>
  <c r="AZ60" i="7" s="1"/>
  <c r="AI60" i="7"/>
  <c r="B60" i="7"/>
  <c r="DM59" i="7"/>
  <c r="DA59" i="7"/>
  <c r="CW59" i="7"/>
  <c r="CV59" i="7"/>
  <c r="CS59" i="7"/>
  <c r="CX59" i="7" s="1"/>
  <c r="CP59" i="7"/>
  <c r="CN59" i="7"/>
  <c r="CK59" i="7"/>
  <c r="CL59" i="7" s="1"/>
  <c r="CH59" i="7"/>
  <c r="CI59" i="7" s="1"/>
  <c r="BS59" i="7"/>
  <c r="BQ59" i="7"/>
  <c r="BP59" i="7"/>
  <c r="BB59" i="7"/>
  <c r="AY59" i="7"/>
  <c r="AZ59" i="7" s="1"/>
  <c r="AI59" i="7"/>
  <c r="B59" i="7"/>
  <c r="DM58" i="7"/>
  <c r="DA58" i="7"/>
  <c r="CW58" i="7"/>
  <c r="CV58" i="7"/>
  <c r="CS58" i="7"/>
  <c r="CX58" i="7" s="1"/>
  <c r="CP58" i="7"/>
  <c r="CN58" i="7"/>
  <c r="CK58" i="7"/>
  <c r="CL58" i="7" s="1"/>
  <c r="CH58" i="7"/>
  <c r="CI58" i="7" s="1"/>
  <c r="BS58" i="7"/>
  <c r="BQ58" i="7"/>
  <c r="BP58" i="7"/>
  <c r="BB58" i="7"/>
  <c r="AY58" i="7"/>
  <c r="AZ58" i="7" s="1"/>
  <c r="AI58" i="7"/>
  <c r="B58" i="7"/>
  <c r="DM57" i="7"/>
  <c r="DA57" i="7"/>
  <c r="CW57" i="7"/>
  <c r="CV57" i="7"/>
  <c r="CS57" i="7"/>
  <c r="CX57" i="7" s="1"/>
  <c r="CP57" i="7"/>
  <c r="CN57" i="7"/>
  <c r="CK57" i="7"/>
  <c r="CL57" i="7" s="1"/>
  <c r="CH57" i="7"/>
  <c r="CI57" i="7" s="1"/>
  <c r="BS57" i="7"/>
  <c r="BQ57" i="7"/>
  <c r="BP57" i="7"/>
  <c r="BB57" i="7"/>
  <c r="AY57" i="7"/>
  <c r="AZ57" i="7" s="1"/>
  <c r="AI57" i="7"/>
  <c r="B57" i="7"/>
  <c r="EF56" i="7"/>
  <c r="EG56" i="7" s="1"/>
  <c r="ED56" i="7"/>
  <c r="DW56" i="7"/>
  <c r="DV56" i="7"/>
  <c r="DM56" i="7"/>
  <c r="DJ56" i="7"/>
  <c r="DK56" i="7" s="1"/>
  <c r="DA56" i="7"/>
  <c r="CY56" i="7"/>
  <c r="CX56" i="7"/>
  <c r="CP56" i="7"/>
  <c r="CN56" i="7"/>
  <c r="CL56" i="7"/>
  <c r="CK56" i="7"/>
  <c r="CI56" i="7"/>
  <c r="CH56" i="7"/>
  <c r="CF56" i="7"/>
  <c r="CE56" i="7"/>
  <c r="CD56" i="7"/>
  <c r="BS56" i="7"/>
  <c r="BQ56" i="7"/>
  <c r="BP56" i="7"/>
  <c r="BN56" i="7"/>
  <c r="BM56" i="7"/>
  <c r="BL56" i="7"/>
  <c r="BI56" i="7"/>
  <c r="BB56" i="7"/>
  <c r="AY56" i="7"/>
  <c r="AZ56" i="7" s="1"/>
  <c r="AV56" i="7"/>
  <c r="AU56" i="7"/>
  <c r="AW56" i="7" s="1"/>
  <c r="AT56" i="7"/>
  <c r="AI56" i="7"/>
  <c r="AH56" i="7"/>
  <c r="AG56" i="7"/>
  <c r="AE56" i="7"/>
  <c r="U56" i="7"/>
  <c r="V56" i="7" s="1"/>
  <c r="J56" i="7"/>
  <c r="DM55" i="7"/>
  <c r="DJ55" i="7"/>
  <c r="CK55" i="7"/>
  <c r="CH55" i="7"/>
  <c r="CD55" i="7"/>
  <c r="BP55" i="7"/>
  <c r="BL55" i="7"/>
  <c r="BB55" i="7"/>
  <c r="AY55" i="7"/>
  <c r="AV55" i="7"/>
  <c r="AT55" i="7"/>
  <c r="AG55" i="7"/>
  <c r="AH55" i="7" s="1"/>
  <c r="U55" i="7"/>
  <c r="J55" i="7"/>
  <c r="DM54" i="7"/>
  <c r="CP54" i="7"/>
  <c r="CN54" i="7"/>
  <c r="CK54" i="7"/>
  <c r="CL54" i="7" s="1"/>
  <c r="CH54" i="7"/>
  <c r="CI54" i="7" s="1"/>
  <c r="BS54" i="7"/>
  <c r="BQ54" i="7"/>
  <c r="BP54" i="7"/>
  <c r="BB54" i="7"/>
  <c r="AY54" i="7"/>
  <c r="AZ54" i="7" s="1"/>
  <c r="AI54" i="7"/>
  <c r="B54" i="7"/>
  <c r="DM53" i="7"/>
  <c r="DA53" i="7"/>
  <c r="CW53" i="7"/>
  <c r="CV53" i="7"/>
  <c r="CS53" i="7"/>
  <c r="CX53" i="7" s="1"/>
  <c r="CP53" i="7"/>
  <c r="CN53" i="7"/>
  <c r="CK53" i="7"/>
  <c r="CL53" i="7" s="1"/>
  <c r="CH53" i="7"/>
  <c r="CI53" i="7" s="1"/>
  <c r="BS53" i="7"/>
  <c r="BQ53" i="7"/>
  <c r="BP53" i="7"/>
  <c r="BB53" i="7"/>
  <c r="AY53" i="7"/>
  <c r="AZ53" i="7" s="1"/>
  <c r="AI53" i="7"/>
  <c r="B53" i="7"/>
  <c r="DM52" i="7"/>
  <c r="DA52" i="7"/>
  <c r="CW52" i="7"/>
  <c r="CV52" i="7"/>
  <c r="CS52" i="7"/>
  <c r="CX52" i="7" s="1"/>
  <c r="CP52" i="7"/>
  <c r="CN52" i="7"/>
  <c r="CK52" i="7"/>
  <c r="CL52" i="7" s="1"/>
  <c r="CH52" i="7"/>
  <c r="CI52" i="7" s="1"/>
  <c r="BS52" i="7"/>
  <c r="BQ52" i="7"/>
  <c r="BP52" i="7"/>
  <c r="BB52" i="7"/>
  <c r="AY52" i="7"/>
  <c r="AZ52" i="7" s="1"/>
  <c r="AI52" i="7"/>
  <c r="B52" i="7"/>
  <c r="DM51" i="7"/>
  <c r="DA51" i="7"/>
  <c r="CW51" i="7"/>
  <c r="CV51" i="7"/>
  <c r="CS51" i="7"/>
  <c r="CX51" i="7" s="1"/>
  <c r="CP51" i="7"/>
  <c r="CN51" i="7"/>
  <c r="CK51" i="7"/>
  <c r="CL51" i="7" s="1"/>
  <c r="CH51" i="7"/>
  <c r="CI51" i="7" s="1"/>
  <c r="BS51" i="7"/>
  <c r="BQ51" i="7"/>
  <c r="BP51" i="7"/>
  <c r="BB51" i="7"/>
  <c r="AY51" i="7"/>
  <c r="AZ51" i="7" s="1"/>
  <c r="AI51" i="7"/>
  <c r="B51" i="7"/>
  <c r="EF50" i="7"/>
  <c r="EG50" i="7" s="1"/>
  <c r="ED50" i="7"/>
  <c r="DW50" i="7"/>
  <c r="DV50" i="7"/>
  <c r="DT50" i="7"/>
  <c r="DM50" i="7"/>
  <c r="DK50" i="7"/>
  <c r="DJ50" i="7"/>
  <c r="DA50" i="7"/>
  <c r="CX50" i="7"/>
  <c r="CY50" i="7" s="1"/>
  <c r="CP50" i="7"/>
  <c r="CN50" i="7"/>
  <c r="CK50" i="7"/>
  <c r="CL50" i="7" s="1"/>
  <c r="CH50" i="7"/>
  <c r="CI50" i="7" s="1"/>
  <c r="CE50" i="7"/>
  <c r="CF50" i="7" s="1"/>
  <c r="CD50" i="7"/>
  <c r="BS50" i="7"/>
  <c r="BP50" i="7"/>
  <c r="BQ50" i="7" s="1"/>
  <c r="BM50" i="7"/>
  <c r="BN50" i="7" s="1"/>
  <c r="BI50" i="7"/>
  <c r="BL50" i="7" s="1"/>
  <c r="BB50" i="7"/>
  <c r="AZ50" i="7"/>
  <c r="AY50" i="7"/>
  <c r="AV50" i="7"/>
  <c r="AU50" i="7"/>
  <c r="AW50" i="7" s="1"/>
  <c r="AT50" i="7"/>
  <c r="AI50" i="7"/>
  <c r="AG50" i="7"/>
  <c r="AH50" i="7" s="1"/>
  <c r="AE50" i="7"/>
  <c r="V50" i="7"/>
  <c r="U50" i="7"/>
  <c r="R50" i="7"/>
  <c r="J50" i="7"/>
  <c r="K50" i="7" s="1"/>
  <c r="DM49" i="7"/>
  <c r="DA49" i="7"/>
  <c r="CW49" i="7"/>
  <c r="CV49" i="7"/>
  <c r="CS49" i="7"/>
  <c r="CX49" i="7" s="1"/>
  <c r="CP49" i="7"/>
  <c r="CN49" i="7"/>
  <c r="CK49" i="7"/>
  <c r="CL49" i="7" s="1"/>
  <c r="CH49" i="7"/>
  <c r="CI49" i="7" s="1"/>
  <c r="BS49" i="7"/>
  <c r="BQ49" i="7"/>
  <c r="BP49" i="7"/>
  <c r="BB49" i="7"/>
  <c r="AY49" i="7"/>
  <c r="AZ49" i="7" s="1"/>
  <c r="AI49" i="7"/>
  <c r="B49" i="7"/>
  <c r="DM48" i="7"/>
  <c r="DA48" i="7"/>
  <c r="CW48" i="7"/>
  <c r="CV48" i="7"/>
  <c r="CS48" i="7"/>
  <c r="CX48" i="7" s="1"/>
  <c r="CP48" i="7"/>
  <c r="CN48" i="7"/>
  <c r="CK48" i="7"/>
  <c r="CL48" i="7" s="1"/>
  <c r="CH48" i="7"/>
  <c r="CI48" i="7" s="1"/>
  <c r="BS48" i="7"/>
  <c r="BQ48" i="7"/>
  <c r="BP48" i="7"/>
  <c r="BB48" i="7"/>
  <c r="AY48" i="7"/>
  <c r="AZ48" i="7" s="1"/>
  <c r="AI48" i="7"/>
  <c r="B48" i="7"/>
  <c r="DM47" i="7"/>
  <c r="DA47" i="7"/>
  <c r="CW47" i="7"/>
  <c r="CV47" i="7"/>
  <c r="CS47" i="7"/>
  <c r="CX47" i="7" s="1"/>
  <c r="CP47" i="7"/>
  <c r="CN47" i="7"/>
  <c r="CK47" i="7"/>
  <c r="CL47" i="7" s="1"/>
  <c r="CH47" i="7"/>
  <c r="CI47" i="7" s="1"/>
  <c r="BS47" i="7"/>
  <c r="BQ47" i="7"/>
  <c r="BP47" i="7"/>
  <c r="BB47" i="7"/>
  <c r="AY47" i="7"/>
  <c r="AZ47" i="7" s="1"/>
  <c r="AI47" i="7"/>
  <c r="B47" i="7"/>
  <c r="DM46" i="7"/>
  <c r="DA46" i="7"/>
  <c r="CW46" i="7"/>
  <c r="CV46" i="7"/>
  <c r="CS46" i="7"/>
  <c r="CX46" i="7" s="1"/>
  <c r="CP46" i="7"/>
  <c r="CN46" i="7"/>
  <c r="CK46" i="7"/>
  <c r="CL46" i="7" s="1"/>
  <c r="CH46" i="7"/>
  <c r="CI46" i="7" s="1"/>
  <c r="BS46" i="7"/>
  <c r="BQ46" i="7"/>
  <c r="BP46" i="7"/>
  <c r="BB46" i="7"/>
  <c r="AY46" i="7"/>
  <c r="AZ46" i="7" s="1"/>
  <c r="AI46" i="7"/>
  <c r="B46" i="7"/>
  <c r="DM45" i="7"/>
  <c r="CP45" i="7"/>
  <c r="CN45" i="7"/>
  <c r="CK45" i="7"/>
  <c r="CL45" i="7" s="1"/>
  <c r="CH45" i="7"/>
  <c r="CI45" i="7" s="1"/>
  <c r="BS45" i="7"/>
  <c r="BQ45" i="7"/>
  <c r="BP45" i="7"/>
  <c r="BB45" i="7"/>
  <c r="AY45" i="7"/>
  <c r="AZ45" i="7" s="1"/>
  <c r="AI45" i="7"/>
  <c r="B45" i="7"/>
  <c r="DM44" i="7"/>
  <c r="CP44" i="7"/>
  <c r="CN44" i="7"/>
  <c r="CK44" i="7"/>
  <c r="CL44" i="7" s="1"/>
  <c r="CH44" i="7"/>
  <c r="CI44" i="7" s="1"/>
  <c r="BS44" i="7"/>
  <c r="BQ44" i="7"/>
  <c r="BP44" i="7"/>
  <c r="BB44" i="7"/>
  <c r="AY44" i="7"/>
  <c r="AZ44" i="7" s="1"/>
  <c r="AI44" i="7"/>
  <c r="B44" i="7"/>
  <c r="DM43" i="7"/>
  <c r="CX43" i="7"/>
  <c r="CP43" i="7"/>
  <c r="CN43" i="7"/>
  <c r="CL43" i="7"/>
  <c r="CK43" i="7"/>
  <c r="CI43" i="7"/>
  <c r="CH43" i="7"/>
  <c r="BS43" i="7"/>
  <c r="BP43" i="7"/>
  <c r="BQ43" i="7" s="1"/>
  <c r="BB43" i="7"/>
  <c r="AZ43" i="7"/>
  <c r="AY43" i="7"/>
  <c r="AI43" i="7"/>
  <c r="B43" i="7"/>
  <c r="C53" i="10" s="1"/>
  <c r="DM42" i="7"/>
  <c r="DA42" i="7"/>
  <c r="CX42" i="7"/>
  <c r="CW42" i="7"/>
  <c r="CY42" i="7" s="1"/>
  <c r="CV42" i="7"/>
  <c r="CS42" i="7"/>
  <c r="CP42" i="7"/>
  <c r="CN42" i="7"/>
  <c r="CL42" i="7"/>
  <c r="CK42" i="7"/>
  <c r="CI42" i="7"/>
  <c r="CH42" i="7"/>
  <c r="BS42" i="7"/>
  <c r="BP42" i="7"/>
  <c r="BQ42" i="7" s="1"/>
  <c r="BB42" i="7"/>
  <c r="AZ42" i="7"/>
  <c r="AY42" i="7"/>
  <c r="AI42" i="7"/>
  <c r="B42" i="7"/>
  <c r="C52" i="8" s="1"/>
  <c r="DM41" i="7"/>
  <c r="DA41" i="7"/>
  <c r="CX41" i="7"/>
  <c r="CW41" i="7"/>
  <c r="CY41" i="7" s="1"/>
  <c r="CV41" i="7"/>
  <c r="CS41" i="7"/>
  <c r="CP41" i="7"/>
  <c r="CN41" i="7"/>
  <c r="CL41" i="7"/>
  <c r="CK41" i="7"/>
  <c r="CI41" i="7"/>
  <c r="CH41" i="7"/>
  <c r="BS41" i="7"/>
  <c r="BP41" i="7"/>
  <c r="BQ41" i="7" s="1"/>
  <c r="BB41" i="7"/>
  <c r="AZ41" i="7"/>
  <c r="AY41" i="7"/>
  <c r="AI41" i="7"/>
  <c r="B41" i="7"/>
  <c r="DM40" i="7"/>
  <c r="DA40" i="7"/>
  <c r="CX40" i="7"/>
  <c r="CW40" i="7"/>
  <c r="CY40" i="7" s="1"/>
  <c r="CV40" i="7"/>
  <c r="CS40" i="7"/>
  <c r="CP40" i="7"/>
  <c r="CN40" i="7"/>
  <c r="CL40" i="7"/>
  <c r="CK40" i="7"/>
  <c r="CI40" i="7"/>
  <c r="CH40" i="7"/>
  <c r="BS40" i="7"/>
  <c r="BP40" i="7"/>
  <c r="BQ40" i="7" s="1"/>
  <c r="BB40" i="7"/>
  <c r="AZ40" i="7"/>
  <c r="AY40" i="7"/>
  <c r="AI40" i="7"/>
  <c r="B40" i="7"/>
  <c r="C50" i="10" s="1"/>
  <c r="DM39" i="7"/>
  <c r="DA39" i="7"/>
  <c r="CX39" i="7"/>
  <c r="CW39" i="7"/>
  <c r="CY39" i="7" s="1"/>
  <c r="CV39" i="7"/>
  <c r="CS39" i="7"/>
  <c r="CP39" i="7"/>
  <c r="CN39" i="7"/>
  <c r="CL39" i="7"/>
  <c r="CK39" i="7"/>
  <c r="CI39" i="7"/>
  <c r="CH39" i="7"/>
  <c r="BS39" i="7"/>
  <c r="BP39" i="7"/>
  <c r="BQ39" i="7" s="1"/>
  <c r="BB39" i="7"/>
  <c r="AZ39" i="7"/>
  <c r="AY39" i="7"/>
  <c r="AI39" i="7"/>
  <c r="B39" i="7"/>
  <c r="DM38" i="7"/>
  <c r="DA38" i="7"/>
  <c r="CX38" i="7"/>
  <c r="CW38" i="7"/>
  <c r="CY38" i="7" s="1"/>
  <c r="CV38" i="7"/>
  <c r="CS38" i="7"/>
  <c r="CP38" i="7"/>
  <c r="CN38" i="7"/>
  <c r="CL38" i="7"/>
  <c r="CK38" i="7"/>
  <c r="CI38" i="7"/>
  <c r="CH38" i="7"/>
  <c r="BS38" i="7"/>
  <c r="BP38" i="7"/>
  <c r="BQ38" i="7" s="1"/>
  <c r="BB38" i="7"/>
  <c r="AZ38" i="7"/>
  <c r="AY38" i="7"/>
  <c r="AI38" i="7"/>
  <c r="B38" i="7"/>
  <c r="C48" i="8" s="1"/>
  <c r="EG37" i="7"/>
  <c r="EF37" i="7"/>
  <c r="ED37" i="7"/>
  <c r="DV37" i="7"/>
  <c r="DW37" i="7" s="1"/>
  <c r="DT37" i="7"/>
  <c r="DM37" i="7"/>
  <c r="DJ37" i="7"/>
  <c r="DK37" i="7" s="1"/>
  <c r="DH37" i="7"/>
  <c r="DA37" i="7"/>
  <c r="CX37" i="7"/>
  <c r="CY37" i="7" s="1"/>
  <c r="CP37" i="7"/>
  <c r="CN37" i="7"/>
  <c r="CK37" i="7"/>
  <c r="CL37" i="7" s="1"/>
  <c r="CH37" i="7"/>
  <c r="CI37" i="7" s="1"/>
  <c r="CE37" i="7"/>
  <c r="CF37" i="7" s="1"/>
  <c r="BZ37" i="7"/>
  <c r="CD37" i="7" s="1"/>
  <c r="BS37" i="7"/>
  <c r="BQ37" i="7"/>
  <c r="BP37" i="7"/>
  <c r="BN37" i="7"/>
  <c r="BM37" i="7"/>
  <c r="BL37" i="7"/>
  <c r="BI37" i="7"/>
  <c r="BB37" i="7"/>
  <c r="AY37" i="7"/>
  <c r="AZ37" i="7" s="1"/>
  <c r="AV37" i="7"/>
  <c r="AU37" i="7"/>
  <c r="AW37" i="7" s="1"/>
  <c r="AT37" i="7"/>
  <c r="AQ37" i="7"/>
  <c r="AI37" i="7"/>
  <c r="AG37" i="7"/>
  <c r="AH37" i="7" s="1"/>
  <c r="AE37" i="7"/>
  <c r="V37" i="7"/>
  <c r="U37" i="7"/>
  <c r="R37" i="7"/>
  <c r="J37" i="7"/>
  <c r="K37" i="7" s="1"/>
  <c r="DM36" i="7"/>
  <c r="DA36" i="7"/>
  <c r="CW36" i="7"/>
  <c r="CV36" i="7"/>
  <c r="CS36" i="7"/>
  <c r="CX36" i="7" s="1"/>
  <c r="CP36" i="7"/>
  <c r="CN36" i="7"/>
  <c r="CK36" i="7"/>
  <c r="CL36" i="7" s="1"/>
  <c r="CH36" i="7"/>
  <c r="CI36" i="7" s="1"/>
  <c r="BS36" i="7"/>
  <c r="BQ36" i="7"/>
  <c r="BP36" i="7"/>
  <c r="BB36" i="7"/>
  <c r="AY36" i="7"/>
  <c r="AZ36" i="7" s="1"/>
  <c r="AI36" i="7"/>
  <c r="B36" i="7"/>
  <c r="DM35" i="7"/>
  <c r="DA35" i="7"/>
  <c r="CW35" i="7"/>
  <c r="CV35" i="7"/>
  <c r="CS35" i="7"/>
  <c r="CX35" i="7" s="1"/>
  <c r="CP35" i="7"/>
  <c r="CN35" i="7"/>
  <c r="CK35" i="7"/>
  <c r="CL35" i="7" s="1"/>
  <c r="CH35" i="7"/>
  <c r="CI35" i="7" s="1"/>
  <c r="BS35" i="7"/>
  <c r="BQ35" i="7"/>
  <c r="BP35" i="7"/>
  <c r="BB35" i="7"/>
  <c r="AY35" i="7"/>
  <c r="AZ35" i="7" s="1"/>
  <c r="AI35" i="7"/>
  <c r="B35" i="7"/>
  <c r="EF34" i="7"/>
  <c r="EG34" i="7" s="1"/>
  <c r="ED34" i="7"/>
  <c r="DW34" i="7"/>
  <c r="DV34" i="7"/>
  <c r="DT34" i="7"/>
  <c r="DM34" i="7"/>
  <c r="DK34" i="7"/>
  <c r="DJ34" i="7"/>
  <c r="DH34" i="7"/>
  <c r="DA34" i="7"/>
  <c r="CY34" i="7"/>
  <c r="CX34" i="7"/>
  <c r="CP34" i="7"/>
  <c r="CN34" i="7"/>
  <c r="CL34" i="7"/>
  <c r="CK34" i="7"/>
  <c r="CI34" i="7"/>
  <c r="CH34" i="7"/>
  <c r="CF34" i="7"/>
  <c r="CE34" i="7"/>
  <c r="CD34" i="7"/>
  <c r="BZ34" i="7"/>
  <c r="BS34" i="7"/>
  <c r="BP34" i="7"/>
  <c r="BQ34" i="7" s="1"/>
  <c r="BM34" i="7"/>
  <c r="BN34" i="7" s="1"/>
  <c r="BI34" i="7"/>
  <c r="BL34" i="7" s="1"/>
  <c r="BB34" i="7"/>
  <c r="AZ34" i="7"/>
  <c r="AY34" i="7"/>
  <c r="AV34" i="7"/>
  <c r="AU34" i="7"/>
  <c r="AW34" i="7" s="1"/>
  <c r="AQ34" i="7"/>
  <c r="AT34" i="7" s="1"/>
  <c r="AI34" i="7"/>
  <c r="AH34" i="7"/>
  <c r="AG34" i="7"/>
  <c r="AE34" i="7"/>
  <c r="U34" i="7"/>
  <c r="V34" i="7" s="1"/>
  <c r="R34" i="7"/>
  <c r="K34" i="7"/>
  <c r="J34" i="7"/>
  <c r="DM33" i="7"/>
  <c r="DA33" i="7"/>
  <c r="CX33" i="7"/>
  <c r="CW33" i="7"/>
  <c r="CY33" i="7" s="1"/>
  <c r="CV33" i="7"/>
  <c r="CS33" i="7"/>
  <c r="CP33" i="7"/>
  <c r="CN33" i="7"/>
  <c r="CL33" i="7"/>
  <c r="CK33" i="7"/>
  <c r="CI33" i="7"/>
  <c r="CH33" i="7"/>
  <c r="BS33" i="7"/>
  <c r="BP33" i="7"/>
  <c r="BQ33" i="7" s="1"/>
  <c r="BB33" i="7"/>
  <c r="AZ33" i="7"/>
  <c r="AY33" i="7"/>
  <c r="AI33" i="7"/>
  <c r="B33" i="7"/>
  <c r="DM32" i="7"/>
  <c r="DA32" i="7"/>
  <c r="CX32" i="7"/>
  <c r="CW32" i="7"/>
  <c r="CY32" i="7" s="1"/>
  <c r="CV32" i="7"/>
  <c r="CS32" i="7"/>
  <c r="CP32" i="7"/>
  <c r="CN32" i="7"/>
  <c r="CL32" i="7"/>
  <c r="CK32" i="7"/>
  <c r="CI32" i="7"/>
  <c r="CH32" i="7"/>
  <c r="BS32" i="7"/>
  <c r="BP32" i="7"/>
  <c r="BQ32" i="7" s="1"/>
  <c r="BB32" i="7"/>
  <c r="AZ32" i="7"/>
  <c r="AY32" i="7"/>
  <c r="AI32" i="7"/>
  <c r="B32" i="7"/>
  <c r="C42" i="8" s="1"/>
  <c r="DM31" i="7"/>
  <c r="DA31" i="7"/>
  <c r="CX31" i="7"/>
  <c r="CW31" i="7"/>
  <c r="CY31" i="7" s="1"/>
  <c r="CV31" i="7"/>
  <c r="CS31" i="7"/>
  <c r="CP31" i="7"/>
  <c r="CN31" i="7"/>
  <c r="CL31" i="7"/>
  <c r="CK31" i="7"/>
  <c r="CI31" i="7"/>
  <c r="CH31" i="7"/>
  <c r="BS31" i="7"/>
  <c r="BP31" i="7"/>
  <c r="BQ31" i="7" s="1"/>
  <c r="BB31" i="7"/>
  <c r="AZ31" i="7"/>
  <c r="AY31" i="7"/>
  <c r="AI31" i="7"/>
  <c r="B31" i="7"/>
  <c r="EG30" i="7"/>
  <c r="EF30" i="7"/>
  <c r="ED30" i="7"/>
  <c r="DV30" i="7"/>
  <c r="DW30" i="7" s="1"/>
  <c r="DT30" i="7"/>
  <c r="DM30" i="7"/>
  <c r="DJ30" i="7"/>
  <c r="DK30" i="7" s="1"/>
  <c r="DH30" i="7"/>
  <c r="DA30" i="7"/>
  <c r="CX30" i="7"/>
  <c r="CY30" i="7" s="1"/>
  <c r="CP30" i="7"/>
  <c r="CN30" i="7"/>
  <c r="CK30" i="7"/>
  <c r="CL30" i="7" s="1"/>
  <c r="CH30" i="7"/>
  <c r="CI30" i="7" s="1"/>
  <c r="CE30" i="7"/>
  <c r="CF30" i="7" s="1"/>
  <c r="BZ30" i="7"/>
  <c r="CD30" i="7" s="1"/>
  <c r="BS30" i="7"/>
  <c r="BQ30" i="7"/>
  <c r="BP30" i="7"/>
  <c r="BN30" i="7"/>
  <c r="BM30" i="7"/>
  <c r="BL30" i="7"/>
  <c r="BI30" i="7"/>
  <c r="BB30" i="7"/>
  <c r="AY30" i="7"/>
  <c r="AZ30" i="7" s="1"/>
  <c r="AV30" i="7"/>
  <c r="AU30" i="7"/>
  <c r="AW30" i="7" s="1"/>
  <c r="AT30" i="7"/>
  <c r="AQ30" i="7"/>
  <c r="AI30" i="7"/>
  <c r="AG30" i="7"/>
  <c r="AH30" i="7" s="1"/>
  <c r="AE30" i="7"/>
  <c r="V30" i="7"/>
  <c r="U30" i="7"/>
  <c r="R30" i="7"/>
  <c r="J30" i="7"/>
  <c r="K30" i="7" s="1"/>
  <c r="DM29" i="7"/>
  <c r="DA29" i="7"/>
  <c r="CW29" i="7"/>
  <c r="CV29" i="7"/>
  <c r="CS29" i="7"/>
  <c r="CX29" i="7" s="1"/>
  <c r="CP29" i="7"/>
  <c r="CN29" i="7"/>
  <c r="CK29" i="7"/>
  <c r="CL29" i="7" s="1"/>
  <c r="CH29" i="7"/>
  <c r="CI29" i="7" s="1"/>
  <c r="BS29" i="7"/>
  <c r="BQ29" i="7"/>
  <c r="BP29" i="7"/>
  <c r="BB29" i="7"/>
  <c r="AY29" i="7"/>
  <c r="AZ29" i="7" s="1"/>
  <c r="AI29" i="7"/>
  <c r="B29" i="7"/>
  <c r="DM28" i="7"/>
  <c r="DA28" i="7"/>
  <c r="CW28" i="7"/>
  <c r="CV28" i="7"/>
  <c r="CS28" i="7"/>
  <c r="CX28" i="7" s="1"/>
  <c r="CP28" i="7"/>
  <c r="CN28" i="7"/>
  <c r="CK28" i="7"/>
  <c r="CL28" i="7" s="1"/>
  <c r="CH28" i="7"/>
  <c r="CI28" i="7" s="1"/>
  <c r="BS28" i="7"/>
  <c r="BQ28" i="7"/>
  <c r="BP28" i="7"/>
  <c r="BB28" i="7"/>
  <c r="AY28" i="7"/>
  <c r="AZ28" i="7" s="1"/>
  <c r="AI28" i="7"/>
  <c r="B28" i="7"/>
  <c r="DM27" i="7"/>
  <c r="DA27" i="7"/>
  <c r="CY27" i="7"/>
  <c r="CW27" i="7"/>
  <c r="CV27" i="7"/>
  <c r="CS27" i="7"/>
  <c r="CX27" i="7" s="1"/>
  <c r="CP27" i="7"/>
  <c r="CN27" i="7"/>
  <c r="CK27" i="7"/>
  <c r="CL27" i="7" s="1"/>
  <c r="CH27" i="7"/>
  <c r="CI27" i="7" s="1"/>
  <c r="BS27" i="7"/>
  <c r="BQ27" i="7"/>
  <c r="BP27" i="7"/>
  <c r="BB27" i="7"/>
  <c r="AY27" i="7"/>
  <c r="AZ27" i="7" s="1"/>
  <c r="AI27" i="7"/>
  <c r="B27" i="7"/>
  <c r="DM26" i="7"/>
  <c r="DA26" i="7"/>
  <c r="CW26" i="7"/>
  <c r="CY26" i="7" s="1"/>
  <c r="CV26" i="7"/>
  <c r="CS26" i="7"/>
  <c r="CX26" i="7" s="1"/>
  <c r="CP26" i="7"/>
  <c r="CN26" i="7"/>
  <c r="CK26" i="7"/>
  <c r="CL26" i="7" s="1"/>
  <c r="CH26" i="7"/>
  <c r="CI26" i="7" s="1"/>
  <c r="BS26" i="7"/>
  <c r="BQ26" i="7"/>
  <c r="BP26" i="7"/>
  <c r="BB26" i="7"/>
  <c r="AY26" i="7"/>
  <c r="AZ26" i="7" s="1"/>
  <c r="AI26" i="7"/>
  <c r="B26" i="7"/>
  <c r="EF25" i="7"/>
  <c r="EG25" i="7" s="1"/>
  <c r="ED25" i="7"/>
  <c r="DW25" i="7"/>
  <c r="DV25" i="7"/>
  <c r="DT25" i="7"/>
  <c r="DM25" i="7"/>
  <c r="DK25" i="7"/>
  <c r="DJ25" i="7"/>
  <c r="DH25" i="7"/>
  <c r="DA25" i="7"/>
  <c r="CY25" i="7"/>
  <c r="CX25" i="7"/>
  <c r="CP25" i="7"/>
  <c r="CN25" i="7"/>
  <c r="CL25" i="7"/>
  <c r="CK25" i="7"/>
  <c r="CI25" i="7"/>
  <c r="CH25" i="7"/>
  <c r="CF25" i="7"/>
  <c r="CE25" i="7"/>
  <c r="CD25" i="7"/>
  <c r="BZ25" i="7"/>
  <c r="BS25" i="7"/>
  <c r="BP25" i="7"/>
  <c r="BQ25" i="7" s="1"/>
  <c r="BM25" i="7"/>
  <c r="BN25" i="7" s="1"/>
  <c r="BI25" i="7"/>
  <c r="BL25" i="7" s="1"/>
  <c r="BB25" i="7"/>
  <c r="AZ25" i="7"/>
  <c r="AY25" i="7"/>
  <c r="AV25" i="7"/>
  <c r="AU25" i="7"/>
  <c r="AW25" i="7" s="1"/>
  <c r="AQ25" i="7"/>
  <c r="AT25" i="7" s="1"/>
  <c r="AI25" i="7"/>
  <c r="AH25" i="7"/>
  <c r="AG25" i="7"/>
  <c r="AE25" i="7"/>
  <c r="U25" i="7"/>
  <c r="V25" i="7" s="1"/>
  <c r="R25" i="7"/>
  <c r="J25" i="7"/>
  <c r="EF24" i="7"/>
  <c r="EG24" i="7" s="1"/>
  <c r="DV24" i="7"/>
  <c r="DW24" i="7" s="1"/>
  <c r="DM24" i="7"/>
  <c r="DK24" i="7"/>
  <c r="DJ24" i="7"/>
  <c r="CX24" i="7"/>
  <c r="CP24" i="7"/>
  <c r="CN24" i="7"/>
  <c r="CK24" i="7"/>
  <c r="CL24" i="7" s="1"/>
  <c r="CH24" i="7"/>
  <c r="CI24" i="7" s="1"/>
  <c r="CE24" i="7"/>
  <c r="CF24" i="7" s="1"/>
  <c r="CD24" i="7"/>
  <c r="BS24" i="7"/>
  <c r="BP24" i="7"/>
  <c r="BQ24" i="7" s="1"/>
  <c r="BM24" i="7"/>
  <c r="BN24" i="7" s="1"/>
  <c r="BL24" i="7"/>
  <c r="BB24" i="7"/>
  <c r="AY24" i="7"/>
  <c r="AZ24" i="7" s="1"/>
  <c r="AV24" i="7"/>
  <c r="AU24" i="7"/>
  <c r="AW24" i="7" s="1"/>
  <c r="AT24" i="7"/>
  <c r="AI24" i="7"/>
  <c r="AH24" i="7"/>
  <c r="AG24" i="7"/>
  <c r="V24" i="7"/>
  <c r="U24" i="7"/>
  <c r="J24" i="7"/>
  <c r="DM23" i="7"/>
  <c r="DA23" i="7"/>
  <c r="CW23" i="7"/>
  <c r="CY23" i="7" s="1"/>
  <c r="CV23" i="7"/>
  <c r="CS23" i="7"/>
  <c r="CX23" i="7" s="1"/>
  <c r="CP23" i="7"/>
  <c r="CN23" i="7"/>
  <c r="CK23" i="7"/>
  <c r="CL23" i="7" s="1"/>
  <c r="CH23" i="7"/>
  <c r="CI23" i="7" s="1"/>
  <c r="BS23" i="7"/>
  <c r="BQ23" i="7"/>
  <c r="BP23" i="7"/>
  <c r="BB23" i="7"/>
  <c r="AY23" i="7"/>
  <c r="AZ23" i="7" s="1"/>
  <c r="AI23" i="7"/>
  <c r="B23" i="7"/>
  <c r="EF22" i="7"/>
  <c r="EG22" i="7" s="1"/>
  <c r="ED22" i="7"/>
  <c r="DW22" i="7"/>
  <c r="DV22" i="7"/>
  <c r="DT22" i="7"/>
  <c r="DM22" i="7"/>
  <c r="DK22" i="7"/>
  <c r="DJ22" i="7"/>
  <c r="DH22" i="7"/>
  <c r="DA22" i="7"/>
  <c r="CY22" i="7"/>
  <c r="CX22" i="7"/>
  <c r="CP22" i="7"/>
  <c r="CN22" i="7"/>
  <c r="CL22" i="7"/>
  <c r="CK22" i="7"/>
  <c r="CI22" i="7"/>
  <c r="CH22" i="7"/>
  <c r="CF22" i="7"/>
  <c r="CE22" i="7"/>
  <c r="CD22" i="7"/>
  <c r="BZ22" i="7"/>
  <c r="BS22" i="7"/>
  <c r="BP22" i="7"/>
  <c r="BQ22" i="7" s="1"/>
  <c r="BM22" i="7"/>
  <c r="BN22" i="7" s="1"/>
  <c r="BI22" i="7"/>
  <c r="BL22" i="7" s="1"/>
  <c r="BB22" i="7"/>
  <c r="AZ22" i="7"/>
  <c r="AY22" i="7"/>
  <c r="AV22" i="7"/>
  <c r="AU22" i="7"/>
  <c r="AW22" i="7" s="1"/>
  <c r="AQ22" i="7"/>
  <c r="AT22" i="7" s="1"/>
  <c r="AI22" i="7"/>
  <c r="AH22" i="7"/>
  <c r="AG22" i="7"/>
  <c r="AE22" i="7"/>
  <c r="U22" i="7"/>
  <c r="V22" i="7" s="1"/>
  <c r="R22" i="7"/>
  <c r="K22" i="7"/>
  <c r="J22" i="7"/>
  <c r="DM21" i="7"/>
  <c r="DA21" i="7"/>
  <c r="CX21" i="7"/>
  <c r="CW21" i="7"/>
  <c r="CV21" i="7"/>
  <c r="CS21" i="7"/>
  <c r="CP21" i="7"/>
  <c r="CN21" i="7"/>
  <c r="CL21" i="7"/>
  <c r="CK21" i="7"/>
  <c r="CI21" i="7"/>
  <c r="CH21" i="7"/>
  <c r="BS21" i="7"/>
  <c r="BP21" i="7"/>
  <c r="BQ21" i="7" s="1"/>
  <c r="BB21" i="7"/>
  <c r="AZ21" i="7"/>
  <c r="AY21" i="7"/>
  <c r="AI21" i="7"/>
  <c r="B21" i="7"/>
  <c r="DS20" i="7"/>
  <c r="H32" i="23" s="1"/>
  <c r="DM20" i="7"/>
  <c r="DA20" i="7"/>
  <c r="CW20" i="7"/>
  <c r="CY20" i="7" s="1"/>
  <c r="CV20" i="7"/>
  <c r="CS20" i="7"/>
  <c r="CX20" i="7" s="1"/>
  <c r="CP20" i="7"/>
  <c r="CN20" i="7"/>
  <c r="CK20" i="7"/>
  <c r="CL20" i="7" s="1"/>
  <c r="CH20" i="7"/>
  <c r="CI20" i="7" s="1"/>
  <c r="BS20" i="7"/>
  <c r="BQ20" i="7"/>
  <c r="BP20" i="7"/>
  <c r="BB20" i="7"/>
  <c r="AY20" i="7"/>
  <c r="AZ20" i="7" s="1"/>
  <c r="AI20" i="7"/>
  <c r="B20" i="7"/>
  <c r="DM19" i="7"/>
  <c r="DA19" i="7"/>
  <c r="CY19" i="7"/>
  <c r="CW19" i="7"/>
  <c r="CV19" i="7"/>
  <c r="CS19" i="7"/>
  <c r="CX19" i="7" s="1"/>
  <c r="CP19" i="7"/>
  <c r="CN19" i="7"/>
  <c r="CK19" i="7"/>
  <c r="CL19" i="7" s="1"/>
  <c r="CH19" i="7"/>
  <c r="CI19" i="7" s="1"/>
  <c r="BS19" i="7"/>
  <c r="BQ19" i="7"/>
  <c r="BP19" i="7"/>
  <c r="BB19" i="7"/>
  <c r="AY19" i="7"/>
  <c r="AI19" i="7"/>
  <c r="B19" i="7"/>
  <c r="DM18" i="7"/>
  <c r="CP18" i="7"/>
  <c r="CN18" i="7"/>
  <c r="CK18" i="7"/>
  <c r="CL18" i="7" s="1"/>
  <c r="CH18" i="7"/>
  <c r="CI18" i="7" s="1"/>
  <c r="BS18" i="7"/>
  <c r="BQ18" i="7"/>
  <c r="BP18" i="7"/>
  <c r="BB18" i="7"/>
  <c r="AY18" i="7"/>
  <c r="AZ18" i="7" s="1"/>
  <c r="AI18" i="7"/>
  <c r="B18" i="7"/>
  <c r="DM17" i="7"/>
  <c r="CP17" i="7"/>
  <c r="CN17" i="7"/>
  <c r="CK17" i="7"/>
  <c r="CL17" i="7" s="1"/>
  <c r="CH17" i="7"/>
  <c r="CI17" i="7" s="1"/>
  <c r="BS17" i="7"/>
  <c r="BQ17" i="7"/>
  <c r="BP17" i="7"/>
  <c r="BB17" i="7"/>
  <c r="AY17" i="7"/>
  <c r="AZ17" i="7" s="1"/>
  <c r="AI17" i="7"/>
  <c r="B17" i="7"/>
  <c r="DM16" i="7"/>
  <c r="CP16" i="7"/>
  <c r="CN16" i="7"/>
  <c r="CK16" i="7"/>
  <c r="CL16" i="7" s="1"/>
  <c r="CH16" i="7"/>
  <c r="CI16" i="7" s="1"/>
  <c r="BS16" i="7"/>
  <c r="BQ16" i="7"/>
  <c r="BP16" i="7"/>
  <c r="BB16" i="7"/>
  <c r="AY16" i="7"/>
  <c r="AZ16" i="7" s="1"/>
  <c r="AI16" i="7"/>
  <c r="B16" i="7"/>
  <c r="DM15" i="7"/>
  <c r="CP15" i="7"/>
  <c r="CN15" i="7"/>
  <c r="CK15" i="7"/>
  <c r="CL15" i="7" s="1"/>
  <c r="CH15" i="7"/>
  <c r="CI15" i="7" s="1"/>
  <c r="BS15" i="7"/>
  <c r="BQ15" i="7"/>
  <c r="BP15" i="7"/>
  <c r="BB15" i="7"/>
  <c r="AY15" i="7"/>
  <c r="AZ15" i="7" s="1"/>
  <c r="AI15" i="7"/>
  <c r="B15" i="7"/>
  <c r="DM14" i="7"/>
  <c r="DA14" i="7"/>
  <c r="CY14" i="7"/>
  <c r="CW14" i="7"/>
  <c r="CV14" i="7"/>
  <c r="CS14" i="7"/>
  <c r="CX14" i="7" s="1"/>
  <c r="CP14" i="7"/>
  <c r="CN14" i="7"/>
  <c r="CK14" i="7"/>
  <c r="CL14" i="7" s="1"/>
  <c r="CH14" i="7"/>
  <c r="CI14" i="7" s="1"/>
  <c r="BS14" i="7"/>
  <c r="BQ14" i="7"/>
  <c r="BP14" i="7"/>
  <c r="BB14" i="7"/>
  <c r="AY14" i="7"/>
  <c r="AZ14" i="7" s="1"/>
  <c r="AI14" i="7"/>
  <c r="B14" i="7"/>
  <c r="DM13" i="7"/>
  <c r="DA13" i="7"/>
  <c r="CW13" i="7"/>
  <c r="CY13" i="7" s="1"/>
  <c r="CV13" i="7"/>
  <c r="CS13" i="7"/>
  <c r="CX13" i="7" s="1"/>
  <c r="CP13" i="7"/>
  <c r="CN13" i="7"/>
  <c r="CK13" i="7"/>
  <c r="CL13" i="7" s="1"/>
  <c r="CH13" i="7"/>
  <c r="CI13" i="7" s="1"/>
  <c r="BS13" i="7"/>
  <c r="BQ13" i="7"/>
  <c r="BP13" i="7"/>
  <c r="BB13" i="7"/>
  <c r="AY13" i="7"/>
  <c r="AZ13" i="7" s="1"/>
  <c r="AI13" i="7"/>
  <c r="B13" i="7"/>
  <c r="DM12" i="7"/>
  <c r="DA12" i="7"/>
  <c r="CY12" i="7"/>
  <c r="CW12" i="7"/>
  <c r="CV12" i="7"/>
  <c r="CS12" i="7"/>
  <c r="CX12" i="7" s="1"/>
  <c r="CP12" i="7"/>
  <c r="CN12" i="7"/>
  <c r="CK12" i="7"/>
  <c r="CL12" i="7" s="1"/>
  <c r="CH12" i="7"/>
  <c r="CI12" i="7" s="1"/>
  <c r="BS12" i="7"/>
  <c r="BQ12" i="7"/>
  <c r="BP12" i="7"/>
  <c r="BB12" i="7"/>
  <c r="AY12" i="7"/>
  <c r="AZ12" i="7" s="1"/>
  <c r="AI12" i="7"/>
  <c r="B12" i="7"/>
  <c r="DM11" i="7"/>
  <c r="DA11" i="7"/>
  <c r="CW11" i="7"/>
  <c r="CY11" i="7" s="1"/>
  <c r="CV11" i="7"/>
  <c r="CS11" i="7"/>
  <c r="CX11" i="7" s="1"/>
  <c r="CP11" i="7"/>
  <c r="CN11" i="7"/>
  <c r="CK11" i="7"/>
  <c r="CL11" i="7" s="1"/>
  <c r="CH11" i="7"/>
  <c r="CI11" i="7" s="1"/>
  <c r="BS11" i="7"/>
  <c r="BQ11" i="7"/>
  <c r="BP11" i="7"/>
  <c r="BB11" i="7"/>
  <c r="AY11" i="7"/>
  <c r="AZ11" i="7" s="1"/>
  <c r="AI11" i="7"/>
  <c r="B11" i="7"/>
  <c r="DM10" i="7"/>
  <c r="DJ10" i="7"/>
  <c r="CK10" i="7"/>
  <c r="CH10" i="7"/>
  <c r="CD10" i="7"/>
  <c r="BP10" i="7"/>
  <c r="BN10" i="7"/>
  <c r="BL10" i="7"/>
  <c r="BB10" i="7"/>
  <c r="AY10" i="7"/>
  <c r="AV10" i="7"/>
  <c r="AT10" i="7"/>
  <c r="AG10" i="7"/>
  <c r="AH10" i="7" s="1"/>
  <c r="U10" i="7"/>
  <c r="J10" i="7"/>
  <c r="DM9" i="7"/>
  <c r="CP9" i="7"/>
  <c r="CN9" i="7"/>
  <c r="CK9" i="7"/>
  <c r="CL9" i="7" s="1"/>
  <c r="CH9" i="7"/>
  <c r="CI9" i="7" s="1"/>
  <c r="BS9" i="7"/>
  <c r="BQ9" i="7"/>
  <c r="BP9" i="7"/>
  <c r="BB9" i="7"/>
  <c r="AY9" i="7"/>
  <c r="AZ9" i="7" s="1"/>
  <c r="AI9" i="7"/>
  <c r="B9" i="7"/>
  <c r="DM8" i="7"/>
  <c r="DA8" i="7"/>
  <c r="CW8" i="7"/>
  <c r="CY8" i="7" s="1"/>
  <c r="CV8" i="7"/>
  <c r="CS8" i="7"/>
  <c r="CX8" i="7" s="1"/>
  <c r="CP8" i="7"/>
  <c r="CN8" i="7"/>
  <c r="CK8" i="7"/>
  <c r="CL8" i="7" s="1"/>
  <c r="CH8" i="7"/>
  <c r="CI8" i="7" s="1"/>
  <c r="BS8" i="7"/>
  <c r="BQ8" i="7"/>
  <c r="BP8" i="7"/>
  <c r="BB8" i="7"/>
  <c r="AY8" i="7"/>
  <c r="AZ8" i="7" s="1"/>
  <c r="AI8" i="7"/>
  <c r="B8" i="7"/>
  <c r="EF7" i="7"/>
  <c r="EG7" i="7" s="1"/>
  <c r="DV7" i="7"/>
  <c r="DW7" i="7" s="1"/>
  <c r="DM7" i="7"/>
  <c r="DK7" i="7"/>
  <c r="DJ7" i="7"/>
  <c r="CP7" i="7"/>
  <c r="CN7" i="7"/>
  <c r="CL7" i="7"/>
  <c r="CK7" i="7"/>
  <c r="CI7" i="7"/>
  <c r="CH7" i="7"/>
  <c r="CF7" i="7"/>
  <c r="CE7" i="7"/>
  <c r="CD7" i="7"/>
  <c r="BS7" i="7"/>
  <c r="BQ7" i="7"/>
  <c r="BP7" i="7"/>
  <c r="BN7" i="7"/>
  <c r="BM7" i="7"/>
  <c r="BL7" i="7"/>
  <c r="BB7" i="7"/>
  <c r="AZ7" i="7"/>
  <c r="AY7" i="7"/>
  <c r="AV7" i="7"/>
  <c r="AU7" i="7"/>
  <c r="AW7" i="7" s="1"/>
  <c r="AT7" i="7"/>
  <c r="AH7" i="7"/>
  <c r="AG7" i="7"/>
  <c r="U7" i="7"/>
  <c r="J7" i="7"/>
  <c r="A7" i="7"/>
  <c r="DM6" i="7"/>
  <c r="DA6" i="7"/>
  <c r="CY6" i="7"/>
  <c r="CW6" i="7"/>
  <c r="CV6" i="7"/>
  <c r="CS6" i="7"/>
  <c r="CX6" i="7" s="1"/>
  <c r="CP6" i="7"/>
  <c r="CN6" i="7"/>
  <c r="CK6" i="7"/>
  <c r="CL6" i="7" s="1"/>
  <c r="CH6" i="7"/>
  <c r="CI6" i="7" s="1"/>
  <c r="BS6" i="7"/>
  <c r="BQ6" i="7"/>
  <c r="BP6" i="7"/>
  <c r="BB6" i="7"/>
  <c r="AY6" i="7"/>
  <c r="AZ6" i="7" s="1"/>
  <c r="AI6" i="7"/>
  <c r="B6" i="7"/>
  <c r="DM5" i="7"/>
  <c r="DM262" i="7" s="1"/>
  <c r="DA5" i="7"/>
  <c r="DA262" i="7" s="1"/>
  <c r="CW5" i="7"/>
  <c r="CW262" i="7" s="1"/>
  <c r="CV5" i="7"/>
  <c r="CV262" i="7" s="1"/>
  <c r="CS5" i="7"/>
  <c r="CP5" i="7"/>
  <c r="CN5" i="7"/>
  <c r="CN262" i="7" s="1"/>
  <c r="CK5" i="7"/>
  <c r="CH5" i="7"/>
  <c r="BS5" i="7"/>
  <c r="BQ5" i="7"/>
  <c r="BP5" i="7"/>
  <c r="BP262" i="7" s="1"/>
  <c r="BB5" i="7"/>
  <c r="BB262" i="7" s="1"/>
  <c r="AY5" i="7"/>
  <c r="AI5" i="7"/>
  <c r="B5" i="7"/>
  <c r="AE263" i="6"/>
  <c r="AC263" i="6"/>
  <c r="AB263" i="6"/>
  <c r="AA263" i="6"/>
  <c r="T263" i="6"/>
  <c r="S263" i="6"/>
  <c r="R263" i="6"/>
  <c r="Q263" i="6"/>
  <c r="P263" i="6"/>
  <c r="N263" i="6"/>
  <c r="M263" i="6"/>
  <c r="L263" i="6"/>
  <c r="K263" i="6"/>
  <c r="J263" i="6"/>
  <c r="AN262" i="6"/>
  <c r="X262" i="6"/>
  <c r="U262" i="6"/>
  <c r="O262" i="6"/>
  <c r="H262" i="6"/>
  <c r="G262" i="6"/>
  <c r="D262" i="6"/>
  <c r="C262" i="6"/>
  <c r="AN261" i="6"/>
  <c r="AD261" i="6"/>
  <c r="X261" i="6"/>
  <c r="O261" i="6"/>
  <c r="G261" i="6"/>
  <c r="D261" i="6"/>
  <c r="C261" i="6"/>
  <c r="AN260" i="6"/>
  <c r="X260" i="6"/>
  <c r="U260" i="6"/>
  <c r="O260" i="6"/>
  <c r="G260" i="6"/>
  <c r="D260" i="6"/>
  <c r="H260" i="6" s="1"/>
  <c r="C260" i="6"/>
  <c r="AN259" i="6"/>
  <c r="X259" i="6"/>
  <c r="O259" i="6"/>
  <c r="G259" i="6"/>
  <c r="D259" i="6"/>
  <c r="C259" i="6"/>
  <c r="AN258" i="6"/>
  <c r="X258" i="6"/>
  <c r="U258" i="6"/>
  <c r="O258" i="6"/>
  <c r="H258" i="6"/>
  <c r="G258" i="6"/>
  <c r="D258" i="6"/>
  <c r="C258" i="6"/>
  <c r="AN257" i="6"/>
  <c r="AD257" i="6"/>
  <c r="X257" i="6"/>
  <c r="O257" i="6"/>
  <c r="G257" i="6"/>
  <c r="D257" i="6"/>
  <c r="C257" i="6"/>
  <c r="AN256" i="6"/>
  <c r="X256" i="6"/>
  <c r="U256" i="6"/>
  <c r="O256" i="6"/>
  <c r="G256" i="6"/>
  <c r="D256" i="6"/>
  <c r="H256" i="6" s="1"/>
  <c r="C256" i="6"/>
  <c r="AN255" i="6"/>
  <c r="X255" i="6"/>
  <c r="O255" i="6"/>
  <c r="G255" i="6"/>
  <c r="D255" i="6"/>
  <c r="C255" i="6"/>
  <c r="AN254" i="6"/>
  <c r="AL254" i="6"/>
  <c r="Y254" i="6"/>
  <c r="AK255" i="6" s="1"/>
  <c r="X254" i="6"/>
  <c r="U254" i="6"/>
  <c r="O254" i="6"/>
  <c r="H254" i="6"/>
  <c r="G254" i="6"/>
  <c r="D254" i="6"/>
  <c r="C254" i="6"/>
  <c r="AN253" i="6"/>
  <c r="AD253" i="6"/>
  <c r="X253" i="6"/>
  <c r="O253" i="6"/>
  <c r="G253" i="6"/>
  <c r="D253" i="6"/>
  <c r="C253" i="6"/>
  <c r="AN252" i="6"/>
  <c r="X252" i="6"/>
  <c r="U252" i="6"/>
  <c r="O252" i="6"/>
  <c r="H252" i="6"/>
  <c r="G252" i="6"/>
  <c r="D252" i="6"/>
  <c r="C252" i="6"/>
  <c r="AN251" i="6"/>
  <c r="X251" i="6"/>
  <c r="O251" i="6"/>
  <c r="G251" i="6"/>
  <c r="D251" i="6"/>
  <c r="C251" i="6"/>
  <c r="AN250" i="6"/>
  <c r="AL250" i="6"/>
  <c r="Y250" i="6"/>
  <c r="AK251" i="6" s="1"/>
  <c r="X250" i="6"/>
  <c r="U250" i="6"/>
  <c r="O250" i="6"/>
  <c r="H250" i="6"/>
  <c r="G250" i="6"/>
  <c r="D250" i="6"/>
  <c r="C250" i="6"/>
  <c r="AN249" i="6"/>
  <c r="AK249" i="6"/>
  <c r="AD249" i="6"/>
  <c r="X249" i="6"/>
  <c r="O249" i="6"/>
  <c r="G249" i="6"/>
  <c r="D249" i="6"/>
  <c r="C249" i="6"/>
  <c r="AN248" i="6"/>
  <c r="AL248" i="6"/>
  <c r="AK248" i="6"/>
  <c r="Y248" i="6"/>
  <c r="X248" i="6"/>
  <c r="U248" i="6"/>
  <c r="O248" i="6"/>
  <c r="H248" i="6"/>
  <c r="G248" i="6"/>
  <c r="D248" i="6"/>
  <c r="C248" i="6"/>
  <c r="AO247" i="6"/>
  <c r="AN247" i="6"/>
  <c r="AM247" i="6"/>
  <c r="AL247" i="6"/>
  <c r="AH247" i="6"/>
  <c r="AF247" i="6"/>
  <c r="AD247" i="6"/>
  <c r="AN246" i="6"/>
  <c r="AL246" i="6"/>
  <c r="AK246" i="6"/>
  <c r="Y246" i="6"/>
  <c r="AK247" i="6" s="1"/>
  <c r="X246" i="6"/>
  <c r="U246" i="6"/>
  <c r="O246" i="6"/>
  <c r="H246" i="6"/>
  <c r="G246" i="6"/>
  <c r="D246" i="6"/>
  <c r="C246" i="6"/>
  <c r="AO245" i="6"/>
  <c r="AN245" i="6"/>
  <c r="AM245" i="6"/>
  <c r="AL245" i="6"/>
  <c r="AH245" i="6"/>
  <c r="AF245" i="6"/>
  <c r="AD245" i="6"/>
  <c r="AN244" i="6"/>
  <c r="X244" i="6"/>
  <c r="U244" i="6"/>
  <c r="O244" i="6"/>
  <c r="G244" i="6"/>
  <c r="D244" i="6"/>
  <c r="H244" i="6" s="1"/>
  <c r="C244" i="6"/>
  <c r="AN243" i="6"/>
  <c r="AK243" i="6"/>
  <c r="X243" i="6"/>
  <c r="O243" i="6"/>
  <c r="G243" i="6"/>
  <c r="D243" i="6"/>
  <c r="C243" i="6"/>
  <c r="AO242" i="6"/>
  <c r="AN242" i="6"/>
  <c r="AM242" i="6"/>
  <c r="AL242" i="6"/>
  <c r="AH242" i="6"/>
  <c r="AF242" i="6"/>
  <c r="AD242" i="6"/>
  <c r="AN241" i="6"/>
  <c r="AD241" i="6"/>
  <c r="X241" i="6"/>
  <c r="O241" i="6"/>
  <c r="G241" i="6"/>
  <c r="D241" i="6"/>
  <c r="C241" i="6"/>
  <c r="AN240" i="6"/>
  <c r="X240" i="6"/>
  <c r="U240" i="6"/>
  <c r="O240" i="6"/>
  <c r="G240" i="6"/>
  <c r="D240" i="6"/>
  <c r="H240" i="6" s="1"/>
  <c r="C240" i="6"/>
  <c r="AN239" i="6"/>
  <c r="X239" i="6"/>
  <c r="C239" i="6"/>
  <c r="AN238" i="6"/>
  <c r="X238" i="6"/>
  <c r="O238" i="6"/>
  <c r="G238" i="6"/>
  <c r="D238" i="6"/>
  <c r="C238" i="6"/>
  <c r="AN237" i="6"/>
  <c r="AL237" i="6"/>
  <c r="Y237" i="6"/>
  <c r="AK238" i="6" s="1"/>
  <c r="X237" i="6"/>
  <c r="U237" i="6"/>
  <c r="O237" i="6"/>
  <c r="H237" i="6"/>
  <c r="G237" i="6"/>
  <c r="D237" i="6"/>
  <c r="C237" i="6"/>
  <c r="AN236" i="6"/>
  <c r="AD236" i="6"/>
  <c r="X236" i="6"/>
  <c r="O236" i="6"/>
  <c r="G236" i="6"/>
  <c r="D236" i="6"/>
  <c r="C236" i="6"/>
  <c r="AN235" i="6"/>
  <c r="X235" i="6"/>
  <c r="U235" i="6"/>
  <c r="O235" i="6"/>
  <c r="G235" i="6"/>
  <c r="D235" i="6"/>
  <c r="H235" i="6" s="1"/>
  <c r="C235" i="6"/>
  <c r="AN234" i="6"/>
  <c r="AK234" i="6"/>
  <c r="X234" i="6"/>
  <c r="O234" i="6"/>
  <c r="G234" i="6"/>
  <c r="D234" i="6"/>
  <c r="C234" i="6"/>
  <c r="AO233" i="6"/>
  <c r="AN233" i="6"/>
  <c r="AM233" i="6"/>
  <c r="AL233" i="6"/>
  <c r="AH233" i="6"/>
  <c r="AF233" i="6"/>
  <c r="AD233" i="6"/>
  <c r="AN232" i="6"/>
  <c r="AD232" i="6"/>
  <c r="X232" i="6"/>
  <c r="O232" i="6"/>
  <c r="G232" i="6"/>
  <c r="D232" i="6"/>
  <c r="C232" i="6"/>
  <c r="AN231" i="6"/>
  <c r="AL231" i="6"/>
  <c r="Y231" i="6"/>
  <c r="AK232" i="6" s="1"/>
  <c r="X231" i="6"/>
  <c r="U231" i="6"/>
  <c r="O231" i="6"/>
  <c r="H231" i="6"/>
  <c r="G231" i="6"/>
  <c r="D231" i="6"/>
  <c r="C231" i="6"/>
  <c r="AN230" i="6"/>
  <c r="X230" i="6"/>
  <c r="O230" i="6"/>
  <c r="G230" i="6"/>
  <c r="D230" i="6"/>
  <c r="C230" i="6"/>
  <c r="AN229" i="6"/>
  <c r="X229" i="6"/>
  <c r="U229" i="6"/>
  <c r="O229" i="6"/>
  <c r="C229" i="6"/>
  <c r="AN228" i="6"/>
  <c r="AK228" i="6"/>
  <c r="X228" i="6"/>
  <c r="U228" i="6"/>
  <c r="O228" i="6"/>
  <c r="H228" i="6"/>
  <c r="G228" i="6"/>
  <c r="D228" i="6"/>
  <c r="AO227" i="6"/>
  <c r="AN227" i="6"/>
  <c r="AM227" i="6"/>
  <c r="AL227" i="6"/>
  <c r="AK227" i="6"/>
  <c r="AH227" i="6"/>
  <c r="AF227" i="6"/>
  <c r="AD227" i="6"/>
  <c r="AN226" i="6"/>
  <c r="AL226" i="6"/>
  <c r="AK226" i="6"/>
  <c r="Y226" i="6"/>
  <c r="X226" i="6"/>
  <c r="U226" i="6"/>
  <c r="O226" i="6"/>
  <c r="H226" i="6"/>
  <c r="G226" i="6"/>
  <c r="D226" i="6"/>
  <c r="C226" i="6"/>
  <c r="AO225" i="6"/>
  <c r="AN225" i="6"/>
  <c r="AM225" i="6"/>
  <c r="AL225" i="6"/>
  <c r="AH225" i="6"/>
  <c r="AF225" i="6"/>
  <c r="AD225" i="6"/>
  <c r="AN224" i="6"/>
  <c r="X224" i="6"/>
  <c r="U224" i="6"/>
  <c r="O224" i="6"/>
  <c r="H224" i="6"/>
  <c r="G224" i="6"/>
  <c r="D224" i="6"/>
  <c r="AN223" i="6"/>
  <c r="AK223" i="6"/>
  <c r="X223" i="6"/>
  <c r="O223" i="6"/>
  <c r="G223" i="6"/>
  <c r="D223" i="6"/>
  <c r="C223" i="6"/>
  <c r="AO222" i="6"/>
  <c r="AN222" i="6"/>
  <c r="AM222" i="6"/>
  <c r="AL222" i="6"/>
  <c r="AH222" i="6"/>
  <c r="AF222" i="6"/>
  <c r="AD222" i="6"/>
  <c r="AN221" i="6"/>
  <c r="AD221" i="6"/>
  <c r="X221" i="6"/>
  <c r="O221" i="6"/>
  <c r="G221" i="6"/>
  <c r="D221" i="6"/>
  <c r="C221" i="6"/>
  <c r="AN220" i="6"/>
  <c r="X220" i="6"/>
  <c r="U220" i="6"/>
  <c r="H220" i="6"/>
  <c r="D220" i="6"/>
  <c r="C220" i="6"/>
  <c r="AN219" i="6"/>
  <c r="X219" i="6"/>
  <c r="U219" i="6"/>
  <c r="H219" i="6"/>
  <c r="D219" i="6"/>
  <c r="C219" i="6"/>
  <c r="AN218" i="6"/>
  <c r="X218" i="6"/>
  <c r="U218" i="6"/>
  <c r="H218" i="6"/>
  <c r="D218" i="6"/>
  <c r="C218" i="6"/>
  <c r="AN217" i="6"/>
  <c r="AD217" i="6"/>
  <c r="X217" i="6"/>
  <c r="U217" i="6"/>
  <c r="H217" i="6"/>
  <c r="D217" i="6"/>
  <c r="C217" i="6"/>
  <c r="AN216" i="6"/>
  <c r="X216" i="6"/>
  <c r="U216" i="6"/>
  <c r="H216" i="6"/>
  <c r="D216" i="6"/>
  <c r="C216" i="6"/>
  <c r="AN215" i="6"/>
  <c r="X215" i="6"/>
  <c r="O215" i="6"/>
  <c r="G215" i="6"/>
  <c r="D215" i="6"/>
  <c r="C215" i="6"/>
  <c r="AN214" i="6"/>
  <c r="X214" i="6"/>
  <c r="C214" i="6"/>
  <c r="AN213" i="6"/>
  <c r="X213" i="6"/>
  <c r="C213" i="6"/>
  <c r="AN212" i="6"/>
  <c r="X212" i="6"/>
  <c r="U212" i="6"/>
  <c r="O212" i="6"/>
  <c r="H212" i="6"/>
  <c r="G212" i="6"/>
  <c r="D212" i="6"/>
  <c r="AN211" i="6"/>
  <c r="AK211" i="6"/>
  <c r="X211" i="6"/>
  <c r="O211" i="6"/>
  <c r="G211" i="6"/>
  <c r="D211" i="6"/>
  <c r="C211" i="6"/>
  <c r="AO210" i="6"/>
  <c r="AN210" i="6"/>
  <c r="AM210" i="6"/>
  <c r="AL210" i="6"/>
  <c r="AH210" i="6"/>
  <c r="AF210" i="6"/>
  <c r="AD210" i="6"/>
  <c r="AN209" i="6"/>
  <c r="AD209" i="6"/>
  <c r="X209" i="6"/>
  <c r="O209" i="6"/>
  <c r="G209" i="6"/>
  <c r="D209" i="6"/>
  <c r="C209" i="6"/>
  <c r="AN208" i="6"/>
  <c r="X208" i="6"/>
  <c r="U208" i="6"/>
  <c r="O208" i="6"/>
  <c r="G208" i="6"/>
  <c r="D208" i="6"/>
  <c r="H208" i="6" s="1"/>
  <c r="C208" i="6"/>
  <c r="AN207" i="6"/>
  <c r="X207" i="6"/>
  <c r="O207" i="6"/>
  <c r="G207" i="6"/>
  <c r="D207" i="6"/>
  <c r="C207" i="6"/>
  <c r="AN206" i="6"/>
  <c r="AL206" i="6"/>
  <c r="Y206" i="6"/>
  <c r="AK207" i="6" s="1"/>
  <c r="X206" i="6"/>
  <c r="U206" i="6"/>
  <c r="O206" i="6"/>
  <c r="H206" i="6"/>
  <c r="G206" i="6"/>
  <c r="D206" i="6"/>
  <c r="C206" i="6"/>
  <c r="AN205" i="6"/>
  <c r="AD205" i="6"/>
  <c r="X205" i="6"/>
  <c r="C205" i="6"/>
  <c r="AN204" i="6"/>
  <c r="AD204" i="6"/>
  <c r="X204" i="6"/>
  <c r="O204" i="6"/>
  <c r="G204" i="6"/>
  <c r="D204" i="6"/>
  <c r="C204" i="6"/>
  <c r="AN203" i="6"/>
  <c r="X203" i="6"/>
  <c r="U203" i="6"/>
  <c r="O203" i="6"/>
  <c r="G203" i="6"/>
  <c r="D203" i="6"/>
  <c r="H203" i="6" s="1"/>
  <c r="C203" i="6"/>
  <c r="AN202" i="6"/>
  <c r="AK202" i="6"/>
  <c r="X202" i="6"/>
  <c r="O202" i="6"/>
  <c r="G202" i="6"/>
  <c r="D202" i="6"/>
  <c r="C202" i="6"/>
  <c r="AO201" i="6"/>
  <c r="AN201" i="6"/>
  <c r="AM201" i="6"/>
  <c r="AL201" i="6"/>
  <c r="AH201" i="6"/>
  <c r="AF201" i="6"/>
  <c r="AD201" i="6"/>
  <c r="AN200" i="6"/>
  <c r="AD200" i="6"/>
  <c r="X200" i="6"/>
  <c r="O200" i="6"/>
  <c r="G200" i="6"/>
  <c r="D200" i="6"/>
  <c r="C200" i="6"/>
  <c r="AN199" i="6"/>
  <c r="X199" i="6"/>
  <c r="U199" i="6"/>
  <c r="O199" i="6"/>
  <c r="G199" i="6"/>
  <c r="D199" i="6"/>
  <c r="H199" i="6" s="1"/>
  <c r="AN198" i="6"/>
  <c r="AK198" i="6"/>
  <c r="AD198" i="6"/>
  <c r="X198" i="6"/>
  <c r="O198" i="6"/>
  <c r="G198" i="6"/>
  <c r="D198" i="6"/>
  <c r="C198" i="6"/>
  <c r="AO197" i="6"/>
  <c r="AN197" i="6"/>
  <c r="AM197" i="6"/>
  <c r="AL197" i="6"/>
  <c r="AH197" i="6"/>
  <c r="AF197" i="6"/>
  <c r="AD197" i="6"/>
  <c r="AN196" i="6"/>
  <c r="AK196" i="6"/>
  <c r="X196" i="6"/>
  <c r="O196" i="6"/>
  <c r="G196" i="6"/>
  <c r="D196" i="6"/>
  <c r="C196" i="6"/>
  <c r="AO195" i="6"/>
  <c r="AN195" i="6"/>
  <c r="AM195" i="6"/>
  <c r="AL195" i="6"/>
  <c r="AH195" i="6"/>
  <c r="AF195" i="6"/>
  <c r="AD195" i="6"/>
  <c r="AN194" i="6"/>
  <c r="AD194" i="6"/>
  <c r="X194" i="6"/>
  <c r="O194" i="6"/>
  <c r="G194" i="6"/>
  <c r="D194" i="6"/>
  <c r="C194" i="6"/>
  <c r="AN193" i="6"/>
  <c r="X193" i="6"/>
  <c r="U193" i="6"/>
  <c r="O193" i="6"/>
  <c r="G193" i="6"/>
  <c r="D193" i="6"/>
  <c r="H193" i="6" s="1"/>
  <c r="C193" i="6"/>
  <c r="AN192" i="6"/>
  <c r="X192" i="6"/>
  <c r="O192" i="6"/>
  <c r="G192" i="6"/>
  <c r="D192" i="6"/>
  <c r="C192" i="6"/>
  <c r="AN191" i="6"/>
  <c r="X191" i="6"/>
  <c r="U191" i="6"/>
  <c r="O191" i="6"/>
  <c r="H191" i="6"/>
  <c r="G191" i="6"/>
  <c r="D191" i="6"/>
  <c r="C191" i="6"/>
  <c r="AN190" i="6"/>
  <c r="AD190" i="6"/>
  <c r="X190" i="6"/>
  <c r="O190" i="6"/>
  <c r="G190" i="6"/>
  <c r="D190" i="6"/>
  <c r="C190" i="6"/>
  <c r="AN189" i="6"/>
  <c r="X189" i="6"/>
  <c r="U189" i="6"/>
  <c r="O189" i="6"/>
  <c r="G189" i="6"/>
  <c r="D189" i="6"/>
  <c r="H189" i="6" s="1"/>
  <c r="C189" i="6"/>
  <c r="AN188" i="6"/>
  <c r="X188" i="6"/>
  <c r="O188" i="6"/>
  <c r="G188" i="6"/>
  <c r="D188" i="6"/>
  <c r="C188" i="6"/>
  <c r="AN187" i="6"/>
  <c r="X187" i="6"/>
  <c r="C187" i="6"/>
  <c r="AN186" i="6"/>
  <c r="X186" i="6"/>
  <c r="C186" i="6"/>
  <c r="AN185" i="6"/>
  <c r="X185" i="6"/>
  <c r="C185" i="6"/>
  <c r="AN184" i="6"/>
  <c r="X184" i="6"/>
  <c r="C184" i="6"/>
  <c r="AN183" i="6"/>
  <c r="X183" i="6"/>
  <c r="U183" i="6"/>
  <c r="O183" i="6"/>
  <c r="H183" i="6"/>
  <c r="G183" i="6"/>
  <c r="D183" i="6"/>
  <c r="C183" i="6"/>
  <c r="AN182" i="6"/>
  <c r="AD182" i="6"/>
  <c r="X182" i="6"/>
  <c r="O182" i="6"/>
  <c r="G182" i="6"/>
  <c r="D182" i="6"/>
  <c r="C182" i="6"/>
  <c r="AN181" i="6"/>
  <c r="X181" i="6"/>
  <c r="U181" i="6"/>
  <c r="O181" i="6"/>
  <c r="G181" i="6"/>
  <c r="D181" i="6"/>
  <c r="H181" i="6" s="1"/>
  <c r="C181" i="6"/>
  <c r="AN180" i="6"/>
  <c r="X180" i="6"/>
  <c r="O180" i="6"/>
  <c r="G180" i="6"/>
  <c r="D180" i="6"/>
  <c r="C180" i="6"/>
  <c r="AN179" i="6"/>
  <c r="X179" i="6"/>
  <c r="U179" i="6"/>
  <c r="O179" i="6"/>
  <c r="H179" i="6"/>
  <c r="G179" i="6"/>
  <c r="D179" i="6"/>
  <c r="C179" i="6"/>
  <c r="AN178" i="6"/>
  <c r="AD178" i="6"/>
  <c r="X178" i="6"/>
  <c r="O178" i="6"/>
  <c r="G178" i="6"/>
  <c r="D178" i="6"/>
  <c r="C178" i="6"/>
  <c r="AN177" i="6"/>
  <c r="X177" i="6"/>
  <c r="U177" i="6"/>
  <c r="O177" i="6"/>
  <c r="G177" i="6"/>
  <c r="D177" i="6"/>
  <c r="H177" i="6" s="1"/>
  <c r="C177" i="6"/>
  <c r="AN176" i="6"/>
  <c r="AK176" i="6"/>
  <c r="X176" i="6"/>
  <c r="O176" i="6"/>
  <c r="G176" i="6"/>
  <c r="D176" i="6"/>
  <c r="C176" i="6"/>
  <c r="AO175" i="6"/>
  <c r="AN175" i="6"/>
  <c r="AM175" i="6"/>
  <c r="AL175" i="6"/>
  <c r="AH175" i="6"/>
  <c r="AF175" i="6"/>
  <c r="AD175" i="6"/>
  <c r="AN174" i="6"/>
  <c r="AK174" i="6"/>
  <c r="AD174" i="6"/>
  <c r="X174" i="6"/>
  <c r="O174" i="6"/>
  <c r="G174" i="6"/>
  <c r="D174" i="6"/>
  <c r="C174" i="6"/>
  <c r="AO173" i="6"/>
  <c r="AN173" i="6"/>
  <c r="AM173" i="6"/>
  <c r="AL173" i="6"/>
  <c r="AH173" i="6"/>
  <c r="AF173" i="6"/>
  <c r="AD173" i="6"/>
  <c r="AN172" i="6"/>
  <c r="X172" i="6"/>
  <c r="O172" i="6"/>
  <c r="G172" i="6"/>
  <c r="D172" i="6"/>
  <c r="C172" i="6"/>
  <c r="AN171" i="6"/>
  <c r="X171" i="6"/>
  <c r="C171" i="6"/>
  <c r="AN170" i="6"/>
  <c r="X170" i="6"/>
  <c r="C170" i="6"/>
  <c r="AN169" i="6"/>
  <c r="X169" i="6"/>
  <c r="C169" i="6"/>
  <c r="AN168" i="6"/>
  <c r="X168" i="6"/>
  <c r="C168" i="6"/>
  <c r="AN167" i="6"/>
  <c r="X167" i="6"/>
  <c r="C167" i="6"/>
  <c r="AN166" i="6"/>
  <c r="X166" i="6"/>
  <c r="C166" i="6"/>
  <c r="AN165" i="6"/>
  <c r="Y165" i="6"/>
  <c r="AK166" i="6" s="1"/>
  <c r="X165" i="6"/>
  <c r="C165" i="6"/>
  <c r="AN164" i="6"/>
  <c r="AL164" i="6"/>
  <c r="Y164" i="6"/>
  <c r="AK165" i="6" s="1"/>
  <c r="X164" i="6"/>
  <c r="C164" i="6"/>
  <c r="AN163" i="6"/>
  <c r="X163" i="6"/>
  <c r="C163" i="6"/>
  <c r="AN162" i="6"/>
  <c r="X162" i="6"/>
  <c r="C162" i="6"/>
  <c r="AN161" i="6"/>
  <c r="AL161" i="6"/>
  <c r="Y161" i="6"/>
  <c r="AK162" i="6" s="1"/>
  <c r="X161" i="6"/>
  <c r="C161" i="6"/>
  <c r="AN160" i="6"/>
  <c r="AK160" i="6"/>
  <c r="X160" i="6"/>
  <c r="U160" i="6"/>
  <c r="O160" i="6"/>
  <c r="H160" i="6"/>
  <c r="G160" i="6"/>
  <c r="D160" i="6"/>
  <c r="AO159" i="6"/>
  <c r="AN159" i="6"/>
  <c r="AM159" i="6"/>
  <c r="AL159" i="6"/>
  <c r="AH159" i="6"/>
  <c r="AF159" i="6"/>
  <c r="AD159" i="6"/>
  <c r="AN158" i="6"/>
  <c r="X158" i="6"/>
  <c r="U158" i="6"/>
  <c r="O158" i="6"/>
  <c r="G158" i="6"/>
  <c r="D158" i="6"/>
  <c r="H158" i="6" s="1"/>
  <c r="C158" i="6"/>
  <c r="AN157" i="6"/>
  <c r="X157" i="6"/>
  <c r="O157" i="6"/>
  <c r="G157" i="6"/>
  <c r="D157" i="6"/>
  <c r="C157" i="6"/>
  <c r="AN156" i="6"/>
  <c r="X156" i="6"/>
  <c r="U156" i="6"/>
  <c r="O156" i="6"/>
  <c r="H156" i="6"/>
  <c r="G156" i="6"/>
  <c r="D156" i="6"/>
  <c r="C156" i="6"/>
  <c r="AN155" i="6"/>
  <c r="AD155" i="6"/>
  <c r="X155" i="6"/>
  <c r="O155" i="6"/>
  <c r="G155" i="6"/>
  <c r="D155" i="6"/>
  <c r="C155" i="6"/>
  <c r="AN154" i="6"/>
  <c r="X154" i="6"/>
  <c r="U154" i="6"/>
  <c r="O154" i="6"/>
  <c r="G154" i="6"/>
  <c r="D154" i="6"/>
  <c r="H154" i="6" s="1"/>
  <c r="C154" i="6"/>
  <c r="AN153" i="6"/>
  <c r="X153" i="6"/>
  <c r="O153" i="6"/>
  <c r="G153" i="6"/>
  <c r="D153" i="6"/>
  <c r="C153" i="6"/>
  <c r="AN152" i="6"/>
  <c r="AK152" i="6"/>
  <c r="X152" i="6"/>
  <c r="U152" i="6"/>
  <c r="O152" i="6"/>
  <c r="G152" i="6"/>
  <c r="D152" i="6"/>
  <c r="H152" i="6" s="1"/>
  <c r="C152" i="6"/>
  <c r="AO151" i="6"/>
  <c r="AN151" i="6"/>
  <c r="AM151" i="6"/>
  <c r="AL151" i="6"/>
  <c r="AH151" i="6"/>
  <c r="AF151" i="6"/>
  <c r="AD151" i="6"/>
  <c r="AN150" i="6"/>
  <c r="X150" i="6"/>
  <c r="U150" i="6"/>
  <c r="O150" i="6"/>
  <c r="G150" i="6"/>
  <c r="D150" i="6"/>
  <c r="H150" i="6" s="1"/>
  <c r="AN149" i="6"/>
  <c r="AD149" i="6"/>
  <c r="X149" i="6"/>
  <c r="O149" i="6"/>
  <c r="G149" i="6"/>
  <c r="D149" i="6"/>
  <c r="C149" i="6"/>
  <c r="AN148" i="6"/>
  <c r="X148" i="6"/>
  <c r="U148" i="6"/>
  <c r="O148" i="6"/>
  <c r="G148" i="6"/>
  <c r="D148" i="6"/>
  <c r="H148" i="6" s="1"/>
  <c r="AN147" i="6"/>
  <c r="AD147" i="6"/>
  <c r="X147" i="6"/>
  <c r="O147" i="6"/>
  <c r="G147" i="6"/>
  <c r="D147" i="6"/>
  <c r="C147" i="6"/>
  <c r="AN146" i="6"/>
  <c r="X146" i="6"/>
  <c r="U146" i="6"/>
  <c r="O146" i="6"/>
  <c r="G146" i="6"/>
  <c r="D146" i="6"/>
  <c r="H146" i="6" s="1"/>
  <c r="AN145" i="6"/>
  <c r="AK145" i="6"/>
  <c r="AD145" i="6"/>
  <c r="X145" i="6"/>
  <c r="O145" i="6"/>
  <c r="G145" i="6"/>
  <c r="D145" i="6"/>
  <c r="C145" i="6"/>
  <c r="AO144" i="6"/>
  <c r="AN144" i="6"/>
  <c r="AM144" i="6"/>
  <c r="AL144" i="6"/>
  <c r="AH144" i="6"/>
  <c r="AF144" i="6"/>
  <c r="AD144" i="6"/>
  <c r="AN143" i="6"/>
  <c r="X143" i="6"/>
  <c r="C143" i="6"/>
  <c r="AN142" i="6"/>
  <c r="X142" i="6"/>
  <c r="AM142" i="6" s="1"/>
  <c r="O142" i="6"/>
  <c r="G142" i="6"/>
  <c r="D142" i="6"/>
  <c r="C142" i="6"/>
  <c r="AN141" i="6"/>
  <c r="X141" i="6"/>
  <c r="U141" i="6"/>
  <c r="O141" i="6"/>
  <c r="H141" i="6"/>
  <c r="G141" i="6"/>
  <c r="D141" i="6"/>
  <c r="C141" i="6"/>
  <c r="AN140" i="6"/>
  <c r="AD140" i="6"/>
  <c r="X140" i="6"/>
  <c r="O140" i="6"/>
  <c r="G140" i="6"/>
  <c r="D140" i="6"/>
  <c r="C140" i="6"/>
  <c r="AN139" i="6"/>
  <c r="X139" i="6"/>
  <c r="U139" i="6"/>
  <c r="O139" i="6"/>
  <c r="G139" i="6"/>
  <c r="D139" i="6"/>
  <c r="H139" i="6" s="1"/>
  <c r="C139" i="6"/>
  <c r="AN138" i="6"/>
  <c r="X138" i="6"/>
  <c r="AM138" i="6" s="1"/>
  <c r="O138" i="6"/>
  <c r="G138" i="6"/>
  <c r="D138" i="6"/>
  <c r="C138" i="6"/>
  <c r="AN137" i="6"/>
  <c r="X137" i="6"/>
  <c r="U137" i="6"/>
  <c r="O137" i="6"/>
  <c r="H137" i="6"/>
  <c r="G137" i="6"/>
  <c r="D137" i="6"/>
  <c r="C137" i="6"/>
  <c r="AN136" i="6"/>
  <c r="AD136" i="6"/>
  <c r="X136" i="6"/>
  <c r="O136" i="6"/>
  <c r="G136" i="6"/>
  <c r="D136" i="6"/>
  <c r="C136" i="6"/>
  <c r="AN135" i="6"/>
  <c r="X135" i="6"/>
  <c r="U135" i="6"/>
  <c r="O135" i="6"/>
  <c r="G135" i="6"/>
  <c r="D135" i="6"/>
  <c r="H135" i="6" s="1"/>
  <c r="C135" i="6"/>
  <c r="AN134" i="6"/>
  <c r="X134" i="6"/>
  <c r="O134" i="6"/>
  <c r="G134" i="6"/>
  <c r="D134" i="6"/>
  <c r="C134" i="6"/>
  <c r="AN133" i="6"/>
  <c r="X133" i="6"/>
  <c r="U133" i="6"/>
  <c r="O133" i="6"/>
  <c r="H133" i="6"/>
  <c r="G133" i="6"/>
  <c r="D133" i="6"/>
  <c r="C133" i="6"/>
  <c r="AN132" i="6"/>
  <c r="AD132" i="6"/>
  <c r="X132" i="6"/>
  <c r="O132" i="6"/>
  <c r="G132" i="6"/>
  <c r="D132" i="6"/>
  <c r="C132" i="6"/>
  <c r="AN131" i="6"/>
  <c r="AL131" i="6"/>
  <c r="Y131" i="6"/>
  <c r="AK132" i="6" s="1"/>
  <c r="X131" i="6"/>
  <c r="U131" i="6"/>
  <c r="O131" i="6"/>
  <c r="H131" i="6"/>
  <c r="G131" i="6"/>
  <c r="D131" i="6"/>
  <c r="C131" i="6"/>
  <c r="AN130" i="6"/>
  <c r="X130" i="6"/>
  <c r="O130" i="6"/>
  <c r="G130" i="6"/>
  <c r="D130" i="6"/>
  <c r="C130" i="6"/>
  <c r="AN129" i="6"/>
  <c r="AK129" i="6"/>
  <c r="X129" i="6"/>
  <c r="U129" i="6"/>
  <c r="O129" i="6"/>
  <c r="G129" i="6"/>
  <c r="D129" i="6"/>
  <c r="H129" i="6" s="1"/>
  <c r="C129" i="6"/>
  <c r="AO128" i="6"/>
  <c r="AN128" i="6"/>
  <c r="AM128" i="6"/>
  <c r="AL128" i="6"/>
  <c r="AH128" i="6"/>
  <c r="AF128" i="6"/>
  <c r="AD128" i="6"/>
  <c r="AN127" i="6"/>
  <c r="X127" i="6"/>
  <c r="U127" i="6"/>
  <c r="O127" i="6"/>
  <c r="G127" i="6"/>
  <c r="D127" i="6"/>
  <c r="H127" i="6" s="1"/>
  <c r="AN126" i="6"/>
  <c r="AD126" i="6"/>
  <c r="X126" i="6"/>
  <c r="O126" i="6"/>
  <c r="G126" i="6"/>
  <c r="D126" i="6"/>
  <c r="C126" i="6"/>
  <c r="AN125" i="6"/>
  <c r="AM125" i="6"/>
  <c r="AD125" i="6"/>
  <c r="Z125" i="6"/>
  <c r="AO125" i="6" s="1"/>
  <c r="U125" i="6"/>
  <c r="O125" i="6"/>
  <c r="I125" i="6"/>
  <c r="G125" i="6"/>
  <c r="H125" i="6" s="1"/>
  <c r="D125" i="6"/>
  <c r="C125" i="6"/>
  <c r="AN124" i="6"/>
  <c r="X124" i="6"/>
  <c r="U124" i="6"/>
  <c r="O124" i="6"/>
  <c r="H124" i="6"/>
  <c r="G124" i="6"/>
  <c r="D124" i="6"/>
  <c r="AN123" i="6"/>
  <c r="X123" i="6"/>
  <c r="O123" i="6"/>
  <c r="G123" i="6"/>
  <c r="D123" i="6"/>
  <c r="C123" i="6"/>
  <c r="AN122" i="6"/>
  <c r="X122" i="6"/>
  <c r="U122" i="6"/>
  <c r="O122" i="6"/>
  <c r="H122" i="6"/>
  <c r="G122" i="6"/>
  <c r="D122" i="6"/>
  <c r="AN121" i="6"/>
  <c r="X121" i="6"/>
  <c r="AM121" i="6" s="1"/>
  <c r="O121" i="6"/>
  <c r="G121" i="6"/>
  <c r="D121" i="6"/>
  <c r="C121" i="6"/>
  <c r="AN120" i="6"/>
  <c r="X120" i="6"/>
  <c r="U120" i="6"/>
  <c r="O120" i="6"/>
  <c r="H120" i="6"/>
  <c r="G120" i="6"/>
  <c r="D120" i="6"/>
  <c r="AN119" i="6"/>
  <c r="AK119" i="6"/>
  <c r="X119" i="6"/>
  <c r="O119" i="6"/>
  <c r="G119" i="6"/>
  <c r="D119" i="6"/>
  <c r="C119" i="6"/>
  <c r="AO118" i="6"/>
  <c r="AN118" i="6"/>
  <c r="AM118" i="6"/>
  <c r="AL118" i="6"/>
  <c r="AH118" i="6"/>
  <c r="AF118" i="6"/>
  <c r="AD118" i="6"/>
  <c r="AN117" i="6"/>
  <c r="AD117" i="6"/>
  <c r="X117" i="6"/>
  <c r="O117" i="6"/>
  <c r="G117" i="6"/>
  <c r="D117" i="6"/>
  <c r="C117" i="6"/>
  <c r="AN116" i="6"/>
  <c r="X116" i="6"/>
  <c r="C116" i="6"/>
  <c r="AN115" i="6"/>
  <c r="AL115" i="6"/>
  <c r="AK115" i="6"/>
  <c r="Y115" i="6"/>
  <c r="AK116" i="6" s="1"/>
  <c r="X115" i="6"/>
  <c r="U115" i="6"/>
  <c r="O115" i="6"/>
  <c r="G115" i="6"/>
  <c r="D115" i="6"/>
  <c r="H115" i="6" s="1"/>
  <c r="C115" i="6"/>
  <c r="AO114" i="6"/>
  <c r="AN114" i="6"/>
  <c r="AM114" i="6"/>
  <c r="AL114" i="6"/>
  <c r="AH114" i="6"/>
  <c r="AF114" i="6"/>
  <c r="AD114" i="6"/>
  <c r="AN113" i="6"/>
  <c r="X113" i="6"/>
  <c r="C113" i="6"/>
  <c r="AN112" i="6"/>
  <c r="X112" i="6"/>
  <c r="U112" i="6"/>
  <c r="O112" i="6"/>
  <c r="H112" i="6"/>
  <c r="G112" i="6"/>
  <c r="D112" i="6"/>
  <c r="AN111" i="6"/>
  <c r="X111" i="6"/>
  <c r="AN110" i="6"/>
  <c r="AD110" i="6"/>
  <c r="X110" i="6"/>
  <c r="AN109" i="6"/>
  <c r="X109" i="6"/>
  <c r="O109" i="6"/>
  <c r="G109" i="6"/>
  <c r="D109" i="6"/>
  <c r="C109" i="6"/>
  <c r="AN108" i="6"/>
  <c r="AK108" i="6"/>
  <c r="X108" i="6"/>
  <c r="U108" i="6"/>
  <c r="O108" i="6"/>
  <c r="G108" i="6"/>
  <c r="D108" i="6"/>
  <c r="H108" i="6" s="1"/>
  <c r="AO107" i="6"/>
  <c r="AN107" i="6"/>
  <c r="AM107" i="6"/>
  <c r="AL107" i="6"/>
  <c r="AH107" i="6"/>
  <c r="AF107" i="6"/>
  <c r="AD107" i="6"/>
  <c r="AN106" i="6"/>
  <c r="X106" i="6"/>
  <c r="U106" i="6"/>
  <c r="O106" i="6"/>
  <c r="H106" i="6"/>
  <c r="G106" i="6"/>
  <c r="D106" i="6"/>
  <c r="C106" i="6"/>
  <c r="AN105" i="6"/>
  <c r="AK105" i="6"/>
  <c r="AD105" i="6"/>
  <c r="X105" i="6"/>
  <c r="O105" i="6"/>
  <c r="G105" i="6"/>
  <c r="D105" i="6"/>
  <c r="C105" i="6"/>
  <c r="AO104" i="6"/>
  <c r="AN104" i="6"/>
  <c r="AM104" i="6"/>
  <c r="AL104" i="6"/>
  <c r="AH104" i="6"/>
  <c r="AF104" i="6"/>
  <c r="AD104" i="6"/>
  <c r="AN103" i="6"/>
  <c r="X103" i="6"/>
  <c r="AN102" i="6"/>
  <c r="AD102" i="6"/>
  <c r="X102" i="6"/>
  <c r="AN101" i="6"/>
  <c r="X101" i="6"/>
  <c r="AN100" i="6"/>
  <c r="AD100" i="6"/>
  <c r="X100" i="6"/>
  <c r="AN99" i="6"/>
  <c r="X99" i="6"/>
  <c r="AN98" i="6"/>
  <c r="AD98" i="6"/>
  <c r="X98" i="6"/>
  <c r="O98" i="6"/>
  <c r="G98" i="6"/>
  <c r="D98" i="6"/>
  <c r="C98" i="6"/>
  <c r="AN97" i="6"/>
  <c r="AM97" i="6"/>
  <c r="AK97" i="6"/>
  <c r="AD97" i="6"/>
  <c r="Z97" i="6"/>
  <c r="AO97" i="6" s="1"/>
  <c r="O97" i="6"/>
  <c r="I97" i="6"/>
  <c r="G97" i="6"/>
  <c r="H97" i="6" s="1"/>
  <c r="D97" i="6"/>
  <c r="C97" i="6"/>
  <c r="AO96" i="6"/>
  <c r="AN96" i="6"/>
  <c r="AM96" i="6"/>
  <c r="AL96" i="6"/>
  <c r="AH96" i="6"/>
  <c r="AF96" i="6"/>
  <c r="AD96" i="6"/>
  <c r="AN95" i="6"/>
  <c r="X95" i="6"/>
  <c r="O95" i="6"/>
  <c r="G95" i="6"/>
  <c r="D95" i="6"/>
  <c r="C95" i="6"/>
  <c r="AN94" i="6"/>
  <c r="X94" i="6"/>
  <c r="U94" i="6"/>
  <c r="O94" i="6"/>
  <c r="H94" i="6"/>
  <c r="G94" i="6"/>
  <c r="D94" i="6"/>
  <c r="AN93" i="6"/>
  <c r="X93" i="6"/>
  <c r="O93" i="6"/>
  <c r="G93" i="6"/>
  <c r="D93" i="6"/>
  <c r="C93" i="6"/>
  <c r="AN92" i="6"/>
  <c r="X92" i="6"/>
  <c r="U92" i="6"/>
  <c r="O92" i="6"/>
  <c r="H92" i="6"/>
  <c r="G92" i="6"/>
  <c r="D92" i="6"/>
  <c r="AN91" i="6"/>
  <c r="X91" i="6"/>
  <c r="O91" i="6"/>
  <c r="G91" i="6"/>
  <c r="D91" i="6"/>
  <c r="C91" i="6"/>
  <c r="AN90" i="6"/>
  <c r="X90" i="6"/>
  <c r="U90" i="6"/>
  <c r="O90" i="6"/>
  <c r="H90" i="6"/>
  <c r="G90" i="6"/>
  <c r="D90" i="6"/>
  <c r="AN89" i="6"/>
  <c r="X89" i="6"/>
  <c r="O89" i="6"/>
  <c r="G89" i="6"/>
  <c r="D89" i="6"/>
  <c r="C89" i="6"/>
  <c r="AN88" i="6"/>
  <c r="X88" i="6"/>
  <c r="U88" i="6"/>
  <c r="O88" i="6"/>
  <c r="H88" i="6"/>
  <c r="G88" i="6"/>
  <c r="D88" i="6"/>
  <c r="AN87" i="6"/>
  <c r="X87" i="6"/>
  <c r="O87" i="6"/>
  <c r="G87" i="6"/>
  <c r="D87" i="6"/>
  <c r="C87" i="6"/>
  <c r="AN86" i="6"/>
  <c r="AM86" i="6"/>
  <c r="AK86" i="6"/>
  <c r="AD86" i="6"/>
  <c r="Z86" i="6"/>
  <c r="AO86" i="6" s="1"/>
  <c r="U86" i="6"/>
  <c r="O86" i="6"/>
  <c r="I86" i="6"/>
  <c r="G86" i="6"/>
  <c r="H86" i="6" s="1"/>
  <c r="D86" i="6"/>
  <c r="C86" i="6"/>
  <c r="AO85" i="6"/>
  <c r="AN85" i="6"/>
  <c r="AM85" i="6"/>
  <c r="AL85" i="6"/>
  <c r="AH85" i="6"/>
  <c r="AF85" i="6"/>
  <c r="AD85" i="6"/>
  <c r="AN84" i="6"/>
  <c r="AD84" i="6"/>
  <c r="X84" i="6"/>
  <c r="O84" i="6"/>
  <c r="G84" i="6"/>
  <c r="D84" i="6"/>
  <c r="C84" i="6"/>
  <c r="AN83" i="6"/>
  <c r="X83" i="6"/>
  <c r="C83" i="6"/>
  <c r="AN82" i="6"/>
  <c r="X82" i="6"/>
  <c r="C82" i="6"/>
  <c r="AN81" i="6"/>
  <c r="X81" i="6"/>
  <c r="C81" i="6"/>
  <c r="AN80" i="6"/>
  <c r="X80" i="6"/>
  <c r="C80" i="6"/>
  <c r="AN79" i="6"/>
  <c r="X79" i="6"/>
  <c r="C79" i="6"/>
  <c r="AN78" i="6"/>
  <c r="X78" i="6"/>
  <c r="C78" i="6"/>
  <c r="AN77" i="6"/>
  <c r="X77" i="6"/>
  <c r="C77" i="6"/>
  <c r="AN76" i="6"/>
  <c r="X76" i="6"/>
  <c r="C76" i="6"/>
  <c r="AN75" i="6"/>
  <c r="X75" i="6"/>
  <c r="C75" i="6"/>
  <c r="AN74" i="6"/>
  <c r="X74" i="6"/>
  <c r="C74" i="6"/>
  <c r="AN73" i="6"/>
  <c r="X73" i="6"/>
  <c r="C73" i="6"/>
  <c r="AN72" i="6"/>
  <c r="X72" i="6"/>
  <c r="C72" i="6"/>
  <c r="AN71" i="6"/>
  <c r="X71" i="6"/>
  <c r="C71" i="6"/>
  <c r="AN70" i="6"/>
  <c r="X70" i="6"/>
  <c r="U70" i="6"/>
  <c r="O70" i="6"/>
  <c r="H70" i="6"/>
  <c r="G70" i="6"/>
  <c r="D70" i="6"/>
  <c r="AN69" i="6"/>
  <c r="X69" i="6"/>
  <c r="O69" i="6"/>
  <c r="G69" i="6"/>
  <c r="D69" i="6"/>
  <c r="C69" i="6"/>
  <c r="AN68" i="6"/>
  <c r="AM68" i="6"/>
  <c r="AD68" i="6"/>
  <c r="Z68" i="6"/>
  <c r="AO68" i="6" s="1"/>
  <c r="C68" i="6"/>
  <c r="AN67" i="6"/>
  <c r="AM67" i="6"/>
  <c r="AD67" i="6"/>
  <c r="Z67" i="6"/>
  <c r="AO67" i="6" s="1"/>
  <c r="C67" i="6"/>
  <c r="AN66" i="6"/>
  <c r="AM66" i="6"/>
  <c r="AK66" i="6"/>
  <c r="AD66" i="6"/>
  <c r="Z66" i="6"/>
  <c r="AO66" i="6" s="1"/>
  <c r="U66" i="6"/>
  <c r="O66" i="6"/>
  <c r="I66" i="6"/>
  <c r="G66" i="6"/>
  <c r="H66" i="6" s="1"/>
  <c r="D66" i="6"/>
  <c r="C66" i="6"/>
  <c r="AO65" i="6"/>
  <c r="AN65" i="6"/>
  <c r="AM65" i="6"/>
  <c r="AL65" i="6"/>
  <c r="AH65" i="6"/>
  <c r="AF65" i="6"/>
  <c r="AD65" i="6"/>
  <c r="AN64" i="6"/>
  <c r="AD64" i="6"/>
  <c r="X64" i="6"/>
  <c r="O64" i="6"/>
  <c r="G64" i="6"/>
  <c r="D64" i="6"/>
  <c r="C64" i="6"/>
  <c r="AN63" i="6"/>
  <c r="X63" i="6"/>
  <c r="U63" i="6"/>
  <c r="O63" i="6"/>
  <c r="G63" i="6"/>
  <c r="D63" i="6"/>
  <c r="H63" i="6" s="1"/>
  <c r="AN62" i="6"/>
  <c r="AD62" i="6"/>
  <c r="X62" i="6"/>
  <c r="O62" i="6"/>
  <c r="G62" i="6"/>
  <c r="D62" i="6"/>
  <c r="C62" i="6"/>
  <c r="AN61" i="6"/>
  <c r="AK61" i="6"/>
  <c r="X61" i="6"/>
  <c r="U61" i="6"/>
  <c r="O61" i="6"/>
  <c r="I61" i="6"/>
  <c r="I263" i="6" s="1"/>
  <c r="G61" i="6"/>
  <c r="H61" i="6" s="1"/>
  <c r="D61" i="6"/>
  <c r="C61" i="6"/>
  <c r="AO60" i="6"/>
  <c r="AN60" i="6"/>
  <c r="AM60" i="6"/>
  <c r="AL60" i="6"/>
  <c r="AH60" i="6"/>
  <c r="AF60" i="6"/>
  <c r="AD60" i="6"/>
  <c r="AN59" i="6"/>
  <c r="AD59" i="6"/>
  <c r="X59" i="6"/>
  <c r="O59" i="6"/>
  <c r="G59" i="6"/>
  <c r="D59" i="6"/>
  <c r="C59" i="6"/>
  <c r="AN58" i="6"/>
  <c r="X58" i="6"/>
  <c r="U58" i="6"/>
  <c r="O58" i="6"/>
  <c r="G58" i="6"/>
  <c r="D58" i="6"/>
  <c r="H58" i="6" s="1"/>
  <c r="AN57" i="6"/>
  <c r="AD57" i="6"/>
  <c r="X57" i="6"/>
  <c r="O57" i="6"/>
  <c r="G57" i="6"/>
  <c r="D57" i="6"/>
  <c r="C57" i="6"/>
  <c r="AN56" i="6"/>
  <c r="X56" i="6"/>
  <c r="U56" i="6"/>
  <c r="O56" i="6"/>
  <c r="G56" i="6"/>
  <c r="D56" i="6"/>
  <c r="H56" i="6" s="1"/>
  <c r="AN55" i="6"/>
  <c r="AD55" i="6"/>
  <c r="X55" i="6"/>
  <c r="O55" i="6"/>
  <c r="G55" i="6"/>
  <c r="D55" i="6"/>
  <c r="C55" i="6"/>
  <c r="AN54" i="6"/>
  <c r="X54" i="6"/>
  <c r="U54" i="6"/>
  <c r="O54" i="6"/>
  <c r="G54" i="6"/>
  <c r="D54" i="6"/>
  <c r="H54" i="6" s="1"/>
  <c r="AN53" i="6"/>
  <c r="AD53" i="6"/>
  <c r="X53" i="6"/>
  <c r="C53" i="6"/>
  <c r="AN52" i="6"/>
  <c r="AD52" i="6"/>
  <c r="X52" i="6"/>
  <c r="C52" i="6"/>
  <c r="AN51" i="6"/>
  <c r="AD51" i="6"/>
  <c r="X51" i="6"/>
  <c r="O51" i="6"/>
  <c r="G51" i="6"/>
  <c r="D51" i="6"/>
  <c r="C51" i="6"/>
  <c r="AN50" i="6"/>
  <c r="X50" i="6"/>
  <c r="U50" i="6"/>
  <c r="O50" i="6"/>
  <c r="G50" i="6"/>
  <c r="D50" i="6"/>
  <c r="H50" i="6" s="1"/>
  <c r="C50" i="6"/>
  <c r="AN49" i="6"/>
  <c r="X49" i="6"/>
  <c r="O49" i="6"/>
  <c r="G49" i="6"/>
  <c r="D49" i="6"/>
  <c r="C49" i="6"/>
  <c r="AN48" i="6"/>
  <c r="AL48" i="6"/>
  <c r="AK48" i="6"/>
  <c r="Y48" i="6"/>
  <c r="AK49" i="6" s="1"/>
  <c r="X48" i="6"/>
  <c r="U48" i="6"/>
  <c r="O48" i="6"/>
  <c r="H48" i="6"/>
  <c r="G48" i="6"/>
  <c r="D48" i="6"/>
  <c r="C48" i="6"/>
  <c r="AO47" i="6"/>
  <c r="AN47" i="6"/>
  <c r="AM47" i="6"/>
  <c r="AL47" i="6"/>
  <c r="AH47" i="6"/>
  <c r="AF47" i="6"/>
  <c r="AD47" i="6"/>
  <c r="AN46" i="6"/>
  <c r="X46" i="6"/>
  <c r="U46" i="6"/>
  <c r="O46" i="6"/>
  <c r="G46" i="6"/>
  <c r="D46" i="6"/>
  <c r="H46" i="6" s="1"/>
  <c r="AN45" i="6"/>
  <c r="AK45" i="6"/>
  <c r="AD45" i="6"/>
  <c r="X45" i="6"/>
  <c r="O45" i="6"/>
  <c r="G45" i="6"/>
  <c r="D45" i="6"/>
  <c r="C45" i="6"/>
  <c r="AO44" i="6"/>
  <c r="AN44" i="6"/>
  <c r="AM44" i="6"/>
  <c r="AL44" i="6"/>
  <c r="AH44" i="6"/>
  <c r="AF44" i="6"/>
  <c r="AD44" i="6"/>
  <c r="AN43" i="6"/>
  <c r="X43" i="6"/>
  <c r="O43" i="6"/>
  <c r="G43" i="6"/>
  <c r="D43" i="6"/>
  <c r="C43" i="6"/>
  <c r="AN42" i="6"/>
  <c r="X42" i="6"/>
  <c r="U42" i="6"/>
  <c r="O42" i="6"/>
  <c r="H42" i="6"/>
  <c r="G42" i="6"/>
  <c r="D42" i="6"/>
  <c r="C42" i="6"/>
  <c r="AN41" i="6"/>
  <c r="AK41" i="6"/>
  <c r="AD41" i="6"/>
  <c r="X41" i="6"/>
  <c r="O41" i="6"/>
  <c r="G41" i="6"/>
  <c r="D41" i="6"/>
  <c r="C41" i="6"/>
  <c r="AO40" i="6"/>
  <c r="AN40" i="6"/>
  <c r="AM40" i="6"/>
  <c r="AL40" i="6"/>
  <c r="AH40" i="6"/>
  <c r="AF40" i="6"/>
  <c r="AD40" i="6"/>
  <c r="AN39" i="6"/>
  <c r="X39" i="6"/>
  <c r="O39" i="6"/>
  <c r="G39" i="6"/>
  <c r="D39" i="6"/>
  <c r="C39" i="6"/>
  <c r="AN38" i="6"/>
  <c r="X38" i="6"/>
  <c r="U38" i="6"/>
  <c r="O38" i="6"/>
  <c r="H38" i="6"/>
  <c r="G38" i="6"/>
  <c r="D38" i="6"/>
  <c r="AN37" i="6"/>
  <c r="X37" i="6"/>
  <c r="O37" i="6"/>
  <c r="G37" i="6"/>
  <c r="D37" i="6"/>
  <c r="C37" i="6"/>
  <c r="AN36" i="6"/>
  <c r="AK36" i="6"/>
  <c r="X36" i="6"/>
  <c r="U36" i="6"/>
  <c r="O36" i="6"/>
  <c r="G36" i="6"/>
  <c r="D36" i="6"/>
  <c r="H36" i="6" s="1"/>
  <c r="AO35" i="6"/>
  <c r="AN35" i="6"/>
  <c r="AM35" i="6"/>
  <c r="AL35" i="6"/>
  <c r="AH35" i="6"/>
  <c r="AF35" i="6"/>
  <c r="AD35" i="6"/>
  <c r="AN34" i="6"/>
  <c r="AK34" i="6"/>
  <c r="X34" i="6"/>
  <c r="U34" i="6"/>
  <c r="O34" i="6"/>
  <c r="G34" i="6"/>
  <c r="D34" i="6"/>
  <c r="H34" i="6" s="1"/>
  <c r="AO33" i="6"/>
  <c r="AN33" i="6"/>
  <c r="AM33" i="6"/>
  <c r="AL33" i="6"/>
  <c r="AH33" i="6"/>
  <c r="AF33" i="6"/>
  <c r="AD33" i="6"/>
  <c r="AN32" i="6"/>
  <c r="X32" i="6"/>
  <c r="C32" i="6"/>
  <c r="AN31" i="6"/>
  <c r="X31" i="6"/>
  <c r="U31" i="6"/>
  <c r="O31" i="6"/>
  <c r="G31" i="6"/>
  <c r="D31" i="6"/>
  <c r="H31" i="6" s="1"/>
  <c r="AN30" i="6"/>
  <c r="AD30" i="6"/>
  <c r="X30" i="6"/>
  <c r="O30" i="6"/>
  <c r="G30" i="6"/>
  <c r="D30" i="6"/>
  <c r="C30" i="6"/>
  <c r="AN29" i="6"/>
  <c r="X29" i="6"/>
  <c r="U29" i="6"/>
  <c r="O29" i="6"/>
  <c r="G29" i="6"/>
  <c r="D29" i="6"/>
  <c r="H29" i="6" s="1"/>
  <c r="AN28" i="6"/>
  <c r="AD28" i="6"/>
  <c r="X28" i="6"/>
  <c r="O28" i="6"/>
  <c r="G28" i="6"/>
  <c r="D28" i="6"/>
  <c r="C28" i="6"/>
  <c r="AN27" i="6"/>
  <c r="X27" i="6"/>
  <c r="U27" i="6"/>
  <c r="O27" i="6"/>
  <c r="G27" i="6"/>
  <c r="D27" i="6"/>
  <c r="H27" i="6" s="1"/>
  <c r="AN26" i="6"/>
  <c r="AD26" i="6"/>
  <c r="X26" i="6"/>
  <c r="O26" i="6"/>
  <c r="G26" i="6"/>
  <c r="D26" i="6"/>
  <c r="C26" i="6"/>
  <c r="AN25" i="6"/>
  <c r="X25" i="6"/>
  <c r="U25" i="6"/>
  <c r="O25" i="6"/>
  <c r="G25" i="6"/>
  <c r="D25" i="6"/>
  <c r="H25" i="6" s="1"/>
  <c r="AN24" i="6"/>
  <c r="AD24" i="6"/>
  <c r="X24" i="6"/>
  <c r="O24" i="6"/>
  <c r="G24" i="6"/>
  <c r="D24" i="6"/>
  <c r="C24" i="6"/>
  <c r="AN23" i="6"/>
  <c r="X23" i="6"/>
  <c r="U23" i="6"/>
  <c r="O23" i="6"/>
  <c r="G23" i="6"/>
  <c r="D23" i="6"/>
  <c r="H23" i="6" s="1"/>
  <c r="AN22" i="6"/>
  <c r="AK22" i="6"/>
  <c r="AD22" i="6"/>
  <c r="X22" i="6"/>
  <c r="O22" i="6"/>
  <c r="G22" i="6"/>
  <c r="D22" i="6"/>
  <c r="C22" i="6"/>
  <c r="AO21" i="6"/>
  <c r="AN21" i="6"/>
  <c r="AM21" i="6"/>
  <c r="AL21" i="6"/>
  <c r="AH21" i="6"/>
  <c r="AF21" i="6"/>
  <c r="AD21" i="6"/>
  <c r="AN20" i="6"/>
  <c r="X20" i="6"/>
  <c r="O20" i="6"/>
  <c r="G20" i="6"/>
  <c r="D20" i="6"/>
  <c r="C20" i="6"/>
  <c r="AN19" i="6"/>
  <c r="AK19" i="6"/>
  <c r="X19" i="6"/>
  <c r="U19" i="6"/>
  <c r="O19" i="6"/>
  <c r="G19" i="6"/>
  <c r="D19" i="6"/>
  <c r="H19" i="6" s="1"/>
  <c r="AO18" i="6"/>
  <c r="AN18" i="6"/>
  <c r="AM18" i="6"/>
  <c r="AL18" i="6"/>
  <c r="AH18" i="6"/>
  <c r="AF18" i="6"/>
  <c r="AD18" i="6"/>
  <c r="AN17" i="6"/>
  <c r="X17" i="6"/>
  <c r="U17" i="6"/>
  <c r="O17" i="6"/>
  <c r="H17" i="6"/>
  <c r="G17" i="6"/>
  <c r="D17" i="6"/>
  <c r="AN16" i="6"/>
  <c r="AK16" i="6"/>
  <c r="X16" i="6"/>
  <c r="O16" i="6"/>
  <c r="O263" i="6" s="1"/>
  <c r="G16" i="6"/>
  <c r="D16" i="6"/>
  <c r="C16" i="6"/>
  <c r="N263" i="5"/>
  <c r="N261" i="5"/>
  <c r="AC260" i="5"/>
  <c r="AB260" i="5"/>
  <c r="R260" i="5"/>
  <c r="Q260" i="5"/>
  <c r="P260" i="5"/>
  <c r="M260" i="5"/>
  <c r="L260" i="5"/>
  <c r="K260" i="5"/>
  <c r="AE259" i="5"/>
  <c r="AA259" i="5"/>
  <c r="AP259" i="5" s="1"/>
  <c r="X259" i="5"/>
  <c r="T259" i="5"/>
  <c r="S259" i="5"/>
  <c r="O259" i="5"/>
  <c r="N259" i="5"/>
  <c r="J259" i="5"/>
  <c r="G259" i="5"/>
  <c r="D259" i="5"/>
  <c r="C259" i="5"/>
  <c r="AE258" i="5"/>
  <c r="AA258" i="5"/>
  <c r="AP258" i="5" s="1"/>
  <c r="X258" i="5"/>
  <c r="T258" i="5"/>
  <c r="S258" i="5"/>
  <c r="O258" i="5"/>
  <c r="N258" i="5"/>
  <c r="J258" i="5"/>
  <c r="G258" i="5"/>
  <c r="D258" i="5"/>
  <c r="C258" i="5"/>
  <c r="AE257" i="5"/>
  <c r="AA257" i="5"/>
  <c r="AP257" i="5" s="1"/>
  <c r="X257" i="5"/>
  <c r="T257" i="5"/>
  <c r="S257" i="5"/>
  <c r="O257" i="5"/>
  <c r="N257" i="5"/>
  <c r="J257" i="5"/>
  <c r="G257" i="5"/>
  <c r="D257" i="5"/>
  <c r="C257" i="5"/>
  <c r="AE256" i="5"/>
  <c r="AA256" i="5"/>
  <c r="AP256" i="5" s="1"/>
  <c r="X256" i="5"/>
  <c r="T256" i="5"/>
  <c r="S256" i="5"/>
  <c r="O256" i="5"/>
  <c r="N256" i="5"/>
  <c r="J256" i="5"/>
  <c r="G256" i="5"/>
  <c r="D256" i="5"/>
  <c r="C256" i="5"/>
  <c r="AE255" i="5"/>
  <c r="AA255" i="5"/>
  <c r="AP255" i="5" s="1"/>
  <c r="X255" i="5"/>
  <c r="T255" i="5"/>
  <c r="S255" i="5"/>
  <c r="O255" i="5"/>
  <c r="N255" i="5"/>
  <c r="J255" i="5"/>
  <c r="G255" i="5"/>
  <c r="D255" i="5"/>
  <c r="C255" i="5"/>
  <c r="AE254" i="5"/>
  <c r="AA254" i="5"/>
  <c r="AP254" i="5" s="1"/>
  <c r="X254" i="5"/>
  <c r="AM254" i="5" s="1"/>
  <c r="T254" i="5"/>
  <c r="S254" i="5"/>
  <c r="O254" i="5"/>
  <c r="N254" i="5"/>
  <c r="J254" i="5"/>
  <c r="G254" i="5"/>
  <c r="D254" i="5"/>
  <c r="C254" i="5"/>
  <c r="AE253" i="5"/>
  <c r="AA253" i="5"/>
  <c r="AP253" i="5" s="1"/>
  <c r="X253" i="5"/>
  <c r="T253" i="5"/>
  <c r="S253" i="5"/>
  <c r="O253" i="5"/>
  <c r="N253" i="5"/>
  <c r="J253" i="5"/>
  <c r="G253" i="5"/>
  <c r="D253" i="5"/>
  <c r="C253" i="5"/>
  <c r="AE252" i="5"/>
  <c r="AA252" i="5"/>
  <c r="AP252" i="5" s="1"/>
  <c r="X252" i="5"/>
  <c r="AM252" i="5" s="1"/>
  <c r="T252" i="5"/>
  <c r="S252" i="5"/>
  <c r="O252" i="5"/>
  <c r="N252" i="5"/>
  <c r="J252" i="5"/>
  <c r="G252" i="5"/>
  <c r="D252" i="5"/>
  <c r="C252" i="5"/>
  <c r="AE251" i="5"/>
  <c r="AA251" i="5"/>
  <c r="AP251" i="5" s="1"/>
  <c r="X251" i="5"/>
  <c r="T251" i="5"/>
  <c r="S251" i="5"/>
  <c r="O251" i="5"/>
  <c r="N251" i="5"/>
  <c r="J251" i="5"/>
  <c r="G251" i="5"/>
  <c r="D251" i="5"/>
  <c r="C251" i="5"/>
  <c r="AE250" i="5"/>
  <c r="AA250" i="5"/>
  <c r="AP250" i="5" s="1"/>
  <c r="X250" i="5"/>
  <c r="AM250" i="5" s="1"/>
  <c r="T250" i="5"/>
  <c r="S250" i="5"/>
  <c r="O250" i="5"/>
  <c r="N250" i="5"/>
  <c r="J250" i="5"/>
  <c r="G250" i="5"/>
  <c r="D250" i="5"/>
  <c r="C250" i="5"/>
  <c r="AE249" i="5"/>
  <c r="AA249" i="5"/>
  <c r="AP249" i="5" s="1"/>
  <c r="X249" i="5"/>
  <c r="T249" i="5"/>
  <c r="S249" i="5"/>
  <c r="O249" i="5"/>
  <c r="N249" i="5"/>
  <c r="J249" i="5"/>
  <c r="G249" i="5"/>
  <c r="D249" i="5"/>
  <c r="C249" i="5"/>
  <c r="AE248" i="5"/>
  <c r="AA248" i="5"/>
  <c r="AP248" i="5" s="1"/>
  <c r="X248" i="5"/>
  <c r="T248" i="5"/>
  <c r="S248" i="5"/>
  <c r="O248" i="5"/>
  <c r="N248" i="5"/>
  <c r="J248" i="5"/>
  <c r="G248" i="5"/>
  <c r="D248" i="5"/>
  <c r="C248" i="5"/>
  <c r="AE247" i="5"/>
  <c r="AA247" i="5"/>
  <c r="AP247" i="5" s="1"/>
  <c r="X247" i="5"/>
  <c r="T247" i="5"/>
  <c r="S247" i="5"/>
  <c r="O247" i="5"/>
  <c r="N247" i="5"/>
  <c r="J247" i="5"/>
  <c r="G247" i="5"/>
  <c r="D247" i="5"/>
  <c r="C247" i="5"/>
  <c r="AE246" i="5"/>
  <c r="AA246" i="5"/>
  <c r="AP246" i="5" s="1"/>
  <c r="X246" i="5"/>
  <c r="T246" i="5"/>
  <c r="S246" i="5"/>
  <c r="O246" i="5"/>
  <c r="N246" i="5"/>
  <c r="J246" i="5"/>
  <c r="G246" i="5"/>
  <c r="D246" i="5"/>
  <c r="C246" i="5"/>
  <c r="AE245" i="5"/>
  <c r="AA245" i="5"/>
  <c r="AP245" i="5" s="1"/>
  <c r="X245" i="5"/>
  <c r="T245" i="5"/>
  <c r="S245" i="5"/>
  <c r="O245" i="5"/>
  <c r="N245" i="5"/>
  <c r="J245" i="5"/>
  <c r="G245" i="5"/>
  <c r="D245" i="5"/>
  <c r="C245" i="5"/>
  <c r="AP244" i="5"/>
  <c r="AO244" i="5"/>
  <c r="AN244" i="5"/>
  <c r="AM244" i="5"/>
  <c r="AL244" i="5"/>
  <c r="AK244" i="5"/>
  <c r="AJ244" i="5"/>
  <c r="AI244" i="5"/>
  <c r="AH244" i="5"/>
  <c r="AF244" i="5"/>
  <c r="AM243" i="5"/>
  <c r="AE243" i="5"/>
  <c r="AD243" i="5"/>
  <c r="AO243" i="5" s="1"/>
  <c r="AA243" i="5"/>
  <c r="AP243" i="5" s="1"/>
  <c r="Y243" i="5"/>
  <c r="X243" i="5"/>
  <c r="AL243" i="5" s="1"/>
  <c r="U243" i="5"/>
  <c r="T243" i="5"/>
  <c r="S243" i="5"/>
  <c r="O243" i="5"/>
  <c r="N243" i="5"/>
  <c r="J243" i="5"/>
  <c r="H243" i="5"/>
  <c r="G243" i="5"/>
  <c r="D243" i="5"/>
  <c r="C243" i="5"/>
  <c r="AP242" i="5"/>
  <c r="AO242" i="5"/>
  <c r="AN242" i="5"/>
  <c r="AM242" i="5"/>
  <c r="AL242" i="5"/>
  <c r="AJ242" i="5"/>
  <c r="AH242" i="5"/>
  <c r="AF242" i="5"/>
  <c r="AE241" i="5"/>
  <c r="AA241" i="5"/>
  <c r="AP241" i="5" s="1"/>
  <c r="X241" i="5"/>
  <c r="T241" i="5"/>
  <c r="S241" i="5"/>
  <c r="O241" i="5"/>
  <c r="N241" i="5"/>
  <c r="J241" i="5"/>
  <c r="G241" i="5"/>
  <c r="D241" i="5"/>
  <c r="C241" i="5"/>
  <c r="AE240" i="5"/>
  <c r="AA240" i="5"/>
  <c r="AP240" i="5" s="1"/>
  <c r="X240" i="5"/>
  <c r="T240" i="5"/>
  <c r="S240" i="5"/>
  <c r="O240" i="5"/>
  <c r="N240" i="5"/>
  <c r="J240" i="5"/>
  <c r="G240" i="5"/>
  <c r="D240" i="5"/>
  <c r="C240" i="5"/>
  <c r="AP239" i="5"/>
  <c r="AO239" i="5"/>
  <c r="AN239" i="5"/>
  <c r="AM239" i="5"/>
  <c r="AL239" i="5"/>
  <c r="AK239" i="5"/>
  <c r="AJ239" i="5"/>
  <c r="AI239" i="5"/>
  <c r="AH239" i="5"/>
  <c r="AF239" i="5"/>
  <c r="AE238" i="5"/>
  <c r="AA238" i="5"/>
  <c r="AP238" i="5" s="1"/>
  <c r="X238" i="5"/>
  <c r="T238" i="5"/>
  <c r="S238" i="5"/>
  <c r="O238" i="5"/>
  <c r="N238" i="5"/>
  <c r="J238" i="5"/>
  <c r="G238" i="5"/>
  <c r="D238" i="5"/>
  <c r="C238" i="5"/>
  <c r="AE237" i="5"/>
  <c r="AA237" i="5"/>
  <c r="AP237" i="5" s="1"/>
  <c r="X237" i="5"/>
  <c r="T237" i="5"/>
  <c r="S237" i="5"/>
  <c r="O237" i="5"/>
  <c r="N237" i="5"/>
  <c r="J237" i="5"/>
  <c r="G237" i="5"/>
  <c r="D237" i="5"/>
  <c r="C237" i="5"/>
  <c r="AM236" i="5"/>
  <c r="AE236" i="5"/>
  <c r="AD236" i="5"/>
  <c r="AO236" i="5" s="1"/>
  <c r="AA236" i="5"/>
  <c r="AP236" i="5" s="1"/>
  <c r="Y236" i="5"/>
  <c r="X236" i="5"/>
  <c r="AL236" i="5" s="1"/>
  <c r="C236" i="5"/>
  <c r="AM235" i="5"/>
  <c r="AE235" i="5"/>
  <c r="AD235" i="5"/>
  <c r="AO235" i="5" s="1"/>
  <c r="AA235" i="5"/>
  <c r="AP235" i="5" s="1"/>
  <c r="Y235" i="5"/>
  <c r="X235" i="5"/>
  <c r="AL235" i="5" s="1"/>
  <c r="U235" i="5"/>
  <c r="T235" i="5"/>
  <c r="S235" i="5"/>
  <c r="O235" i="5"/>
  <c r="N235" i="5"/>
  <c r="J235" i="5"/>
  <c r="H235" i="5"/>
  <c r="G235" i="5"/>
  <c r="D235" i="5"/>
  <c r="C235" i="5"/>
  <c r="AP234" i="5"/>
  <c r="AL234" i="5"/>
  <c r="AE234" i="5"/>
  <c r="AA234" i="5"/>
  <c r="Y234" i="5"/>
  <c r="X234" i="5"/>
  <c r="AO234" i="5" s="1"/>
  <c r="U234" i="5"/>
  <c r="T234" i="5"/>
  <c r="S234" i="5"/>
  <c r="O234" i="5"/>
  <c r="N234" i="5"/>
  <c r="J234" i="5"/>
  <c r="H234" i="5"/>
  <c r="G234" i="5"/>
  <c r="D234" i="5"/>
  <c r="C234" i="5"/>
  <c r="AP233" i="5"/>
  <c r="AL233" i="5"/>
  <c r="AE233" i="5"/>
  <c r="AA233" i="5"/>
  <c r="Y233" i="5"/>
  <c r="X233" i="5"/>
  <c r="U233" i="5"/>
  <c r="T233" i="5"/>
  <c r="S233" i="5"/>
  <c r="O233" i="5"/>
  <c r="N233" i="5"/>
  <c r="J233" i="5"/>
  <c r="H233" i="5"/>
  <c r="G233" i="5"/>
  <c r="D233" i="5"/>
  <c r="C233" i="5"/>
  <c r="AP232" i="5"/>
  <c r="AE232" i="5"/>
  <c r="AA232" i="5"/>
  <c r="X232" i="5"/>
  <c r="AO232" i="5" s="1"/>
  <c r="U232" i="5"/>
  <c r="T232" i="5"/>
  <c r="S232" i="5"/>
  <c r="O232" i="5"/>
  <c r="N232" i="5"/>
  <c r="J232" i="5"/>
  <c r="H232" i="5"/>
  <c r="G232" i="5"/>
  <c r="D232" i="5"/>
  <c r="C232" i="5"/>
  <c r="AP231" i="5"/>
  <c r="AL231" i="5"/>
  <c r="AE231" i="5"/>
  <c r="AA231" i="5"/>
  <c r="Y231" i="5"/>
  <c r="X231" i="5"/>
  <c r="U231" i="5"/>
  <c r="T231" i="5"/>
  <c r="S231" i="5"/>
  <c r="O231" i="5"/>
  <c r="N231" i="5"/>
  <c r="J231" i="5"/>
  <c r="H231" i="5"/>
  <c r="G231" i="5"/>
  <c r="D231" i="5"/>
  <c r="C231" i="5"/>
  <c r="AP230" i="5"/>
  <c r="AO230" i="5"/>
  <c r="AN230" i="5"/>
  <c r="AM230" i="5"/>
  <c r="AL230" i="5"/>
  <c r="AJ230" i="5"/>
  <c r="AH230" i="5"/>
  <c r="AF230" i="5"/>
  <c r="AL229" i="5"/>
  <c r="AE229" i="5"/>
  <c r="AA229" i="5"/>
  <c r="AP229" i="5" s="1"/>
  <c r="X229" i="5"/>
  <c r="T229" i="5"/>
  <c r="S229" i="5"/>
  <c r="O229" i="5"/>
  <c r="N229" i="5"/>
  <c r="J229" i="5"/>
  <c r="G229" i="5"/>
  <c r="D229" i="5"/>
  <c r="C229" i="5"/>
  <c r="AE228" i="5"/>
  <c r="AA228" i="5"/>
  <c r="AP228" i="5" s="1"/>
  <c r="X228" i="5"/>
  <c r="T228" i="5"/>
  <c r="S228" i="5"/>
  <c r="O228" i="5"/>
  <c r="N228" i="5"/>
  <c r="J228" i="5"/>
  <c r="G228" i="5"/>
  <c r="D228" i="5"/>
  <c r="C228" i="5"/>
  <c r="AE227" i="5"/>
  <c r="AA227" i="5"/>
  <c r="AP227" i="5" s="1"/>
  <c r="X227" i="5"/>
  <c r="T227" i="5"/>
  <c r="S227" i="5"/>
  <c r="O227" i="5"/>
  <c r="N227" i="5"/>
  <c r="J227" i="5"/>
  <c r="G227" i="5"/>
  <c r="D227" i="5"/>
  <c r="C227" i="5"/>
  <c r="AE226" i="5"/>
  <c r="AA226" i="5"/>
  <c r="AP226" i="5" s="1"/>
  <c r="X226" i="5"/>
  <c r="U226" i="5"/>
  <c r="T226" i="5"/>
  <c r="S226" i="5"/>
  <c r="O226" i="5"/>
  <c r="C226" i="5"/>
  <c r="AP225" i="5"/>
  <c r="AE225" i="5"/>
  <c r="AA225" i="5"/>
  <c r="X225" i="5"/>
  <c r="U225" i="5"/>
  <c r="T225" i="5"/>
  <c r="S225" i="5"/>
  <c r="O225" i="5"/>
  <c r="N225" i="5"/>
  <c r="J225" i="5"/>
  <c r="G225" i="5"/>
  <c r="D225" i="5"/>
  <c r="H225" i="5" s="1"/>
  <c r="C225" i="5"/>
  <c r="AP224" i="5"/>
  <c r="AO224" i="5"/>
  <c r="AN224" i="5"/>
  <c r="AM224" i="5"/>
  <c r="AL224" i="5"/>
  <c r="AJ224" i="5"/>
  <c r="AH224" i="5"/>
  <c r="AF224" i="5"/>
  <c r="AL223" i="5"/>
  <c r="AE223" i="5"/>
  <c r="AA223" i="5"/>
  <c r="AP223" i="5" s="1"/>
  <c r="X223" i="5"/>
  <c r="T223" i="5"/>
  <c r="S223" i="5"/>
  <c r="O223" i="5"/>
  <c r="N223" i="5"/>
  <c r="J223" i="5"/>
  <c r="G223" i="5"/>
  <c r="D223" i="5"/>
  <c r="C223" i="5"/>
  <c r="AP222" i="5"/>
  <c r="AO222" i="5"/>
  <c r="AN222" i="5"/>
  <c r="AM222" i="5"/>
  <c r="AL222" i="5"/>
  <c r="AK222" i="5"/>
  <c r="AJ222" i="5"/>
  <c r="AI222" i="5"/>
  <c r="AH222" i="5"/>
  <c r="AF222" i="5"/>
  <c r="AE221" i="5"/>
  <c r="AA221" i="5"/>
  <c r="AP221" i="5" s="1"/>
  <c r="X221" i="5"/>
  <c r="T221" i="5"/>
  <c r="S221" i="5"/>
  <c r="O221" i="5"/>
  <c r="N221" i="5"/>
  <c r="J221" i="5"/>
  <c r="G221" i="5"/>
  <c r="D221" i="5"/>
  <c r="C221" i="5"/>
  <c r="AE220" i="5"/>
  <c r="AA220" i="5"/>
  <c r="AP220" i="5" s="1"/>
  <c r="X220" i="5"/>
  <c r="T220" i="5"/>
  <c r="S220" i="5"/>
  <c r="O220" i="5"/>
  <c r="N220" i="5"/>
  <c r="J220" i="5"/>
  <c r="G220" i="5"/>
  <c r="D220" i="5"/>
  <c r="C220" i="5"/>
  <c r="AP219" i="5"/>
  <c r="AO219" i="5"/>
  <c r="AN219" i="5"/>
  <c r="AM219" i="5"/>
  <c r="AL219" i="5"/>
  <c r="AK219" i="5"/>
  <c r="AJ219" i="5"/>
  <c r="AI219" i="5"/>
  <c r="AH219" i="5"/>
  <c r="AF219" i="5"/>
  <c r="AE218" i="5"/>
  <c r="AA218" i="5"/>
  <c r="AP218" i="5" s="1"/>
  <c r="X218" i="5"/>
  <c r="T218" i="5"/>
  <c r="S218" i="5"/>
  <c r="O218" i="5"/>
  <c r="N218" i="5"/>
  <c r="J218" i="5"/>
  <c r="G218" i="5"/>
  <c r="D218" i="5"/>
  <c r="C218" i="5"/>
  <c r="AE217" i="5"/>
  <c r="AA217" i="5"/>
  <c r="AP217" i="5" s="1"/>
  <c r="X217" i="5"/>
  <c r="H217" i="5"/>
  <c r="D217" i="5"/>
  <c r="C217" i="5"/>
  <c r="AP216" i="5"/>
  <c r="AE216" i="5"/>
  <c r="AA216" i="5"/>
  <c r="X216" i="5"/>
  <c r="H216" i="5"/>
  <c r="D216" i="5"/>
  <c r="C216" i="5"/>
  <c r="AE215" i="5"/>
  <c r="AA215" i="5"/>
  <c r="AP215" i="5" s="1"/>
  <c r="X215" i="5"/>
  <c r="H215" i="5"/>
  <c r="D215" i="5"/>
  <c r="C215" i="5"/>
  <c r="AP214" i="5"/>
  <c r="AE214" i="5"/>
  <c r="AA214" i="5"/>
  <c r="X214" i="5"/>
  <c r="AO214" i="5" s="1"/>
  <c r="H214" i="5"/>
  <c r="D214" i="5"/>
  <c r="C214" i="5"/>
  <c r="AE213" i="5"/>
  <c r="AA213" i="5"/>
  <c r="AP213" i="5" s="1"/>
  <c r="X213" i="5"/>
  <c r="H213" i="5"/>
  <c r="D213" i="5"/>
  <c r="C213" i="5"/>
  <c r="AP212" i="5"/>
  <c r="AE212" i="5"/>
  <c r="AA212" i="5"/>
  <c r="X212" i="5"/>
  <c r="U212" i="5"/>
  <c r="T212" i="5"/>
  <c r="S212" i="5"/>
  <c r="O212" i="5"/>
  <c r="N212" i="5"/>
  <c r="J212" i="5"/>
  <c r="G212" i="5"/>
  <c r="D212" i="5"/>
  <c r="H212" i="5" s="1"/>
  <c r="C212" i="5"/>
  <c r="AE211" i="5"/>
  <c r="AA211" i="5"/>
  <c r="AP211" i="5" s="1"/>
  <c r="X211" i="5"/>
  <c r="C211" i="5"/>
  <c r="AE210" i="5"/>
  <c r="AA210" i="5"/>
  <c r="AP210" i="5" s="1"/>
  <c r="X210" i="5"/>
  <c r="C210" i="5"/>
  <c r="AE209" i="5"/>
  <c r="AA209" i="5"/>
  <c r="AP209" i="5" s="1"/>
  <c r="X209" i="5"/>
  <c r="T209" i="5"/>
  <c r="S209" i="5"/>
  <c r="O209" i="5"/>
  <c r="N209" i="5"/>
  <c r="J209" i="5"/>
  <c r="G209" i="5"/>
  <c r="D209" i="5"/>
  <c r="C209" i="5"/>
  <c r="AE208" i="5"/>
  <c r="AA208" i="5"/>
  <c r="AP208" i="5" s="1"/>
  <c r="X208" i="5"/>
  <c r="T208" i="5"/>
  <c r="S208" i="5"/>
  <c r="O208" i="5"/>
  <c r="N208" i="5"/>
  <c r="J208" i="5"/>
  <c r="G208" i="5"/>
  <c r="D208" i="5"/>
  <c r="C208" i="5"/>
  <c r="AP207" i="5"/>
  <c r="AO207" i="5"/>
  <c r="AN207" i="5"/>
  <c r="AM207" i="5"/>
  <c r="AL207" i="5"/>
  <c r="AK207" i="5"/>
  <c r="AJ207" i="5"/>
  <c r="AI207" i="5"/>
  <c r="AH207" i="5"/>
  <c r="AF207" i="5"/>
  <c r="AE206" i="5"/>
  <c r="AA206" i="5"/>
  <c r="AP206" i="5" s="1"/>
  <c r="X206" i="5"/>
  <c r="T206" i="5"/>
  <c r="S206" i="5"/>
  <c r="O206" i="5"/>
  <c r="N206" i="5"/>
  <c r="J206" i="5"/>
  <c r="G206" i="5"/>
  <c r="D206" i="5"/>
  <c r="C206" i="5"/>
  <c r="AE205" i="5"/>
  <c r="AA205" i="5"/>
  <c r="AP205" i="5" s="1"/>
  <c r="X205" i="5"/>
  <c r="T205" i="5"/>
  <c r="S205" i="5"/>
  <c r="O205" i="5"/>
  <c r="N205" i="5"/>
  <c r="J205" i="5"/>
  <c r="G205" i="5"/>
  <c r="D205" i="5"/>
  <c r="C205" i="5"/>
  <c r="AE204" i="5"/>
  <c r="AA204" i="5"/>
  <c r="AP204" i="5" s="1"/>
  <c r="X204" i="5"/>
  <c r="T204" i="5"/>
  <c r="S204" i="5"/>
  <c r="O204" i="5"/>
  <c r="N204" i="5"/>
  <c r="J204" i="5"/>
  <c r="G204" i="5"/>
  <c r="D204" i="5"/>
  <c r="C204" i="5"/>
  <c r="AM203" i="5"/>
  <c r="AE203" i="5"/>
  <c r="AD203" i="5"/>
  <c r="AO203" i="5" s="1"/>
  <c r="AA203" i="5"/>
  <c r="AP203" i="5" s="1"/>
  <c r="Y203" i="5"/>
  <c r="X203" i="5"/>
  <c r="AL203" i="5" s="1"/>
  <c r="U203" i="5"/>
  <c r="T203" i="5"/>
  <c r="S203" i="5"/>
  <c r="O203" i="5"/>
  <c r="N203" i="5"/>
  <c r="J203" i="5"/>
  <c r="H203" i="5"/>
  <c r="G203" i="5"/>
  <c r="D203" i="5"/>
  <c r="C203" i="5"/>
  <c r="AP202" i="5"/>
  <c r="AE202" i="5"/>
  <c r="AA202" i="5"/>
  <c r="X202" i="5"/>
  <c r="AO202" i="5" s="1"/>
  <c r="C202" i="5"/>
  <c r="AE201" i="5"/>
  <c r="AA201" i="5"/>
  <c r="AP201" i="5" s="1"/>
  <c r="X201" i="5"/>
  <c r="T201" i="5"/>
  <c r="S201" i="5"/>
  <c r="O201" i="5"/>
  <c r="N201" i="5"/>
  <c r="J201" i="5"/>
  <c r="G201" i="5"/>
  <c r="D201" i="5"/>
  <c r="C201" i="5"/>
  <c r="AE200" i="5"/>
  <c r="AA200" i="5"/>
  <c r="AP200" i="5" s="1"/>
  <c r="X200" i="5"/>
  <c r="T200" i="5"/>
  <c r="S200" i="5"/>
  <c r="O200" i="5"/>
  <c r="N200" i="5"/>
  <c r="J200" i="5"/>
  <c r="G200" i="5"/>
  <c r="D200" i="5"/>
  <c r="C200" i="5"/>
  <c r="AE199" i="5"/>
  <c r="AA199" i="5"/>
  <c r="AP199" i="5" s="1"/>
  <c r="X199" i="5"/>
  <c r="T199" i="5"/>
  <c r="S199" i="5"/>
  <c r="O199" i="5"/>
  <c r="N199" i="5"/>
  <c r="J199" i="5"/>
  <c r="G199" i="5"/>
  <c r="D199" i="5"/>
  <c r="C199" i="5"/>
  <c r="AP198" i="5"/>
  <c r="AO198" i="5"/>
  <c r="AN198" i="5"/>
  <c r="AM198" i="5"/>
  <c r="AL198" i="5"/>
  <c r="AK198" i="5"/>
  <c r="AJ198" i="5"/>
  <c r="AI198" i="5"/>
  <c r="AH198" i="5"/>
  <c r="AF198" i="5"/>
  <c r="AE197" i="5"/>
  <c r="AA197" i="5"/>
  <c r="AP197" i="5" s="1"/>
  <c r="X197" i="5"/>
  <c r="T197" i="5"/>
  <c r="S197" i="5"/>
  <c r="O197" i="5"/>
  <c r="N197" i="5"/>
  <c r="J197" i="5"/>
  <c r="G197" i="5"/>
  <c r="D197" i="5"/>
  <c r="C197" i="5"/>
  <c r="AE196" i="5"/>
  <c r="AA196" i="5"/>
  <c r="AP196" i="5" s="1"/>
  <c r="X196" i="5"/>
  <c r="T196" i="5"/>
  <c r="S196" i="5"/>
  <c r="O196" i="5"/>
  <c r="N196" i="5"/>
  <c r="J196" i="5"/>
  <c r="G196" i="5"/>
  <c r="D196" i="5"/>
  <c r="C196" i="5"/>
  <c r="AE195" i="5"/>
  <c r="AA195" i="5"/>
  <c r="AP195" i="5" s="1"/>
  <c r="X195" i="5"/>
  <c r="T195" i="5"/>
  <c r="S195" i="5"/>
  <c r="O195" i="5"/>
  <c r="N195" i="5"/>
  <c r="J195" i="5"/>
  <c r="G195" i="5"/>
  <c r="D195" i="5"/>
  <c r="C195" i="5"/>
  <c r="AP194" i="5"/>
  <c r="AO194" i="5"/>
  <c r="AN194" i="5"/>
  <c r="AM194" i="5"/>
  <c r="AL194" i="5"/>
  <c r="AK194" i="5"/>
  <c r="AJ194" i="5"/>
  <c r="AI194" i="5"/>
  <c r="AH194" i="5"/>
  <c r="AF194" i="5"/>
  <c r="AE193" i="5"/>
  <c r="AA193" i="5"/>
  <c r="AP193" i="5" s="1"/>
  <c r="X193" i="5"/>
  <c r="T193" i="5"/>
  <c r="S193" i="5"/>
  <c r="O193" i="5"/>
  <c r="N193" i="5"/>
  <c r="J193" i="5"/>
  <c r="G193" i="5"/>
  <c r="D193" i="5"/>
  <c r="C193" i="5"/>
  <c r="AP192" i="5"/>
  <c r="AO192" i="5"/>
  <c r="AN192" i="5"/>
  <c r="AM192" i="5"/>
  <c r="AL192" i="5"/>
  <c r="AK192" i="5"/>
  <c r="AJ192" i="5"/>
  <c r="AI192" i="5"/>
  <c r="AH192" i="5"/>
  <c r="AF192" i="5"/>
  <c r="AE191" i="5"/>
  <c r="AA191" i="5"/>
  <c r="AP191" i="5" s="1"/>
  <c r="X191" i="5"/>
  <c r="T191" i="5"/>
  <c r="S191" i="5"/>
  <c r="O191" i="5"/>
  <c r="N191" i="5"/>
  <c r="J191" i="5"/>
  <c r="G191" i="5"/>
  <c r="D191" i="5"/>
  <c r="C191" i="5"/>
  <c r="AE190" i="5"/>
  <c r="AA190" i="5"/>
  <c r="AP190" i="5" s="1"/>
  <c r="X190" i="5"/>
  <c r="T190" i="5"/>
  <c r="S190" i="5"/>
  <c r="O190" i="5"/>
  <c r="N190" i="5"/>
  <c r="J190" i="5"/>
  <c r="G190" i="5"/>
  <c r="D190" i="5"/>
  <c r="C190" i="5"/>
  <c r="AE189" i="5"/>
  <c r="AA189" i="5"/>
  <c r="AP189" i="5" s="1"/>
  <c r="X189" i="5"/>
  <c r="T189" i="5"/>
  <c r="S189" i="5"/>
  <c r="O189" i="5"/>
  <c r="N189" i="5"/>
  <c r="J189" i="5"/>
  <c r="G189" i="5"/>
  <c r="D189" i="5"/>
  <c r="C189" i="5"/>
  <c r="AE188" i="5"/>
  <c r="AA188" i="5"/>
  <c r="AP188" i="5" s="1"/>
  <c r="X188" i="5"/>
  <c r="T188" i="5"/>
  <c r="S188" i="5"/>
  <c r="O188" i="5"/>
  <c r="N188" i="5"/>
  <c r="J188" i="5"/>
  <c r="G188" i="5"/>
  <c r="D188" i="5"/>
  <c r="C188" i="5"/>
  <c r="AE187" i="5"/>
  <c r="AA187" i="5"/>
  <c r="AP187" i="5" s="1"/>
  <c r="X187" i="5"/>
  <c r="T187" i="5"/>
  <c r="S187" i="5"/>
  <c r="O187" i="5"/>
  <c r="N187" i="5"/>
  <c r="J187" i="5"/>
  <c r="G187" i="5"/>
  <c r="D187" i="5"/>
  <c r="C187" i="5"/>
  <c r="AE186" i="5"/>
  <c r="AA186" i="5"/>
  <c r="AP186" i="5" s="1"/>
  <c r="X186" i="5"/>
  <c r="T186" i="5"/>
  <c r="S186" i="5"/>
  <c r="O186" i="5"/>
  <c r="N186" i="5"/>
  <c r="J186" i="5"/>
  <c r="G186" i="5"/>
  <c r="D186" i="5"/>
  <c r="C186" i="5"/>
  <c r="AE185" i="5"/>
  <c r="AA185" i="5"/>
  <c r="AP185" i="5" s="1"/>
  <c r="X185" i="5"/>
  <c r="T185" i="5"/>
  <c r="S185" i="5"/>
  <c r="O185" i="5"/>
  <c r="N185" i="5"/>
  <c r="J185" i="5"/>
  <c r="G185" i="5"/>
  <c r="D185" i="5"/>
  <c r="C185" i="5"/>
  <c r="AM184" i="5"/>
  <c r="AE184" i="5"/>
  <c r="AD184" i="5"/>
  <c r="AO184" i="5" s="1"/>
  <c r="AA184" i="5"/>
  <c r="AP184" i="5" s="1"/>
  <c r="X184" i="5"/>
  <c r="D184" i="5"/>
  <c r="C184" i="5"/>
  <c r="AP183" i="5"/>
  <c r="AE183" i="5"/>
  <c r="AD183" i="5"/>
  <c r="AA183" i="5"/>
  <c r="X183" i="5"/>
  <c r="D183" i="5"/>
  <c r="C183" i="5"/>
  <c r="AM182" i="5"/>
  <c r="AE182" i="5"/>
  <c r="AD182" i="5"/>
  <c r="AO182" i="5" s="1"/>
  <c r="AA182" i="5"/>
  <c r="AP182" i="5" s="1"/>
  <c r="X182" i="5"/>
  <c r="D182" i="5"/>
  <c r="C182" i="5"/>
  <c r="AE181" i="5"/>
  <c r="AD181" i="5"/>
  <c r="AA181" i="5"/>
  <c r="AP181" i="5" s="1"/>
  <c r="X181" i="5"/>
  <c r="D181" i="5"/>
  <c r="C181" i="5"/>
  <c r="AM180" i="5"/>
  <c r="AE180" i="5"/>
  <c r="AD180" i="5"/>
  <c r="AO180" i="5" s="1"/>
  <c r="AA180" i="5"/>
  <c r="AP180" i="5" s="1"/>
  <c r="X180" i="5"/>
  <c r="U180" i="5"/>
  <c r="T180" i="5"/>
  <c r="S180" i="5"/>
  <c r="O180" i="5"/>
  <c r="N180" i="5"/>
  <c r="J180" i="5"/>
  <c r="G180" i="5"/>
  <c r="D180" i="5"/>
  <c r="H180" i="5" s="1"/>
  <c r="C180" i="5"/>
  <c r="AP179" i="5"/>
  <c r="AE179" i="5"/>
  <c r="AA179" i="5"/>
  <c r="X179" i="5"/>
  <c r="AO179" i="5" s="1"/>
  <c r="U179" i="5"/>
  <c r="T179" i="5"/>
  <c r="S179" i="5"/>
  <c r="O179" i="5"/>
  <c r="N179" i="5"/>
  <c r="J179" i="5"/>
  <c r="H179" i="5"/>
  <c r="G179" i="5"/>
  <c r="D179" i="5"/>
  <c r="C179" i="5"/>
  <c r="AP178" i="5"/>
  <c r="AE178" i="5"/>
  <c r="AA178" i="5"/>
  <c r="X178" i="5"/>
  <c r="U178" i="5"/>
  <c r="T178" i="5"/>
  <c r="S178" i="5"/>
  <c r="O178" i="5"/>
  <c r="N178" i="5"/>
  <c r="J178" i="5"/>
  <c r="G178" i="5"/>
  <c r="D178" i="5"/>
  <c r="H178" i="5" s="1"/>
  <c r="C178" i="5"/>
  <c r="AP177" i="5"/>
  <c r="AL177" i="5"/>
  <c r="AE177" i="5"/>
  <c r="AA177" i="5"/>
  <c r="Y177" i="5"/>
  <c r="X177" i="5"/>
  <c r="AO177" i="5" s="1"/>
  <c r="U177" i="5"/>
  <c r="T177" i="5"/>
  <c r="S177" i="5"/>
  <c r="O177" i="5"/>
  <c r="N177" i="5"/>
  <c r="J177" i="5"/>
  <c r="H177" i="5"/>
  <c r="G177" i="5"/>
  <c r="D177" i="5"/>
  <c r="C177" i="5"/>
  <c r="AP176" i="5"/>
  <c r="AE176" i="5"/>
  <c r="AA176" i="5"/>
  <c r="X176" i="5"/>
  <c r="U176" i="5"/>
  <c r="T176" i="5"/>
  <c r="S176" i="5"/>
  <c r="O176" i="5"/>
  <c r="N176" i="5"/>
  <c r="J176" i="5"/>
  <c r="G176" i="5"/>
  <c r="D176" i="5"/>
  <c r="H176" i="5" s="1"/>
  <c r="C176" i="5"/>
  <c r="AP175" i="5"/>
  <c r="AE175" i="5"/>
  <c r="AA175" i="5"/>
  <c r="X175" i="5"/>
  <c r="AO175" i="5" s="1"/>
  <c r="U175" i="5"/>
  <c r="T175" i="5"/>
  <c r="S175" i="5"/>
  <c r="O175" i="5"/>
  <c r="N175" i="5"/>
  <c r="J175" i="5"/>
  <c r="H175" i="5"/>
  <c r="G175" i="5"/>
  <c r="D175" i="5"/>
  <c r="C175" i="5"/>
  <c r="AP174" i="5"/>
  <c r="AE174" i="5"/>
  <c r="AA174" i="5"/>
  <c r="X174" i="5"/>
  <c r="U174" i="5"/>
  <c r="T174" i="5"/>
  <c r="S174" i="5"/>
  <c r="O174" i="5"/>
  <c r="N174" i="5"/>
  <c r="J174" i="5"/>
  <c r="G174" i="5"/>
  <c r="D174" i="5"/>
  <c r="H174" i="5" s="1"/>
  <c r="C174" i="5"/>
  <c r="AP173" i="5"/>
  <c r="AE173" i="5"/>
  <c r="AA173" i="5"/>
  <c r="X173" i="5"/>
  <c r="AO173" i="5" s="1"/>
  <c r="U173" i="5"/>
  <c r="T173" i="5"/>
  <c r="S173" i="5"/>
  <c r="O173" i="5"/>
  <c r="N173" i="5"/>
  <c r="J173" i="5"/>
  <c r="H173" i="5"/>
  <c r="G173" i="5"/>
  <c r="D173" i="5"/>
  <c r="C173" i="5"/>
  <c r="AP172" i="5"/>
  <c r="AO172" i="5"/>
  <c r="AN172" i="5"/>
  <c r="AM172" i="5"/>
  <c r="AL172" i="5"/>
  <c r="AJ172" i="5"/>
  <c r="AH172" i="5"/>
  <c r="AF172" i="5"/>
  <c r="AP171" i="5"/>
  <c r="AE171" i="5"/>
  <c r="AA171" i="5"/>
  <c r="X171" i="5"/>
  <c r="U171" i="5"/>
  <c r="T171" i="5"/>
  <c r="S171" i="5"/>
  <c r="O171" i="5"/>
  <c r="N171" i="5"/>
  <c r="J171" i="5"/>
  <c r="G171" i="5"/>
  <c r="D171" i="5"/>
  <c r="H171" i="5" s="1"/>
  <c r="C171" i="5"/>
  <c r="AP170" i="5"/>
  <c r="AO170" i="5"/>
  <c r="AN170" i="5"/>
  <c r="AM170" i="5"/>
  <c r="AL170" i="5"/>
  <c r="AJ170" i="5"/>
  <c r="AH170" i="5"/>
  <c r="AF170" i="5"/>
  <c r="AP169" i="5"/>
  <c r="AE169" i="5"/>
  <c r="AA169" i="5"/>
  <c r="X169" i="5"/>
  <c r="AO169" i="5" s="1"/>
  <c r="U169" i="5"/>
  <c r="T169" i="5"/>
  <c r="S169" i="5"/>
  <c r="O169" i="5"/>
  <c r="N169" i="5"/>
  <c r="J169" i="5"/>
  <c r="H169" i="5"/>
  <c r="G169" i="5"/>
  <c r="D169" i="5"/>
  <c r="C169" i="5"/>
  <c r="AP168" i="5"/>
  <c r="AL168" i="5"/>
  <c r="AE168" i="5"/>
  <c r="AA168" i="5"/>
  <c r="Y168" i="5"/>
  <c r="X168" i="5"/>
  <c r="C168" i="5"/>
  <c r="AE167" i="5"/>
  <c r="AA167" i="5"/>
  <c r="AP167" i="5" s="1"/>
  <c r="X167" i="5"/>
  <c r="C167" i="5"/>
  <c r="AP166" i="5"/>
  <c r="AL166" i="5"/>
  <c r="AE166" i="5"/>
  <c r="AA166" i="5"/>
  <c r="Y166" i="5"/>
  <c r="X166" i="5"/>
  <c r="AO166" i="5" s="1"/>
  <c r="C166" i="5"/>
  <c r="AE165" i="5"/>
  <c r="AA165" i="5"/>
  <c r="AP165" i="5" s="1"/>
  <c r="X165" i="5"/>
  <c r="C165" i="5"/>
  <c r="AP164" i="5"/>
  <c r="AE164" i="5"/>
  <c r="AA164" i="5"/>
  <c r="X164" i="5"/>
  <c r="C164" i="5"/>
  <c r="AE163" i="5"/>
  <c r="AA163" i="5"/>
  <c r="AP163" i="5" s="1"/>
  <c r="X163" i="5"/>
  <c r="C163" i="5"/>
  <c r="AP162" i="5"/>
  <c r="AE162" i="5"/>
  <c r="AA162" i="5"/>
  <c r="X162" i="5"/>
  <c r="AO162" i="5" s="1"/>
  <c r="C162" i="5"/>
  <c r="AE161" i="5"/>
  <c r="AA161" i="5"/>
  <c r="AP161" i="5" s="1"/>
  <c r="X161" i="5"/>
  <c r="C161" i="5"/>
  <c r="AP160" i="5"/>
  <c r="AE160" i="5"/>
  <c r="AA160" i="5"/>
  <c r="X160" i="5"/>
  <c r="C160" i="5"/>
  <c r="AE159" i="5"/>
  <c r="AA159" i="5"/>
  <c r="AP159" i="5" s="1"/>
  <c r="X159" i="5"/>
  <c r="C159" i="5"/>
  <c r="AP158" i="5"/>
  <c r="AL158" i="5"/>
  <c r="AE158" i="5"/>
  <c r="AA158" i="5"/>
  <c r="Y158" i="5"/>
  <c r="X158" i="5"/>
  <c r="AO158" i="5" s="1"/>
  <c r="C158" i="5"/>
  <c r="AE157" i="5"/>
  <c r="AA157" i="5"/>
  <c r="AP157" i="5" s="1"/>
  <c r="X157" i="5"/>
  <c r="T157" i="5"/>
  <c r="S157" i="5"/>
  <c r="O157" i="5"/>
  <c r="N157" i="5"/>
  <c r="J157" i="5"/>
  <c r="G157" i="5"/>
  <c r="D157" i="5"/>
  <c r="C157" i="5"/>
  <c r="AP156" i="5"/>
  <c r="AO156" i="5"/>
  <c r="AN156" i="5"/>
  <c r="AM156" i="5"/>
  <c r="AL156" i="5"/>
  <c r="AK156" i="5"/>
  <c r="AJ156" i="5"/>
  <c r="AI156" i="5"/>
  <c r="AH156" i="5"/>
  <c r="AF156" i="5"/>
  <c r="AE155" i="5"/>
  <c r="AA155" i="5"/>
  <c r="AP155" i="5" s="1"/>
  <c r="X155" i="5"/>
  <c r="T155" i="5"/>
  <c r="S155" i="5"/>
  <c r="O155" i="5"/>
  <c r="N155" i="5"/>
  <c r="J155" i="5"/>
  <c r="G155" i="5"/>
  <c r="D155" i="5"/>
  <c r="C155" i="5"/>
  <c r="AE154" i="5"/>
  <c r="AA154" i="5"/>
  <c r="AP154" i="5" s="1"/>
  <c r="X154" i="5"/>
  <c r="T154" i="5"/>
  <c r="S154" i="5"/>
  <c r="O154" i="5"/>
  <c r="N154" i="5"/>
  <c r="J154" i="5"/>
  <c r="G154" i="5"/>
  <c r="D154" i="5"/>
  <c r="C154" i="5"/>
  <c r="AE153" i="5"/>
  <c r="AA153" i="5"/>
  <c r="AP153" i="5" s="1"/>
  <c r="X153" i="5"/>
  <c r="T153" i="5"/>
  <c r="S153" i="5"/>
  <c r="O153" i="5"/>
  <c r="N153" i="5"/>
  <c r="J153" i="5"/>
  <c r="G153" i="5"/>
  <c r="D153" i="5"/>
  <c r="C153" i="5"/>
  <c r="AE152" i="5"/>
  <c r="AA152" i="5"/>
  <c r="AP152" i="5" s="1"/>
  <c r="X152" i="5"/>
  <c r="T152" i="5"/>
  <c r="S152" i="5"/>
  <c r="O152" i="5"/>
  <c r="N152" i="5"/>
  <c r="J152" i="5"/>
  <c r="G152" i="5"/>
  <c r="D152" i="5"/>
  <c r="C152" i="5"/>
  <c r="AE151" i="5"/>
  <c r="AA151" i="5"/>
  <c r="AP151" i="5" s="1"/>
  <c r="X151" i="5"/>
  <c r="T151" i="5"/>
  <c r="S151" i="5"/>
  <c r="O151" i="5"/>
  <c r="N151" i="5"/>
  <c r="J151" i="5"/>
  <c r="G151" i="5"/>
  <c r="D151" i="5"/>
  <c r="C151" i="5"/>
  <c r="AE150" i="5"/>
  <c r="AA150" i="5"/>
  <c r="AP150" i="5" s="1"/>
  <c r="X150" i="5"/>
  <c r="T150" i="5"/>
  <c r="S150" i="5"/>
  <c r="O150" i="5"/>
  <c r="N150" i="5"/>
  <c r="J150" i="5"/>
  <c r="G150" i="5"/>
  <c r="D150" i="5"/>
  <c r="C150" i="5"/>
  <c r="AM149" i="5"/>
  <c r="AE149" i="5"/>
  <c r="AD149" i="5"/>
  <c r="AO149" i="5" s="1"/>
  <c r="AA149" i="5"/>
  <c r="AP149" i="5" s="1"/>
  <c r="X149" i="5"/>
  <c r="U149" i="5"/>
  <c r="T149" i="5"/>
  <c r="S149" i="5"/>
  <c r="O149" i="5"/>
  <c r="N149" i="5"/>
  <c r="J149" i="5"/>
  <c r="G149" i="5"/>
  <c r="D149" i="5"/>
  <c r="H149" i="5" s="1"/>
  <c r="C149" i="5"/>
  <c r="AP148" i="5"/>
  <c r="AO148" i="5"/>
  <c r="AN148" i="5"/>
  <c r="AM148" i="5"/>
  <c r="AL148" i="5"/>
  <c r="AJ148" i="5"/>
  <c r="AH148" i="5"/>
  <c r="AF148" i="5"/>
  <c r="AP147" i="5"/>
  <c r="AE147" i="5"/>
  <c r="AA147" i="5"/>
  <c r="X147" i="5"/>
  <c r="AO147" i="5" s="1"/>
  <c r="U147" i="5"/>
  <c r="T147" i="5"/>
  <c r="S147" i="5"/>
  <c r="O147" i="5"/>
  <c r="N147" i="5"/>
  <c r="J147" i="5"/>
  <c r="H147" i="5"/>
  <c r="G147" i="5"/>
  <c r="D147" i="5"/>
  <c r="C147" i="5"/>
  <c r="AP146" i="5"/>
  <c r="AE146" i="5"/>
  <c r="AA146" i="5"/>
  <c r="X146" i="5"/>
  <c r="U146" i="5"/>
  <c r="T146" i="5"/>
  <c r="S146" i="5"/>
  <c r="O146" i="5"/>
  <c r="N146" i="5"/>
  <c r="J146" i="5"/>
  <c r="G146" i="5"/>
  <c r="D146" i="5"/>
  <c r="H146" i="5" s="1"/>
  <c r="C146" i="5"/>
  <c r="AE145" i="5"/>
  <c r="AA145" i="5"/>
  <c r="AP145" i="5" s="1"/>
  <c r="X145" i="5"/>
  <c r="T145" i="5"/>
  <c r="S145" i="5"/>
  <c r="O145" i="5"/>
  <c r="N145" i="5"/>
  <c r="J145" i="5"/>
  <c r="G145" i="5"/>
  <c r="D145" i="5"/>
  <c r="C145" i="5"/>
  <c r="AE144" i="5"/>
  <c r="AA144" i="5"/>
  <c r="AP144" i="5" s="1"/>
  <c r="X144" i="5"/>
  <c r="T144" i="5"/>
  <c r="S144" i="5"/>
  <c r="O144" i="5"/>
  <c r="N144" i="5"/>
  <c r="J144" i="5"/>
  <c r="G144" i="5"/>
  <c r="D144" i="5"/>
  <c r="C144" i="5"/>
  <c r="AE143" i="5"/>
  <c r="AA143" i="5"/>
  <c r="AP143" i="5" s="1"/>
  <c r="X143" i="5"/>
  <c r="T143" i="5"/>
  <c r="S143" i="5"/>
  <c r="O143" i="5"/>
  <c r="N143" i="5"/>
  <c r="J143" i="5"/>
  <c r="G143" i="5"/>
  <c r="D143" i="5"/>
  <c r="C143" i="5"/>
  <c r="AE142" i="5"/>
  <c r="AA142" i="5"/>
  <c r="AP142" i="5" s="1"/>
  <c r="X142" i="5"/>
  <c r="T142" i="5"/>
  <c r="S142" i="5"/>
  <c r="O142" i="5"/>
  <c r="N142" i="5"/>
  <c r="J142" i="5"/>
  <c r="G142" i="5"/>
  <c r="D142" i="5"/>
  <c r="C142" i="5"/>
  <c r="AP141" i="5"/>
  <c r="AO141" i="5"/>
  <c r="AN141" i="5"/>
  <c r="AM141" i="5"/>
  <c r="AL141" i="5"/>
  <c r="AK141" i="5"/>
  <c r="AJ141" i="5"/>
  <c r="AI141" i="5"/>
  <c r="AH141" i="5"/>
  <c r="AF141" i="5"/>
  <c r="AM140" i="5"/>
  <c r="AE140" i="5"/>
  <c r="AD140" i="5"/>
  <c r="AO140" i="5" s="1"/>
  <c r="AA140" i="5"/>
  <c r="AP140" i="5" s="1"/>
  <c r="X140" i="5"/>
  <c r="C140" i="5"/>
  <c r="AM139" i="5"/>
  <c r="AE139" i="5"/>
  <c r="AD139" i="5"/>
  <c r="AO139" i="5" s="1"/>
  <c r="AA139" i="5"/>
  <c r="AP139" i="5" s="1"/>
  <c r="Y139" i="5"/>
  <c r="X139" i="5"/>
  <c r="AL139" i="5" s="1"/>
  <c r="U139" i="5"/>
  <c r="T139" i="5"/>
  <c r="S139" i="5"/>
  <c r="O139" i="5"/>
  <c r="N139" i="5"/>
  <c r="J139" i="5"/>
  <c r="H139" i="5"/>
  <c r="G139" i="5"/>
  <c r="D139" i="5"/>
  <c r="C139" i="5"/>
  <c r="AP138" i="5"/>
  <c r="AE138" i="5"/>
  <c r="AA138" i="5"/>
  <c r="X138" i="5"/>
  <c r="U138" i="5"/>
  <c r="T138" i="5"/>
  <c r="S138" i="5"/>
  <c r="O138" i="5"/>
  <c r="N138" i="5"/>
  <c r="J138" i="5"/>
  <c r="G138" i="5"/>
  <c r="D138" i="5"/>
  <c r="H138" i="5" s="1"/>
  <c r="C138" i="5"/>
  <c r="AP137" i="5"/>
  <c r="AL137" i="5"/>
  <c r="AE137" i="5"/>
  <c r="AA137" i="5"/>
  <c r="Y137" i="5"/>
  <c r="X137" i="5"/>
  <c r="AO137" i="5" s="1"/>
  <c r="U137" i="5"/>
  <c r="T137" i="5"/>
  <c r="S137" i="5"/>
  <c r="O137" i="5"/>
  <c r="N137" i="5"/>
  <c r="J137" i="5"/>
  <c r="H137" i="5"/>
  <c r="G137" i="5"/>
  <c r="D137" i="5"/>
  <c r="C137" i="5"/>
  <c r="AP136" i="5"/>
  <c r="AE136" i="5"/>
  <c r="AA136" i="5"/>
  <c r="X136" i="5"/>
  <c r="U136" i="5"/>
  <c r="T136" i="5"/>
  <c r="S136" i="5"/>
  <c r="O136" i="5"/>
  <c r="N136" i="5"/>
  <c r="J136" i="5"/>
  <c r="G136" i="5"/>
  <c r="D136" i="5"/>
  <c r="H136" i="5" s="1"/>
  <c r="C136" i="5"/>
  <c r="AP135" i="5"/>
  <c r="AE135" i="5"/>
  <c r="AA135" i="5"/>
  <c r="X135" i="5"/>
  <c r="AO135" i="5" s="1"/>
  <c r="U135" i="5"/>
  <c r="T135" i="5"/>
  <c r="S135" i="5"/>
  <c r="O135" i="5"/>
  <c r="N135" i="5"/>
  <c r="J135" i="5"/>
  <c r="H135" i="5"/>
  <c r="G135" i="5"/>
  <c r="D135" i="5"/>
  <c r="C135" i="5"/>
  <c r="AP134" i="5"/>
  <c r="AL134" i="5"/>
  <c r="AE134" i="5"/>
  <c r="AA134" i="5"/>
  <c r="Y134" i="5"/>
  <c r="X134" i="5"/>
  <c r="U134" i="5"/>
  <c r="T134" i="5"/>
  <c r="S134" i="5"/>
  <c r="O134" i="5"/>
  <c r="N134" i="5"/>
  <c r="J134" i="5"/>
  <c r="H134" i="5"/>
  <c r="G134" i="5"/>
  <c r="D134" i="5"/>
  <c r="C134" i="5"/>
  <c r="AP133" i="5"/>
  <c r="AE133" i="5"/>
  <c r="AA133" i="5"/>
  <c r="X133" i="5"/>
  <c r="AO133" i="5" s="1"/>
  <c r="U133" i="5"/>
  <c r="T133" i="5"/>
  <c r="S133" i="5"/>
  <c r="O133" i="5"/>
  <c r="N133" i="5"/>
  <c r="J133" i="5"/>
  <c r="H133" i="5"/>
  <c r="G133" i="5"/>
  <c r="D133" i="5"/>
  <c r="C133" i="5"/>
  <c r="AP132" i="5"/>
  <c r="AE132" i="5"/>
  <c r="AA132" i="5"/>
  <c r="X132" i="5"/>
  <c r="U132" i="5"/>
  <c r="T132" i="5"/>
  <c r="S132" i="5"/>
  <c r="O132" i="5"/>
  <c r="N132" i="5"/>
  <c r="J132" i="5"/>
  <c r="G132" i="5"/>
  <c r="D132" i="5"/>
  <c r="H132" i="5" s="1"/>
  <c r="C132" i="5"/>
  <c r="AP131" i="5"/>
  <c r="AL131" i="5"/>
  <c r="AE131" i="5"/>
  <c r="AA131" i="5"/>
  <c r="Y131" i="5"/>
  <c r="X131" i="5"/>
  <c r="AO131" i="5" s="1"/>
  <c r="U131" i="5"/>
  <c r="T131" i="5"/>
  <c r="S131" i="5"/>
  <c r="O131" i="5"/>
  <c r="N131" i="5"/>
  <c r="J131" i="5"/>
  <c r="H131" i="5"/>
  <c r="G131" i="5"/>
  <c r="D131" i="5"/>
  <c r="C131" i="5"/>
  <c r="AP130" i="5"/>
  <c r="AL130" i="5"/>
  <c r="AE130" i="5"/>
  <c r="AA130" i="5"/>
  <c r="Y130" i="5"/>
  <c r="X130" i="5"/>
  <c r="U130" i="5"/>
  <c r="T130" i="5"/>
  <c r="S130" i="5"/>
  <c r="O130" i="5"/>
  <c r="N130" i="5"/>
  <c r="J130" i="5"/>
  <c r="G130" i="5"/>
  <c r="D130" i="5"/>
  <c r="H130" i="5" s="1"/>
  <c r="C130" i="5"/>
  <c r="AP129" i="5"/>
  <c r="AL129" i="5"/>
  <c r="AE129" i="5"/>
  <c r="AA129" i="5"/>
  <c r="Y129" i="5"/>
  <c r="X129" i="5"/>
  <c r="AO129" i="5" s="1"/>
  <c r="U129" i="5"/>
  <c r="T129" i="5"/>
  <c r="S129" i="5"/>
  <c r="O129" i="5"/>
  <c r="N129" i="5"/>
  <c r="J129" i="5"/>
  <c r="H129" i="5"/>
  <c r="G129" i="5"/>
  <c r="D129" i="5"/>
  <c r="C129" i="5"/>
  <c r="AP128" i="5"/>
  <c r="AL128" i="5"/>
  <c r="AE128" i="5"/>
  <c r="AA128" i="5"/>
  <c r="Y128" i="5"/>
  <c r="X128" i="5"/>
  <c r="U128" i="5"/>
  <c r="T128" i="5"/>
  <c r="S128" i="5"/>
  <c r="O128" i="5"/>
  <c r="N128" i="5"/>
  <c r="J128" i="5"/>
  <c r="H128" i="5"/>
  <c r="G128" i="5"/>
  <c r="D128" i="5"/>
  <c r="C128" i="5"/>
  <c r="AP127" i="5"/>
  <c r="AE127" i="5"/>
  <c r="AA127" i="5"/>
  <c r="X127" i="5"/>
  <c r="AO127" i="5" s="1"/>
  <c r="U127" i="5"/>
  <c r="T127" i="5"/>
  <c r="S127" i="5"/>
  <c r="O127" i="5"/>
  <c r="N127" i="5"/>
  <c r="J127" i="5"/>
  <c r="H127" i="5"/>
  <c r="G127" i="5"/>
  <c r="D127" i="5"/>
  <c r="C127" i="5"/>
  <c r="AP126" i="5"/>
  <c r="AE126" i="5"/>
  <c r="AA126" i="5"/>
  <c r="X126" i="5"/>
  <c r="U126" i="5"/>
  <c r="T126" i="5"/>
  <c r="S126" i="5"/>
  <c r="O126" i="5"/>
  <c r="N126" i="5"/>
  <c r="J126" i="5"/>
  <c r="G126" i="5"/>
  <c r="D126" i="5"/>
  <c r="H126" i="5" s="1"/>
  <c r="C126" i="5"/>
  <c r="AP125" i="5"/>
  <c r="AO125" i="5"/>
  <c r="AN125" i="5"/>
  <c r="AM125" i="5"/>
  <c r="AL125" i="5"/>
  <c r="AJ125" i="5"/>
  <c r="AH125" i="5"/>
  <c r="AF125" i="5"/>
  <c r="AP124" i="5"/>
  <c r="AE124" i="5"/>
  <c r="AA124" i="5"/>
  <c r="X124" i="5"/>
  <c r="AO124" i="5" s="1"/>
  <c r="U124" i="5"/>
  <c r="T124" i="5"/>
  <c r="S124" i="5"/>
  <c r="O124" i="5"/>
  <c r="N124" i="5"/>
  <c r="J124" i="5"/>
  <c r="H124" i="5"/>
  <c r="G124" i="5"/>
  <c r="D124" i="5"/>
  <c r="C124" i="5"/>
  <c r="AE123" i="5"/>
  <c r="AA123" i="5"/>
  <c r="AP123" i="5" s="1"/>
  <c r="X123" i="5"/>
  <c r="T123" i="5"/>
  <c r="S123" i="5"/>
  <c r="O123" i="5"/>
  <c r="N123" i="5"/>
  <c r="J123" i="5"/>
  <c r="G123" i="5"/>
  <c r="D123" i="5"/>
  <c r="C123" i="5"/>
  <c r="AM122" i="5"/>
  <c r="AA122" i="5"/>
  <c r="Z122" i="5"/>
  <c r="T122" i="5"/>
  <c r="S122" i="5"/>
  <c r="O122" i="5"/>
  <c r="N122" i="5"/>
  <c r="J122" i="5"/>
  <c r="I122" i="5"/>
  <c r="H122" i="5"/>
  <c r="G122" i="5"/>
  <c r="D122" i="5"/>
  <c r="C122" i="5"/>
  <c r="AE121" i="5"/>
  <c r="AA121" i="5"/>
  <c r="AP121" i="5" s="1"/>
  <c r="X121" i="5"/>
  <c r="T121" i="5"/>
  <c r="S121" i="5"/>
  <c r="O121" i="5"/>
  <c r="N121" i="5"/>
  <c r="J121" i="5"/>
  <c r="G121" i="5"/>
  <c r="D121" i="5"/>
  <c r="C121" i="5"/>
  <c r="AM120" i="5"/>
  <c r="AE120" i="5"/>
  <c r="AD120" i="5"/>
  <c r="AO120" i="5" s="1"/>
  <c r="AA120" i="5"/>
  <c r="AP120" i="5" s="1"/>
  <c r="X120" i="5"/>
  <c r="U120" i="5"/>
  <c r="T120" i="5"/>
  <c r="S120" i="5"/>
  <c r="O120" i="5"/>
  <c r="N120" i="5"/>
  <c r="J120" i="5"/>
  <c r="H120" i="5"/>
  <c r="G120" i="5"/>
  <c r="D120" i="5"/>
  <c r="C120" i="5"/>
  <c r="AE119" i="5"/>
  <c r="AA119" i="5"/>
  <c r="AP119" i="5" s="1"/>
  <c r="X119" i="5"/>
  <c r="T119" i="5"/>
  <c r="S119" i="5"/>
  <c r="O119" i="5"/>
  <c r="N119" i="5"/>
  <c r="J119" i="5"/>
  <c r="G119" i="5"/>
  <c r="D119" i="5"/>
  <c r="C119" i="5"/>
  <c r="AE118" i="5"/>
  <c r="AA118" i="5"/>
  <c r="AP118" i="5" s="1"/>
  <c r="X118" i="5"/>
  <c r="AM118" i="5" s="1"/>
  <c r="T118" i="5"/>
  <c r="S118" i="5"/>
  <c r="O118" i="5"/>
  <c r="N118" i="5"/>
  <c r="J118" i="5"/>
  <c r="G118" i="5"/>
  <c r="D118" i="5"/>
  <c r="C118" i="5"/>
  <c r="AE117" i="5"/>
  <c r="AA117" i="5"/>
  <c r="AP117" i="5" s="1"/>
  <c r="X117" i="5"/>
  <c r="AM117" i="5" s="1"/>
  <c r="T117" i="5"/>
  <c r="S117" i="5"/>
  <c r="O117" i="5"/>
  <c r="N117" i="5"/>
  <c r="J117" i="5"/>
  <c r="G117" i="5"/>
  <c r="D117" i="5"/>
  <c r="C117" i="5"/>
  <c r="AE116" i="5"/>
  <c r="AA116" i="5"/>
  <c r="AP116" i="5" s="1"/>
  <c r="X116" i="5"/>
  <c r="T116" i="5"/>
  <c r="S116" i="5"/>
  <c r="O116" i="5"/>
  <c r="N116" i="5"/>
  <c r="J116" i="5"/>
  <c r="G116" i="5"/>
  <c r="D116" i="5"/>
  <c r="C116" i="5"/>
  <c r="AP115" i="5"/>
  <c r="AO115" i="5"/>
  <c r="AN115" i="5"/>
  <c r="AM115" i="5"/>
  <c r="AL115" i="5"/>
  <c r="AK115" i="5"/>
  <c r="AJ115" i="5"/>
  <c r="AI115" i="5"/>
  <c r="AH115" i="5"/>
  <c r="AF115" i="5"/>
  <c r="AE114" i="5"/>
  <c r="AA114" i="5"/>
  <c r="AP114" i="5" s="1"/>
  <c r="X114" i="5"/>
  <c r="T114" i="5"/>
  <c r="S114" i="5"/>
  <c r="O114" i="5"/>
  <c r="N114" i="5"/>
  <c r="J114" i="5"/>
  <c r="G114" i="5"/>
  <c r="D114" i="5"/>
  <c r="C114" i="5"/>
  <c r="AM113" i="5"/>
  <c r="AE113" i="5"/>
  <c r="AD113" i="5"/>
  <c r="AO113" i="5" s="1"/>
  <c r="AA113" i="5"/>
  <c r="AP113" i="5" s="1"/>
  <c r="X113" i="5"/>
  <c r="C113" i="5"/>
  <c r="AP112" i="5"/>
  <c r="X112" i="5"/>
  <c r="T112" i="5"/>
  <c r="S112" i="5"/>
  <c r="O112" i="5"/>
  <c r="N112" i="5"/>
  <c r="J112" i="5"/>
  <c r="G112" i="5"/>
  <c r="D112" i="5"/>
  <c r="C112" i="5"/>
  <c r="AP111" i="5"/>
  <c r="AO111" i="5"/>
  <c r="AN111" i="5"/>
  <c r="AM111" i="5"/>
  <c r="AL111" i="5"/>
  <c r="AK111" i="5"/>
  <c r="AJ111" i="5"/>
  <c r="AI111" i="5"/>
  <c r="AH111" i="5"/>
  <c r="AF111" i="5"/>
  <c r="AM110" i="5"/>
  <c r="AE110" i="5"/>
  <c r="AD110" i="5"/>
  <c r="AO110" i="5" s="1"/>
  <c r="AA110" i="5"/>
  <c r="AP110" i="5" s="1"/>
  <c r="X110" i="5"/>
  <c r="C110" i="5"/>
  <c r="AM109" i="5"/>
  <c r="AE109" i="5"/>
  <c r="AD109" i="5"/>
  <c r="AO109" i="5" s="1"/>
  <c r="AA109" i="5"/>
  <c r="AP109" i="5" s="1"/>
  <c r="X109" i="5"/>
  <c r="U109" i="5"/>
  <c r="T109" i="5"/>
  <c r="S109" i="5"/>
  <c r="O109" i="5"/>
  <c r="N109" i="5"/>
  <c r="J109" i="5"/>
  <c r="G109" i="5"/>
  <c r="D109" i="5"/>
  <c r="H109" i="5" s="1"/>
  <c r="C109" i="5"/>
  <c r="AP108" i="5"/>
  <c r="AL108" i="5"/>
  <c r="AE108" i="5"/>
  <c r="AA108" i="5"/>
  <c r="Y108" i="5"/>
  <c r="X108" i="5"/>
  <c r="AO108" i="5" s="1"/>
  <c r="C108" i="5"/>
  <c r="AE107" i="5"/>
  <c r="AA107" i="5"/>
  <c r="AP107" i="5" s="1"/>
  <c r="X107" i="5"/>
  <c r="C107" i="5"/>
  <c r="AP106" i="5"/>
  <c r="AL106" i="5"/>
  <c r="AE106" i="5"/>
  <c r="AA106" i="5"/>
  <c r="Y106" i="5"/>
  <c r="X106" i="5"/>
  <c r="U106" i="5"/>
  <c r="T106" i="5"/>
  <c r="S106" i="5"/>
  <c r="O106" i="5"/>
  <c r="N106" i="5"/>
  <c r="J106" i="5"/>
  <c r="G106" i="5"/>
  <c r="D106" i="5"/>
  <c r="H106" i="5" s="1"/>
  <c r="C106" i="5"/>
  <c r="AP105" i="5"/>
  <c r="AE105" i="5"/>
  <c r="AA105" i="5"/>
  <c r="X105" i="5"/>
  <c r="AO105" i="5" s="1"/>
  <c r="U105" i="5"/>
  <c r="T105" i="5"/>
  <c r="S105" i="5"/>
  <c r="O105" i="5"/>
  <c r="N105" i="5"/>
  <c r="J105" i="5"/>
  <c r="H105" i="5"/>
  <c r="G105" i="5"/>
  <c r="D105" i="5"/>
  <c r="C105" i="5"/>
  <c r="AP104" i="5"/>
  <c r="AO104" i="5"/>
  <c r="AN104" i="5"/>
  <c r="AM104" i="5"/>
  <c r="AL104" i="5"/>
  <c r="AJ104" i="5"/>
  <c r="AH104" i="5"/>
  <c r="AF104" i="5"/>
  <c r="AP103" i="5"/>
  <c r="AE103" i="5"/>
  <c r="AA103" i="5"/>
  <c r="X103" i="5"/>
  <c r="U103" i="5"/>
  <c r="T103" i="5"/>
  <c r="S103" i="5"/>
  <c r="O103" i="5"/>
  <c r="N103" i="5"/>
  <c r="J103" i="5"/>
  <c r="G103" i="5"/>
  <c r="D103" i="5"/>
  <c r="H103" i="5" s="1"/>
  <c r="C103" i="5"/>
  <c r="AE102" i="5"/>
  <c r="AA102" i="5"/>
  <c r="AP102" i="5" s="1"/>
  <c r="X102" i="5"/>
  <c r="T102" i="5"/>
  <c r="S102" i="5"/>
  <c r="O102" i="5"/>
  <c r="N102" i="5"/>
  <c r="J102" i="5"/>
  <c r="G102" i="5"/>
  <c r="D102" i="5"/>
  <c r="C102" i="5"/>
  <c r="AP101" i="5"/>
  <c r="AO101" i="5"/>
  <c r="AN101" i="5"/>
  <c r="AM101" i="5"/>
  <c r="AL101" i="5"/>
  <c r="AK101" i="5"/>
  <c r="AJ101" i="5"/>
  <c r="AI101" i="5"/>
  <c r="AH101" i="5"/>
  <c r="AF101" i="5"/>
  <c r="AM100" i="5"/>
  <c r="AE100" i="5"/>
  <c r="AD100" i="5"/>
  <c r="AO100" i="5" s="1"/>
  <c r="AA100" i="5"/>
  <c r="AP100" i="5" s="1"/>
  <c r="X100" i="5"/>
  <c r="C100" i="5"/>
  <c r="AM99" i="5"/>
  <c r="AE99" i="5"/>
  <c r="AD99" i="5"/>
  <c r="AO99" i="5" s="1"/>
  <c r="AA99" i="5"/>
  <c r="AP99" i="5" s="1"/>
  <c r="X99" i="5"/>
  <c r="C99" i="5"/>
  <c r="AM98" i="5"/>
  <c r="AE98" i="5"/>
  <c r="AD98" i="5"/>
  <c r="AO98" i="5" s="1"/>
  <c r="AA98" i="5"/>
  <c r="AP98" i="5" s="1"/>
  <c r="X98" i="5"/>
  <c r="C98" i="5"/>
  <c r="AM97" i="5"/>
  <c r="AE97" i="5"/>
  <c r="AD97" i="5"/>
  <c r="AO97" i="5" s="1"/>
  <c r="AA97" i="5"/>
  <c r="AP97" i="5" s="1"/>
  <c r="X97" i="5"/>
  <c r="C97" i="5"/>
  <c r="AM96" i="5"/>
  <c r="AE96" i="5"/>
  <c r="AD96" i="5"/>
  <c r="AO96" i="5" s="1"/>
  <c r="AA96" i="5"/>
  <c r="AP96" i="5" s="1"/>
  <c r="X96" i="5"/>
  <c r="C96" i="5"/>
  <c r="AM95" i="5"/>
  <c r="AE95" i="5"/>
  <c r="AD95" i="5"/>
  <c r="AO95" i="5" s="1"/>
  <c r="AA95" i="5"/>
  <c r="AP95" i="5" s="1"/>
  <c r="X95" i="5"/>
  <c r="U95" i="5"/>
  <c r="T95" i="5"/>
  <c r="S95" i="5"/>
  <c r="O95" i="5"/>
  <c r="N95" i="5"/>
  <c r="J95" i="5"/>
  <c r="H95" i="5"/>
  <c r="G95" i="5"/>
  <c r="D95" i="5"/>
  <c r="C95" i="5"/>
  <c r="AP94" i="5"/>
  <c r="AM94" i="5"/>
  <c r="AE94" i="5"/>
  <c r="AA94" i="5"/>
  <c r="Z94" i="5"/>
  <c r="AO94" i="5" s="1"/>
  <c r="T94" i="5"/>
  <c r="S94" i="5"/>
  <c r="O94" i="5"/>
  <c r="N94" i="5"/>
  <c r="J94" i="5"/>
  <c r="I94" i="5"/>
  <c r="G94" i="5"/>
  <c r="H94" i="5" s="1"/>
  <c r="D94" i="5"/>
  <c r="C94" i="5"/>
  <c r="AP93" i="5"/>
  <c r="AO93" i="5"/>
  <c r="AN93" i="5"/>
  <c r="AM93" i="5"/>
  <c r="AL93" i="5"/>
  <c r="AK93" i="5"/>
  <c r="AJ93" i="5"/>
  <c r="AI93" i="5"/>
  <c r="AH93" i="5"/>
  <c r="AF93" i="5"/>
  <c r="AE92" i="5"/>
  <c r="AA92" i="5"/>
  <c r="AP92" i="5" s="1"/>
  <c r="X92" i="5"/>
  <c r="T92" i="5"/>
  <c r="S92" i="5"/>
  <c r="O92" i="5"/>
  <c r="N92" i="5"/>
  <c r="J92" i="5"/>
  <c r="G92" i="5"/>
  <c r="D92" i="5"/>
  <c r="C92" i="5"/>
  <c r="AE91" i="5"/>
  <c r="AA91" i="5"/>
  <c r="AP91" i="5" s="1"/>
  <c r="X91" i="5"/>
  <c r="T91" i="5"/>
  <c r="S91" i="5"/>
  <c r="O91" i="5"/>
  <c r="N91" i="5"/>
  <c r="J91" i="5"/>
  <c r="G91" i="5"/>
  <c r="D91" i="5"/>
  <c r="C91" i="5"/>
  <c r="AE90" i="5"/>
  <c r="AA90" i="5"/>
  <c r="AP90" i="5" s="1"/>
  <c r="X90" i="5"/>
  <c r="T90" i="5"/>
  <c r="S90" i="5"/>
  <c r="O90" i="5"/>
  <c r="N90" i="5"/>
  <c r="J90" i="5"/>
  <c r="G90" i="5"/>
  <c r="D90" i="5"/>
  <c r="C90" i="5"/>
  <c r="AE89" i="5"/>
  <c r="AA89" i="5"/>
  <c r="AP89" i="5" s="1"/>
  <c r="X89" i="5"/>
  <c r="T89" i="5"/>
  <c r="S89" i="5"/>
  <c r="O89" i="5"/>
  <c r="N89" i="5"/>
  <c r="J89" i="5"/>
  <c r="G89" i="5"/>
  <c r="D89" i="5"/>
  <c r="C89" i="5"/>
  <c r="AE88" i="5"/>
  <c r="AA88" i="5"/>
  <c r="AP88" i="5" s="1"/>
  <c r="X88" i="5"/>
  <c r="T88" i="5"/>
  <c r="S88" i="5"/>
  <c r="O88" i="5"/>
  <c r="N88" i="5"/>
  <c r="J88" i="5"/>
  <c r="G88" i="5"/>
  <c r="D88" i="5"/>
  <c r="C88" i="5"/>
  <c r="AE87" i="5"/>
  <c r="AA87" i="5"/>
  <c r="AP87" i="5" s="1"/>
  <c r="X87" i="5"/>
  <c r="T87" i="5"/>
  <c r="S87" i="5"/>
  <c r="O87" i="5"/>
  <c r="N87" i="5"/>
  <c r="J87" i="5"/>
  <c r="G87" i="5"/>
  <c r="D87" i="5"/>
  <c r="C87" i="5"/>
  <c r="AE86" i="5"/>
  <c r="AA86" i="5"/>
  <c r="AP86" i="5" s="1"/>
  <c r="X86" i="5"/>
  <c r="T86" i="5"/>
  <c r="S86" i="5"/>
  <c r="O86" i="5"/>
  <c r="N86" i="5"/>
  <c r="J86" i="5"/>
  <c r="G86" i="5"/>
  <c r="D86" i="5"/>
  <c r="C86" i="5"/>
  <c r="AE85" i="5"/>
  <c r="AA85" i="5"/>
  <c r="AP85" i="5" s="1"/>
  <c r="X85" i="5"/>
  <c r="T85" i="5"/>
  <c r="S85" i="5"/>
  <c r="O85" i="5"/>
  <c r="N85" i="5"/>
  <c r="J85" i="5"/>
  <c r="G85" i="5"/>
  <c r="D85" i="5"/>
  <c r="C85" i="5"/>
  <c r="AE84" i="5"/>
  <c r="AA84" i="5"/>
  <c r="AP84" i="5" s="1"/>
  <c r="X84" i="5"/>
  <c r="T84" i="5"/>
  <c r="S84" i="5"/>
  <c r="O84" i="5"/>
  <c r="N84" i="5"/>
  <c r="J84" i="5"/>
  <c r="G84" i="5"/>
  <c r="D84" i="5"/>
  <c r="C84" i="5"/>
  <c r="AM83" i="5"/>
  <c r="AA83" i="5"/>
  <c r="Z83" i="5"/>
  <c r="T83" i="5"/>
  <c r="S83" i="5"/>
  <c r="O83" i="5"/>
  <c r="N83" i="5"/>
  <c r="J83" i="5"/>
  <c r="I83" i="5"/>
  <c r="G83" i="5"/>
  <c r="U83" i="5" s="1"/>
  <c r="D83" i="5"/>
  <c r="H83" i="5" s="1"/>
  <c r="C83" i="5"/>
  <c r="AP82" i="5"/>
  <c r="AO82" i="5"/>
  <c r="AN82" i="5"/>
  <c r="AM82" i="5"/>
  <c r="AL82" i="5"/>
  <c r="AJ82" i="5"/>
  <c r="AH82" i="5"/>
  <c r="AF82" i="5"/>
  <c r="AP81" i="5"/>
  <c r="AE81" i="5"/>
  <c r="AA81" i="5"/>
  <c r="X81" i="5"/>
  <c r="AO81" i="5" s="1"/>
  <c r="U81" i="5"/>
  <c r="T81" i="5"/>
  <c r="S81" i="5"/>
  <c r="O81" i="5"/>
  <c r="N81" i="5"/>
  <c r="J81" i="5"/>
  <c r="H81" i="5"/>
  <c r="G81" i="5"/>
  <c r="D81" i="5"/>
  <c r="C81" i="5"/>
  <c r="AP80" i="5"/>
  <c r="AE80" i="5"/>
  <c r="AA80" i="5"/>
  <c r="X80" i="5"/>
  <c r="C80" i="5"/>
  <c r="AE79" i="5"/>
  <c r="AA79" i="5"/>
  <c r="AP79" i="5" s="1"/>
  <c r="X79" i="5"/>
  <c r="AM79" i="5" s="1"/>
  <c r="C79" i="5"/>
  <c r="AP78" i="5"/>
  <c r="AE78" i="5"/>
  <c r="AA78" i="5"/>
  <c r="X78" i="5"/>
  <c r="AO78" i="5" s="1"/>
  <c r="C78" i="5"/>
  <c r="AE77" i="5"/>
  <c r="AA77" i="5"/>
  <c r="AP77" i="5" s="1"/>
  <c r="X77" i="5"/>
  <c r="C77" i="5"/>
  <c r="AP76" i="5"/>
  <c r="AE76" i="5"/>
  <c r="AA76" i="5"/>
  <c r="X76" i="5"/>
  <c r="C76" i="5"/>
  <c r="AE75" i="5"/>
  <c r="AA75" i="5"/>
  <c r="AP75" i="5" s="1"/>
  <c r="X75" i="5"/>
  <c r="C75" i="5"/>
  <c r="AP74" i="5"/>
  <c r="AE74" i="5"/>
  <c r="AA74" i="5"/>
  <c r="X74" i="5"/>
  <c r="AO74" i="5" s="1"/>
  <c r="C74" i="5"/>
  <c r="AE73" i="5"/>
  <c r="AA73" i="5"/>
  <c r="AP73" i="5" s="1"/>
  <c r="X73" i="5"/>
  <c r="C73" i="5"/>
  <c r="AP72" i="5"/>
  <c r="AL72" i="5"/>
  <c r="AE72" i="5"/>
  <c r="AA72" i="5"/>
  <c r="Y72" i="5"/>
  <c r="X72" i="5"/>
  <c r="C72" i="5"/>
  <c r="AE71" i="5"/>
  <c r="AA71" i="5"/>
  <c r="AP71" i="5" s="1"/>
  <c r="X71" i="5"/>
  <c r="AM71" i="5" s="1"/>
  <c r="C71" i="5"/>
  <c r="AP70" i="5"/>
  <c r="AE70" i="5"/>
  <c r="AA70" i="5"/>
  <c r="X70" i="5"/>
  <c r="AO70" i="5" s="1"/>
  <c r="C70" i="5"/>
  <c r="AE69" i="5"/>
  <c r="AA69" i="5"/>
  <c r="AP69" i="5" s="1"/>
  <c r="X69" i="5"/>
  <c r="C69" i="5"/>
  <c r="AP68" i="5"/>
  <c r="AE68" i="5"/>
  <c r="AA68" i="5"/>
  <c r="X68" i="5"/>
  <c r="C68" i="5"/>
  <c r="AE67" i="5"/>
  <c r="AA67" i="5"/>
  <c r="AP67" i="5" s="1"/>
  <c r="X67" i="5"/>
  <c r="T67" i="5"/>
  <c r="S67" i="5"/>
  <c r="O67" i="5"/>
  <c r="N67" i="5"/>
  <c r="J67" i="5"/>
  <c r="G67" i="5"/>
  <c r="D67" i="5"/>
  <c r="C67" i="5"/>
  <c r="AE66" i="5"/>
  <c r="AA66" i="5"/>
  <c r="AP66" i="5" s="1"/>
  <c r="X66" i="5"/>
  <c r="T66" i="5"/>
  <c r="S66" i="5"/>
  <c r="O66" i="5"/>
  <c r="N66" i="5"/>
  <c r="J66" i="5"/>
  <c r="G66" i="5"/>
  <c r="D66" i="5"/>
  <c r="C66" i="5"/>
  <c r="AM65" i="5"/>
  <c r="AA65" i="5"/>
  <c r="Z65" i="5"/>
  <c r="C65" i="5"/>
  <c r="AP64" i="5"/>
  <c r="AM64" i="5"/>
  <c r="AD64" i="5"/>
  <c r="AA64" i="5"/>
  <c r="Z64" i="5"/>
  <c r="C64" i="5"/>
  <c r="AM63" i="5"/>
  <c r="AA63" i="5"/>
  <c r="Z63" i="5"/>
  <c r="T63" i="5"/>
  <c r="S63" i="5"/>
  <c r="O63" i="5"/>
  <c r="N63" i="5"/>
  <c r="J63" i="5"/>
  <c r="I63" i="5"/>
  <c r="G63" i="5"/>
  <c r="U63" i="5" s="1"/>
  <c r="D63" i="5"/>
  <c r="H63" i="5" s="1"/>
  <c r="C63" i="5"/>
  <c r="AP62" i="5"/>
  <c r="AO62" i="5"/>
  <c r="AN62" i="5"/>
  <c r="AM62" i="5"/>
  <c r="AL62" i="5"/>
  <c r="AJ62" i="5"/>
  <c r="AH62" i="5"/>
  <c r="AF62" i="5"/>
  <c r="AP61" i="5"/>
  <c r="AE61" i="5"/>
  <c r="AA61" i="5"/>
  <c r="X61" i="5"/>
  <c r="AO61" i="5" s="1"/>
  <c r="U61" i="5"/>
  <c r="T61" i="5"/>
  <c r="S61" i="5"/>
  <c r="O61" i="5"/>
  <c r="N61" i="5"/>
  <c r="J61" i="5"/>
  <c r="H61" i="5"/>
  <c r="G61" i="5"/>
  <c r="D61" i="5"/>
  <c r="C61" i="5"/>
  <c r="AP60" i="5"/>
  <c r="AE60" i="5"/>
  <c r="AA60" i="5"/>
  <c r="X60" i="5"/>
  <c r="U60" i="5"/>
  <c r="T60" i="5"/>
  <c r="S60" i="5"/>
  <c r="O60" i="5"/>
  <c r="N60" i="5"/>
  <c r="J60" i="5"/>
  <c r="G60" i="5"/>
  <c r="D60" i="5"/>
  <c r="H60" i="5" s="1"/>
  <c r="C60" i="5"/>
  <c r="AE59" i="5"/>
  <c r="AA59" i="5"/>
  <c r="AP59" i="5" s="1"/>
  <c r="X59" i="5"/>
  <c r="T59" i="5"/>
  <c r="S59" i="5"/>
  <c r="O59" i="5"/>
  <c r="N59" i="5"/>
  <c r="J59" i="5"/>
  <c r="G59" i="5"/>
  <c r="D59" i="5"/>
  <c r="C59" i="5"/>
  <c r="AM58" i="5"/>
  <c r="AE58" i="5"/>
  <c r="AA58" i="5"/>
  <c r="AP58" i="5" s="1"/>
  <c r="Z58" i="5"/>
  <c r="X58" i="5"/>
  <c r="T58" i="5"/>
  <c r="S58" i="5"/>
  <c r="O58" i="5"/>
  <c r="N58" i="5"/>
  <c r="J58" i="5"/>
  <c r="I58" i="5"/>
  <c r="G58" i="5"/>
  <c r="H58" i="5" s="1"/>
  <c r="D58" i="5"/>
  <c r="C58" i="5"/>
  <c r="AP57" i="5"/>
  <c r="AO57" i="5"/>
  <c r="AN57" i="5"/>
  <c r="AM57" i="5"/>
  <c r="AL57" i="5"/>
  <c r="AK57" i="5"/>
  <c r="AJ57" i="5"/>
  <c r="AI57" i="5"/>
  <c r="AH57" i="5"/>
  <c r="AF57" i="5"/>
  <c r="AE56" i="5"/>
  <c r="AA56" i="5"/>
  <c r="AP56" i="5" s="1"/>
  <c r="X56" i="5"/>
  <c r="T56" i="5"/>
  <c r="S56" i="5"/>
  <c r="O56" i="5"/>
  <c r="N56" i="5"/>
  <c r="J56" i="5"/>
  <c r="G56" i="5"/>
  <c r="D56" i="5"/>
  <c r="C56" i="5"/>
  <c r="AE55" i="5"/>
  <c r="AA55" i="5"/>
  <c r="AP55" i="5" s="1"/>
  <c r="X55" i="5"/>
  <c r="T55" i="5"/>
  <c r="S55" i="5"/>
  <c r="O55" i="5"/>
  <c r="N55" i="5"/>
  <c r="J55" i="5"/>
  <c r="G55" i="5"/>
  <c r="D55" i="5"/>
  <c r="C55" i="5"/>
  <c r="AE54" i="5"/>
  <c r="AA54" i="5"/>
  <c r="AP54" i="5" s="1"/>
  <c r="X54" i="5"/>
  <c r="T54" i="5"/>
  <c r="S54" i="5"/>
  <c r="O54" i="5"/>
  <c r="N54" i="5"/>
  <c r="J54" i="5"/>
  <c r="G54" i="5"/>
  <c r="D54" i="5"/>
  <c r="C54" i="5"/>
  <c r="AE53" i="5"/>
  <c r="AA53" i="5"/>
  <c r="AP53" i="5" s="1"/>
  <c r="X53" i="5"/>
  <c r="T53" i="5"/>
  <c r="S53" i="5"/>
  <c r="O53" i="5"/>
  <c r="N53" i="5"/>
  <c r="J53" i="5"/>
  <c r="G53" i="5"/>
  <c r="D53" i="5"/>
  <c r="C53" i="5"/>
  <c r="AE52" i="5"/>
  <c r="AA52" i="5"/>
  <c r="AP52" i="5" s="1"/>
  <c r="X52" i="5"/>
  <c r="T52" i="5"/>
  <c r="S52" i="5"/>
  <c r="O52" i="5"/>
  <c r="N52" i="5"/>
  <c r="J52" i="5"/>
  <c r="G52" i="5"/>
  <c r="D52" i="5"/>
  <c r="C52" i="5"/>
  <c r="AE51" i="5"/>
  <c r="AA51" i="5"/>
  <c r="AP51" i="5" s="1"/>
  <c r="X51" i="5"/>
  <c r="T51" i="5"/>
  <c r="S51" i="5"/>
  <c r="O51" i="5"/>
  <c r="N51" i="5"/>
  <c r="J51" i="5"/>
  <c r="G51" i="5"/>
  <c r="D51" i="5"/>
  <c r="C51" i="5"/>
  <c r="AM50" i="5"/>
  <c r="AE50" i="5"/>
  <c r="AD50" i="5"/>
  <c r="AO50" i="5" s="1"/>
  <c r="AA50" i="5"/>
  <c r="AP50" i="5" s="1"/>
  <c r="Y50" i="5"/>
  <c r="X50" i="5"/>
  <c r="AL50" i="5" s="1"/>
  <c r="C50" i="5"/>
  <c r="AM49" i="5"/>
  <c r="AE49" i="5"/>
  <c r="AD49" i="5"/>
  <c r="AO49" i="5" s="1"/>
  <c r="AA49" i="5"/>
  <c r="AP49" i="5" s="1"/>
  <c r="X49" i="5"/>
  <c r="C49" i="5"/>
  <c r="AM48" i="5"/>
  <c r="AE48" i="5"/>
  <c r="AD48" i="5"/>
  <c r="AO48" i="5" s="1"/>
  <c r="AA48" i="5"/>
  <c r="AP48" i="5" s="1"/>
  <c r="X48" i="5"/>
  <c r="U48" i="5"/>
  <c r="T48" i="5"/>
  <c r="S48" i="5"/>
  <c r="O48" i="5"/>
  <c r="N48" i="5"/>
  <c r="J48" i="5"/>
  <c r="G48" i="5"/>
  <c r="D48" i="5"/>
  <c r="H48" i="5" s="1"/>
  <c r="C48" i="5"/>
  <c r="AP47" i="5"/>
  <c r="AE47" i="5"/>
  <c r="AA47" i="5"/>
  <c r="X47" i="5"/>
  <c r="AO47" i="5" s="1"/>
  <c r="U47" i="5"/>
  <c r="T47" i="5"/>
  <c r="S47" i="5"/>
  <c r="O47" i="5"/>
  <c r="N47" i="5"/>
  <c r="J47" i="5"/>
  <c r="H47" i="5"/>
  <c r="G47" i="5"/>
  <c r="D47" i="5"/>
  <c r="C47" i="5"/>
  <c r="AP46" i="5"/>
  <c r="AE46" i="5"/>
  <c r="AA46" i="5"/>
  <c r="X46" i="5"/>
  <c r="U46" i="5"/>
  <c r="T46" i="5"/>
  <c r="S46" i="5"/>
  <c r="O46" i="5"/>
  <c r="N46" i="5"/>
  <c r="J46" i="5"/>
  <c r="G46" i="5"/>
  <c r="D46" i="5"/>
  <c r="H46" i="5" s="1"/>
  <c r="C46" i="5"/>
  <c r="AP45" i="5"/>
  <c r="AL45" i="5"/>
  <c r="AE45" i="5"/>
  <c r="AA45" i="5"/>
  <c r="Y45" i="5"/>
  <c r="X45" i="5"/>
  <c r="AO45" i="5" s="1"/>
  <c r="U45" i="5"/>
  <c r="T45" i="5"/>
  <c r="S45" i="5"/>
  <c r="O45" i="5"/>
  <c r="N45" i="5"/>
  <c r="J45" i="5"/>
  <c r="H45" i="5"/>
  <c r="G45" i="5"/>
  <c r="D45" i="5"/>
  <c r="C45" i="5"/>
  <c r="AP44" i="5"/>
  <c r="AO44" i="5"/>
  <c r="AN44" i="5"/>
  <c r="AM44" i="5"/>
  <c r="AL44" i="5"/>
  <c r="AJ44" i="5"/>
  <c r="AH44" i="5"/>
  <c r="AF44" i="5"/>
  <c r="AP43" i="5"/>
  <c r="AE43" i="5"/>
  <c r="AA43" i="5"/>
  <c r="X43" i="5"/>
  <c r="U43" i="5"/>
  <c r="T43" i="5"/>
  <c r="S43" i="5"/>
  <c r="O43" i="5"/>
  <c r="N43" i="5"/>
  <c r="J43" i="5"/>
  <c r="G43" i="5"/>
  <c r="D43" i="5"/>
  <c r="H43" i="5" s="1"/>
  <c r="C43" i="5"/>
  <c r="AP42" i="5"/>
  <c r="AE42" i="5"/>
  <c r="AA42" i="5"/>
  <c r="X42" i="5"/>
  <c r="AO42" i="5" s="1"/>
  <c r="U42" i="5"/>
  <c r="T42" i="5"/>
  <c r="S42" i="5"/>
  <c r="O42" i="5"/>
  <c r="N42" i="5"/>
  <c r="J42" i="5"/>
  <c r="H42" i="5"/>
  <c r="G42" i="5"/>
  <c r="D42" i="5"/>
  <c r="AP41" i="5"/>
  <c r="AO41" i="5"/>
  <c r="AN41" i="5"/>
  <c r="AM41" i="5"/>
  <c r="AL41" i="5"/>
  <c r="AJ41" i="5"/>
  <c r="AH41" i="5"/>
  <c r="AF41" i="5"/>
  <c r="AP40" i="5"/>
  <c r="AE40" i="5"/>
  <c r="AA40" i="5"/>
  <c r="X40" i="5"/>
  <c r="AO40" i="5" s="1"/>
  <c r="U40" i="5"/>
  <c r="T40" i="5"/>
  <c r="S40" i="5"/>
  <c r="O40" i="5"/>
  <c r="N40" i="5"/>
  <c r="J40" i="5"/>
  <c r="H40" i="5"/>
  <c r="G40" i="5"/>
  <c r="D40" i="5"/>
  <c r="C40" i="5"/>
  <c r="AP39" i="5"/>
  <c r="AE39" i="5"/>
  <c r="AA39" i="5"/>
  <c r="X39" i="5"/>
  <c r="U39" i="5"/>
  <c r="T39" i="5"/>
  <c r="S39" i="5"/>
  <c r="O39" i="5"/>
  <c r="N39" i="5"/>
  <c r="J39" i="5"/>
  <c r="G39" i="5"/>
  <c r="D39" i="5"/>
  <c r="H39" i="5" s="1"/>
  <c r="C39" i="5"/>
  <c r="AP38" i="5"/>
  <c r="AE38" i="5"/>
  <c r="AA38" i="5"/>
  <c r="X38" i="5"/>
  <c r="AO38" i="5" s="1"/>
  <c r="U38" i="5"/>
  <c r="T38" i="5"/>
  <c r="S38" i="5"/>
  <c r="O38" i="5"/>
  <c r="N38" i="5"/>
  <c r="J38" i="5"/>
  <c r="H38" i="5"/>
  <c r="G38" i="5"/>
  <c r="D38" i="5"/>
  <c r="C38" i="5"/>
  <c r="AP37" i="5"/>
  <c r="AO37" i="5"/>
  <c r="AN37" i="5"/>
  <c r="AM37" i="5"/>
  <c r="AL37" i="5"/>
  <c r="AJ37" i="5"/>
  <c r="AH37" i="5"/>
  <c r="AF37" i="5"/>
  <c r="AE36" i="5"/>
  <c r="AA36" i="5"/>
  <c r="AP36" i="5" s="1"/>
  <c r="X36" i="5"/>
  <c r="T36" i="5"/>
  <c r="S36" i="5"/>
  <c r="O36" i="5"/>
  <c r="N36" i="5"/>
  <c r="J36" i="5"/>
  <c r="G36" i="5"/>
  <c r="D36" i="5"/>
  <c r="C36" i="5"/>
  <c r="AE35" i="5"/>
  <c r="AA35" i="5"/>
  <c r="AP35" i="5" s="1"/>
  <c r="X35" i="5"/>
  <c r="T35" i="5"/>
  <c r="S35" i="5"/>
  <c r="O35" i="5"/>
  <c r="N35" i="5"/>
  <c r="J35" i="5"/>
  <c r="G35" i="5"/>
  <c r="D35" i="5"/>
  <c r="C35" i="5"/>
  <c r="AE34" i="5"/>
  <c r="AA34" i="5"/>
  <c r="AP34" i="5" s="1"/>
  <c r="X34" i="5"/>
  <c r="AM34" i="5" s="1"/>
  <c r="T34" i="5"/>
  <c r="S34" i="5"/>
  <c r="O34" i="5"/>
  <c r="N34" i="5"/>
  <c r="J34" i="5"/>
  <c r="G34" i="5"/>
  <c r="D34" i="5"/>
  <c r="C34" i="5"/>
  <c r="AE33" i="5"/>
  <c r="AA33" i="5"/>
  <c r="AP33" i="5" s="1"/>
  <c r="X33" i="5"/>
  <c r="T33" i="5"/>
  <c r="S33" i="5"/>
  <c r="O33" i="5"/>
  <c r="N33" i="5"/>
  <c r="J33" i="5"/>
  <c r="G33" i="5"/>
  <c r="D33" i="5"/>
  <c r="C33" i="5"/>
  <c r="AP32" i="5"/>
  <c r="AO32" i="5"/>
  <c r="AN32" i="5"/>
  <c r="AM32" i="5"/>
  <c r="AL32" i="5"/>
  <c r="AK32" i="5"/>
  <c r="AJ32" i="5"/>
  <c r="AI32" i="5"/>
  <c r="AH32" i="5"/>
  <c r="AF32" i="5"/>
  <c r="AE31" i="5"/>
  <c r="AA31" i="5"/>
  <c r="AP31" i="5" s="1"/>
  <c r="X31" i="5"/>
  <c r="T31" i="5"/>
  <c r="S31" i="5"/>
  <c r="O31" i="5"/>
  <c r="N31" i="5"/>
  <c r="J31" i="5"/>
  <c r="G31" i="5"/>
  <c r="D31" i="5"/>
  <c r="C31" i="5"/>
  <c r="AP30" i="5"/>
  <c r="AO30" i="5"/>
  <c r="AN30" i="5"/>
  <c r="AM30" i="5"/>
  <c r="AL30" i="5"/>
  <c r="AK30" i="5"/>
  <c r="AJ30" i="5"/>
  <c r="AI30" i="5"/>
  <c r="AH30" i="5"/>
  <c r="AF30" i="5"/>
  <c r="AM29" i="5"/>
  <c r="AE29" i="5"/>
  <c r="AD29" i="5"/>
  <c r="AO29" i="5" s="1"/>
  <c r="AA29" i="5"/>
  <c r="AP29" i="5" s="1"/>
  <c r="X29" i="5"/>
  <c r="C29" i="5"/>
  <c r="AM28" i="5"/>
  <c r="AE28" i="5"/>
  <c r="AD28" i="5"/>
  <c r="AO28" i="5" s="1"/>
  <c r="AA28" i="5"/>
  <c r="AP28" i="5" s="1"/>
  <c r="X28" i="5"/>
  <c r="U28" i="5"/>
  <c r="T28" i="5"/>
  <c r="S28" i="5"/>
  <c r="O28" i="5"/>
  <c r="N28" i="5"/>
  <c r="J28" i="5"/>
  <c r="G28" i="5"/>
  <c r="D28" i="5"/>
  <c r="H28" i="5" s="1"/>
  <c r="AP27" i="5"/>
  <c r="AL27" i="5"/>
  <c r="AE27" i="5"/>
  <c r="AA27" i="5"/>
  <c r="Y27" i="5"/>
  <c r="X27" i="5"/>
  <c r="U27" i="5"/>
  <c r="T27" i="5"/>
  <c r="S27" i="5"/>
  <c r="O27" i="5"/>
  <c r="N27" i="5"/>
  <c r="J27" i="5"/>
  <c r="H27" i="5"/>
  <c r="G27" i="5"/>
  <c r="D27" i="5"/>
  <c r="AP26" i="5"/>
  <c r="AE26" i="5"/>
  <c r="AA26" i="5"/>
  <c r="X26" i="5"/>
  <c r="U26" i="5"/>
  <c r="T26" i="5"/>
  <c r="S26" i="5"/>
  <c r="O26" i="5"/>
  <c r="N26" i="5"/>
  <c r="J26" i="5"/>
  <c r="G26" i="5"/>
  <c r="D26" i="5"/>
  <c r="H26" i="5" s="1"/>
  <c r="AE25" i="5"/>
  <c r="AA25" i="5"/>
  <c r="AP25" i="5" s="1"/>
  <c r="X25" i="5"/>
  <c r="U25" i="5"/>
  <c r="T25" i="5"/>
  <c r="S25" i="5"/>
  <c r="O25" i="5"/>
  <c r="N25" i="5"/>
  <c r="J25" i="5"/>
  <c r="G25" i="5"/>
  <c r="D25" i="5"/>
  <c r="H25" i="5" s="1"/>
  <c r="C25" i="5"/>
  <c r="AP24" i="5"/>
  <c r="AE24" i="5"/>
  <c r="AA24" i="5"/>
  <c r="X24" i="5"/>
  <c r="AO24" i="5" s="1"/>
  <c r="U24" i="5"/>
  <c r="T24" i="5"/>
  <c r="S24" i="5"/>
  <c r="O24" i="5"/>
  <c r="N24" i="5"/>
  <c r="J24" i="5"/>
  <c r="G24" i="5"/>
  <c r="D24" i="5"/>
  <c r="H24" i="5" s="1"/>
  <c r="C24" i="5"/>
  <c r="AP23" i="5"/>
  <c r="AE23" i="5"/>
  <c r="AA23" i="5"/>
  <c r="X23" i="5"/>
  <c r="AO23" i="5" s="1"/>
  <c r="U23" i="5"/>
  <c r="T23" i="5"/>
  <c r="S23" i="5"/>
  <c r="O23" i="5"/>
  <c r="N23" i="5"/>
  <c r="J23" i="5"/>
  <c r="G23" i="5"/>
  <c r="D23" i="5"/>
  <c r="H23" i="5" s="1"/>
  <c r="C23" i="5"/>
  <c r="AP22" i="5"/>
  <c r="AE22" i="5"/>
  <c r="AA22" i="5"/>
  <c r="X22" i="5"/>
  <c r="AO22" i="5" s="1"/>
  <c r="U22" i="5"/>
  <c r="T22" i="5"/>
  <c r="S22" i="5"/>
  <c r="O22" i="5"/>
  <c r="N22" i="5"/>
  <c r="J22" i="5"/>
  <c r="G22" i="5"/>
  <c r="D22" i="5"/>
  <c r="H22" i="5" s="1"/>
  <c r="AP21" i="5"/>
  <c r="AE21" i="5"/>
  <c r="AA21" i="5"/>
  <c r="X21" i="5"/>
  <c r="AO21" i="5" s="1"/>
  <c r="U21" i="5"/>
  <c r="T21" i="5"/>
  <c r="S21" i="5"/>
  <c r="O21" i="5"/>
  <c r="N21" i="5"/>
  <c r="J21" i="5"/>
  <c r="G21" i="5"/>
  <c r="D21" i="5"/>
  <c r="H21" i="5" s="1"/>
  <c r="C21" i="5"/>
  <c r="AP20" i="5"/>
  <c r="AE20" i="5"/>
  <c r="AA20" i="5"/>
  <c r="X20" i="5"/>
  <c r="AO20" i="5" s="1"/>
  <c r="U20" i="5"/>
  <c r="T20" i="5"/>
  <c r="S20" i="5"/>
  <c r="O20" i="5"/>
  <c r="N20" i="5"/>
  <c r="J20" i="5"/>
  <c r="G20" i="5"/>
  <c r="D20" i="5"/>
  <c r="H20" i="5" s="1"/>
  <c r="AP19" i="5"/>
  <c r="AE19" i="5"/>
  <c r="AA19" i="5"/>
  <c r="X19" i="5"/>
  <c r="AO19" i="5" s="1"/>
  <c r="U19" i="5"/>
  <c r="T19" i="5"/>
  <c r="S19" i="5"/>
  <c r="O19" i="5"/>
  <c r="N19" i="5"/>
  <c r="J19" i="5"/>
  <c r="G19" i="5"/>
  <c r="D19" i="5"/>
  <c r="H19" i="5" s="1"/>
  <c r="C19" i="5"/>
  <c r="AP18" i="5"/>
  <c r="AO18" i="5"/>
  <c r="AN18" i="5"/>
  <c r="AM18" i="5"/>
  <c r="AL18" i="5"/>
  <c r="AJ18" i="5"/>
  <c r="AK18" i="5" s="1"/>
  <c r="AH18" i="5"/>
  <c r="AF18" i="5"/>
  <c r="AE17" i="5"/>
  <c r="AA17" i="5"/>
  <c r="AP17" i="5" s="1"/>
  <c r="X17" i="5"/>
  <c r="T17" i="5"/>
  <c r="S17" i="5"/>
  <c r="O17" i="5"/>
  <c r="N17" i="5"/>
  <c r="J17" i="5"/>
  <c r="G17" i="5"/>
  <c r="U17" i="5" s="1"/>
  <c r="D17" i="5"/>
  <c r="C17" i="5"/>
  <c r="AE16" i="5"/>
  <c r="AA16" i="5"/>
  <c r="AP16" i="5" s="1"/>
  <c r="X16" i="5"/>
  <c r="T16" i="5"/>
  <c r="S16" i="5"/>
  <c r="O16" i="5"/>
  <c r="N16" i="5"/>
  <c r="J16" i="5"/>
  <c r="G16" i="5"/>
  <c r="U16" i="5" s="1"/>
  <c r="D16" i="5"/>
  <c r="C16" i="5"/>
  <c r="AP15" i="5"/>
  <c r="AO15" i="5"/>
  <c r="AN15" i="5"/>
  <c r="AM15" i="5"/>
  <c r="AL15" i="5"/>
  <c r="AK15" i="5"/>
  <c r="AJ15" i="5"/>
  <c r="AI15" i="5"/>
  <c r="AH15" i="5"/>
  <c r="AF15" i="5"/>
  <c r="AE14" i="5"/>
  <c r="AA14" i="5"/>
  <c r="AP14" i="5" s="1"/>
  <c r="X14" i="5"/>
  <c r="AL14" i="5" s="1"/>
  <c r="T14" i="5"/>
  <c r="S14" i="5"/>
  <c r="O14" i="5"/>
  <c r="N14" i="5"/>
  <c r="J14" i="5"/>
  <c r="G14" i="5"/>
  <c r="U14" i="5" s="1"/>
  <c r="D14" i="5"/>
  <c r="C14" i="5"/>
  <c r="AE13" i="5"/>
  <c r="AA13" i="5"/>
  <c r="AA260" i="5" s="1"/>
  <c r="X13" i="5"/>
  <c r="X260" i="5" s="1"/>
  <c r="T13" i="5"/>
  <c r="T260" i="5" s="1"/>
  <c r="S13" i="5"/>
  <c r="O13" i="5"/>
  <c r="O260" i="5" s="1"/>
  <c r="N13" i="5"/>
  <c r="N260" i="5" s="1"/>
  <c r="J13" i="5"/>
  <c r="J260" i="5" s="1"/>
  <c r="G13" i="5"/>
  <c r="U13" i="5" s="1"/>
  <c r="D13" i="5"/>
  <c r="C13" i="5"/>
  <c r="C12" i="4"/>
  <c r="C9" i="4"/>
  <c r="C6" i="4"/>
  <c r="AC263" i="3"/>
  <c r="R263" i="3"/>
  <c r="Q263" i="3"/>
  <c r="P263" i="3"/>
  <c r="AE262" i="3"/>
  <c r="AB262" i="3"/>
  <c r="AA262" i="3"/>
  <c r="AP262" i="3" s="1"/>
  <c r="X262" i="3"/>
  <c r="T262" i="3"/>
  <c r="S262" i="3"/>
  <c r="O262" i="3"/>
  <c r="N262" i="3"/>
  <c r="K262" i="3"/>
  <c r="J262" i="3"/>
  <c r="G262" i="3"/>
  <c r="U262" i="3" s="1"/>
  <c r="D262" i="3"/>
  <c r="C262" i="3"/>
  <c r="AM261" i="3"/>
  <c r="AE261" i="3"/>
  <c r="AB261" i="3"/>
  <c r="AO261" i="3" s="1"/>
  <c r="AA261" i="3"/>
  <c r="AP261" i="3" s="1"/>
  <c r="X261" i="3"/>
  <c r="U261" i="3"/>
  <c r="T261" i="3"/>
  <c r="S261" i="3"/>
  <c r="O261" i="3"/>
  <c r="N261" i="3"/>
  <c r="K261" i="3"/>
  <c r="J261" i="3"/>
  <c r="G261" i="3"/>
  <c r="M261" i="3" s="1"/>
  <c r="D261" i="3"/>
  <c r="H261" i="3" s="1"/>
  <c r="C261" i="3"/>
  <c r="AE260" i="3"/>
  <c r="AB260" i="3"/>
  <c r="AA260" i="3"/>
  <c r="AP260" i="3" s="1"/>
  <c r="X260" i="3"/>
  <c r="AO260" i="3" s="1"/>
  <c r="T260" i="3"/>
  <c r="S260" i="3"/>
  <c r="O260" i="3"/>
  <c r="N260" i="3"/>
  <c r="K260" i="3"/>
  <c r="J260" i="3"/>
  <c r="G260" i="3"/>
  <c r="U260" i="3" s="1"/>
  <c r="D260" i="3"/>
  <c r="C260" i="3"/>
  <c r="AM259" i="3"/>
  <c r="AE259" i="3"/>
  <c r="AB259" i="3"/>
  <c r="AO259" i="3" s="1"/>
  <c r="AA259" i="3"/>
  <c r="AP259" i="3" s="1"/>
  <c r="X259" i="3"/>
  <c r="U259" i="3"/>
  <c r="T259" i="3"/>
  <c r="S259" i="3"/>
  <c r="O259" i="3"/>
  <c r="N259" i="3"/>
  <c r="K259" i="3"/>
  <c r="J259" i="3"/>
  <c r="G259" i="3"/>
  <c r="M259" i="3" s="1"/>
  <c r="D259" i="3"/>
  <c r="H259" i="3" s="1"/>
  <c r="C259" i="3"/>
  <c r="AE258" i="3"/>
  <c r="AB258" i="3"/>
  <c r="AA258" i="3"/>
  <c r="AP258" i="3" s="1"/>
  <c r="X258" i="3"/>
  <c r="AO258" i="3" s="1"/>
  <c r="T258" i="3"/>
  <c r="S258" i="3"/>
  <c r="O258" i="3"/>
  <c r="N258" i="3"/>
  <c r="K258" i="3"/>
  <c r="J258" i="3"/>
  <c r="G258" i="3"/>
  <c r="U258" i="3" s="1"/>
  <c r="D258" i="3"/>
  <c r="C258" i="3"/>
  <c r="AM257" i="3"/>
  <c r="AE257" i="3"/>
  <c r="AB257" i="3"/>
  <c r="AO257" i="3" s="1"/>
  <c r="AA257" i="3"/>
  <c r="AP257" i="3" s="1"/>
  <c r="Y257" i="3"/>
  <c r="X257" i="3"/>
  <c r="AL257" i="3" s="1"/>
  <c r="U257" i="3"/>
  <c r="T257" i="3"/>
  <c r="S257" i="3"/>
  <c r="O257" i="3"/>
  <c r="N257" i="3"/>
  <c r="K257" i="3"/>
  <c r="J257" i="3"/>
  <c r="H257" i="3"/>
  <c r="G257" i="3"/>
  <c r="M257" i="3" s="1"/>
  <c r="D257" i="3"/>
  <c r="C257" i="3"/>
  <c r="AE256" i="3"/>
  <c r="AB256" i="3"/>
  <c r="AA256" i="3"/>
  <c r="AP256" i="3" s="1"/>
  <c r="X256" i="3"/>
  <c r="AO256" i="3" s="1"/>
  <c r="T256" i="3"/>
  <c r="S256" i="3"/>
  <c r="O256" i="3"/>
  <c r="N256" i="3"/>
  <c r="K256" i="3"/>
  <c r="J256" i="3"/>
  <c r="G256" i="3"/>
  <c r="U256" i="3" s="1"/>
  <c r="D256" i="3"/>
  <c r="C256" i="3"/>
  <c r="AM255" i="3"/>
  <c r="AE255" i="3"/>
  <c r="AB255" i="3"/>
  <c r="AO255" i="3" s="1"/>
  <c r="AA255" i="3"/>
  <c r="AP255" i="3" s="1"/>
  <c r="X255" i="3"/>
  <c r="U255" i="3"/>
  <c r="T255" i="3"/>
  <c r="S255" i="3"/>
  <c r="O255" i="3"/>
  <c r="N255" i="3"/>
  <c r="K255" i="3"/>
  <c r="J255" i="3"/>
  <c r="G255" i="3"/>
  <c r="M255" i="3" s="1"/>
  <c r="D255" i="3"/>
  <c r="H255" i="3" s="1"/>
  <c r="C255" i="3"/>
  <c r="AE254" i="3"/>
  <c r="AB254" i="3"/>
  <c r="AA254" i="3"/>
  <c r="AP254" i="3" s="1"/>
  <c r="X254" i="3"/>
  <c r="AO254" i="3" s="1"/>
  <c r="T254" i="3"/>
  <c r="S254" i="3"/>
  <c r="O254" i="3"/>
  <c r="N254" i="3"/>
  <c r="K254" i="3"/>
  <c r="J254" i="3"/>
  <c r="G254" i="3"/>
  <c r="U254" i="3" s="1"/>
  <c r="D254" i="3"/>
  <c r="C254" i="3"/>
  <c r="AM253" i="3"/>
  <c r="AE253" i="3"/>
  <c r="AB253" i="3"/>
  <c r="AO253" i="3" s="1"/>
  <c r="AA253" i="3"/>
  <c r="AP253" i="3" s="1"/>
  <c r="X253" i="3"/>
  <c r="U253" i="3"/>
  <c r="T253" i="3"/>
  <c r="S253" i="3"/>
  <c r="O253" i="3"/>
  <c r="N253" i="3"/>
  <c r="K253" i="3"/>
  <c r="J253" i="3"/>
  <c r="G253" i="3"/>
  <c r="M253" i="3" s="1"/>
  <c r="D253" i="3"/>
  <c r="H253" i="3" s="1"/>
  <c r="C253" i="3"/>
  <c r="AE252" i="3"/>
  <c r="AB252" i="3"/>
  <c r="AA252" i="3"/>
  <c r="AP252" i="3" s="1"/>
  <c r="X252" i="3"/>
  <c r="AO252" i="3" s="1"/>
  <c r="T252" i="3"/>
  <c r="S252" i="3"/>
  <c r="O252" i="3"/>
  <c r="N252" i="3"/>
  <c r="K252" i="3"/>
  <c r="J252" i="3"/>
  <c r="G252" i="3"/>
  <c r="U252" i="3" s="1"/>
  <c r="D252" i="3"/>
  <c r="C252" i="3"/>
  <c r="AM251" i="3"/>
  <c r="AE251" i="3"/>
  <c r="AB251" i="3"/>
  <c r="AO251" i="3" s="1"/>
  <c r="AA251" i="3"/>
  <c r="AP251" i="3" s="1"/>
  <c r="X251" i="3"/>
  <c r="U251" i="3"/>
  <c r="T251" i="3"/>
  <c r="S251" i="3"/>
  <c r="O251" i="3"/>
  <c r="N251" i="3"/>
  <c r="K251" i="3"/>
  <c r="J251" i="3"/>
  <c r="G251" i="3"/>
  <c r="M251" i="3" s="1"/>
  <c r="D251" i="3"/>
  <c r="H251" i="3" s="1"/>
  <c r="C251" i="3"/>
  <c r="AE250" i="3"/>
  <c r="AB250" i="3"/>
  <c r="AA250" i="3"/>
  <c r="AP250" i="3" s="1"/>
  <c r="X250" i="3"/>
  <c r="AO250" i="3" s="1"/>
  <c r="T250" i="3"/>
  <c r="S250" i="3"/>
  <c r="O250" i="3"/>
  <c r="N250" i="3"/>
  <c r="K250" i="3"/>
  <c r="J250" i="3"/>
  <c r="G250" i="3"/>
  <c r="U250" i="3" s="1"/>
  <c r="D250" i="3"/>
  <c r="C250" i="3"/>
  <c r="AM249" i="3"/>
  <c r="AE249" i="3"/>
  <c r="AB249" i="3"/>
  <c r="AO249" i="3" s="1"/>
  <c r="AA249" i="3"/>
  <c r="AP249" i="3" s="1"/>
  <c r="X249" i="3"/>
  <c r="U249" i="3"/>
  <c r="T249" i="3"/>
  <c r="S249" i="3"/>
  <c r="O249" i="3"/>
  <c r="N249" i="3"/>
  <c r="K249" i="3"/>
  <c r="J249" i="3"/>
  <c r="G249" i="3"/>
  <c r="M249" i="3" s="1"/>
  <c r="D249" i="3"/>
  <c r="H249" i="3" s="1"/>
  <c r="C249" i="3"/>
  <c r="AE248" i="3"/>
  <c r="AB248" i="3"/>
  <c r="AA248" i="3"/>
  <c r="AP248" i="3" s="1"/>
  <c r="X248" i="3"/>
  <c r="AO248" i="3" s="1"/>
  <c r="T248" i="3"/>
  <c r="S248" i="3"/>
  <c r="O248" i="3"/>
  <c r="N248" i="3"/>
  <c r="K248" i="3"/>
  <c r="J248" i="3"/>
  <c r="G248" i="3"/>
  <c r="U248" i="3" s="1"/>
  <c r="D248" i="3"/>
  <c r="C248" i="3"/>
  <c r="AP247" i="3"/>
  <c r="AO247" i="3"/>
  <c r="AN247" i="3"/>
  <c r="AM247" i="3"/>
  <c r="AL247" i="3"/>
  <c r="AK247" i="3"/>
  <c r="AJ247" i="3"/>
  <c r="AI247" i="3"/>
  <c r="AH247" i="3"/>
  <c r="AF247" i="3"/>
  <c r="AE246" i="3"/>
  <c r="AB246" i="3"/>
  <c r="AA246" i="3"/>
  <c r="AP246" i="3" s="1"/>
  <c r="X246" i="3"/>
  <c r="AL246" i="3" s="1"/>
  <c r="T246" i="3"/>
  <c r="S246" i="3"/>
  <c r="O246" i="3"/>
  <c r="N246" i="3"/>
  <c r="K246" i="3"/>
  <c r="J246" i="3"/>
  <c r="G246" i="3"/>
  <c r="U246" i="3" s="1"/>
  <c r="D246" i="3"/>
  <c r="C246" i="3"/>
  <c r="AP245" i="3"/>
  <c r="AO245" i="3"/>
  <c r="AN245" i="3"/>
  <c r="AM245" i="3"/>
  <c r="AL245" i="3"/>
  <c r="AK245" i="3"/>
  <c r="AJ245" i="3"/>
  <c r="AI245" i="3"/>
  <c r="AH245" i="3"/>
  <c r="AF245" i="3"/>
  <c r="AE244" i="3"/>
  <c r="AD244" i="3"/>
  <c r="AB244" i="3"/>
  <c r="AA244" i="3"/>
  <c r="AP244" i="3" s="1"/>
  <c r="X244" i="3"/>
  <c r="T244" i="3"/>
  <c r="S244" i="3"/>
  <c r="O244" i="3"/>
  <c r="N244" i="3"/>
  <c r="K244" i="3"/>
  <c r="J244" i="3"/>
  <c r="G244" i="3"/>
  <c r="U244" i="3" s="1"/>
  <c r="D244" i="3"/>
  <c r="C244" i="3"/>
  <c r="AM243" i="3"/>
  <c r="AE243" i="3"/>
  <c r="AB243" i="3"/>
  <c r="AO243" i="3" s="1"/>
  <c r="AA243" i="3"/>
  <c r="AP243" i="3" s="1"/>
  <c r="X243" i="3"/>
  <c r="U243" i="3"/>
  <c r="T243" i="3"/>
  <c r="S243" i="3"/>
  <c r="O243" i="3"/>
  <c r="N243" i="3"/>
  <c r="K243" i="3"/>
  <c r="J243" i="3"/>
  <c r="G243" i="3"/>
  <c r="M243" i="3" s="1"/>
  <c r="D243" i="3"/>
  <c r="H243" i="3" s="1"/>
  <c r="C243" i="3"/>
  <c r="AP242" i="3"/>
  <c r="AO242" i="3"/>
  <c r="AN242" i="3"/>
  <c r="AM242" i="3"/>
  <c r="AL242" i="3"/>
  <c r="AJ242" i="3"/>
  <c r="AK242" i="3" s="1"/>
  <c r="AH242" i="3"/>
  <c r="AF242" i="3"/>
  <c r="AE241" i="3"/>
  <c r="AB241" i="3"/>
  <c r="AA241" i="3"/>
  <c r="AP241" i="3" s="1"/>
  <c r="X241" i="3"/>
  <c r="AO241" i="3" s="1"/>
  <c r="T241" i="3"/>
  <c r="S241" i="3"/>
  <c r="O241" i="3"/>
  <c r="N241" i="3"/>
  <c r="K241" i="3"/>
  <c r="J241" i="3"/>
  <c r="G241" i="3"/>
  <c r="U241" i="3" s="1"/>
  <c r="D241" i="3"/>
  <c r="C241" i="3"/>
  <c r="AM240" i="3"/>
  <c r="AE240" i="3"/>
  <c r="AB240" i="3"/>
  <c r="AO240" i="3" s="1"/>
  <c r="AA240" i="3"/>
  <c r="AP240" i="3" s="1"/>
  <c r="Y240" i="3"/>
  <c r="X240" i="3"/>
  <c r="AL240" i="3" s="1"/>
  <c r="U240" i="3"/>
  <c r="T240" i="3"/>
  <c r="S240" i="3"/>
  <c r="O240" i="3"/>
  <c r="N240" i="3"/>
  <c r="K240" i="3"/>
  <c r="J240" i="3"/>
  <c r="H240" i="3"/>
  <c r="G240" i="3"/>
  <c r="M240" i="3" s="1"/>
  <c r="D240" i="3"/>
  <c r="C240" i="3"/>
  <c r="AP239" i="3"/>
  <c r="AL239" i="3"/>
  <c r="AE239" i="3"/>
  <c r="AB239" i="3"/>
  <c r="AA239" i="3"/>
  <c r="Y239" i="3"/>
  <c r="X239" i="3"/>
  <c r="C239" i="3"/>
  <c r="AE238" i="3"/>
  <c r="AB238" i="3"/>
  <c r="AA238" i="3"/>
  <c r="AP238" i="3" s="1"/>
  <c r="X238" i="3"/>
  <c r="AL238" i="3" s="1"/>
  <c r="U238" i="3"/>
  <c r="T238" i="3"/>
  <c r="S238" i="3"/>
  <c r="O238" i="3"/>
  <c r="N238" i="3"/>
  <c r="K238" i="3"/>
  <c r="J238" i="3"/>
  <c r="G238" i="3"/>
  <c r="H238" i="3" s="1"/>
  <c r="D238" i="3"/>
  <c r="C238" i="3"/>
  <c r="AM237" i="3"/>
  <c r="AE237" i="3"/>
  <c r="AB237" i="3"/>
  <c r="AO237" i="3" s="1"/>
  <c r="AA237" i="3"/>
  <c r="AP237" i="3" s="1"/>
  <c r="X237" i="3"/>
  <c r="U237" i="3"/>
  <c r="T237" i="3"/>
  <c r="S237" i="3"/>
  <c r="O237" i="3"/>
  <c r="N237" i="3"/>
  <c r="K237" i="3"/>
  <c r="J237" i="3"/>
  <c r="G237" i="3"/>
  <c r="M237" i="3" s="1"/>
  <c r="D237" i="3"/>
  <c r="H237" i="3" s="1"/>
  <c r="C237" i="3"/>
  <c r="AE236" i="3"/>
  <c r="AB236" i="3"/>
  <c r="AA236" i="3"/>
  <c r="AP236" i="3" s="1"/>
  <c r="X236" i="3"/>
  <c r="AO236" i="3" s="1"/>
  <c r="T236" i="3"/>
  <c r="S236" i="3"/>
  <c r="O236" i="3"/>
  <c r="N236" i="3"/>
  <c r="K236" i="3"/>
  <c r="J236" i="3"/>
  <c r="G236" i="3"/>
  <c r="U236" i="3" s="1"/>
  <c r="D236" i="3"/>
  <c r="C236" i="3"/>
  <c r="AM235" i="3"/>
  <c r="AE235" i="3"/>
  <c r="AB235" i="3"/>
  <c r="AO235" i="3" s="1"/>
  <c r="AA235" i="3"/>
  <c r="AP235" i="3" s="1"/>
  <c r="X235" i="3"/>
  <c r="U235" i="3"/>
  <c r="T235" i="3"/>
  <c r="S235" i="3"/>
  <c r="O235" i="3"/>
  <c r="N235" i="3"/>
  <c r="K235" i="3"/>
  <c r="J235" i="3"/>
  <c r="G235" i="3"/>
  <c r="M235" i="3" s="1"/>
  <c r="D235" i="3"/>
  <c r="H235" i="3" s="1"/>
  <c r="C235" i="3"/>
  <c r="AE234" i="3"/>
  <c r="AB234" i="3"/>
  <c r="AA234" i="3"/>
  <c r="AP234" i="3" s="1"/>
  <c r="X234" i="3"/>
  <c r="AO234" i="3" s="1"/>
  <c r="T234" i="3"/>
  <c r="S234" i="3"/>
  <c r="O234" i="3"/>
  <c r="N234" i="3"/>
  <c r="K234" i="3"/>
  <c r="J234" i="3"/>
  <c r="G234" i="3"/>
  <c r="U234" i="3" s="1"/>
  <c r="D234" i="3"/>
  <c r="C234" i="3"/>
  <c r="AP233" i="3"/>
  <c r="AO233" i="3"/>
  <c r="AN233" i="3"/>
  <c r="AM233" i="3"/>
  <c r="AL233" i="3"/>
  <c r="AK233" i="3"/>
  <c r="AJ233" i="3"/>
  <c r="AI233" i="3"/>
  <c r="AH233" i="3"/>
  <c r="AF233" i="3"/>
  <c r="AE232" i="3"/>
  <c r="AB232" i="3"/>
  <c r="AA232" i="3"/>
  <c r="AP232" i="3" s="1"/>
  <c r="X232" i="3"/>
  <c r="T232" i="3"/>
  <c r="S232" i="3"/>
  <c r="O232" i="3"/>
  <c r="N232" i="3"/>
  <c r="K232" i="3"/>
  <c r="J232" i="3"/>
  <c r="G232" i="3"/>
  <c r="U232" i="3" s="1"/>
  <c r="D232" i="3"/>
  <c r="C232" i="3"/>
  <c r="AM231" i="3"/>
  <c r="AE231" i="3"/>
  <c r="AB231" i="3"/>
  <c r="AO231" i="3" s="1"/>
  <c r="AA231" i="3"/>
  <c r="AP231" i="3" s="1"/>
  <c r="X231" i="3"/>
  <c r="U231" i="3"/>
  <c r="T231" i="3"/>
  <c r="S231" i="3"/>
  <c r="O231" i="3"/>
  <c r="N231" i="3"/>
  <c r="K231" i="3"/>
  <c r="J231" i="3"/>
  <c r="G231" i="3"/>
  <c r="M231" i="3" s="1"/>
  <c r="D231" i="3"/>
  <c r="H231" i="3" s="1"/>
  <c r="C231" i="3"/>
  <c r="AE230" i="3"/>
  <c r="AB230" i="3"/>
  <c r="AA230" i="3"/>
  <c r="AP230" i="3" s="1"/>
  <c r="X230" i="3"/>
  <c r="AO230" i="3" s="1"/>
  <c r="T230" i="3"/>
  <c r="S230" i="3"/>
  <c r="O230" i="3"/>
  <c r="N230" i="3"/>
  <c r="K230" i="3"/>
  <c r="J230" i="3"/>
  <c r="G230" i="3"/>
  <c r="U230" i="3" s="1"/>
  <c r="D230" i="3"/>
  <c r="C230" i="3"/>
  <c r="AM229" i="3"/>
  <c r="AE229" i="3"/>
  <c r="AB229" i="3"/>
  <c r="AO229" i="3" s="1"/>
  <c r="AA229" i="3"/>
  <c r="AP229" i="3" s="1"/>
  <c r="X229" i="3"/>
  <c r="U229" i="3"/>
  <c r="T229" i="3"/>
  <c r="S229" i="3"/>
  <c r="O229" i="3"/>
  <c r="C229" i="3"/>
  <c r="AM228" i="3"/>
  <c r="AE228" i="3"/>
  <c r="AB228" i="3"/>
  <c r="AO228" i="3" s="1"/>
  <c r="AA228" i="3"/>
  <c r="AP228" i="3" s="1"/>
  <c r="X228" i="3"/>
  <c r="U228" i="3"/>
  <c r="T228" i="3"/>
  <c r="S228" i="3"/>
  <c r="O228" i="3"/>
  <c r="N228" i="3"/>
  <c r="K228" i="3"/>
  <c r="J228" i="3"/>
  <c r="G228" i="3"/>
  <c r="M228" i="3" s="1"/>
  <c r="D228" i="3"/>
  <c r="H228" i="3" s="1"/>
  <c r="C228" i="3"/>
  <c r="AP227" i="3"/>
  <c r="AO227" i="3"/>
  <c r="AN227" i="3"/>
  <c r="AM227" i="3"/>
  <c r="AL227" i="3"/>
  <c r="AJ227" i="3"/>
  <c r="AK227" i="3" s="1"/>
  <c r="AH227" i="3"/>
  <c r="AF227" i="3"/>
  <c r="AP226" i="3"/>
  <c r="AL226" i="3"/>
  <c r="AE226" i="3"/>
  <c r="AB226" i="3"/>
  <c r="AA226" i="3"/>
  <c r="Y226" i="3"/>
  <c r="X226" i="3"/>
  <c r="U226" i="3"/>
  <c r="T226" i="3"/>
  <c r="S226" i="3"/>
  <c r="O226" i="3"/>
  <c r="N226" i="3"/>
  <c r="K226" i="3"/>
  <c r="J226" i="3"/>
  <c r="H226" i="3"/>
  <c r="G226" i="3"/>
  <c r="M226" i="3" s="1"/>
  <c r="D226" i="3"/>
  <c r="C226" i="3"/>
  <c r="AP225" i="3"/>
  <c r="AO225" i="3"/>
  <c r="AN225" i="3"/>
  <c r="AM225" i="3"/>
  <c r="AL225" i="3"/>
  <c r="AJ225" i="3"/>
  <c r="AK225" i="3" s="1"/>
  <c r="AH225" i="3"/>
  <c r="AF225" i="3"/>
  <c r="AE224" i="3"/>
  <c r="AB224" i="3"/>
  <c r="AA224" i="3"/>
  <c r="AP224" i="3" s="1"/>
  <c r="X224" i="3"/>
  <c r="AO224" i="3" s="1"/>
  <c r="U224" i="3"/>
  <c r="T224" i="3"/>
  <c r="S224" i="3"/>
  <c r="O224" i="3"/>
  <c r="N224" i="3"/>
  <c r="K224" i="3"/>
  <c r="J224" i="3"/>
  <c r="G224" i="3"/>
  <c r="M224" i="3" s="1"/>
  <c r="D224" i="3"/>
  <c r="H224" i="3" s="1"/>
  <c r="C224" i="3"/>
  <c r="AE223" i="3"/>
  <c r="AB223" i="3"/>
  <c r="AA223" i="3"/>
  <c r="AP223" i="3" s="1"/>
  <c r="X223" i="3"/>
  <c r="AO223" i="3" s="1"/>
  <c r="T223" i="3"/>
  <c r="S223" i="3"/>
  <c r="O223" i="3"/>
  <c r="N223" i="3"/>
  <c r="K223" i="3"/>
  <c r="J223" i="3"/>
  <c r="G223" i="3"/>
  <c r="U223" i="3" s="1"/>
  <c r="D223" i="3"/>
  <c r="C223" i="3"/>
  <c r="AP222" i="3"/>
  <c r="AO222" i="3"/>
  <c r="AN222" i="3"/>
  <c r="AM222" i="3"/>
  <c r="AL222" i="3"/>
  <c r="AK222" i="3"/>
  <c r="AJ222" i="3"/>
  <c r="AI222" i="3"/>
  <c r="AH222" i="3"/>
  <c r="AF222" i="3"/>
  <c r="AM221" i="3"/>
  <c r="AE221" i="3"/>
  <c r="AB221" i="3"/>
  <c r="AO221" i="3" s="1"/>
  <c r="AA221" i="3"/>
  <c r="AP221" i="3" s="1"/>
  <c r="X221" i="3"/>
  <c r="U221" i="3"/>
  <c r="T221" i="3"/>
  <c r="S221" i="3"/>
  <c r="O221" i="3"/>
  <c r="N221" i="3"/>
  <c r="K221" i="3"/>
  <c r="J221" i="3"/>
  <c r="G221" i="3"/>
  <c r="M221" i="3" s="1"/>
  <c r="D221" i="3"/>
  <c r="H221" i="3" s="1"/>
  <c r="C221" i="3"/>
  <c r="AE220" i="3"/>
  <c r="AB220" i="3"/>
  <c r="AA220" i="3"/>
  <c r="AP220" i="3" s="1"/>
  <c r="X220" i="3"/>
  <c r="AO220" i="3" s="1"/>
  <c r="D220" i="3"/>
  <c r="C220" i="3"/>
  <c r="AM219" i="3"/>
  <c r="AE219" i="3"/>
  <c r="AB219" i="3"/>
  <c r="AO219" i="3" s="1"/>
  <c r="AA219" i="3"/>
  <c r="AP219" i="3" s="1"/>
  <c r="X219" i="3"/>
  <c r="D219" i="3"/>
  <c r="C219" i="3"/>
  <c r="AE218" i="3"/>
  <c r="AB218" i="3"/>
  <c r="AA218" i="3"/>
  <c r="AP218" i="3" s="1"/>
  <c r="X218" i="3"/>
  <c r="AO218" i="3" s="1"/>
  <c r="D218" i="3"/>
  <c r="C218" i="3"/>
  <c r="AM217" i="3"/>
  <c r="AE217" i="3"/>
  <c r="AB217" i="3"/>
  <c r="AO217" i="3" s="1"/>
  <c r="AA217" i="3"/>
  <c r="AP217" i="3" s="1"/>
  <c r="X217" i="3"/>
  <c r="D217" i="3"/>
  <c r="C217" i="3"/>
  <c r="AE216" i="3"/>
  <c r="AB216" i="3"/>
  <c r="AA216" i="3"/>
  <c r="AP216" i="3" s="1"/>
  <c r="X216" i="3"/>
  <c r="AO216" i="3" s="1"/>
  <c r="D216" i="3"/>
  <c r="C216" i="3"/>
  <c r="AM215" i="3"/>
  <c r="AE215" i="3"/>
  <c r="AB215" i="3"/>
  <c r="AO215" i="3" s="1"/>
  <c r="AA215" i="3"/>
  <c r="AP215" i="3" s="1"/>
  <c r="X215" i="3"/>
  <c r="U215" i="3"/>
  <c r="T215" i="3"/>
  <c r="S215" i="3"/>
  <c r="O215" i="3"/>
  <c r="N215" i="3"/>
  <c r="K215" i="3"/>
  <c r="J215" i="3"/>
  <c r="G215" i="3"/>
  <c r="M215" i="3" s="1"/>
  <c r="D215" i="3"/>
  <c r="H215" i="3" s="1"/>
  <c r="C215" i="3"/>
  <c r="AP214" i="3"/>
  <c r="AE214" i="3"/>
  <c r="AB214" i="3"/>
  <c r="AA214" i="3"/>
  <c r="X214" i="3"/>
  <c r="C214" i="3"/>
  <c r="AE213" i="3"/>
  <c r="AB213" i="3"/>
  <c r="AA213" i="3"/>
  <c r="AP213" i="3" s="1"/>
  <c r="X213" i="3"/>
  <c r="C213" i="3"/>
  <c r="AP212" i="3"/>
  <c r="AE212" i="3"/>
  <c r="AB212" i="3"/>
  <c r="AA212" i="3"/>
  <c r="X212" i="3"/>
  <c r="U212" i="3"/>
  <c r="T212" i="3"/>
  <c r="S212" i="3"/>
  <c r="O212" i="3"/>
  <c r="N212" i="3"/>
  <c r="K212" i="3"/>
  <c r="J212" i="3"/>
  <c r="G212" i="3"/>
  <c r="M212" i="3" s="1"/>
  <c r="D212" i="3"/>
  <c r="H212" i="3" s="1"/>
  <c r="C212" i="3"/>
  <c r="AE211" i="3"/>
  <c r="AB211" i="3"/>
  <c r="AA211" i="3"/>
  <c r="AP211" i="3" s="1"/>
  <c r="X211" i="3"/>
  <c r="AO211" i="3" s="1"/>
  <c r="T211" i="3"/>
  <c r="S211" i="3"/>
  <c r="O211" i="3"/>
  <c r="N211" i="3"/>
  <c r="K211" i="3"/>
  <c r="J211" i="3"/>
  <c r="G211" i="3"/>
  <c r="U211" i="3" s="1"/>
  <c r="D211" i="3"/>
  <c r="C211" i="3"/>
  <c r="AP210" i="3"/>
  <c r="AO210" i="3"/>
  <c r="AN210" i="3"/>
  <c r="AM210" i="3"/>
  <c r="AL210" i="3"/>
  <c r="AK210" i="3"/>
  <c r="AJ210" i="3"/>
  <c r="AI210" i="3"/>
  <c r="AH210" i="3"/>
  <c r="AF210" i="3"/>
  <c r="AM209" i="3"/>
  <c r="AE209" i="3"/>
  <c r="AB209" i="3"/>
  <c r="AO209" i="3" s="1"/>
  <c r="AA209" i="3"/>
  <c r="AP209" i="3" s="1"/>
  <c r="X209" i="3"/>
  <c r="U209" i="3"/>
  <c r="T209" i="3"/>
  <c r="S209" i="3"/>
  <c r="O209" i="3"/>
  <c r="N209" i="3"/>
  <c r="K209" i="3"/>
  <c r="J209" i="3"/>
  <c r="G209" i="3"/>
  <c r="M209" i="3" s="1"/>
  <c r="D209" i="3"/>
  <c r="H209" i="3" s="1"/>
  <c r="C209" i="3"/>
  <c r="AE208" i="3"/>
  <c r="AB208" i="3"/>
  <c r="AA208" i="3"/>
  <c r="AP208" i="3" s="1"/>
  <c r="X208" i="3"/>
  <c r="AO208" i="3" s="1"/>
  <c r="T208" i="3"/>
  <c r="S208" i="3"/>
  <c r="O208" i="3"/>
  <c r="N208" i="3"/>
  <c r="K208" i="3"/>
  <c r="J208" i="3"/>
  <c r="G208" i="3"/>
  <c r="U208" i="3" s="1"/>
  <c r="D208" i="3"/>
  <c r="C208" i="3"/>
  <c r="AM207" i="3"/>
  <c r="AE207" i="3"/>
  <c r="AB207" i="3"/>
  <c r="AO207" i="3" s="1"/>
  <c r="AA207" i="3"/>
  <c r="AP207" i="3" s="1"/>
  <c r="X207" i="3"/>
  <c r="U207" i="3"/>
  <c r="T207" i="3"/>
  <c r="S207" i="3"/>
  <c r="O207" i="3"/>
  <c r="N207" i="3"/>
  <c r="K207" i="3"/>
  <c r="J207" i="3"/>
  <c r="G207" i="3"/>
  <c r="M207" i="3" s="1"/>
  <c r="D207" i="3"/>
  <c r="H207" i="3" s="1"/>
  <c r="C207" i="3"/>
  <c r="AP206" i="3"/>
  <c r="AL206" i="3"/>
  <c r="AE206" i="3"/>
  <c r="AB206" i="3"/>
  <c r="AA206" i="3"/>
  <c r="Y206" i="3"/>
  <c r="X206" i="3"/>
  <c r="U206" i="3"/>
  <c r="T206" i="3"/>
  <c r="S206" i="3"/>
  <c r="O206" i="3"/>
  <c r="N206" i="3"/>
  <c r="K206" i="3"/>
  <c r="J206" i="3"/>
  <c r="H206" i="3"/>
  <c r="G206" i="3"/>
  <c r="M206" i="3" s="1"/>
  <c r="D206" i="3"/>
  <c r="C206" i="3"/>
  <c r="AE205" i="3"/>
  <c r="AB205" i="3"/>
  <c r="AA205" i="3"/>
  <c r="AP205" i="3" s="1"/>
  <c r="X205" i="3"/>
  <c r="AO205" i="3" s="1"/>
  <c r="C205" i="3"/>
  <c r="AE204" i="3"/>
  <c r="AB204" i="3"/>
  <c r="AA204" i="3"/>
  <c r="AP204" i="3" s="1"/>
  <c r="X204" i="3"/>
  <c r="AO204" i="3" s="1"/>
  <c r="T204" i="3"/>
  <c r="S204" i="3"/>
  <c r="O204" i="3"/>
  <c r="N204" i="3"/>
  <c r="K204" i="3"/>
  <c r="J204" i="3"/>
  <c r="G204" i="3"/>
  <c r="U204" i="3" s="1"/>
  <c r="D204" i="3"/>
  <c r="C204" i="3"/>
  <c r="AM203" i="3"/>
  <c r="AE203" i="3"/>
  <c r="AB203" i="3"/>
  <c r="AO203" i="3" s="1"/>
  <c r="AA203" i="3"/>
  <c r="AP203" i="3" s="1"/>
  <c r="X203" i="3"/>
  <c r="U203" i="3"/>
  <c r="T203" i="3"/>
  <c r="S203" i="3"/>
  <c r="O203" i="3"/>
  <c r="N203" i="3"/>
  <c r="K203" i="3"/>
  <c r="J203" i="3"/>
  <c r="G203" i="3"/>
  <c r="M203" i="3" s="1"/>
  <c r="D203" i="3"/>
  <c r="H203" i="3" s="1"/>
  <c r="C203" i="3"/>
  <c r="AE202" i="3"/>
  <c r="AB202" i="3"/>
  <c r="AA202" i="3"/>
  <c r="AP202" i="3" s="1"/>
  <c r="X202" i="3"/>
  <c r="AO202" i="3" s="1"/>
  <c r="T202" i="3"/>
  <c r="S202" i="3"/>
  <c r="O202" i="3"/>
  <c r="N202" i="3"/>
  <c r="K202" i="3"/>
  <c r="J202" i="3"/>
  <c r="G202" i="3"/>
  <c r="U202" i="3" s="1"/>
  <c r="D202" i="3"/>
  <c r="C202" i="3"/>
  <c r="AP201" i="3"/>
  <c r="AO201" i="3"/>
  <c r="AN201" i="3"/>
  <c r="AM201" i="3"/>
  <c r="AL201" i="3"/>
  <c r="AK201" i="3"/>
  <c r="AJ201" i="3"/>
  <c r="AI201" i="3"/>
  <c r="AH201" i="3"/>
  <c r="AF201" i="3"/>
  <c r="AM200" i="3"/>
  <c r="AE200" i="3"/>
  <c r="AB200" i="3"/>
  <c r="AO200" i="3" s="1"/>
  <c r="AA200" i="3"/>
  <c r="AP200" i="3" s="1"/>
  <c r="X200" i="3"/>
  <c r="U200" i="3"/>
  <c r="T200" i="3"/>
  <c r="S200" i="3"/>
  <c r="O200" i="3"/>
  <c r="N200" i="3"/>
  <c r="K200" i="3"/>
  <c r="J200" i="3"/>
  <c r="G200" i="3"/>
  <c r="M200" i="3" s="1"/>
  <c r="D200" i="3"/>
  <c r="H200" i="3" s="1"/>
  <c r="C200" i="3"/>
  <c r="AE199" i="3"/>
  <c r="AB199" i="3"/>
  <c r="AA199" i="3"/>
  <c r="AP199" i="3" s="1"/>
  <c r="X199" i="3"/>
  <c r="AO199" i="3" s="1"/>
  <c r="T199" i="3"/>
  <c r="S199" i="3"/>
  <c r="O199" i="3"/>
  <c r="N199" i="3"/>
  <c r="K199" i="3"/>
  <c r="J199" i="3"/>
  <c r="G199" i="3"/>
  <c r="U199" i="3" s="1"/>
  <c r="D199" i="3"/>
  <c r="C199" i="3"/>
  <c r="AM198" i="3"/>
  <c r="AE198" i="3"/>
  <c r="AB198" i="3"/>
  <c r="AO198" i="3" s="1"/>
  <c r="AA198" i="3"/>
  <c r="AP198" i="3" s="1"/>
  <c r="X198" i="3"/>
  <c r="U198" i="3"/>
  <c r="T198" i="3"/>
  <c r="S198" i="3"/>
  <c r="O198" i="3"/>
  <c r="N198" i="3"/>
  <c r="K198" i="3"/>
  <c r="J198" i="3"/>
  <c r="G198" i="3"/>
  <c r="M198" i="3" s="1"/>
  <c r="D198" i="3"/>
  <c r="H198" i="3" s="1"/>
  <c r="C198" i="3"/>
  <c r="AP197" i="3"/>
  <c r="AO197" i="3"/>
  <c r="AN197" i="3"/>
  <c r="AM197" i="3"/>
  <c r="AL197" i="3"/>
  <c r="AJ197" i="3"/>
  <c r="AK197" i="3" s="1"/>
  <c r="AH197" i="3"/>
  <c r="AF197" i="3"/>
  <c r="AE196" i="3"/>
  <c r="AB196" i="3"/>
  <c r="AA196" i="3"/>
  <c r="AP196" i="3" s="1"/>
  <c r="X196" i="3"/>
  <c r="AO196" i="3" s="1"/>
  <c r="T196" i="3"/>
  <c r="S196" i="3"/>
  <c r="O196" i="3"/>
  <c r="N196" i="3"/>
  <c r="K196" i="3"/>
  <c r="J196" i="3"/>
  <c r="G196" i="3"/>
  <c r="U196" i="3" s="1"/>
  <c r="D196" i="3"/>
  <c r="C196" i="3"/>
  <c r="AP195" i="3"/>
  <c r="AO195" i="3"/>
  <c r="AN195" i="3"/>
  <c r="AM195" i="3"/>
  <c r="AL195" i="3"/>
  <c r="AK195" i="3"/>
  <c r="AJ195" i="3"/>
  <c r="AI195" i="3"/>
  <c r="AH195" i="3"/>
  <c r="AF195" i="3"/>
  <c r="AM194" i="3"/>
  <c r="AE194" i="3"/>
  <c r="AB194" i="3"/>
  <c r="AO194" i="3" s="1"/>
  <c r="AA194" i="3"/>
  <c r="AP194" i="3" s="1"/>
  <c r="X194" i="3"/>
  <c r="U194" i="3"/>
  <c r="T194" i="3"/>
  <c r="S194" i="3"/>
  <c r="O194" i="3"/>
  <c r="N194" i="3"/>
  <c r="K194" i="3"/>
  <c r="J194" i="3"/>
  <c r="G194" i="3"/>
  <c r="M194" i="3" s="1"/>
  <c r="D194" i="3"/>
  <c r="H194" i="3" s="1"/>
  <c r="C194" i="3"/>
  <c r="AE193" i="3"/>
  <c r="AB193" i="3"/>
  <c r="AA193" i="3"/>
  <c r="AP193" i="3" s="1"/>
  <c r="X193" i="3"/>
  <c r="AO193" i="3" s="1"/>
  <c r="T193" i="3"/>
  <c r="S193" i="3"/>
  <c r="O193" i="3"/>
  <c r="N193" i="3"/>
  <c r="K193" i="3"/>
  <c r="J193" i="3"/>
  <c r="G193" i="3"/>
  <c r="U193" i="3" s="1"/>
  <c r="D193" i="3"/>
  <c r="C193" i="3"/>
  <c r="AM192" i="3"/>
  <c r="AE192" i="3"/>
  <c r="AB192" i="3"/>
  <c r="AO192" i="3" s="1"/>
  <c r="AA192" i="3"/>
  <c r="AP192" i="3" s="1"/>
  <c r="X192" i="3"/>
  <c r="U192" i="3"/>
  <c r="T192" i="3"/>
  <c r="S192" i="3"/>
  <c r="O192" i="3"/>
  <c r="N192" i="3"/>
  <c r="K192" i="3"/>
  <c r="J192" i="3"/>
  <c r="G192" i="3"/>
  <c r="M192" i="3" s="1"/>
  <c r="D192" i="3"/>
  <c r="H192" i="3" s="1"/>
  <c r="C192" i="3"/>
  <c r="AE191" i="3"/>
  <c r="AB191" i="3"/>
  <c r="AA191" i="3"/>
  <c r="AP191" i="3" s="1"/>
  <c r="X191" i="3"/>
  <c r="AO191" i="3" s="1"/>
  <c r="T191" i="3"/>
  <c r="S191" i="3"/>
  <c r="O191" i="3"/>
  <c r="N191" i="3"/>
  <c r="K191" i="3"/>
  <c r="J191" i="3"/>
  <c r="G191" i="3"/>
  <c r="U191" i="3" s="1"/>
  <c r="D191" i="3"/>
  <c r="C191" i="3"/>
  <c r="AM190" i="3"/>
  <c r="AE190" i="3"/>
  <c r="AB190" i="3"/>
  <c r="AO190" i="3" s="1"/>
  <c r="AA190" i="3"/>
  <c r="AP190" i="3" s="1"/>
  <c r="X190" i="3"/>
  <c r="U190" i="3"/>
  <c r="T190" i="3"/>
  <c r="S190" i="3"/>
  <c r="O190" i="3"/>
  <c r="N190" i="3"/>
  <c r="K190" i="3"/>
  <c r="J190" i="3"/>
  <c r="H190" i="3"/>
  <c r="G190" i="3"/>
  <c r="M190" i="3" s="1"/>
  <c r="D190" i="3"/>
  <c r="C190" i="3"/>
  <c r="AE189" i="3"/>
  <c r="AB189" i="3"/>
  <c r="AA189" i="3"/>
  <c r="AP189" i="3" s="1"/>
  <c r="X189" i="3"/>
  <c r="AO189" i="3" s="1"/>
  <c r="T189" i="3"/>
  <c r="S189" i="3"/>
  <c r="O189" i="3"/>
  <c r="N189" i="3"/>
  <c r="K189" i="3"/>
  <c r="J189" i="3"/>
  <c r="G189" i="3"/>
  <c r="U189" i="3" s="1"/>
  <c r="D189" i="3"/>
  <c r="C189" i="3"/>
  <c r="AM188" i="3"/>
  <c r="AE188" i="3"/>
  <c r="AB188" i="3"/>
  <c r="AO188" i="3" s="1"/>
  <c r="AA188" i="3"/>
  <c r="AP188" i="3" s="1"/>
  <c r="X188" i="3"/>
  <c r="U188" i="3"/>
  <c r="T188" i="3"/>
  <c r="S188" i="3"/>
  <c r="O188" i="3"/>
  <c r="N188" i="3"/>
  <c r="K188" i="3"/>
  <c r="J188" i="3"/>
  <c r="H188" i="3"/>
  <c r="G188" i="3"/>
  <c r="M188" i="3" s="1"/>
  <c r="D188" i="3"/>
  <c r="C188" i="3"/>
  <c r="AP187" i="3"/>
  <c r="AL187" i="3"/>
  <c r="AE187" i="3"/>
  <c r="AB187" i="3"/>
  <c r="AA187" i="3"/>
  <c r="Y187" i="3"/>
  <c r="X187" i="3"/>
  <c r="C187" i="3"/>
  <c r="AE186" i="3"/>
  <c r="AB186" i="3"/>
  <c r="AA186" i="3"/>
  <c r="AP186" i="3" s="1"/>
  <c r="X186" i="3"/>
  <c r="AL186" i="3" s="1"/>
  <c r="C186" i="3"/>
  <c r="AP185" i="3"/>
  <c r="AE185" i="3"/>
  <c r="AB185" i="3"/>
  <c r="AA185" i="3"/>
  <c r="X185" i="3"/>
  <c r="C185" i="3"/>
  <c r="AE184" i="3"/>
  <c r="AB184" i="3"/>
  <c r="AA184" i="3"/>
  <c r="AP184" i="3" s="1"/>
  <c r="X184" i="3"/>
  <c r="C184" i="3"/>
  <c r="AP183" i="3"/>
  <c r="AE183" i="3"/>
  <c r="AB183" i="3"/>
  <c r="AA183" i="3"/>
  <c r="X183" i="3"/>
  <c r="U183" i="3"/>
  <c r="T183" i="3"/>
  <c r="S183" i="3"/>
  <c r="O183" i="3"/>
  <c r="N183" i="3"/>
  <c r="K183" i="3"/>
  <c r="J183" i="3"/>
  <c r="G183" i="3"/>
  <c r="M183" i="3" s="1"/>
  <c r="D183" i="3"/>
  <c r="H183" i="3" s="1"/>
  <c r="C183" i="3"/>
  <c r="AE182" i="3"/>
  <c r="AB182" i="3"/>
  <c r="AA182" i="3"/>
  <c r="AP182" i="3" s="1"/>
  <c r="X182" i="3"/>
  <c r="AO182" i="3" s="1"/>
  <c r="T182" i="3"/>
  <c r="S182" i="3"/>
  <c r="O182" i="3"/>
  <c r="N182" i="3"/>
  <c r="K182" i="3"/>
  <c r="J182" i="3"/>
  <c r="G182" i="3"/>
  <c r="U182" i="3" s="1"/>
  <c r="D182" i="3"/>
  <c r="C182" i="3"/>
  <c r="AM181" i="3"/>
  <c r="AE181" i="3"/>
  <c r="AB181" i="3"/>
  <c r="AO181" i="3" s="1"/>
  <c r="AA181" i="3"/>
  <c r="AP181" i="3" s="1"/>
  <c r="X181" i="3"/>
  <c r="U181" i="3"/>
  <c r="T181" i="3"/>
  <c r="S181" i="3"/>
  <c r="O181" i="3"/>
  <c r="N181" i="3"/>
  <c r="K181" i="3"/>
  <c r="J181" i="3"/>
  <c r="G181" i="3"/>
  <c r="M181" i="3" s="1"/>
  <c r="D181" i="3"/>
  <c r="H181" i="3" s="1"/>
  <c r="C181" i="3"/>
  <c r="AE180" i="3"/>
  <c r="AB180" i="3"/>
  <c r="AA180" i="3"/>
  <c r="AP180" i="3" s="1"/>
  <c r="X180" i="3"/>
  <c r="AO180" i="3" s="1"/>
  <c r="T180" i="3"/>
  <c r="S180" i="3"/>
  <c r="O180" i="3"/>
  <c r="N180" i="3"/>
  <c r="K180" i="3"/>
  <c r="J180" i="3"/>
  <c r="G180" i="3"/>
  <c r="U180" i="3" s="1"/>
  <c r="D180" i="3"/>
  <c r="C180" i="3"/>
  <c r="AM179" i="3"/>
  <c r="AE179" i="3"/>
  <c r="AB179" i="3"/>
  <c r="AO179" i="3" s="1"/>
  <c r="AA179" i="3"/>
  <c r="AP179" i="3" s="1"/>
  <c r="X179" i="3"/>
  <c r="U179" i="3"/>
  <c r="T179" i="3"/>
  <c r="S179" i="3"/>
  <c r="O179" i="3"/>
  <c r="N179" i="3"/>
  <c r="K179" i="3"/>
  <c r="J179" i="3"/>
  <c r="G179" i="3"/>
  <c r="M179" i="3" s="1"/>
  <c r="D179" i="3"/>
  <c r="H179" i="3" s="1"/>
  <c r="C179" i="3"/>
  <c r="AE178" i="3"/>
  <c r="AB178" i="3"/>
  <c r="AA178" i="3"/>
  <c r="AP178" i="3" s="1"/>
  <c r="X178" i="3"/>
  <c r="AO178" i="3" s="1"/>
  <c r="T178" i="3"/>
  <c r="S178" i="3"/>
  <c r="O178" i="3"/>
  <c r="N178" i="3"/>
  <c r="K178" i="3"/>
  <c r="J178" i="3"/>
  <c r="G178" i="3"/>
  <c r="U178" i="3" s="1"/>
  <c r="D178" i="3"/>
  <c r="C178" i="3"/>
  <c r="AM177" i="3"/>
  <c r="AE177" i="3"/>
  <c r="AB177" i="3"/>
  <c r="AO177" i="3" s="1"/>
  <c r="AA177" i="3"/>
  <c r="AP177" i="3" s="1"/>
  <c r="X177" i="3"/>
  <c r="U177" i="3"/>
  <c r="T177" i="3"/>
  <c r="S177" i="3"/>
  <c r="O177" i="3"/>
  <c r="N177" i="3"/>
  <c r="K177" i="3"/>
  <c r="J177" i="3"/>
  <c r="G177" i="3"/>
  <c r="M177" i="3" s="1"/>
  <c r="D177" i="3"/>
  <c r="H177" i="3" s="1"/>
  <c r="C177" i="3"/>
  <c r="AE176" i="3"/>
  <c r="AB176" i="3"/>
  <c r="AA176" i="3"/>
  <c r="AP176" i="3" s="1"/>
  <c r="X176" i="3"/>
  <c r="AO176" i="3" s="1"/>
  <c r="T176" i="3"/>
  <c r="S176" i="3"/>
  <c r="O176" i="3"/>
  <c r="N176" i="3"/>
  <c r="K176" i="3"/>
  <c r="J176" i="3"/>
  <c r="G176" i="3"/>
  <c r="U176" i="3" s="1"/>
  <c r="D176" i="3"/>
  <c r="C176" i="3"/>
  <c r="AP175" i="3"/>
  <c r="AO175" i="3"/>
  <c r="AN175" i="3"/>
  <c r="AM175" i="3"/>
  <c r="AL175" i="3"/>
  <c r="AK175" i="3"/>
  <c r="AJ175" i="3"/>
  <c r="AI175" i="3"/>
  <c r="AH175" i="3"/>
  <c r="AF175" i="3"/>
  <c r="AM174" i="3"/>
  <c r="AE174" i="3"/>
  <c r="AB174" i="3"/>
  <c r="AO174" i="3" s="1"/>
  <c r="AA174" i="3"/>
  <c r="AP174" i="3" s="1"/>
  <c r="X174" i="3"/>
  <c r="U174" i="3"/>
  <c r="T174" i="3"/>
  <c r="S174" i="3"/>
  <c r="O174" i="3"/>
  <c r="N174" i="3"/>
  <c r="K174" i="3"/>
  <c r="J174" i="3"/>
  <c r="G174" i="3"/>
  <c r="M174" i="3" s="1"/>
  <c r="D174" i="3"/>
  <c r="H174" i="3" s="1"/>
  <c r="C174" i="3"/>
  <c r="AP173" i="3"/>
  <c r="AO173" i="3"/>
  <c r="AN173" i="3"/>
  <c r="AM173" i="3"/>
  <c r="AL173" i="3"/>
  <c r="AJ173" i="3"/>
  <c r="AK173" i="3" s="1"/>
  <c r="AH173" i="3"/>
  <c r="AF173" i="3"/>
  <c r="AE172" i="3"/>
  <c r="AB172" i="3"/>
  <c r="AA172" i="3"/>
  <c r="AP172" i="3" s="1"/>
  <c r="X172" i="3"/>
  <c r="AO172" i="3" s="1"/>
  <c r="T172" i="3"/>
  <c r="S172" i="3"/>
  <c r="O172" i="3"/>
  <c r="N172" i="3"/>
  <c r="K172" i="3"/>
  <c r="J172" i="3"/>
  <c r="G172" i="3"/>
  <c r="U172" i="3" s="1"/>
  <c r="D172" i="3"/>
  <c r="C172" i="3"/>
  <c r="AM171" i="3"/>
  <c r="AE171" i="3"/>
  <c r="AB171" i="3"/>
  <c r="AO171" i="3" s="1"/>
  <c r="AA171" i="3"/>
  <c r="AP171" i="3" s="1"/>
  <c r="Y171" i="3"/>
  <c r="X171" i="3"/>
  <c r="AL171" i="3" s="1"/>
  <c r="C171" i="3"/>
  <c r="AM170" i="3"/>
  <c r="AE170" i="3"/>
  <c r="AB170" i="3"/>
  <c r="AO170" i="3" s="1"/>
  <c r="AA170" i="3"/>
  <c r="AP170" i="3" s="1"/>
  <c r="Y170" i="3"/>
  <c r="X170" i="3"/>
  <c r="AL170" i="3" s="1"/>
  <c r="C170" i="3"/>
  <c r="AM169" i="3"/>
  <c r="AE169" i="3"/>
  <c r="AB169" i="3"/>
  <c r="AO169" i="3" s="1"/>
  <c r="AA169" i="3"/>
  <c r="AP169" i="3" s="1"/>
  <c r="Y169" i="3"/>
  <c r="X169" i="3"/>
  <c r="AL169" i="3" s="1"/>
  <c r="C169" i="3"/>
  <c r="AM168" i="3"/>
  <c r="AE168" i="3"/>
  <c r="AB168" i="3"/>
  <c r="AO168" i="3" s="1"/>
  <c r="AA168" i="3"/>
  <c r="AP168" i="3" s="1"/>
  <c r="Y168" i="3"/>
  <c r="X168" i="3"/>
  <c r="AL168" i="3" s="1"/>
  <c r="C168" i="3"/>
  <c r="AM167" i="3"/>
  <c r="AE167" i="3"/>
  <c r="AB167" i="3"/>
  <c r="AO167" i="3" s="1"/>
  <c r="AA167" i="3"/>
  <c r="AP167" i="3" s="1"/>
  <c r="X167" i="3"/>
  <c r="C167" i="3"/>
  <c r="AM166" i="3"/>
  <c r="AE166" i="3"/>
  <c r="AB166" i="3"/>
  <c r="AO166" i="3" s="1"/>
  <c r="AA166" i="3"/>
  <c r="AP166" i="3" s="1"/>
  <c r="X166" i="3"/>
  <c r="C166" i="3"/>
  <c r="AM165" i="3"/>
  <c r="AE165" i="3"/>
  <c r="AB165" i="3"/>
  <c r="AO165" i="3" s="1"/>
  <c r="AA165" i="3"/>
  <c r="AP165" i="3" s="1"/>
  <c r="X165" i="3"/>
  <c r="C165" i="3"/>
  <c r="AM164" i="3"/>
  <c r="AE164" i="3"/>
  <c r="AB164" i="3"/>
  <c r="AO164" i="3" s="1"/>
  <c r="AA164" i="3"/>
  <c r="AP164" i="3" s="1"/>
  <c r="X164" i="3"/>
  <c r="C164" i="3"/>
  <c r="AM163" i="3"/>
  <c r="AE163" i="3"/>
  <c r="AB163" i="3"/>
  <c r="AO163" i="3" s="1"/>
  <c r="AA163" i="3"/>
  <c r="AP163" i="3" s="1"/>
  <c r="Y163" i="3"/>
  <c r="X163" i="3"/>
  <c r="AL163" i="3" s="1"/>
  <c r="C163" i="3"/>
  <c r="AM162" i="3"/>
  <c r="AE162" i="3"/>
  <c r="AB162" i="3"/>
  <c r="AO162" i="3" s="1"/>
  <c r="AA162" i="3"/>
  <c r="AP162" i="3" s="1"/>
  <c r="X162" i="3"/>
  <c r="C162" i="3"/>
  <c r="AM161" i="3"/>
  <c r="AE161" i="3"/>
  <c r="AB161" i="3"/>
  <c r="AO161" i="3" s="1"/>
  <c r="AA161" i="3"/>
  <c r="AP161" i="3" s="1"/>
  <c r="Y161" i="3"/>
  <c r="X161" i="3"/>
  <c r="AL161" i="3" s="1"/>
  <c r="C161" i="3"/>
  <c r="AM160" i="3"/>
  <c r="AE160" i="3"/>
  <c r="AB160" i="3"/>
  <c r="AO160" i="3" s="1"/>
  <c r="AA160" i="3"/>
  <c r="AP160" i="3" s="1"/>
  <c r="X160" i="3"/>
  <c r="U160" i="3"/>
  <c r="T160" i="3"/>
  <c r="S160" i="3"/>
  <c r="O160" i="3"/>
  <c r="N160" i="3"/>
  <c r="K160" i="3"/>
  <c r="J160" i="3"/>
  <c r="G160" i="3"/>
  <c r="M160" i="3" s="1"/>
  <c r="D160" i="3"/>
  <c r="H160" i="3" s="1"/>
  <c r="C160" i="3"/>
  <c r="AP159" i="3"/>
  <c r="AO159" i="3"/>
  <c r="AN159" i="3"/>
  <c r="AM159" i="3"/>
  <c r="AL159" i="3"/>
  <c r="AJ159" i="3"/>
  <c r="AK159" i="3" s="1"/>
  <c r="AH159" i="3"/>
  <c r="AF159" i="3"/>
  <c r="AE158" i="3"/>
  <c r="AB158" i="3"/>
  <c r="AA158" i="3"/>
  <c r="AP158" i="3" s="1"/>
  <c r="X158" i="3"/>
  <c r="AO158" i="3" s="1"/>
  <c r="T158" i="3"/>
  <c r="S158" i="3"/>
  <c r="O158" i="3"/>
  <c r="N158" i="3"/>
  <c r="K158" i="3"/>
  <c r="J158" i="3"/>
  <c r="G158" i="3"/>
  <c r="U158" i="3" s="1"/>
  <c r="D158" i="3"/>
  <c r="C158" i="3"/>
  <c r="AM157" i="3"/>
  <c r="AE157" i="3"/>
  <c r="AB157" i="3"/>
  <c r="AO157" i="3" s="1"/>
  <c r="AA157" i="3"/>
  <c r="AP157" i="3" s="1"/>
  <c r="X157" i="3"/>
  <c r="U157" i="3"/>
  <c r="T157" i="3"/>
  <c r="S157" i="3"/>
  <c r="O157" i="3"/>
  <c r="N157" i="3"/>
  <c r="K157" i="3"/>
  <c r="J157" i="3"/>
  <c r="G157" i="3"/>
  <c r="M157" i="3" s="1"/>
  <c r="D157" i="3"/>
  <c r="H157" i="3" s="1"/>
  <c r="C157" i="3"/>
  <c r="AE156" i="3"/>
  <c r="AB156" i="3"/>
  <c r="AA156" i="3"/>
  <c r="AP156" i="3" s="1"/>
  <c r="X156" i="3"/>
  <c r="AO156" i="3" s="1"/>
  <c r="T156" i="3"/>
  <c r="S156" i="3"/>
  <c r="O156" i="3"/>
  <c r="N156" i="3"/>
  <c r="K156" i="3"/>
  <c r="J156" i="3"/>
  <c r="G156" i="3"/>
  <c r="U156" i="3" s="1"/>
  <c r="D156" i="3"/>
  <c r="C156" i="3"/>
  <c r="AM155" i="3"/>
  <c r="AE155" i="3"/>
  <c r="AB155" i="3"/>
  <c r="AO155" i="3" s="1"/>
  <c r="AA155" i="3"/>
  <c r="AP155" i="3" s="1"/>
  <c r="X155" i="3"/>
  <c r="U155" i="3"/>
  <c r="T155" i="3"/>
  <c r="S155" i="3"/>
  <c r="O155" i="3"/>
  <c r="N155" i="3"/>
  <c r="K155" i="3"/>
  <c r="J155" i="3"/>
  <c r="G155" i="3"/>
  <c r="M155" i="3" s="1"/>
  <c r="D155" i="3"/>
  <c r="H155" i="3" s="1"/>
  <c r="C155" i="3"/>
  <c r="AE154" i="3"/>
  <c r="AB154" i="3"/>
  <c r="AA154" i="3"/>
  <c r="AP154" i="3" s="1"/>
  <c r="X154" i="3"/>
  <c r="AO154" i="3" s="1"/>
  <c r="T154" i="3"/>
  <c r="S154" i="3"/>
  <c r="O154" i="3"/>
  <c r="N154" i="3"/>
  <c r="K154" i="3"/>
  <c r="J154" i="3"/>
  <c r="G154" i="3"/>
  <c r="U154" i="3" s="1"/>
  <c r="D154" i="3"/>
  <c r="C154" i="3"/>
  <c r="AM153" i="3"/>
  <c r="AE153" i="3"/>
  <c r="AB153" i="3"/>
  <c r="AO153" i="3" s="1"/>
  <c r="AA153" i="3"/>
  <c r="AP153" i="3" s="1"/>
  <c r="X153" i="3"/>
  <c r="U153" i="3"/>
  <c r="T153" i="3"/>
  <c r="S153" i="3"/>
  <c r="O153" i="3"/>
  <c r="N153" i="3"/>
  <c r="K153" i="3"/>
  <c r="J153" i="3"/>
  <c r="G153" i="3"/>
  <c r="M153" i="3" s="1"/>
  <c r="D153" i="3"/>
  <c r="H153" i="3" s="1"/>
  <c r="C153" i="3"/>
  <c r="AP152" i="3"/>
  <c r="AE152" i="3"/>
  <c r="AB152" i="3"/>
  <c r="AA152" i="3"/>
  <c r="X152" i="3"/>
  <c r="U152" i="3"/>
  <c r="T152" i="3"/>
  <c r="S152" i="3"/>
  <c r="O152" i="3"/>
  <c r="N152" i="3"/>
  <c r="K152" i="3"/>
  <c r="J152" i="3"/>
  <c r="G152" i="3"/>
  <c r="M152" i="3" s="1"/>
  <c r="D152" i="3"/>
  <c r="H152" i="3" s="1"/>
  <c r="C152" i="3"/>
  <c r="AP151" i="3"/>
  <c r="AO151" i="3"/>
  <c r="AN151" i="3"/>
  <c r="AM151" i="3"/>
  <c r="AL151" i="3"/>
  <c r="AJ151" i="3"/>
  <c r="AK151" i="3" s="1"/>
  <c r="AH151" i="3"/>
  <c r="AF151" i="3"/>
  <c r="AE150" i="3"/>
  <c r="AB150" i="3"/>
  <c r="AA150" i="3"/>
  <c r="AP150" i="3" s="1"/>
  <c r="X150" i="3"/>
  <c r="AO150" i="3" s="1"/>
  <c r="T150" i="3"/>
  <c r="S150" i="3"/>
  <c r="O150" i="3"/>
  <c r="N150" i="3"/>
  <c r="K150" i="3"/>
  <c r="J150" i="3"/>
  <c r="G150" i="3"/>
  <c r="U150" i="3" s="1"/>
  <c r="D150" i="3"/>
  <c r="C150" i="3"/>
  <c r="AM149" i="3"/>
  <c r="AE149" i="3"/>
  <c r="AB149" i="3"/>
  <c r="AO149" i="3" s="1"/>
  <c r="AA149" i="3"/>
  <c r="AP149" i="3" s="1"/>
  <c r="X149" i="3"/>
  <c r="U149" i="3"/>
  <c r="T149" i="3"/>
  <c r="S149" i="3"/>
  <c r="O149" i="3"/>
  <c r="N149" i="3"/>
  <c r="K149" i="3"/>
  <c r="J149" i="3"/>
  <c r="G149" i="3"/>
  <c r="M149" i="3" s="1"/>
  <c r="D149" i="3"/>
  <c r="H149" i="3" s="1"/>
  <c r="C149" i="3"/>
  <c r="AP148" i="3"/>
  <c r="AE148" i="3"/>
  <c r="AB148" i="3"/>
  <c r="AA148" i="3"/>
  <c r="X148" i="3"/>
  <c r="U148" i="3"/>
  <c r="T148" i="3"/>
  <c r="S148" i="3"/>
  <c r="O148" i="3"/>
  <c r="N148" i="3"/>
  <c r="K148" i="3"/>
  <c r="J148" i="3"/>
  <c r="G148" i="3"/>
  <c r="M148" i="3" s="1"/>
  <c r="D148" i="3"/>
  <c r="H148" i="3" s="1"/>
  <c r="C148" i="3"/>
  <c r="AE147" i="3"/>
  <c r="AB147" i="3"/>
  <c r="AA147" i="3"/>
  <c r="AP147" i="3" s="1"/>
  <c r="X147" i="3"/>
  <c r="AO147" i="3" s="1"/>
  <c r="T147" i="3"/>
  <c r="S147" i="3"/>
  <c r="O147" i="3"/>
  <c r="N147" i="3"/>
  <c r="K147" i="3"/>
  <c r="J147" i="3"/>
  <c r="G147" i="3"/>
  <c r="U147" i="3" s="1"/>
  <c r="D147" i="3"/>
  <c r="C147" i="3"/>
  <c r="AM146" i="3"/>
  <c r="AE146" i="3"/>
  <c r="AB146" i="3"/>
  <c r="AO146" i="3" s="1"/>
  <c r="AA146" i="3"/>
  <c r="AP146" i="3" s="1"/>
  <c r="X146" i="3"/>
  <c r="U146" i="3"/>
  <c r="T146" i="3"/>
  <c r="S146" i="3"/>
  <c r="O146" i="3"/>
  <c r="N146" i="3"/>
  <c r="K146" i="3"/>
  <c r="J146" i="3"/>
  <c r="G146" i="3"/>
  <c r="M146" i="3" s="1"/>
  <c r="D146" i="3"/>
  <c r="H146" i="3" s="1"/>
  <c r="C146" i="3"/>
  <c r="AE145" i="3"/>
  <c r="AB145" i="3"/>
  <c r="AA145" i="3"/>
  <c r="AP145" i="3" s="1"/>
  <c r="X145" i="3"/>
  <c r="AO145" i="3" s="1"/>
  <c r="T145" i="3"/>
  <c r="S145" i="3"/>
  <c r="O145" i="3"/>
  <c r="N145" i="3"/>
  <c r="K145" i="3"/>
  <c r="J145" i="3"/>
  <c r="G145" i="3"/>
  <c r="U145" i="3" s="1"/>
  <c r="D145" i="3"/>
  <c r="C145" i="3"/>
  <c r="AP144" i="3"/>
  <c r="AO144" i="3"/>
  <c r="AN144" i="3"/>
  <c r="AM144" i="3"/>
  <c r="AL144" i="3"/>
  <c r="AK144" i="3"/>
  <c r="AJ144" i="3"/>
  <c r="AI144" i="3"/>
  <c r="AH144" i="3"/>
  <c r="AF144" i="3"/>
  <c r="AE143" i="3"/>
  <c r="AB143" i="3"/>
  <c r="AA143" i="3"/>
  <c r="AP143" i="3" s="1"/>
  <c r="X143" i="3"/>
  <c r="C143" i="3"/>
  <c r="AP142" i="3"/>
  <c r="AL142" i="3"/>
  <c r="AE142" i="3"/>
  <c r="AB142" i="3"/>
  <c r="AA142" i="3"/>
  <c r="Y142" i="3"/>
  <c r="X142" i="3"/>
  <c r="U142" i="3"/>
  <c r="T142" i="3"/>
  <c r="S142" i="3"/>
  <c r="O142" i="3"/>
  <c r="N142" i="3"/>
  <c r="K142" i="3"/>
  <c r="J142" i="3"/>
  <c r="G142" i="3"/>
  <c r="M142" i="3" s="1"/>
  <c r="D142" i="3"/>
  <c r="H142" i="3" s="1"/>
  <c r="C142" i="3"/>
  <c r="AE141" i="3"/>
  <c r="AB141" i="3"/>
  <c r="AA141" i="3"/>
  <c r="AP141" i="3" s="1"/>
  <c r="X141" i="3"/>
  <c r="AO141" i="3" s="1"/>
  <c r="T141" i="3"/>
  <c r="S141" i="3"/>
  <c r="O141" i="3"/>
  <c r="N141" i="3"/>
  <c r="K141" i="3"/>
  <c r="J141" i="3"/>
  <c r="G141" i="3"/>
  <c r="U141" i="3" s="1"/>
  <c r="D141" i="3"/>
  <c r="C141" i="3"/>
  <c r="AM140" i="3"/>
  <c r="AE140" i="3"/>
  <c r="AB140" i="3"/>
  <c r="AO140" i="3" s="1"/>
  <c r="AA140" i="3"/>
  <c r="AP140" i="3" s="1"/>
  <c r="Y140" i="3"/>
  <c r="X140" i="3"/>
  <c r="AL140" i="3" s="1"/>
  <c r="U140" i="3"/>
  <c r="T140" i="3"/>
  <c r="S140" i="3"/>
  <c r="O140" i="3"/>
  <c r="N140" i="3"/>
  <c r="K140" i="3"/>
  <c r="J140" i="3"/>
  <c r="H140" i="3"/>
  <c r="G140" i="3"/>
  <c r="M140" i="3" s="1"/>
  <c r="D140" i="3"/>
  <c r="C140" i="3"/>
  <c r="AE139" i="3"/>
  <c r="AB139" i="3"/>
  <c r="AA139" i="3"/>
  <c r="AP139" i="3" s="1"/>
  <c r="X139" i="3"/>
  <c r="AO139" i="3" s="1"/>
  <c r="T139" i="3"/>
  <c r="S139" i="3"/>
  <c r="O139" i="3"/>
  <c r="N139" i="3"/>
  <c r="K139" i="3"/>
  <c r="J139" i="3"/>
  <c r="G139" i="3"/>
  <c r="U139" i="3" s="1"/>
  <c r="D139" i="3"/>
  <c r="C139" i="3"/>
  <c r="AM138" i="3"/>
  <c r="AE138" i="3"/>
  <c r="AB138" i="3"/>
  <c r="AO138" i="3" s="1"/>
  <c r="AA138" i="3"/>
  <c r="AP138" i="3" s="1"/>
  <c r="X138" i="3"/>
  <c r="U138" i="3"/>
  <c r="T138" i="3"/>
  <c r="S138" i="3"/>
  <c r="O138" i="3"/>
  <c r="N138" i="3"/>
  <c r="K138" i="3"/>
  <c r="J138" i="3"/>
  <c r="G138" i="3"/>
  <c r="M138" i="3" s="1"/>
  <c r="D138" i="3"/>
  <c r="H138" i="3" s="1"/>
  <c r="C138" i="3"/>
  <c r="AE137" i="3"/>
  <c r="AB137" i="3"/>
  <c r="AA137" i="3"/>
  <c r="AP137" i="3" s="1"/>
  <c r="X137" i="3"/>
  <c r="AO137" i="3" s="1"/>
  <c r="T137" i="3"/>
  <c r="S137" i="3"/>
  <c r="O137" i="3"/>
  <c r="N137" i="3"/>
  <c r="K137" i="3"/>
  <c r="J137" i="3"/>
  <c r="G137" i="3"/>
  <c r="U137" i="3" s="1"/>
  <c r="D137" i="3"/>
  <c r="C137" i="3"/>
  <c r="AM136" i="3"/>
  <c r="AE136" i="3"/>
  <c r="AB136" i="3"/>
  <c r="AO136" i="3" s="1"/>
  <c r="AA136" i="3"/>
  <c r="AP136" i="3" s="1"/>
  <c r="X136" i="3"/>
  <c r="U136" i="3"/>
  <c r="T136" i="3"/>
  <c r="S136" i="3"/>
  <c r="O136" i="3"/>
  <c r="N136" i="3"/>
  <c r="K136" i="3"/>
  <c r="J136" i="3"/>
  <c r="G136" i="3"/>
  <c r="M136" i="3" s="1"/>
  <c r="D136" i="3"/>
  <c r="H136" i="3" s="1"/>
  <c r="C136" i="3"/>
  <c r="AE135" i="3"/>
  <c r="AB135" i="3"/>
  <c r="AA135" i="3"/>
  <c r="AP135" i="3" s="1"/>
  <c r="X135" i="3"/>
  <c r="AO135" i="3" s="1"/>
  <c r="T135" i="3"/>
  <c r="S135" i="3"/>
  <c r="O135" i="3"/>
  <c r="N135" i="3"/>
  <c r="K135" i="3"/>
  <c r="J135" i="3"/>
  <c r="G135" i="3"/>
  <c r="U135" i="3" s="1"/>
  <c r="D135" i="3"/>
  <c r="C135" i="3"/>
  <c r="AM134" i="3"/>
  <c r="AE134" i="3"/>
  <c r="AB134" i="3"/>
  <c r="AO134" i="3" s="1"/>
  <c r="AA134" i="3"/>
  <c r="AP134" i="3" s="1"/>
  <c r="X134" i="3"/>
  <c r="T134" i="3"/>
  <c r="S134" i="3"/>
  <c r="O134" i="3"/>
  <c r="N134" i="3"/>
  <c r="K134" i="3"/>
  <c r="J134" i="3"/>
  <c r="G134" i="3"/>
  <c r="U134" i="3" s="1"/>
  <c r="D134" i="3"/>
  <c r="C134" i="3"/>
  <c r="AM133" i="3"/>
  <c r="AE133" i="3"/>
  <c r="AB133" i="3"/>
  <c r="AO133" i="3" s="1"/>
  <c r="AA133" i="3"/>
  <c r="AP133" i="3" s="1"/>
  <c r="X133" i="3"/>
  <c r="T133" i="3"/>
  <c r="S133" i="3"/>
  <c r="O133" i="3"/>
  <c r="N133" i="3"/>
  <c r="K133" i="3"/>
  <c r="J133" i="3"/>
  <c r="G133" i="3"/>
  <c r="U133" i="3" s="1"/>
  <c r="D133" i="3"/>
  <c r="C133" i="3"/>
  <c r="AM132" i="3"/>
  <c r="AE132" i="3"/>
  <c r="AB132" i="3"/>
  <c r="AO132" i="3" s="1"/>
  <c r="AA132" i="3"/>
  <c r="AP132" i="3" s="1"/>
  <c r="X132" i="3"/>
  <c r="U132" i="3"/>
  <c r="T132" i="3"/>
  <c r="S132" i="3"/>
  <c r="O132" i="3"/>
  <c r="N132" i="3"/>
  <c r="K132" i="3"/>
  <c r="J132" i="3"/>
  <c r="G132" i="3"/>
  <c r="M132" i="3" s="1"/>
  <c r="D132" i="3"/>
  <c r="H132" i="3" s="1"/>
  <c r="C132" i="3"/>
  <c r="AE131" i="3"/>
  <c r="AB131" i="3"/>
  <c r="AA131" i="3"/>
  <c r="AP131" i="3" s="1"/>
  <c r="X131" i="3"/>
  <c r="AO131" i="3" s="1"/>
  <c r="T131" i="3"/>
  <c r="S131" i="3"/>
  <c r="O131" i="3"/>
  <c r="N131" i="3"/>
  <c r="K131" i="3"/>
  <c r="J131" i="3"/>
  <c r="G131" i="3"/>
  <c r="U131" i="3" s="1"/>
  <c r="D131" i="3"/>
  <c r="C131" i="3"/>
  <c r="AM130" i="3"/>
  <c r="AE130" i="3"/>
  <c r="AB130" i="3"/>
  <c r="AO130" i="3" s="1"/>
  <c r="AA130" i="3"/>
  <c r="AP130" i="3" s="1"/>
  <c r="X130" i="3"/>
  <c r="U130" i="3"/>
  <c r="T130" i="3"/>
  <c r="S130" i="3"/>
  <c r="O130" i="3"/>
  <c r="N130" i="3"/>
  <c r="K130" i="3"/>
  <c r="J130" i="3"/>
  <c r="G130" i="3"/>
  <c r="M130" i="3" s="1"/>
  <c r="D130" i="3"/>
  <c r="H130" i="3" s="1"/>
  <c r="C130" i="3"/>
  <c r="AE129" i="3"/>
  <c r="AB129" i="3"/>
  <c r="AA129" i="3"/>
  <c r="AP129" i="3" s="1"/>
  <c r="X129" i="3"/>
  <c r="AO129" i="3" s="1"/>
  <c r="T129" i="3"/>
  <c r="S129" i="3"/>
  <c r="O129" i="3"/>
  <c r="N129" i="3"/>
  <c r="K129" i="3"/>
  <c r="J129" i="3"/>
  <c r="G129" i="3"/>
  <c r="U129" i="3" s="1"/>
  <c r="D129" i="3"/>
  <c r="C129" i="3"/>
  <c r="AP128" i="3"/>
  <c r="AO128" i="3"/>
  <c r="AN128" i="3"/>
  <c r="AM128" i="3"/>
  <c r="AL128" i="3"/>
  <c r="AK128" i="3"/>
  <c r="AJ128" i="3"/>
  <c r="AI128" i="3"/>
  <c r="AH128" i="3"/>
  <c r="AF128" i="3"/>
  <c r="AM127" i="3"/>
  <c r="AE127" i="3"/>
  <c r="AB127" i="3"/>
  <c r="AO127" i="3" s="1"/>
  <c r="AA127" i="3"/>
  <c r="AP127" i="3" s="1"/>
  <c r="X127" i="3"/>
  <c r="U127" i="3"/>
  <c r="T127" i="3"/>
  <c r="S127" i="3"/>
  <c r="O127" i="3"/>
  <c r="N127" i="3"/>
  <c r="K127" i="3"/>
  <c r="J127" i="3"/>
  <c r="G127" i="3"/>
  <c r="M127" i="3" s="1"/>
  <c r="D127" i="3"/>
  <c r="H127" i="3" s="1"/>
  <c r="C127" i="3"/>
  <c r="AP126" i="3"/>
  <c r="AL126" i="3"/>
  <c r="AE126" i="3"/>
  <c r="AB126" i="3"/>
  <c r="AA126" i="3"/>
  <c r="Y126" i="3"/>
  <c r="X126" i="3"/>
  <c r="U126" i="3"/>
  <c r="T126" i="3"/>
  <c r="S126" i="3"/>
  <c r="O126" i="3"/>
  <c r="N126" i="3"/>
  <c r="K126" i="3"/>
  <c r="J126" i="3"/>
  <c r="H126" i="3"/>
  <c r="G126" i="3"/>
  <c r="M126" i="3" s="1"/>
  <c r="D126" i="3"/>
  <c r="C126" i="3"/>
  <c r="AM125" i="3"/>
  <c r="AB125" i="3"/>
  <c r="AA125" i="3"/>
  <c r="AP125" i="3" s="1"/>
  <c r="Z125" i="3"/>
  <c r="T125" i="3"/>
  <c r="S125" i="3"/>
  <c r="O125" i="3"/>
  <c r="N125" i="3"/>
  <c r="K125" i="3"/>
  <c r="J125" i="3"/>
  <c r="M125" i="3" s="1"/>
  <c r="I125" i="3"/>
  <c r="G125" i="3"/>
  <c r="U125" i="3" s="1"/>
  <c r="D125" i="3"/>
  <c r="H125" i="3" s="1"/>
  <c r="C125" i="3"/>
  <c r="AP124" i="3"/>
  <c r="AL124" i="3"/>
  <c r="AE124" i="3"/>
  <c r="AB124" i="3"/>
  <c r="AA124" i="3"/>
  <c r="Y124" i="3"/>
  <c r="X124" i="3"/>
  <c r="U124" i="3"/>
  <c r="T124" i="3"/>
  <c r="S124" i="3"/>
  <c r="O124" i="3"/>
  <c r="N124" i="3"/>
  <c r="K124" i="3"/>
  <c r="J124" i="3"/>
  <c r="H124" i="3"/>
  <c r="G124" i="3"/>
  <c r="M124" i="3" s="1"/>
  <c r="D124" i="3"/>
  <c r="C124" i="3"/>
  <c r="AP123" i="3"/>
  <c r="AE123" i="3"/>
  <c r="AB123" i="3"/>
  <c r="AA123" i="3"/>
  <c r="X123" i="3"/>
  <c r="U123" i="3"/>
  <c r="T123" i="3"/>
  <c r="S123" i="3"/>
  <c r="O123" i="3"/>
  <c r="N123" i="3"/>
  <c r="K123" i="3"/>
  <c r="J123" i="3"/>
  <c r="G123" i="3"/>
  <c r="M123" i="3" s="1"/>
  <c r="D123" i="3"/>
  <c r="H123" i="3" s="1"/>
  <c r="C123" i="3"/>
  <c r="AP122" i="3"/>
  <c r="AE122" i="3"/>
  <c r="AB122" i="3"/>
  <c r="AA122" i="3"/>
  <c r="X122" i="3"/>
  <c r="U122" i="3"/>
  <c r="T122" i="3"/>
  <c r="S122" i="3"/>
  <c r="O122" i="3"/>
  <c r="N122" i="3"/>
  <c r="K122" i="3"/>
  <c r="J122" i="3"/>
  <c r="G122" i="3"/>
  <c r="M122" i="3" s="1"/>
  <c r="D122" i="3"/>
  <c r="H122" i="3" s="1"/>
  <c r="C122" i="3"/>
  <c r="AE121" i="3"/>
  <c r="AB121" i="3"/>
  <c r="AA121" i="3"/>
  <c r="AP121" i="3" s="1"/>
  <c r="X121" i="3"/>
  <c r="AO121" i="3" s="1"/>
  <c r="T121" i="3"/>
  <c r="S121" i="3"/>
  <c r="O121" i="3"/>
  <c r="N121" i="3"/>
  <c r="K121" i="3"/>
  <c r="J121" i="3"/>
  <c r="G121" i="3"/>
  <c r="U121" i="3" s="1"/>
  <c r="D121" i="3"/>
  <c r="C121" i="3"/>
  <c r="AM120" i="3"/>
  <c r="AE120" i="3"/>
  <c r="AB120" i="3"/>
  <c r="AO120" i="3" s="1"/>
  <c r="AA120" i="3"/>
  <c r="AP120" i="3" s="1"/>
  <c r="X120" i="3"/>
  <c r="U120" i="3"/>
  <c r="T120" i="3"/>
  <c r="S120" i="3"/>
  <c r="O120" i="3"/>
  <c r="N120" i="3"/>
  <c r="K120" i="3"/>
  <c r="J120" i="3"/>
  <c r="G120" i="3"/>
  <c r="M120" i="3" s="1"/>
  <c r="D120" i="3"/>
  <c r="H120" i="3" s="1"/>
  <c r="C120" i="3"/>
  <c r="AE119" i="3"/>
  <c r="AB119" i="3"/>
  <c r="AA119" i="3"/>
  <c r="AP119" i="3" s="1"/>
  <c r="X119" i="3"/>
  <c r="AO119" i="3" s="1"/>
  <c r="T119" i="3"/>
  <c r="S119" i="3"/>
  <c r="O119" i="3"/>
  <c r="N119" i="3"/>
  <c r="K119" i="3"/>
  <c r="J119" i="3"/>
  <c r="G119" i="3"/>
  <c r="U119" i="3" s="1"/>
  <c r="D119" i="3"/>
  <c r="C119" i="3"/>
  <c r="AP118" i="3"/>
  <c r="AO118" i="3"/>
  <c r="AN118" i="3"/>
  <c r="AM118" i="3"/>
  <c r="AL118" i="3"/>
  <c r="AK118" i="3"/>
  <c r="AJ118" i="3"/>
  <c r="AI118" i="3"/>
  <c r="AH118" i="3"/>
  <c r="AF118" i="3"/>
  <c r="AM117" i="3"/>
  <c r="AE117" i="3"/>
  <c r="AB117" i="3"/>
  <c r="AO117" i="3" s="1"/>
  <c r="AA117" i="3"/>
  <c r="AP117" i="3" s="1"/>
  <c r="X117" i="3"/>
  <c r="U117" i="3"/>
  <c r="T117" i="3"/>
  <c r="S117" i="3"/>
  <c r="O117" i="3"/>
  <c r="N117" i="3"/>
  <c r="K117" i="3"/>
  <c r="J117" i="3"/>
  <c r="G117" i="3"/>
  <c r="M117" i="3" s="1"/>
  <c r="D117" i="3"/>
  <c r="H117" i="3" s="1"/>
  <c r="C117" i="3"/>
  <c r="AP116" i="3"/>
  <c r="AE116" i="3"/>
  <c r="AB116" i="3"/>
  <c r="AA116" i="3"/>
  <c r="X116" i="3"/>
  <c r="C116" i="3"/>
  <c r="AE115" i="3"/>
  <c r="AB115" i="3"/>
  <c r="AA115" i="3"/>
  <c r="AP115" i="3" s="1"/>
  <c r="X115" i="3"/>
  <c r="AL115" i="3" s="1"/>
  <c r="T115" i="3"/>
  <c r="S115" i="3"/>
  <c r="O115" i="3"/>
  <c r="N115" i="3"/>
  <c r="K115" i="3"/>
  <c r="J115" i="3"/>
  <c r="G115" i="3"/>
  <c r="U115" i="3" s="1"/>
  <c r="D115" i="3"/>
  <c r="C115" i="3"/>
  <c r="AP114" i="3"/>
  <c r="AO114" i="3"/>
  <c r="AN114" i="3"/>
  <c r="AM114" i="3"/>
  <c r="AL114" i="3"/>
  <c r="AK114" i="3"/>
  <c r="AJ114" i="3"/>
  <c r="AI114" i="3"/>
  <c r="AH114" i="3"/>
  <c r="AF114" i="3"/>
  <c r="AE113" i="3"/>
  <c r="AB113" i="3"/>
  <c r="AA113" i="3"/>
  <c r="AP113" i="3" s="1"/>
  <c r="X113" i="3"/>
  <c r="C113" i="3"/>
  <c r="AP112" i="3"/>
  <c r="AE112" i="3"/>
  <c r="AB112" i="3"/>
  <c r="AA112" i="3"/>
  <c r="X112" i="3"/>
  <c r="U112" i="3"/>
  <c r="T112" i="3"/>
  <c r="S112" i="3"/>
  <c r="O112" i="3"/>
  <c r="N112" i="3"/>
  <c r="K112" i="3"/>
  <c r="J112" i="3"/>
  <c r="G112" i="3"/>
  <c r="M112" i="3" s="1"/>
  <c r="D112" i="3"/>
  <c r="H112" i="3" s="1"/>
  <c r="C112" i="3"/>
  <c r="AE111" i="3"/>
  <c r="AB111" i="3"/>
  <c r="AA111" i="3"/>
  <c r="AP111" i="3" s="1"/>
  <c r="X111" i="3"/>
  <c r="AO111" i="3" s="1"/>
  <c r="C111" i="3"/>
  <c r="AE110" i="3"/>
  <c r="AB110" i="3"/>
  <c r="AA110" i="3"/>
  <c r="AP110" i="3" s="1"/>
  <c r="X110" i="3"/>
  <c r="AO110" i="3" s="1"/>
  <c r="C110" i="3"/>
  <c r="AE109" i="3"/>
  <c r="AB109" i="3"/>
  <c r="AA109" i="3"/>
  <c r="AP109" i="3" s="1"/>
  <c r="X109" i="3"/>
  <c r="AO109" i="3" s="1"/>
  <c r="T109" i="3"/>
  <c r="S109" i="3"/>
  <c r="O109" i="3"/>
  <c r="N109" i="3"/>
  <c r="K109" i="3"/>
  <c r="J109" i="3"/>
  <c r="G109" i="3"/>
  <c r="U109" i="3" s="1"/>
  <c r="D109" i="3"/>
  <c r="C109" i="3"/>
  <c r="AM108" i="3"/>
  <c r="AE108" i="3"/>
  <c r="AB108" i="3"/>
  <c r="AO108" i="3" s="1"/>
  <c r="AA108" i="3"/>
  <c r="AP108" i="3" s="1"/>
  <c r="X108" i="3"/>
  <c r="U108" i="3"/>
  <c r="T108" i="3"/>
  <c r="S108" i="3"/>
  <c r="O108" i="3"/>
  <c r="N108" i="3"/>
  <c r="K108" i="3"/>
  <c r="J108" i="3"/>
  <c r="G108" i="3"/>
  <c r="M108" i="3" s="1"/>
  <c r="D108" i="3"/>
  <c r="H108" i="3" s="1"/>
  <c r="C108" i="3"/>
  <c r="AP107" i="3"/>
  <c r="AO107" i="3"/>
  <c r="AN107" i="3"/>
  <c r="AM107" i="3"/>
  <c r="AL107" i="3"/>
  <c r="AJ107" i="3"/>
  <c r="AK107" i="3" s="1"/>
  <c r="AH107" i="3"/>
  <c r="AF107" i="3"/>
  <c r="AE106" i="3"/>
  <c r="AB106" i="3"/>
  <c r="AA106" i="3"/>
  <c r="AP106" i="3" s="1"/>
  <c r="X106" i="3"/>
  <c r="AO106" i="3" s="1"/>
  <c r="T106" i="3"/>
  <c r="S106" i="3"/>
  <c r="O106" i="3"/>
  <c r="N106" i="3"/>
  <c r="K106" i="3"/>
  <c r="J106" i="3"/>
  <c r="G106" i="3"/>
  <c r="U106" i="3" s="1"/>
  <c r="D106" i="3"/>
  <c r="C106" i="3"/>
  <c r="AE105" i="3"/>
  <c r="AB105" i="3"/>
  <c r="AA105" i="3"/>
  <c r="AP105" i="3" s="1"/>
  <c r="X105" i="3"/>
  <c r="T105" i="3"/>
  <c r="S105" i="3"/>
  <c r="O105" i="3"/>
  <c r="N105" i="3"/>
  <c r="K105" i="3"/>
  <c r="J105" i="3"/>
  <c r="G105" i="3"/>
  <c r="U105" i="3" s="1"/>
  <c r="D105" i="3"/>
  <c r="C105" i="3"/>
  <c r="AP104" i="3"/>
  <c r="AO104" i="3"/>
  <c r="AN104" i="3"/>
  <c r="AM104" i="3"/>
  <c r="AL104" i="3"/>
  <c r="AK104" i="3"/>
  <c r="AJ104" i="3"/>
  <c r="AI104" i="3"/>
  <c r="AH104" i="3"/>
  <c r="AF104" i="3"/>
  <c r="AE103" i="3"/>
  <c r="AB103" i="3"/>
  <c r="AA103" i="3"/>
  <c r="AP103" i="3" s="1"/>
  <c r="X103" i="3"/>
  <c r="C103" i="3"/>
  <c r="AP102" i="3"/>
  <c r="AE102" i="3"/>
  <c r="AB102" i="3"/>
  <c r="AA102" i="3"/>
  <c r="X102" i="3"/>
  <c r="C102" i="3"/>
  <c r="AE101" i="3"/>
  <c r="AB101" i="3"/>
  <c r="AA101" i="3"/>
  <c r="AP101" i="3" s="1"/>
  <c r="X101" i="3"/>
  <c r="C101" i="3"/>
  <c r="AP100" i="3"/>
  <c r="AE100" i="3"/>
  <c r="AB100" i="3"/>
  <c r="AA100" i="3"/>
  <c r="X100" i="3"/>
  <c r="C100" i="3"/>
  <c r="AE99" i="3"/>
  <c r="AB99" i="3"/>
  <c r="AA99" i="3"/>
  <c r="AP99" i="3" s="1"/>
  <c r="X99" i="3"/>
  <c r="C99" i="3"/>
  <c r="AP98" i="3"/>
  <c r="AE98" i="3"/>
  <c r="AB98" i="3"/>
  <c r="AA98" i="3"/>
  <c r="X98" i="3"/>
  <c r="U98" i="3"/>
  <c r="T98" i="3"/>
  <c r="S98" i="3"/>
  <c r="O98" i="3"/>
  <c r="N98" i="3"/>
  <c r="K98" i="3"/>
  <c r="J98" i="3"/>
  <c r="G98" i="3"/>
  <c r="M98" i="3" s="1"/>
  <c r="D98" i="3"/>
  <c r="H98" i="3" s="1"/>
  <c r="C98" i="3"/>
  <c r="AM97" i="3"/>
  <c r="AE97" i="3"/>
  <c r="AB97" i="3"/>
  <c r="AA97" i="3"/>
  <c r="AP97" i="3" s="1"/>
  <c r="Z97" i="3"/>
  <c r="AO97" i="3" s="1"/>
  <c r="T97" i="3"/>
  <c r="S97" i="3"/>
  <c r="O97" i="3"/>
  <c r="N97" i="3"/>
  <c r="K97" i="3"/>
  <c r="J97" i="3"/>
  <c r="G97" i="3"/>
  <c r="U97" i="3" s="1"/>
  <c r="D97" i="3"/>
  <c r="C97" i="3"/>
  <c r="AP96" i="3"/>
  <c r="AO96" i="3"/>
  <c r="AN96" i="3"/>
  <c r="AM96" i="3"/>
  <c r="AL96" i="3"/>
  <c r="AK96" i="3"/>
  <c r="AJ96" i="3"/>
  <c r="AI96" i="3"/>
  <c r="AH96" i="3"/>
  <c r="AF96" i="3"/>
  <c r="AM95" i="3"/>
  <c r="AE95" i="3"/>
  <c r="AB95" i="3"/>
  <c r="AO95" i="3" s="1"/>
  <c r="AA95" i="3"/>
  <c r="AP95" i="3" s="1"/>
  <c r="X95" i="3"/>
  <c r="U95" i="3"/>
  <c r="T95" i="3"/>
  <c r="S95" i="3"/>
  <c r="O95" i="3"/>
  <c r="N95" i="3"/>
  <c r="K95" i="3"/>
  <c r="J95" i="3"/>
  <c r="G95" i="3"/>
  <c r="M95" i="3" s="1"/>
  <c r="D95" i="3"/>
  <c r="H95" i="3" s="1"/>
  <c r="C95" i="3"/>
  <c r="AE94" i="3"/>
  <c r="AB94" i="3"/>
  <c r="AA94" i="3"/>
  <c r="AP94" i="3" s="1"/>
  <c r="X94" i="3"/>
  <c r="AO94" i="3" s="1"/>
  <c r="T94" i="3"/>
  <c r="S94" i="3"/>
  <c r="O94" i="3"/>
  <c r="N94" i="3"/>
  <c r="K94" i="3"/>
  <c r="J94" i="3"/>
  <c r="G94" i="3"/>
  <c r="U94" i="3" s="1"/>
  <c r="D94" i="3"/>
  <c r="C94" i="3"/>
  <c r="AM93" i="3"/>
  <c r="AE93" i="3"/>
  <c r="AB93" i="3"/>
  <c r="AO93" i="3" s="1"/>
  <c r="AA93" i="3"/>
  <c r="AP93" i="3" s="1"/>
  <c r="X93" i="3"/>
  <c r="U93" i="3"/>
  <c r="T93" i="3"/>
  <c r="S93" i="3"/>
  <c r="O93" i="3"/>
  <c r="N93" i="3"/>
  <c r="K93" i="3"/>
  <c r="J93" i="3"/>
  <c r="G93" i="3"/>
  <c r="M93" i="3" s="1"/>
  <c r="D93" i="3"/>
  <c r="H93" i="3" s="1"/>
  <c r="C93" i="3"/>
  <c r="AE92" i="3"/>
  <c r="AB92" i="3"/>
  <c r="AA92" i="3"/>
  <c r="AP92" i="3" s="1"/>
  <c r="X92" i="3"/>
  <c r="AO92" i="3" s="1"/>
  <c r="T92" i="3"/>
  <c r="S92" i="3"/>
  <c r="O92" i="3"/>
  <c r="N92" i="3"/>
  <c r="K92" i="3"/>
  <c r="J92" i="3"/>
  <c r="G92" i="3"/>
  <c r="U92" i="3" s="1"/>
  <c r="D92" i="3"/>
  <c r="C92" i="3"/>
  <c r="AM91" i="3"/>
  <c r="AE91" i="3"/>
  <c r="AB91" i="3"/>
  <c r="AO91" i="3" s="1"/>
  <c r="AA91" i="3"/>
  <c r="AP91" i="3" s="1"/>
  <c r="X91" i="3"/>
  <c r="U91" i="3"/>
  <c r="T91" i="3"/>
  <c r="S91" i="3"/>
  <c r="O91" i="3"/>
  <c r="N91" i="3"/>
  <c r="K91" i="3"/>
  <c r="J91" i="3"/>
  <c r="G91" i="3"/>
  <c r="M91" i="3" s="1"/>
  <c r="D91" i="3"/>
  <c r="H91" i="3" s="1"/>
  <c r="C91" i="3"/>
  <c r="AE90" i="3"/>
  <c r="AB90" i="3"/>
  <c r="AA90" i="3"/>
  <c r="AP90" i="3" s="1"/>
  <c r="X90" i="3"/>
  <c r="AO90" i="3" s="1"/>
  <c r="T90" i="3"/>
  <c r="S90" i="3"/>
  <c r="O90" i="3"/>
  <c r="N90" i="3"/>
  <c r="K90" i="3"/>
  <c r="J90" i="3"/>
  <c r="G90" i="3"/>
  <c r="U90" i="3" s="1"/>
  <c r="D90" i="3"/>
  <c r="C90" i="3"/>
  <c r="AM89" i="3"/>
  <c r="AE89" i="3"/>
  <c r="AB89" i="3"/>
  <c r="AO89" i="3" s="1"/>
  <c r="AA89" i="3"/>
  <c r="AP89" i="3" s="1"/>
  <c r="X89" i="3"/>
  <c r="U89" i="3"/>
  <c r="T89" i="3"/>
  <c r="S89" i="3"/>
  <c r="O89" i="3"/>
  <c r="N89" i="3"/>
  <c r="K89" i="3"/>
  <c r="J89" i="3"/>
  <c r="G89" i="3"/>
  <c r="M89" i="3" s="1"/>
  <c r="D89" i="3"/>
  <c r="H89" i="3" s="1"/>
  <c r="C89" i="3"/>
  <c r="AE88" i="3"/>
  <c r="AB88" i="3"/>
  <c r="AA88" i="3"/>
  <c r="AP88" i="3" s="1"/>
  <c r="X88" i="3"/>
  <c r="AO88" i="3" s="1"/>
  <c r="T88" i="3"/>
  <c r="S88" i="3"/>
  <c r="O88" i="3"/>
  <c r="N88" i="3"/>
  <c r="K88" i="3"/>
  <c r="J88" i="3"/>
  <c r="G88" i="3"/>
  <c r="U88" i="3" s="1"/>
  <c r="D88" i="3"/>
  <c r="C88" i="3"/>
  <c r="AM87" i="3"/>
  <c r="AE87" i="3"/>
  <c r="AB87" i="3"/>
  <c r="AO87" i="3" s="1"/>
  <c r="AA87" i="3"/>
  <c r="AP87" i="3" s="1"/>
  <c r="X87" i="3"/>
  <c r="U87" i="3"/>
  <c r="T87" i="3"/>
  <c r="S87" i="3"/>
  <c r="O87" i="3"/>
  <c r="N87" i="3"/>
  <c r="K87" i="3"/>
  <c r="J87" i="3"/>
  <c r="G87" i="3"/>
  <c r="M87" i="3" s="1"/>
  <c r="D87" i="3"/>
  <c r="H87" i="3" s="1"/>
  <c r="C87" i="3"/>
  <c r="AM86" i="3"/>
  <c r="AB86" i="3"/>
  <c r="AA86" i="3"/>
  <c r="AD86" i="3" s="1"/>
  <c r="Z86" i="3"/>
  <c r="AO86" i="3" s="1"/>
  <c r="T86" i="3"/>
  <c r="S86" i="3"/>
  <c r="O86" i="3"/>
  <c r="N86" i="3"/>
  <c r="K86" i="3"/>
  <c r="J86" i="3"/>
  <c r="M86" i="3" s="1"/>
  <c r="I86" i="3"/>
  <c r="I263" i="3" s="1"/>
  <c r="G86" i="3"/>
  <c r="U86" i="3" s="1"/>
  <c r="D86" i="3"/>
  <c r="H86" i="3" s="1"/>
  <c r="C86" i="3"/>
  <c r="AP85" i="3"/>
  <c r="AO85" i="3"/>
  <c r="AN85" i="3"/>
  <c r="AM85" i="3"/>
  <c r="AL85" i="3"/>
  <c r="AJ85" i="3"/>
  <c r="AK85" i="3" s="1"/>
  <c r="AH85" i="3"/>
  <c r="AF85" i="3"/>
  <c r="AE84" i="3"/>
  <c r="AB84" i="3"/>
  <c r="AA84" i="3"/>
  <c r="AP84" i="3" s="1"/>
  <c r="X84" i="3"/>
  <c r="AO84" i="3" s="1"/>
  <c r="T84" i="3"/>
  <c r="S84" i="3"/>
  <c r="O84" i="3"/>
  <c r="N84" i="3"/>
  <c r="K84" i="3"/>
  <c r="J84" i="3"/>
  <c r="G84" i="3"/>
  <c r="U84" i="3" s="1"/>
  <c r="D84" i="3"/>
  <c r="C84" i="3"/>
  <c r="AM83" i="3"/>
  <c r="AE83" i="3"/>
  <c r="AB83" i="3"/>
  <c r="AO83" i="3" s="1"/>
  <c r="AA83" i="3"/>
  <c r="AP83" i="3" s="1"/>
  <c r="Y83" i="3"/>
  <c r="X83" i="3"/>
  <c r="AL83" i="3" s="1"/>
  <c r="C83" i="3"/>
  <c r="AM82" i="3"/>
  <c r="AE82" i="3"/>
  <c r="AB82" i="3"/>
  <c r="AO82" i="3" s="1"/>
  <c r="AA82" i="3"/>
  <c r="AP82" i="3" s="1"/>
  <c r="Y82" i="3"/>
  <c r="X82" i="3"/>
  <c r="AL82" i="3" s="1"/>
  <c r="C82" i="3"/>
  <c r="AM81" i="3"/>
  <c r="AE81" i="3"/>
  <c r="AB81" i="3"/>
  <c r="AO81" i="3" s="1"/>
  <c r="AA81" i="3"/>
  <c r="AP81" i="3" s="1"/>
  <c r="Y81" i="3"/>
  <c r="X81" i="3"/>
  <c r="AL81" i="3" s="1"/>
  <c r="C81" i="3"/>
  <c r="AM80" i="3"/>
  <c r="AE80" i="3"/>
  <c r="AB80" i="3"/>
  <c r="AO80" i="3" s="1"/>
  <c r="AA80" i="3"/>
  <c r="AP80" i="3" s="1"/>
  <c r="Y80" i="3"/>
  <c r="X80" i="3"/>
  <c r="AL80" i="3" s="1"/>
  <c r="C80" i="3"/>
  <c r="AM79" i="3"/>
  <c r="AE79" i="3"/>
  <c r="AB79" i="3"/>
  <c r="AO79" i="3" s="1"/>
  <c r="AA79" i="3"/>
  <c r="AP79" i="3" s="1"/>
  <c r="Y79" i="3"/>
  <c r="X79" i="3"/>
  <c r="AL79" i="3" s="1"/>
  <c r="C79" i="3"/>
  <c r="AM78" i="3"/>
  <c r="AE78" i="3"/>
  <c r="AB78" i="3"/>
  <c r="AO78" i="3" s="1"/>
  <c r="AA78" i="3"/>
  <c r="AP78" i="3" s="1"/>
  <c r="Y78" i="3"/>
  <c r="X78" i="3"/>
  <c r="AL78" i="3" s="1"/>
  <c r="C78" i="3"/>
  <c r="AM77" i="3"/>
  <c r="AE77" i="3"/>
  <c r="AB77" i="3"/>
  <c r="AO77" i="3" s="1"/>
  <c r="AA77" i="3"/>
  <c r="AP77" i="3" s="1"/>
  <c r="Y77" i="3"/>
  <c r="X77" i="3"/>
  <c r="AL77" i="3" s="1"/>
  <c r="C77" i="3"/>
  <c r="AM76" i="3"/>
  <c r="AE76" i="3"/>
  <c r="AB76" i="3"/>
  <c r="AO76" i="3" s="1"/>
  <c r="AA76" i="3"/>
  <c r="AP76" i="3" s="1"/>
  <c r="Y76" i="3"/>
  <c r="X76" i="3"/>
  <c r="AL76" i="3" s="1"/>
  <c r="C76" i="3"/>
  <c r="AM75" i="3"/>
  <c r="AE75" i="3"/>
  <c r="AB75" i="3"/>
  <c r="AO75" i="3" s="1"/>
  <c r="AA75" i="3"/>
  <c r="AP75" i="3" s="1"/>
  <c r="Y75" i="3"/>
  <c r="X75" i="3"/>
  <c r="AL75" i="3" s="1"/>
  <c r="C75" i="3"/>
  <c r="AM74" i="3"/>
  <c r="AE74" i="3"/>
  <c r="AB74" i="3"/>
  <c r="AO74" i="3" s="1"/>
  <c r="AA74" i="3"/>
  <c r="AP74" i="3" s="1"/>
  <c r="Y74" i="3"/>
  <c r="X74" i="3"/>
  <c r="AL74" i="3" s="1"/>
  <c r="C74" i="3"/>
  <c r="AM73" i="3"/>
  <c r="AE73" i="3"/>
  <c r="AB73" i="3"/>
  <c r="AO73" i="3" s="1"/>
  <c r="AA73" i="3"/>
  <c r="AP73" i="3" s="1"/>
  <c r="Y73" i="3"/>
  <c r="X73" i="3"/>
  <c r="AL73" i="3" s="1"/>
  <c r="C73" i="3"/>
  <c r="AM72" i="3"/>
  <c r="AE72" i="3"/>
  <c r="AB72" i="3"/>
  <c r="AO72" i="3" s="1"/>
  <c r="AA72" i="3"/>
  <c r="AP72" i="3" s="1"/>
  <c r="Y72" i="3"/>
  <c r="X72" i="3"/>
  <c r="AL72" i="3" s="1"/>
  <c r="C72" i="3"/>
  <c r="AM71" i="3"/>
  <c r="AE71" i="3"/>
  <c r="AB71" i="3"/>
  <c r="AO71" i="3" s="1"/>
  <c r="AA71" i="3"/>
  <c r="AP71" i="3" s="1"/>
  <c r="Y71" i="3"/>
  <c r="X71" i="3"/>
  <c r="AL71" i="3" s="1"/>
  <c r="C71" i="3"/>
  <c r="AM70" i="3"/>
  <c r="AE70" i="3"/>
  <c r="AB70" i="3"/>
  <c r="AO70" i="3" s="1"/>
  <c r="AA70" i="3"/>
  <c r="AP70" i="3" s="1"/>
  <c r="Y70" i="3"/>
  <c r="X70" i="3"/>
  <c r="AL70" i="3" s="1"/>
  <c r="U70" i="3"/>
  <c r="T70" i="3"/>
  <c r="S70" i="3"/>
  <c r="O70" i="3"/>
  <c r="N70" i="3"/>
  <c r="K70" i="3"/>
  <c r="J70" i="3"/>
  <c r="H70" i="3"/>
  <c r="G70" i="3"/>
  <c r="M70" i="3" s="1"/>
  <c r="D70" i="3"/>
  <c r="C70" i="3"/>
  <c r="AE69" i="3"/>
  <c r="AB69" i="3"/>
  <c r="AA69" i="3"/>
  <c r="AP69" i="3" s="1"/>
  <c r="X69" i="3"/>
  <c r="AO69" i="3" s="1"/>
  <c r="T69" i="3"/>
  <c r="S69" i="3"/>
  <c r="O69" i="3"/>
  <c r="N69" i="3"/>
  <c r="K69" i="3"/>
  <c r="J69" i="3"/>
  <c r="G69" i="3"/>
  <c r="U69" i="3" s="1"/>
  <c r="D69" i="3"/>
  <c r="C69" i="3"/>
  <c r="AM68" i="3"/>
  <c r="AB68" i="3"/>
  <c r="AA68" i="3"/>
  <c r="AP68" i="3" s="1"/>
  <c r="C68" i="3"/>
  <c r="AP67" i="3"/>
  <c r="AL67" i="3"/>
  <c r="AE67" i="3"/>
  <c r="AB67" i="3"/>
  <c r="AA67" i="3"/>
  <c r="Y67" i="3"/>
  <c r="X67" i="3"/>
  <c r="C67" i="3"/>
  <c r="AE66" i="3"/>
  <c r="AB66" i="3"/>
  <c r="AA66" i="3"/>
  <c r="AP66" i="3" s="1"/>
  <c r="X66" i="3"/>
  <c r="AL66" i="3" s="1"/>
  <c r="T66" i="3"/>
  <c r="S66" i="3"/>
  <c r="O66" i="3"/>
  <c r="N66" i="3"/>
  <c r="K66" i="3"/>
  <c r="J66" i="3"/>
  <c r="G66" i="3"/>
  <c r="U66" i="3" s="1"/>
  <c r="D66" i="3"/>
  <c r="C66" i="3"/>
  <c r="AP65" i="3"/>
  <c r="AO65" i="3"/>
  <c r="AN65" i="3"/>
  <c r="AM65" i="3"/>
  <c r="AL65" i="3"/>
  <c r="AK65" i="3"/>
  <c r="AJ65" i="3"/>
  <c r="AI65" i="3"/>
  <c r="AH65" i="3"/>
  <c r="AF65" i="3"/>
  <c r="AM64" i="3"/>
  <c r="AE64" i="3"/>
  <c r="AB64" i="3"/>
  <c r="AO64" i="3" s="1"/>
  <c r="AA64" i="3"/>
  <c r="AP64" i="3" s="1"/>
  <c r="X64" i="3"/>
  <c r="T64" i="3"/>
  <c r="S64" i="3"/>
  <c r="O64" i="3"/>
  <c r="N64" i="3"/>
  <c r="M64" i="3"/>
  <c r="L64" i="3"/>
  <c r="K64" i="3"/>
  <c r="J64" i="3"/>
  <c r="H64" i="3"/>
  <c r="G64" i="3"/>
  <c r="U64" i="3" s="1"/>
  <c r="D64" i="3"/>
  <c r="C64" i="3"/>
  <c r="AM63" i="3"/>
  <c r="AE63" i="3"/>
  <c r="AB63" i="3"/>
  <c r="AO63" i="3" s="1"/>
  <c r="AA63" i="3"/>
  <c r="AP63" i="3" s="1"/>
  <c r="X63" i="3"/>
  <c r="T63" i="3"/>
  <c r="S63" i="3"/>
  <c r="O63" i="3"/>
  <c r="N63" i="3"/>
  <c r="M63" i="3"/>
  <c r="L63" i="3"/>
  <c r="L263" i="3" s="1"/>
  <c r="K63" i="3"/>
  <c r="J63" i="3"/>
  <c r="H63" i="3"/>
  <c r="G63" i="3"/>
  <c r="U63" i="3" s="1"/>
  <c r="D63" i="3"/>
  <c r="C63" i="3"/>
  <c r="AE62" i="3"/>
  <c r="AB62" i="3"/>
  <c r="AA62" i="3"/>
  <c r="AP62" i="3" s="1"/>
  <c r="X62" i="3"/>
  <c r="T62" i="3"/>
  <c r="S62" i="3"/>
  <c r="O62" i="3"/>
  <c r="N62" i="3"/>
  <c r="M62" i="3"/>
  <c r="L62" i="3"/>
  <c r="K62" i="3"/>
  <c r="J62" i="3"/>
  <c r="H62" i="3"/>
  <c r="G62" i="3"/>
  <c r="U62" i="3" s="1"/>
  <c r="D62" i="3"/>
  <c r="C62" i="3"/>
  <c r="AE61" i="3"/>
  <c r="AB61" i="3"/>
  <c r="AA61" i="3"/>
  <c r="AP61" i="3" s="1"/>
  <c r="Z61" i="3"/>
  <c r="X61" i="3"/>
  <c r="AO61" i="3" s="1"/>
  <c r="U61" i="3"/>
  <c r="T61" i="3"/>
  <c r="S61" i="3"/>
  <c r="O61" i="3"/>
  <c r="N61" i="3"/>
  <c r="K61" i="3"/>
  <c r="J61" i="3"/>
  <c r="G61" i="3"/>
  <c r="M61" i="3" s="1"/>
  <c r="D61" i="3"/>
  <c r="H61" i="3" s="1"/>
  <c r="C61" i="3"/>
  <c r="AP60" i="3"/>
  <c r="AO60" i="3"/>
  <c r="AN60" i="3"/>
  <c r="AM60" i="3"/>
  <c r="AL60" i="3"/>
  <c r="AJ60" i="3"/>
  <c r="AK60" i="3" s="1"/>
  <c r="AH60" i="3"/>
  <c r="AF60" i="3"/>
  <c r="AE59" i="3"/>
  <c r="AB59" i="3"/>
  <c r="AA59" i="3"/>
  <c r="AP59" i="3" s="1"/>
  <c r="X59" i="3"/>
  <c r="AO59" i="3" s="1"/>
  <c r="T59" i="3"/>
  <c r="S59" i="3"/>
  <c r="O59" i="3"/>
  <c r="N59" i="3"/>
  <c r="K59" i="3"/>
  <c r="J59" i="3"/>
  <c r="G59" i="3"/>
  <c r="U59" i="3" s="1"/>
  <c r="D59" i="3"/>
  <c r="C59" i="3"/>
  <c r="AM58" i="3"/>
  <c r="AE58" i="3"/>
  <c r="AB58" i="3"/>
  <c r="AO58" i="3" s="1"/>
  <c r="AA58" i="3"/>
  <c r="AP58" i="3" s="1"/>
  <c r="X58" i="3"/>
  <c r="U58" i="3"/>
  <c r="T58" i="3"/>
  <c r="S58" i="3"/>
  <c r="O58" i="3"/>
  <c r="N58" i="3"/>
  <c r="K58" i="3"/>
  <c r="J58" i="3"/>
  <c r="G58" i="3"/>
  <c r="M58" i="3" s="1"/>
  <c r="D58" i="3"/>
  <c r="H58" i="3" s="1"/>
  <c r="C58" i="3"/>
  <c r="AE57" i="3"/>
  <c r="AB57" i="3"/>
  <c r="AA57" i="3"/>
  <c r="AP57" i="3" s="1"/>
  <c r="X57" i="3"/>
  <c r="AO57" i="3" s="1"/>
  <c r="T57" i="3"/>
  <c r="S57" i="3"/>
  <c r="O57" i="3"/>
  <c r="N57" i="3"/>
  <c r="K57" i="3"/>
  <c r="J57" i="3"/>
  <c r="G57" i="3"/>
  <c r="U57" i="3" s="1"/>
  <c r="D57" i="3"/>
  <c r="C57" i="3"/>
  <c r="AM56" i="3"/>
  <c r="AE56" i="3"/>
  <c r="AB56" i="3"/>
  <c r="AO56" i="3" s="1"/>
  <c r="AA56" i="3"/>
  <c r="AP56" i="3" s="1"/>
  <c r="X56" i="3"/>
  <c r="U56" i="3"/>
  <c r="T56" i="3"/>
  <c r="S56" i="3"/>
  <c r="O56" i="3"/>
  <c r="N56" i="3"/>
  <c r="K56" i="3"/>
  <c r="J56" i="3"/>
  <c r="G56" i="3"/>
  <c r="M56" i="3" s="1"/>
  <c r="D56" i="3"/>
  <c r="H56" i="3" s="1"/>
  <c r="C56" i="3"/>
  <c r="AE55" i="3"/>
  <c r="AB55" i="3"/>
  <c r="AA55" i="3"/>
  <c r="AP55" i="3" s="1"/>
  <c r="X55" i="3"/>
  <c r="AO55" i="3" s="1"/>
  <c r="T55" i="3"/>
  <c r="S55" i="3"/>
  <c r="O55" i="3"/>
  <c r="N55" i="3"/>
  <c r="K55" i="3"/>
  <c r="J55" i="3"/>
  <c r="G55" i="3"/>
  <c r="U55" i="3" s="1"/>
  <c r="D55" i="3"/>
  <c r="C55" i="3"/>
  <c r="AM54" i="3"/>
  <c r="AE54" i="3"/>
  <c r="AB54" i="3"/>
  <c r="AO54" i="3" s="1"/>
  <c r="AA54" i="3"/>
  <c r="AP54" i="3" s="1"/>
  <c r="X54" i="3"/>
  <c r="U54" i="3"/>
  <c r="T54" i="3"/>
  <c r="S54" i="3"/>
  <c r="O54" i="3"/>
  <c r="N54" i="3"/>
  <c r="K54" i="3"/>
  <c r="J54" i="3"/>
  <c r="G54" i="3"/>
  <c r="M54" i="3" s="1"/>
  <c r="D54" i="3"/>
  <c r="H54" i="3" s="1"/>
  <c r="C54" i="3"/>
  <c r="AP53" i="3"/>
  <c r="AL53" i="3"/>
  <c r="AE53" i="3"/>
  <c r="AB53" i="3"/>
  <c r="AA53" i="3"/>
  <c r="Y53" i="3"/>
  <c r="X53" i="3"/>
  <c r="C53" i="3"/>
  <c r="AE52" i="3"/>
  <c r="AB52" i="3"/>
  <c r="AA52" i="3"/>
  <c r="AP52" i="3" s="1"/>
  <c r="X52" i="3"/>
  <c r="C52" i="3"/>
  <c r="AP51" i="3"/>
  <c r="AE51" i="3"/>
  <c r="AB51" i="3"/>
  <c r="AA51" i="3"/>
  <c r="X51" i="3"/>
  <c r="U51" i="3"/>
  <c r="T51" i="3"/>
  <c r="S51" i="3"/>
  <c r="O51" i="3"/>
  <c r="N51" i="3"/>
  <c r="K51" i="3"/>
  <c r="J51" i="3"/>
  <c r="G51" i="3"/>
  <c r="M51" i="3" s="1"/>
  <c r="D51" i="3"/>
  <c r="H51" i="3" s="1"/>
  <c r="C51" i="3"/>
  <c r="AE50" i="3"/>
  <c r="AB50" i="3"/>
  <c r="AA50" i="3"/>
  <c r="AP50" i="3" s="1"/>
  <c r="X50" i="3"/>
  <c r="AO50" i="3" s="1"/>
  <c r="T50" i="3"/>
  <c r="S50" i="3"/>
  <c r="O50" i="3"/>
  <c r="N50" i="3"/>
  <c r="K50" i="3"/>
  <c r="J50" i="3"/>
  <c r="G50" i="3"/>
  <c r="U50" i="3" s="1"/>
  <c r="D50" i="3"/>
  <c r="C50" i="3"/>
  <c r="AM49" i="3"/>
  <c r="AE49" i="3"/>
  <c r="AB49" i="3"/>
  <c r="AO49" i="3" s="1"/>
  <c r="AA49" i="3"/>
  <c r="AP49" i="3" s="1"/>
  <c r="X49" i="3"/>
  <c r="U49" i="3"/>
  <c r="T49" i="3"/>
  <c r="S49" i="3"/>
  <c r="O49" i="3"/>
  <c r="N49" i="3"/>
  <c r="K49" i="3"/>
  <c r="J49" i="3"/>
  <c r="G49" i="3"/>
  <c r="M49" i="3" s="1"/>
  <c r="D49" i="3"/>
  <c r="H49" i="3" s="1"/>
  <c r="C49" i="3"/>
  <c r="AE48" i="3"/>
  <c r="AB48" i="3"/>
  <c r="AA48" i="3"/>
  <c r="AP48" i="3" s="1"/>
  <c r="X48" i="3"/>
  <c r="AO48" i="3" s="1"/>
  <c r="T48" i="3"/>
  <c r="S48" i="3"/>
  <c r="O48" i="3"/>
  <c r="N48" i="3"/>
  <c r="K48" i="3"/>
  <c r="J48" i="3"/>
  <c r="G48" i="3"/>
  <c r="U48" i="3" s="1"/>
  <c r="D48" i="3"/>
  <c r="C48" i="3"/>
  <c r="AP47" i="3"/>
  <c r="AO47" i="3"/>
  <c r="AN47" i="3"/>
  <c r="AM47" i="3"/>
  <c r="AL47" i="3"/>
  <c r="AK47" i="3"/>
  <c r="AJ47" i="3"/>
  <c r="AI47" i="3"/>
  <c r="AH47" i="3"/>
  <c r="AF47" i="3"/>
  <c r="Y47" i="3"/>
  <c r="W47" i="3"/>
  <c r="U47" i="3"/>
  <c r="T47" i="3"/>
  <c r="S47" i="3"/>
  <c r="O47" i="3"/>
  <c r="M47" i="3"/>
  <c r="H47" i="3"/>
  <c r="AM46" i="3"/>
  <c r="AE46" i="3"/>
  <c r="AB46" i="3"/>
  <c r="AO46" i="3" s="1"/>
  <c r="AA46" i="3"/>
  <c r="AP46" i="3" s="1"/>
  <c r="X46" i="3"/>
  <c r="U46" i="3"/>
  <c r="T46" i="3"/>
  <c r="S46" i="3"/>
  <c r="O46" i="3"/>
  <c r="N46" i="3"/>
  <c r="K46" i="3"/>
  <c r="J46" i="3"/>
  <c r="G46" i="3"/>
  <c r="M46" i="3" s="1"/>
  <c r="D46" i="3"/>
  <c r="H46" i="3" s="1"/>
  <c r="C46" i="3"/>
  <c r="AE45" i="3"/>
  <c r="AB45" i="3"/>
  <c r="AA45" i="3"/>
  <c r="AP45" i="3" s="1"/>
  <c r="X45" i="3"/>
  <c r="AO45" i="3" s="1"/>
  <c r="T45" i="3"/>
  <c r="S45" i="3"/>
  <c r="O45" i="3"/>
  <c r="N45" i="3"/>
  <c r="K45" i="3"/>
  <c r="J45" i="3"/>
  <c r="G45" i="3"/>
  <c r="U45" i="3" s="1"/>
  <c r="D45" i="3"/>
  <c r="C45" i="3"/>
  <c r="AP44" i="3"/>
  <c r="AO44" i="3"/>
  <c r="AN44" i="3"/>
  <c r="AM44" i="3"/>
  <c r="AL44" i="3"/>
  <c r="AK44" i="3"/>
  <c r="AJ44" i="3"/>
  <c r="AI44" i="3"/>
  <c r="AH44" i="3"/>
  <c r="AF44" i="3"/>
  <c r="AM43" i="3"/>
  <c r="AE43" i="3"/>
  <c r="AB43" i="3"/>
  <c r="AO43" i="3" s="1"/>
  <c r="AA43" i="3"/>
  <c r="AP43" i="3" s="1"/>
  <c r="X43" i="3"/>
  <c r="U43" i="3"/>
  <c r="T43" i="3"/>
  <c r="S43" i="3"/>
  <c r="O43" i="3"/>
  <c r="N43" i="3"/>
  <c r="K43" i="3"/>
  <c r="J43" i="3"/>
  <c r="G43" i="3"/>
  <c r="M43" i="3" s="1"/>
  <c r="D43" i="3"/>
  <c r="H43" i="3" s="1"/>
  <c r="C43" i="3"/>
  <c r="AE42" i="3"/>
  <c r="AB42" i="3"/>
  <c r="AA42" i="3"/>
  <c r="AP42" i="3" s="1"/>
  <c r="X42" i="3"/>
  <c r="AO42" i="3" s="1"/>
  <c r="T42" i="3"/>
  <c r="S42" i="3"/>
  <c r="O42" i="3"/>
  <c r="N42" i="3"/>
  <c r="K42" i="3"/>
  <c r="J42" i="3"/>
  <c r="G42" i="3"/>
  <c r="U42" i="3" s="1"/>
  <c r="D42" i="3"/>
  <c r="C42" i="3"/>
  <c r="AM41" i="3"/>
  <c r="AE41" i="3"/>
  <c r="AB41" i="3"/>
  <c r="AO41" i="3" s="1"/>
  <c r="AA41" i="3"/>
  <c r="AP41" i="3" s="1"/>
  <c r="X41" i="3"/>
  <c r="U41" i="3"/>
  <c r="T41" i="3"/>
  <c r="S41" i="3"/>
  <c r="O41" i="3"/>
  <c r="N41" i="3"/>
  <c r="K41" i="3"/>
  <c r="J41" i="3"/>
  <c r="G41" i="3"/>
  <c r="M41" i="3" s="1"/>
  <c r="D41" i="3"/>
  <c r="H41" i="3" s="1"/>
  <c r="C41" i="3"/>
  <c r="AP40" i="3"/>
  <c r="AO40" i="3"/>
  <c r="AN40" i="3"/>
  <c r="AM40" i="3"/>
  <c r="AL40" i="3"/>
  <c r="AJ40" i="3"/>
  <c r="AK40" i="3" s="1"/>
  <c r="AH40" i="3"/>
  <c r="AF40" i="3"/>
  <c r="AP39" i="3"/>
  <c r="AE39" i="3"/>
  <c r="AB39" i="3"/>
  <c r="AA39" i="3"/>
  <c r="X39" i="3"/>
  <c r="U39" i="3"/>
  <c r="T39" i="3"/>
  <c r="S39" i="3"/>
  <c r="O39" i="3"/>
  <c r="N39" i="3"/>
  <c r="K39" i="3"/>
  <c r="J39" i="3"/>
  <c r="G39" i="3"/>
  <c r="M39" i="3" s="1"/>
  <c r="D39" i="3"/>
  <c r="H39" i="3" s="1"/>
  <c r="C39" i="3"/>
  <c r="AE38" i="3"/>
  <c r="AB38" i="3"/>
  <c r="AA38" i="3"/>
  <c r="AP38" i="3" s="1"/>
  <c r="X38" i="3"/>
  <c r="AO38" i="3" s="1"/>
  <c r="T38" i="3"/>
  <c r="S38" i="3"/>
  <c r="O38" i="3"/>
  <c r="N38" i="3"/>
  <c r="K38" i="3"/>
  <c r="J38" i="3"/>
  <c r="G38" i="3"/>
  <c r="U38" i="3" s="1"/>
  <c r="D38" i="3"/>
  <c r="C38" i="3"/>
  <c r="AM37" i="3"/>
  <c r="AE37" i="3"/>
  <c r="AB37" i="3"/>
  <c r="AO37" i="3" s="1"/>
  <c r="AA37" i="3"/>
  <c r="AP37" i="3" s="1"/>
  <c r="X37" i="3"/>
  <c r="U37" i="3"/>
  <c r="T37" i="3"/>
  <c r="S37" i="3"/>
  <c r="O37" i="3"/>
  <c r="N37" i="3"/>
  <c r="K37" i="3"/>
  <c r="J37" i="3"/>
  <c r="G37" i="3"/>
  <c r="M37" i="3" s="1"/>
  <c r="D37" i="3"/>
  <c r="H37" i="3" s="1"/>
  <c r="C37" i="3"/>
  <c r="AE36" i="3"/>
  <c r="AB36" i="3"/>
  <c r="AA36" i="3"/>
  <c r="AP36" i="3" s="1"/>
  <c r="X36" i="3"/>
  <c r="AO36" i="3" s="1"/>
  <c r="T36" i="3"/>
  <c r="S36" i="3"/>
  <c r="O36" i="3"/>
  <c r="N36" i="3"/>
  <c r="K36" i="3"/>
  <c r="J36" i="3"/>
  <c r="G36" i="3"/>
  <c r="U36" i="3" s="1"/>
  <c r="D36" i="3"/>
  <c r="C36" i="3"/>
  <c r="AP35" i="3"/>
  <c r="AO35" i="3"/>
  <c r="AN35" i="3"/>
  <c r="AM35" i="3"/>
  <c r="AL35" i="3"/>
  <c r="AK35" i="3"/>
  <c r="AJ35" i="3"/>
  <c r="AI35" i="3"/>
  <c r="AH35" i="3"/>
  <c r="AF35" i="3"/>
  <c r="AE34" i="3"/>
  <c r="AB34" i="3"/>
  <c r="AA34" i="3"/>
  <c r="AP34" i="3" s="1"/>
  <c r="Z34" i="3"/>
  <c r="Z263" i="3" s="1"/>
  <c r="X34" i="3"/>
  <c r="T34" i="3"/>
  <c r="S34" i="3"/>
  <c r="O34" i="3"/>
  <c r="N34" i="3"/>
  <c r="K34" i="3"/>
  <c r="J34" i="3"/>
  <c r="G34" i="3"/>
  <c r="U34" i="3" s="1"/>
  <c r="D34" i="3"/>
  <c r="C34" i="3"/>
  <c r="AP33" i="3"/>
  <c r="AO33" i="3"/>
  <c r="AN33" i="3"/>
  <c r="AM33" i="3"/>
  <c r="AL33" i="3"/>
  <c r="AK33" i="3"/>
  <c r="AJ33" i="3"/>
  <c r="AI33" i="3"/>
  <c r="AH33" i="3"/>
  <c r="AF33" i="3"/>
  <c r="AE32" i="3"/>
  <c r="AB32" i="3"/>
  <c r="AA32" i="3"/>
  <c r="AP32" i="3" s="1"/>
  <c r="X32" i="3"/>
  <c r="C32" i="3"/>
  <c r="AP31" i="3"/>
  <c r="AE31" i="3"/>
  <c r="AB31" i="3"/>
  <c r="AA31" i="3"/>
  <c r="X31" i="3"/>
  <c r="U31" i="3"/>
  <c r="T31" i="3"/>
  <c r="S31" i="3"/>
  <c r="O31" i="3"/>
  <c r="N31" i="3"/>
  <c r="K31" i="3"/>
  <c r="J31" i="3"/>
  <c r="G31" i="3"/>
  <c r="M31" i="3" s="1"/>
  <c r="D31" i="3"/>
  <c r="H31" i="3" s="1"/>
  <c r="C31" i="3"/>
  <c r="AE30" i="3"/>
  <c r="AB30" i="3"/>
  <c r="AA30" i="3"/>
  <c r="AP30" i="3" s="1"/>
  <c r="X30" i="3"/>
  <c r="AO30" i="3" s="1"/>
  <c r="T30" i="3"/>
  <c r="S30" i="3"/>
  <c r="O30" i="3"/>
  <c r="K30" i="3"/>
  <c r="J30" i="3"/>
  <c r="H30" i="3"/>
  <c r="G30" i="3"/>
  <c r="U30" i="3" s="1"/>
  <c r="D30" i="3"/>
  <c r="C30" i="3"/>
  <c r="AE29" i="3"/>
  <c r="AB29" i="3"/>
  <c r="AA29" i="3"/>
  <c r="AP29" i="3" s="1"/>
  <c r="X29" i="3"/>
  <c r="AO29" i="3" s="1"/>
  <c r="T29" i="3"/>
  <c r="S29" i="3"/>
  <c r="O29" i="3"/>
  <c r="N29" i="3"/>
  <c r="K29" i="3"/>
  <c r="J29" i="3"/>
  <c r="G29" i="3"/>
  <c r="U29" i="3" s="1"/>
  <c r="D29" i="3"/>
  <c r="C29" i="3"/>
  <c r="AM28" i="3"/>
  <c r="AE28" i="3"/>
  <c r="AB28" i="3"/>
  <c r="AO28" i="3" s="1"/>
  <c r="AA28" i="3"/>
  <c r="AP28" i="3" s="1"/>
  <c r="X28" i="3"/>
  <c r="U28" i="3"/>
  <c r="T28" i="3"/>
  <c r="S28" i="3"/>
  <c r="O28" i="3"/>
  <c r="N28" i="3"/>
  <c r="K28" i="3"/>
  <c r="J28" i="3"/>
  <c r="G28" i="3"/>
  <c r="M28" i="3" s="1"/>
  <c r="D28" i="3"/>
  <c r="H28" i="3" s="1"/>
  <c r="C28" i="3"/>
  <c r="AE27" i="3"/>
  <c r="AB27" i="3"/>
  <c r="AA27" i="3"/>
  <c r="AP27" i="3" s="1"/>
  <c r="X27" i="3"/>
  <c r="AO27" i="3" s="1"/>
  <c r="T27" i="3"/>
  <c r="S27" i="3"/>
  <c r="O27" i="3"/>
  <c r="N27" i="3"/>
  <c r="K27" i="3"/>
  <c r="J27" i="3"/>
  <c r="G27" i="3"/>
  <c r="U27" i="3" s="1"/>
  <c r="D27" i="3"/>
  <c r="C27" i="3"/>
  <c r="AM26" i="3"/>
  <c r="AE26" i="3"/>
  <c r="AB26" i="3"/>
  <c r="AO26" i="3" s="1"/>
  <c r="AA26" i="3"/>
  <c r="AP26" i="3" s="1"/>
  <c r="X26" i="3"/>
  <c r="U26" i="3"/>
  <c r="T26" i="3"/>
  <c r="S26" i="3"/>
  <c r="O26" i="3"/>
  <c r="N26" i="3"/>
  <c r="K26" i="3"/>
  <c r="J26" i="3"/>
  <c r="G26" i="3"/>
  <c r="M26" i="3" s="1"/>
  <c r="D26" i="3"/>
  <c r="H26" i="3" s="1"/>
  <c r="C26" i="3"/>
  <c r="AE25" i="3"/>
  <c r="AB25" i="3"/>
  <c r="AA25" i="3"/>
  <c r="AP25" i="3" s="1"/>
  <c r="X25" i="3"/>
  <c r="AO25" i="3" s="1"/>
  <c r="T25" i="3"/>
  <c r="S25" i="3"/>
  <c r="O25" i="3"/>
  <c r="N25" i="3"/>
  <c r="K25" i="3"/>
  <c r="J25" i="3"/>
  <c r="G25" i="3"/>
  <c r="U25" i="3" s="1"/>
  <c r="D25" i="3"/>
  <c r="C25" i="3"/>
  <c r="AM24" i="3"/>
  <c r="AE24" i="3"/>
  <c r="AB24" i="3"/>
  <c r="AO24" i="3" s="1"/>
  <c r="AA24" i="3"/>
  <c r="AP24" i="3" s="1"/>
  <c r="X24" i="3"/>
  <c r="U24" i="3"/>
  <c r="T24" i="3"/>
  <c r="S24" i="3"/>
  <c r="O24" i="3"/>
  <c r="N24" i="3"/>
  <c r="K24" i="3"/>
  <c r="J24" i="3"/>
  <c r="G24" i="3"/>
  <c r="M24" i="3" s="1"/>
  <c r="D24" i="3"/>
  <c r="H24" i="3" s="1"/>
  <c r="C24" i="3"/>
  <c r="AE23" i="3"/>
  <c r="AB23" i="3"/>
  <c r="AA23" i="3"/>
  <c r="AP23" i="3" s="1"/>
  <c r="X23" i="3"/>
  <c r="AO23" i="3" s="1"/>
  <c r="T23" i="3"/>
  <c r="S23" i="3"/>
  <c r="O23" i="3"/>
  <c r="N23" i="3"/>
  <c r="K23" i="3"/>
  <c r="J23" i="3"/>
  <c r="G23" i="3"/>
  <c r="U23" i="3" s="1"/>
  <c r="D23" i="3"/>
  <c r="C23" i="3"/>
  <c r="AM22" i="3"/>
  <c r="AE22" i="3"/>
  <c r="AB22" i="3"/>
  <c r="AO22" i="3" s="1"/>
  <c r="AA22" i="3"/>
  <c r="AP22" i="3" s="1"/>
  <c r="X22" i="3"/>
  <c r="U22" i="3"/>
  <c r="T22" i="3"/>
  <c r="S22" i="3"/>
  <c r="O22" i="3"/>
  <c r="N22" i="3"/>
  <c r="K22" i="3"/>
  <c r="J22" i="3"/>
  <c r="G22" i="3"/>
  <c r="M22" i="3" s="1"/>
  <c r="D22" i="3"/>
  <c r="H22" i="3" s="1"/>
  <c r="C22" i="3"/>
  <c r="AP21" i="3"/>
  <c r="AO21" i="3"/>
  <c r="AN21" i="3"/>
  <c r="AM21" i="3"/>
  <c r="AL21" i="3"/>
  <c r="AJ21" i="3"/>
  <c r="AK21" i="3" s="1"/>
  <c r="AH21" i="3"/>
  <c r="AF21" i="3"/>
  <c r="AP20" i="3"/>
  <c r="AE20" i="3"/>
  <c r="AB20" i="3"/>
  <c r="AA20" i="3"/>
  <c r="X20" i="3"/>
  <c r="U20" i="3"/>
  <c r="T20" i="3"/>
  <c r="S20" i="3"/>
  <c r="O20" i="3"/>
  <c r="N20" i="3"/>
  <c r="K20" i="3"/>
  <c r="J20" i="3"/>
  <c r="G20" i="3"/>
  <c r="M20" i="3" s="1"/>
  <c r="D20" i="3"/>
  <c r="H20" i="3" s="1"/>
  <c r="C20" i="3"/>
  <c r="AE19" i="3"/>
  <c r="AB19" i="3"/>
  <c r="AA19" i="3"/>
  <c r="AP19" i="3" s="1"/>
  <c r="X19" i="3"/>
  <c r="AO19" i="3" s="1"/>
  <c r="T19" i="3"/>
  <c r="S19" i="3"/>
  <c r="O19" i="3"/>
  <c r="N19" i="3"/>
  <c r="K19" i="3"/>
  <c r="J19" i="3"/>
  <c r="G19" i="3"/>
  <c r="U19" i="3" s="1"/>
  <c r="D19" i="3"/>
  <c r="C19" i="3"/>
  <c r="AP18" i="3"/>
  <c r="AO18" i="3"/>
  <c r="AN18" i="3"/>
  <c r="AM18" i="3"/>
  <c r="AL18" i="3"/>
  <c r="AK18" i="3"/>
  <c r="AJ18" i="3"/>
  <c r="AI18" i="3"/>
  <c r="AH18" i="3"/>
  <c r="AF18" i="3"/>
  <c r="AE17" i="3"/>
  <c r="AB17" i="3"/>
  <c r="AA17" i="3"/>
  <c r="AP17" i="3" s="1"/>
  <c r="X17" i="3"/>
  <c r="AL17" i="3" s="1"/>
  <c r="T17" i="3"/>
  <c r="T263" i="3" s="1"/>
  <c r="S17" i="3"/>
  <c r="O17" i="3"/>
  <c r="N17" i="3"/>
  <c r="K17" i="3"/>
  <c r="J17" i="3"/>
  <c r="J263" i="3" s="1"/>
  <c r="G17" i="3"/>
  <c r="U17" i="3" s="1"/>
  <c r="D17" i="3"/>
  <c r="C17" i="3"/>
  <c r="AM16" i="3"/>
  <c r="AE16" i="3"/>
  <c r="AE263" i="3" s="1"/>
  <c r="AB16" i="3"/>
  <c r="AO16" i="3" s="1"/>
  <c r="AA16" i="3"/>
  <c r="AA263" i="3" s="1"/>
  <c r="X16" i="3"/>
  <c r="X263" i="3" s="1"/>
  <c r="U16" i="3"/>
  <c r="U263" i="3" s="1"/>
  <c r="T16" i="3"/>
  <c r="S16" i="3"/>
  <c r="S263" i="3" s="1"/>
  <c r="O16" i="3"/>
  <c r="O263" i="3" s="1"/>
  <c r="N16" i="3"/>
  <c r="N263" i="3" s="1"/>
  <c r="K16" i="3"/>
  <c r="K263" i="3" s="1"/>
  <c r="J16" i="3"/>
  <c r="H16" i="3"/>
  <c r="G16" i="3"/>
  <c r="G263" i="3" s="1"/>
  <c r="D16" i="3"/>
  <c r="C16" i="3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L228" i="15"/>
  <c r="AL148" i="15"/>
  <c r="AL147" i="15"/>
  <c r="AL146" i="15"/>
  <c r="AL145" i="15"/>
  <c r="AL86" i="15"/>
  <c r="AL62" i="15"/>
  <c r="AL61" i="15"/>
  <c r="AL59" i="15"/>
  <c r="AL58" i="15"/>
  <c r="AL57" i="15"/>
  <c r="AL56" i="15"/>
  <c r="AL55" i="15"/>
  <c r="AL54" i="15"/>
  <c r="AL20" i="15"/>
  <c r="AL19" i="15"/>
  <c r="AI247" i="13"/>
  <c r="AI245" i="13"/>
  <c r="AI227" i="13"/>
  <c r="AI225" i="13"/>
  <c r="AI159" i="13"/>
  <c r="AI151" i="13"/>
  <c r="AI144" i="13"/>
  <c r="AL125" i="13"/>
  <c r="AI118" i="13"/>
  <c r="AI104" i="13"/>
  <c r="AI60" i="13"/>
  <c r="AI44" i="13"/>
  <c r="AI40" i="13"/>
  <c r="AI21" i="13"/>
  <c r="AL246" i="15"/>
  <c r="AL244" i="15"/>
  <c r="AL238" i="15"/>
  <c r="AL237" i="15"/>
  <c r="AL236" i="15"/>
  <c r="AL235" i="15"/>
  <c r="AL234" i="15"/>
  <c r="AL232" i="15"/>
  <c r="AL212" i="15"/>
  <c r="AL211" i="15"/>
  <c r="AL209" i="15"/>
  <c r="AL208" i="15"/>
  <c r="AL207" i="15"/>
  <c r="AL204" i="15"/>
  <c r="AL203" i="15"/>
  <c r="AL202" i="15"/>
  <c r="AL199" i="15"/>
  <c r="AL198" i="15"/>
  <c r="AL196" i="15"/>
  <c r="AL194" i="15"/>
  <c r="AL170" i="15"/>
  <c r="AL168" i="15"/>
  <c r="AL166" i="15"/>
  <c r="AL164" i="15"/>
  <c r="AL162" i="15"/>
  <c r="AL160" i="15"/>
  <c r="AL157" i="15"/>
  <c r="AL156" i="15"/>
  <c r="AL155" i="15"/>
  <c r="AL154" i="15"/>
  <c r="AL152" i="15"/>
  <c r="AL122" i="15"/>
  <c r="AL121" i="15"/>
  <c r="AL120" i="15"/>
  <c r="AL119" i="15"/>
  <c r="AL116" i="15"/>
  <c r="AL106" i="15"/>
  <c r="AL105" i="15"/>
  <c r="AL95" i="15"/>
  <c r="AL94" i="15"/>
  <c r="AL93" i="15"/>
  <c r="AL92" i="15"/>
  <c r="AL91" i="15"/>
  <c r="AL90" i="15"/>
  <c r="AL89" i="15"/>
  <c r="AL87" i="15"/>
  <c r="AL39" i="15"/>
  <c r="AL38" i="15"/>
  <c r="AL37" i="15"/>
  <c r="AL36" i="15"/>
  <c r="AL31" i="15"/>
  <c r="AI242" i="13"/>
  <c r="AI233" i="13"/>
  <c r="AI222" i="13"/>
  <c r="AI210" i="13"/>
  <c r="AI201" i="13"/>
  <c r="AI197" i="13"/>
  <c r="AI195" i="13"/>
  <c r="AI175" i="13"/>
  <c r="AI173" i="13"/>
  <c r="AI157" i="13"/>
  <c r="AI155" i="13"/>
  <c r="AI153" i="13"/>
  <c r="AI141" i="13"/>
  <c r="AI139" i="13"/>
  <c r="AI137" i="13"/>
  <c r="AI135" i="13"/>
  <c r="AI133" i="13"/>
  <c r="AI131" i="13"/>
  <c r="AI129" i="13"/>
  <c r="AI127" i="13"/>
  <c r="AI116" i="13"/>
  <c r="AI115" i="13"/>
  <c r="AI113" i="13"/>
  <c r="AI112" i="13"/>
  <c r="AI110" i="13"/>
  <c r="AI109" i="13"/>
  <c r="AI108" i="13"/>
  <c r="AI106" i="13"/>
  <c r="AI96" i="13"/>
  <c r="AI86" i="13"/>
  <c r="AI84" i="13"/>
  <c r="AI69" i="13"/>
  <c r="AL68" i="13"/>
  <c r="AI67" i="13"/>
  <c r="AI66" i="13"/>
  <c r="AI64" i="13"/>
  <c r="AI62" i="13"/>
  <c r="AI47" i="13"/>
  <c r="AI42" i="13"/>
  <c r="AI35" i="13"/>
  <c r="AI33" i="13"/>
  <c r="AI19" i="13"/>
  <c r="AI17" i="13"/>
  <c r="EE205" i="11"/>
  <c r="EA205" i="11"/>
  <c r="BJ205" i="11"/>
  <c r="BF205" i="11"/>
  <c r="AR205" i="11"/>
  <c r="AN205" i="11"/>
  <c r="AF205" i="11"/>
  <c r="AB205" i="11"/>
  <c r="I205" i="11"/>
  <c r="E205" i="11"/>
  <c r="EE204" i="11"/>
  <c r="DU204" i="11"/>
  <c r="DI204" i="11"/>
  <c r="BJ204" i="11"/>
  <c r="BF204" i="11"/>
  <c r="AF204" i="11"/>
  <c r="O204" i="11"/>
  <c r="I204" i="11"/>
  <c r="DU203" i="11"/>
  <c r="DQ203" i="11"/>
  <c r="DI203" i="11"/>
  <c r="DE203" i="11"/>
  <c r="CA203" i="11"/>
  <c r="BW203" i="11"/>
  <c r="S203" i="11"/>
  <c r="O203" i="11"/>
  <c r="DU202" i="11"/>
  <c r="DQ202" i="11"/>
  <c r="DI202" i="11"/>
  <c r="DE202" i="11"/>
  <c r="CA202" i="11"/>
  <c r="BW202" i="11"/>
  <c r="S202" i="11"/>
  <c r="O202" i="11"/>
  <c r="DU201" i="11"/>
  <c r="DQ201" i="11"/>
  <c r="DI201" i="11"/>
  <c r="DE201" i="11"/>
  <c r="CA201" i="11"/>
  <c r="BW201" i="11"/>
  <c r="S201" i="11"/>
  <c r="O201" i="11"/>
  <c r="DU200" i="11"/>
  <c r="DQ200" i="11"/>
  <c r="DI200" i="11"/>
  <c r="DE200" i="11"/>
  <c r="CA200" i="11"/>
  <c r="BW200" i="11"/>
  <c r="S200" i="11"/>
  <c r="O200" i="11"/>
  <c r="DU199" i="11"/>
  <c r="DQ199" i="11"/>
  <c r="DI199" i="11"/>
  <c r="DE199" i="11"/>
  <c r="CA199" i="11"/>
  <c r="BW199" i="11"/>
  <c r="S199" i="11"/>
  <c r="O199" i="11"/>
  <c r="DU198" i="11"/>
  <c r="DQ198" i="11"/>
  <c r="DI198" i="11"/>
  <c r="DE198" i="11"/>
  <c r="CA198" i="11"/>
  <c r="BW198" i="11"/>
  <c r="S198" i="11"/>
  <c r="O198" i="11"/>
  <c r="DU197" i="11"/>
  <c r="DQ197" i="11"/>
  <c r="DI197" i="11"/>
  <c r="DE197" i="11"/>
  <c r="CA197" i="11"/>
  <c r="BW197" i="11"/>
  <c r="S197" i="11"/>
  <c r="O197" i="11"/>
  <c r="DU196" i="11"/>
  <c r="DQ196" i="11"/>
  <c r="DI196" i="11"/>
  <c r="DE196" i="11"/>
  <c r="CA196" i="11"/>
  <c r="BW196" i="11"/>
  <c r="S196" i="11"/>
  <c r="O196" i="11"/>
  <c r="DU195" i="11"/>
  <c r="DQ195" i="11"/>
  <c r="DI195" i="11"/>
  <c r="DE195" i="11"/>
  <c r="CA195" i="11"/>
  <c r="BW195" i="11"/>
  <c r="S195" i="11"/>
  <c r="O195" i="11"/>
  <c r="DU194" i="11"/>
  <c r="DQ194" i="11"/>
  <c r="DI194" i="11"/>
  <c r="DE194" i="11"/>
  <c r="CA194" i="11"/>
  <c r="BW194" i="11"/>
  <c r="S194" i="11"/>
  <c r="O194" i="11"/>
  <c r="EA193" i="11"/>
  <c r="DQ193" i="11"/>
  <c r="DE193" i="11"/>
  <c r="BW193" i="11"/>
  <c r="BF193" i="11"/>
  <c r="AN193" i="11"/>
  <c r="AB193" i="11"/>
  <c r="O193" i="11"/>
  <c r="I193" i="11"/>
  <c r="DU192" i="11"/>
  <c r="DQ192" i="11"/>
  <c r="DI192" i="11"/>
  <c r="DE192" i="11"/>
  <c r="CA192" i="11"/>
  <c r="BW192" i="11"/>
  <c r="S192" i="11"/>
  <c r="O192" i="11"/>
  <c r="DU191" i="11"/>
  <c r="DQ191" i="11"/>
  <c r="DI191" i="11"/>
  <c r="DE191" i="11"/>
  <c r="CA191" i="11"/>
  <c r="BW191" i="11"/>
  <c r="S191" i="11"/>
  <c r="O191" i="11"/>
  <c r="EE189" i="11"/>
  <c r="EA189" i="11"/>
  <c r="BJ189" i="11"/>
  <c r="BF189" i="11"/>
  <c r="AR189" i="11"/>
  <c r="AN189" i="11"/>
  <c r="AF189" i="11"/>
  <c r="AB189" i="11"/>
  <c r="I189" i="11"/>
  <c r="E189" i="11"/>
  <c r="EE187" i="11"/>
  <c r="EA187" i="11"/>
  <c r="BJ187" i="11"/>
  <c r="BF187" i="11"/>
  <c r="AR187" i="11"/>
  <c r="AN187" i="11"/>
  <c r="AF187" i="11"/>
  <c r="AB187" i="11"/>
  <c r="I187" i="11"/>
  <c r="E187" i="11"/>
  <c r="EE186" i="11"/>
  <c r="EA186" i="11"/>
  <c r="BJ186" i="11"/>
  <c r="BF186" i="11"/>
  <c r="AR186" i="11"/>
  <c r="AN186" i="11"/>
  <c r="AF186" i="11"/>
  <c r="AB186" i="11"/>
  <c r="I186" i="11"/>
  <c r="E186" i="11"/>
  <c r="DU184" i="11"/>
  <c r="DQ184" i="11"/>
  <c r="DI184" i="11"/>
  <c r="DE184" i="11"/>
  <c r="CA184" i="11"/>
  <c r="BW184" i="11"/>
  <c r="S184" i="11"/>
  <c r="O184" i="11"/>
  <c r="DU183" i="11"/>
  <c r="DQ183" i="11"/>
  <c r="DI183" i="11"/>
  <c r="DE183" i="11"/>
  <c r="CA183" i="11"/>
  <c r="BW183" i="11"/>
  <c r="S183" i="11"/>
  <c r="O183" i="11"/>
  <c r="DU182" i="11"/>
  <c r="DQ182" i="11"/>
  <c r="DI182" i="11"/>
  <c r="DE182" i="11"/>
  <c r="CA182" i="11"/>
  <c r="BW182" i="11"/>
  <c r="S182" i="11"/>
  <c r="O182" i="11"/>
  <c r="DU181" i="11"/>
  <c r="DQ181" i="11"/>
  <c r="DI181" i="11"/>
  <c r="DE181" i="11"/>
  <c r="CA181" i="11"/>
  <c r="BW181" i="11"/>
  <c r="S181" i="11"/>
  <c r="O181" i="11"/>
  <c r="DU180" i="11"/>
  <c r="DQ180" i="11"/>
  <c r="DI180" i="11"/>
  <c r="DE180" i="11"/>
  <c r="CA180" i="11"/>
  <c r="BW180" i="11"/>
  <c r="S180" i="11"/>
  <c r="O180" i="11"/>
  <c r="DU179" i="11"/>
  <c r="DQ179" i="11"/>
  <c r="DI179" i="11"/>
  <c r="DE179" i="11"/>
  <c r="CA179" i="11"/>
  <c r="BW179" i="11"/>
  <c r="S179" i="11"/>
  <c r="O179" i="11"/>
  <c r="DU178" i="11"/>
  <c r="DQ178" i="11"/>
  <c r="DI178" i="11"/>
  <c r="DE178" i="11"/>
  <c r="CA178" i="11"/>
  <c r="BW178" i="11"/>
  <c r="S178" i="11"/>
  <c r="O178" i="11"/>
  <c r="EE176" i="11"/>
  <c r="EA176" i="11"/>
  <c r="BJ176" i="11"/>
  <c r="BF176" i="11"/>
  <c r="AR176" i="11"/>
  <c r="AN176" i="11"/>
  <c r="AF176" i="11"/>
  <c r="AB176" i="11"/>
  <c r="I176" i="11"/>
  <c r="E176" i="11"/>
  <c r="EE175" i="11"/>
  <c r="EA175" i="11"/>
  <c r="BJ175" i="11"/>
  <c r="BF175" i="11"/>
  <c r="AR175" i="11"/>
  <c r="AN175" i="11"/>
  <c r="AF175" i="11"/>
  <c r="AB175" i="11"/>
  <c r="I175" i="11"/>
  <c r="E175" i="11"/>
  <c r="EE174" i="11"/>
  <c r="EA174" i="11"/>
  <c r="BJ174" i="11"/>
  <c r="BF174" i="11"/>
  <c r="AR174" i="11"/>
  <c r="AN174" i="11"/>
  <c r="AF174" i="11"/>
  <c r="AB174" i="11"/>
  <c r="I174" i="11"/>
  <c r="E174" i="11"/>
  <c r="EE173" i="11"/>
  <c r="EA173" i="11"/>
  <c r="BJ173" i="11"/>
  <c r="BF173" i="11"/>
  <c r="AR173" i="11"/>
  <c r="AN173" i="11"/>
  <c r="AF173" i="11"/>
  <c r="AB173" i="11"/>
  <c r="I173" i="11"/>
  <c r="E173" i="11"/>
  <c r="DU171" i="11"/>
  <c r="DQ171" i="11"/>
  <c r="DI171" i="11"/>
  <c r="DE171" i="11"/>
  <c r="CA171" i="11"/>
  <c r="BW171" i="11"/>
  <c r="S171" i="11"/>
  <c r="O171" i="11"/>
  <c r="EE169" i="11"/>
  <c r="EA169" i="11"/>
  <c r="BJ169" i="11"/>
  <c r="BF169" i="11"/>
  <c r="AR169" i="11"/>
  <c r="AN169" i="11"/>
  <c r="AF169" i="11"/>
  <c r="AB169" i="11"/>
  <c r="I169" i="11"/>
  <c r="E169" i="11"/>
  <c r="EE168" i="11"/>
  <c r="EA168" i="11"/>
  <c r="BJ168" i="11"/>
  <c r="BF168" i="11"/>
  <c r="AR168" i="11"/>
  <c r="AN168" i="11"/>
  <c r="AF168" i="11"/>
  <c r="AB168" i="11"/>
  <c r="I168" i="11"/>
  <c r="E168" i="11"/>
  <c r="EA166" i="11"/>
  <c r="DQ166" i="11"/>
  <c r="DE166" i="11"/>
  <c r="CA166" i="11"/>
  <c r="BW166" i="11"/>
  <c r="S166" i="11"/>
  <c r="O166" i="11"/>
  <c r="DU165" i="11"/>
  <c r="DQ165" i="11"/>
  <c r="DI165" i="11"/>
  <c r="DE165" i="11"/>
  <c r="CA165" i="11"/>
  <c r="BW165" i="11"/>
  <c r="S165" i="11"/>
  <c r="O165" i="11"/>
  <c r="DU164" i="11"/>
  <c r="DQ164" i="11"/>
  <c r="DI164" i="11"/>
  <c r="DE164" i="11"/>
  <c r="CA164" i="11"/>
  <c r="BW164" i="11"/>
  <c r="S164" i="11"/>
  <c r="O164" i="11"/>
  <c r="DU163" i="11"/>
  <c r="DQ163" i="11"/>
  <c r="DI163" i="11"/>
  <c r="DE163" i="11"/>
  <c r="CA163" i="11"/>
  <c r="BW163" i="11"/>
  <c r="S163" i="11"/>
  <c r="O163" i="11"/>
  <c r="EE161" i="11"/>
  <c r="EA161" i="11"/>
  <c r="BJ161" i="11"/>
  <c r="BF161" i="11"/>
  <c r="AR161" i="11"/>
  <c r="AN161" i="11"/>
  <c r="AF161" i="11"/>
  <c r="AB161" i="11"/>
  <c r="I161" i="11"/>
  <c r="E161" i="11"/>
  <c r="EE160" i="11"/>
  <c r="EA160" i="11"/>
  <c r="BJ160" i="11"/>
  <c r="BF160" i="11"/>
  <c r="AR160" i="11"/>
  <c r="AN160" i="11"/>
  <c r="AF160" i="11"/>
  <c r="AB160" i="11"/>
  <c r="I160" i="11"/>
  <c r="E160" i="11"/>
  <c r="EE159" i="11"/>
  <c r="EA159" i="11"/>
  <c r="BJ159" i="11"/>
  <c r="BF159" i="11"/>
  <c r="AR159" i="11"/>
  <c r="AN159" i="11"/>
  <c r="AF159" i="11"/>
  <c r="AB159" i="11"/>
  <c r="I159" i="11"/>
  <c r="E159" i="11"/>
  <c r="EE158" i="11"/>
  <c r="EA158" i="11"/>
  <c r="BJ158" i="11"/>
  <c r="BF158" i="11"/>
  <c r="AR158" i="11"/>
  <c r="AN158" i="11"/>
  <c r="AF158" i="11"/>
  <c r="AB158" i="11"/>
  <c r="I158" i="11"/>
  <c r="E158" i="11"/>
  <c r="EE157" i="11"/>
  <c r="EA157" i="11"/>
  <c r="BJ157" i="11"/>
  <c r="BF157" i="11"/>
  <c r="AR157" i="11"/>
  <c r="AN157" i="11"/>
  <c r="AF157" i="11"/>
  <c r="AB157" i="11"/>
  <c r="I157" i="11"/>
  <c r="E157" i="11"/>
  <c r="EE156" i="11"/>
  <c r="EA156" i="11"/>
  <c r="BJ156" i="11"/>
  <c r="BF156" i="11"/>
  <c r="AR156" i="11"/>
  <c r="AN156" i="11"/>
  <c r="AF156" i="11"/>
  <c r="AB156" i="11"/>
  <c r="I156" i="11"/>
  <c r="E156" i="11"/>
  <c r="EE155" i="11"/>
  <c r="EA155" i="11"/>
  <c r="BJ155" i="11"/>
  <c r="BF155" i="11"/>
  <c r="AR155" i="11"/>
  <c r="AN155" i="11"/>
  <c r="AF155" i="11"/>
  <c r="AB155" i="11"/>
  <c r="I155" i="11"/>
  <c r="E155" i="11"/>
  <c r="DU153" i="11"/>
  <c r="DQ153" i="11"/>
  <c r="DI153" i="11"/>
  <c r="DE153" i="11"/>
  <c r="CA153" i="11"/>
  <c r="BW153" i="11"/>
  <c r="S153" i="11"/>
  <c r="O153" i="11"/>
  <c r="DU152" i="11"/>
  <c r="DQ152" i="11"/>
  <c r="DI152" i="11"/>
  <c r="DE152" i="11"/>
  <c r="CA152" i="11"/>
  <c r="BW152" i="11"/>
  <c r="S152" i="11"/>
  <c r="O152" i="11"/>
  <c r="DU151" i="11"/>
  <c r="DQ151" i="11"/>
  <c r="DI151" i="11"/>
  <c r="DE151" i="11"/>
  <c r="CA151" i="11"/>
  <c r="BW151" i="11"/>
  <c r="S151" i="11"/>
  <c r="O151" i="11"/>
  <c r="EE148" i="11"/>
  <c r="EA148" i="11"/>
  <c r="BJ148" i="11"/>
  <c r="BF148" i="11"/>
  <c r="AR148" i="11"/>
  <c r="AN148" i="11"/>
  <c r="AF148" i="11"/>
  <c r="AB148" i="11"/>
  <c r="I148" i="11"/>
  <c r="E148" i="11"/>
  <c r="DU146" i="11"/>
  <c r="DQ146" i="11"/>
  <c r="DI146" i="11"/>
  <c r="DE146" i="11"/>
  <c r="CA146" i="11"/>
  <c r="BW146" i="11"/>
  <c r="S146" i="11"/>
  <c r="O146" i="11"/>
  <c r="DU145" i="11"/>
  <c r="DQ145" i="11"/>
  <c r="DI145" i="11"/>
  <c r="DE145" i="11"/>
  <c r="CA145" i="11"/>
  <c r="BW145" i="11"/>
  <c r="S145" i="11"/>
  <c r="O145" i="11"/>
  <c r="DU144" i="11"/>
  <c r="DQ144" i="11"/>
  <c r="DI144" i="11"/>
  <c r="DE144" i="11"/>
  <c r="CA144" i="11"/>
  <c r="BW144" i="11"/>
  <c r="S144" i="11"/>
  <c r="O144" i="11"/>
  <c r="DU143" i="11"/>
  <c r="DQ143" i="11"/>
  <c r="DI143" i="11"/>
  <c r="DE143" i="11"/>
  <c r="CA143" i="11"/>
  <c r="BW143" i="11"/>
  <c r="S143" i="11"/>
  <c r="O143" i="11"/>
  <c r="DU142" i="11"/>
  <c r="DQ142" i="11"/>
  <c r="DI142" i="11"/>
  <c r="DE142" i="11"/>
  <c r="CA142" i="11"/>
  <c r="BW142" i="11"/>
  <c r="S142" i="11"/>
  <c r="O142" i="11"/>
  <c r="DU141" i="11"/>
  <c r="DQ141" i="11"/>
  <c r="DI141" i="11"/>
  <c r="DE141" i="11"/>
  <c r="CA141" i="11"/>
  <c r="BW141" i="11"/>
  <c r="S141" i="11"/>
  <c r="O141" i="11"/>
  <c r="DU140" i="11"/>
  <c r="DQ140" i="11"/>
  <c r="DI140" i="11"/>
  <c r="DE140" i="11"/>
  <c r="CA140" i="11"/>
  <c r="BW140" i="11"/>
  <c r="S140" i="11"/>
  <c r="O140" i="11"/>
  <c r="DU139" i="11"/>
  <c r="DQ139" i="11"/>
  <c r="DI139" i="11"/>
  <c r="DE139" i="11"/>
  <c r="CA139" i="11"/>
  <c r="BW139" i="11"/>
  <c r="S139" i="11"/>
  <c r="O139" i="11"/>
  <c r="DU138" i="11"/>
  <c r="DQ138" i="11"/>
  <c r="DI138" i="11"/>
  <c r="DE138" i="11"/>
  <c r="CA138" i="11"/>
  <c r="BW138" i="11"/>
  <c r="S138" i="11"/>
  <c r="O138" i="11"/>
  <c r="DU137" i="11"/>
  <c r="BJ137" i="11"/>
  <c r="BF137" i="11"/>
  <c r="AF137" i="11"/>
  <c r="S137" i="11"/>
  <c r="O137" i="11"/>
  <c r="EE136" i="11"/>
  <c r="DU136" i="11"/>
  <c r="DQ136" i="11"/>
  <c r="DI136" i="11"/>
  <c r="DE136" i="11"/>
  <c r="CA136" i="11"/>
  <c r="BW136" i="11"/>
  <c r="S136" i="11"/>
  <c r="O136" i="11"/>
  <c r="DU135" i="11"/>
  <c r="DQ135" i="11"/>
  <c r="DI135" i="11"/>
  <c r="DE135" i="11"/>
  <c r="CA135" i="11"/>
  <c r="BW135" i="11"/>
  <c r="S135" i="11"/>
  <c r="O135" i="11"/>
  <c r="EA134" i="11"/>
  <c r="BJ134" i="11"/>
  <c r="BF134" i="11"/>
  <c r="S134" i="11"/>
  <c r="O134" i="11"/>
  <c r="EA133" i="11"/>
  <c r="BJ133" i="11"/>
  <c r="BF133" i="11"/>
  <c r="S133" i="11"/>
  <c r="O133" i="11"/>
  <c r="DU132" i="11"/>
  <c r="DQ132" i="11"/>
  <c r="DI132" i="11"/>
  <c r="DE132" i="11"/>
  <c r="CA132" i="11"/>
  <c r="BW132" i="11"/>
  <c r="S132" i="11"/>
  <c r="O132" i="11"/>
  <c r="EE130" i="11"/>
  <c r="EA130" i="11"/>
  <c r="BJ130" i="11"/>
  <c r="BF130" i="11"/>
  <c r="AR130" i="11"/>
  <c r="AN130" i="11"/>
  <c r="AF130" i="11"/>
  <c r="AB130" i="11"/>
  <c r="I130" i="11"/>
  <c r="E130" i="11"/>
  <c r="DU128" i="11"/>
  <c r="DQ128" i="11"/>
  <c r="DI128" i="11"/>
  <c r="DE128" i="11"/>
  <c r="CA128" i="11"/>
  <c r="BW128" i="11"/>
  <c r="S128" i="11"/>
  <c r="O128" i="11"/>
  <c r="DU127" i="11"/>
  <c r="DQ127" i="11"/>
  <c r="DI127" i="11"/>
  <c r="DE127" i="11"/>
  <c r="CA127" i="11"/>
  <c r="BW127" i="11"/>
  <c r="S127" i="11"/>
  <c r="O127" i="11"/>
  <c r="EE125" i="11"/>
  <c r="EA125" i="11"/>
  <c r="BJ125" i="11"/>
  <c r="BF125" i="11"/>
  <c r="AR125" i="11"/>
  <c r="AN125" i="11"/>
  <c r="AF125" i="11"/>
  <c r="AB125" i="11"/>
  <c r="I125" i="11"/>
  <c r="E125" i="11"/>
  <c r="EE124" i="11"/>
  <c r="EA124" i="11"/>
  <c r="BJ124" i="11"/>
  <c r="BF124" i="11"/>
  <c r="AR124" i="11"/>
  <c r="AN124" i="11"/>
  <c r="AF124" i="11"/>
  <c r="AB124" i="11"/>
  <c r="I124" i="11"/>
  <c r="E124" i="11"/>
  <c r="EE123" i="11"/>
  <c r="EA123" i="11"/>
  <c r="BJ123" i="11"/>
  <c r="BF123" i="11"/>
  <c r="AR123" i="11"/>
  <c r="AN123" i="11"/>
  <c r="AF123" i="11"/>
  <c r="AB123" i="11"/>
  <c r="I123" i="11"/>
  <c r="E123" i="11"/>
  <c r="EE122" i="11"/>
  <c r="EA122" i="11"/>
  <c r="BJ122" i="11"/>
  <c r="BF122" i="11"/>
  <c r="AR122" i="11"/>
  <c r="AN122" i="11"/>
  <c r="AF122" i="11"/>
  <c r="AB122" i="11"/>
  <c r="I122" i="11"/>
  <c r="E122" i="11"/>
  <c r="EE121" i="11"/>
  <c r="EA121" i="11"/>
  <c r="BJ121" i="11"/>
  <c r="BF121" i="11"/>
  <c r="AR121" i="11"/>
  <c r="AN121" i="11"/>
  <c r="AF121" i="11"/>
  <c r="AB121" i="11"/>
  <c r="I121" i="11"/>
  <c r="E121" i="11"/>
  <c r="EE120" i="11"/>
  <c r="EA120" i="11"/>
  <c r="BJ120" i="11"/>
  <c r="BF120" i="11"/>
  <c r="AR120" i="11"/>
  <c r="AN120" i="11"/>
  <c r="AF120" i="11"/>
  <c r="AB120" i="11"/>
  <c r="I120" i="11"/>
  <c r="E120" i="11"/>
  <c r="EE119" i="11"/>
  <c r="EA119" i="11"/>
  <c r="BJ119" i="11"/>
  <c r="BF119" i="11"/>
  <c r="AR119" i="11"/>
  <c r="AN119" i="11"/>
  <c r="AF119" i="11"/>
  <c r="AB119" i="11"/>
  <c r="I119" i="11"/>
  <c r="E119" i="11"/>
  <c r="DU117" i="11"/>
  <c r="DQ117" i="11"/>
  <c r="DI117" i="11"/>
  <c r="DE117" i="11"/>
  <c r="CA117" i="11"/>
  <c r="BW117" i="11"/>
  <c r="S117" i="11"/>
  <c r="O117" i="11"/>
  <c r="DU116" i="11"/>
  <c r="DQ116" i="11"/>
  <c r="DI116" i="11"/>
  <c r="DE116" i="11"/>
  <c r="CA116" i="11"/>
  <c r="BW116" i="11"/>
  <c r="S116" i="11"/>
  <c r="O116" i="11"/>
  <c r="DU115" i="11"/>
  <c r="DQ115" i="11"/>
  <c r="DI115" i="11"/>
  <c r="DE115" i="11"/>
  <c r="CA115" i="11"/>
  <c r="BW115" i="11"/>
  <c r="S115" i="11"/>
  <c r="O115" i="11"/>
  <c r="DU114" i="11"/>
  <c r="DQ114" i="11"/>
  <c r="DI114" i="11"/>
  <c r="DE114" i="11"/>
  <c r="CA114" i="11"/>
  <c r="BW114" i="11"/>
  <c r="S114" i="11"/>
  <c r="O114" i="11"/>
  <c r="DU113" i="11"/>
  <c r="DQ113" i="11"/>
  <c r="DI113" i="11"/>
  <c r="DE113" i="11"/>
  <c r="CA113" i="11"/>
  <c r="BW113" i="11"/>
  <c r="S113" i="11"/>
  <c r="O113" i="11"/>
  <c r="DU112" i="11"/>
  <c r="DQ112" i="11"/>
  <c r="DI112" i="11"/>
  <c r="DE112" i="11"/>
  <c r="CA112" i="11"/>
  <c r="BW112" i="11"/>
  <c r="S112" i="11"/>
  <c r="O112" i="11"/>
  <c r="EE110" i="11"/>
  <c r="EA110" i="11"/>
  <c r="BJ110" i="11"/>
  <c r="BF110" i="11"/>
  <c r="AR110" i="11"/>
  <c r="AN110" i="11"/>
  <c r="AF110" i="11"/>
  <c r="AB110" i="11"/>
  <c r="I110" i="11"/>
  <c r="E110" i="11"/>
  <c r="EE109" i="11"/>
  <c r="EA109" i="11"/>
  <c r="BJ109" i="11"/>
  <c r="BF109" i="11"/>
  <c r="AR109" i="11"/>
  <c r="AN109" i="11"/>
  <c r="AF109" i="11"/>
  <c r="AB109" i="11"/>
  <c r="I109" i="11"/>
  <c r="E109" i="11"/>
  <c r="EE108" i="11"/>
  <c r="EA108" i="11"/>
  <c r="BJ108" i="11"/>
  <c r="BF108" i="11"/>
  <c r="AR108" i="11"/>
  <c r="AN108" i="11"/>
  <c r="AF108" i="11"/>
  <c r="AB108" i="11"/>
  <c r="I108" i="11"/>
  <c r="E108" i="11"/>
  <c r="EE107" i="11"/>
  <c r="EA107" i="11"/>
  <c r="BJ107" i="11"/>
  <c r="BF107" i="11"/>
  <c r="AR107" i="11"/>
  <c r="AN107" i="11"/>
  <c r="AF107" i="11"/>
  <c r="AB107" i="11"/>
  <c r="I107" i="11"/>
  <c r="E107" i="11"/>
  <c r="EE106" i="11"/>
  <c r="EA106" i="11"/>
  <c r="BJ106" i="11"/>
  <c r="BF106" i="11"/>
  <c r="AR106" i="11"/>
  <c r="AN106" i="11"/>
  <c r="AF106" i="11"/>
  <c r="AB106" i="11"/>
  <c r="I106" i="11"/>
  <c r="E106" i="11"/>
  <c r="EE105" i="11"/>
  <c r="EA105" i="11"/>
  <c r="BJ105" i="11"/>
  <c r="BF105" i="11"/>
  <c r="AR105" i="11"/>
  <c r="AN105" i="11"/>
  <c r="AF105" i="11"/>
  <c r="AB105" i="11"/>
  <c r="I105" i="11"/>
  <c r="E105" i="11"/>
  <c r="EE104" i="11"/>
  <c r="EA104" i="11"/>
  <c r="BJ104" i="11"/>
  <c r="BF104" i="11"/>
  <c r="AR104" i="11"/>
  <c r="AN104" i="11"/>
  <c r="AF104" i="11"/>
  <c r="AB104" i="11"/>
  <c r="I104" i="11"/>
  <c r="E104" i="11"/>
  <c r="EE103" i="11"/>
  <c r="EA103" i="11"/>
  <c r="BJ103" i="11"/>
  <c r="BF103" i="11"/>
  <c r="AR103" i="11"/>
  <c r="AN103" i="11"/>
  <c r="AF103" i="11"/>
  <c r="AB103" i="11"/>
  <c r="I103" i="11"/>
  <c r="E103" i="11"/>
  <c r="EE102" i="11"/>
  <c r="EA102" i="11"/>
  <c r="BJ102" i="11"/>
  <c r="BF102" i="11"/>
  <c r="AR102" i="11"/>
  <c r="AN102" i="11"/>
  <c r="AF102" i="11"/>
  <c r="AB102" i="11"/>
  <c r="I102" i="11"/>
  <c r="E102" i="11"/>
  <c r="EE101" i="11"/>
  <c r="EA101" i="11"/>
  <c r="BJ101" i="11"/>
  <c r="BF101" i="11"/>
  <c r="AR101" i="11"/>
  <c r="AN101" i="11"/>
  <c r="AF101" i="11"/>
  <c r="AB101" i="11"/>
  <c r="I101" i="11"/>
  <c r="E101" i="11"/>
  <c r="EE100" i="11"/>
  <c r="EA100" i="11"/>
  <c r="BJ100" i="11"/>
  <c r="BF100" i="11"/>
  <c r="AR100" i="11"/>
  <c r="AN100" i="11"/>
  <c r="AF100" i="11"/>
  <c r="AB100" i="11"/>
  <c r="I100" i="11"/>
  <c r="E100" i="11"/>
  <c r="EE99" i="11"/>
  <c r="EA99" i="11"/>
  <c r="BJ99" i="11"/>
  <c r="BF99" i="11"/>
  <c r="AI262" i="13"/>
  <c r="AI261" i="13"/>
  <c r="AI260" i="13"/>
  <c r="AI259" i="13"/>
  <c r="AI258" i="13"/>
  <c r="AI257" i="13"/>
  <c r="AI256" i="13"/>
  <c r="AI255" i="13"/>
  <c r="AI254" i="13"/>
  <c r="AI253" i="13"/>
  <c r="AI252" i="13"/>
  <c r="AI251" i="13"/>
  <c r="AI250" i="13"/>
  <c r="AI249" i="13"/>
  <c r="AI248" i="13"/>
  <c r="AI244" i="13"/>
  <c r="AI243" i="13"/>
  <c r="AI241" i="13"/>
  <c r="AI240" i="13"/>
  <c r="AI239" i="13"/>
  <c r="AI238" i="13"/>
  <c r="AI237" i="13"/>
  <c r="AI236" i="13"/>
  <c r="AI235" i="13"/>
  <c r="AI234" i="13"/>
  <c r="AI232" i="13"/>
  <c r="AI231" i="13"/>
  <c r="AI230" i="13"/>
  <c r="AI229" i="13"/>
  <c r="AI228" i="13"/>
  <c r="AI224" i="13"/>
  <c r="AI223" i="13"/>
  <c r="AI221" i="13"/>
  <c r="AI220" i="13"/>
  <c r="AI219" i="13"/>
  <c r="AI218" i="13"/>
  <c r="AI217" i="13"/>
  <c r="AI216" i="13"/>
  <c r="AI215" i="13"/>
  <c r="AI214" i="13"/>
  <c r="AI213" i="13"/>
  <c r="AI212" i="13"/>
  <c r="AI211" i="13"/>
  <c r="AI209" i="13"/>
  <c r="AI208" i="13"/>
  <c r="AI207" i="13"/>
  <c r="AI206" i="13"/>
  <c r="AI205" i="13"/>
  <c r="AI204" i="13"/>
  <c r="AI203" i="13"/>
  <c r="AI202" i="13"/>
  <c r="AI200" i="13"/>
  <c r="AI199" i="13"/>
  <c r="AI198" i="13"/>
  <c r="AI196" i="13"/>
  <c r="AI194" i="13"/>
  <c r="AI193" i="13"/>
  <c r="AI192" i="13"/>
  <c r="AI191" i="13"/>
  <c r="AI190" i="13"/>
  <c r="AI189" i="13"/>
  <c r="AI188" i="13"/>
  <c r="AI187" i="13"/>
  <c r="AI186" i="13"/>
  <c r="AI185" i="13"/>
  <c r="AI184" i="13"/>
  <c r="AI183" i="13"/>
  <c r="AI182" i="13"/>
  <c r="AI181" i="13"/>
  <c r="AI180" i="13"/>
  <c r="AI179" i="13"/>
  <c r="AI178" i="13"/>
  <c r="AI177" i="13"/>
  <c r="AI176" i="13"/>
  <c r="AI174" i="13"/>
  <c r="AI172" i="13"/>
  <c r="AI171" i="13"/>
  <c r="AI170" i="13"/>
  <c r="AI169" i="13"/>
  <c r="AI168" i="13"/>
  <c r="AI167" i="13"/>
  <c r="AI166" i="13"/>
  <c r="AI165" i="13"/>
  <c r="AI164" i="13"/>
  <c r="AI163" i="13"/>
  <c r="AI162" i="13"/>
  <c r="AI161" i="13"/>
  <c r="AI160" i="13"/>
  <c r="AI150" i="13"/>
  <c r="AI149" i="13"/>
  <c r="AI148" i="13"/>
  <c r="AI147" i="13"/>
  <c r="AI146" i="13"/>
  <c r="AI145" i="13"/>
  <c r="AL130" i="13"/>
  <c r="AI128" i="13"/>
  <c r="AI124" i="13"/>
  <c r="AI123" i="13"/>
  <c r="AI122" i="13"/>
  <c r="AI121" i="13"/>
  <c r="AI120" i="13"/>
  <c r="AI119" i="13"/>
  <c r="AL117" i="13"/>
  <c r="AI114" i="13"/>
  <c r="AI107" i="13"/>
  <c r="AL105" i="13"/>
  <c r="AI103" i="13"/>
  <c r="AI102" i="13"/>
  <c r="AI101" i="13"/>
  <c r="AI100" i="13"/>
  <c r="AI99" i="13"/>
  <c r="AI98" i="13"/>
  <c r="AI97" i="13"/>
  <c r="AI95" i="13"/>
  <c r="AI94" i="13"/>
  <c r="AI93" i="13"/>
  <c r="AI92" i="13"/>
  <c r="AI91" i="13"/>
  <c r="AI90" i="13"/>
  <c r="AI89" i="13"/>
  <c r="AI88" i="13"/>
  <c r="AI87" i="13"/>
  <c r="AL86" i="13"/>
  <c r="AI85" i="13"/>
  <c r="AI68" i="13"/>
  <c r="AI65" i="13"/>
  <c r="AL63" i="13"/>
  <c r="AL61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6" i="13"/>
  <c r="AI45" i="13"/>
  <c r="AL41" i="13"/>
  <c r="AI39" i="13"/>
  <c r="AI38" i="13"/>
  <c r="AI37" i="13"/>
  <c r="AI36" i="13"/>
  <c r="AI34" i="13"/>
  <c r="AI32" i="13"/>
  <c r="AI31" i="13"/>
  <c r="AI30" i="13"/>
  <c r="AI29" i="13"/>
  <c r="AI28" i="13"/>
  <c r="AI27" i="13"/>
  <c r="AI26" i="13"/>
  <c r="AI25" i="13"/>
  <c r="AI24" i="13"/>
  <c r="AI23" i="13"/>
  <c r="AI22" i="13"/>
  <c r="AI18" i="13"/>
  <c r="AI226" i="13"/>
  <c r="AI156" i="13"/>
  <c r="AI154" i="13"/>
  <c r="AI142" i="13"/>
  <c r="AI138" i="13"/>
  <c r="AI130" i="13"/>
  <c r="AI126" i="13"/>
  <c r="AI117" i="13"/>
  <c r="AI111" i="13"/>
  <c r="AI82" i="13"/>
  <c r="AI80" i="13"/>
  <c r="AI78" i="13"/>
  <c r="AI76" i="13"/>
  <c r="AI74" i="13"/>
  <c r="AI72" i="13"/>
  <c r="AI70" i="13"/>
  <c r="AI61" i="13"/>
  <c r="AI43" i="13"/>
  <c r="DQ205" i="11"/>
  <c r="DE205" i="11"/>
  <c r="BW205" i="11"/>
  <c r="S205" i="11"/>
  <c r="EA204" i="11"/>
  <c r="DE204" i="11"/>
  <c r="CA204" i="11"/>
  <c r="AR204" i="11"/>
  <c r="AB204" i="11"/>
  <c r="EE203" i="11"/>
  <c r="BF203" i="11"/>
  <c r="AR203" i="11"/>
  <c r="AF203" i="11"/>
  <c r="E203" i="11"/>
  <c r="EA202" i="11"/>
  <c r="BF202" i="11"/>
  <c r="AR202" i="11"/>
  <c r="AF202" i="11"/>
  <c r="E202" i="11"/>
  <c r="EA201" i="11"/>
  <c r="BF201" i="11"/>
  <c r="AR201" i="11"/>
  <c r="AF201" i="11"/>
  <c r="E201" i="11"/>
  <c r="EA200" i="11"/>
  <c r="BF200" i="11"/>
  <c r="AR200" i="11"/>
  <c r="AF200" i="11"/>
  <c r="E200" i="11"/>
  <c r="EA199" i="11"/>
  <c r="BF199" i="11"/>
  <c r="AR199" i="11"/>
  <c r="AF199" i="11"/>
  <c r="E199" i="11"/>
  <c r="EA198" i="11"/>
  <c r="BF198" i="11"/>
  <c r="AR198" i="11"/>
  <c r="AF198" i="11"/>
  <c r="E198" i="11"/>
  <c r="EA197" i="11"/>
  <c r="BF197" i="11"/>
  <c r="AR197" i="11"/>
  <c r="AF197" i="11"/>
  <c r="E197" i="11"/>
  <c r="EA196" i="11"/>
  <c r="BF196" i="11"/>
  <c r="AR196" i="11"/>
  <c r="AF196" i="11"/>
  <c r="E196" i="11"/>
  <c r="EA195" i="11"/>
  <c r="BF195" i="11"/>
  <c r="AR195" i="11"/>
  <c r="AF195" i="11"/>
  <c r="E195" i="11"/>
  <c r="EA194" i="11"/>
  <c r="BF194" i="11"/>
  <c r="AR194" i="11"/>
  <c r="AF194" i="11"/>
  <c r="E194" i="11"/>
  <c r="EE193" i="11"/>
  <c r="DI193" i="11"/>
  <c r="BJ193" i="11"/>
  <c r="AF193" i="11"/>
  <c r="EE192" i="11"/>
  <c r="BJ192" i="11"/>
  <c r="AN192" i="11"/>
  <c r="AB192" i="11"/>
  <c r="I192" i="11"/>
  <c r="EE191" i="11"/>
  <c r="BJ191" i="11"/>
  <c r="AN191" i="11"/>
  <c r="AB191" i="11"/>
  <c r="I191" i="11"/>
  <c r="DU189" i="11"/>
  <c r="DI189" i="11"/>
  <c r="CA189" i="11"/>
  <c r="O189" i="11"/>
  <c r="DU187" i="11"/>
  <c r="DI187" i="11"/>
  <c r="CA187" i="11"/>
  <c r="O187" i="11"/>
  <c r="DQ186" i="11"/>
  <c r="DE186" i="11"/>
  <c r="BW186" i="11"/>
  <c r="S186" i="11"/>
  <c r="EE184" i="11"/>
  <c r="BF184" i="11"/>
  <c r="AR184" i="11"/>
  <c r="AF184" i="11"/>
  <c r="E184" i="11"/>
  <c r="EA183" i="11"/>
  <c r="BJ183" i="11"/>
  <c r="AN183" i="11"/>
  <c r="AB183" i="11"/>
  <c r="I183" i="11"/>
  <c r="EE182" i="11"/>
  <c r="BJ182" i="11"/>
  <c r="AN182" i="11"/>
  <c r="AB182" i="11"/>
  <c r="I182" i="11"/>
  <c r="EE181" i="11"/>
  <c r="BJ181" i="11"/>
  <c r="AN181" i="11"/>
  <c r="AB181" i="11"/>
  <c r="I181" i="11"/>
  <c r="EE180" i="11"/>
  <c r="BJ180" i="11"/>
  <c r="AN180" i="11"/>
  <c r="AB180" i="11"/>
  <c r="I180" i="11"/>
  <c r="EE179" i="11"/>
  <c r="BJ179" i="11"/>
  <c r="AN179" i="11"/>
  <c r="AB179" i="11"/>
  <c r="I179" i="11"/>
  <c r="EE178" i="11"/>
  <c r="BJ178" i="11"/>
  <c r="AN178" i="11"/>
  <c r="AB178" i="11"/>
  <c r="I178" i="11"/>
  <c r="DU176" i="11"/>
  <c r="DI176" i="11"/>
  <c r="CA176" i="11"/>
  <c r="O176" i="11"/>
  <c r="DQ175" i="11"/>
  <c r="DE175" i="11"/>
  <c r="BW175" i="11"/>
  <c r="S175" i="11"/>
  <c r="DU174" i="11"/>
  <c r="DI174" i="11"/>
  <c r="CA174" i="11"/>
  <c r="O174" i="11"/>
  <c r="DQ173" i="11"/>
  <c r="DE173" i="11"/>
  <c r="BW173" i="11"/>
  <c r="S173" i="11"/>
  <c r="EA171" i="11"/>
  <c r="BF171" i="11"/>
  <c r="AR171" i="11"/>
  <c r="AF171" i="11"/>
  <c r="E171" i="11"/>
  <c r="DQ169" i="11"/>
  <c r="DE169" i="11"/>
  <c r="BW169" i="11"/>
  <c r="S169" i="11"/>
  <c r="DU168" i="11"/>
  <c r="DI168" i="11"/>
  <c r="CA168" i="11"/>
  <c r="O168" i="11"/>
  <c r="DU166" i="11"/>
  <c r="DI166" i="11"/>
  <c r="BF166" i="11"/>
  <c r="AR166" i="11"/>
  <c r="AF166" i="11"/>
  <c r="E166" i="11"/>
  <c r="EA165" i="11"/>
  <c r="BF165" i="11"/>
  <c r="AR165" i="11"/>
  <c r="AF165" i="11"/>
  <c r="E165" i="11"/>
  <c r="EA164" i="11"/>
  <c r="BJ164" i="11"/>
  <c r="AN164" i="11"/>
  <c r="AB164" i="11"/>
  <c r="I164" i="11"/>
  <c r="EE163" i="11"/>
  <c r="BJ163" i="11"/>
  <c r="AN163" i="11"/>
  <c r="AB163" i="11"/>
  <c r="I163" i="11"/>
  <c r="DU161" i="11"/>
  <c r="DI161" i="11"/>
  <c r="CA161" i="11"/>
  <c r="O161" i="11"/>
  <c r="DQ160" i="11"/>
  <c r="DE160" i="11"/>
  <c r="CA160" i="11"/>
  <c r="O160" i="11"/>
  <c r="DQ159" i="11"/>
  <c r="DE159" i="11"/>
  <c r="BW159" i="11"/>
  <c r="S159" i="11"/>
  <c r="DU158" i="11"/>
  <c r="DI158" i="11"/>
  <c r="CA158" i="11"/>
  <c r="O158" i="11"/>
  <c r="DQ157" i="11"/>
  <c r="DE157" i="11"/>
  <c r="BW157" i="11"/>
  <c r="S157" i="11"/>
  <c r="DU156" i="11"/>
  <c r="DI156" i="11"/>
  <c r="CA156" i="11"/>
  <c r="O156" i="11"/>
  <c r="DQ155" i="11"/>
  <c r="DE155" i="11"/>
  <c r="BW155" i="11"/>
  <c r="S155" i="11"/>
  <c r="EA153" i="11"/>
  <c r="BF153" i="11"/>
  <c r="AR153" i="11"/>
  <c r="AF153" i="11"/>
  <c r="E153" i="11"/>
  <c r="EA152" i="11"/>
  <c r="BF152" i="11"/>
  <c r="AR152" i="11"/>
  <c r="AF152" i="11"/>
  <c r="E152" i="11"/>
  <c r="EA151" i="11"/>
  <c r="BF151" i="11"/>
  <c r="AR151" i="11"/>
  <c r="AF151" i="11"/>
  <c r="E151" i="11"/>
  <c r="DU148" i="11"/>
  <c r="DI148" i="11"/>
  <c r="CA148" i="11"/>
  <c r="O148" i="11"/>
  <c r="EE146" i="11"/>
  <c r="BJ146" i="11"/>
  <c r="AN146" i="11"/>
  <c r="AB146" i="11"/>
  <c r="I146" i="11"/>
  <c r="EE145" i="11"/>
  <c r="BF145" i="11"/>
  <c r="AR145" i="11"/>
  <c r="AF145" i="11"/>
  <c r="E145" i="11"/>
  <c r="EA144" i="11"/>
  <c r="BJ144" i="11"/>
  <c r="AN144" i="11"/>
  <c r="AB144" i="11"/>
  <c r="I144" i="11"/>
  <c r="EE143" i="11"/>
  <c r="BF143" i="11"/>
  <c r="AR143" i="11"/>
  <c r="AF143" i="11"/>
  <c r="E143" i="11"/>
  <c r="EA142" i="11"/>
  <c r="BJ142" i="11"/>
  <c r="AN142" i="11"/>
  <c r="AB142" i="11"/>
  <c r="I142" i="11"/>
  <c r="EE141" i="11"/>
  <c r="BF141" i="11"/>
  <c r="AR141" i="11"/>
  <c r="AF141" i="11"/>
  <c r="E141" i="11"/>
  <c r="EA140" i="11"/>
  <c r="BJ140" i="11"/>
  <c r="AN140" i="11"/>
  <c r="AB140" i="11"/>
  <c r="I140" i="11"/>
  <c r="EE139" i="11"/>
  <c r="BF139" i="11"/>
  <c r="AR139" i="11"/>
  <c r="AF139" i="11"/>
  <c r="E139" i="11"/>
  <c r="EA138" i="11"/>
  <c r="BF138" i="11"/>
  <c r="AR138" i="11"/>
  <c r="AF138" i="11"/>
  <c r="E138" i="11"/>
  <c r="EE137" i="11"/>
  <c r="DE137" i="11"/>
  <c r="CA137" i="11"/>
  <c r="E137" i="11"/>
  <c r="EA136" i="11"/>
  <c r="BJ136" i="11"/>
  <c r="AN136" i="11"/>
  <c r="AB136" i="11"/>
  <c r="I136" i="11"/>
  <c r="EE135" i="11"/>
  <c r="BJ135" i="11"/>
  <c r="AN135" i="11"/>
  <c r="AB135" i="11"/>
  <c r="I135" i="11"/>
  <c r="EE134" i="11"/>
  <c r="DU134" i="11"/>
  <c r="DI134" i="11"/>
  <c r="BW134" i="11"/>
  <c r="AN134" i="11"/>
  <c r="AB134" i="11"/>
  <c r="I134" i="11"/>
  <c r="EE133" i="11"/>
  <c r="DU133" i="11"/>
  <c r="DI133" i="11"/>
  <c r="BW133" i="11"/>
  <c r="AN133" i="11"/>
  <c r="AB133" i="11"/>
  <c r="I133" i="11"/>
  <c r="EE132" i="11"/>
  <c r="BJ132" i="11"/>
  <c r="AN132" i="11"/>
  <c r="AB132" i="11"/>
  <c r="I132" i="11"/>
  <c r="DU130" i="11"/>
  <c r="DI130" i="11"/>
  <c r="CA130" i="11"/>
  <c r="O130" i="11"/>
  <c r="EE128" i="11"/>
  <c r="BJ128" i="11"/>
  <c r="AN128" i="11"/>
  <c r="AB128" i="11"/>
  <c r="I128" i="11"/>
  <c r="EE127" i="11"/>
  <c r="BJ127" i="11"/>
  <c r="AN127" i="11"/>
  <c r="AB127" i="11"/>
  <c r="I127" i="11"/>
  <c r="DU125" i="11"/>
  <c r="DI125" i="11"/>
  <c r="CA125" i="11"/>
  <c r="O125" i="11"/>
  <c r="DQ124" i="11"/>
  <c r="DE124" i="11"/>
  <c r="CA124" i="11"/>
  <c r="O124" i="11"/>
  <c r="DQ123" i="11"/>
  <c r="DE123" i="11"/>
  <c r="CA123" i="11"/>
  <c r="O123" i="11"/>
  <c r="DQ122" i="11"/>
  <c r="DE122" i="11"/>
  <c r="CA122" i="11"/>
  <c r="O122" i="11"/>
  <c r="DQ121" i="11"/>
  <c r="DE121" i="11"/>
  <c r="BW121" i="11"/>
  <c r="S121" i="11"/>
  <c r="DU120" i="11"/>
  <c r="DI120" i="11"/>
  <c r="BW120" i="11"/>
  <c r="S120" i="11"/>
  <c r="DU119" i="11"/>
  <c r="DI119" i="11"/>
  <c r="CA119" i="11"/>
  <c r="O119" i="11"/>
  <c r="EE117" i="11"/>
  <c r="BJ117" i="11"/>
  <c r="AN117" i="11"/>
  <c r="AB117" i="11"/>
  <c r="I117" i="11"/>
  <c r="EE116" i="11"/>
  <c r="BJ116" i="11"/>
  <c r="AN116" i="11"/>
  <c r="AB116" i="11"/>
  <c r="I116" i="11"/>
  <c r="EE115" i="11"/>
  <c r="BJ115" i="11"/>
  <c r="AN115" i="11"/>
  <c r="AB115" i="11"/>
  <c r="I115" i="11"/>
  <c r="EE114" i="11"/>
  <c r="BF114" i="11"/>
  <c r="AR114" i="11"/>
  <c r="AF114" i="11"/>
  <c r="E114" i="11"/>
  <c r="EA113" i="11"/>
  <c r="BF113" i="11"/>
  <c r="AR113" i="11"/>
  <c r="AF113" i="11"/>
  <c r="E113" i="11"/>
  <c r="EA112" i="11"/>
  <c r="BF112" i="11"/>
  <c r="AR112" i="11"/>
  <c r="AF112" i="11"/>
  <c r="E112" i="11"/>
  <c r="DQ110" i="11"/>
  <c r="DE110" i="11"/>
  <c r="BW110" i="11"/>
  <c r="S110" i="11"/>
  <c r="DU109" i="11"/>
  <c r="DI109" i="11"/>
  <c r="CA109" i="11"/>
  <c r="O109" i="11"/>
  <c r="DQ108" i="11"/>
  <c r="DE108" i="11"/>
  <c r="BW108" i="11"/>
  <c r="S108" i="11"/>
  <c r="DU107" i="11"/>
  <c r="DI107" i="11"/>
  <c r="CA107" i="11"/>
  <c r="O107" i="11"/>
  <c r="DQ106" i="11"/>
  <c r="DE106" i="11"/>
  <c r="BW106" i="11"/>
  <c r="S106" i="11"/>
  <c r="DU105" i="11"/>
  <c r="DI105" i="11"/>
  <c r="CA105" i="11"/>
  <c r="O105" i="11"/>
  <c r="DQ104" i="11"/>
  <c r="DE104" i="11"/>
  <c r="BW104" i="11"/>
  <c r="S104" i="11"/>
  <c r="DU103" i="11"/>
  <c r="DI103" i="11"/>
  <c r="CA103" i="11"/>
  <c r="O103" i="11"/>
  <c r="DQ102" i="11"/>
  <c r="DE102" i="11"/>
  <c r="BW102" i="11"/>
  <c r="S102" i="11"/>
  <c r="DU101" i="11"/>
  <c r="DI101" i="11"/>
  <c r="BW101" i="11"/>
  <c r="S101" i="11"/>
  <c r="DU100" i="11"/>
  <c r="DI100" i="11"/>
  <c r="CA100" i="11"/>
  <c r="O100" i="11"/>
  <c r="DQ99" i="11"/>
  <c r="DE99" i="11"/>
  <c r="BW99" i="11"/>
  <c r="S99" i="11"/>
  <c r="O99" i="11"/>
  <c r="DU98" i="11"/>
  <c r="DQ98" i="11"/>
  <c r="DI98" i="11"/>
  <c r="DE98" i="11"/>
  <c r="CA98" i="11"/>
  <c r="BW98" i="11"/>
  <c r="S98" i="11"/>
  <c r="O98" i="11"/>
  <c r="DU97" i="11"/>
  <c r="DQ97" i="11"/>
  <c r="DI97" i="11"/>
  <c r="DE97" i="11"/>
  <c r="CA97" i="11"/>
  <c r="BW97" i="11"/>
  <c r="S97" i="11"/>
  <c r="O97" i="11"/>
  <c r="DU94" i="11"/>
  <c r="DQ94" i="11"/>
  <c r="DI94" i="11"/>
  <c r="DE94" i="11"/>
  <c r="CA94" i="11"/>
  <c r="BW94" i="11"/>
  <c r="S94" i="11"/>
  <c r="O94" i="11"/>
  <c r="EA93" i="11"/>
  <c r="DQ93" i="11"/>
  <c r="DI93" i="11"/>
  <c r="DE93" i="11"/>
  <c r="CA93" i="11"/>
  <c r="BW93" i="11"/>
  <c r="BJ93" i="11"/>
  <c r="BF93" i="11"/>
  <c r="AB93" i="11"/>
  <c r="O93" i="11"/>
  <c r="DU92" i="11"/>
  <c r="DQ92" i="11"/>
  <c r="DI92" i="11"/>
  <c r="DE92" i="11"/>
  <c r="CA92" i="11"/>
  <c r="BW92" i="11"/>
  <c r="S92" i="11"/>
  <c r="O92" i="11"/>
  <c r="DU91" i="11"/>
  <c r="DQ91" i="11"/>
  <c r="DI91" i="11"/>
  <c r="DE91" i="11"/>
  <c r="CA91" i="11"/>
  <c r="BW91" i="11"/>
  <c r="S91" i="11"/>
  <c r="O91" i="11"/>
  <c r="DU90" i="11"/>
  <c r="DQ90" i="11"/>
  <c r="DI90" i="11"/>
  <c r="DE90" i="11"/>
  <c r="CA90" i="11"/>
  <c r="BW90" i="11"/>
  <c r="S90" i="11"/>
  <c r="O90" i="11"/>
  <c r="DU89" i="11"/>
  <c r="DQ89" i="11"/>
  <c r="DI89" i="11"/>
  <c r="DE89" i="11"/>
  <c r="CA89" i="11"/>
  <c r="BW89" i="11"/>
  <c r="S89" i="11"/>
  <c r="O89" i="11"/>
  <c r="DU88" i="11"/>
  <c r="DQ88" i="11"/>
  <c r="DI88" i="11"/>
  <c r="DE88" i="11"/>
  <c r="CA88" i="11"/>
  <c r="BW88" i="11"/>
  <c r="S88" i="11"/>
  <c r="O88" i="11"/>
  <c r="DU87" i="11"/>
  <c r="DQ87" i="11"/>
  <c r="DI87" i="11"/>
  <c r="DE87" i="11"/>
  <c r="CA87" i="11"/>
  <c r="BW87" i="11"/>
  <c r="S87" i="11"/>
  <c r="O87" i="11"/>
  <c r="DU86" i="11"/>
  <c r="DQ86" i="11"/>
  <c r="DI86" i="11"/>
  <c r="DE86" i="11"/>
  <c r="CA86" i="11"/>
  <c r="BW86" i="11"/>
  <c r="S86" i="11"/>
  <c r="O86" i="11"/>
  <c r="EE84" i="11"/>
  <c r="EA84" i="11"/>
  <c r="BJ84" i="11"/>
  <c r="BF84" i="11"/>
  <c r="AR84" i="11"/>
  <c r="AN84" i="11"/>
  <c r="AF84" i="11"/>
  <c r="AB84" i="11"/>
  <c r="I84" i="11"/>
  <c r="E84" i="11"/>
  <c r="EE83" i="11"/>
  <c r="EA83" i="11"/>
  <c r="BJ83" i="11"/>
  <c r="BF83" i="11"/>
  <c r="AR83" i="11"/>
  <c r="AN83" i="11"/>
  <c r="AF83" i="11"/>
  <c r="AB83" i="11"/>
  <c r="I83" i="11"/>
  <c r="E83" i="11"/>
  <c r="DU81" i="11"/>
  <c r="DQ81" i="11"/>
  <c r="DI81" i="11"/>
  <c r="DE81" i="11"/>
  <c r="CA81" i="11"/>
  <c r="BW81" i="11"/>
  <c r="S81" i="11"/>
  <c r="O81" i="11"/>
  <c r="DU80" i="11"/>
  <c r="DQ80" i="11"/>
  <c r="DI80" i="11"/>
  <c r="DE80" i="11"/>
  <c r="CA80" i="11"/>
  <c r="BW80" i="11"/>
  <c r="S80" i="11"/>
  <c r="O80" i="11"/>
  <c r="DU79" i="11"/>
  <c r="DQ79" i="11"/>
  <c r="DI79" i="11"/>
  <c r="DE79" i="11"/>
  <c r="CA79" i="11"/>
  <c r="BW79" i="11"/>
  <c r="S79" i="11"/>
  <c r="O79" i="11"/>
  <c r="EE77" i="11"/>
  <c r="EA77" i="11"/>
  <c r="BJ77" i="11"/>
  <c r="BF77" i="11"/>
  <c r="AR77" i="11"/>
  <c r="AN77" i="11"/>
  <c r="AF77" i="11"/>
  <c r="AB77" i="11"/>
  <c r="I77" i="11"/>
  <c r="E77" i="11"/>
  <c r="EE76" i="11"/>
  <c r="EA76" i="11"/>
  <c r="BJ76" i="11"/>
  <c r="BF76" i="11"/>
  <c r="AR76" i="11"/>
  <c r="AN76" i="11"/>
  <c r="AF76" i="11"/>
  <c r="AB76" i="11"/>
  <c r="I76" i="11"/>
  <c r="E76" i="11"/>
  <c r="DU73" i="11"/>
  <c r="DQ73" i="11"/>
  <c r="DI73" i="11"/>
  <c r="DE73" i="11"/>
  <c r="CA73" i="11"/>
  <c r="BW73" i="11"/>
  <c r="S73" i="11"/>
  <c r="O73" i="11"/>
  <c r="DU72" i="11"/>
  <c r="DQ72" i="11"/>
  <c r="DI72" i="11"/>
  <c r="DE72" i="11"/>
  <c r="CA72" i="11"/>
  <c r="BW72" i="11"/>
  <c r="S72" i="11"/>
  <c r="O72" i="11"/>
  <c r="EE69" i="11"/>
  <c r="EA69" i="11"/>
  <c r="BJ69" i="11"/>
  <c r="BF69" i="11"/>
  <c r="S69" i="11"/>
  <c r="O69" i="11"/>
  <c r="DU68" i="11"/>
  <c r="DQ68" i="11"/>
  <c r="DI68" i="11"/>
  <c r="DE68" i="11"/>
  <c r="CA68" i="11"/>
  <c r="BW68" i="11"/>
  <c r="S68" i="11"/>
  <c r="O68" i="11"/>
  <c r="DU67" i="11"/>
  <c r="DQ67" i="11"/>
  <c r="DI67" i="11"/>
  <c r="DE67" i="11"/>
  <c r="CA67" i="11"/>
  <c r="BW67" i="11"/>
  <c r="S67" i="11"/>
  <c r="O67" i="11"/>
  <c r="DU66" i="11"/>
  <c r="DQ66" i="11"/>
  <c r="DI66" i="11"/>
  <c r="DE66" i="11"/>
  <c r="CA66" i="11"/>
  <c r="BW66" i="11"/>
  <c r="S66" i="11"/>
  <c r="O66" i="11"/>
  <c r="DU65" i="11"/>
  <c r="DQ65" i="11"/>
  <c r="DI65" i="11"/>
  <c r="DE65" i="11"/>
  <c r="CA65" i="11"/>
  <c r="BW65" i="11"/>
  <c r="S65" i="11"/>
  <c r="O65" i="11"/>
  <c r="DU64" i="11"/>
  <c r="DQ64" i="11"/>
  <c r="DI64" i="11"/>
  <c r="DE64" i="11"/>
  <c r="CA64" i="11"/>
  <c r="BW64" i="11"/>
  <c r="S64" i="11"/>
  <c r="O64" i="11"/>
  <c r="DU63" i="11"/>
  <c r="DQ63" i="11"/>
  <c r="DI63" i="11"/>
  <c r="DE63" i="11"/>
  <c r="CA63" i="11"/>
  <c r="BW63" i="11"/>
  <c r="S63" i="11"/>
  <c r="O63" i="11"/>
  <c r="DU62" i="11"/>
  <c r="DQ62" i="11"/>
  <c r="DI62" i="11"/>
  <c r="DE62" i="11"/>
  <c r="CA62" i="11"/>
  <c r="BW62" i="11"/>
  <c r="S62" i="11"/>
  <c r="O62" i="11"/>
  <c r="DU61" i="11"/>
  <c r="DQ61" i="11"/>
  <c r="DI61" i="11"/>
  <c r="DE61" i="11"/>
  <c r="CA61" i="11"/>
  <c r="BW61" i="11"/>
  <c r="S61" i="11"/>
  <c r="O61" i="11"/>
  <c r="DU60" i="11"/>
  <c r="DQ60" i="11"/>
  <c r="DI60" i="11"/>
  <c r="DE60" i="11"/>
  <c r="CA60" i="11"/>
  <c r="BW60" i="11"/>
  <c r="S60" i="11"/>
  <c r="O60" i="11"/>
  <c r="DU57" i="11"/>
  <c r="DQ57" i="11"/>
  <c r="DI57" i="11"/>
  <c r="DE57" i="11"/>
  <c r="CA57" i="11"/>
  <c r="BW57" i="11"/>
  <c r="S57" i="11"/>
  <c r="O57" i="11"/>
  <c r="DU56" i="11"/>
  <c r="DQ56" i="11"/>
  <c r="DI56" i="11"/>
  <c r="DE56" i="11"/>
  <c r="CA56" i="11"/>
  <c r="BW56" i="11"/>
  <c r="S56" i="11"/>
  <c r="O56" i="11"/>
  <c r="DU55" i="11"/>
  <c r="DQ55" i="11"/>
  <c r="DI55" i="11"/>
  <c r="DE55" i="11"/>
  <c r="CA55" i="11"/>
  <c r="BW55" i="11"/>
  <c r="S55" i="11"/>
  <c r="O55" i="11"/>
  <c r="DU54" i="11"/>
  <c r="DQ54" i="11"/>
  <c r="DI54" i="11"/>
  <c r="DE54" i="11"/>
  <c r="CA54" i="11"/>
  <c r="BW54" i="11"/>
  <c r="S54" i="11"/>
  <c r="O54" i="11"/>
  <c r="DU51" i="11"/>
  <c r="DQ51" i="11"/>
  <c r="DI51" i="11"/>
  <c r="DE51" i="11"/>
  <c r="CA51" i="11"/>
  <c r="BW51" i="11"/>
  <c r="S51" i="11"/>
  <c r="O51" i="11"/>
  <c r="DU50" i="11"/>
  <c r="DQ50" i="11"/>
  <c r="DI50" i="11"/>
  <c r="DE50" i="11"/>
  <c r="CA50" i="11"/>
  <c r="BW50" i="11"/>
  <c r="S50" i="11"/>
  <c r="O50" i="11"/>
  <c r="DU49" i="11"/>
  <c r="DQ49" i="11"/>
  <c r="DI49" i="11"/>
  <c r="DE49" i="11"/>
  <c r="CA49" i="11"/>
  <c r="BW49" i="11"/>
  <c r="S49" i="11"/>
  <c r="O49" i="11"/>
  <c r="DU48" i="11"/>
  <c r="DQ48" i="11"/>
  <c r="DI48" i="11"/>
  <c r="DE48" i="11"/>
  <c r="CA48" i="11"/>
  <c r="BW48" i="11"/>
  <c r="S48" i="11"/>
  <c r="O48" i="11"/>
  <c r="DU46" i="11"/>
  <c r="DQ46" i="11"/>
  <c r="DI46" i="11"/>
  <c r="DE46" i="11"/>
  <c r="CA46" i="11"/>
  <c r="BW46" i="11"/>
  <c r="S46" i="11"/>
  <c r="O46" i="11"/>
  <c r="DU45" i="11"/>
  <c r="DQ45" i="11"/>
  <c r="DI45" i="11"/>
  <c r="DE45" i="11"/>
  <c r="CA45" i="11"/>
  <c r="BW45" i="11"/>
  <c r="S45" i="11"/>
  <c r="O45" i="11"/>
  <c r="DU44" i="11"/>
  <c r="DQ44" i="11"/>
  <c r="DI44" i="11"/>
  <c r="DE44" i="11"/>
  <c r="CA44" i="11"/>
  <c r="BW44" i="11"/>
  <c r="S44" i="11"/>
  <c r="O44" i="11"/>
  <c r="DU43" i="11"/>
  <c r="DQ43" i="11"/>
  <c r="DI43" i="11"/>
  <c r="DE43" i="11"/>
  <c r="CA43" i="11"/>
  <c r="BW43" i="11"/>
  <c r="S43" i="11"/>
  <c r="O43" i="11"/>
  <c r="DU42" i="11"/>
  <c r="DQ42" i="11"/>
  <c r="DI42" i="11"/>
  <c r="DE42" i="11"/>
  <c r="CA42" i="11"/>
  <c r="BW42" i="11"/>
  <c r="S42" i="11"/>
  <c r="O42" i="11"/>
  <c r="DU41" i="11"/>
  <c r="DQ41" i="11"/>
  <c r="DI41" i="11"/>
  <c r="DE41" i="11"/>
  <c r="CA41" i="11"/>
  <c r="BW41" i="11"/>
  <c r="S41" i="11"/>
  <c r="O41" i="11"/>
  <c r="DU40" i="11"/>
  <c r="DQ40" i="11"/>
  <c r="DI40" i="11"/>
  <c r="DE40" i="11"/>
  <c r="BJ40" i="11"/>
  <c r="BF40" i="11"/>
  <c r="AR40" i="11"/>
  <c r="AN40" i="11"/>
  <c r="AF40" i="11"/>
  <c r="AB40" i="11"/>
  <c r="I40" i="11"/>
  <c r="E40" i="11"/>
  <c r="EE39" i="11"/>
  <c r="EA39" i="11"/>
  <c r="BJ39" i="11"/>
  <c r="BF39" i="11"/>
  <c r="AR39" i="11"/>
  <c r="AN39" i="11"/>
  <c r="AF39" i="11"/>
  <c r="AB39" i="11"/>
  <c r="I39" i="11"/>
  <c r="E39" i="11"/>
  <c r="EE38" i="11"/>
  <c r="EA38" i="11"/>
  <c r="BJ38" i="11"/>
  <c r="BF38" i="11"/>
  <c r="AR38" i="11"/>
  <c r="AN38" i="11"/>
  <c r="AF38" i="11"/>
  <c r="AB38" i="11"/>
  <c r="I38" i="11"/>
  <c r="E38" i="11"/>
  <c r="EE37" i="11"/>
  <c r="EA37" i="11"/>
  <c r="BJ37" i="11"/>
  <c r="BF37" i="11"/>
  <c r="AR37" i="11"/>
  <c r="AN37" i="11"/>
  <c r="AF37" i="11"/>
  <c r="AB37" i="11"/>
  <c r="I37" i="11"/>
  <c r="E37" i="11"/>
  <c r="DU35" i="11"/>
  <c r="DQ35" i="11"/>
  <c r="DI35" i="11"/>
  <c r="DE35" i="11"/>
  <c r="CA35" i="11"/>
  <c r="BW35" i="11"/>
  <c r="S35" i="11"/>
  <c r="O35" i="11"/>
  <c r="DU34" i="11"/>
  <c r="DQ34" i="11"/>
  <c r="DI34" i="11"/>
  <c r="DE34" i="11"/>
  <c r="CA34" i="11"/>
  <c r="BW34" i="11"/>
  <c r="S34" i="11"/>
  <c r="O34" i="11"/>
  <c r="EE32" i="11"/>
  <c r="EA32" i="11"/>
  <c r="BJ32" i="11"/>
  <c r="BF32" i="11"/>
  <c r="AR32" i="11"/>
  <c r="AN32" i="11"/>
  <c r="AF32" i="11"/>
  <c r="AB32" i="11"/>
  <c r="I32" i="11"/>
  <c r="E32" i="11"/>
  <c r="EE31" i="11"/>
  <c r="EA31" i="11"/>
  <c r="BJ31" i="11"/>
  <c r="BF31" i="11"/>
  <c r="AR31" i="11"/>
  <c r="AN31" i="11"/>
  <c r="AF31" i="11"/>
  <c r="AB31" i="11"/>
  <c r="I31" i="11"/>
  <c r="E31" i="11"/>
  <c r="EE30" i="11"/>
  <c r="EA30" i="11"/>
  <c r="BJ30" i="11"/>
  <c r="BF30" i="11"/>
  <c r="AR30" i="11"/>
  <c r="AN30" i="11"/>
  <c r="AF30" i="11"/>
  <c r="AB30" i="11"/>
  <c r="I30" i="11"/>
  <c r="E30" i="11"/>
  <c r="DU28" i="11"/>
  <c r="DQ28" i="11"/>
  <c r="DI28" i="11"/>
  <c r="DE28" i="11"/>
  <c r="CA28" i="11"/>
  <c r="BW28" i="11"/>
  <c r="S28" i="11"/>
  <c r="O28" i="11"/>
  <c r="DU27" i="11"/>
  <c r="DQ27" i="11"/>
  <c r="DI27" i="11"/>
  <c r="DE27" i="11"/>
  <c r="CA27" i="11"/>
  <c r="BW27" i="11"/>
  <c r="S27" i="11"/>
  <c r="O27" i="11"/>
  <c r="DU26" i="11"/>
  <c r="DQ26" i="11"/>
  <c r="DI26" i="11"/>
  <c r="DE26" i="11"/>
  <c r="CA26" i="11"/>
  <c r="BW26" i="11"/>
  <c r="S26" i="11"/>
  <c r="O26" i="11"/>
  <c r="DU25" i="11"/>
  <c r="DQ25" i="11"/>
  <c r="DI25" i="11"/>
  <c r="DE25" i="11"/>
  <c r="CA25" i="11"/>
  <c r="BW25" i="11"/>
  <c r="S25" i="11"/>
  <c r="O25" i="11"/>
  <c r="DU22" i="11"/>
  <c r="DQ22" i="11"/>
  <c r="DI22" i="11"/>
  <c r="DE22" i="11"/>
  <c r="CA22" i="11"/>
  <c r="BW22" i="11"/>
  <c r="S22" i="11"/>
  <c r="O22" i="11"/>
  <c r="EE20" i="11"/>
  <c r="EA20" i="11"/>
  <c r="BJ20" i="11"/>
  <c r="BF20" i="11"/>
  <c r="AR20" i="11"/>
  <c r="AN20" i="11"/>
  <c r="AF20" i="11"/>
  <c r="AB20" i="11"/>
  <c r="I20" i="11"/>
  <c r="E20" i="11"/>
  <c r="EE19" i="11"/>
  <c r="DU19" i="11"/>
  <c r="DI19" i="11"/>
  <c r="CA19" i="11"/>
  <c r="BJ19" i="11"/>
  <c r="AR19" i="11"/>
  <c r="AF19" i="11"/>
  <c r="S19" i="11"/>
  <c r="E19" i="11"/>
  <c r="EE18" i="11"/>
  <c r="EA18" i="11"/>
  <c r="BJ18" i="11"/>
  <c r="BF18" i="11"/>
  <c r="AR18" i="11"/>
  <c r="AN18" i="11"/>
  <c r="AF18" i="11"/>
  <c r="AB18" i="11"/>
  <c r="I18" i="11"/>
  <c r="E18" i="11"/>
  <c r="EE17" i="11"/>
  <c r="EA17" i="11"/>
  <c r="BJ17" i="11"/>
  <c r="BF17" i="11"/>
  <c r="AR17" i="11"/>
  <c r="AN17" i="11"/>
  <c r="AF17" i="11"/>
  <c r="AB17" i="11"/>
  <c r="I17" i="11"/>
  <c r="E17" i="11"/>
  <c r="EE16" i="11"/>
  <c r="EA16" i="11"/>
  <c r="BJ16" i="11"/>
  <c r="BF16" i="11"/>
  <c r="AR16" i="11"/>
  <c r="AN16" i="11"/>
  <c r="AF16" i="11"/>
  <c r="AB16" i="11"/>
  <c r="I16" i="11"/>
  <c r="E16" i="11"/>
  <c r="EE15" i="11"/>
  <c r="EA15" i="11"/>
  <c r="BJ15" i="11"/>
  <c r="BF15" i="11"/>
  <c r="AR15" i="11"/>
  <c r="AN15" i="11"/>
  <c r="AF15" i="11"/>
  <c r="AB15" i="11"/>
  <c r="I15" i="11"/>
  <c r="E15" i="11"/>
  <c r="EE14" i="11"/>
  <c r="EA14" i="11"/>
  <c r="BJ14" i="11"/>
  <c r="BF14" i="11"/>
  <c r="AR14" i="11"/>
  <c r="AN14" i="11"/>
  <c r="AF14" i="11"/>
  <c r="AB14" i="11"/>
  <c r="I14" i="11"/>
  <c r="E14" i="11"/>
  <c r="EE13" i="11"/>
  <c r="EA13" i="11"/>
  <c r="BJ13" i="11"/>
  <c r="BF13" i="11"/>
  <c r="AR13" i="11"/>
  <c r="AN13" i="11"/>
  <c r="AF13" i="11"/>
  <c r="AB13" i="11"/>
  <c r="I13" i="11"/>
  <c r="E13" i="11"/>
  <c r="EE12" i="11"/>
  <c r="EA12" i="11"/>
  <c r="BJ12" i="11"/>
  <c r="BF12" i="11"/>
  <c r="AR12" i="11"/>
  <c r="AN12" i="11"/>
  <c r="AF12" i="11"/>
  <c r="AB12" i="11"/>
  <c r="I12" i="11"/>
  <c r="E12" i="11"/>
  <c r="EE11" i="11"/>
  <c r="EA11" i="11"/>
  <c r="BJ11" i="11"/>
  <c r="BF11" i="11"/>
  <c r="AR11" i="11"/>
  <c r="AN11" i="11"/>
  <c r="AF11" i="11"/>
  <c r="AB11" i="11"/>
  <c r="I11" i="11"/>
  <c r="E11" i="11"/>
  <c r="EE9" i="11"/>
  <c r="EA9" i="11"/>
  <c r="BJ9" i="11"/>
  <c r="BF9" i="11"/>
  <c r="AR9" i="11"/>
  <c r="AN9" i="11"/>
  <c r="AF9" i="11"/>
  <c r="AB9" i="11"/>
  <c r="I9" i="11"/>
  <c r="E9" i="11"/>
  <c r="EE8" i="11"/>
  <c r="EA8" i="11"/>
  <c r="BJ8" i="11"/>
  <c r="BF8" i="11"/>
  <c r="AR8" i="11"/>
  <c r="AN8" i="11"/>
  <c r="AF8" i="11"/>
  <c r="AB8" i="11"/>
  <c r="I8" i="11"/>
  <c r="E8" i="11"/>
  <c r="EE6" i="11"/>
  <c r="EA6" i="11"/>
  <c r="BJ6" i="11"/>
  <c r="BF6" i="11"/>
  <c r="AR6" i="11"/>
  <c r="AN6" i="11"/>
  <c r="AF6" i="11"/>
  <c r="AB6" i="11"/>
  <c r="I6" i="11"/>
  <c r="E6" i="11"/>
  <c r="EE5" i="11"/>
  <c r="EA5" i="11"/>
  <c r="BJ5" i="11"/>
  <c r="BF5" i="11"/>
  <c r="AR5" i="11"/>
  <c r="AN5" i="11"/>
  <c r="AF5" i="11"/>
  <c r="AB5" i="11"/>
  <c r="I5" i="11"/>
  <c r="E5" i="11"/>
  <c r="AI247" i="9"/>
  <c r="AI242" i="9"/>
  <c r="AI233" i="9"/>
  <c r="AI225" i="9"/>
  <c r="AI210" i="9"/>
  <c r="AI201" i="9"/>
  <c r="AI195" i="9"/>
  <c r="AI173" i="9"/>
  <c r="AI159" i="9"/>
  <c r="AI144" i="9"/>
  <c r="AI128" i="9"/>
  <c r="AI104" i="9"/>
  <c r="AI96" i="9"/>
  <c r="AI60" i="9"/>
  <c r="AI44" i="9"/>
  <c r="AI35" i="9"/>
  <c r="AI18" i="9"/>
  <c r="AI247" i="8"/>
  <c r="AI245" i="8"/>
  <c r="AI233" i="8"/>
  <c r="AI222" i="8"/>
  <c r="AI210" i="8"/>
  <c r="AI159" i="8"/>
  <c r="AI151" i="8"/>
  <c r="AI107" i="8"/>
  <c r="AL97" i="8"/>
  <c r="AI96" i="8"/>
  <c r="AL86" i="8"/>
  <c r="AI85" i="8"/>
  <c r="AL66" i="8"/>
  <c r="AI65" i="8"/>
  <c r="AI47" i="8"/>
  <c r="AI21" i="8"/>
  <c r="DU260" i="7"/>
  <c r="DQ260" i="7"/>
  <c r="DI260" i="7"/>
  <c r="DE260" i="7"/>
  <c r="CA260" i="7"/>
  <c r="BW260" i="7"/>
  <c r="S260" i="7"/>
  <c r="O260" i="7"/>
  <c r="DU259" i="7"/>
  <c r="DQ259" i="7"/>
  <c r="DE259" i="7"/>
  <c r="CA259" i="7"/>
  <c r="BW259" i="7"/>
  <c r="AR259" i="7"/>
  <c r="AN259" i="7"/>
  <c r="AB259" i="7"/>
  <c r="E259" i="7"/>
  <c r="EE258" i="7"/>
  <c r="EA258" i="7"/>
  <c r="BJ258" i="7"/>
  <c r="BF258" i="7"/>
  <c r="AR258" i="7"/>
  <c r="AN258" i="7"/>
  <c r="AF258" i="7"/>
  <c r="AB258" i="7"/>
  <c r="I258" i="7"/>
  <c r="E258" i="7"/>
  <c r="EE257" i="7"/>
  <c r="EA257" i="7"/>
  <c r="BJ257" i="7"/>
  <c r="BF257" i="7"/>
  <c r="AR257" i="7"/>
  <c r="AN257" i="7"/>
  <c r="AF257" i="7"/>
  <c r="AB257" i="7"/>
  <c r="I257" i="7"/>
  <c r="E257" i="7"/>
  <c r="EE256" i="7"/>
  <c r="EA256" i="7"/>
  <c r="BJ256" i="7"/>
  <c r="BF256" i="7"/>
  <c r="AR256" i="7"/>
  <c r="AN256" i="7"/>
  <c r="AF256" i="7"/>
  <c r="AB256" i="7"/>
  <c r="I256" i="7"/>
  <c r="E256" i="7"/>
  <c r="EE255" i="7"/>
  <c r="EA255" i="7"/>
  <c r="BJ255" i="7"/>
  <c r="BF255" i="7"/>
  <c r="AR255" i="7"/>
  <c r="AN255" i="7"/>
  <c r="AF255" i="7"/>
  <c r="AB255" i="7"/>
  <c r="I255" i="7"/>
  <c r="E255" i="7"/>
  <c r="EE254" i="7"/>
  <c r="EA254" i="7"/>
  <c r="BJ254" i="7"/>
  <c r="BF254" i="7"/>
  <c r="AR254" i="7"/>
  <c r="AN254" i="7"/>
  <c r="AF254" i="7"/>
  <c r="AB254" i="7"/>
  <c r="I254" i="7"/>
  <c r="E254" i="7"/>
  <c r="EE253" i="7"/>
  <c r="EA253" i="7"/>
  <c r="BJ253" i="7"/>
  <c r="BF253" i="7"/>
  <c r="AR253" i="7"/>
  <c r="AN253" i="7"/>
  <c r="AF253" i="7"/>
  <c r="AB253" i="7"/>
  <c r="I253" i="7"/>
  <c r="E253" i="7"/>
  <c r="EE252" i="7"/>
  <c r="EA252" i="7"/>
  <c r="BJ252" i="7"/>
  <c r="BF252" i="7"/>
  <c r="AR252" i="7"/>
  <c r="AN252" i="7"/>
  <c r="AF252" i="7"/>
  <c r="AB252" i="7"/>
  <c r="I252" i="7"/>
  <c r="E252" i="7"/>
  <c r="EE251" i="7"/>
  <c r="EA251" i="7"/>
  <c r="BJ251" i="7"/>
  <c r="BF251" i="7"/>
  <c r="AR251" i="7"/>
  <c r="AN251" i="7"/>
  <c r="AF251" i="7"/>
  <c r="AB251" i="7"/>
  <c r="I251" i="7"/>
  <c r="E251" i="7"/>
  <c r="EE250" i="7"/>
  <c r="EA250" i="7"/>
  <c r="BJ250" i="7"/>
  <c r="BF250" i="7"/>
  <c r="AR250" i="7"/>
  <c r="AN250" i="7"/>
  <c r="AF250" i="7"/>
  <c r="AB250" i="7"/>
  <c r="I250" i="7"/>
  <c r="E250" i="7"/>
  <c r="EE249" i="7"/>
  <c r="EA249" i="7"/>
  <c r="BJ249" i="7"/>
  <c r="BF249" i="7"/>
  <c r="AR249" i="7"/>
  <c r="AN249" i="7"/>
  <c r="AF249" i="7"/>
  <c r="AB249" i="7"/>
  <c r="I249" i="7"/>
  <c r="E249" i="7"/>
  <c r="EE248" i="7"/>
  <c r="DU248" i="7"/>
  <c r="DI248" i="7"/>
  <c r="BW248" i="7"/>
  <c r="BJ248" i="7"/>
  <c r="AR248" i="7"/>
  <c r="AF248" i="7"/>
  <c r="AB248" i="7"/>
  <c r="S248" i="7"/>
  <c r="O248" i="7"/>
  <c r="I248" i="7"/>
  <c r="DU247" i="7"/>
  <c r="DQ247" i="7"/>
  <c r="DI247" i="7"/>
  <c r="DE247" i="7"/>
  <c r="CA247" i="7"/>
  <c r="BW247" i="7"/>
  <c r="S247" i="7"/>
  <c r="O247" i="7"/>
  <c r="DU246" i="7"/>
  <c r="DQ246" i="7"/>
  <c r="DI246" i="7"/>
  <c r="DE246" i="7"/>
  <c r="CA246" i="7"/>
  <c r="BW246" i="7"/>
  <c r="S246" i="7"/>
  <c r="O246" i="7"/>
  <c r="EE244" i="7"/>
  <c r="EA244" i="7"/>
  <c r="BJ244" i="7"/>
  <c r="BF244" i="7"/>
  <c r="AR244" i="7"/>
  <c r="AN244" i="7"/>
  <c r="AF244" i="7"/>
  <c r="AB244" i="7"/>
  <c r="I244" i="7"/>
  <c r="E244" i="7"/>
  <c r="EE242" i="7"/>
  <c r="EA242" i="7"/>
  <c r="BJ242" i="7"/>
  <c r="BF242" i="7"/>
  <c r="AR242" i="7"/>
  <c r="AN242" i="7"/>
  <c r="AF242" i="7"/>
  <c r="AB242" i="7"/>
  <c r="I242" i="7"/>
  <c r="E242" i="7"/>
  <c r="EE241" i="7"/>
  <c r="EA241" i="7"/>
  <c r="BJ241" i="7"/>
  <c r="BF241" i="7"/>
  <c r="AR241" i="7"/>
  <c r="AN241" i="7"/>
  <c r="AF241" i="7"/>
  <c r="AB241" i="7"/>
  <c r="I241" i="7"/>
  <c r="E241" i="7"/>
  <c r="DU239" i="7"/>
  <c r="DQ239" i="7"/>
  <c r="DI239" i="7"/>
  <c r="DE239" i="7"/>
  <c r="CA239" i="7"/>
  <c r="BW239" i="7"/>
  <c r="S239" i="7"/>
  <c r="O239" i="7"/>
  <c r="DU238" i="7"/>
  <c r="DQ238" i="7"/>
  <c r="DI238" i="7"/>
  <c r="DE238" i="7"/>
  <c r="CA238" i="7"/>
  <c r="BW238" i="7"/>
  <c r="S238" i="7"/>
  <c r="O238" i="7"/>
  <c r="DU237" i="7"/>
  <c r="DQ237" i="7"/>
  <c r="DI237" i="7"/>
  <c r="DE237" i="7"/>
  <c r="CA237" i="7"/>
  <c r="BW237" i="7"/>
  <c r="S237" i="7"/>
  <c r="O237" i="7"/>
  <c r="DU236" i="7"/>
  <c r="DQ236" i="7"/>
  <c r="DI236" i="7"/>
  <c r="DE236" i="7"/>
  <c r="CA236" i="7"/>
  <c r="BW236" i="7"/>
  <c r="S236" i="7"/>
  <c r="O236" i="7"/>
  <c r="DU235" i="7"/>
  <c r="DQ235" i="7"/>
  <c r="DI235" i="7"/>
  <c r="DE235" i="7"/>
  <c r="CA235" i="7"/>
  <c r="BW235" i="7"/>
  <c r="S235" i="7"/>
  <c r="O235" i="7"/>
  <c r="DU234" i="7"/>
  <c r="DQ234" i="7"/>
  <c r="DI234" i="7"/>
  <c r="DE234" i="7"/>
  <c r="CA234" i="7"/>
  <c r="BW234" i="7"/>
  <c r="S234" i="7"/>
  <c r="O234" i="7"/>
  <c r="DU233" i="7"/>
  <c r="DQ233" i="7"/>
  <c r="DI233" i="7"/>
  <c r="DE233" i="7"/>
  <c r="CA233" i="7"/>
  <c r="BW233" i="7"/>
  <c r="S233" i="7"/>
  <c r="O233" i="7"/>
  <c r="DU232" i="7"/>
  <c r="DQ232" i="7"/>
  <c r="DI232" i="7"/>
  <c r="DE232" i="7"/>
  <c r="CA232" i="7"/>
  <c r="BW232" i="7"/>
  <c r="S232" i="7"/>
  <c r="O232" i="7"/>
  <c r="EE230" i="7"/>
  <c r="EA230" i="7"/>
  <c r="BJ230" i="7"/>
  <c r="BF230" i="7"/>
  <c r="AR230" i="7"/>
  <c r="AN230" i="7"/>
  <c r="AF230" i="7"/>
  <c r="AB230" i="7"/>
  <c r="I230" i="7"/>
  <c r="E230" i="7"/>
  <c r="EE229" i="7"/>
  <c r="EA229" i="7"/>
  <c r="BJ229" i="7"/>
  <c r="BF229" i="7"/>
  <c r="AR229" i="7"/>
  <c r="AN229" i="7"/>
  <c r="AF229" i="7"/>
  <c r="AB229" i="7"/>
  <c r="I229" i="7"/>
  <c r="E229" i="7"/>
  <c r="EE228" i="7"/>
  <c r="EA228" i="7"/>
  <c r="BJ228" i="7"/>
  <c r="BF228" i="7"/>
  <c r="AR228" i="7"/>
  <c r="AN228" i="7"/>
  <c r="AF228" i="7"/>
  <c r="AB228" i="7"/>
  <c r="I228" i="7"/>
  <c r="E228" i="7"/>
  <c r="EE227" i="7"/>
  <c r="EA227" i="7"/>
  <c r="BJ227" i="7"/>
  <c r="BF227" i="7"/>
  <c r="AR227" i="7"/>
  <c r="AN227" i="7"/>
  <c r="AF227" i="7"/>
  <c r="AB227" i="7"/>
  <c r="I227" i="7"/>
  <c r="E227" i="7"/>
  <c r="EE226" i="7"/>
  <c r="EA226" i="7"/>
  <c r="BJ226" i="7"/>
  <c r="BF226" i="7"/>
  <c r="AR226" i="7"/>
  <c r="AN226" i="7"/>
  <c r="AF226" i="7"/>
  <c r="AB226" i="7"/>
  <c r="I226" i="7"/>
  <c r="E226" i="7"/>
  <c r="DU224" i="7"/>
  <c r="DQ224" i="7"/>
  <c r="DI224" i="7"/>
  <c r="DE224" i="7"/>
  <c r="CA224" i="7"/>
  <c r="BW224" i="7"/>
  <c r="S224" i="7"/>
  <c r="O224" i="7"/>
  <c r="EE222" i="7"/>
  <c r="EA222" i="7"/>
  <c r="BJ222" i="7"/>
  <c r="BF222" i="7"/>
  <c r="AR222" i="7"/>
  <c r="AN222" i="7"/>
  <c r="AF222" i="7"/>
  <c r="AB222" i="7"/>
  <c r="I222" i="7"/>
  <c r="E222" i="7"/>
  <c r="EE221" i="7"/>
  <c r="EA221" i="7"/>
  <c r="BJ221" i="7"/>
  <c r="BF221" i="7"/>
  <c r="AR221" i="7"/>
  <c r="AN221" i="7"/>
  <c r="AF221" i="7"/>
  <c r="AB221" i="7"/>
  <c r="I221" i="7"/>
  <c r="E221" i="7"/>
  <c r="DU219" i="7"/>
  <c r="DQ219" i="7"/>
  <c r="BJ219" i="7"/>
  <c r="BF219" i="7"/>
  <c r="AR219" i="7"/>
  <c r="AN219" i="7"/>
  <c r="AF219" i="7"/>
  <c r="AB219" i="7"/>
  <c r="I219" i="7"/>
  <c r="E219" i="7"/>
  <c r="EE218" i="7"/>
  <c r="EA218" i="7"/>
  <c r="BJ218" i="7"/>
  <c r="BF218" i="7"/>
  <c r="AR218" i="7"/>
  <c r="AN218" i="7"/>
  <c r="AF218" i="7"/>
  <c r="AB218" i="7"/>
  <c r="I218" i="7"/>
  <c r="E218" i="7"/>
  <c r="EE217" i="7"/>
  <c r="EA217" i="7"/>
  <c r="BJ217" i="7"/>
  <c r="BF217" i="7"/>
  <c r="AR217" i="7"/>
  <c r="AN217" i="7"/>
  <c r="AF217" i="7"/>
  <c r="AB217" i="7"/>
  <c r="I217" i="7"/>
  <c r="E217" i="7"/>
  <c r="EE216" i="7"/>
  <c r="EA216" i="7"/>
  <c r="BJ216" i="7"/>
  <c r="BF216" i="7"/>
  <c r="AR216" i="7"/>
  <c r="AN216" i="7"/>
  <c r="AF216" i="7"/>
  <c r="AB216" i="7"/>
  <c r="I216" i="7"/>
  <c r="E216" i="7"/>
  <c r="EE215" i="7"/>
  <c r="EA215" i="7"/>
  <c r="BJ215" i="7"/>
  <c r="BF215" i="7"/>
  <c r="AR215" i="7"/>
  <c r="AN215" i="7"/>
  <c r="AF215" i="7"/>
  <c r="AB215" i="7"/>
  <c r="I215" i="7"/>
  <c r="E215" i="7"/>
  <c r="EE214" i="7"/>
  <c r="EA214" i="7"/>
  <c r="BJ214" i="7"/>
  <c r="BF214" i="7"/>
  <c r="AR214" i="7"/>
  <c r="AN214" i="7"/>
  <c r="AF214" i="7"/>
  <c r="AB214" i="7"/>
  <c r="I214" i="7"/>
  <c r="E214" i="7"/>
  <c r="EE213" i="7"/>
  <c r="EA213" i="7"/>
  <c r="BJ213" i="7"/>
  <c r="BF213" i="7"/>
  <c r="AR213" i="7"/>
  <c r="AN213" i="7"/>
  <c r="AF213" i="7"/>
  <c r="AB213" i="7"/>
  <c r="I213" i="7"/>
  <c r="E213" i="7"/>
  <c r="EE212" i="7"/>
  <c r="EA212" i="7"/>
  <c r="BJ212" i="7"/>
  <c r="BF212" i="7"/>
  <c r="AR212" i="7"/>
  <c r="AN212" i="7"/>
  <c r="AF212" i="7"/>
  <c r="AB212" i="7"/>
  <c r="I212" i="7"/>
  <c r="E212" i="7"/>
  <c r="EE211" i="7"/>
  <c r="EA211" i="7"/>
  <c r="BJ211" i="7"/>
  <c r="BF211" i="7"/>
  <c r="AR211" i="7"/>
  <c r="AN211" i="7"/>
  <c r="AF211" i="7"/>
  <c r="AB211" i="7"/>
  <c r="I211" i="7"/>
  <c r="E211" i="7"/>
  <c r="EE210" i="7"/>
  <c r="EA210" i="7"/>
  <c r="BJ210" i="7"/>
  <c r="BF210" i="7"/>
  <c r="AR210" i="7"/>
  <c r="AN210" i="7"/>
  <c r="AF210" i="7"/>
  <c r="AB210" i="7"/>
  <c r="I210" i="7"/>
  <c r="E210" i="7"/>
  <c r="EE209" i="7"/>
  <c r="EA209" i="7"/>
  <c r="BJ209" i="7"/>
  <c r="BF209" i="7"/>
  <c r="AR209" i="7"/>
  <c r="AN209" i="7"/>
  <c r="AF209" i="7"/>
  <c r="AB209" i="7"/>
  <c r="I209" i="7"/>
  <c r="E209" i="7"/>
  <c r="DU207" i="7"/>
  <c r="DQ207" i="7"/>
  <c r="DI207" i="7"/>
  <c r="DE207" i="7"/>
  <c r="CA207" i="7"/>
  <c r="BW207" i="7"/>
  <c r="S207" i="7"/>
  <c r="O207" i="7"/>
  <c r="DU206" i="7"/>
  <c r="DQ206" i="7"/>
  <c r="DI206" i="7"/>
  <c r="DE206" i="7"/>
  <c r="CA206" i="7"/>
  <c r="BW206" i="7"/>
  <c r="S206" i="7"/>
  <c r="O206" i="7"/>
  <c r="DU205" i="7"/>
  <c r="DQ205" i="7"/>
  <c r="DI205" i="7"/>
  <c r="DE205" i="7"/>
  <c r="CA205" i="7"/>
  <c r="BW205" i="7"/>
  <c r="S205" i="7"/>
  <c r="O205" i="7"/>
  <c r="DU204" i="7"/>
  <c r="DQ204" i="7"/>
  <c r="DI204" i="7"/>
  <c r="DE204" i="7"/>
  <c r="CA204" i="7"/>
  <c r="BW204" i="7"/>
  <c r="S204" i="7"/>
  <c r="O204" i="7"/>
  <c r="DU203" i="7"/>
  <c r="DQ203" i="7"/>
  <c r="DI203" i="7"/>
  <c r="DE203" i="7"/>
  <c r="CA203" i="7"/>
  <c r="BW203" i="7"/>
  <c r="S203" i="7"/>
  <c r="O203" i="7"/>
  <c r="DU202" i="7"/>
  <c r="DQ202" i="7"/>
  <c r="DI202" i="7"/>
  <c r="DE202" i="7"/>
  <c r="CA202" i="7"/>
  <c r="BW202" i="7"/>
  <c r="S202" i="7"/>
  <c r="O202" i="7"/>
  <c r="DU201" i="7"/>
  <c r="DQ201" i="7"/>
  <c r="DI201" i="7"/>
  <c r="DE201" i="7"/>
  <c r="CA201" i="7"/>
  <c r="BW201" i="7"/>
  <c r="S201" i="7"/>
  <c r="O201" i="7"/>
  <c r="DU200" i="7"/>
  <c r="DQ200" i="7"/>
  <c r="DI200" i="7"/>
  <c r="DE200" i="7"/>
  <c r="CA200" i="7"/>
  <c r="BW200" i="7"/>
  <c r="S200" i="7"/>
  <c r="O200" i="7"/>
  <c r="EE198" i="7"/>
  <c r="EA198" i="7"/>
  <c r="BJ198" i="7"/>
  <c r="BF198" i="7"/>
  <c r="AR198" i="7"/>
  <c r="AN198" i="7"/>
  <c r="AF198" i="7"/>
  <c r="AB198" i="7"/>
  <c r="I198" i="7"/>
  <c r="E198" i="7"/>
  <c r="EE197" i="7"/>
  <c r="EA197" i="7"/>
  <c r="BJ197" i="7"/>
  <c r="BF197" i="7"/>
  <c r="AR197" i="7"/>
  <c r="AN197" i="7"/>
  <c r="AF197" i="7"/>
  <c r="AB197" i="7"/>
  <c r="I197" i="7"/>
  <c r="E197" i="7"/>
  <c r="EE196" i="7"/>
  <c r="EA196" i="7"/>
  <c r="BJ196" i="7"/>
  <c r="BF196" i="7"/>
  <c r="AR196" i="7"/>
  <c r="AN196" i="7"/>
  <c r="AF196" i="7"/>
  <c r="AB196" i="7"/>
  <c r="I196" i="7"/>
  <c r="E196" i="7"/>
  <c r="EE193" i="7"/>
  <c r="EA193" i="7"/>
  <c r="BJ193" i="7"/>
  <c r="BF193" i="7"/>
  <c r="AR193" i="7"/>
  <c r="AN193" i="7"/>
  <c r="AF193" i="7"/>
  <c r="AB193" i="7"/>
  <c r="I193" i="7"/>
  <c r="E193" i="7"/>
  <c r="DU191" i="7"/>
  <c r="DQ191" i="7"/>
  <c r="DI191" i="7"/>
  <c r="DE191" i="7"/>
  <c r="CA191" i="7"/>
  <c r="BW191" i="7"/>
  <c r="S191" i="7"/>
  <c r="O191" i="7"/>
  <c r="DU190" i="7"/>
  <c r="DQ190" i="7"/>
  <c r="DI190" i="7"/>
  <c r="DE190" i="7"/>
  <c r="CA190" i="7"/>
  <c r="BW190" i="7"/>
  <c r="S190" i="7"/>
  <c r="O190" i="7"/>
  <c r="DU189" i="7"/>
  <c r="DQ189" i="7"/>
  <c r="DI189" i="7"/>
  <c r="DE189" i="7"/>
  <c r="CA189" i="7"/>
  <c r="BW189" i="7"/>
  <c r="S189" i="7"/>
  <c r="O189" i="7"/>
  <c r="DU188" i="7"/>
  <c r="DQ188" i="7"/>
  <c r="DI188" i="7"/>
  <c r="DE188" i="7"/>
  <c r="CA188" i="7"/>
  <c r="BW188" i="7"/>
  <c r="S188" i="7"/>
  <c r="O188" i="7"/>
  <c r="DU187" i="7"/>
  <c r="DQ187" i="7"/>
  <c r="DI187" i="7"/>
  <c r="DE187" i="7"/>
  <c r="CA187" i="7"/>
  <c r="BW187" i="7"/>
  <c r="S187" i="7"/>
  <c r="O187" i="7"/>
  <c r="DU186" i="7"/>
  <c r="DQ186" i="7"/>
  <c r="DI186" i="7"/>
  <c r="DE186" i="7"/>
  <c r="CA186" i="7"/>
  <c r="BW186" i="7"/>
  <c r="S186" i="7"/>
  <c r="O186" i="7"/>
  <c r="DU185" i="7"/>
  <c r="DQ185" i="7"/>
  <c r="DI185" i="7"/>
  <c r="DE185" i="7"/>
  <c r="CA185" i="7"/>
  <c r="BW185" i="7"/>
  <c r="S185" i="7"/>
  <c r="O185" i="7"/>
  <c r="DU184" i="7"/>
  <c r="DQ184" i="7"/>
  <c r="DI184" i="7"/>
  <c r="DE184" i="7"/>
  <c r="CA184" i="7"/>
  <c r="BW184" i="7"/>
  <c r="S184" i="7"/>
  <c r="O184" i="7"/>
  <c r="DU183" i="7"/>
  <c r="DQ183" i="7"/>
  <c r="DI183" i="7"/>
  <c r="DE183" i="7"/>
  <c r="CA183" i="7"/>
  <c r="BW183" i="7"/>
  <c r="S183" i="7"/>
  <c r="O183" i="7"/>
  <c r="DU182" i="7"/>
  <c r="DQ182" i="7"/>
  <c r="DI182" i="7"/>
  <c r="DE182" i="7"/>
  <c r="CA182" i="7"/>
  <c r="BW182" i="7"/>
  <c r="S182" i="7"/>
  <c r="O182" i="7"/>
  <c r="DU181" i="7"/>
  <c r="DQ181" i="7"/>
  <c r="DI181" i="7"/>
  <c r="DE181" i="7"/>
  <c r="CA181" i="7"/>
  <c r="BW181" i="7"/>
  <c r="S181" i="7"/>
  <c r="O181" i="7"/>
  <c r="DU180" i="7"/>
  <c r="DQ180" i="7"/>
  <c r="DI180" i="7"/>
  <c r="DE180" i="7"/>
  <c r="CA180" i="7"/>
  <c r="BW180" i="7"/>
  <c r="S180" i="7"/>
  <c r="O180" i="7"/>
  <c r="DU179" i="7"/>
  <c r="DQ179" i="7"/>
  <c r="DI179" i="7"/>
  <c r="DE179" i="7"/>
  <c r="CA179" i="7"/>
  <c r="BW179" i="7"/>
  <c r="S179" i="7"/>
  <c r="O179" i="7"/>
  <c r="DU178" i="7"/>
  <c r="BJ178" i="7"/>
  <c r="BF178" i="7"/>
  <c r="S178" i="7"/>
  <c r="O178" i="7"/>
  <c r="DU177" i="7"/>
  <c r="DQ177" i="7"/>
  <c r="DI177" i="7"/>
  <c r="DE177" i="7"/>
  <c r="CA177" i="7"/>
  <c r="BW177" i="7"/>
  <c r="S177" i="7"/>
  <c r="O177" i="7"/>
  <c r="DU176" i="7"/>
  <c r="DQ176" i="7"/>
  <c r="DI176" i="7"/>
  <c r="DE176" i="7"/>
  <c r="CA176" i="7"/>
  <c r="BW176" i="7"/>
  <c r="S176" i="7"/>
  <c r="O176" i="7"/>
  <c r="EA175" i="7"/>
  <c r="BJ175" i="7"/>
  <c r="BF175" i="7"/>
  <c r="S175" i="7"/>
  <c r="O175" i="7"/>
  <c r="EA174" i="7"/>
  <c r="BJ174" i="7"/>
  <c r="BF174" i="7"/>
  <c r="S174" i="7"/>
  <c r="O174" i="7"/>
  <c r="DU173" i="7"/>
  <c r="DQ173" i="7"/>
  <c r="DI173" i="7"/>
  <c r="DE173" i="7"/>
  <c r="CA173" i="7"/>
  <c r="BW173" i="7"/>
  <c r="S173" i="7"/>
  <c r="O173" i="7"/>
  <c r="EE171" i="7"/>
  <c r="EA171" i="7"/>
  <c r="BJ171" i="7"/>
  <c r="BF171" i="7"/>
  <c r="AR171" i="7"/>
  <c r="AN171" i="7"/>
  <c r="AF171" i="7"/>
  <c r="AB171" i="7"/>
  <c r="I171" i="7"/>
  <c r="E171" i="7"/>
  <c r="DU169" i="7"/>
  <c r="DQ169" i="7"/>
  <c r="DI169" i="7"/>
  <c r="DE169" i="7"/>
  <c r="CA169" i="7"/>
  <c r="BW169" i="7"/>
  <c r="S169" i="7"/>
  <c r="O169" i="7"/>
  <c r="DU168" i="7"/>
  <c r="DQ168" i="7"/>
  <c r="DI168" i="7"/>
  <c r="DE168" i="7"/>
  <c r="CA168" i="7"/>
  <c r="BW168" i="7"/>
  <c r="S168" i="7"/>
  <c r="O168" i="7"/>
  <c r="DU167" i="7"/>
  <c r="DQ167" i="7"/>
  <c r="DI167" i="7"/>
  <c r="DE167" i="7"/>
  <c r="CA167" i="7"/>
  <c r="BW167" i="7"/>
  <c r="S167" i="7"/>
  <c r="O167" i="7"/>
  <c r="DU166" i="7"/>
  <c r="DQ166" i="7"/>
  <c r="DI166" i="7"/>
  <c r="DE166" i="7"/>
  <c r="CA166" i="7"/>
  <c r="BW166" i="7"/>
  <c r="S166" i="7"/>
  <c r="O166" i="7"/>
  <c r="DU165" i="7"/>
  <c r="DQ165" i="7"/>
  <c r="DI165" i="7"/>
  <c r="DE165" i="7"/>
  <c r="CA165" i="7"/>
  <c r="BW165" i="7"/>
  <c r="S165" i="7"/>
  <c r="O165" i="7"/>
  <c r="DU164" i="7"/>
  <c r="DQ164" i="7"/>
  <c r="AI246" i="13"/>
  <c r="AI158" i="13"/>
  <c r="AI152" i="13"/>
  <c r="AI143" i="13"/>
  <c r="AI140" i="13"/>
  <c r="AI136" i="13"/>
  <c r="AI134" i="13"/>
  <c r="AI132" i="13"/>
  <c r="AI105" i="13"/>
  <c r="AI83" i="13"/>
  <c r="AI81" i="13"/>
  <c r="AI79" i="13"/>
  <c r="AI77" i="13"/>
  <c r="AI75" i="13"/>
  <c r="AI73" i="13"/>
  <c r="AI71" i="13"/>
  <c r="AI63" i="13"/>
  <c r="AI41" i="13"/>
  <c r="AI20" i="13"/>
  <c r="DU205" i="11"/>
  <c r="DI205" i="11"/>
  <c r="CA205" i="11"/>
  <c r="O205" i="11"/>
  <c r="DQ204" i="11"/>
  <c r="BW204" i="11"/>
  <c r="AN204" i="11"/>
  <c r="S204" i="11"/>
  <c r="E204" i="11"/>
  <c r="EA203" i="11"/>
  <c r="BJ203" i="11"/>
  <c r="AN203" i="11"/>
  <c r="AB203" i="11"/>
  <c r="I203" i="11"/>
  <c r="EE202" i="11"/>
  <c r="BJ202" i="11"/>
  <c r="AN202" i="11"/>
  <c r="AB202" i="11"/>
  <c r="I202" i="11"/>
  <c r="EE201" i="11"/>
  <c r="BJ201" i="11"/>
  <c r="AN201" i="11"/>
  <c r="AB201" i="11"/>
  <c r="I201" i="11"/>
  <c r="EE200" i="11"/>
  <c r="BJ200" i="11"/>
  <c r="AN200" i="11"/>
  <c r="AB200" i="11"/>
  <c r="I200" i="11"/>
  <c r="EE199" i="11"/>
  <c r="BJ199" i="11"/>
  <c r="AN199" i="11"/>
  <c r="AB199" i="11"/>
  <c r="I199" i="11"/>
  <c r="EE198" i="11"/>
  <c r="BJ198" i="11"/>
  <c r="AN198" i="11"/>
  <c r="AB198" i="11"/>
  <c r="I198" i="11"/>
  <c r="EE197" i="11"/>
  <c r="BJ197" i="11"/>
  <c r="AN197" i="11"/>
  <c r="AB197" i="11"/>
  <c r="I197" i="11"/>
  <c r="EE196" i="11"/>
  <c r="BJ196" i="11"/>
  <c r="AN196" i="11"/>
  <c r="AB196" i="11"/>
  <c r="I196" i="11"/>
  <c r="EE195" i="11"/>
  <c r="BJ195" i="11"/>
  <c r="AN195" i="11"/>
  <c r="AB195" i="11"/>
  <c r="I195" i="11"/>
  <c r="EE194" i="11"/>
  <c r="BJ194" i="11"/>
  <c r="AN194" i="11"/>
  <c r="AB194" i="11"/>
  <c r="I194" i="11"/>
  <c r="DU193" i="11"/>
  <c r="CA193" i="11"/>
  <c r="AR193" i="11"/>
  <c r="S193" i="11"/>
  <c r="E193" i="11"/>
  <c r="EA192" i="11"/>
  <c r="BF192" i="11"/>
  <c r="AR192" i="11"/>
  <c r="AF192" i="11"/>
  <c r="E192" i="11"/>
  <c r="EA191" i="11"/>
  <c r="BF191" i="11"/>
  <c r="AR191" i="11"/>
  <c r="AF191" i="11"/>
  <c r="E191" i="11"/>
  <c r="DQ189" i="11"/>
  <c r="DE189" i="11"/>
  <c r="BW189" i="11"/>
  <c r="S189" i="11"/>
  <c r="DQ187" i="11"/>
  <c r="DE187" i="11"/>
  <c r="BW187" i="11"/>
  <c r="S187" i="11"/>
  <c r="DU186" i="11"/>
  <c r="DI186" i="11"/>
  <c r="CA186" i="11"/>
  <c r="O186" i="11"/>
  <c r="EA184" i="11"/>
  <c r="BJ184" i="11"/>
  <c r="AN184" i="11"/>
  <c r="AB184" i="11"/>
  <c r="I184" i="11"/>
  <c r="EE183" i="11"/>
  <c r="BF183" i="11"/>
  <c r="AR183" i="11"/>
  <c r="AF183" i="11"/>
  <c r="E183" i="11"/>
  <c r="EA182" i="11"/>
  <c r="BF182" i="11"/>
  <c r="AR182" i="11"/>
  <c r="AF182" i="11"/>
  <c r="E182" i="11"/>
  <c r="EA181" i="11"/>
  <c r="BF181" i="11"/>
  <c r="AR181" i="11"/>
  <c r="AF181" i="11"/>
  <c r="E181" i="11"/>
  <c r="EA180" i="11"/>
  <c r="BF180" i="11"/>
  <c r="AR180" i="11"/>
  <c r="AF180" i="11"/>
  <c r="E180" i="11"/>
  <c r="EA179" i="11"/>
  <c r="BF179" i="11"/>
  <c r="AR179" i="11"/>
  <c r="AF179" i="11"/>
  <c r="E179" i="11"/>
  <c r="EA178" i="11"/>
  <c r="BF178" i="11"/>
  <c r="AR178" i="11"/>
  <c r="AF178" i="11"/>
  <c r="E178" i="11"/>
  <c r="DQ176" i="11"/>
  <c r="DE176" i="11"/>
  <c r="BW176" i="11"/>
  <c r="S176" i="11"/>
  <c r="DU175" i="11"/>
  <c r="DI175" i="11"/>
  <c r="CA175" i="11"/>
  <c r="O175" i="11"/>
  <c r="DQ174" i="11"/>
  <c r="DE174" i="11"/>
  <c r="BW174" i="11"/>
  <c r="S174" i="11"/>
  <c r="DU173" i="11"/>
  <c r="DI173" i="11"/>
  <c r="CA173" i="11"/>
  <c r="O173" i="11"/>
  <c r="EE171" i="11"/>
  <c r="BJ171" i="11"/>
  <c r="AN171" i="11"/>
  <c r="AB171" i="11"/>
  <c r="I171" i="11"/>
  <c r="DU169" i="11"/>
  <c r="DI169" i="11"/>
  <c r="CA169" i="11"/>
  <c r="O169" i="11"/>
  <c r="DQ168" i="11"/>
  <c r="DE168" i="11"/>
  <c r="BW168" i="11"/>
  <c r="S168" i="11"/>
  <c r="EE166" i="11"/>
  <c r="BJ166" i="11"/>
  <c r="AN166" i="11"/>
  <c r="AB166" i="11"/>
  <c r="I166" i="11"/>
  <c r="EE165" i="11"/>
  <c r="BJ165" i="11"/>
  <c r="AN165" i="11"/>
  <c r="AB165" i="11"/>
  <c r="I165" i="11"/>
  <c r="EE164" i="11"/>
  <c r="BF164" i="11"/>
  <c r="AR164" i="11"/>
  <c r="AF164" i="11"/>
  <c r="E164" i="11"/>
  <c r="EA163" i="11"/>
  <c r="BF163" i="11"/>
  <c r="AR163" i="11"/>
  <c r="AF163" i="11"/>
  <c r="E163" i="11"/>
  <c r="DQ161" i="11"/>
  <c r="DE161" i="11"/>
  <c r="BW161" i="11"/>
  <c r="S161" i="11"/>
  <c r="DU160" i="11"/>
  <c r="DI160" i="11"/>
  <c r="BW160" i="11"/>
  <c r="S160" i="11"/>
  <c r="DU159" i="11"/>
  <c r="DI159" i="11"/>
  <c r="CA159" i="11"/>
  <c r="O159" i="11"/>
  <c r="DQ158" i="11"/>
  <c r="DE158" i="11"/>
  <c r="BW158" i="11"/>
  <c r="S158" i="11"/>
  <c r="DU157" i="11"/>
  <c r="DI157" i="11"/>
  <c r="CA157" i="11"/>
  <c r="O157" i="11"/>
  <c r="DQ156" i="11"/>
  <c r="DE156" i="11"/>
  <c r="BW156" i="11"/>
  <c r="S156" i="11"/>
  <c r="DU155" i="11"/>
  <c r="DI155" i="11"/>
  <c r="CA155" i="11"/>
  <c r="O155" i="11"/>
  <c r="EE153" i="11"/>
  <c r="BJ153" i="11"/>
  <c r="AN153" i="11"/>
  <c r="AB153" i="11"/>
  <c r="I153" i="11"/>
  <c r="EE152" i="11"/>
  <c r="BJ152" i="11"/>
  <c r="AN152" i="11"/>
  <c r="AB152" i="11"/>
  <c r="I152" i="11"/>
  <c r="EE151" i="11"/>
  <c r="BJ151" i="11"/>
  <c r="AN151" i="11"/>
  <c r="AB151" i="11"/>
  <c r="I151" i="11"/>
  <c r="DQ148" i="11"/>
  <c r="DE148" i="11"/>
  <c r="BW148" i="11"/>
  <c r="S148" i="11"/>
  <c r="EA146" i="11"/>
  <c r="BF146" i="11"/>
  <c r="AR146" i="11"/>
  <c r="AF146" i="11"/>
  <c r="E146" i="11"/>
  <c r="EA145" i="11"/>
  <c r="BJ145" i="11"/>
  <c r="AN145" i="11"/>
  <c r="AB145" i="11"/>
  <c r="I145" i="11"/>
  <c r="EE144" i="11"/>
  <c r="BF144" i="11"/>
  <c r="AR144" i="11"/>
  <c r="AF144" i="11"/>
  <c r="E144" i="11"/>
  <c r="EA143" i="11"/>
  <c r="BJ143" i="11"/>
  <c r="AN143" i="11"/>
  <c r="AB143" i="11"/>
  <c r="I143" i="11"/>
  <c r="EE142" i="11"/>
  <c r="BF142" i="11"/>
  <c r="AR142" i="11"/>
  <c r="AF142" i="11"/>
  <c r="E142" i="11"/>
  <c r="EA141" i="11"/>
  <c r="BJ141" i="11"/>
  <c r="AN141" i="11"/>
  <c r="AB141" i="11"/>
  <c r="I141" i="11"/>
  <c r="EE140" i="11"/>
  <c r="BF140" i="11"/>
  <c r="AR140" i="11"/>
  <c r="AF140" i="11"/>
  <c r="E140" i="11"/>
  <c r="EA139" i="11"/>
  <c r="BJ139" i="11"/>
  <c r="AN139" i="11"/>
  <c r="AB139" i="11"/>
  <c r="I139" i="11"/>
  <c r="EE138" i="11"/>
  <c r="BJ138" i="11"/>
  <c r="AN138" i="11"/>
  <c r="AB138" i="11"/>
  <c r="I138" i="11"/>
  <c r="DI137" i="11"/>
  <c r="BW137" i="11"/>
  <c r="AR137" i="11"/>
  <c r="I137" i="11"/>
  <c r="BF136" i="11"/>
  <c r="AR136" i="11"/>
  <c r="AF136" i="11"/>
  <c r="E136" i="11"/>
  <c r="EA135" i="11"/>
  <c r="BF135" i="11"/>
  <c r="AR135" i="11"/>
  <c r="AF135" i="11"/>
  <c r="E135" i="11"/>
  <c r="DQ134" i="11"/>
  <c r="DE134" i="11"/>
  <c r="CA134" i="11"/>
  <c r="AR134" i="11"/>
  <c r="AF134" i="11"/>
  <c r="E134" i="11"/>
  <c r="DQ133" i="11"/>
  <c r="DE133" i="11"/>
  <c r="CA133" i="11"/>
  <c r="AR133" i="11"/>
  <c r="AF133" i="11"/>
  <c r="E133" i="11"/>
  <c r="EA132" i="11"/>
  <c r="BF132" i="11"/>
  <c r="AR132" i="11"/>
  <c r="AF132" i="11"/>
  <c r="E132" i="11"/>
  <c r="DQ130" i="11"/>
  <c r="DE130" i="11"/>
  <c r="BW130" i="11"/>
  <c r="S130" i="11"/>
  <c r="EA128" i="11"/>
  <c r="BF128" i="11"/>
  <c r="AR128" i="11"/>
  <c r="AF128" i="11"/>
  <c r="E128" i="11"/>
  <c r="EA127" i="11"/>
  <c r="BF127" i="11"/>
  <c r="AR127" i="11"/>
  <c r="AF127" i="11"/>
  <c r="E127" i="11"/>
  <c r="DQ125" i="11"/>
  <c r="DE125" i="11"/>
  <c r="BW125" i="11"/>
  <c r="S125" i="11"/>
  <c r="DU124" i="11"/>
  <c r="DI124" i="11"/>
  <c r="BW124" i="11"/>
  <c r="S124" i="11"/>
  <c r="DU123" i="11"/>
  <c r="DI123" i="11"/>
  <c r="BW123" i="11"/>
  <c r="S123" i="11"/>
  <c r="DU122" i="11"/>
  <c r="DI122" i="11"/>
  <c r="BW122" i="11"/>
  <c r="S122" i="11"/>
  <c r="DU121" i="11"/>
  <c r="DI121" i="11"/>
  <c r="CA121" i="11"/>
  <c r="O121" i="11"/>
  <c r="DQ120" i="11"/>
  <c r="DE120" i="11"/>
  <c r="CA120" i="11"/>
  <c r="O120" i="11"/>
  <c r="DQ119" i="11"/>
  <c r="DE119" i="11"/>
  <c r="BW119" i="11"/>
  <c r="S119" i="11"/>
  <c r="EA117" i="11"/>
  <c r="BF117" i="11"/>
  <c r="AR117" i="11"/>
  <c r="AF117" i="11"/>
  <c r="E117" i="11"/>
  <c r="EA116" i="11"/>
  <c r="BF116" i="11"/>
  <c r="AR116" i="11"/>
  <c r="AF116" i="11"/>
  <c r="E116" i="11"/>
  <c r="EA115" i="11"/>
  <c r="BF115" i="11"/>
  <c r="AR115" i="11"/>
  <c r="AF115" i="11"/>
  <c r="E115" i="11"/>
  <c r="EA114" i="11"/>
  <c r="BJ114" i="11"/>
  <c r="AN114" i="11"/>
  <c r="AB114" i="11"/>
  <c r="I114" i="11"/>
  <c r="EE113" i="11"/>
  <c r="BJ113" i="11"/>
  <c r="AN113" i="11"/>
  <c r="AB113" i="11"/>
  <c r="I113" i="11"/>
  <c r="EE112" i="11"/>
  <c r="BJ112" i="11"/>
  <c r="AN112" i="11"/>
  <c r="AB112" i="11"/>
  <c r="I112" i="11"/>
  <c r="DU110" i="11"/>
  <c r="DI110" i="11"/>
  <c r="CA110" i="11"/>
  <c r="O110" i="11"/>
  <c r="DQ109" i="11"/>
  <c r="DE109" i="11"/>
  <c r="BW109" i="11"/>
  <c r="S109" i="11"/>
  <c r="DU108" i="11"/>
  <c r="DI108" i="11"/>
  <c r="CA108" i="11"/>
  <c r="O108" i="11"/>
  <c r="DQ107" i="11"/>
  <c r="DE107" i="11"/>
  <c r="BW107" i="11"/>
  <c r="S107" i="11"/>
  <c r="DU106" i="11"/>
  <c r="DI106" i="11"/>
  <c r="CA106" i="11"/>
  <c r="O106" i="11"/>
  <c r="DQ105" i="11"/>
  <c r="DE105" i="11"/>
  <c r="BW105" i="11"/>
  <c r="S105" i="11"/>
  <c r="DU104" i="11"/>
  <c r="DI104" i="11"/>
  <c r="CA104" i="11"/>
  <c r="O104" i="11"/>
  <c r="DQ103" i="11"/>
  <c r="DE103" i="11"/>
  <c r="BW103" i="11"/>
  <c r="S103" i="11"/>
  <c r="DU102" i="11"/>
  <c r="DI102" i="11"/>
  <c r="CA102" i="11"/>
  <c r="O102" i="11"/>
  <c r="DQ101" i="11"/>
  <c r="DE101" i="11"/>
  <c r="CA101" i="11"/>
  <c r="O101" i="11"/>
  <c r="DQ100" i="11"/>
  <c r="DE100" i="11"/>
  <c r="BW100" i="11"/>
  <c r="S100" i="11"/>
  <c r="DU99" i="11"/>
  <c r="DI99" i="11"/>
  <c r="CA99" i="11"/>
  <c r="AR99" i="11"/>
  <c r="AN99" i="11"/>
  <c r="AF99" i="11"/>
  <c r="AB99" i="11"/>
  <c r="I99" i="11"/>
  <c r="E99" i="11"/>
  <c r="EE98" i="11"/>
  <c r="EA98" i="11"/>
  <c r="BJ98" i="11"/>
  <c r="BF98" i="11"/>
  <c r="AR98" i="11"/>
  <c r="AN98" i="11"/>
  <c r="AF98" i="11"/>
  <c r="AB98" i="11"/>
  <c r="I98" i="11"/>
  <c r="E98" i="11"/>
  <c r="EE97" i="11"/>
  <c r="EA97" i="11"/>
  <c r="BJ97" i="11"/>
  <c r="BF97" i="11"/>
  <c r="AR97" i="11"/>
  <c r="AN97" i="11"/>
  <c r="AF97" i="11"/>
  <c r="AB97" i="11"/>
  <c r="I97" i="11"/>
  <c r="E97" i="11"/>
  <c r="EE94" i="11"/>
  <c r="EA94" i="11"/>
  <c r="BJ94" i="11"/>
  <c r="BF94" i="11"/>
  <c r="AR94" i="11"/>
  <c r="AN94" i="11"/>
  <c r="AF94" i="11"/>
  <c r="AB94" i="11"/>
  <c r="I94" i="11"/>
  <c r="E94" i="11"/>
  <c r="EE93" i="11"/>
  <c r="DU93" i="11"/>
  <c r="AR93" i="11"/>
  <c r="AN93" i="11"/>
  <c r="AF93" i="11"/>
  <c r="S93" i="11"/>
  <c r="I93" i="11"/>
  <c r="E93" i="11"/>
  <c r="EE92" i="11"/>
  <c r="EA92" i="11"/>
  <c r="BJ92" i="11"/>
  <c r="BF92" i="11"/>
  <c r="AR92" i="11"/>
  <c r="AN92" i="11"/>
  <c r="AF92" i="11"/>
  <c r="AB92" i="11"/>
  <c r="I92" i="11"/>
  <c r="E92" i="11"/>
  <c r="EE91" i="11"/>
  <c r="EA91" i="11"/>
  <c r="BJ91" i="11"/>
  <c r="BF91" i="11"/>
  <c r="AR91" i="11"/>
  <c r="AN91" i="11"/>
  <c r="AF91" i="11"/>
  <c r="AB91" i="11"/>
  <c r="I91" i="11"/>
  <c r="E91" i="11"/>
  <c r="EE90" i="11"/>
  <c r="EA90" i="11"/>
  <c r="BJ90" i="11"/>
  <c r="BF90" i="11"/>
  <c r="AR90" i="11"/>
  <c r="AN90" i="11"/>
  <c r="AF90" i="11"/>
  <c r="AB90" i="11"/>
  <c r="I90" i="11"/>
  <c r="E90" i="11"/>
  <c r="EE89" i="11"/>
  <c r="EA89" i="11"/>
  <c r="BJ89" i="11"/>
  <c r="BF89" i="11"/>
  <c r="AR89" i="11"/>
  <c r="AN89" i="11"/>
  <c r="AF89" i="11"/>
  <c r="AB89" i="11"/>
  <c r="I89" i="11"/>
  <c r="E89" i="11"/>
  <c r="EE88" i="11"/>
  <c r="EA88" i="11"/>
  <c r="BJ88" i="11"/>
  <c r="BF88" i="11"/>
  <c r="AR88" i="11"/>
  <c r="AN88" i="11"/>
  <c r="AF88" i="11"/>
  <c r="AB88" i="11"/>
  <c r="I88" i="11"/>
  <c r="E88" i="11"/>
  <c r="EE87" i="11"/>
  <c r="EA87" i="11"/>
  <c r="BJ87" i="11"/>
  <c r="BF87" i="11"/>
  <c r="AR87" i="11"/>
  <c r="AN87" i="11"/>
  <c r="AF87" i="11"/>
  <c r="AB87" i="11"/>
  <c r="I87" i="11"/>
  <c r="E87" i="11"/>
  <c r="EE86" i="11"/>
  <c r="EA86" i="11"/>
  <c r="BJ86" i="11"/>
  <c r="BF86" i="11"/>
  <c r="AR86" i="11"/>
  <c r="AN86" i="11"/>
  <c r="AF86" i="11"/>
  <c r="AB86" i="11"/>
  <c r="I86" i="11"/>
  <c r="E86" i="11"/>
  <c r="DU84" i="11"/>
  <c r="DQ84" i="11"/>
  <c r="DI84" i="11"/>
  <c r="DE84" i="11"/>
  <c r="CA84" i="11"/>
  <c r="BW84" i="11"/>
  <c r="S84" i="11"/>
  <c r="O84" i="11"/>
  <c r="DU83" i="11"/>
  <c r="DQ83" i="11"/>
  <c r="DI83" i="11"/>
  <c r="DE83" i="11"/>
  <c r="CA83" i="11"/>
  <c r="BW83" i="11"/>
  <c r="S83" i="11"/>
  <c r="O83" i="11"/>
  <c r="EE81" i="11"/>
  <c r="EA81" i="11"/>
  <c r="BJ81" i="11"/>
  <c r="BF81" i="11"/>
  <c r="AR81" i="11"/>
  <c r="AN81" i="11"/>
  <c r="AF81" i="11"/>
  <c r="AB81" i="11"/>
  <c r="I81" i="11"/>
  <c r="E81" i="11"/>
  <c r="EE80" i="11"/>
  <c r="EA80" i="11"/>
  <c r="BJ80" i="11"/>
  <c r="BF80" i="11"/>
  <c r="AR80" i="11"/>
  <c r="AN80" i="11"/>
  <c r="AF80" i="11"/>
  <c r="AB80" i="11"/>
  <c r="I80" i="11"/>
  <c r="E80" i="11"/>
  <c r="EE79" i="11"/>
  <c r="EA79" i="11"/>
  <c r="BJ79" i="11"/>
  <c r="BF79" i="11"/>
  <c r="AR79" i="11"/>
  <c r="AN79" i="11"/>
  <c r="AF79" i="11"/>
  <c r="AB79" i="11"/>
  <c r="I79" i="11"/>
  <c r="E79" i="11"/>
  <c r="DU77" i="11"/>
  <c r="DQ77" i="11"/>
  <c r="DI77" i="11"/>
  <c r="DE77" i="11"/>
  <c r="CA77" i="11"/>
  <c r="BW77" i="11"/>
  <c r="S77" i="11"/>
  <c r="O77" i="11"/>
  <c r="DU76" i="11"/>
  <c r="DQ76" i="11"/>
  <c r="DI76" i="11"/>
  <c r="DE76" i="11"/>
  <c r="CA76" i="11"/>
  <c r="BW76" i="11"/>
  <c r="S76" i="11"/>
  <c r="O76" i="11"/>
  <c r="EE73" i="11"/>
  <c r="EA73" i="11"/>
  <c r="BJ73" i="11"/>
  <c r="BF73" i="11"/>
  <c r="AR73" i="11"/>
  <c r="AN73" i="11"/>
  <c r="AF73" i="11"/>
  <c r="AB73" i="11"/>
  <c r="I73" i="11"/>
  <c r="E73" i="11"/>
  <c r="EE72" i="11"/>
  <c r="EA72" i="11"/>
  <c r="BJ72" i="11"/>
  <c r="BF72" i="11"/>
  <c r="AR72" i="11"/>
  <c r="AN72" i="11"/>
  <c r="AF72" i="11"/>
  <c r="AB72" i="11"/>
  <c r="I72" i="11"/>
  <c r="E72" i="11"/>
  <c r="DU69" i="11"/>
  <c r="DQ69" i="11"/>
  <c r="DI69" i="11"/>
  <c r="DE69" i="11"/>
  <c r="CA69" i="11"/>
  <c r="BW69" i="11"/>
  <c r="AR69" i="11"/>
  <c r="AN69" i="11"/>
  <c r="AF69" i="11"/>
  <c r="AB69" i="11"/>
  <c r="I69" i="11"/>
  <c r="E69" i="11"/>
  <c r="EE68" i="11"/>
  <c r="EA68" i="11"/>
  <c r="BJ68" i="11"/>
  <c r="BF68" i="11"/>
  <c r="AR68" i="11"/>
  <c r="AN68" i="11"/>
  <c r="AF68" i="11"/>
  <c r="AB68" i="11"/>
  <c r="I68" i="11"/>
  <c r="E68" i="11"/>
  <c r="EE67" i="11"/>
  <c r="EA67" i="11"/>
  <c r="BJ67" i="11"/>
  <c r="BF67" i="11"/>
  <c r="AR67" i="11"/>
  <c r="AN67" i="11"/>
  <c r="AF67" i="11"/>
  <c r="AB67" i="11"/>
  <c r="I67" i="11"/>
  <c r="E67" i="11"/>
  <c r="EE66" i="11"/>
  <c r="EA66" i="11"/>
  <c r="BJ66" i="11"/>
  <c r="BF66" i="11"/>
  <c r="AR66" i="11"/>
  <c r="AN66" i="11"/>
  <c r="AF66" i="11"/>
  <c r="AB66" i="11"/>
  <c r="I66" i="11"/>
  <c r="E66" i="11"/>
  <c r="EE65" i="11"/>
  <c r="EA65" i="11"/>
  <c r="BJ65" i="11"/>
  <c r="BF65" i="11"/>
  <c r="AR65" i="11"/>
  <c r="AN65" i="11"/>
  <c r="AF65" i="11"/>
  <c r="AB65" i="11"/>
  <c r="I65" i="11"/>
  <c r="E65" i="11"/>
  <c r="EE64" i="11"/>
  <c r="EA64" i="11"/>
  <c r="BJ64" i="11"/>
  <c r="BF64" i="11"/>
  <c r="AR64" i="11"/>
  <c r="AN64" i="11"/>
  <c r="AF64" i="11"/>
  <c r="AB64" i="11"/>
  <c r="I64" i="11"/>
  <c r="E64" i="11"/>
  <c r="EE63" i="11"/>
  <c r="EA63" i="11"/>
  <c r="BJ63" i="11"/>
  <c r="BF63" i="11"/>
  <c r="AR63" i="11"/>
  <c r="AN63" i="11"/>
  <c r="AF63" i="11"/>
  <c r="AB63" i="11"/>
  <c r="I63" i="11"/>
  <c r="E63" i="11"/>
  <c r="EE62" i="11"/>
  <c r="EA62" i="11"/>
  <c r="BJ62" i="11"/>
  <c r="BF62" i="11"/>
  <c r="AR62" i="11"/>
  <c r="AN62" i="11"/>
  <c r="AF62" i="11"/>
  <c r="AB62" i="11"/>
  <c r="I62" i="11"/>
  <c r="E62" i="11"/>
  <c r="EE61" i="11"/>
  <c r="EA61" i="11"/>
  <c r="BJ61" i="11"/>
  <c r="BF61" i="11"/>
  <c r="AR61" i="11"/>
  <c r="AN61" i="11"/>
  <c r="AF61" i="11"/>
  <c r="AB61" i="11"/>
  <c r="I61" i="11"/>
  <c r="E61" i="11"/>
  <c r="EE60" i="11"/>
  <c r="EA60" i="11"/>
  <c r="BJ60" i="11"/>
  <c r="BF60" i="11"/>
  <c r="AR60" i="11"/>
  <c r="AN60" i="11"/>
  <c r="AF60" i="11"/>
  <c r="AB60" i="11"/>
  <c r="I60" i="11"/>
  <c r="E60" i="11"/>
  <c r="EE57" i="11"/>
  <c r="EA57" i="11"/>
  <c r="BJ57" i="11"/>
  <c r="BF57" i="11"/>
  <c r="AR57" i="11"/>
  <c r="AN57" i="11"/>
  <c r="AF57" i="11"/>
  <c r="AB57" i="11"/>
  <c r="I57" i="11"/>
  <c r="E57" i="11"/>
  <c r="EE56" i="11"/>
  <c r="EA56" i="11"/>
  <c r="BJ56" i="11"/>
  <c r="BF56" i="11"/>
  <c r="AR56" i="11"/>
  <c r="AN56" i="11"/>
  <c r="AF56" i="11"/>
  <c r="AB56" i="11"/>
  <c r="I56" i="11"/>
  <c r="E56" i="11"/>
  <c r="EE55" i="11"/>
  <c r="EA55" i="11"/>
  <c r="BJ55" i="11"/>
  <c r="BF55" i="11"/>
  <c r="AR55" i="11"/>
  <c r="AN55" i="11"/>
  <c r="AF55" i="11"/>
  <c r="AB55" i="11"/>
  <c r="I55" i="11"/>
  <c r="E55" i="11"/>
  <c r="EE54" i="11"/>
  <c r="EA54" i="11"/>
  <c r="BJ54" i="11"/>
  <c r="BF54" i="11"/>
  <c r="AR54" i="11"/>
  <c r="AN54" i="11"/>
  <c r="AF54" i="11"/>
  <c r="AB54" i="11"/>
  <c r="I54" i="11"/>
  <c r="E54" i="11"/>
  <c r="EE51" i="11"/>
  <c r="EA51" i="11"/>
  <c r="BJ51" i="11"/>
  <c r="BF51" i="11"/>
  <c r="AR51" i="11"/>
  <c r="AN51" i="11"/>
  <c r="AF51" i="11"/>
  <c r="AB51" i="11"/>
  <c r="I51" i="11"/>
  <c r="E51" i="11"/>
  <c r="EE50" i="11"/>
  <c r="EA50" i="11"/>
  <c r="BJ50" i="11"/>
  <c r="BF50" i="11"/>
  <c r="AR50" i="11"/>
  <c r="AN50" i="11"/>
  <c r="AF50" i="11"/>
  <c r="AB50" i="11"/>
  <c r="I50" i="11"/>
  <c r="E50" i="11"/>
  <c r="EE49" i="11"/>
  <c r="EA49" i="11"/>
  <c r="BJ49" i="11"/>
  <c r="BF49" i="11"/>
  <c r="AR49" i="11"/>
  <c r="AN49" i="11"/>
  <c r="AF49" i="11"/>
  <c r="AB49" i="11"/>
  <c r="I49" i="11"/>
  <c r="E49" i="11"/>
  <c r="EE48" i="11"/>
  <c r="EA48" i="11"/>
  <c r="BJ48" i="11"/>
  <c r="BF48" i="11"/>
  <c r="AR48" i="11"/>
  <c r="AN48" i="11"/>
  <c r="AF48" i="11"/>
  <c r="AB48" i="11"/>
  <c r="I48" i="11"/>
  <c r="E48" i="11"/>
  <c r="EE46" i="11"/>
  <c r="EA46" i="11"/>
  <c r="BJ46" i="11"/>
  <c r="BF46" i="11"/>
  <c r="AR46" i="11"/>
  <c r="AN46" i="11"/>
  <c r="AF46" i="11"/>
  <c r="AB46" i="11"/>
  <c r="I46" i="11"/>
  <c r="E46" i="11"/>
  <c r="EE45" i="11"/>
  <c r="EA45" i="11"/>
  <c r="BJ45" i="11"/>
  <c r="BF45" i="11"/>
  <c r="AR45" i="11"/>
  <c r="AN45" i="11"/>
  <c r="AF45" i="11"/>
  <c r="AB45" i="11"/>
  <c r="I45" i="11"/>
  <c r="E45" i="11"/>
  <c r="EE44" i="11"/>
  <c r="EA44" i="11"/>
  <c r="BJ44" i="11"/>
  <c r="BF44" i="11"/>
  <c r="AR44" i="11"/>
  <c r="AN44" i="11"/>
  <c r="AF44" i="11"/>
  <c r="AB44" i="11"/>
  <c r="I44" i="11"/>
  <c r="E44" i="11"/>
  <c r="EE43" i="11"/>
  <c r="EA43" i="11"/>
  <c r="BJ43" i="11"/>
  <c r="BF43" i="11"/>
  <c r="AR43" i="11"/>
  <c r="AN43" i="11"/>
  <c r="AF43" i="11"/>
  <c r="AB43" i="11"/>
  <c r="I43" i="11"/>
  <c r="E43" i="11"/>
  <c r="EE42" i="11"/>
  <c r="EA42" i="11"/>
  <c r="BJ42" i="11"/>
  <c r="BF42" i="11"/>
  <c r="AR42" i="11"/>
  <c r="AN42" i="11"/>
  <c r="AF42" i="11"/>
  <c r="AB42" i="11"/>
  <c r="I42" i="11"/>
  <c r="E42" i="11"/>
  <c r="EE41" i="11"/>
  <c r="EA41" i="11"/>
  <c r="BJ41" i="11"/>
  <c r="BF41" i="11"/>
  <c r="AR41" i="11"/>
  <c r="AN41" i="11"/>
  <c r="AF41" i="11"/>
  <c r="AB41" i="11"/>
  <c r="I41" i="11"/>
  <c r="E41" i="11"/>
  <c r="EE40" i="11"/>
  <c r="EA40" i="11"/>
  <c r="CA40" i="11"/>
  <c r="BW40" i="11"/>
  <c r="S40" i="11"/>
  <c r="O40" i="11"/>
  <c r="DU39" i="11"/>
  <c r="DQ39" i="11"/>
  <c r="DI39" i="11"/>
  <c r="DE39" i="11"/>
  <c r="CA39" i="11"/>
  <c r="BW39" i="11"/>
  <c r="S39" i="11"/>
  <c r="O39" i="11"/>
  <c r="DU38" i="11"/>
  <c r="DQ38" i="11"/>
  <c r="DI38" i="11"/>
  <c r="DE38" i="11"/>
  <c r="CA38" i="11"/>
  <c r="BW38" i="11"/>
  <c r="S38" i="11"/>
  <c r="O38" i="11"/>
  <c r="DU37" i="11"/>
  <c r="DQ37" i="11"/>
  <c r="DI37" i="11"/>
  <c r="DE37" i="11"/>
  <c r="CA37" i="11"/>
  <c r="BW37" i="11"/>
  <c r="S37" i="11"/>
  <c r="O37" i="11"/>
  <c r="EE35" i="11"/>
  <c r="EA35" i="11"/>
  <c r="BJ35" i="11"/>
  <c r="BF35" i="11"/>
  <c r="AR35" i="11"/>
  <c r="AN35" i="11"/>
  <c r="AF35" i="11"/>
  <c r="AB35" i="11"/>
  <c r="I35" i="11"/>
  <c r="E35" i="11"/>
  <c r="EE34" i="11"/>
  <c r="EA34" i="11"/>
  <c r="BJ34" i="11"/>
  <c r="BF34" i="11"/>
  <c r="AR34" i="11"/>
  <c r="AN34" i="11"/>
  <c r="AF34" i="11"/>
  <c r="AB34" i="11"/>
  <c r="I34" i="11"/>
  <c r="E34" i="11"/>
  <c r="DU32" i="11"/>
  <c r="DQ32" i="11"/>
  <c r="DI32" i="11"/>
  <c r="DE32" i="11"/>
  <c r="CA32" i="11"/>
  <c r="BW32" i="11"/>
  <c r="S32" i="11"/>
  <c r="O32" i="11"/>
  <c r="DU31" i="11"/>
  <c r="DQ31" i="11"/>
  <c r="DI31" i="11"/>
  <c r="DE31" i="11"/>
  <c r="CA31" i="11"/>
  <c r="BW31" i="11"/>
  <c r="S31" i="11"/>
  <c r="O31" i="11"/>
  <c r="DU30" i="11"/>
  <c r="DQ30" i="11"/>
  <c r="DI30" i="11"/>
  <c r="DE30" i="11"/>
  <c r="CA30" i="11"/>
  <c r="BW30" i="11"/>
  <c r="S30" i="11"/>
  <c r="O30" i="11"/>
  <c r="EE28" i="11"/>
  <c r="EA28" i="11"/>
  <c r="BJ28" i="11"/>
  <c r="BF28" i="11"/>
  <c r="AR28" i="11"/>
  <c r="AN28" i="11"/>
  <c r="AF28" i="11"/>
  <c r="AB28" i="11"/>
  <c r="I28" i="11"/>
  <c r="E28" i="11"/>
  <c r="EE27" i="11"/>
  <c r="EA27" i="11"/>
  <c r="BJ27" i="11"/>
  <c r="BF27" i="11"/>
  <c r="AR27" i="11"/>
  <c r="AN27" i="11"/>
  <c r="AF27" i="11"/>
  <c r="AB27" i="11"/>
  <c r="I27" i="11"/>
  <c r="E27" i="11"/>
  <c r="EE26" i="11"/>
  <c r="EA26" i="11"/>
  <c r="BJ26" i="11"/>
  <c r="BF26" i="11"/>
  <c r="AR26" i="11"/>
  <c r="AN26" i="11"/>
  <c r="AF26" i="11"/>
  <c r="AB26" i="11"/>
  <c r="I26" i="11"/>
  <c r="E26" i="11"/>
  <c r="EE25" i="11"/>
  <c r="EA25" i="11"/>
  <c r="BJ25" i="11"/>
  <c r="BF25" i="11"/>
  <c r="AR25" i="11"/>
  <c r="AN25" i="11"/>
  <c r="AF25" i="11"/>
  <c r="AB25" i="11"/>
  <c r="I25" i="11"/>
  <c r="E25" i="11"/>
  <c r="EE22" i="11"/>
  <c r="EA22" i="11"/>
  <c r="BJ22" i="11"/>
  <c r="BF22" i="11"/>
  <c r="AR22" i="11"/>
  <c r="AN22" i="11"/>
  <c r="AF22" i="11"/>
  <c r="AB22" i="11"/>
  <c r="I22" i="11"/>
  <c r="E22" i="11"/>
  <c r="DU20" i="11"/>
  <c r="DI20" i="11"/>
  <c r="CA20" i="11"/>
  <c r="O20" i="11"/>
  <c r="EA19" i="11"/>
  <c r="DE19" i="11"/>
  <c r="BF19" i="11"/>
  <c r="O19" i="11"/>
  <c r="DU18" i="11"/>
  <c r="DI18" i="11"/>
  <c r="BW18" i="11"/>
  <c r="S18" i="11"/>
  <c r="DU17" i="11"/>
  <c r="DI17" i="11"/>
  <c r="BW17" i="11"/>
  <c r="S17" i="11"/>
  <c r="DU16" i="11"/>
  <c r="DI16" i="11"/>
  <c r="BW16" i="11"/>
  <c r="S16" i="11"/>
  <c r="DU15" i="11"/>
  <c r="DI15" i="11"/>
  <c r="BW15" i="11"/>
  <c r="S15" i="11"/>
  <c r="DU14" i="11"/>
  <c r="DI14" i="11"/>
  <c r="CA14" i="11"/>
  <c r="O14" i="11"/>
  <c r="DQ13" i="11"/>
  <c r="DE13" i="11"/>
  <c r="BW13" i="11"/>
  <c r="S13" i="11"/>
  <c r="DU12" i="11"/>
  <c r="DI12" i="11"/>
  <c r="CA12" i="11"/>
  <c r="O12" i="11"/>
  <c r="DQ11" i="11"/>
  <c r="DE11" i="11"/>
  <c r="BW11" i="11"/>
  <c r="S11" i="11"/>
  <c r="DQ9" i="11"/>
  <c r="DE9" i="11"/>
  <c r="CA9" i="11"/>
  <c r="O9" i="11"/>
  <c r="DQ8" i="11"/>
  <c r="DE8" i="11"/>
  <c r="BW8" i="11"/>
  <c r="S8" i="11"/>
  <c r="DU6" i="11"/>
  <c r="DI6" i="11"/>
  <c r="CA6" i="11"/>
  <c r="O6" i="11"/>
  <c r="DQ5" i="11"/>
  <c r="DE5" i="11"/>
  <c r="BW5" i="11"/>
  <c r="S5" i="11"/>
  <c r="AI245" i="9"/>
  <c r="AL230" i="9"/>
  <c r="AL228" i="9"/>
  <c r="AL223" i="9"/>
  <c r="AL213" i="9"/>
  <c r="AL208" i="9"/>
  <c r="AL199" i="9"/>
  <c r="AI197" i="9"/>
  <c r="AL194" i="9"/>
  <c r="AL182" i="9"/>
  <c r="AL178" i="9"/>
  <c r="AL176" i="9"/>
  <c r="AL158" i="9"/>
  <c r="AL156" i="9"/>
  <c r="AL154" i="9"/>
  <c r="AL152" i="9"/>
  <c r="AL143" i="9"/>
  <c r="AL126" i="9"/>
  <c r="AL124" i="9"/>
  <c r="AL122" i="9"/>
  <c r="AL120" i="9"/>
  <c r="AI118" i="9"/>
  <c r="AI114" i="9"/>
  <c r="AL112" i="9"/>
  <c r="AL108" i="9"/>
  <c r="AL99" i="9"/>
  <c r="AL94" i="9"/>
  <c r="AL92" i="9"/>
  <c r="AL90" i="9"/>
  <c r="AL88" i="9"/>
  <c r="AL86" i="9"/>
  <c r="AL57" i="9"/>
  <c r="AL55" i="9"/>
  <c r="AI47" i="9"/>
  <c r="AL42" i="9"/>
  <c r="AI40" i="9"/>
  <c r="AI33" i="9"/>
  <c r="AL31" i="9"/>
  <c r="AL23" i="9"/>
  <c r="AI21" i="9"/>
  <c r="AI227" i="8"/>
  <c r="AI225" i="8"/>
  <c r="AI201" i="8"/>
  <c r="AI197" i="8"/>
  <c r="AI195" i="8"/>
  <c r="AI175" i="8"/>
  <c r="AI173" i="8"/>
  <c r="AI128" i="8"/>
  <c r="AI118" i="8"/>
  <c r="AI114" i="8"/>
  <c r="AL113" i="8"/>
  <c r="AL108" i="8"/>
  <c r="AI104" i="8"/>
  <c r="AL101" i="8"/>
  <c r="AL99" i="8"/>
  <c r="AL84" i="8"/>
  <c r="AL68" i="8"/>
  <c r="AL67" i="8"/>
  <c r="EE260" i="7"/>
  <c r="BJ260" i="7"/>
  <c r="AN260" i="7"/>
  <c r="AB260" i="7"/>
  <c r="I260" i="7"/>
  <c r="EE259" i="7"/>
  <c r="DI259" i="7"/>
  <c r="BJ259" i="7"/>
  <c r="S259" i="7"/>
  <c r="I259" i="7"/>
  <c r="DU258" i="7"/>
  <c r="DI258" i="7"/>
  <c r="BW258" i="7"/>
  <c r="S258" i="7"/>
  <c r="DU257" i="7"/>
  <c r="DI257" i="7"/>
  <c r="CA257" i="7"/>
  <c r="O257" i="7"/>
  <c r="DQ256" i="7"/>
  <c r="DE256" i="7"/>
  <c r="BW256" i="7"/>
  <c r="S256" i="7"/>
  <c r="DU255" i="7"/>
  <c r="DI255" i="7"/>
  <c r="CA255" i="7"/>
  <c r="O255" i="7"/>
  <c r="DQ254" i="7"/>
  <c r="DE254" i="7"/>
  <c r="BW254" i="7"/>
  <c r="S254" i="7"/>
  <c r="DU253" i="7"/>
  <c r="DI253" i="7"/>
  <c r="CA253" i="7"/>
  <c r="O253" i="7"/>
  <c r="DQ252" i="7"/>
  <c r="DE252" i="7"/>
  <c r="BW252" i="7"/>
  <c r="S252" i="7"/>
  <c r="DU251" i="7"/>
  <c r="DI251" i="7"/>
  <c r="CA251" i="7"/>
  <c r="O251" i="7"/>
  <c r="DQ250" i="7"/>
  <c r="DE250" i="7"/>
  <c r="BW250" i="7"/>
  <c r="S250" i="7"/>
  <c r="DU249" i="7"/>
  <c r="DI249" i="7"/>
  <c r="CA249" i="7"/>
  <c r="O249" i="7"/>
  <c r="EA248" i="7"/>
  <c r="DE248" i="7"/>
  <c r="CA248" i="7"/>
  <c r="EE247" i="7"/>
  <c r="BJ247" i="7"/>
  <c r="AN247" i="7"/>
  <c r="AB247" i="7"/>
  <c r="I247" i="7"/>
  <c r="EE246" i="7"/>
  <c r="BJ246" i="7"/>
  <c r="AN246" i="7"/>
  <c r="AB246" i="7"/>
  <c r="I246" i="7"/>
  <c r="DU244" i="7"/>
  <c r="DI244" i="7"/>
  <c r="CA244" i="7"/>
  <c r="O244" i="7"/>
  <c r="DU242" i="7"/>
  <c r="DI242" i="7"/>
  <c r="CA242" i="7"/>
  <c r="O242" i="7"/>
  <c r="DQ241" i="7"/>
  <c r="DE241" i="7"/>
  <c r="BW241" i="7"/>
  <c r="S241" i="7"/>
  <c r="EE239" i="7"/>
  <c r="BF239" i="7"/>
  <c r="AR239" i="7"/>
  <c r="AF239" i="7"/>
  <c r="E239" i="7"/>
  <c r="EA238" i="7"/>
  <c r="BJ238" i="7"/>
  <c r="AN238" i="7"/>
  <c r="AB238" i="7"/>
  <c r="I238" i="7"/>
  <c r="EE237" i="7"/>
  <c r="BJ237" i="7"/>
  <c r="AN237" i="7"/>
  <c r="AB237" i="7"/>
  <c r="I237" i="7"/>
  <c r="EE236" i="7"/>
  <c r="BJ236" i="7"/>
  <c r="AN236" i="7"/>
  <c r="AB236" i="7"/>
  <c r="I236" i="7"/>
  <c r="EE235" i="7"/>
  <c r="BJ235" i="7"/>
  <c r="AN235" i="7"/>
  <c r="AB235" i="7"/>
  <c r="I235" i="7"/>
  <c r="EE234" i="7"/>
  <c r="BJ234" i="7"/>
  <c r="AN234" i="7"/>
  <c r="AB234" i="7"/>
  <c r="I234" i="7"/>
  <c r="EE233" i="7"/>
  <c r="BJ233" i="7"/>
  <c r="AN233" i="7"/>
  <c r="AB233" i="7"/>
  <c r="I233" i="7"/>
  <c r="EE232" i="7"/>
  <c r="BJ232" i="7"/>
  <c r="AN232" i="7"/>
  <c r="AB232" i="7"/>
  <c r="I232" i="7"/>
  <c r="DU230" i="7"/>
  <c r="DI230" i="7"/>
  <c r="CA230" i="7"/>
  <c r="O230" i="7"/>
  <c r="DQ229" i="7"/>
  <c r="DE229" i="7"/>
  <c r="BW229" i="7"/>
  <c r="S229" i="7"/>
  <c r="DU228" i="7"/>
  <c r="DI228" i="7"/>
  <c r="CA228" i="7"/>
  <c r="O228" i="7"/>
  <c r="DQ227" i="7"/>
  <c r="DE227" i="7"/>
  <c r="BW227" i="7"/>
  <c r="S227" i="7"/>
  <c r="DU226" i="7"/>
  <c r="DI226" i="7"/>
  <c r="CA226" i="7"/>
  <c r="O226" i="7"/>
  <c r="EE224" i="7"/>
  <c r="BJ224" i="7"/>
  <c r="AN224" i="7"/>
  <c r="AB224" i="7"/>
  <c r="I224" i="7"/>
  <c r="DU222" i="7"/>
  <c r="DI222" i="7"/>
  <c r="CA222" i="7"/>
  <c r="O222" i="7"/>
  <c r="DQ221" i="7"/>
  <c r="DE221" i="7"/>
  <c r="BW221" i="7"/>
  <c r="S221" i="7"/>
  <c r="EE219" i="7"/>
  <c r="DI219" i="7"/>
  <c r="BW219" i="7"/>
  <c r="S219" i="7"/>
  <c r="DU218" i="7"/>
  <c r="DI218" i="7"/>
  <c r="BW218" i="7"/>
  <c r="S218" i="7"/>
  <c r="DU217" i="7"/>
  <c r="DI217" i="7"/>
  <c r="BW217" i="7"/>
  <c r="S217" i="7"/>
  <c r="DU216" i="7"/>
  <c r="DI216" i="7"/>
  <c r="BW216" i="7"/>
  <c r="S216" i="7"/>
  <c r="DU215" i="7"/>
  <c r="DI215" i="7"/>
  <c r="BW215" i="7"/>
  <c r="S215" i="7"/>
  <c r="DU214" i="7"/>
  <c r="DI214" i="7"/>
  <c r="BW214" i="7"/>
  <c r="S214" i="7"/>
  <c r="DU213" i="7"/>
  <c r="DI213" i="7"/>
  <c r="CA213" i="7"/>
  <c r="O213" i="7"/>
  <c r="DQ212" i="7"/>
  <c r="DE212" i="7"/>
  <c r="CA212" i="7"/>
  <c r="O212" i="7"/>
  <c r="DQ211" i="7"/>
  <c r="DE211" i="7"/>
  <c r="CA211" i="7"/>
  <c r="O211" i="7"/>
  <c r="DQ210" i="7"/>
  <c r="DE210" i="7"/>
  <c r="CA210" i="7"/>
  <c r="O210" i="7"/>
  <c r="DQ209" i="7"/>
  <c r="DE209" i="7"/>
  <c r="BW209" i="7"/>
  <c r="S209" i="7"/>
  <c r="EA207" i="7"/>
  <c r="BF207" i="7"/>
  <c r="AR207" i="7"/>
  <c r="AF207" i="7"/>
  <c r="E207" i="7"/>
  <c r="EA206" i="7"/>
  <c r="BJ206" i="7"/>
  <c r="AN206" i="7"/>
  <c r="AB206" i="7"/>
  <c r="I206" i="7"/>
  <c r="EE205" i="7"/>
  <c r="BJ205" i="7"/>
  <c r="AN205" i="7"/>
  <c r="AB205" i="7"/>
  <c r="I205" i="7"/>
  <c r="EE204" i="7"/>
  <c r="BF204" i="7"/>
  <c r="AR204" i="7"/>
  <c r="AF204" i="7"/>
  <c r="E204" i="7"/>
  <c r="EA203" i="7"/>
  <c r="BF203" i="7"/>
  <c r="AR203" i="7"/>
  <c r="AF203" i="7"/>
  <c r="E203" i="7"/>
  <c r="EA202" i="7"/>
  <c r="BF202" i="7"/>
  <c r="AR202" i="7"/>
  <c r="AF202" i="7"/>
  <c r="E202" i="7"/>
  <c r="EA201" i="7"/>
  <c r="BF201" i="7"/>
  <c r="AR201" i="7"/>
  <c r="AF201" i="7"/>
  <c r="E201" i="7"/>
  <c r="EA200" i="7"/>
  <c r="BF200" i="7"/>
  <c r="AR200" i="7"/>
  <c r="AF200" i="7"/>
  <c r="E200" i="7"/>
  <c r="DQ198" i="7"/>
  <c r="DE198" i="7"/>
  <c r="BW198" i="7"/>
  <c r="S198" i="7"/>
  <c r="DU197" i="7"/>
  <c r="DI197" i="7"/>
  <c r="CA197" i="7"/>
  <c r="O197" i="7"/>
  <c r="DQ196" i="7"/>
  <c r="DE196" i="7"/>
  <c r="BW196" i="7"/>
  <c r="S196" i="7"/>
  <c r="DU193" i="7"/>
  <c r="DI193" i="7"/>
  <c r="CA193" i="7"/>
  <c r="O193" i="7"/>
  <c r="EE191" i="7"/>
  <c r="BJ191" i="7"/>
  <c r="AN191" i="7"/>
  <c r="AB191" i="7"/>
  <c r="I191" i="7"/>
  <c r="EE190" i="7"/>
  <c r="BF190" i="7"/>
  <c r="AR190" i="7"/>
  <c r="AF190" i="7"/>
  <c r="E190" i="7"/>
  <c r="EA189" i="7"/>
  <c r="BJ189" i="7"/>
  <c r="AN189" i="7"/>
  <c r="AB189" i="7"/>
  <c r="I189" i="7"/>
  <c r="EE188" i="7"/>
  <c r="BF188" i="7"/>
  <c r="AR188" i="7"/>
  <c r="AF188" i="7"/>
  <c r="E188" i="7"/>
  <c r="EA187" i="7"/>
  <c r="BJ187" i="7"/>
  <c r="AN187" i="7"/>
  <c r="AB187" i="7"/>
  <c r="I187" i="7"/>
  <c r="EE186" i="7"/>
  <c r="BF186" i="7"/>
  <c r="AR186" i="7"/>
  <c r="AF186" i="7"/>
  <c r="E186" i="7"/>
  <c r="EA185" i="7"/>
  <c r="BJ185" i="7"/>
  <c r="AN185" i="7"/>
  <c r="AB185" i="7"/>
  <c r="I185" i="7"/>
  <c r="EE184" i="7"/>
  <c r="BF184" i="7"/>
  <c r="AR184" i="7"/>
  <c r="AF184" i="7"/>
  <c r="E184" i="7"/>
  <c r="EA183" i="7"/>
  <c r="BJ183" i="7"/>
  <c r="AN183" i="7"/>
  <c r="AB183" i="7"/>
  <c r="I183" i="7"/>
  <c r="EE182" i="7"/>
  <c r="BF182" i="7"/>
  <c r="AR182" i="7"/>
  <c r="AF182" i="7"/>
  <c r="E182" i="7"/>
  <c r="EA181" i="7"/>
  <c r="BJ181" i="7"/>
  <c r="AN181" i="7"/>
  <c r="AB181" i="7"/>
  <c r="I181" i="7"/>
  <c r="EE180" i="7"/>
  <c r="BF180" i="7"/>
  <c r="AR180" i="7"/>
  <c r="AF180" i="7"/>
  <c r="E180" i="7"/>
  <c r="EA179" i="7"/>
  <c r="BF179" i="7"/>
  <c r="AR179" i="7"/>
  <c r="AF179" i="7"/>
  <c r="E179" i="7"/>
  <c r="EA178" i="7"/>
  <c r="DE178" i="7"/>
  <c r="CA178" i="7"/>
  <c r="AR178" i="7"/>
  <c r="AF178" i="7"/>
  <c r="E178" i="7"/>
  <c r="EA177" i="7"/>
  <c r="BJ177" i="7"/>
  <c r="AN177" i="7"/>
  <c r="AB177" i="7"/>
  <c r="I177" i="7"/>
  <c r="EE176" i="7"/>
  <c r="BJ176" i="7"/>
  <c r="AN176" i="7"/>
  <c r="AB176" i="7"/>
  <c r="I176" i="7"/>
  <c r="EE175" i="7"/>
  <c r="DU175" i="7"/>
  <c r="DI175" i="7"/>
  <c r="BW175" i="7"/>
  <c r="AN175" i="7"/>
  <c r="AB175" i="7"/>
  <c r="I175" i="7"/>
  <c r="EE174" i="7"/>
  <c r="DU174" i="7"/>
  <c r="DI174" i="7"/>
  <c r="BW174" i="7"/>
  <c r="AN174" i="7"/>
  <c r="AB174" i="7"/>
  <c r="I174" i="7"/>
  <c r="EE173" i="7"/>
  <c r="BJ173" i="7"/>
  <c r="AN173" i="7"/>
  <c r="AB173" i="7"/>
  <c r="I173" i="7"/>
  <c r="DU171" i="7"/>
  <c r="DI171" i="7"/>
  <c r="CA171" i="7"/>
  <c r="O171" i="7"/>
  <c r="EE169" i="7"/>
  <c r="BJ169" i="7"/>
  <c r="AN169" i="7"/>
  <c r="AB169" i="7"/>
  <c r="I169" i="7"/>
  <c r="EE168" i="7"/>
  <c r="BJ168" i="7"/>
  <c r="AN168" i="7"/>
  <c r="AB168" i="7"/>
  <c r="I168" i="7"/>
  <c r="EE167" i="7"/>
  <c r="BJ167" i="7"/>
  <c r="AN167" i="7"/>
  <c r="AB167" i="7"/>
  <c r="I167" i="7"/>
  <c r="EE166" i="7"/>
  <c r="BJ166" i="7"/>
  <c r="AN166" i="7"/>
  <c r="AB166" i="7"/>
  <c r="I166" i="7"/>
  <c r="EE165" i="7"/>
  <c r="BJ165" i="7"/>
  <c r="AN165" i="7"/>
  <c r="AB165" i="7"/>
  <c r="I165" i="7"/>
  <c r="EE164" i="7"/>
  <c r="BJ164" i="7"/>
  <c r="BF164" i="7"/>
  <c r="AR164" i="7"/>
  <c r="AN164" i="7"/>
  <c r="AF164" i="7"/>
  <c r="AB164" i="7"/>
  <c r="I164" i="7"/>
  <c r="E164" i="7"/>
  <c r="EE163" i="7"/>
  <c r="EA163" i="7"/>
  <c r="BJ163" i="7"/>
  <c r="BF163" i="7"/>
  <c r="AR163" i="7"/>
  <c r="AN163" i="7"/>
  <c r="AF163" i="7"/>
  <c r="AB163" i="7"/>
  <c r="I163" i="7"/>
  <c r="E163" i="7"/>
  <c r="EE162" i="7"/>
  <c r="EA162" i="7"/>
  <c r="BJ162" i="7"/>
  <c r="BF162" i="7"/>
  <c r="AR162" i="7"/>
  <c r="AN162" i="7"/>
  <c r="AF162" i="7"/>
  <c r="AB162" i="7"/>
  <c r="I162" i="7"/>
  <c r="E162" i="7"/>
  <c r="EE161" i="7"/>
  <c r="EA161" i="7"/>
  <c r="BJ161" i="7"/>
  <c r="BF161" i="7"/>
  <c r="AR161" i="7"/>
  <c r="AN161" i="7"/>
  <c r="AF161" i="7"/>
  <c r="AB161" i="7"/>
  <c r="I161" i="7"/>
  <c r="E161" i="7"/>
  <c r="EE160" i="7"/>
  <c r="EA160" i="7"/>
  <c r="BJ160" i="7"/>
  <c r="BF160" i="7"/>
  <c r="AR160" i="7"/>
  <c r="AN160" i="7"/>
  <c r="AF160" i="7"/>
  <c r="AB160" i="7"/>
  <c r="I160" i="7"/>
  <c r="E160" i="7"/>
  <c r="EE159" i="7"/>
  <c r="EA159" i="7"/>
  <c r="BJ159" i="7"/>
  <c r="BF159" i="7"/>
  <c r="AR159" i="7"/>
  <c r="AN159" i="7"/>
  <c r="AF159" i="7"/>
  <c r="AB159" i="7"/>
  <c r="I159" i="7"/>
  <c r="E159" i="7"/>
  <c r="EE158" i="7"/>
  <c r="EA158" i="7"/>
  <c r="BJ158" i="7"/>
  <c r="BF158" i="7"/>
  <c r="AR158" i="7"/>
  <c r="AN158" i="7"/>
  <c r="AF158" i="7"/>
  <c r="AB158" i="7"/>
  <c r="I158" i="7"/>
  <c r="E158" i="7"/>
  <c r="EE157" i="7"/>
  <c r="EA157" i="7"/>
  <c r="BJ157" i="7"/>
  <c r="BF157" i="7"/>
  <c r="AR157" i="7"/>
  <c r="AN157" i="7"/>
  <c r="AF157" i="7"/>
  <c r="AB157" i="7"/>
  <c r="I157" i="7"/>
  <c r="E157" i="7"/>
  <c r="DU155" i="7"/>
  <c r="DQ155" i="7"/>
  <c r="DI155" i="7"/>
  <c r="DE155" i="7"/>
  <c r="CA155" i="7"/>
  <c r="BW155" i="7"/>
  <c r="S155" i="7"/>
  <c r="O155" i="7"/>
  <c r="DU154" i="7"/>
  <c r="DQ154" i="7"/>
  <c r="DI154" i="7"/>
  <c r="DE154" i="7"/>
  <c r="CA154" i="7"/>
  <c r="BW154" i="7"/>
  <c r="S154" i="7"/>
  <c r="O154" i="7"/>
  <c r="DU153" i="7"/>
  <c r="DQ153" i="7"/>
  <c r="DI153" i="7"/>
  <c r="DE153" i="7"/>
  <c r="CA153" i="7"/>
  <c r="BW153" i="7"/>
  <c r="S153" i="7"/>
  <c r="O153" i="7"/>
  <c r="DU152" i="7"/>
  <c r="DQ152" i="7"/>
  <c r="DI152" i="7"/>
  <c r="DE152" i="7"/>
  <c r="CA152" i="7"/>
  <c r="BW152" i="7"/>
  <c r="S152" i="7"/>
  <c r="O152" i="7"/>
  <c r="DU151" i="7"/>
  <c r="DQ151" i="7"/>
  <c r="DI151" i="7"/>
  <c r="DE151" i="7"/>
  <c r="CA151" i="7"/>
  <c r="BW151" i="7"/>
  <c r="S151" i="7"/>
  <c r="O151" i="7"/>
  <c r="DU150" i="7"/>
  <c r="DQ150" i="7"/>
  <c r="DI150" i="7"/>
  <c r="DE150" i="7"/>
  <c r="CA150" i="7"/>
  <c r="BW150" i="7"/>
  <c r="S150" i="7"/>
  <c r="O150" i="7"/>
  <c r="DU149" i="7"/>
  <c r="DQ149" i="7"/>
  <c r="DI149" i="7"/>
  <c r="DE149" i="7"/>
  <c r="CA149" i="7"/>
  <c r="BW149" i="7"/>
  <c r="S149" i="7"/>
  <c r="O149" i="7"/>
  <c r="EE147" i="7"/>
  <c r="EA147" i="7"/>
  <c r="BJ147" i="7"/>
  <c r="BF147" i="7"/>
  <c r="AR147" i="7"/>
  <c r="AN147" i="7"/>
  <c r="AF147" i="7"/>
  <c r="AB147" i="7"/>
  <c r="I147" i="7"/>
  <c r="E147" i="7"/>
  <c r="EE146" i="7"/>
  <c r="EA146" i="7"/>
  <c r="BJ146" i="7"/>
  <c r="BF146" i="7"/>
  <c r="AR146" i="7"/>
  <c r="AN146" i="7"/>
  <c r="AF146" i="7"/>
  <c r="AB146" i="7"/>
  <c r="I146" i="7"/>
  <c r="E146" i="7"/>
  <c r="EE145" i="7"/>
  <c r="EA145" i="7"/>
  <c r="BJ145" i="7"/>
  <c r="BF145" i="7"/>
  <c r="AR145" i="7"/>
  <c r="AN145" i="7"/>
  <c r="AF145" i="7"/>
  <c r="AB145" i="7"/>
  <c r="I145" i="7"/>
  <c r="E145" i="7"/>
  <c r="EE144" i="7"/>
  <c r="EA144" i="7"/>
  <c r="BJ144" i="7"/>
  <c r="BF144" i="7"/>
  <c r="AR144" i="7"/>
  <c r="AN144" i="7"/>
  <c r="AF144" i="7"/>
  <c r="AB144" i="7"/>
  <c r="I144" i="7"/>
  <c r="E144" i="7"/>
  <c r="EE143" i="7"/>
  <c r="EA143" i="7"/>
  <c r="BJ143" i="7"/>
  <c r="BF143" i="7"/>
  <c r="AR143" i="7"/>
  <c r="AN143" i="7"/>
  <c r="AF143" i="7"/>
  <c r="AB143" i="7"/>
  <c r="I143" i="7"/>
  <c r="E143" i="7"/>
  <c r="EE142" i="7"/>
  <c r="EA142" i="7"/>
  <c r="BJ142" i="7"/>
  <c r="BF142" i="7"/>
  <c r="AR142" i="7"/>
  <c r="AN142" i="7"/>
  <c r="AF142" i="7"/>
  <c r="AB142" i="7"/>
  <c r="I142" i="7"/>
  <c r="E142" i="7"/>
  <c r="DU140" i="7"/>
  <c r="DQ140" i="7"/>
  <c r="DI140" i="7"/>
  <c r="DE140" i="7"/>
  <c r="CA140" i="7"/>
  <c r="BW140" i="7"/>
  <c r="S140" i="7"/>
  <c r="O140" i="7"/>
  <c r="DU139" i="7"/>
  <c r="DQ139" i="7"/>
  <c r="DI139" i="7"/>
  <c r="DE139" i="7"/>
  <c r="CA139" i="7"/>
  <c r="BW139" i="7"/>
  <c r="S139" i="7"/>
  <c r="O139" i="7"/>
  <c r="DU138" i="7"/>
  <c r="DQ138" i="7"/>
  <c r="DI138" i="7"/>
  <c r="DE138" i="7"/>
  <c r="CA138" i="7"/>
  <c r="BW138" i="7"/>
  <c r="S138" i="7"/>
  <c r="O138" i="7"/>
  <c r="DU137" i="7"/>
  <c r="DQ137" i="7"/>
  <c r="DI137" i="7"/>
  <c r="DE137" i="7"/>
  <c r="CA137" i="7"/>
  <c r="BW137" i="7"/>
  <c r="S137" i="7"/>
  <c r="O137" i="7"/>
  <c r="DU136" i="7"/>
  <c r="DQ136" i="7"/>
  <c r="DI136" i="7"/>
  <c r="DE136" i="7"/>
  <c r="CA136" i="7"/>
  <c r="BW136" i="7"/>
  <c r="S136" i="7"/>
  <c r="O136" i="7"/>
  <c r="DU135" i="7"/>
  <c r="DQ135" i="7"/>
  <c r="DI135" i="7"/>
  <c r="DE135" i="7"/>
  <c r="CA135" i="7"/>
  <c r="BW135" i="7"/>
  <c r="S135" i="7"/>
  <c r="O135" i="7"/>
  <c r="DU134" i="7"/>
  <c r="DQ134" i="7"/>
  <c r="DI134" i="7"/>
  <c r="DE134" i="7"/>
  <c r="CA134" i="7"/>
  <c r="BW134" i="7"/>
  <c r="S134" i="7"/>
  <c r="O134" i="7"/>
  <c r="DU133" i="7"/>
  <c r="DQ133" i="7"/>
  <c r="DI133" i="7"/>
  <c r="DE133" i="7"/>
  <c r="CA133" i="7"/>
  <c r="BW133" i="7"/>
  <c r="S133" i="7"/>
  <c r="O133" i="7"/>
  <c r="DU132" i="7"/>
  <c r="DQ132" i="7"/>
  <c r="DI132" i="7"/>
  <c r="DE132" i="7"/>
  <c r="CA132" i="7"/>
  <c r="BW132" i="7"/>
  <c r="S132" i="7"/>
  <c r="O132" i="7"/>
  <c r="DU131" i="7"/>
  <c r="DQ131" i="7"/>
  <c r="DI131" i="7"/>
  <c r="DE131" i="7"/>
  <c r="CA131" i="7"/>
  <c r="BW131" i="7"/>
  <c r="S131" i="7"/>
  <c r="O131" i="7"/>
  <c r="DU130" i="7"/>
  <c r="DQ130" i="7"/>
  <c r="DI130" i="7"/>
  <c r="DE130" i="7"/>
  <c r="CA130" i="7"/>
  <c r="BW130" i="7"/>
  <c r="S130" i="7"/>
  <c r="O130" i="7"/>
  <c r="DU129" i="7"/>
  <c r="DQ129" i="7"/>
  <c r="DI129" i="7"/>
  <c r="DE129" i="7"/>
  <c r="CA129" i="7"/>
  <c r="BW129" i="7"/>
  <c r="S129" i="7"/>
  <c r="O129" i="7"/>
  <c r="DU128" i="7"/>
  <c r="DQ128" i="7"/>
  <c r="DI128" i="7"/>
  <c r="DE128" i="7"/>
  <c r="CA128" i="7"/>
  <c r="BW128" i="7"/>
  <c r="S128" i="7"/>
  <c r="O128" i="7"/>
  <c r="DU127" i="7"/>
  <c r="DQ127" i="7"/>
  <c r="DI127" i="7"/>
  <c r="DE127" i="7"/>
  <c r="CA127" i="7"/>
  <c r="BW127" i="7"/>
  <c r="S127" i="7"/>
  <c r="O127" i="7"/>
  <c r="DU126" i="7"/>
  <c r="DQ126" i="7"/>
  <c r="DI126" i="7"/>
  <c r="DE126" i="7"/>
  <c r="CA126" i="7"/>
  <c r="BW126" i="7"/>
  <c r="S126" i="7"/>
  <c r="O126" i="7"/>
  <c r="EE123" i="7"/>
  <c r="EA123" i="7"/>
  <c r="BJ123" i="7"/>
  <c r="BF123" i="7"/>
  <c r="AR123" i="7"/>
  <c r="AN123" i="7"/>
  <c r="AF123" i="7"/>
  <c r="AB123" i="7"/>
  <c r="I123" i="7"/>
  <c r="E123" i="7"/>
  <c r="EE122" i="7"/>
  <c r="DU122" i="7"/>
  <c r="AR122" i="7"/>
  <c r="AN122" i="7"/>
  <c r="AF122" i="7"/>
  <c r="S122" i="7"/>
  <c r="I122" i="7"/>
  <c r="E122" i="7"/>
  <c r="EE121" i="7"/>
  <c r="EA121" i="7"/>
  <c r="BJ121" i="7"/>
  <c r="BF121" i="7"/>
  <c r="AR121" i="7"/>
  <c r="AN121" i="7"/>
  <c r="AF121" i="7"/>
  <c r="AB121" i="7"/>
  <c r="I121" i="7"/>
  <c r="E121" i="7"/>
  <c r="EE120" i="7"/>
  <c r="EA120" i="7"/>
  <c r="BJ120" i="7"/>
  <c r="BF120" i="7"/>
  <c r="AR120" i="7"/>
  <c r="AN120" i="7"/>
  <c r="AF120" i="7"/>
  <c r="AB120" i="7"/>
  <c r="I120" i="7"/>
  <c r="E120" i="7"/>
  <c r="EE119" i="7"/>
  <c r="EA119" i="7"/>
  <c r="BJ119" i="7"/>
  <c r="BF119" i="7"/>
  <c r="AR119" i="7"/>
  <c r="AN119" i="7"/>
  <c r="AF119" i="7"/>
  <c r="AB119" i="7"/>
  <c r="I119" i="7"/>
  <c r="E119" i="7"/>
  <c r="EE118" i="7"/>
  <c r="EA118" i="7"/>
  <c r="BJ118" i="7"/>
  <c r="BF118" i="7"/>
  <c r="AR118" i="7"/>
  <c r="AN118" i="7"/>
  <c r="AF118" i="7"/>
  <c r="AB118" i="7"/>
  <c r="I118" i="7"/>
  <c r="E118" i="7"/>
  <c r="EE117" i="7"/>
  <c r="EA117" i="7"/>
  <c r="BJ117" i="7"/>
  <c r="BF117" i="7"/>
  <c r="AR117" i="7"/>
  <c r="AN117" i="7"/>
  <c r="AF117" i="7"/>
  <c r="AB117" i="7"/>
  <c r="I117" i="7"/>
  <c r="E117" i="7"/>
  <c r="EE116" i="7"/>
  <c r="EA116" i="7"/>
  <c r="BJ116" i="7"/>
  <c r="BF116" i="7"/>
  <c r="AR116" i="7"/>
  <c r="AN116" i="7"/>
  <c r="AF116" i="7"/>
  <c r="AB116" i="7"/>
  <c r="I116" i="7"/>
  <c r="E116" i="7"/>
  <c r="EE115" i="7"/>
  <c r="EA115" i="7"/>
  <c r="BJ115" i="7"/>
  <c r="BF115" i="7"/>
  <c r="AR115" i="7"/>
  <c r="AN115" i="7"/>
  <c r="AF115" i="7"/>
  <c r="AB115" i="7"/>
  <c r="I115" i="7"/>
  <c r="E115" i="7"/>
  <c r="DU113" i="7"/>
  <c r="DQ113" i="7"/>
  <c r="DI113" i="7"/>
  <c r="DE113" i="7"/>
  <c r="CA113" i="7"/>
  <c r="BW113" i="7"/>
  <c r="S113" i="7"/>
  <c r="O113" i="7"/>
  <c r="DU112" i="7"/>
  <c r="DQ112" i="7"/>
  <c r="DI112" i="7"/>
  <c r="BJ112" i="7"/>
  <c r="BF112" i="7"/>
  <c r="AR112" i="7"/>
  <c r="AN112" i="7"/>
  <c r="AF112" i="7"/>
  <c r="AB112" i="7"/>
  <c r="I112" i="7"/>
  <c r="E112" i="7"/>
  <c r="EE111" i="7"/>
  <c r="EA111" i="7"/>
  <c r="DE111" i="7"/>
  <c r="CA111" i="7"/>
  <c r="BW111" i="7"/>
  <c r="S111" i="7"/>
  <c r="O111" i="7"/>
  <c r="EE109" i="7"/>
  <c r="EA109" i="7"/>
  <c r="BJ109" i="7"/>
  <c r="BF109" i="7"/>
  <c r="AR109" i="7"/>
  <c r="AN109" i="7"/>
  <c r="AF109" i="7"/>
  <c r="AB109" i="7"/>
  <c r="I109" i="7"/>
  <c r="E109" i="7"/>
  <c r="EE108" i="7"/>
  <c r="EA108" i="7"/>
  <c r="BJ108" i="7"/>
  <c r="BF108" i="7"/>
  <c r="AR108" i="7"/>
  <c r="AN108" i="7"/>
  <c r="AF108" i="7"/>
  <c r="AB108" i="7"/>
  <c r="I108" i="7"/>
  <c r="E108" i="7"/>
  <c r="EE107" i="7"/>
  <c r="EA107" i="7"/>
  <c r="BJ107" i="7"/>
  <c r="BF107" i="7"/>
  <c r="AR107" i="7"/>
  <c r="AN107" i="7"/>
  <c r="AF107" i="7"/>
  <c r="AB107" i="7"/>
  <c r="I107" i="7"/>
  <c r="E107" i="7"/>
  <c r="EE106" i="7"/>
  <c r="EA106" i="7"/>
  <c r="BJ106" i="7"/>
  <c r="BF106" i="7"/>
  <c r="AR106" i="7"/>
  <c r="AN106" i="7"/>
  <c r="AF106" i="7"/>
  <c r="AB106" i="7"/>
  <c r="I106" i="7"/>
  <c r="E106" i="7"/>
  <c r="EE105" i="7"/>
  <c r="EA105" i="7"/>
  <c r="BJ105" i="7"/>
  <c r="BF105" i="7"/>
  <c r="AR105" i="7"/>
  <c r="AN105" i="7"/>
  <c r="AF105" i="7"/>
  <c r="AB105" i="7"/>
  <c r="I105" i="7"/>
  <c r="E105" i="7"/>
  <c r="EE104" i="7"/>
  <c r="EA104" i="7"/>
  <c r="BJ104" i="7"/>
  <c r="BF104" i="7"/>
  <c r="AR104" i="7"/>
  <c r="AN104" i="7"/>
  <c r="AF104" i="7"/>
  <c r="AB104" i="7"/>
  <c r="I104" i="7"/>
  <c r="E104" i="7"/>
  <c r="DU102" i="7"/>
  <c r="DQ102" i="7"/>
  <c r="DI102" i="7"/>
  <c r="DE102" i="7"/>
  <c r="CA102" i="7"/>
  <c r="BW102" i="7"/>
  <c r="S102" i="7"/>
  <c r="O102" i="7"/>
  <c r="DU101" i="7"/>
  <c r="DQ101" i="7"/>
  <c r="DI101" i="7"/>
  <c r="DE101" i="7"/>
  <c r="CA101" i="7"/>
  <c r="BW101" i="7"/>
  <c r="S101" i="7"/>
  <c r="O101" i="7"/>
  <c r="EE98" i="7"/>
  <c r="EA98" i="7"/>
  <c r="BJ98" i="7"/>
  <c r="BF98" i="7"/>
  <c r="AR98" i="7"/>
  <c r="AN98" i="7"/>
  <c r="AF98" i="7"/>
  <c r="AB98" i="7"/>
  <c r="I98" i="7"/>
  <c r="E98" i="7"/>
  <c r="EE97" i="7"/>
  <c r="EA97" i="7"/>
  <c r="BJ97" i="7"/>
  <c r="BF97" i="7"/>
  <c r="AR97" i="7"/>
  <c r="AN97" i="7"/>
  <c r="AF97" i="7"/>
  <c r="AB97" i="7"/>
  <c r="I97" i="7"/>
  <c r="E97" i="7"/>
  <c r="EE96" i="7"/>
  <c r="EA96" i="7"/>
  <c r="BJ96" i="7"/>
  <c r="BF96" i="7"/>
  <c r="AR96" i="7"/>
  <c r="AN96" i="7"/>
  <c r="AF96" i="7"/>
  <c r="AB96" i="7"/>
  <c r="I96" i="7"/>
  <c r="E96" i="7"/>
  <c r="EE95" i="7"/>
  <c r="EA95" i="7"/>
  <c r="BJ95" i="7"/>
  <c r="BF95" i="7"/>
  <c r="AR95" i="7"/>
  <c r="AN95" i="7"/>
  <c r="AF95" i="7"/>
  <c r="AB95" i="7"/>
  <c r="I95" i="7"/>
  <c r="E95" i="7"/>
  <c r="EE94" i="7"/>
  <c r="EA94" i="7"/>
  <c r="BJ94" i="7"/>
  <c r="BF94" i="7"/>
  <c r="AR94" i="7"/>
  <c r="AN94" i="7"/>
  <c r="AF94" i="7"/>
  <c r="AB94" i="7"/>
  <c r="I94" i="7"/>
  <c r="E94" i="7"/>
  <c r="EE93" i="7"/>
  <c r="EA93" i="7"/>
  <c r="BJ93" i="7"/>
  <c r="BF93" i="7"/>
  <c r="AR93" i="7"/>
  <c r="AN93" i="7"/>
  <c r="AF93" i="7"/>
  <c r="AB93" i="7"/>
  <c r="I93" i="7"/>
  <c r="E93" i="7"/>
  <c r="EE92" i="7"/>
  <c r="EA92" i="7"/>
  <c r="BJ92" i="7"/>
  <c r="BF92" i="7"/>
  <c r="AR92" i="7"/>
  <c r="AN92" i="7"/>
  <c r="AF92" i="7"/>
  <c r="AB92" i="7"/>
  <c r="I92" i="7"/>
  <c r="E92" i="7"/>
  <c r="DU89" i="7"/>
  <c r="DQ89" i="7"/>
  <c r="DI89" i="7"/>
  <c r="DE89" i="7"/>
  <c r="CA89" i="7"/>
  <c r="BW89" i="7"/>
  <c r="AR89" i="7"/>
  <c r="AN89" i="7"/>
  <c r="AF89" i="7"/>
  <c r="AB89" i="7"/>
  <c r="I89" i="7"/>
  <c r="E89" i="7"/>
  <c r="EE88" i="7"/>
  <c r="EA88" i="7"/>
  <c r="BJ88" i="7"/>
  <c r="BF88" i="7"/>
  <c r="AR88" i="7"/>
  <c r="AN88" i="7"/>
  <c r="AF88" i="7"/>
  <c r="AB88" i="7"/>
  <c r="I88" i="7"/>
  <c r="E88" i="7"/>
  <c r="EE87" i="7"/>
  <c r="EA87" i="7"/>
  <c r="BJ87" i="7"/>
  <c r="BF87" i="7"/>
  <c r="AR87" i="7"/>
  <c r="AN87" i="7"/>
  <c r="AF87" i="7"/>
  <c r="AB87" i="7"/>
  <c r="I87" i="7"/>
  <c r="E87" i="7"/>
  <c r="EE86" i="7"/>
  <c r="EA86" i="7"/>
  <c r="BJ86" i="7"/>
  <c r="BF86" i="7"/>
  <c r="AR86" i="7"/>
  <c r="AN86" i="7"/>
  <c r="AF86" i="7"/>
  <c r="AB86" i="7"/>
  <c r="I86" i="7"/>
  <c r="E86" i="7"/>
  <c r="EE85" i="7"/>
  <c r="EA85" i="7"/>
  <c r="BJ85" i="7"/>
  <c r="BF85" i="7"/>
  <c r="AR85" i="7"/>
  <c r="AN85" i="7"/>
  <c r="AF85" i="7"/>
  <c r="AB85" i="7"/>
  <c r="I85" i="7"/>
  <c r="E85" i="7"/>
  <c r="EE84" i="7"/>
  <c r="EA84" i="7"/>
  <c r="BJ84" i="7"/>
  <c r="BF84" i="7"/>
  <c r="AR84" i="7"/>
  <c r="AN84" i="7"/>
  <c r="AF84" i="7"/>
  <c r="AB84" i="7"/>
  <c r="I84" i="7"/>
  <c r="E84" i="7"/>
  <c r="EE83" i="7"/>
  <c r="EA83" i="7"/>
  <c r="BJ83" i="7"/>
  <c r="BF83" i="7"/>
  <c r="AR83" i="7"/>
  <c r="AN83" i="7"/>
  <c r="AF83" i="7"/>
  <c r="AB83" i="7"/>
  <c r="I83" i="7"/>
  <c r="E83" i="7"/>
  <c r="EE82" i="7"/>
  <c r="EA82" i="7"/>
  <c r="BJ82" i="7"/>
  <c r="BF82" i="7"/>
  <c r="AR82" i="7"/>
  <c r="AN82" i="7"/>
  <c r="AF82" i="7"/>
  <c r="AB82" i="7"/>
  <c r="I82" i="7"/>
  <c r="E82" i="7"/>
  <c r="EE81" i="7"/>
  <c r="EA81" i="7"/>
  <c r="BJ81" i="7"/>
  <c r="BF81" i="7"/>
  <c r="AR81" i="7"/>
  <c r="AN81" i="7"/>
  <c r="AF81" i="7"/>
  <c r="AB81" i="7"/>
  <c r="I81" i="7"/>
  <c r="E81" i="7"/>
  <c r="EE80" i="7"/>
  <c r="EA80" i="7"/>
  <c r="BJ80" i="7"/>
  <c r="BF80" i="7"/>
  <c r="AR80" i="7"/>
  <c r="AN80" i="7"/>
  <c r="AF80" i="7"/>
  <c r="AB80" i="7"/>
  <c r="I80" i="7"/>
  <c r="E80" i="7"/>
  <c r="EE75" i="7"/>
  <c r="EA75" i="7"/>
  <c r="BJ75" i="7"/>
  <c r="BF75" i="7"/>
  <c r="AR75" i="7"/>
  <c r="AN75" i="7"/>
  <c r="AF75" i="7"/>
  <c r="AB75" i="7"/>
  <c r="I75" i="7"/>
  <c r="E75" i="7"/>
  <c r="EE74" i="7"/>
  <c r="EA74" i="7"/>
  <c r="BJ74" i="7"/>
  <c r="BF74" i="7"/>
  <c r="AR74" i="7"/>
  <c r="AN74" i="7"/>
  <c r="AF74" i="7"/>
  <c r="AB74" i="7"/>
  <c r="I74" i="7"/>
  <c r="E74" i="7"/>
  <c r="EE73" i="7"/>
  <c r="EA73" i="7"/>
  <c r="BJ73" i="7"/>
  <c r="BF73" i="7"/>
  <c r="AR73" i="7"/>
  <c r="AN73" i="7"/>
  <c r="AF73" i="7"/>
  <c r="AB73" i="7"/>
  <c r="I73" i="7"/>
  <c r="E73" i="7"/>
  <c r="EE72" i="7"/>
  <c r="EA72" i="7"/>
  <c r="BJ72" i="7"/>
  <c r="BF72" i="7"/>
  <c r="AR72" i="7"/>
  <c r="AN72" i="7"/>
  <c r="AF72" i="7"/>
  <c r="AB72" i="7"/>
  <c r="I72" i="7"/>
  <c r="E72" i="7"/>
  <c r="EE71" i="7"/>
  <c r="EA71" i="7"/>
  <c r="BJ71" i="7"/>
  <c r="BF71" i="7"/>
  <c r="AR71" i="7"/>
  <c r="AN71" i="7"/>
  <c r="AF71" i="7"/>
  <c r="AB71" i="7"/>
  <c r="I71" i="7"/>
  <c r="E71" i="7"/>
  <c r="EE70" i="7"/>
  <c r="EA70" i="7"/>
  <c r="BJ70" i="7"/>
  <c r="BF70" i="7"/>
  <c r="AR70" i="7"/>
  <c r="AN70" i="7"/>
  <c r="AF70" i="7"/>
  <c r="AB70" i="7"/>
  <c r="I70" i="7"/>
  <c r="E70" i="7"/>
  <c r="EE69" i="7"/>
  <c r="EA69" i="7"/>
  <c r="BJ69" i="7"/>
  <c r="BF69" i="7"/>
  <c r="AR69" i="7"/>
  <c r="AN69" i="7"/>
  <c r="AF69" i="7"/>
  <c r="AB69" i="7"/>
  <c r="I69" i="7"/>
  <c r="E69" i="7"/>
  <c r="EE68" i="7"/>
  <c r="EA68" i="7"/>
  <c r="BJ68" i="7"/>
  <c r="BF68" i="7"/>
  <c r="AR68" i="7"/>
  <c r="AN68" i="7"/>
  <c r="AF68" i="7"/>
  <c r="AB68" i="7"/>
  <c r="I68" i="7"/>
  <c r="E68" i="7"/>
  <c r="EE67" i="7"/>
  <c r="EA67" i="7"/>
  <c r="BJ67" i="7"/>
  <c r="BF67" i="7"/>
  <c r="AR67" i="7"/>
  <c r="AN67" i="7"/>
  <c r="AF67" i="7"/>
  <c r="AB67" i="7"/>
  <c r="I67" i="7"/>
  <c r="E67" i="7"/>
  <c r="EE66" i="7"/>
  <c r="EA66" i="7"/>
  <c r="BJ66" i="7"/>
  <c r="BF66" i="7"/>
  <c r="AR66" i="7"/>
  <c r="AN66" i="7"/>
  <c r="AF66" i="7"/>
  <c r="AB66" i="7"/>
  <c r="I66" i="7"/>
  <c r="E66" i="7"/>
  <c r="EE65" i="7"/>
  <c r="EA65" i="7"/>
  <c r="BJ65" i="7"/>
  <c r="BF65" i="7"/>
  <c r="AR65" i="7"/>
  <c r="AN65" i="7"/>
  <c r="AF65" i="7"/>
  <c r="AB65" i="7"/>
  <c r="I65" i="7"/>
  <c r="E65" i="7"/>
  <c r="EE64" i="7"/>
  <c r="EA64" i="7"/>
  <c r="BJ64" i="7"/>
  <c r="BF64" i="7"/>
  <c r="AR64" i="7"/>
  <c r="AN64" i="7"/>
  <c r="AF64" i="7"/>
  <c r="AB64" i="7"/>
  <c r="I64" i="7"/>
  <c r="E64" i="7"/>
  <c r="EE63" i="7"/>
  <c r="EA63" i="7"/>
  <c r="BJ63" i="7"/>
  <c r="BF63" i="7"/>
  <c r="AR63" i="7"/>
  <c r="AN63" i="7"/>
  <c r="AF63" i="7"/>
  <c r="AB63" i="7"/>
  <c r="I63" i="7"/>
  <c r="E63" i="7"/>
  <c r="EE62" i="7"/>
  <c r="EA62" i="7"/>
  <c r="BJ62" i="7"/>
  <c r="BF62" i="7"/>
  <c r="AR62" i="7"/>
  <c r="AN62" i="7"/>
  <c r="AF62" i="7"/>
  <c r="AB62" i="7"/>
  <c r="I62" i="7"/>
  <c r="E62" i="7"/>
  <c r="EE61" i="7"/>
  <c r="EA61" i="7"/>
  <c r="BJ61" i="7"/>
  <c r="BF61" i="7"/>
  <c r="AR61" i="7"/>
  <c r="AN61" i="7"/>
  <c r="AF61" i="7"/>
  <c r="AB61" i="7"/>
  <c r="I61" i="7"/>
  <c r="E61" i="7"/>
  <c r="EE60" i="7"/>
  <c r="EA60" i="7"/>
  <c r="BJ60" i="7"/>
  <c r="BF60" i="7"/>
  <c r="AR60" i="7"/>
  <c r="AN60" i="7"/>
  <c r="AF60" i="7"/>
  <c r="AB60" i="7"/>
  <c r="I60" i="7"/>
  <c r="E60" i="7"/>
  <c r="EE59" i="7"/>
  <c r="EA59" i="7"/>
  <c r="BJ59" i="7"/>
  <c r="BF59" i="7"/>
  <c r="AR59" i="7"/>
  <c r="AN59" i="7"/>
  <c r="AF59" i="7"/>
  <c r="AB59" i="7"/>
  <c r="I59" i="7"/>
  <c r="E59" i="7"/>
  <c r="EE58" i="7"/>
  <c r="EA58" i="7"/>
  <c r="BJ58" i="7"/>
  <c r="BF58" i="7"/>
  <c r="AR58" i="7"/>
  <c r="AN58" i="7"/>
  <c r="AF58" i="7"/>
  <c r="AB58" i="7"/>
  <c r="I58" i="7"/>
  <c r="E58" i="7"/>
  <c r="EE57" i="7"/>
  <c r="EA57" i="7"/>
  <c r="BJ57" i="7"/>
  <c r="BF57" i="7"/>
  <c r="AR57" i="7"/>
  <c r="AN57" i="7"/>
  <c r="AF57" i="7"/>
  <c r="AB57" i="7"/>
  <c r="I57" i="7"/>
  <c r="E57" i="7"/>
  <c r="EE54" i="7"/>
  <c r="EA54" i="7"/>
  <c r="BJ54" i="7"/>
  <c r="BF54" i="7"/>
  <c r="AR54" i="7"/>
  <c r="AN54" i="7"/>
  <c r="AF54" i="7"/>
  <c r="AB54" i="7"/>
  <c r="I54" i="7"/>
  <c r="E54" i="7"/>
  <c r="EE53" i="7"/>
  <c r="EA53" i="7"/>
  <c r="BJ53" i="7"/>
  <c r="BF53" i="7"/>
  <c r="AR53" i="7"/>
  <c r="AN53" i="7"/>
  <c r="AF53" i="7"/>
  <c r="AB53" i="7"/>
  <c r="I53" i="7"/>
  <c r="E53" i="7"/>
  <c r="EE52" i="7"/>
  <c r="EA52" i="7"/>
  <c r="BJ52" i="7"/>
  <c r="BF52" i="7"/>
  <c r="AR52" i="7"/>
  <c r="AN52" i="7"/>
  <c r="AF52" i="7"/>
  <c r="AB52" i="7"/>
  <c r="I52" i="7"/>
  <c r="E52" i="7"/>
  <c r="EE51" i="7"/>
  <c r="EA51" i="7"/>
  <c r="BJ51" i="7"/>
  <c r="BF51" i="7"/>
  <c r="AR51" i="7"/>
  <c r="AN51" i="7"/>
  <c r="AF51" i="7"/>
  <c r="AB51" i="7"/>
  <c r="I51" i="7"/>
  <c r="E51" i="7"/>
  <c r="EE49" i="7"/>
  <c r="EA49" i="7"/>
  <c r="BJ49" i="7"/>
  <c r="BF49" i="7"/>
  <c r="AR49" i="7"/>
  <c r="AN49" i="7"/>
  <c r="AF49" i="7"/>
  <c r="AB49" i="7"/>
  <c r="I49" i="7"/>
  <c r="E49" i="7"/>
  <c r="EE48" i="7"/>
  <c r="EA48" i="7"/>
  <c r="BJ48" i="7"/>
  <c r="BF48" i="7"/>
  <c r="AR48" i="7"/>
  <c r="AN48" i="7"/>
  <c r="AF48" i="7"/>
  <c r="AB48" i="7"/>
  <c r="I48" i="7"/>
  <c r="E48" i="7"/>
  <c r="EE47" i="7"/>
  <c r="EA47" i="7"/>
  <c r="BJ47" i="7"/>
  <c r="BF47" i="7"/>
  <c r="AR47" i="7"/>
  <c r="AN47" i="7"/>
  <c r="AF47" i="7"/>
  <c r="AB47" i="7"/>
  <c r="I47" i="7"/>
  <c r="E47" i="7"/>
  <c r="EE46" i="7"/>
  <c r="EA46" i="7"/>
  <c r="BJ46" i="7"/>
  <c r="BF46" i="7"/>
  <c r="AR46" i="7"/>
  <c r="AN46" i="7"/>
  <c r="AF46" i="7"/>
  <c r="AB46" i="7"/>
  <c r="I46" i="7"/>
  <c r="E46" i="7"/>
  <c r="EE45" i="7"/>
  <c r="EA45" i="7"/>
  <c r="BJ45" i="7"/>
  <c r="BF45" i="7"/>
  <c r="AR45" i="7"/>
  <c r="AN45" i="7"/>
  <c r="AF45" i="7"/>
  <c r="AB45" i="7"/>
  <c r="I45" i="7"/>
  <c r="E45" i="7"/>
  <c r="EE44" i="7"/>
  <c r="EA44" i="7"/>
  <c r="BJ44" i="7"/>
  <c r="BF44" i="7"/>
  <c r="AR44" i="7"/>
  <c r="AN44" i="7"/>
  <c r="AF44" i="7"/>
  <c r="AB44" i="7"/>
  <c r="I44" i="7"/>
  <c r="E44" i="7"/>
  <c r="EE43" i="7"/>
  <c r="EA43" i="7"/>
  <c r="CA43" i="7"/>
  <c r="BW43" i="7"/>
  <c r="S43" i="7"/>
  <c r="O43" i="7"/>
  <c r="DU42" i="7"/>
  <c r="DQ42" i="7"/>
  <c r="DI42" i="7"/>
  <c r="DE42" i="7"/>
  <c r="CA42" i="7"/>
  <c r="BW42" i="7"/>
  <c r="S42" i="7"/>
  <c r="O42" i="7"/>
  <c r="DU41" i="7"/>
  <c r="DQ41" i="7"/>
  <c r="DI41" i="7"/>
  <c r="DE41" i="7"/>
  <c r="CA41" i="7"/>
  <c r="BW41" i="7"/>
  <c r="S41" i="7"/>
  <c r="O41" i="7"/>
  <c r="DU40" i="7"/>
  <c r="DQ40" i="7"/>
  <c r="DI40" i="7"/>
  <c r="DE40" i="7"/>
  <c r="CA40" i="7"/>
  <c r="BW40" i="7"/>
  <c r="S40" i="7"/>
  <c r="O40" i="7"/>
  <c r="DU39" i="7"/>
  <c r="DQ39" i="7"/>
  <c r="DI39" i="7"/>
  <c r="DE39" i="7"/>
  <c r="CA39" i="7"/>
  <c r="BW39" i="7"/>
  <c r="S39" i="7"/>
  <c r="O39" i="7"/>
  <c r="DU38" i="7"/>
  <c r="DQ38" i="7"/>
  <c r="DI38" i="7"/>
  <c r="DE38" i="7"/>
  <c r="CA38" i="7"/>
  <c r="BW38" i="7"/>
  <c r="S38" i="7"/>
  <c r="O38" i="7"/>
  <c r="EE36" i="7"/>
  <c r="EA36" i="7"/>
  <c r="BJ36" i="7"/>
  <c r="BF36" i="7"/>
  <c r="AR36" i="7"/>
  <c r="AN36" i="7"/>
  <c r="AF36" i="7"/>
  <c r="AB36" i="7"/>
  <c r="I36" i="7"/>
  <c r="E36" i="7"/>
  <c r="EE35" i="7"/>
  <c r="EA35" i="7"/>
  <c r="BJ35" i="7"/>
  <c r="BF35" i="7"/>
  <c r="AR35" i="7"/>
  <c r="AN35" i="7"/>
  <c r="AF35" i="7"/>
  <c r="AB35" i="7"/>
  <c r="I35" i="7"/>
  <c r="E35" i="7"/>
  <c r="DU33" i="7"/>
  <c r="DQ33" i="7"/>
  <c r="DI33" i="7"/>
  <c r="DE33" i="7"/>
  <c r="CA33" i="7"/>
  <c r="BW33" i="7"/>
  <c r="S33" i="7"/>
  <c r="O33" i="7"/>
  <c r="DU32" i="7"/>
  <c r="DQ32" i="7"/>
  <c r="DI32" i="7"/>
  <c r="DE32" i="7"/>
  <c r="CA32" i="7"/>
  <c r="BW32" i="7"/>
  <c r="S32" i="7"/>
  <c r="O32" i="7"/>
  <c r="DU31" i="7"/>
  <c r="DQ31" i="7"/>
  <c r="DI31" i="7"/>
  <c r="DE31" i="7"/>
  <c r="CA31" i="7"/>
  <c r="BW31" i="7"/>
  <c r="S31" i="7"/>
  <c r="O31" i="7"/>
  <c r="EE29" i="7"/>
  <c r="EA29" i="7"/>
  <c r="BJ29" i="7"/>
  <c r="BF29" i="7"/>
  <c r="AR29" i="7"/>
  <c r="AN29" i="7"/>
  <c r="AF29" i="7"/>
  <c r="AB29" i="7"/>
  <c r="I29" i="7"/>
  <c r="E29" i="7"/>
  <c r="EE28" i="7"/>
  <c r="EA28" i="7"/>
  <c r="BJ28" i="7"/>
  <c r="BF28" i="7"/>
  <c r="AR28" i="7"/>
  <c r="AN28" i="7"/>
  <c r="AF28" i="7"/>
  <c r="AB28" i="7"/>
  <c r="I28" i="7"/>
  <c r="E28" i="7"/>
  <c r="EE27" i="7"/>
  <c r="EA27" i="7"/>
  <c r="BJ27" i="7"/>
  <c r="BF27" i="7"/>
  <c r="AR27" i="7"/>
  <c r="AN27" i="7"/>
  <c r="AF27" i="7"/>
  <c r="AB27" i="7"/>
  <c r="I27" i="7"/>
  <c r="E27" i="7"/>
  <c r="EE26" i="7"/>
  <c r="EA26" i="7"/>
  <c r="BJ26" i="7"/>
  <c r="BF26" i="7"/>
  <c r="AR26" i="7"/>
  <c r="AN26" i="7"/>
  <c r="AF26" i="7"/>
  <c r="AB26" i="7"/>
  <c r="I26" i="7"/>
  <c r="E26" i="7"/>
  <c r="EE23" i="7"/>
  <c r="EA23" i="7"/>
  <c r="BJ23" i="7"/>
  <c r="BF23" i="7"/>
  <c r="AR23" i="7"/>
  <c r="AN23" i="7"/>
  <c r="AF23" i="7"/>
  <c r="AB23" i="7"/>
  <c r="I23" i="7"/>
  <c r="E23" i="7"/>
  <c r="DU21" i="7"/>
  <c r="DQ21" i="7"/>
  <c r="DI21" i="7"/>
  <c r="DE21" i="7"/>
  <c r="CA21" i="7"/>
  <c r="BW21" i="7"/>
  <c r="S21" i="7"/>
  <c r="O21" i="7"/>
  <c r="DU20" i="7"/>
  <c r="BJ20" i="7"/>
  <c r="BF20" i="7"/>
  <c r="AR20" i="7"/>
  <c r="AN20" i="7"/>
  <c r="AF20" i="7"/>
  <c r="AB20" i="7"/>
  <c r="I20" i="7"/>
  <c r="E20" i="7"/>
  <c r="EE19" i="7"/>
  <c r="EA19" i="7"/>
  <c r="BJ19" i="7"/>
  <c r="BF19" i="7"/>
  <c r="AF19" i="7"/>
  <c r="AB19" i="7"/>
  <c r="I19" i="7"/>
  <c r="E19" i="7"/>
  <c r="EE18" i="7"/>
  <c r="EA18" i="7"/>
  <c r="BJ18" i="7"/>
  <c r="BF18" i="7"/>
  <c r="AR18" i="7"/>
  <c r="AN18" i="7"/>
  <c r="AF18" i="7"/>
  <c r="AB18" i="7"/>
  <c r="I18" i="7"/>
  <c r="E18" i="7"/>
  <c r="EE17" i="7"/>
  <c r="EA17" i="7"/>
  <c r="BJ17" i="7"/>
  <c r="BF17" i="7"/>
  <c r="AR17" i="7"/>
  <c r="AN17" i="7"/>
  <c r="AF17" i="7"/>
  <c r="AB17" i="7"/>
  <c r="I17" i="7"/>
  <c r="E17" i="7"/>
  <c r="EE16" i="7"/>
  <c r="EA16" i="7"/>
  <c r="BJ16" i="7"/>
  <c r="BF16" i="7"/>
  <c r="AR16" i="7"/>
  <c r="AN16" i="7"/>
  <c r="AF16" i="7"/>
  <c r="AB16" i="7"/>
  <c r="I16" i="7"/>
  <c r="E16" i="7"/>
  <c r="EE15" i="7"/>
  <c r="EA15" i="7"/>
  <c r="BJ15" i="7"/>
  <c r="BF15" i="7"/>
  <c r="AR15" i="7"/>
  <c r="AN15" i="7"/>
  <c r="AF15" i="7"/>
  <c r="AB15" i="7"/>
  <c r="I15" i="7"/>
  <c r="E15" i="7"/>
  <c r="EE14" i="7"/>
  <c r="EA14" i="7"/>
  <c r="BJ14" i="7"/>
  <c r="BF14" i="7"/>
  <c r="AR14" i="7"/>
  <c r="AN14" i="7"/>
  <c r="AF14" i="7"/>
  <c r="AB14" i="7"/>
  <c r="I14" i="7"/>
  <c r="E14" i="7"/>
  <c r="EE13" i="7"/>
  <c r="EA13" i="7"/>
  <c r="BJ13" i="7"/>
  <c r="BF13" i="7"/>
  <c r="AR13" i="7"/>
  <c r="AN13" i="7"/>
  <c r="AF13" i="7"/>
  <c r="AB13" i="7"/>
  <c r="I13" i="7"/>
  <c r="E13" i="7"/>
  <c r="EE12" i="7"/>
  <c r="EA12" i="7"/>
  <c r="BJ12" i="7"/>
  <c r="BF12" i="7"/>
  <c r="AR12" i="7"/>
  <c r="AN12" i="7"/>
  <c r="AF12" i="7"/>
  <c r="AB12" i="7"/>
  <c r="I12" i="7"/>
  <c r="E12" i="7"/>
  <c r="EE11" i="7"/>
  <c r="EA11" i="7"/>
  <c r="BJ11" i="7"/>
  <c r="BF11" i="7"/>
  <c r="AR11" i="7"/>
  <c r="AN11" i="7"/>
  <c r="AF11" i="7"/>
  <c r="AB11" i="7"/>
  <c r="I11" i="7"/>
  <c r="E11" i="7"/>
  <c r="EE9" i="7"/>
  <c r="EA9" i="7"/>
  <c r="BJ9" i="7"/>
  <c r="BF9" i="7"/>
  <c r="AR9" i="7"/>
  <c r="AN9" i="7"/>
  <c r="AF9" i="7"/>
  <c r="AB9" i="7"/>
  <c r="I9" i="7"/>
  <c r="E9" i="7"/>
  <c r="EE8" i="7"/>
  <c r="EA8" i="7"/>
  <c r="BJ8" i="7"/>
  <c r="BF8" i="7"/>
  <c r="AR8" i="7"/>
  <c r="AN8" i="7"/>
  <c r="AF8" i="7"/>
  <c r="AB8" i="7"/>
  <c r="I8" i="7"/>
  <c r="E8" i="7"/>
  <c r="EE6" i="7"/>
  <c r="EA6" i="7"/>
  <c r="BJ6" i="7"/>
  <c r="BF6" i="7"/>
  <c r="AR6" i="7"/>
  <c r="AN6" i="7"/>
  <c r="AF6" i="7"/>
  <c r="AB6" i="7"/>
  <c r="I6" i="7"/>
  <c r="E6" i="7"/>
  <c r="EE5" i="7"/>
  <c r="EA5" i="7"/>
  <c r="BJ5" i="7"/>
  <c r="BF5" i="7"/>
  <c r="AR5" i="7"/>
  <c r="AN5" i="7"/>
  <c r="AF5" i="7"/>
  <c r="AB5" i="7"/>
  <c r="I5" i="7"/>
  <c r="E5" i="7"/>
  <c r="AI247" i="6"/>
  <c r="AI245" i="6"/>
  <c r="AI227" i="6"/>
  <c r="AI225" i="6"/>
  <c r="AI159" i="6"/>
  <c r="AI151" i="6"/>
  <c r="AI128" i="6"/>
  <c r="AI114" i="6"/>
  <c r="AI107" i="6"/>
  <c r="AI47" i="6"/>
  <c r="AI35" i="6"/>
  <c r="AI33" i="6"/>
  <c r="AI18" i="6"/>
  <c r="AL122" i="5"/>
  <c r="AL83" i="5"/>
  <c r="AL65" i="5"/>
  <c r="AL63" i="5"/>
  <c r="DQ20" i="11"/>
  <c r="DE20" i="11"/>
  <c r="BW20" i="11"/>
  <c r="S20" i="11"/>
  <c r="DQ19" i="11"/>
  <c r="BW19" i="11"/>
  <c r="AN19" i="11"/>
  <c r="AB19" i="11"/>
  <c r="I19" i="11"/>
  <c r="DQ18" i="11"/>
  <c r="DE18" i="11"/>
  <c r="CA18" i="11"/>
  <c r="O18" i="11"/>
  <c r="DQ17" i="11"/>
  <c r="DE17" i="11"/>
  <c r="CA17" i="11"/>
  <c r="O17" i="11"/>
  <c r="DQ16" i="11"/>
  <c r="DE16" i="11"/>
  <c r="CA16" i="11"/>
  <c r="O16" i="11"/>
  <c r="DQ15" i="11"/>
  <c r="DE15" i="11"/>
  <c r="CA15" i="11"/>
  <c r="O15" i="11"/>
  <c r="DQ14" i="11"/>
  <c r="DE14" i="11"/>
  <c r="BW14" i="11"/>
  <c r="S14" i="11"/>
  <c r="DU13" i="11"/>
  <c r="DI13" i="11"/>
  <c r="CA13" i="11"/>
  <c r="O13" i="11"/>
  <c r="DQ12" i="11"/>
  <c r="DE12" i="11"/>
  <c r="BW12" i="11"/>
  <c r="S12" i="11"/>
  <c r="DU11" i="11"/>
  <c r="DI11" i="11"/>
  <c r="CA11" i="11"/>
  <c r="O11" i="11"/>
  <c r="DU9" i="11"/>
  <c r="DI9" i="11"/>
  <c r="BW9" i="11"/>
  <c r="S9" i="11"/>
  <c r="DU8" i="11"/>
  <c r="DI8" i="11"/>
  <c r="CA8" i="11"/>
  <c r="O8" i="11"/>
  <c r="DQ6" i="11"/>
  <c r="DE6" i="11"/>
  <c r="BW6" i="11"/>
  <c r="S6" i="11"/>
  <c r="DU5" i="11"/>
  <c r="DI5" i="11"/>
  <c r="CA5" i="11"/>
  <c r="O5" i="11"/>
  <c r="AL229" i="9"/>
  <c r="AI227" i="9"/>
  <c r="AL224" i="9"/>
  <c r="AI222" i="9"/>
  <c r="AL209" i="9"/>
  <c r="AL207" i="9"/>
  <c r="AL205" i="9"/>
  <c r="AL200" i="9"/>
  <c r="AL198" i="9"/>
  <c r="AL181" i="9"/>
  <c r="AL177" i="9"/>
  <c r="AI175" i="9"/>
  <c r="AL172" i="9"/>
  <c r="AL157" i="9"/>
  <c r="AL155" i="9"/>
  <c r="AL153" i="9"/>
  <c r="AI151" i="9"/>
  <c r="AL127" i="9"/>
  <c r="AL125" i="9"/>
  <c r="AL123" i="9"/>
  <c r="AL121" i="9"/>
  <c r="AL119" i="9"/>
  <c r="AI107" i="9"/>
  <c r="AL95" i="9"/>
  <c r="AL91" i="9"/>
  <c r="AL89" i="9"/>
  <c r="AL87" i="9"/>
  <c r="AI85" i="9"/>
  <c r="AI65" i="9"/>
  <c r="AL58" i="9"/>
  <c r="AL50" i="9"/>
  <c r="AL43" i="9"/>
  <c r="AL41" i="9"/>
  <c r="AL34" i="9"/>
  <c r="AL22" i="9"/>
  <c r="AI242" i="8"/>
  <c r="AL211" i="8"/>
  <c r="AL199" i="8"/>
  <c r="AI144" i="8"/>
  <c r="AL112" i="8"/>
  <c r="AL110" i="8"/>
  <c r="AL102" i="8"/>
  <c r="AL98" i="8"/>
  <c r="AL80" i="8"/>
  <c r="AL78" i="8"/>
  <c r="AL76" i="8"/>
  <c r="AL72" i="8"/>
  <c r="AL64" i="8"/>
  <c r="AL62" i="8"/>
  <c r="AL61" i="8"/>
  <c r="AI60" i="8"/>
  <c r="AI44" i="8"/>
  <c r="AI40" i="8"/>
  <c r="AL39" i="8"/>
  <c r="AI35" i="8"/>
  <c r="AI33" i="8"/>
  <c r="AI18" i="8"/>
  <c r="EA260" i="7"/>
  <c r="BF260" i="7"/>
  <c r="AR260" i="7"/>
  <c r="AF260" i="7"/>
  <c r="E260" i="7"/>
  <c r="EA259" i="7"/>
  <c r="BF259" i="7"/>
  <c r="AF259" i="7"/>
  <c r="O259" i="7"/>
  <c r="DQ258" i="7"/>
  <c r="DE258" i="7"/>
  <c r="CA258" i="7"/>
  <c r="O258" i="7"/>
  <c r="DQ257" i="7"/>
  <c r="DE257" i="7"/>
  <c r="BW257" i="7"/>
  <c r="S257" i="7"/>
  <c r="DU256" i="7"/>
  <c r="DI256" i="7"/>
  <c r="CA256" i="7"/>
  <c r="O256" i="7"/>
  <c r="DQ255" i="7"/>
  <c r="DE255" i="7"/>
  <c r="BW255" i="7"/>
  <c r="S255" i="7"/>
  <c r="DU254" i="7"/>
  <c r="DI254" i="7"/>
  <c r="CA254" i="7"/>
  <c r="O254" i="7"/>
  <c r="DQ253" i="7"/>
  <c r="DE253" i="7"/>
  <c r="BW253" i="7"/>
  <c r="S253" i="7"/>
  <c r="DU252" i="7"/>
  <c r="DI252" i="7"/>
  <c r="CA252" i="7"/>
  <c r="O252" i="7"/>
  <c r="DQ251" i="7"/>
  <c r="DE251" i="7"/>
  <c r="BW251" i="7"/>
  <c r="S251" i="7"/>
  <c r="DU250" i="7"/>
  <c r="DI250" i="7"/>
  <c r="CA250" i="7"/>
  <c r="O250" i="7"/>
  <c r="DQ249" i="7"/>
  <c r="DE249" i="7"/>
  <c r="BW249" i="7"/>
  <c r="S249" i="7"/>
  <c r="DQ248" i="7"/>
  <c r="BF248" i="7"/>
  <c r="AN248" i="7"/>
  <c r="E248" i="7"/>
  <c r="EA247" i="7"/>
  <c r="BF247" i="7"/>
  <c r="AR247" i="7"/>
  <c r="AF247" i="7"/>
  <c r="E247" i="7"/>
  <c r="EA246" i="7"/>
  <c r="BF246" i="7"/>
  <c r="AR246" i="7"/>
  <c r="AF246" i="7"/>
  <c r="E246" i="7"/>
  <c r="DQ244" i="7"/>
  <c r="DE244" i="7"/>
  <c r="BW244" i="7"/>
  <c r="S244" i="7"/>
  <c r="DQ242" i="7"/>
  <c r="DE242" i="7"/>
  <c r="BW242" i="7"/>
  <c r="S242" i="7"/>
  <c r="DU241" i="7"/>
  <c r="DI241" i="7"/>
  <c r="CA241" i="7"/>
  <c r="O241" i="7"/>
  <c r="EA239" i="7"/>
  <c r="BJ239" i="7"/>
  <c r="AN239" i="7"/>
  <c r="AB239" i="7"/>
  <c r="I239" i="7"/>
  <c r="EE238" i="7"/>
  <c r="BF238" i="7"/>
  <c r="AR238" i="7"/>
  <c r="AF238" i="7"/>
  <c r="E238" i="7"/>
  <c r="EA237" i="7"/>
  <c r="BF237" i="7"/>
  <c r="AR237" i="7"/>
  <c r="AF237" i="7"/>
  <c r="E237" i="7"/>
  <c r="EA236" i="7"/>
  <c r="BF236" i="7"/>
  <c r="AR236" i="7"/>
  <c r="AF236" i="7"/>
  <c r="E236" i="7"/>
  <c r="EA235" i="7"/>
  <c r="BF235" i="7"/>
  <c r="AR235" i="7"/>
  <c r="AF235" i="7"/>
  <c r="E235" i="7"/>
  <c r="EA234" i="7"/>
  <c r="BF234" i="7"/>
  <c r="AR234" i="7"/>
  <c r="AF234" i="7"/>
  <c r="E234" i="7"/>
  <c r="EA233" i="7"/>
  <c r="BF233" i="7"/>
  <c r="AR233" i="7"/>
  <c r="AF233" i="7"/>
  <c r="E233" i="7"/>
  <c r="EA232" i="7"/>
  <c r="BF232" i="7"/>
  <c r="AR232" i="7"/>
  <c r="AF232" i="7"/>
  <c r="E232" i="7"/>
  <c r="DQ230" i="7"/>
  <c r="DE230" i="7"/>
  <c r="BW230" i="7"/>
  <c r="S230" i="7"/>
  <c r="DU229" i="7"/>
  <c r="DI229" i="7"/>
  <c r="CA229" i="7"/>
  <c r="O229" i="7"/>
  <c r="DQ228" i="7"/>
  <c r="DE228" i="7"/>
  <c r="BW228" i="7"/>
  <c r="S228" i="7"/>
  <c r="DU227" i="7"/>
  <c r="DI227" i="7"/>
  <c r="CA227" i="7"/>
  <c r="O227" i="7"/>
  <c r="DQ226" i="7"/>
  <c r="DE226" i="7"/>
  <c r="BW226" i="7"/>
  <c r="S226" i="7"/>
  <c r="EA224" i="7"/>
  <c r="BF224" i="7"/>
  <c r="AR224" i="7"/>
  <c r="AF224" i="7"/>
  <c r="E224" i="7"/>
  <c r="DQ222" i="7"/>
  <c r="DE222" i="7"/>
  <c r="BW222" i="7"/>
  <c r="S222" i="7"/>
  <c r="DU221" i="7"/>
  <c r="DI221" i="7"/>
  <c r="CA221" i="7"/>
  <c r="O221" i="7"/>
  <c r="EA219" i="7"/>
  <c r="DE219" i="7"/>
  <c r="CA219" i="7"/>
  <c r="O219" i="7"/>
  <c r="DQ218" i="7"/>
  <c r="DE218" i="7"/>
  <c r="CA218" i="7"/>
  <c r="O218" i="7"/>
  <c r="DQ217" i="7"/>
  <c r="DE217" i="7"/>
  <c r="CA217" i="7"/>
  <c r="O217" i="7"/>
  <c r="DQ216" i="7"/>
  <c r="DE216" i="7"/>
  <c r="CA216" i="7"/>
  <c r="O216" i="7"/>
  <c r="DQ215" i="7"/>
  <c r="DE215" i="7"/>
  <c r="CA215" i="7"/>
  <c r="O215" i="7"/>
  <c r="DQ214" i="7"/>
  <c r="DE214" i="7"/>
  <c r="CA214" i="7"/>
  <c r="O214" i="7"/>
  <c r="DQ213" i="7"/>
  <c r="DE213" i="7"/>
  <c r="BW213" i="7"/>
  <c r="S213" i="7"/>
  <c r="DU212" i="7"/>
  <c r="DI212" i="7"/>
  <c r="BW212" i="7"/>
  <c r="S212" i="7"/>
  <c r="DU211" i="7"/>
  <c r="DI211" i="7"/>
  <c r="BW211" i="7"/>
  <c r="S211" i="7"/>
  <c r="DU210" i="7"/>
  <c r="DI210" i="7"/>
  <c r="BW210" i="7"/>
  <c r="S210" i="7"/>
  <c r="DU209" i="7"/>
  <c r="DI209" i="7"/>
  <c r="CA209" i="7"/>
  <c r="O209" i="7"/>
  <c r="EE207" i="7"/>
  <c r="BJ207" i="7"/>
  <c r="AN207" i="7"/>
  <c r="AB207" i="7"/>
  <c r="I207" i="7"/>
  <c r="EE206" i="7"/>
  <c r="BF206" i="7"/>
  <c r="AR206" i="7"/>
  <c r="AF206" i="7"/>
  <c r="E206" i="7"/>
  <c r="EA205" i="7"/>
  <c r="BF205" i="7"/>
  <c r="AR205" i="7"/>
  <c r="AF205" i="7"/>
  <c r="E205" i="7"/>
  <c r="EA204" i="7"/>
  <c r="BJ204" i="7"/>
  <c r="AN204" i="7"/>
  <c r="AB204" i="7"/>
  <c r="I204" i="7"/>
  <c r="EE203" i="7"/>
  <c r="BJ203" i="7"/>
  <c r="AN203" i="7"/>
  <c r="AB203" i="7"/>
  <c r="I203" i="7"/>
  <c r="EE202" i="7"/>
  <c r="BJ202" i="7"/>
  <c r="AN202" i="7"/>
  <c r="AB202" i="7"/>
  <c r="I202" i="7"/>
  <c r="EE201" i="7"/>
  <c r="BJ201" i="7"/>
  <c r="AN201" i="7"/>
  <c r="AB201" i="7"/>
  <c r="I201" i="7"/>
  <c r="EE200" i="7"/>
  <c r="BJ200" i="7"/>
  <c r="AN200" i="7"/>
  <c r="AB200" i="7"/>
  <c r="I200" i="7"/>
  <c r="DU198" i="7"/>
  <c r="DI198" i="7"/>
  <c r="CA198" i="7"/>
  <c r="O198" i="7"/>
  <c r="DQ197" i="7"/>
  <c r="DE197" i="7"/>
  <c r="BW197" i="7"/>
  <c r="S197" i="7"/>
  <c r="DU196" i="7"/>
  <c r="DI196" i="7"/>
  <c r="CA196" i="7"/>
  <c r="O196" i="7"/>
  <c r="DQ193" i="7"/>
  <c r="DE193" i="7"/>
  <c r="BW193" i="7"/>
  <c r="S193" i="7"/>
  <c r="EA191" i="7"/>
  <c r="BF191" i="7"/>
  <c r="AR191" i="7"/>
  <c r="AF191" i="7"/>
  <c r="E191" i="7"/>
  <c r="EA190" i="7"/>
  <c r="BJ190" i="7"/>
  <c r="AN190" i="7"/>
  <c r="AB190" i="7"/>
  <c r="I190" i="7"/>
  <c r="EE189" i="7"/>
  <c r="BF189" i="7"/>
  <c r="AR189" i="7"/>
  <c r="AF189" i="7"/>
  <c r="E189" i="7"/>
  <c r="EA188" i="7"/>
  <c r="BJ188" i="7"/>
  <c r="AN188" i="7"/>
  <c r="AB188" i="7"/>
  <c r="I188" i="7"/>
  <c r="EE187" i="7"/>
  <c r="BF187" i="7"/>
  <c r="AR187" i="7"/>
  <c r="AF187" i="7"/>
  <c r="E187" i="7"/>
  <c r="EA186" i="7"/>
  <c r="BJ186" i="7"/>
  <c r="AN186" i="7"/>
  <c r="AB186" i="7"/>
  <c r="I186" i="7"/>
  <c r="EE185" i="7"/>
  <c r="BF185" i="7"/>
  <c r="AR185" i="7"/>
  <c r="AF185" i="7"/>
  <c r="E185" i="7"/>
  <c r="EA184" i="7"/>
  <c r="BJ184" i="7"/>
  <c r="AN184" i="7"/>
  <c r="AB184" i="7"/>
  <c r="I184" i="7"/>
  <c r="EE183" i="7"/>
  <c r="BF183" i="7"/>
  <c r="AR183" i="7"/>
  <c r="AF183" i="7"/>
  <c r="E183" i="7"/>
  <c r="EA182" i="7"/>
  <c r="BJ182" i="7"/>
  <c r="AN182" i="7"/>
  <c r="AB182" i="7"/>
  <c r="I182" i="7"/>
  <c r="EE181" i="7"/>
  <c r="BF181" i="7"/>
  <c r="AR181" i="7"/>
  <c r="AF181" i="7"/>
  <c r="E181" i="7"/>
  <c r="EA180" i="7"/>
  <c r="BJ180" i="7"/>
  <c r="AN180" i="7"/>
  <c r="AB180" i="7"/>
  <c r="I180" i="7"/>
  <c r="EE179" i="7"/>
  <c r="BJ179" i="7"/>
  <c r="AN179" i="7"/>
  <c r="AB179" i="7"/>
  <c r="I179" i="7"/>
  <c r="EE178" i="7"/>
  <c r="DI178" i="7"/>
  <c r="BW178" i="7"/>
  <c r="AN178" i="7"/>
  <c r="AB178" i="7"/>
  <c r="I178" i="7"/>
  <c r="EE177" i="7"/>
  <c r="BF177" i="7"/>
  <c r="AR177" i="7"/>
  <c r="AF177" i="7"/>
  <c r="E177" i="7"/>
  <c r="EA176" i="7"/>
  <c r="BF176" i="7"/>
  <c r="AR176" i="7"/>
  <c r="AF176" i="7"/>
  <c r="E176" i="7"/>
  <c r="DQ175" i="7"/>
  <c r="DE175" i="7"/>
  <c r="CA175" i="7"/>
  <c r="AR175" i="7"/>
  <c r="AF175" i="7"/>
  <c r="E175" i="7"/>
  <c r="DQ174" i="7"/>
  <c r="DE174" i="7"/>
  <c r="CA174" i="7"/>
  <c r="AR174" i="7"/>
  <c r="AF174" i="7"/>
  <c r="E174" i="7"/>
  <c r="EA173" i="7"/>
  <c r="BF173" i="7"/>
  <c r="AR173" i="7"/>
  <c r="AF173" i="7"/>
  <c r="E173" i="7"/>
  <c r="DQ171" i="7"/>
  <c r="DE171" i="7"/>
  <c r="BW171" i="7"/>
  <c r="S171" i="7"/>
  <c r="EA169" i="7"/>
  <c r="BF169" i="7"/>
  <c r="AR169" i="7"/>
  <c r="AF169" i="7"/>
  <c r="E169" i="7"/>
  <c r="EA168" i="7"/>
  <c r="BF168" i="7"/>
  <c r="AR168" i="7"/>
  <c r="AF168" i="7"/>
  <c r="E168" i="7"/>
  <c r="EA167" i="7"/>
  <c r="BF167" i="7"/>
  <c r="AR167" i="7"/>
  <c r="AF167" i="7"/>
  <c r="E167" i="7"/>
  <c r="EA166" i="7"/>
  <c r="BF166" i="7"/>
  <c r="AR166" i="7"/>
  <c r="AF166" i="7"/>
  <c r="E166" i="7"/>
  <c r="EA165" i="7"/>
  <c r="BF165" i="7"/>
  <c r="AR165" i="7"/>
  <c r="AF165" i="7"/>
  <c r="E165" i="7"/>
  <c r="EA164" i="7"/>
  <c r="DI164" i="7"/>
  <c r="DE164" i="7"/>
  <c r="CA164" i="7"/>
  <c r="BW164" i="7"/>
  <c r="S164" i="7"/>
  <c r="O164" i="7"/>
  <c r="DU163" i="7"/>
  <c r="DQ163" i="7"/>
  <c r="DI163" i="7"/>
  <c r="DE163" i="7"/>
  <c r="CA163" i="7"/>
  <c r="BW163" i="7"/>
  <c r="S163" i="7"/>
  <c r="O163" i="7"/>
  <c r="DU162" i="7"/>
  <c r="DQ162" i="7"/>
  <c r="DI162" i="7"/>
  <c r="DE162" i="7"/>
  <c r="CA162" i="7"/>
  <c r="BW162" i="7"/>
  <c r="S162" i="7"/>
  <c r="O162" i="7"/>
  <c r="DU161" i="7"/>
  <c r="DQ161" i="7"/>
  <c r="DI161" i="7"/>
  <c r="DE161" i="7"/>
  <c r="CA161" i="7"/>
  <c r="BW161" i="7"/>
  <c r="S161" i="7"/>
  <c r="O161" i="7"/>
  <c r="DU160" i="7"/>
  <c r="DQ160" i="7"/>
  <c r="DI160" i="7"/>
  <c r="DE160" i="7"/>
  <c r="CA160" i="7"/>
  <c r="BW160" i="7"/>
  <c r="S160" i="7"/>
  <c r="O160" i="7"/>
  <c r="DU159" i="7"/>
  <c r="DQ159" i="7"/>
  <c r="DI159" i="7"/>
  <c r="DE159" i="7"/>
  <c r="CA159" i="7"/>
  <c r="BW159" i="7"/>
  <c r="S159" i="7"/>
  <c r="O159" i="7"/>
  <c r="DU158" i="7"/>
  <c r="DQ158" i="7"/>
  <c r="DI158" i="7"/>
  <c r="DE158" i="7"/>
  <c r="CA158" i="7"/>
  <c r="BW158" i="7"/>
  <c r="S158" i="7"/>
  <c r="O158" i="7"/>
  <c r="DU157" i="7"/>
  <c r="DQ157" i="7"/>
  <c r="DI157" i="7"/>
  <c r="DE157" i="7"/>
  <c r="CA157" i="7"/>
  <c r="BW157" i="7"/>
  <c r="S157" i="7"/>
  <c r="O157" i="7"/>
  <c r="EE155" i="7"/>
  <c r="EA155" i="7"/>
  <c r="BJ155" i="7"/>
  <c r="BF155" i="7"/>
  <c r="AR155" i="7"/>
  <c r="AN155" i="7"/>
  <c r="AF155" i="7"/>
  <c r="AB155" i="7"/>
  <c r="I155" i="7"/>
  <c r="E155" i="7"/>
  <c r="EE154" i="7"/>
  <c r="EA154" i="7"/>
  <c r="BJ154" i="7"/>
  <c r="BF154" i="7"/>
  <c r="AR154" i="7"/>
  <c r="AN154" i="7"/>
  <c r="AF154" i="7"/>
  <c r="AB154" i="7"/>
  <c r="I154" i="7"/>
  <c r="E154" i="7"/>
  <c r="EE153" i="7"/>
  <c r="EA153" i="7"/>
  <c r="BJ153" i="7"/>
  <c r="BF153" i="7"/>
  <c r="AR153" i="7"/>
  <c r="AN153" i="7"/>
  <c r="AF153" i="7"/>
  <c r="AB153" i="7"/>
  <c r="I153" i="7"/>
  <c r="E153" i="7"/>
  <c r="EE152" i="7"/>
  <c r="EA152" i="7"/>
  <c r="BJ152" i="7"/>
  <c r="BF152" i="7"/>
  <c r="AR152" i="7"/>
  <c r="AN152" i="7"/>
  <c r="AF152" i="7"/>
  <c r="AB152" i="7"/>
  <c r="I152" i="7"/>
  <c r="E152" i="7"/>
  <c r="EE151" i="7"/>
  <c r="EA151" i="7"/>
  <c r="BJ151" i="7"/>
  <c r="BF151" i="7"/>
  <c r="AR151" i="7"/>
  <c r="AN151" i="7"/>
  <c r="AF151" i="7"/>
  <c r="AB151" i="7"/>
  <c r="I151" i="7"/>
  <c r="E151" i="7"/>
  <c r="EE150" i="7"/>
  <c r="EA150" i="7"/>
  <c r="BJ150" i="7"/>
  <c r="BF150" i="7"/>
  <c r="AR150" i="7"/>
  <c r="AN150" i="7"/>
  <c r="AF150" i="7"/>
  <c r="AB150" i="7"/>
  <c r="I150" i="7"/>
  <c r="E150" i="7"/>
  <c r="EE149" i="7"/>
  <c r="EA149" i="7"/>
  <c r="BJ149" i="7"/>
  <c r="BF149" i="7"/>
  <c r="AR149" i="7"/>
  <c r="AN149" i="7"/>
  <c r="AF149" i="7"/>
  <c r="AB149" i="7"/>
  <c r="I149" i="7"/>
  <c r="E149" i="7"/>
  <c r="DU147" i="7"/>
  <c r="DQ147" i="7"/>
  <c r="DI147" i="7"/>
  <c r="DE147" i="7"/>
  <c r="CA147" i="7"/>
  <c r="BW147" i="7"/>
  <c r="S147" i="7"/>
  <c r="O147" i="7"/>
  <c r="DU146" i="7"/>
  <c r="DQ146" i="7"/>
  <c r="DI146" i="7"/>
  <c r="DE146" i="7"/>
  <c r="CA146" i="7"/>
  <c r="BW146" i="7"/>
  <c r="S146" i="7"/>
  <c r="O146" i="7"/>
  <c r="DU145" i="7"/>
  <c r="DQ145" i="7"/>
  <c r="DI145" i="7"/>
  <c r="DE145" i="7"/>
  <c r="CA145" i="7"/>
  <c r="BW145" i="7"/>
  <c r="S145" i="7"/>
  <c r="O145" i="7"/>
  <c r="DU144" i="7"/>
  <c r="DQ144" i="7"/>
  <c r="DI144" i="7"/>
  <c r="DE144" i="7"/>
  <c r="CA144" i="7"/>
  <c r="BW144" i="7"/>
  <c r="S144" i="7"/>
  <c r="O144" i="7"/>
  <c r="DU143" i="7"/>
  <c r="DQ143" i="7"/>
  <c r="DI143" i="7"/>
  <c r="DE143" i="7"/>
  <c r="CA143" i="7"/>
  <c r="BW143" i="7"/>
  <c r="S143" i="7"/>
  <c r="O143" i="7"/>
  <c r="DU142" i="7"/>
  <c r="DQ142" i="7"/>
  <c r="DI142" i="7"/>
  <c r="DE142" i="7"/>
  <c r="CA142" i="7"/>
  <c r="BW142" i="7"/>
  <c r="S142" i="7"/>
  <c r="O142" i="7"/>
  <c r="EE140" i="7"/>
  <c r="EA140" i="7"/>
  <c r="BJ140" i="7"/>
  <c r="BF140" i="7"/>
  <c r="AR140" i="7"/>
  <c r="AN140" i="7"/>
  <c r="AF140" i="7"/>
  <c r="AB140" i="7"/>
  <c r="I140" i="7"/>
  <c r="E140" i="7"/>
  <c r="EE139" i="7"/>
  <c r="EA139" i="7"/>
  <c r="BJ139" i="7"/>
  <c r="BF139" i="7"/>
  <c r="AR139" i="7"/>
  <c r="AN139" i="7"/>
  <c r="AF139" i="7"/>
  <c r="AB139" i="7"/>
  <c r="I139" i="7"/>
  <c r="E139" i="7"/>
  <c r="EE138" i="7"/>
  <c r="EA138" i="7"/>
  <c r="BJ138" i="7"/>
  <c r="BF138" i="7"/>
  <c r="AR138" i="7"/>
  <c r="AN138" i="7"/>
  <c r="AF138" i="7"/>
  <c r="AB138" i="7"/>
  <c r="I138" i="7"/>
  <c r="E138" i="7"/>
  <c r="EE137" i="7"/>
  <c r="EA137" i="7"/>
  <c r="BJ137" i="7"/>
  <c r="BF137" i="7"/>
  <c r="AR137" i="7"/>
  <c r="AN137" i="7"/>
  <c r="AF137" i="7"/>
  <c r="AB137" i="7"/>
  <c r="I137" i="7"/>
  <c r="E137" i="7"/>
  <c r="EE136" i="7"/>
  <c r="EA136" i="7"/>
  <c r="BJ136" i="7"/>
  <c r="BF136" i="7"/>
  <c r="AR136" i="7"/>
  <c r="AN136" i="7"/>
  <c r="AF136" i="7"/>
  <c r="AB136" i="7"/>
  <c r="I136" i="7"/>
  <c r="E136" i="7"/>
  <c r="EE135" i="7"/>
  <c r="EA135" i="7"/>
  <c r="BJ135" i="7"/>
  <c r="BF135" i="7"/>
  <c r="AR135" i="7"/>
  <c r="AN135" i="7"/>
  <c r="AF135" i="7"/>
  <c r="AB135" i="7"/>
  <c r="I135" i="7"/>
  <c r="E135" i="7"/>
  <c r="EE134" i="7"/>
  <c r="EA134" i="7"/>
  <c r="BJ134" i="7"/>
  <c r="BF134" i="7"/>
  <c r="AR134" i="7"/>
  <c r="AN134" i="7"/>
  <c r="AF134" i="7"/>
  <c r="AB134" i="7"/>
  <c r="I134" i="7"/>
  <c r="E134" i="7"/>
  <c r="EE133" i="7"/>
  <c r="EA133" i="7"/>
  <c r="BJ133" i="7"/>
  <c r="BF133" i="7"/>
  <c r="AR133" i="7"/>
  <c r="AN133" i="7"/>
  <c r="AF133" i="7"/>
  <c r="AB133" i="7"/>
  <c r="I133" i="7"/>
  <c r="E133" i="7"/>
  <c r="EE132" i="7"/>
  <c r="EA132" i="7"/>
  <c r="BJ132" i="7"/>
  <c r="BF132" i="7"/>
  <c r="AR132" i="7"/>
  <c r="AN132" i="7"/>
  <c r="AF132" i="7"/>
  <c r="AB132" i="7"/>
  <c r="I132" i="7"/>
  <c r="E132" i="7"/>
  <c r="EE131" i="7"/>
  <c r="EA131" i="7"/>
  <c r="BJ131" i="7"/>
  <c r="BF131" i="7"/>
  <c r="AR131" i="7"/>
  <c r="AN131" i="7"/>
  <c r="AF131" i="7"/>
  <c r="AB131" i="7"/>
  <c r="I131" i="7"/>
  <c r="E131" i="7"/>
  <c r="EE130" i="7"/>
  <c r="EA130" i="7"/>
  <c r="BJ130" i="7"/>
  <c r="BF130" i="7"/>
  <c r="AR130" i="7"/>
  <c r="AN130" i="7"/>
  <c r="AF130" i="7"/>
  <c r="AB130" i="7"/>
  <c r="I130" i="7"/>
  <c r="E130" i="7"/>
  <c r="EE129" i="7"/>
  <c r="EA129" i="7"/>
  <c r="BJ129" i="7"/>
  <c r="BF129" i="7"/>
  <c r="AR129" i="7"/>
  <c r="AN129" i="7"/>
  <c r="AF129" i="7"/>
  <c r="AB129" i="7"/>
  <c r="I129" i="7"/>
  <c r="E129" i="7"/>
  <c r="EE128" i="7"/>
  <c r="EA128" i="7"/>
  <c r="BJ128" i="7"/>
  <c r="BF128" i="7"/>
  <c r="AR128" i="7"/>
  <c r="AN128" i="7"/>
  <c r="AF128" i="7"/>
  <c r="AB128" i="7"/>
  <c r="I128" i="7"/>
  <c r="E128" i="7"/>
  <c r="EE127" i="7"/>
  <c r="EA127" i="7"/>
  <c r="BJ127" i="7"/>
  <c r="BF127" i="7"/>
  <c r="AR127" i="7"/>
  <c r="AN127" i="7"/>
  <c r="AF127" i="7"/>
  <c r="AB127" i="7"/>
  <c r="I127" i="7"/>
  <c r="E127" i="7"/>
  <c r="EE126" i="7"/>
  <c r="EA126" i="7"/>
  <c r="BJ126" i="7"/>
  <c r="BF126" i="7"/>
  <c r="AR126" i="7"/>
  <c r="AN126" i="7"/>
  <c r="AF126" i="7"/>
  <c r="AB126" i="7"/>
  <c r="I126" i="7"/>
  <c r="E126" i="7"/>
  <c r="DU123" i="7"/>
  <c r="DQ123" i="7"/>
  <c r="DI123" i="7"/>
  <c r="DE123" i="7"/>
  <c r="CA123" i="7"/>
  <c r="BW123" i="7"/>
  <c r="S123" i="7"/>
  <c r="O123" i="7"/>
  <c r="EA122" i="7"/>
  <c r="DQ122" i="7"/>
  <c r="DI122" i="7"/>
  <c r="DE122" i="7"/>
  <c r="CA122" i="7"/>
  <c r="BW122" i="7"/>
  <c r="BJ122" i="7"/>
  <c r="BF122" i="7"/>
  <c r="AB122" i="7"/>
  <c r="O122" i="7"/>
  <c r="DU121" i="7"/>
  <c r="DQ121" i="7"/>
  <c r="DI121" i="7"/>
  <c r="DE121" i="7"/>
  <c r="CA121" i="7"/>
  <c r="BW121" i="7"/>
  <c r="S121" i="7"/>
  <c r="O121" i="7"/>
  <c r="DU120" i="7"/>
  <c r="DQ120" i="7"/>
  <c r="DI120" i="7"/>
  <c r="DE120" i="7"/>
  <c r="CA120" i="7"/>
  <c r="BW120" i="7"/>
  <c r="S120" i="7"/>
  <c r="O120" i="7"/>
  <c r="DU119" i="7"/>
  <c r="DQ119" i="7"/>
  <c r="DI119" i="7"/>
  <c r="DE119" i="7"/>
  <c r="CA119" i="7"/>
  <c r="BW119" i="7"/>
  <c r="S119" i="7"/>
  <c r="O119" i="7"/>
  <c r="DU118" i="7"/>
  <c r="DQ118" i="7"/>
  <c r="DI118" i="7"/>
  <c r="DE118" i="7"/>
  <c r="CA118" i="7"/>
  <c r="BW118" i="7"/>
  <c r="S118" i="7"/>
  <c r="O118" i="7"/>
  <c r="DU117" i="7"/>
  <c r="DQ117" i="7"/>
  <c r="DI117" i="7"/>
  <c r="DE117" i="7"/>
  <c r="CA117" i="7"/>
  <c r="BW117" i="7"/>
  <c r="S117" i="7"/>
  <c r="O117" i="7"/>
  <c r="DU116" i="7"/>
  <c r="DQ116" i="7"/>
  <c r="DI116" i="7"/>
  <c r="DE116" i="7"/>
  <c r="CA116" i="7"/>
  <c r="BW116" i="7"/>
  <c r="S116" i="7"/>
  <c r="O116" i="7"/>
  <c r="DU115" i="7"/>
  <c r="DQ115" i="7"/>
  <c r="DI115" i="7"/>
  <c r="DE115" i="7"/>
  <c r="CA115" i="7"/>
  <c r="BW115" i="7"/>
  <c r="S115" i="7"/>
  <c r="O115" i="7"/>
  <c r="EE113" i="7"/>
  <c r="EA113" i="7"/>
  <c r="BJ113" i="7"/>
  <c r="BF113" i="7"/>
  <c r="AR113" i="7"/>
  <c r="AN113" i="7"/>
  <c r="AF113" i="7"/>
  <c r="AB113" i="7"/>
  <c r="I113" i="7"/>
  <c r="E113" i="7"/>
  <c r="EE112" i="7"/>
  <c r="EA112" i="7"/>
  <c r="DE112" i="7"/>
  <c r="CA112" i="7"/>
  <c r="BW112" i="7"/>
  <c r="S112" i="7"/>
  <c r="O112" i="7"/>
  <c r="DU111" i="7"/>
  <c r="DQ111" i="7"/>
  <c r="DI111" i="7"/>
  <c r="BJ111" i="7"/>
  <c r="BF111" i="7"/>
  <c r="AR111" i="7"/>
  <c r="AN111" i="7"/>
  <c r="AF111" i="7"/>
  <c r="AB111" i="7"/>
  <c r="I111" i="7"/>
  <c r="E111" i="7"/>
  <c r="DU109" i="7"/>
  <c r="DQ109" i="7"/>
  <c r="DI109" i="7"/>
  <c r="DE109" i="7"/>
  <c r="CA109" i="7"/>
  <c r="BW109" i="7"/>
  <c r="S109" i="7"/>
  <c r="O109" i="7"/>
  <c r="DU108" i="7"/>
  <c r="DQ108" i="7"/>
  <c r="DI108" i="7"/>
  <c r="DE108" i="7"/>
  <c r="CA108" i="7"/>
  <c r="BW108" i="7"/>
  <c r="S108" i="7"/>
  <c r="O108" i="7"/>
  <c r="DU107" i="7"/>
  <c r="DQ107" i="7"/>
  <c r="DI107" i="7"/>
  <c r="DE107" i="7"/>
  <c r="CA107" i="7"/>
  <c r="BW107" i="7"/>
  <c r="S107" i="7"/>
  <c r="O107" i="7"/>
  <c r="DU106" i="7"/>
  <c r="DQ106" i="7"/>
  <c r="DI106" i="7"/>
  <c r="DE106" i="7"/>
  <c r="CA106" i="7"/>
  <c r="BW106" i="7"/>
  <c r="S106" i="7"/>
  <c r="O106" i="7"/>
  <c r="DU105" i="7"/>
  <c r="DQ105" i="7"/>
  <c r="DI105" i="7"/>
  <c r="DE105" i="7"/>
  <c r="CA105" i="7"/>
  <c r="BW105" i="7"/>
  <c r="S105" i="7"/>
  <c r="O105" i="7"/>
  <c r="DU104" i="7"/>
  <c r="DQ104" i="7"/>
  <c r="DI104" i="7"/>
  <c r="DE104" i="7"/>
  <c r="CA104" i="7"/>
  <c r="BW104" i="7"/>
  <c r="S104" i="7"/>
  <c r="O104" i="7"/>
  <c r="EE102" i="7"/>
  <c r="EA102" i="7"/>
  <c r="BJ102" i="7"/>
  <c r="BF102" i="7"/>
  <c r="AR102" i="7"/>
  <c r="AN102" i="7"/>
  <c r="AF102" i="7"/>
  <c r="AB102" i="7"/>
  <c r="I102" i="7"/>
  <c r="E102" i="7"/>
  <c r="EE101" i="7"/>
  <c r="EA101" i="7"/>
  <c r="BJ101" i="7"/>
  <c r="BF101" i="7"/>
  <c r="AR101" i="7"/>
  <c r="AN101" i="7"/>
  <c r="AF101" i="7"/>
  <c r="AB101" i="7"/>
  <c r="I101" i="7"/>
  <c r="E101" i="7"/>
  <c r="DU98" i="7"/>
  <c r="DQ98" i="7"/>
  <c r="DI98" i="7"/>
  <c r="DE98" i="7"/>
  <c r="CA98" i="7"/>
  <c r="BW98" i="7"/>
  <c r="S98" i="7"/>
  <c r="O98" i="7"/>
  <c r="DU97" i="7"/>
  <c r="DQ97" i="7"/>
  <c r="DI97" i="7"/>
  <c r="DE97" i="7"/>
  <c r="CA97" i="7"/>
  <c r="BW97" i="7"/>
  <c r="S97" i="7"/>
  <c r="O97" i="7"/>
  <c r="DU96" i="7"/>
  <c r="DQ96" i="7"/>
  <c r="DI96" i="7"/>
  <c r="DE96" i="7"/>
  <c r="CA96" i="7"/>
  <c r="BW96" i="7"/>
  <c r="S96" i="7"/>
  <c r="O96" i="7"/>
  <c r="DU95" i="7"/>
  <c r="DQ95" i="7"/>
  <c r="DI95" i="7"/>
  <c r="DE95" i="7"/>
  <c r="CA95" i="7"/>
  <c r="BW95" i="7"/>
  <c r="S95" i="7"/>
  <c r="O95" i="7"/>
  <c r="DU94" i="7"/>
  <c r="DQ94" i="7"/>
  <c r="DI94" i="7"/>
  <c r="DE94" i="7"/>
  <c r="CA94" i="7"/>
  <c r="BW94" i="7"/>
  <c r="S94" i="7"/>
  <c r="O94" i="7"/>
  <c r="DU93" i="7"/>
  <c r="DQ93" i="7"/>
  <c r="DI93" i="7"/>
  <c r="DE93" i="7"/>
  <c r="CA93" i="7"/>
  <c r="BW93" i="7"/>
  <c r="S93" i="7"/>
  <c r="O93" i="7"/>
  <c r="DU92" i="7"/>
  <c r="DQ92" i="7"/>
  <c r="DI92" i="7"/>
  <c r="DE92" i="7"/>
  <c r="CA92" i="7"/>
  <c r="BW92" i="7"/>
  <c r="S92" i="7"/>
  <c r="O92" i="7"/>
  <c r="EE89" i="7"/>
  <c r="EA89" i="7"/>
  <c r="BJ89" i="7"/>
  <c r="BF89" i="7"/>
  <c r="S89" i="7"/>
  <c r="O89" i="7"/>
  <c r="DU88" i="7"/>
  <c r="DQ88" i="7"/>
  <c r="DI88" i="7"/>
  <c r="DE88" i="7"/>
  <c r="CA88" i="7"/>
  <c r="BW88" i="7"/>
  <c r="S88" i="7"/>
  <c r="O88" i="7"/>
  <c r="DU87" i="7"/>
  <c r="DQ87" i="7"/>
  <c r="DI87" i="7"/>
  <c r="DE87" i="7"/>
  <c r="CA87" i="7"/>
  <c r="BW87" i="7"/>
  <c r="S87" i="7"/>
  <c r="O87" i="7"/>
  <c r="DU86" i="7"/>
  <c r="DQ86" i="7"/>
  <c r="DI86" i="7"/>
  <c r="DE86" i="7"/>
  <c r="CA86" i="7"/>
  <c r="BW86" i="7"/>
  <c r="S86" i="7"/>
  <c r="O86" i="7"/>
  <c r="DU85" i="7"/>
  <c r="DQ85" i="7"/>
  <c r="DI85" i="7"/>
  <c r="DE85" i="7"/>
  <c r="CA85" i="7"/>
  <c r="BW85" i="7"/>
  <c r="S85" i="7"/>
  <c r="O85" i="7"/>
  <c r="DU84" i="7"/>
  <c r="DQ84" i="7"/>
  <c r="DI84" i="7"/>
  <c r="DE84" i="7"/>
  <c r="CA84" i="7"/>
  <c r="BW84" i="7"/>
  <c r="S84" i="7"/>
  <c r="O84" i="7"/>
  <c r="DU83" i="7"/>
  <c r="DQ83" i="7"/>
  <c r="DI83" i="7"/>
  <c r="DE83" i="7"/>
  <c r="CA83" i="7"/>
  <c r="BW83" i="7"/>
  <c r="S83" i="7"/>
  <c r="O83" i="7"/>
  <c r="DU82" i="7"/>
  <c r="DQ82" i="7"/>
  <c r="DI82" i="7"/>
  <c r="DE82" i="7"/>
  <c r="CA82" i="7"/>
  <c r="BW82" i="7"/>
  <c r="S82" i="7"/>
  <c r="O82" i="7"/>
  <c r="DU81" i="7"/>
  <c r="DQ81" i="7"/>
  <c r="DI81" i="7"/>
  <c r="DE81" i="7"/>
  <c r="CA81" i="7"/>
  <c r="BW81" i="7"/>
  <c r="S81" i="7"/>
  <c r="O81" i="7"/>
  <c r="DU80" i="7"/>
  <c r="DQ80" i="7"/>
  <c r="DI80" i="7"/>
  <c r="DE80" i="7"/>
  <c r="CA80" i="7"/>
  <c r="BW80" i="7"/>
  <c r="S80" i="7"/>
  <c r="O80" i="7"/>
  <c r="DU75" i="7"/>
  <c r="DQ75" i="7"/>
  <c r="DI75" i="7"/>
  <c r="DE75" i="7"/>
  <c r="CA75" i="7"/>
  <c r="BW75" i="7"/>
  <c r="S75" i="7"/>
  <c r="O75" i="7"/>
  <c r="DU74" i="7"/>
  <c r="DQ74" i="7"/>
  <c r="DI74" i="7"/>
  <c r="DE74" i="7"/>
  <c r="CA74" i="7"/>
  <c r="BW74" i="7"/>
  <c r="S74" i="7"/>
  <c r="O74" i="7"/>
  <c r="DU73" i="7"/>
  <c r="DQ73" i="7"/>
  <c r="DI73" i="7"/>
  <c r="DE73" i="7"/>
  <c r="CA73" i="7"/>
  <c r="BW73" i="7"/>
  <c r="S73" i="7"/>
  <c r="O73" i="7"/>
  <c r="DU72" i="7"/>
  <c r="DQ72" i="7"/>
  <c r="DI72" i="7"/>
  <c r="DE72" i="7"/>
  <c r="CA72" i="7"/>
  <c r="BW72" i="7"/>
  <c r="S72" i="7"/>
  <c r="O72" i="7"/>
  <c r="DU71" i="7"/>
  <c r="DQ71" i="7"/>
  <c r="DI71" i="7"/>
  <c r="DE71" i="7"/>
  <c r="CA71" i="7"/>
  <c r="BW71" i="7"/>
  <c r="S71" i="7"/>
  <c r="O71" i="7"/>
  <c r="DU70" i="7"/>
  <c r="DQ70" i="7"/>
  <c r="DI70" i="7"/>
  <c r="DE70" i="7"/>
  <c r="CA70" i="7"/>
  <c r="BW70" i="7"/>
  <c r="S70" i="7"/>
  <c r="O70" i="7"/>
  <c r="DU69" i="7"/>
  <c r="DQ69" i="7"/>
  <c r="DI69" i="7"/>
  <c r="DE69" i="7"/>
  <c r="CA69" i="7"/>
  <c r="BW69" i="7"/>
  <c r="S69" i="7"/>
  <c r="O69" i="7"/>
  <c r="DU68" i="7"/>
  <c r="DQ68" i="7"/>
  <c r="DI68" i="7"/>
  <c r="DE68" i="7"/>
  <c r="CA68" i="7"/>
  <c r="BW68" i="7"/>
  <c r="S68" i="7"/>
  <c r="O68" i="7"/>
  <c r="DU67" i="7"/>
  <c r="DQ67" i="7"/>
  <c r="DI67" i="7"/>
  <c r="DE67" i="7"/>
  <c r="CA67" i="7"/>
  <c r="BW67" i="7"/>
  <c r="S67" i="7"/>
  <c r="O67" i="7"/>
  <c r="DU66" i="7"/>
  <c r="DQ66" i="7"/>
  <c r="DI66" i="7"/>
  <c r="DE66" i="7"/>
  <c r="CA66" i="7"/>
  <c r="BW66" i="7"/>
  <c r="S66" i="7"/>
  <c r="O66" i="7"/>
  <c r="DU65" i="7"/>
  <c r="DQ65" i="7"/>
  <c r="DI65" i="7"/>
  <c r="DE65" i="7"/>
  <c r="CA65" i="7"/>
  <c r="BW65" i="7"/>
  <c r="S65" i="7"/>
  <c r="O65" i="7"/>
  <c r="DU64" i="7"/>
  <c r="DQ64" i="7"/>
  <c r="DI64" i="7"/>
  <c r="DE64" i="7"/>
  <c r="CA64" i="7"/>
  <c r="BW64" i="7"/>
  <c r="S64" i="7"/>
  <c r="O64" i="7"/>
  <c r="DU63" i="7"/>
  <c r="DQ63" i="7"/>
  <c r="DI63" i="7"/>
  <c r="DE63" i="7"/>
  <c r="CA63" i="7"/>
  <c r="BW63" i="7"/>
  <c r="S63" i="7"/>
  <c r="O63" i="7"/>
  <c r="DU62" i="7"/>
  <c r="DQ62" i="7"/>
  <c r="DI62" i="7"/>
  <c r="DE62" i="7"/>
  <c r="CA62" i="7"/>
  <c r="BW62" i="7"/>
  <c r="S62" i="7"/>
  <c r="O62" i="7"/>
  <c r="DU61" i="7"/>
  <c r="DQ61" i="7"/>
  <c r="DI61" i="7"/>
  <c r="DE61" i="7"/>
  <c r="CA61" i="7"/>
  <c r="BW61" i="7"/>
  <c r="S61" i="7"/>
  <c r="O61" i="7"/>
  <c r="DU60" i="7"/>
  <c r="DQ60" i="7"/>
  <c r="DI60" i="7"/>
  <c r="DE60" i="7"/>
  <c r="CA60" i="7"/>
  <c r="BW60" i="7"/>
  <c r="S60" i="7"/>
  <c r="O60" i="7"/>
  <c r="DU59" i="7"/>
  <c r="DQ59" i="7"/>
  <c r="DI59" i="7"/>
  <c r="DE59" i="7"/>
  <c r="CA59" i="7"/>
  <c r="BW59" i="7"/>
  <c r="S59" i="7"/>
  <c r="O59" i="7"/>
  <c r="DU58" i="7"/>
  <c r="DQ58" i="7"/>
  <c r="DI58" i="7"/>
  <c r="DE58" i="7"/>
  <c r="CA58" i="7"/>
  <c r="BW58" i="7"/>
  <c r="S58" i="7"/>
  <c r="O58" i="7"/>
  <c r="DU57" i="7"/>
  <c r="DQ57" i="7"/>
  <c r="DI57" i="7"/>
  <c r="DE57" i="7"/>
  <c r="CA57" i="7"/>
  <c r="BW57" i="7"/>
  <c r="S57" i="7"/>
  <c r="O57" i="7"/>
  <c r="DU54" i="7"/>
  <c r="DQ54" i="7"/>
  <c r="DI54" i="7"/>
  <c r="DE54" i="7"/>
  <c r="CA54" i="7"/>
  <c r="BW54" i="7"/>
  <c r="S54" i="7"/>
  <c r="O54" i="7"/>
  <c r="DU53" i="7"/>
  <c r="DQ53" i="7"/>
  <c r="DI53" i="7"/>
  <c r="DE53" i="7"/>
  <c r="CA53" i="7"/>
  <c r="BW53" i="7"/>
  <c r="S53" i="7"/>
  <c r="O53" i="7"/>
  <c r="DU52" i="7"/>
  <c r="DQ52" i="7"/>
  <c r="DI52" i="7"/>
  <c r="DE52" i="7"/>
  <c r="CA52" i="7"/>
  <c r="BW52" i="7"/>
  <c r="S52" i="7"/>
  <c r="O52" i="7"/>
  <c r="DU51" i="7"/>
  <c r="DQ51" i="7"/>
  <c r="DI51" i="7"/>
  <c r="DE51" i="7"/>
  <c r="CA51" i="7"/>
  <c r="BW51" i="7"/>
  <c r="S51" i="7"/>
  <c r="O51" i="7"/>
  <c r="DU49" i="7"/>
  <c r="DQ49" i="7"/>
  <c r="DI49" i="7"/>
  <c r="DE49" i="7"/>
  <c r="CA49" i="7"/>
  <c r="BW49" i="7"/>
  <c r="S49" i="7"/>
  <c r="O49" i="7"/>
  <c r="DU48" i="7"/>
  <c r="DQ48" i="7"/>
  <c r="DI48" i="7"/>
  <c r="DE48" i="7"/>
  <c r="CA48" i="7"/>
  <c r="BW48" i="7"/>
  <c r="S48" i="7"/>
  <c r="O48" i="7"/>
  <c r="DU47" i="7"/>
  <c r="DQ47" i="7"/>
  <c r="DI47" i="7"/>
  <c r="DE47" i="7"/>
  <c r="CA47" i="7"/>
  <c r="BW47" i="7"/>
  <c r="S47" i="7"/>
  <c r="O47" i="7"/>
  <c r="DU46" i="7"/>
  <c r="DQ46" i="7"/>
  <c r="DI46" i="7"/>
  <c r="DE46" i="7"/>
  <c r="CA46" i="7"/>
  <c r="BW46" i="7"/>
  <c r="S46" i="7"/>
  <c r="O46" i="7"/>
  <c r="DU45" i="7"/>
  <c r="DQ45" i="7"/>
  <c r="DI45" i="7"/>
  <c r="DE45" i="7"/>
  <c r="CA45" i="7"/>
  <c r="BW45" i="7"/>
  <c r="S45" i="7"/>
  <c r="O45" i="7"/>
  <c r="DU44" i="7"/>
  <c r="DQ44" i="7"/>
  <c r="DI44" i="7"/>
  <c r="DE44" i="7"/>
  <c r="CA44" i="7"/>
  <c r="BW44" i="7"/>
  <c r="S44" i="7"/>
  <c r="O44" i="7"/>
  <c r="DU43" i="7"/>
  <c r="DQ43" i="7"/>
  <c r="DI43" i="7"/>
  <c r="DE43" i="7"/>
  <c r="BJ43" i="7"/>
  <c r="BF43" i="7"/>
  <c r="AR43" i="7"/>
  <c r="AN43" i="7"/>
  <c r="AF43" i="7"/>
  <c r="AB43" i="7"/>
  <c r="I43" i="7"/>
  <c r="E43" i="7"/>
  <c r="EE42" i="7"/>
  <c r="EA42" i="7"/>
  <c r="BJ42" i="7"/>
  <c r="BF42" i="7"/>
  <c r="AR42" i="7"/>
  <c r="AN42" i="7"/>
  <c r="AF42" i="7"/>
  <c r="AB42" i="7"/>
  <c r="I42" i="7"/>
  <c r="E42" i="7"/>
  <c r="EE41" i="7"/>
  <c r="EA41" i="7"/>
  <c r="BJ41" i="7"/>
  <c r="BF41" i="7"/>
  <c r="AR41" i="7"/>
  <c r="AN41" i="7"/>
  <c r="AF41" i="7"/>
  <c r="AB41" i="7"/>
  <c r="I41" i="7"/>
  <c r="E41" i="7"/>
  <c r="EE40" i="7"/>
  <c r="EA40" i="7"/>
  <c r="BJ40" i="7"/>
  <c r="BF40" i="7"/>
  <c r="AR40" i="7"/>
  <c r="AN40" i="7"/>
  <c r="AF40" i="7"/>
  <c r="AB40" i="7"/>
  <c r="I40" i="7"/>
  <c r="E40" i="7"/>
  <c r="EE39" i="7"/>
  <c r="EA39" i="7"/>
  <c r="BJ39" i="7"/>
  <c r="BF39" i="7"/>
  <c r="AR39" i="7"/>
  <c r="AN39" i="7"/>
  <c r="AF39" i="7"/>
  <c r="AB39" i="7"/>
  <c r="I39" i="7"/>
  <c r="E39" i="7"/>
  <c r="EE38" i="7"/>
  <c r="EA38" i="7"/>
  <c r="BJ38" i="7"/>
  <c r="BF38" i="7"/>
  <c r="AR38" i="7"/>
  <c r="AN38" i="7"/>
  <c r="AF38" i="7"/>
  <c r="AB38" i="7"/>
  <c r="I38" i="7"/>
  <c r="E38" i="7"/>
  <c r="DU36" i="7"/>
  <c r="DQ36" i="7"/>
  <c r="DI36" i="7"/>
  <c r="DE36" i="7"/>
  <c r="CA36" i="7"/>
  <c r="BW36" i="7"/>
  <c r="S36" i="7"/>
  <c r="O36" i="7"/>
  <c r="DU35" i="7"/>
  <c r="DQ35" i="7"/>
  <c r="DI35" i="7"/>
  <c r="DE35" i="7"/>
  <c r="CA35" i="7"/>
  <c r="BW35" i="7"/>
  <c r="S35" i="7"/>
  <c r="O35" i="7"/>
  <c r="EE33" i="7"/>
  <c r="EA33" i="7"/>
  <c r="BJ33" i="7"/>
  <c r="BF33" i="7"/>
  <c r="AR33" i="7"/>
  <c r="AN33" i="7"/>
  <c r="AF33" i="7"/>
  <c r="AB33" i="7"/>
  <c r="I33" i="7"/>
  <c r="E33" i="7"/>
  <c r="EE32" i="7"/>
  <c r="EA32" i="7"/>
  <c r="BJ32" i="7"/>
  <c r="BF32" i="7"/>
  <c r="AR32" i="7"/>
  <c r="AN32" i="7"/>
  <c r="AF32" i="7"/>
  <c r="AB32" i="7"/>
  <c r="I32" i="7"/>
  <c r="E32" i="7"/>
  <c r="EE31" i="7"/>
  <c r="EA31" i="7"/>
  <c r="BJ31" i="7"/>
  <c r="BF31" i="7"/>
  <c r="AR31" i="7"/>
  <c r="AN31" i="7"/>
  <c r="AF31" i="7"/>
  <c r="AB31" i="7"/>
  <c r="I31" i="7"/>
  <c r="E31" i="7"/>
  <c r="DU29" i="7"/>
  <c r="DQ29" i="7"/>
  <c r="DI29" i="7"/>
  <c r="DE29" i="7"/>
  <c r="CA29" i="7"/>
  <c r="BW29" i="7"/>
  <c r="S29" i="7"/>
  <c r="O29" i="7"/>
  <c r="DU28" i="7"/>
  <c r="DQ28" i="7"/>
  <c r="DI28" i="7"/>
  <c r="DE28" i="7"/>
  <c r="BW28" i="7"/>
  <c r="S28" i="7"/>
  <c r="DU27" i="7"/>
  <c r="DI27" i="7"/>
  <c r="CA27" i="7"/>
  <c r="O27" i="7"/>
  <c r="DQ26" i="7"/>
  <c r="DE26" i="7"/>
  <c r="BW26" i="7"/>
  <c r="S26" i="7"/>
  <c r="DQ23" i="7"/>
  <c r="DE23" i="7"/>
  <c r="BW23" i="7"/>
  <c r="S23" i="7"/>
  <c r="EA21" i="7"/>
  <c r="BF21" i="7"/>
  <c r="AR21" i="7"/>
  <c r="AF21" i="7"/>
  <c r="E21" i="7"/>
  <c r="EA20" i="7"/>
  <c r="DQ20" i="7"/>
  <c r="DE20" i="7"/>
  <c r="BW20" i="7"/>
  <c r="S20" i="7"/>
  <c r="DU19" i="7"/>
  <c r="DI19" i="7"/>
  <c r="CA19" i="7"/>
  <c r="AR19" i="7"/>
  <c r="S19" i="7"/>
  <c r="DU18" i="7"/>
  <c r="DI18" i="7"/>
  <c r="BW18" i="7"/>
  <c r="S18" i="7"/>
  <c r="DU17" i="7"/>
  <c r="DI17" i="7"/>
  <c r="BW17" i="7"/>
  <c r="S17" i="7"/>
  <c r="DU16" i="7"/>
  <c r="DI16" i="7"/>
  <c r="BW16" i="7"/>
  <c r="S16" i="7"/>
  <c r="DU15" i="7"/>
  <c r="DI15" i="7"/>
  <c r="BW15" i="7"/>
  <c r="S15" i="7"/>
  <c r="DU14" i="7"/>
  <c r="DI14" i="7"/>
  <c r="CA14" i="7"/>
  <c r="O14" i="7"/>
  <c r="DQ13" i="7"/>
  <c r="DE13" i="7"/>
  <c r="BW13" i="7"/>
  <c r="S13" i="7"/>
  <c r="DU12" i="7"/>
  <c r="DI12" i="7"/>
  <c r="CA12" i="7"/>
  <c r="O12" i="7"/>
  <c r="DQ11" i="7"/>
  <c r="DE11" i="7"/>
  <c r="BW11" i="7"/>
  <c r="S11" i="7"/>
  <c r="DQ9" i="7"/>
  <c r="DE9" i="7"/>
  <c r="CA9" i="7"/>
  <c r="O9" i="7"/>
  <c r="DQ8" i="7"/>
  <c r="DE8" i="7"/>
  <c r="BW8" i="7"/>
  <c r="S8" i="7"/>
  <c r="DU6" i="7"/>
  <c r="DI6" i="7"/>
  <c r="CA6" i="7"/>
  <c r="O6" i="7"/>
  <c r="DQ5" i="7"/>
  <c r="DE5" i="7"/>
  <c r="BW5" i="7"/>
  <c r="S5" i="7"/>
  <c r="AL260" i="6"/>
  <c r="AL256" i="6"/>
  <c r="AL252" i="6"/>
  <c r="AL244" i="6"/>
  <c r="AI242" i="6"/>
  <c r="AL240" i="6"/>
  <c r="AL235" i="6"/>
  <c r="AI233" i="6"/>
  <c r="AL228" i="6"/>
  <c r="AI222" i="6"/>
  <c r="AL220" i="6"/>
  <c r="AL216" i="6"/>
  <c r="AL213" i="6"/>
  <c r="AI210" i="6"/>
  <c r="AL208" i="6"/>
  <c r="AL203" i="6"/>
  <c r="AI201" i="6"/>
  <c r="AL199" i="6"/>
  <c r="AI195" i="6"/>
  <c r="AL193" i="6"/>
  <c r="AL189" i="6"/>
  <c r="AL186" i="6"/>
  <c r="AL184" i="6"/>
  <c r="AL181" i="6"/>
  <c r="AL177" i="6"/>
  <c r="AI175" i="6"/>
  <c r="AL170" i="6"/>
  <c r="AL168" i="6"/>
  <c r="AL166" i="6"/>
  <c r="AL162" i="6"/>
  <c r="AL160" i="6"/>
  <c r="AL158" i="6"/>
  <c r="AL154" i="6"/>
  <c r="AL150" i="6"/>
  <c r="AL148" i="6"/>
  <c r="AL146" i="6"/>
  <c r="AL139" i="6"/>
  <c r="AL135" i="6"/>
  <c r="AL127" i="6"/>
  <c r="AI118" i="6"/>
  <c r="AL116" i="6"/>
  <c r="AL113" i="6"/>
  <c r="AL86" i="6"/>
  <c r="AI85" i="6"/>
  <c r="AL83" i="6"/>
  <c r="AL81" i="6"/>
  <c r="AL79" i="6"/>
  <c r="AL77" i="6"/>
  <c r="AL75" i="6"/>
  <c r="AL73" i="6"/>
  <c r="AL71" i="6"/>
  <c r="AL68" i="6"/>
  <c r="AL67" i="6"/>
  <c r="AL66" i="6"/>
  <c r="AI65" i="6"/>
  <c r="AL63" i="6"/>
  <c r="AL61" i="6"/>
  <c r="AI60" i="6"/>
  <c r="AL58" i="6"/>
  <c r="AL56" i="6"/>
  <c r="AL54" i="6"/>
  <c r="AL50" i="6"/>
  <c r="AL46" i="6"/>
  <c r="AL31" i="6"/>
  <c r="AL29" i="6"/>
  <c r="AL27" i="6"/>
  <c r="AL25" i="6"/>
  <c r="AL23" i="6"/>
  <c r="AL225" i="5"/>
  <c r="AL216" i="5"/>
  <c r="AL212" i="5"/>
  <c r="AL184" i="5"/>
  <c r="AL180" i="5"/>
  <c r="AL178" i="5"/>
  <c r="AL176" i="5"/>
  <c r="AL174" i="5"/>
  <c r="AL171" i="5"/>
  <c r="AL164" i="5"/>
  <c r="AL160" i="5"/>
  <c r="AL149" i="5"/>
  <c r="AL146" i="5"/>
  <c r="AL140" i="5"/>
  <c r="AL138" i="5"/>
  <c r="AL136" i="5"/>
  <c r="AL132" i="5"/>
  <c r="AL126" i="5"/>
  <c r="AL109" i="5"/>
  <c r="AL103" i="5"/>
  <c r="AL100" i="5"/>
  <c r="AL98" i="5"/>
  <c r="AL96" i="5"/>
  <c r="AL80" i="5"/>
  <c r="AL76" i="5"/>
  <c r="AL68" i="5"/>
  <c r="AL64" i="5"/>
  <c r="AL60" i="5"/>
  <c r="AL58" i="5"/>
  <c r="AL48" i="5"/>
  <c r="AL46" i="5"/>
  <c r="AL43" i="5"/>
  <c r="AL39" i="5"/>
  <c r="AL28" i="5"/>
  <c r="AL26" i="5"/>
  <c r="AL68" i="3"/>
  <c r="AI173" i="6"/>
  <c r="AL163" i="6"/>
  <c r="AL156" i="6"/>
  <c r="AL152" i="6"/>
  <c r="AL141" i="6"/>
  <c r="AL137" i="6"/>
  <c r="AL122" i="6"/>
  <c r="AL120" i="6"/>
  <c r="AL108" i="6"/>
  <c r="AL106" i="6"/>
  <c r="AL97" i="6"/>
  <c r="AL88" i="6"/>
  <c r="AL82" i="6"/>
  <c r="AL80" i="6"/>
  <c r="AL76" i="6"/>
  <c r="AI44" i="6"/>
  <c r="AL42" i="6"/>
  <c r="AI40" i="6"/>
  <c r="AL38" i="6"/>
  <c r="AL34" i="6"/>
  <c r="AL32" i="6"/>
  <c r="AI21" i="6"/>
  <c r="AL17" i="6"/>
  <c r="AL214" i="5"/>
  <c r="AL211" i="5"/>
  <c r="AL209" i="5"/>
  <c r="AL202" i="5"/>
  <c r="AL175" i="5"/>
  <c r="AL173" i="5"/>
  <c r="AL162" i="5"/>
  <c r="AL135" i="5"/>
  <c r="AL133" i="5"/>
  <c r="AL127" i="5"/>
  <c r="AL113" i="5"/>
  <c r="AL110" i="5"/>
  <c r="AL102" i="5"/>
  <c r="AL99" i="5"/>
  <c r="AL97" i="5"/>
  <c r="AL59" i="5"/>
  <c r="AL49" i="5"/>
  <c r="AL47" i="5"/>
  <c r="AL42" i="5"/>
  <c r="AL38" i="5"/>
  <c r="AL29" i="5"/>
  <c r="AL24" i="5"/>
  <c r="AL23" i="5"/>
  <c r="AL22" i="5"/>
  <c r="AL21" i="5"/>
  <c r="AL19" i="5"/>
  <c r="AL185" i="3"/>
  <c r="AL152" i="3"/>
  <c r="AL123" i="3"/>
  <c r="AL122" i="3"/>
  <c r="AL116" i="3"/>
  <c r="AL112" i="3"/>
  <c r="AL86" i="3"/>
  <c r="AL61" i="3"/>
  <c r="AL39" i="3"/>
  <c r="CA28" i="7"/>
  <c r="O28" i="7"/>
  <c r="DQ27" i="7"/>
  <c r="DE27" i="7"/>
  <c r="BW27" i="7"/>
  <c r="S27" i="7"/>
  <c r="DU26" i="7"/>
  <c r="DI26" i="7"/>
  <c r="CA26" i="7"/>
  <c r="O26" i="7"/>
  <c r="DU23" i="7"/>
  <c r="DI23" i="7"/>
  <c r="CA23" i="7"/>
  <c r="O23" i="7"/>
  <c r="EE21" i="7"/>
  <c r="BJ21" i="7"/>
  <c r="AN21" i="7"/>
  <c r="AB21" i="7"/>
  <c r="I21" i="7"/>
  <c r="EE20" i="7"/>
  <c r="DI20" i="7"/>
  <c r="CA20" i="7"/>
  <c r="O20" i="7"/>
  <c r="DQ19" i="7"/>
  <c r="DE19" i="7"/>
  <c r="BW19" i="7"/>
  <c r="AN19" i="7"/>
  <c r="O19" i="7"/>
  <c r="DQ18" i="7"/>
  <c r="DE18" i="7"/>
  <c r="CA18" i="7"/>
  <c r="O18" i="7"/>
  <c r="DQ17" i="7"/>
  <c r="DE17" i="7"/>
  <c r="CA17" i="7"/>
  <c r="O17" i="7"/>
  <c r="DQ16" i="7"/>
  <c r="DE16" i="7"/>
  <c r="CA16" i="7"/>
  <c r="O16" i="7"/>
  <c r="DQ15" i="7"/>
  <c r="DE15" i="7"/>
  <c r="CA15" i="7"/>
  <c r="O15" i="7"/>
  <c r="DQ14" i="7"/>
  <c r="DE14" i="7"/>
  <c r="BW14" i="7"/>
  <c r="S14" i="7"/>
  <c r="DU13" i="7"/>
  <c r="DI13" i="7"/>
  <c r="CA13" i="7"/>
  <c r="O13" i="7"/>
  <c r="DQ12" i="7"/>
  <c r="DE12" i="7"/>
  <c r="BW12" i="7"/>
  <c r="S12" i="7"/>
  <c r="DU11" i="7"/>
  <c r="DI11" i="7"/>
  <c r="CA11" i="7"/>
  <c r="O11" i="7"/>
  <c r="DU9" i="7"/>
  <c r="DI9" i="7"/>
  <c r="BW9" i="7"/>
  <c r="S9" i="7"/>
  <c r="DU8" i="7"/>
  <c r="DI8" i="7"/>
  <c r="CA8" i="7"/>
  <c r="O8" i="7"/>
  <c r="DQ6" i="7"/>
  <c r="DE6" i="7"/>
  <c r="BW6" i="7"/>
  <c r="S6" i="7"/>
  <c r="DU5" i="7"/>
  <c r="DI5" i="7"/>
  <c r="CA5" i="7"/>
  <c r="O5" i="7"/>
  <c r="AL262" i="6"/>
  <c r="AL258" i="6"/>
  <c r="AL229" i="6"/>
  <c r="AL224" i="6"/>
  <c r="AL218" i="6"/>
  <c r="AL214" i="6"/>
  <c r="AL212" i="6"/>
  <c r="AI197" i="6"/>
  <c r="AL191" i="6"/>
  <c r="AL187" i="6"/>
  <c r="AL185" i="6"/>
  <c r="AL183" i="6"/>
  <c r="AL179" i="6"/>
  <c r="AL171" i="6"/>
  <c r="AL169" i="6"/>
  <c r="AL167" i="6"/>
  <c r="AL165" i="6"/>
  <c r="AI144" i="6"/>
  <c r="AL133" i="6"/>
  <c r="AL129" i="6"/>
  <c r="AL125" i="6"/>
  <c r="AL124" i="6"/>
  <c r="AL112" i="6"/>
  <c r="AI104" i="6"/>
  <c r="AI96" i="6"/>
  <c r="AL94" i="6"/>
  <c r="AL92" i="6"/>
  <c r="AL90" i="6"/>
  <c r="AL78" i="6"/>
  <c r="AL74" i="6"/>
  <c r="AL72" i="6"/>
  <c r="AL70" i="6"/>
  <c r="AL36" i="6"/>
  <c r="AL19" i="6"/>
  <c r="AL232" i="5"/>
  <c r="AL182" i="5"/>
  <c r="AL179" i="5"/>
  <c r="AL169" i="5"/>
  <c r="AL147" i="5"/>
  <c r="AL145" i="5"/>
  <c r="AL124" i="5"/>
  <c r="AL120" i="5"/>
  <c r="AL105" i="5"/>
  <c r="AL95" i="5"/>
  <c r="AL94" i="5"/>
  <c r="AL81" i="5"/>
  <c r="AL78" i="5"/>
  <c r="AL74" i="5"/>
  <c r="AL70" i="5"/>
  <c r="AL61" i="5"/>
  <c r="AL40" i="5"/>
  <c r="AL25" i="5"/>
  <c r="AL20" i="5"/>
  <c r="AL214" i="3"/>
  <c r="AL212" i="3"/>
  <c r="AL183" i="3"/>
  <c r="AL148" i="3"/>
  <c r="AL125" i="3"/>
  <c r="AL102" i="3"/>
  <c r="AL100" i="3"/>
  <c r="AL98" i="3"/>
  <c r="AL97" i="3"/>
  <c r="AL51" i="3"/>
  <c r="AL31" i="3"/>
  <c r="AL20" i="3"/>
  <c r="AL262" i="3"/>
  <c r="AL261" i="3"/>
  <c r="AL259" i="3"/>
  <c r="AL255" i="3"/>
  <c r="AL253" i="3"/>
  <c r="AL251" i="3"/>
  <c r="AL249" i="3"/>
  <c r="AL237" i="3"/>
  <c r="AL235" i="3"/>
  <c r="AL219" i="3"/>
  <c r="AL215" i="3"/>
  <c r="AL213" i="3"/>
  <c r="AL209" i="3"/>
  <c r="AL207" i="3"/>
  <c r="AL188" i="3"/>
  <c r="AL184" i="3"/>
  <c r="AL181" i="3"/>
  <c r="AL179" i="3"/>
  <c r="AL177" i="3"/>
  <c r="AL174" i="3"/>
  <c r="AL167" i="3"/>
  <c r="AL166" i="3"/>
  <c r="AL165" i="3"/>
  <c r="AL164" i="3"/>
  <c r="AL160" i="3"/>
  <c r="AL157" i="3"/>
  <c r="AL155" i="3"/>
  <c r="AL153" i="3"/>
  <c r="AL146" i="3"/>
  <c r="AL113" i="3"/>
  <c r="AL108" i="3"/>
  <c r="AL103" i="3"/>
  <c r="AL99" i="3"/>
  <c r="AL63" i="3"/>
  <c r="AL62" i="3"/>
  <c r="AL37" i="3"/>
  <c r="AL34" i="3"/>
  <c r="AL28" i="3"/>
  <c r="AL26" i="3"/>
  <c r="AL24" i="3"/>
  <c r="AL22" i="3"/>
  <c r="AL229" i="3"/>
  <c r="AL221" i="3"/>
  <c r="AL217" i="3"/>
  <c r="AL200" i="3"/>
  <c r="AL198" i="3"/>
  <c r="AL194" i="3"/>
  <c r="AL190" i="3"/>
  <c r="AL136" i="3"/>
  <c r="AL134" i="3"/>
  <c r="AL133" i="3"/>
  <c r="AL127" i="3"/>
  <c r="AL105" i="3"/>
  <c r="AL95" i="3"/>
  <c r="AL93" i="3"/>
  <c r="AL89" i="3"/>
  <c r="AL87" i="3"/>
  <c r="AL58" i="3"/>
  <c r="AL56" i="3"/>
  <c r="AL46" i="3"/>
  <c r="AL43" i="3"/>
  <c r="AL32" i="3"/>
  <c r="AL16" i="5"/>
  <c r="AL244" i="3"/>
  <c r="AL243" i="3"/>
  <c r="AL232" i="3"/>
  <c r="AL231" i="3"/>
  <c r="AL228" i="3"/>
  <c r="AL203" i="3"/>
  <c r="AL192" i="3"/>
  <c r="AL162" i="3"/>
  <c r="AL149" i="3"/>
  <c r="AL143" i="3"/>
  <c r="AL138" i="3"/>
  <c r="AL132" i="3"/>
  <c r="AL130" i="3"/>
  <c r="AL120" i="3"/>
  <c r="AL117" i="3"/>
  <c r="AL101" i="3"/>
  <c r="AL91" i="3"/>
  <c r="AL64" i="3"/>
  <c r="AL54" i="3"/>
  <c r="AL52" i="3"/>
  <c r="AL49" i="3"/>
  <c r="AL41" i="3"/>
  <c r="AN125" i="3" l="1"/>
  <c r="AN94" i="5"/>
  <c r="F17" i="17"/>
  <c r="E16" i="10"/>
  <c r="U5" i="7"/>
  <c r="R5" i="7"/>
  <c r="O262" i="7"/>
  <c r="CA262" i="7"/>
  <c r="DI262" i="7"/>
  <c r="DU262" i="7"/>
  <c r="DT262" i="7"/>
  <c r="F18" i="21"/>
  <c r="BZ6" i="7"/>
  <c r="E17" i="3"/>
  <c r="CE6" i="7"/>
  <c r="V17" i="3" s="1"/>
  <c r="W17" i="3" s="1"/>
  <c r="F18" i="22"/>
  <c r="E17" i="8"/>
  <c r="DJ6" i="7"/>
  <c r="V17" i="8" s="1"/>
  <c r="W17" i="8" s="1"/>
  <c r="DH6" i="7"/>
  <c r="F18" i="23"/>
  <c r="DV6" i="7"/>
  <c r="DT6" i="7"/>
  <c r="I18" i="23" s="1"/>
  <c r="F20" i="17"/>
  <c r="J20" i="17" s="1"/>
  <c r="U8" i="7"/>
  <c r="V19" i="10" s="1"/>
  <c r="R8" i="7"/>
  <c r="E19" i="10"/>
  <c r="F21" i="21"/>
  <c r="BZ9" i="7"/>
  <c r="E20" i="3"/>
  <c r="CE9" i="7"/>
  <c r="V20" i="3" s="1"/>
  <c r="W20" i="3" s="1"/>
  <c r="F23" i="17"/>
  <c r="J23" i="17" s="1"/>
  <c r="E22" i="10"/>
  <c r="Y22" i="10" s="1"/>
  <c r="U11" i="7"/>
  <c r="V22" i="10" s="1"/>
  <c r="R11" i="7"/>
  <c r="F24" i="21"/>
  <c r="BZ12" i="7"/>
  <c r="E23" i="3"/>
  <c r="F24" i="22"/>
  <c r="E23" i="8"/>
  <c r="DJ12" i="7"/>
  <c r="V23" i="8" s="1"/>
  <c r="W23" i="8" s="1"/>
  <c r="DH12" i="7"/>
  <c r="F24" i="23"/>
  <c r="J24" i="23" s="1"/>
  <c r="DV12" i="7"/>
  <c r="DT12" i="7"/>
  <c r="I24" i="23" s="1"/>
  <c r="F25" i="17"/>
  <c r="J25" i="17" s="1"/>
  <c r="E24" i="10"/>
  <c r="Y24" i="10" s="1"/>
  <c r="U13" i="7"/>
  <c r="V24" i="10" s="1"/>
  <c r="W24" i="10" s="1"/>
  <c r="R13" i="7"/>
  <c r="F26" i="21"/>
  <c r="BZ14" i="7"/>
  <c r="E25" i="3"/>
  <c r="CE14" i="7"/>
  <c r="V25" i="3" s="1"/>
  <c r="F26" i="22"/>
  <c r="E25" i="8"/>
  <c r="DJ14" i="7"/>
  <c r="V25" i="8" s="1"/>
  <c r="W25" i="8" s="1"/>
  <c r="DH14" i="7"/>
  <c r="F26" i="23"/>
  <c r="J26" i="23" s="1"/>
  <c r="DV14" i="7"/>
  <c r="DT14" i="7"/>
  <c r="I26" i="23" s="1"/>
  <c r="F27" i="17"/>
  <c r="J27" i="17" s="1"/>
  <c r="E26" i="10"/>
  <c r="Y26" i="10" s="1"/>
  <c r="U15" i="7"/>
  <c r="V26" i="10" s="1"/>
  <c r="R15" i="7"/>
  <c r="F27" i="22"/>
  <c r="E26" i="8"/>
  <c r="DJ15" i="7"/>
  <c r="V26" i="8" s="1"/>
  <c r="W26" i="8" s="1"/>
  <c r="DH15" i="7"/>
  <c r="F27" i="23"/>
  <c r="DV15" i="7"/>
  <c r="DT15" i="7"/>
  <c r="I27" i="23" s="1"/>
  <c r="F28" i="17"/>
  <c r="E27" i="10"/>
  <c r="U16" i="7"/>
  <c r="V27" i="10" s="1"/>
  <c r="R16" i="7"/>
  <c r="F28" i="22"/>
  <c r="E27" i="8"/>
  <c r="DJ16" i="7"/>
  <c r="V27" i="8" s="1"/>
  <c r="W27" i="8" s="1"/>
  <c r="DH16" i="7"/>
  <c r="F28" i="23"/>
  <c r="J28" i="23" s="1"/>
  <c r="DV16" i="7"/>
  <c r="DT16" i="7"/>
  <c r="I28" i="23" s="1"/>
  <c r="F29" i="17"/>
  <c r="J29" i="17" s="1"/>
  <c r="E28" i="10"/>
  <c r="Y28" i="10" s="1"/>
  <c r="U17" i="7"/>
  <c r="V28" i="10" s="1"/>
  <c r="R17" i="7"/>
  <c r="F29" i="22"/>
  <c r="E28" i="8"/>
  <c r="DJ17" i="7"/>
  <c r="V28" i="8" s="1"/>
  <c r="W28" i="8" s="1"/>
  <c r="DH17" i="7"/>
  <c r="F29" i="23"/>
  <c r="DV17" i="7"/>
  <c r="DT17" i="7"/>
  <c r="I29" i="23" s="1"/>
  <c r="F30" i="17"/>
  <c r="U18" i="7"/>
  <c r="V29" i="10" s="1"/>
  <c r="R18" i="7"/>
  <c r="E29" i="10"/>
  <c r="F30" i="22"/>
  <c r="E29" i="8"/>
  <c r="DJ18" i="7"/>
  <c r="V29" i="8" s="1"/>
  <c r="W29" i="8" s="1"/>
  <c r="DH18" i="7"/>
  <c r="F30" i="23"/>
  <c r="J30" i="23" s="1"/>
  <c r="DV18" i="7"/>
  <c r="DT18" i="7"/>
  <c r="I30" i="23" s="1"/>
  <c r="F31" i="17"/>
  <c r="J31" i="17" s="1"/>
  <c r="E30" i="10"/>
  <c r="U19" i="7"/>
  <c r="V30" i="10" s="1"/>
  <c r="R19" i="7"/>
  <c r="F31" i="19"/>
  <c r="E30" i="15"/>
  <c r="AV19" i="7"/>
  <c r="AQ19" i="7"/>
  <c r="AU19" i="7"/>
  <c r="V30" i="15" s="1"/>
  <c r="W30" i="15" s="1"/>
  <c r="F31" i="21"/>
  <c r="BZ19" i="7"/>
  <c r="E30" i="3"/>
  <c r="CE19" i="7"/>
  <c r="V30" i="3" s="1"/>
  <c r="W30" i="3" s="1"/>
  <c r="F31" i="22"/>
  <c r="E30" i="8"/>
  <c r="DJ19" i="7"/>
  <c r="V30" i="8" s="1"/>
  <c r="W30" i="8" s="1"/>
  <c r="DH19" i="7"/>
  <c r="F31" i="23"/>
  <c r="DV19" i="7"/>
  <c r="DT19" i="7"/>
  <c r="I31" i="23" s="1"/>
  <c r="F32" i="17"/>
  <c r="E31" i="10"/>
  <c r="U20" i="7"/>
  <c r="V31" i="10" s="1"/>
  <c r="R20" i="7"/>
  <c r="F33" i="18"/>
  <c r="AG21" i="7"/>
  <c r="V32" i="9" s="1"/>
  <c r="W32" i="9" s="1"/>
  <c r="AE21" i="7"/>
  <c r="E32" i="9"/>
  <c r="F33" i="19"/>
  <c r="E32" i="15"/>
  <c r="AV21" i="7"/>
  <c r="AQ21" i="7"/>
  <c r="AU21" i="7"/>
  <c r="V32" i="15" s="1"/>
  <c r="W32" i="15" s="1"/>
  <c r="F35" i="17"/>
  <c r="J35" i="17" s="1"/>
  <c r="U23" i="7"/>
  <c r="V34" i="10" s="1"/>
  <c r="R23" i="7"/>
  <c r="E34" i="10"/>
  <c r="DW23" i="7"/>
  <c r="F38" i="17"/>
  <c r="E36" i="10"/>
  <c r="U26" i="7"/>
  <c r="V36" i="10" s="1"/>
  <c r="R26" i="7"/>
  <c r="V27" i="7"/>
  <c r="F39" i="21"/>
  <c r="BZ27" i="7"/>
  <c r="E37" i="3"/>
  <c r="CE27" i="7"/>
  <c r="V37" i="3" s="1"/>
  <c r="W37" i="3" s="1"/>
  <c r="F39" i="22"/>
  <c r="DJ27" i="7"/>
  <c r="V37" i="8" s="1"/>
  <c r="W37" i="8" s="1"/>
  <c r="DH27" i="7"/>
  <c r="E37" i="8"/>
  <c r="F39" i="23"/>
  <c r="DV27" i="7"/>
  <c r="DW27" i="7" s="1"/>
  <c r="DT27" i="7"/>
  <c r="I39" i="23" s="1"/>
  <c r="F40" i="17"/>
  <c r="U28" i="7"/>
  <c r="V38" i="10" s="1"/>
  <c r="R28" i="7"/>
  <c r="E38" i="10"/>
  <c r="AN86" i="3"/>
  <c r="AN64" i="5"/>
  <c r="S262" i="7"/>
  <c r="V5" i="7"/>
  <c r="F17" i="21"/>
  <c r="BZ5" i="7"/>
  <c r="BW262" i="7"/>
  <c r="CE5" i="7"/>
  <c r="E16" i="3"/>
  <c r="F17" i="22"/>
  <c r="DE262" i="7"/>
  <c r="E16" i="8"/>
  <c r="DJ5" i="7"/>
  <c r="DH5" i="7"/>
  <c r="F17" i="23"/>
  <c r="DQ262" i="7"/>
  <c r="DV5" i="7"/>
  <c r="DW5" i="7" s="1"/>
  <c r="DT5" i="7"/>
  <c r="F18" i="17"/>
  <c r="E17" i="10"/>
  <c r="U6" i="7"/>
  <c r="V17" i="10" s="1"/>
  <c r="R6" i="7"/>
  <c r="CF6" i="7"/>
  <c r="DK6" i="7"/>
  <c r="DW6" i="7"/>
  <c r="V8" i="7"/>
  <c r="F20" i="21"/>
  <c r="BZ8" i="7"/>
  <c r="E19" i="3"/>
  <c r="F20" i="22"/>
  <c r="E19" i="8"/>
  <c r="DJ8" i="7"/>
  <c r="V19" i="8" s="1"/>
  <c r="W19" i="8" s="1"/>
  <c r="DH8" i="7"/>
  <c r="F20" i="23"/>
  <c r="DV8" i="7"/>
  <c r="DW8" i="7" s="1"/>
  <c r="DT8" i="7"/>
  <c r="I20" i="23" s="1"/>
  <c r="F21" i="17"/>
  <c r="E20" i="10"/>
  <c r="Y20" i="10" s="1"/>
  <c r="U9" i="7"/>
  <c r="V20" i="10" s="1"/>
  <c r="W20" i="10" s="1"/>
  <c r="R9" i="7"/>
  <c r="CF9" i="7"/>
  <c r="F21" i="22"/>
  <c r="DJ9" i="7"/>
  <c r="V20" i="8" s="1"/>
  <c r="W20" i="8" s="1"/>
  <c r="DH9" i="7"/>
  <c r="E20" i="8"/>
  <c r="F21" i="23"/>
  <c r="DV9" i="7"/>
  <c r="DW9" i="7" s="1"/>
  <c r="DT9" i="7"/>
  <c r="I21" i="23" s="1"/>
  <c r="V11" i="7"/>
  <c r="F23" i="21"/>
  <c r="BZ11" i="7"/>
  <c r="E22" i="3"/>
  <c r="F23" i="22"/>
  <c r="DJ11" i="7"/>
  <c r="V22" i="8" s="1"/>
  <c r="W22" i="8" s="1"/>
  <c r="DH11" i="7"/>
  <c r="E22" i="8"/>
  <c r="F23" i="23"/>
  <c r="DV11" i="7"/>
  <c r="DW11" i="7" s="1"/>
  <c r="DT11" i="7"/>
  <c r="I23" i="23" s="1"/>
  <c r="F24" i="17"/>
  <c r="E23" i="10"/>
  <c r="U12" i="7"/>
  <c r="V23" i="10" s="1"/>
  <c r="W23" i="10" s="1"/>
  <c r="R12" i="7"/>
  <c r="DK12" i="7"/>
  <c r="DW12" i="7"/>
  <c r="V13" i="7"/>
  <c r="F25" i="21"/>
  <c r="BZ13" i="7"/>
  <c r="CE13" i="7"/>
  <c r="V24" i="3" s="1"/>
  <c r="W24" i="3" s="1"/>
  <c r="E24" i="3"/>
  <c r="F25" i="22"/>
  <c r="E24" i="8"/>
  <c r="DJ13" i="7"/>
  <c r="V24" i="8" s="1"/>
  <c r="W24" i="8" s="1"/>
  <c r="DH13" i="7"/>
  <c r="F25" i="23"/>
  <c r="DV13" i="7"/>
  <c r="DW13" i="7" s="1"/>
  <c r="DT13" i="7"/>
  <c r="I25" i="23" s="1"/>
  <c r="F26" i="17"/>
  <c r="U14" i="7"/>
  <c r="V25" i="10" s="1"/>
  <c r="R14" i="7"/>
  <c r="E25" i="10"/>
  <c r="CF14" i="7"/>
  <c r="DK14" i="7"/>
  <c r="DW14" i="7"/>
  <c r="V15" i="7"/>
  <c r="F27" i="21"/>
  <c r="BZ15" i="7"/>
  <c r="E26" i="3"/>
  <c r="DW15" i="7"/>
  <c r="V16" i="7"/>
  <c r="F28" i="21"/>
  <c r="BZ16" i="7"/>
  <c r="CE16" i="7"/>
  <c r="V27" i="3" s="1"/>
  <c r="W27" i="3" s="1"/>
  <c r="E27" i="3"/>
  <c r="DK16" i="7"/>
  <c r="DW16" i="7"/>
  <c r="V17" i="7"/>
  <c r="F29" i="21"/>
  <c r="BZ17" i="7"/>
  <c r="E28" i="3"/>
  <c r="DW17" i="7"/>
  <c r="F30" i="21"/>
  <c r="BZ18" i="7"/>
  <c r="CE18" i="7"/>
  <c r="V29" i="3" s="1"/>
  <c r="W29" i="3" s="1"/>
  <c r="E29" i="3"/>
  <c r="DK18" i="7"/>
  <c r="DW18" i="7"/>
  <c r="V19" i="7"/>
  <c r="AW19" i="7"/>
  <c r="CF19" i="7"/>
  <c r="DW19" i="7"/>
  <c r="V20" i="7"/>
  <c r="F32" i="21"/>
  <c r="BZ20" i="7"/>
  <c r="CE20" i="7"/>
  <c r="V31" i="3" s="1"/>
  <c r="W31" i="3" s="1"/>
  <c r="E31" i="3"/>
  <c r="F32" i="22"/>
  <c r="E31" i="8"/>
  <c r="DJ20" i="7"/>
  <c r="V31" i="8" s="1"/>
  <c r="W31" i="8" s="1"/>
  <c r="DH20" i="7"/>
  <c r="F32" i="23"/>
  <c r="J32" i="23" s="1"/>
  <c r="DT20" i="7"/>
  <c r="I32" i="23" s="1"/>
  <c r="DV20" i="7"/>
  <c r="F32" i="24"/>
  <c r="E31" i="14"/>
  <c r="EF20" i="7"/>
  <c r="V31" i="14" s="1"/>
  <c r="W31" i="14" s="1"/>
  <c r="ED20" i="7"/>
  <c r="F33" i="16"/>
  <c r="J21" i="7"/>
  <c r="V32" i="6" s="1"/>
  <c r="H21" i="7"/>
  <c r="E32" i="6"/>
  <c r="AW21" i="7"/>
  <c r="F33" i="20"/>
  <c r="BI21" i="7"/>
  <c r="E29" i="5"/>
  <c r="BM21" i="7"/>
  <c r="V29" i="5" s="1"/>
  <c r="W29" i="5" s="1"/>
  <c r="F33" i="24"/>
  <c r="E32" i="14"/>
  <c r="EF21" i="7"/>
  <c r="V32" i="14" s="1"/>
  <c r="W32" i="14" s="1"/>
  <c r="ED21" i="7"/>
  <c r="V23" i="7"/>
  <c r="F35" i="21"/>
  <c r="J35" i="21" s="1"/>
  <c r="BZ23" i="7"/>
  <c r="CE23" i="7"/>
  <c r="V34" i="3" s="1"/>
  <c r="W34" i="3" s="1"/>
  <c r="E34" i="3"/>
  <c r="F35" i="22"/>
  <c r="J35" i="22" s="1"/>
  <c r="E34" i="8"/>
  <c r="DJ23" i="7"/>
  <c r="V34" i="8" s="1"/>
  <c r="W34" i="8" s="1"/>
  <c r="DH23" i="7"/>
  <c r="F35" i="23"/>
  <c r="DV23" i="7"/>
  <c r="DT23" i="7"/>
  <c r="I35" i="23" s="1"/>
  <c r="V26" i="7"/>
  <c r="F38" i="21"/>
  <c r="BZ26" i="7"/>
  <c r="CE26" i="7"/>
  <c r="V36" i="3" s="1"/>
  <c r="W36" i="3" s="1"/>
  <c r="E36" i="3"/>
  <c r="F38" i="22"/>
  <c r="J38" i="22" s="1"/>
  <c r="E36" i="8"/>
  <c r="DJ26" i="7"/>
  <c r="V36" i="8" s="1"/>
  <c r="W36" i="8" s="1"/>
  <c r="DH26" i="7"/>
  <c r="F38" i="23"/>
  <c r="DV26" i="7"/>
  <c r="DW26" i="7" s="1"/>
  <c r="DT26" i="7"/>
  <c r="I38" i="23" s="1"/>
  <c r="F39" i="17"/>
  <c r="J39" i="17" s="1"/>
  <c r="E37" i="10"/>
  <c r="Y37" i="10" s="1"/>
  <c r="U27" i="7"/>
  <c r="V37" i="10" s="1"/>
  <c r="R27" i="7"/>
  <c r="DK27" i="7"/>
  <c r="V28" i="7"/>
  <c r="F40" i="21"/>
  <c r="BZ28" i="7"/>
  <c r="E38" i="3"/>
  <c r="F40" i="22"/>
  <c r="E38" i="8"/>
  <c r="DJ28" i="7"/>
  <c r="V38" i="8" s="1"/>
  <c r="W38" i="8" s="1"/>
  <c r="DH28" i="7"/>
  <c r="DK28" i="7"/>
  <c r="F40" i="23"/>
  <c r="DV28" i="7"/>
  <c r="DT28" i="7"/>
  <c r="I40" i="23" s="1"/>
  <c r="DW28" i="7"/>
  <c r="F41" i="17"/>
  <c r="J41" i="17" s="1"/>
  <c r="E39" i="10"/>
  <c r="Y39" i="10" s="1"/>
  <c r="U29" i="7"/>
  <c r="V39" i="10" s="1"/>
  <c r="W39" i="10" s="1"/>
  <c r="R29" i="7"/>
  <c r="V29" i="7"/>
  <c r="F41" i="21"/>
  <c r="BZ29" i="7"/>
  <c r="E39" i="3"/>
  <c r="F41" i="22"/>
  <c r="J41" i="22" s="1"/>
  <c r="DJ29" i="7"/>
  <c r="V39" i="8" s="1"/>
  <c r="DH29" i="7"/>
  <c r="E39" i="8"/>
  <c r="DK29" i="7"/>
  <c r="F41" i="23"/>
  <c r="J41" i="23" s="1"/>
  <c r="DV29" i="7"/>
  <c r="DT29" i="7"/>
  <c r="I41" i="23" s="1"/>
  <c r="DW29" i="7"/>
  <c r="F43" i="16"/>
  <c r="J43" i="16" s="1"/>
  <c r="J31" i="7"/>
  <c r="V41" i="6" s="1"/>
  <c r="H31" i="7"/>
  <c r="E41" i="6"/>
  <c r="F43" i="18"/>
  <c r="J43" i="18" s="1"/>
  <c r="E41" i="9"/>
  <c r="AG31" i="7"/>
  <c r="V41" i="9" s="1"/>
  <c r="W41" i="9" s="1"/>
  <c r="AE31" i="7"/>
  <c r="AH31" i="7"/>
  <c r="F43" i="19"/>
  <c r="E41" i="15"/>
  <c r="AQ31" i="7"/>
  <c r="F43" i="20"/>
  <c r="BI31" i="7"/>
  <c r="E38" i="5"/>
  <c r="BM31" i="7"/>
  <c r="V38" i="5" s="1"/>
  <c r="W38" i="5" s="1"/>
  <c r="F43" i="24"/>
  <c r="E41" i="14"/>
  <c r="EF31" i="7"/>
  <c r="V41" i="14" s="1"/>
  <c r="W41" i="14" s="1"/>
  <c r="ED31" i="7"/>
  <c r="EG31" i="7"/>
  <c r="F44" i="16"/>
  <c r="J32" i="7"/>
  <c r="V42" i="6" s="1"/>
  <c r="H32" i="7"/>
  <c r="E42" i="6"/>
  <c r="F44" i="18"/>
  <c r="J44" i="18" s="1"/>
  <c r="E42" i="9"/>
  <c r="AG32" i="7"/>
  <c r="V42" i="9" s="1"/>
  <c r="W42" i="9" s="1"/>
  <c r="AE32" i="7"/>
  <c r="AH32" i="7"/>
  <c r="F44" i="19"/>
  <c r="J44" i="19" s="1"/>
  <c r="E42" i="15"/>
  <c r="AQ32" i="7"/>
  <c r="F44" i="20"/>
  <c r="J44" i="20" s="1"/>
  <c r="BI32" i="7"/>
  <c r="E39" i="5"/>
  <c r="BM32" i="7"/>
  <c r="V39" i="5" s="1"/>
  <c r="W39" i="5" s="1"/>
  <c r="F44" i="24"/>
  <c r="J44" i="24" s="1"/>
  <c r="E42" i="14"/>
  <c r="Y42" i="14" s="1"/>
  <c r="EF32" i="7"/>
  <c r="V42" i="14" s="1"/>
  <c r="W42" i="14" s="1"/>
  <c r="ED32" i="7"/>
  <c r="EG32" i="7"/>
  <c r="F45" i="16"/>
  <c r="J45" i="16" s="1"/>
  <c r="J33" i="7"/>
  <c r="V43" i="6" s="1"/>
  <c r="H33" i="7"/>
  <c r="E43" i="6"/>
  <c r="F45" i="18"/>
  <c r="J45" i="18" s="1"/>
  <c r="E43" i="9"/>
  <c r="AG33" i="7"/>
  <c r="V43" i="9" s="1"/>
  <c r="W43" i="9" s="1"/>
  <c r="AE33" i="7"/>
  <c r="AH33" i="7"/>
  <c r="F45" i="19"/>
  <c r="E43" i="15"/>
  <c r="AQ33" i="7"/>
  <c r="F45" i="20"/>
  <c r="BI33" i="7"/>
  <c r="E40" i="5"/>
  <c r="BM33" i="7"/>
  <c r="V40" i="5" s="1"/>
  <c r="W40" i="5" s="1"/>
  <c r="F45" i="24"/>
  <c r="E43" i="14"/>
  <c r="EF33" i="7"/>
  <c r="V43" i="14" s="1"/>
  <c r="W43" i="14" s="1"/>
  <c r="ED33" i="7"/>
  <c r="EG33" i="7"/>
  <c r="F47" i="17"/>
  <c r="J47" i="17" s="1"/>
  <c r="E45" i="10"/>
  <c r="Y45" i="10" s="1"/>
  <c r="U35" i="7"/>
  <c r="V45" i="10" s="1"/>
  <c r="R35" i="7"/>
  <c r="V35" i="7"/>
  <c r="F47" i="21"/>
  <c r="J47" i="21" s="1"/>
  <c r="BZ35" i="7"/>
  <c r="CE35" i="7"/>
  <c r="V45" i="3" s="1"/>
  <c r="W45" i="3" s="1"/>
  <c r="E45" i="3"/>
  <c r="CF35" i="7"/>
  <c r="F47" i="22"/>
  <c r="E45" i="8"/>
  <c r="DJ35" i="7"/>
  <c r="V45" i="8" s="1"/>
  <c r="W45" i="8" s="1"/>
  <c r="DH35" i="7"/>
  <c r="DK35" i="7"/>
  <c r="F47" i="23"/>
  <c r="J47" i="23" s="1"/>
  <c r="DV35" i="7"/>
  <c r="DT35" i="7"/>
  <c r="I47" i="23" s="1"/>
  <c r="DW35" i="7"/>
  <c r="F48" i="17"/>
  <c r="U36" i="7"/>
  <c r="V46" i="10" s="1"/>
  <c r="R36" i="7"/>
  <c r="E46" i="10"/>
  <c r="V36" i="7"/>
  <c r="F48" i="21"/>
  <c r="J48" i="21" s="1"/>
  <c r="BZ36" i="7"/>
  <c r="E46" i="3"/>
  <c r="F48" i="22"/>
  <c r="DJ36" i="7"/>
  <c r="V46" i="8" s="1"/>
  <c r="W46" i="8" s="1"/>
  <c r="DH36" i="7"/>
  <c r="E46" i="8"/>
  <c r="DK36" i="7"/>
  <c r="F48" i="23"/>
  <c r="DV36" i="7"/>
  <c r="DT36" i="7"/>
  <c r="I48" i="23" s="1"/>
  <c r="DW36" i="7"/>
  <c r="F50" i="16"/>
  <c r="J38" i="7"/>
  <c r="V48" i="6" s="1"/>
  <c r="H38" i="7"/>
  <c r="E48" i="6"/>
  <c r="F50" i="18"/>
  <c r="E48" i="9"/>
  <c r="AG38" i="7"/>
  <c r="V48" i="9" s="1"/>
  <c r="W48" i="9" s="1"/>
  <c r="AE38" i="7"/>
  <c r="AH38" i="7"/>
  <c r="F50" i="19"/>
  <c r="J50" i="19" s="1"/>
  <c r="E48" i="15"/>
  <c r="AQ38" i="7"/>
  <c r="F50" i="20"/>
  <c r="BI38" i="7"/>
  <c r="E45" i="5"/>
  <c r="BM38" i="7"/>
  <c r="V45" i="5" s="1"/>
  <c r="W45" i="5" s="1"/>
  <c r="F50" i="24"/>
  <c r="E48" i="14"/>
  <c r="EF38" i="7"/>
  <c r="V48" i="14" s="1"/>
  <c r="W48" i="14" s="1"/>
  <c r="ED38" i="7"/>
  <c r="EG38" i="7"/>
  <c r="F51" i="16"/>
  <c r="J39" i="7"/>
  <c r="V49" i="6" s="1"/>
  <c r="H39" i="7"/>
  <c r="E49" i="6"/>
  <c r="F51" i="18"/>
  <c r="E49" i="9"/>
  <c r="AG39" i="7"/>
  <c r="V49" i="9" s="1"/>
  <c r="W49" i="9" s="1"/>
  <c r="AE39" i="7"/>
  <c r="AH39" i="7"/>
  <c r="F51" i="19"/>
  <c r="E49" i="15"/>
  <c r="AQ39" i="7"/>
  <c r="F51" i="20"/>
  <c r="J51" i="20" s="1"/>
  <c r="BI39" i="7"/>
  <c r="E46" i="5"/>
  <c r="BM39" i="7"/>
  <c r="V46" i="5" s="1"/>
  <c r="W46" i="5" s="1"/>
  <c r="F51" i="24"/>
  <c r="E49" i="14"/>
  <c r="EF39" i="7"/>
  <c r="V49" i="14" s="1"/>
  <c r="W49" i="14" s="1"/>
  <c r="ED39" i="7"/>
  <c r="EG39" i="7"/>
  <c r="F52" i="16"/>
  <c r="J40" i="7"/>
  <c r="V50" i="6" s="1"/>
  <c r="H40" i="7"/>
  <c r="E50" i="6"/>
  <c r="F52" i="18"/>
  <c r="J52" i="18" s="1"/>
  <c r="E50" i="9"/>
  <c r="AG40" i="7"/>
  <c r="V50" i="9" s="1"/>
  <c r="W50" i="9" s="1"/>
  <c r="AE40" i="7"/>
  <c r="AH40" i="7"/>
  <c r="F52" i="19"/>
  <c r="J52" i="19" s="1"/>
  <c r="E50" i="15"/>
  <c r="AQ40" i="7"/>
  <c r="F52" i="20"/>
  <c r="BI40" i="7"/>
  <c r="E47" i="5"/>
  <c r="BM40" i="7"/>
  <c r="V47" i="5" s="1"/>
  <c r="W47" i="5" s="1"/>
  <c r="F52" i="24"/>
  <c r="E50" i="14"/>
  <c r="EF40" i="7"/>
  <c r="V50" i="14" s="1"/>
  <c r="W50" i="14" s="1"/>
  <c r="ED40" i="7"/>
  <c r="EG40" i="7"/>
  <c r="F53" i="16"/>
  <c r="J53" i="16" s="1"/>
  <c r="J41" i="7"/>
  <c r="V51" i="6" s="1"/>
  <c r="H41" i="7"/>
  <c r="E51" i="6"/>
  <c r="F53" i="18"/>
  <c r="E51" i="9"/>
  <c r="AG41" i="7"/>
  <c r="V51" i="9" s="1"/>
  <c r="W51" i="9" s="1"/>
  <c r="AE41" i="7"/>
  <c r="AH41" i="7"/>
  <c r="F53" i="19"/>
  <c r="E51" i="15"/>
  <c r="AQ41" i="7"/>
  <c r="F53" i="20"/>
  <c r="J53" i="20" s="1"/>
  <c r="BI41" i="7"/>
  <c r="E48" i="5"/>
  <c r="BM41" i="7"/>
  <c r="V48" i="5" s="1"/>
  <c r="W48" i="5" s="1"/>
  <c r="F53" i="24"/>
  <c r="E51" i="14"/>
  <c r="EF41" i="7"/>
  <c r="V51" i="14" s="1"/>
  <c r="W51" i="14" s="1"/>
  <c r="ED41" i="7"/>
  <c r="EG41" i="7"/>
  <c r="F54" i="16"/>
  <c r="J42" i="7"/>
  <c r="V52" i="6" s="1"/>
  <c r="H42" i="7"/>
  <c r="E52" i="6"/>
  <c r="F54" i="18"/>
  <c r="AG42" i="7"/>
  <c r="V52" i="9" s="1"/>
  <c r="W52" i="9" s="1"/>
  <c r="AE42" i="7"/>
  <c r="E52" i="9"/>
  <c r="AH42" i="7"/>
  <c r="F54" i="19"/>
  <c r="J54" i="19" s="1"/>
  <c r="E52" i="15"/>
  <c r="AQ42" i="7"/>
  <c r="F54" i="20"/>
  <c r="BI42" i="7"/>
  <c r="E49" i="5"/>
  <c r="BM42" i="7"/>
  <c r="V49" i="5" s="1"/>
  <c r="W49" i="5" s="1"/>
  <c r="F54" i="24"/>
  <c r="E52" i="14"/>
  <c r="EF42" i="7"/>
  <c r="V52" i="14" s="1"/>
  <c r="W52" i="14" s="1"/>
  <c r="ED42" i="7"/>
  <c r="EG42" i="7"/>
  <c r="F55" i="16"/>
  <c r="J43" i="7"/>
  <c r="V53" i="6" s="1"/>
  <c r="W53" i="6" s="1"/>
  <c r="H43" i="7"/>
  <c r="E53" i="6"/>
  <c r="F55" i="18"/>
  <c r="E53" i="9"/>
  <c r="AG43" i="7"/>
  <c r="V53" i="9" s="1"/>
  <c r="W53" i="9" s="1"/>
  <c r="AE43" i="7"/>
  <c r="AH43" i="7"/>
  <c r="F55" i="19"/>
  <c r="E53" i="15"/>
  <c r="AQ43" i="7"/>
  <c r="F55" i="20"/>
  <c r="BI43" i="7"/>
  <c r="E50" i="5"/>
  <c r="BM43" i="7"/>
  <c r="V50" i="5" s="1"/>
  <c r="W50" i="5" s="1"/>
  <c r="F55" i="22"/>
  <c r="E53" i="8"/>
  <c r="DJ43" i="7"/>
  <c r="V53" i="8" s="1"/>
  <c r="W53" i="8" s="1"/>
  <c r="DH43" i="7"/>
  <c r="DK43" i="7"/>
  <c r="F55" i="23"/>
  <c r="DV43" i="7"/>
  <c r="DT43" i="7"/>
  <c r="I55" i="23" s="1"/>
  <c r="DW43" i="7"/>
  <c r="F56" i="17"/>
  <c r="J56" i="17" s="1"/>
  <c r="E54" i="10"/>
  <c r="U44" i="7"/>
  <c r="V54" i="10" s="1"/>
  <c r="R44" i="7"/>
  <c r="V44" i="7"/>
  <c r="F56" i="21"/>
  <c r="BZ44" i="7"/>
  <c r="CE44" i="7"/>
  <c r="V54" i="3" s="1"/>
  <c r="W54" i="3" s="1"/>
  <c r="E54" i="3"/>
  <c r="CF44" i="7"/>
  <c r="F56" i="22"/>
  <c r="DJ44" i="7"/>
  <c r="V54" i="8" s="1"/>
  <c r="W54" i="8" s="1"/>
  <c r="DH44" i="7"/>
  <c r="E54" i="8"/>
  <c r="F56" i="23"/>
  <c r="DV44" i="7"/>
  <c r="DT44" i="7"/>
  <c r="I56" i="23" s="1"/>
  <c r="DW44" i="7"/>
  <c r="F57" i="17"/>
  <c r="E55" i="10"/>
  <c r="Y55" i="10" s="1"/>
  <c r="U45" i="7"/>
  <c r="V55" i="10" s="1"/>
  <c r="W55" i="10" s="1"/>
  <c r="R45" i="7"/>
  <c r="V45" i="7"/>
  <c r="F57" i="21"/>
  <c r="BZ45" i="7"/>
  <c r="E55" i="3"/>
  <c r="F57" i="22"/>
  <c r="E55" i="8"/>
  <c r="DJ45" i="7"/>
  <c r="V55" i="8" s="1"/>
  <c r="W55" i="8" s="1"/>
  <c r="DH45" i="7"/>
  <c r="DK45" i="7"/>
  <c r="F57" i="23"/>
  <c r="DV45" i="7"/>
  <c r="DT45" i="7"/>
  <c r="I57" i="23" s="1"/>
  <c r="DW45" i="7"/>
  <c r="F58" i="17"/>
  <c r="J58" i="17" s="1"/>
  <c r="U46" i="7"/>
  <c r="V56" i="10" s="1"/>
  <c r="R46" i="7"/>
  <c r="E56" i="10"/>
  <c r="F58" i="21"/>
  <c r="BZ46" i="7"/>
  <c r="CE46" i="7"/>
  <c r="V56" i="3" s="1"/>
  <c r="W56" i="3" s="1"/>
  <c r="E56" i="3"/>
  <c r="CF46" i="7"/>
  <c r="F58" i="22"/>
  <c r="DJ46" i="7"/>
  <c r="V56" i="8" s="1"/>
  <c r="W56" i="8" s="1"/>
  <c r="DH46" i="7"/>
  <c r="E56" i="8"/>
  <c r="F58" i="23"/>
  <c r="J58" i="23" s="1"/>
  <c r="DV46" i="7"/>
  <c r="DT46" i="7"/>
  <c r="I58" i="23" s="1"/>
  <c r="DW46" i="7"/>
  <c r="F59" i="17"/>
  <c r="E57" i="10"/>
  <c r="Y57" i="10" s="1"/>
  <c r="U47" i="7"/>
  <c r="V57" i="10" s="1"/>
  <c r="W57" i="10" s="1"/>
  <c r="R47" i="7"/>
  <c r="V47" i="7"/>
  <c r="F59" i="21"/>
  <c r="BZ47" i="7"/>
  <c r="E57" i="3"/>
  <c r="F59" i="22"/>
  <c r="E57" i="8"/>
  <c r="DJ47" i="7"/>
  <c r="V57" i="8" s="1"/>
  <c r="W57" i="8" s="1"/>
  <c r="DH47" i="7"/>
  <c r="DK47" i="7"/>
  <c r="F59" i="23"/>
  <c r="DV47" i="7"/>
  <c r="DT47" i="7"/>
  <c r="I59" i="23" s="1"/>
  <c r="DW47" i="7"/>
  <c r="F60" i="17"/>
  <c r="J60" i="17" s="1"/>
  <c r="E58" i="10"/>
  <c r="U48" i="7"/>
  <c r="V58" i="10" s="1"/>
  <c r="R48" i="7"/>
  <c r="V48" i="7"/>
  <c r="F60" i="21"/>
  <c r="BZ48" i="7"/>
  <c r="CE48" i="7"/>
  <c r="V58" i="3" s="1"/>
  <c r="W58" i="3" s="1"/>
  <c r="E58" i="3"/>
  <c r="CF48" i="7"/>
  <c r="F60" i="22"/>
  <c r="DJ48" i="7"/>
  <c r="V58" i="8" s="1"/>
  <c r="W58" i="8" s="1"/>
  <c r="DH48" i="7"/>
  <c r="E58" i="8"/>
  <c r="F60" i="23"/>
  <c r="DV48" i="7"/>
  <c r="DT48" i="7"/>
  <c r="I60" i="23" s="1"/>
  <c r="DW48" i="7"/>
  <c r="F61" i="17"/>
  <c r="E59" i="10"/>
  <c r="Y59" i="10" s="1"/>
  <c r="U49" i="7"/>
  <c r="V59" i="10" s="1"/>
  <c r="W59" i="10" s="1"/>
  <c r="R49" i="7"/>
  <c r="V49" i="7"/>
  <c r="F61" i="21"/>
  <c r="BZ49" i="7"/>
  <c r="E59" i="3"/>
  <c r="F61" i="22"/>
  <c r="E59" i="8"/>
  <c r="DJ49" i="7"/>
  <c r="V59" i="8" s="1"/>
  <c r="W59" i="8" s="1"/>
  <c r="DH49" i="7"/>
  <c r="DK49" i="7"/>
  <c r="F61" i="23"/>
  <c r="DV49" i="7"/>
  <c r="DT49" i="7"/>
  <c r="I61" i="23" s="1"/>
  <c r="DW49" i="7"/>
  <c r="F63" i="17"/>
  <c r="E61" i="10"/>
  <c r="Y61" i="10" s="1"/>
  <c r="U51" i="7"/>
  <c r="V61" i="10" s="1"/>
  <c r="R51" i="7"/>
  <c r="V51" i="7"/>
  <c r="F63" i="21"/>
  <c r="BZ51" i="7"/>
  <c r="CE51" i="7"/>
  <c r="V61" i="3" s="1"/>
  <c r="W61" i="3" s="1"/>
  <c r="E61" i="3"/>
  <c r="CF51" i="7"/>
  <c r="F63" i="22"/>
  <c r="E61" i="8"/>
  <c r="DJ51" i="7"/>
  <c r="V61" i="8" s="1"/>
  <c r="DH51" i="7"/>
  <c r="DK51" i="7"/>
  <c r="F63" i="23"/>
  <c r="DV51" i="7"/>
  <c r="DT51" i="7"/>
  <c r="I63" i="23" s="1"/>
  <c r="DW51" i="7"/>
  <c r="F64" i="17"/>
  <c r="J64" i="17" s="1"/>
  <c r="E62" i="10"/>
  <c r="Y62" i="10" s="1"/>
  <c r="U52" i="7"/>
  <c r="V62" i="10" s="1"/>
  <c r="W62" i="10" s="1"/>
  <c r="R52" i="7"/>
  <c r="V52" i="7"/>
  <c r="F64" i="21"/>
  <c r="BZ52" i="7"/>
  <c r="E62" i="3"/>
  <c r="F64" i="22"/>
  <c r="E62" i="8"/>
  <c r="DJ52" i="7"/>
  <c r="V62" i="8" s="1"/>
  <c r="W62" i="8" s="1"/>
  <c r="DH52" i="7"/>
  <c r="DK52" i="7"/>
  <c r="F64" i="23"/>
  <c r="DV52" i="7"/>
  <c r="DT52" i="7"/>
  <c r="I64" i="23" s="1"/>
  <c r="DW52" i="7"/>
  <c r="F65" i="17"/>
  <c r="U53" i="7"/>
  <c r="V63" i="10" s="1"/>
  <c r="R53" i="7"/>
  <c r="E63" i="10"/>
  <c r="F65" i="21"/>
  <c r="BZ53" i="7"/>
  <c r="CE53" i="7"/>
  <c r="V63" i="3" s="1"/>
  <c r="W63" i="3" s="1"/>
  <c r="E63" i="3"/>
  <c r="CF53" i="7"/>
  <c r="F65" i="22"/>
  <c r="E63" i="8"/>
  <c r="DJ53" i="7"/>
  <c r="V63" i="8" s="1"/>
  <c r="DH53" i="7"/>
  <c r="DK53" i="7"/>
  <c r="F65" i="23"/>
  <c r="DV53" i="7"/>
  <c r="DT53" i="7"/>
  <c r="I65" i="23" s="1"/>
  <c r="DW53" i="7"/>
  <c r="F66" i="17"/>
  <c r="J66" i="17" s="1"/>
  <c r="E64" i="10"/>
  <c r="Y64" i="10" s="1"/>
  <c r="U54" i="7"/>
  <c r="V64" i="10" s="1"/>
  <c r="W64" i="10" s="1"/>
  <c r="R54" i="7"/>
  <c r="V54" i="7"/>
  <c r="F66" i="21"/>
  <c r="BZ54" i="7"/>
  <c r="E64" i="3"/>
  <c r="F66" i="22"/>
  <c r="E64" i="8"/>
  <c r="DJ54" i="7"/>
  <c r="V64" i="8" s="1"/>
  <c r="W64" i="8" s="1"/>
  <c r="DH54" i="7"/>
  <c r="DK54" i="7"/>
  <c r="F66" i="23"/>
  <c r="J66" i="23" s="1"/>
  <c r="DV54" i="7"/>
  <c r="DT54" i="7"/>
  <c r="I66" i="23" s="1"/>
  <c r="DW54" i="7"/>
  <c r="F69" i="17"/>
  <c r="J69" i="17" s="1"/>
  <c r="E66" i="10"/>
  <c r="Y66" i="10" s="1"/>
  <c r="U57" i="7"/>
  <c r="V66" i="10" s="1"/>
  <c r="R57" i="7"/>
  <c r="V57" i="7"/>
  <c r="F69" i="21"/>
  <c r="BZ57" i="7"/>
  <c r="CE57" i="7"/>
  <c r="V66" i="3" s="1"/>
  <c r="W66" i="3" s="1"/>
  <c r="E66" i="3"/>
  <c r="CF57" i="7"/>
  <c r="F69" i="22"/>
  <c r="J69" i="22" s="1"/>
  <c r="E66" i="8"/>
  <c r="DJ57" i="7"/>
  <c r="V66" i="8" s="1"/>
  <c r="DH57" i="7"/>
  <c r="DK57" i="7"/>
  <c r="F69" i="23"/>
  <c r="DV57" i="7"/>
  <c r="DT57" i="7"/>
  <c r="I69" i="23" s="1"/>
  <c r="DW57" i="7"/>
  <c r="F70" i="17"/>
  <c r="U58" i="7"/>
  <c r="V67" i="10" s="1"/>
  <c r="R58" i="7"/>
  <c r="E67" i="10"/>
  <c r="Y67" i="10" s="1"/>
  <c r="V58" i="7"/>
  <c r="F70" i="21"/>
  <c r="BZ58" i="7"/>
  <c r="CE58" i="7"/>
  <c r="V67" i="3" s="1"/>
  <c r="W67" i="3" s="1"/>
  <c r="E67" i="3"/>
  <c r="CF58" i="7"/>
  <c r="F70" i="22"/>
  <c r="J70" i="22" s="1"/>
  <c r="E67" i="8"/>
  <c r="DJ58" i="7"/>
  <c r="V67" i="8" s="1"/>
  <c r="W67" i="8" s="1"/>
  <c r="DH58" i="7"/>
  <c r="DK58" i="7"/>
  <c r="F70" i="23"/>
  <c r="DV58" i="7"/>
  <c r="DT58" i="7"/>
  <c r="I70" i="23" s="1"/>
  <c r="DW58" i="7"/>
  <c r="F71" i="17"/>
  <c r="J71" i="17" s="1"/>
  <c r="E68" i="10"/>
  <c r="Y68" i="10" s="1"/>
  <c r="U59" i="7"/>
  <c r="V68" i="10" s="1"/>
  <c r="R59" i="7"/>
  <c r="V59" i="7"/>
  <c r="F71" i="21"/>
  <c r="J71" i="21" s="1"/>
  <c r="BZ59" i="7"/>
  <c r="CE59" i="7"/>
  <c r="V68" i="3" s="1"/>
  <c r="W68" i="3" s="1"/>
  <c r="E68" i="3"/>
  <c r="CF59" i="7"/>
  <c r="F71" i="22"/>
  <c r="J71" i="22" s="1"/>
  <c r="E68" i="8"/>
  <c r="DJ59" i="7"/>
  <c r="V68" i="8" s="1"/>
  <c r="DH59" i="7"/>
  <c r="DK59" i="7"/>
  <c r="F71" i="23"/>
  <c r="J71" i="23" s="1"/>
  <c r="DV59" i="7"/>
  <c r="DT59" i="7"/>
  <c r="I71" i="23" s="1"/>
  <c r="DW59" i="7"/>
  <c r="F72" i="17"/>
  <c r="E69" i="10"/>
  <c r="U60" i="7"/>
  <c r="V69" i="10" s="1"/>
  <c r="W69" i="10" s="1"/>
  <c r="R60" i="7"/>
  <c r="V60" i="7"/>
  <c r="F72" i="21"/>
  <c r="BZ60" i="7"/>
  <c r="CE60" i="7"/>
  <c r="V69" i="3" s="1"/>
  <c r="W69" i="3" s="1"/>
  <c r="E69" i="3"/>
  <c r="CF60" i="7"/>
  <c r="F72" i="22"/>
  <c r="J72" i="22" s="1"/>
  <c r="E69" i="8"/>
  <c r="DJ60" i="7"/>
  <c r="V69" i="8" s="1"/>
  <c r="W69" i="8" s="1"/>
  <c r="DH60" i="7"/>
  <c r="DK60" i="7"/>
  <c r="F72" i="23"/>
  <c r="DV60" i="7"/>
  <c r="DT60" i="7"/>
  <c r="I72" i="23" s="1"/>
  <c r="DW60" i="7"/>
  <c r="F73" i="17"/>
  <c r="E70" i="10"/>
  <c r="U61" i="7"/>
  <c r="V70" i="10" s="1"/>
  <c r="W70" i="10" s="1"/>
  <c r="R61" i="7"/>
  <c r="V61" i="7"/>
  <c r="F73" i="21"/>
  <c r="BZ61" i="7"/>
  <c r="CE61" i="7"/>
  <c r="V70" i="3" s="1"/>
  <c r="W70" i="3" s="1"/>
  <c r="E70" i="3"/>
  <c r="CF61" i="7"/>
  <c r="F73" i="22"/>
  <c r="E70" i="8"/>
  <c r="DJ61" i="7"/>
  <c r="V70" i="8" s="1"/>
  <c r="W70" i="8" s="1"/>
  <c r="DH61" i="7"/>
  <c r="DK61" i="7"/>
  <c r="F73" i="23"/>
  <c r="DV61" i="7"/>
  <c r="DT61" i="7"/>
  <c r="I73" i="23" s="1"/>
  <c r="DW61" i="7"/>
  <c r="F74" i="17"/>
  <c r="E71" i="10"/>
  <c r="U62" i="7"/>
  <c r="V71" i="10" s="1"/>
  <c r="W71" i="10" s="1"/>
  <c r="R62" i="7"/>
  <c r="V62" i="7"/>
  <c r="F74" i="21"/>
  <c r="BZ62" i="7"/>
  <c r="CE62" i="7"/>
  <c r="V71" i="3" s="1"/>
  <c r="W71" i="3" s="1"/>
  <c r="E71" i="3"/>
  <c r="CF62" i="7"/>
  <c r="F74" i="22"/>
  <c r="J74" i="22" s="1"/>
  <c r="E71" i="8"/>
  <c r="DJ62" i="7"/>
  <c r="V71" i="8" s="1"/>
  <c r="W71" i="8" s="1"/>
  <c r="DH62" i="7"/>
  <c r="DK62" i="7"/>
  <c r="F74" i="23"/>
  <c r="DV62" i="7"/>
  <c r="DT62" i="7"/>
  <c r="I74" i="23" s="1"/>
  <c r="DW62" i="7"/>
  <c r="F75" i="17"/>
  <c r="E72" i="10"/>
  <c r="U63" i="7"/>
  <c r="V72" i="10" s="1"/>
  <c r="W72" i="10" s="1"/>
  <c r="R63" i="7"/>
  <c r="V63" i="7"/>
  <c r="F75" i="21"/>
  <c r="BZ63" i="7"/>
  <c r="CE63" i="7"/>
  <c r="V72" i="3" s="1"/>
  <c r="W72" i="3" s="1"/>
  <c r="E72" i="3"/>
  <c r="CF63" i="7"/>
  <c r="F75" i="22"/>
  <c r="J75" i="22" s="1"/>
  <c r="E72" i="8"/>
  <c r="DJ63" i="7"/>
  <c r="V72" i="8" s="1"/>
  <c r="DH63" i="7"/>
  <c r="DK63" i="7"/>
  <c r="F75" i="23"/>
  <c r="DV63" i="7"/>
  <c r="DT63" i="7"/>
  <c r="I75" i="23" s="1"/>
  <c r="DW63" i="7"/>
  <c r="F76" i="17"/>
  <c r="E73" i="10"/>
  <c r="U64" i="7"/>
  <c r="V73" i="10" s="1"/>
  <c r="W73" i="10" s="1"/>
  <c r="R64" i="7"/>
  <c r="V64" i="7"/>
  <c r="F76" i="21"/>
  <c r="BZ64" i="7"/>
  <c r="CE64" i="7"/>
  <c r="V73" i="3" s="1"/>
  <c r="W73" i="3" s="1"/>
  <c r="E73" i="3"/>
  <c r="CF64" i="7"/>
  <c r="F76" i="22"/>
  <c r="E73" i="8"/>
  <c r="DJ64" i="7"/>
  <c r="V73" i="8" s="1"/>
  <c r="W73" i="8" s="1"/>
  <c r="DH64" i="7"/>
  <c r="DK64" i="7"/>
  <c r="F76" i="23"/>
  <c r="DV64" i="7"/>
  <c r="DT64" i="7"/>
  <c r="I76" i="23" s="1"/>
  <c r="DW64" i="7"/>
  <c r="F77" i="17"/>
  <c r="E74" i="10"/>
  <c r="U65" i="7"/>
  <c r="V74" i="10" s="1"/>
  <c r="W74" i="10" s="1"/>
  <c r="R65" i="7"/>
  <c r="V65" i="7"/>
  <c r="F77" i="21"/>
  <c r="BZ65" i="7"/>
  <c r="CE65" i="7"/>
  <c r="V74" i="3" s="1"/>
  <c r="W74" i="3" s="1"/>
  <c r="E74" i="3"/>
  <c r="CF65" i="7"/>
  <c r="F77" i="22"/>
  <c r="E74" i="8"/>
  <c r="DJ65" i="7"/>
  <c r="V74" i="8" s="1"/>
  <c r="W74" i="8" s="1"/>
  <c r="DH65" i="7"/>
  <c r="DK65" i="7"/>
  <c r="F77" i="23"/>
  <c r="DV65" i="7"/>
  <c r="DT65" i="7"/>
  <c r="I77" i="23" s="1"/>
  <c r="DW65" i="7"/>
  <c r="F78" i="17"/>
  <c r="E75" i="10"/>
  <c r="U66" i="7"/>
  <c r="V75" i="10" s="1"/>
  <c r="W75" i="10" s="1"/>
  <c r="R66" i="7"/>
  <c r="V66" i="7"/>
  <c r="F78" i="21"/>
  <c r="BZ66" i="7"/>
  <c r="CE66" i="7"/>
  <c r="V75" i="3" s="1"/>
  <c r="W75" i="3" s="1"/>
  <c r="E75" i="3"/>
  <c r="CF66" i="7"/>
  <c r="F78" i="22"/>
  <c r="E75" i="8"/>
  <c r="DJ66" i="7"/>
  <c r="V75" i="8" s="1"/>
  <c r="W75" i="8" s="1"/>
  <c r="DH66" i="7"/>
  <c r="DK66" i="7"/>
  <c r="F78" i="23"/>
  <c r="DV66" i="7"/>
  <c r="DT66" i="7"/>
  <c r="I78" i="23" s="1"/>
  <c r="DW66" i="7"/>
  <c r="F79" i="17"/>
  <c r="E76" i="10"/>
  <c r="U67" i="7"/>
  <c r="V76" i="10" s="1"/>
  <c r="W76" i="10" s="1"/>
  <c r="R67" i="7"/>
  <c r="V67" i="7"/>
  <c r="F79" i="21"/>
  <c r="BZ67" i="7"/>
  <c r="CE67" i="7"/>
  <c r="V76" i="3" s="1"/>
  <c r="W76" i="3" s="1"/>
  <c r="E76" i="3"/>
  <c r="CF67" i="7"/>
  <c r="F79" i="22"/>
  <c r="J79" i="22" s="1"/>
  <c r="E76" i="8"/>
  <c r="DJ67" i="7"/>
  <c r="V76" i="8" s="1"/>
  <c r="DH67" i="7"/>
  <c r="DK67" i="7"/>
  <c r="F79" i="23"/>
  <c r="DV67" i="7"/>
  <c r="DT67" i="7"/>
  <c r="I79" i="23" s="1"/>
  <c r="DW67" i="7"/>
  <c r="F80" i="17"/>
  <c r="E77" i="10"/>
  <c r="U68" i="7"/>
  <c r="V77" i="10" s="1"/>
  <c r="W77" i="10" s="1"/>
  <c r="R68" i="7"/>
  <c r="V68" i="7"/>
  <c r="F80" i="21"/>
  <c r="BZ68" i="7"/>
  <c r="CE68" i="7"/>
  <c r="V77" i="3" s="1"/>
  <c r="W77" i="3" s="1"/>
  <c r="E77" i="3"/>
  <c r="CF68" i="7"/>
  <c r="F80" i="22"/>
  <c r="J80" i="22" s="1"/>
  <c r="E77" i="8"/>
  <c r="DJ68" i="7"/>
  <c r="V77" i="8" s="1"/>
  <c r="W77" i="8" s="1"/>
  <c r="DH68" i="7"/>
  <c r="DK68" i="7"/>
  <c r="F80" i="23"/>
  <c r="DV68" i="7"/>
  <c r="DT68" i="7"/>
  <c r="I80" i="23" s="1"/>
  <c r="DW68" i="7"/>
  <c r="F81" i="17"/>
  <c r="E78" i="10"/>
  <c r="U69" i="7"/>
  <c r="V78" i="10" s="1"/>
  <c r="W78" i="10" s="1"/>
  <c r="R69" i="7"/>
  <c r="V69" i="7"/>
  <c r="F81" i="21"/>
  <c r="BZ69" i="7"/>
  <c r="CE69" i="7"/>
  <c r="V78" i="3" s="1"/>
  <c r="W78" i="3" s="1"/>
  <c r="E78" i="3"/>
  <c r="CF69" i="7"/>
  <c r="F81" i="22"/>
  <c r="J81" i="22" s="1"/>
  <c r="E78" i="8"/>
  <c r="DJ69" i="7"/>
  <c r="V78" i="8" s="1"/>
  <c r="DH69" i="7"/>
  <c r="DK69" i="7"/>
  <c r="F81" i="23"/>
  <c r="DV69" i="7"/>
  <c r="DT69" i="7"/>
  <c r="I81" i="23" s="1"/>
  <c r="DW69" i="7"/>
  <c r="F82" i="17"/>
  <c r="E79" i="10"/>
  <c r="U70" i="7"/>
  <c r="V79" i="10" s="1"/>
  <c r="W79" i="10" s="1"/>
  <c r="R70" i="7"/>
  <c r="V70" i="7"/>
  <c r="F82" i="21"/>
  <c r="BZ70" i="7"/>
  <c r="CE70" i="7"/>
  <c r="V79" i="3" s="1"/>
  <c r="W79" i="3" s="1"/>
  <c r="E79" i="3"/>
  <c r="CF70" i="7"/>
  <c r="F82" i="22"/>
  <c r="J82" i="22" s="1"/>
  <c r="E79" i="8"/>
  <c r="DJ70" i="7"/>
  <c r="V79" i="8" s="1"/>
  <c r="W79" i="8" s="1"/>
  <c r="DH70" i="7"/>
  <c r="DK70" i="7"/>
  <c r="F82" i="23"/>
  <c r="DV70" i="7"/>
  <c r="DT70" i="7"/>
  <c r="I82" i="23" s="1"/>
  <c r="DW70" i="7"/>
  <c r="F83" i="17"/>
  <c r="E80" i="10"/>
  <c r="U71" i="7"/>
  <c r="V80" i="10" s="1"/>
  <c r="W80" i="10" s="1"/>
  <c r="R71" i="7"/>
  <c r="V71" i="7"/>
  <c r="F83" i="21"/>
  <c r="BZ71" i="7"/>
  <c r="CE71" i="7"/>
  <c r="V80" i="3" s="1"/>
  <c r="W80" i="3" s="1"/>
  <c r="E80" i="3"/>
  <c r="CF71" i="7"/>
  <c r="F83" i="22"/>
  <c r="J83" i="22" s="1"/>
  <c r="E80" i="8"/>
  <c r="DJ71" i="7"/>
  <c r="V80" i="8" s="1"/>
  <c r="DH71" i="7"/>
  <c r="DK71" i="7"/>
  <c r="F83" i="23"/>
  <c r="DV71" i="7"/>
  <c r="DT71" i="7"/>
  <c r="I83" i="23" s="1"/>
  <c r="DW71" i="7"/>
  <c r="F84" i="17"/>
  <c r="E81" i="10"/>
  <c r="U72" i="7"/>
  <c r="V81" i="10" s="1"/>
  <c r="W81" i="10" s="1"/>
  <c r="R72" i="7"/>
  <c r="V72" i="7"/>
  <c r="F84" i="21"/>
  <c r="BZ72" i="7"/>
  <c r="CE72" i="7"/>
  <c r="V81" i="3" s="1"/>
  <c r="W81" i="3" s="1"/>
  <c r="E81" i="3"/>
  <c r="CF72" i="7"/>
  <c r="F84" i="22"/>
  <c r="E81" i="8"/>
  <c r="DJ72" i="7"/>
  <c r="V81" i="8" s="1"/>
  <c r="W81" i="8" s="1"/>
  <c r="DH72" i="7"/>
  <c r="DK72" i="7"/>
  <c r="F84" i="23"/>
  <c r="DV72" i="7"/>
  <c r="DT72" i="7"/>
  <c r="I84" i="23" s="1"/>
  <c r="DW72" i="7"/>
  <c r="F85" i="17"/>
  <c r="E82" i="10"/>
  <c r="U73" i="7"/>
  <c r="V82" i="10" s="1"/>
  <c r="W82" i="10" s="1"/>
  <c r="R73" i="7"/>
  <c r="V73" i="7"/>
  <c r="F85" i="21"/>
  <c r="BZ73" i="7"/>
  <c r="CE73" i="7"/>
  <c r="V82" i="3" s="1"/>
  <c r="W82" i="3" s="1"/>
  <c r="E82" i="3"/>
  <c r="CF73" i="7"/>
  <c r="F85" i="22"/>
  <c r="E82" i="8"/>
  <c r="DJ73" i="7"/>
  <c r="V82" i="8" s="1"/>
  <c r="W82" i="8" s="1"/>
  <c r="DH73" i="7"/>
  <c r="DK73" i="7"/>
  <c r="F85" i="23"/>
  <c r="DV73" i="7"/>
  <c r="DT73" i="7"/>
  <c r="I85" i="23" s="1"/>
  <c r="DW73" i="7"/>
  <c r="F86" i="17"/>
  <c r="E83" i="10"/>
  <c r="U74" i="7"/>
  <c r="V83" i="10" s="1"/>
  <c r="W83" i="10" s="1"/>
  <c r="R74" i="7"/>
  <c r="V74" i="7"/>
  <c r="F86" i="21"/>
  <c r="BZ74" i="7"/>
  <c r="CE74" i="7"/>
  <c r="V83" i="3" s="1"/>
  <c r="W83" i="3" s="1"/>
  <c r="E83" i="3"/>
  <c r="CF74" i="7"/>
  <c r="F86" i="22"/>
  <c r="J86" i="22" s="1"/>
  <c r="E83" i="8"/>
  <c r="DJ74" i="7"/>
  <c r="V83" i="8" s="1"/>
  <c r="W83" i="8" s="1"/>
  <c r="DH74" i="7"/>
  <c r="DK74" i="7"/>
  <c r="F86" i="23"/>
  <c r="DV74" i="7"/>
  <c r="DT74" i="7"/>
  <c r="I86" i="23" s="1"/>
  <c r="DW74" i="7"/>
  <c r="F87" i="17"/>
  <c r="E84" i="10"/>
  <c r="U75" i="7"/>
  <c r="V84" i="10" s="1"/>
  <c r="W84" i="10" s="1"/>
  <c r="R75" i="7"/>
  <c r="V75" i="7"/>
  <c r="F87" i="21"/>
  <c r="BZ75" i="7"/>
  <c r="CE75" i="7"/>
  <c r="V84" i="3" s="1"/>
  <c r="W84" i="3" s="1"/>
  <c r="E84" i="3"/>
  <c r="CF75" i="7"/>
  <c r="F87" i="22"/>
  <c r="J87" i="22" s="1"/>
  <c r="DJ75" i="7"/>
  <c r="V84" i="8" s="1"/>
  <c r="DH75" i="7"/>
  <c r="E84" i="8"/>
  <c r="F87" i="23"/>
  <c r="DV75" i="7"/>
  <c r="DT75" i="7"/>
  <c r="I87" i="23" s="1"/>
  <c r="DW75" i="7"/>
  <c r="F92" i="17"/>
  <c r="E86" i="10"/>
  <c r="Y86" i="10" s="1"/>
  <c r="U80" i="7"/>
  <c r="V86" i="10" s="1"/>
  <c r="W86" i="10" s="1"/>
  <c r="R80" i="7"/>
  <c r="V80" i="7"/>
  <c r="F92" i="21"/>
  <c r="BZ80" i="7"/>
  <c r="E86" i="3"/>
  <c r="F92" i="22"/>
  <c r="DJ80" i="7"/>
  <c r="V86" i="8" s="1"/>
  <c r="DH80" i="7"/>
  <c r="E86" i="8"/>
  <c r="DK80" i="7"/>
  <c r="F92" i="23"/>
  <c r="DV80" i="7"/>
  <c r="DT80" i="7"/>
  <c r="I92" i="23" s="1"/>
  <c r="DW80" i="7"/>
  <c r="F93" i="17"/>
  <c r="J93" i="17" s="1"/>
  <c r="E87" i="10"/>
  <c r="Y87" i="10" s="1"/>
  <c r="U81" i="7"/>
  <c r="V87" i="10" s="1"/>
  <c r="R81" i="7"/>
  <c r="V81" i="7"/>
  <c r="F93" i="21"/>
  <c r="BZ81" i="7"/>
  <c r="CE81" i="7"/>
  <c r="V87" i="3" s="1"/>
  <c r="W87" i="3" s="1"/>
  <c r="E87" i="3"/>
  <c r="CF81" i="7"/>
  <c r="F93" i="22"/>
  <c r="DJ81" i="7"/>
  <c r="V87" i="8" s="1"/>
  <c r="W87" i="8" s="1"/>
  <c r="DH81" i="7"/>
  <c r="E87" i="8"/>
  <c r="F93" i="23"/>
  <c r="J93" i="23" s="1"/>
  <c r="DV81" i="7"/>
  <c r="DT81" i="7"/>
  <c r="I93" i="23" s="1"/>
  <c r="DW81" i="7"/>
  <c r="F94" i="17"/>
  <c r="U82" i="7"/>
  <c r="V88" i="10" s="1"/>
  <c r="R82" i="7"/>
  <c r="E88" i="10"/>
  <c r="V82" i="7"/>
  <c r="F94" i="21"/>
  <c r="BZ82" i="7"/>
  <c r="E88" i="3"/>
  <c r="F94" i="22"/>
  <c r="E88" i="8"/>
  <c r="DJ82" i="7"/>
  <c r="V88" i="8" s="1"/>
  <c r="W88" i="8" s="1"/>
  <c r="DH82" i="7"/>
  <c r="DK82" i="7"/>
  <c r="F94" i="23"/>
  <c r="DV82" i="7"/>
  <c r="DT82" i="7"/>
  <c r="I94" i="23" s="1"/>
  <c r="DW82" i="7"/>
  <c r="F95" i="17"/>
  <c r="J95" i="17" s="1"/>
  <c r="E89" i="10"/>
  <c r="Y89" i="10" s="1"/>
  <c r="U83" i="7"/>
  <c r="V89" i="10" s="1"/>
  <c r="R83" i="7"/>
  <c r="V83" i="7"/>
  <c r="F95" i="21"/>
  <c r="BZ83" i="7"/>
  <c r="CE83" i="7"/>
  <c r="V89" i="3" s="1"/>
  <c r="W89" i="3" s="1"/>
  <c r="E89" i="3"/>
  <c r="CF83" i="7"/>
  <c r="F95" i="22"/>
  <c r="DJ83" i="7"/>
  <c r="V89" i="8" s="1"/>
  <c r="W89" i="8" s="1"/>
  <c r="DH83" i="7"/>
  <c r="E89" i="8"/>
  <c r="F95" i="23"/>
  <c r="DV83" i="7"/>
  <c r="DT83" i="7"/>
  <c r="I95" i="23" s="1"/>
  <c r="DW83" i="7"/>
  <c r="F96" i="17"/>
  <c r="E90" i="10"/>
  <c r="U84" i="7"/>
  <c r="V90" i="10" s="1"/>
  <c r="W90" i="10" s="1"/>
  <c r="R84" i="7"/>
  <c r="V84" i="7"/>
  <c r="F96" i="21"/>
  <c r="BZ84" i="7"/>
  <c r="E90" i="3"/>
  <c r="F96" i="22"/>
  <c r="E90" i="8"/>
  <c r="DJ84" i="7"/>
  <c r="V90" i="8" s="1"/>
  <c r="W90" i="8" s="1"/>
  <c r="DH84" i="7"/>
  <c r="DK84" i="7"/>
  <c r="F96" i="23"/>
  <c r="DV84" i="7"/>
  <c r="DT84" i="7"/>
  <c r="I96" i="23" s="1"/>
  <c r="DW84" i="7"/>
  <c r="F97" i="17"/>
  <c r="J97" i="17" s="1"/>
  <c r="E91" i="10"/>
  <c r="Y91" i="10" s="1"/>
  <c r="U85" i="7"/>
  <c r="V91" i="10" s="1"/>
  <c r="R85" i="7"/>
  <c r="V85" i="7"/>
  <c r="F97" i="21"/>
  <c r="BZ85" i="7"/>
  <c r="CE85" i="7"/>
  <c r="V91" i="3" s="1"/>
  <c r="W91" i="3" s="1"/>
  <c r="E91" i="3"/>
  <c r="CF85" i="7"/>
  <c r="F97" i="22"/>
  <c r="DJ85" i="7"/>
  <c r="V91" i="8" s="1"/>
  <c r="W91" i="8" s="1"/>
  <c r="DH85" i="7"/>
  <c r="E91" i="8"/>
  <c r="F97" i="23"/>
  <c r="DV85" i="7"/>
  <c r="DT85" i="7"/>
  <c r="I97" i="23" s="1"/>
  <c r="DW85" i="7"/>
  <c r="F98" i="17"/>
  <c r="U86" i="7"/>
  <c r="V92" i="10" s="1"/>
  <c r="R86" i="7"/>
  <c r="E92" i="10"/>
  <c r="V86" i="7"/>
  <c r="F98" i="21"/>
  <c r="BZ86" i="7"/>
  <c r="E92" i="3"/>
  <c r="F98" i="22"/>
  <c r="E92" i="8"/>
  <c r="DJ86" i="7"/>
  <c r="V92" i="8" s="1"/>
  <c r="W92" i="8" s="1"/>
  <c r="DH86" i="7"/>
  <c r="DK86" i="7"/>
  <c r="F98" i="23"/>
  <c r="DV86" i="7"/>
  <c r="DT86" i="7"/>
  <c r="I98" i="23" s="1"/>
  <c r="DW86" i="7"/>
  <c r="F99" i="17"/>
  <c r="E93" i="10"/>
  <c r="U87" i="7"/>
  <c r="V93" i="10" s="1"/>
  <c r="W93" i="10" s="1"/>
  <c r="R87" i="7"/>
  <c r="V87" i="7"/>
  <c r="F99" i="21"/>
  <c r="BZ87" i="7"/>
  <c r="CE87" i="7"/>
  <c r="V93" i="3" s="1"/>
  <c r="W93" i="3" s="1"/>
  <c r="E93" i="3"/>
  <c r="CF87" i="7"/>
  <c r="F99" i="22"/>
  <c r="DJ87" i="7"/>
  <c r="V93" i="8" s="1"/>
  <c r="W93" i="8" s="1"/>
  <c r="DH87" i="7"/>
  <c r="E93" i="8"/>
  <c r="F99" i="23"/>
  <c r="DV87" i="7"/>
  <c r="DT87" i="7"/>
  <c r="I99" i="23" s="1"/>
  <c r="DW87" i="7"/>
  <c r="F100" i="17"/>
  <c r="E94" i="10"/>
  <c r="U88" i="7"/>
  <c r="V94" i="10" s="1"/>
  <c r="W94" i="10" s="1"/>
  <c r="R88" i="7"/>
  <c r="V88" i="7"/>
  <c r="F100" i="21"/>
  <c r="BZ88" i="7"/>
  <c r="E94" i="3"/>
  <c r="F100" i="22"/>
  <c r="E94" i="8"/>
  <c r="DJ88" i="7"/>
  <c r="V94" i="8" s="1"/>
  <c r="W94" i="8" s="1"/>
  <c r="DH88" i="7"/>
  <c r="DK88" i="7"/>
  <c r="F100" i="23"/>
  <c r="DV88" i="7"/>
  <c r="DT88" i="7"/>
  <c r="I100" i="23" s="1"/>
  <c r="DW88" i="7"/>
  <c r="F101" i="17"/>
  <c r="J101" i="17" s="1"/>
  <c r="E95" i="10"/>
  <c r="Y95" i="10" s="1"/>
  <c r="U89" i="7"/>
  <c r="V95" i="10" s="1"/>
  <c r="R89" i="7"/>
  <c r="V89" i="7"/>
  <c r="F101" i="20"/>
  <c r="J101" i="20" s="1"/>
  <c r="BI89" i="7"/>
  <c r="BM89" i="7"/>
  <c r="V92" i="5" s="1"/>
  <c r="W92" i="5" s="1"/>
  <c r="E92" i="5"/>
  <c r="BN89" i="7"/>
  <c r="F101" i="24"/>
  <c r="E95" i="14"/>
  <c r="ED89" i="7"/>
  <c r="F104" i="17"/>
  <c r="E97" i="10"/>
  <c r="Y97" i="10" s="1"/>
  <c r="U92" i="7"/>
  <c r="V97" i="10" s="1"/>
  <c r="W97" i="10" s="1"/>
  <c r="R92" i="7"/>
  <c r="V92" i="7"/>
  <c r="F104" i="21"/>
  <c r="J104" i="21" s="1"/>
  <c r="BZ92" i="7"/>
  <c r="E97" i="3"/>
  <c r="F104" i="22"/>
  <c r="J104" i="22" s="1"/>
  <c r="DJ92" i="7"/>
  <c r="V97" i="8" s="1"/>
  <c r="DH92" i="7"/>
  <c r="E97" i="8"/>
  <c r="DK92" i="7"/>
  <c r="F104" i="23"/>
  <c r="DV92" i="7"/>
  <c r="DT92" i="7"/>
  <c r="I104" i="23" s="1"/>
  <c r="DW92" i="7"/>
  <c r="F105" i="17"/>
  <c r="J105" i="17" s="1"/>
  <c r="E98" i="10"/>
  <c r="Y98" i="10" s="1"/>
  <c r="U93" i="7"/>
  <c r="V98" i="10" s="1"/>
  <c r="R93" i="7"/>
  <c r="V93" i="7"/>
  <c r="F105" i="21"/>
  <c r="J105" i="21" s="1"/>
  <c r="BZ93" i="7"/>
  <c r="CE93" i="7"/>
  <c r="V98" i="3" s="1"/>
  <c r="W98" i="3" s="1"/>
  <c r="E98" i="3"/>
  <c r="CF93" i="7"/>
  <c r="F105" i="22"/>
  <c r="J105" i="22" s="1"/>
  <c r="DJ93" i="7"/>
  <c r="V98" i="8" s="1"/>
  <c r="DH93" i="7"/>
  <c r="E98" i="8"/>
  <c r="F105" i="23"/>
  <c r="DV93" i="7"/>
  <c r="DT93" i="7"/>
  <c r="I105" i="23" s="1"/>
  <c r="DW93" i="7"/>
  <c r="F106" i="17"/>
  <c r="E99" i="10"/>
  <c r="Y99" i="10" s="1"/>
  <c r="U94" i="7"/>
  <c r="V99" i="10" s="1"/>
  <c r="W99" i="10" s="1"/>
  <c r="R94" i="7"/>
  <c r="V94" i="7"/>
  <c r="F106" i="21"/>
  <c r="J106" i="21" s="1"/>
  <c r="BZ94" i="7"/>
  <c r="E99" i="3"/>
  <c r="F106" i="22"/>
  <c r="J106" i="22" s="1"/>
  <c r="E99" i="8"/>
  <c r="DJ94" i="7"/>
  <c r="V99" i="8" s="1"/>
  <c r="W99" i="8" s="1"/>
  <c r="DH94" i="7"/>
  <c r="DK94" i="7"/>
  <c r="F106" i="23"/>
  <c r="DV94" i="7"/>
  <c r="DT94" i="7"/>
  <c r="I106" i="23" s="1"/>
  <c r="DW94" i="7"/>
  <c r="F107" i="17"/>
  <c r="J107" i="17" s="1"/>
  <c r="E100" i="10"/>
  <c r="Y100" i="10" s="1"/>
  <c r="U95" i="7"/>
  <c r="V100" i="10" s="1"/>
  <c r="R95" i="7"/>
  <c r="V95" i="7"/>
  <c r="F107" i="21"/>
  <c r="J107" i="21" s="1"/>
  <c r="BZ95" i="7"/>
  <c r="CE95" i="7"/>
  <c r="V100" i="3" s="1"/>
  <c r="W100" i="3" s="1"/>
  <c r="E100" i="3"/>
  <c r="CF95" i="7"/>
  <c r="F107" i="22"/>
  <c r="E100" i="8"/>
  <c r="DJ95" i="7"/>
  <c r="V100" i="8" s="1"/>
  <c r="W100" i="8" s="1"/>
  <c r="DH95" i="7"/>
  <c r="DK95" i="7"/>
  <c r="F107" i="23"/>
  <c r="DV95" i="7"/>
  <c r="DT95" i="7"/>
  <c r="I107" i="23" s="1"/>
  <c r="DW95" i="7"/>
  <c r="F108" i="17"/>
  <c r="E101" i="10"/>
  <c r="Y101" i="10" s="1"/>
  <c r="U96" i="7"/>
  <c r="V101" i="10" s="1"/>
  <c r="W101" i="10" s="1"/>
  <c r="R96" i="7"/>
  <c r="V96" i="7"/>
  <c r="F108" i="21"/>
  <c r="J108" i="21" s="1"/>
  <c r="BZ96" i="7"/>
  <c r="E101" i="3"/>
  <c r="F108" i="22"/>
  <c r="J108" i="22" s="1"/>
  <c r="E101" i="8"/>
  <c r="DJ96" i="7"/>
  <c r="V101" i="8" s="1"/>
  <c r="W101" i="8" s="1"/>
  <c r="DH96" i="7"/>
  <c r="DK96" i="7"/>
  <c r="F108" i="23"/>
  <c r="DV96" i="7"/>
  <c r="DT96" i="7"/>
  <c r="I108" i="23" s="1"/>
  <c r="DW96" i="7"/>
  <c r="F109" i="17"/>
  <c r="J109" i="17" s="1"/>
  <c r="E102" i="10"/>
  <c r="Y102" i="10" s="1"/>
  <c r="U97" i="7"/>
  <c r="V102" i="10" s="1"/>
  <c r="R97" i="7"/>
  <c r="V97" i="7"/>
  <c r="F109" i="21"/>
  <c r="J109" i="21" s="1"/>
  <c r="BZ97" i="7"/>
  <c r="CE97" i="7"/>
  <c r="V102" i="3" s="1"/>
  <c r="W102" i="3" s="1"/>
  <c r="E102" i="3"/>
  <c r="CF97" i="7"/>
  <c r="F109" i="22"/>
  <c r="J109" i="22" s="1"/>
  <c r="E102" i="8"/>
  <c r="DJ97" i="7"/>
  <c r="V102" i="8" s="1"/>
  <c r="DH97" i="7"/>
  <c r="DK97" i="7"/>
  <c r="F109" i="23"/>
  <c r="DV97" i="7"/>
  <c r="DT97" i="7"/>
  <c r="I109" i="23" s="1"/>
  <c r="DW97" i="7"/>
  <c r="F110" i="17"/>
  <c r="E103" i="10"/>
  <c r="Y103" i="10" s="1"/>
  <c r="U98" i="7"/>
  <c r="V103" i="10" s="1"/>
  <c r="W103" i="10" s="1"/>
  <c r="R98" i="7"/>
  <c r="V98" i="7"/>
  <c r="F110" i="21"/>
  <c r="J110" i="21" s="1"/>
  <c r="BZ98" i="7"/>
  <c r="E103" i="3"/>
  <c r="F110" i="22"/>
  <c r="E103" i="8"/>
  <c r="DJ98" i="7"/>
  <c r="V103" i="8" s="1"/>
  <c r="W103" i="8" s="1"/>
  <c r="DH98" i="7"/>
  <c r="DK98" i="7"/>
  <c r="F110" i="23"/>
  <c r="DV98" i="7"/>
  <c r="DT98" i="7"/>
  <c r="I110" i="23" s="1"/>
  <c r="DW98" i="7"/>
  <c r="F113" i="16"/>
  <c r="J113" i="16" s="1"/>
  <c r="J101" i="7"/>
  <c r="V105" i="6" s="1"/>
  <c r="H101" i="7"/>
  <c r="E105" i="6"/>
  <c r="F113" i="18"/>
  <c r="AG101" i="7"/>
  <c r="V105" i="9" s="1"/>
  <c r="W105" i="9" s="1"/>
  <c r="AE101" i="7"/>
  <c r="E105" i="9"/>
  <c r="AH101" i="7"/>
  <c r="F113" i="19"/>
  <c r="E105" i="15"/>
  <c r="AQ101" i="7"/>
  <c r="F113" i="20"/>
  <c r="J113" i="20" s="1"/>
  <c r="BI101" i="7"/>
  <c r="E102" i="5"/>
  <c r="F113" i="24"/>
  <c r="E105" i="14"/>
  <c r="EF101" i="7"/>
  <c r="V105" i="14" s="1"/>
  <c r="W105" i="14" s="1"/>
  <c r="ED101" i="7"/>
  <c r="EG101" i="7"/>
  <c r="F114" i="16"/>
  <c r="J102" i="7"/>
  <c r="V106" i="6" s="1"/>
  <c r="H102" i="7"/>
  <c r="E106" i="6"/>
  <c r="F114" i="18"/>
  <c r="J114" i="18" s="1"/>
  <c r="E106" i="9"/>
  <c r="AG102" i="7"/>
  <c r="V106" i="9" s="1"/>
  <c r="W106" i="9" s="1"/>
  <c r="AE102" i="7"/>
  <c r="AH102" i="7"/>
  <c r="F114" i="19"/>
  <c r="J114" i="19" s="1"/>
  <c r="E106" i="15"/>
  <c r="AQ102" i="7"/>
  <c r="F114" i="20"/>
  <c r="BI102" i="7"/>
  <c r="E103" i="5"/>
  <c r="BM102" i="7"/>
  <c r="V103" i="5" s="1"/>
  <c r="W103" i="5" s="1"/>
  <c r="F114" i="24"/>
  <c r="J114" i="24" s="1"/>
  <c r="E106" i="14"/>
  <c r="Y106" i="14" s="1"/>
  <c r="EF102" i="7"/>
  <c r="V106" i="14" s="1"/>
  <c r="W106" i="14" s="1"/>
  <c r="ED102" i="7"/>
  <c r="EG102" i="7"/>
  <c r="F116" i="17"/>
  <c r="U104" i="7"/>
  <c r="V108" i="10" s="1"/>
  <c r="W108" i="10" s="1"/>
  <c r="R104" i="7"/>
  <c r="E108" i="10"/>
  <c r="F116" i="21"/>
  <c r="BZ104" i="7"/>
  <c r="CE104" i="7"/>
  <c r="V108" i="3" s="1"/>
  <c r="W108" i="3" s="1"/>
  <c r="E108" i="3"/>
  <c r="CF104" i="7"/>
  <c r="F116" i="22"/>
  <c r="E108" i="8"/>
  <c r="DJ104" i="7"/>
  <c r="V108" i="8" s="1"/>
  <c r="DH104" i="7"/>
  <c r="DK104" i="7"/>
  <c r="F116" i="23"/>
  <c r="DV104" i="7"/>
  <c r="DT104" i="7"/>
  <c r="I116" i="23" s="1"/>
  <c r="DW104" i="7"/>
  <c r="F117" i="17"/>
  <c r="E109" i="10"/>
  <c r="Y109" i="10" s="1"/>
  <c r="U105" i="7"/>
  <c r="V109" i="10" s="1"/>
  <c r="W109" i="10" s="1"/>
  <c r="R105" i="7"/>
  <c r="V105" i="7"/>
  <c r="F117" i="21"/>
  <c r="BZ105" i="7"/>
  <c r="CE105" i="7"/>
  <c r="V109" i="3" s="1"/>
  <c r="W109" i="3" s="1"/>
  <c r="E109" i="3"/>
  <c r="CF105" i="7"/>
  <c r="F117" i="22"/>
  <c r="E109" i="8"/>
  <c r="DJ105" i="7"/>
  <c r="V109" i="8" s="1"/>
  <c r="W109" i="8" s="1"/>
  <c r="DH105" i="7"/>
  <c r="DK105" i="7"/>
  <c r="F117" i="23"/>
  <c r="DV105" i="7"/>
  <c r="DT105" i="7"/>
  <c r="I117" i="23" s="1"/>
  <c r="DW105" i="7"/>
  <c r="F118" i="17"/>
  <c r="J118" i="17" s="1"/>
  <c r="E110" i="10"/>
  <c r="Y110" i="10" s="1"/>
  <c r="U106" i="7"/>
  <c r="V110" i="10" s="1"/>
  <c r="R106" i="7"/>
  <c r="V106" i="7"/>
  <c r="F118" i="21"/>
  <c r="BZ106" i="7"/>
  <c r="CE106" i="7"/>
  <c r="V110" i="3" s="1"/>
  <c r="W110" i="3" s="1"/>
  <c r="E110" i="3"/>
  <c r="CF106" i="7"/>
  <c r="F118" i="22"/>
  <c r="E110" i="8"/>
  <c r="DJ106" i="7"/>
  <c r="V110" i="8" s="1"/>
  <c r="DH106" i="7"/>
  <c r="DK106" i="7"/>
  <c r="F118" i="23"/>
  <c r="DV106" i="7"/>
  <c r="DT106" i="7"/>
  <c r="I118" i="23" s="1"/>
  <c r="DW106" i="7"/>
  <c r="F119" i="17"/>
  <c r="E111" i="10"/>
  <c r="Y111" i="10" s="1"/>
  <c r="U107" i="7"/>
  <c r="V111" i="10" s="1"/>
  <c r="W111" i="10" s="1"/>
  <c r="R107" i="7"/>
  <c r="V107" i="7"/>
  <c r="F119" i="21"/>
  <c r="BZ107" i="7"/>
  <c r="CE107" i="7"/>
  <c r="V111" i="3" s="1"/>
  <c r="W111" i="3" s="1"/>
  <c r="E111" i="3"/>
  <c r="CF107" i="7"/>
  <c r="F119" i="22"/>
  <c r="E111" i="8"/>
  <c r="DJ107" i="7"/>
  <c r="V111" i="8" s="1"/>
  <c r="W111" i="8" s="1"/>
  <c r="DH107" i="7"/>
  <c r="DK107" i="7"/>
  <c r="F119" i="23"/>
  <c r="DV107" i="7"/>
  <c r="DT107" i="7"/>
  <c r="I119" i="23" s="1"/>
  <c r="DW107" i="7"/>
  <c r="F120" i="17"/>
  <c r="J120" i="17" s="1"/>
  <c r="E112" i="10"/>
  <c r="U108" i="7"/>
  <c r="V112" i="10" s="1"/>
  <c r="R108" i="7"/>
  <c r="V108" i="7"/>
  <c r="F120" i="21"/>
  <c r="BZ108" i="7"/>
  <c r="CE108" i="7"/>
  <c r="V112" i="3" s="1"/>
  <c r="W112" i="3" s="1"/>
  <c r="E112" i="3"/>
  <c r="CF108" i="7"/>
  <c r="F120" i="22"/>
  <c r="DJ108" i="7"/>
  <c r="V112" i="8" s="1"/>
  <c r="DH108" i="7"/>
  <c r="E112" i="8"/>
  <c r="F120" i="23"/>
  <c r="DV108" i="7"/>
  <c r="DT108" i="7"/>
  <c r="I120" i="23" s="1"/>
  <c r="DW108" i="7"/>
  <c r="F121" i="17"/>
  <c r="E113" i="10"/>
  <c r="U109" i="7"/>
  <c r="V113" i="10" s="1"/>
  <c r="W113" i="10" s="1"/>
  <c r="R109" i="7"/>
  <c r="V109" i="7"/>
  <c r="F121" i="21"/>
  <c r="BZ109" i="7"/>
  <c r="E113" i="3"/>
  <c r="F121" i="22"/>
  <c r="E113" i="8"/>
  <c r="DJ109" i="7"/>
  <c r="V113" i="8" s="1"/>
  <c r="W113" i="8" s="1"/>
  <c r="DH109" i="7"/>
  <c r="DK109" i="7"/>
  <c r="F121" i="23"/>
  <c r="DV109" i="7"/>
  <c r="DT109" i="7"/>
  <c r="I121" i="23" s="1"/>
  <c r="DW109" i="7"/>
  <c r="F123" i="16"/>
  <c r="J111" i="7"/>
  <c r="V115" i="6" s="1"/>
  <c r="H111" i="7"/>
  <c r="E115" i="6"/>
  <c r="F123" i="18"/>
  <c r="E115" i="9"/>
  <c r="AG111" i="7"/>
  <c r="V115" i="9" s="1"/>
  <c r="W115" i="9" s="1"/>
  <c r="AE111" i="7"/>
  <c r="AH111" i="7"/>
  <c r="F123" i="19"/>
  <c r="E115" i="15"/>
  <c r="AV111" i="7"/>
  <c r="AQ111" i="7"/>
  <c r="AU111" i="7"/>
  <c r="V115" i="15" s="1"/>
  <c r="W115" i="15" s="1"/>
  <c r="AW111" i="7"/>
  <c r="F123" i="20"/>
  <c r="BI111" i="7"/>
  <c r="BM111" i="7"/>
  <c r="V112" i="5" s="1"/>
  <c r="W112" i="5" s="1"/>
  <c r="E112" i="5"/>
  <c r="BN111" i="7"/>
  <c r="F123" i="23"/>
  <c r="DV111" i="7"/>
  <c r="DT111" i="7"/>
  <c r="I123" i="23" s="1"/>
  <c r="DW111" i="7"/>
  <c r="F124" i="17"/>
  <c r="U112" i="7"/>
  <c r="V116" i="10" s="1"/>
  <c r="R112" i="7"/>
  <c r="E116" i="10"/>
  <c r="F124" i="21"/>
  <c r="BZ112" i="7"/>
  <c r="CE112" i="7"/>
  <c r="V116" i="3" s="1"/>
  <c r="W116" i="3" s="1"/>
  <c r="E116" i="3"/>
  <c r="CF112" i="7"/>
  <c r="F124" i="22"/>
  <c r="E116" i="8"/>
  <c r="DJ112" i="7"/>
  <c r="V116" i="8" s="1"/>
  <c r="W116" i="8" s="1"/>
  <c r="DH112" i="7"/>
  <c r="F124" i="24"/>
  <c r="E116" i="14"/>
  <c r="EF112" i="7"/>
  <c r="V116" i="14" s="1"/>
  <c r="W116" i="14" s="1"/>
  <c r="ED112" i="7"/>
  <c r="EG112" i="7"/>
  <c r="F125" i="16"/>
  <c r="J125" i="16" s="1"/>
  <c r="J113" i="7"/>
  <c r="V117" i="6" s="1"/>
  <c r="H113" i="7"/>
  <c r="E117" i="6"/>
  <c r="K113" i="7"/>
  <c r="F125" i="18"/>
  <c r="J125" i="18" s="1"/>
  <c r="AG113" i="7"/>
  <c r="V117" i="9" s="1"/>
  <c r="AE113" i="7"/>
  <c r="E117" i="9"/>
  <c r="F125" i="19"/>
  <c r="E117" i="15"/>
  <c r="AV113" i="7"/>
  <c r="AQ113" i="7"/>
  <c r="AU113" i="7"/>
  <c r="V117" i="15" s="1"/>
  <c r="W117" i="15" s="1"/>
  <c r="F125" i="20"/>
  <c r="J125" i="20" s="1"/>
  <c r="BI113" i="7"/>
  <c r="BM113" i="7"/>
  <c r="V114" i="5" s="1"/>
  <c r="W114" i="5" s="1"/>
  <c r="E114" i="5"/>
  <c r="BN113" i="7"/>
  <c r="F125" i="24"/>
  <c r="E117" i="14"/>
  <c r="EF113" i="7"/>
  <c r="V117" i="14" s="1"/>
  <c r="W117" i="14" s="1"/>
  <c r="ED113" i="7"/>
  <c r="EG113" i="7"/>
  <c r="F127" i="17"/>
  <c r="E119" i="10"/>
  <c r="Y119" i="10" s="1"/>
  <c r="U115" i="7"/>
  <c r="V119" i="10" s="1"/>
  <c r="W119" i="10" s="1"/>
  <c r="R115" i="7"/>
  <c r="V115" i="7"/>
  <c r="F127" i="21"/>
  <c r="J127" i="21" s="1"/>
  <c r="BZ115" i="7"/>
  <c r="E119" i="3"/>
  <c r="F127" i="22"/>
  <c r="E119" i="8"/>
  <c r="DJ115" i="7"/>
  <c r="V119" i="8" s="1"/>
  <c r="W119" i="8" s="1"/>
  <c r="DH115" i="7"/>
  <c r="DK115" i="7"/>
  <c r="F127" i="23"/>
  <c r="DV115" i="7"/>
  <c r="DT115" i="7"/>
  <c r="I127" i="23" s="1"/>
  <c r="DW115" i="7"/>
  <c r="F128" i="17"/>
  <c r="J128" i="17" s="1"/>
  <c r="E120" i="10"/>
  <c r="U116" i="7"/>
  <c r="V120" i="10" s="1"/>
  <c r="R116" i="7"/>
  <c r="V116" i="7"/>
  <c r="F128" i="21"/>
  <c r="J128" i="21" s="1"/>
  <c r="BZ116" i="7"/>
  <c r="CE116" i="7"/>
  <c r="V120" i="3" s="1"/>
  <c r="W120" i="3" s="1"/>
  <c r="E120" i="3"/>
  <c r="CF116" i="7"/>
  <c r="F128" i="22"/>
  <c r="E120" i="8"/>
  <c r="DJ116" i="7"/>
  <c r="V120" i="8" s="1"/>
  <c r="DH116" i="7"/>
  <c r="DK116" i="7"/>
  <c r="F128" i="23"/>
  <c r="J128" i="23" s="1"/>
  <c r="DV116" i="7"/>
  <c r="DT116" i="7"/>
  <c r="I128" i="23" s="1"/>
  <c r="DW116" i="7"/>
  <c r="F129" i="17"/>
  <c r="E121" i="10"/>
  <c r="Y121" i="10" s="1"/>
  <c r="U117" i="7"/>
  <c r="V121" i="10" s="1"/>
  <c r="W121" i="10" s="1"/>
  <c r="R117" i="7"/>
  <c r="V117" i="7"/>
  <c r="F129" i="21"/>
  <c r="J129" i="21" s="1"/>
  <c r="BZ117" i="7"/>
  <c r="E121" i="3"/>
  <c r="F129" i="22"/>
  <c r="E121" i="8"/>
  <c r="DJ117" i="7"/>
  <c r="V121" i="8" s="1"/>
  <c r="W121" i="8" s="1"/>
  <c r="DH117" i="7"/>
  <c r="DK117" i="7"/>
  <c r="F129" i="23"/>
  <c r="DV117" i="7"/>
  <c r="DT117" i="7"/>
  <c r="I129" i="23" s="1"/>
  <c r="DW117" i="7"/>
  <c r="F130" i="17"/>
  <c r="J130" i="17" s="1"/>
  <c r="U118" i="7"/>
  <c r="V122" i="10" s="1"/>
  <c r="R118" i="7"/>
  <c r="E122" i="10"/>
  <c r="F130" i="21"/>
  <c r="J130" i="21" s="1"/>
  <c r="BZ118" i="7"/>
  <c r="CE118" i="7"/>
  <c r="V122" i="3" s="1"/>
  <c r="W122" i="3" s="1"/>
  <c r="E122" i="3"/>
  <c r="CF118" i="7"/>
  <c r="F130" i="22"/>
  <c r="E122" i="8"/>
  <c r="DJ118" i="7"/>
  <c r="V122" i="8" s="1"/>
  <c r="W122" i="8" s="1"/>
  <c r="DH118" i="7"/>
  <c r="DK118" i="7"/>
  <c r="F130" i="23"/>
  <c r="DV118" i="7"/>
  <c r="DT118" i="7"/>
  <c r="I130" i="23" s="1"/>
  <c r="DW118" i="7"/>
  <c r="F131" i="17"/>
  <c r="E123" i="10"/>
  <c r="Y123" i="10" s="1"/>
  <c r="U119" i="7"/>
  <c r="V123" i="10" s="1"/>
  <c r="W123" i="10" s="1"/>
  <c r="R119" i="7"/>
  <c r="V119" i="7"/>
  <c r="F131" i="21"/>
  <c r="J131" i="21" s="1"/>
  <c r="BZ119" i="7"/>
  <c r="E123" i="3"/>
  <c r="F131" i="22"/>
  <c r="E123" i="8"/>
  <c r="DJ119" i="7"/>
  <c r="V123" i="8" s="1"/>
  <c r="W123" i="8" s="1"/>
  <c r="DH119" i="7"/>
  <c r="DK119" i="7"/>
  <c r="F131" i="23"/>
  <c r="DV119" i="7"/>
  <c r="DT119" i="7"/>
  <c r="I131" i="23" s="1"/>
  <c r="DW119" i="7"/>
  <c r="F132" i="17"/>
  <c r="J132" i="17" s="1"/>
  <c r="E124" i="10"/>
  <c r="U120" i="7"/>
  <c r="V124" i="10" s="1"/>
  <c r="R120" i="7"/>
  <c r="V120" i="7"/>
  <c r="F132" i="21"/>
  <c r="BZ120" i="7"/>
  <c r="CE120" i="7"/>
  <c r="V124" i="3" s="1"/>
  <c r="W124" i="3" s="1"/>
  <c r="E124" i="3"/>
  <c r="CF120" i="7"/>
  <c r="F132" i="22"/>
  <c r="E124" i="8"/>
  <c r="DJ120" i="7"/>
  <c r="V124" i="8" s="1"/>
  <c r="W124" i="8" s="1"/>
  <c r="DH120" i="7"/>
  <c r="DK120" i="7"/>
  <c r="F132" i="23"/>
  <c r="DV120" i="7"/>
  <c r="DT120" i="7"/>
  <c r="I132" i="23" s="1"/>
  <c r="DW120" i="7"/>
  <c r="F133" i="17"/>
  <c r="E125" i="10"/>
  <c r="Y125" i="10" s="1"/>
  <c r="U121" i="7"/>
  <c r="V125" i="10" s="1"/>
  <c r="W125" i="10" s="1"/>
  <c r="R121" i="7"/>
  <c r="V121" i="7"/>
  <c r="F133" i="21"/>
  <c r="J133" i="21" s="1"/>
  <c r="BZ121" i="7"/>
  <c r="E125" i="3"/>
  <c r="F133" i="22"/>
  <c r="E125" i="8"/>
  <c r="DJ121" i="7"/>
  <c r="V125" i="8" s="1"/>
  <c r="W125" i="8" s="1"/>
  <c r="DH121" i="7"/>
  <c r="DK121" i="7"/>
  <c r="F133" i="23"/>
  <c r="DV121" i="7"/>
  <c r="DT121" i="7"/>
  <c r="I133" i="23" s="1"/>
  <c r="DW121" i="7"/>
  <c r="F134" i="17"/>
  <c r="J134" i="17" s="1"/>
  <c r="E126" i="10"/>
  <c r="U122" i="7"/>
  <c r="V126" i="10" s="1"/>
  <c r="F134" i="18"/>
  <c r="J134" i="18" s="1"/>
  <c r="E126" i="9"/>
  <c r="AG122" i="7"/>
  <c r="V126" i="9" s="1"/>
  <c r="W126" i="9" s="1"/>
  <c r="AE122" i="7"/>
  <c r="F134" i="20"/>
  <c r="BI122" i="7"/>
  <c r="BM122" i="7"/>
  <c r="V123" i="5" s="1"/>
  <c r="W123" i="5" s="1"/>
  <c r="E123" i="5"/>
  <c r="BN122" i="7"/>
  <c r="F134" i="21"/>
  <c r="BZ122" i="7"/>
  <c r="E126" i="3"/>
  <c r="F134" i="22"/>
  <c r="E126" i="8"/>
  <c r="DJ122" i="7"/>
  <c r="V126" i="8" s="1"/>
  <c r="W126" i="8" s="1"/>
  <c r="DH122" i="7"/>
  <c r="DK122" i="7"/>
  <c r="F134" i="23"/>
  <c r="DV122" i="7"/>
  <c r="F134" i="24"/>
  <c r="E126" i="14"/>
  <c r="F135" i="17"/>
  <c r="U123" i="7"/>
  <c r="V127" i="10" s="1"/>
  <c r="R123" i="7"/>
  <c r="E127" i="10"/>
  <c r="F135" i="21"/>
  <c r="J135" i="21" s="1"/>
  <c r="BZ123" i="7"/>
  <c r="CE123" i="7"/>
  <c r="V127" i="3" s="1"/>
  <c r="W127" i="3" s="1"/>
  <c r="E127" i="3"/>
  <c r="CF123" i="7"/>
  <c r="F135" i="22"/>
  <c r="E127" i="8"/>
  <c r="DJ123" i="7"/>
  <c r="V127" i="8" s="1"/>
  <c r="W127" i="8" s="1"/>
  <c r="DH123" i="7"/>
  <c r="DK123" i="7"/>
  <c r="F135" i="23"/>
  <c r="DV123" i="7"/>
  <c r="DT123" i="7"/>
  <c r="I135" i="23" s="1"/>
  <c r="DW123" i="7"/>
  <c r="F138" i="16"/>
  <c r="J138" i="16" s="1"/>
  <c r="J126" i="7"/>
  <c r="V129" i="6" s="1"/>
  <c r="H126" i="7"/>
  <c r="E129" i="6"/>
  <c r="K126" i="7"/>
  <c r="F138" i="18"/>
  <c r="J138" i="18" s="1"/>
  <c r="E129" i="9"/>
  <c r="AG126" i="7"/>
  <c r="V129" i="9" s="1"/>
  <c r="AE126" i="7"/>
  <c r="AH126" i="7"/>
  <c r="F138" i="19"/>
  <c r="J138" i="19" s="1"/>
  <c r="E129" i="15"/>
  <c r="AV126" i="7"/>
  <c r="AQ126" i="7"/>
  <c r="AU126" i="7"/>
  <c r="V129" i="15" s="1"/>
  <c r="W129" i="15" s="1"/>
  <c r="F138" i="20"/>
  <c r="J138" i="20" s="1"/>
  <c r="BI126" i="7"/>
  <c r="E126" i="5"/>
  <c r="BM126" i="7"/>
  <c r="V126" i="5" s="1"/>
  <c r="BN126" i="7"/>
  <c r="F138" i="24"/>
  <c r="E129" i="14"/>
  <c r="EF126" i="7"/>
  <c r="V129" i="14" s="1"/>
  <c r="W129" i="14" s="1"/>
  <c r="ED126" i="7"/>
  <c r="EG126" i="7"/>
  <c r="F139" i="16"/>
  <c r="J127" i="7"/>
  <c r="V130" i="6" s="1"/>
  <c r="H127" i="7"/>
  <c r="E130" i="6"/>
  <c r="K127" i="7"/>
  <c r="F139" i="18"/>
  <c r="J139" i="18" s="1"/>
  <c r="AG127" i="7"/>
  <c r="V130" i="9" s="1"/>
  <c r="AE127" i="7"/>
  <c r="E130" i="9"/>
  <c r="F139" i="19"/>
  <c r="E130" i="15"/>
  <c r="AV127" i="7"/>
  <c r="V130" i="15" s="1"/>
  <c r="W130" i="15" s="1"/>
  <c r="AQ127" i="7"/>
  <c r="AU127" i="7"/>
  <c r="AW127" i="7" s="1"/>
  <c r="F139" i="20"/>
  <c r="BI127" i="7"/>
  <c r="E127" i="5"/>
  <c r="BM127" i="7"/>
  <c r="V127" i="5" s="1"/>
  <c r="BN127" i="7"/>
  <c r="F139" i="24"/>
  <c r="E130" i="14"/>
  <c r="EF127" i="7"/>
  <c r="V130" i="14" s="1"/>
  <c r="W130" i="14" s="1"/>
  <c r="ED127" i="7"/>
  <c r="EG127" i="7"/>
  <c r="F140" i="16"/>
  <c r="J128" i="7"/>
  <c r="V131" i="6" s="1"/>
  <c r="H128" i="7"/>
  <c r="E131" i="6"/>
  <c r="K128" i="7"/>
  <c r="F140" i="18"/>
  <c r="E131" i="9"/>
  <c r="AG128" i="7"/>
  <c r="V131" i="9" s="1"/>
  <c r="W131" i="9" s="1"/>
  <c r="AE128" i="7"/>
  <c r="AH128" i="7"/>
  <c r="F140" i="19"/>
  <c r="J140" i="19" s="1"/>
  <c r="E131" i="15"/>
  <c r="AV128" i="7"/>
  <c r="AQ128" i="7"/>
  <c r="AU128" i="7"/>
  <c r="V131" i="15" s="1"/>
  <c r="W131" i="15" s="1"/>
  <c r="F140" i="20"/>
  <c r="BI128" i="7"/>
  <c r="E128" i="5"/>
  <c r="BM128" i="7"/>
  <c r="V128" i="5" s="1"/>
  <c r="W128" i="5" s="1"/>
  <c r="BN128" i="7"/>
  <c r="F140" i="24"/>
  <c r="E131" i="14"/>
  <c r="EF128" i="7"/>
  <c r="V131" i="14" s="1"/>
  <c r="W131" i="14" s="1"/>
  <c r="ED128" i="7"/>
  <c r="EG128" i="7"/>
  <c r="F141" i="16"/>
  <c r="J129" i="7"/>
  <c r="V132" i="6" s="1"/>
  <c r="H129" i="7"/>
  <c r="E132" i="6"/>
  <c r="K129" i="7"/>
  <c r="F141" i="18"/>
  <c r="J141" i="18" s="1"/>
  <c r="AG129" i="7"/>
  <c r="V132" i="9" s="1"/>
  <c r="AE129" i="7"/>
  <c r="E132" i="9"/>
  <c r="F141" i="19"/>
  <c r="E132" i="15"/>
  <c r="AV129" i="7"/>
  <c r="AQ129" i="7"/>
  <c r="AU129" i="7"/>
  <c r="V132" i="15" s="1"/>
  <c r="W132" i="15" s="1"/>
  <c r="F141" i="20"/>
  <c r="BI129" i="7"/>
  <c r="E129" i="5"/>
  <c r="BM129" i="7"/>
  <c r="V129" i="5" s="1"/>
  <c r="W129" i="5" s="1"/>
  <c r="BN129" i="7"/>
  <c r="F141" i="24"/>
  <c r="E132" i="14"/>
  <c r="EF129" i="7"/>
  <c r="V132" i="14" s="1"/>
  <c r="ED129" i="7"/>
  <c r="EG129" i="7"/>
  <c r="F142" i="16"/>
  <c r="J142" i="16" s="1"/>
  <c r="J130" i="7"/>
  <c r="V133" i="6" s="1"/>
  <c r="H130" i="7"/>
  <c r="E133" i="6"/>
  <c r="K130" i="7"/>
  <c r="F142" i="18"/>
  <c r="J142" i="18" s="1"/>
  <c r="E133" i="9"/>
  <c r="AG130" i="7"/>
  <c r="V133" i="9" s="1"/>
  <c r="AE130" i="7"/>
  <c r="AH130" i="7"/>
  <c r="F142" i="19"/>
  <c r="J142" i="19" s="1"/>
  <c r="E133" i="15"/>
  <c r="AV130" i="7"/>
  <c r="V133" i="15" s="1"/>
  <c r="W133" i="15" s="1"/>
  <c r="AQ130" i="7"/>
  <c r="AU130" i="7"/>
  <c r="AW130" i="7" s="1"/>
  <c r="F142" i="20"/>
  <c r="BI130" i="7"/>
  <c r="E130" i="5"/>
  <c r="BM130" i="7"/>
  <c r="V130" i="5" s="1"/>
  <c r="W130" i="5" s="1"/>
  <c r="BN130" i="7"/>
  <c r="F142" i="24"/>
  <c r="E133" i="14"/>
  <c r="EF130" i="7"/>
  <c r="V133" i="14" s="1"/>
  <c r="W133" i="14" s="1"/>
  <c r="ED130" i="7"/>
  <c r="EG130" i="7"/>
  <c r="F143" i="16"/>
  <c r="J131" i="7"/>
  <c r="V134" i="6" s="1"/>
  <c r="H131" i="7"/>
  <c r="E134" i="6"/>
  <c r="K131" i="7"/>
  <c r="F143" i="18"/>
  <c r="J143" i="18" s="1"/>
  <c r="AG131" i="7"/>
  <c r="V134" i="9" s="1"/>
  <c r="AE131" i="7"/>
  <c r="E134" i="9"/>
  <c r="F143" i="19"/>
  <c r="E134" i="15"/>
  <c r="AV131" i="7"/>
  <c r="AQ131" i="7"/>
  <c r="AU131" i="7"/>
  <c r="V134" i="15" s="1"/>
  <c r="W134" i="15" s="1"/>
  <c r="F143" i="20"/>
  <c r="BI131" i="7"/>
  <c r="E131" i="5"/>
  <c r="BM131" i="7"/>
  <c r="V131" i="5" s="1"/>
  <c r="W131" i="5" s="1"/>
  <c r="BN131" i="7"/>
  <c r="F143" i="24"/>
  <c r="E134" i="14"/>
  <c r="EF131" i="7"/>
  <c r="V134" i="14" s="1"/>
  <c r="W134" i="14" s="1"/>
  <c r="ED131" i="7"/>
  <c r="EG131" i="7"/>
  <c r="F144" i="16"/>
  <c r="J144" i="16" s="1"/>
  <c r="J132" i="7"/>
  <c r="V135" i="6" s="1"/>
  <c r="H132" i="7"/>
  <c r="E135" i="6"/>
  <c r="K132" i="7"/>
  <c r="F144" i="18"/>
  <c r="J144" i="18" s="1"/>
  <c r="E135" i="9"/>
  <c r="AG132" i="7"/>
  <c r="V135" i="9" s="1"/>
  <c r="AE132" i="7"/>
  <c r="AH132" i="7"/>
  <c r="F144" i="19"/>
  <c r="J144" i="19" s="1"/>
  <c r="E135" i="15"/>
  <c r="AV132" i="7"/>
  <c r="AQ132" i="7"/>
  <c r="AU132" i="7"/>
  <c r="V135" i="15" s="1"/>
  <c r="W135" i="15" s="1"/>
  <c r="F144" i="20"/>
  <c r="J144" i="20" s="1"/>
  <c r="BI132" i="7"/>
  <c r="E132" i="5"/>
  <c r="BM132" i="7"/>
  <c r="V132" i="5" s="1"/>
  <c r="BN132" i="7"/>
  <c r="F144" i="24"/>
  <c r="E135" i="14"/>
  <c r="EF132" i="7"/>
  <c r="V135" i="14" s="1"/>
  <c r="W135" i="14" s="1"/>
  <c r="ED132" i="7"/>
  <c r="EG132" i="7"/>
  <c r="F145" i="16"/>
  <c r="J133" i="7"/>
  <c r="V136" i="6" s="1"/>
  <c r="H133" i="7"/>
  <c r="E136" i="6"/>
  <c r="K133" i="7"/>
  <c r="F145" i="18"/>
  <c r="J145" i="18" s="1"/>
  <c r="AG133" i="7"/>
  <c r="V136" i="9" s="1"/>
  <c r="AE133" i="7"/>
  <c r="E136" i="9"/>
  <c r="F145" i="19"/>
  <c r="E136" i="15"/>
  <c r="AV133" i="7"/>
  <c r="AQ133" i="7"/>
  <c r="AU133" i="7"/>
  <c r="V136" i="15" s="1"/>
  <c r="W136" i="15" s="1"/>
  <c r="F145" i="20"/>
  <c r="BI133" i="7"/>
  <c r="E133" i="5"/>
  <c r="BM133" i="7"/>
  <c r="V133" i="5" s="1"/>
  <c r="BN133" i="7"/>
  <c r="F145" i="24"/>
  <c r="E136" i="14"/>
  <c r="EF133" i="7"/>
  <c r="V136" i="14" s="1"/>
  <c r="W136" i="14" s="1"/>
  <c r="ED133" i="7"/>
  <c r="EG133" i="7"/>
  <c r="F146" i="16"/>
  <c r="J146" i="16" s="1"/>
  <c r="J134" i="7"/>
  <c r="V137" i="6" s="1"/>
  <c r="H134" i="7"/>
  <c r="E137" i="6"/>
  <c r="K134" i="7"/>
  <c r="F146" i="18"/>
  <c r="E137" i="9"/>
  <c r="AG134" i="7"/>
  <c r="V137" i="9" s="1"/>
  <c r="AE134" i="7"/>
  <c r="AH134" i="7"/>
  <c r="F146" i="19"/>
  <c r="J146" i="19" s="1"/>
  <c r="E137" i="15"/>
  <c r="AV134" i="7"/>
  <c r="AQ134" i="7"/>
  <c r="AU134" i="7"/>
  <c r="V137" i="15" s="1"/>
  <c r="W137" i="15" s="1"/>
  <c r="F146" i="20"/>
  <c r="BI134" i="7"/>
  <c r="E134" i="5"/>
  <c r="BM134" i="7"/>
  <c r="V134" i="5" s="1"/>
  <c r="W134" i="5" s="1"/>
  <c r="BN134" i="7"/>
  <c r="F146" i="24"/>
  <c r="E137" i="14"/>
  <c r="EF134" i="7"/>
  <c r="V137" i="14" s="1"/>
  <c r="W137" i="14" s="1"/>
  <c r="ED134" i="7"/>
  <c r="EG134" i="7"/>
  <c r="F147" i="16"/>
  <c r="J135" i="7"/>
  <c r="V138" i="6" s="1"/>
  <c r="H135" i="7"/>
  <c r="E138" i="6"/>
  <c r="K135" i="7"/>
  <c r="F147" i="18"/>
  <c r="J147" i="18" s="1"/>
  <c r="AG135" i="7"/>
  <c r="V138" i="9" s="1"/>
  <c r="AE135" i="7"/>
  <c r="E138" i="9"/>
  <c r="F147" i="19"/>
  <c r="E138" i="15"/>
  <c r="AV135" i="7"/>
  <c r="AQ135" i="7"/>
  <c r="AU135" i="7"/>
  <c r="V138" i="15" s="1"/>
  <c r="W138" i="15" s="1"/>
  <c r="F147" i="20"/>
  <c r="BI135" i="7"/>
  <c r="E135" i="5"/>
  <c r="BM135" i="7"/>
  <c r="V135" i="5" s="1"/>
  <c r="BN135" i="7"/>
  <c r="F147" i="24"/>
  <c r="E138" i="14"/>
  <c r="EF135" i="7"/>
  <c r="V138" i="14" s="1"/>
  <c r="ED135" i="7"/>
  <c r="EG135" i="7"/>
  <c r="F148" i="16"/>
  <c r="J148" i="16" s="1"/>
  <c r="J136" i="7"/>
  <c r="V139" i="6" s="1"/>
  <c r="H136" i="7"/>
  <c r="E139" i="6"/>
  <c r="K136" i="7"/>
  <c r="F148" i="18"/>
  <c r="J148" i="18" s="1"/>
  <c r="E139" i="9"/>
  <c r="AG136" i="7"/>
  <c r="V139" i="9" s="1"/>
  <c r="AE136" i="7"/>
  <c r="AH136" i="7"/>
  <c r="F148" i="19"/>
  <c r="J148" i="19" s="1"/>
  <c r="E139" i="15"/>
  <c r="AV136" i="7"/>
  <c r="AQ136" i="7"/>
  <c r="AU136" i="7"/>
  <c r="V139" i="15" s="1"/>
  <c r="W139" i="15" s="1"/>
  <c r="F148" i="20"/>
  <c r="J148" i="20" s="1"/>
  <c r="BI136" i="7"/>
  <c r="E136" i="5"/>
  <c r="BM136" i="7"/>
  <c r="V136" i="5" s="1"/>
  <c r="BN136" i="7"/>
  <c r="F148" i="24"/>
  <c r="E139" i="14"/>
  <c r="EF136" i="7"/>
  <c r="V139" i="14" s="1"/>
  <c r="W139" i="14" s="1"/>
  <c r="ED136" i="7"/>
  <c r="EG136" i="7"/>
  <c r="F149" i="16"/>
  <c r="J137" i="7"/>
  <c r="V140" i="6" s="1"/>
  <c r="H137" i="7"/>
  <c r="E140" i="6"/>
  <c r="K137" i="7"/>
  <c r="F149" i="18"/>
  <c r="AG137" i="7"/>
  <c r="V140" i="9" s="1"/>
  <c r="W140" i="9" s="1"/>
  <c r="AE137" i="7"/>
  <c r="E140" i="9"/>
  <c r="F149" i="19"/>
  <c r="E140" i="15"/>
  <c r="AV137" i="7"/>
  <c r="AQ137" i="7"/>
  <c r="AU137" i="7"/>
  <c r="V140" i="15" s="1"/>
  <c r="W140" i="15" s="1"/>
  <c r="F149" i="20"/>
  <c r="BI137" i="7"/>
  <c r="E137" i="5"/>
  <c r="BM137" i="7"/>
  <c r="V137" i="5" s="1"/>
  <c r="W137" i="5" s="1"/>
  <c r="BN137" i="7"/>
  <c r="F149" i="24"/>
  <c r="E140" i="14"/>
  <c r="EF137" i="7"/>
  <c r="V140" i="14" s="1"/>
  <c r="W140" i="14" s="1"/>
  <c r="ED137" i="7"/>
  <c r="EG137" i="7"/>
  <c r="F150" i="16"/>
  <c r="J150" i="16" s="1"/>
  <c r="J138" i="7"/>
  <c r="V141" i="6" s="1"/>
  <c r="H138" i="7"/>
  <c r="E141" i="6"/>
  <c r="K138" i="7"/>
  <c r="F150" i="18"/>
  <c r="J150" i="18" s="1"/>
  <c r="E141" i="9"/>
  <c r="AG138" i="7"/>
  <c r="V141" i="9" s="1"/>
  <c r="AE138" i="7"/>
  <c r="AH138" i="7"/>
  <c r="F150" i="19"/>
  <c r="J150" i="19" s="1"/>
  <c r="E141" i="15"/>
  <c r="AV138" i="7"/>
  <c r="AQ138" i="7"/>
  <c r="AU138" i="7"/>
  <c r="V141" i="15" s="1"/>
  <c r="W141" i="15" s="1"/>
  <c r="F150" i="20"/>
  <c r="J150" i="20" s="1"/>
  <c r="BI138" i="7"/>
  <c r="E138" i="5"/>
  <c r="BM138" i="7"/>
  <c r="V138" i="5" s="1"/>
  <c r="BN138" i="7"/>
  <c r="F150" i="24"/>
  <c r="E141" i="14"/>
  <c r="EF138" i="7"/>
  <c r="V141" i="14" s="1"/>
  <c r="W141" i="14" s="1"/>
  <c r="ED138" i="7"/>
  <c r="EG138" i="7"/>
  <c r="F151" i="16"/>
  <c r="J139" i="7"/>
  <c r="V142" i="6" s="1"/>
  <c r="H139" i="7"/>
  <c r="E142" i="6"/>
  <c r="K139" i="7"/>
  <c r="F151" i="18"/>
  <c r="AG139" i="7"/>
  <c r="V142" i="9" s="1"/>
  <c r="W142" i="9" s="1"/>
  <c r="AE139" i="7"/>
  <c r="E142" i="9"/>
  <c r="F151" i="19"/>
  <c r="E142" i="15"/>
  <c r="AV139" i="7"/>
  <c r="V142" i="15" s="1"/>
  <c r="W142" i="15" s="1"/>
  <c r="AQ139" i="7"/>
  <c r="AU139" i="7"/>
  <c r="AW139" i="7" s="1"/>
  <c r="F151" i="20"/>
  <c r="BI139" i="7"/>
  <c r="E139" i="5"/>
  <c r="BM139" i="7"/>
  <c r="V139" i="5" s="1"/>
  <c r="W139" i="5" s="1"/>
  <c r="BN139" i="7"/>
  <c r="F151" i="24"/>
  <c r="E142" i="14"/>
  <c r="EF139" i="7"/>
  <c r="V142" i="14" s="1"/>
  <c r="W142" i="14" s="1"/>
  <c r="ED139" i="7"/>
  <c r="EG139" i="7"/>
  <c r="F152" i="16"/>
  <c r="J152" i="16" s="1"/>
  <c r="J140" i="7"/>
  <c r="V143" i="6" s="1"/>
  <c r="H140" i="7"/>
  <c r="E143" i="6"/>
  <c r="K140" i="7"/>
  <c r="F152" i="18"/>
  <c r="J152" i="18" s="1"/>
  <c r="E143" i="9"/>
  <c r="AG140" i="7"/>
  <c r="V143" i="9" s="1"/>
  <c r="AE140" i="7"/>
  <c r="AH140" i="7"/>
  <c r="F152" i="19"/>
  <c r="J152" i="19" s="1"/>
  <c r="E143" i="15"/>
  <c r="AV140" i="7"/>
  <c r="AQ140" i="7"/>
  <c r="AU140" i="7"/>
  <c r="V143" i="15" s="1"/>
  <c r="W143" i="15" s="1"/>
  <c r="F152" i="20"/>
  <c r="J152" i="20" s="1"/>
  <c r="BI140" i="7"/>
  <c r="E140" i="5"/>
  <c r="BM140" i="7"/>
  <c r="V140" i="5" s="1"/>
  <c r="BN140" i="7"/>
  <c r="F152" i="24"/>
  <c r="E143" i="14"/>
  <c r="EF140" i="7"/>
  <c r="V143" i="14" s="1"/>
  <c r="W143" i="14" s="1"/>
  <c r="ED140" i="7"/>
  <c r="EG140" i="7"/>
  <c r="F154" i="17"/>
  <c r="J154" i="17" s="1"/>
  <c r="E145" i="10"/>
  <c r="Y145" i="10" s="1"/>
  <c r="U142" i="7"/>
  <c r="V145" i="10" s="1"/>
  <c r="W145" i="10" s="1"/>
  <c r="R142" i="7"/>
  <c r="V142" i="7"/>
  <c r="F154" i="21"/>
  <c r="BZ142" i="7"/>
  <c r="E145" i="3"/>
  <c r="F154" i="22"/>
  <c r="E145" i="8"/>
  <c r="DJ142" i="7"/>
  <c r="V145" i="8" s="1"/>
  <c r="W145" i="8" s="1"/>
  <c r="DH142" i="7"/>
  <c r="DK142" i="7"/>
  <c r="F154" i="23"/>
  <c r="DV142" i="7"/>
  <c r="DT142" i="7"/>
  <c r="I154" i="23" s="1"/>
  <c r="DW142" i="7"/>
  <c r="F155" i="17"/>
  <c r="E146" i="10"/>
  <c r="U143" i="7"/>
  <c r="V146" i="10" s="1"/>
  <c r="R143" i="7"/>
  <c r="V143" i="7"/>
  <c r="F155" i="21"/>
  <c r="BZ143" i="7"/>
  <c r="CE143" i="7"/>
  <c r="V146" i="3" s="1"/>
  <c r="W146" i="3" s="1"/>
  <c r="E146" i="3"/>
  <c r="CF143" i="7"/>
  <c r="F155" i="22"/>
  <c r="DJ143" i="7"/>
  <c r="V146" i="8" s="1"/>
  <c r="W146" i="8" s="1"/>
  <c r="DH143" i="7"/>
  <c r="E146" i="8"/>
  <c r="F155" i="23"/>
  <c r="DV143" i="7"/>
  <c r="DT143" i="7"/>
  <c r="I155" i="23" s="1"/>
  <c r="DW143" i="7"/>
  <c r="F156" i="17"/>
  <c r="J156" i="17" s="1"/>
  <c r="E147" i="10"/>
  <c r="Y147" i="10" s="1"/>
  <c r="U144" i="7"/>
  <c r="V147" i="10" s="1"/>
  <c r="W147" i="10" s="1"/>
  <c r="R144" i="7"/>
  <c r="V144" i="7"/>
  <c r="F156" i="21"/>
  <c r="BZ144" i="7"/>
  <c r="E147" i="3"/>
  <c r="F156" i="22"/>
  <c r="E147" i="8"/>
  <c r="DJ144" i="7"/>
  <c r="V147" i="8" s="1"/>
  <c r="W147" i="8" s="1"/>
  <c r="DH144" i="7"/>
  <c r="DK144" i="7"/>
  <c r="F156" i="23"/>
  <c r="DV144" i="7"/>
  <c r="DT144" i="7"/>
  <c r="I156" i="23" s="1"/>
  <c r="DW144" i="7"/>
  <c r="F157" i="17"/>
  <c r="U145" i="7"/>
  <c r="V148" i="10" s="1"/>
  <c r="R145" i="7"/>
  <c r="E148" i="10"/>
  <c r="F157" i="21"/>
  <c r="BZ145" i="7"/>
  <c r="CE145" i="7"/>
  <c r="V148" i="3" s="1"/>
  <c r="W148" i="3" s="1"/>
  <c r="E148" i="3"/>
  <c r="CF145" i="7"/>
  <c r="F157" i="22"/>
  <c r="DJ145" i="7"/>
  <c r="V148" i="8" s="1"/>
  <c r="W148" i="8" s="1"/>
  <c r="DH145" i="7"/>
  <c r="E148" i="8"/>
  <c r="F157" i="23"/>
  <c r="J157" i="23" s="1"/>
  <c r="DV145" i="7"/>
  <c r="DT145" i="7"/>
  <c r="I157" i="23" s="1"/>
  <c r="DW145" i="7"/>
  <c r="F158" i="17"/>
  <c r="J158" i="17" s="1"/>
  <c r="E149" i="10"/>
  <c r="Y149" i="10" s="1"/>
  <c r="U146" i="7"/>
  <c r="V149" i="10" s="1"/>
  <c r="W149" i="10" s="1"/>
  <c r="R146" i="7"/>
  <c r="V146" i="7"/>
  <c r="F158" i="21"/>
  <c r="BZ146" i="7"/>
  <c r="E149" i="3"/>
  <c r="F158" i="22"/>
  <c r="E149" i="8"/>
  <c r="DJ146" i="7"/>
  <c r="V149" i="8" s="1"/>
  <c r="W149" i="8" s="1"/>
  <c r="DH146" i="7"/>
  <c r="DK146" i="7"/>
  <c r="F158" i="23"/>
  <c r="DV146" i="7"/>
  <c r="DT146" i="7"/>
  <c r="I158" i="23" s="1"/>
  <c r="DW146" i="7"/>
  <c r="F159" i="17"/>
  <c r="E150" i="10"/>
  <c r="U147" i="7"/>
  <c r="V150" i="10" s="1"/>
  <c r="R147" i="7"/>
  <c r="V147" i="7"/>
  <c r="F159" i="21"/>
  <c r="BZ147" i="7"/>
  <c r="CE147" i="7"/>
  <c r="V150" i="3" s="1"/>
  <c r="W150" i="3" s="1"/>
  <c r="E150" i="3"/>
  <c r="CF147" i="7"/>
  <c r="F159" i="22"/>
  <c r="DJ147" i="7"/>
  <c r="V150" i="8" s="1"/>
  <c r="W150" i="8" s="1"/>
  <c r="DH147" i="7"/>
  <c r="E150" i="8"/>
  <c r="F159" i="23"/>
  <c r="DV147" i="7"/>
  <c r="DT147" i="7"/>
  <c r="I159" i="23" s="1"/>
  <c r="DW147" i="7"/>
  <c r="F161" i="16"/>
  <c r="J149" i="7"/>
  <c r="V152" i="6" s="1"/>
  <c r="H149" i="7"/>
  <c r="E152" i="6"/>
  <c r="K149" i="7"/>
  <c r="F161" i="18"/>
  <c r="J161" i="18" s="1"/>
  <c r="E152" i="9"/>
  <c r="AG149" i="7"/>
  <c r="V152" i="9" s="1"/>
  <c r="AE149" i="7"/>
  <c r="AH149" i="7"/>
  <c r="F161" i="19"/>
  <c r="J161" i="19" s="1"/>
  <c r="E152" i="15"/>
  <c r="AV149" i="7"/>
  <c r="AQ149" i="7"/>
  <c r="AU149" i="7"/>
  <c r="V152" i="15" s="1"/>
  <c r="W152" i="15" s="1"/>
  <c r="F161" i="20"/>
  <c r="J161" i="20" s="1"/>
  <c r="BI149" i="7"/>
  <c r="E149" i="5"/>
  <c r="BM149" i="7"/>
  <c r="V149" i="5" s="1"/>
  <c r="BN149" i="7"/>
  <c r="F161" i="24"/>
  <c r="E152" i="14"/>
  <c r="EF149" i="7"/>
  <c r="V152" i="14" s="1"/>
  <c r="W152" i="14" s="1"/>
  <c r="ED149" i="7"/>
  <c r="EG149" i="7"/>
  <c r="F162" i="16"/>
  <c r="J162" i="16" s="1"/>
  <c r="J150" i="7"/>
  <c r="V153" i="6" s="1"/>
  <c r="H150" i="7"/>
  <c r="E153" i="6"/>
  <c r="K150" i="7"/>
  <c r="F162" i="18"/>
  <c r="J162" i="18" s="1"/>
  <c r="E153" i="9"/>
  <c r="AG150" i="7"/>
  <c r="V153" i="9" s="1"/>
  <c r="AE150" i="7"/>
  <c r="AH150" i="7"/>
  <c r="F162" i="19"/>
  <c r="E153" i="15"/>
  <c r="AV150" i="7"/>
  <c r="AQ150" i="7"/>
  <c r="AU150" i="7"/>
  <c r="V153" i="15" s="1"/>
  <c r="W153" i="15" s="1"/>
  <c r="F162" i="20"/>
  <c r="BI150" i="7"/>
  <c r="BM150" i="7"/>
  <c r="V150" i="5" s="1"/>
  <c r="W150" i="5" s="1"/>
  <c r="E150" i="5"/>
  <c r="BN150" i="7"/>
  <c r="F162" i="24"/>
  <c r="E153" i="14"/>
  <c r="EF150" i="7"/>
  <c r="V153" i="14" s="1"/>
  <c r="W153" i="14" s="1"/>
  <c r="ED150" i="7"/>
  <c r="EG150" i="7"/>
  <c r="F163" i="16"/>
  <c r="J151" i="7"/>
  <c r="V154" i="6" s="1"/>
  <c r="H151" i="7"/>
  <c r="E154" i="6"/>
  <c r="K151" i="7"/>
  <c r="F163" i="18"/>
  <c r="J163" i="18" s="1"/>
  <c r="E154" i="9"/>
  <c r="AG151" i="7"/>
  <c r="V154" i="9" s="1"/>
  <c r="AE151" i="7"/>
  <c r="AH151" i="7"/>
  <c r="F163" i="19"/>
  <c r="J163" i="19" s="1"/>
  <c r="E154" i="15"/>
  <c r="AV151" i="7"/>
  <c r="AQ151" i="7"/>
  <c r="AU151" i="7"/>
  <c r="V154" i="15" s="1"/>
  <c r="W154" i="15" s="1"/>
  <c r="F163" i="20"/>
  <c r="J163" i="20" s="1"/>
  <c r="BI151" i="7"/>
  <c r="BM151" i="7"/>
  <c r="V151" i="5" s="1"/>
  <c r="W151" i="5" s="1"/>
  <c r="E151" i="5"/>
  <c r="BN151" i="7"/>
  <c r="F163" i="24"/>
  <c r="J163" i="24" s="1"/>
  <c r="E154" i="14"/>
  <c r="Y154" i="14" s="1"/>
  <c r="EF151" i="7"/>
  <c r="V154" i="14" s="1"/>
  <c r="ED151" i="7"/>
  <c r="EG151" i="7"/>
  <c r="F164" i="16"/>
  <c r="J164" i="16" s="1"/>
  <c r="J152" i="7"/>
  <c r="V155" i="6" s="1"/>
  <c r="H152" i="7"/>
  <c r="E155" i="6"/>
  <c r="K152" i="7"/>
  <c r="F164" i="18"/>
  <c r="J164" i="18" s="1"/>
  <c r="E155" i="9"/>
  <c r="AG152" i="7"/>
  <c r="V155" i="9" s="1"/>
  <c r="AE152" i="7"/>
  <c r="AH152" i="7"/>
  <c r="F164" i="19"/>
  <c r="E155" i="15"/>
  <c r="AV152" i="7"/>
  <c r="AQ152" i="7"/>
  <c r="AU152" i="7"/>
  <c r="V155" i="15" s="1"/>
  <c r="W155" i="15" s="1"/>
  <c r="F164" i="20"/>
  <c r="BI152" i="7"/>
  <c r="BM152" i="7"/>
  <c r="V152" i="5" s="1"/>
  <c r="W152" i="5" s="1"/>
  <c r="E152" i="5"/>
  <c r="BN152" i="7"/>
  <c r="F164" i="24"/>
  <c r="E155" i="14"/>
  <c r="EF152" i="7"/>
  <c r="V155" i="14" s="1"/>
  <c r="ED152" i="7"/>
  <c r="EG152" i="7"/>
  <c r="F165" i="16"/>
  <c r="J153" i="7"/>
  <c r="V156" i="6" s="1"/>
  <c r="H153" i="7"/>
  <c r="E156" i="6"/>
  <c r="K153" i="7"/>
  <c r="F165" i="18"/>
  <c r="J165" i="18" s="1"/>
  <c r="E156" i="9"/>
  <c r="AG153" i="7"/>
  <c r="V156" i="9" s="1"/>
  <c r="AE153" i="7"/>
  <c r="AH153" i="7"/>
  <c r="F165" i="19"/>
  <c r="J165" i="19" s="1"/>
  <c r="E156" i="15"/>
  <c r="AV153" i="7"/>
  <c r="AQ153" i="7"/>
  <c r="AU153" i="7"/>
  <c r="V156" i="15" s="1"/>
  <c r="W156" i="15" s="1"/>
  <c r="F165" i="20"/>
  <c r="J165" i="20" s="1"/>
  <c r="BI153" i="7"/>
  <c r="BM153" i="7"/>
  <c r="V153" i="5" s="1"/>
  <c r="W153" i="5" s="1"/>
  <c r="E153" i="5"/>
  <c r="BN153" i="7"/>
  <c r="F165" i="24"/>
  <c r="E156" i="14"/>
  <c r="EF153" i="7"/>
  <c r="V156" i="14" s="1"/>
  <c r="W156" i="14" s="1"/>
  <c r="ED153" i="7"/>
  <c r="EG153" i="7"/>
  <c r="F166" i="16"/>
  <c r="J166" i="16" s="1"/>
  <c r="J154" i="7"/>
  <c r="V157" i="6" s="1"/>
  <c r="H154" i="7"/>
  <c r="E157" i="6"/>
  <c r="K154" i="7"/>
  <c r="F166" i="18"/>
  <c r="J166" i="18" s="1"/>
  <c r="E157" i="9"/>
  <c r="AG154" i="7"/>
  <c r="V157" i="9" s="1"/>
  <c r="AE154" i="7"/>
  <c r="AH154" i="7"/>
  <c r="F166" i="19"/>
  <c r="E157" i="15"/>
  <c r="AV154" i="7"/>
  <c r="AQ154" i="7"/>
  <c r="AU154" i="7"/>
  <c r="V157" i="15" s="1"/>
  <c r="W157" i="15" s="1"/>
  <c r="F166" i="20"/>
  <c r="BI154" i="7"/>
  <c r="BM154" i="7"/>
  <c r="V154" i="5" s="1"/>
  <c r="W154" i="5" s="1"/>
  <c r="E154" i="5"/>
  <c r="BN154" i="7"/>
  <c r="F166" i="24"/>
  <c r="E157" i="14"/>
  <c r="EF154" i="7"/>
  <c r="V157" i="14" s="1"/>
  <c r="ED154" i="7"/>
  <c r="EG154" i="7"/>
  <c r="F167" i="16"/>
  <c r="J155" i="7"/>
  <c r="V158" i="6" s="1"/>
  <c r="H155" i="7"/>
  <c r="E158" i="6"/>
  <c r="K155" i="7"/>
  <c r="F167" i="18"/>
  <c r="J167" i="18" s="1"/>
  <c r="E158" i="9"/>
  <c r="AG155" i="7"/>
  <c r="V158" i="9" s="1"/>
  <c r="AE155" i="7"/>
  <c r="AH155" i="7"/>
  <c r="F167" i="19"/>
  <c r="E158" i="15"/>
  <c r="AV155" i="7"/>
  <c r="AQ155" i="7"/>
  <c r="AU155" i="7"/>
  <c r="V158" i="15" s="1"/>
  <c r="W158" i="15" s="1"/>
  <c r="F167" i="20"/>
  <c r="J167" i="20" s="1"/>
  <c r="BI155" i="7"/>
  <c r="BM155" i="7"/>
  <c r="V155" i="5" s="1"/>
  <c r="W155" i="5" s="1"/>
  <c r="E155" i="5"/>
  <c r="BN155" i="7"/>
  <c r="F167" i="24"/>
  <c r="E158" i="14"/>
  <c r="EF155" i="7"/>
  <c r="V158" i="14" s="1"/>
  <c r="W158" i="14" s="1"/>
  <c r="ED155" i="7"/>
  <c r="EG155" i="7"/>
  <c r="F169" i="17"/>
  <c r="U157" i="7"/>
  <c r="V160" i="10" s="1"/>
  <c r="R157" i="7"/>
  <c r="E160" i="10"/>
  <c r="V157" i="7"/>
  <c r="F169" i="21"/>
  <c r="J169" i="21" s="1"/>
  <c r="BZ157" i="7"/>
  <c r="E160" i="3"/>
  <c r="F169" i="22"/>
  <c r="E160" i="8"/>
  <c r="DJ157" i="7"/>
  <c r="V160" i="8" s="1"/>
  <c r="W160" i="8" s="1"/>
  <c r="DH157" i="7"/>
  <c r="DK157" i="7"/>
  <c r="F169" i="23"/>
  <c r="DV157" i="7"/>
  <c r="DT157" i="7"/>
  <c r="I169" i="23" s="1"/>
  <c r="DW157" i="7"/>
  <c r="F170" i="17"/>
  <c r="U158" i="7"/>
  <c r="V161" i="10" s="1"/>
  <c r="R158" i="7"/>
  <c r="E161" i="10"/>
  <c r="F170" i="21"/>
  <c r="BZ158" i="7"/>
  <c r="CE158" i="7"/>
  <c r="V161" i="3" s="1"/>
  <c r="W161" i="3" s="1"/>
  <c r="E161" i="3"/>
  <c r="CF158" i="7"/>
  <c r="F170" i="22"/>
  <c r="DJ158" i="7"/>
  <c r="V161" i="8" s="1"/>
  <c r="W161" i="8" s="1"/>
  <c r="DH158" i="7"/>
  <c r="E161" i="8"/>
  <c r="F170" i="23"/>
  <c r="DV158" i="7"/>
  <c r="DT158" i="7"/>
  <c r="I170" i="23" s="1"/>
  <c r="DW158" i="7"/>
  <c r="F171" i="17"/>
  <c r="U159" i="7"/>
  <c r="V162" i="10" s="1"/>
  <c r="R159" i="7"/>
  <c r="E162" i="10"/>
  <c r="V159" i="7"/>
  <c r="F171" i="21"/>
  <c r="J171" i="21" s="1"/>
  <c r="BZ159" i="7"/>
  <c r="E162" i="3"/>
  <c r="F171" i="22"/>
  <c r="E162" i="8"/>
  <c r="DJ159" i="7"/>
  <c r="V162" i="8" s="1"/>
  <c r="W162" i="8" s="1"/>
  <c r="DH159" i="7"/>
  <c r="DK159" i="7"/>
  <c r="F171" i="23"/>
  <c r="DV159" i="7"/>
  <c r="DT159" i="7"/>
  <c r="I171" i="23" s="1"/>
  <c r="DW159" i="7"/>
  <c r="F172" i="17"/>
  <c r="J172" i="17" s="1"/>
  <c r="U160" i="7"/>
  <c r="V163" i="10" s="1"/>
  <c r="R160" i="7"/>
  <c r="E163" i="10"/>
  <c r="F172" i="21"/>
  <c r="BZ160" i="7"/>
  <c r="CE160" i="7"/>
  <c r="V163" i="3" s="1"/>
  <c r="W163" i="3" s="1"/>
  <c r="E163" i="3"/>
  <c r="CF160" i="7"/>
  <c r="F172" i="22"/>
  <c r="E163" i="8"/>
  <c r="DJ160" i="7"/>
  <c r="V163" i="8" s="1"/>
  <c r="W163" i="8" s="1"/>
  <c r="DH160" i="7"/>
  <c r="DK160" i="7"/>
  <c r="F172" i="23"/>
  <c r="DV160" i="7"/>
  <c r="DT160" i="7"/>
  <c r="I172" i="23" s="1"/>
  <c r="DW160" i="7"/>
  <c r="F173" i="17"/>
  <c r="U161" i="7"/>
  <c r="V164" i="10" s="1"/>
  <c r="R161" i="7"/>
  <c r="E164" i="10"/>
  <c r="V161" i="7"/>
  <c r="F173" i="21"/>
  <c r="J173" i="21" s="1"/>
  <c r="BZ161" i="7"/>
  <c r="E164" i="3"/>
  <c r="F173" i="22"/>
  <c r="E164" i="8"/>
  <c r="DJ161" i="7"/>
  <c r="V164" i="8" s="1"/>
  <c r="W164" i="8" s="1"/>
  <c r="DH161" i="7"/>
  <c r="DK161" i="7"/>
  <c r="F173" i="23"/>
  <c r="DV161" i="7"/>
  <c r="DT161" i="7"/>
  <c r="I173" i="23" s="1"/>
  <c r="DW161" i="7"/>
  <c r="F174" i="17"/>
  <c r="U162" i="7"/>
  <c r="V165" i="10" s="1"/>
  <c r="R162" i="7"/>
  <c r="E165" i="10"/>
  <c r="F174" i="21"/>
  <c r="J174" i="21" s="1"/>
  <c r="BZ162" i="7"/>
  <c r="CE162" i="7"/>
  <c r="V165" i="3" s="1"/>
  <c r="W165" i="3" s="1"/>
  <c r="E165" i="3"/>
  <c r="CF162" i="7"/>
  <c r="F174" i="22"/>
  <c r="E165" i="8"/>
  <c r="DJ162" i="7"/>
  <c r="V165" i="8" s="1"/>
  <c r="W165" i="8" s="1"/>
  <c r="DH162" i="7"/>
  <c r="DK162" i="7"/>
  <c r="F174" i="23"/>
  <c r="DV162" i="7"/>
  <c r="DT162" i="7"/>
  <c r="I174" i="23" s="1"/>
  <c r="DW162" i="7"/>
  <c r="F175" i="17"/>
  <c r="U163" i="7"/>
  <c r="V166" i="10" s="1"/>
  <c r="R163" i="7"/>
  <c r="E166" i="10"/>
  <c r="V163" i="7"/>
  <c r="F175" i="21"/>
  <c r="J175" i="21" s="1"/>
  <c r="BZ163" i="7"/>
  <c r="E166" i="3"/>
  <c r="F175" i="22"/>
  <c r="E166" i="8"/>
  <c r="DJ163" i="7"/>
  <c r="V166" i="8" s="1"/>
  <c r="W166" i="8" s="1"/>
  <c r="DH163" i="7"/>
  <c r="DK163" i="7"/>
  <c r="F175" i="23"/>
  <c r="DV163" i="7"/>
  <c r="DT163" i="7"/>
  <c r="I175" i="23" s="1"/>
  <c r="DW163" i="7"/>
  <c r="F176" i="17"/>
  <c r="J176" i="17" s="1"/>
  <c r="U164" i="7"/>
  <c r="V167" i="10" s="1"/>
  <c r="R164" i="7"/>
  <c r="E167" i="10"/>
  <c r="F176" i="21"/>
  <c r="J176" i="21" s="1"/>
  <c r="BZ164" i="7"/>
  <c r="CE164" i="7"/>
  <c r="V167" i="3" s="1"/>
  <c r="W167" i="3" s="1"/>
  <c r="E167" i="3"/>
  <c r="CF164" i="7"/>
  <c r="F176" i="22"/>
  <c r="E167" i="8"/>
  <c r="DJ164" i="7"/>
  <c r="V167" i="8" s="1"/>
  <c r="W167" i="8" s="1"/>
  <c r="DH164" i="7"/>
  <c r="DK164" i="7"/>
  <c r="F176" i="24"/>
  <c r="E167" i="14"/>
  <c r="EF164" i="7"/>
  <c r="V167" i="14" s="1"/>
  <c r="W167" i="14" s="1"/>
  <c r="ED164" i="7"/>
  <c r="F177" i="16"/>
  <c r="J177" i="16" s="1"/>
  <c r="J165" i="7"/>
  <c r="V168" i="6" s="1"/>
  <c r="H165" i="7"/>
  <c r="E168" i="6"/>
  <c r="F177" i="20"/>
  <c r="BI165" i="7"/>
  <c r="BM165" i="7"/>
  <c r="V165" i="5" s="1"/>
  <c r="W165" i="5" s="1"/>
  <c r="E165" i="5"/>
  <c r="F177" i="24"/>
  <c r="E168" i="14"/>
  <c r="EF165" i="7"/>
  <c r="V168" i="14" s="1"/>
  <c r="W168" i="14" s="1"/>
  <c r="ED165" i="7"/>
  <c r="F178" i="16"/>
  <c r="J166" i="7"/>
  <c r="V169" i="6" s="1"/>
  <c r="H166" i="7"/>
  <c r="E169" i="6"/>
  <c r="F178" i="20"/>
  <c r="BI166" i="7"/>
  <c r="E166" i="5"/>
  <c r="BM166" i="7"/>
  <c r="V166" i="5" s="1"/>
  <c r="W166" i="5" s="1"/>
  <c r="F178" i="24"/>
  <c r="E169" i="14"/>
  <c r="EF166" i="7"/>
  <c r="V169" i="14" s="1"/>
  <c r="W169" i="14" s="1"/>
  <c r="ED166" i="7"/>
  <c r="F179" i="16"/>
  <c r="J179" i="16" s="1"/>
  <c r="J167" i="7"/>
  <c r="V170" i="6" s="1"/>
  <c r="H167" i="7"/>
  <c r="E170" i="6"/>
  <c r="F179" i="20"/>
  <c r="BI167" i="7"/>
  <c r="BM167" i="7"/>
  <c r="V167" i="5" s="1"/>
  <c r="W167" i="5" s="1"/>
  <c r="E167" i="5"/>
  <c r="F179" i="24"/>
  <c r="E170" i="14"/>
  <c r="EF167" i="7"/>
  <c r="V170" i="14" s="1"/>
  <c r="W170" i="14" s="1"/>
  <c r="ED167" i="7"/>
  <c r="F180" i="16"/>
  <c r="J168" i="7"/>
  <c r="V171" i="6" s="1"/>
  <c r="H168" i="7"/>
  <c r="E171" i="6"/>
  <c r="F180" i="20"/>
  <c r="BI168" i="7"/>
  <c r="E168" i="5"/>
  <c r="BM168" i="7"/>
  <c r="V168" i="5" s="1"/>
  <c r="W168" i="5" s="1"/>
  <c r="F180" i="24"/>
  <c r="E171" i="14"/>
  <c r="EF168" i="7"/>
  <c r="V171" i="14" s="1"/>
  <c r="W171" i="14" s="1"/>
  <c r="ED168" i="7"/>
  <c r="F181" i="16"/>
  <c r="J181" i="16" s="1"/>
  <c r="J169" i="7"/>
  <c r="V172" i="6" s="1"/>
  <c r="H169" i="7"/>
  <c r="E172" i="6"/>
  <c r="F181" i="20"/>
  <c r="BI169" i="7"/>
  <c r="E169" i="5"/>
  <c r="BM169" i="7"/>
  <c r="V169" i="5" s="1"/>
  <c r="F181" i="24"/>
  <c r="E172" i="14"/>
  <c r="EF169" i="7"/>
  <c r="V172" i="14" s="1"/>
  <c r="W172" i="14" s="1"/>
  <c r="ED169" i="7"/>
  <c r="F183" i="21"/>
  <c r="J183" i="21" s="1"/>
  <c r="BZ171" i="7"/>
  <c r="E174" i="3"/>
  <c r="F183" i="22"/>
  <c r="E174" i="8"/>
  <c r="DJ171" i="7"/>
  <c r="V174" i="8" s="1"/>
  <c r="W174" i="8" s="1"/>
  <c r="DH171" i="7"/>
  <c r="F183" i="23"/>
  <c r="DV171" i="7"/>
  <c r="DT171" i="7"/>
  <c r="I183" i="23" s="1"/>
  <c r="F185" i="16"/>
  <c r="J185" i="16" s="1"/>
  <c r="J173" i="7"/>
  <c r="V176" i="6" s="1"/>
  <c r="H173" i="7"/>
  <c r="E176" i="6"/>
  <c r="F185" i="20"/>
  <c r="J185" i="20" s="1"/>
  <c r="BI173" i="7"/>
  <c r="E173" i="5"/>
  <c r="BM173" i="7"/>
  <c r="V173" i="5" s="1"/>
  <c r="F185" i="24"/>
  <c r="E176" i="14"/>
  <c r="EF173" i="7"/>
  <c r="V176" i="14" s="1"/>
  <c r="W176" i="14" s="1"/>
  <c r="ED173" i="7"/>
  <c r="F186" i="16"/>
  <c r="J174" i="7"/>
  <c r="V177" i="6" s="1"/>
  <c r="H174" i="7"/>
  <c r="E177" i="6"/>
  <c r="F186" i="22"/>
  <c r="DJ174" i="7"/>
  <c r="V177" i="8" s="1"/>
  <c r="DH174" i="7"/>
  <c r="E177" i="8"/>
  <c r="F186" i="23"/>
  <c r="J186" i="23" s="1"/>
  <c r="DV174" i="7"/>
  <c r="DT174" i="7"/>
  <c r="I186" i="23" s="1"/>
  <c r="F187" i="16"/>
  <c r="J187" i="16" s="1"/>
  <c r="J175" i="7"/>
  <c r="V178" i="6" s="1"/>
  <c r="H175" i="7"/>
  <c r="E178" i="6"/>
  <c r="F187" i="22"/>
  <c r="E178" i="8"/>
  <c r="DJ175" i="7"/>
  <c r="V178" i="8" s="1"/>
  <c r="DH175" i="7"/>
  <c r="F187" i="23"/>
  <c r="DV175" i="7"/>
  <c r="DT175" i="7"/>
  <c r="I187" i="23" s="1"/>
  <c r="F188" i="16"/>
  <c r="J176" i="7"/>
  <c r="V179" i="6" s="1"/>
  <c r="H176" i="7"/>
  <c r="E179" i="6"/>
  <c r="F188" i="20"/>
  <c r="BI176" i="7"/>
  <c r="E176" i="5"/>
  <c r="BM176" i="7"/>
  <c r="V176" i="5" s="1"/>
  <c r="F188" i="24"/>
  <c r="E179" i="14"/>
  <c r="EF176" i="7"/>
  <c r="V179" i="14" s="1"/>
  <c r="W179" i="14" s="1"/>
  <c r="ED176" i="7"/>
  <c r="F189" i="16"/>
  <c r="J177" i="7"/>
  <c r="V180" i="6" s="1"/>
  <c r="H177" i="7"/>
  <c r="E180" i="6"/>
  <c r="F189" i="20"/>
  <c r="BI177" i="7"/>
  <c r="E177" i="5"/>
  <c r="BM177" i="7"/>
  <c r="V177" i="5" s="1"/>
  <c r="W177" i="5" s="1"/>
  <c r="F190" i="18"/>
  <c r="J190" i="18" s="1"/>
  <c r="E181" i="9"/>
  <c r="AG178" i="7"/>
  <c r="V181" i="9" s="1"/>
  <c r="W181" i="9" s="1"/>
  <c r="AE178" i="7"/>
  <c r="F190" i="19"/>
  <c r="J190" i="19" s="1"/>
  <c r="E181" i="15"/>
  <c r="AV178" i="7"/>
  <c r="AQ178" i="7"/>
  <c r="AU178" i="7"/>
  <c r="V181" i="15" s="1"/>
  <c r="W181" i="15" s="1"/>
  <c r="F190" i="21"/>
  <c r="BZ178" i="7"/>
  <c r="E181" i="3"/>
  <c r="F191" i="18"/>
  <c r="J191" i="18" s="1"/>
  <c r="E182" i="9"/>
  <c r="AG179" i="7"/>
  <c r="V182" i="9" s="1"/>
  <c r="W182" i="9" s="1"/>
  <c r="AE179" i="7"/>
  <c r="F191" i="19"/>
  <c r="E182" i="15"/>
  <c r="AV179" i="7"/>
  <c r="AQ179" i="7"/>
  <c r="AU179" i="7"/>
  <c r="V182" i="15" s="1"/>
  <c r="W182" i="15" s="1"/>
  <c r="F192" i="18"/>
  <c r="E183" i="9"/>
  <c r="AG180" i="7"/>
  <c r="V183" i="9" s="1"/>
  <c r="W183" i="9" s="1"/>
  <c r="AE180" i="7"/>
  <c r="F192" i="19"/>
  <c r="E183" i="15"/>
  <c r="AV180" i="7"/>
  <c r="AQ180" i="7"/>
  <c r="AU180" i="7"/>
  <c r="V183" i="15" s="1"/>
  <c r="W183" i="15" s="1"/>
  <c r="F192" i="24"/>
  <c r="E183" i="14"/>
  <c r="EF180" i="7"/>
  <c r="V183" i="14" s="1"/>
  <c r="W183" i="14" s="1"/>
  <c r="ED180" i="7"/>
  <c r="F193" i="16"/>
  <c r="J193" i="16" s="1"/>
  <c r="J181" i="7"/>
  <c r="V184" i="6" s="1"/>
  <c r="H181" i="7"/>
  <c r="E184" i="6"/>
  <c r="F193" i="20"/>
  <c r="J193" i="20" s="1"/>
  <c r="BI181" i="7"/>
  <c r="BM181" i="7"/>
  <c r="V181" i="5" s="1"/>
  <c r="W181" i="5" s="1"/>
  <c r="E181" i="5"/>
  <c r="F194" i="18"/>
  <c r="E185" i="9"/>
  <c r="AG182" i="7"/>
  <c r="V185" i="9" s="1"/>
  <c r="W185" i="9" s="1"/>
  <c r="AE182" i="7"/>
  <c r="F194" i="19"/>
  <c r="E185" i="15"/>
  <c r="AV182" i="7"/>
  <c r="AQ182" i="7"/>
  <c r="AU182" i="7"/>
  <c r="V185" i="15" s="1"/>
  <c r="W185" i="15" s="1"/>
  <c r="F194" i="24"/>
  <c r="E185" i="14"/>
  <c r="EF182" i="7"/>
  <c r="V185" i="14" s="1"/>
  <c r="W185" i="14" s="1"/>
  <c r="ED182" i="7"/>
  <c r="F195" i="16"/>
  <c r="J195" i="16" s="1"/>
  <c r="J183" i="7"/>
  <c r="V186" i="6" s="1"/>
  <c r="H183" i="7"/>
  <c r="E186" i="6"/>
  <c r="F195" i="20"/>
  <c r="J195" i="20" s="1"/>
  <c r="BI183" i="7"/>
  <c r="BM183" i="7"/>
  <c r="V183" i="5" s="1"/>
  <c r="W183" i="5" s="1"/>
  <c r="E183" i="5"/>
  <c r="F196" i="18"/>
  <c r="E187" i="9"/>
  <c r="AG184" i="7"/>
  <c r="V187" i="9" s="1"/>
  <c r="W187" i="9" s="1"/>
  <c r="AE184" i="7"/>
  <c r="F196" i="19"/>
  <c r="E187" i="15"/>
  <c r="AV184" i="7"/>
  <c r="AQ184" i="7"/>
  <c r="AU184" i="7"/>
  <c r="V187" i="15" s="1"/>
  <c r="W187" i="15" s="1"/>
  <c r="F196" i="24"/>
  <c r="E187" i="14"/>
  <c r="EF184" i="7"/>
  <c r="V187" i="14" s="1"/>
  <c r="W187" i="14" s="1"/>
  <c r="ED184" i="7"/>
  <c r="F197" i="16"/>
  <c r="J197" i="16" s="1"/>
  <c r="J185" i="7"/>
  <c r="V188" i="6" s="1"/>
  <c r="H185" i="7"/>
  <c r="E188" i="6"/>
  <c r="F197" i="20"/>
  <c r="J197" i="20" s="1"/>
  <c r="BI185" i="7"/>
  <c r="BM185" i="7"/>
  <c r="V185" i="5" s="1"/>
  <c r="W185" i="5" s="1"/>
  <c r="E185" i="5"/>
  <c r="F198" i="18"/>
  <c r="E189" i="9"/>
  <c r="AG186" i="7"/>
  <c r="V189" i="9" s="1"/>
  <c r="W189" i="9" s="1"/>
  <c r="AE186" i="7"/>
  <c r="F198" i="19"/>
  <c r="E189" i="15"/>
  <c r="AV186" i="7"/>
  <c r="AQ186" i="7"/>
  <c r="AU186" i="7"/>
  <c r="V189" i="15" s="1"/>
  <c r="W189" i="15" s="1"/>
  <c r="F198" i="24"/>
  <c r="E189" i="14"/>
  <c r="EF186" i="7"/>
  <c r="V189" i="14" s="1"/>
  <c r="W189" i="14" s="1"/>
  <c r="ED186" i="7"/>
  <c r="F199" i="16"/>
  <c r="J199" i="16" s="1"/>
  <c r="J187" i="7"/>
  <c r="V190" i="6" s="1"/>
  <c r="H187" i="7"/>
  <c r="E190" i="6"/>
  <c r="F199" i="20"/>
  <c r="J199" i="20" s="1"/>
  <c r="BI187" i="7"/>
  <c r="BM187" i="7"/>
  <c r="V187" i="5" s="1"/>
  <c r="W187" i="5" s="1"/>
  <c r="E187" i="5"/>
  <c r="F200" i="18"/>
  <c r="E191" i="9"/>
  <c r="AG188" i="7"/>
  <c r="V191" i="9" s="1"/>
  <c r="W191" i="9" s="1"/>
  <c r="AE188" i="7"/>
  <c r="F200" i="19"/>
  <c r="E191" i="15"/>
  <c r="AV188" i="7"/>
  <c r="AQ188" i="7"/>
  <c r="AU188" i="7"/>
  <c r="V191" i="15" s="1"/>
  <c r="W191" i="15" s="1"/>
  <c r="F200" i="24"/>
  <c r="E191" i="14"/>
  <c r="EF188" i="7"/>
  <c r="V191" i="14" s="1"/>
  <c r="W191" i="14" s="1"/>
  <c r="ED188" i="7"/>
  <c r="F201" i="16"/>
  <c r="J201" i="16" s="1"/>
  <c r="J189" i="7"/>
  <c r="V192" i="6" s="1"/>
  <c r="H189" i="7"/>
  <c r="E192" i="6"/>
  <c r="F201" i="20"/>
  <c r="J201" i="20" s="1"/>
  <c r="BI189" i="7"/>
  <c r="BM189" i="7"/>
  <c r="V189" i="5" s="1"/>
  <c r="W189" i="5" s="1"/>
  <c r="E189" i="5"/>
  <c r="F202" i="18"/>
  <c r="E193" i="9"/>
  <c r="AG190" i="7"/>
  <c r="V193" i="9" s="1"/>
  <c r="W193" i="9" s="1"/>
  <c r="AE190" i="7"/>
  <c r="F202" i="19"/>
  <c r="E193" i="15"/>
  <c r="AV190" i="7"/>
  <c r="AQ190" i="7"/>
  <c r="AU190" i="7"/>
  <c r="V193" i="15" s="1"/>
  <c r="W193" i="15" s="1"/>
  <c r="F202" i="24"/>
  <c r="E193" i="14"/>
  <c r="EF190" i="7"/>
  <c r="V193" i="14" s="1"/>
  <c r="W193" i="14" s="1"/>
  <c r="ED190" i="7"/>
  <c r="F203" i="16"/>
  <c r="J203" i="16" s="1"/>
  <c r="J191" i="7"/>
  <c r="V194" i="6" s="1"/>
  <c r="H191" i="7"/>
  <c r="E194" i="6"/>
  <c r="F203" i="20"/>
  <c r="J203" i="20" s="1"/>
  <c r="BI191" i="7"/>
  <c r="BM191" i="7"/>
  <c r="V191" i="5" s="1"/>
  <c r="W191" i="5" s="1"/>
  <c r="E191" i="5"/>
  <c r="F203" i="24"/>
  <c r="E194" i="14"/>
  <c r="EF191" i="7"/>
  <c r="V194" i="14" s="1"/>
  <c r="W194" i="14" s="1"/>
  <c r="ED191" i="7"/>
  <c r="F205" i="21"/>
  <c r="J205" i="21" s="1"/>
  <c r="BZ193" i="7"/>
  <c r="E196" i="3"/>
  <c r="F205" i="22"/>
  <c r="E196" i="8"/>
  <c r="DJ193" i="7"/>
  <c r="V196" i="8" s="1"/>
  <c r="DH193" i="7"/>
  <c r="F205" i="23"/>
  <c r="DV193" i="7"/>
  <c r="DT193" i="7"/>
  <c r="I205" i="23" s="1"/>
  <c r="F208" i="17"/>
  <c r="E198" i="10"/>
  <c r="Y198" i="10" s="1"/>
  <c r="U196" i="7"/>
  <c r="V198" i="10" s="1"/>
  <c r="W198" i="10" s="1"/>
  <c r="R196" i="7"/>
  <c r="F209" i="21"/>
  <c r="BZ197" i="7"/>
  <c r="CE197" i="7"/>
  <c r="V199" i="3" s="1"/>
  <c r="W199" i="3" s="1"/>
  <c r="E199" i="3"/>
  <c r="F209" i="22"/>
  <c r="DJ197" i="7"/>
  <c r="V199" i="8" s="1"/>
  <c r="DH197" i="7"/>
  <c r="E199" i="8"/>
  <c r="F209" i="23"/>
  <c r="J209" i="23" s="1"/>
  <c r="DV197" i="7"/>
  <c r="DT197" i="7"/>
  <c r="I209" i="23" s="1"/>
  <c r="F210" i="17"/>
  <c r="E200" i="10"/>
  <c r="Y200" i="10" s="1"/>
  <c r="U198" i="7"/>
  <c r="V200" i="10" s="1"/>
  <c r="R198" i="7"/>
  <c r="F212" i="18"/>
  <c r="AG200" i="7"/>
  <c r="V202" i="9" s="1"/>
  <c r="AE200" i="7"/>
  <c r="E202" i="9"/>
  <c r="F212" i="19"/>
  <c r="E202" i="15"/>
  <c r="AQ200" i="7"/>
  <c r="F213" i="18"/>
  <c r="AG201" i="7"/>
  <c r="V203" i="9" s="1"/>
  <c r="AE201" i="7"/>
  <c r="E203" i="9"/>
  <c r="F213" i="19"/>
  <c r="J213" i="19" s="1"/>
  <c r="E203" i="15"/>
  <c r="AQ201" i="7"/>
  <c r="F214" i="18"/>
  <c r="AG202" i="7"/>
  <c r="V204" i="9" s="1"/>
  <c r="AE202" i="7"/>
  <c r="E204" i="9"/>
  <c r="F214" i="19"/>
  <c r="E204" i="15"/>
  <c r="AQ202" i="7"/>
  <c r="F215" i="18"/>
  <c r="E205" i="9"/>
  <c r="AG203" i="7"/>
  <c r="V205" i="9" s="1"/>
  <c r="AE203" i="7"/>
  <c r="F215" i="19"/>
  <c r="J215" i="19" s="1"/>
  <c r="E205" i="15"/>
  <c r="AQ203" i="7"/>
  <c r="F216" i="18"/>
  <c r="E206" i="9"/>
  <c r="AG204" i="7"/>
  <c r="V206" i="9" s="1"/>
  <c r="W206" i="9" s="1"/>
  <c r="AE204" i="7"/>
  <c r="F216" i="19"/>
  <c r="E206" i="15"/>
  <c r="AV204" i="7"/>
  <c r="AQ204" i="7"/>
  <c r="AU204" i="7"/>
  <c r="V206" i="15" s="1"/>
  <c r="W206" i="15" s="1"/>
  <c r="F216" i="24"/>
  <c r="E206" i="14"/>
  <c r="EF204" i="7"/>
  <c r="V206" i="14" s="1"/>
  <c r="W206" i="14" s="1"/>
  <c r="ED204" i="7"/>
  <c r="F217" i="16"/>
  <c r="J217" i="16" s="1"/>
  <c r="J205" i="7"/>
  <c r="V207" i="6" s="1"/>
  <c r="H205" i="7"/>
  <c r="E207" i="6"/>
  <c r="F217" i="20"/>
  <c r="BI205" i="7"/>
  <c r="E204" i="5"/>
  <c r="F217" i="24"/>
  <c r="E207" i="14"/>
  <c r="EF205" i="7"/>
  <c r="V207" i="14" s="1"/>
  <c r="ED205" i="7"/>
  <c r="F218" i="16"/>
  <c r="J206" i="7"/>
  <c r="V208" i="6" s="1"/>
  <c r="H206" i="7"/>
  <c r="E208" i="6"/>
  <c r="F218" i="20"/>
  <c r="J218" i="20" s="1"/>
  <c r="BI206" i="7"/>
  <c r="E205" i="5"/>
  <c r="F219" i="18"/>
  <c r="E209" i="9"/>
  <c r="AG207" i="7"/>
  <c r="V209" i="9" s="1"/>
  <c r="AE207" i="7"/>
  <c r="F219" i="19"/>
  <c r="J219" i="19" s="1"/>
  <c r="E209" i="15"/>
  <c r="AQ207" i="7"/>
  <c r="F221" i="17"/>
  <c r="E211" i="10"/>
  <c r="Y211" i="10" s="1"/>
  <c r="U209" i="7"/>
  <c r="V211" i="10" s="1"/>
  <c r="W211" i="10" s="1"/>
  <c r="R209" i="7"/>
  <c r="F222" i="21"/>
  <c r="BZ210" i="7"/>
  <c r="CE210" i="7"/>
  <c r="V212" i="3" s="1"/>
  <c r="W212" i="3" s="1"/>
  <c r="E212" i="3"/>
  <c r="F223" i="21"/>
  <c r="BZ211" i="7"/>
  <c r="E213" i="3"/>
  <c r="F224" i="21"/>
  <c r="BZ212" i="7"/>
  <c r="CE212" i="7"/>
  <c r="V214" i="3" s="1"/>
  <c r="W214" i="3" s="1"/>
  <c r="E214" i="3"/>
  <c r="F225" i="21"/>
  <c r="BZ213" i="7"/>
  <c r="E215" i="3"/>
  <c r="F225" i="22"/>
  <c r="E215" i="8"/>
  <c r="DJ213" i="7"/>
  <c r="V215" i="8" s="1"/>
  <c r="DH213" i="7"/>
  <c r="F225" i="23"/>
  <c r="DV213" i="7"/>
  <c r="DT213" i="7"/>
  <c r="I225" i="23" s="1"/>
  <c r="F226" i="17"/>
  <c r="J226" i="17" s="1"/>
  <c r="U214" i="7"/>
  <c r="V216" i="10" s="1"/>
  <c r="R214" i="7"/>
  <c r="E216" i="10"/>
  <c r="F226" i="22"/>
  <c r="DJ214" i="7"/>
  <c r="V216" i="8" s="1"/>
  <c r="DH214" i="7"/>
  <c r="E216" i="8"/>
  <c r="F226" i="23"/>
  <c r="DV214" i="7"/>
  <c r="DT214" i="7"/>
  <c r="I226" i="23" s="1"/>
  <c r="F227" i="17"/>
  <c r="E217" i="10"/>
  <c r="Y217" i="10" s="1"/>
  <c r="U215" i="7"/>
  <c r="V217" i="10" s="1"/>
  <c r="W217" i="10" s="1"/>
  <c r="R215" i="7"/>
  <c r="F227" i="22"/>
  <c r="DJ215" i="7"/>
  <c r="V217" i="8" s="1"/>
  <c r="DH215" i="7"/>
  <c r="E217" i="8"/>
  <c r="F227" i="23"/>
  <c r="DV215" i="7"/>
  <c r="DT215" i="7"/>
  <c r="I227" i="23" s="1"/>
  <c r="F228" i="17"/>
  <c r="J228" i="17" s="1"/>
  <c r="U216" i="7"/>
  <c r="V218" i="10" s="1"/>
  <c r="R216" i="7"/>
  <c r="E218" i="10"/>
  <c r="F228" i="22"/>
  <c r="DJ216" i="7"/>
  <c r="V218" i="8" s="1"/>
  <c r="W218" i="8" s="1"/>
  <c r="DH216" i="7"/>
  <c r="E218" i="8"/>
  <c r="F228" i="23"/>
  <c r="DV216" i="7"/>
  <c r="DT216" i="7"/>
  <c r="I228" i="23" s="1"/>
  <c r="F229" i="17"/>
  <c r="E219" i="10"/>
  <c r="Y219" i="10" s="1"/>
  <c r="U217" i="7"/>
  <c r="V219" i="10" s="1"/>
  <c r="W219" i="10" s="1"/>
  <c r="R217" i="7"/>
  <c r="F229" i="22"/>
  <c r="DJ217" i="7"/>
  <c r="V219" i="8" s="1"/>
  <c r="DH217" i="7"/>
  <c r="E219" i="8"/>
  <c r="F229" i="23"/>
  <c r="DV217" i="7"/>
  <c r="DT217" i="7"/>
  <c r="I229" i="23" s="1"/>
  <c r="F230" i="17"/>
  <c r="J230" i="17" s="1"/>
  <c r="U218" i="7"/>
  <c r="V220" i="10" s="1"/>
  <c r="R218" i="7"/>
  <c r="E220" i="10"/>
  <c r="F230" i="22"/>
  <c r="DJ218" i="7"/>
  <c r="V220" i="8" s="1"/>
  <c r="DH218" i="7"/>
  <c r="E220" i="8"/>
  <c r="F230" i="23"/>
  <c r="J230" i="23" s="1"/>
  <c r="DV218" i="7"/>
  <c r="DT218" i="7"/>
  <c r="I230" i="23" s="1"/>
  <c r="F231" i="17"/>
  <c r="E221" i="10"/>
  <c r="Y221" i="10" s="1"/>
  <c r="U219" i="7"/>
  <c r="V221" i="10" s="1"/>
  <c r="W221" i="10" s="1"/>
  <c r="R219" i="7"/>
  <c r="F231" i="22"/>
  <c r="DJ219" i="7"/>
  <c r="V221" i="8" s="1"/>
  <c r="W221" i="8" s="1"/>
  <c r="DH219" i="7"/>
  <c r="E221" i="8"/>
  <c r="F231" i="24"/>
  <c r="E221" i="14"/>
  <c r="ED219" i="7"/>
  <c r="F233" i="17"/>
  <c r="E223" i="10"/>
  <c r="Y223" i="10" s="1"/>
  <c r="U221" i="7"/>
  <c r="V223" i="10" s="1"/>
  <c r="W223" i="10" s="1"/>
  <c r="R221" i="7"/>
  <c r="F234" i="21"/>
  <c r="J234" i="21" s="1"/>
  <c r="BZ222" i="7"/>
  <c r="CE222" i="7"/>
  <c r="E224" i="3"/>
  <c r="F234" i="22"/>
  <c r="E224" i="8"/>
  <c r="DJ222" i="7"/>
  <c r="V224" i="8" s="1"/>
  <c r="W224" i="8" s="1"/>
  <c r="DH222" i="7"/>
  <c r="F234" i="23"/>
  <c r="DV222" i="7"/>
  <c r="DT222" i="7"/>
  <c r="I234" i="23" s="1"/>
  <c r="F236" i="16"/>
  <c r="J224" i="7"/>
  <c r="V226" i="6" s="1"/>
  <c r="W226" i="6" s="1"/>
  <c r="H224" i="7"/>
  <c r="E226" i="6"/>
  <c r="F236" i="20"/>
  <c r="BI224" i="7"/>
  <c r="BM224" i="7"/>
  <c r="V223" i="5" s="1"/>
  <c r="W223" i="5" s="1"/>
  <c r="E223" i="5"/>
  <c r="F236" i="24"/>
  <c r="E226" i="14"/>
  <c r="EF224" i="7"/>
  <c r="V226" i="14" s="1"/>
  <c r="ED224" i="7"/>
  <c r="F238" i="21"/>
  <c r="J238" i="21" s="1"/>
  <c r="BZ226" i="7"/>
  <c r="CE226" i="7"/>
  <c r="V228" i="3" s="1"/>
  <c r="W228" i="3" s="1"/>
  <c r="E228" i="3"/>
  <c r="F238" i="22"/>
  <c r="E228" i="8"/>
  <c r="DJ226" i="7"/>
  <c r="V228" i="8" s="1"/>
  <c r="W228" i="8" s="1"/>
  <c r="DH226" i="7"/>
  <c r="F238" i="23"/>
  <c r="J238" i="23" s="1"/>
  <c r="DV226" i="7"/>
  <c r="DT226" i="7"/>
  <c r="I238" i="23" s="1"/>
  <c r="F239" i="17"/>
  <c r="U227" i="7"/>
  <c r="V229" i="10" s="1"/>
  <c r="R227" i="7"/>
  <c r="E229" i="10"/>
  <c r="F240" i="21"/>
  <c r="J240" i="21" s="1"/>
  <c r="BZ228" i="7"/>
  <c r="E230" i="3"/>
  <c r="F240" i="22"/>
  <c r="DJ228" i="7"/>
  <c r="V230" i="8" s="1"/>
  <c r="W230" i="8" s="1"/>
  <c r="DH228" i="7"/>
  <c r="E230" i="8"/>
  <c r="F240" i="23"/>
  <c r="DV228" i="7"/>
  <c r="DT228" i="7"/>
  <c r="I240" i="23" s="1"/>
  <c r="F241" i="17"/>
  <c r="U229" i="7"/>
  <c r="V231" i="10" s="1"/>
  <c r="R229" i="7"/>
  <c r="E231" i="10"/>
  <c r="F242" i="21"/>
  <c r="J242" i="21" s="1"/>
  <c r="BZ230" i="7"/>
  <c r="CE230" i="7"/>
  <c r="V232" i="3" s="1"/>
  <c r="W232" i="3" s="1"/>
  <c r="E232" i="3"/>
  <c r="F242" i="22"/>
  <c r="DJ230" i="7"/>
  <c r="V232" i="8" s="1"/>
  <c r="W232" i="8" s="1"/>
  <c r="DH230" i="7"/>
  <c r="E232" i="8"/>
  <c r="F242" i="23"/>
  <c r="DV230" i="7"/>
  <c r="DT230" i="7"/>
  <c r="I242" i="23" s="1"/>
  <c r="F244" i="16"/>
  <c r="J232" i="7"/>
  <c r="V234" i="6" s="1"/>
  <c r="W234" i="6" s="1"/>
  <c r="H232" i="7"/>
  <c r="E234" i="6"/>
  <c r="F244" i="20"/>
  <c r="BI232" i="7"/>
  <c r="E231" i="5"/>
  <c r="BM232" i="7"/>
  <c r="V231" i="5" s="1"/>
  <c r="W231" i="5" s="1"/>
  <c r="F244" i="24"/>
  <c r="E234" i="14"/>
  <c r="EF232" i="7"/>
  <c r="V234" i="14" s="1"/>
  <c r="W234" i="14" s="1"/>
  <c r="ED232" i="7"/>
  <c r="F245" i="16"/>
  <c r="J233" i="7"/>
  <c r="V235" i="6" s="1"/>
  <c r="H233" i="7"/>
  <c r="E235" i="6"/>
  <c r="F245" i="20"/>
  <c r="BI233" i="7"/>
  <c r="E232" i="5"/>
  <c r="BM233" i="7"/>
  <c r="V232" i="5" s="1"/>
  <c r="W232" i="5" s="1"/>
  <c r="F245" i="24"/>
  <c r="J245" i="24" s="1"/>
  <c r="E235" i="14"/>
  <c r="Y235" i="14" s="1"/>
  <c r="EF233" i="7"/>
  <c r="V235" i="14" s="1"/>
  <c r="ED233" i="7"/>
  <c r="F246" i="16"/>
  <c r="J234" i="7"/>
  <c r="V236" i="6" s="1"/>
  <c r="H234" i="7"/>
  <c r="E236" i="6"/>
  <c r="F246" i="20"/>
  <c r="BI234" i="7"/>
  <c r="E233" i="5"/>
  <c r="BM234" i="7"/>
  <c r="V233" i="5" s="1"/>
  <c r="W233" i="5" s="1"/>
  <c r="F246" i="24"/>
  <c r="E236" i="14"/>
  <c r="EF234" i="7"/>
  <c r="V236" i="14" s="1"/>
  <c r="ED234" i="7"/>
  <c r="F247" i="16"/>
  <c r="J235" i="7"/>
  <c r="V237" i="6" s="1"/>
  <c r="W237" i="6" s="1"/>
  <c r="H235" i="7"/>
  <c r="E237" i="6"/>
  <c r="F247" i="20"/>
  <c r="BI235" i="7"/>
  <c r="E234" i="5"/>
  <c r="BM235" i="7"/>
  <c r="V234" i="5" s="1"/>
  <c r="W234" i="5" s="1"/>
  <c r="F247" i="24"/>
  <c r="E237" i="14"/>
  <c r="EF235" i="7"/>
  <c r="V237" i="14" s="1"/>
  <c r="W237" i="14" s="1"/>
  <c r="ED235" i="7"/>
  <c r="F248" i="16"/>
  <c r="J248" i="16" s="1"/>
  <c r="J236" i="7"/>
  <c r="V238" i="6" s="1"/>
  <c r="H236" i="7"/>
  <c r="E238" i="6"/>
  <c r="F248" i="20"/>
  <c r="BI236" i="7"/>
  <c r="E235" i="5"/>
  <c r="BM236" i="7"/>
  <c r="V235" i="5" s="1"/>
  <c r="W235" i="5" s="1"/>
  <c r="F248" i="24"/>
  <c r="E238" i="14"/>
  <c r="EF236" i="7"/>
  <c r="V238" i="14" s="1"/>
  <c r="W238" i="14" s="1"/>
  <c r="ED236" i="7"/>
  <c r="F249" i="16"/>
  <c r="J237" i="7"/>
  <c r="V239" i="6" s="1"/>
  <c r="H237" i="7"/>
  <c r="E239" i="6"/>
  <c r="F249" i="20"/>
  <c r="BI237" i="7"/>
  <c r="E236" i="5"/>
  <c r="BM237" i="7"/>
  <c r="V236" i="5" s="1"/>
  <c r="W236" i="5" s="1"/>
  <c r="F249" i="24"/>
  <c r="E239" i="14"/>
  <c r="EF237" i="7"/>
  <c r="V239" i="14" s="1"/>
  <c r="W239" i="14" s="1"/>
  <c r="ED237" i="7"/>
  <c r="F250" i="16"/>
  <c r="J250" i="16" s="1"/>
  <c r="J238" i="7"/>
  <c r="V240" i="6" s="1"/>
  <c r="H238" i="7"/>
  <c r="E240" i="6"/>
  <c r="F250" i="20"/>
  <c r="BI238" i="7"/>
  <c r="E237" i="5"/>
  <c r="F251" i="18"/>
  <c r="E241" i="9"/>
  <c r="AG239" i="7"/>
  <c r="V241" i="9" s="1"/>
  <c r="W241" i="9" s="1"/>
  <c r="AE239" i="7"/>
  <c r="F251" i="19"/>
  <c r="E241" i="15"/>
  <c r="AQ239" i="7"/>
  <c r="F251" i="24"/>
  <c r="J251" i="24" s="1"/>
  <c r="E241" i="14"/>
  <c r="EF239" i="7"/>
  <c r="V241" i="14" s="1"/>
  <c r="ED239" i="7"/>
  <c r="F253" i="17"/>
  <c r="E243" i="10"/>
  <c r="Y243" i="10" s="1"/>
  <c r="U241" i="7"/>
  <c r="V243" i="10" s="1"/>
  <c r="R241" i="7"/>
  <c r="F254" i="21"/>
  <c r="J254" i="21" s="1"/>
  <c r="BZ242" i="7"/>
  <c r="E244" i="3"/>
  <c r="F254" i="22"/>
  <c r="DJ242" i="7"/>
  <c r="V244" i="8" s="1"/>
  <c r="W244" i="8" s="1"/>
  <c r="DH242" i="7"/>
  <c r="E244" i="8"/>
  <c r="F254" i="23"/>
  <c r="J254" i="23" s="1"/>
  <c r="DV242" i="7"/>
  <c r="DT242" i="7"/>
  <c r="I254" i="23" s="1"/>
  <c r="F256" i="21"/>
  <c r="BZ244" i="7"/>
  <c r="CE244" i="7"/>
  <c r="V246" i="3" s="1"/>
  <c r="W246" i="3" s="1"/>
  <c r="E246" i="3"/>
  <c r="F256" i="22"/>
  <c r="DJ244" i="7"/>
  <c r="V246" i="8" s="1"/>
  <c r="W246" i="8" s="1"/>
  <c r="DH244" i="7"/>
  <c r="E246" i="8"/>
  <c r="F256" i="23"/>
  <c r="DV244" i="7"/>
  <c r="DT244" i="7"/>
  <c r="I256" i="23" s="1"/>
  <c r="F258" i="16"/>
  <c r="J246" i="7"/>
  <c r="V248" i="6" s="1"/>
  <c r="H246" i="7"/>
  <c r="E248" i="6"/>
  <c r="F258" i="20"/>
  <c r="BI246" i="7"/>
  <c r="BM246" i="7"/>
  <c r="V245" i="5" s="1"/>
  <c r="W245" i="5" s="1"/>
  <c r="E245" i="5"/>
  <c r="F258" i="24"/>
  <c r="E248" i="14"/>
  <c r="EF246" i="7"/>
  <c r="V248" i="14" s="1"/>
  <c r="W248" i="14" s="1"/>
  <c r="ED246" i="7"/>
  <c r="F259" i="16"/>
  <c r="J247" i="7"/>
  <c r="V249" i="6" s="1"/>
  <c r="H247" i="7"/>
  <c r="E249" i="6"/>
  <c r="F259" i="20"/>
  <c r="BI247" i="7"/>
  <c r="BM247" i="7"/>
  <c r="V246" i="5" s="1"/>
  <c r="W246" i="5" s="1"/>
  <c r="E246" i="5"/>
  <c r="F259" i="24"/>
  <c r="E249" i="14"/>
  <c r="EF247" i="7"/>
  <c r="V249" i="14" s="1"/>
  <c r="W249" i="14" s="1"/>
  <c r="ED247" i="7"/>
  <c r="F260" i="16"/>
  <c r="H248" i="7"/>
  <c r="E250" i="6"/>
  <c r="J248" i="7"/>
  <c r="V250" i="6" s="1"/>
  <c r="F260" i="19"/>
  <c r="E250" i="15"/>
  <c r="AU248" i="7"/>
  <c r="V250" i="15" s="1"/>
  <c r="W250" i="15" s="1"/>
  <c r="AV248" i="7"/>
  <c r="AQ248" i="7"/>
  <c r="F260" i="20"/>
  <c r="BM248" i="7"/>
  <c r="V247" i="5" s="1"/>
  <c r="W247" i="5" s="1"/>
  <c r="BI248" i="7"/>
  <c r="E247" i="5"/>
  <c r="F260" i="23"/>
  <c r="F261" i="21"/>
  <c r="J261" i="21" s="1"/>
  <c r="BZ249" i="7"/>
  <c r="E251" i="3"/>
  <c r="F261" i="22"/>
  <c r="E251" i="8"/>
  <c r="DJ249" i="7"/>
  <c r="V251" i="8" s="1"/>
  <c r="W251" i="8" s="1"/>
  <c r="DH249" i="7"/>
  <c r="F261" i="23"/>
  <c r="DV249" i="7"/>
  <c r="DT249" i="7"/>
  <c r="I261" i="23" s="1"/>
  <c r="F262" i="17"/>
  <c r="U250" i="7"/>
  <c r="V252" i="10" s="1"/>
  <c r="W252" i="10" s="1"/>
  <c r="R250" i="7"/>
  <c r="E252" i="10"/>
  <c r="F263" i="21"/>
  <c r="J263" i="21" s="1"/>
  <c r="BZ251" i="7"/>
  <c r="CE251" i="7"/>
  <c r="V253" i="3" s="1"/>
  <c r="W253" i="3" s="1"/>
  <c r="E253" i="3"/>
  <c r="F263" i="22"/>
  <c r="E253" i="8"/>
  <c r="DJ251" i="7"/>
  <c r="V253" i="8" s="1"/>
  <c r="W253" i="8" s="1"/>
  <c r="DH251" i="7"/>
  <c r="F263" i="23"/>
  <c r="DV251" i="7"/>
  <c r="DT251" i="7"/>
  <c r="I263" i="23" s="1"/>
  <c r="F264" i="17"/>
  <c r="J264" i="17" s="1"/>
  <c r="U252" i="7"/>
  <c r="V254" i="10" s="1"/>
  <c r="R252" i="7"/>
  <c r="E254" i="10"/>
  <c r="F265" i="21"/>
  <c r="J265" i="21" s="1"/>
  <c r="BZ253" i="7"/>
  <c r="E255" i="3"/>
  <c r="F265" i="22"/>
  <c r="E255" i="8"/>
  <c r="DJ253" i="7"/>
  <c r="V255" i="8" s="1"/>
  <c r="W255" i="8" s="1"/>
  <c r="DH253" i="7"/>
  <c r="F265" i="23"/>
  <c r="DV253" i="7"/>
  <c r="DT253" i="7"/>
  <c r="I265" i="23" s="1"/>
  <c r="F266" i="17"/>
  <c r="J266" i="17" s="1"/>
  <c r="U254" i="7"/>
  <c r="V256" i="10" s="1"/>
  <c r="R254" i="7"/>
  <c r="E256" i="10"/>
  <c r="F267" i="21"/>
  <c r="BZ255" i="7"/>
  <c r="CE255" i="7"/>
  <c r="V257" i="3" s="1"/>
  <c r="W257" i="3" s="1"/>
  <c r="E257" i="3"/>
  <c r="F267" i="22"/>
  <c r="E257" i="8"/>
  <c r="DJ255" i="7"/>
  <c r="V257" i="8" s="1"/>
  <c r="W257" i="8" s="1"/>
  <c r="DH255" i="7"/>
  <c r="F267" i="23"/>
  <c r="DV255" i="7"/>
  <c r="DT255" i="7"/>
  <c r="I267" i="23" s="1"/>
  <c r="F268" i="17"/>
  <c r="U256" i="7"/>
  <c r="V258" i="10" s="1"/>
  <c r="R256" i="7"/>
  <c r="E258" i="10"/>
  <c r="F269" i="21"/>
  <c r="J269" i="21" s="1"/>
  <c r="BZ257" i="7"/>
  <c r="E259" i="3"/>
  <c r="F269" i="22"/>
  <c r="E259" i="8"/>
  <c r="DJ257" i="7"/>
  <c r="V259" i="8" s="1"/>
  <c r="W259" i="8" s="1"/>
  <c r="DH257" i="7"/>
  <c r="F269" i="23"/>
  <c r="DV257" i="7"/>
  <c r="DT257" i="7"/>
  <c r="I269" i="23" s="1"/>
  <c r="F270" i="17"/>
  <c r="J270" i="17" s="1"/>
  <c r="U258" i="7"/>
  <c r="V260" i="10" s="1"/>
  <c r="R258" i="7"/>
  <c r="E260" i="10"/>
  <c r="F270" i="22"/>
  <c r="DJ258" i="7"/>
  <c r="V260" i="8" s="1"/>
  <c r="W260" i="8" s="1"/>
  <c r="DH258" i="7"/>
  <c r="E260" i="8"/>
  <c r="F270" i="23"/>
  <c r="DV258" i="7"/>
  <c r="DT258" i="7"/>
  <c r="I270" i="23" s="1"/>
  <c r="F271" i="17"/>
  <c r="E261" i="10"/>
  <c r="Y261" i="10" s="1"/>
  <c r="U259" i="7"/>
  <c r="V261" i="10" s="1"/>
  <c r="W261" i="10" s="1"/>
  <c r="R259" i="7"/>
  <c r="F271" i="20"/>
  <c r="BI259" i="7"/>
  <c r="BM259" i="7"/>
  <c r="V258" i="5" s="1"/>
  <c r="W258" i="5" s="1"/>
  <c r="E258" i="5"/>
  <c r="F271" i="24"/>
  <c r="J271" i="24" s="1"/>
  <c r="E261" i="14"/>
  <c r="EF259" i="7"/>
  <c r="V261" i="14" s="1"/>
  <c r="W261" i="14" s="1"/>
  <c r="ED259" i="7"/>
  <c r="F272" i="16"/>
  <c r="J260" i="7"/>
  <c r="V262" i="6" s="1"/>
  <c r="H260" i="7"/>
  <c r="E262" i="6"/>
  <c r="F272" i="20"/>
  <c r="BI260" i="7"/>
  <c r="BM260" i="7"/>
  <c r="V259" i="5" s="1"/>
  <c r="W259" i="5" s="1"/>
  <c r="E259" i="5"/>
  <c r="F272" i="24"/>
  <c r="E262" i="14"/>
  <c r="EF260" i="7"/>
  <c r="V262" i="14" s="1"/>
  <c r="W262" i="14" s="1"/>
  <c r="ED260" i="7"/>
  <c r="AN61" i="8"/>
  <c r="O207" i="11"/>
  <c r="U5" i="11"/>
  <c r="R5" i="11"/>
  <c r="CA207" i="11"/>
  <c r="DT207" i="11"/>
  <c r="BZ6" i="11"/>
  <c r="CE6" i="11" s="1"/>
  <c r="CF6" i="11" s="1"/>
  <c r="DJ6" i="11"/>
  <c r="DH6" i="11"/>
  <c r="DV6" i="11"/>
  <c r="DT6" i="11"/>
  <c r="U8" i="11"/>
  <c r="R8" i="11"/>
  <c r="BZ9" i="11"/>
  <c r="CE9" i="11" s="1"/>
  <c r="CF9" i="11" s="1"/>
  <c r="U11" i="11"/>
  <c r="R11" i="11"/>
  <c r="BZ12" i="11"/>
  <c r="CE12" i="11" s="1"/>
  <c r="CF12" i="11" s="1"/>
  <c r="DJ12" i="11"/>
  <c r="DH12" i="11"/>
  <c r="DV12" i="11"/>
  <c r="DT12" i="11"/>
  <c r="U13" i="11"/>
  <c r="R13" i="11"/>
  <c r="BZ14" i="11"/>
  <c r="CE14" i="11" s="1"/>
  <c r="CF14" i="11" s="1"/>
  <c r="DJ14" i="11"/>
  <c r="DH14" i="11"/>
  <c r="DV14" i="11"/>
  <c r="DT14" i="11"/>
  <c r="U15" i="11"/>
  <c r="R15" i="11"/>
  <c r="DJ15" i="11"/>
  <c r="DH15" i="11"/>
  <c r="DV15" i="11"/>
  <c r="DT15" i="11"/>
  <c r="U16" i="11"/>
  <c r="R16" i="11"/>
  <c r="DJ16" i="11"/>
  <c r="DH16" i="11"/>
  <c r="DV16" i="11"/>
  <c r="DT16" i="11"/>
  <c r="U17" i="11"/>
  <c r="R17" i="11"/>
  <c r="DJ17" i="11"/>
  <c r="DH17" i="11"/>
  <c r="DV17" i="11"/>
  <c r="DT17" i="11"/>
  <c r="U18" i="11"/>
  <c r="R18" i="11"/>
  <c r="DJ18" i="11"/>
  <c r="DH18" i="11"/>
  <c r="DV18" i="11"/>
  <c r="DT18" i="11"/>
  <c r="AG19" i="11"/>
  <c r="BZ20" i="11"/>
  <c r="CE20" i="11" s="1"/>
  <c r="CF20" i="11" s="1"/>
  <c r="DJ20" i="11"/>
  <c r="DH20" i="11"/>
  <c r="DV20" i="11"/>
  <c r="DT20" i="11"/>
  <c r="F17" i="16"/>
  <c r="E262" i="7"/>
  <c r="J5" i="7"/>
  <c r="E16" i="6"/>
  <c r="H5" i="7"/>
  <c r="I262" i="7"/>
  <c r="K5" i="7"/>
  <c r="F17" i="18"/>
  <c r="E16" i="9"/>
  <c r="AB262" i="7"/>
  <c r="AE5" i="7"/>
  <c r="AG5" i="7"/>
  <c r="AF262" i="7"/>
  <c r="AH5" i="7"/>
  <c r="F17" i="19"/>
  <c r="E16" i="15"/>
  <c r="AN262" i="7"/>
  <c r="AV5" i="7"/>
  <c r="AQ5" i="7"/>
  <c r="AR262" i="7"/>
  <c r="F17" i="20"/>
  <c r="BM5" i="7"/>
  <c r="BF262" i="7"/>
  <c r="BI5" i="7"/>
  <c r="E13" i="5"/>
  <c r="BJ262" i="7"/>
  <c r="F17" i="24"/>
  <c r="E16" i="14"/>
  <c r="EA262" i="7"/>
  <c r="EF5" i="7"/>
  <c r="ED5" i="7"/>
  <c r="EE262" i="7"/>
  <c r="EG5" i="7"/>
  <c r="F18" i="16"/>
  <c r="J18" i="16" s="1"/>
  <c r="E17" i="6"/>
  <c r="H6" i="7"/>
  <c r="J6" i="7"/>
  <c r="V17" i="6" s="1"/>
  <c r="W17" i="6" s="1"/>
  <c r="F18" i="18"/>
  <c r="E17" i="9"/>
  <c r="AG6" i="7"/>
  <c r="V17" i="9" s="1"/>
  <c r="W17" i="9" s="1"/>
  <c r="AE6" i="7"/>
  <c r="AH6" i="7"/>
  <c r="F18" i="19"/>
  <c r="J18" i="19" s="1"/>
  <c r="E17" i="15"/>
  <c r="AV6" i="7"/>
  <c r="AQ6" i="7"/>
  <c r="F18" i="20"/>
  <c r="BM6" i="7"/>
  <c r="V14" i="5" s="1"/>
  <c r="W14" i="5" s="1"/>
  <c r="BI6" i="7"/>
  <c r="E14" i="5"/>
  <c r="F18" i="24"/>
  <c r="E17" i="14"/>
  <c r="Y17" i="14" s="1"/>
  <c r="ED6" i="7"/>
  <c r="EF6" i="7"/>
  <c r="V17" i="14" s="1"/>
  <c r="W17" i="14" s="1"/>
  <c r="EG6" i="7"/>
  <c r="F20" i="16"/>
  <c r="E19" i="6"/>
  <c r="J8" i="7"/>
  <c r="V19" i="6" s="1"/>
  <c r="H8" i="7"/>
  <c r="K8" i="7"/>
  <c r="F20" i="18"/>
  <c r="J20" i="18" s="1"/>
  <c r="E19" i="9"/>
  <c r="AE8" i="7"/>
  <c r="AG8" i="7"/>
  <c r="V19" i="9" s="1"/>
  <c r="W19" i="9" s="1"/>
  <c r="AH8" i="7"/>
  <c r="F20" i="19"/>
  <c r="E19" i="15"/>
  <c r="AV8" i="7"/>
  <c r="AQ8" i="7"/>
  <c r="F20" i="20"/>
  <c r="J20" i="20" s="1"/>
  <c r="BM8" i="7"/>
  <c r="V16" i="5" s="1"/>
  <c r="BI8" i="7"/>
  <c r="E16" i="5"/>
  <c r="F20" i="24"/>
  <c r="J20" i="24" s="1"/>
  <c r="E19" i="14"/>
  <c r="Y19" i="14" s="1"/>
  <c r="EF8" i="7"/>
  <c r="V19" i="14" s="1"/>
  <c r="W19" i="14" s="1"/>
  <c r="ED8" i="7"/>
  <c r="EG8" i="7"/>
  <c r="F21" i="16"/>
  <c r="J21" i="16" s="1"/>
  <c r="H9" i="7"/>
  <c r="E20" i="6"/>
  <c r="J9" i="7"/>
  <c r="V20" i="6" s="1"/>
  <c r="W20" i="6" s="1"/>
  <c r="F21" i="18"/>
  <c r="J21" i="18" s="1"/>
  <c r="E20" i="9"/>
  <c r="AG9" i="7"/>
  <c r="V20" i="9" s="1"/>
  <c r="W20" i="9" s="1"/>
  <c r="AE9" i="7"/>
  <c r="AH9" i="7"/>
  <c r="F21" i="19"/>
  <c r="J21" i="19" s="1"/>
  <c r="E20" i="15"/>
  <c r="AV9" i="7"/>
  <c r="AQ9" i="7"/>
  <c r="F21" i="20"/>
  <c r="BM9" i="7"/>
  <c r="V17" i="5" s="1"/>
  <c r="BI9" i="7"/>
  <c r="E17" i="5"/>
  <c r="F21" i="24"/>
  <c r="E20" i="14"/>
  <c r="EF9" i="7"/>
  <c r="V20" i="14" s="1"/>
  <c r="W20" i="14" s="1"/>
  <c r="ED9" i="7"/>
  <c r="EG9" i="7"/>
  <c r="F23" i="16"/>
  <c r="J11" i="7"/>
  <c r="V22" i="6" s="1"/>
  <c r="W22" i="6" s="1"/>
  <c r="E22" i="6"/>
  <c r="H11" i="7"/>
  <c r="F23" i="18"/>
  <c r="J23" i="18" s="1"/>
  <c r="E22" i="9"/>
  <c r="AE11" i="7"/>
  <c r="AG11" i="7"/>
  <c r="V22" i="9" s="1"/>
  <c r="W22" i="9" s="1"/>
  <c r="AH11" i="7"/>
  <c r="F23" i="19"/>
  <c r="E22" i="15"/>
  <c r="AV11" i="7"/>
  <c r="AQ11" i="7"/>
  <c r="F23" i="20"/>
  <c r="BM11" i="7"/>
  <c r="V19" i="5" s="1"/>
  <c r="BI11" i="7"/>
  <c r="E19" i="5"/>
  <c r="F23" i="24"/>
  <c r="J23" i="24" s="1"/>
  <c r="E22" i="14"/>
  <c r="EF11" i="7"/>
  <c r="V22" i="14" s="1"/>
  <c r="W22" i="14" s="1"/>
  <c r="ED11" i="7"/>
  <c r="EG11" i="7"/>
  <c r="F24" i="16"/>
  <c r="J24" i="16" s="1"/>
  <c r="E23" i="6"/>
  <c r="H12" i="7"/>
  <c r="J12" i="7"/>
  <c r="V23" i="6" s="1"/>
  <c r="W23" i="6" s="1"/>
  <c r="F24" i="18"/>
  <c r="J24" i="18" s="1"/>
  <c r="E23" i="9"/>
  <c r="AG12" i="7"/>
  <c r="V23" i="9" s="1"/>
  <c r="W23" i="9" s="1"/>
  <c r="AE12" i="7"/>
  <c r="AH12" i="7"/>
  <c r="F24" i="19"/>
  <c r="J24" i="19" s="1"/>
  <c r="E23" i="15"/>
  <c r="AV12" i="7"/>
  <c r="AQ12" i="7"/>
  <c r="F24" i="20"/>
  <c r="J24" i="20" s="1"/>
  <c r="E20" i="5"/>
  <c r="BI12" i="7"/>
  <c r="F24" i="24"/>
  <c r="E23" i="14"/>
  <c r="Y23" i="14" s="1"/>
  <c r="ED12" i="7"/>
  <c r="EF12" i="7"/>
  <c r="V23" i="14" s="1"/>
  <c r="W23" i="14" s="1"/>
  <c r="EG12" i="7"/>
  <c r="F25" i="16"/>
  <c r="J13" i="7"/>
  <c r="V24" i="6" s="1"/>
  <c r="W24" i="6" s="1"/>
  <c r="E24" i="6"/>
  <c r="H13" i="7"/>
  <c r="F25" i="18"/>
  <c r="E24" i="9"/>
  <c r="AE13" i="7"/>
  <c r="AG13" i="7"/>
  <c r="V24" i="9" s="1"/>
  <c r="W24" i="9" s="1"/>
  <c r="AH13" i="7"/>
  <c r="F25" i="19"/>
  <c r="E24" i="15"/>
  <c r="AV13" i="7"/>
  <c r="AQ13" i="7"/>
  <c r="F25" i="20"/>
  <c r="BM13" i="7"/>
  <c r="V21" i="5" s="1"/>
  <c r="BI13" i="7"/>
  <c r="E21" i="5"/>
  <c r="F25" i="24"/>
  <c r="E24" i="14"/>
  <c r="EF13" i="7"/>
  <c r="V24" i="14" s="1"/>
  <c r="W24" i="14" s="1"/>
  <c r="ED13" i="7"/>
  <c r="EG13" i="7"/>
  <c r="F26" i="16"/>
  <c r="J26" i="16" s="1"/>
  <c r="E25" i="6"/>
  <c r="H14" i="7"/>
  <c r="J14" i="7"/>
  <c r="V25" i="6" s="1"/>
  <c r="W25" i="6" s="1"/>
  <c r="F26" i="18"/>
  <c r="E25" i="9"/>
  <c r="AG14" i="7"/>
  <c r="V25" i="9" s="1"/>
  <c r="W25" i="9" s="1"/>
  <c r="AE14" i="7"/>
  <c r="AH14" i="7"/>
  <c r="F26" i="19"/>
  <c r="J26" i="19" s="1"/>
  <c r="E25" i="15"/>
  <c r="AV14" i="7"/>
  <c r="AQ14" i="7"/>
  <c r="F26" i="20"/>
  <c r="J26" i="20" s="1"/>
  <c r="E22" i="5"/>
  <c r="BI14" i="7"/>
  <c r="F26" i="24"/>
  <c r="E25" i="14"/>
  <c r="ED14" i="7"/>
  <c r="EF14" i="7"/>
  <c r="V25" i="14" s="1"/>
  <c r="W25" i="14" s="1"/>
  <c r="EG14" i="7"/>
  <c r="F27" i="16"/>
  <c r="J15" i="7"/>
  <c r="V26" i="6" s="1"/>
  <c r="W26" i="6" s="1"/>
  <c r="E26" i="6"/>
  <c r="H15" i="7"/>
  <c r="F27" i="18"/>
  <c r="E26" i="9"/>
  <c r="AE15" i="7"/>
  <c r="AG15" i="7"/>
  <c r="V26" i="9" s="1"/>
  <c r="W26" i="9" s="1"/>
  <c r="AH15" i="7"/>
  <c r="F27" i="19"/>
  <c r="E26" i="15"/>
  <c r="AV15" i="7"/>
  <c r="AQ15" i="7"/>
  <c r="F27" i="20"/>
  <c r="BM15" i="7"/>
  <c r="V23" i="5" s="1"/>
  <c r="BI15" i="7"/>
  <c r="E23" i="5"/>
  <c r="F27" i="24"/>
  <c r="E26" i="14"/>
  <c r="ED15" i="7"/>
  <c r="EF15" i="7"/>
  <c r="V26" i="14" s="1"/>
  <c r="W26" i="14" s="1"/>
  <c r="EG15" i="7"/>
  <c r="F28" i="16"/>
  <c r="J28" i="16" s="1"/>
  <c r="E27" i="6"/>
  <c r="J16" i="7"/>
  <c r="V27" i="6" s="1"/>
  <c r="H16" i="7"/>
  <c r="K16" i="7"/>
  <c r="F28" i="18"/>
  <c r="E27" i="9"/>
  <c r="AE16" i="7"/>
  <c r="AG16" i="7"/>
  <c r="V27" i="9" s="1"/>
  <c r="W27" i="9" s="1"/>
  <c r="AH16" i="7"/>
  <c r="F28" i="19"/>
  <c r="J28" i="19" s="1"/>
  <c r="E27" i="15"/>
  <c r="AV16" i="7"/>
  <c r="AQ16" i="7"/>
  <c r="F28" i="20"/>
  <c r="J28" i="20" s="1"/>
  <c r="BM16" i="7"/>
  <c r="V24" i="5" s="1"/>
  <c r="BI16" i="7"/>
  <c r="E24" i="5"/>
  <c r="F28" i="24"/>
  <c r="E27" i="14"/>
  <c r="ED16" i="7"/>
  <c r="EF16" i="7"/>
  <c r="V27" i="14" s="1"/>
  <c r="W27" i="14" s="1"/>
  <c r="EG16" i="7"/>
  <c r="F29" i="16"/>
  <c r="J17" i="7"/>
  <c r="V28" i="6" s="1"/>
  <c r="W28" i="6" s="1"/>
  <c r="E28" i="6"/>
  <c r="H17" i="7"/>
  <c r="F29" i="18"/>
  <c r="E28" i="9"/>
  <c r="AE17" i="7"/>
  <c r="AG17" i="7"/>
  <c r="V28" i="9" s="1"/>
  <c r="W28" i="9" s="1"/>
  <c r="AH17" i="7"/>
  <c r="F29" i="19"/>
  <c r="E28" i="15"/>
  <c r="AV17" i="7"/>
  <c r="AQ17" i="7"/>
  <c r="F29" i="20"/>
  <c r="BM17" i="7"/>
  <c r="V25" i="5" s="1"/>
  <c r="BI17" i="7"/>
  <c r="E25" i="5"/>
  <c r="F29" i="24"/>
  <c r="J29" i="24" s="1"/>
  <c r="E28" i="14"/>
  <c r="ED17" i="7"/>
  <c r="EF17" i="7"/>
  <c r="V28" i="14" s="1"/>
  <c r="W28" i="14" s="1"/>
  <c r="EG17" i="7"/>
  <c r="F30" i="16"/>
  <c r="J30" i="16" s="1"/>
  <c r="E29" i="6"/>
  <c r="J18" i="7"/>
  <c r="V29" i="6" s="1"/>
  <c r="H18" i="7"/>
  <c r="K18" i="7"/>
  <c r="F30" i="18"/>
  <c r="E29" i="9"/>
  <c r="AE18" i="7"/>
  <c r="AG18" i="7"/>
  <c r="V29" i="9" s="1"/>
  <c r="W29" i="9" s="1"/>
  <c r="AH18" i="7"/>
  <c r="F30" i="19"/>
  <c r="J30" i="19" s="1"/>
  <c r="E29" i="15"/>
  <c r="AV18" i="7"/>
  <c r="AQ18" i="7"/>
  <c r="F30" i="20"/>
  <c r="J30" i="20" s="1"/>
  <c r="E26" i="5"/>
  <c r="BI18" i="7"/>
  <c r="F30" i="24"/>
  <c r="E29" i="14"/>
  <c r="ED18" i="7"/>
  <c r="EF18" i="7"/>
  <c r="V29" i="14" s="1"/>
  <c r="W29" i="14" s="1"/>
  <c r="EG18" i="7"/>
  <c r="F31" i="16"/>
  <c r="J19" i="7"/>
  <c r="V30" i="6" s="1"/>
  <c r="W30" i="6" s="1"/>
  <c r="E30" i="6"/>
  <c r="H19" i="7"/>
  <c r="F31" i="18"/>
  <c r="E30" i="9"/>
  <c r="AE19" i="7"/>
  <c r="AG19" i="7"/>
  <c r="V30" i="9" s="1"/>
  <c r="W30" i="9" s="1"/>
  <c r="F31" i="20"/>
  <c r="E27" i="5"/>
  <c r="BI19" i="7"/>
  <c r="F31" i="24"/>
  <c r="E30" i="14"/>
  <c r="ED19" i="7"/>
  <c r="EF19" i="7"/>
  <c r="V30" i="14" s="1"/>
  <c r="W30" i="14" s="1"/>
  <c r="F32" i="16"/>
  <c r="J32" i="16" s="1"/>
  <c r="E31" i="6"/>
  <c r="J20" i="7"/>
  <c r="V31" i="6" s="1"/>
  <c r="W31" i="6" s="1"/>
  <c r="H20" i="7"/>
  <c r="K20" i="7"/>
  <c r="F32" i="18"/>
  <c r="J32" i="18" s="1"/>
  <c r="E31" i="9"/>
  <c r="AE20" i="7"/>
  <c r="AG20" i="7"/>
  <c r="V31" i="9" s="1"/>
  <c r="W31" i="9" s="1"/>
  <c r="F32" i="19"/>
  <c r="J32" i="19" s="1"/>
  <c r="E31" i="15"/>
  <c r="AQ20" i="7"/>
  <c r="F32" i="20"/>
  <c r="J32" i="20" s="1"/>
  <c r="E28" i="5"/>
  <c r="BI20" i="7"/>
  <c r="DW20" i="7"/>
  <c r="F33" i="17"/>
  <c r="J33" i="17" s="1"/>
  <c r="E32" i="10"/>
  <c r="U21" i="7"/>
  <c r="V32" i="10" s="1"/>
  <c r="W32" i="10" s="1"/>
  <c r="R21" i="7"/>
  <c r="V21" i="7"/>
  <c r="F33" i="21"/>
  <c r="CE21" i="7"/>
  <c r="V32" i="3" s="1"/>
  <c r="BZ21" i="7"/>
  <c r="E32" i="3"/>
  <c r="F33" i="22"/>
  <c r="E32" i="8"/>
  <c r="DJ21" i="7"/>
  <c r="V32" i="8" s="1"/>
  <c r="W32" i="8" s="1"/>
  <c r="DH21" i="7"/>
  <c r="I33" i="22" s="1"/>
  <c r="DK21" i="7"/>
  <c r="F33" i="23"/>
  <c r="DT21" i="7"/>
  <c r="I33" i="23" s="1"/>
  <c r="DV21" i="7"/>
  <c r="DW21" i="7"/>
  <c r="F35" i="16"/>
  <c r="J35" i="16" s="1"/>
  <c r="E34" i="6"/>
  <c r="J23" i="7"/>
  <c r="V34" i="6" s="1"/>
  <c r="H23" i="7"/>
  <c r="K23" i="7"/>
  <c r="F35" i="18"/>
  <c r="J35" i="18" s="1"/>
  <c r="E34" i="9"/>
  <c r="AE23" i="7"/>
  <c r="AG23" i="7"/>
  <c r="V34" i="9" s="1"/>
  <c r="W34" i="9" s="1"/>
  <c r="AH23" i="7"/>
  <c r="F35" i="19"/>
  <c r="E34" i="15"/>
  <c r="AU23" i="7"/>
  <c r="V34" i="15" s="1"/>
  <c r="W34" i="15" s="1"/>
  <c r="AV23" i="7"/>
  <c r="AQ23" i="7"/>
  <c r="AW23" i="7"/>
  <c r="F35" i="20"/>
  <c r="J35" i="20" s="1"/>
  <c r="BM23" i="7"/>
  <c r="V31" i="5" s="1"/>
  <c r="BI23" i="7"/>
  <c r="E31" i="5"/>
  <c r="F35" i="24"/>
  <c r="E34" i="14"/>
  <c r="EF23" i="7"/>
  <c r="V34" i="14" s="1"/>
  <c r="W34" i="14" s="1"/>
  <c r="ED23" i="7"/>
  <c r="EG23" i="7"/>
  <c r="F38" i="16"/>
  <c r="J38" i="16" s="1"/>
  <c r="E36" i="6"/>
  <c r="J26" i="7"/>
  <c r="V36" i="6" s="1"/>
  <c r="H26" i="7"/>
  <c r="K26" i="7"/>
  <c r="F38" i="18"/>
  <c r="J38" i="18" s="1"/>
  <c r="E36" i="9"/>
  <c r="AE26" i="7"/>
  <c r="AG26" i="7"/>
  <c r="V36" i="9" s="1"/>
  <c r="W36" i="9" s="1"/>
  <c r="AH26" i="7"/>
  <c r="F38" i="19"/>
  <c r="E36" i="15"/>
  <c r="AV26" i="7"/>
  <c r="AQ26" i="7"/>
  <c r="F38" i="20"/>
  <c r="BM26" i="7"/>
  <c r="V33" i="5" s="1"/>
  <c r="BI26" i="7"/>
  <c r="E33" i="5"/>
  <c r="F38" i="24"/>
  <c r="E36" i="14"/>
  <c r="EF26" i="7"/>
  <c r="V36" i="14" s="1"/>
  <c r="W36" i="14" s="1"/>
  <c r="ED26" i="7"/>
  <c r="EG26" i="7"/>
  <c r="F39" i="16"/>
  <c r="H27" i="7"/>
  <c r="J27" i="7"/>
  <c r="V37" i="6" s="1"/>
  <c r="E37" i="6"/>
  <c r="K27" i="7"/>
  <c r="F39" i="18"/>
  <c r="J39" i="18" s="1"/>
  <c r="E37" i="9"/>
  <c r="AG27" i="7"/>
  <c r="V37" i="9" s="1"/>
  <c r="W37" i="9" s="1"/>
  <c r="AE27" i="7"/>
  <c r="AH27" i="7"/>
  <c r="F39" i="19"/>
  <c r="J39" i="19" s="1"/>
  <c r="E37" i="15"/>
  <c r="AV27" i="7"/>
  <c r="AQ27" i="7"/>
  <c r="F39" i="20"/>
  <c r="J39" i="20" s="1"/>
  <c r="E34" i="5"/>
  <c r="BI27" i="7"/>
  <c r="F39" i="24"/>
  <c r="E37" i="14"/>
  <c r="ED27" i="7"/>
  <c r="EF27" i="7"/>
  <c r="V37" i="14" s="1"/>
  <c r="W37" i="14" s="1"/>
  <c r="EG27" i="7"/>
  <c r="F40" i="16"/>
  <c r="J40" i="16" s="1"/>
  <c r="E38" i="6"/>
  <c r="J28" i="7"/>
  <c r="V38" i="6" s="1"/>
  <c r="H28" i="7"/>
  <c r="K28" i="7"/>
  <c r="F40" i="18"/>
  <c r="J40" i="18" s="1"/>
  <c r="E38" i="9"/>
  <c r="AE28" i="7"/>
  <c r="AG28" i="7"/>
  <c r="V38" i="9" s="1"/>
  <c r="W38" i="9" s="1"/>
  <c r="AH28" i="7"/>
  <c r="F40" i="19"/>
  <c r="E38" i="15"/>
  <c r="AV28" i="7"/>
  <c r="AQ28" i="7"/>
  <c r="F40" i="20"/>
  <c r="BM28" i="7"/>
  <c r="V35" i="5" s="1"/>
  <c r="BI28" i="7"/>
  <c r="E35" i="5"/>
  <c r="F40" i="24"/>
  <c r="E38" i="14"/>
  <c r="EF28" i="7"/>
  <c r="V38" i="14" s="1"/>
  <c r="W38" i="14" s="1"/>
  <c r="ED28" i="7"/>
  <c r="EG28" i="7"/>
  <c r="F41" i="16"/>
  <c r="J29" i="7"/>
  <c r="V39" i="6" s="1"/>
  <c r="H29" i="7"/>
  <c r="E39" i="6"/>
  <c r="F41" i="18"/>
  <c r="J41" i="18" s="1"/>
  <c r="E39" i="9"/>
  <c r="AG29" i="7"/>
  <c r="V39" i="9" s="1"/>
  <c r="W39" i="9" s="1"/>
  <c r="AE29" i="7"/>
  <c r="AH29" i="7"/>
  <c r="F41" i="19"/>
  <c r="J41" i="19" s="1"/>
  <c r="E39" i="15"/>
  <c r="AV29" i="7"/>
  <c r="AQ29" i="7"/>
  <c r="F41" i="20"/>
  <c r="J41" i="20" s="1"/>
  <c r="BM29" i="7"/>
  <c r="V36" i="5" s="1"/>
  <c r="BI29" i="7"/>
  <c r="E36" i="5"/>
  <c r="F41" i="24"/>
  <c r="E39" i="14"/>
  <c r="EF29" i="7"/>
  <c r="V39" i="14" s="1"/>
  <c r="W39" i="14" s="1"/>
  <c r="ED29" i="7"/>
  <c r="EG29" i="7"/>
  <c r="F43" i="17"/>
  <c r="E41" i="10"/>
  <c r="Y41" i="10" s="1"/>
  <c r="U31" i="7"/>
  <c r="V41" i="10" s="1"/>
  <c r="R31" i="7"/>
  <c r="V31" i="7"/>
  <c r="F43" i="21"/>
  <c r="BZ31" i="7"/>
  <c r="E41" i="3"/>
  <c r="F43" i="22"/>
  <c r="E41" i="8"/>
  <c r="DJ31" i="7"/>
  <c r="V41" i="8" s="1"/>
  <c r="W41" i="8" s="1"/>
  <c r="DH31" i="7"/>
  <c r="DK31" i="7"/>
  <c r="F43" i="23"/>
  <c r="DV31" i="7"/>
  <c r="DT31" i="7"/>
  <c r="I43" i="23" s="1"/>
  <c r="DW31" i="7"/>
  <c r="F44" i="17"/>
  <c r="J44" i="17" s="1"/>
  <c r="E42" i="10"/>
  <c r="U32" i="7"/>
  <c r="V42" i="10" s="1"/>
  <c r="W42" i="10" s="1"/>
  <c r="R32" i="7"/>
  <c r="V32" i="7"/>
  <c r="F44" i="21"/>
  <c r="CE32" i="7"/>
  <c r="V42" i="3" s="1"/>
  <c r="BZ32" i="7"/>
  <c r="E42" i="3"/>
  <c r="F44" i="22"/>
  <c r="E42" i="8"/>
  <c r="DJ32" i="7"/>
  <c r="V42" i="8" s="1"/>
  <c r="W42" i="8" s="1"/>
  <c r="DH32" i="7"/>
  <c r="DK32" i="7"/>
  <c r="F44" i="23"/>
  <c r="DV32" i="7"/>
  <c r="DT32" i="7"/>
  <c r="I44" i="23" s="1"/>
  <c r="DW32" i="7"/>
  <c r="F45" i="17"/>
  <c r="E43" i="10"/>
  <c r="Y43" i="10" s="1"/>
  <c r="U33" i="7"/>
  <c r="V43" i="10" s="1"/>
  <c r="R33" i="7"/>
  <c r="V33" i="7"/>
  <c r="F45" i="21"/>
  <c r="BZ33" i="7"/>
  <c r="E43" i="3"/>
  <c r="F45" i="22"/>
  <c r="E43" i="8"/>
  <c r="DJ33" i="7"/>
  <c r="V43" i="8" s="1"/>
  <c r="W43" i="8" s="1"/>
  <c r="DH33" i="7"/>
  <c r="DK33" i="7"/>
  <c r="F45" i="23"/>
  <c r="DV33" i="7"/>
  <c r="DT33" i="7"/>
  <c r="I45" i="23" s="1"/>
  <c r="DW33" i="7"/>
  <c r="F47" i="16"/>
  <c r="J35" i="7"/>
  <c r="V45" i="6" s="1"/>
  <c r="H35" i="7"/>
  <c r="E45" i="6"/>
  <c r="K35" i="7"/>
  <c r="F47" i="18"/>
  <c r="E45" i="9"/>
  <c r="AG35" i="7"/>
  <c r="V45" i="9" s="1"/>
  <c r="W45" i="9" s="1"/>
  <c r="AE35" i="7"/>
  <c r="AH35" i="7"/>
  <c r="F47" i="19"/>
  <c r="J47" i="19" s="1"/>
  <c r="E45" i="15"/>
  <c r="AQ35" i="7"/>
  <c r="F47" i="20"/>
  <c r="E42" i="5"/>
  <c r="BI35" i="7"/>
  <c r="F47" i="24"/>
  <c r="J47" i="24" s="1"/>
  <c r="E45" i="14"/>
  <c r="EF35" i="7"/>
  <c r="V45" i="14" s="1"/>
  <c r="ED35" i="7"/>
  <c r="EG35" i="7"/>
  <c r="F48" i="16"/>
  <c r="J48" i="16" s="1"/>
  <c r="E46" i="6"/>
  <c r="J36" i="7"/>
  <c r="V46" i="6" s="1"/>
  <c r="W46" i="6" s="1"/>
  <c r="H36" i="7"/>
  <c r="K36" i="7"/>
  <c r="F48" i="18"/>
  <c r="J48" i="18" s="1"/>
  <c r="E46" i="9"/>
  <c r="AG36" i="7"/>
  <c r="V46" i="9" s="1"/>
  <c r="AE36" i="7"/>
  <c r="AH36" i="7"/>
  <c r="F48" i="19"/>
  <c r="E46" i="15"/>
  <c r="AQ36" i="7"/>
  <c r="F48" i="20"/>
  <c r="J48" i="20" s="1"/>
  <c r="E43" i="5"/>
  <c r="BI36" i="7"/>
  <c r="F48" i="24"/>
  <c r="E46" i="14"/>
  <c r="EF36" i="7"/>
  <c r="V46" i="14" s="1"/>
  <c r="W46" i="14" s="1"/>
  <c r="ED36" i="7"/>
  <c r="EG36" i="7"/>
  <c r="F50" i="17"/>
  <c r="J50" i="17" s="1"/>
  <c r="E48" i="10"/>
  <c r="U38" i="7"/>
  <c r="V48" i="10" s="1"/>
  <c r="W48" i="10" s="1"/>
  <c r="R38" i="7"/>
  <c r="V38" i="7"/>
  <c r="F50" i="21"/>
  <c r="CE38" i="7"/>
  <c r="V48" i="3" s="1"/>
  <c r="BZ38" i="7"/>
  <c r="E48" i="3"/>
  <c r="F50" i="22"/>
  <c r="E48" i="8"/>
  <c r="DJ38" i="7"/>
  <c r="V48" i="8" s="1"/>
  <c r="W48" i="8" s="1"/>
  <c r="DH38" i="7"/>
  <c r="DK38" i="7"/>
  <c r="F50" i="23"/>
  <c r="DV38" i="7"/>
  <c r="DT38" i="7"/>
  <c r="I50" i="23" s="1"/>
  <c r="DW38" i="7"/>
  <c r="F51" i="17"/>
  <c r="E49" i="10"/>
  <c r="Y49" i="10" s="1"/>
  <c r="U39" i="7"/>
  <c r="V49" i="10" s="1"/>
  <c r="R39" i="7"/>
  <c r="V39" i="7"/>
  <c r="F51" i="21"/>
  <c r="BZ39" i="7"/>
  <c r="E49" i="3"/>
  <c r="F51" i="22"/>
  <c r="E49" i="8"/>
  <c r="DJ39" i="7"/>
  <c r="V49" i="8" s="1"/>
  <c r="W49" i="8" s="1"/>
  <c r="DH39" i="7"/>
  <c r="DK39" i="7"/>
  <c r="F51" i="23"/>
  <c r="DV39" i="7"/>
  <c r="DT39" i="7"/>
  <c r="I51" i="23" s="1"/>
  <c r="DW39" i="7"/>
  <c r="F52" i="17"/>
  <c r="J52" i="17" s="1"/>
  <c r="E50" i="10"/>
  <c r="U40" i="7"/>
  <c r="V50" i="10" s="1"/>
  <c r="W50" i="10" s="1"/>
  <c r="R40" i="7"/>
  <c r="V40" i="7"/>
  <c r="F52" i="21"/>
  <c r="CE40" i="7"/>
  <c r="V50" i="3" s="1"/>
  <c r="BZ40" i="7"/>
  <c r="E50" i="3"/>
  <c r="F52" i="22"/>
  <c r="E50" i="8"/>
  <c r="DJ40" i="7"/>
  <c r="V50" i="8" s="1"/>
  <c r="W50" i="8" s="1"/>
  <c r="DH40" i="7"/>
  <c r="DK40" i="7"/>
  <c r="F52" i="23"/>
  <c r="DV40" i="7"/>
  <c r="DT40" i="7"/>
  <c r="I52" i="23" s="1"/>
  <c r="DW40" i="7"/>
  <c r="F53" i="17"/>
  <c r="E51" i="10"/>
  <c r="U41" i="7"/>
  <c r="V51" i="10" s="1"/>
  <c r="R41" i="7"/>
  <c r="V41" i="7"/>
  <c r="F53" i="21"/>
  <c r="BZ41" i="7"/>
  <c r="E51" i="3"/>
  <c r="F53" i="22"/>
  <c r="E51" i="8"/>
  <c r="DJ41" i="7"/>
  <c r="V51" i="8" s="1"/>
  <c r="W51" i="8" s="1"/>
  <c r="DH41" i="7"/>
  <c r="DK41" i="7"/>
  <c r="F53" i="23"/>
  <c r="DV41" i="7"/>
  <c r="DT41" i="7"/>
  <c r="I53" i="23" s="1"/>
  <c r="DW41" i="7"/>
  <c r="F54" i="17"/>
  <c r="J54" i="17" s="1"/>
  <c r="E52" i="10"/>
  <c r="Y52" i="10" s="1"/>
  <c r="U42" i="7"/>
  <c r="V52" i="10" s="1"/>
  <c r="W52" i="10" s="1"/>
  <c r="R42" i="7"/>
  <c r="V42" i="7"/>
  <c r="F54" i="21"/>
  <c r="CE42" i="7"/>
  <c r="V52" i="3" s="1"/>
  <c r="BZ42" i="7"/>
  <c r="E52" i="3"/>
  <c r="F54" i="22"/>
  <c r="E52" i="8"/>
  <c r="DJ42" i="7"/>
  <c r="V52" i="8" s="1"/>
  <c r="W52" i="8" s="1"/>
  <c r="DH42" i="7"/>
  <c r="DK42" i="7"/>
  <c r="F54" i="23"/>
  <c r="DV42" i="7"/>
  <c r="DT42" i="7"/>
  <c r="I54" i="23" s="1"/>
  <c r="DW42" i="7"/>
  <c r="F55" i="17"/>
  <c r="E53" i="10"/>
  <c r="U43" i="7"/>
  <c r="V53" i="10" s="1"/>
  <c r="W53" i="10" s="1"/>
  <c r="R43" i="7"/>
  <c r="V43" i="7"/>
  <c r="F55" i="21"/>
  <c r="CE43" i="7"/>
  <c r="V53" i="3" s="1"/>
  <c r="W53" i="3" s="1"/>
  <c r="BZ43" i="7"/>
  <c r="E53" i="3"/>
  <c r="CF43" i="7"/>
  <c r="F55" i="24"/>
  <c r="E53" i="14"/>
  <c r="EF43" i="7"/>
  <c r="V53" i="14" s="1"/>
  <c r="W53" i="14" s="1"/>
  <c r="ED43" i="7"/>
  <c r="EG43" i="7"/>
  <c r="F56" i="16"/>
  <c r="E54" i="6"/>
  <c r="J44" i="7"/>
  <c r="V54" i="6" s="1"/>
  <c r="W54" i="6" s="1"/>
  <c r="H44" i="7"/>
  <c r="K44" i="7"/>
  <c r="F56" i="18"/>
  <c r="E54" i="9"/>
  <c r="AG44" i="7"/>
  <c r="V54" i="9" s="1"/>
  <c r="AE44" i="7"/>
  <c r="AH44" i="7"/>
  <c r="F56" i="19"/>
  <c r="J56" i="19" s="1"/>
  <c r="E54" i="15"/>
  <c r="AQ44" i="7"/>
  <c r="F56" i="20"/>
  <c r="BI44" i="7"/>
  <c r="E51" i="5"/>
  <c r="F56" i="24"/>
  <c r="E54" i="14"/>
  <c r="EF44" i="7"/>
  <c r="V54" i="14" s="1"/>
  <c r="W54" i="14" s="1"/>
  <c r="ED44" i="7"/>
  <c r="EG44" i="7"/>
  <c r="F57" i="16"/>
  <c r="J57" i="16" s="1"/>
  <c r="J45" i="7"/>
  <c r="V55" i="6" s="1"/>
  <c r="H45" i="7"/>
  <c r="E55" i="6"/>
  <c r="K45" i="7"/>
  <c r="F57" i="18"/>
  <c r="J57" i="18" s="1"/>
  <c r="E55" i="9"/>
  <c r="AG45" i="7"/>
  <c r="V55" i="9" s="1"/>
  <c r="AE45" i="7"/>
  <c r="AH45" i="7"/>
  <c r="F57" i="19"/>
  <c r="E55" i="15"/>
  <c r="AQ45" i="7"/>
  <c r="F57" i="20"/>
  <c r="J57" i="20" s="1"/>
  <c r="BI45" i="7"/>
  <c r="E52" i="5"/>
  <c r="F57" i="24"/>
  <c r="E55" i="14"/>
  <c r="EF45" i="7"/>
  <c r="V55" i="14" s="1"/>
  <c r="W55" i="14" s="1"/>
  <c r="ED45" i="7"/>
  <c r="EG45" i="7"/>
  <c r="F58" i="16"/>
  <c r="E56" i="6"/>
  <c r="J46" i="7"/>
  <c r="V56" i="6" s="1"/>
  <c r="W56" i="6" s="1"/>
  <c r="H46" i="7"/>
  <c r="K46" i="7"/>
  <c r="F58" i="18"/>
  <c r="E56" i="9"/>
  <c r="AG46" i="7"/>
  <c r="V56" i="9" s="1"/>
  <c r="W56" i="9" s="1"/>
  <c r="AE46" i="7"/>
  <c r="AH46" i="7"/>
  <c r="F58" i="19"/>
  <c r="J58" i="19" s="1"/>
  <c r="E56" i="15"/>
  <c r="AQ46" i="7"/>
  <c r="F58" i="20"/>
  <c r="BI46" i="7"/>
  <c r="E53" i="5"/>
  <c r="F58" i="24"/>
  <c r="E56" i="14"/>
  <c r="EF46" i="7"/>
  <c r="V56" i="14" s="1"/>
  <c r="W56" i="14" s="1"/>
  <c r="ED46" i="7"/>
  <c r="EG46" i="7"/>
  <c r="F59" i="16"/>
  <c r="J59" i="16" s="1"/>
  <c r="J47" i="7"/>
  <c r="V57" i="6" s="1"/>
  <c r="H47" i="7"/>
  <c r="E57" i="6"/>
  <c r="K47" i="7"/>
  <c r="F59" i="18"/>
  <c r="J59" i="18" s="1"/>
  <c r="E57" i="9"/>
  <c r="AG47" i="7"/>
  <c r="V57" i="9" s="1"/>
  <c r="AE47" i="7"/>
  <c r="AH47" i="7"/>
  <c r="F59" i="19"/>
  <c r="E57" i="15"/>
  <c r="AQ47" i="7"/>
  <c r="F59" i="20"/>
  <c r="J59" i="20" s="1"/>
  <c r="BI47" i="7"/>
  <c r="E54" i="5"/>
  <c r="F59" i="24"/>
  <c r="J59" i="24" s="1"/>
  <c r="E57" i="14"/>
  <c r="EF47" i="7"/>
  <c r="V57" i="14" s="1"/>
  <c r="ED47" i="7"/>
  <c r="EG47" i="7"/>
  <c r="F60" i="16"/>
  <c r="E58" i="6"/>
  <c r="J48" i="7"/>
  <c r="V58" i="6" s="1"/>
  <c r="W58" i="6" s="1"/>
  <c r="H48" i="7"/>
  <c r="K48" i="7"/>
  <c r="F60" i="18"/>
  <c r="J60" i="18" s="1"/>
  <c r="E58" i="9"/>
  <c r="AG48" i="7"/>
  <c r="V58" i="9" s="1"/>
  <c r="AE48" i="7"/>
  <c r="AH48" i="7"/>
  <c r="F60" i="19"/>
  <c r="J60" i="19" s="1"/>
  <c r="E58" i="15"/>
  <c r="AQ48" i="7"/>
  <c r="F60" i="20"/>
  <c r="BI48" i="7"/>
  <c r="E55" i="5"/>
  <c r="F60" i="24"/>
  <c r="E58" i="14"/>
  <c r="EF48" i="7"/>
  <c r="V58" i="14" s="1"/>
  <c r="W58" i="14" s="1"/>
  <c r="ED48" i="7"/>
  <c r="EG48" i="7"/>
  <c r="F61" i="16"/>
  <c r="J61" i="16" s="1"/>
  <c r="J49" i="7"/>
  <c r="V59" i="6" s="1"/>
  <c r="H49" i="7"/>
  <c r="E59" i="6"/>
  <c r="K49" i="7"/>
  <c r="F61" i="18"/>
  <c r="E59" i="9"/>
  <c r="AG49" i="7"/>
  <c r="V59" i="9" s="1"/>
  <c r="W59" i="9" s="1"/>
  <c r="AE49" i="7"/>
  <c r="AH49" i="7"/>
  <c r="F61" i="19"/>
  <c r="E59" i="15"/>
  <c r="AQ49" i="7"/>
  <c r="F61" i="20"/>
  <c r="J61" i="20" s="1"/>
  <c r="BI49" i="7"/>
  <c r="E56" i="5"/>
  <c r="F61" i="24"/>
  <c r="J61" i="24" s="1"/>
  <c r="E59" i="14"/>
  <c r="EF49" i="7"/>
  <c r="V59" i="14" s="1"/>
  <c r="ED49" i="7"/>
  <c r="EG49" i="7"/>
  <c r="F63" i="16"/>
  <c r="J51" i="7"/>
  <c r="V61" i="6" s="1"/>
  <c r="H51" i="7"/>
  <c r="E61" i="6"/>
  <c r="K51" i="7"/>
  <c r="F63" i="18"/>
  <c r="J63" i="18" s="1"/>
  <c r="E61" i="9"/>
  <c r="AG51" i="7"/>
  <c r="V61" i="9" s="1"/>
  <c r="AE51" i="7"/>
  <c r="AH51" i="7"/>
  <c r="F63" i="19"/>
  <c r="J63" i="19" s="1"/>
  <c r="E61" i="15"/>
  <c r="AQ51" i="7"/>
  <c r="F63" i="20"/>
  <c r="BI51" i="7"/>
  <c r="E58" i="5"/>
  <c r="F63" i="24"/>
  <c r="E61" i="14"/>
  <c r="EF51" i="7"/>
  <c r="V61" i="14" s="1"/>
  <c r="W61" i="14" s="1"/>
  <c r="ED51" i="7"/>
  <c r="EG51" i="7"/>
  <c r="F64" i="16"/>
  <c r="J64" i="16" s="1"/>
  <c r="J52" i="7"/>
  <c r="V62" i="6" s="1"/>
  <c r="H52" i="7"/>
  <c r="E62" i="6"/>
  <c r="K52" i="7"/>
  <c r="F64" i="18"/>
  <c r="J64" i="18" s="1"/>
  <c r="E62" i="9"/>
  <c r="AG52" i="7"/>
  <c r="V62" i="9" s="1"/>
  <c r="AE52" i="7"/>
  <c r="AH52" i="7"/>
  <c r="F64" i="19"/>
  <c r="E62" i="15"/>
  <c r="AQ52" i="7"/>
  <c r="F64" i="20"/>
  <c r="J64" i="20" s="1"/>
  <c r="BI52" i="7"/>
  <c r="E59" i="5"/>
  <c r="F64" i="24"/>
  <c r="E62" i="14"/>
  <c r="EF52" i="7"/>
  <c r="V62" i="14" s="1"/>
  <c r="W62" i="14" s="1"/>
  <c r="ED52" i="7"/>
  <c r="EG52" i="7"/>
  <c r="F65" i="16"/>
  <c r="E63" i="6"/>
  <c r="J53" i="7"/>
  <c r="V63" i="6" s="1"/>
  <c r="W63" i="6" s="1"/>
  <c r="H53" i="7"/>
  <c r="K53" i="7"/>
  <c r="F65" i="18"/>
  <c r="J65" i="18" s="1"/>
  <c r="E63" i="9"/>
  <c r="AG53" i="7"/>
  <c r="V63" i="9" s="1"/>
  <c r="AE53" i="7"/>
  <c r="AH53" i="7"/>
  <c r="F65" i="19"/>
  <c r="J65" i="19" s="1"/>
  <c r="E63" i="15"/>
  <c r="AQ53" i="7"/>
  <c r="F65" i="20"/>
  <c r="E60" i="5"/>
  <c r="BI53" i="7"/>
  <c r="F65" i="24"/>
  <c r="E63" i="14"/>
  <c r="EF53" i="7"/>
  <c r="V63" i="14" s="1"/>
  <c r="W63" i="14" s="1"/>
  <c r="ED53" i="7"/>
  <c r="EG53" i="7"/>
  <c r="F66" i="16"/>
  <c r="J66" i="16" s="1"/>
  <c r="J54" i="7"/>
  <c r="V64" i="6" s="1"/>
  <c r="H54" i="7"/>
  <c r="E64" i="6"/>
  <c r="K54" i="7"/>
  <c r="F66" i="18"/>
  <c r="J66" i="18" s="1"/>
  <c r="E64" i="9"/>
  <c r="AG54" i="7"/>
  <c r="V64" i="9" s="1"/>
  <c r="AE54" i="7"/>
  <c r="AH54" i="7"/>
  <c r="F66" i="19"/>
  <c r="E64" i="15"/>
  <c r="AQ54" i="7"/>
  <c r="F66" i="20"/>
  <c r="J66" i="20" s="1"/>
  <c r="E61" i="5"/>
  <c r="BI54" i="7"/>
  <c r="F66" i="24"/>
  <c r="E64" i="14"/>
  <c r="EF54" i="7"/>
  <c r="V64" i="14" s="1"/>
  <c r="W64" i="14" s="1"/>
  <c r="ED54" i="7"/>
  <c r="EG54" i="7"/>
  <c r="F69" i="16"/>
  <c r="J69" i="16" s="1"/>
  <c r="J57" i="7"/>
  <c r="V66" i="6" s="1"/>
  <c r="H57" i="7"/>
  <c r="E66" i="6"/>
  <c r="K57" i="7"/>
  <c r="F69" i="18"/>
  <c r="E66" i="9"/>
  <c r="AG57" i="7"/>
  <c r="V66" i="9" s="1"/>
  <c r="W66" i="9" s="1"/>
  <c r="AE57" i="7"/>
  <c r="AH57" i="7"/>
  <c r="F69" i="19"/>
  <c r="E66" i="15"/>
  <c r="AU57" i="7"/>
  <c r="V66" i="15" s="1"/>
  <c r="W66" i="15" s="1"/>
  <c r="AV57" i="7"/>
  <c r="AQ57" i="7"/>
  <c r="F69" i="20"/>
  <c r="J69" i="20" s="1"/>
  <c r="E63" i="5"/>
  <c r="BI57" i="7"/>
  <c r="F69" i="24"/>
  <c r="E67" i="14"/>
  <c r="EF57" i="7"/>
  <c r="V66" i="14" s="1"/>
  <c r="W66" i="14" s="1"/>
  <c r="ED57" i="7"/>
  <c r="EG57" i="7"/>
  <c r="F70" i="16"/>
  <c r="E67" i="6"/>
  <c r="J58" i="7"/>
  <c r="V67" i="6" s="1"/>
  <c r="W67" i="6" s="1"/>
  <c r="H58" i="7"/>
  <c r="K58" i="7"/>
  <c r="F70" i="18"/>
  <c r="E67" i="9"/>
  <c r="AG58" i="7"/>
  <c r="V67" i="9" s="1"/>
  <c r="W67" i="9" s="1"/>
  <c r="AE58" i="7"/>
  <c r="AH58" i="7"/>
  <c r="F70" i="19"/>
  <c r="E67" i="15"/>
  <c r="AU58" i="7"/>
  <c r="V67" i="15" s="1"/>
  <c r="W67" i="15" s="1"/>
  <c r="AV58" i="7"/>
  <c r="AQ58" i="7"/>
  <c r="I70" i="19" s="1"/>
  <c r="F70" i="20"/>
  <c r="E64" i="5"/>
  <c r="BI58" i="7"/>
  <c r="F70" i="24"/>
  <c r="EF58" i="7"/>
  <c r="V67" i="14" s="1"/>
  <c r="W67" i="14" s="1"/>
  <c r="ED58" i="7"/>
  <c r="EG58" i="7"/>
  <c r="F71" i="16"/>
  <c r="J71" i="16" s="1"/>
  <c r="E68" i="6"/>
  <c r="J59" i="7"/>
  <c r="V68" i="6" s="1"/>
  <c r="H59" i="7"/>
  <c r="K59" i="7"/>
  <c r="F71" i="18"/>
  <c r="E68" i="9"/>
  <c r="AG59" i="7"/>
  <c r="V68" i="9" s="1"/>
  <c r="W68" i="9" s="1"/>
  <c r="AE59" i="7"/>
  <c r="AH59" i="7"/>
  <c r="F71" i="19"/>
  <c r="E68" i="15"/>
  <c r="AU59" i="7"/>
  <c r="V68" i="15" s="1"/>
  <c r="W68" i="15" s="1"/>
  <c r="AV59" i="7"/>
  <c r="AQ59" i="7"/>
  <c r="AW59" i="7"/>
  <c r="F71" i="20"/>
  <c r="J71" i="20" s="1"/>
  <c r="BM59" i="7"/>
  <c r="V65" i="5" s="1"/>
  <c r="BI59" i="7"/>
  <c r="E65" i="5"/>
  <c r="F71" i="24"/>
  <c r="E68" i="14"/>
  <c r="EF59" i="7"/>
  <c r="V68" i="14" s="1"/>
  <c r="W68" i="14" s="1"/>
  <c r="ED59" i="7"/>
  <c r="EG59" i="7"/>
  <c r="F72" i="16"/>
  <c r="J60" i="7"/>
  <c r="V69" i="6" s="1"/>
  <c r="H60" i="7"/>
  <c r="E69" i="6"/>
  <c r="F72" i="18"/>
  <c r="E69" i="9"/>
  <c r="AG60" i="7"/>
  <c r="V69" i="9" s="1"/>
  <c r="W69" i="9" s="1"/>
  <c r="AE60" i="7"/>
  <c r="AH60" i="7"/>
  <c r="F72" i="19"/>
  <c r="E69" i="15"/>
  <c r="AU60" i="7"/>
  <c r="V69" i="15" s="1"/>
  <c r="W69" i="15" s="1"/>
  <c r="AV60" i="7"/>
  <c r="AQ60" i="7"/>
  <c r="AW60" i="7"/>
  <c r="F72" i="20"/>
  <c r="BM60" i="7"/>
  <c r="V66" i="5" s="1"/>
  <c r="BI60" i="7"/>
  <c r="E66" i="5"/>
  <c r="F72" i="24"/>
  <c r="E69" i="14"/>
  <c r="EF60" i="7"/>
  <c r="V69" i="14" s="1"/>
  <c r="W69" i="14" s="1"/>
  <c r="ED60" i="7"/>
  <c r="EG60" i="7"/>
  <c r="F73" i="16"/>
  <c r="J73" i="16" s="1"/>
  <c r="E70" i="6"/>
  <c r="J61" i="7"/>
  <c r="V70" i="6" s="1"/>
  <c r="H61" i="7"/>
  <c r="K61" i="7"/>
  <c r="F73" i="18"/>
  <c r="E70" i="9"/>
  <c r="AG61" i="7"/>
  <c r="V70" i="9" s="1"/>
  <c r="W70" i="9" s="1"/>
  <c r="AE61" i="7"/>
  <c r="AH61" i="7"/>
  <c r="F73" i="19"/>
  <c r="E70" i="15"/>
  <c r="AU61" i="7"/>
  <c r="V70" i="15" s="1"/>
  <c r="W70" i="15" s="1"/>
  <c r="AV61" i="7"/>
  <c r="AQ61" i="7"/>
  <c r="AW61" i="7"/>
  <c r="F73" i="20"/>
  <c r="J73" i="20" s="1"/>
  <c r="BM61" i="7"/>
  <c r="V67" i="5" s="1"/>
  <c r="BI61" i="7"/>
  <c r="E67" i="5"/>
  <c r="F73" i="24"/>
  <c r="E70" i="14"/>
  <c r="EF61" i="7"/>
  <c r="V70" i="14" s="1"/>
  <c r="W70" i="14" s="1"/>
  <c r="ED61" i="7"/>
  <c r="EG61" i="7"/>
  <c r="F74" i="16"/>
  <c r="E71" i="6"/>
  <c r="J62" i="7"/>
  <c r="V71" i="6" s="1"/>
  <c r="H62" i="7"/>
  <c r="K62" i="7"/>
  <c r="F74" i="18"/>
  <c r="E71" i="9"/>
  <c r="AG62" i="7"/>
  <c r="V71" i="9" s="1"/>
  <c r="W71" i="9" s="1"/>
  <c r="AE62" i="7"/>
  <c r="AH62" i="7"/>
  <c r="F74" i="19"/>
  <c r="E71" i="15"/>
  <c r="AU62" i="7"/>
  <c r="V71" i="15" s="1"/>
  <c r="W71" i="15" s="1"/>
  <c r="AV62" i="7"/>
  <c r="AQ62" i="7"/>
  <c r="AW62" i="7"/>
  <c r="F74" i="20"/>
  <c r="E68" i="5"/>
  <c r="BI62" i="7"/>
  <c r="F74" i="24"/>
  <c r="E71" i="14"/>
  <c r="EF62" i="7"/>
  <c r="V71" i="14" s="1"/>
  <c r="W71" i="14" s="1"/>
  <c r="ED62" i="7"/>
  <c r="EG62" i="7"/>
  <c r="F75" i="16"/>
  <c r="J75" i="16" s="1"/>
  <c r="E72" i="6"/>
  <c r="J63" i="7"/>
  <c r="V72" i="6" s="1"/>
  <c r="H63" i="7"/>
  <c r="K63" i="7"/>
  <c r="F75" i="18"/>
  <c r="E72" i="9"/>
  <c r="AG63" i="7"/>
  <c r="V72" i="9" s="1"/>
  <c r="W72" i="9" s="1"/>
  <c r="AE63" i="7"/>
  <c r="AH63" i="7"/>
  <c r="F75" i="19"/>
  <c r="E72" i="15"/>
  <c r="AU63" i="7"/>
  <c r="V72" i="15" s="1"/>
  <c r="W72" i="15" s="1"/>
  <c r="AV63" i="7"/>
  <c r="AQ63" i="7"/>
  <c r="AW63" i="7"/>
  <c r="F75" i="20"/>
  <c r="BM63" i="7"/>
  <c r="V69" i="5" s="1"/>
  <c r="W69" i="5" s="1"/>
  <c r="BI63" i="7"/>
  <c r="E69" i="5"/>
  <c r="F75" i="24"/>
  <c r="E72" i="14"/>
  <c r="EF63" i="7"/>
  <c r="V72" i="14" s="1"/>
  <c r="W72" i="14" s="1"/>
  <c r="ED63" i="7"/>
  <c r="EG63" i="7"/>
  <c r="F76" i="16"/>
  <c r="E73" i="6"/>
  <c r="J64" i="7"/>
  <c r="V73" i="6" s="1"/>
  <c r="H64" i="7"/>
  <c r="K64" i="7"/>
  <c r="F76" i="18"/>
  <c r="E73" i="9"/>
  <c r="AG64" i="7"/>
  <c r="V73" i="9" s="1"/>
  <c r="W73" i="9" s="1"/>
  <c r="AE64" i="7"/>
  <c r="AH64" i="7"/>
  <c r="F76" i="19"/>
  <c r="E73" i="15"/>
  <c r="AU64" i="7"/>
  <c r="V73" i="15" s="1"/>
  <c r="W73" i="15" s="1"/>
  <c r="AV64" i="7"/>
  <c r="AQ64" i="7"/>
  <c r="AW64" i="7"/>
  <c r="F76" i="20"/>
  <c r="E70" i="5"/>
  <c r="BI64" i="7"/>
  <c r="F76" i="24"/>
  <c r="E73" i="14"/>
  <c r="EF64" i="7"/>
  <c r="V73" i="14" s="1"/>
  <c r="W73" i="14" s="1"/>
  <c r="ED64" i="7"/>
  <c r="EG64" i="7"/>
  <c r="F77" i="16"/>
  <c r="J77" i="16" s="1"/>
  <c r="E74" i="6"/>
  <c r="J65" i="7"/>
  <c r="V74" i="6" s="1"/>
  <c r="H65" i="7"/>
  <c r="K65" i="7"/>
  <c r="F77" i="18"/>
  <c r="E74" i="9"/>
  <c r="AG65" i="7"/>
  <c r="V74" i="9" s="1"/>
  <c r="W74" i="9" s="1"/>
  <c r="AE65" i="7"/>
  <c r="AH65" i="7"/>
  <c r="F77" i="19"/>
  <c r="E74" i="15"/>
  <c r="AU65" i="7"/>
  <c r="V74" i="15" s="1"/>
  <c r="W74" i="15" s="1"/>
  <c r="AV65" i="7"/>
  <c r="AQ65" i="7"/>
  <c r="AW65" i="7"/>
  <c r="F77" i="20"/>
  <c r="J77" i="20" s="1"/>
  <c r="BM65" i="7"/>
  <c r="V71" i="5" s="1"/>
  <c r="BI65" i="7"/>
  <c r="E71" i="5"/>
  <c r="F77" i="24"/>
  <c r="E74" i="14"/>
  <c r="EF65" i="7"/>
  <c r="V74" i="14" s="1"/>
  <c r="W74" i="14" s="1"/>
  <c r="ED65" i="7"/>
  <c r="EG65" i="7"/>
  <c r="F78" i="16"/>
  <c r="E75" i="6"/>
  <c r="J66" i="7"/>
  <c r="V75" i="6" s="1"/>
  <c r="H66" i="7"/>
  <c r="K66" i="7"/>
  <c r="F78" i="18"/>
  <c r="E75" i="9"/>
  <c r="AG66" i="7"/>
  <c r="V75" i="9" s="1"/>
  <c r="W75" i="9" s="1"/>
  <c r="AE66" i="7"/>
  <c r="AH66" i="7"/>
  <c r="F78" i="19"/>
  <c r="E75" i="15"/>
  <c r="AU66" i="7"/>
  <c r="V75" i="15" s="1"/>
  <c r="W75" i="15" s="1"/>
  <c r="AV66" i="7"/>
  <c r="AQ66" i="7"/>
  <c r="AW66" i="7"/>
  <c r="F78" i="20"/>
  <c r="E72" i="5"/>
  <c r="BI66" i="7"/>
  <c r="F78" i="24"/>
  <c r="E75" i="14"/>
  <c r="EF66" i="7"/>
  <c r="V75" i="14" s="1"/>
  <c r="W75" i="14" s="1"/>
  <c r="ED66" i="7"/>
  <c r="EG66" i="7"/>
  <c r="F79" i="16"/>
  <c r="J79" i="16" s="1"/>
  <c r="E76" i="6"/>
  <c r="J67" i="7"/>
  <c r="V76" i="6" s="1"/>
  <c r="H67" i="7"/>
  <c r="K67" i="7"/>
  <c r="F79" i="18"/>
  <c r="E76" i="9"/>
  <c r="AG67" i="7"/>
  <c r="V76" i="9" s="1"/>
  <c r="W76" i="9" s="1"/>
  <c r="AE67" i="7"/>
  <c r="AH67" i="7"/>
  <c r="F79" i="19"/>
  <c r="E76" i="15"/>
  <c r="AU67" i="7"/>
  <c r="V76" i="15" s="1"/>
  <c r="W76" i="15" s="1"/>
  <c r="AV67" i="7"/>
  <c r="AQ67" i="7"/>
  <c r="AW67" i="7"/>
  <c r="F79" i="20"/>
  <c r="J79" i="20" s="1"/>
  <c r="BM67" i="7"/>
  <c r="V73" i="5" s="1"/>
  <c r="BI67" i="7"/>
  <c r="E73" i="5"/>
  <c r="F79" i="24"/>
  <c r="E76" i="14"/>
  <c r="EF67" i="7"/>
  <c r="V76" i="14" s="1"/>
  <c r="W76" i="14" s="1"/>
  <c r="ED67" i="7"/>
  <c r="EG67" i="7"/>
  <c r="F80" i="16"/>
  <c r="E77" i="6"/>
  <c r="J68" i="7"/>
  <c r="V77" i="6" s="1"/>
  <c r="H68" i="7"/>
  <c r="K68" i="7"/>
  <c r="F80" i="18"/>
  <c r="E77" i="9"/>
  <c r="AG68" i="7"/>
  <c r="V77" i="9" s="1"/>
  <c r="W77" i="9" s="1"/>
  <c r="AE68" i="7"/>
  <c r="AH68" i="7"/>
  <c r="F80" i="19"/>
  <c r="E77" i="15"/>
  <c r="AU68" i="7"/>
  <c r="V77" i="15" s="1"/>
  <c r="W77" i="15" s="1"/>
  <c r="AV68" i="7"/>
  <c r="AQ68" i="7"/>
  <c r="AW68" i="7"/>
  <c r="F80" i="20"/>
  <c r="E74" i="5"/>
  <c r="BI68" i="7"/>
  <c r="F80" i="24"/>
  <c r="E77" i="14"/>
  <c r="EF68" i="7"/>
  <c r="V77" i="14" s="1"/>
  <c r="W77" i="14" s="1"/>
  <c r="ED68" i="7"/>
  <c r="EG68" i="7"/>
  <c r="F81" i="16"/>
  <c r="J81" i="16" s="1"/>
  <c r="E78" i="6"/>
  <c r="J69" i="7"/>
  <c r="V78" i="6" s="1"/>
  <c r="H69" i="7"/>
  <c r="K69" i="7"/>
  <c r="F81" i="18"/>
  <c r="E78" i="9"/>
  <c r="AG69" i="7"/>
  <c r="V78" i="9" s="1"/>
  <c r="W78" i="9" s="1"/>
  <c r="AE69" i="7"/>
  <c r="AH69" i="7"/>
  <c r="F81" i="19"/>
  <c r="E78" i="15"/>
  <c r="AU69" i="7"/>
  <c r="V78" i="15" s="1"/>
  <c r="W78" i="15" s="1"/>
  <c r="AV69" i="7"/>
  <c r="AQ69" i="7"/>
  <c r="AW69" i="7"/>
  <c r="F81" i="20"/>
  <c r="J81" i="20" s="1"/>
  <c r="BM69" i="7"/>
  <c r="V75" i="5" s="1"/>
  <c r="BI69" i="7"/>
  <c r="E75" i="5"/>
  <c r="F81" i="24"/>
  <c r="E78" i="14"/>
  <c r="EF69" i="7"/>
  <c r="V78" i="14" s="1"/>
  <c r="W78" i="14" s="1"/>
  <c r="ED69" i="7"/>
  <c r="EG69" i="7"/>
  <c r="F82" i="16"/>
  <c r="E79" i="6"/>
  <c r="J70" i="7"/>
  <c r="V79" i="6" s="1"/>
  <c r="H70" i="7"/>
  <c r="K70" i="7"/>
  <c r="F82" i="18"/>
  <c r="E79" i="9"/>
  <c r="AG70" i="7"/>
  <c r="V79" i="9" s="1"/>
  <c r="W79" i="9" s="1"/>
  <c r="AE70" i="7"/>
  <c r="AH70" i="7"/>
  <c r="F82" i="19"/>
  <c r="E79" i="15"/>
  <c r="AU70" i="7"/>
  <c r="V79" i="15" s="1"/>
  <c r="W79" i="15" s="1"/>
  <c r="AV70" i="7"/>
  <c r="AQ70" i="7"/>
  <c r="AW70" i="7"/>
  <c r="F82" i="20"/>
  <c r="E76" i="5"/>
  <c r="BI70" i="7"/>
  <c r="F82" i="24"/>
  <c r="E79" i="14"/>
  <c r="EF70" i="7"/>
  <c r="V79" i="14" s="1"/>
  <c r="W79" i="14" s="1"/>
  <c r="ED70" i="7"/>
  <c r="EG70" i="7"/>
  <c r="F83" i="16"/>
  <c r="J83" i="16" s="1"/>
  <c r="E80" i="6"/>
  <c r="J71" i="7"/>
  <c r="V80" i="6" s="1"/>
  <c r="H71" i="7"/>
  <c r="K71" i="7"/>
  <c r="F83" i="18"/>
  <c r="E80" i="9"/>
  <c r="AG71" i="7"/>
  <c r="V80" i="9" s="1"/>
  <c r="W80" i="9" s="1"/>
  <c r="AE71" i="7"/>
  <c r="AH71" i="7"/>
  <c r="F83" i="19"/>
  <c r="E80" i="15"/>
  <c r="AU71" i="7"/>
  <c r="V80" i="15" s="1"/>
  <c r="W80" i="15" s="1"/>
  <c r="AV71" i="7"/>
  <c r="AQ71" i="7"/>
  <c r="AW71" i="7"/>
  <c r="F83" i="20"/>
  <c r="J83" i="20" s="1"/>
  <c r="BM71" i="7"/>
  <c r="V77" i="5" s="1"/>
  <c r="BI71" i="7"/>
  <c r="E77" i="5"/>
  <c r="F83" i="24"/>
  <c r="E80" i="14"/>
  <c r="EF71" i="7"/>
  <c r="V80" i="14" s="1"/>
  <c r="W80" i="14" s="1"/>
  <c r="ED71" i="7"/>
  <c r="EG71" i="7"/>
  <c r="F84" i="16"/>
  <c r="E81" i="6"/>
  <c r="J72" i="7"/>
  <c r="V81" i="6" s="1"/>
  <c r="H72" i="7"/>
  <c r="K72" i="7"/>
  <c r="F84" i="18"/>
  <c r="E81" i="9"/>
  <c r="AG72" i="7"/>
  <c r="V81" i="9" s="1"/>
  <c r="W81" i="9" s="1"/>
  <c r="AE72" i="7"/>
  <c r="AH72" i="7"/>
  <c r="F84" i="19"/>
  <c r="E81" i="15"/>
  <c r="AU72" i="7"/>
  <c r="V81" i="15" s="1"/>
  <c r="W81" i="15" s="1"/>
  <c r="AV72" i="7"/>
  <c r="AQ72" i="7"/>
  <c r="AW72" i="7"/>
  <c r="F84" i="20"/>
  <c r="E78" i="5"/>
  <c r="BI72" i="7"/>
  <c r="F84" i="24"/>
  <c r="E81" i="14"/>
  <c r="EF72" i="7"/>
  <c r="V81" i="14" s="1"/>
  <c r="W81" i="14" s="1"/>
  <c r="ED72" i="7"/>
  <c r="EG72" i="7"/>
  <c r="F85" i="16"/>
  <c r="J85" i="16" s="1"/>
  <c r="E82" i="6"/>
  <c r="J73" i="7"/>
  <c r="V82" i="6" s="1"/>
  <c r="H73" i="7"/>
  <c r="K73" i="7"/>
  <c r="F85" i="18"/>
  <c r="E82" i="9"/>
  <c r="AG73" i="7"/>
  <c r="V82" i="9" s="1"/>
  <c r="W82" i="9" s="1"/>
  <c r="AE73" i="7"/>
  <c r="AH73" i="7"/>
  <c r="F85" i="19"/>
  <c r="E82" i="15"/>
  <c r="AU73" i="7"/>
  <c r="V82" i="15" s="1"/>
  <c r="W82" i="15" s="1"/>
  <c r="AV73" i="7"/>
  <c r="AQ73" i="7"/>
  <c r="AW73" i="7"/>
  <c r="F85" i="20"/>
  <c r="BM73" i="7"/>
  <c r="V79" i="5" s="1"/>
  <c r="W79" i="5" s="1"/>
  <c r="BI73" i="7"/>
  <c r="E79" i="5"/>
  <c r="F85" i="24"/>
  <c r="E82" i="14"/>
  <c r="EF73" i="7"/>
  <c r="V82" i="14" s="1"/>
  <c r="W82" i="14" s="1"/>
  <c r="ED73" i="7"/>
  <c r="EG73" i="7"/>
  <c r="F86" i="16"/>
  <c r="E83" i="6"/>
  <c r="J74" i="7"/>
  <c r="V83" i="6" s="1"/>
  <c r="H74" i="7"/>
  <c r="K74" i="7"/>
  <c r="F86" i="18"/>
  <c r="E83" i="9"/>
  <c r="AG74" i="7"/>
  <c r="V83" i="9" s="1"/>
  <c r="W83" i="9" s="1"/>
  <c r="AE74" i="7"/>
  <c r="AH74" i="7"/>
  <c r="F86" i="19"/>
  <c r="E83" i="15"/>
  <c r="AU74" i="7"/>
  <c r="V83" i="15" s="1"/>
  <c r="W83" i="15" s="1"/>
  <c r="AV74" i="7"/>
  <c r="AQ74" i="7"/>
  <c r="AW74" i="7"/>
  <c r="F86" i="20"/>
  <c r="E80" i="5"/>
  <c r="BI74" i="7"/>
  <c r="F86" i="24"/>
  <c r="E83" i="14"/>
  <c r="EF74" i="7"/>
  <c r="V83" i="14" s="1"/>
  <c r="W83" i="14" s="1"/>
  <c r="ED74" i="7"/>
  <c r="EG74" i="7"/>
  <c r="F87" i="16"/>
  <c r="J87" i="16" s="1"/>
  <c r="J75" i="7"/>
  <c r="V84" i="6" s="1"/>
  <c r="H75" i="7"/>
  <c r="E84" i="6"/>
  <c r="F87" i="18"/>
  <c r="E84" i="9"/>
  <c r="AG75" i="7"/>
  <c r="V84" i="9" s="1"/>
  <c r="W84" i="9" s="1"/>
  <c r="AE75" i="7"/>
  <c r="AH75" i="7"/>
  <c r="F87" i="19"/>
  <c r="E84" i="15"/>
  <c r="AU75" i="7"/>
  <c r="V84" i="15" s="1"/>
  <c r="W84" i="15" s="1"/>
  <c r="AV75" i="7"/>
  <c r="AQ75" i="7"/>
  <c r="AW75" i="7"/>
  <c r="F87" i="20"/>
  <c r="J87" i="20" s="1"/>
  <c r="E81" i="5"/>
  <c r="BI75" i="7"/>
  <c r="F87" i="24"/>
  <c r="E84" i="14"/>
  <c r="EF75" i="7"/>
  <c r="V84" i="14" s="1"/>
  <c r="W84" i="14" s="1"/>
  <c r="ED75" i="7"/>
  <c r="EG75" i="7"/>
  <c r="F92" i="16"/>
  <c r="J80" i="7"/>
  <c r="V86" i="6" s="1"/>
  <c r="H80" i="7"/>
  <c r="E86" i="6"/>
  <c r="F92" i="18"/>
  <c r="J92" i="18" s="1"/>
  <c r="E86" i="9"/>
  <c r="AG80" i="7"/>
  <c r="V86" i="9" s="1"/>
  <c r="W86" i="9" s="1"/>
  <c r="AE80" i="7"/>
  <c r="AH80" i="7"/>
  <c r="F92" i="19"/>
  <c r="E86" i="15"/>
  <c r="AV80" i="7"/>
  <c r="AQ80" i="7"/>
  <c r="F92" i="20"/>
  <c r="E83" i="5"/>
  <c r="BI80" i="7"/>
  <c r="F92" i="24"/>
  <c r="J92" i="24" s="1"/>
  <c r="E86" i="14"/>
  <c r="EF80" i="7"/>
  <c r="V86" i="14" s="1"/>
  <c r="W86" i="14" s="1"/>
  <c r="ED80" i="7"/>
  <c r="EG80" i="7"/>
  <c r="F93" i="16"/>
  <c r="J93" i="16" s="1"/>
  <c r="J81" i="7"/>
  <c r="V87" i="6" s="1"/>
  <c r="H81" i="7"/>
  <c r="E87" i="6"/>
  <c r="F93" i="18"/>
  <c r="J93" i="18" s="1"/>
  <c r="E87" i="9"/>
  <c r="AG81" i="7"/>
  <c r="V87" i="9" s="1"/>
  <c r="W87" i="9" s="1"/>
  <c r="AE81" i="7"/>
  <c r="AH81" i="7"/>
  <c r="F93" i="19"/>
  <c r="J93" i="19" s="1"/>
  <c r="E87" i="15"/>
  <c r="AV81" i="7"/>
  <c r="V87" i="15" s="1"/>
  <c r="W87" i="15" s="1"/>
  <c r="AQ81" i="7"/>
  <c r="F93" i="20"/>
  <c r="J93" i="20" s="1"/>
  <c r="BM81" i="7"/>
  <c r="V84" i="5" s="1"/>
  <c r="BI81" i="7"/>
  <c r="E84" i="5"/>
  <c r="F93" i="24"/>
  <c r="E87" i="14"/>
  <c r="Y87" i="14" s="1"/>
  <c r="EF81" i="7"/>
  <c r="V87" i="14" s="1"/>
  <c r="W87" i="14" s="1"/>
  <c r="ED81" i="7"/>
  <c r="EG81" i="7"/>
  <c r="F94" i="16"/>
  <c r="E88" i="6"/>
  <c r="J82" i="7"/>
  <c r="V88" i="6" s="1"/>
  <c r="H82" i="7"/>
  <c r="K82" i="7"/>
  <c r="F94" i="18"/>
  <c r="J94" i="18" s="1"/>
  <c r="E88" i="9"/>
  <c r="AG82" i="7"/>
  <c r="V88" i="9" s="1"/>
  <c r="W88" i="9" s="1"/>
  <c r="AE82" i="7"/>
  <c r="AH82" i="7"/>
  <c r="F94" i="19"/>
  <c r="E88" i="15"/>
  <c r="AU82" i="7"/>
  <c r="V88" i="15" s="1"/>
  <c r="W88" i="15" s="1"/>
  <c r="AV82" i="7"/>
  <c r="AQ82" i="7"/>
  <c r="AW82" i="7"/>
  <c r="F94" i="20"/>
  <c r="BM82" i="7"/>
  <c r="V85" i="5" s="1"/>
  <c r="BI82" i="7"/>
  <c r="E85" i="5"/>
  <c r="F94" i="24"/>
  <c r="E88" i="14"/>
  <c r="EF82" i="7"/>
  <c r="V88" i="14" s="1"/>
  <c r="W88" i="14" s="1"/>
  <c r="ED82" i="7"/>
  <c r="EG82" i="7"/>
  <c r="F95" i="16"/>
  <c r="J95" i="16" s="1"/>
  <c r="J83" i="7"/>
  <c r="V89" i="6" s="1"/>
  <c r="H83" i="7"/>
  <c r="E89" i="6"/>
  <c r="F95" i="18"/>
  <c r="J95" i="18" s="1"/>
  <c r="E89" i="9"/>
  <c r="AG83" i="7"/>
  <c r="V89" i="9" s="1"/>
  <c r="W89" i="9" s="1"/>
  <c r="AE83" i="7"/>
  <c r="AH83" i="7"/>
  <c r="F95" i="19"/>
  <c r="J95" i="19" s="1"/>
  <c r="E89" i="15"/>
  <c r="AV83" i="7"/>
  <c r="AQ83" i="7"/>
  <c r="F95" i="20"/>
  <c r="J95" i="20" s="1"/>
  <c r="BM83" i="7"/>
  <c r="V86" i="5" s="1"/>
  <c r="BI83" i="7"/>
  <c r="E86" i="5"/>
  <c r="F95" i="24"/>
  <c r="E89" i="14"/>
  <c r="EF83" i="7"/>
  <c r="V89" i="14" s="1"/>
  <c r="W89" i="14" s="1"/>
  <c r="ED83" i="7"/>
  <c r="EG83" i="7"/>
  <c r="F96" i="16"/>
  <c r="E90" i="6"/>
  <c r="J84" i="7"/>
  <c r="V90" i="6" s="1"/>
  <c r="H84" i="7"/>
  <c r="K84" i="7"/>
  <c r="F96" i="18"/>
  <c r="J96" i="18" s="1"/>
  <c r="E90" i="9"/>
  <c r="AG84" i="7"/>
  <c r="V90" i="9" s="1"/>
  <c r="W90" i="9" s="1"/>
  <c r="AE84" i="7"/>
  <c r="AH84" i="7"/>
  <c r="F96" i="19"/>
  <c r="E90" i="15"/>
  <c r="AV84" i="7"/>
  <c r="AQ84" i="7"/>
  <c r="F96" i="20"/>
  <c r="BM84" i="7"/>
  <c r="V87" i="5" s="1"/>
  <c r="BI84" i="7"/>
  <c r="E87" i="5"/>
  <c r="F96" i="24"/>
  <c r="E90" i="14"/>
  <c r="EF84" i="7"/>
  <c r="V90" i="14" s="1"/>
  <c r="W90" i="14" s="1"/>
  <c r="ED84" i="7"/>
  <c r="EG84" i="7"/>
  <c r="F97" i="16"/>
  <c r="J97" i="16" s="1"/>
  <c r="J85" i="7"/>
  <c r="V91" i="6" s="1"/>
  <c r="H85" i="7"/>
  <c r="E91" i="6"/>
  <c r="F97" i="18"/>
  <c r="J97" i="18" s="1"/>
  <c r="E91" i="9"/>
  <c r="AG85" i="7"/>
  <c r="V91" i="9" s="1"/>
  <c r="W91" i="9" s="1"/>
  <c r="AE85" i="7"/>
  <c r="AH85" i="7"/>
  <c r="F97" i="19"/>
  <c r="J97" i="19" s="1"/>
  <c r="E91" i="15"/>
  <c r="AV85" i="7"/>
  <c r="AQ85" i="7"/>
  <c r="F97" i="20"/>
  <c r="J97" i="20" s="1"/>
  <c r="BM85" i="7"/>
  <c r="V88" i="5" s="1"/>
  <c r="BI85" i="7"/>
  <c r="E88" i="5"/>
  <c r="F97" i="24"/>
  <c r="E91" i="14"/>
  <c r="EF85" i="7"/>
  <c r="V91" i="14" s="1"/>
  <c r="W91" i="14" s="1"/>
  <c r="ED85" i="7"/>
  <c r="EG85" i="7"/>
  <c r="F98" i="16"/>
  <c r="E92" i="6"/>
  <c r="J86" i="7"/>
  <c r="V92" i="6" s="1"/>
  <c r="H86" i="7"/>
  <c r="K86" i="7"/>
  <c r="F98" i="18"/>
  <c r="J98" i="18" s="1"/>
  <c r="E92" i="9"/>
  <c r="AG86" i="7"/>
  <c r="V92" i="9" s="1"/>
  <c r="W92" i="9" s="1"/>
  <c r="AE86" i="7"/>
  <c r="AH86" i="7"/>
  <c r="F98" i="19"/>
  <c r="E92" i="15"/>
  <c r="AV86" i="7"/>
  <c r="AQ86" i="7"/>
  <c r="F98" i="20"/>
  <c r="BM86" i="7"/>
  <c r="V89" i="5" s="1"/>
  <c r="BI86" i="7"/>
  <c r="E89" i="5"/>
  <c r="F98" i="24"/>
  <c r="E92" i="14"/>
  <c r="EF86" i="7"/>
  <c r="V92" i="14" s="1"/>
  <c r="W92" i="14" s="1"/>
  <c r="ED86" i="7"/>
  <c r="EG86" i="7"/>
  <c r="F99" i="16"/>
  <c r="J87" i="7"/>
  <c r="V93" i="6" s="1"/>
  <c r="H87" i="7"/>
  <c r="E93" i="6"/>
  <c r="F99" i="18"/>
  <c r="E93" i="9"/>
  <c r="AG87" i="7"/>
  <c r="V93" i="9" s="1"/>
  <c r="W93" i="9" s="1"/>
  <c r="AE87" i="7"/>
  <c r="AH87" i="7"/>
  <c r="F99" i="19"/>
  <c r="J99" i="19" s="1"/>
  <c r="E93" i="15"/>
  <c r="AV87" i="7"/>
  <c r="AQ87" i="7"/>
  <c r="F99" i="20"/>
  <c r="J99" i="20" s="1"/>
  <c r="BM87" i="7"/>
  <c r="V90" i="5" s="1"/>
  <c r="BI87" i="7"/>
  <c r="E90" i="5"/>
  <c r="F99" i="24"/>
  <c r="E93" i="14"/>
  <c r="EF87" i="7"/>
  <c r="V93" i="14" s="1"/>
  <c r="W93" i="14" s="1"/>
  <c r="ED87" i="7"/>
  <c r="EG87" i="7"/>
  <c r="F100" i="16"/>
  <c r="E94" i="6"/>
  <c r="J88" i="7"/>
  <c r="V94" i="6" s="1"/>
  <c r="H88" i="7"/>
  <c r="K88" i="7"/>
  <c r="F100" i="18"/>
  <c r="J100" i="18" s="1"/>
  <c r="E94" i="9"/>
  <c r="AG88" i="7"/>
  <c r="V94" i="9" s="1"/>
  <c r="W94" i="9" s="1"/>
  <c r="AE88" i="7"/>
  <c r="AH88" i="7"/>
  <c r="F100" i="19"/>
  <c r="E94" i="15"/>
  <c r="AV88" i="7"/>
  <c r="AQ88" i="7"/>
  <c r="F100" i="20"/>
  <c r="BM88" i="7"/>
  <c r="V91" i="5" s="1"/>
  <c r="BI88" i="7"/>
  <c r="E91" i="5"/>
  <c r="F100" i="24"/>
  <c r="E94" i="14"/>
  <c r="EF88" i="7"/>
  <c r="V94" i="14" s="1"/>
  <c r="W94" i="14" s="1"/>
  <c r="ED88" i="7"/>
  <c r="EG88" i="7"/>
  <c r="F101" i="16"/>
  <c r="J101" i="16" s="1"/>
  <c r="J89" i="7"/>
  <c r="V95" i="6" s="1"/>
  <c r="H89" i="7"/>
  <c r="E95" i="6"/>
  <c r="F101" i="18"/>
  <c r="J101" i="18" s="1"/>
  <c r="E95" i="9"/>
  <c r="AG89" i="7"/>
  <c r="V95" i="9" s="1"/>
  <c r="W95" i="9" s="1"/>
  <c r="AE89" i="7"/>
  <c r="AH89" i="7"/>
  <c r="F101" i="19"/>
  <c r="J101" i="19" s="1"/>
  <c r="E95" i="15"/>
  <c r="AV89" i="7"/>
  <c r="AQ89" i="7"/>
  <c r="F101" i="21"/>
  <c r="CE89" i="7"/>
  <c r="V95" i="3" s="1"/>
  <c r="BZ89" i="7"/>
  <c r="E95" i="3"/>
  <c r="F101" i="22"/>
  <c r="E95" i="8"/>
  <c r="DJ89" i="7"/>
  <c r="V95" i="8" s="1"/>
  <c r="W95" i="8" s="1"/>
  <c r="DH89" i="7"/>
  <c r="DK89" i="7"/>
  <c r="F101" i="23"/>
  <c r="DV89" i="7"/>
  <c r="DT89" i="7"/>
  <c r="I101" i="23" s="1"/>
  <c r="DW89" i="7"/>
  <c r="F104" i="16"/>
  <c r="J92" i="7"/>
  <c r="V97" i="6" s="1"/>
  <c r="H92" i="7"/>
  <c r="E97" i="6"/>
  <c r="F104" i="18"/>
  <c r="J104" i="18" s="1"/>
  <c r="E97" i="9"/>
  <c r="AG92" i="7"/>
  <c r="V97" i="9" s="1"/>
  <c r="W97" i="9" s="1"/>
  <c r="AE92" i="7"/>
  <c r="AH92" i="7"/>
  <c r="F104" i="19"/>
  <c r="E97" i="15"/>
  <c r="AU92" i="7"/>
  <c r="V97" i="15" s="1"/>
  <c r="W97" i="15" s="1"/>
  <c r="AV92" i="7"/>
  <c r="AQ92" i="7"/>
  <c r="AW92" i="7"/>
  <c r="F104" i="20"/>
  <c r="BM92" i="7"/>
  <c r="V94" i="5" s="1"/>
  <c r="BI92" i="7"/>
  <c r="E94" i="5"/>
  <c r="F104" i="24"/>
  <c r="E97" i="14"/>
  <c r="EF92" i="7"/>
  <c r="V97" i="14" s="1"/>
  <c r="W97" i="14" s="1"/>
  <c r="ED92" i="7"/>
  <c r="EG92" i="7"/>
  <c r="F105" i="16"/>
  <c r="J105" i="16" s="1"/>
  <c r="J93" i="7"/>
  <c r="V98" i="6" s="1"/>
  <c r="H93" i="7"/>
  <c r="E98" i="6"/>
  <c r="F105" i="18"/>
  <c r="E98" i="9"/>
  <c r="AG93" i="7"/>
  <c r="V98" i="9" s="1"/>
  <c r="W98" i="9" s="1"/>
  <c r="AE93" i="7"/>
  <c r="AH93" i="7"/>
  <c r="F105" i="19"/>
  <c r="E98" i="15"/>
  <c r="AU93" i="7"/>
  <c r="V98" i="15" s="1"/>
  <c r="W98" i="15" s="1"/>
  <c r="AV93" i="7"/>
  <c r="AQ93" i="7"/>
  <c r="AW93" i="7"/>
  <c r="F105" i="20"/>
  <c r="J105" i="20" s="1"/>
  <c r="E95" i="5"/>
  <c r="BI93" i="7"/>
  <c r="F105" i="24"/>
  <c r="E98" i="14"/>
  <c r="EF93" i="7"/>
  <c r="V98" i="14" s="1"/>
  <c r="W98" i="14" s="1"/>
  <c r="ED93" i="7"/>
  <c r="EG93" i="7"/>
  <c r="F106" i="16"/>
  <c r="J94" i="7"/>
  <c r="V99" i="6" s="1"/>
  <c r="H94" i="7"/>
  <c r="E99" i="6"/>
  <c r="F106" i="18"/>
  <c r="J106" i="18" s="1"/>
  <c r="E99" i="9"/>
  <c r="AG94" i="7"/>
  <c r="V99" i="9" s="1"/>
  <c r="W99" i="9" s="1"/>
  <c r="AE94" i="7"/>
  <c r="AH94" i="7"/>
  <c r="F106" i="19"/>
  <c r="E99" i="15"/>
  <c r="AU94" i="7"/>
  <c r="V99" i="15" s="1"/>
  <c r="W99" i="15" s="1"/>
  <c r="AV94" i="7"/>
  <c r="AQ94" i="7"/>
  <c r="AW94" i="7"/>
  <c r="F106" i="20"/>
  <c r="E96" i="5"/>
  <c r="BI94" i="7"/>
  <c r="F106" i="24"/>
  <c r="E99" i="14"/>
  <c r="EF94" i="7"/>
  <c r="V99" i="14" s="1"/>
  <c r="W99" i="14" s="1"/>
  <c r="ED94" i="7"/>
  <c r="EG94" i="7"/>
  <c r="F107" i="16"/>
  <c r="J107" i="16" s="1"/>
  <c r="J95" i="7"/>
  <c r="V100" i="6" s="1"/>
  <c r="H95" i="7"/>
  <c r="E100" i="6"/>
  <c r="F107" i="18"/>
  <c r="E100" i="9"/>
  <c r="AG95" i="7"/>
  <c r="V100" i="9" s="1"/>
  <c r="W100" i="9" s="1"/>
  <c r="AE95" i="7"/>
  <c r="AH95" i="7"/>
  <c r="F107" i="19"/>
  <c r="E100" i="15"/>
  <c r="AU95" i="7"/>
  <c r="V100" i="15" s="1"/>
  <c r="W100" i="15" s="1"/>
  <c r="AV95" i="7"/>
  <c r="AQ95" i="7"/>
  <c r="AW95" i="7"/>
  <c r="F107" i="20"/>
  <c r="J107" i="20" s="1"/>
  <c r="E97" i="5"/>
  <c r="BI95" i="7"/>
  <c r="F107" i="24"/>
  <c r="E100" i="14"/>
  <c r="EF95" i="7"/>
  <c r="V100" i="14" s="1"/>
  <c r="W100" i="14" s="1"/>
  <c r="ED95" i="7"/>
  <c r="EG95" i="7"/>
  <c r="F108" i="16"/>
  <c r="J96" i="7"/>
  <c r="V101" i="6" s="1"/>
  <c r="H96" i="7"/>
  <c r="E101" i="6"/>
  <c r="F108" i="18"/>
  <c r="E101" i="9"/>
  <c r="AG96" i="7"/>
  <c r="V101" i="9" s="1"/>
  <c r="W101" i="9" s="1"/>
  <c r="AE96" i="7"/>
  <c r="AH96" i="7"/>
  <c r="F108" i="19"/>
  <c r="E101" i="15"/>
  <c r="AU96" i="7"/>
  <c r="V101" i="15" s="1"/>
  <c r="W101" i="15" s="1"/>
  <c r="AV96" i="7"/>
  <c r="AQ96" i="7"/>
  <c r="AW96" i="7"/>
  <c r="F108" i="20"/>
  <c r="E98" i="5"/>
  <c r="BI96" i="7"/>
  <c r="F108" i="24"/>
  <c r="E101" i="14"/>
  <c r="EF96" i="7"/>
  <c r="V101" i="14" s="1"/>
  <c r="W101" i="14" s="1"/>
  <c r="ED96" i="7"/>
  <c r="EG96" i="7"/>
  <c r="F109" i="16"/>
  <c r="J109" i="16" s="1"/>
  <c r="J97" i="7"/>
  <c r="V102" i="6" s="1"/>
  <c r="H97" i="7"/>
  <c r="E102" i="6"/>
  <c r="F109" i="18"/>
  <c r="E102" i="9"/>
  <c r="AG97" i="7"/>
  <c r="V102" i="9" s="1"/>
  <c r="W102" i="9" s="1"/>
  <c r="AE97" i="7"/>
  <c r="AH97" i="7"/>
  <c r="F109" i="19"/>
  <c r="E102" i="15"/>
  <c r="AU97" i="7"/>
  <c r="V102" i="15" s="1"/>
  <c r="W102" i="15" s="1"/>
  <c r="AV97" i="7"/>
  <c r="AQ97" i="7"/>
  <c r="AW97" i="7"/>
  <c r="F109" i="20"/>
  <c r="J109" i="20" s="1"/>
  <c r="E99" i="5"/>
  <c r="BI97" i="7"/>
  <c r="F109" i="24"/>
  <c r="E102" i="14"/>
  <c r="EF97" i="7"/>
  <c r="V102" i="14" s="1"/>
  <c r="W102" i="14" s="1"/>
  <c r="ED97" i="7"/>
  <c r="EG97" i="7"/>
  <c r="F110" i="16"/>
  <c r="J98" i="7"/>
  <c r="V103" i="6" s="1"/>
  <c r="H98" i="7"/>
  <c r="E103" i="6"/>
  <c r="F110" i="18"/>
  <c r="E103" i="9"/>
  <c r="AG98" i="7"/>
  <c r="V103" i="9" s="1"/>
  <c r="W103" i="9" s="1"/>
  <c r="AE98" i="7"/>
  <c r="AH98" i="7"/>
  <c r="F110" i="19"/>
  <c r="E103" i="15"/>
  <c r="AU98" i="7"/>
  <c r="V103" i="15" s="1"/>
  <c r="W103" i="15" s="1"/>
  <c r="AV98" i="7"/>
  <c r="AQ98" i="7"/>
  <c r="AW98" i="7"/>
  <c r="F110" i="20"/>
  <c r="E100" i="5"/>
  <c r="BI98" i="7"/>
  <c r="F110" i="24"/>
  <c r="E103" i="14"/>
  <c r="EF98" i="7"/>
  <c r="V103" i="14" s="1"/>
  <c r="W103" i="14" s="1"/>
  <c r="ED98" i="7"/>
  <c r="EG98" i="7"/>
  <c r="F113" i="17"/>
  <c r="J113" i="17" s="1"/>
  <c r="E105" i="10"/>
  <c r="Y105" i="10" s="1"/>
  <c r="U101" i="7"/>
  <c r="V105" i="10" s="1"/>
  <c r="R101" i="7"/>
  <c r="V101" i="7"/>
  <c r="F113" i="21"/>
  <c r="BZ101" i="7"/>
  <c r="E105" i="3"/>
  <c r="F113" i="22"/>
  <c r="E105" i="8"/>
  <c r="DJ101" i="7"/>
  <c r="V105" i="8" s="1"/>
  <c r="W105" i="8" s="1"/>
  <c r="DH101" i="7"/>
  <c r="DK101" i="7"/>
  <c r="F113" i="23"/>
  <c r="DV101" i="7"/>
  <c r="DT101" i="7"/>
  <c r="I113" i="23" s="1"/>
  <c r="DW101" i="7"/>
  <c r="F114" i="17"/>
  <c r="E106" i="10"/>
  <c r="U102" i="7"/>
  <c r="V106" i="10" s="1"/>
  <c r="W106" i="10" s="1"/>
  <c r="R102" i="7"/>
  <c r="V102" i="7"/>
  <c r="F114" i="21"/>
  <c r="CE102" i="7"/>
  <c r="V106" i="3" s="1"/>
  <c r="BZ102" i="7"/>
  <c r="E106" i="3"/>
  <c r="F114" i="22"/>
  <c r="E106" i="8"/>
  <c r="DJ102" i="7"/>
  <c r="V106" i="8" s="1"/>
  <c r="W106" i="8" s="1"/>
  <c r="DH102" i="7"/>
  <c r="DK102" i="7"/>
  <c r="F114" i="23"/>
  <c r="J114" i="23" s="1"/>
  <c r="DV102" i="7"/>
  <c r="DT102" i="7"/>
  <c r="I114" i="23" s="1"/>
  <c r="DW102" i="7"/>
  <c r="F116" i="16"/>
  <c r="J116" i="16" s="1"/>
  <c r="E108" i="6"/>
  <c r="J104" i="7"/>
  <c r="V108" i="6" s="1"/>
  <c r="H104" i="7"/>
  <c r="K104" i="7"/>
  <c r="F116" i="18"/>
  <c r="J116" i="18" s="1"/>
  <c r="E108" i="9"/>
  <c r="AG104" i="7"/>
  <c r="V108" i="9" s="1"/>
  <c r="W108" i="9" s="1"/>
  <c r="AE104" i="7"/>
  <c r="AH104" i="7"/>
  <c r="F116" i="19"/>
  <c r="E108" i="15"/>
  <c r="AU104" i="7"/>
  <c r="V108" i="15" s="1"/>
  <c r="W108" i="15" s="1"/>
  <c r="AV104" i="7"/>
  <c r="AQ104" i="7"/>
  <c r="AW104" i="7"/>
  <c r="F116" i="20"/>
  <c r="J116" i="20" s="1"/>
  <c r="E105" i="5"/>
  <c r="BI104" i="7"/>
  <c r="F116" i="24"/>
  <c r="E108" i="14"/>
  <c r="EF104" i="7"/>
  <c r="V108" i="14" s="1"/>
  <c r="W108" i="14" s="1"/>
  <c r="ED104" i="7"/>
  <c r="EG104" i="7"/>
  <c r="F117" i="16"/>
  <c r="J105" i="7"/>
  <c r="V109" i="6" s="1"/>
  <c r="H105" i="7"/>
  <c r="E109" i="6"/>
  <c r="F117" i="18"/>
  <c r="E109" i="9"/>
  <c r="AG105" i="7"/>
  <c r="V109" i="9" s="1"/>
  <c r="W109" i="9" s="1"/>
  <c r="AE105" i="7"/>
  <c r="AH105" i="7"/>
  <c r="F117" i="19"/>
  <c r="E109" i="15"/>
  <c r="AU105" i="7"/>
  <c r="V109" i="15" s="1"/>
  <c r="W109" i="15" s="1"/>
  <c r="AV105" i="7"/>
  <c r="AQ105" i="7"/>
  <c r="AW105" i="7"/>
  <c r="F117" i="20"/>
  <c r="E106" i="5"/>
  <c r="BI105" i="7"/>
  <c r="F117" i="24"/>
  <c r="E109" i="14"/>
  <c r="EF105" i="7"/>
  <c r="V109" i="14" s="1"/>
  <c r="W109" i="14" s="1"/>
  <c r="ED105" i="7"/>
  <c r="EG105" i="7"/>
  <c r="F118" i="16"/>
  <c r="J118" i="16" s="1"/>
  <c r="J106" i="7"/>
  <c r="V110" i="6" s="1"/>
  <c r="H106" i="7"/>
  <c r="E110" i="6"/>
  <c r="F118" i="18"/>
  <c r="E110" i="9"/>
  <c r="AG106" i="7"/>
  <c r="V110" i="9" s="1"/>
  <c r="W110" i="9" s="1"/>
  <c r="AE106" i="7"/>
  <c r="AH106" i="7"/>
  <c r="F118" i="19"/>
  <c r="E110" i="15"/>
  <c r="AU106" i="7"/>
  <c r="V110" i="15" s="1"/>
  <c r="W110" i="15" s="1"/>
  <c r="AV106" i="7"/>
  <c r="AQ106" i="7"/>
  <c r="AW106" i="7"/>
  <c r="F118" i="20"/>
  <c r="BM106" i="7"/>
  <c r="V107" i="5" s="1"/>
  <c r="W107" i="5" s="1"/>
  <c r="BI106" i="7"/>
  <c r="E107" i="5"/>
  <c r="F118" i="24"/>
  <c r="E110" i="14"/>
  <c r="EF106" i="7"/>
  <c r="V110" i="14" s="1"/>
  <c r="W110" i="14" s="1"/>
  <c r="ED106" i="7"/>
  <c r="EG106" i="7"/>
  <c r="F119" i="16"/>
  <c r="J107" i="7"/>
  <c r="V111" i="6" s="1"/>
  <c r="H107" i="7"/>
  <c r="E111" i="6"/>
  <c r="F119" i="18"/>
  <c r="E111" i="9"/>
  <c r="AG107" i="7"/>
  <c r="V111" i="9" s="1"/>
  <c r="W111" i="9" s="1"/>
  <c r="AE107" i="7"/>
  <c r="AH107" i="7"/>
  <c r="F119" i="19"/>
  <c r="E111" i="15"/>
  <c r="AU107" i="7"/>
  <c r="V111" i="15" s="1"/>
  <c r="W111" i="15" s="1"/>
  <c r="AV107" i="7"/>
  <c r="AQ107" i="7"/>
  <c r="AW107" i="7"/>
  <c r="F119" i="20"/>
  <c r="E108" i="5"/>
  <c r="BI107" i="7"/>
  <c r="F119" i="24"/>
  <c r="E111" i="14"/>
  <c r="EF107" i="7"/>
  <c r="V111" i="14" s="1"/>
  <c r="W111" i="14" s="1"/>
  <c r="ED107" i="7"/>
  <c r="EG107" i="7"/>
  <c r="F120" i="16"/>
  <c r="J120" i="16" s="1"/>
  <c r="E112" i="6"/>
  <c r="J108" i="7"/>
  <c r="V112" i="6" s="1"/>
  <c r="H108" i="7"/>
  <c r="K108" i="7"/>
  <c r="F120" i="18"/>
  <c r="J120" i="18" s="1"/>
  <c r="E112" i="9"/>
  <c r="AG108" i="7"/>
  <c r="V112" i="9" s="1"/>
  <c r="W112" i="9" s="1"/>
  <c r="AE108" i="7"/>
  <c r="AH108" i="7"/>
  <c r="F120" i="19"/>
  <c r="E112" i="15"/>
  <c r="AU108" i="7"/>
  <c r="V112" i="15" s="1"/>
  <c r="W112" i="15" s="1"/>
  <c r="AV108" i="7"/>
  <c r="AQ108" i="7"/>
  <c r="AW108" i="7"/>
  <c r="F120" i="20"/>
  <c r="J120" i="20" s="1"/>
  <c r="E109" i="5"/>
  <c r="BI108" i="7"/>
  <c r="F120" i="24"/>
  <c r="E112" i="14"/>
  <c r="EF108" i="7"/>
  <c r="V112" i="14" s="1"/>
  <c r="W112" i="14" s="1"/>
  <c r="ED108" i="7"/>
  <c r="EG108" i="7"/>
  <c r="F121" i="16"/>
  <c r="E113" i="6"/>
  <c r="J109" i="7"/>
  <c r="V113" i="6" s="1"/>
  <c r="H109" i="7"/>
  <c r="K109" i="7"/>
  <c r="F121" i="18"/>
  <c r="J121" i="18" s="1"/>
  <c r="E113" i="9"/>
  <c r="AG109" i="7"/>
  <c r="V113" i="9" s="1"/>
  <c r="W113" i="9" s="1"/>
  <c r="AE109" i="7"/>
  <c r="AH109" i="7"/>
  <c r="F121" i="19"/>
  <c r="E113" i="15"/>
  <c r="AU109" i="7"/>
  <c r="V113" i="15" s="1"/>
  <c r="W113" i="15" s="1"/>
  <c r="AV109" i="7"/>
  <c r="AQ109" i="7"/>
  <c r="AW109" i="7"/>
  <c r="F121" i="20"/>
  <c r="E110" i="5"/>
  <c r="BI109" i="7"/>
  <c r="F121" i="24"/>
  <c r="E113" i="14"/>
  <c r="EF109" i="7"/>
  <c r="V113" i="14" s="1"/>
  <c r="W113" i="14" s="1"/>
  <c r="ED109" i="7"/>
  <c r="EG109" i="7"/>
  <c r="F123" i="17"/>
  <c r="E115" i="10"/>
  <c r="U111" i="7"/>
  <c r="V115" i="10" s="1"/>
  <c r="W115" i="10" s="1"/>
  <c r="R111" i="7"/>
  <c r="V111" i="7"/>
  <c r="F123" i="21"/>
  <c r="BZ111" i="7"/>
  <c r="E115" i="3"/>
  <c r="F123" i="22"/>
  <c r="E115" i="8"/>
  <c r="DJ111" i="7"/>
  <c r="V115" i="8" s="1"/>
  <c r="W115" i="8" s="1"/>
  <c r="DH111" i="7"/>
  <c r="F123" i="24"/>
  <c r="E115" i="14"/>
  <c r="EF111" i="7"/>
  <c r="V115" i="14" s="1"/>
  <c r="W115" i="14" s="1"/>
  <c r="ED111" i="7"/>
  <c r="EG111" i="7"/>
  <c r="F124" i="16"/>
  <c r="E116" i="6"/>
  <c r="J112" i="7"/>
  <c r="V116" i="6" s="1"/>
  <c r="W116" i="6" s="1"/>
  <c r="H112" i="7"/>
  <c r="K112" i="7"/>
  <c r="F124" i="18"/>
  <c r="J124" i="18" s="1"/>
  <c r="E116" i="9"/>
  <c r="AG112" i="7"/>
  <c r="V116" i="9" s="1"/>
  <c r="AE112" i="7"/>
  <c r="AH112" i="7"/>
  <c r="F124" i="19"/>
  <c r="J124" i="19" s="1"/>
  <c r="E116" i="15"/>
  <c r="AQ112" i="7"/>
  <c r="F124" i="20"/>
  <c r="E113" i="5"/>
  <c r="BI112" i="7"/>
  <c r="DK112" i="7"/>
  <c r="F124" i="23"/>
  <c r="DV112" i="7"/>
  <c r="DT112" i="7"/>
  <c r="I124" i="23" s="1"/>
  <c r="DW112" i="7"/>
  <c r="F125" i="17"/>
  <c r="J125" i="17" s="1"/>
  <c r="E117" i="10"/>
  <c r="Y117" i="10" s="1"/>
  <c r="U113" i="7"/>
  <c r="V117" i="10" s="1"/>
  <c r="W117" i="10" s="1"/>
  <c r="R113" i="7"/>
  <c r="V113" i="7"/>
  <c r="F125" i="21"/>
  <c r="CE113" i="7"/>
  <c r="V117" i="3" s="1"/>
  <c r="BZ113" i="7"/>
  <c r="E117" i="3"/>
  <c r="F125" i="22"/>
  <c r="E117" i="8"/>
  <c r="DJ113" i="7"/>
  <c r="V117" i="8" s="1"/>
  <c r="W117" i="8" s="1"/>
  <c r="DH113" i="7"/>
  <c r="DK113" i="7"/>
  <c r="F125" i="23"/>
  <c r="DV113" i="7"/>
  <c r="DT113" i="7"/>
  <c r="I125" i="23" s="1"/>
  <c r="DW113" i="7"/>
  <c r="F127" i="16"/>
  <c r="J115" i="7"/>
  <c r="V119" i="6" s="1"/>
  <c r="H115" i="7"/>
  <c r="E119" i="6"/>
  <c r="F127" i="18"/>
  <c r="J127" i="18" s="1"/>
  <c r="E119" i="9"/>
  <c r="AG115" i="7"/>
  <c r="V119" i="9" s="1"/>
  <c r="W119" i="9" s="1"/>
  <c r="AE115" i="7"/>
  <c r="AH115" i="7"/>
  <c r="F127" i="19"/>
  <c r="J127" i="19" s="1"/>
  <c r="E119" i="15"/>
  <c r="AV115" i="7"/>
  <c r="AQ115" i="7"/>
  <c r="F127" i="20"/>
  <c r="BM115" i="7"/>
  <c r="V116" i="5" s="1"/>
  <c r="BI115" i="7"/>
  <c r="E116" i="5"/>
  <c r="F127" i="24"/>
  <c r="E119" i="14"/>
  <c r="EF115" i="7"/>
  <c r="V119" i="14" s="1"/>
  <c r="W119" i="14" s="1"/>
  <c r="ED115" i="7"/>
  <c r="EG115" i="7"/>
  <c r="F128" i="16"/>
  <c r="J128" i="16" s="1"/>
  <c r="E120" i="6"/>
  <c r="J116" i="7"/>
  <c r="V120" i="6" s="1"/>
  <c r="H116" i="7"/>
  <c r="K116" i="7"/>
  <c r="F128" i="18"/>
  <c r="J128" i="18" s="1"/>
  <c r="E120" i="9"/>
  <c r="AG116" i="7"/>
  <c r="V120" i="9" s="1"/>
  <c r="W120" i="9" s="1"/>
  <c r="AE116" i="7"/>
  <c r="AH116" i="7"/>
  <c r="F128" i="19"/>
  <c r="E120" i="15"/>
  <c r="AV116" i="7"/>
  <c r="AQ116" i="7"/>
  <c r="F128" i="20"/>
  <c r="J128" i="20" s="1"/>
  <c r="BM116" i="7"/>
  <c r="V117" i="5" s="1"/>
  <c r="BI116" i="7"/>
  <c r="E117" i="5"/>
  <c r="F128" i="24"/>
  <c r="E120" i="14"/>
  <c r="EF116" i="7"/>
  <c r="V120" i="14" s="1"/>
  <c r="W120" i="14" s="1"/>
  <c r="ED116" i="7"/>
  <c r="EG116" i="7"/>
  <c r="F129" i="16"/>
  <c r="J117" i="7"/>
  <c r="V121" i="6" s="1"/>
  <c r="H117" i="7"/>
  <c r="E121" i="6"/>
  <c r="F129" i="18"/>
  <c r="J129" i="18" s="1"/>
  <c r="E121" i="9"/>
  <c r="AG117" i="7"/>
  <c r="V121" i="9" s="1"/>
  <c r="W121" i="9" s="1"/>
  <c r="AE117" i="7"/>
  <c r="AH117" i="7"/>
  <c r="F129" i="19"/>
  <c r="J129" i="19" s="1"/>
  <c r="E121" i="15"/>
  <c r="AV117" i="7"/>
  <c r="AQ117" i="7"/>
  <c r="F129" i="20"/>
  <c r="BM117" i="7"/>
  <c r="V118" i="5" s="1"/>
  <c r="BI117" i="7"/>
  <c r="E118" i="5"/>
  <c r="F129" i="24"/>
  <c r="E121" i="14"/>
  <c r="EF117" i="7"/>
  <c r="V121" i="14" s="1"/>
  <c r="W121" i="14" s="1"/>
  <c r="ED117" i="7"/>
  <c r="EG117" i="7"/>
  <c r="F130" i="16"/>
  <c r="J130" i="16" s="1"/>
  <c r="E122" i="6"/>
  <c r="J118" i="7"/>
  <c r="V122" i="6" s="1"/>
  <c r="H118" i="7"/>
  <c r="K118" i="7"/>
  <c r="F130" i="18"/>
  <c r="J130" i="18" s="1"/>
  <c r="E122" i="9"/>
  <c r="AG118" i="7"/>
  <c r="V122" i="9" s="1"/>
  <c r="W122" i="9" s="1"/>
  <c r="AE118" i="7"/>
  <c r="AH118" i="7"/>
  <c r="F130" i="19"/>
  <c r="E122" i="15"/>
  <c r="AV118" i="7"/>
  <c r="AQ118" i="7"/>
  <c r="F130" i="20"/>
  <c r="BM118" i="7"/>
  <c r="V119" i="5" s="1"/>
  <c r="W119" i="5" s="1"/>
  <c r="BI118" i="7"/>
  <c r="E119" i="5"/>
  <c r="F130" i="24"/>
  <c r="E122" i="14"/>
  <c r="EF118" i="7"/>
  <c r="V122" i="14" s="1"/>
  <c r="W122" i="14" s="1"/>
  <c r="ED118" i="7"/>
  <c r="EG118" i="7"/>
  <c r="F131" i="16"/>
  <c r="J119" i="7"/>
  <c r="V123" i="6" s="1"/>
  <c r="H119" i="7"/>
  <c r="E123" i="6"/>
  <c r="F131" i="18"/>
  <c r="J131" i="18" s="1"/>
  <c r="E123" i="9"/>
  <c r="AG119" i="7"/>
  <c r="V123" i="9" s="1"/>
  <c r="W123" i="9" s="1"/>
  <c r="AE119" i="7"/>
  <c r="AH119" i="7"/>
  <c r="F131" i="19"/>
  <c r="J131" i="19" s="1"/>
  <c r="E123" i="15"/>
  <c r="AV119" i="7"/>
  <c r="AQ119" i="7"/>
  <c r="F131" i="20"/>
  <c r="E120" i="5"/>
  <c r="BI119" i="7"/>
  <c r="F131" i="24"/>
  <c r="E123" i="14"/>
  <c r="EF119" i="7"/>
  <c r="V123" i="14" s="1"/>
  <c r="W123" i="14" s="1"/>
  <c r="ED119" i="7"/>
  <c r="EG119" i="7"/>
  <c r="F132" i="16"/>
  <c r="J132" i="16" s="1"/>
  <c r="E124" i="6"/>
  <c r="J120" i="7"/>
  <c r="V124" i="6" s="1"/>
  <c r="H120" i="7"/>
  <c r="K120" i="7"/>
  <c r="F132" i="18"/>
  <c r="J132" i="18" s="1"/>
  <c r="E124" i="9"/>
  <c r="AG120" i="7"/>
  <c r="V124" i="9" s="1"/>
  <c r="W124" i="9" s="1"/>
  <c r="AE120" i="7"/>
  <c r="AH120" i="7"/>
  <c r="F132" i="19"/>
  <c r="E124" i="15"/>
  <c r="AU120" i="7"/>
  <c r="V124" i="15" s="1"/>
  <c r="W124" i="15" s="1"/>
  <c r="AV120" i="7"/>
  <c r="AQ120" i="7"/>
  <c r="AW120" i="7"/>
  <c r="F132" i="20"/>
  <c r="BM120" i="7"/>
  <c r="V121" i="5" s="1"/>
  <c r="W121" i="5" s="1"/>
  <c r="BI120" i="7"/>
  <c r="E121" i="5"/>
  <c r="F132" i="24"/>
  <c r="E124" i="14"/>
  <c r="EF120" i="7"/>
  <c r="V124" i="14" s="1"/>
  <c r="W124" i="14" s="1"/>
  <c r="ED120" i="7"/>
  <c r="EG120" i="7"/>
  <c r="F133" i="16"/>
  <c r="J121" i="7"/>
  <c r="V125" i="6" s="1"/>
  <c r="H121" i="7"/>
  <c r="E125" i="6"/>
  <c r="F133" i="18"/>
  <c r="J133" i="18" s="1"/>
  <c r="E125" i="9"/>
  <c r="AG121" i="7"/>
  <c r="V125" i="9" s="1"/>
  <c r="W125" i="9" s="1"/>
  <c r="AE121" i="7"/>
  <c r="AH121" i="7"/>
  <c r="F133" i="19"/>
  <c r="E125" i="15"/>
  <c r="AU121" i="7"/>
  <c r="V125" i="15" s="1"/>
  <c r="W125" i="15" s="1"/>
  <c r="AV121" i="7"/>
  <c r="AQ121" i="7"/>
  <c r="AW121" i="7"/>
  <c r="F133" i="20"/>
  <c r="E122" i="5"/>
  <c r="BI121" i="7"/>
  <c r="F133" i="24"/>
  <c r="E125" i="14"/>
  <c r="EF121" i="7"/>
  <c r="V125" i="14" s="1"/>
  <c r="W125" i="14" s="1"/>
  <c r="ED121" i="7"/>
  <c r="EG121" i="7"/>
  <c r="F134" i="16"/>
  <c r="J134" i="16" s="1"/>
  <c r="J122" i="7"/>
  <c r="V126" i="6" s="1"/>
  <c r="H122" i="7"/>
  <c r="E126" i="6"/>
  <c r="V122" i="7"/>
  <c r="AH122" i="7"/>
  <c r="F134" i="19"/>
  <c r="E126" i="15"/>
  <c r="AU122" i="7"/>
  <c r="V126" i="15" s="1"/>
  <c r="W126" i="15" s="1"/>
  <c r="AV122" i="7"/>
  <c r="AQ122" i="7"/>
  <c r="DW122" i="7"/>
  <c r="F135" i="16"/>
  <c r="E127" i="6"/>
  <c r="J123" i="7"/>
  <c r="V127" i="6" s="1"/>
  <c r="H123" i="7"/>
  <c r="K123" i="7"/>
  <c r="F135" i="18"/>
  <c r="J135" i="18" s="1"/>
  <c r="E127" i="9"/>
  <c r="AG123" i="7"/>
  <c r="V127" i="9" s="1"/>
  <c r="W127" i="9" s="1"/>
  <c r="AE123" i="7"/>
  <c r="AH123" i="7"/>
  <c r="F135" i="19"/>
  <c r="J135" i="19" s="1"/>
  <c r="E127" i="15"/>
  <c r="AV123" i="7"/>
  <c r="AQ123" i="7"/>
  <c r="F135" i="20"/>
  <c r="E124" i="5"/>
  <c r="BI123" i="7"/>
  <c r="F135" i="24"/>
  <c r="E127" i="14"/>
  <c r="EF123" i="7"/>
  <c r="V127" i="14" s="1"/>
  <c r="W127" i="14" s="1"/>
  <c r="ED123" i="7"/>
  <c r="EG123" i="7"/>
  <c r="F138" i="17"/>
  <c r="J138" i="17" s="1"/>
  <c r="E129" i="10"/>
  <c r="U126" i="7"/>
  <c r="V129" i="10" s="1"/>
  <c r="R126" i="7"/>
  <c r="V126" i="7"/>
  <c r="F138" i="21"/>
  <c r="J138" i="21" s="1"/>
  <c r="BZ126" i="7"/>
  <c r="E129" i="3"/>
  <c r="F138" i="22"/>
  <c r="E129" i="8"/>
  <c r="DJ126" i="7"/>
  <c r="V129" i="8" s="1"/>
  <c r="W129" i="8" s="1"/>
  <c r="DH126" i="7"/>
  <c r="DK126" i="7"/>
  <c r="F138" i="23"/>
  <c r="DV126" i="7"/>
  <c r="DT126" i="7"/>
  <c r="I138" i="23" s="1"/>
  <c r="DW126" i="7"/>
  <c r="F139" i="17"/>
  <c r="E130" i="10"/>
  <c r="Y130" i="10" s="1"/>
  <c r="U127" i="7"/>
  <c r="V130" i="10" s="1"/>
  <c r="W130" i="10" s="1"/>
  <c r="R127" i="7"/>
  <c r="V127" i="7"/>
  <c r="F139" i="21"/>
  <c r="J139" i="21" s="1"/>
  <c r="CE127" i="7"/>
  <c r="V130" i="3" s="1"/>
  <c r="BZ127" i="7"/>
  <c r="E130" i="3"/>
  <c r="F139" i="22"/>
  <c r="E130" i="8"/>
  <c r="DJ127" i="7"/>
  <c r="V130" i="8" s="1"/>
  <c r="W130" i="8" s="1"/>
  <c r="DH127" i="7"/>
  <c r="DK127" i="7"/>
  <c r="F139" i="23"/>
  <c r="J139" i="23" s="1"/>
  <c r="DV127" i="7"/>
  <c r="DT127" i="7"/>
  <c r="I139" i="23" s="1"/>
  <c r="DW127" i="7"/>
  <c r="F140" i="17"/>
  <c r="E131" i="10"/>
  <c r="U128" i="7"/>
  <c r="V131" i="10" s="1"/>
  <c r="W131" i="10" s="1"/>
  <c r="R128" i="7"/>
  <c r="V128" i="7"/>
  <c r="F140" i="21"/>
  <c r="J140" i="21" s="1"/>
  <c r="BZ128" i="7"/>
  <c r="E131" i="3"/>
  <c r="F140" i="22"/>
  <c r="E131" i="8"/>
  <c r="DJ128" i="7"/>
  <c r="V131" i="8" s="1"/>
  <c r="W131" i="8" s="1"/>
  <c r="DH128" i="7"/>
  <c r="DK128" i="7"/>
  <c r="F140" i="23"/>
  <c r="DV128" i="7"/>
  <c r="DT128" i="7"/>
  <c r="I140" i="23" s="1"/>
  <c r="DW128" i="7"/>
  <c r="F141" i="17"/>
  <c r="E132" i="10"/>
  <c r="Y132" i="10" s="1"/>
  <c r="U129" i="7"/>
  <c r="V132" i="10" s="1"/>
  <c r="W132" i="10" s="1"/>
  <c r="R129" i="7"/>
  <c r="V129" i="7"/>
  <c r="F141" i="21"/>
  <c r="J141" i="21" s="1"/>
  <c r="CE129" i="7"/>
  <c r="V132" i="3" s="1"/>
  <c r="BZ129" i="7"/>
  <c r="E132" i="3"/>
  <c r="F141" i="22"/>
  <c r="E132" i="8"/>
  <c r="DJ129" i="7"/>
  <c r="V132" i="8" s="1"/>
  <c r="W132" i="8" s="1"/>
  <c r="DH129" i="7"/>
  <c r="DK129" i="7"/>
  <c r="F141" i="23"/>
  <c r="DV129" i="7"/>
  <c r="DT129" i="7"/>
  <c r="I141" i="23" s="1"/>
  <c r="DW129" i="7"/>
  <c r="F142" i="17"/>
  <c r="J142" i="17" s="1"/>
  <c r="E133" i="10"/>
  <c r="U130" i="7"/>
  <c r="V133" i="10" s="1"/>
  <c r="R130" i="7"/>
  <c r="V130" i="7"/>
  <c r="F142" i="21"/>
  <c r="J142" i="21" s="1"/>
  <c r="BZ130" i="7"/>
  <c r="E133" i="3"/>
  <c r="F142" i="22"/>
  <c r="E133" i="8"/>
  <c r="DJ130" i="7"/>
  <c r="V133" i="8" s="1"/>
  <c r="W133" i="8" s="1"/>
  <c r="DH130" i="7"/>
  <c r="DK130" i="7"/>
  <c r="F142" i="23"/>
  <c r="DV130" i="7"/>
  <c r="DT130" i="7"/>
  <c r="I142" i="23" s="1"/>
  <c r="DW130" i="7"/>
  <c r="F143" i="17"/>
  <c r="E134" i="10"/>
  <c r="Y134" i="10" s="1"/>
  <c r="U131" i="7"/>
  <c r="V134" i="10" s="1"/>
  <c r="W134" i="10" s="1"/>
  <c r="R131" i="7"/>
  <c r="V131" i="7"/>
  <c r="F143" i="21"/>
  <c r="J143" i="21" s="1"/>
  <c r="CE131" i="7"/>
  <c r="CF131" i="7" s="1"/>
  <c r="BZ131" i="7"/>
  <c r="E134" i="3"/>
  <c r="F143" i="22"/>
  <c r="E134" i="8"/>
  <c r="DJ131" i="7"/>
  <c r="V134" i="8" s="1"/>
  <c r="W134" i="8" s="1"/>
  <c r="DH131" i="7"/>
  <c r="DK131" i="7"/>
  <c r="F143" i="23"/>
  <c r="DV131" i="7"/>
  <c r="DT131" i="7"/>
  <c r="I143" i="23" s="1"/>
  <c r="DW131" i="7"/>
  <c r="F144" i="17"/>
  <c r="J144" i="17" s="1"/>
  <c r="E135" i="10"/>
  <c r="U132" i="7"/>
  <c r="V135" i="10" s="1"/>
  <c r="R132" i="7"/>
  <c r="V132" i="7"/>
  <c r="F144" i="21"/>
  <c r="J144" i="21" s="1"/>
  <c r="BZ132" i="7"/>
  <c r="E135" i="3"/>
  <c r="F144" i="22"/>
  <c r="E135" i="8"/>
  <c r="DJ132" i="7"/>
  <c r="V135" i="8" s="1"/>
  <c r="W135" i="8" s="1"/>
  <c r="DH132" i="7"/>
  <c r="DK132" i="7"/>
  <c r="F144" i="23"/>
  <c r="DV132" i="7"/>
  <c r="DT132" i="7"/>
  <c r="I144" i="23" s="1"/>
  <c r="DW132" i="7"/>
  <c r="F145" i="17"/>
  <c r="E136" i="10"/>
  <c r="Y136" i="10" s="1"/>
  <c r="U133" i="7"/>
  <c r="V136" i="10" s="1"/>
  <c r="W136" i="10" s="1"/>
  <c r="R133" i="7"/>
  <c r="V133" i="7"/>
  <c r="F145" i="21"/>
  <c r="J145" i="21" s="1"/>
  <c r="CE133" i="7"/>
  <c r="V136" i="3" s="1"/>
  <c r="BZ133" i="7"/>
  <c r="E136" i="3"/>
  <c r="F145" i="22"/>
  <c r="E136" i="8"/>
  <c r="DJ133" i="7"/>
  <c r="V136" i="8" s="1"/>
  <c r="W136" i="8" s="1"/>
  <c r="DH133" i="7"/>
  <c r="DK133" i="7"/>
  <c r="F145" i="23"/>
  <c r="DV133" i="7"/>
  <c r="DT133" i="7"/>
  <c r="I145" i="23" s="1"/>
  <c r="DW133" i="7"/>
  <c r="F146" i="17"/>
  <c r="J146" i="17" s="1"/>
  <c r="E137" i="10"/>
  <c r="U134" i="7"/>
  <c r="V137" i="10" s="1"/>
  <c r="R134" i="7"/>
  <c r="V134" i="7"/>
  <c r="F146" i="21"/>
  <c r="J146" i="21" s="1"/>
  <c r="BZ134" i="7"/>
  <c r="E137" i="3"/>
  <c r="F146" i="22"/>
  <c r="E137" i="8"/>
  <c r="DJ134" i="7"/>
  <c r="V137" i="8" s="1"/>
  <c r="W137" i="8" s="1"/>
  <c r="DH134" i="7"/>
  <c r="DK134" i="7"/>
  <c r="F146" i="23"/>
  <c r="DV134" i="7"/>
  <c r="DT134" i="7"/>
  <c r="I146" i="23" s="1"/>
  <c r="DW134" i="7"/>
  <c r="F147" i="17"/>
  <c r="E138" i="10"/>
  <c r="U135" i="7"/>
  <c r="V138" i="10" s="1"/>
  <c r="W138" i="10" s="1"/>
  <c r="R135" i="7"/>
  <c r="V135" i="7"/>
  <c r="F147" i="21"/>
  <c r="J147" i="21" s="1"/>
  <c r="CE135" i="7"/>
  <c r="V138" i="3" s="1"/>
  <c r="BZ135" i="7"/>
  <c r="E138" i="3"/>
  <c r="F147" i="22"/>
  <c r="E138" i="8"/>
  <c r="DJ135" i="7"/>
  <c r="V138" i="8" s="1"/>
  <c r="W138" i="8" s="1"/>
  <c r="DH135" i="7"/>
  <c r="DK135" i="7"/>
  <c r="F147" i="23"/>
  <c r="DV135" i="7"/>
  <c r="DT135" i="7"/>
  <c r="I147" i="23" s="1"/>
  <c r="DW135" i="7"/>
  <c r="F148" i="17"/>
  <c r="J148" i="17" s="1"/>
  <c r="E139" i="10"/>
  <c r="U136" i="7"/>
  <c r="V139" i="10" s="1"/>
  <c r="R136" i="7"/>
  <c r="V136" i="7"/>
  <c r="F148" i="21"/>
  <c r="J148" i="21" s="1"/>
  <c r="BZ136" i="7"/>
  <c r="E139" i="3"/>
  <c r="F148" i="22"/>
  <c r="E139" i="8"/>
  <c r="DJ136" i="7"/>
  <c r="V139" i="8" s="1"/>
  <c r="W139" i="8" s="1"/>
  <c r="DH136" i="7"/>
  <c r="DK136" i="7"/>
  <c r="F148" i="23"/>
  <c r="DV136" i="7"/>
  <c r="DT136" i="7"/>
  <c r="I148" i="23" s="1"/>
  <c r="DW136" i="7"/>
  <c r="F149" i="17"/>
  <c r="E140" i="10"/>
  <c r="Y140" i="10" s="1"/>
  <c r="U137" i="7"/>
  <c r="V140" i="10" s="1"/>
  <c r="W140" i="10" s="1"/>
  <c r="R137" i="7"/>
  <c r="V137" i="7"/>
  <c r="F149" i="21"/>
  <c r="CE137" i="7"/>
  <c r="V140" i="3" s="1"/>
  <c r="W140" i="3" s="1"/>
  <c r="BZ137" i="7"/>
  <c r="E140" i="3"/>
  <c r="F149" i="22"/>
  <c r="E140" i="8"/>
  <c r="DJ137" i="7"/>
  <c r="V140" i="8" s="1"/>
  <c r="W140" i="8" s="1"/>
  <c r="DH137" i="7"/>
  <c r="DK137" i="7"/>
  <c r="F149" i="23"/>
  <c r="DV137" i="7"/>
  <c r="DT137" i="7"/>
  <c r="I149" i="23" s="1"/>
  <c r="DW137" i="7"/>
  <c r="F150" i="17"/>
  <c r="J150" i="17" s="1"/>
  <c r="E141" i="10"/>
  <c r="U138" i="7"/>
  <c r="V141" i="10" s="1"/>
  <c r="R138" i="7"/>
  <c r="V138" i="7"/>
  <c r="F150" i="21"/>
  <c r="J150" i="21" s="1"/>
  <c r="BZ138" i="7"/>
  <c r="E141" i="3"/>
  <c r="F150" i="22"/>
  <c r="E141" i="8"/>
  <c r="DJ138" i="7"/>
  <c r="V141" i="8" s="1"/>
  <c r="W141" i="8" s="1"/>
  <c r="DH138" i="7"/>
  <c r="DK138" i="7"/>
  <c r="F150" i="23"/>
  <c r="DV138" i="7"/>
  <c r="DT138" i="7"/>
  <c r="I150" i="23" s="1"/>
  <c r="DW138" i="7"/>
  <c r="F151" i="17"/>
  <c r="E142" i="10"/>
  <c r="U139" i="7"/>
  <c r="V142" i="10" s="1"/>
  <c r="W142" i="10" s="1"/>
  <c r="R139" i="7"/>
  <c r="V139" i="7"/>
  <c r="F151" i="21"/>
  <c r="CE139" i="7"/>
  <c r="V142" i="3" s="1"/>
  <c r="W142" i="3" s="1"/>
  <c r="BZ139" i="7"/>
  <c r="E142" i="3"/>
  <c r="F151" i="22"/>
  <c r="E142" i="8"/>
  <c r="DJ139" i="7"/>
  <c r="V142" i="8" s="1"/>
  <c r="W142" i="8" s="1"/>
  <c r="DH139" i="7"/>
  <c r="DK139" i="7"/>
  <c r="F151" i="23"/>
  <c r="DV139" i="7"/>
  <c r="DT139" i="7"/>
  <c r="I151" i="23" s="1"/>
  <c r="DW139" i="7"/>
  <c r="F152" i="17"/>
  <c r="J152" i="17" s="1"/>
  <c r="E143" i="10"/>
  <c r="Y143" i="10" s="1"/>
  <c r="U140" i="7"/>
  <c r="V143" i="10" s="1"/>
  <c r="R140" i="7"/>
  <c r="V140" i="7"/>
  <c r="F152" i="21"/>
  <c r="J152" i="21" s="1"/>
  <c r="BZ140" i="7"/>
  <c r="E143" i="3"/>
  <c r="F152" i="22"/>
  <c r="E143" i="8"/>
  <c r="DJ140" i="7"/>
  <c r="V143" i="8" s="1"/>
  <c r="W143" i="8" s="1"/>
  <c r="DH140" i="7"/>
  <c r="DK140" i="7"/>
  <c r="F152" i="23"/>
  <c r="DV140" i="7"/>
  <c r="DT140" i="7"/>
  <c r="I152" i="23" s="1"/>
  <c r="DW140" i="7"/>
  <c r="F154" i="16"/>
  <c r="J142" i="7"/>
  <c r="V145" i="6" s="1"/>
  <c r="H142" i="7"/>
  <c r="E145" i="6"/>
  <c r="K142" i="7"/>
  <c r="F154" i="18"/>
  <c r="J154" i="18" s="1"/>
  <c r="E145" i="9"/>
  <c r="AG142" i="7"/>
  <c r="V145" i="9" s="1"/>
  <c r="AE142" i="7"/>
  <c r="AH142" i="7"/>
  <c r="F154" i="19"/>
  <c r="E145" i="15"/>
  <c r="AQ142" i="7"/>
  <c r="F154" i="20"/>
  <c r="BI142" i="7"/>
  <c r="E142" i="5"/>
  <c r="F154" i="24"/>
  <c r="E145" i="14"/>
  <c r="EF142" i="7"/>
  <c r="V145" i="14" s="1"/>
  <c r="W145" i="14" s="1"/>
  <c r="ED142" i="7"/>
  <c r="EG142" i="7"/>
  <c r="F155" i="16"/>
  <c r="J155" i="16" s="1"/>
  <c r="E146" i="6"/>
  <c r="J143" i="7"/>
  <c r="V146" i="6" s="1"/>
  <c r="W146" i="6" s="1"/>
  <c r="H143" i="7"/>
  <c r="K143" i="7"/>
  <c r="F155" i="18"/>
  <c r="J155" i="18" s="1"/>
  <c r="E146" i="9"/>
  <c r="AG143" i="7"/>
  <c r="V146" i="9" s="1"/>
  <c r="AE143" i="7"/>
  <c r="AH143" i="7"/>
  <c r="F155" i="19"/>
  <c r="J155" i="19" s="1"/>
  <c r="E146" i="15"/>
  <c r="AQ143" i="7"/>
  <c r="F155" i="20"/>
  <c r="BI143" i="7"/>
  <c r="E143" i="5"/>
  <c r="F155" i="24"/>
  <c r="E146" i="14"/>
  <c r="EF143" i="7"/>
  <c r="V146" i="14" s="1"/>
  <c r="W146" i="14" s="1"/>
  <c r="ED143" i="7"/>
  <c r="EG143" i="7"/>
  <c r="F156" i="16"/>
  <c r="J144" i="7"/>
  <c r="V147" i="6" s="1"/>
  <c r="H144" i="7"/>
  <c r="E147" i="6"/>
  <c r="K144" i="7"/>
  <c r="F156" i="18"/>
  <c r="J156" i="18" s="1"/>
  <c r="E147" i="9"/>
  <c r="AG144" i="7"/>
  <c r="V147" i="9" s="1"/>
  <c r="AE144" i="7"/>
  <c r="AH144" i="7"/>
  <c r="F156" i="19"/>
  <c r="E147" i="15"/>
  <c r="AQ144" i="7"/>
  <c r="F156" i="20"/>
  <c r="BI144" i="7"/>
  <c r="E144" i="5"/>
  <c r="F156" i="24"/>
  <c r="E147" i="14"/>
  <c r="EF144" i="7"/>
  <c r="V147" i="14" s="1"/>
  <c r="W147" i="14" s="1"/>
  <c r="ED144" i="7"/>
  <c r="EG144" i="7"/>
  <c r="F157" i="16"/>
  <c r="J157" i="16" s="1"/>
  <c r="E148" i="6"/>
  <c r="J145" i="7"/>
  <c r="V148" i="6" s="1"/>
  <c r="W148" i="6" s="1"/>
  <c r="H145" i="7"/>
  <c r="K145" i="7"/>
  <c r="F157" i="18"/>
  <c r="J157" i="18" s="1"/>
  <c r="E148" i="9"/>
  <c r="AG145" i="7"/>
  <c r="V148" i="9" s="1"/>
  <c r="AE145" i="7"/>
  <c r="AH145" i="7"/>
  <c r="F157" i="19"/>
  <c r="J157" i="19" s="1"/>
  <c r="E148" i="15"/>
  <c r="AQ145" i="7"/>
  <c r="F157" i="20"/>
  <c r="BI145" i="7"/>
  <c r="E145" i="5"/>
  <c r="F157" i="24"/>
  <c r="E148" i="14"/>
  <c r="EF145" i="7"/>
  <c r="V148" i="14" s="1"/>
  <c r="W148" i="14" s="1"/>
  <c r="ED145" i="7"/>
  <c r="EG145" i="7"/>
  <c r="F158" i="16"/>
  <c r="J146" i="7"/>
  <c r="V149" i="6" s="1"/>
  <c r="H146" i="7"/>
  <c r="E149" i="6"/>
  <c r="K146" i="7"/>
  <c r="F158" i="18"/>
  <c r="J158" i="18" s="1"/>
  <c r="E149" i="9"/>
  <c r="AG146" i="7"/>
  <c r="V149" i="9" s="1"/>
  <c r="AE146" i="7"/>
  <c r="AH146" i="7"/>
  <c r="F158" i="19"/>
  <c r="E149" i="15"/>
  <c r="AQ146" i="7"/>
  <c r="F158" i="20"/>
  <c r="J158" i="20" s="1"/>
  <c r="E146" i="5"/>
  <c r="BI146" i="7"/>
  <c r="F158" i="24"/>
  <c r="E149" i="14"/>
  <c r="EF146" i="7"/>
  <c r="V149" i="14" s="1"/>
  <c r="W149" i="14" s="1"/>
  <c r="ED146" i="7"/>
  <c r="EG146" i="7"/>
  <c r="F159" i="16"/>
  <c r="J159" i="16" s="1"/>
  <c r="E150" i="6"/>
  <c r="J147" i="7"/>
  <c r="V150" i="6" s="1"/>
  <c r="W150" i="6" s="1"/>
  <c r="H147" i="7"/>
  <c r="K147" i="7"/>
  <c r="F159" i="18"/>
  <c r="J159" i="18" s="1"/>
  <c r="E150" i="9"/>
  <c r="AG147" i="7"/>
  <c r="V150" i="9" s="1"/>
  <c r="AE147" i="7"/>
  <c r="AH147" i="7"/>
  <c r="F159" i="19"/>
  <c r="J159" i="19" s="1"/>
  <c r="E150" i="15"/>
  <c r="AQ147" i="7"/>
  <c r="F159" i="20"/>
  <c r="E147" i="5"/>
  <c r="BI147" i="7"/>
  <c r="F159" i="24"/>
  <c r="E150" i="14"/>
  <c r="EF147" i="7"/>
  <c r="V150" i="14" s="1"/>
  <c r="W150" i="14" s="1"/>
  <c r="ED147" i="7"/>
  <c r="EG147" i="7"/>
  <c r="F161" i="17"/>
  <c r="J161" i="17" s="1"/>
  <c r="E152" i="10"/>
  <c r="U149" i="7"/>
  <c r="V152" i="10" s="1"/>
  <c r="W152" i="10" s="1"/>
  <c r="R149" i="7"/>
  <c r="V149" i="7"/>
  <c r="F161" i="21"/>
  <c r="CE149" i="7"/>
  <c r="V152" i="3" s="1"/>
  <c r="BZ149" i="7"/>
  <c r="E152" i="3"/>
  <c r="F161" i="22"/>
  <c r="E152" i="8"/>
  <c r="DJ149" i="7"/>
  <c r="V152" i="8" s="1"/>
  <c r="W152" i="8" s="1"/>
  <c r="DH149" i="7"/>
  <c r="DK149" i="7"/>
  <c r="F161" i="23"/>
  <c r="DV149" i="7"/>
  <c r="DT149" i="7"/>
  <c r="I161" i="23" s="1"/>
  <c r="DW149" i="7"/>
  <c r="F162" i="17"/>
  <c r="E153" i="10"/>
  <c r="Y153" i="10" s="1"/>
  <c r="U150" i="7"/>
  <c r="V153" i="10" s="1"/>
  <c r="R150" i="7"/>
  <c r="V150" i="7"/>
  <c r="F162" i="21"/>
  <c r="BZ150" i="7"/>
  <c r="E153" i="3"/>
  <c r="F162" i="22"/>
  <c r="E153" i="8"/>
  <c r="DJ150" i="7"/>
  <c r="V153" i="8" s="1"/>
  <c r="W153" i="8" s="1"/>
  <c r="DH150" i="7"/>
  <c r="DK150" i="7"/>
  <c r="F162" i="23"/>
  <c r="DV150" i="7"/>
  <c r="DT150" i="7"/>
  <c r="I162" i="23" s="1"/>
  <c r="DW150" i="7"/>
  <c r="F163" i="17"/>
  <c r="J163" i="17" s="1"/>
  <c r="E154" i="10"/>
  <c r="U151" i="7"/>
  <c r="V154" i="10" s="1"/>
  <c r="W154" i="10" s="1"/>
  <c r="R151" i="7"/>
  <c r="V151" i="7"/>
  <c r="F163" i="21"/>
  <c r="CE151" i="7"/>
  <c r="V154" i="3" s="1"/>
  <c r="BZ151" i="7"/>
  <c r="E154" i="3"/>
  <c r="F163" i="22"/>
  <c r="E154" i="8"/>
  <c r="DJ151" i="7"/>
  <c r="V154" i="8" s="1"/>
  <c r="W154" i="8" s="1"/>
  <c r="DH151" i="7"/>
  <c r="DK151" i="7"/>
  <c r="F163" i="23"/>
  <c r="DV151" i="7"/>
  <c r="DT151" i="7"/>
  <c r="I163" i="23" s="1"/>
  <c r="DW151" i="7"/>
  <c r="F164" i="17"/>
  <c r="E155" i="10"/>
  <c r="Y155" i="10" s="1"/>
  <c r="U152" i="7"/>
  <c r="V155" i="10" s="1"/>
  <c r="R152" i="7"/>
  <c r="V152" i="7"/>
  <c r="F164" i="21"/>
  <c r="BZ152" i="7"/>
  <c r="E155" i="3"/>
  <c r="F164" i="22"/>
  <c r="E155" i="8"/>
  <c r="DJ152" i="7"/>
  <c r="V155" i="8" s="1"/>
  <c r="W155" i="8" s="1"/>
  <c r="DH152" i="7"/>
  <c r="DK152" i="7"/>
  <c r="F164" i="23"/>
  <c r="DV152" i="7"/>
  <c r="DT152" i="7"/>
  <c r="I164" i="23" s="1"/>
  <c r="DW152" i="7"/>
  <c r="F165" i="17"/>
  <c r="J165" i="17" s="1"/>
  <c r="E156" i="10"/>
  <c r="U153" i="7"/>
  <c r="V156" i="10" s="1"/>
  <c r="W156" i="10" s="1"/>
  <c r="R153" i="7"/>
  <c r="V153" i="7"/>
  <c r="F165" i="21"/>
  <c r="CE153" i="7"/>
  <c r="V156" i="3" s="1"/>
  <c r="BZ153" i="7"/>
  <c r="E156" i="3"/>
  <c r="F165" i="22"/>
  <c r="E156" i="8"/>
  <c r="DJ153" i="7"/>
  <c r="V156" i="8" s="1"/>
  <c r="W156" i="8" s="1"/>
  <c r="DH153" i="7"/>
  <c r="DK153" i="7"/>
  <c r="F165" i="23"/>
  <c r="DV153" i="7"/>
  <c r="DT153" i="7"/>
  <c r="I165" i="23" s="1"/>
  <c r="DW153" i="7"/>
  <c r="F166" i="17"/>
  <c r="E157" i="10"/>
  <c r="Y157" i="10" s="1"/>
  <c r="U154" i="7"/>
  <c r="V157" i="10" s="1"/>
  <c r="R154" i="7"/>
  <c r="V154" i="7"/>
  <c r="F166" i="21"/>
  <c r="BZ154" i="7"/>
  <c r="E157" i="3"/>
  <c r="F166" i="22"/>
  <c r="E157" i="8"/>
  <c r="DJ154" i="7"/>
  <c r="V157" i="8" s="1"/>
  <c r="W157" i="8" s="1"/>
  <c r="DH154" i="7"/>
  <c r="DK154" i="7"/>
  <c r="F166" i="23"/>
  <c r="DV154" i="7"/>
  <c r="DT154" i="7"/>
  <c r="I166" i="23" s="1"/>
  <c r="DW154" i="7"/>
  <c r="F167" i="17"/>
  <c r="J167" i="17" s="1"/>
  <c r="E158" i="10"/>
  <c r="U155" i="7"/>
  <c r="V158" i="10" s="1"/>
  <c r="W158" i="10" s="1"/>
  <c r="R155" i="7"/>
  <c r="V155" i="7"/>
  <c r="F167" i="21"/>
  <c r="CE155" i="7"/>
  <c r="V158" i="3" s="1"/>
  <c r="BZ155" i="7"/>
  <c r="E158" i="3"/>
  <c r="F167" i="22"/>
  <c r="E158" i="8"/>
  <c r="DJ155" i="7"/>
  <c r="V158" i="8" s="1"/>
  <c r="W158" i="8" s="1"/>
  <c r="DH155" i="7"/>
  <c r="DK155" i="7"/>
  <c r="F167" i="23"/>
  <c r="DV155" i="7"/>
  <c r="DT155" i="7"/>
  <c r="I167" i="23" s="1"/>
  <c r="DW155" i="7"/>
  <c r="F169" i="16"/>
  <c r="J169" i="16" s="1"/>
  <c r="E160" i="6"/>
  <c r="J157" i="7"/>
  <c r="V160" i="6" s="1"/>
  <c r="H157" i="7"/>
  <c r="K157" i="7"/>
  <c r="F169" i="18"/>
  <c r="E160" i="9"/>
  <c r="AG157" i="7"/>
  <c r="V160" i="9" s="1"/>
  <c r="W160" i="9" s="1"/>
  <c r="AE157" i="7"/>
  <c r="AH157" i="7"/>
  <c r="F169" i="19"/>
  <c r="E160" i="15"/>
  <c r="AV157" i="7"/>
  <c r="AQ157" i="7"/>
  <c r="F169" i="20"/>
  <c r="BM157" i="7"/>
  <c r="V157" i="5" s="1"/>
  <c r="BI157" i="7"/>
  <c r="E157" i="5"/>
  <c r="F169" i="24"/>
  <c r="E160" i="14"/>
  <c r="EF157" i="7"/>
  <c r="V160" i="14" s="1"/>
  <c r="W160" i="14" s="1"/>
  <c r="ED157" i="7"/>
  <c r="EG157" i="7"/>
  <c r="F170" i="16"/>
  <c r="E161" i="6"/>
  <c r="J158" i="7"/>
  <c r="V161" i="6" s="1"/>
  <c r="W161" i="6" s="1"/>
  <c r="H158" i="7"/>
  <c r="K158" i="7"/>
  <c r="F170" i="18"/>
  <c r="E161" i="9"/>
  <c r="AG158" i="7"/>
  <c r="V161" i="9" s="1"/>
  <c r="W161" i="9" s="1"/>
  <c r="AE158" i="7"/>
  <c r="AH158" i="7"/>
  <c r="F170" i="19"/>
  <c r="J170" i="19" s="1"/>
  <c r="E161" i="15"/>
  <c r="AV158" i="7"/>
  <c r="AQ158" i="7"/>
  <c r="F170" i="20"/>
  <c r="E158" i="5"/>
  <c r="BI158" i="7"/>
  <c r="F170" i="24"/>
  <c r="E161" i="14"/>
  <c r="EF158" i="7"/>
  <c r="V161" i="14" s="1"/>
  <c r="W161" i="14" s="1"/>
  <c r="ED158" i="7"/>
  <c r="EG158" i="7"/>
  <c r="F171" i="16"/>
  <c r="J171" i="16" s="1"/>
  <c r="E162" i="6"/>
  <c r="J159" i="7"/>
  <c r="V162" i="6" s="1"/>
  <c r="H159" i="7"/>
  <c r="K159" i="7"/>
  <c r="F171" i="18"/>
  <c r="E162" i="9"/>
  <c r="AG159" i="7"/>
  <c r="V162" i="9" s="1"/>
  <c r="W162" i="9" s="1"/>
  <c r="AE159" i="7"/>
  <c r="AH159" i="7"/>
  <c r="F171" i="19"/>
  <c r="E162" i="15"/>
  <c r="AV159" i="7"/>
  <c r="AQ159" i="7"/>
  <c r="F171" i="20"/>
  <c r="BM159" i="7"/>
  <c r="V159" i="5" s="1"/>
  <c r="W159" i="5" s="1"/>
  <c r="BI159" i="7"/>
  <c r="E159" i="5"/>
  <c r="F171" i="24"/>
  <c r="E162" i="14"/>
  <c r="EF159" i="7"/>
  <c r="V162" i="14" s="1"/>
  <c r="W162" i="14" s="1"/>
  <c r="ED159" i="7"/>
  <c r="EG159" i="7"/>
  <c r="F172" i="16"/>
  <c r="E163" i="6"/>
  <c r="J160" i="7"/>
  <c r="V163" i="6" s="1"/>
  <c r="H160" i="7"/>
  <c r="K160" i="7"/>
  <c r="F172" i="18"/>
  <c r="E163" i="9"/>
  <c r="AG160" i="7"/>
  <c r="V163" i="9" s="1"/>
  <c r="W163" i="9" s="1"/>
  <c r="AE160" i="7"/>
  <c r="AH160" i="7"/>
  <c r="F172" i="19"/>
  <c r="J172" i="19" s="1"/>
  <c r="E163" i="15"/>
  <c r="AV160" i="7"/>
  <c r="AQ160" i="7"/>
  <c r="F172" i="20"/>
  <c r="J172" i="20" s="1"/>
  <c r="E160" i="5"/>
  <c r="BI160" i="7"/>
  <c r="F172" i="24"/>
  <c r="E163" i="14"/>
  <c r="EF160" i="7"/>
  <c r="V163" i="14" s="1"/>
  <c r="W163" i="14" s="1"/>
  <c r="ED160" i="7"/>
  <c r="EG160" i="7"/>
  <c r="F173" i="16"/>
  <c r="E164" i="6"/>
  <c r="J161" i="7"/>
  <c r="V164" i="6" s="1"/>
  <c r="W164" i="6" s="1"/>
  <c r="H161" i="7"/>
  <c r="K161" i="7"/>
  <c r="F173" i="18"/>
  <c r="E164" i="9"/>
  <c r="AG161" i="7"/>
  <c r="V164" i="9" s="1"/>
  <c r="W164" i="9" s="1"/>
  <c r="AE161" i="7"/>
  <c r="AH161" i="7"/>
  <c r="F173" i="19"/>
  <c r="E164" i="15"/>
  <c r="AV161" i="7"/>
  <c r="AQ161" i="7"/>
  <c r="F173" i="20"/>
  <c r="BM161" i="7"/>
  <c r="V161" i="5" s="1"/>
  <c r="W161" i="5" s="1"/>
  <c r="BI161" i="7"/>
  <c r="E161" i="5"/>
  <c r="F173" i="24"/>
  <c r="E164" i="14"/>
  <c r="EF161" i="7"/>
  <c r="V164" i="14" s="1"/>
  <c r="W164" i="14" s="1"/>
  <c r="ED161" i="7"/>
  <c r="EG161" i="7"/>
  <c r="F174" i="16"/>
  <c r="E165" i="6"/>
  <c r="J162" i="7"/>
  <c r="V165" i="6" s="1"/>
  <c r="H162" i="7"/>
  <c r="K162" i="7"/>
  <c r="F174" i="18"/>
  <c r="E165" i="9"/>
  <c r="AG162" i="7"/>
  <c r="V165" i="9" s="1"/>
  <c r="W165" i="9" s="1"/>
  <c r="AE162" i="7"/>
  <c r="AH162" i="7"/>
  <c r="F174" i="19"/>
  <c r="J174" i="19" s="1"/>
  <c r="E165" i="15"/>
  <c r="AV162" i="7"/>
  <c r="AQ162" i="7"/>
  <c r="F174" i="20"/>
  <c r="J174" i="20" s="1"/>
  <c r="E162" i="5"/>
  <c r="BI162" i="7"/>
  <c r="F174" i="24"/>
  <c r="E165" i="14"/>
  <c r="EF162" i="7"/>
  <c r="V165" i="14" s="1"/>
  <c r="W165" i="14" s="1"/>
  <c r="ED162" i="7"/>
  <c r="EG162" i="7"/>
  <c r="F175" i="16"/>
  <c r="J175" i="16" s="1"/>
  <c r="E166" i="6"/>
  <c r="J163" i="7"/>
  <c r="V166" i="6" s="1"/>
  <c r="H163" i="7"/>
  <c r="K163" i="7"/>
  <c r="F175" i="18"/>
  <c r="E166" i="9"/>
  <c r="AG163" i="7"/>
  <c r="V166" i="9" s="1"/>
  <c r="W166" i="9" s="1"/>
  <c r="AE163" i="7"/>
  <c r="AH163" i="7"/>
  <c r="F175" i="19"/>
  <c r="E166" i="15"/>
  <c r="AV163" i="7"/>
  <c r="AQ163" i="7"/>
  <c r="F175" i="20"/>
  <c r="BM163" i="7"/>
  <c r="V163" i="5" s="1"/>
  <c r="BI163" i="7"/>
  <c r="E163" i="5"/>
  <c r="F175" i="24"/>
  <c r="E166" i="14"/>
  <c r="EF163" i="7"/>
  <c r="V166" i="14" s="1"/>
  <c r="W166" i="14" s="1"/>
  <c r="ED163" i="7"/>
  <c r="EG163" i="7"/>
  <c r="F176" i="16"/>
  <c r="E167" i="6"/>
  <c r="J164" i="7"/>
  <c r="V167" i="6" s="1"/>
  <c r="H164" i="7"/>
  <c r="K164" i="7"/>
  <c r="F176" i="18"/>
  <c r="E167" i="9"/>
  <c r="AG164" i="7"/>
  <c r="V167" i="9" s="1"/>
  <c r="W167" i="9" s="1"/>
  <c r="AE164" i="7"/>
  <c r="AH164" i="7"/>
  <c r="F176" i="19"/>
  <c r="J176" i="19" s="1"/>
  <c r="E167" i="15"/>
  <c r="AV164" i="7"/>
  <c r="AQ164" i="7"/>
  <c r="F176" i="20"/>
  <c r="J176" i="20" s="1"/>
  <c r="E164" i="5"/>
  <c r="BI164" i="7"/>
  <c r="EG164" i="7"/>
  <c r="K165" i="7"/>
  <c r="F177" i="18"/>
  <c r="AG165" i="7"/>
  <c r="V168" i="9" s="1"/>
  <c r="W168" i="9" s="1"/>
  <c r="AE165" i="7"/>
  <c r="E168" i="9"/>
  <c r="F177" i="19"/>
  <c r="E168" i="15"/>
  <c r="AV165" i="7"/>
  <c r="AQ165" i="7"/>
  <c r="AU165" i="7"/>
  <c r="V168" i="15" s="1"/>
  <c r="W168" i="15" s="1"/>
  <c r="BN165" i="7"/>
  <c r="EG165" i="7"/>
  <c r="K166" i="7"/>
  <c r="F178" i="18"/>
  <c r="E169" i="9"/>
  <c r="AG166" i="7"/>
  <c r="V169" i="9" s="1"/>
  <c r="W169" i="9" s="1"/>
  <c r="AE166" i="7"/>
  <c r="F178" i="19"/>
  <c r="J178" i="19" s="1"/>
  <c r="E169" i="15"/>
  <c r="AV166" i="7"/>
  <c r="AQ166" i="7"/>
  <c r="AU166" i="7"/>
  <c r="V169" i="15" s="1"/>
  <c r="W169" i="15" s="1"/>
  <c r="BN166" i="7"/>
  <c r="EG166" i="7"/>
  <c r="K167" i="7"/>
  <c r="F179" i="18"/>
  <c r="AG167" i="7"/>
  <c r="V170" i="9" s="1"/>
  <c r="W170" i="9" s="1"/>
  <c r="AE167" i="7"/>
  <c r="E170" i="9"/>
  <c r="F179" i="19"/>
  <c r="E170" i="15"/>
  <c r="AV167" i="7"/>
  <c r="AQ167" i="7"/>
  <c r="AU167" i="7"/>
  <c r="V170" i="15" s="1"/>
  <c r="W170" i="15" s="1"/>
  <c r="BN167" i="7"/>
  <c r="EG167" i="7"/>
  <c r="K168" i="7"/>
  <c r="F180" i="18"/>
  <c r="E171" i="9"/>
  <c r="AG168" i="7"/>
  <c r="V171" i="9" s="1"/>
  <c r="W171" i="9" s="1"/>
  <c r="AE168" i="7"/>
  <c r="F180" i="19"/>
  <c r="J180" i="19" s="1"/>
  <c r="E171" i="15"/>
  <c r="AV168" i="7"/>
  <c r="AQ168" i="7"/>
  <c r="AU168" i="7"/>
  <c r="V171" i="15" s="1"/>
  <c r="W171" i="15" s="1"/>
  <c r="BN168" i="7"/>
  <c r="EG168" i="7"/>
  <c r="K169" i="7"/>
  <c r="F181" i="18"/>
  <c r="J181" i="18" s="1"/>
  <c r="E172" i="9"/>
  <c r="AG169" i="7"/>
  <c r="V172" i="9" s="1"/>
  <c r="W172" i="9" s="1"/>
  <c r="AE169" i="7"/>
  <c r="F181" i="19"/>
  <c r="E172" i="15"/>
  <c r="AV169" i="7"/>
  <c r="AQ169" i="7"/>
  <c r="AU169" i="7"/>
  <c r="V172" i="15" s="1"/>
  <c r="W172" i="15" s="1"/>
  <c r="BN169" i="7"/>
  <c r="EG169" i="7"/>
  <c r="F183" i="17"/>
  <c r="J183" i="17" s="1"/>
  <c r="E174" i="10"/>
  <c r="Y174" i="10" s="1"/>
  <c r="U171" i="7"/>
  <c r="V174" i="10" s="1"/>
  <c r="R171" i="7"/>
  <c r="DK171" i="7"/>
  <c r="DW171" i="7"/>
  <c r="K173" i="7"/>
  <c r="F185" i="18"/>
  <c r="J185" i="18" s="1"/>
  <c r="E176" i="9"/>
  <c r="AG173" i="7"/>
  <c r="V176" i="9" s="1"/>
  <c r="AE173" i="7"/>
  <c r="F185" i="19"/>
  <c r="E176" i="15"/>
  <c r="AV173" i="7"/>
  <c r="AQ173" i="7"/>
  <c r="AU173" i="7"/>
  <c r="V176" i="15" s="1"/>
  <c r="W176" i="15" s="1"/>
  <c r="BN173" i="7"/>
  <c r="EG173" i="7"/>
  <c r="K174" i="7"/>
  <c r="F186" i="18"/>
  <c r="J186" i="18" s="1"/>
  <c r="E177" i="9"/>
  <c r="AG174" i="7"/>
  <c r="V177" i="9" s="1"/>
  <c r="AE174" i="7"/>
  <c r="F186" i="19"/>
  <c r="J186" i="19" s="1"/>
  <c r="E177" i="15"/>
  <c r="AQ174" i="7"/>
  <c r="F186" i="21"/>
  <c r="BZ174" i="7"/>
  <c r="CE174" i="7"/>
  <c r="V177" i="3" s="1"/>
  <c r="W177" i="3" s="1"/>
  <c r="E177" i="3"/>
  <c r="DK174" i="7"/>
  <c r="DW174" i="7"/>
  <c r="K175" i="7"/>
  <c r="F187" i="18"/>
  <c r="J187" i="18" s="1"/>
  <c r="E178" i="9"/>
  <c r="AG175" i="7"/>
  <c r="V178" i="9" s="1"/>
  <c r="W178" i="9" s="1"/>
  <c r="AE175" i="7"/>
  <c r="F187" i="19"/>
  <c r="E178" i="15"/>
  <c r="AV175" i="7"/>
  <c r="AQ175" i="7"/>
  <c r="AU175" i="7"/>
  <c r="V178" i="15" s="1"/>
  <c r="W178" i="15" s="1"/>
  <c r="F187" i="21"/>
  <c r="BZ175" i="7"/>
  <c r="E178" i="3"/>
  <c r="DK175" i="7"/>
  <c r="DW175" i="7"/>
  <c r="K176" i="7"/>
  <c r="F188" i="18"/>
  <c r="E179" i="9"/>
  <c r="AG176" i="7"/>
  <c r="V179" i="9" s="1"/>
  <c r="W179" i="9" s="1"/>
  <c r="AE176" i="7"/>
  <c r="F188" i="19"/>
  <c r="E179" i="15"/>
  <c r="AV176" i="7"/>
  <c r="AQ176" i="7"/>
  <c r="AU176" i="7"/>
  <c r="V179" i="15" s="1"/>
  <c r="W179" i="15" s="1"/>
  <c r="BN176" i="7"/>
  <c r="EG176" i="7"/>
  <c r="K177" i="7"/>
  <c r="F189" i="18"/>
  <c r="E180" i="9"/>
  <c r="AG177" i="7"/>
  <c r="V180" i="9" s="1"/>
  <c r="W180" i="9" s="1"/>
  <c r="AE177" i="7"/>
  <c r="F189" i="19"/>
  <c r="E180" i="15"/>
  <c r="AQ177" i="7"/>
  <c r="BN177" i="7"/>
  <c r="F189" i="24"/>
  <c r="E180" i="14"/>
  <c r="EF177" i="7"/>
  <c r="V180" i="14" s="1"/>
  <c r="W180" i="14" s="1"/>
  <c r="ED177" i="7"/>
  <c r="F190" i="16"/>
  <c r="J178" i="7"/>
  <c r="V181" i="6" s="1"/>
  <c r="H178" i="7"/>
  <c r="E181" i="6"/>
  <c r="AH178" i="7"/>
  <c r="AW178" i="7"/>
  <c r="F190" i="22"/>
  <c r="DJ178" i="7"/>
  <c r="V181" i="8" s="1"/>
  <c r="W181" i="8" s="1"/>
  <c r="DH178" i="7"/>
  <c r="E181" i="8"/>
  <c r="F190" i="24"/>
  <c r="E181" i="14"/>
  <c r="EF178" i="7"/>
  <c r="V181" i="14" s="1"/>
  <c r="W181" i="14" s="1"/>
  <c r="ED178" i="7"/>
  <c r="F191" i="16"/>
  <c r="J191" i="16" s="1"/>
  <c r="J179" i="7"/>
  <c r="V182" i="6" s="1"/>
  <c r="H179" i="7"/>
  <c r="E182" i="6"/>
  <c r="AH179" i="7"/>
  <c r="AW179" i="7"/>
  <c r="F191" i="20"/>
  <c r="J191" i="20" s="1"/>
  <c r="BI179" i="7"/>
  <c r="BM179" i="7"/>
  <c r="V179" i="5" s="1"/>
  <c r="W179" i="5" s="1"/>
  <c r="E179" i="5"/>
  <c r="F191" i="24"/>
  <c r="E182" i="14"/>
  <c r="EF179" i="7"/>
  <c r="V182" i="14" s="1"/>
  <c r="W182" i="14" s="1"/>
  <c r="ED179" i="7"/>
  <c r="F192" i="16"/>
  <c r="J180" i="7"/>
  <c r="V183" i="6" s="1"/>
  <c r="H180" i="7"/>
  <c r="E183" i="6"/>
  <c r="AH180" i="7"/>
  <c r="AW180" i="7"/>
  <c r="F192" i="20"/>
  <c r="BI180" i="7"/>
  <c r="BM180" i="7"/>
  <c r="V180" i="5" s="1"/>
  <c r="W180" i="5" s="1"/>
  <c r="E180" i="5"/>
  <c r="EG180" i="7"/>
  <c r="K181" i="7"/>
  <c r="F193" i="18"/>
  <c r="AG181" i="7"/>
  <c r="V184" i="9" s="1"/>
  <c r="W184" i="9" s="1"/>
  <c r="AE181" i="7"/>
  <c r="E184" i="9"/>
  <c r="F193" i="19"/>
  <c r="E184" i="15"/>
  <c r="AV181" i="7"/>
  <c r="AQ181" i="7"/>
  <c r="AU181" i="7"/>
  <c r="V184" i="15" s="1"/>
  <c r="W184" i="15" s="1"/>
  <c r="BN181" i="7"/>
  <c r="F193" i="24"/>
  <c r="E184" i="14"/>
  <c r="EF181" i="7"/>
  <c r="V184" i="14" s="1"/>
  <c r="W184" i="14" s="1"/>
  <c r="ED181" i="7"/>
  <c r="F194" i="16"/>
  <c r="J182" i="7"/>
  <c r="V185" i="6" s="1"/>
  <c r="H182" i="7"/>
  <c r="E185" i="6"/>
  <c r="AH182" i="7"/>
  <c r="AW182" i="7"/>
  <c r="F194" i="20"/>
  <c r="BI182" i="7"/>
  <c r="BM182" i="7"/>
  <c r="V182" i="5" s="1"/>
  <c r="W182" i="5" s="1"/>
  <c r="E182" i="5"/>
  <c r="EG182" i="7"/>
  <c r="K183" i="7"/>
  <c r="F195" i="18"/>
  <c r="AG183" i="7"/>
  <c r="V186" i="9" s="1"/>
  <c r="W186" i="9" s="1"/>
  <c r="AE183" i="7"/>
  <c r="E186" i="9"/>
  <c r="F195" i="19"/>
  <c r="E186" i="15"/>
  <c r="AV183" i="7"/>
  <c r="AQ183" i="7"/>
  <c r="AU183" i="7"/>
  <c r="V186" i="15" s="1"/>
  <c r="W186" i="15" s="1"/>
  <c r="BN183" i="7"/>
  <c r="F195" i="24"/>
  <c r="E186" i="14"/>
  <c r="EF183" i="7"/>
  <c r="V186" i="14" s="1"/>
  <c r="W186" i="14" s="1"/>
  <c r="ED183" i="7"/>
  <c r="F196" i="16"/>
  <c r="J184" i="7"/>
  <c r="V187" i="6" s="1"/>
  <c r="H184" i="7"/>
  <c r="E187" i="6"/>
  <c r="AH184" i="7"/>
  <c r="AW184" i="7"/>
  <c r="F196" i="20"/>
  <c r="BI184" i="7"/>
  <c r="BM184" i="7"/>
  <c r="V184" i="5" s="1"/>
  <c r="W184" i="5" s="1"/>
  <c r="E184" i="5"/>
  <c r="EG184" i="7"/>
  <c r="K185" i="7"/>
  <c r="F197" i="18"/>
  <c r="E188" i="9"/>
  <c r="AG185" i="7"/>
  <c r="V188" i="9" s="1"/>
  <c r="W188" i="9" s="1"/>
  <c r="AE185" i="7"/>
  <c r="F197" i="19"/>
  <c r="E188" i="15"/>
  <c r="AV185" i="7"/>
  <c r="AQ185" i="7"/>
  <c r="AU185" i="7"/>
  <c r="V188" i="15" s="1"/>
  <c r="W188" i="15" s="1"/>
  <c r="BN185" i="7"/>
  <c r="F197" i="24"/>
  <c r="E188" i="14"/>
  <c r="EF185" i="7"/>
  <c r="V188" i="14" s="1"/>
  <c r="W188" i="14" s="1"/>
  <c r="ED185" i="7"/>
  <c r="F198" i="16"/>
  <c r="J186" i="7"/>
  <c r="V189" i="6" s="1"/>
  <c r="H186" i="7"/>
  <c r="E189" i="6"/>
  <c r="AH186" i="7"/>
  <c r="AW186" i="7"/>
  <c r="F198" i="20"/>
  <c r="BI186" i="7"/>
  <c r="BM186" i="7"/>
  <c r="V186" i="5" s="1"/>
  <c r="W186" i="5" s="1"/>
  <c r="E186" i="5"/>
  <c r="EG186" i="7"/>
  <c r="K187" i="7"/>
  <c r="F199" i="18"/>
  <c r="E190" i="9"/>
  <c r="AG187" i="7"/>
  <c r="V190" i="9" s="1"/>
  <c r="W190" i="9" s="1"/>
  <c r="AE187" i="7"/>
  <c r="F199" i="19"/>
  <c r="E190" i="15"/>
  <c r="AV187" i="7"/>
  <c r="AQ187" i="7"/>
  <c r="AU187" i="7"/>
  <c r="V190" i="15" s="1"/>
  <c r="W190" i="15" s="1"/>
  <c r="BN187" i="7"/>
  <c r="F199" i="24"/>
  <c r="E190" i="14"/>
  <c r="EF187" i="7"/>
  <c r="V190" i="14" s="1"/>
  <c r="W190" i="14" s="1"/>
  <c r="ED187" i="7"/>
  <c r="F200" i="16"/>
  <c r="J188" i="7"/>
  <c r="V191" i="6" s="1"/>
  <c r="H188" i="7"/>
  <c r="E191" i="6"/>
  <c r="AH188" i="7"/>
  <c r="AW188" i="7"/>
  <c r="F200" i="20"/>
  <c r="BI188" i="7"/>
  <c r="BM188" i="7"/>
  <c r="V188" i="5" s="1"/>
  <c r="W188" i="5" s="1"/>
  <c r="E188" i="5"/>
  <c r="EG188" i="7"/>
  <c r="K189" i="7"/>
  <c r="F201" i="18"/>
  <c r="E192" i="9"/>
  <c r="AG189" i="7"/>
  <c r="V192" i="9" s="1"/>
  <c r="W192" i="9" s="1"/>
  <c r="AE189" i="7"/>
  <c r="F201" i="19"/>
  <c r="E192" i="15"/>
  <c r="AV189" i="7"/>
  <c r="AQ189" i="7"/>
  <c r="AU189" i="7"/>
  <c r="V192" i="15" s="1"/>
  <c r="W192" i="15" s="1"/>
  <c r="BN189" i="7"/>
  <c r="F201" i="24"/>
  <c r="E192" i="14"/>
  <c r="EF189" i="7"/>
  <c r="V192" i="14" s="1"/>
  <c r="W192" i="14" s="1"/>
  <c r="ED189" i="7"/>
  <c r="F202" i="16"/>
  <c r="J190" i="7"/>
  <c r="V193" i="6" s="1"/>
  <c r="H190" i="7"/>
  <c r="E193" i="6"/>
  <c r="AH190" i="7"/>
  <c r="AW190" i="7"/>
  <c r="F202" i="20"/>
  <c r="BI190" i="7"/>
  <c r="BM190" i="7"/>
  <c r="V190" i="5" s="1"/>
  <c r="W190" i="5" s="1"/>
  <c r="E190" i="5"/>
  <c r="EG190" i="7"/>
  <c r="K191" i="7"/>
  <c r="F203" i="18"/>
  <c r="J203" i="18" s="1"/>
  <c r="E194" i="9"/>
  <c r="AG191" i="7"/>
  <c r="V194" i="9" s="1"/>
  <c r="W194" i="9" s="1"/>
  <c r="AE191" i="7"/>
  <c r="F203" i="19"/>
  <c r="E194" i="15"/>
  <c r="AV191" i="7"/>
  <c r="AQ191" i="7"/>
  <c r="AU191" i="7"/>
  <c r="V194" i="15" s="1"/>
  <c r="W194" i="15" s="1"/>
  <c r="BN191" i="7"/>
  <c r="EG191" i="7"/>
  <c r="F205" i="17"/>
  <c r="J205" i="17" s="1"/>
  <c r="E196" i="10"/>
  <c r="Y196" i="10" s="1"/>
  <c r="U193" i="7"/>
  <c r="V196" i="10" s="1"/>
  <c r="R193" i="7"/>
  <c r="DK193" i="7"/>
  <c r="DW193" i="7"/>
  <c r="V196" i="7"/>
  <c r="F208" i="21"/>
  <c r="BZ196" i="7"/>
  <c r="E198" i="3"/>
  <c r="F208" i="22"/>
  <c r="E198" i="8"/>
  <c r="DJ196" i="7"/>
  <c r="V198" i="8" s="1"/>
  <c r="W198" i="8" s="1"/>
  <c r="DH196" i="7"/>
  <c r="F208" i="23"/>
  <c r="DV196" i="7"/>
  <c r="DW196" i="7" s="1"/>
  <c r="DT196" i="7"/>
  <c r="I208" i="23" s="1"/>
  <c r="F209" i="17"/>
  <c r="J209" i="17" s="1"/>
  <c r="U197" i="7"/>
  <c r="V199" i="10" s="1"/>
  <c r="R197" i="7"/>
  <c r="E199" i="10"/>
  <c r="CF197" i="7"/>
  <c r="DK197" i="7"/>
  <c r="DW197" i="7"/>
  <c r="V198" i="7"/>
  <c r="F210" i="21"/>
  <c r="BZ198" i="7"/>
  <c r="CE198" i="7"/>
  <c r="V200" i="3" s="1"/>
  <c r="W200" i="3" s="1"/>
  <c r="E200" i="3"/>
  <c r="F210" i="22"/>
  <c r="E200" i="8"/>
  <c r="DJ198" i="7"/>
  <c r="V200" i="8" s="1"/>
  <c r="W200" i="8" s="1"/>
  <c r="DH198" i="7"/>
  <c r="F210" i="23"/>
  <c r="DV198" i="7"/>
  <c r="DW198" i="7" s="1"/>
  <c r="DT198" i="7"/>
  <c r="I210" i="23" s="1"/>
  <c r="F212" i="16"/>
  <c r="J200" i="7"/>
  <c r="V202" i="6" s="1"/>
  <c r="H200" i="7"/>
  <c r="E202" i="6"/>
  <c r="AH200" i="7"/>
  <c r="F212" i="20"/>
  <c r="J212" i="20" s="1"/>
  <c r="BI200" i="7"/>
  <c r="E199" i="5"/>
  <c r="F212" i="24"/>
  <c r="E202" i="14"/>
  <c r="EF200" i="7"/>
  <c r="V202" i="14" s="1"/>
  <c r="W202" i="14" s="1"/>
  <c r="ED200" i="7"/>
  <c r="F213" i="16"/>
  <c r="J213" i="16" s="1"/>
  <c r="J201" i="7"/>
  <c r="V203" i="6" s="1"/>
  <c r="H201" i="7"/>
  <c r="E203" i="6"/>
  <c r="AH201" i="7"/>
  <c r="F213" i="20"/>
  <c r="BI201" i="7"/>
  <c r="E200" i="5"/>
  <c r="F213" i="24"/>
  <c r="E203" i="14"/>
  <c r="EF201" i="7"/>
  <c r="V203" i="14" s="1"/>
  <c r="W203" i="14" s="1"/>
  <c r="ED201" i="7"/>
  <c r="F214" i="16"/>
  <c r="J202" i="7"/>
  <c r="V204" i="6" s="1"/>
  <c r="H202" i="7"/>
  <c r="E204" i="6"/>
  <c r="AH202" i="7"/>
  <c r="F214" i="20"/>
  <c r="J214" i="20" s="1"/>
  <c r="BI202" i="7"/>
  <c r="E201" i="5"/>
  <c r="F214" i="24"/>
  <c r="J214" i="24" s="1"/>
  <c r="E204" i="14"/>
  <c r="EF202" i="7"/>
  <c r="V204" i="14" s="1"/>
  <c r="ED202" i="7"/>
  <c r="F215" i="16"/>
  <c r="J215" i="16" s="1"/>
  <c r="J203" i="7"/>
  <c r="V205" i="6" s="1"/>
  <c r="H203" i="7"/>
  <c r="E205" i="6"/>
  <c r="AH203" i="7"/>
  <c r="F215" i="20"/>
  <c r="BI203" i="7"/>
  <c r="E202" i="5"/>
  <c r="F215" i="24"/>
  <c r="E205" i="14"/>
  <c r="EF203" i="7"/>
  <c r="V205" i="14" s="1"/>
  <c r="ED203" i="7"/>
  <c r="F216" i="16"/>
  <c r="J204" i="7"/>
  <c r="V206" i="6" s="1"/>
  <c r="W206" i="6" s="1"/>
  <c r="H204" i="7"/>
  <c r="E206" i="6"/>
  <c r="AH204" i="7"/>
  <c r="AW204" i="7"/>
  <c r="F216" i="20"/>
  <c r="BI204" i="7"/>
  <c r="BM204" i="7"/>
  <c r="V203" i="5" s="1"/>
  <c r="W203" i="5" s="1"/>
  <c r="E203" i="5"/>
  <c r="EG204" i="7"/>
  <c r="K205" i="7"/>
  <c r="F217" i="18"/>
  <c r="E207" i="9"/>
  <c r="AG205" i="7"/>
  <c r="V207" i="9" s="1"/>
  <c r="AE205" i="7"/>
  <c r="F217" i="19"/>
  <c r="J217" i="19" s="1"/>
  <c r="E207" i="15"/>
  <c r="AQ205" i="7"/>
  <c r="EG205" i="7"/>
  <c r="K206" i="7"/>
  <c r="F218" i="18"/>
  <c r="E208" i="9"/>
  <c r="AG206" i="7"/>
  <c r="V208" i="9" s="1"/>
  <c r="AE206" i="7"/>
  <c r="F218" i="19"/>
  <c r="E208" i="15"/>
  <c r="AQ206" i="7"/>
  <c r="F218" i="24"/>
  <c r="E208" i="14"/>
  <c r="EF206" i="7"/>
  <c r="V208" i="14" s="1"/>
  <c r="W208" i="14" s="1"/>
  <c r="ED206" i="7"/>
  <c r="F219" i="16"/>
  <c r="J219" i="16" s="1"/>
  <c r="J207" i="7"/>
  <c r="V209" i="6" s="1"/>
  <c r="H207" i="7"/>
  <c r="E209" i="6"/>
  <c r="AH207" i="7"/>
  <c r="F219" i="20"/>
  <c r="BI207" i="7"/>
  <c r="E206" i="5"/>
  <c r="F219" i="24"/>
  <c r="E209" i="14"/>
  <c r="EF207" i="7"/>
  <c r="V209" i="14" s="1"/>
  <c r="W209" i="14" s="1"/>
  <c r="ED207" i="7"/>
  <c r="V209" i="7"/>
  <c r="F221" i="21"/>
  <c r="BZ209" i="7"/>
  <c r="CE209" i="7"/>
  <c r="V211" i="3" s="1"/>
  <c r="W211" i="3" s="1"/>
  <c r="E211" i="3"/>
  <c r="F221" i="22"/>
  <c r="DJ209" i="7"/>
  <c r="V211" i="8" s="1"/>
  <c r="DH209" i="7"/>
  <c r="E211" i="8"/>
  <c r="F221" i="23"/>
  <c r="DV209" i="7"/>
  <c r="DW209" i="7" s="1"/>
  <c r="DT209" i="7"/>
  <c r="I221" i="23" s="1"/>
  <c r="F222" i="17"/>
  <c r="J222" i="17" s="1"/>
  <c r="U210" i="7"/>
  <c r="V212" i="10" s="1"/>
  <c r="R210" i="7"/>
  <c r="E212" i="10"/>
  <c r="CF210" i="7"/>
  <c r="F222" i="22"/>
  <c r="E212" i="8"/>
  <c r="DJ210" i="7"/>
  <c r="V212" i="8" s="1"/>
  <c r="W212" i="8" s="1"/>
  <c r="DH210" i="7"/>
  <c r="F222" i="23"/>
  <c r="DV210" i="7"/>
  <c r="DW210" i="7" s="1"/>
  <c r="DT210" i="7"/>
  <c r="I222" i="23" s="1"/>
  <c r="F223" i="17"/>
  <c r="U211" i="7"/>
  <c r="V213" i="10" s="1"/>
  <c r="R211" i="7"/>
  <c r="E213" i="10"/>
  <c r="F223" i="22"/>
  <c r="DJ211" i="7"/>
  <c r="DK211" i="7" s="1"/>
  <c r="DH211" i="7"/>
  <c r="E213" i="8"/>
  <c r="F223" i="23"/>
  <c r="DV211" i="7"/>
  <c r="DW211" i="7" s="1"/>
  <c r="DT211" i="7"/>
  <c r="I223" i="23" s="1"/>
  <c r="F224" i="17"/>
  <c r="J224" i="17" s="1"/>
  <c r="U212" i="7"/>
  <c r="V214" i="10" s="1"/>
  <c r="R212" i="7"/>
  <c r="E214" i="10"/>
  <c r="CF212" i="7"/>
  <c r="F224" i="22"/>
  <c r="E214" i="8"/>
  <c r="DJ212" i="7"/>
  <c r="DK212" i="7" s="1"/>
  <c r="DH212" i="7"/>
  <c r="F224" i="23"/>
  <c r="DV212" i="7"/>
  <c r="DW212" i="7" s="1"/>
  <c r="DT212" i="7"/>
  <c r="I224" i="23" s="1"/>
  <c r="F225" i="17"/>
  <c r="E215" i="10"/>
  <c r="Y215" i="10" s="1"/>
  <c r="U213" i="7"/>
  <c r="V215" i="10" s="1"/>
  <c r="R213" i="7"/>
  <c r="DK213" i="7"/>
  <c r="DW213" i="7"/>
  <c r="V214" i="7"/>
  <c r="F226" i="21"/>
  <c r="BZ214" i="7"/>
  <c r="E216" i="3"/>
  <c r="DK214" i="7"/>
  <c r="DW214" i="7"/>
  <c r="V215" i="7"/>
  <c r="F227" i="21"/>
  <c r="BZ215" i="7"/>
  <c r="CE215" i="7"/>
  <c r="V217" i="3" s="1"/>
  <c r="W217" i="3" s="1"/>
  <c r="E217" i="3"/>
  <c r="DK215" i="7"/>
  <c r="DW215" i="7"/>
  <c r="V216" i="7"/>
  <c r="F228" i="21"/>
  <c r="BZ216" i="7"/>
  <c r="E218" i="3"/>
  <c r="DK216" i="7"/>
  <c r="DW216" i="7"/>
  <c r="V217" i="7"/>
  <c r="F229" i="21"/>
  <c r="BZ217" i="7"/>
  <c r="CE217" i="7"/>
  <c r="V219" i="3" s="1"/>
  <c r="W219" i="3" s="1"/>
  <c r="E219" i="3"/>
  <c r="DK217" i="7"/>
  <c r="DW217" i="7"/>
  <c r="V218" i="7"/>
  <c r="F230" i="21"/>
  <c r="BZ218" i="7"/>
  <c r="E220" i="3"/>
  <c r="DK218" i="7"/>
  <c r="DW218" i="7"/>
  <c r="V219" i="7"/>
  <c r="F231" i="21"/>
  <c r="BZ219" i="7"/>
  <c r="CE219" i="7"/>
  <c r="V221" i="3" s="1"/>
  <c r="W221" i="3" s="1"/>
  <c r="E221" i="3"/>
  <c r="V221" i="7"/>
  <c r="F233" i="21"/>
  <c r="J233" i="21" s="1"/>
  <c r="BZ221" i="7"/>
  <c r="E223" i="3"/>
  <c r="F233" i="22"/>
  <c r="DJ221" i="7"/>
  <c r="V223" i="8" s="1"/>
  <c r="W223" i="8" s="1"/>
  <c r="DH221" i="7"/>
  <c r="E223" i="8"/>
  <c r="F233" i="23"/>
  <c r="DV221" i="7"/>
  <c r="DW221" i="7" s="1"/>
  <c r="DT221" i="7"/>
  <c r="I233" i="23" s="1"/>
  <c r="F234" i="17"/>
  <c r="J234" i="17" s="1"/>
  <c r="U222" i="7"/>
  <c r="V224" i="10" s="1"/>
  <c r="R222" i="7"/>
  <c r="E224" i="10"/>
  <c r="CF222" i="7"/>
  <c r="DK222" i="7"/>
  <c r="DW222" i="7"/>
  <c r="K224" i="7"/>
  <c r="F236" i="18"/>
  <c r="AG224" i="7"/>
  <c r="V226" i="9" s="1"/>
  <c r="W226" i="9" s="1"/>
  <c r="AE224" i="7"/>
  <c r="E226" i="9"/>
  <c r="F236" i="19"/>
  <c r="E226" i="15"/>
  <c r="AV224" i="7"/>
  <c r="AQ224" i="7"/>
  <c r="AU224" i="7"/>
  <c r="V226" i="15" s="1"/>
  <c r="W226" i="15" s="1"/>
  <c r="BN224" i="7"/>
  <c r="EG224" i="7"/>
  <c r="F238" i="17"/>
  <c r="J238" i="17" s="1"/>
  <c r="U226" i="7"/>
  <c r="V228" i="10" s="1"/>
  <c r="R226" i="7"/>
  <c r="E228" i="10"/>
  <c r="CF226" i="7"/>
  <c r="DK226" i="7"/>
  <c r="DW226" i="7"/>
  <c r="V227" i="7"/>
  <c r="F239" i="21"/>
  <c r="J239" i="21" s="1"/>
  <c r="BZ227" i="7"/>
  <c r="E229" i="3"/>
  <c r="F239" i="22"/>
  <c r="E229" i="8"/>
  <c r="DJ227" i="7"/>
  <c r="V229" i="8" s="1"/>
  <c r="W229" i="8" s="1"/>
  <c r="DH227" i="7"/>
  <c r="F239" i="23"/>
  <c r="DV227" i="7"/>
  <c r="DW227" i="7" s="1"/>
  <c r="DT227" i="7"/>
  <c r="I239" i="23" s="1"/>
  <c r="F240" i="17"/>
  <c r="J240" i="17" s="1"/>
  <c r="E230" i="10"/>
  <c r="U228" i="7"/>
  <c r="V230" i="10" s="1"/>
  <c r="W230" i="10" s="1"/>
  <c r="R228" i="7"/>
  <c r="DK228" i="7"/>
  <c r="DW228" i="7"/>
  <c r="V229" i="7"/>
  <c r="F241" i="21"/>
  <c r="J241" i="21" s="1"/>
  <c r="BZ229" i="7"/>
  <c r="CE229" i="7"/>
  <c r="V231" i="3" s="1"/>
  <c r="W231" i="3" s="1"/>
  <c r="E231" i="3"/>
  <c r="F241" i="22"/>
  <c r="E231" i="8"/>
  <c r="DJ229" i="7"/>
  <c r="V231" i="8" s="1"/>
  <c r="W231" i="8" s="1"/>
  <c r="DH229" i="7"/>
  <c r="F241" i="23"/>
  <c r="DV229" i="7"/>
  <c r="DW229" i="7" s="1"/>
  <c r="DT229" i="7"/>
  <c r="I241" i="23" s="1"/>
  <c r="F242" i="17"/>
  <c r="J242" i="17" s="1"/>
  <c r="E232" i="10"/>
  <c r="Y232" i="10" s="1"/>
  <c r="U230" i="7"/>
  <c r="V232" i="10" s="1"/>
  <c r="R230" i="7"/>
  <c r="CF230" i="7"/>
  <c r="DK230" i="7"/>
  <c r="DW230" i="7"/>
  <c r="K232" i="7"/>
  <c r="F244" i="18"/>
  <c r="AG232" i="7"/>
  <c r="V234" i="9" s="1"/>
  <c r="W234" i="9" s="1"/>
  <c r="AE232" i="7"/>
  <c r="E234" i="9"/>
  <c r="F244" i="19"/>
  <c r="J244" i="19" s="1"/>
  <c r="E234" i="15"/>
  <c r="AQ232" i="7"/>
  <c r="BN232" i="7"/>
  <c r="EG232" i="7"/>
  <c r="K233" i="7"/>
  <c r="F245" i="18"/>
  <c r="AG233" i="7"/>
  <c r="V235" i="9" s="1"/>
  <c r="AE233" i="7"/>
  <c r="E235" i="9"/>
  <c r="F245" i="19"/>
  <c r="E235" i="15"/>
  <c r="AQ233" i="7"/>
  <c r="BN233" i="7"/>
  <c r="EG233" i="7"/>
  <c r="K234" i="7"/>
  <c r="F246" i="18"/>
  <c r="AG234" i="7"/>
  <c r="V236" i="9" s="1"/>
  <c r="W236" i="9" s="1"/>
  <c r="AE234" i="7"/>
  <c r="E236" i="9"/>
  <c r="F246" i="19"/>
  <c r="J246" i="19" s="1"/>
  <c r="E236" i="15"/>
  <c r="AQ234" i="7"/>
  <c r="BN234" i="7"/>
  <c r="EG234" i="7"/>
  <c r="K235" i="7"/>
  <c r="F247" i="18"/>
  <c r="AG235" i="7"/>
  <c r="V237" i="9" s="1"/>
  <c r="W237" i="9" s="1"/>
  <c r="AE235" i="7"/>
  <c r="E237" i="9"/>
  <c r="F247" i="19"/>
  <c r="E237" i="15"/>
  <c r="AQ235" i="7"/>
  <c r="BN235" i="7"/>
  <c r="EG235" i="7"/>
  <c r="K236" i="7"/>
  <c r="F248" i="18"/>
  <c r="AG236" i="7"/>
  <c r="V238" i="9" s="1"/>
  <c r="W238" i="9" s="1"/>
  <c r="AE236" i="7"/>
  <c r="E238" i="9"/>
  <c r="F248" i="19"/>
  <c r="J248" i="19" s="1"/>
  <c r="E238" i="15"/>
  <c r="AQ236" i="7"/>
  <c r="BN236" i="7"/>
  <c r="EG236" i="7"/>
  <c r="K237" i="7"/>
  <c r="F249" i="18"/>
  <c r="E239" i="9"/>
  <c r="AG237" i="7"/>
  <c r="V239" i="9" s="1"/>
  <c r="W239" i="9" s="1"/>
  <c r="AE237" i="7"/>
  <c r="F249" i="19"/>
  <c r="E239" i="15"/>
  <c r="AV237" i="7"/>
  <c r="AQ237" i="7"/>
  <c r="AU237" i="7"/>
  <c r="V239" i="15" s="1"/>
  <c r="W239" i="15" s="1"/>
  <c r="BN237" i="7"/>
  <c r="EG237" i="7"/>
  <c r="K238" i="7"/>
  <c r="F250" i="18"/>
  <c r="E240" i="9"/>
  <c r="AG238" i="7"/>
  <c r="V240" i="9" s="1"/>
  <c r="W240" i="9" s="1"/>
  <c r="AE238" i="7"/>
  <c r="F250" i="19"/>
  <c r="J250" i="19" s="1"/>
  <c r="E240" i="15"/>
  <c r="AQ238" i="7"/>
  <c r="F250" i="24"/>
  <c r="E240" i="14"/>
  <c r="Y240" i="14" s="1"/>
  <c r="EF238" i="7"/>
  <c r="V240" i="14" s="1"/>
  <c r="ED238" i="7"/>
  <c r="F251" i="16"/>
  <c r="J239" i="7"/>
  <c r="V241" i="6" s="1"/>
  <c r="H239" i="7"/>
  <c r="E241" i="6"/>
  <c r="AH239" i="7"/>
  <c r="F251" i="20"/>
  <c r="BI239" i="7"/>
  <c r="E238" i="5"/>
  <c r="EG239" i="7"/>
  <c r="V241" i="7"/>
  <c r="F253" i="21"/>
  <c r="J253" i="21" s="1"/>
  <c r="BZ241" i="7"/>
  <c r="E243" i="3"/>
  <c r="F253" i="22"/>
  <c r="E243" i="8"/>
  <c r="DJ241" i="7"/>
  <c r="V243" i="8" s="1"/>
  <c r="W243" i="8" s="1"/>
  <c r="DH241" i="7"/>
  <c r="F253" i="23"/>
  <c r="DV241" i="7"/>
  <c r="DW241" i="7" s="1"/>
  <c r="DT241" i="7"/>
  <c r="I253" i="23" s="1"/>
  <c r="F254" i="17"/>
  <c r="J254" i="17" s="1"/>
  <c r="U242" i="7"/>
  <c r="V244" i="10" s="1"/>
  <c r="R242" i="7"/>
  <c r="E244" i="10"/>
  <c r="DK242" i="7"/>
  <c r="DW242" i="7"/>
  <c r="F256" i="17"/>
  <c r="U244" i="7"/>
  <c r="V246" i="10" s="1"/>
  <c r="W246" i="10" s="1"/>
  <c r="R244" i="7"/>
  <c r="E246" i="10"/>
  <c r="CF244" i="7"/>
  <c r="DK244" i="7"/>
  <c r="DW244" i="7"/>
  <c r="K246" i="7"/>
  <c r="F258" i="18"/>
  <c r="AG246" i="7"/>
  <c r="V248" i="9" s="1"/>
  <c r="AE246" i="7"/>
  <c r="E248" i="9"/>
  <c r="F258" i="19"/>
  <c r="E248" i="15"/>
  <c r="AQ246" i="7"/>
  <c r="BN246" i="7"/>
  <c r="EG246" i="7"/>
  <c r="K247" i="7"/>
  <c r="F259" i="18"/>
  <c r="AG247" i="7"/>
  <c r="V249" i="9" s="1"/>
  <c r="W249" i="9" s="1"/>
  <c r="AE247" i="7"/>
  <c r="E249" i="9"/>
  <c r="F259" i="19"/>
  <c r="E249" i="15"/>
  <c r="AV247" i="7"/>
  <c r="AQ247" i="7"/>
  <c r="AU247" i="7"/>
  <c r="V249" i="15" s="1"/>
  <c r="W249" i="15" s="1"/>
  <c r="BN247" i="7"/>
  <c r="EG247" i="7"/>
  <c r="F260" i="22"/>
  <c r="E250" i="8"/>
  <c r="F260" i="24"/>
  <c r="E250" i="14"/>
  <c r="F261" i="17"/>
  <c r="E251" i="10"/>
  <c r="U249" i="7"/>
  <c r="V251" i="10" s="1"/>
  <c r="R249" i="7"/>
  <c r="DK249" i="7"/>
  <c r="DW249" i="7"/>
  <c r="V250" i="7"/>
  <c r="F262" i="21"/>
  <c r="BZ250" i="7"/>
  <c r="E252" i="3"/>
  <c r="F262" i="22"/>
  <c r="DJ250" i="7"/>
  <c r="V252" i="8" s="1"/>
  <c r="W252" i="8" s="1"/>
  <c r="DH250" i="7"/>
  <c r="E252" i="8"/>
  <c r="F262" i="23"/>
  <c r="DV250" i="7"/>
  <c r="DW250" i="7" s="1"/>
  <c r="DT250" i="7"/>
  <c r="I262" i="23" s="1"/>
  <c r="F263" i="17"/>
  <c r="E253" i="10"/>
  <c r="Y253" i="10" s="1"/>
  <c r="U251" i="7"/>
  <c r="V253" i="10" s="1"/>
  <c r="W253" i="10" s="1"/>
  <c r="R251" i="7"/>
  <c r="CF251" i="7"/>
  <c r="DK251" i="7"/>
  <c r="DW251" i="7"/>
  <c r="V252" i="7"/>
  <c r="F264" i="21"/>
  <c r="J264" i="21" s="1"/>
  <c r="BZ252" i="7"/>
  <c r="CE252" i="7"/>
  <c r="V254" i="3" s="1"/>
  <c r="W254" i="3" s="1"/>
  <c r="E254" i="3"/>
  <c r="F264" i="22"/>
  <c r="DJ252" i="7"/>
  <c r="V254" i="8" s="1"/>
  <c r="W254" i="8" s="1"/>
  <c r="DH252" i="7"/>
  <c r="E254" i="8"/>
  <c r="F264" i="23"/>
  <c r="DV252" i="7"/>
  <c r="DW252" i="7" s="1"/>
  <c r="DT252" i="7"/>
  <c r="I264" i="23" s="1"/>
  <c r="F265" i="17"/>
  <c r="E255" i="10"/>
  <c r="Y255" i="10" s="1"/>
  <c r="U253" i="7"/>
  <c r="V255" i="10" s="1"/>
  <c r="R253" i="7"/>
  <c r="DK253" i="7"/>
  <c r="DW253" i="7"/>
  <c r="V254" i="7"/>
  <c r="F266" i="21"/>
  <c r="J266" i="21" s="1"/>
  <c r="BZ254" i="7"/>
  <c r="E256" i="3"/>
  <c r="F266" i="22"/>
  <c r="DJ254" i="7"/>
  <c r="V256" i="8" s="1"/>
  <c r="W256" i="8" s="1"/>
  <c r="DH254" i="7"/>
  <c r="E256" i="8"/>
  <c r="F266" i="23"/>
  <c r="DV254" i="7"/>
  <c r="DW254" i="7" s="1"/>
  <c r="DT254" i="7"/>
  <c r="I266" i="23" s="1"/>
  <c r="F267" i="17"/>
  <c r="E257" i="10"/>
  <c r="U255" i="7"/>
  <c r="V257" i="10" s="1"/>
  <c r="W257" i="10" s="1"/>
  <c r="R255" i="7"/>
  <c r="CF255" i="7"/>
  <c r="DK255" i="7"/>
  <c r="DW255" i="7"/>
  <c r="V256" i="7"/>
  <c r="F268" i="21"/>
  <c r="J268" i="21" s="1"/>
  <c r="BZ256" i="7"/>
  <c r="CE256" i="7"/>
  <c r="V258" i="3" s="1"/>
  <c r="W258" i="3" s="1"/>
  <c r="E258" i="3"/>
  <c r="F268" i="22"/>
  <c r="DJ256" i="7"/>
  <c r="V258" i="8" s="1"/>
  <c r="W258" i="8" s="1"/>
  <c r="DH256" i="7"/>
  <c r="E258" i="8"/>
  <c r="F268" i="23"/>
  <c r="DV256" i="7"/>
  <c r="DW256" i="7" s="1"/>
  <c r="DT256" i="7"/>
  <c r="I268" i="23" s="1"/>
  <c r="F269" i="17"/>
  <c r="E259" i="10"/>
  <c r="Y259" i="10" s="1"/>
  <c r="U257" i="7"/>
  <c r="V259" i="10" s="1"/>
  <c r="R257" i="7"/>
  <c r="DK257" i="7"/>
  <c r="DW257" i="7"/>
  <c r="V258" i="7"/>
  <c r="F270" i="21"/>
  <c r="J270" i="21" s="1"/>
  <c r="BZ258" i="7"/>
  <c r="E260" i="3"/>
  <c r="DK258" i="7"/>
  <c r="DW258" i="7"/>
  <c r="V259" i="7"/>
  <c r="BN259" i="7"/>
  <c r="EG259" i="7"/>
  <c r="K260" i="7"/>
  <c r="F272" i="18"/>
  <c r="AG260" i="7"/>
  <c r="V262" i="9" s="1"/>
  <c r="W262" i="9" s="1"/>
  <c r="AE260" i="7"/>
  <c r="E262" i="9"/>
  <c r="F272" i="19"/>
  <c r="E262" i="15"/>
  <c r="AQ260" i="7"/>
  <c r="BN260" i="7"/>
  <c r="EG260" i="7"/>
  <c r="AN67" i="8"/>
  <c r="AN68" i="8"/>
  <c r="S207" i="11"/>
  <c r="V5" i="11"/>
  <c r="BW207" i="11"/>
  <c r="BZ5" i="11"/>
  <c r="CE5" i="11"/>
  <c r="DE207" i="11"/>
  <c r="DJ5" i="11"/>
  <c r="DH5" i="11"/>
  <c r="DQ207" i="11"/>
  <c r="DV5" i="11"/>
  <c r="DW5" i="11" s="1"/>
  <c r="DT5" i="11"/>
  <c r="U6" i="11"/>
  <c r="V6" i="11" s="1"/>
  <c r="R6" i="11"/>
  <c r="DK6" i="11"/>
  <c r="DW6" i="11"/>
  <c r="V8" i="11"/>
  <c r="BZ8" i="11"/>
  <c r="CE8" i="11"/>
  <c r="CF8" i="11" s="1"/>
  <c r="DJ8" i="11"/>
  <c r="DK8" i="11" s="1"/>
  <c r="DH8" i="11"/>
  <c r="DV8" i="11"/>
  <c r="DW8" i="11" s="1"/>
  <c r="DT8" i="11"/>
  <c r="U9" i="11"/>
  <c r="V9" i="11" s="1"/>
  <c r="R9" i="11"/>
  <c r="DJ9" i="11"/>
  <c r="DK9" i="11" s="1"/>
  <c r="DH9" i="11"/>
  <c r="DV9" i="11"/>
  <c r="DW9" i="11" s="1"/>
  <c r="DT9" i="11"/>
  <c r="V11" i="11"/>
  <c r="BZ11" i="11"/>
  <c r="CE11" i="11"/>
  <c r="CF11" i="11" s="1"/>
  <c r="DJ11" i="11"/>
  <c r="DK11" i="11" s="1"/>
  <c r="DH11" i="11"/>
  <c r="DV11" i="11"/>
  <c r="DW11" i="11" s="1"/>
  <c r="DT11" i="11"/>
  <c r="U12" i="11"/>
  <c r="V12" i="11" s="1"/>
  <c r="R12" i="11"/>
  <c r="DK12" i="11"/>
  <c r="DW12" i="11"/>
  <c r="V13" i="11"/>
  <c r="BZ13" i="11"/>
  <c r="CE13" i="11"/>
  <c r="CF13" i="11" s="1"/>
  <c r="DJ13" i="11"/>
  <c r="DK13" i="11" s="1"/>
  <c r="DH13" i="11"/>
  <c r="DV13" i="11"/>
  <c r="DW13" i="11" s="1"/>
  <c r="DT13" i="11"/>
  <c r="U14" i="11"/>
  <c r="V14" i="11" s="1"/>
  <c r="R14" i="11"/>
  <c r="DK14" i="11"/>
  <c r="DW14" i="11"/>
  <c r="V15" i="11"/>
  <c r="BZ15" i="11"/>
  <c r="CE15" i="11"/>
  <c r="CF15" i="11" s="1"/>
  <c r="DK15" i="11"/>
  <c r="DW15" i="11"/>
  <c r="V16" i="11"/>
  <c r="BZ16" i="11"/>
  <c r="CE16" i="11" s="1"/>
  <c r="CF16" i="11" s="1"/>
  <c r="DK16" i="11"/>
  <c r="DW16" i="11"/>
  <c r="V17" i="11"/>
  <c r="BZ17" i="11"/>
  <c r="CE17" i="11"/>
  <c r="CF17" i="11" s="1"/>
  <c r="DK17" i="11"/>
  <c r="DW17" i="11"/>
  <c r="V18" i="11"/>
  <c r="BZ18" i="11"/>
  <c r="CE18" i="11" s="1"/>
  <c r="CF18" i="11" s="1"/>
  <c r="DK18" i="11"/>
  <c r="DW18" i="11"/>
  <c r="U20" i="11"/>
  <c r="V20" i="11" s="1"/>
  <c r="R20" i="11"/>
  <c r="DK20" i="11"/>
  <c r="DW20" i="11"/>
  <c r="J22" i="11"/>
  <c r="H22" i="11"/>
  <c r="K22" i="11"/>
  <c r="AG22" i="11"/>
  <c r="AE22" i="11"/>
  <c r="AH22" i="11"/>
  <c r="AV22" i="11"/>
  <c r="AQ22" i="11"/>
  <c r="AU22" i="11"/>
  <c r="AW22" i="11"/>
  <c r="BI22" i="11"/>
  <c r="BM22" i="11"/>
  <c r="BN22" i="11" s="1"/>
  <c r="EF22" i="11"/>
  <c r="ED22" i="11"/>
  <c r="EG22" i="11"/>
  <c r="J25" i="11"/>
  <c r="H25" i="11"/>
  <c r="K25" i="11"/>
  <c r="AG25" i="11"/>
  <c r="AE25" i="11"/>
  <c r="AH25" i="11"/>
  <c r="AQ25" i="11"/>
  <c r="AV25" i="11" s="1"/>
  <c r="BI25" i="11"/>
  <c r="BM25" i="11"/>
  <c r="BN25" i="11" s="1"/>
  <c r="EF25" i="11"/>
  <c r="ED25" i="11"/>
  <c r="EG25" i="11"/>
  <c r="J26" i="11"/>
  <c r="H26" i="11"/>
  <c r="K26" i="11"/>
  <c r="AG26" i="11"/>
  <c r="AE26" i="11"/>
  <c r="AH26" i="11"/>
  <c r="AQ26" i="11"/>
  <c r="AV26" i="11" s="1"/>
  <c r="BI26" i="11"/>
  <c r="BM26" i="11"/>
  <c r="BN26" i="11" s="1"/>
  <c r="EF26" i="11"/>
  <c r="ED26" i="11"/>
  <c r="EG26" i="11"/>
  <c r="J27" i="11"/>
  <c r="H27" i="11"/>
  <c r="K27" i="11"/>
  <c r="AG27" i="11"/>
  <c r="AE27" i="11"/>
  <c r="AH27" i="11"/>
  <c r="AQ27" i="11"/>
  <c r="AV27" i="11" s="1"/>
  <c r="BI27" i="11"/>
  <c r="BM27" i="11"/>
  <c r="BN27" i="11" s="1"/>
  <c r="EF27" i="11"/>
  <c r="ED27" i="11"/>
  <c r="EG27" i="11"/>
  <c r="J28" i="11"/>
  <c r="H28" i="11"/>
  <c r="K28" i="11"/>
  <c r="AG28" i="11"/>
  <c r="AE28" i="11"/>
  <c r="AH28" i="11"/>
  <c r="AQ28" i="11"/>
  <c r="AV28" i="11" s="1"/>
  <c r="BI28" i="11"/>
  <c r="BM28" i="11"/>
  <c r="BN28" i="11" s="1"/>
  <c r="EF28" i="11"/>
  <c r="ED28" i="11"/>
  <c r="EG28" i="11"/>
  <c r="U30" i="11"/>
  <c r="R30" i="11"/>
  <c r="V30" i="11"/>
  <c r="BZ30" i="11"/>
  <c r="CE30" i="11" s="1"/>
  <c r="CF30" i="11" s="1"/>
  <c r="DJ30" i="11"/>
  <c r="DH30" i="11"/>
  <c r="DK30" i="11"/>
  <c r="DV30" i="11"/>
  <c r="DT30" i="11"/>
  <c r="DW30" i="11"/>
  <c r="U31" i="11"/>
  <c r="R31" i="11"/>
  <c r="V31" i="11"/>
  <c r="BZ31" i="11"/>
  <c r="CE31" i="11" s="1"/>
  <c r="CF31" i="11" s="1"/>
  <c r="DJ31" i="11"/>
  <c r="DH31" i="11"/>
  <c r="DK31" i="11"/>
  <c r="DV31" i="11"/>
  <c r="DT31" i="11"/>
  <c r="DW31" i="11"/>
  <c r="U32" i="11"/>
  <c r="R32" i="11"/>
  <c r="V32" i="11"/>
  <c r="BZ32" i="11"/>
  <c r="CE32" i="11" s="1"/>
  <c r="CF32" i="11" s="1"/>
  <c r="DJ32" i="11"/>
  <c r="DH32" i="11"/>
  <c r="DK32" i="11"/>
  <c r="DV32" i="11"/>
  <c r="DT32" i="11"/>
  <c r="DW32" i="11"/>
  <c r="J34" i="11"/>
  <c r="H34" i="11"/>
  <c r="K34" i="11"/>
  <c r="AG34" i="11"/>
  <c r="AE34" i="11"/>
  <c r="AH34" i="11"/>
  <c r="AQ34" i="11"/>
  <c r="AV34" i="11" s="1"/>
  <c r="BI34" i="11"/>
  <c r="BM34" i="11"/>
  <c r="BN34" i="11" s="1"/>
  <c r="EF34" i="11"/>
  <c r="ED34" i="11"/>
  <c r="EG34" i="11"/>
  <c r="J35" i="11"/>
  <c r="H35" i="11"/>
  <c r="K35" i="11"/>
  <c r="AG35" i="11"/>
  <c r="AE35" i="11"/>
  <c r="AH35" i="11"/>
  <c r="AQ35" i="11"/>
  <c r="AV35" i="11" s="1"/>
  <c r="BI35" i="11"/>
  <c r="BM35" i="11"/>
  <c r="BN35" i="11" s="1"/>
  <c r="EF35" i="11"/>
  <c r="ED35" i="11"/>
  <c r="EG35" i="11"/>
  <c r="U37" i="11"/>
  <c r="R37" i="11"/>
  <c r="V37" i="11"/>
  <c r="BZ37" i="11"/>
  <c r="CE37" i="11" s="1"/>
  <c r="CF37" i="11" s="1"/>
  <c r="DJ37" i="11"/>
  <c r="DH37" i="11"/>
  <c r="DK37" i="11"/>
  <c r="DV37" i="11"/>
  <c r="DT37" i="11"/>
  <c r="DW37" i="11"/>
  <c r="U38" i="11"/>
  <c r="R38" i="11"/>
  <c r="V38" i="11"/>
  <c r="BZ38" i="11"/>
  <c r="CE38" i="11" s="1"/>
  <c r="CF38" i="11" s="1"/>
  <c r="DJ38" i="11"/>
  <c r="DH38" i="11"/>
  <c r="DK38" i="11"/>
  <c r="DV38" i="11"/>
  <c r="DT38" i="11"/>
  <c r="DW38" i="11"/>
  <c r="U39" i="11"/>
  <c r="R39" i="11"/>
  <c r="V39" i="11"/>
  <c r="BZ39" i="11"/>
  <c r="CE39" i="11" s="1"/>
  <c r="CF39" i="11" s="1"/>
  <c r="DJ39" i="11"/>
  <c r="DH39" i="11"/>
  <c r="DK39" i="11"/>
  <c r="DV39" i="11"/>
  <c r="DT39" i="11"/>
  <c r="DW39" i="11"/>
  <c r="U40" i="11"/>
  <c r="R40" i="11"/>
  <c r="V40" i="11"/>
  <c r="BZ40" i="11"/>
  <c r="CE40" i="11" s="1"/>
  <c r="CF40" i="11" s="1"/>
  <c r="EF40" i="11"/>
  <c r="ED40" i="11"/>
  <c r="EG40" i="11"/>
  <c r="J41" i="11"/>
  <c r="H41" i="11"/>
  <c r="K41" i="11"/>
  <c r="AG41" i="11"/>
  <c r="AE41" i="11"/>
  <c r="AH41" i="11"/>
  <c r="AV41" i="11"/>
  <c r="AQ41" i="11"/>
  <c r="AU41" i="11"/>
  <c r="AW41" i="11" s="1"/>
  <c r="BI41" i="11"/>
  <c r="BM41" i="11" s="1"/>
  <c r="BN41" i="11" s="1"/>
  <c r="EF41" i="11"/>
  <c r="ED41" i="11"/>
  <c r="EG41" i="11"/>
  <c r="J42" i="11"/>
  <c r="H42" i="11"/>
  <c r="K42" i="11"/>
  <c r="AG42" i="11"/>
  <c r="AE42" i="11"/>
  <c r="AH42" i="11"/>
  <c r="AV42" i="11"/>
  <c r="AQ42" i="11"/>
  <c r="AU42" i="11"/>
  <c r="AW42" i="11" s="1"/>
  <c r="BI42" i="11"/>
  <c r="BM42" i="11" s="1"/>
  <c r="BN42" i="11" s="1"/>
  <c r="EF42" i="11"/>
  <c r="ED42" i="11"/>
  <c r="EG42" i="11"/>
  <c r="J43" i="11"/>
  <c r="H43" i="11"/>
  <c r="K43" i="11"/>
  <c r="AG43" i="11"/>
  <c r="AE43" i="11"/>
  <c r="AH43" i="11"/>
  <c r="AV43" i="11"/>
  <c r="AQ43" i="11"/>
  <c r="AU43" i="11"/>
  <c r="AW43" i="11" s="1"/>
  <c r="BI43" i="11"/>
  <c r="BM43" i="11" s="1"/>
  <c r="BN43" i="11" s="1"/>
  <c r="EF43" i="11"/>
  <c r="ED43" i="11"/>
  <c r="EG43" i="11"/>
  <c r="J44" i="11"/>
  <c r="H44" i="11"/>
  <c r="K44" i="11"/>
  <c r="AG44" i="11"/>
  <c r="AE44" i="11"/>
  <c r="AH44" i="11"/>
  <c r="AV44" i="11"/>
  <c r="AQ44" i="11"/>
  <c r="AU44" i="11"/>
  <c r="AW44" i="11" s="1"/>
  <c r="BI44" i="11"/>
  <c r="BM44" i="11" s="1"/>
  <c r="BN44" i="11" s="1"/>
  <c r="EF44" i="11"/>
  <c r="ED44" i="11"/>
  <c r="EG44" i="11"/>
  <c r="J45" i="11"/>
  <c r="H45" i="11"/>
  <c r="K45" i="11"/>
  <c r="AG45" i="11"/>
  <c r="AE45" i="11"/>
  <c r="AH45" i="11"/>
  <c r="AV45" i="11"/>
  <c r="AQ45" i="11"/>
  <c r="AU45" i="11"/>
  <c r="AW45" i="11" s="1"/>
  <c r="BI45" i="11"/>
  <c r="BM45" i="11" s="1"/>
  <c r="BN45" i="11" s="1"/>
  <c r="EF45" i="11"/>
  <c r="ED45" i="11"/>
  <c r="EG45" i="11"/>
  <c r="J46" i="11"/>
  <c r="H46" i="11"/>
  <c r="K46" i="11"/>
  <c r="AG46" i="11"/>
  <c r="AE46" i="11"/>
  <c r="AH46" i="11"/>
  <c r="AV46" i="11"/>
  <c r="AQ46" i="11"/>
  <c r="AU46" i="11"/>
  <c r="AW46" i="11" s="1"/>
  <c r="BI46" i="11"/>
  <c r="BM46" i="11" s="1"/>
  <c r="BN46" i="11" s="1"/>
  <c r="EF46" i="11"/>
  <c r="ED46" i="11"/>
  <c r="EG46" i="11"/>
  <c r="J48" i="11"/>
  <c r="H48" i="11"/>
  <c r="K48" i="11"/>
  <c r="AG48" i="11"/>
  <c r="AE48" i="11"/>
  <c r="AH48" i="11"/>
  <c r="AV48" i="11"/>
  <c r="AQ48" i="11"/>
  <c r="AU48" i="11"/>
  <c r="AW48" i="11" s="1"/>
  <c r="BI48" i="11"/>
  <c r="BM48" i="11" s="1"/>
  <c r="BN48" i="11" s="1"/>
  <c r="EF48" i="11"/>
  <c r="ED48" i="11"/>
  <c r="EG48" i="11"/>
  <c r="J49" i="11"/>
  <c r="H49" i="11"/>
  <c r="K49" i="11"/>
  <c r="AG49" i="11"/>
  <c r="AE49" i="11"/>
  <c r="AH49" i="11"/>
  <c r="AV49" i="11"/>
  <c r="AQ49" i="11"/>
  <c r="AU49" i="11"/>
  <c r="AW49" i="11" s="1"/>
  <c r="BI49" i="11"/>
  <c r="BM49" i="11" s="1"/>
  <c r="BN49" i="11" s="1"/>
  <c r="EF49" i="11"/>
  <c r="ED49" i="11"/>
  <c r="EG49" i="11"/>
  <c r="J50" i="11"/>
  <c r="H50" i="11"/>
  <c r="K50" i="11"/>
  <c r="AG50" i="11"/>
  <c r="AE50" i="11"/>
  <c r="AH50" i="11"/>
  <c r="AV50" i="11"/>
  <c r="AQ50" i="11"/>
  <c r="AU50" i="11"/>
  <c r="AW50" i="11" s="1"/>
  <c r="BI50" i="11"/>
  <c r="BM50" i="11" s="1"/>
  <c r="BN50" i="11" s="1"/>
  <c r="EF50" i="11"/>
  <c r="ED50" i="11"/>
  <c r="EG50" i="11"/>
  <c r="J51" i="11"/>
  <c r="H51" i="11"/>
  <c r="K51" i="11"/>
  <c r="AG51" i="11"/>
  <c r="AE51" i="11"/>
  <c r="AH51" i="11"/>
  <c r="AV51" i="11"/>
  <c r="AQ51" i="11"/>
  <c r="AU51" i="11"/>
  <c r="AW51" i="11" s="1"/>
  <c r="BI51" i="11"/>
  <c r="BM51" i="11" s="1"/>
  <c r="BN51" i="11" s="1"/>
  <c r="EF51" i="11"/>
  <c r="ED51" i="11"/>
  <c r="EG51" i="11"/>
  <c r="J54" i="11"/>
  <c r="H54" i="11"/>
  <c r="K54" i="11"/>
  <c r="AG54" i="11"/>
  <c r="AE54" i="11"/>
  <c r="AH54" i="11"/>
  <c r="AV54" i="11"/>
  <c r="AQ54" i="11"/>
  <c r="AU54" i="11"/>
  <c r="AW54" i="11" s="1"/>
  <c r="BI54" i="11"/>
  <c r="BM54" i="11" s="1"/>
  <c r="BN54" i="11" s="1"/>
  <c r="EF54" i="11"/>
  <c r="ED54" i="11"/>
  <c r="EG54" i="11"/>
  <c r="J55" i="11"/>
  <c r="H55" i="11"/>
  <c r="K55" i="11"/>
  <c r="AG55" i="11"/>
  <c r="AE55" i="11"/>
  <c r="AH55" i="11"/>
  <c r="AV55" i="11"/>
  <c r="AQ55" i="11"/>
  <c r="AU55" i="11"/>
  <c r="AW55" i="11" s="1"/>
  <c r="BI55" i="11"/>
  <c r="BM55" i="11" s="1"/>
  <c r="BN55" i="11" s="1"/>
  <c r="EF55" i="11"/>
  <c r="ED55" i="11"/>
  <c r="EG55" i="11"/>
  <c r="J56" i="11"/>
  <c r="H56" i="11"/>
  <c r="K56" i="11"/>
  <c r="AG56" i="11"/>
  <c r="AE56" i="11"/>
  <c r="AH56" i="11"/>
  <c r="AV56" i="11"/>
  <c r="AQ56" i="11"/>
  <c r="AU56" i="11"/>
  <c r="AW56" i="11" s="1"/>
  <c r="BI56" i="11"/>
  <c r="BM56" i="11" s="1"/>
  <c r="BN56" i="11" s="1"/>
  <c r="EF56" i="11"/>
  <c r="ED56" i="11"/>
  <c r="EG56" i="11"/>
  <c r="J57" i="11"/>
  <c r="H57" i="11"/>
  <c r="K57" i="11"/>
  <c r="AG57" i="11"/>
  <c r="AE57" i="11"/>
  <c r="AH57" i="11"/>
  <c r="AV57" i="11"/>
  <c r="AQ57" i="11"/>
  <c r="AU57" i="11"/>
  <c r="AW57" i="11" s="1"/>
  <c r="BI57" i="11"/>
  <c r="BM57" i="11" s="1"/>
  <c r="BN57" i="11" s="1"/>
  <c r="EF57" i="11"/>
  <c r="ED57" i="11"/>
  <c r="EG57" i="11"/>
  <c r="J60" i="11"/>
  <c r="H60" i="11"/>
  <c r="K60" i="11"/>
  <c r="AG60" i="11"/>
  <c r="AE60" i="11"/>
  <c r="AH60" i="11"/>
  <c r="AV60" i="11"/>
  <c r="AQ60" i="11"/>
  <c r="AU60" i="11"/>
  <c r="AW60" i="11" s="1"/>
  <c r="BI60" i="11"/>
  <c r="BM60" i="11" s="1"/>
  <c r="BN60" i="11" s="1"/>
  <c r="EF60" i="11"/>
  <c r="ED60" i="11"/>
  <c r="EG60" i="11"/>
  <c r="J61" i="11"/>
  <c r="H61" i="11"/>
  <c r="K61" i="11"/>
  <c r="AG61" i="11"/>
  <c r="AE61" i="11"/>
  <c r="AH61" i="11"/>
  <c r="AV61" i="11"/>
  <c r="AQ61" i="11"/>
  <c r="AU61" i="11"/>
  <c r="AW61" i="11" s="1"/>
  <c r="BI61" i="11"/>
  <c r="BM61" i="11" s="1"/>
  <c r="BN61" i="11" s="1"/>
  <c r="EF61" i="11"/>
  <c r="ED61" i="11"/>
  <c r="EG61" i="11"/>
  <c r="J62" i="11"/>
  <c r="H62" i="11"/>
  <c r="K62" i="11"/>
  <c r="AG62" i="11"/>
  <c r="AE62" i="11"/>
  <c r="AH62" i="11"/>
  <c r="AV62" i="11"/>
  <c r="AQ62" i="11"/>
  <c r="AU62" i="11"/>
  <c r="AW62" i="11" s="1"/>
  <c r="BI62" i="11"/>
  <c r="BM62" i="11" s="1"/>
  <c r="BN62" i="11" s="1"/>
  <c r="EF62" i="11"/>
  <c r="ED62" i="11"/>
  <c r="EG62" i="11"/>
  <c r="J63" i="11"/>
  <c r="H63" i="11"/>
  <c r="K63" i="11"/>
  <c r="AG63" i="11"/>
  <c r="AE63" i="11"/>
  <c r="AH63" i="11"/>
  <c r="AV63" i="11"/>
  <c r="AQ63" i="11"/>
  <c r="AU63" i="11"/>
  <c r="AW63" i="11" s="1"/>
  <c r="BI63" i="11"/>
  <c r="BM63" i="11" s="1"/>
  <c r="BN63" i="11" s="1"/>
  <c r="EF63" i="11"/>
  <c r="ED63" i="11"/>
  <c r="EG63" i="11"/>
  <c r="J64" i="11"/>
  <c r="H64" i="11"/>
  <c r="K64" i="11"/>
  <c r="AG64" i="11"/>
  <c r="AE64" i="11"/>
  <c r="AH64" i="11"/>
  <c r="AV64" i="11"/>
  <c r="AQ64" i="11"/>
  <c r="AU64" i="11"/>
  <c r="AW64" i="11" s="1"/>
  <c r="BI64" i="11"/>
  <c r="BM64" i="11" s="1"/>
  <c r="BN64" i="11" s="1"/>
  <c r="EF64" i="11"/>
  <c r="ED64" i="11"/>
  <c r="EG64" i="11"/>
  <c r="J65" i="11"/>
  <c r="H65" i="11"/>
  <c r="K65" i="11"/>
  <c r="AG65" i="11"/>
  <c r="AE65" i="11"/>
  <c r="AH65" i="11"/>
  <c r="AV65" i="11"/>
  <c r="AQ65" i="11"/>
  <c r="AU65" i="11"/>
  <c r="AW65" i="11" s="1"/>
  <c r="BI65" i="11"/>
  <c r="BM65" i="11" s="1"/>
  <c r="BN65" i="11" s="1"/>
  <c r="EF65" i="11"/>
  <c r="ED65" i="11"/>
  <c r="EG65" i="11"/>
  <c r="J66" i="11"/>
  <c r="H66" i="11"/>
  <c r="K66" i="11"/>
  <c r="AG66" i="11"/>
  <c r="AE66" i="11"/>
  <c r="AH66" i="11"/>
  <c r="AV66" i="11"/>
  <c r="AQ66" i="11"/>
  <c r="AU66" i="11"/>
  <c r="AW66" i="11" s="1"/>
  <c r="BI66" i="11"/>
  <c r="BM66" i="11" s="1"/>
  <c r="BN66" i="11" s="1"/>
  <c r="EF66" i="11"/>
  <c r="ED66" i="11"/>
  <c r="EG66" i="11"/>
  <c r="J67" i="11"/>
  <c r="H67" i="11"/>
  <c r="K67" i="11"/>
  <c r="AG67" i="11"/>
  <c r="AE67" i="11"/>
  <c r="AH67" i="11"/>
  <c r="AV67" i="11"/>
  <c r="AQ67" i="11"/>
  <c r="AU67" i="11"/>
  <c r="AW67" i="11" s="1"/>
  <c r="BI67" i="11"/>
  <c r="BM67" i="11" s="1"/>
  <c r="BN67" i="11" s="1"/>
  <c r="EF67" i="11"/>
  <c r="ED67" i="11"/>
  <c r="EG67" i="11"/>
  <c r="J68" i="11"/>
  <c r="H68" i="11"/>
  <c r="K68" i="11"/>
  <c r="AG68" i="11"/>
  <c r="AE68" i="11"/>
  <c r="AH68" i="11"/>
  <c r="AV68" i="11"/>
  <c r="AQ68" i="11"/>
  <c r="AU68" i="11"/>
  <c r="AW68" i="11" s="1"/>
  <c r="BI68" i="11"/>
  <c r="BM68" i="11" s="1"/>
  <c r="BN68" i="11" s="1"/>
  <c r="EF68" i="11"/>
  <c r="ED68" i="11"/>
  <c r="EG68" i="11"/>
  <c r="J69" i="11"/>
  <c r="H69" i="11"/>
  <c r="K69" i="11"/>
  <c r="AG69" i="11"/>
  <c r="AE69" i="11"/>
  <c r="AH69" i="11"/>
  <c r="AV69" i="11"/>
  <c r="AQ69" i="11"/>
  <c r="AU69" i="11"/>
  <c r="AW69" i="11" s="1"/>
  <c r="BZ69" i="11"/>
  <c r="CE69" i="11" s="1"/>
  <c r="CF69" i="11" s="1"/>
  <c r="DJ69" i="11"/>
  <c r="DH69" i="11"/>
  <c r="DK69" i="11"/>
  <c r="DV69" i="11"/>
  <c r="DT69" i="11"/>
  <c r="DW69" i="11"/>
  <c r="J72" i="11"/>
  <c r="H72" i="11"/>
  <c r="K72" i="11"/>
  <c r="AG72" i="11"/>
  <c r="AE72" i="11"/>
  <c r="AH72" i="11"/>
  <c r="AQ72" i="11"/>
  <c r="AV72" i="11" s="1"/>
  <c r="BI72" i="11"/>
  <c r="BM72" i="11"/>
  <c r="BN72" i="11" s="1"/>
  <c r="EF72" i="11"/>
  <c r="ED72" i="11"/>
  <c r="EG72" i="11"/>
  <c r="J73" i="11"/>
  <c r="H73" i="11"/>
  <c r="K73" i="11"/>
  <c r="AG73" i="11"/>
  <c r="AE73" i="11"/>
  <c r="AH73" i="11"/>
  <c r="AV73" i="11"/>
  <c r="AQ73" i="11"/>
  <c r="AU73" i="11"/>
  <c r="AW73" i="11"/>
  <c r="BI73" i="11"/>
  <c r="BM73" i="11"/>
  <c r="BN73" i="11" s="1"/>
  <c r="EF73" i="11"/>
  <c r="ED73" i="11"/>
  <c r="EG73" i="11"/>
  <c r="U76" i="11"/>
  <c r="R76" i="11"/>
  <c r="V76" i="11"/>
  <c r="BZ76" i="11"/>
  <c r="CE76" i="11" s="1"/>
  <c r="CF76" i="11" s="1"/>
  <c r="DJ76" i="11"/>
  <c r="DH76" i="11"/>
  <c r="DK76" i="11"/>
  <c r="DV76" i="11"/>
  <c r="DT76" i="11"/>
  <c r="DW76" i="11"/>
  <c r="U77" i="11"/>
  <c r="R77" i="11"/>
  <c r="V77" i="11"/>
  <c r="BZ77" i="11"/>
  <c r="CE77" i="11" s="1"/>
  <c r="CF77" i="11" s="1"/>
  <c r="DJ77" i="11"/>
  <c r="DH77" i="11"/>
  <c r="DK77" i="11"/>
  <c r="DV77" i="11"/>
  <c r="DT77" i="11"/>
  <c r="DW77" i="11"/>
  <c r="J79" i="11"/>
  <c r="H79" i="11"/>
  <c r="K79" i="11"/>
  <c r="AG79" i="11"/>
  <c r="AE79" i="11"/>
  <c r="AH79" i="11"/>
  <c r="AV79" i="11"/>
  <c r="AQ79" i="11"/>
  <c r="AU79" i="11"/>
  <c r="AW79" i="11"/>
  <c r="BI79" i="11"/>
  <c r="BM79" i="11"/>
  <c r="BN79" i="11" s="1"/>
  <c r="EF79" i="11"/>
  <c r="ED79" i="11"/>
  <c r="EG79" i="11"/>
  <c r="J80" i="11"/>
  <c r="H80" i="11"/>
  <c r="K80" i="11"/>
  <c r="AG80" i="11"/>
  <c r="AE80" i="11"/>
  <c r="AH80" i="11"/>
  <c r="AV80" i="11"/>
  <c r="AQ80" i="11"/>
  <c r="AU80" i="11"/>
  <c r="AW80" i="11"/>
  <c r="BI80" i="11"/>
  <c r="BM80" i="11"/>
  <c r="BN80" i="11" s="1"/>
  <c r="EF80" i="11"/>
  <c r="ED80" i="11"/>
  <c r="EG80" i="11"/>
  <c r="J81" i="11"/>
  <c r="H81" i="11"/>
  <c r="K81" i="11"/>
  <c r="AG81" i="11"/>
  <c r="AE81" i="11"/>
  <c r="AH81" i="11"/>
  <c r="AV81" i="11"/>
  <c r="AQ81" i="11"/>
  <c r="AU81" i="11"/>
  <c r="AW81" i="11"/>
  <c r="BI81" i="11"/>
  <c r="BM81" i="11"/>
  <c r="BN81" i="11" s="1"/>
  <c r="EF81" i="11"/>
  <c r="ED81" i="11"/>
  <c r="EG81" i="11"/>
  <c r="U83" i="11"/>
  <c r="R83" i="11"/>
  <c r="V83" i="11"/>
  <c r="BZ83" i="11"/>
  <c r="CE83" i="11" s="1"/>
  <c r="CF83" i="11" s="1"/>
  <c r="DJ83" i="11"/>
  <c r="DH83" i="11"/>
  <c r="DK83" i="11"/>
  <c r="DV83" i="11"/>
  <c r="DT83" i="11"/>
  <c r="DW83" i="11"/>
  <c r="U84" i="11"/>
  <c r="R84" i="11"/>
  <c r="V84" i="11"/>
  <c r="BZ84" i="11"/>
  <c r="CE84" i="11" s="1"/>
  <c r="CF84" i="11" s="1"/>
  <c r="DJ84" i="11"/>
  <c r="DH84" i="11"/>
  <c r="DK84" i="11"/>
  <c r="DV84" i="11"/>
  <c r="DT84" i="11"/>
  <c r="DW84" i="11"/>
  <c r="J86" i="11"/>
  <c r="H86" i="11"/>
  <c r="K86" i="11"/>
  <c r="AG86" i="11"/>
  <c r="AE86" i="11"/>
  <c r="AH86" i="11"/>
  <c r="AQ86" i="11"/>
  <c r="AV86" i="11" s="1"/>
  <c r="BI86" i="11"/>
  <c r="BM86" i="11"/>
  <c r="BN86" i="11" s="1"/>
  <c r="EF86" i="11"/>
  <c r="ED86" i="11"/>
  <c r="EG86" i="11"/>
  <c r="J87" i="11"/>
  <c r="H87" i="11"/>
  <c r="K87" i="11"/>
  <c r="AG87" i="11"/>
  <c r="AE87" i="11"/>
  <c r="AH87" i="11"/>
  <c r="AQ87" i="11"/>
  <c r="AV87" i="11" s="1"/>
  <c r="BI87" i="11"/>
  <c r="BM87" i="11"/>
  <c r="BN87" i="11" s="1"/>
  <c r="EF87" i="11"/>
  <c r="ED87" i="11"/>
  <c r="EG87" i="11"/>
  <c r="J88" i="11"/>
  <c r="H88" i="11"/>
  <c r="K88" i="11"/>
  <c r="AG88" i="11"/>
  <c r="AE88" i="11"/>
  <c r="AH88" i="11"/>
  <c r="AQ88" i="11"/>
  <c r="AV88" i="11" s="1"/>
  <c r="BI88" i="11"/>
  <c r="BM88" i="11"/>
  <c r="BN88" i="11" s="1"/>
  <c r="EF88" i="11"/>
  <c r="ED88" i="11"/>
  <c r="EG88" i="11"/>
  <c r="J89" i="11"/>
  <c r="H89" i="11"/>
  <c r="K89" i="11"/>
  <c r="AG89" i="11"/>
  <c r="AE89" i="11"/>
  <c r="AH89" i="11"/>
  <c r="AQ89" i="11"/>
  <c r="AV89" i="11" s="1"/>
  <c r="BI89" i="11"/>
  <c r="BM89" i="11"/>
  <c r="BN89" i="11" s="1"/>
  <c r="EF89" i="11"/>
  <c r="ED89" i="11"/>
  <c r="EG89" i="11"/>
  <c r="J90" i="11"/>
  <c r="H90" i="11"/>
  <c r="K90" i="11"/>
  <c r="AG90" i="11"/>
  <c r="AE90" i="11"/>
  <c r="AH90" i="11"/>
  <c r="AQ90" i="11"/>
  <c r="AV90" i="11" s="1"/>
  <c r="BI90" i="11"/>
  <c r="BM90" i="11"/>
  <c r="BN90" i="11" s="1"/>
  <c r="EF90" i="11"/>
  <c r="ED90" i="11"/>
  <c r="EG90" i="11"/>
  <c r="J91" i="11"/>
  <c r="H91" i="11"/>
  <c r="K91" i="11"/>
  <c r="AG91" i="11"/>
  <c r="AE91" i="11"/>
  <c r="AH91" i="11"/>
  <c r="AV91" i="11"/>
  <c r="AQ91" i="11"/>
  <c r="AU91" i="11"/>
  <c r="AW91" i="11"/>
  <c r="BI91" i="11"/>
  <c r="BM91" i="11"/>
  <c r="BN91" i="11" s="1"/>
  <c r="EF91" i="11"/>
  <c r="ED91" i="11"/>
  <c r="EG91" i="11"/>
  <c r="J92" i="11"/>
  <c r="H92" i="11"/>
  <c r="K92" i="11"/>
  <c r="AG92" i="11"/>
  <c r="AE92" i="11"/>
  <c r="AH92" i="11"/>
  <c r="AV92" i="11"/>
  <c r="AQ92" i="11"/>
  <c r="AU92" i="11"/>
  <c r="AW92" i="11"/>
  <c r="BI92" i="11"/>
  <c r="BM92" i="11"/>
  <c r="BN92" i="11" s="1"/>
  <c r="EF92" i="11"/>
  <c r="ED92" i="11"/>
  <c r="EG92" i="11"/>
  <c r="J93" i="11"/>
  <c r="H93" i="11"/>
  <c r="K93" i="11"/>
  <c r="AV93" i="11"/>
  <c r="AQ93" i="11"/>
  <c r="AU93" i="11"/>
  <c r="AW93" i="11" s="1"/>
  <c r="J94" i="11"/>
  <c r="H94" i="11"/>
  <c r="K94" i="11"/>
  <c r="AG94" i="11"/>
  <c r="AE94" i="11"/>
  <c r="AH94" i="11"/>
  <c r="AQ94" i="11"/>
  <c r="AV94" i="11" s="1"/>
  <c r="BI94" i="11"/>
  <c r="BM94" i="11"/>
  <c r="BN94" i="11" s="1"/>
  <c r="EF94" i="11"/>
  <c r="ED94" i="11"/>
  <c r="EG94" i="11"/>
  <c r="J97" i="11"/>
  <c r="H97" i="11"/>
  <c r="K97" i="11"/>
  <c r="AG97" i="11"/>
  <c r="AE97" i="11"/>
  <c r="AH97" i="11"/>
  <c r="AQ97" i="11"/>
  <c r="AV97" i="11" s="1"/>
  <c r="BI97" i="11"/>
  <c r="BM97" i="11"/>
  <c r="BN97" i="11" s="1"/>
  <c r="EF97" i="11"/>
  <c r="ED97" i="11"/>
  <c r="EG97" i="11"/>
  <c r="J98" i="11"/>
  <c r="H98" i="11"/>
  <c r="K98" i="11"/>
  <c r="AG98" i="11"/>
  <c r="AE98" i="11"/>
  <c r="AH98" i="11"/>
  <c r="AQ98" i="11"/>
  <c r="AV98" i="11" s="1"/>
  <c r="BI98" i="11"/>
  <c r="BM98" i="11"/>
  <c r="BN98" i="11" s="1"/>
  <c r="EF98" i="11"/>
  <c r="ED98" i="11"/>
  <c r="EG98" i="11"/>
  <c r="J99" i="11"/>
  <c r="H99" i="11"/>
  <c r="K99" i="11"/>
  <c r="AG99" i="11"/>
  <c r="AE99" i="11"/>
  <c r="AH99" i="11"/>
  <c r="AQ99" i="11"/>
  <c r="AU99" i="11" s="1"/>
  <c r="AW99" i="11" s="1"/>
  <c r="BZ100" i="11"/>
  <c r="CE100" i="11"/>
  <c r="DJ100" i="11"/>
  <c r="DH100" i="11"/>
  <c r="DV100" i="11"/>
  <c r="DT100" i="11"/>
  <c r="U101" i="11"/>
  <c r="R101" i="11"/>
  <c r="DJ101" i="11"/>
  <c r="DH101" i="11"/>
  <c r="DV101" i="11"/>
  <c r="DT101" i="11"/>
  <c r="U102" i="11"/>
  <c r="R102" i="11"/>
  <c r="BZ103" i="11"/>
  <c r="CE103" i="11" s="1"/>
  <c r="CF103" i="11" s="1"/>
  <c r="DJ103" i="11"/>
  <c r="DH103" i="11"/>
  <c r="DV103" i="11"/>
  <c r="DT103" i="11"/>
  <c r="U104" i="11"/>
  <c r="R104" i="11"/>
  <c r="BZ105" i="11"/>
  <c r="CE105" i="11" s="1"/>
  <c r="CF105" i="11" s="1"/>
  <c r="DJ105" i="11"/>
  <c r="DH105" i="11"/>
  <c r="DV105" i="11"/>
  <c r="DT105" i="11"/>
  <c r="U106" i="11"/>
  <c r="R106" i="11"/>
  <c r="BZ107" i="11"/>
  <c r="CE107" i="11" s="1"/>
  <c r="CF107" i="11" s="1"/>
  <c r="DJ107" i="11"/>
  <c r="DH107" i="11"/>
  <c r="DV107" i="11"/>
  <c r="DT107" i="11"/>
  <c r="U108" i="11"/>
  <c r="R108" i="11"/>
  <c r="BZ109" i="11"/>
  <c r="CE109" i="11" s="1"/>
  <c r="CF109" i="11" s="1"/>
  <c r="DJ109" i="11"/>
  <c r="DH109" i="11"/>
  <c r="DV109" i="11"/>
  <c r="DT109" i="11"/>
  <c r="U110" i="11"/>
  <c r="R110" i="11"/>
  <c r="AG112" i="11"/>
  <c r="AE112" i="11"/>
  <c r="AV112" i="11"/>
  <c r="AQ112" i="11"/>
  <c r="AU112" i="11"/>
  <c r="AG113" i="11"/>
  <c r="AE113" i="11"/>
  <c r="AV113" i="11"/>
  <c r="AQ113" i="11"/>
  <c r="AU113" i="11"/>
  <c r="AG114" i="11"/>
  <c r="AE114" i="11"/>
  <c r="AV114" i="11"/>
  <c r="AQ114" i="11"/>
  <c r="AU114" i="11"/>
  <c r="EF114" i="11"/>
  <c r="ED114" i="11"/>
  <c r="J115" i="11"/>
  <c r="H115" i="11"/>
  <c r="BI115" i="11"/>
  <c r="BM115" i="11" s="1"/>
  <c r="BN115" i="11" s="1"/>
  <c r="EF115" i="11"/>
  <c r="ED115" i="11"/>
  <c r="J116" i="11"/>
  <c r="H116" i="11"/>
  <c r="BI116" i="11"/>
  <c r="BM116" i="11" s="1"/>
  <c r="BN116" i="11" s="1"/>
  <c r="EF116" i="11"/>
  <c r="ED116" i="11"/>
  <c r="J117" i="11"/>
  <c r="H117" i="11"/>
  <c r="BI117" i="11"/>
  <c r="BM117" i="11" s="1"/>
  <c r="BN117" i="11" s="1"/>
  <c r="EF117" i="11"/>
  <c r="ED117" i="11"/>
  <c r="BZ119" i="11"/>
  <c r="CE119" i="11"/>
  <c r="DJ119" i="11"/>
  <c r="DH119" i="11"/>
  <c r="DV119" i="11"/>
  <c r="DT119" i="11"/>
  <c r="U120" i="11"/>
  <c r="R120" i="11"/>
  <c r="DJ120" i="11"/>
  <c r="DH120" i="11"/>
  <c r="DV120" i="11"/>
  <c r="DT120" i="11"/>
  <c r="U121" i="11"/>
  <c r="R121" i="11"/>
  <c r="BZ122" i="11"/>
  <c r="CE122" i="11" s="1"/>
  <c r="CF122" i="11" s="1"/>
  <c r="BZ123" i="11"/>
  <c r="CE123" i="11"/>
  <c r="BZ124" i="11"/>
  <c r="CE124" i="11" s="1"/>
  <c r="CF124" i="11" s="1"/>
  <c r="BZ125" i="11"/>
  <c r="CE125" i="11"/>
  <c r="DJ125" i="11"/>
  <c r="DH125" i="11"/>
  <c r="DV125" i="11"/>
  <c r="DT125" i="11"/>
  <c r="J127" i="11"/>
  <c r="H127" i="11"/>
  <c r="BI127" i="11"/>
  <c r="BM127" i="11"/>
  <c r="EF127" i="11"/>
  <c r="ED127" i="11"/>
  <c r="J128" i="11"/>
  <c r="H128" i="11"/>
  <c r="BI128" i="11"/>
  <c r="BM128" i="11"/>
  <c r="EF128" i="11"/>
  <c r="ED128" i="11"/>
  <c r="BZ130" i="11"/>
  <c r="CE130" i="11" s="1"/>
  <c r="CF130" i="11" s="1"/>
  <c r="DJ130" i="11"/>
  <c r="DH130" i="11"/>
  <c r="DV130" i="11"/>
  <c r="DT130" i="11"/>
  <c r="J132" i="11"/>
  <c r="H132" i="11"/>
  <c r="BI132" i="11"/>
  <c r="BM132" i="11" s="1"/>
  <c r="BN132" i="11" s="1"/>
  <c r="EF132" i="11"/>
  <c r="ED132" i="11"/>
  <c r="J133" i="11"/>
  <c r="H133" i="11"/>
  <c r="DJ133" i="11"/>
  <c r="DH133" i="11"/>
  <c r="DV133" i="11"/>
  <c r="DT133" i="11"/>
  <c r="J134" i="11"/>
  <c r="H134" i="11"/>
  <c r="DJ134" i="11"/>
  <c r="DH134" i="11"/>
  <c r="DV134" i="11"/>
  <c r="DT134" i="11"/>
  <c r="J135" i="11"/>
  <c r="H135" i="11"/>
  <c r="BI135" i="11"/>
  <c r="BM135" i="11" s="1"/>
  <c r="BN135" i="11" s="1"/>
  <c r="EF135" i="11"/>
  <c r="ED135" i="11"/>
  <c r="J136" i="11"/>
  <c r="H136" i="11"/>
  <c r="BI136" i="11"/>
  <c r="BM136" i="11"/>
  <c r="AW137" i="11"/>
  <c r="BZ137" i="11"/>
  <c r="CD137" i="11" s="1"/>
  <c r="AG138" i="11"/>
  <c r="AE138" i="11"/>
  <c r="AV138" i="11"/>
  <c r="AQ138" i="11"/>
  <c r="AU138" i="11"/>
  <c r="AG139" i="11"/>
  <c r="AE139" i="11"/>
  <c r="AV139" i="11"/>
  <c r="AQ139" i="11"/>
  <c r="AU139" i="11"/>
  <c r="EF139" i="11"/>
  <c r="ED139" i="11"/>
  <c r="J140" i="11"/>
  <c r="H140" i="11"/>
  <c r="BI140" i="11"/>
  <c r="BM140" i="11" s="1"/>
  <c r="BN140" i="11" s="1"/>
  <c r="AG141" i="11"/>
  <c r="AE141" i="11"/>
  <c r="AV141" i="11"/>
  <c r="AQ141" i="11"/>
  <c r="AU141" i="11"/>
  <c r="EF141" i="11"/>
  <c r="ED141" i="11"/>
  <c r="J142" i="11"/>
  <c r="H142" i="11"/>
  <c r="BI142" i="11"/>
  <c r="BM142" i="11" s="1"/>
  <c r="BN142" i="11" s="1"/>
  <c r="AG143" i="11"/>
  <c r="AE143" i="11"/>
  <c r="AV143" i="11"/>
  <c r="AQ143" i="11"/>
  <c r="AU143" i="11"/>
  <c r="EF143" i="11"/>
  <c r="ED143" i="11"/>
  <c r="J144" i="11"/>
  <c r="H144" i="11"/>
  <c r="BI144" i="11"/>
  <c r="BM144" i="11" s="1"/>
  <c r="BN144" i="11" s="1"/>
  <c r="AG145" i="11"/>
  <c r="AE145" i="11"/>
  <c r="AV145" i="11"/>
  <c r="AQ145" i="11"/>
  <c r="AU145" i="11"/>
  <c r="EF145" i="11"/>
  <c r="ED145" i="11"/>
  <c r="J146" i="11"/>
  <c r="H146" i="11"/>
  <c r="BI146" i="11"/>
  <c r="BM146" i="11" s="1"/>
  <c r="BN146" i="11" s="1"/>
  <c r="EF146" i="11"/>
  <c r="ED146" i="11"/>
  <c r="BZ148" i="11"/>
  <c r="CE148" i="11"/>
  <c r="DJ148" i="11"/>
  <c r="DH148" i="11"/>
  <c r="DV148" i="11"/>
  <c r="DT148" i="11"/>
  <c r="AG151" i="11"/>
  <c r="AE151" i="11"/>
  <c r="AV151" i="11"/>
  <c r="AQ151" i="11"/>
  <c r="AU151" i="11"/>
  <c r="AG152" i="11"/>
  <c r="AE152" i="11"/>
  <c r="AV152" i="11"/>
  <c r="AQ152" i="11"/>
  <c r="AU152" i="11"/>
  <c r="AG153" i="11"/>
  <c r="AE153" i="11"/>
  <c r="AV153" i="11"/>
  <c r="AQ153" i="11"/>
  <c r="AU153" i="11"/>
  <c r="U155" i="11"/>
  <c r="R155" i="11"/>
  <c r="BZ156" i="11"/>
  <c r="CE156" i="11"/>
  <c r="DJ156" i="11"/>
  <c r="DH156" i="11"/>
  <c r="DV156" i="11"/>
  <c r="DT156" i="11"/>
  <c r="U157" i="11"/>
  <c r="R157" i="11"/>
  <c r="BZ158" i="11"/>
  <c r="CE158" i="11"/>
  <c r="DJ158" i="11"/>
  <c r="DH158" i="11"/>
  <c r="DV158" i="11"/>
  <c r="DT158" i="11"/>
  <c r="U159" i="11"/>
  <c r="R159" i="11"/>
  <c r="BZ160" i="11"/>
  <c r="CE160" i="11"/>
  <c r="BZ161" i="11"/>
  <c r="CE161" i="11" s="1"/>
  <c r="CF161" i="11" s="1"/>
  <c r="DJ161" i="11"/>
  <c r="DH161" i="11"/>
  <c r="DV161" i="11"/>
  <c r="DT161" i="11"/>
  <c r="J163" i="11"/>
  <c r="H163" i="11"/>
  <c r="BI163" i="11"/>
  <c r="BM163" i="11" s="1"/>
  <c r="BN163" i="11" s="1"/>
  <c r="EF163" i="11"/>
  <c r="ED163" i="11"/>
  <c r="J164" i="11"/>
  <c r="H164" i="11"/>
  <c r="BI164" i="11"/>
  <c r="BM164" i="11" s="1"/>
  <c r="BN164" i="11" s="1"/>
  <c r="AG165" i="11"/>
  <c r="AE165" i="11"/>
  <c r="AV165" i="11"/>
  <c r="AQ165" i="11"/>
  <c r="AU165" i="11"/>
  <c r="AG166" i="11"/>
  <c r="AE166" i="11"/>
  <c r="AV166" i="11"/>
  <c r="AQ166" i="11"/>
  <c r="AU166" i="11"/>
  <c r="BZ168" i="11"/>
  <c r="CE168" i="11"/>
  <c r="DJ168" i="11"/>
  <c r="DH168" i="11"/>
  <c r="DV168" i="11"/>
  <c r="DT168" i="11"/>
  <c r="U169" i="11"/>
  <c r="R169" i="11"/>
  <c r="AG171" i="11"/>
  <c r="AE171" i="11"/>
  <c r="AQ171" i="11"/>
  <c r="AV171" i="11" s="1"/>
  <c r="U173" i="11"/>
  <c r="R173" i="11"/>
  <c r="BZ174" i="11"/>
  <c r="CE174" i="11" s="1"/>
  <c r="CF174" i="11" s="1"/>
  <c r="DJ174" i="11"/>
  <c r="DH174" i="11"/>
  <c r="DV174" i="11"/>
  <c r="DT174" i="11"/>
  <c r="U175" i="11"/>
  <c r="R175" i="11"/>
  <c r="BZ176" i="11"/>
  <c r="CE176" i="11" s="1"/>
  <c r="CF176" i="11" s="1"/>
  <c r="DJ176" i="11"/>
  <c r="DH176" i="11"/>
  <c r="DV176" i="11"/>
  <c r="DT176" i="11"/>
  <c r="J178" i="11"/>
  <c r="H178" i="11"/>
  <c r="BI178" i="11"/>
  <c r="BM178" i="11"/>
  <c r="EF178" i="11"/>
  <c r="ED178" i="11"/>
  <c r="J179" i="11"/>
  <c r="H179" i="11"/>
  <c r="BI179" i="11"/>
  <c r="BM179" i="11" s="1"/>
  <c r="BN179" i="11" s="1"/>
  <c r="EF179" i="11"/>
  <c r="ED179" i="11"/>
  <c r="J180" i="11"/>
  <c r="H180" i="11"/>
  <c r="BI180" i="11"/>
  <c r="BM180" i="11" s="1"/>
  <c r="BN180" i="11" s="1"/>
  <c r="EF180" i="11"/>
  <c r="ED180" i="11"/>
  <c r="J181" i="11"/>
  <c r="H181" i="11"/>
  <c r="BI181" i="11"/>
  <c r="BM181" i="11" s="1"/>
  <c r="BN181" i="11" s="1"/>
  <c r="EF181" i="11"/>
  <c r="ED181" i="11"/>
  <c r="J182" i="11"/>
  <c r="H182" i="11"/>
  <c r="BI182" i="11"/>
  <c r="BM182" i="11" s="1"/>
  <c r="BN182" i="11" s="1"/>
  <c r="EF182" i="11"/>
  <c r="ED182" i="11"/>
  <c r="J183" i="11"/>
  <c r="H183" i="11"/>
  <c r="BI183" i="11"/>
  <c r="BM183" i="11" s="1"/>
  <c r="BN183" i="11" s="1"/>
  <c r="AG184" i="11"/>
  <c r="AE184" i="11"/>
  <c r="AV184" i="11"/>
  <c r="AQ184" i="11"/>
  <c r="AU184" i="11"/>
  <c r="EF184" i="11"/>
  <c r="ED184" i="11"/>
  <c r="U186" i="11"/>
  <c r="R186" i="11"/>
  <c r="BZ187" i="11"/>
  <c r="CE187" i="11" s="1"/>
  <c r="CF187" i="11" s="1"/>
  <c r="DJ187" i="11"/>
  <c r="DH187" i="11"/>
  <c r="DV187" i="11"/>
  <c r="DT187" i="11"/>
  <c r="BZ189" i="11"/>
  <c r="CE189" i="11"/>
  <c r="DJ189" i="11"/>
  <c r="DH189" i="11"/>
  <c r="DV189" i="11"/>
  <c r="DT189" i="11"/>
  <c r="J191" i="11"/>
  <c r="H191" i="11"/>
  <c r="BI191" i="11"/>
  <c r="BM191" i="11"/>
  <c r="EF191" i="11"/>
  <c r="ED191" i="11"/>
  <c r="J192" i="11"/>
  <c r="H192" i="11"/>
  <c r="BI192" i="11"/>
  <c r="BM192" i="11"/>
  <c r="EF192" i="11"/>
  <c r="ED192" i="11"/>
  <c r="J193" i="11"/>
  <c r="AG194" i="11"/>
  <c r="AE194" i="11"/>
  <c r="AV194" i="11"/>
  <c r="AQ194" i="11"/>
  <c r="AU194" i="11"/>
  <c r="AG195" i="11"/>
  <c r="AE195" i="11"/>
  <c r="AV195" i="11"/>
  <c r="AQ195" i="11"/>
  <c r="AU195" i="11"/>
  <c r="AG196" i="11"/>
  <c r="AE196" i="11"/>
  <c r="AQ196" i="11"/>
  <c r="AV196" i="11" s="1"/>
  <c r="AG197" i="11"/>
  <c r="AE197" i="11"/>
  <c r="AQ197" i="11"/>
  <c r="AV197" i="11" s="1"/>
  <c r="AG198" i="11"/>
  <c r="AE198" i="11"/>
  <c r="AQ198" i="11"/>
  <c r="AV198" i="11" s="1"/>
  <c r="AG199" i="11"/>
  <c r="AE199" i="11"/>
  <c r="AQ199" i="11"/>
  <c r="AV199" i="11" s="1"/>
  <c r="AG200" i="11"/>
  <c r="AE200" i="11"/>
  <c r="AQ200" i="11"/>
  <c r="AV200" i="11" s="1"/>
  <c r="AG201" i="11"/>
  <c r="AE201" i="11"/>
  <c r="AQ201" i="11"/>
  <c r="AV201" i="11" s="1"/>
  <c r="AG202" i="11"/>
  <c r="AE202" i="11"/>
  <c r="AQ202" i="11"/>
  <c r="AV202" i="11" s="1"/>
  <c r="AG203" i="11"/>
  <c r="AE203" i="11"/>
  <c r="AQ203" i="11"/>
  <c r="AV203" i="11" s="1"/>
  <c r="EF203" i="11"/>
  <c r="ED203" i="11"/>
  <c r="J204" i="11"/>
  <c r="AV204" i="11"/>
  <c r="AQ204" i="11"/>
  <c r="AU204" i="11"/>
  <c r="BZ204" i="11"/>
  <c r="CE204" i="11"/>
  <c r="U205" i="11"/>
  <c r="R205" i="11"/>
  <c r="F176" i="23"/>
  <c r="DV164" i="7"/>
  <c r="DT164" i="7"/>
  <c r="I176" i="23" s="1"/>
  <c r="DW164" i="7"/>
  <c r="F177" i="17"/>
  <c r="R165" i="7"/>
  <c r="E168" i="10"/>
  <c r="U165" i="7"/>
  <c r="V168" i="10" s="1"/>
  <c r="V165" i="7"/>
  <c r="F177" i="21"/>
  <c r="CE165" i="7"/>
  <c r="V168" i="3" s="1"/>
  <c r="W168" i="3" s="1"/>
  <c r="BZ165" i="7"/>
  <c r="E168" i="3"/>
  <c r="F177" i="22"/>
  <c r="E168" i="8"/>
  <c r="DH165" i="7"/>
  <c r="DJ165" i="7"/>
  <c r="V168" i="8" s="1"/>
  <c r="W168" i="8" s="1"/>
  <c r="DK165" i="7"/>
  <c r="F177" i="23"/>
  <c r="DV165" i="7"/>
  <c r="DT165" i="7"/>
  <c r="I177" i="23" s="1"/>
  <c r="DW165" i="7"/>
  <c r="F178" i="17"/>
  <c r="J178" i="17" s="1"/>
  <c r="R166" i="7"/>
  <c r="E169" i="10"/>
  <c r="U166" i="7"/>
  <c r="V169" i="10" s="1"/>
  <c r="W169" i="10" s="1"/>
  <c r="F178" i="21"/>
  <c r="BZ166" i="7"/>
  <c r="E169" i="3"/>
  <c r="F178" i="22"/>
  <c r="E169" i="8"/>
  <c r="DH166" i="7"/>
  <c r="DJ166" i="7"/>
  <c r="V169" i="8" s="1"/>
  <c r="W169" i="8" s="1"/>
  <c r="F178" i="23"/>
  <c r="DV166" i="7"/>
  <c r="DT166" i="7"/>
  <c r="I178" i="23" s="1"/>
  <c r="DW166" i="7"/>
  <c r="F179" i="17"/>
  <c r="R167" i="7"/>
  <c r="E170" i="10"/>
  <c r="U167" i="7"/>
  <c r="V170" i="10" s="1"/>
  <c r="V167" i="7"/>
  <c r="F179" i="21"/>
  <c r="CE167" i="7"/>
  <c r="V170" i="3" s="1"/>
  <c r="W170" i="3" s="1"/>
  <c r="BZ167" i="7"/>
  <c r="E170" i="3"/>
  <c r="F179" i="22"/>
  <c r="E170" i="8"/>
  <c r="DH167" i="7"/>
  <c r="DJ167" i="7"/>
  <c r="V170" i="8" s="1"/>
  <c r="W170" i="8" s="1"/>
  <c r="DK167" i="7"/>
  <c r="F179" i="23"/>
  <c r="DV167" i="7"/>
  <c r="DT167" i="7"/>
  <c r="I179" i="23" s="1"/>
  <c r="DW167" i="7"/>
  <c r="F180" i="17"/>
  <c r="J180" i="17" s="1"/>
  <c r="R168" i="7"/>
  <c r="E171" i="10"/>
  <c r="U168" i="7"/>
  <c r="V171" i="10" s="1"/>
  <c r="W171" i="10" s="1"/>
  <c r="F180" i="21"/>
  <c r="BZ168" i="7"/>
  <c r="E171" i="3"/>
  <c r="F180" i="22"/>
  <c r="E171" i="8"/>
  <c r="DH168" i="7"/>
  <c r="DJ168" i="7"/>
  <c r="V171" i="8" s="1"/>
  <c r="W171" i="8" s="1"/>
  <c r="F180" i="23"/>
  <c r="DV168" i="7"/>
  <c r="DT168" i="7"/>
  <c r="I180" i="23" s="1"/>
  <c r="DW168" i="7"/>
  <c r="F181" i="17"/>
  <c r="E172" i="10"/>
  <c r="Y172" i="10" s="1"/>
  <c r="R169" i="7"/>
  <c r="U169" i="7"/>
  <c r="V172" i="10" s="1"/>
  <c r="W172" i="10" s="1"/>
  <c r="V169" i="7"/>
  <c r="F181" i="21"/>
  <c r="J181" i="21" s="1"/>
  <c r="CE169" i="7"/>
  <c r="V172" i="3" s="1"/>
  <c r="BZ169" i="7"/>
  <c r="E172" i="3"/>
  <c r="F181" i="22"/>
  <c r="E172" i="8"/>
  <c r="DH169" i="7"/>
  <c r="DJ169" i="7"/>
  <c r="V172" i="8" s="1"/>
  <c r="W172" i="8" s="1"/>
  <c r="DK169" i="7"/>
  <c r="F181" i="23"/>
  <c r="J181" i="23" s="1"/>
  <c r="DV169" i="7"/>
  <c r="DT169" i="7"/>
  <c r="I181" i="23" s="1"/>
  <c r="DW169" i="7"/>
  <c r="F183" i="16"/>
  <c r="H171" i="7"/>
  <c r="J171" i="7"/>
  <c r="V174" i="6" s="1"/>
  <c r="E174" i="6"/>
  <c r="K171" i="7"/>
  <c r="F183" i="18"/>
  <c r="J183" i="18" s="1"/>
  <c r="E174" i="9"/>
  <c r="AG171" i="7"/>
  <c r="V174" i="9" s="1"/>
  <c r="W174" i="9" s="1"/>
  <c r="AE171" i="7"/>
  <c r="AH171" i="7"/>
  <c r="F183" i="19"/>
  <c r="J183" i="19" s="1"/>
  <c r="E174" i="15"/>
  <c r="AV171" i="7"/>
  <c r="V174" i="15" s="1"/>
  <c r="W174" i="15" s="1"/>
  <c r="AQ171" i="7"/>
  <c r="F183" i="20"/>
  <c r="J183" i="20" s="1"/>
  <c r="E171" i="5"/>
  <c r="BI171" i="7"/>
  <c r="F183" i="24"/>
  <c r="J183" i="24" s="1"/>
  <c r="E174" i="14"/>
  <c r="ED171" i="7"/>
  <c r="EF171" i="7"/>
  <c r="V174" i="14" s="1"/>
  <c r="W174" i="14" s="1"/>
  <c r="EG171" i="7"/>
  <c r="F185" i="17"/>
  <c r="E176" i="10"/>
  <c r="Y176" i="10" s="1"/>
  <c r="R173" i="7"/>
  <c r="U173" i="7"/>
  <c r="V176" i="10" s="1"/>
  <c r="W176" i="10" s="1"/>
  <c r="F185" i="21"/>
  <c r="BZ173" i="7"/>
  <c r="E176" i="3"/>
  <c r="F185" i="22"/>
  <c r="E176" i="8"/>
  <c r="DH173" i="7"/>
  <c r="DJ173" i="7"/>
  <c r="V176" i="8" s="1"/>
  <c r="W176" i="8" s="1"/>
  <c r="F185" i="23"/>
  <c r="DV173" i="7"/>
  <c r="DT173" i="7"/>
  <c r="I185" i="23" s="1"/>
  <c r="DW173" i="7"/>
  <c r="F186" i="17"/>
  <c r="J186" i="17" s="1"/>
  <c r="E177" i="10"/>
  <c r="R174" i="7"/>
  <c r="U174" i="7"/>
  <c r="V177" i="10" s="1"/>
  <c r="W177" i="10" s="1"/>
  <c r="V174" i="7"/>
  <c r="F186" i="20"/>
  <c r="BM174" i="7"/>
  <c r="V174" i="5" s="1"/>
  <c r="BI174" i="7"/>
  <c r="E174" i="5"/>
  <c r="F186" i="24"/>
  <c r="J186" i="24" s="1"/>
  <c r="E177" i="14"/>
  <c r="Y177" i="14" s="1"/>
  <c r="EF174" i="7"/>
  <c r="V177" i="14" s="1"/>
  <c r="W177" i="14" s="1"/>
  <c r="F187" i="17"/>
  <c r="E178" i="10"/>
  <c r="Y178" i="10" s="1"/>
  <c r="R175" i="7"/>
  <c r="U175" i="7"/>
  <c r="V178" i="10" s="1"/>
  <c r="W178" i="10" s="1"/>
  <c r="F187" i="20"/>
  <c r="J187" i="20" s="1"/>
  <c r="BI175" i="7"/>
  <c r="E175" i="5"/>
  <c r="F187" i="24"/>
  <c r="E178" i="14"/>
  <c r="EF175" i="7"/>
  <c r="V178" i="14" s="1"/>
  <c r="F188" i="17"/>
  <c r="J188" i="17" s="1"/>
  <c r="R176" i="7"/>
  <c r="E179" i="10"/>
  <c r="U176" i="7"/>
  <c r="V179" i="10" s="1"/>
  <c r="V176" i="7"/>
  <c r="F188" i="21"/>
  <c r="CE176" i="7"/>
  <c r="V179" i="3" s="1"/>
  <c r="BZ176" i="7"/>
  <c r="E179" i="3"/>
  <c r="F188" i="22"/>
  <c r="E179" i="8"/>
  <c r="DH176" i="7"/>
  <c r="DJ176" i="7"/>
  <c r="V179" i="8" s="1"/>
  <c r="W179" i="8" s="1"/>
  <c r="DK176" i="7"/>
  <c r="F188" i="23"/>
  <c r="J188" i="23" s="1"/>
  <c r="DV176" i="7"/>
  <c r="DT176" i="7"/>
  <c r="I188" i="23" s="1"/>
  <c r="DW176" i="7"/>
  <c r="F189" i="17"/>
  <c r="E180" i="10"/>
  <c r="R177" i="7"/>
  <c r="U177" i="7"/>
  <c r="V180" i="10" s="1"/>
  <c r="W180" i="10" s="1"/>
  <c r="F189" i="21"/>
  <c r="BZ177" i="7"/>
  <c r="E180" i="3"/>
  <c r="F189" i="22"/>
  <c r="E180" i="8"/>
  <c r="DJ177" i="7"/>
  <c r="V180" i="8" s="1"/>
  <c r="W180" i="8" s="1"/>
  <c r="DH177" i="7"/>
  <c r="DK177" i="7"/>
  <c r="F189" i="23"/>
  <c r="DT177" i="7"/>
  <c r="I189" i="23" s="1"/>
  <c r="DV177" i="7"/>
  <c r="DW177" i="7" s="1"/>
  <c r="F190" i="17"/>
  <c r="J190" i="17" s="1"/>
  <c r="E181" i="10"/>
  <c r="U178" i="7"/>
  <c r="V181" i="10" s="1"/>
  <c r="W181" i="10" s="1"/>
  <c r="R178" i="7"/>
  <c r="V178" i="7"/>
  <c r="F190" i="20"/>
  <c r="E178" i="5"/>
  <c r="BI178" i="7"/>
  <c r="DW178" i="7"/>
  <c r="F191" i="17"/>
  <c r="E182" i="10"/>
  <c r="Y182" i="10" s="1"/>
  <c r="U179" i="7"/>
  <c r="V182" i="10" s="1"/>
  <c r="R179" i="7"/>
  <c r="V179" i="7"/>
  <c r="F191" i="21"/>
  <c r="BZ179" i="7"/>
  <c r="E182" i="3"/>
  <c r="F191" i="22"/>
  <c r="E182" i="8"/>
  <c r="DJ179" i="7"/>
  <c r="V182" i="8" s="1"/>
  <c r="DH179" i="7"/>
  <c r="DK179" i="7"/>
  <c r="F191" i="23"/>
  <c r="DT179" i="7"/>
  <c r="I191" i="23" s="1"/>
  <c r="DV179" i="7"/>
  <c r="DW179" i="7" s="1"/>
  <c r="F192" i="17"/>
  <c r="J192" i="17" s="1"/>
  <c r="U180" i="7"/>
  <c r="V183" i="10" s="1"/>
  <c r="E183" i="10"/>
  <c r="R180" i="7"/>
  <c r="V180" i="7"/>
  <c r="F192" i="21"/>
  <c r="CE180" i="7"/>
  <c r="V183" i="3" s="1"/>
  <c r="BZ180" i="7"/>
  <c r="E183" i="3"/>
  <c r="F192" i="22"/>
  <c r="E183" i="8"/>
  <c r="DH180" i="7"/>
  <c r="DJ180" i="7"/>
  <c r="V183" i="8" s="1"/>
  <c r="W183" i="8" s="1"/>
  <c r="DK180" i="7"/>
  <c r="F192" i="23"/>
  <c r="DV180" i="7"/>
  <c r="DT180" i="7"/>
  <c r="I192" i="23" s="1"/>
  <c r="DW180" i="7"/>
  <c r="F193" i="17"/>
  <c r="R181" i="7"/>
  <c r="E184" i="10"/>
  <c r="U181" i="7"/>
  <c r="V184" i="10" s="1"/>
  <c r="W184" i="10" s="1"/>
  <c r="F193" i="21"/>
  <c r="BZ181" i="7"/>
  <c r="E184" i="3"/>
  <c r="F193" i="22"/>
  <c r="E184" i="8"/>
  <c r="DJ181" i="7"/>
  <c r="V184" i="8" s="1"/>
  <c r="W184" i="8" s="1"/>
  <c r="DH181" i="7"/>
  <c r="DK181" i="7"/>
  <c r="F193" i="23"/>
  <c r="DT181" i="7"/>
  <c r="I193" i="23" s="1"/>
  <c r="DV181" i="7"/>
  <c r="DW181" i="7" s="1"/>
  <c r="F194" i="17"/>
  <c r="J194" i="17" s="1"/>
  <c r="U182" i="7"/>
  <c r="V185" i="10" s="1"/>
  <c r="E185" i="10"/>
  <c r="R182" i="7"/>
  <c r="V182" i="7"/>
  <c r="F194" i="21"/>
  <c r="CE182" i="7"/>
  <c r="V185" i="3" s="1"/>
  <c r="BZ182" i="7"/>
  <c r="E185" i="3"/>
  <c r="F194" i="22"/>
  <c r="E185" i="8"/>
  <c r="DH182" i="7"/>
  <c r="DJ182" i="7"/>
  <c r="V185" i="8" s="1"/>
  <c r="W185" i="8" s="1"/>
  <c r="DK182" i="7"/>
  <c r="F194" i="23"/>
  <c r="DV182" i="7"/>
  <c r="DT182" i="7"/>
  <c r="I194" i="23" s="1"/>
  <c r="DW182" i="7"/>
  <c r="F195" i="17"/>
  <c r="R183" i="7"/>
  <c r="E186" i="10"/>
  <c r="U183" i="7"/>
  <c r="V186" i="10" s="1"/>
  <c r="W186" i="10" s="1"/>
  <c r="F195" i="21"/>
  <c r="BZ183" i="7"/>
  <c r="E186" i="3"/>
  <c r="F195" i="22"/>
  <c r="E186" i="8"/>
  <c r="DJ183" i="7"/>
  <c r="V186" i="8" s="1"/>
  <c r="W186" i="8" s="1"/>
  <c r="DH183" i="7"/>
  <c r="DK183" i="7"/>
  <c r="F195" i="23"/>
  <c r="DT183" i="7"/>
  <c r="I195" i="23" s="1"/>
  <c r="DV183" i="7"/>
  <c r="DW183" i="7" s="1"/>
  <c r="F196" i="17"/>
  <c r="J196" i="17" s="1"/>
  <c r="U184" i="7"/>
  <c r="V187" i="10" s="1"/>
  <c r="E187" i="10"/>
  <c r="R184" i="7"/>
  <c r="V184" i="7"/>
  <c r="F196" i="21"/>
  <c r="CE184" i="7"/>
  <c r="V187" i="3" s="1"/>
  <c r="W187" i="3" s="1"/>
  <c r="BZ184" i="7"/>
  <c r="E187" i="3"/>
  <c r="F196" i="22"/>
  <c r="E187" i="8"/>
  <c r="DH184" i="7"/>
  <c r="DJ184" i="7"/>
  <c r="V187" i="8" s="1"/>
  <c r="W187" i="8" s="1"/>
  <c r="DK184" i="7"/>
  <c r="F196" i="23"/>
  <c r="DV184" i="7"/>
  <c r="DT184" i="7"/>
  <c r="I196" i="23" s="1"/>
  <c r="DW184" i="7"/>
  <c r="F197" i="17"/>
  <c r="E188" i="10"/>
  <c r="Y188" i="10" s="1"/>
  <c r="R185" i="7"/>
  <c r="U185" i="7"/>
  <c r="V188" i="10" s="1"/>
  <c r="W188" i="10" s="1"/>
  <c r="F197" i="21"/>
  <c r="BZ185" i="7"/>
  <c r="E188" i="3"/>
  <c r="F197" i="22"/>
  <c r="E188" i="8"/>
  <c r="DJ185" i="7"/>
  <c r="V188" i="8" s="1"/>
  <c r="W188" i="8" s="1"/>
  <c r="DH185" i="7"/>
  <c r="DK185" i="7"/>
  <c r="F197" i="23"/>
  <c r="DT185" i="7"/>
  <c r="I197" i="23" s="1"/>
  <c r="DV185" i="7"/>
  <c r="DW185" i="7" s="1"/>
  <c r="F198" i="17"/>
  <c r="J198" i="17" s="1"/>
  <c r="E189" i="10"/>
  <c r="U186" i="7"/>
  <c r="V189" i="10" s="1"/>
  <c r="W189" i="10" s="1"/>
  <c r="R186" i="7"/>
  <c r="V186" i="7"/>
  <c r="F198" i="21"/>
  <c r="CE186" i="7"/>
  <c r="V189" i="3" s="1"/>
  <c r="BZ186" i="7"/>
  <c r="E189" i="3"/>
  <c r="F198" i="22"/>
  <c r="E189" i="8"/>
  <c r="DH186" i="7"/>
  <c r="DJ186" i="7"/>
  <c r="V189" i="8" s="1"/>
  <c r="W189" i="8" s="1"/>
  <c r="DK186" i="7"/>
  <c r="F198" i="23"/>
  <c r="DV186" i="7"/>
  <c r="DT186" i="7"/>
  <c r="I198" i="23" s="1"/>
  <c r="DW186" i="7"/>
  <c r="F199" i="17"/>
  <c r="E190" i="10"/>
  <c r="Y190" i="10" s="1"/>
  <c r="R187" i="7"/>
  <c r="U187" i="7"/>
  <c r="V190" i="10" s="1"/>
  <c r="W190" i="10" s="1"/>
  <c r="F199" i="21"/>
  <c r="BZ187" i="7"/>
  <c r="E190" i="3"/>
  <c r="F199" i="22"/>
  <c r="E190" i="8"/>
  <c r="DJ187" i="7"/>
  <c r="V190" i="8" s="1"/>
  <c r="W190" i="8" s="1"/>
  <c r="DH187" i="7"/>
  <c r="DK187" i="7"/>
  <c r="F199" i="23"/>
  <c r="DT187" i="7"/>
  <c r="I199" i="23" s="1"/>
  <c r="DV187" i="7"/>
  <c r="DW187" i="7" s="1"/>
  <c r="F200" i="17"/>
  <c r="J200" i="17" s="1"/>
  <c r="U188" i="7"/>
  <c r="V191" i="10" s="1"/>
  <c r="E191" i="10"/>
  <c r="R188" i="7"/>
  <c r="V188" i="7"/>
  <c r="F200" i="21"/>
  <c r="CE188" i="7"/>
  <c r="V191" i="3" s="1"/>
  <c r="W191" i="3" s="1"/>
  <c r="BZ188" i="7"/>
  <c r="E191" i="3"/>
  <c r="F200" i="22"/>
  <c r="E191" i="8"/>
  <c r="DH188" i="7"/>
  <c r="DJ188" i="7"/>
  <c r="V191" i="8" s="1"/>
  <c r="W191" i="8" s="1"/>
  <c r="DK188" i="7"/>
  <c r="F200" i="23"/>
  <c r="DV188" i="7"/>
  <c r="DT188" i="7"/>
  <c r="I200" i="23" s="1"/>
  <c r="DW188" i="7"/>
  <c r="F201" i="17"/>
  <c r="E192" i="10"/>
  <c r="Y192" i="10" s="1"/>
  <c r="R189" i="7"/>
  <c r="U189" i="7"/>
  <c r="V192" i="10" s="1"/>
  <c r="W192" i="10" s="1"/>
  <c r="F201" i="21"/>
  <c r="BZ189" i="7"/>
  <c r="E192" i="3"/>
  <c r="F201" i="22"/>
  <c r="E192" i="8"/>
  <c r="DJ189" i="7"/>
  <c r="V192" i="8" s="1"/>
  <c r="W192" i="8" s="1"/>
  <c r="DH189" i="7"/>
  <c r="DK189" i="7"/>
  <c r="F201" i="23"/>
  <c r="DT189" i="7"/>
  <c r="I201" i="23" s="1"/>
  <c r="DV189" i="7"/>
  <c r="DW189" i="7" s="1"/>
  <c r="F202" i="17"/>
  <c r="J202" i="17" s="1"/>
  <c r="E193" i="10"/>
  <c r="U190" i="7"/>
  <c r="V193" i="10" s="1"/>
  <c r="W193" i="10" s="1"/>
  <c r="R190" i="7"/>
  <c r="V190" i="7"/>
  <c r="F202" i="21"/>
  <c r="CE190" i="7"/>
  <c r="V193" i="3" s="1"/>
  <c r="W193" i="3" s="1"/>
  <c r="BZ190" i="7"/>
  <c r="E193" i="3"/>
  <c r="F202" i="22"/>
  <c r="E193" i="8"/>
  <c r="DH190" i="7"/>
  <c r="DJ190" i="7"/>
  <c r="V193" i="8" s="1"/>
  <c r="W193" i="8" s="1"/>
  <c r="DK190" i="7"/>
  <c r="F202" i="23"/>
  <c r="DV190" i="7"/>
  <c r="DT190" i="7"/>
  <c r="I202" i="23" s="1"/>
  <c r="DW190" i="7"/>
  <c r="F203" i="17"/>
  <c r="E194" i="10"/>
  <c r="Y194" i="10" s="1"/>
  <c r="R191" i="7"/>
  <c r="U191" i="7"/>
  <c r="V194" i="10" s="1"/>
  <c r="W194" i="10" s="1"/>
  <c r="F203" i="21"/>
  <c r="BZ191" i="7"/>
  <c r="E194" i="3"/>
  <c r="F203" i="22"/>
  <c r="E194" i="8"/>
  <c r="DH191" i="7"/>
  <c r="DJ191" i="7"/>
  <c r="V194" i="8" s="1"/>
  <c r="W194" i="8" s="1"/>
  <c r="F203" i="23"/>
  <c r="DV191" i="7"/>
  <c r="DT191" i="7"/>
  <c r="I203" i="23" s="1"/>
  <c r="DW191" i="7"/>
  <c r="F205" i="16"/>
  <c r="H193" i="7"/>
  <c r="J193" i="7"/>
  <c r="V196" i="6" s="1"/>
  <c r="W196" i="6" s="1"/>
  <c r="E196" i="6"/>
  <c r="K193" i="7"/>
  <c r="F205" i="18"/>
  <c r="J205" i="18" s="1"/>
  <c r="AG193" i="7"/>
  <c r="V196" i="9" s="1"/>
  <c r="W196" i="9" s="1"/>
  <c r="E196" i="9"/>
  <c r="AE193" i="7"/>
  <c r="F205" i="19"/>
  <c r="E196" i="15"/>
  <c r="AQ193" i="7"/>
  <c r="F205" i="20"/>
  <c r="J205" i="20" s="1"/>
  <c r="BI193" i="7"/>
  <c r="E193" i="5"/>
  <c r="F205" i="24"/>
  <c r="E196" i="14"/>
  <c r="ED193" i="7"/>
  <c r="EF193" i="7"/>
  <c r="V196" i="14" s="1"/>
  <c r="W196" i="14" s="1"/>
  <c r="F208" i="16"/>
  <c r="J208" i="16" s="1"/>
  <c r="J196" i="7"/>
  <c r="V198" i="6" s="1"/>
  <c r="H196" i="7"/>
  <c r="E198" i="6"/>
  <c r="K196" i="7"/>
  <c r="F208" i="18"/>
  <c r="E198" i="9"/>
  <c r="AE196" i="7"/>
  <c r="AG196" i="7"/>
  <c r="V198" i="9" s="1"/>
  <c r="W198" i="9" s="1"/>
  <c r="F208" i="19"/>
  <c r="J208" i="19" s="1"/>
  <c r="E198" i="15"/>
  <c r="AQ196" i="7"/>
  <c r="F208" i="20"/>
  <c r="J208" i="20" s="1"/>
  <c r="BI196" i="7"/>
  <c r="E195" i="5"/>
  <c r="F208" i="24"/>
  <c r="E198" i="14"/>
  <c r="EF196" i="7"/>
  <c r="V198" i="14" s="1"/>
  <c r="ED196" i="7"/>
  <c r="EG196" i="7"/>
  <c r="F209" i="16"/>
  <c r="H197" i="7"/>
  <c r="E199" i="6"/>
  <c r="J197" i="7"/>
  <c r="V199" i="6" s="1"/>
  <c r="K197" i="7"/>
  <c r="F209" i="18"/>
  <c r="E199" i="9"/>
  <c r="AG197" i="7"/>
  <c r="V199" i="9" s="1"/>
  <c r="AE197" i="7"/>
  <c r="AH197" i="7"/>
  <c r="F209" i="19"/>
  <c r="E199" i="15"/>
  <c r="AQ197" i="7"/>
  <c r="F209" i="20"/>
  <c r="BI197" i="7"/>
  <c r="E196" i="5"/>
  <c r="F209" i="24"/>
  <c r="E199" i="14"/>
  <c r="ED197" i="7"/>
  <c r="EF197" i="7"/>
  <c r="V199" i="14" s="1"/>
  <c r="W199" i="14" s="1"/>
  <c r="F210" i="16"/>
  <c r="J210" i="16" s="1"/>
  <c r="J198" i="7"/>
  <c r="V200" i="6" s="1"/>
  <c r="H198" i="7"/>
  <c r="E200" i="6"/>
  <c r="K198" i="7"/>
  <c r="F210" i="18"/>
  <c r="E200" i="9"/>
  <c r="AE198" i="7"/>
  <c r="AG198" i="7"/>
  <c r="V200" i="9" s="1"/>
  <c r="W200" i="9" s="1"/>
  <c r="F210" i="19"/>
  <c r="E200" i="15"/>
  <c r="AU198" i="7"/>
  <c r="V200" i="15" s="1"/>
  <c r="W200" i="15" s="1"/>
  <c r="AV198" i="7"/>
  <c r="AQ198" i="7"/>
  <c r="F210" i="20"/>
  <c r="J210" i="20" s="1"/>
  <c r="BI198" i="7"/>
  <c r="E197" i="5"/>
  <c r="F210" i="24"/>
  <c r="E200" i="14"/>
  <c r="EF198" i="7"/>
  <c r="V200" i="14" s="1"/>
  <c r="W200" i="14" s="1"/>
  <c r="ED198" i="7"/>
  <c r="EG198" i="7"/>
  <c r="F212" i="17"/>
  <c r="J212" i="17" s="1"/>
  <c r="E202" i="10"/>
  <c r="Y202" i="10" s="1"/>
  <c r="U200" i="7"/>
  <c r="V202" i="10" s="1"/>
  <c r="W202" i="10" s="1"/>
  <c r="R200" i="7"/>
  <c r="V200" i="7"/>
  <c r="F212" i="21"/>
  <c r="J212" i="21" s="1"/>
  <c r="CE200" i="7"/>
  <c r="V202" i="3" s="1"/>
  <c r="BZ200" i="7"/>
  <c r="E202" i="3"/>
  <c r="F212" i="22"/>
  <c r="E202" i="8"/>
  <c r="DJ200" i="7"/>
  <c r="V202" i="8" s="1"/>
  <c r="W202" i="8" s="1"/>
  <c r="DH200" i="7"/>
  <c r="DK200" i="7"/>
  <c r="F212" i="23"/>
  <c r="DT200" i="7"/>
  <c r="I212" i="23" s="1"/>
  <c r="DV200" i="7"/>
  <c r="DW200" i="7"/>
  <c r="F213" i="17"/>
  <c r="E203" i="10"/>
  <c r="U201" i="7"/>
  <c r="V203" i="10" s="1"/>
  <c r="R201" i="7"/>
  <c r="V201" i="7"/>
  <c r="F213" i="21"/>
  <c r="J213" i="21" s="1"/>
  <c r="BZ201" i="7"/>
  <c r="E203" i="3"/>
  <c r="F213" i="22"/>
  <c r="E203" i="8"/>
  <c r="DJ201" i="7"/>
  <c r="V203" i="8" s="1"/>
  <c r="W203" i="8" s="1"/>
  <c r="DH201" i="7"/>
  <c r="DK201" i="7"/>
  <c r="F213" i="23"/>
  <c r="DT201" i="7"/>
  <c r="I213" i="23" s="1"/>
  <c r="DV201" i="7"/>
  <c r="DW201" i="7" s="1"/>
  <c r="F214" i="17"/>
  <c r="J214" i="17" s="1"/>
  <c r="E204" i="10"/>
  <c r="Y204" i="10" s="1"/>
  <c r="U202" i="7"/>
  <c r="V204" i="10" s="1"/>
  <c r="W204" i="10" s="1"/>
  <c r="R202" i="7"/>
  <c r="V202" i="7"/>
  <c r="F214" i="21"/>
  <c r="J214" i="21" s="1"/>
  <c r="CE202" i="7"/>
  <c r="V204" i="3" s="1"/>
  <c r="BZ202" i="7"/>
  <c r="E204" i="3"/>
  <c r="F214" i="22"/>
  <c r="E204" i="8"/>
  <c r="DJ202" i="7"/>
  <c r="V204" i="8" s="1"/>
  <c r="W204" i="8" s="1"/>
  <c r="DH202" i="7"/>
  <c r="DK202" i="7"/>
  <c r="F214" i="23"/>
  <c r="DT202" i="7"/>
  <c r="I214" i="23" s="1"/>
  <c r="DV202" i="7"/>
  <c r="DW202" i="7"/>
  <c r="F215" i="17"/>
  <c r="E205" i="10"/>
  <c r="Y205" i="10" s="1"/>
  <c r="U203" i="7"/>
  <c r="V205" i="10" s="1"/>
  <c r="R203" i="7"/>
  <c r="V203" i="7"/>
  <c r="F215" i="21"/>
  <c r="J215" i="21" s="1"/>
  <c r="BZ203" i="7"/>
  <c r="E205" i="3"/>
  <c r="F215" i="22"/>
  <c r="E205" i="8"/>
  <c r="DJ203" i="7"/>
  <c r="V205" i="8" s="1"/>
  <c r="W205" i="8" s="1"/>
  <c r="DH203" i="7"/>
  <c r="DK203" i="7"/>
  <c r="F215" i="23"/>
  <c r="DT203" i="7"/>
  <c r="I215" i="23" s="1"/>
  <c r="DV203" i="7"/>
  <c r="DW203" i="7" s="1"/>
  <c r="F216" i="17"/>
  <c r="E206" i="10"/>
  <c r="U204" i="7"/>
  <c r="V206" i="10" s="1"/>
  <c r="W206" i="10" s="1"/>
  <c r="R204" i="7"/>
  <c r="V204" i="7"/>
  <c r="F216" i="21"/>
  <c r="CE204" i="7"/>
  <c r="V206" i="3" s="1"/>
  <c r="W206" i="3" s="1"/>
  <c r="BZ204" i="7"/>
  <c r="E206" i="3"/>
  <c r="F216" i="22"/>
  <c r="E206" i="8"/>
  <c r="DH204" i="7"/>
  <c r="DJ204" i="7"/>
  <c r="V206" i="8" s="1"/>
  <c r="W206" i="8" s="1"/>
  <c r="DK204" i="7"/>
  <c r="F216" i="23"/>
  <c r="DV204" i="7"/>
  <c r="DT204" i="7"/>
  <c r="I216" i="23" s="1"/>
  <c r="DW204" i="7"/>
  <c r="F217" i="17"/>
  <c r="E207" i="10"/>
  <c r="Y207" i="10" s="1"/>
  <c r="R205" i="7"/>
  <c r="U205" i="7"/>
  <c r="V207" i="10" s="1"/>
  <c r="W207" i="10" s="1"/>
  <c r="F217" i="21"/>
  <c r="J217" i="21" s="1"/>
  <c r="BZ205" i="7"/>
  <c r="E207" i="3"/>
  <c r="F217" i="22"/>
  <c r="DH205" i="7"/>
  <c r="E207" i="8"/>
  <c r="DJ205" i="7"/>
  <c r="V207" i="8" s="1"/>
  <c r="W207" i="8" s="1"/>
  <c r="F217" i="23"/>
  <c r="J217" i="23" s="1"/>
  <c r="DV205" i="7"/>
  <c r="DT205" i="7"/>
  <c r="I217" i="23" s="1"/>
  <c r="DW205" i="7"/>
  <c r="F218" i="17"/>
  <c r="J218" i="17" s="1"/>
  <c r="R206" i="7"/>
  <c r="E208" i="10"/>
  <c r="U206" i="7"/>
  <c r="V208" i="10" s="1"/>
  <c r="V206" i="7"/>
  <c r="F218" i="21"/>
  <c r="J218" i="21" s="1"/>
  <c r="CE206" i="7"/>
  <c r="V208" i="3" s="1"/>
  <c r="BZ206" i="7"/>
  <c r="E208" i="3"/>
  <c r="F218" i="22"/>
  <c r="E208" i="8"/>
  <c r="DJ206" i="7"/>
  <c r="V208" i="8" s="1"/>
  <c r="W208" i="8" s="1"/>
  <c r="DH206" i="7"/>
  <c r="DK206" i="7"/>
  <c r="F218" i="23"/>
  <c r="DT206" i="7"/>
  <c r="I218" i="23" s="1"/>
  <c r="DV206" i="7"/>
  <c r="DW206" i="7"/>
  <c r="F219" i="17"/>
  <c r="E209" i="10"/>
  <c r="Y209" i="10" s="1"/>
  <c r="U207" i="7"/>
  <c r="V209" i="10" s="1"/>
  <c r="R207" i="7"/>
  <c r="V207" i="7"/>
  <c r="F219" i="21"/>
  <c r="J219" i="21" s="1"/>
  <c r="BZ207" i="7"/>
  <c r="E209" i="3"/>
  <c r="F219" i="22"/>
  <c r="DJ207" i="7"/>
  <c r="V209" i="8" s="1"/>
  <c r="W209" i="8" s="1"/>
  <c r="E209" i="8"/>
  <c r="DH207" i="7"/>
  <c r="F219" i="23"/>
  <c r="DT207" i="7"/>
  <c r="I219" i="23" s="1"/>
  <c r="DV207" i="7"/>
  <c r="DW207" i="7" s="1"/>
  <c r="F221" i="16"/>
  <c r="J209" i="7"/>
  <c r="V211" i="6" s="1"/>
  <c r="H209" i="7"/>
  <c r="E211" i="6"/>
  <c r="K209" i="7"/>
  <c r="F221" i="18"/>
  <c r="J221" i="18" s="1"/>
  <c r="E211" i="9"/>
  <c r="AE209" i="7"/>
  <c r="AG209" i="7"/>
  <c r="V211" i="9" s="1"/>
  <c r="W211" i="9" s="1"/>
  <c r="F221" i="19"/>
  <c r="E211" i="15"/>
  <c r="AQ209" i="7"/>
  <c r="F221" i="20"/>
  <c r="BI209" i="7"/>
  <c r="E208" i="5"/>
  <c r="F221" i="24"/>
  <c r="J221" i="24" s="1"/>
  <c r="E211" i="14"/>
  <c r="EF209" i="7"/>
  <c r="V211" i="14" s="1"/>
  <c r="ED209" i="7"/>
  <c r="EG209" i="7"/>
  <c r="F222" i="16"/>
  <c r="J222" i="16" s="1"/>
  <c r="H210" i="7"/>
  <c r="E212" i="6"/>
  <c r="J210" i="7"/>
  <c r="V212" i="6" s="1"/>
  <c r="K210" i="7"/>
  <c r="F222" i="18"/>
  <c r="J222" i="18" s="1"/>
  <c r="AG210" i="7"/>
  <c r="V212" i="9" s="1"/>
  <c r="W212" i="9" s="1"/>
  <c r="E212" i="9"/>
  <c r="AE210" i="7"/>
  <c r="F222" i="19"/>
  <c r="J222" i="19" s="1"/>
  <c r="E212" i="15"/>
  <c r="AQ210" i="7"/>
  <c r="F222" i="20"/>
  <c r="J222" i="20" s="1"/>
  <c r="BI210" i="7"/>
  <c r="E209" i="5"/>
  <c r="F222" i="24"/>
  <c r="E212" i="14"/>
  <c r="EF210" i="7"/>
  <c r="V212" i="14" s="1"/>
  <c r="ED210" i="7"/>
  <c r="EG210" i="7"/>
  <c r="F223" i="16"/>
  <c r="H211" i="7"/>
  <c r="E213" i="6"/>
  <c r="J211" i="7"/>
  <c r="V213" i="6" s="1"/>
  <c r="K211" i="7"/>
  <c r="F223" i="18"/>
  <c r="J223" i="18" s="1"/>
  <c r="E213" i="9"/>
  <c r="AG211" i="7"/>
  <c r="V213" i="9" s="1"/>
  <c r="AE211" i="7"/>
  <c r="AH211" i="7"/>
  <c r="F223" i="19"/>
  <c r="E213" i="15"/>
  <c r="AU211" i="7"/>
  <c r="V213" i="15" s="1"/>
  <c r="W213" i="15" s="1"/>
  <c r="AV211" i="7"/>
  <c r="AQ211" i="7"/>
  <c r="F223" i="20"/>
  <c r="BI211" i="7"/>
  <c r="E210" i="5"/>
  <c r="F223" i="24"/>
  <c r="E213" i="14"/>
  <c r="EF211" i="7"/>
  <c r="V213" i="14" s="1"/>
  <c r="ED211" i="7"/>
  <c r="EG211" i="7"/>
  <c r="F224" i="16"/>
  <c r="J224" i="16" s="1"/>
  <c r="H212" i="7"/>
  <c r="E214" i="6"/>
  <c r="J212" i="7"/>
  <c r="V214" i="6" s="1"/>
  <c r="K212" i="7"/>
  <c r="F224" i="18"/>
  <c r="J224" i="18" s="1"/>
  <c r="AG212" i="7"/>
  <c r="V214" i="9" s="1"/>
  <c r="W214" i="9" s="1"/>
  <c r="E214" i="9"/>
  <c r="AE212" i="7"/>
  <c r="F224" i="19"/>
  <c r="E214" i="15"/>
  <c r="AU212" i="7"/>
  <c r="V214" i="15" s="1"/>
  <c r="W214" i="15" s="1"/>
  <c r="AV212" i="7"/>
  <c r="AQ212" i="7"/>
  <c r="F224" i="20"/>
  <c r="J224" i="20" s="1"/>
  <c r="BI212" i="7"/>
  <c r="E211" i="5"/>
  <c r="F224" i="24"/>
  <c r="E214" i="14"/>
  <c r="EF212" i="7"/>
  <c r="V214" i="14" s="1"/>
  <c r="ED212" i="7"/>
  <c r="EG212" i="7"/>
  <c r="F225" i="16"/>
  <c r="H213" i="7"/>
  <c r="J213" i="7"/>
  <c r="V215" i="6" s="1"/>
  <c r="W215" i="6" s="1"/>
  <c r="E215" i="6"/>
  <c r="K213" i="7"/>
  <c r="F225" i="18"/>
  <c r="J225" i="18" s="1"/>
  <c r="E215" i="9"/>
  <c r="AG213" i="7"/>
  <c r="V215" i="9" s="1"/>
  <c r="AE213" i="7"/>
  <c r="AH213" i="7"/>
  <c r="F225" i="19"/>
  <c r="E215" i="15"/>
  <c r="AQ213" i="7"/>
  <c r="F225" i="20"/>
  <c r="E212" i="5"/>
  <c r="BI213" i="7"/>
  <c r="F225" i="24"/>
  <c r="E215" i="14"/>
  <c r="ED213" i="7"/>
  <c r="EF213" i="7"/>
  <c r="V215" i="14" s="1"/>
  <c r="W215" i="14" s="1"/>
  <c r="F226" i="16"/>
  <c r="J226" i="16" s="1"/>
  <c r="J214" i="7"/>
  <c r="V216" i="6" s="1"/>
  <c r="E216" i="6"/>
  <c r="H214" i="7"/>
  <c r="K214" i="7"/>
  <c r="F226" i="18"/>
  <c r="J226" i="18" s="1"/>
  <c r="AE214" i="7"/>
  <c r="E216" i="9"/>
  <c r="AG214" i="7"/>
  <c r="V216" i="9" s="1"/>
  <c r="W216" i="9" s="1"/>
  <c r="F226" i="19"/>
  <c r="J226" i="19" s="1"/>
  <c r="E216" i="15"/>
  <c r="AQ214" i="7"/>
  <c r="F226" i="20"/>
  <c r="J226" i="20" s="1"/>
  <c r="BI214" i="7"/>
  <c r="E213" i="5"/>
  <c r="F226" i="24"/>
  <c r="J226" i="24" s="1"/>
  <c r="E216" i="14"/>
  <c r="Y216" i="14" s="1"/>
  <c r="ED214" i="7"/>
  <c r="EF214" i="7"/>
  <c r="V216" i="14" s="1"/>
  <c r="W216" i="14" s="1"/>
  <c r="F227" i="16"/>
  <c r="J215" i="7"/>
  <c r="V217" i="6" s="1"/>
  <c r="H215" i="7"/>
  <c r="E217" i="6"/>
  <c r="K215" i="7"/>
  <c r="F227" i="18"/>
  <c r="J227" i="18" s="1"/>
  <c r="E217" i="9"/>
  <c r="AE215" i="7"/>
  <c r="AG215" i="7"/>
  <c r="V217" i="9" s="1"/>
  <c r="W217" i="9" s="1"/>
  <c r="F227" i="19"/>
  <c r="E217" i="15"/>
  <c r="AQ215" i="7"/>
  <c r="F227" i="20"/>
  <c r="BI215" i="7"/>
  <c r="E214" i="5"/>
  <c r="F227" i="24"/>
  <c r="E217" i="14"/>
  <c r="ED215" i="7"/>
  <c r="EF215" i="7"/>
  <c r="V217" i="14" s="1"/>
  <c r="W217" i="14" s="1"/>
  <c r="F228" i="16"/>
  <c r="J228" i="16" s="1"/>
  <c r="J216" i="7"/>
  <c r="V218" i="6" s="1"/>
  <c r="E218" i="6"/>
  <c r="H216" i="7"/>
  <c r="K216" i="7"/>
  <c r="F228" i="18"/>
  <c r="J228" i="18" s="1"/>
  <c r="AE216" i="7"/>
  <c r="E218" i="9"/>
  <c r="AG216" i="7"/>
  <c r="V218" i="9" s="1"/>
  <c r="W218" i="9" s="1"/>
  <c r="F228" i="19"/>
  <c r="J228" i="19" s="1"/>
  <c r="E218" i="15"/>
  <c r="AQ216" i="7"/>
  <c r="F228" i="20"/>
  <c r="J228" i="20" s="1"/>
  <c r="BI216" i="7"/>
  <c r="E215" i="5"/>
  <c r="F228" i="24"/>
  <c r="J228" i="24" s="1"/>
  <c r="E218" i="14"/>
  <c r="Y218" i="14" s="1"/>
  <c r="ED216" i="7"/>
  <c r="EF216" i="7"/>
  <c r="V218" i="14" s="1"/>
  <c r="W218" i="14" s="1"/>
  <c r="F229" i="16"/>
  <c r="J217" i="7"/>
  <c r="V219" i="6" s="1"/>
  <c r="H217" i="7"/>
  <c r="E219" i="6"/>
  <c r="K217" i="7"/>
  <c r="F229" i="18"/>
  <c r="J229" i="18" s="1"/>
  <c r="E219" i="9"/>
  <c r="AE217" i="7"/>
  <c r="AG217" i="7"/>
  <c r="V219" i="9" s="1"/>
  <c r="W219" i="9" s="1"/>
  <c r="F229" i="19"/>
  <c r="E219" i="15"/>
  <c r="AQ217" i="7"/>
  <c r="F229" i="20"/>
  <c r="BI217" i="7"/>
  <c r="E216" i="5"/>
  <c r="F229" i="24"/>
  <c r="E219" i="14"/>
  <c r="ED217" i="7"/>
  <c r="EF217" i="7"/>
  <c r="V219" i="14" s="1"/>
  <c r="W219" i="14" s="1"/>
  <c r="F230" i="16"/>
  <c r="J230" i="16" s="1"/>
  <c r="J218" i="7"/>
  <c r="V220" i="6" s="1"/>
  <c r="E220" i="6"/>
  <c r="H218" i="7"/>
  <c r="K218" i="7"/>
  <c r="F230" i="18"/>
  <c r="J230" i="18" s="1"/>
  <c r="AE218" i="7"/>
  <c r="E220" i="9"/>
  <c r="AG218" i="7"/>
  <c r="V220" i="9" s="1"/>
  <c r="W220" i="9" s="1"/>
  <c r="F230" i="19"/>
  <c r="J230" i="19" s="1"/>
  <c r="E220" i="15"/>
  <c r="AQ218" i="7"/>
  <c r="F230" i="20"/>
  <c r="J230" i="20" s="1"/>
  <c r="BI218" i="7"/>
  <c r="E217" i="5"/>
  <c r="F230" i="24"/>
  <c r="J230" i="24" s="1"/>
  <c r="E220" i="14"/>
  <c r="Y220" i="14" s="1"/>
  <c r="ED218" i="7"/>
  <c r="EF218" i="7"/>
  <c r="V220" i="14" s="1"/>
  <c r="W220" i="14" s="1"/>
  <c r="F231" i="16"/>
  <c r="J219" i="7"/>
  <c r="V221" i="6" s="1"/>
  <c r="H219" i="7"/>
  <c r="E221" i="6"/>
  <c r="K219" i="7"/>
  <c r="F231" i="18"/>
  <c r="J231" i="18" s="1"/>
  <c r="E221" i="9"/>
  <c r="AE219" i="7"/>
  <c r="AG219" i="7"/>
  <c r="V221" i="9" s="1"/>
  <c r="W221" i="9" s="1"/>
  <c r="F231" i="19"/>
  <c r="E221" i="15"/>
  <c r="AQ219" i="7"/>
  <c r="F231" i="20"/>
  <c r="BI219" i="7"/>
  <c r="E218" i="5"/>
  <c r="F231" i="23"/>
  <c r="DT219" i="7"/>
  <c r="I231" i="23" s="1"/>
  <c r="F233" i="16"/>
  <c r="J233" i="16" s="1"/>
  <c r="J221" i="7"/>
  <c r="V223" i="6" s="1"/>
  <c r="H221" i="7"/>
  <c r="E223" i="6"/>
  <c r="F233" i="18"/>
  <c r="E223" i="9"/>
  <c r="AE221" i="7"/>
  <c r="AG221" i="7"/>
  <c r="V223" i="9" s="1"/>
  <c r="W223" i="9" s="1"/>
  <c r="AH221" i="7"/>
  <c r="F233" i="19"/>
  <c r="J233" i="19" s="1"/>
  <c r="E223" i="15"/>
  <c r="AV221" i="7"/>
  <c r="V223" i="15" s="1"/>
  <c r="W223" i="15" s="1"/>
  <c r="AQ221" i="7"/>
  <c r="F233" i="20"/>
  <c r="BM221" i="7"/>
  <c r="V220" i="5" s="1"/>
  <c r="BI221" i="7"/>
  <c r="E220" i="5"/>
  <c r="F233" i="24"/>
  <c r="E223" i="14"/>
  <c r="EF221" i="7"/>
  <c r="V223" i="14" s="1"/>
  <c r="W223" i="14" s="1"/>
  <c r="ED221" i="7"/>
  <c r="EG221" i="7"/>
  <c r="F234" i="16"/>
  <c r="H222" i="7"/>
  <c r="E224" i="6"/>
  <c r="J222" i="7"/>
  <c r="V224" i="6" s="1"/>
  <c r="W224" i="6" s="1"/>
  <c r="F234" i="18"/>
  <c r="E224" i="9"/>
  <c r="AG222" i="7"/>
  <c r="V224" i="9" s="1"/>
  <c r="W224" i="9" s="1"/>
  <c r="AE222" i="7"/>
  <c r="AH222" i="7"/>
  <c r="F234" i="19"/>
  <c r="E224" i="15"/>
  <c r="AV222" i="7"/>
  <c r="AQ222" i="7"/>
  <c r="F234" i="20"/>
  <c r="J234" i="20" s="1"/>
  <c r="BM222" i="7"/>
  <c r="V221" i="5" s="1"/>
  <c r="BI222" i="7"/>
  <c r="E221" i="5"/>
  <c r="F234" i="24"/>
  <c r="E224" i="14"/>
  <c r="ED222" i="7"/>
  <c r="EF222" i="7"/>
  <c r="V224" i="14" s="1"/>
  <c r="W224" i="14" s="1"/>
  <c r="EG222" i="7"/>
  <c r="F236" i="17"/>
  <c r="R224" i="7"/>
  <c r="E226" i="10"/>
  <c r="U224" i="7"/>
  <c r="V226" i="10" s="1"/>
  <c r="W226" i="10" s="1"/>
  <c r="F236" i="21"/>
  <c r="CE224" i="7"/>
  <c r="V226" i="3" s="1"/>
  <c r="W226" i="3" s="1"/>
  <c r="BZ224" i="7"/>
  <c r="E226" i="3"/>
  <c r="CF224" i="7"/>
  <c r="F236" i="22"/>
  <c r="E226" i="8"/>
  <c r="DH224" i="7"/>
  <c r="DJ224" i="7"/>
  <c r="V226" i="8" s="1"/>
  <c r="W226" i="8" s="1"/>
  <c r="F236" i="23"/>
  <c r="DV224" i="7"/>
  <c r="DT224" i="7"/>
  <c r="I236" i="23" s="1"/>
  <c r="DW224" i="7"/>
  <c r="F238" i="16"/>
  <c r="H226" i="7"/>
  <c r="E228" i="6"/>
  <c r="J226" i="7"/>
  <c r="V228" i="6" s="1"/>
  <c r="K226" i="7"/>
  <c r="F238" i="18"/>
  <c r="E228" i="9"/>
  <c r="AG226" i="7"/>
  <c r="V228" i="9" s="1"/>
  <c r="AE226" i="7"/>
  <c r="AH226" i="7"/>
  <c r="F238" i="19"/>
  <c r="J238" i="19" s="1"/>
  <c r="E228" i="15"/>
  <c r="AQ226" i="7"/>
  <c r="F238" i="20"/>
  <c r="J238" i="20" s="1"/>
  <c r="E225" i="5"/>
  <c r="BI226" i="7"/>
  <c r="F238" i="24"/>
  <c r="J238" i="24" s="1"/>
  <c r="E228" i="14"/>
  <c r="Y228" i="14" s="1"/>
  <c r="ED226" i="7"/>
  <c r="EF226" i="7"/>
  <c r="V228" i="14" s="1"/>
  <c r="W228" i="14" s="1"/>
  <c r="F239" i="16"/>
  <c r="J239" i="16" s="1"/>
  <c r="J227" i="7"/>
  <c r="V229" i="6" s="1"/>
  <c r="E229" i="6"/>
  <c r="H227" i="7"/>
  <c r="K227" i="7"/>
  <c r="F239" i="18"/>
  <c r="AE227" i="7"/>
  <c r="E229" i="9"/>
  <c r="AG227" i="7"/>
  <c r="V229" i="9" s="1"/>
  <c r="W229" i="9" s="1"/>
  <c r="F239" i="19"/>
  <c r="E229" i="15"/>
  <c r="AQ227" i="7"/>
  <c r="F239" i="20"/>
  <c r="BI227" i="7"/>
  <c r="E226" i="5"/>
  <c r="F239" i="24"/>
  <c r="E229" i="14"/>
  <c r="Y229" i="14" s="1"/>
  <c r="EF227" i="7"/>
  <c r="V229" i="14" s="1"/>
  <c r="ED227" i="7"/>
  <c r="EG227" i="7"/>
  <c r="F240" i="16"/>
  <c r="H228" i="7"/>
  <c r="J228" i="7"/>
  <c r="V230" i="6" s="1"/>
  <c r="W230" i="6" s="1"/>
  <c r="E230" i="6"/>
  <c r="K228" i="7"/>
  <c r="F240" i="18"/>
  <c r="E230" i="9"/>
  <c r="AG228" i="7"/>
  <c r="V230" i="9" s="1"/>
  <c r="AE228" i="7"/>
  <c r="AH228" i="7"/>
  <c r="F240" i="19"/>
  <c r="J240" i="19" s="1"/>
  <c r="E230" i="15"/>
  <c r="AQ228" i="7"/>
  <c r="F240" i="20"/>
  <c r="J240" i="20" s="1"/>
  <c r="BI228" i="7"/>
  <c r="E227" i="5"/>
  <c r="F240" i="24"/>
  <c r="E230" i="14"/>
  <c r="ED228" i="7"/>
  <c r="EF228" i="7"/>
  <c r="V230" i="14" s="1"/>
  <c r="W230" i="14" s="1"/>
  <c r="F241" i="16"/>
  <c r="J229" i="7"/>
  <c r="V231" i="6" s="1"/>
  <c r="E231" i="6"/>
  <c r="H229" i="7"/>
  <c r="K229" i="7"/>
  <c r="F241" i="18"/>
  <c r="E231" i="9"/>
  <c r="AE229" i="7"/>
  <c r="AG229" i="7"/>
  <c r="V231" i="9" s="1"/>
  <c r="W231" i="9" s="1"/>
  <c r="F241" i="19"/>
  <c r="E231" i="15"/>
  <c r="AQ229" i="7"/>
  <c r="F241" i="20"/>
  <c r="BI229" i="7"/>
  <c r="E228" i="5"/>
  <c r="F241" i="24"/>
  <c r="E231" i="14"/>
  <c r="EF229" i="7"/>
  <c r="V231" i="14" s="1"/>
  <c r="W231" i="14" s="1"/>
  <c r="ED229" i="7"/>
  <c r="EG229" i="7"/>
  <c r="F242" i="16"/>
  <c r="H230" i="7"/>
  <c r="J230" i="7"/>
  <c r="V232" i="6" s="1"/>
  <c r="W232" i="6" s="1"/>
  <c r="E232" i="6"/>
  <c r="K230" i="7"/>
  <c r="F242" i="18"/>
  <c r="E232" i="9"/>
  <c r="AG230" i="7"/>
  <c r="V232" i="9" s="1"/>
  <c r="W232" i="9" s="1"/>
  <c r="AE230" i="7"/>
  <c r="AH230" i="7"/>
  <c r="F242" i="19"/>
  <c r="J242" i="19" s="1"/>
  <c r="E232" i="15"/>
  <c r="AQ230" i="7"/>
  <c r="F242" i="20"/>
  <c r="BI230" i="7"/>
  <c r="E229" i="5"/>
  <c r="F242" i="24"/>
  <c r="J242" i="24" s="1"/>
  <c r="E232" i="14"/>
  <c r="ED230" i="7"/>
  <c r="EF230" i="7"/>
  <c r="V232" i="14" s="1"/>
  <c r="W232" i="14" s="1"/>
  <c r="F244" i="17"/>
  <c r="E234" i="10"/>
  <c r="R232" i="7"/>
  <c r="U232" i="7"/>
  <c r="V234" i="10" s="1"/>
  <c r="W234" i="10" s="1"/>
  <c r="V232" i="7"/>
  <c r="F244" i="21"/>
  <c r="CE232" i="7"/>
  <c r="V234" i="3" s="1"/>
  <c r="W234" i="3" s="1"/>
  <c r="BZ232" i="7"/>
  <c r="E234" i="3"/>
  <c r="F244" i="22"/>
  <c r="DH232" i="7"/>
  <c r="E234" i="8"/>
  <c r="DJ232" i="7"/>
  <c r="V234" i="8" s="1"/>
  <c r="W234" i="8" s="1"/>
  <c r="DK232" i="7"/>
  <c r="F244" i="23"/>
  <c r="DV232" i="7"/>
  <c r="DT232" i="7"/>
  <c r="I244" i="23" s="1"/>
  <c r="DW232" i="7"/>
  <c r="F245" i="17"/>
  <c r="J245" i="17" s="1"/>
  <c r="E235" i="10"/>
  <c r="R233" i="7"/>
  <c r="U233" i="7"/>
  <c r="V235" i="10" s="1"/>
  <c r="W235" i="10" s="1"/>
  <c r="F245" i="21"/>
  <c r="BZ233" i="7"/>
  <c r="E235" i="3"/>
  <c r="F245" i="22"/>
  <c r="E235" i="8"/>
  <c r="DH233" i="7"/>
  <c r="DJ233" i="7"/>
  <c r="V235" i="8" s="1"/>
  <c r="W235" i="8" s="1"/>
  <c r="F245" i="23"/>
  <c r="DV233" i="7"/>
  <c r="DT233" i="7"/>
  <c r="I245" i="23" s="1"/>
  <c r="DW233" i="7"/>
  <c r="F246" i="17"/>
  <c r="E236" i="10"/>
  <c r="R234" i="7"/>
  <c r="U234" i="7"/>
  <c r="V236" i="10" s="1"/>
  <c r="W236" i="10" s="1"/>
  <c r="V234" i="7"/>
  <c r="F246" i="21"/>
  <c r="CE234" i="7"/>
  <c r="V236" i="3" s="1"/>
  <c r="BZ234" i="7"/>
  <c r="E236" i="3"/>
  <c r="F246" i="22"/>
  <c r="E236" i="8"/>
  <c r="DH234" i="7"/>
  <c r="DJ234" i="7"/>
  <c r="V236" i="8" s="1"/>
  <c r="W236" i="8" s="1"/>
  <c r="DK234" i="7"/>
  <c r="F246" i="23"/>
  <c r="DV234" i="7"/>
  <c r="DT234" i="7"/>
  <c r="I246" i="23" s="1"/>
  <c r="DW234" i="7"/>
  <c r="F247" i="17"/>
  <c r="R235" i="7"/>
  <c r="E237" i="10"/>
  <c r="U235" i="7"/>
  <c r="V237" i="10" s="1"/>
  <c r="W237" i="10" s="1"/>
  <c r="F247" i="21"/>
  <c r="BZ235" i="7"/>
  <c r="E237" i="3"/>
  <c r="F247" i="22"/>
  <c r="E237" i="8"/>
  <c r="DH235" i="7"/>
  <c r="DJ235" i="7"/>
  <c r="V237" i="8" s="1"/>
  <c r="W237" i="8" s="1"/>
  <c r="F247" i="23"/>
  <c r="DV235" i="7"/>
  <c r="DT235" i="7"/>
  <c r="I247" i="23" s="1"/>
  <c r="DW235" i="7"/>
  <c r="F248" i="17"/>
  <c r="E238" i="10"/>
  <c r="R236" i="7"/>
  <c r="U236" i="7"/>
  <c r="V238" i="10" s="1"/>
  <c r="W238" i="10" s="1"/>
  <c r="V236" i="7"/>
  <c r="F248" i="21"/>
  <c r="CE236" i="7"/>
  <c r="V238" i="3" s="1"/>
  <c r="W238" i="3" s="1"/>
  <c r="BZ236" i="7"/>
  <c r="E238" i="3"/>
  <c r="F248" i="22"/>
  <c r="E238" i="8"/>
  <c r="DH236" i="7"/>
  <c r="DJ236" i="7"/>
  <c r="V238" i="8" s="1"/>
  <c r="W238" i="8" s="1"/>
  <c r="DK236" i="7"/>
  <c r="F248" i="23"/>
  <c r="DV236" i="7"/>
  <c r="DT236" i="7"/>
  <c r="I248" i="23" s="1"/>
  <c r="DW236" i="7"/>
  <c r="F249" i="17"/>
  <c r="E239" i="10"/>
  <c r="R237" i="7"/>
  <c r="U237" i="7"/>
  <c r="V239" i="10" s="1"/>
  <c r="W239" i="10" s="1"/>
  <c r="F249" i="21"/>
  <c r="BZ237" i="7"/>
  <c r="E239" i="3"/>
  <c r="F249" i="22"/>
  <c r="E239" i="8"/>
  <c r="DH237" i="7"/>
  <c r="DJ237" i="7"/>
  <c r="V239" i="8" s="1"/>
  <c r="W239" i="8" s="1"/>
  <c r="F249" i="23"/>
  <c r="DV237" i="7"/>
  <c r="DT237" i="7"/>
  <c r="I249" i="23" s="1"/>
  <c r="DW237" i="7"/>
  <c r="F250" i="17"/>
  <c r="R238" i="7"/>
  <c r="E240" i="10"/>
  <c r="U238" i="7"/>
  <c r="V240" i="10" s="1"/>
  <c r="V238" i="7"/>
  <c r="F250" i="21"/>
  <c r="CE238" i="7"/>
  <c r="V240" i="3" s="1"/>
  <c r="W240" i="3" s="1"/>
  <c r="BZ238" i="7"/>
  <c r="E240" i="3"/>
  <c r="F250" i="22"/>
  <c r="DJ238" i="7"/>
  <c r="V240" i="8" s="1"/>
  <c r="W240" i="8" s="1"/>
  <c r="E240" i="8"/>
  <c r="DH238" i="7"/>
  <c r="DK238" i="7"/>
  <c r="F250" i="23"/>
  <c r="DT238" i="7"/>
  <c r="I250" i="23" s="1"/>
  <c r="DV238" i="7"/>
  <c r="DW238" i="7"/>
  <c r="F251" i="17"/>
  <c r="J251" i="17" s="1"/>
  <c r="E241" i="10"/>
  <c r="Y241" i="10" s="1"/>
  <c r="U239" i="7"/>
  <c r="V241" i="10" s="1"/>
  <c r="R239" i="7"/>
  <c r="V239" i="7"/>
  <c r="F251" i="21"/>
  <c r="BZ239" i="7"/>
  <c r="E241" i="3"/>
  <c r="F251" i="22"/>
  <c r="E241" i="8"/>
  <c r="DH239" i="7"/>
  <c r="DJ239" i="7"/>
  <c r="V241" i="8" s="1"/>
  <c r="W241" i="8" s="1"/>
  <c r="F251" i="23"/>
  <c r="DV239" i="7"/>
  <c r="DT239" i="7"/>
  <c r="I251" i="23" s="1"/>
  <c r="DW239" i="7"/>
  <c r="F253" i="16"/>
  <c r="J253" i="16" s="1"/>
  <c r="J241" i="7"/>
  <c r="V243" i="6" s="1"/>
  <c r="H241" i="7"/>
  <c r="E243" i="6"/>
  <c r="K241" i="7"/>
  <c r="F253" i="18"/>
  <c r="E243" i="9"/>
  <c r="AE241" i="7"/>
  <c r="AG241" i="7"/>
  <c r="V243" i="9" s="1"/>
  <c r="W243" i="9" s="1"/>
  <c r="F253" i="19"/>
  <c r="J253" i="19" s="1"/>
  <c r="E243" i="15"/>
  <c r="AQ241" i="7"/>
  <c r="F253" i="20"/>
  <c r="BI241" i="7"/>
  <c r="E240" i="5"/>
  <c r="F253" i="24"/>
  <c r="E243" i="14"/>
  <c r="EF241" i="7"/>
  <c r="V243" i="14" s="1"/>
  <c r="W243" i="14" s="1"/>
  <c r="ED241" i="7"/>
  <c r="EG241" i="7"/>
  <c r="F254" i="16"/>
  <c r="H242" i="7"/>
  <c r="E244" i="6"/>
  <c r="J242" i="7"/>
  <c r="V244" i="6" s="1"/>
  <c r="K242" i="7"/>
  <c r="F254" i="18"/>
  <c r="AG242" i="7"/>
  <c r="V244" i="9" s="1"/>
  <c r="W244" i="9" s="1"/>
  <c r="E244" i="9"/>
  <c r="AE242" i="7"/>
  <c r="F254" i="19"/>
  <c r="E244" i="15"/>
  <c r="AQ242" i="7"/>
  <c r="F254" i="20"/>
  <c r="J254" i="20" s="1"/>
  <c r="BI242" i="7"/>
  <c r="E241" i="5"/>
  <c r="F254" i="24"/>
  <c r="E244" i="14"/>
  <c r="ED242" i="7"/>
  <c r="EF242" i="7"/>
  <c r="V244" i="14" s="1"/>
  <c r="W244" i="14" s="1"/>
  <c r="F256" i="16"/>
  <c r="H244" i="7"/>
  <c r="E246" i="6"/>
  <c r="J244" i="7"/>
  <c r="V246" i="6" s="1"/>
  <c r="W246" i="6" s="1"/>
  <c r="K244" i="7"/>
  <c r="F256" i="18"/>
  <c r="E246" i="9"/>
  <c r="AG244" i="7"/>
  <c r="V246" i="9" s="1"/>
  <c r="W246" i="9" s="1"/>
  <c r="AE244" i="7"/>
  <c r="AH244" i="7"/>
  <c r="F256" i="19"/>
  <c r="J256" i="19" s="1"/>
  <c r="E246" i="15"/>
  <c r="AQ244" i="7"/>
  <c r="F256" i="20"/>
  <c r="E243" i="5"/>
  <c r="BI244" i="7"/>
  <c r="F256" i="24"/>
  <c r="E246" i="14"/>
  <c r="ED244" i="7"/>
  <c r="EF244" i="7"/>
  <c r="V246" i="14" s="1"/>
  <c r="W246" i="14" s="1"/>
  <c r="F258" i="17"/>
  <c r="E248" i="10"/>
  <c r="R246" i="7"/>
  <c r="U246" i="7"/>
  <c r="V248" i="10" s="1"/>
  <c r="W248" i="10" s="1"/>
  <c r="V246" i="7"/>
  <c r="F258" i="21"/>
  <c r="CE246" i="7"/>
  <c r="V248" i="3" s="1"/>
  <c r="BZ246" i="7"/>
  <c r="E248" i="3"/>
  <c r="F258" i="22"/>
  <c r="E248" i="8"/>
  <c r="DH246" i="7"/>
  <c r="DJ246" i="7"/>
  <c r="V248" i="8" s="1"/>
  <c r="W248" i="8" s="1"/>
  <c r="DK246" i="7"/>
  <c r="F258" i="23"/>
  <c r="DV246" i="7"/>
  <c r="DT246" i="7"/>
  <c r="I258" i="23" s="1"/>
  <c r="DW246" i="7"/>
  <c r="F259" i="17"/>
  <c r="E249" i="10"/>
  <c r="Y249" i="10" s="1"/>
  <c r="R247" i="7"/>
  <c r="U247" i="7"/>
  <c r="V249" i="10" s="1"/>
  <c r="W249" i="10" s="1"/>
  <c r="F259" i="21"/>
  <c r="J259" i="21" s="1"/>
  <c r="BZ247" i="7"/>
  <c r="E249" i="3"/>
  <c r="F259" i="22"/>
  <c r="E249" i="8"/>
  <c r="DH247" i="7"/>
  <c r="DJ247" i="7"/>
  <c r="V249" i="8" s="1"/>
  <c r="W249" i="8" s="1"/>
  <c r="F259" i="23"/>
  <c r="DV247" i="7"/>
  <c r="DT247" i="7"/>
  <c r="I259" i="23" s="1"/>
  <c r="DW247" i="7"/>
  <c r="F260" i="17"/>
  <c r="R248" i="7"/>
  <c r="E250" i="10"/>
  <c r="U248" i="7"/>
  <c r="V250" i="10" s="1"/>
  <c r="F260" i="18"/>
  <c r="E250" i="9"/>
  <c r="AE248" i="7"/>
  <c r="AW248" i="7"/>
  <c r="BN248" i="7"/>
  <c r="F260" i="21"/>
  <c r="BZ248" i="7"/>
  <c r="E250" i="3"/>
  <c r="F261" i="16"/>
  <c r="J261" i="16" s="1"/>
  <c r="H249" i="7"/>
  <c r="J249" i="7"/>
  <c r="V251" i="6" s="1"/>
  <c r="E251" i="6"/>
  <c r="K249" i="7"/>
  <c r="F261" i="18"/>
  <c r="AG249" i="7"/>
  <c r="V251" i="9" s="1"/>
  <c r="W251" i="9" s="1"/>
  <c r="E251" i="9"/>
  <c r="AE249" i="7"/>
  <c r="AH249" i="7"/>
  <c r="F261" i="19"/>
  <c r="E251" i="15"/>
  <c r="AU249" i="7"/>
  <c r="V251" i="15" s="1"/>
  <c r="W251" i="15" s="1"/>
  <c r="AV249" i="7"/>
  <c r="AQ249" i="7"/>
  <c r="AW249" i="7"/>
  <c r="F261" i="20"/>
  <c r="BM249" i="7"/>
  <c r="V248" i="5" s="1"/>
  <c r="BI249" i="7"/>
  <c r="E248" i="5"/>
  <c r="F261" i="24"/>
  <c r="E251" i="14"/>
  <c r="ED249" i="7"/>
  <c r="EF249" i="7"/>
  <c r="V251" i="14" s="1"/>
  <c r="W251" i="14" s="1"/>
  <c r="EG249" i="7"/>
  <c r="F262" i="16"/>
  <c r="J250" i="7"/>
  <c r="V252" i="6" s="1"/>
  <c r="W252" i="6" s="1"/>
  <c r="E252" i="6"/>
  <c r="H250" i="7"/>
  <c r="F262" i="18"/>
  <c r="E252" i="9"/>
  <c r="AE250" i="7"/>
  <c r="AG250" i="7"/>
  <c r="V252" i="9" s="1"/>
  <c r="W252" i="9" s="1"/>
  <c r="AH250" i="7"/>
  <c r="F262" i="19"/>
  <c r="E252" i="15"/>
  <c r="AV250" i="7"/>
  <c r="V252" i="15" s="1"/>
  <c r="W252" i="15" s="1"/>
  <c r="AQ250" i="7"/>
  <c r="F262" i="20"/>
  <c r="BM250" i="7"/>
  <c r="V249" i="5" s="1"/>
  <c r="W249" i="5" s="1"/>
  <c r="BI250" i="7"/>
  <c r="E249" i="5"/>
  <c r="F262" i="24"/>
  <c r="E252" i="14"/>
  <c r="EF250" i="7"/>
  <c r="V252" i="14" s="1"/>
  <c r="W252" i="14" s="1"/>
  <c r="ED250" i="7"/>
  <c r="EG250" i="7"/>
  <c r="F263" i="16"/>
  <c r="H251" i="7"/>
  <c r="J251" i="7"/>
  <c r="V253" i="6" s="1"/>
  <c r="E253" i="6"/>
  <c r="K251" i="7"/>
  <c r="F263" i="18"/>
  <c r="AG251" i="7"/>
  <c r="V253" i="9" s="1"/>
  <c r="W253" i="9" s="1"/>
  <c r="E253" i="9"/>
  <c r="AE251" i="7"/>
  <c r="AH251" i="7"/>
  <c r="F263" i="19"/>
  <c r="J263" i="19" s="1"/>
  <c r="E253" i="15"/>
  <c r="AV251" i="7"/>
  <c r="AQ251" i="7"/>
  <c r="F263" i="20"/>
  <c r="BM251" i="7"/>
  <c r="V250" i="5" s="1"/>
  <c r="W250" i="5" s="1"/>
  <c r="BI251" i="7"/>
  <c r="E250" i="5"/>
  <c r="F263" i="24"/>
  <c r="E253" i="14"/>
  <c r="ED251" i="7"/>
  <c r="EF251" i="7"/>
  <c r="V253" i="14" s="1"/>
  <c r="W253" i="14" s="1"/>
  <c r="EG251" i="7"/>
  <c r="F264" i="16"/>
  <c r="J252" i="7"/>
  <c r="V254" i="6" s="1"/>
  <c r="W254" i="6" s="1"/>
  <c r="E254" i="6"/>
  <c r="H252" i="7"/>
  <c r="F264" i="18"/>
  <c r="E254" i="9"/>
  <c r="AE252" i="7"/>
  <c r="AG252" i="7"/>
  <c r="V254" i="9" s="1"/>
  <c r="W254" i="9" s="1"/>
  <c r="AH252" i="7"/>
  <c r="F264" i="19"/>
  <c r="E254" i="15"/>
  <c r="AV252" i="7"/>
  <c r="AQ252" i="7"/>
  <c r="F264" i="20"/>
  <c r="BM252" i="7"/>
  <c r="V251" i="5" s="1"/>
  <c r="W251" i="5" s="1"/>
  <c r="BI252" i="7"/>
  <c r="E251" i="5"/>
  <c r="F264" i="24"/>
  <c r="E254" i="14"/>
  <c r="EF252" i="7"/>
  <c r="V254" i="14" s="1"/>
  <c r="W254" i="14" s="1"/>
  <c r="ED252" i="7"/>
  <c r="EG252" i="7"/>
  <c r="F265" i="16"/>
  <c r="H253" i="7"/>
  <c r="J253" i="7"/>
  <c r="V255" i="6" s="1"/>
  <c r="E255" i="6"/>
  <c r="K253" i="7"/>
  <c r="F265" i="18"/>
  <c r="AG253" i="7"/>
  <c r="V255" i="9" s="1"/>
  <c r="W255" i="9" s="1"/>
  <c r="E255" i="9"/>
  <c r="AE253" i="7"/>
  <c r="AH253" i="7"/>
  <c r="F265" i="19"/>
  <c r="J265" i="19" s="1"/>
  <c r="E255" i="15"/>
  <c r="AV253" i="7"/>
  <c r="V255" i="15" s="1"/>
  <c r="W255" i="15" s="1"/>
  <c r="AQ253" i="7"/>
  <c r="F265" i="20"/>
  <c r="BM253" i="7"/>
  <c r="V252" i="5" s="1"/>
  <c r="W252" i="5" s="1"/>
  <c r="BI253" i="7"/>
  <c r="E252" i="5"/>
  <c r="F265" i="24"/>
  <c r="E255" i="14"/>
  <c r="ED253" i="7"/>
  <c r="EF253" i="7"/>
  <c r="V255" i="14" s="1"/>
  <c r="W255" i="14" s="1"/>
  <c r="EG253" i="7"/>
  <c r="F266" i="16"/>
  <c r="J254" i="7"/>
  <c r="V256" i="6" s="1"/>
  <c r="W256" i="6" s="1"/>
  <c r="E256" i="6"/>
  <c r="H254" i="7"/>
  <c r="F266" i="18"/>
  <c r="E256" i="9"/>
  <c r="AE254" i="7"/>
  <c r="AG254" i="7"/>
  <c r="V256" i="9" s="1"/>
  <c r="W256" i="9" s="1"/>
  <c r="AH254" i="7"/>
  <c r="F266" i="19"/>
  <c r="E256" i="15"/>
  <c r="AV254" i="7"/>
  <c r="V256" i="15" s="1"/>
  <c r="W256" i="15" s="1"/>
  <c r="AQ254" i="7"/>
  <c r="F266" i="20"/>
  <c r="J266" i="20" s="1"/>
  <c r="BM254" i="7"/>
  <c r="V253" i="5" s="1"/>
  <c r="BI254" i="7"/>
  <c r="E253" i="5"/>
  <c r="F266" i="24"/>
  <c r="E256" i="14"/>
  <c r="Y256" i="14" s="1"/>
  <c r="EF254" i="7"/>
  <c r="V256" i="14" s="1"/>
  <c r="W256" i="14" s="1"/>
  <c r="ED254" i="7"/>
  <c r="EG254" i="7"/>
  <c r="F267" i="16"/>
  <c r="H255" i="7"/>
  <c r="J255" i="7"/>
  <c r="V257" i="6" s="1"/>
  <c r="E257" i="6"/>
  <c r="K255" i="7"/>
  <c r="F267" i="18"/>
  <c r="AG255" i="7"/>
  <c r="V257" i="9" s="1"/>
  <c r="W257" i="9" s="1"/>
  <c r="E257" i="9"/>
  <c r="AE255" i="7"/>
  <c r="AH255" i="7"/>
  <c r="F267" i="19"/>
  <c r="J267" i="19" s="1"/>
  <c r="E257" i="15"/>
  <c r="AV255" i="7"/>
  <c r="AQ255" i="7"/>
  <c r="F267" i="20"/>
  <c r="BM255" i="7"/>
  <c r="V254" i="5" s="1"/>
  <c r="W254" i="5" s="1"/>
  <c r="BI255" i="7"/>
  <c r="E254" i="5"/>
  <c r="F267" i="24"/>
  <c r="E257" i="14"/>
  <c r="ED255" i="7"/>
  <c r="EF255" i="7"/>
  <c r="V257" i="14" s="1"/>
  <c r="W257" i="14" s="1"/>
  <c r="EG255" i="7"/>
  <c r="F268" i="16"/>
  <c r="J256" i="7"/>
  <c r="V258" i="6" s="1"/>
  <c r="W258" i="6" s="1"/>
  <c r="E258" i="6"/>
  <c r="H256" i="7"/>
  <c r="F268" i="18"/>
  <c r="E258" i="9"/>
  <c r="AE256" i="7"/>
  <c r="AG256" i="7"/>
  <c r="V258" i="9" s="1"/>
  <c r="W258" i="9" s="1"/>
  <c r="AH256" i="7"/>
  <c r="F268" i="19"/>
  <c r="E258" i="15"/>
  <c r="AV256" i="7"/>
  <c r="AQ256" i="7"/>
  <c r="F268" i="20"/>
  <c r="BM256" i="7"/>
  <c r="V255" i="5" s="1"/>
  <c r="W255" i="5" s="1"/>
  <c r="BI256" i="7"/>
  <c r="E255" i="5"/>
  <c r="F268" i="24"/>
  <c r="E258" i="14"/>
  <c r="EF256" i="7"/>
  <c r="V258" i="14" s="1"/>
  <c r="W258" i="14" s="1"/>
  <c r="ED256" i="7"/>
  <c r="EG256" i="7"/>
  <c r="F269" i="16"/>
  <c r="H257" i="7"/>
  <c r="J257" i="7"/>
  <c r="V259" i="6" s="1"/>
  <c r="E259" i="6"/>
  <c r="K257" i="7"/>
  <c r="F269" i="18"/>
  <c r="AG257" i="7"/>
  <c r="V259" i="9" s="1"/>
  <c r="W259" i="9" s="1"/>
  <c r="E259" i="9"/>
  <c r="AE257" i="7"/>
  <c r="AH257" i="7"/>
  <c r="F269" i="19"/>
  <c r="J269" i="19" s="1"/>
  <c r="E259" i="15"/>
  <c r="AV257" i="7"/>
  <c r="AQ257" i="7"/>
  <c r="F269" i="20"/>
  <c r="BM257" i="7"/>
  <c r="V256" i="5" s="1"/>
  <c r="W256" i="5" s="1"/>
  <c r="BI257" i="7"/>
  <c r="E256" i="5"/>
  <c r="F269" i="24"/>
  <c r="E259" i="14"/>
  <c r="ED257" i="7"/>
  <c r="EF257" i="7"/>
  <c r="V259" i="14" s="1"/>
  <c r="W259" i="14" s="1"/>
  <c r="EG257" i="7"/>
  <c r="F270" i="16"/>
  <c r="J258" i="7"/>
  <c r="V260" i="6" s="1"/>
  <c r="W260" i="6" s="1"/>
  <c r="E260" i="6"/>
  <c r="H258" i="7"/>
  <c r="F270" i="18"/>
  <c r="E260" i="9"/>
  <c r="AE258" i="7"/>
  <c r="AG258" i="7"/>
  <c r="V260" i="9" s="1"/>
  <c r="W260" i="9" s="1"/>
  <c r="AH258" i="7"/>
  <c r="F270" i="19"/>
  <c r="E260" i="15"/>
  <c r="AV258" i="7"/>
  <c r="V260" i="15" s="1"/>
  <c r="W260" i="15" s="1"/>
  <c r="AQ258" i="7"/>
  <c r="F270" i="20"/>
  <c r="J270" i="20" s="1"/>
  <c r="BM258" i="7"/>
  <c r="V257" i="5" s="1"/>
  <c r="BI258" i="7"/>
  <c r="E257" i="5"/>
  <c r="F270" i="24"/>
  <c r="E260" i="14"/>
  <c r="ED258" i="7"/>
  <c r="EF258" i="7"/>
  <c r="V260" i="14" s="1"/>
  <c r="W260" i="14" s="1"/>
  <c r="EG258" i="7"/>
  <c r="F271" i="16"/>
  <c r="J259" i="7"/>
  <c r="V261" i="6" s="1"/>
  <c r="H259" i="7"/>
  <c r="E261" i="6"/>
  <c r="F271" i="18"/>
  <c r="AE259" i="7"/>
  <c r="E261" i="9"/>
  <c r="F271" i="19"/>
  <c r="J271" i="19" s="1"/>
  <c r="E261" i="15"/>
  <c r="AQ259" i="7"/>
  <c r="F271" i="21"/>
  <c r="J271" i="21" s="1"/>
  <c r="BZ259" i="7"/>
  <c r="E261" i="3"/>
  <c r="F271" i="22"/>
  <c r="E261" i="8"/>
  <c r="DJ259" i="7"/>
  <c r="V261" i="8" s="1"/>
  <c r="W261" i="8" s="1"/>
  <c r="F271" i="23"/>
  <c r="DT259" i="7"/>
  <c r="I271" i="23" s="1"/>
  <c r="F272" i="17"/>
  <c r="J272" i="17" s="1"/>
  <c r="R260" i="7"/>
  <c r="E262" i="10"/>
  <c r="U260" i="7"/>
  <c r="V262" i="10" s="1"/>
  <c r="V260" i="7"/>
  <c r="F272" i="21"/>
  <c r="J272" i="21" s="1"/>
  <c r="CE260" i="7"/>
  <c r="V262" i="3" s="1"/>
  <c r="BZ260" i="7"/>
  <c r="E262" i="3"/>
  <c r="F272" i="22"/>
  <c r="DH260" i="7"/>
  <c r="E262" i="8"/>
  <c r="DJ260" i="7"/>
  <c r="V262" i="8" s="1"/>
  <c r="W262" i="8" s="1"/>
  <c r="DK260" i="7"/>
  <c r="F272" i="23"/>
  <c r="DV260" i="7"/>
  <c r="DT260" i="7"/>
  <c r="I272" i="23" s="1"/>
  <c r="DW260" i="7"/>
  <c r="E207" i="11"/>
  <c r="J5" i="11"/>
  <c r="H5" i="11"/>
  <c r="I207" i="11"/>
  <c r="AB207" i="11"/>
  <c r="AE5" i="11"/>
  <c r="AG5" i="11"/>
  <c r="AF207" i="11"/>
  <c r="AN207" i="11"/>
  <c r="AQ5" i="11"/>
  <c r="AV5" i="11" s="1"/>
  <c r="AR207" i="11"/>
  <c r="BF207" i="11"/>
  <c r="BI5" i="11"/>
  <c r="BM5" i="11" s="1"/>
  <c r="BJ207" i="11"/>
  <c r="EA207" i="11"/>
  <c r="EF5" i="11"/>
  <c r="ED5" i="11"/>
  <c r="EG5" i="11"/>
  <c r="H6" i="11"/>
  <c r="J6" i="11"/>
  <c r="K6" i="11" s="1"/>
  <c r="AG6" i="11"/>
  <c r="AE6" i="11"/>
  <c r="AH6" i="11"/>
  <c r="AV6" i="11"/>
  <c r="AQ6" i="11"/>
  <c r="AU6" i="11" s="1"/>
  <c r="AW6" i="11" s="1"/>
  <c r="BI6" i="11"/>
  <c r="BL6" i="11" s="1"/>
  <c r="ED6" i="11"/>
  <c r="EF6" i="11"/>
  <c r="EG6" i="11"/>
  <c r="J8" i="11"/>
  <c r="H8" i="11"/>
  <c r="K8" i="11"/>
  <c r="AE8" i="11"/>
  <c r="AG8" i="11"/>
  <c r="AH8" i="11"/>
  <c r="AV8" i="11"/>
  <c r="AQ8" i="11"/>
  <c r="AU8" i="11" s="1"/>
  <c r="AW8" i="11" s="1"/>
  <c r="BI8" i="11"/>
  <c r="BM8" i="11" s="1"/>
  <c r="BN8" i="11" s="1"/>
  <c r="EF8" i="11"/>
  <c r="ED8" i="11"/>
  <c r="EG8" i="11"/>
  <c r="H9" i="11"/>
  <c r="J9" i="11"/>
  <c r="K9" i="11" s="1"/>
  <c r="AG9" i="11"/>
  <c r="AE9" i="11"/>
  <c r="AH9" i="11"/>
  <c r="AV9" i="11"/>
  <c r="AQ9" i="11"/>
  <c r="AU9" i="11" s="1"/>
  <c r="AW9" i="11" s="1"/>
  <c r="BI9" i="11"/>
  <c r="BL9" i="11" s="1"/>
  <c r="EF9" i="11"/>
  <c r="ED9" i="11"/>
  <c r="EG9" i="11"/>
  <c r="J11" i="11"/>
  <c r="H11" i="11"/>
  <c r="K11" i="11"/>
  <c r="AE11" i="11"/>
  <c r="AG11" i="11"/>
  <c r="AH11" i="11"/>
  <c r="AV11" i="11"/>
  <c r="AQ11" i="11"/>
  <c r="AU11" i="11" s="1"/>
  <c r="AW11" i="11" s="1"/>
  <c r="BI11" i="11"/>
  <c r="BM11" i="11" s="1"/>
  <c r="BN11" i="11" s="1"/>
  <c r="EF11" i="11"/>
  <c r="ED11" i="11"/>
  <c r="EG11" i="11"/>
  <c r="H12" i="11"/>
  <c r="J12" i="11"/>
  <c r="K12" i="11" s="1"/>
  <c r="AG12" i="11"/>
  <c r="AE12" i="11"/>
  <c r="AH12" i="11"/>
  <c r="AV12" i="11"/>
  <c r="AQ12" i="11"/>
  <c r="AU12" i="11" s="1"/>
  <c r="AW12" i="11" s="1"/>
  <c r="BI12" i="11"/>
  <c r="BL12" i="11" s="1"/>
  <c r="ED12" i="11"/>
  <c r="EF12" i="11"/>
  <c r="EG12" i="11"/>
  <c r="J13" i="11"/>
  <c r="H13" i="11"/>
  <c r="K13" i="11"/>
  <c r="AE13" i="11"/>
  <c r="AG13" i="11"/>
  <c r="AH13" i="11"/>
  <c r="AV13" i="11"/>
  <c r="AQ13" i="11"/>
  <c r="AU13" i="11" s="1"/>
  <c r="AW13" i="11" s="1"/>
  <c r="BI13" i="11"/>
  <c r="BM13" i="11" s="1"/>
  <c r="BN13" i="11" s="1"/>
  <c r="EF13" i="11"/>
  <c r="ED13" i="11"/>
  <c r="EG13" i="11"/>
  <c r="H14" i="11"/>
  <c r="J14" i="11"/>
  <c r="K14" i="11" s="1"/>
  <c r="AG14" i="11"/>
  <c r="AE14" i="11"/>
  <c r="AH14" i="11"/>
  <c r="AV14" i="11"/>
  <c r="AQ14" i="11"/>
  <c r="AU14" i="11" s="1"/>
  <c r="AW14" i="11" s="1"/>
  <c r="BI14" i="11"/>
  <c r="BL14" i="11" s="1"/>
  <c r="ED14" i="11"/>
  <c r="EF14" i="11"/>
  <c r="EG14" i="11"/>
  <c r="J15" i="11"/>
  <c r="H15" i="11"/>
  <c r="K15" i="11"/>
  <c r="AE15" i="11"/>
  <c r="AG15" i="11"/>
  <c r="AH15" i="11"/>
  <c r="AV15" i="11"/>
  <c r="AQ15" i="11"/>
  <c r="AU15" i="11" s="1"/>
  <c r="AW15" i="11" s="1"/>
  <c r="BI15" i="11"/>
  <c r="BM15" i="11" s="1"/>
  <c r="BN15" i="11" s="1"/>
  <c r="ED15" i="11"/>
  <c r="EF15" i="11"/>
  <c r="EG15" i="11"/>
  <c r="J16" i="11"/>
  <c r="H16" i="11"/>
  <c r="K16" i="11"/>
  <c r="AE16" i="11"/>
  <c r="AG16" i="11"/>
  <c r="AH16" i="11"/>
  <c r="AV16" i="11"/>
  <c r="AQ16" i="11"/>
  <c r="AU16" i="11" s="1"/>
  <c r="AW16" i="11" s="1"/>
  <c r="BI16" i="11"/>
  <c r="BM16" i="11" s="1"/>
  <c r="BN16" i="11" s="1"/>
  <c r="ED16" i="11"/>
  <c r="EF16" i="11"/>
  <c r="EG16" i="11"/>
  <c r="J17" i="11"/>
  <c r="H17" i="11"/>
  <c r="K17" i="11"/>
  <c r="AE17" i="11"/>
  <c r="AG17" i="11"/>
  <c r="AH17" i="11"/>
  <c r="AV17" i="11"/>
  <c r="AQ17" i="11"/>
  <c r="AU17" i="11" s="1"/>
  <c r="AW17" i="11" s="1"/>
  <c r="BI17" i="11"/>
  <c r="BM17" i="11" s="1"/>
  <c r="BN17" i="11" s="1"/>
  <c r="ED17" i="11"/>
  <c r="EF17" i="11"/>
  <c r="EG17" i="11"/>
  <c r="J18" i="11"/>
  <c r="H18" i="11"/>
  <c r="K18" i="11"/>
  <c r="AE18" i="11"/>
  <c r="AG18" i="11"/>
  <c r="AH18" i="11"/>
  <c r="AV18" i="11"/>
  <c r="AQ18" i="11"/>
  <c r="AU18" i="11" s="1"/>
  <c r="AW18" i="11" s="1"/>
  <c r="BI18" i="11"/>
  <c r="BM18" i="11" s="1"/>
  <c r="BN18" i="11" s="1"/>
  <c r="ED18" i="11"/>
  <c r="EF18" i="11"/>
  <c r="EG18" i="11"/>
  <c r="J19" i="11"/>
  <c r="AH19" i="11"/>
  <c r="H20" i="11"/>
  <c r="J20" i="11"/>
  <c r="K20" i="11" s="1"/>
  <c r="AG20" i="11"/>
  <c r="AE20" i="11"/>
  <c r="AH20" i="11"/>
  <c r="AV20" i="11"/>
  <c r="AQ20" i="11"/>
  <c r="AU20" i="11" s="1"/>
  <c r="AW20" i="11" s="1"/>
  <c r="BI20" i="11"/>
  <c r="BL20" i="11" s="1"/>
  <c r="EF20" i="11"/>
  <c r="ED20" i="11"/>
  <c r="EG20" i="11"/>
  <c r="U22" i="11"/>
  <c r="R22" i="11"/>
  <c r="V22" i="11"/>
  <c r="CE22" i="11"/>
  <c r="BZ22" i="11"/>
  <c r="CD22" i="11" s="1"/>
  <c r="CF22" i="11"/>
  <c r="DJ22" i="11"/>
  <c r="DH22" i="11"/>
  <c r="DK22" i="11"/>
  <c r="DV22" i="11"/>
  <c r="DT22" i="11"/>
  <c r="DW22" i="11"/>
  <c r="U25" i="11"/>
  <c r="R25" i="11"/>
  <c r="V25" i="11"/>
  <c r="CE25" i="11"/>
  <c r="BZ25" i="11"/>
  <c r="CD25" i="11" s="1"/>
  <c r="CF25" i="11"/>
  <c r="DJ25" i="11"/>
  <c r="DH25" i="11"/>
  <c r="DK25" i="11"/>
  <c r="DV25" i="11"/>
  <c r="DT25" i="11"/>
  <c r="DW25" i="11"/>
  <c r="U26" i="11"/>
  <c r="R26" i="11"/>
  <c r="V26" i="11"/>
  <c r="CE26" i="11"/>
  <c r="BZ26" i="11"/>
  <c r="CD26" i="11" s="1"/>
  <c r="CF26" i="11"/>
  <c r="DJ26" i="11"/>
  <c r="DH26" i="11"/>
  <c r="DK26" i="11"/>
  <c r="DV26" i="11"/>
  <c r="DT26" i="11"/>
  <c r="DW26" i="11"/>
  <c r="U27" i="11"/>
  <c r="R27" i="11"/>
  <c r="V27" i="11"/>
  <c r="CE27" i="11"/>
  <c r="BZ27" i="11"/>
  <c r="CD27" i="11" s="1"/>
  <c r="CF27" i="11"/>
  <c r="DJ27" i="11"/>
  <c r="DH27" i="11"/>
  <c r="DK27" i="11"/>
  <c r="DV27" i="11"/>
  <c r="DT27" i="11"/>
  <c r="DW27" i="11"/>
  <c r="U28" i="11"/>
  <c r="R28" i="11"/>
  <c r="V28" i="11"/>
  <c r="CE28" i="11"/>
  <c r="BZ28" i="11"/>
  <c r="CD28" i="11" s="1"/>
  <c r="CF28" i="11"/>
  <c r="DJ28" i="11"/>
  <c r="DH28" i="11"/>
  <c r="DK28" i="11"/>
  <c r="DV28" i="11"/>
  <c r="DT28" i="11"/>
  <c r="DW28" i="11"/>
  <c r="J30" i="11"/>
  <c r="H30" i="11"/>
  <c r="K30" i="11"/>
  <c r="AG30" i="11"/>
  <c r="AE30" i="11"/>
  <c r="AH30" i="11"/>
  <c r="AV30" i="11"/>
  <c r="AQ30" i="11"/>
  <c r="AU30" i="11" s="1"/>
  <c r="AW30" i="11" s="1"/>
  <c r="BI30" i="11"/>
  <c r="BM30" i="11" s="1"/>
  <c r="BN30" i="11" s="1"/>
  <c r="EF30" i="11"/>
  <c r="ED30" i="11"/>
  <c r="EG30" i="11"/>
  <c r="J31" i="11"/>
  <c r="H31" i="11"/>
  <c r="K31" i="11"/>
  <c r="AG31" i="11"/>
  <c r="AE31" i="11"/>
  <c r="AH31" i="11"/>
  <c r="AV31" i="11"/>
  <c r="AQ31" i="11"/>
  <c r="AU31" i="11" s="1"/>
  <c r="AW31" i="11" s="1"/>
  <c r="BI31" i="11"/>
  <c r="BM31" i="11" s="1"/>
  <c r="BN31" i="11" s="1"/>
  <c r="EF31" i="11"/>
  <c r="ED31" i="11"/>
  <c r="EG31" i="11"/>
  <c r="J32" i="11"/>
  <c r="H32" i="11"/>
  <c r="K32" i="11"/>
  <c r="AG32" i="11"/>
  <c r="AE32" i="11"/>
  <c r="AH32" i="11"/>
  <c r="AV32" i="11"/>
  <c r="AQ32" i="11"/>
  <c r="AU32" i="11" s="1"/>
  <c r="AW32" i="11" s="1"/>
  <c r="BI32" i="11"/>
  <c r="BM32" i="11" s="1"/>
  <c r="BN32" i="11" s="1"/>
  <c r="EF32" i="11"/>
  <c r="ED32" i="11"/>
  <c r="EG32" i="11"/>
  <c r="U34" i="11"/>
  <c r="R34" i="11"/>
  <c r="V34" i="11"/>
  <c r="CE34" i="11"/>
  <c r="BZ34" i="11"/>
  <c r="CD34" i="11" s="1"/>
  <c r="CF34" i="11"/>
  <c r="DJ34" i="11"/>
  <c r="DH34" i="11"/>
  <c r="DK34" i="11"/>
  <c r="DV34" i="11"/>
  <c r="DT34" i="11"/>
  <c r="DW34" i="11"/>
  <c r="U35" i="11"/>
  <c r="R35" i="11"/>
  <c r="V35" i="11"/>
  <c r="CE35" i="11"/>
  <c r="BZ35" i="11"/>
  <c r="CD35" i="11" s="1"/>
  <c r="CF35" i="11"/>
  <c r="DJ35" i="11"/>
  <c r="DH35" i="11"/>
  <c r="DK35" i="11"/>
  <c r="DV35" i="11"/>
  <c r="DT35" i="11"/>
  <c r="DW35" i="11"/>
  <c r="J37" i="11"/>
  <c r="H37" i="11"/>
  <c r="K37" i="11"/>
  <c r="AG37" i="11"/>
  <c r="AE37" i="11"/>
  <c r="AH37" i="11"/>
  <c r="AV37" i="11"/>
  <c r="AQ37" i="11"/>
  <c r="AU37" i="11" s="1"/>
  <c r="AW37" i="11" s="1"/>
  <c r="BI37" i="11"/>
  <c r="BM37" i="11" s="1"/>
  <c r="BN37" i="11" s="1"/>
  <c r="EF37" i="11"/>
  <c r="ED37" i="11"/>
  <c r="EG37" i="11"/>
  <c r="J38" i="11"/>
  <c r="H38" i="11"/>
  <c r="K38" i="11"/>
  <c r="AG38" i="11"/>
  <c r="AE38" i="11"/>
  <c r="AH38" i="11"/>
  <c r="AV38" i="11"/>
  <c r="AQ38" i="11"/>
  <c r="AU38" i="11" s="1"/>
  <c r="AW38" i="11" s="1"/>
  <c r="BI38" i="11"/>
  <c r="BM38" i="11" s="1"/>
  <c r="BN38" i="11" s="1"/>
  <c r="EF38" i="11"/>
  <c r="ED38" i="11"/>
  <c r="EG38" i="11"/>
  <c r="J39" i="11"/>
  <c r="H39" i="11"/>
  <c r="K39" i="11"/>
  <c r="AG39" i="11"/>
  <c r="AE39" i="11"/>
  <c r="AH39" i="11"/>
  <c r="AV39" i="11"/>
  <c r="AQ39" i="11"/>
  <c r="AU39" i="11" s="1"/>
  <c r="AW39" i="11" s="1"/>
  <c r="BI39" i="11"/>
  <c r="BM39" i="11" s="1"/>
  <c r="BN39" i="11" s="1"/>
  <c r="EF39" i="11"/>
  <c r="ED39" i="11"/>
  <c r="EG39" i="11"/>
  <c r="J40" i="11"/>
  <c r="H40" i="11"/>
  <c r="K40" i="11"/>
  <c r="AG40" i="11"/>
  <c r="AE40" i="11"/>
  <c r="AH40" i="11"/>
  <c r="AV40" i="11"/>
  <c r="AQ40" i="11"/>
  <c r="AU40" i="11" s="1"/>
  <c r="AW40" i="11" s="1"/>
  <c r="BI40" i="11"/>
  <c r="BM40" i="11" s="1"/>
  <c r="BN40" i="11" s="1"/>
  <c r="DJ40" i="11"/>
  <c r="DH40" i="11"/>
  <c r="DK40" i="11"/>
  <c r="DV40" i="11"/>
  <c r="DT40" i="11"/>
  <c r="DW40" i="11"/>
  <c r="U41" i="11"/>
  <c r="R41" i="11"/>
  <c r="V41" i="11"/>
  <c r="BZ41" i="11"/>
  <c r="CD41" i="11" s="1"/>
  <c r="DJ41" i="11"/>
  <c r="DH41" i="11"/>
  <c r="DK41" i="11"/>
  <c r="DV41" i="11"/>
  <c r="DT41" i="11"/>
  <c r="DW41" i="11"/>
  <c r="U42" i="11"/>
  <c r="R42" i="11"/>
  <c r="V42" i="11"/>
  <c r="BZ42" i="11"/>
  <c r="CD42" i="11" s="1"/>
  <c r="DJ42" i="11"/>
  <c r="DH42" i="11"/>
  <c r="DK42" i="11"/>
  <c r="DV42" i="11"/>
  <c r="DT42" i="11"/>
  <c r="DW42" i="11"/>
  <c r="U43" i="11"/>
  <c r="R43" i="11"/>
  <c r="V43" i="11"/>
  <c r="BZ43" i="11"/>
  <c r="CD43" i="11" s="1"/>
  <c r="DJ43" i="11"/>
  <c r="DH43" i="11"/>
  <c r="DK43" i="11"/>
  <c r="DV43" i="11"/>
  <c r="DT43" i="11"/>
  <c r="DW43" i="11"/>
  <c r="U44" i="11"/>
  <c r="R44" i="11"/>
  <c r="V44" i="11"/>
  <c r="BZ44" i="11"/>
  <c r="CD44" i="11" s="1"/>
  <c r="DJ44" i="11"/>
  <c r="DH44" i="11"/>
  <c r="DK44" i="11"/>
  <c r="DV44" i="11"/>
  <c r="DT44" i="11"/>
  <c r="DW44" i="11"/>
  <c r="U45" i="11"/>
  <c r="R45" i="11"/>
  <c r="V45" i="11"/>
  <c r="BZ45" i="11"/>
  <c r="CD45" i="11" s="1"/>
  <c r="DJ45" i="11"/>
  <c r="DH45" i="11"/>
  <c r="DK45" i="11"/>
  <c r="DV45" i="11"/>
  <c r="DT45" i="11"/>
  <c r="DW45" i="11"/>
  <c r="U46" i="11"/>
  <c r="R46" i="11"/>
  <c r="V46" i="11"/>
  <c r="BZ46" i="11"/>
  <c r="CD46" i="11" s="1"/>
  <c r="DJ46" i="11"/>
  <c r="DH46" i="11"/>
  <c r="DK46" i="11"/>
  <c r="DV46" i="11"/>
  <c r="DT46" i="11"/>
  <c r="DW46" i="11"/>
  <c r="U48" i="11"/>
  <c r="R48" i="11"/>
  <c r="V48" i="11"/>
  <c r="BZ48" i="11"/>
  <c r="CD48" i="11" s="1"/>
  <c r="DJ48" i="11"/>
  <c r="DH48" i="11"/>
  <c r="DK48" i="11"/>
  <c r="DV48" i="11"/>
  <c r="DT48" i="11"/>
  <c r="DW48" i="11"/>
  <c r="U49" i="11"/>
  <c r="R49" i="11"/>
  <c r="V49" i="11"/>
  <c r="BZ49" i="11"/>
  <c r="CD49" i="11" s="1"/>
  <c r="DJ49" i="11"/>
  <c r="DH49" i="11"/>
  <c r="DK49" i="11"/>
  <c r="DV49" i="11"/>
  <c r="DT49" i="11"/>
  <c r="DW49" i="11"/>
  <c r="U50" i="11"/>
  <c r="R50" i="11"/>
  <c r="V50" i="11"/>
  <c r="BZ50" i="11"/>
  <c r="CD50" i="11" s="1"/>
  <c r="DJ50" i="11"/>
  <c r="DH50" i="11"/>
  <c r="DK50" i="11"/>
  <c r="DV50" i="11"/>
  <c r="DT50" i="11"/>
  <c r="DW50" i="11"/>
  <c r="U51" i="11"/>
  <c r="R51" i="11"/>
  <c r="V51" i="11"/>
  <c r="BZ51" i="11"/>
  <c r="CD51" i="11" s="1"/>
  <c r="DJ51" i="11"/>
  <c r="DH51" i="11"/>
  <c r="DK51" i="11"/>
  <c r="DV51" i="11"/>
  <c r="DT51" i="11"/>
  <c r="DW51" i="11"/>
  <c r="U54" i="11"/>
  <c r="R54" i="11"/>
  <c r="V54" i="11"/>
  <c r="BZ54" i="11"/>
  <c r="CD54" i="11" s="1"/>
  <c r="DJ54" i="11"/>
  <c r="DH54" i="11"/>
  <c r="DK54" i="11"/>
  <c r="DV54" i="11"/>
  <c r="DT54" i="11"/>
  <c r="DW54" i="11"/>
  <c r="U55" i="11"/>
  <c r="R55" i="11"/>
  <c r="V55" i="11"/>
  <c r="CE55" i="11"/>
  <c r="BZ55" i="11"/>
  <c r="CD55" i="11" s="1"/>
  <c r="CF55" i="11"/>
  <c r="DJ55" i="11"/>
  <c r="DH55" i="11"/>
  <c r="DK55" i="11"/>
  <c r="DV55" i="11"/>
  <c r="DT55" i="11"/>
  <c r="DW55" i="11"/>
  <c r="U56" i="11"/>
  <c r="R56" i="11"/>
  <c r="V56" i="11"/>
  <c r="CE56" i="11"/>
  <c r="BZ56" i="11"/>
  <c r="CD56" i="11" s="1"/>
  <c r="CF56" i="11"/>
  <c r="DJ56" i="11"/>
  <c r="DH56" i="11"/>
  <c r="DK56" i="11"/>
  <c r="DV56" i="11"/>
  <c r="DT56" i="11"/>
  <c r="DW56" i="11"/>
  <c r="U57" i="11"/>
  <c r="R57" i="11"/>
  <c r="V57" i="11"/>
  <c r="CE57" i="11"/>
  <c r="BZ57" i="11"/>
  <c r="CD57" i="11" s="1"/>
  <c r="CF57" i="11"/>
  <c r="DJ57" i="11"/>
  <c r="DH57" i="11"/>
  <c r="DK57" i="11"/>
  <c r="DV57" i="11"/>
  <c r="DT57" i="11"/>
  <c r="DW57" i="11"/>
  <c r="U60" i="11"/>
  <c r="R60" i="11"/>
  <c r="V60" i="11"/>
  <c r="BZ60" i="11"/>
  <c r="CD60" i="11" s="1"/>
  <c r="DJ60" i="11"/>
  <c r="DH60" i="11"/>
  <c r="DK60" i="11"/>
  <c r="DV60" i="11"/>
  <c r="DT60" i="11"/>
  <c r="DW60" i="11"/>
  <c r="U61" i="11"/>
  <c r="R61" i="11"/>
  <c r="V61" i="11"/>
  <c r="BZ61" i="11"/>
  <c r="CD61" i="11" s="1"/>
  <c r="DJ61" i="11"/>
  <c r="DH61" i="11"/>
  <c r="DK61" i="11"/>
  <c r="DV61" i="11"/>
  <c r="DT61" i="11"/>
  <c r="DW61" i="11"/>
  <c r="U62" i="11"/>
  <c r="R62" i="11"/>
  <c r="V62" i="11"/>
  <c r="BZ62" i="11"/>
  <c r="CD62" i="11" s="1"/>
  <c r="DJ62" i="11"/>
  <c r="DH62" i="11"/>
  <c r="DK62" i="11"/>
  <c r="DV62" i="11"/>
  <c r="DT62" i="11"/>
  <c r="DW62" i="11"/>
  <c r="U63" i="11"/>
  <c r="R63" i="11"/>
  <c r="V63" i="11"/>
  <c r="BZ63" i="11"/>
  <c r="CD63" i="11" s="1"/>
  <c r="DJ63" i="11"/>
  <c r="DH63" i="11"/>
  <c r="DK63" i="11"/>
  <c r="DV63" i="11"/>
  <c r="DT63" i="11"/>
  <c r="DW63" i="11"/>
  <c r="U64" i="11"/>
  <c r="R64" i="11"/>
  <c r="V64" i="11"/>
  <c r="BZ64" i="11"/>
  <c r="CD64" i="11" s="1"/>
  <c r="DJ64" i="11"/>
  <c r="DH64" i="11"/>
  <c r="DK64" i="11"/>
  <c r="DV64" i="11"/>
  <c r="DT64" i="11"/>
  <c r="DW64" i="11"/>
  <c r="U65" i="11"/>
  <c r="R65" i="11"/>
  <c r="V65" i="11"/>
  <c r="BZ65" i="11"/>
  <c r="CD65" i="11" s="1"/>
  <c r="DJ65" i="11"/>
  <c r="DH65" i="11"/>
  <c r="DK65" i="11"/>
  <c r="DV65" i="11"/>
  <c r="DT65" i="11"/>
  <c r="DW65" i="11"/>
  <c r="U66" i="11"/>
  <c r="R66" i="11"/>
  <c r="V66" i="11"/>
  <c r="BZ66" i="11"/>
  <c r="CD66" i="11" s="1"/>
  <c r="DJ66" i="11"/>
  <c r="DH66" i="11"/>
  <c r="DK66" i="11"/>
  <c r="DV66" i="11"/>
  <c r="DT66" i="11"/>
  <c r="DW66" i="11"/>
  <c r="U67" i="11"/>
  <c r="R67" i="11"/>
  <c r="V67" i="11"/>
  <c r="BZ67" i="11"/>
  <c r="CD67" i="11" s="1"/>
  <c r="DJ67" i="11"/>
  <c r="DH67" i="11"/>
  <c r="DK67" i="11"/>
  <c r="DV67" i="11"/>
  <c r="DT67" i="11"/>
  <c r="DW67" i="11"/>
  <c r="U68" i="11"/>
  <c r="R68" i="11"/>
  <c r="V68" i="11"/>
  <c r="BZ68" i="11"/>
  <c r="CD68" i="11" s="1"/>
  <c r="DJ68" i="11"/>
  <c r="DH68" i="11"/>
  <c r="DK68" i="11"/>
  <c r="DV68" i="11"/>
  <c r="DT68" i="11"/>
  <c r="DW68" i="11"/>
  <c r="U69" i="11"/>
  <c r="R69" i="11"/>
  <c r="V69" i="11"/>
  <c r="BI69" i="11"/>
  <c r="BL69" i="11" s="1"/>
  <c r="ED69" i="11"/>
  <c r="U72" i="11"/>
  <c r="R72" i="11"/>
  <c r="V72" i="11"/>
  <c r="CE72" i="11"/>
  <c r="BZ72" i="11"/>
  <c r="CD72" i="11" s="1"/>
  <c r="CF72" i="11"/>
  <c r="DJ72" i="11"/>
  <c r="DH72" i="11"/>
  <c r="DK72" i="11"/>
  <c r="DV72" i="11"/>
  <c r="DT72" i="11"/>
  <c r="DW72" i="11"/>
  <c r="U73" i="11"/>
  <c r="R73" i="11"/>
  <c r="V73" i="11"/>
  <c r="CE73" i="11"/>
  <c r="BZ73" i="11"/>
  <c r="CD73" i="11" s="1"/>
  <c r="CF73" i="11"/>
  <c r="DJ73" i="11"/>
  <c r="DH73" i="11"/>
  <c r="DK73" i="11"/>
  <c r="DV73" i="11"/>
  <c r="DT73" i="11"/>
  <c r="DW73" i="11"/>
  <c r="J76" i="11"/>
  <c r="H76" i="11"/>
  <c r="K76" i="11"/>
  <c r="AG76" i="11"/>
  <c r="AE76" i="11"/>
  <c r="AH76" i="11"/>
  <c r="AV76" i="11"/>
  <c r="AQ76" i="11"/>
  <c r="AU76" i="11" s="1"/>
  <c r="AW76" i="11" s="1"/>
  <c r="BI76" i="11"/>
  <c r="BM76" i="11" s="1"/>
  <c r="BN76" i="11" s="1"/>
  <c r="EF76" i="11"/>
  <c r="ED76" i="11"/>
  <c r="EG76" i="11"/>
  <c r="J77" i="11"/>
  <c r="H77" i="11"/>
  <c r="K77" i="11"/>
  <c r="AG77" i="11"/>
  <c r="AE77" i="11"/>
  <c r="AH77" i="11"/>
  <c r="AV77" i="11"/>
  <c r="AQ77" i="11"/>
  <c r="AU77" i="11" s="1"/>
  <c r="AW77" i="11" s="1"/>
  <c r="BI77" i="11"/>
  <c r="BM77" i="11" s="1"/>
  <c r="BN77" i="11" s="1"/>
  <c r="EF77" i="11"/>
  <c r="ED77" i="11"/>
  <c r="EG77" i="11"/>
  <c r="U79" i="11"/>
  <c r="R79" i="11"/>
  <c r="V79" i="11"/>
  <c r="CE79" i="11"/>
  <c r="BZ79" i="11"/>
  <c r="CD79" i="11" s="1"/>
  <c r="CF79" i="11"/>
  <c r="DJ79" i="11"/>
  <c r="DH79" i="11"/>
  <c r="DK79" i="11"/>
  <c r="DV79" i="11"/>
  <c r="DT79" i="11"/>
  <c r="DW79" i="11"/>
  <c r="U80" i="11"/>
  <c r="R80" i="11"/>
  <c r="V80" i="11"/>
  <c r="CE80" i="11"/>
  <c r="BZ80" i="11"/>
  <c r="CD80" i="11" s="1"/>
  <c r="CF80" i="11"/>
  <c r="DJ80" i="11"/>
  <c r="DH80" i="11"/>
  <c r="DK80" i="11"/>
  <c r="DV80" i="11"/>
  <c r="DT80" i="11"/>
  <c r="DW80" i="11"/>
  <c r="U81" i="11"/>
  <c r="R81" i="11"/>
  <c r="V81" i="11"/>
  <c r="CE81" i="11"/>
  <c r="BZ81" i="11"/>
  <c r="CD81" i="11" s="1"/>
  <c r="CF81" i="11"/>
  <c r="DJ81" i="11"/>
  <c r="DH81" i="11"/>
  <c r="DK81" i="11"/>
  <c r="DV81" i="11"/>
  <c r="DT81" i="11"/>
  <c r="DW81" i="11"/>
  <c r="J83" i="11"/>
  <c r="H83" i="11"/>
  <c r="K83" i="11"/>
  <c r="AG83" i="11"/>
  <c r="AE83" i="11"/>
  <c r="AH83" i="11"/>
  <c r="AU83" i="11"/>
  <c r="AV83" i="11"/>
  <c r="AQ83" i="11"/>
  <c r="AW83" i="11"/>
  <c r="BI83" i="11"/>
  <c r="BM83" i="11" s="1"/>
  <c r="BN83" i="11" s="1"/>
  <c r="EF83" i="11"/>
  <c r="ED83" i="11"/>
  <c r="EG83" i="11"/>
  <c r="J84" i="11"/>
  <c r="H84" i="11"/>
  <c r="K84" i="11"/>
  <c r="AG84" i="11"/>
  <c r="AE84" i="11"/>
  <c r="AH84" i="11"/>
  <c r="AV84" i="11"/>
  <c r="AQ84" i="11"/>
  <c r="AU84" i="11" s="1"/>
  <c r="AW84" i="11" s="1"/>
  <c r="BI84" i="11"/>
  <c r="BM84" i="11" s="1"/>
  <c r="BN84" i="11" s="1"/>
  <c r="EF84" i="11"/>
  <c r="ED84" i="11"/>
  <c r="EG84" i="11"/>
  <c r="U86" i="11"/>
  <c r="R86" i="11"/>
  <c r="V86" i="11"/>
  <c r="CE86" i="11"/>
  <c r="BZ86" i="11"/>
  <c r="CD86" i="11" s="1"/>
  <c r="CF86" i="11"/>
  <c r="DJ86" i="11"/>
  <c r="DH86" i="11"/>
  <c r="DK86" i="11"/>
  <c r="DV86" i="11"/>
  <c r="DT86" i="11"/>
  <c r="DW86" i="11"/>
  <c r="U87" i="11"/>
  <c r="R87" i="11"/>
  <c r="V87" i="11"/>
  <c r="CE87" i="11"/>
  <c r="BZ87" i="11"/>
  <c r="CD87" i="11" s="1"/>
  <c r="CF87" i="11"/>
  <c r="DJ87" i="11"/>
  <c r="DH87" i="11"/>
  <c r="DK87" i="11"/>
  <c r="DV87" i="11"/>
  <c r="DT87" i="11"/>
  <c r="DW87" i="11"/>
  <c r="U88" i="11"/>
  <c r="R88" i="11"/>
  <c r="V88" i="11"/>
  <c r="CE88" i="11"/>
  <c r="BZ88" i="11"/>
  <c r="CD88" i="11" s="1"/>
  <c r="CF88" i="11"/>
  <c r="DJ88" i="11"/>
  <c r="DH88" i="11"/>
  <c r="DK88" i="11"/>
  <c r="DV88" i="11"/>
  <c r="DT88" i="11"/>
  <c r="DW88" i="11"/>
  <c r="U89" i="11"/>
  <c r="R89" i="11"/>
  <c r="V89" i="11"/>
  <c r="CE89" i="11"/>
  <c r="BZ89" i="11"/>
  <c r="CD89" i="11" s="1"/>
  <c r="CF89" i="11"/>
  <c r="DJ89" i="11"/>
  <c r="DH89" i="11"/>
  <c r="DK89" i="11"/>
  <c r="DV89" i="11"/>
  <c r="DT89" i="11"/>
  <c r="DW89" i="11"/>
  <c r="U90" i="11"/>
  <c r="R90" i="11"/>
  <c r="V90" i="11"/>
  <c r="CE90" i="11"/>
  <c r="BZ90" i="11"/>
  <c r="CD90" i="11" s="1"/>
  <c r="CF90" i="11"/>
  <c r="DJ90" i="11"/>
  <c r="DH90" i="11"/>
  <c r="DK90" i="11"/>
  <c r="DV90" i="11"/>
  <c r="DT90" i="11"/>
  <c r="DW90" i="11"/>
  <c r="U91" i="11"/>
  <c r="R91" i="11"/>
  <c r="V91" i="11"/>
  <c r="CE91" i="11"/>
  <c r="BZ91" i="11"/>
  <c r="CD91" i="11" s="1"/>
  <c r="CF91" i="11"/>
  <c r="DJ91" i="11"/>
  <c r="DH91" i="11"/>
  <c r="DK91" i="11"/>
  <c r="DV91" i="11"/>
  <c r="DT91" i="11"/>
  <c r="DW91" i="11"/>
  <c r="U92" i="11"/>
  <c r="R92" i="11"/>
  <c r="V92" i="11"/>
  <c r="CE92" i="11"/>
  <c r="BZ92" i="11"/>
  <c r="CD92" i="11" s="1"/>
  <c r="CF92" i="11"/>
  <c r="DJ92" i="11"/>
  <c r="DH92" i="11"/>
  <c r="DK92" i="11"/>
  <c r="DV92" i="11"/>
  <c r="DT92" i="11"/>
  <c r="DW92" i="11"/>
  <c r="U93" i="11"/>
  <c r="V93" i="11" s="1"/>
  <c r="AG93" i="11"/>
  <c r="AH93" i="11" s="1"/>
  <c r="BI93" i="11"/>
  <c r="BL93" i="11" s="1"/>
  <c r="CE93" i="11"/>
  <c r="BZ93" i="11"/>
  <c r="CD93" i="11" s="1"/>
  <c r="CF93" i="11"/>
  <c r="DJ93" i="11"/>
  <c r="DH93" i="11"/>
  <c r="DK93" i="11"/>
  <c r="DV93" i="11"/>
  <c r="DW93" i="11" s="1"/>
  <c r="U94" i="11"/>
  <c r="R94" i="11"/>
  <c r="V94" i="11"/>
  <c r="CE94" i="11"/>
  <c r="BZ94" i="11"/>
  <c r="CD94" i="11" s="1"/>
  <c r="CF94" i="11"/>
  <c r="DJ94" i="11"/>
  <c r="DH94" i="11"/>
  <c r="DK94" i="11"/>
  <c r="DV94" i="11"/>
  <c r="DT94" i="11"/>
  <c r="DW94" i="11"/>
  <c r="U97" i="11"/>
  <c r="R97" i="11"/>
  <c r="V97" i="11"/>
  <c r="CE97" i="11"/>
  <c r="BZ97" i="11"/>
  <c r="CD97" i="11" s="1"/>
  <c r="CF97" i="11"/>
  <c r="DJ97" i="11"/>
  <c r="DH97" i="11"/>
  <c r="DK97" i="11"/>
  <c r="DV97" i="11"/>
  <c r="DT97" i="11"/>
  <c r="DW97" i="11"/>
  <c r="U98" i="11"/>
  <c r="R98" i="11"/>
  <c r="V98" i="11"/>
  <c r="CE98" i="11"/>
  <c r="BZ98" i="11"/>
  <c r="CD98" i="11" s="1"/>
  <c r="CF98" i="11"/>
  <c r="DJ98" i="11"/>
  <c r="DH98" i="11"/>
  <c r="DK98" i="11"/>
  <c r="DV98" i="11"/>
  <c r="DT98" i="11"/>
  <c r="DW98" i="11"/>
  <c r="U99" i="11"/>
  <c r="R99" i="11"/>
  <c r="V99" i="11"/>
  <c r="BZ99" i="11"/>
  <c r="CE99" i="11" s="1"/>
  <c r="CF99" i="11" s="1"/>
  <c r="DJ99" i="11"/>
  <c r="DK99" i="11" s="1"/>
  <c r="DH99" i="11"/>
  <c r="DV99" i="11"/>
  <c r="DW99" i="11" s="1"/>
  <c r="DT99" i="11"/>
  <c r="U100" i="11"/>
  <c r="V100" i="11" s="1"/>
  <c r="R100" i="11"/>
  <c r="CF100" i="11"/>
  <c r="DK100" i="11"/>
  <c r="DW100" i="11"/>
  <c r="V101" i="11"/>
  <c r="BZ101" i="11"/>
  <c r="CE101" i="11" s="1"/>
  <c r="CF101" i="11" s="1"/>
  <c r="DK101" i="11"/>
  <c r="DW101" i="11"/>
  <c r="V102" i="11"/>
  <c r="BZ102" i="11"/>
  <c r="CE102" i="11"/>
  <c r="CF102" i="11" s="1"/>
  <c r="DJ102" i="11"/>
  <c r="DK102" i="11" s="1"/>
  <c r="DH102" i="11"/>
  <c r="DV102" i="11"/>
  <c r="DW102" i="11" s="1"/>
  <c r="DT102" i="11"/>
  <c r="U103" i="11"/>
  <c r="V103" i="11" s="1"/>
  <c r="R103" i="11"/>
  <c r="DK103" i="11"/>
  <c r="DW103" i="11"/>
  <c r="V104" i="11"/>
  <c r="BZ104" i="11"/>
  <c r="CE104" i="11"/>
  <c r="CF104" i="11" s="1"/>
  <c r="DJ104" i="11"/>
  <c r="DK104" i="11" s="1"/>
  <c r="DH104" i="11"/>
  <c r="DV104" i="11"/>
  <c r="DW104" i="11" s="1"/>
  <c r="DT104" i="11"/>
  <c r="U105" i="11"/>
  <c r="V105" i="11" s="1"/>
  <c r="R105" i="11"/>
  <c r="DK105" i="11"/>
  <c r="DW105" i="11"/>
  <c r="V106" i="11"/>
  <c r="BZ106" i="11"/>
  <c r="CE106" i="11"/>
  <c r="CF106" i="11" s="1"/>
  <c r="DJ106" i="11"/>
  <c r="DK106" i="11" s="1"/>
  <c r="DH106" i="11"/>
  <c r="DV106" i="11"/>
  <c r="DW106" i="11" s="1"/>
  <c r="DT106" i="11"/>
  <c r="U107" i="11"/>
  <c r="V107" i="11" s="1"/>
  <c r="R107" i="11"/>
  <c r="DK107" i="11"/>
  <c r="DW107" i="11"/>
  <c r="V108" i="11"/>
  <c r="BZ108" i="11"/>
  <c r="CE108" i="11"/>
  <c r="CF108" i="11" s="1"/>
  <c r="DJ108" i="11"/>
  <c r="DK108" i="11" s="1"/>
  <c r="DH108" i="11"/>
  <c r="DV108" i="11"/>
  <c r="DW108" i="11" s="1"/>
  <c r="DT108" i="11"/>
  <c r="U109" i="11"/>
  <c r="V109" i="11" s="1"/>
  <c r="R109" i="11"/>
  <c r="DK109" i="11"/>
  <c r="DW109" i="11"/>
  <c r="V110" i="11"/>
  <c r="BZ110" i="11"/>
  <c r="CE110" i="11"/>
  <c r="CF110" i="11" s="1"/>
  <c r="DJ110" i="11"/>
  <c r="DK110" i="11" s="1"/>
  <c r="DH110" i="11"/>
  <c r="DV110" i="11"/>
  <c r="DW110" i="11" s="1"/>
  <c r="DT110" i="11"/>
  <c r="J112" i="11"/>
  <c r="K112" i="11" s="1"/>
  <c r="H112" i="11"/>
  <c r="AH112" i="11"/>
  <c r="AW112" i="11"/>
  <c r="BI112" i="11"/>
  <c r="BM112" i="11"/>
  <c r="BN112" i="11" s="1"/>
  <c r="EF112" i="11"/>
  <c r="EG112" i="11" s="1"/>
  <c r="ED112" i="11"/>
  <c r="J113" i="11"/>
  <c r="K113" i="11" s="1"/>
  <c r="H113" i="11"/>
  <c r="AH113" i="11"/>
  <c r="AW113" i="11"/>
  <c r="BI113" i="11"/>
  <c r="BM113" i="11"/>
  <c r="BN113" i="11" s="1"/>
  <c r="EF113" i="11"/>
  <c r="EG113" i="11" s="1"/>
  <c r="ED113" i="11"/>
  <c r="J114" i="11"/>
  <c r="K114" i="11" s="1"/>
  <c r="H114" i="11"/>
  <c r="AH114" i="11"/>
  <c r="AW114" i="11"/>
  <c r="BI114" i="11"/>
  <c r="BM114" i="11"/>
  <c r="BN114" i="11" s="1"/>
  <c r="EG114" i="11"/>
  <c r="K115" i="11"/>
  <c r="AG115" i="11"/>
  <c r="AH115" i="11" s="1"/>
  <c r="AE115" i="11"/>
  <c r="AQ115" i="11"/>
  <c r="AV115" i="11" s="1"/>
  <c r="EG115" i="11"/>
  <c r="K116" i="11"/>
  <c r="AG116" i="11"/>
  <c r="AH116" i="11" s="1"/>
  <c r="AE116" i="11"/>
  <c r="AQ116" i="11"/>
  <c r="AV116" i="11" s="1"/>
  <c r="EG116" i="11"/>
  <c r="K117" i="11"/>
  <c r="AG117" i="11"/>
  <c r="AH117" i="11" s="1"/>
  <c r="AE117" i="11"/>
  <c r="AQ117" i="11"/>
  <c r="AV117" i="11" s="1"/>
  <c r="EG117" i="11"/>
  <c r="U119" i="11"/>
  <c r="V119" i="11" s="1"/>
  <c r="R119" i="11"/>
  <c r="CF119" i="11"/>
  <c r="DK119" i="11"/>
  <c r="DW119" i="11"/>
  <c r="V120" i="11"/>
  <c r="BZ120" i="11"/>
  <c r="CE120" i="11" s="1"/>
  <c r="CF120" i="11" s="1"/>
  <c r="DK120" i="11"/>
  <c r="DW120" i="11"/>
  <c r="V121" i="11"/>
  <c r="BZ121" i="11"/>
  <c r="CE121" i="11"/>
  <c r="CF121" i="11" s="1"/>
  <c r="DJ121" i="11"/>
  <c r="DK121" i="11" s="1"/>
  <c r="DH121" i="11"/>
  <c r="DV121" i="11"/>
  <c r="DW121" i="11" s="1"/>
  <c r="DT121" i="11"/>
  <c r="U122" i="11"/>
  <c r="V122" i="11" s="1"/>
  <c r="R122" i="11"/>
  <c r="DJ122" i="11"/>
  <c r="DK122" i="11" s="1"/>
  <c r="DH122" i="11"/>
  <c r="DV122" i="11"/>
  <c r="DW122" i="11" s="1"/>
  <c r="DT122" i="11"/>
  <c r="U123" i="11"/>
  <c r="V123" i="11" s="1"/>
  <c r="R123" i="11"/>
  <c r="CF123" i="11"/>
  <c r="DJ123" i="11"/>
  <c r="DK123" i="11" s="1"/>
  <c r="DH123" i="11"/>
  <c r="DV123" i="11"/>
  <c r="DW123" i="11" s="1"/>
  <c r="DT123" i="11"/>
  <c r="U124" i="11"/>
  <c r="V124" i="11" s="1"/>
  <c r="R124" i="11"/>
  <c r="DJ124" i="11"/>
  <c r="DK124" i="11" s="1"/>
  <c r="DH124" i="11"/>
  <c r="DV124" i="11"/>
  <c r="DW124" i="11" s="1"/>
  <c r="DT124" i="11"/>
  <c r="U125" i="11"/>
  <c r="V125" i="11" s="1"/>
  <c r="R125" i="11"/>
  <c r="CF125" i="11"/>
  <c r="DK125" i="11"/>
  <c r="DW125" i="11"/>
  <c r="K127" i="11"/>
  <c r="AG127" i="11"/>
  <c r="AH127" i="11" s="1"/>
  <c r="AE127" i="11"/>
  <c r="AV127" i="11"/>
  <c r="AQ127" i="11"/>
  <c r="AU127" i="11"/>
  <c r="AW127" i="11" s="1"/>
  <c r="BN127" i="11"/>
  <c r="EG127" i="11"/>
  <c r="K128" i="11"/>
  <c r="AG128" i="11"/>
  <c r="AH128" i="11" s="1"/>
  <c r="AE128" i="11"/>
  <c r="AV128" i="11"/>
  <c r="AQ128" i="11"/>
  <c r="AU128" i="11"/>
  <c r="AW128" i="11" s="1"/>
  <c r="BN128" i="11"/>
  <c r="EG128" i="11"/>
  <c r="U130" i="11"/>
  <c r="V130" i="11" s="1"/>
  <c r="R130" i="11"/>
  <c r="DK130" i="11"/>
  <c r="DW130" i="11"/>
  <c r="K132" i="11"/>
  <c r="AG132" i="11"/>
  <c r="AH132" i="11" s="1"/>
  <c r="AE132" i="11"/>
  <c r="AV132" i="11"/>
  <c r="AQ132" i="11"/>
  <c r="AU132" i="11"/>
  <c r="AW132" i="11" s="1"/>
  <c r="EG132" i="11"/>
  <c r="K133" i="11"/>
  <c r="AG133" i="11"/>
  <c r="AH133" i="11" s="1"/>
  <c r="AE133" i="11"/>
  <c r="AQ133" i="11"/>
  <c r="AV133" i="11" s="1"/>
  <c r="BZ133" i="11"/>
  <c r="CE133" i="11" s="1"/>
  <c r="CF133" i="11" s="1"/>
  <c r="DK133" i="11"/>
  <c r="DW133" i="11"/>
  <c r="EG133" i="11"/>
  <c r="K134" i="11"/>
  <c r="AG134" i="11"/>
  <c r="AH134" i="11" s="1"/>
  <c r="AE134" i="11"/>
  <c r="AV134" i="11"/>
  <c r="AQ134" i="11"/>
  <c r="AU134" i="11"/>
  <c r="AW134" i="11" s="1"/>
  <c r="BZ134" i="11"/>
  <c r="CE134" i="11"/>
  <c r="CF134" i="11" s="1"/>
  <c r="DK134" i="11"/>
  <c r="DW134" i="11"/>
  <c r="K135" i="11"/>
  <c r="AG135" i="11"/>
  <c r="AH135" i="11" s="1"/>
  <c r="AE135" i="11"/>
  <c r="AV135" i="11"/>
  <c r="AQ135" i="11"/>
  <c r="AU135" i="11"/>
  <c r="AW135" i="11" s="1"/>
  <c r="EG135" i="11"/>
  <c r="K136" i="11"/>
  <c r="AG136" i="11"/>
  <c r="AH136" i="11" s="1"/>
  <c r="AE136" i="11"/>
  <c r="AQ136" i="11"/>
  <c r="AV136" i="11" s="1"/>
  <c r="BN136" i="11"/>
  <c r="EF136" i="11"/>
  <c r="J137" i="11"/>
  <c r="K137" i="11" s="1"/>
  <c r="H137" i="11"/>
  <c r="DJ137" i="11"/>
  <c r="DK137" i="11" s="1"/>
  <c r="DH137" i="11"/>
  <c r="EG137" i="11"/>
  <c r="J138" i="11"/>
  <c r="K138" i="11" s="1"/>
  <c r="H138" i="11"/>
  <c r="AH138" i="11"/>
  <c r="AW138" i="11"/>
  <c r="BI138" i="11"/>
  <c r="BM138" i="11" s="1"/>
  <c r="BN138" i="11" s="1"/>
  <c r="EF138" i="11"/>
  <c r="EG138" i="11" s="1"/>
  <c r="ED138" i="11"/>
  <c r="J139" i="11"/>
  <c r="K139" i="11" s="1"/>
  <c r="H139" i="11"/>
  <c r="AH139" i="11"/>
  <c r="AW139" i="11"/>
  <c r="BI139" i="11"/>
  <c r="BM139" i="11" s="1"/>
  <c r="BN139" i="11" s="1"/>
  <c r="EG139" i="11"/>
  <c r="K140" i="11"/>
  <c r="AG140" i="11"/>
  <c r="AH140" i="11" s="1"/>
  <c r="AE140" i="11"/>
  <c r="AV140" i="11"/>
  <c r="AQ140" i="11"/>
  <c r="AU140" i="11"/>
  <c r="AW140" i="11" s="1"/>
  <c r="EF140" i="11"/>
  <c r="EG140" i="11" s="1"/>
  <c r="ED140" i="11"/>
  <c r="J141" i="11"/>
  <c r="K141" i="11" s="1"/>
  <c r="H141" i="11"/>
  <c r="AH141" i="11"/>
  <c r="AW141" i="11"/>
  <c r="BI141" i="11"/>
  <c r="BM141" i="11" s="1"/>
  <c r="BN141" i="11" s="1"/>
  <c r="EG141" i="11"/>
  <c r="K142" i="11"/>
  <c r="AG142" i="11"/>
  <c r="AH142" i="11" s="1"/>
  <c r="AE142" i="11"/>
  <c r="AV142" i="11"/>
  <c r="AQ142" i="11"/>
  <c r="AU142" i="11"/>
  <c r="AW142" i="11" s="1"/>
  <c r="EF142" i="11"/>
  <c r="EG142" i="11" s="1"/>
  <c r="ED142" i="11"/>
  <c r="J143" i="11"/>
  <c r="K143" i="11" s="1"/>
  <c r="H143" i="11"/>
  <c r="AH143" i="11"/>
  <c r="AW143" i="11"/>
  <c r="BI143" i="11"/>
  <c r="BM143" i="11" s="1"/>
  <c r="BN143" i="11" s="1"/>
  <c r="EG143" i="11"/>
  <c r="K144" i="11"/>
  <c r="AG144" i="11"/>
  <c r="AH144" i="11" s="1"/>
  <c r="AE144" i="11"/>
  <c r="AV144" i="11"/>
  <c r="AQ144" i="11"/>
  <c r="AU144" i="11"/>
  <c r="AW144" i="11" s="1"/>
  <c r="EF144" i="11"/>
  <c r="EG144" i="11" s="1"/>
  <c r="ED144" i="11"/>
  <c r="J145" i="11"/>
  <c r="K145" i="11" s="1"/>
  <c r="H145" i="11"/>
  <c r="AH145" i="11"/>
  <c r="AW145" i="11"/>
  <c r="BI145" i="11"/>
  <c r="BM145" i="11" s="1"/>
  <c r="BN145" i="11" s="1"/>
  <c r="EG145" i="11"/>
  <c r="K146" i="11"/>
  <c r="AG146" i="11"/>
  <c r="AH146" i="11" s="1"/>
  <c r="AE146" i="11"/>
  <c r="AV146" i="11"/>
  <c r="AQ146" i="11"/>
  <c r="AU146" i="11"/>
  <c r="AW146" i="11" s="1"/>
  <c r="EG146" i="11"/>
  <c r="U148" i="11"/>
  <c r="V148" i="11" s="1"/>
  <c r="R148" i="11"/>
  <c r="CF148" i="11"/>
  <c r="DK148" i="11"/>
  <c r="DW148" i="11"/>
  <c r="J151" i="11"/>
  <c r="K151" i="11" s="1"/>
  <c r="H151" i="11"/>
  <c r="AH151" i="11"/>
  <c r="AW151" i="11"/>
  <c r="BI151" i="11"/>
  <c r="BM151" i="11" s="1"/>
  <c r="BN151" i="11" s="1"/>
  <c r="EF151" i="11"/>
  <c r="EG151" i="11" s="1"/>
  <c r="ED151" i="11"/>
  <c r="J152" i="11"/>
  <c r="K152" i="11" s="1"/>
  <c r="H152" i="11"/>
  <c r="AH152" i="11"/>
  <c r="AW152" i="11"/>
  <c r="BI152" i="11"/>
  <c r="BM152" i="11" s="1"/>
  <c r="BN152" i="11" s="1"/>
  <c r="EF152" i="11"/>
  <c r="EG152" i="11" s="1"/>
  <c r="ED152" i="11"/>
  <c r="J153" i="11"/>
  <c r="K153" i="11" s="1"/>
  <c r="H153" i="11"/>
  <c r="AH153" i="11"/>
  <c r="AW153" i="11"/>
  <c r="BI153" i="11"/>
  <c r="BM153" i="11" s="1"/>
  <c r="BN153" i="11" s="1"/>
  <c r="EF153" i="11"/>
  <c r="EG153" i="11" s="1"/>
  <c r="ED153" i="11"/>
  <c r="V155" i="11"/>
  <c r="BZ155" i="11"/>
  <c r="CE155" i="11"/>
  <c r="CF155" i="11" s="1"/>
  <c r="DJ155" i="11"/>
  <c r="DK155" i="11" s="1"/>
  <c r="DH155" i="11"/>
  <c r="DV155" i="11"/>
  <c r="DW155" i="11" s="1"/>
  <c r="DT155" i="11"/>
  <c r="U156" i="11"/>
  <c r="V156" i="11" s="1"/>
  <c r="R156" i="11"/>
  <c r="CF156" i="11"/>
  <c r="DK156" i="11"/>
  <c r="DW156" i="11"/>
  <c r="V157" i="11"/>
  <c r="BZ157" i="11"/>
  <c r="CE157" i="11"/>
  <c r="CF157" i="11" s="1"/>
  <c r="DJ157" i="11"/>
  <c r="DK157" i="11" s="1"/>
  <c r="DH157" i="11"/>
  <c r="DV157" i="11"/>
  <c r="DW157" i="11" s="1"/>
  <c r="DT157" i="11"/>
  <c r="U158" i="11"/>
  <c r="V158" i="11" s="1"/>
  <c r="R158" i="11"/>
  <c r="CF158" i="11"/>
  <c r="DK158" i="11"/>
  <c r="DW158" i="11"/>
  <c r="V159" i="11"/>
  <c r="BZ159" i="11"/>
  <c r="CE159" i="11"/>
  <c r="CF159" i="11" s="1"/>
  <c r="DJ159" i="11"/>
  <c r="DK159" i="11" s="1"/>
  <c r="DH159" i="11"/>
  <c r="DV159" i="11"/>
  <c r="DW159" i="11" s="1"/>
  <c r="DT159" i="11"/>
  <c r="U160" i="11"/>
  <c r="V160" i="11" s="1"/>
  <c r="R160" i="11"/>
  <c r="CF160" i="11"/>
  <c r="DJ160" i="11"/>
  <c r="DK160" i="11" s="1"/>
  <c r="DH160" i="11"/>
  <c r="DV160" i="11"/>
  <c r="DW160" i="11" s="1"/>
  <c r="DT160" i="11"/>
  <c r="U161" i="11"/>
  <c r="V161" i="11" s="1"/>
  <c r="R161" i="11"/>
  <c r="DK161" i="11"/>
  <c r="DW161" i="11"/>
  <c r="K163" i="11"/>
  <c r="AG163" i="11"/>
  <c r="AH163" i="11" s="1"/>
  <c r="AE163" i="11"/>
  <c r="AV163" i="11"/>
  <c r="AQ163" i="11"/>
  <c r="AU163" i="11"/>
  <c r="AW163" i="11" s="1"/>
  <c r="EG163" i="11"/>
  <c r="K164" i="11"/>
  <c r="AG164" i="11"/>
  <c r="AH164" i="11" s="1"/>
  <c r="AE164" i="11"/>
  <c r="AV164" i="11"/>
  <c r="AQ164" i="11"/>
  <c r="AU164" i="11"/>
  <c r="AW164" i="11" s="1"/>
  <c r="EF164" i="11"/>
  <c r="EG164" i="11" s="1"/>
  <c r="ED164" i="11"/>
  <c r="J165" i="11"/>
  <c r="K165" i="11" s="1"/>
  <c r="H165" i="11"/>
  <c r="AH165" i="11"/>
  <c r="AW165" i="11"/>
  <c r="BI165" i="11"/>
  <c r="BM165" i="11" s="1"/>
  <c r="BN165" i="11" s="1"/>
  <c r="EF165" i="11"/>
  <c r="EG165" i="11" s="1"/>
  <c r="ED165" i="11"/>
  <c r="J166" i="11"/>
  <c r="K166" i="11" s="1"/>
  <c r="H166" i="11"/>
  <c r="AH166" i="11"/>
  <c r="AW166" i="11"/>
  <c r="BI166" i="11"/>
  <c r="BM166" i="11" s="1"/>
  <c r="BN166" i="11" s="1"/>
  <c r="U168" i="11"/>
  <c r="V168" i="11" s="1"/>
  <c r="R168" i="11"/>
  <c r="CF168" i="11"/>
  <c r="DK168" i="11"/>
  <c r="DW168" i="11"/>
  <c r="V169" i="11"/>
  <c r="BZ169" i="11"/>
  <c r="CE169" i="11" s="1"/>
  <c r="CF169" i="11" s="1"/>
  <c r="DJ169" i="11"/>
  <c r="DK169" i="11" s="1"/>
  <c r="DH169" i="11"/>
  <c r="DV169" i="11"/>
  <c r="DW169" i="11" s="1"/>
  <c r="DT169" i="11"/>
  <c r="J171" i="11"/>
  <c r="K171" i="11" s="1"/>
  <c r="H171" i="11"/>
  <c r="AH171" i="11"/>
  <c r="BI171" i="11"/>
  <c r="BM171" i="11"/>
  <c r="BN171" i="11" s="1"/>
  <c r="EF171" i="11"/>
  <c r="EG171" i="11" s="1"/>
  <c r="ED171" i="11"/>
  <c r="V173" i="11"/>
  <c r="BZ173" i="11"/>
  <c r="CE173" i="11"/>
  <c r="CF173" i="11" s="1"/>
  <c r="DJ173" i="11"/>
  <c r="DK173" i="11" s="1"/>
  <c r="DH173" i="11"/>
  <c r="DV173" i="11"/>
  <c r="DW173" i="11" s="1"/>
  <c r="DT173" i="11"/>
  <c r="U174" i="11"/>
  <c r="V174" i="11" s="1"/>
  <c r="R174" i="11"/>
  <c r="DK174" i="11"/>
  <c r="DW174" i="11"/>
  <c r="V175" i="11"/>
  <c r="BZ175" i="11"/>
  <c r="CE175" i="11"/>
  <c r="CF175" i="11" s="1"/>
  <c r="DJ175" i="11"/>
  <c r="DK175" i="11" s="1"/>
  <c r="DH175" i="11"/>
  <c r="DV175" i="11"/>
  <c r="DW175" i="11" s="1"/>
  <c r="DT175" i="11"/>
  <c r="U176" i="11"/>
  <c r="V176" i="11" s="1"/>
  <c r="R176" i="11"/>
  <c r="DK176" i="11"/>
  <c r="DW176" i="11"/>
  <c r="K178" i="11"/>
  <c r="AG178" i="11"/>
  <c r="AH178" i="11" s="1"/>
  <c r="AE178" i="11"/>
  <c r="AQ178" i="11"/>
  <c r="AV178" i="11" s="1"/>
  <c r="BN178" i="11"/>
  <c r="EG178" i="11"/>
  <c r="K179" i="11"/>
  <c r="AG179" i="11"/>
  <c r="AH179" i="11" s="1"/>
  <c r="AE179" i="11"/>
  <c r="AQ179" i="11"/>
  <c r="AV179" i="11" s="1"/>
  <c r="EG179" i="11"/>
  <c r="K180" i="11"/>
  <c r="AG180" i="11"/>
  <c r="AH180" i="11" s="1"/>
  <c r="AE180" i="11"/>
  <c r="AQ180" i="11"/>
  <c r="AV180" i="11" s="1"/>
  <c r="EG180" i="11"/>
  <c r="K181" i="11"/>
  <c r="AG181" i="11"/>
  <c r="AH181" i="11" s="1"/>
  <c r="AE181" i="11"/>
  <c r="AQ181" i="11"/>
  <c r="AV181" i="11" s="1"/>
  <c r="EG181" i="11"/>
  <c r="K182" i="11"/>
  <c r="AG182" i="11"/>
  <c r="AH182" i="11" s="1"/>
  <c r="AE182" i="11"/>
  <c r="AQ182" i="11"/>
  <c r="AV182" i="11" s="1"/>
  <c r="EG182" i="11"/>
  <c r="K183" i="11"/>
  <c r="AG183" i="11"/>
  <c r="AH183" i="11" s="1"/>
  <c r="AE183" i="11"/>
  <c r="AQ183" i="11"/>
  <c r="AV183" i="11" s="1"/>
  <c r="EF183" i="11"/>
  <c r="EG183" i="11" s="1"/>
  <c r="ED183" i="11"/>
  <c r="J184" i="11"/>
  <c r="K184" i="11" s="1"/>
  <c r="H184" i="11"/>
  <c r="AH184" i="11"/>
  <c r="AW184" i="11"/>
  <c r="BI184" i="11"/>
  <c r="BM184" i="11"/>
  <c r="BN184" i="11" s="1"/>
  <c r="EG184" i="11"/>
  <c r="V186" i="11"/>
  <c r="BZ186" i="11"/>
  <c r="CE186" i="11"/>
  <c r="CF186" i="11" s="1"/>
  <c r="DJ186" i="11"/>
  <c r="DK186" i="11" s="1"/>
  <c r="DH186" i="11"/>
  <c r="DV186" i="11"/>
  <c r="DW186" i="11" s="1"/>
  <c r="DT186" i="11"/>
  <c r="U187" i="11"/>
  <c r="V187" i="11" s="1"/>
  <c r="R187" i="11"/>
  <c r="DK187" i="11"/>
  <c r="DW187" i="11"/>
  <c r="U189" i="11"/>
  <c r="V189" i="11" s="1"/>
  <c r="R189" i="11"/>
  <c r="CF189" i="11"/>
  <c r="DK189" i="11"/>
  <c r="DW189" i="11"/>
  <c r="K191" i="11"/>
  <c r="AG191" i="11"/>
  <c r="AH191" i="11" s="1"/>
  <c r="AE191" i="11"/>
  <c r="AV191" i="11"/>
  <c r="AQ191" i="11"/>
  <c r="AU191" i="11"/>
  <c r="AW191" i="11" s="1"/>
  <c r="BN191" i="11"/>
  <c r="EG191" i="11"/>
  <c r="K192" i="11"/>
  <c r="AG192" i="11"/>
  <c r="AH192" i="11" s="1"/>
  <c r="AE192" i="11"/>
  <c r="AV192" i="11"/>
  <c r="AQ192" i="11"/>
  <c r="AU192" i="11"/>
  <c r="AW192" i="11" s="1"/>
  <c r="BN192" i="11"/>
  <c r="EG192" i="11"/>
  <c r="J194" i="11"/>
  <c r="K194" i="11" s="1"/>
  <c r="H194" i="11"/>
  <c r="AH194" i="11"/>
  <c r="AW194" i="11"/>
  <c r="BI194" i="11"/>
  <c r="BM194" i="11"/>
  <c r="BN194" i="11" s="1"/>
  <c r="EF194" i="11"/>
  <c r="EG194" i="11" s="1"/>
  <c r="ED194" i="11"/>
  <c r="J195" i="11"/>
  <c r="K195" i="11" s="1"/>
  <c r="H195" i="11"/>
  <c r="AH195" i="11"/>
  <c r="AW195" i="11"/>
  <c r="BI195" i="11"/>
  <c r="BM195" i="11"/>
  <c r="BN195" i="11" s="1"/>
  <c r="EF195" i="11"/>
  <c r="EG195" i="11" s="1"/>
  <c r="ED195" i="11"/>
  <c r="J196" i="11"/>
  <c r="K196" i="11" s="1"/>
  <c r="H196" i="11"/>
  <c r="AH196" i="11"/>
  <c r="BI196" i="11"/>
  <c r="BM196" i="11"/>
  <c r="BN196" i="11" s="1"/>
  <c r="EF196" i="11"/>
  <c r="EG196" i="11" s="1"/>
  <c r="ED196" i="11"/>
  <c r="J197" i="11"/>
  <c r="K197" i="11" s="1"/>
  <c r="H197" i="11"/>
  <c r="AH197" i="11"/>
  <c r="BI197" i="11"/>
  <c r="BM197" i="11"/>
  <c r="BN197" i="11" s="1"/>
  <c r="EF197" i="11"/>
  <c r="EG197" i="11" s="1"/>
  <c r="ED197" i="11"/>
  <c r="J198" i="11"/>
  <c r="K198" i="11" s="1"/>
  <c r="H198" i="11"/>
  <c r="AH198" i="11"/>
  <c r="BI198" i="11"/>
  <c r="BM198" i="11"/>
  <c r="BN198" i="11" s="1"/>
  <c r="EF198" i="11"/>
  <c r="EG198" i="11" s="1"/>
  <c r="ED198" i="11"/>
  <c r="J199" i="11"/>
  <c r="K199" i="11" s="1"/>
  <c r="H199" i="11"/>
  <c r="AH199" i="11"/>
  <c r="BI199" i="11"/>
  <c r="BM199" i="11"/>
  <c r="BN199" i="11" s="1"/>
  <c r="EF199" i="11"/>
  <c r="EG199" i="11" s="1"/>
  <c r="ED199" i="11"/>
  <c r="J200" i="11"/>
  <c r="K200" i="11" s="1"/>
  <c r="H200" i="11"/>
  <c r="AH200" i="11"/>
  <c r="BI200" i="11"/>
  <c r="BM200" i="11"/>
  <c r="BN200" i="11" s="1"/>
  <c r="EF200" i="11"/>
  <c r="EG200" i="11" s="1"/>
  <c r="ED200" i="11"/>
  <c r="J201" i="11"/>
  <c r="K201" i="11" s="1"/>
  <c r="H201" i="11"/>
  <c r="AH201" i="11"/>
  <c r="BI201" i="11"/>
  <c r="BM201" i="11"/>
  <c r="BN201" i="11" s="1"/>
  <c r="EF201" i="11"/>
  <c r="EG201" i="11" s="1"/>
  <c r="ED201" i="11"/>
  <c r="J202" i="11"/>
  <c r="K202" i="11" s="1"/>
  <c r="H202" i="11"/>
  <c r="AH202" i="11"/>
  <c r="BI202" i="11"/>
  <c r="BM202" i="11"/>
  <c r="BN202" i="11" s="1"/>
  <c r="EF202" i="11"/>
  <c r="EG202" i="11" s="1"/>
  <c r="ED202" i="11"/>
  <c r="J203" i="11"/>
  <c r="K203" i="11" s="1"/>
  <c r="H203" i="11"/>
  <c r="AH203" i="11"/>
  <c r="BI203" i="11"/>
  <c r="BM203" i="11"/>
  <c r="BN203" i="11" s="1"/>
  <c r="EG203" i="11"/>
  <c r="AW204" i="11"/>
  <c r="CF204" i="11"/>
  <c r="DJ204" i="11"/>
  <c r="EF204" i="11"/>
  <c r="V205" i="11"/>
  <c r="BZ205" i="11"/>
  <c r="CE205" i="11"/>
  <c r="CF205" i="11" s="1"/>
  <c r="DJ205" i="11"/>
  <c r="DK205" i="11" s="1"/>
  <c r="DH205" i="11"/>
  <c r="DV205" i="11"/>
  <c r="DW205" i="11" s="1"/>
  <c r="DT205" i="11"/>
  <c r="BI99" i="11"/>
  <c r="BL99" i="11" s="1"/>
  <c r="EF99" i="11"/>
  <c r="ED99" i="11"/>
  <c r="EG99" i="11"/>
  <c r="H100" i="11"/>
  <c r="J100" i="11"/>
  <c r="K100" i="11" s="1"/>
  <c r="AG100" i="11"/>
  <c r="AE100" i="11"/>
  <c r="AH100" i="11"/>
  <c r="AV100" i="11"/>
  <c r="AQ100" i="11"/>
  <c r="AU100" i="11" s="1"/>
  <c r="AW100" i="11" s="1"/>
  <c r="BI100" i="11"/>
  <c r="BM100" i="11" s="1"/>
  <c r="BN100" i="11" s="1"/>
  <c r="ED100" i="11"/>
  <c r="EF100" i="11"/>
  <c r="EG100" i="11"/>
  <c r="J101" i="11"/>
  <c r="H101" i="11"/>
  <c r="K101" i="11"/>
  <c r="AE101" i="11"/>
  <c r="AG101" i="11"/>
  <c r="AH101" i="11"/>
  <c r="AV101" i="11"/>
  <c r="AQ101" i="11"/>
  <c r="AU101" i="11" s="1"/>
  <c r="AW101" i="11" s="1"/>
  <c r="BI101" i="11"/>
  <c r="BL101" i="11" s="1"/>
  <c r="ED101" i="11"/>
  <c r="EF101" i="11"/>
  <c r="EG101" i="11"/>
  <c r="J102" i="11"/>
  <c r="H102" i="11"/>
  <c r="K102" i="11"/>
  <c r="AE102" i="11"/>
  <c r="AG102" i="11"/>
  <c r="AH102" i="11"/>
  <c r="AV102" i="11"/>
  <c r="AQ102" i="11"/>
  <c r="AU102" i="11" s="1"/>
  <c r="AW102" i="11" s="1"/>
  <c r="BI102" i="11"/>
  <c r="BL102" i="11" s="1"/>
  <c r="EF102" i="11"/>
  <c r="ED102" i="11"/>
  <c r="EG102" i="11"/>
  <c r="H103" i="11"/>
  <c r="J103" i="11"/>
  <c r="K103" i="11" s="1"/>
  <c r="AG103" i="11"/>
  <c r="AE103" i="11"/>
  <c r="AH103" i="11"/>
  <c r="AV103" i="11"/>
  <c r="AQ103" i="11"/>
  <c r="AU103" i="11" s="1"/>
  <c r="AW103" i="11" s="1"/>
  <c r="BI103" i="11"/>
  <c r="BM103" i="11" s="1"/>
  <c r="BN103" i="11" s="1"/>
  <c r="ED103" i="11"/>
  <c r="EF103" i="11"/>
  <c r="EG103" i="11"/>
  <c r="J104" i="11"/>
  <c r="H104" i="11"/>
  <c r="K104" i="11"/>
  <c r="AE104" i="11"/>
  <c r="AG104" i="11"/>
  <c r="AH104" i="11"/>
  <c r="AV104" i="11"/>
  <c r="AQ104" i="11"/>
  <c r="AU104" i="11" s="1"/>
  <c r="AW104" i="11" s="1"/>
  <c r="BI104" i="11"/>
  <c r="BL104" i="11" s="1"/>
  <c r="EF104" i="11"/>
  <c r="ED104" i="11"/>
  <c r="EG104" i="11"/>
  <c r="H105" i="11"/>
  <c r="J105" i="11"/>
  <c r="K105" i="11" s="1"/>
  <c r="AG105" i="11"/>
  <c r="AE105" i="11"/>
  <c r="AH105" i="11"/>
  <c r="AV105" i="11"/>
  <c r="AQ105" i="11"/>
  <c r="AU105" i="11" s="1"/>
  <c r="AW105" i="11" s="1"/>
  <c r="BM105" i="11"/>
  <c r="BI105" i="11"/>
  <c r="BN105" i="11"/>
  <c r="ED105" i="11"/>
  <c r="EF105" i="11"/>
  <c r="EG105" i="11"/>
  <c r="J106" i="11"/>
  <c r="H106" i="11"/>
  <c r="K106" i="11"/>
  <c r="AE106" i="11"/>
  <c r="AG106" i="11"/>
  <c r="AH106" i="11"/>
  <c r="AV106" i="11"/>
  <c r="AQ106" i="11"/>
  <c r="AU106" i="11" s="1"/>
  <c r="AW106" i="11" s="1"/>
  <c r="BI106" i="11"/>
  <c r="BL106" i="11" s="1"/>
  <c r="EF106" i="11"/>
  <c r="ED106" i="11"/>
  <c r="EG106" i="11"/>
  <c r="H107" i="11"/>
  <c r="J107" i="11"/>
  <c r="K107" i="11" s="1"/>
  <c r="AG107" i="11"/>
  <c r="AE107" i="11"/>
  <c r="AH107" i="11"/>
  <c r="AV107" i="11"/>
  <c r="AQ107" i="11"/>
  <c r="AU107" i="11" s="1"/>
  <c r="AW107" i="11" s="1"/>
  <c r="BI107" i="11"/>
  <c r="BM107" i="11" s="1"/>
  <c r="BN107" i="11" s="1"/>
  <c r="ED107" i="11"/>
  <c r="EF107" i="11"/>
  <c r="EG107" i="11"/>
  <c r="J108" i="11"/>
  <c r="H108" i="11"/>
  <c r="K108" i="11"/>
  <c r="AE108" i="11"/>
  <c r="AG108" i="11"/>
  <c r="AH108" i="11"/>
  <c r="AU108" i="11"/>
  <c r="AV108" i="11"/>
  <c r="AQ108" i="11"/>
  <c r="AW108" i="11"/>
  <c r="BM108" i="11"/>
  <c r="BI108" i="11"/>
  <c r="BL108" i="11" s="1"/>
  <c r="BN108" i="11"/>
  <c r="EF108" i="11"/>
  <c r="ED108" i="11"/>
  <c r="EG108" i="11"/>
  <c r="H109" i="11"/>
  <c r="J109" i="11"/>
  <c r="K109" i="11" s="1"/>
  <c r="AG109" i="11"/>
  <c r="AE109" i="11"/>
  <c r="AH109" i="11"/>
  <c r="AV109" i="11"/>
  <c r="AQ109" i="11"/>
  <c r="AU109" i="11" s="1"/>
  <c r="AW109" i="11" s="1"/>
  <c r="BI109" i="11"/>
  <c r="BM109" i="11" s="1"/>
  <c r="BN109" i="11" s="1"/>
  <c r="ED109" i="11"/>
  <c r="EF109" i="11"/>
  <c r="EG109" i="11"/>
  <c r="J110" i="11"/>
  <c r="H110" i="11"/>
  <c r="K110" i="11"/>
  <c r="AE110" i="11"/>
  <c r="AG110" i="11"/>
  <c r="AH110" i="11"/>
  <c r="AV110" i="11"/>
  <c r="AQ110" i="11"/>
  <c r="AU110" i="11" s="1"/>
  <c r="AW110" i="11" s="1"/>
  <c r="BI110" i="11"/>
  <c r="BL110" i="11" s="1"/>
  <c r="EF110" i="11"/>
  <c r="ED110" i="11"/>
  <c r="EG110" i="11"/>
  <c r="U112" i="11"/>
  <c r="R112" i="11"/>
  <c r="V112" i="11"/>
  <c r="CE112" i="11"/>
  <c r="BZ112" i="11"/>
  <c r="CD112" i="11" s="1"/>
  <c r="CF112" i="11"/>
  <c r="DJ112" i="11"/>
  <c r="DH112" i="11"/>
  <c r="DK112" i="11"/>
  <c r="DT112" i="11"/>
  <c r="DV112" i="11"/>
  <c r="DW112" i="11"/>
  <c r="U113" i="11"/>
  <c r="R113" i="11"/>
  <c r="V113" i="11"/>
  <c r="CE113" i="11"/>
  <c r="BZ113" i="11"/>
  <c r="CD113" i="11" s="1"/>
  <c r="CF113" i="11"/>
  <c r="DJ113" i="11"/>
  <c r="DH113" i="11"/>
  <c r="DK113" i="11"/>
  <c r="DT113" i="11"/>
  <c r="DV113" i="11"/>
  <c r="DW113" i="11"/>
  <c r="U114" i="11"/>
  <c r="R114" i="11"/>
  <c r="V114" i="11"/>
  <c r="CE114" i="11"/>
  <c r="BZ114" i="11"/>
  <c r="CD114" i="11" s="1"/>
  <c r="CF114" i="11"/>
  <c r="DH114" i="11"/>
  <c r="DJ114" i="11"/>
  <c r="DK114" i="11" s="1"/>
  <c r="DV114" i="11"/>
  <c r="DT114" i="11"/>
  <c r="DW114" i="11"/>
  <c r="R115" i="11"/>
  <c r="U115" i="11"/>
  <c r="V115" i="11" s="1"/>
  <c r="CE115" i="11"/>
  <c r="BZ115" i="11"/>
  <c r="CD115" i="11" s="1"/>
  <c r="CF115" i="11"/>
  <c r="DH115" i="11"/>
  <c r="DJ115" i="11"/>
  <c r="DK115" i="11" s="1"/>
  <c r="DV115" i="11"/>
  <c r="DT115" i="11"/>
  <c r="DW115" i="11"/>
  <c r="R116" i="11"/>
  <c r="U116" i="11"/>
  <c r="V116" i="11" s="1"/>
  <c r="CE116" i="11"/>
  <c r="BZ116" i="11"/>
  <c r="CD116" i="11" s="1"/>
  <c r="CF116" i="11"/>
  <c r="DH116" i="11"/>
  <c r="DJ116" i="11"/>
  <c r="DK116" i="11" s="1"/>
  <c r="DV116" i="11"/>
  <c r="DT116" i="11"/>
  <c r="DW116" i="11"/>
  <c r="R117" i="11"/>
  <c r="U117" i="11"/>
  <c r="V117" i="11" s="1"/>
  <c r="CE117" i="11"/>
  <c r="BZ117" i="11"/>
  <c r="CD117" i="11" s="1"/>
  <c r="CF117" i="11"/>
  <c r="DH117" i="11"/>
  <c r="DJ117" i="11"/>
  <c r="DK117" i="11" s="1"/>
  <c r="DV117" i="11"/>
  <c r="DT117" i="11"/>
  <c r="DW117" i="11"/>
  <c r="H119" i="11"/>
  <c r="J119" i="11"/>
  <c r="K119" i="11" s="1"/>
  <c r="AG119" i="11"/>
  <c r="AE119" i="11"/>
  <c r="AH119" i="11"/>
  <c r="AV119" i="11"/>
  <c r="AQ119" i="11"/>
  <c r="AU119" i="11" s="1"/>
  <c r="AW119" i="11" s="1"/>
  <c r="BI119" i="11"/>
  <c r="BM119" i="11" s="1"/>
  <c r="BN119" i="11" s="1"/>
  <c r="ED119" i="11"/>
  <c r="EF119" i="11"/>
  <c r="EG119" i="11"/>
  <c r="J120" i="11"/>
  <c r="H120" i="11"/>
  <c r="K120" i="11"/>
  <c r="AE120" i="11"/>
  <c r="AG120" i="11"/>
  <c r="AH120" i="11"/>
  <c r="AU120" i="11"/>
  <c r="AV120" i="11"/>
  <c r="AQ120" i="11"/>
  <c r="AW120" i="11"/>
  <c r="BI120" i="11"/>
  <c r="BL120" i="11" s="1"/>
  <c r="ED120" i="11"/>
  <c r="EF120" i="11"/>
  <c r="EG120" i="11"/>
  <c r="J121" i="11"/>
  <c r="H121" i="11"/>
  <c r="K121" i="11"/>
  <c r="AE121" i="11"/>
  <c r="AG121" i="11"/>
  <c r="AH121" i="11"/>
  <c r="AV121" i="11"/>
  <c r="AQ121" i="11"/>
  <c r="AU121" i="11" s="1"/>
  <c r="AW121" i="11" s="1"/>
  <c r="BI121" i="11"/>
  <c r="BL121" i="11" s="1"/>
  <c r="EF121" i="11"/>
  <c r="ED121" i="11"/>
  <c r="EG121" i="11"/>
  <c r="H122" i="11"/>
  <c r="J122" i="11"/>
  <c r="K122" i="11" s="1"/>
  <c r="AG122" i="11"/>
  <c r="AE122" i="11"/>
  <c r="AH122" i="11"/>
  <c r="AV122" i="11"/>
  <c r="AQ122" i="11"/>
  <c r="AU122" i="11" s="1"/>
  <c r="AW122" i="11" s="1"/>
  <c r="BI122" i="11"/>
  <c r="BM122" i="11" s="1"/>
  <c r="BN122" i="11" s="1"/>
  <c r="EF122" i="11"/>
  <c r="ED122" i="11"/>
  <c r="EG122" i="11"/>
  <c r="H123" i="11"/>
  <c r="J123" i="11"/>
  <c r="K123" i="11" s="1"/>
  <c r="AG123" i="11"/>
  <c r="AE123" i="11"/>
  <c r="AH123" i="11"/>
  <c r="AV123" i="11"/>
  <c r="AQ123" i="11"/>
  <c r="AU123" i="11" s="1"/>
  <c r="AW123" i="11" s="1"/>
  <c r="BI123" i="11"/>
  <c r="BM123" i="11" s="1"/>
  <c r="BN123" i="11" s="1"/>
  <c r="EF123" i="11"/>
  <c r="ED123" i="11"/>
  <c r="EG123" i="11"/>
  <c r="H124" i="11"/>
  <c r="J124" i="11"/>
  <c r="K124" i="11" s="1"/>
  <c r="AG124" i="11"/>
  <c r="AE124" i="11"/>
  <c r="AH124" i="11"/>
  <c r="AV124" i="11"/>
  <c r="AQ124" i="11"/>
  <c r="AU124" i="11" s="1"/>
  <c r="AW124" i="11" s="1"/>
  <c r="BI124" i="11"/>
  <c r="BM124" i="11" s="1"/>
  <c r="BN124" i="11" s="1"/>
  <c r="EF124" i="11"/>
  <c r="ED124" i="11"/>
  <c r="EG124" i="11"/>
  <c r="H125" i="11"/>
  <c r="J125" i="11"/>
  <c r="K125" i="11" s="1"/>
  <c r="AG125" i="11"/>
  <c r="AE125" i="11"/>
  <c r="AH125" i="11"/>
  <c r="AU125" i="11"/>
  <c r="AV125" i="11"/>
  <c r="AQ125" i="11"/>
  <c r="AW125" i="11"/>
  <c r="BI125" i="11"/>
  <c r="BM125" i="11" s="1"/>
  <c r="BN125" i="11" s="1"/>
  <c r="ED125" i="11"/>
  <c r="EF125" i="11"/>
  <c r="EG125" i="11"/>
  <c r="R127" i="11"/>
  <c r="U127" i="11"/>
  <c r="V127" i="11" s="1"/>
  <c r="CE127" i="11"/>
  <c r="BZ127" i="11"/>
  <c r="CD127" i="11" s="1"/>
  <c r="CF127" i="11"/>
  <c r="DH127" i="11"/>
  <c r="DJ127" i="11"/>
  <c r="DK127" i="11" s="1"/>
  <c r="DV127" i="11"/>
  <c r="DT127" i="11"/>
  <c r="DW127" i="11"/>
  <c r="R128" i="11"/>
  <c r="U128" i="11"/>
  <c r="V128" i="11" s="1"/>
  <c r="CE128" i="11"/>
  <c r="BZ128" i="11"/>
  <c r="CD128" i="11" s="1"/>
  <c r="CF128" i="11"/>
  <c r="DH128" i="11"/>
  <c r="DJ128" i="11"/>
  <c r="DK128" i="11" s="1"/>
  <c r="DV128" i="11"/>
  <c r="DT128" i="11"/>
  <c r="DW128" i="11"/>
  <c r="H130" i="11"/>
  <c r="J130" i="11"/>
  <c r="K130" i="11" s="1"/>
  <c r="AG130" i="11"/>
  <c r="AE130" i="11"/>
  <c r="AH130" i="11"/>
  <c r="AV130" i="11"/>
  <c r="AQ130" i="11"/>
  <c r="AU130" i="11" s="1"/>
  <c r="AW130" i="11" s="1"/>
  <c r="BI130" i="11"/>
  <c r="BM130" i="11" s="1"/>
  <c r="BN130" i="11" s="1"/>
  <c r="ED130" i="11"/>
  <c r="EF130" i="11"/>
  <c r="EG130" i="11"/>
  <c r="R132" i="11"/>
  <c r="U132" i="11"/>
  <c r="V132" i="11" s="1"/>
  <c r="CE132" i="11"/>
  <c r="BZ132" i="11"/>
  <c r="CD132" i="11" s="1"/>
  <c r="CF132" i="11"/>
  <c r="DH132" i="11"/>
  <c r="DJ132" i="11"/>
  <c r="DK132" i="11" s="1"/>
  <c r="DV132" i="11"/>
  <c r="DT132" i="11"/>
  <c r="DW132" i="11"/>
  <c r="R133" i="11"/>
  <c r="U133" i="11"/>
  <c r="V133" i="11" s="1"/>
  <c r="BM133" i="11"/>
  <c r="BI133" i="11"/>
  <c r="BL133" i="11" s="1"/>
  <c r="BN133" i="11"/>
  <c r="EF133" i="11"/>
  <c r="R134" i="11"/>
  <c r="U134" i="11"/>
  <c r="V134" i="11"/>
  <c r="BI134" i="11"/>
  <c r="BL134" i="11" s="1"/>
  <c r="EF134" i="11"/>
  <c r="EG134" i="11" s="1"/>
  <c r="R135" i="11"/>
  <c r="U135" i="11"/>
  <c r="V135" i="11" s="1"/>
  <c r="CE135" i="11"/>
  <c r="BZ135" i="11"/>
  <c r="CD135" i="11" s="1"/>
  <c r="CF135" i="11"/>
  <c r="DH135" i="11"/>
  <c r="DJ135" i="11"/>
  <c r="DK135" i="11" s="1"/>
  <c r="DV135" i="11"/>
  <c r="DT135" i="11"/>
  <c r="DW135" i="11"/>
  <c r="R136" i="11"/>
  <c r="U136" i="11"/>
  <c r="V136" i="11" s="1"/>
  <c r="CE136" i="11"/>
  <c r="BZ136" i="11"/>
  <c r="CD136" i="11" s="1"/>
  <c r="CF136" i="11"/>
  <c r="DJ136" i="11"/>
  <c r="DH136" i="11"/>
  <c r="DK136" i="11"/>
  <c r="DT136" i="11"/>
  <c r="DV136" i="11"/>
  <c r="DW136" i="11"/>
  <c r="EG136" i="11"/>
  <c r="U137" i="11"/>
  <c r="R137" i="11"/>
  <c r="V137" i="11"/>
  <c r="AH137" i="11"/>
  <c r="BM137" i="11"/>
  <c r="BI137" i="11"/>
  <c r="BL137" i="11" s="1"/>
  <c r="BN137" i="11"/>
  <c r="DW137" i="11"/>
  <c r="U138" i="11"/>
  <c r="R138" i="11"/>
  <c r="V138" i="11"/>
  <c r="BZ138" i="11"/>
  <c r="CD138" i="11" s="1"/>
  <c r="DJ138" i="11"/>
  <c r="DH138" i="11"/>
  <c r="DK138" i="11"/>
  <c r="DT138" i="11"/>
  <c r="DV138" i="11"/>
  <c r="DW138" i="11" s="1"/>
  <c r="U139" i="11"/>
  <c r="R139" i="11"/>
  <c r="V139" i="11"/>
  <c r="BZ139" i="11"/>
  <c r="CD139" i="11" s="1"/>
  <c r="DH139" i="11"/>
  <c r="DJ139" i="11"/>
  <c r="DK139" i="11"/>
  <c r="DV139" i="11"/>
  <c r="DT139" i="11"/>
  <c r="DW139" i="11"/>
  <c r="R140" i="11"/>
  <c r="U140" i="11"/>
  <c r="V140" i="11"/>
  <c r="BZ140" i="11"/>
  <c r="CD140" i="11" s="1"/>
  <c r="DJ140" i="11"/>
  <c r="DH140" i="11"/>
  <c r="DK140" i="11"/>
  <c r="DT140" i="11"/>
  <c r="DV140" i="11"/>
  <c r="DW140" i="11" s="1"/>
  <c r="U141" i="11"/>
  <c r="R141" i="11"/>
  <c r="V141" i="11"/>
  <c r="BZ141" i="11"/>
  <c r="CD141" i="11" s="1"/>
  <c r="DH141" i="11"/>
  <c r="DJ141" i="11"/>
  <c r="DK141" i="11"/>
  <c r="DV141" i="11"/>
  <c r="DT141" i="11"/>
  <c r="DW141" i="11"/>
  <c r="R142" i="11"/>
  <c r="U142" i="11"/>
  <c r="V142" i="11"/>
  <c r="BZ142" i="11"/>
  <c r="CD142" i="11" s="1"/>
  <c r="DJ142" i="11"/>
  <c r="DH142" i="11"/>
  <c r="DK142" i="11"/>
  <c r="DT142" i="11"/>
  <c r="DV142" i="11"/>
  <c r="DW142" i="11" s="1"/>
  <c r="U143" i="11"/>
  <c r="R143" i="11"/>
  <c r="V143" i="11"/>
  <c r="CE143" i="11"/>
  <c r="BZ143" i="11"/>
  <c r="CD143" i="11" s="1"/>
  <c r="CF143" i="11"/>
  <c r="DH143" i="11"/>
  <c r="DJ143" i="11"/>
  <c r="DK143" i="11"/>
  <c r="DV143" i="11"/>
  <c r="DT143" i="11"/>
  <c r="DW143" i="11"/>
  <c r="R144" i="11"/>
  <c r="U144" i="11"/>
  <c r="V144" i="11"/>
  <c r="BZ144" i="11"/>
  <c r="CD144" i="11" s="1"/>
  <c r="DJ144" i="11"/>
  <c r="DH144" i="11"/>
  <c r="DK144" i="11"/>
  <c r="DT144" i="11"/>
  <c r="DV144" i="11"/>
  <c r="DW144" i="11" s="1"/>
  <c r="U145" i="11"/>
  <c r="R145" i="11"/>
  <c r="V145" i="11"/>
  <c r="BZ145" i="11"/>
  <c r="CD145" i="11" s="1"/>
  <c r="DH145" i="11"/>
  <c r="DJ145" i="11"/>
  <c r="DK145" i="11"/>
  <c r="DV145" i="11"/>
  <c r="DT145" i="11"/>
  <c r="DW145" i="11"/>
  <c r="R146" i="11"/>
  <c r="U146" i="11"/>
  <c r="V146" i="11"/>
  <c r="BZ146" i="11"/>
  <c r="CD146" i="11" s="1"/>
  <c r="DH146" i="11"/>
  <c r="DJ146" i="11"/>
  <c r="DK146" i="11"/>
  <c r="DV146" i="11"/>
  <c r="DT146" i="11"/>
  <c r="DW146" i="11"/>
  <c r="H148" i="11"/>
  <c r="J148" i="11"/>
  <c r="K148" i="11"/>
  <c r="AG148" i="11"/>
  <c r="AE148" i="11"/>
  <c r="AH148" i="11"/>
  <c r="AU148" i="11"/>
  <c r="AW148" i="11" s="1"/>
  <c r="AV148" i="11"/>
  <c r="AQ148" i="11"/>
  <c r="BM148" i="11"/>
  <c r="BI148" i="11"/>
  <c r="BN148" i="11"/>
  <c r="ED148" i="11"/>
  <c r="EF148" i="11"/>
  <c r="EG148" i="11" s="1"/>
  <c r="U151" i="11"/>
  <c r="R151" i="11"/>
  <c r="V151" i="11"/>
  <c r="BZ151" i="11"/>
  <c r="CD151" i="11" s="1"/>
  <c r="DJ151" i="11"/>
  <c r="DH151" i="11"/>
  <c r="DK151" i="11"/>
  <c r="DT151" i="11"/>
  <c r="DV151" i="11"/>
  <c r="DW151" i="11" s="1"/>
  <c r="U152" i="11"/>
  <c r="R152" i="11"/>
  <c r="V152" i="11"/>
  <c r="BZ152" i="11"/>
  <c r="CD152" i="11" s="1"/>
  <c r="DJ152" i="11"/>
  <c r="DH152" i="11"/>
  <c r="DK152" i="11"/>
  <c r="DT152" i="11"/>
  <c r="DV152" i="11"/>
  <c r="DW152" i="11" s="1"/>
  <c r="U153" i="11"/>
  <c r="R153" i="11"/>
  <c r="V153" i="11"/>
  <c r="BZ153" i="11"/>
  <c r="CD153" i="11" s="1"/>
  <c r="DJ153" i="11"/>
  <c r="DH153" i="11"/>
  <c r="DK153" i="11"/>
  <c r="DT153" i="11"/>
  <c r="DV153" i="11"/>
  <c r="DW153" i="11" s="1"/>
  <c r="J155" i="11"/>
  <c r="H155" i="11"/>
  <c r="K155" i="11"/>
  <c r="AE155" i="11"/>
  <c r="AG155" i="11"/>
  <c r="AH155" i="11" s="1"/>
  <c r="AQ155" i="11"/>
  <c r="AV155" i="11" s="1"/>
  <c r="BM155" i="11"/>
  <c r="BI155" i="11"/>
  <c r="BL155" i="11" s="1"/>
  <c r="BN155" i="11"/>
  <c r="EF155" i="11"/>
  <c r="ED155" i="11"/>
  <c r="EG155" i="11"/>
  <c r="H156" i="11"/>
  <c r="J156" i="11"/>
  <c r="K156" i="11"/>
  <c r="AG156" i="11"/>
  <c r="AE156" i="11"/>
  <c r="AH156" i="11"/>
  <c r="AQ156" i="11"/>
  <c r="AV156" i="11" s="1"/>
  <c r="BM156" i="11"/>
  <c r="BI156" i="11"/>
  <c r="BN156" i="11"/>
  <c r="ED156" i="11"/>
  <c r="EF156" i="11"/>
  <c r="EG156" i="11" s="1"/>
  <c r="J157" i="11"/>
  <c r="H157" i="11"/>
  <c r="K157" i="11"/>
  <c r="AE157" i="11"/>
  <c r="AG157" i="11"/>
  <c r="AH157" i="11" s="1"/>
  <c r="AQ157" i="11"/>
  <c r="AV157" i="11" s="1"/>
  <c r="BM157" i="11"/>
  <c r="BI157" i="11"/>
  <c r="BL157" i="11" s="1"/>
  <c r="BN157" i="11"/>
  <c r="EF157" i="11"/>
  <c r="ED157" i="11"/>
  <c r="EG157" i="11"/>
  <c r="H158" i="11"/>
  <c r="J158" i="11"/>
  <c r="K158" i="11"/>
  <c r="AG158" i="11"/>
  <c r="AE158" i="11"/>
  <c r="AH158" i="11"/>
  <c r="AQ158" i="11"/>
  <c r="AV158" i="11" s="1"/>
  <c r="BM158" i="11"/>
  <c r="BI158" i="11"/>
  <c r="BN158" i="11"/>
  <c r="ED158" i="11"/>
  <c r="EF158" i="11"/>
  <c r="EG158" i="11" s="1"/>
  <c r="J159" i="11"/>
  <c r="H159" i="11"/>
  <c r="K159" i="11"/>
  <c r="AE159" i="11"/>
  <c r="AG159" i="11"/>
  <c r="AH159" i="11" s="1"/>
  <c r="AQ159" i="11"/>
  <c r="AV159" i="11" s="1"/>
  <c r="BM159" i="11"/>
  <c r="BI159" i="11"/>
  <c r="BL159" i="11" s="1"/>
  <c r="BN159" i="11"/>
  <c r="EF159" i="11"/>
  <c r="ED159" i="11"/>
  <c r="EG159" i="11"/>
  <c r="H160" i="11"/>
  <c r="J160" i="11"/>
  <c r="K160" i="11"/>
  <c r="AG160" i="11"/>
  <c r="AE160" i="11"/>
  <c r="AH160" i="11"/>
  <c r="AQ160" i="11"/>
  <c r="AV160" i="11" s="1"/>
  <c r="BM160" i="11"/>
  <c r="BI160" i="11"/>
  <c r="BN160" i="11"/>
  <c r="EF160" i="11"/>
  <c r="ED160" i="11"/>
  <c r="EG160" i="11"/>
  <c r="H161" i="11"/>
  <c r="J161" i="11"/>
  <c r="K161" i="11"/>
  <c r="AG161" i="11"/>
  <c r="AE161" i="11"/>
  <c r="AH161" i="11"/>
  <c r="AQ161" i="11"/>
  <c r="AV161" i="11" s="1"/>
  <c r="BM161" i="11"/>
  <c r="BI161" i="11"/>
  <c r="BN161" i="11"/>
  <c r="ED161" i="11"/>
  <c r="EF161" i="11"/>
  <c r="EG161" i="11" s="1"/>
  <c r="R163" i="11"/>
  <c r="U163" i="11"/>
  <c r="V163" i="11"/>
  <c r="BZ163" i="11"/>
  <c r="CD163" i="11" s="1"/>
  <c r="DH163" i="11"/>
  <c r="DJ163" i="11"/>
  <c r="DK163" i="11"/>
  <c r="DV163" i="11"/>
  <c r="DT163" i="11"/>
  <c r="DW163" i="11"/>
  <c r="R164" i="11"/>
  <c r="U164" i="11"/>
  <c r="V164" i="11"/>
  <c r="BZ164" i="11"/>
  <c r="CD164" i="11" s="1"/>
  <c r="DJ164" i="11"/>
  <c r="DH164" i="11"/>
  <c r="DK164" i="11"/>
  <c r="DT164" i="11"/>
  <c r="DV164" i="11"/>
  <c r="DW164" i="11" s="1"/>
  <c r="U165" i="11"/>
  <c r="R165" i="11"/>
  <c r="V165" i="11"/>
  <c r="BZ165" i="11"/>
  <c r="CD165" i="11" s="1"/>
  <c r="DJ165" i="11"/>
  <c r="DH165" i="11"/>
  <c r="DK165" i="11"/>
  <c r="DT165" i="11"/>
  <c r="DV165" i="11"/>
  <c r="DW165" i="11" s="1"/>
  <c r="U166" i="11"/>
  <c r="R166" i="11"/>
  <c r="V166" i="11"/>
  <c r="BZ166" i="11"/>
  <c r="CD166" i="11" s="1"/>
  <c r="DJ166" i="11"/>
  <c r="H168" i="11"/>
  <c r="J168" i="11"/>
  <c r="K168" i="11" s="1"/>
  <c r="AG168" i="11"/>
  <c r="AE168" i="11"/>
  <c r="AH168" i="11"/>
  <c r="AV168" i="11"/>
  <c r="AQ168" i="11"/>
  <c r="AU168" i="11" s="1"/>
  <c r="AW168" i="11" s="1"/>
  <c r="BI168" i="11"/>
  <c r="BM168" i="11" s="1"/>
  <c r="BN168" i="11" s="1"/>
  <c r="ED168" i="11"/>
  <c r="EF168" i="11"/>
  <c r="EG168" i="11"/>
  <c r="J169" i="11"/>
  <c r="H169" i="11"/>
  <c r="K169" i="11"/>
  <c r="AE169" i="11"/>
  <c r="AG169" i="11"/>
  <c r="AH169" i="11"/>
  <c r="AV169" i="11"/>
  <c r="AQ169" i="11"/>
  <c r="AU169" i="11" s="1"/>
  <c r="AW169" i="11" s="1"/>
  <c r="BI169" i="11"/>
  <c r="BL169" i="11" s="1"/>
  <c r="EF169" i="11"/>
  <c r="ED169" i="11"/>
  <c r="EG169" i="11"/>
  <c r="U171" i="11"/>
  <c r="R171" i="11"/>
  <c r="V171" i="11"/>
  <c r="CE171" i="11"/>
  <c r="BZ171" i="11"/>
  <c r="CD171" i="11" s="1"/>
  <c r="CF171" i="11"/>
  <c r="DJ171" i="11"/>
  <c r="DH171" i="11"/>
  <c r="DK171" i="11"/>
  <c r="DT171" i="11"/>
  <c r="DV171" i="11"/>
  <c r="DW171" i="11"/>
  <c r="J173" i="11"/>
  <c r="H173" i="11"/>
  <c r="K173" i="11"/>
  <c r="AE173" i="11"/>
  <c r="AG173" i="11"/>
  <c r="AH173" i="11"/>
  <c r="AV173" i="11"/>
  <c r="AQ173" i="11"/>
  <c r="AU173" i="11" s="1"/>
  <c r="AW173" i="11" s="1"/>
  <c r="BI173" i="11"/>
  <c r="BL173" i="11" s="1"/>
  <c r="EF173" i="11"/>
  <c r="ED173" i="11"/>
  <c r="EG173" i="11"/>
  <c r="H174" i="11"/>
  <c r="J174" i="11"/>
  <c r="K174" i="11" s="1"/>
  <c r="AG174" i="11"/>
  <c r="AE174" i="11"/>
  <c r="AH174" i="11"/>
  <c r="AV174" i="11"/>
  <c r="AQ174" i="11"/>
  <c r="AU174" i="11" s="1"/>
  <c r="AW174" i="11" s="1"/>
  <c r="BI174" i="11"/>
  <c r="BM174" i="11" s="1"/>
  <c r="BN174" i="11" s="1"/>
  <c r="ED174" i="11"/>
  <c r="EF174" i="11"/>
  <c r="EG174" i="11"/>
  <c r="J175" i="11"/>
  <c r="H175" i="11"/>
  <c r="K175" i="11"/>
  <c r="AE175" i="11"/>
  <c r="AG175" i="11"/>
  <c r="AH175" i="11"/>
  <c r="AV175" i="11"/>
  <c r="AQ175" i="11"/>
  <c r="AU175" i="11" s="1"/>
  <c r="AW175" i="11" s="1"/>
  <c r="BI175" i="11"/>
  <c r="BL175" i="11" s="1"/>
  <c r="EF175" i="11"/>
  <c r="ED175" i="11"/>
  <c r="EG175" i="11"/>
  <c r="H176" i="11"/>
  <c r="J176" i="11"/>
  <c r="K176" i="11" s="1"/>
  <c r="AG176" i="11"/>
  <c r="AE176" i="11"/>
  <c r="AH176" i="11"/>
  <c r="AV176" i="11"/>
  <c r="AQ176" i="11"/>
  <c r="AU176" i="11" s="1"/>
  <c r="AW176" i="11" s="1"/>
  <c r="BI176" i="11"/>
  <c r="BM176" i="11" s="1"/>
  <c r="BN176" i="11" s="1"/>
  <c r="ED176" i="11"/>
  <c r="EF176" i="11"/>
  <c r="EG176" i="11"/>
  <c r="R178" i="11"/>
  <c r="U178" i="11"/>
  <c r="V178" i="11" s="1"/>
  <c r="CE178" i="11"/>
  <c r="BZ178" i="11"/>
  <c r="CD178" i="11" s="1"/>
  <c r="CF178" i="11"/>
  <c r="DH178" i="11"/>
  <c r="DJ178" i="11"/>
  <c r="DK178" i="11" s="1"/>
  <c r="DV178" i="11"/>
  <c r="DT178" i="11"/>
  <c r="DW178" i="11"/>
  <c r="R179" i="11"/>
  <c r="U179" i="11"/>
  <c r="V179" i="11" s="1"/>
  <c r="CE179" i="11"/>
  <c r="BZ179" i="11"/>
  <c r="CD179" i="11" s="1"/>
  <c r="CF179" i="11"/>
  <c r="DH179" i="11"/>
  <c r="DJ179" i="11"/>
  <c r="DK179" i="11" s="1"/>
  <c r="DV179" i="11"/>
  <c r="DT179" i="11"/>
  <c r="DW179" i="11"/>
  <c r="R180" i="11"/>
  <c r="U180" i="11"/>
  <c r="V180" i="11" s="1"/>
  <c r="CE180" i="11"/>
  <c r="BZ180" i="11"/>
  <c r="CD180" i="11" s="1"/>
  <c r="CF180" i="11"/>
  <c r="DH180" i="11"/>
  <c r="DJ180" i="11"/>
  <c r="DK180" i="11" s="1"/>
  <c r="DV180" i="11"/>
  <c r="DT180" i="11"/>
  <c r="DW180" i="11"/>
  <c r="R181" i="11"/>
  <c r="U181" i="11"/>
  <c r="V181" i="11" s="1"/>
  <c r="CE181" i="11"/>
  <c r="BZ181" i="11"/>
  <c r="CD181" i="11" s="1"/>
  <c r="CF181" i="11"/>
  <c r="DH181" i="11"/>
  <c r="DJ181" i="11"/>
  <c r="DK181" i="11" s="1"/>
  <c r="DV181" i="11"/>
  <c r="DT181" i="11"/>
  <c r="DW181" i="11"/>
  <c r="R182" i="11"/>
  <c r="U182" i="11"/>
  <c r="V182" i="11" s="1"/>
  <c r="CE182" i="11"/>
  <c r="BZ182" i="11"/>
  <c r="CD182" i="11" s="1"/>
  <c r="CF182" i="11"/>
  <c r="DH182" i="11"/>
  <c r="DJ182" i="11"/>
  <c r="DK182" i="11" s="1"/>
  <c r="DV182" i="11"/>
  <c r="DT182" i="11"/>
  <c r="DW182" i="11"/>
  <c r="R183" i="11"/>
  <c r="U183" i="11"/>
  <c r="V183" i="11" s="1"/>
  <c r="CE183" i="11"/>
  <c r="BZ183" i="11"/>
  <c r="CD183" i="11" s="1"/>
  <c r="CF183" i="11"/>
  <c r="DJ183" i="11"/>
  <c r="DH183" i="11"/>
  <c r="DK183" i="11"/>
  <c r="DT183" i="11"/>
  <c r="DV183" i="11"/>
  <c r="DW183" i="11"/>
  <c r="U184" i="11"/>
  <c r="R184" i="11"/>
  <c r="V184" i="11"/>
  <c r="CE184" i="11"/>
  <c r="BZ184" i="11"/>
  <c r="CD184" i="11" s="1"/>
  <c r="CF184" i="11"/>
  <c r="DH184" i="11"/>
  <c r="DJ184" i="11"/>
  <c r="DK184" i="11" s="1"/>
  <c r="DV184" i="11"/>
  <c r="DT184" i="11"/>
  <c r="DW184" i="11"/>
  <c r="J186" i="11"/>
  <c r="H186" i="11"/>
  <c r="K186" i="11"/>
  <c r="AE186" i="11"/>
  <c r="AG186" i="11"/>
  <c r="AH186" i="11"/>
  <c r="AV186" i="11"/>
  <c r="AQ186" i="11"/>
  <c r="AU186" i="11" s="1"/>
  <c r="AW186" i="11" s="1"/>
  <c r="BI186" i="11"/>
  <c r="BL186" i="11" s="1"/>
  <c r="EF186" i="11"/>
  <c r="ED186" i="11"/>
  <c r="EG186" i="11"/>
  <c r="H187" i="11"/>
  <c r="J187" i="11"/>
  <c r="K187" i="11" s="1"/>
  <c r="AG187" i="11"/>
  <c r="AE187" i="11"/>
  <c r="AH187" i="11"/>
  <c r="AV187" i="11"/>
  <c r="AQ187" i="11"/>
  <c r="AU187" i="11" s="1"/>
  <c r="AW187" i="11" s="1"/>
  <c r="BI187" i="11"/>
  <c r="BM187" i="11" s="1"/>
  <c r="BN187" i="11" s="1"/>
  <c r="ED187" i="11"/>
  <c r="EF187" i="11"/>
  <c r="EG187" i="11"/>
  <c r="H189" i="11"/>
  <c r="J189" i="11"/>
  <c r="K189" i="11" s="1"/>
  <c r="AG189" i="11"/>
  <c r="AE189" i="11"/>
  <c r="AH189" i="11"/>
  <c r="AV189" i="11"/>
  <c r="AQ189" i="11"/>
  <c r="AU189" i="11" s="1"/>
  <c r="AW189" i="11" s="1"/>
  <c r="BI189" i="11"/>
  <c r="BM189" i="11" s="1"/>
  <c r="BN189" i="11" s="1"/>
  <c r="ED189" i="11"/>
  <c r="EF189" i="11"/>
  <c r="EG189" i="11"/>
  <c r="R191" i="11"/>
  <c r="U191" i="11"/>
  <c r="V191" i="11" s="1"/>
  <c r="CE191" i="11"/>
  <c r="BZ191" i="11"/>
  <c r="CD191" i="11" s="1"/>
  <c r="CF191" i="11"/>
  <c r="DH191" i="11"/>
  <c r="DJ191" i="11"/>
  <c r="DK191" i="11" s="1"/>
  <c r="DV191" i="11"/>
  <c r="DT191" i="11"/>
  <c r="DW191" i="11"/>
  <c r="R192" i="11"/>
  <c r="U192" i="11"/>
  <c r="V192" i="11" s="1"/>
  <c r="CE192" i="11"/>
  <c r="BZ192" i="11"/>
  <c r="CD192" i="11" s="1"/>
  <c r="CF192" i="11"/>
  <c r="DH192" i="11"/>
  <c r="DJ192" i="11"/>
  <c r="DK192" i="11" s="1"/>
  <c r="DV192" i="11"/>
  <c r="DT192" i="11"/>
  <c r="DW192" i="11"/>
  <c r="U194" i="11"/>
  <c r="R194" i="11"/>
  <c r="V194" i="11"/>
  <c r="CE194" i="11"/>
  <c r="BZ194" i="11"/>
  <c r="CD194" i="11" s="1"/>
  <c r="CF194" i="11"/>
  <c r="DJ194" i="11"/>
  <c r="DH194" i="11"/>
  <c r="DK194" i="11"/>
  <c r="DT194" i="11"/>
  <c r="DV194" i="11"/>
  <c r="DW194" i="11"/>
  <c r="U195" i="11"/>
  <c r="R195" i="11"/>
  <c r="V195" i="11"/>
  <c r="CE195" i="11"/>
  <c r="BZ195" i="11"/>
  <c r="CD195" i="11" s="1"/>
  <c r="CF195" i="11"/>
  <c r="DJ195" i="11"/>
  <c r="DH195" i="11"/>
  <c r="DK195" i="11"/>
  <c r="DT195" i="11"/>
  <c r="DV195" i="11"/>
  <c r="DW195" i="11"/>
  <c r="U196" i="11"/>
  <c r="R196" i="11"/>
  <c r="V196" i="11"/>
  <c r="CE196" i="11"/>
  <c r="BZ196" i="11"/>
  <c r="CD196" i="11" s="1"/>
  <c r="CF196" i="11"/>
  <c r="DJ196" i="11"/>
  <c r="DH196" i="11"/>
  <c r="DK196" i="11"/>
  <c r="DT196" i="11"/>
  <c r="DV196" i="11"/>
  <c r="DW196" i="11"/>
  <c r="U197" i="11"/>
  <c r="R197" i="11"/>
  <c r="V197" i="11"/>
  <c r="CE197" i="11"/>
  <c r="BZ197" i="11"/>
  <c r="CD197" i="11" s="1"/>
  <c r="CF197" i="11"/>
  <c r="DJ197" i="11"/>
  <c r="DH197" i="11"/>
  <c r="DK197" i="11"/>
  <c r="DT197" i="11"/>
  <c r="DV197" i="11"/>
  <c r="DW197" i="11"/>
  <c r="U198" i="11"/>
  <c r="R198" i="11"/>
  <c r="V198" i="11"/>
  <c r="CE198" i="11"/>
  <c r="BZ198" i="11"/>
  <c r="CD198" i="11" s="1"/>
  <c r="CF198" i="11"/>
  <c r="DJ198" i="11"/>
  <c r="DH198" i="11"/>
  <c r="DK198" i="11"/>
  <c r="DT198" i="11"/>
  <c r="DV198" i="11"/>
  <c r="DW198" i="11"/>
  <c r="U199" i="11"/>
  <c r="R199" i="11"/>
  <c r="V199" i="11"/>
  <c r="CE199" i="11"/>
  <c r="BZ199" i="11"/>
  <c r="CD199" i="11" s="1"/>
  <c r="CF199" i="11"/>
  <c r="DJ199" i="11"/>
  <c r="DH199" i="11"/>
  <c r="DK199" i="11"/>
  <c r="DT199" i="11"/>
  <c r="DV199" i="11"/>
  <c r="DW199" i="11"/>
  <c r="U200" i="11"/>
  <c r="R200" i="11"/>
  <c r="V200" i="11"/>
  <c r="CE200" i="11"/>
  <c r="BZ200" i="11"/>
  <c r="CD200" i="11" s="1"/>
  <c r="CF200" i="11"/>
  <c r="DJ200" i="11"/>
  <c r="DH200" i="11"/>
  <c r="DK200" i="11"/>
  <c r="DT200" i="11"/>
  <c r="DV200" i="11"/>
  <c r="DW200" i="11"/>
  <c r="U201" i="11"/>
  <c r="R201" i="11"/>
  <c r="V201" i="11"/>
  <c r="CE201" i="11"/>
  <c r="BZ201" i="11"/>
  <c r="CD201" i="11" s="1"/>
  <c r="CF201" i="11"/>
  <c r="DJ201" i="11"/>
  <c r="DH201" i="11"/>
  <c r="DK201" i="11"/>
  <c r="DT201" i="11"/>
  <c r="DV201" i="11"/>
  <c r="DW201" i="11"/>
  <c r="U202" i="11"/>
  <c r="R202" i="11"/>
  <c r="V202" i="11"/>
  <c r="CE202" i="11"/>
  <c r="BZ202" i="11"/>
  <c r="CD202" i="11" s="1"/>
  <c r="CF202" i="11"/>
  <c r="DJ202" i="11"/>
  <c r="DH202" i="11"/>
  <c r="DK202" i="11"/>
  <c r="DT202" i="11"/>
  <c r="DV202" i="11"/>
  <c r="DW202" i="11"/>
  <c r="U203" i="11"/>
  <c r="R203" i="11"/>
  <c r="V203" i="11"/>
  <c r="CE203" i="11"/>
  <c r="BZ203" i="11"/>
  <c r="CD203" i="11" s="1"/>
  <c r="CF203" i="11"/>
  <c r="DH203" i="11"/>
  <c r="DJ203" i="11"/>
  <c r="DK203" i="11" s="1"/>
  <c r="DV203" i="11"/>
  <c r="DT203" i="11"/>
  <c r="DW203" i="11"/>
  <c r="U204" i="11"/>
  <c r="BM204" i="11"/>
  <c r="BI204" i="11"/>
  <c r="BL204" i="11" s="1"/>
  <c r="BN204" i="11"/>
  <c r="EG204" i="11"/>
  <c r="J205" i="11"/>
  <c r="H205" i="11"/>
  <c r="K205" i="11"/>
  <c r="AE205" i="11"/>
  <c r="AG205" i="11"/>
  <c r="AH205" i="11" s="1"/>
  <c r="AQ205" i="11"/>
  <c r="AV205" i="11" s="1"/>
  <c r="BM205" i="11"/>
  <c r="BI205" i="11"/>
  <c r="BL205" i="11" s="1"/>
  <c r="BN205" i="11"/>
  <c r="EF205" i="11"/>
  <c r="ED205" i="11"/>
  <c r="EG205" i="11"/>
  <c r="AN86" i="15"/>
  <c r="AN22" i="3"/>
  <c r="AN24" i="3"/>
  <c r="AN26" i="3"/>
  <c r="AN37" i="3"/>
  <c r="AN63" i="3"/>
  <c r="AN70" i="3"/>
  <c r="AN72" i="3"/>
  <c r="AN74" i="3"/>
  <c r="AN78" i="3"/>
  <c r="AN153" i="3"/>
  <c r="AN160" i="3"/>
  <c r="AN164" i="3"/>
  <c r="AN167" i="3"/>
  <c r="AN171" i="3"/>
  <c r="AN174" i="3"/>
  <c r="AN177" i="3"/>
  <c r="AN181" i="3"/>
  <c r="AN207" i="3"/>
  <c r="AN249" i="3"/>
  <c r="AN253" i="3"/>
  <c r="AH95" i="6"/>
  <c r="AH130" i="6"/>
  <c r="AH176" i="6"/>
  <c r="AN28" i="3"/>
  <c r="AN76" i="3"/>
  <c r="AN80" i="3"/>
  <c r="AN82" i="3"/>
  <c r="AN108" i="3"/>
  <c r="AO125" i="3"/>
  <c r="AN146" i="3"/>
  <c r="AN155" i="3"/>
  <c r="AN157" i="3"/>
  <c r="AN163" i="3"/>
  <c r="AN165" i="3"/>
  <c r="AN166" i="3"/>
  <c r="AN169" i="3"/>
  <c r="AN179" i="3"/>
  <c r="AN188" i="3"/>
  <c r="AN209" i="3"/>
  <c r="AN215" i="3"/>
  <c r="AN219" i="3"/>
  <c r="AN235" i="3"/>
  <c r="AN237" i="3"/>
  <c r="AN251" i="3"/>
  <c r="AN255" i="3"/>
  <c r="AN257" i="3"/>
  <c r="AN259" i="3"/>
  <c r="AN261" i="3"/>
  <c r="AN41" i="3"/>
  <c r="AN43" i="3"/>
  <c r="AN46" i="3"/>
  <c r="AN49" i="3"/>
  <c r="AN54" i="3"/>
  <c r="AN56" i="3"/>
  <c r="AN58" i="3"/>
  <c r="AN64" i="3"/>
  <c r="AN68" i="3"/>
  <c r="AN71" i="3"/>
  <c r="AN73" i="3"/>
  <c r="AN75" i="3"/>
  <c r="AN77" i="3"/>
  <c r="AN79" i="3"/>
  <c r="AN81" i="3"/>
  <c r="AN83" i="3"/>
  <c r="AN87" i="3"/>
  <c r="AN89" i="3"/>
  <c r="AN91" i="3"/>
  <c r="AN93" i="3"/>
  <c r="AN95" i="3"/>
  <c r="AN97" i="3"/>
  <c r="AN117" i="3"/>
  <c r="AN120" i="3"/>
  <c r="AN127" i="3"/>
  <c r="AN130" i="3"/>
  <c r="AN132" i="3"/>
  <c r="AN133" i="3"/>
  <c r="AN134" i="3"/>
  <c r="AN136" i="3"/>
  <c r="AN138" i="3"/>
  <c r="AN140" i="3"/>
  <c r="AN149" i="3"/>
  <c r="AN161" i="3"/>
  <c r="AN162" i="3"/>
  <c r="AN168" i="3"/>
  <c r="AN170" i="3"/>
  <c r="AN186" i="3"/>
  <c r="AN190" i="3"/>
  <c r="AN192" i="3"/>
  <c r="AN194" i="3"/>
  <c r="AN198" i="3"/>
  <c r="AN200" i="3"/>
  <c r="AN203" i="3"/>
  <c r="AN217" i="3"/>
  <c r="AN221" i="3"/>
  <c r="AN228" i="3"/>
  <c r="AN229" i="3"/>
  <c r="AN231" i="3"/>
  <c r="AN240" i="3"/>
  <c r="AN243" i="3"/>
  <c r="AH16" i="6"/>
  <c r="AD17" i="3"/>
  <c r="M19" i="3"/>
  <c r="AH19" i="3"/>
  <c r="M23" i="3"/>
  <c r="AH25" i="3"/>
  <c r="M27" i="3"/>
  <c r="AH27" i="3"/>
  <c r="M29" i="3"/>
  <c r="AH29" i="3"/>
  <c r="AD32" i="3"/>
  <c r="AM32" i="3"/>
  <c r="AN32" i="3" s="1"/>
  <c r="M34" i="3"/>
  <c r="AO34" i="3"/>
  <c r="M38" i="3"/>
  <c r="AH38" i="3"/>
  <c r="M45" i="3"/>
  <c r="M48" i="3"/>
  <c r="AH48" i="3"/>
  <c r="AM52" i="3"/>
  <c r="AN52" i="3" s="1"/>
  <c r="AH55" i="3"/>
  <c r="AH57" i="3"/>
  <c r="M59" i="3"/>
  <c r="M66" i="3"/>
  <c r="AM66" i="3"/>
  <c r="AN66" i="3" s="1"/>
  <c r="AH67" i="3"/>
  <c r="M84" i="3"/>
  <c r="AH84" i="3"/>
  <c r="AP86" i="3"/>
  <c r="M88" i="3"/>
  <c r="AH88" i="3"/>
  <c r="M92" i="3"/>
  <c r="AH92" i="3"/>
  <c r="M94" i="3"/>
  <c r="AH94" i="3"/>
  <c r="AH100" i="3"/>
  <c r="AM103" i="3"/>
  <c r="AN103" i="3" s="1"/>
  <c r="M105" i="3"/>
  <c r="M106" i="3"/>
  <c r="AH109" i="3"/>
  <c r="AL109" i="3"/>
  <c r="AD113" i="3"/>
  <c r="AM113" i="3"/>
  <c r="AN113" i="3" s="1"/>
  <c r="AO113" i="3"/>
  <c r="AD115" i="3"/>
  <c r="AO115" i="3"/>
  <c r="M119" i="3"/>
  <c r="AH119" i="3"/>
  <c r="M121" i="3"/>
  <c r="AD125" i="3"/>
  <c r="M131" i="3"/>
  <c r="M133" i="3"/>
  <c r="M135" i="3"/>
  <c r="M137" i="3"/>
  <c r="AH139" i="3"/>
  <c r="AH141" i="3"/>
  <c r="AD143" i="3"/>
  <c r="M147" i="3"/>
  <c r="AH147" i="3"/>
  <c r="AH150" i="3"/>
  <c r="M154" i="3"/>
  <c r="AH154" i="3"/>
  <c r="M156" i="3"/>
  <c r="AH156" i="3"/>
  <c r="M158" i="3"/>
  <c r="AH158" i="3"/>
  <c r="M172" i="3"/>
  <c r="M176" i="3"/>
  <c r="AH178" i="3"/>
  <c r="AL180" i="3"/>
  <c r="AH182" i="3"/>
  <c r="AD184" i="3"/>
  <c r="AO184" i="3"/>
  <c r="AM186" i="3"/>
  <c r="M189" i="3"/>
  <c r="AH189" i="3"/>
  <c r="AH191" i="3"/>
  <c r="AL191" i="3"/>
  <c r="M193" i="3"/>
  <c r="AL193" i="3"/>
  <c r="M211" i="3"/>
  <c r="AH211" i="3"/>
  <c r="AD213" i="3"/>
  <c r="AM213" i="3"/>
  <c r="AN213" i="3" s="1"/>
  <c r="AO213" i="3"/>
  <c r="AH214" i="3"/>
  <c r="AH216" i="3"/>
  <c r="AH218" i="3"/>
  <c r="AH220" i="3"/>
  <c r="M223" i="3"/>
  <c r="M230" i="3"/>
  <c r="M232" i="3"/>
  <c r="AD232" i="3"/>
  <c r="AO232" i="3"/>
  <c r="AH234" i="3"/>
  <c r="AL234" i="3"/>
  <c r="M236" i="3"/>
  <c r="M238" i="3"/>
  <c r="AD238" i="3"/>
  <c r="AM238" i="3"/>
  <c r="AN238" i="3" s="1"/>
  <c r="AH239" i="3"/>
  <c r="AH241" i="3"/>
  <c r="M244" i="3"/>
  <c r="M246" i="3"/>
  <c r="AH248" i="3"/>
  <c r="M250" i="3"/>
  <c r="AL250" i="3"/>
  <c r="M252" i="3"/>
  <c r="AH252" i="3"/>
  <c r="AL252" i="3"/>
  <c r="M254" i="3"/>
  <c r="M256" i="3"/>
  <c r="AH258" i="3"/>
  <c r="M260" i="3"/>
  <c r="M262" i="3"/>
  <c r="AM262" i="3"/>
  <c r="AN262" i="3" s="1"/>
  <c r="AB263" i="3"/>
  <c r="AO13" i="5"/>
  <c r="AM14" i="5"/>
  <c r="AN14" i="5" s="1"/>
  <c r="AO14" i="5"/>
  <c r="AM16" i="5"/>
  <c r="AN16" i="5" s="1"/>
  <c r="AH31" i="5"/>
  <c r="AH33" i="5"/>
  <c r="AH34" i="5"/>
  <c r="Y35" i="5"/>
  <c r="AM35" i="5"/>
  <c r="AK44" i="5"/>
  <c r="AI44" i="5"/>
  <c r="AN49" i="5"/>
  <c r="AH50" i="5"/>
  <c r="AO51" i="5"/>
  <c r="U52" i="5"/>
  <c r="H52" i="5"/>
  <c r="U53" i="5"/>
  <c r="H53" i="5"/>
  <c r="U56" i="5"/>
  <c r="H56" i="5"/>
  <c r="U59" i="5"/>
  <c r="H59" i="5"/>
  <c r="AO64" i="5"/>
  <c r="AP65" i="5"/>
  <c r="AD65" i="5"/>
  <c r="AH66" i="5"/>
  <c r="Y66" i="5"/>
  <c r="AH67" i="5"/>
  <c r="Y67" i="5"/>
  <c r="AM67" i="5"/>
  <c r="Y75" i="5"/>
  <c r="AM75" i="5"/>
  <c r="AO77" i="5"/>
  <c r="U84" i="5"/>
  <c r="H84" i="5"/>
  <c r="U87" i="5"/>
  <c r="H87" i="5"/>
  <c r="AO90" i="5"/>
  <c r="AO91" i="5"/>
  <c r="AN95" i="5"/>
  <c r="Y114" i="5"/>
  <c r="AH116" i="5"/>
  <c r="Y116" i="5"/>
  <c r="AH117" i="5"/>
  <c r="AM119" i="5"/>
  <c r="AN119" i="5" s="1"/>
  <c r="AD119" i="5"/>
  <c r="AO119" i="5" s="1"/>
  <c r="Y119" i="5"/>
  <c r="AN120" i="5"/>
  <c r="AN122" i="5"/>
  <c r="U142" i="5"/>
  <c r="H142" i="5"/>
  <c r="AO144" i="5"/>
  <c r="U150" i="5"/>
  <c r="H150" i="5"/>
  <c r="AL159" i="5"/>
  <c r="Y159" i="5"/>
  <c r="Y163" i="5"/>
  <c r="AM163" i="5"/>
  <c r="AL167" i="5"/>
  <c r="Y167" i="5"/>
  <c r="AM167" i="5"/>
  <c r="AN182" i="5"/>
  <c r="U187" i="5"/>
  <c r="H187" i="5"/>
  <c r="U188" i="5"/>
  <c r="H188" i="5"/>
  <c r="AO188" i="5"/>
  <c r="U190" i="5"/>
  <c r="H190" i="5"/>
  <c r="U193" i="5"/>
  <c r="H193" i="5"/>
  <c r="AO195" i="5"/>
  <c r="U200" i="5"/>
  <c r="H200" i="5"/>
  <c r="AO204" i="5"/>
  <c r="U205" i="5"/>
  <c r="H205" i="5"/>
  <c r="U208" i="5"/>
  <c r="H208" i="5"/>
  <c r="AO208" i="5"/>
  <c r="AO213" i="5"/>
  <c r="Y215" i="5"/>
  <c r="U218" i="5"/>
  <c r="H218" i="5"/>
  <c r="AO218" i="5"/>
  <c r="U221" i="5"/>
  <c r="H221" i="5"/>
  <c r="AO228" i="5"/>
  <c r="AH240" i="5"/>
  <c r="AM241" i="5"/>
  <c r="AD241" i="5"/>
  <c r="AO241" i="5" s="1"/>
  <c r="Y241" i="5"/>
  <c r="AK242" i="5"/>
  <c r="AI242" i="5"/>
  <c r="AN243" i="5"/>
  <c r="AH246" i="5"/>
  <c r="AL246" i="5"/>
  <c r="Y246" i="5"/>
  <c r="AM246" i="5"/>
  <c r="AH248" i="5"/>
  <c r="Y248" i="5"/>
  <c r="AH249" i="5"/>
  <c r="AL249" i="5"/>
  <c r="Y249" i="5"/>
  <c r="AM249" i="5"/>
  <c r="AH252" i="5"/>
  <c r="AH254" i="5"/>
  <c r="AL255" i="5"/>
  <c r="Y255" i="5"/>
  <c r="AM255" i="5"/>
  <c r="AH257" i="5"/>
  <c r="Y257" i="5"/>
  <c r="AH258" i="5"/>
  <c r="Y258" i="5"/>
  <c r="AM259" i="5"/>
  <c r="AD259" i="5"/>
  <c r="AO259" i="5" s="1"/>
  <c r="Y259" i="5"/>
  <c r="G260" i="5"/>
  <c r="Y37" i="6"/>
  <c r="AK38" i="6" s="1"/>
  <c r="Y39" i="6"/>
  <c r="AK40" i="6" s="1"/>
  <c r="AH42" i="6"/>
  <c r="Y43" i="6"/>
  <c r="AK44" i="6" s="1"/>
  <c r="U45" i="6"/>
  <c r="H45" i="6"/>
  <c r="AL49" i="6"/>
  <c r="Y49" i="6"/>
  <c r="AK50" i="6" s="1"/>
  <c r="U57" i="6"/>
  <c r="H57" i="6"/>
  <c r="AH66" i="6"/>
  <c r="AH67" i="6"/>
  <c r="Y69" i="6"/>
  <c r="AK70" i="6" s="1"/>
  <c r="AH77" i="6"/>
  <c r="AH81" i="6"/>
  <c r="AH83" i="6"/>
  <c r="Y87" i="6"/>
  <c r="AK88" i="6" s="1"/>
  <c r="Y89" i="6"/>
  <c r="AK90" i="6" s="1"/>
  <c r="Y91" i="6"/>
  <c r="AK92" i="6" s="1"/>
  <c r="Y101" i="6"/>
  <c r="AK102" i="6" s="1"/>
  <c r="AH116" i="6"/>
  <c r="U117" i="6"/>
  <c r="H117" i="6"/>
  <c r="Y119" i="6"/>
  <c r="AK120" i="6" s="1"/>
  <c r="Y123" i="6"/>
  <c r="AK124" i="6" s="1"/>
  <c r="AH133" i="6"/>
  <c r="AH141" i="6"/>
  <c r="Y153" i="6"/>
  <c r="AK154" i="6" s="1"/>
  <c r="U155" i="6"/>
  <c r="H155" i="6"/>
  <c r="AH157" i="6"/>
  <c r="AH162" i="6"/>
  <c r="AH164" i="6"/>
  <c r="AH170" i="6"/>
  <c r="AM172" i="6"/>
  <c r="U174" i="6"/>
  <c r="H174" i="6"/>
  <c r="Y176" i="6"/>
  <c r="AK177" i="6" s="1"/>
  <c r="AM176" i="6"/>
  <c r="U178" i="6"/>
  <c r="H178" i="6"/>
  <c r="AH179" i="6"/>
  <c r="AL180" i="6"/>
  <c r="Y180" i="6"/>
  <c r="AK181" i="6" s="1"/>
  <c r="AH180" i="6"/>
  <c r="AM180" i="6"/>
  <c r="U182" i="6"/>
  <c r="H182" i="6"/>
  <c r="AH183" i="6"/>
  <c r="AH184" i="6"/>
  <c r="AH186" i="6"/>
  <c r="Y188" i="6"/>
  <c r="AK189" i="6" s="1"/>
  <c r="AH188" i="6"/>
  <c r="AM188" i="6"/>
  <c r="U190" i="6"/>
  <c r="H190" i="6"/>
  <c r="AH191" i="6"/>
  <c r="Y192" i="6"/>
  <c r="AK193" i="6" s="1"/>
  <c r="AH192" i="6"/>
  <c r="AM192" i="6"/>
  <c r="U194" i="6"/>
  <c r="H194" i="6"/>
  <c r="Y196" i="6"/>
  <c r="AK197" i="6" s="1"/>
  <c r="AH196" i="6"/>
  <c r="AM196" i="6"/>
  <c r="U198" i="6"/>
  <c r="H198" i="6"/>
  <c r="U200" i="6"/>
  <c r="H200" i="6"/>
  <c r="Y202" i="6"/>
  <c r="AK203" i="6" s="1"/>
  <c r="AH202" i="6"/>
  <c r="AM202" i="6"/>
  <c r="U204" i="6"/>
  <c r="H204" i="6"/>
  <c r="AH206" i="6"/>
  <c r="Y207" i="6"/>
  <c r="AK208" i="6" s="1"/>
  <c r="AH207" i="6"/>
  <c r="AM207" i="6"/>
  <c r="U209" i="6"/>
  <c r="H209" i="6"/>
  <c r="Y211" i="6"/>
  <c r="AK212" i="6" s="1"/>
  <c r="AH211" i="6"/>
  <c r="AM211" i="6"/>
  <c r="AH213" i="6"/>
  <c r="Y215" i="6"/>
  <c r="AK216" i="6" s="1"/>
  <c r="AH215" i="6"/>
  <c r="AM215" i="6"/>
  <c r="AH218" i="6"/>
  <c r="Y219" i="6"/>
  <c r="AK220" i="6" s="1"/>
  <c r="AH219" i="6"/>
  <c r="AM219" i="6"/>
  <c r="U221" i="6"/>
  <c r="H221" i="6"/>
  <c r="Y223" i="6"/>
  <c r="AK224" i="6" s="1"/>
  <c r="AH223" i="6"/>
  <c r="AM223" i="6"/>
  <c r="AH226" i="6"/>
  <c r="Y230" i="6"/>
  <c r="AK231" i="6" s="1"/>
  <c r="AH230" i="6"/>
  <c r="AM230" i="6"/>
  <c r="U232" i="6"/>
  <c r="H232" i="6"/>
  <c r="AL234" i="6"/>
  <c r="Y234" i="6"/>
  <c r="AK235" i="6" s="1"/>
  <c r="AH234" i="6"/>
  <c r="AM234" i="6"/>
  <c r="U236" i="6"/>
  <c r="H236" i="6"/>
  <c r="AH237" i="6"/>
  <c r="Y238" i="6"/>
  <c r="AK239" i="6" s="1"/>
  <c r="AH238" i="6"/>
  <c r="AM238" i="6"/>
  <c r="Y239" i="6"/>
  <c r="AK240" i="6" s="1"/>
  <c r="AM239" i="6"/>
  <c r="U241" i="6"/>
  <c r="H241" i="6"/>
  <c r="Y243" i="6"/>
  <c r="AK244" i="6" s="1"/>
  <c r="AH243" i="6"/>
  <c r="AM243" i="6"/>
  <c r="AH248" i="6"/>
  <c r="U249" i="6"/>
  <c r="H249" i="6"/>
  <c r="AH250" i="6"/>
  <c r="Y251" i="6"/>
  <c r="AK252" i="6" s="1"/>
  <c r="AH251" i="6"/>
  <c r="AM251" i="6"/>
  <c r="U253" i="6"/>
  <c r="H253" i="6"/>
  <c r="AH254" i="6"/>
  <c r="AL255" i="6"/>
  <c r="Y255" i="6"/>
  <c r="AK256" i="6" s="1"/>
  <c r="AH255" i="6"/>
  <c r="AM255" i="6"/>
  <c r="U257" i="6"/>
  <c r="H257" i="6"/>
  <c r="AH258" i="6"/>
  <c r="AL259" i="6"/>
  <c r="Y259" i="6"/>
  <c r="AK260" i="6" s="1"/>
  <c r="AH259" i="6"/>
  <c r="AM259" i="6"/>
  <c r="U261" i="6"/>
  <c r="H261" i="6"/>
  <c r="AH262" i="6"/>
  <c r="CH262" i="7"/>
  <c r="CI5" i="7"/>
  <c r="CI262" i="7" s="1"/>
  <c r="CX5" i="7"/>
  <c r="CX262" i="7" s="1"/>
  <c r="CS262" i="7"/>
  <c r="C18" i="23"/>
  <c r="C18" i="22"/>
  <c r="C18" i="24"/>
  <c r="C18" i="21"/>
  <c r="C18" i="20"/>
  <c r="C18" i="19"/>
  <c r="C18" i="18"/>
  <c r="C18" i="17"/>
  <c r="C18" i="16"/>
  <c r="C17" i="14"/>
  <c r="C17" i="15"/>
  <c r="C17" i="9"/>
  <c r="C17" i="8"/>
  <c r="C17" i="10"/>
  <c r="CD6" i="7"/>
  <c r="C17" i="6"/>
  <c r="AT6" i="7"/>
  <c r="C21" i="23"/>
  <c r="C21" i="22"/>
  <c r="C21" i="24"/>
  <c r="C21" i="21"/>
  <c r="C21" i="20"/>
  <c r="C21" i="19"/>
  <c r="C21" i="18"/>
  <c r="C21" i="17"/>
  <c r="C21" i="16"/>
  <c r="C20" i="15"/>
  <c r="C20" i="14"/>
  <c r="C20" i="10"/>
  <c r="CD9" i="7"/>
  <c r="C20" i="9"/>
  <c r="C20" i="8"/>
  <c r="AT9" i="7"/>
  <c r="C24" i="23"/>
  <c r="C24" i="22"/>
  <c r="C24" i="24"/>
  <c r="C24" i="21"/>
  <c r="C24" i="20"/>
  <c r="C24" i="19"/>
  <c r="C24" i="18"/>
  <c r="C24" i="17"/>
  <c r="C24" i="16"/>
  <c r="C23" i="15"/>
  <c r="C23" i="14"/>
  <c r="C23" i="9"/>
  <c r="C23" i="8"/>
  <c r="C23" i="10"/>
  <c r="CD12" i="7"/>
  <c r="C23" i="6"/>
  <c r="AT12" i="7"/>
  <c r="C26" i="23"/>
  <c r="C26" i="22"/>
  <c r="C26" i="24"/>
  <c r="C26" i="21"/>
  <c r="C26" i="20"/>
  <c r="C26" i="19"/>
  <c r="C26" i="18"/>
  <c r="C26" i="17"/>
  <c r="C26" i="16"/>
  <c r="C25" i="15"/>
  <c r="C25" i="14"/>
  <c r="C25" i="9"/>
  <c r="C25" i="8"/>
  <c r="CD14" i="7"/>
  <c r="C25" i="6"/>
  <c r="C25" i="10"/>
  <c r="AT14" i="7"/>
  <c r="C39" i="24"/>
  <c r="C39" i="23"/>
  <c r="C39" i="22"/>
  <c r="C39" i="21"/>
  <c r="C39" i="20"/>
  <c r="C39" i="19"/>
  <c r="C39" i="18"/>
  <c r="C39" i="17"/>
  <c r="C37" i="15"/>
  <c r="C39" i="16"/>
  <c r="C37" i="14"/>
  <c r="C37" i="10"/>
  <c r="CD27" i="7"/>
  <c r="C37" i="9"/>
  <c r="C37" i="8"/>
  <c r="AT27" i="7"/>
  <c r="CY28" i="7"/>
  <c r="CY29" i="7"/>
  <c r="AH42" i="8"/>
  <c r="AH48" i="8"/>
  <c r="AH52" i="8"/>
  <c r="CY51" i="7"/>
  <c r="CY52" i="7"/>
  <c r="CY53" i="7"/>
  <c r="CY57" i="7"/>
  <c r="CY58" i="7"/>
  <c r="CY59" i="7"/>
  <c r="CY60" i="7"/>
  <c r="CY61" i="7"/>
  <c r="CY62" i="7"/>
  <c r="CY63" i="7"/>
  <c r="CY64" i="7"/>
  <c r="CY65" i="7"/>
  <c r="CY66" i="7"/>
  <c r="CY67" i="7"/>
  <c r="CY68" i="7"/>
  <c r="CY69" i="7"/>
  <c r="CY70" i="7"/>
  <c r="CY71" i="7"/>
  <c r="CY72" i="7"/>
  <c r="CY73" i="7"/>
  <c r="CY74" i="7"/>
  <c r="CY75" i="7"/>
  <c r="CY81" i="7"/>
  <c r="CY82" i="7"/>
  <c r="CY83" i="7"/>
  <c r="CY84" i="7"/>
  <c r="CY85" i="7"/>
  <c r="CY86" i="7"/>
  <c r="CY87" i="7"/>
  <c r="CY88" i="7"/>
  <c r="AH105" i="9"/>
  <c r="CY104" i="7"/>
  <c r="CY105" i="7"/>
  <c r="CY106" i="7"/>
  <c r="CY107" i="7"/>
  <c r="CY108" i="7"/>
  <c r="CY109" i="7"/>
  <c r="CY112" i="7"/>
  <c r="AH117" i="9"/>
  <c r="CY115" i="7"/>
  <c r="CY116" i="7"/>
  <c r="CY118" i="7"/>
  <c r="AH134" i="9"/>
  <c r="AH136" i="9"/>
  <c r="AH138" i="9"/>
  <c r="AH140" i="9"/>
  <c r="AH142" i="9"/>
  <c r="CY157" i="7"/>
  <c r="CY158" i="7"/>
  <c r="CY159" i="7"/>
  <c r="CY160" i="7"/>
  <c r="CY161" i="7"/>
  <c r="CY162" i="7"/>
  <c r="CY163" i="7"/>
  <c r="CY164" i="7"/>
  <c r="AH218" i="9"/>
  <c r="BL5" i="11"/>
  <c r="BL13" i="11"/>
  <c r="M17" i="3"/>
  <c r="AM17" i="3"/>
  <c r="AN17" i="3" s="1"/>
  <c r="AH23" i="3"/>
  <c r="M25" i="3"/>
  <c r="AL30" i="3"/>
  <c r="AO32" i="3"/>
  <c r="AM34" i="3"/>
  <c r="AN34" i="3" s="1"/>
  <c r="M36" i="3"/>
  <c r="AH36" i="3"/>
  <c r="M42" i="3"/>
  <c r="AH42" i="3"/>
  <c r="AH45" i="3"/>
  <c r="M50" i="3"/>
  <c r="AH50" i="3"/>
  <c r="AD52" i="3"/>
  <c r="AO52" i="3"/>
  <c r="AH53" i="3"/>
  <c r="M55" i="3"/>
  <c r="M57" i="3"/>
  <c r="AH59" i="3"/>
  <c r="AD62" i="3"/>
  <c r="AM62" i="3"/>
  <c r="AN62" i="3" s="1"/>
  <c r="AO62" i="3"/>
  <c r="AD66" i="3"/>
  <c r="AO66" i="3" s="1"/>
  <c r="M69" i="3"/>
  <c r="AH69" i="3"/>
  <c r="AL69" i="3"/>
  <c r="AL84" i="3"/>
  <c r="M90" i="3"/>
  <c r="AH90" i="3"/>
  <c r="M97" i="3"/>
  <c r="AH97" i="3"/>
  <c r="AD99" i="3"/>
  <c r="AO99" i="3" s="1"/>
  <c r="AM99" i="3"/>
  <c r="AN99" i="3" s="1"/>
  <c r="AD101" i="3"/>
  <c r="AO101" i="3" s="1"/>
  <c r="AM101" i="3"/>
  <c r="AN101" i="3" s="1"/>
  <c r="AH102" i="3"/>
  <c r="AD103" i="3"/>
  <c r="AO103" i="3" s="1"/>
  <c r="AD105" i="3"/>
  <c r="AO105" i="3" s="1"/>
  <c r="AM105" i="3"/>
  <c r="AN105" i="3" s="1"/>
  <c r="AH106" i="3"/>
  <c r="M109" i="3"/>
  <c r="AL110" i="3"/>
  <c r="AL111" i="3"/>
  <c r="M115" i="3"/>
  <c r="AM115" i="3"/>
  <c r="AN115" i="3" s="1"/>
  <c r="AH116" i="3"/>
  <c r="AH121" i="3"/>
  <c r="M129" i="3"/>
  <c r="AH129" i="3"/>
  <c r="AH131" i="3"/>
  <c r="M134" i="3"/>
  <c r="AH135" i="3"/>
  <c r="AH137" i="3"/>
  <c r="M139" i="3"/>
  <c r="M141" i="3"/>
  <c r="AM143" i="3"/>
  <c r="AN143" i="3" s="1"/>
  <c r="AO143" i="3"/>
  <c r="M145" i="3"/>
  <c r="AH145" i="3"/>
  <c r="M150" i="3"/>
  <c r="AH172" i="3"/>
  <c r="AH176" i="3"/>
  <c r="M178" i="3"/>
  <c r="M180" i="3"/>
  <c r="AH180" i="3"/>
  <c r="M182" i="3"/>
  <c r="AM184" i="3"/>
  <c r="AN184" i="3" s="1"/>
  <c r="AH185" i="3"/>
  <c r="AD186" i="3"/>
  <c r="AO186" i="3"/>
  <c r="AH187" i="3"/>
  <c r="M191" i="3"/>
  <c r="AH193" i="3"/>
  <c r="M196" i="3"/>
  <c r="AH196" i="3"/>
  <c r="M199" i="3"/>
  <c r="AH199" i="3"/>
  <c r="M202" i="3"/>
  <c r="AH202" i="3"/>
  <c r="M204" i="3"/>
  <c r="AH204" i="3"/>
  <c r="M208" i="3"/>
  <c r="AH208" i="3"/>
  <c r="AH223" i="3"/>
  <c r="AH230" i="3"/>
  <c r="AM232" i="3"/>
  <c r="AN232" i="3" s="1"/>
  <c r="M234" i="3"/>
  <c r="AH236" i="3"/>
  <c r="AO238" i="3"/>
  <c r="M241" i="3"/>
  <c r="AL241" i="3"/>
  <c r="AM244" i="3"/>
  <c r="AN244" i="3" s="1"/>
  <c r="AO244" i="3"/>
  <c r="AD246" i="3"/>
  <c r="AM246" i="3"/>
  <c r="AN246" i="3" s="1"/>
  <c r="AO246" i="3"/>
  <c r="M248" i="3"/>
  <c r="AL248" i="3"/>
  <c r="AH250" i="3"/>
  <c r="AH254" i="3"/>
  <c r="AH256" i="3"/>
  <c r="M258" i="3"/>
  <c r="AH260" i="3"/>
  <c r="AD262" i="3"/>
  <c r="AO262" i="3" s="1"/>
  <c r="AM13" i="5"/>
  <c r="AO16" i="5"/>
  <c r="AH17" i="5"/>
  <c r="AN29" i="5"/>
  <c r="Y31" i="5"/>
  <c r="AM31" i="5"/>
  <c r="Y33" i="5"/>
  <c r="AM33" i="5"/>
  <c r="Y34" i="5"/>
  <c r="AH35" i="5"/>
  <c r="AM36" i="5"/>
  <c r="AD36" i="5"/>
  <c r="AO36" i="5" s="1"/>
  <c r="Y36" i="5"/>
  <c r="AK37" i="5"/>
  <c r="AI37" i="5"/>
  <c r="U51" i="5"/>
  <c r="H51" i="5"/>
  <c r="AO52" i="5"/>
  <c r="AO53" i="5"/>
  <c r="U54" i="5"/>
  <c r="H54" i="5"/>
  <c r="AO54" i="5"/>
  <c r="U55" i="5"/>
  <c r="H55" i="5"/>
  <c r="AO55" i="5"/>
  <c r="AO56" i="5"/>
  <c r="AO58" i="5"/>
  <c r="AN65" i="5"/>
  <c r="AM66" i="5"/>
  <c r="AO69" i="5"/>
  <c r="Y71" i="5"/>
  <c r="AO73" i="5"/>
  <c r="AL79" i="5"/>
  <c r="AN79" i="5" s="1"/>
  <c r="Y79" i="5"/>
  <c r="AO84" i="5"/>
  <c r="U85" i="5"/>
  <c r="H85" i="5"/>
  <c r="AO85" i="5"/>
  <c r="U86" i="5"/>
  <c r="H86" i="5"/>
  <c r="AO86" i="5"/>
  <c r="AO87" i="5"/>
  <c r="U88" i="5"/>
  <c r="H88" i="5"/>
  <c r="AO88" i="5"/>
  <c r="U89" i="5"/>
  <c r="H89" i="5"/>
  <c r="AO89" i="5"/>
  <c r="U90" i="5"/>
  <c r="H90" i="5"/>
  <c r="U91" i="5"/>
  <c r="H91" i="5"/>
  <c r="U92" i="5"/>
  <c r="H92" i="5"/>
  <c r="AO92" i="5"/>
  <c r="AH96" i="5"/>
  <c r="AN97" i="5"/>
  <c r="AH98" i="5"/>
  <c r="AN99" i="5"/>
  <c r="AH100" i="5"/>
  <c r="U102" i="5"/>
  <c r="H102" i="5"/>
  <c r="AK104" i="5"/>
  <c r="AI104" i="5"/>
  <c r="AO107" i="5"/>
  <c r="AN110" i="5"/>
  <c r="AH112" i="5"/>
  <c r="AL112" i="5"/>
  <c r="Y112" i="5"/>
  <c r="AM112" i="5"/>
  <c r="AN112" i="5" s="1"/>
  <c r="AN113" i="5"/>
  <c r="AH114" i="5"/>
  <c r="AM114" i="5"/>
  <c r="AM116" i="5"/>
  <c r="Y117" i="5"/>
  <c r="AH118" i="5"/>
  <c r="Y118" i="5"/>
  <c r="AM121" i="5"/>
  <c r="AN121" i="5" s="1"/>
  <c r="AD121" i="5"/>
  <c r="AO121" i="5" s="1"/>
  <c r="Y121" i="5"/>
  <c r="AP122" i="5"/>
  <c r="AD122" i="5"/>
  <c r="AM123" i="5"/>
  <c r="AN123" i="5" s="1"/>
  <c r="AD123" i="5"/>
  <c r="AO123" i="5" s="1"/>
  <c r="Y123" i="5"/>
  <c r="AN139" i="5"/>
  <c r="AH140" i="5"/>
  <c r="AO142" i="5"/>
  <c r="U143" i="5"/>
  <c r="H143" i="5"/>
  <c r="AO143" i="5"/>
  <c r="U144" i="5"/>
  <c r="H144" i="5"/>
  <c r="U145" i="5"/>
  <c r="H145" i="5"/>
  <c r="AO150" i="5"/>
  <c r="U151" i="5"/>
  <c r="H151" i="5"/>
  <c r="AO151" i="5"/>
  <c r="U152" i="5"/>
  <c r="H152" i="5"/>
  <c r="AO152" i="5"/>
  <c r="U153" i="5"/>
  <c r="H153" i="5"/>
  <c r="AO153" i="5"/>
  <c r="U154" i="5"/>
  <c r="H154" i="5"/>
  <c r="AO154" i="5"/>
  <c r="U155" i="5"/>
  <c r="H155" i="5"/>
  <c r="AO155" i="5"/>
  <c r="U157" i="5"/>
  <c r="H157" i="5"/>
  <c r="AO157" i="5"/>
  <c r="AM159" i="5"/>
  <c r="AN159" i="5" s="1"/>
  <c r="AO161" i="5"/>
  <c r="AO165" i="5"/>
  <c r="AN167" i="5"/>
  <c r="AK172" i="5"/>
  <c r="AI172" i="5"/>
  <c r="AO183" i="5"/>
  <c r="AM183" i="5"/>
  <c r="Y183" i="5"/>
  <c r="AH183" i="5"/>
  <c r="U185" i="5"/>
  <c r="H185" i="5"/>
  <c r="AO185" i="5"/>
  <c r="U186" i="5"/>
  <c r="H186" i="5"/>
  <c r="AO186" i="5"/>
  <c r="AO187" i="5"/>
  <c r="U189" i="5"/>
  <c r="H189" i="5"/>
  <c r="AO189" i="5"/>
  <c r="AO190" i="5"/>
  <c r="U191" i="5"/>
  <c r="H191" i="5"/>
  <c r="AO191" i="5"/>
  <c r="AO193" i="5"/>
  <c r="U195" i="5"/>
  <c r="H195" i="5"/>
  <c r="U196" i="5"/>
  <c r="H196" i="5"/>
  <c r="AO196" i="5"/>
  <c r="U197" i="5"/>
  <c r="H197" i="5"/>
  <c r="AO197" i="5"/>
  <c r="U199" i="5"/>
  <c r="H199" i="5"/>
  <c r="AO199" i="5"/>
  <c r="AO200" i="5"/>
  <c r="U201" i="5"/>
  <c r="H201" i="5"/>
  <c r="AO201" i="5"/>
  <c r="U204" i="5"/>
  <c r="H204" i="5"/>
  <c r="AO205" i="5"/>
  <c r="U206" i="5"/>
  <c r="H206" i="5"/>
  <c r="AO206" i="5"/>
  <c r="U209" i="5"/>
  <c r="H209" i="5"/>
  <c r="AM210" i="5"/>
  <c r="AD210" i="5"/>
  <c r="AO210" i="5" s="1"/>
  <c r="Y210" i="5"/>
  <c r="AM215" i="5"/>
  <c r="AO217" i="5"/>
  <c r="U220" i="5"/>
  <c r="H220" i="5"/>
  <c r="AO220" i="5"/>
  <c r="AO221" i="5"/>
  <c r="U223" i="5"/>
  <c r="H223" i="5"/>
  <c r="AO226" i="5"/>
  <c r="U227" i="5"/>
  <c r="H227" i="5"/>
  <c r="AO227" i="5"/>
  <c r="U228" i="5"/>
  <c r="H228" i="5"/>
  <c r="U229" i="5"/>
  <c r="H229" i="5"/>
  <c r="AN236" i="5"/>
  <c r="AH237" i="5"/>
  <c r="AL237" i="5"/>
  <c r="Y237" i="5"/>
  <c r="AN237" i="5"/>
  <c r="AM237" i="5"/>
  <c r="AH238" i="5"/>
  <c r="AL238" i="5"/>
  <c r="Y238" i="5"/>
  <c r="AN238" i="5"/>
  <c r="AM238" i="5"/>
  <c r="Y240" i="5"/>
  <c r="AM240" i="5"/>
  <c r="AH245" i="5"/>
  <c r="AL245" i="5"/>
  <c r="Y245" i="5"/>
  <c r="AM245" i="5"/>
  <c r="AN245" i="5" s="1"/>
  <c r="AN246" i="5"/>
  <c r="AH247" i="5"/>
  <c r="AL247" i="5"/>
  <c r="Y247" i="5"/>
  <c r="AM247" i="5"/>
  <c r="AN247" i="5" s="1"/>
  <c r="AM248" i="5"/>
  <c r="AN249" i="5"/>
  <c r="AH250" i="5"/>
  <c r="AL250" i="5"/>
  <c r="AN250" i="5" s="1"/>
  <c r="Y250" i="5"/>
  <c r="AH251" i="5"/>
  <c r="AL251" i="5"/>
  <c r="Y251" i="5"/>
  <c r="AN251" i="5"/>
  <c r="AM251" i="5"/>
  <c r="AL252" i="5"/>
  <c r="AN252" i="5" s="1"/>
  <c r="Y252" i="5"/>
  <c r="AH253" i="5"/>
  <c r="Y253" i="5"/>
  <c r="AM253" i="5"/>
  <c r="AL254" i="5"/>
  <c r="AN254" i="5" s="1"/>
  <c r="Y254" i="5"/>
  <c r="AH255" i="5"/>
  <c r="AN255" i="5"/>
  <c r="AH256" i="5"/>
  <c r="AL256" i="5"/>
  <c r="Y256" i="5"/>
  <c r="AM256" i="5"/>
  <c r="AN256" i="5" s="1"/>
  <c r="AM257" i="5"/>
  <c r="AM258" i="5"/>
  <c r="X263" i="6"/>
  <c r="Y16" i="6"/>
  <c r="AK17" i="6" s="1"/>
  <c r="AM16" i="6"/>
  <c r="Y20" i="6"/>
  <c r="AK21" i="6" s="1"/>
  <c r="AH20" i="6"/>
  <c r="AM20" i="6"/>
  <c r="U22" i="6"/>
  <c r="H22" i="6"/>
  <c r="U24" i="6"/>
  <c r="H24" i="6"/>
  <c r="U26" i="6"/>
  <c r="H26" i="6"/>
  <c r="U28" i="6"/>
  <c r="H28" i="6"/>
  <c r="U30" i="6"/>
  <c r="H30" i="6"/>
  <c r="AH37" i="6"/>
  <c r="AM37" i="6"/>
  <c r="AH39" i="6"/>
  <c r="AM39" i="6"/>
  <c r="U41" i="6"/>
  <c r="H41" i="6"/>
  <c r="AH43" i="6"/>
  <c r="AM43" i="6"/>
  <c r="AH49" i="6"/>
  <c r="AM49" i="6"/>
  <c r="U51" i="6"/>
  <c r="H51" i="6"/>
  <c r="U55" i="6"/>
  <c r="H55" i="6"/>
  <c r="U59" i="6"/>
  <c r="H59" i="6"/>
  <c r="AH61" i="6"/>
  <c r="U62" i="6"/>
  <c r="H62" i="6"/>
  <c r="U64" i="6"/>
  <c r="H64" i="6"/>
  <c r="AH68" i="6"/>
  <c r="AH69" i="6"/>
  <c r="AM69" i="6"/>
  <c r="AH71" i="6"/>
  <c r="AH73" i="6"/>
  <c r="AH75" i="6"/>
  <c r="AH79" i="6"/>
  <c r="U84" i="6"/>
  <c r="H84" i="6"/>
  <c r="AH86" i="6"/>
  <c r="AH87" i="6"/>
  <c r="AM87" i="6"/>
  <c r="AH89" i="6"/>
  <c r="AM89" i="6"/>
  <c r="AH91" i="6"/>
  <c r="AM91" i="6"/>
  <c r="AL93" i="6"/>
  <c r="Y93" i="6"/>
  <c r="AK94" i="6" s="1"/>
  <c r="AH93" i="6"/>
  <c r="AM93" i="6"/>
  <c r="Y95" i="6"/>
  <c r="AK96" i="6" s="1"/>
  <c r="AM95" i="6"/>
  <c r="U98" i="6"/>
  <c r="H98" i="6"/>
  <c r="Y99" i="6"/>
  <c r="AK100" i="6" s="1"/>
  <c r="AM99" i="6"/>
  <c r="AM101" i="6"/>
  <c r="Y103" i="6"/>
  <c r="AK104" i="6" s="1"/>
  <c r="AM103" i="6"/>
  <c r="U105" i="6"/>
  <c r="H105" i="6"/>
  <c r="AH106" i="6"/>
  <c r="Y109" i="6"/>
  <c r="AK110" i="6" s="1"/>
  <c r="AH109" i="6"/>
  <c r="AM109" i="6"/>
  <c r="Y111" i="6"/>
  <c r="AK112" i="6" s="1"/>
  <c r="AM111" i="6"/>
  <c r="AH113" i="6"/>
  <c r="AH119" i="6"/>
  <c r="AM119" i="6"/>
  <c r="Y121" i="6"/>
  <c r="AK122" i="6" s="1"/>
  <c r="AH121" i="6"/>
  <c r="AH123" i="6"/>
  <c r="AM123" i="6"/>
  <c r="AH125" i="6"/>
  <c r="U126" i="6"/>
  <c r="H126" i="6"/>
  <c r="Y130" i="6"/>
  <c r="AK131" i="6" s="1"/>
  <c r="AM130" i="6"/>
  <c r="U132" i="6"/>
  <c r="H132" i="6"/>
  <c r="Y134" i="6"/>
  <c r="AK135" i="6" s="1"/>
  <c r="AH134" i="6"/>
  <c r="AM134" i="6"/>
  <c r="U136" i="6"/>
  <c r="H136" i="6"/>
  <c r="AH137" i="6"/>
  <c r="Y138" i="6"/>
  <c r="AK139" i="6" s="1"/>
  <c r="AH138" i="6"/>
  <c r="U140" i="6"/>
  <c r="H140" i="6"/>
  <c r="AL142" i="6"/>
  <c r="Y142" i="6"/>
  <c r="AK143" i="6" s="1"/>
  <c r="AH142" i="6"/>
  <c r="Y143" i="6"/>
  <c r="AK144" i="6" s="1"/>
  <c r="AM143" i="6"/>
  <c r="U145" i="6"/>
  <c r="H145" i="6"/>
  <c r="U147" i="6"/>
  <c r="H147" i="6"/>
  <c r="U149" i="6"/>
  <c r="H149" i="6"/>
  <c r="AH153" i="6"/>
  <c r="AM153" i="6"/>
  <c r="AH156" i="6"/>
  <c r="Y157" i="6"/>
  <c r="AK158" i="6" s="1"/>
  <c r="AM157" i="6"/>
  <c r="AH166" i="6"/>
  <c r="AH168" i="6"/>
  <c r="Y172" i="6"/>
  <c r="AK173" i="6" s="1"/>
  <c r="AH172" i="6"/>
  <c r="M16" i="3"/>
  <c r="AH16" i="3"/>
  <c r="AP16" i="3"/>
  <c r="H17" i="3"/>
  <c r="H263" i="3" s="1"/>
  <c r="H265" i="3" s="1"/>
  <c r="Y17" i="3"/>
  <c r="AH17" i="3"/>
  <c r="H19" i="3"/>
  <c r="Y19" i="3"/>
  <c r="AM19" i="3"/>
  <c r="AD20" i="3"/>
  <c r="AO20" i="3" s="1"/>
  <c r="AM20" i="3"/>
  <c r="AN20" i="3" s="1"/>
  <c r="AI21" i="3"/>
  <c r="AH22" i="3"/>
  <c r="H23" i="3"/>
  <c r="Y23" i="3"/>
  <c r="AM23" i="3"/>
  <c r="AH24" i="3"/>
  <c r="H25" i="3"/>
  <c r="Y25" i="3"/>
  <c r="AM25" i="3"/>
  <c r="AH26" i="3"/>
  <c r="H27" i="3"/>
  <c r="Y27" i="3"/>
  <c r="AM27" i="3"/>
  <c r="AH28" i="3"/>
  <c r="H29" i="3"/>
  <c r="Y29" i="3"/>
  <c r="AM29" i="3"/>
  <c r="M30" i="3"/>
  <c r="Y30" i="3"/>
  <c r="AM30" i="3"/>
  <c r="AN30" i="3" s="1"/>
  <c r="AD31" i="3"/>
  <c r="AO31" i="3" s="1"/>
  <c r="AM31" i="3"/>
  <c r="AN31" i="3" s="1"/>
  <c r="Y32" i="3"/>
  <c r="AH32" i="3"/>
  <c r="H34" i="3"/>
  <c r="Y34" i="3"/>
  <c r="AH34" i="3"/>
  <c r="H36" i="3"/>
  <c r="Y36" i="3"/>
  <c r="AM36" i="3"/>
  <c r="AH37" i="3"/>
  <c r="H38" i="3"/>
  <c r="Y38" i="3"/>
  <c r="AM38" i="3"/>
  <c r="AD39" i="3"/>
  <c r="AO39" i="3" s="1"/>
  <c r="AM39" i="3"/>
  <c r="AN39" i="3" s="1"/>
  <c r="AI40" i="3"/>
  <c r="AH41" i="3"/>
  <c r="H42" i="3"/>
  <c r="Y42" i="3"/>
  <c r="AM42" i="3"/>
  <c r="AH43" i="3"/>
  <c r="H45" i="3"/>
  <c r="Y45" i="3"/>
  <c r="AM45" i="3"/>
  <c r="AH46" i="3"/>
  <c r="H48" i="3"/>
  <c r="Y48" i="3"/>
  <c r="AM48" i="3"/>
  <c r="AH49" i="3"/>
  <c r="H50" i="3"/>
  <c r="Y50" i="3"/>
  <c r="AM50" i="3"/>
  <c r="AD51" i="3"/>
  <c r="AO51" i="3" s="1"/>
  <c r="AM51" i="3"/>
  <c r="AN51" i="3" s="1"/>
  <c r="Y52" i="3"/>
  <c r="AH52" i="3"/>
  <c r="AD53" i="3"/>
  <c r="AO53" i="3" s="1"/>
  <c r="AM53" i="3"/>
  <c r="AN53" i="3" s="1"/>
  <c r="AH54" i="3"/>
  <c r="H55" i="3"/>
  <c r="Y55" i="3"/>
  <c r="AM55" i="3"/>
  <c r="AH56" i="3"/>
  <c r="H57" i="3"/>
  <c r="Y57" i="3"/>
  <c r="AM57" i="3"/>
  <c r="AH58" i="3"/>
  <c r="H59" i="3"/>
  <c r="Y59" i="3"/>
  <c r="AM59" i="3"/>
  <c r="AI60" i="3"/>
  <c r="AM61" i="3"/>
  <c r="AN61" i="3" s="1"/>
  <c r="Y62" i="3"/>
  <c r="AH62" i="3"/>
  <c r="AH63" i="3"/>
  <c r="AH64" i="3"/>
  <c r="H66" i="3"/>
  <c r="Y66" i="3"/>
  <c r="AH66" i="3"/>
  <c r="AD67" i="3"/>
  <c r="AO67" i="3" s="1"/>
  <c r="AM67" i="3"/>
  <c r="AN67" i="3" s="1"/>
  <c r="AD68" i="3"/>
  <c r="AO68" i="3" s="1"/>
  <c r="AH68" i="3"/>
  <c r="H69" i="3"/>
  <c r="Y69" i="3"/>
  <c r="AM69" i="3"/>
  <c r="AN69" i="3" s="1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H84" i="3"/>
  <c r="Y84" i="3"/>
  <c r="AM84" i="3"/>
  <c r="AN84" i="3" s="1"/>
  <c r="AI85" i="3"/>
  <c r="AH87" i="3"/>
  <c r="H88" i="3"/>
  <c r="Y88" i="3"/>
  <c r="AM88" i="3"/>
  <c r="AH89" i="3"/>
  <c r="H90" i="3"/>
  <c r="Y90" i="3"/>
  <c r="AM90" i="3"/>
  <c r="AH91" i="3"/>
  <c r="H92" i="3"/>
  <c r="Y92" i="3"/>
  <c r="AM92" i="3"/>
  <c r="AH93" i="3"/>
  <c r="H94" i="3"/>
  <c r="Y94" i="3"/>
  <c r="AM94" i="3"/>
  <c r="AH95" i="3"/>
  <c r="H97" i="3"/>
  <c r="AD98" i="3"/>
  <c r="AO98" i="3" s="1"/>
  <c r="AM98" i="3"/>
  <c r="AN98" i="3" s="1"/>
  <c r="Y99" i="3"/>
  <c r="AH99" i="3"/>
  <c r="AD100" i="3"/>
  <c r="AO100" i="3" s="1"/>
  <c r="AM100" i="3"/>
  <c r="AN100" i="3" s="1"/>
  <c r="Y101" i="3"/>
  <c r="AH101" i="3"/>
  <c r="AD102" i="3"/>
  <c r="AO102" i="3" s="1"/>
  <c r="AM102" i="3"/>
  <c r="AN102" i="3" s="1"/>
  <c r="Y103" i="3"/>
  <c r="AH103" i="3"/>
  <c r="H105" i="3"/>
  <c r="Y105" i="3"/>
  <c r="AH105" i="3"/>
  <c r="H106" i="3"/>
  <c r="Y106" i="3"/>
  <c r="AM106" i="3"/>
  <c r="AI107" i="3"/>
  <c r="AH108" i="3"/>
  <c r="H109" i="3"/>
  <c r="Y109" i="3"/>
  <c r="AM109" i="3"/>
  <c r="AN109" i="3" s="1"/>
  <c r="Y110" i="3"/>
  <c r="AM110" i="3"/>
  <c r="AN110" i="3" s="1"/>
  <c r="Y111" i="3"/>
  <c r="AM111" i="3"/>
  <c r="AN111" i="3" s="1"/>
  <c r="AD112" i="3"/>
  <c r="AO112" i="3" s="1"/>
  <c r="AM112" i="3"/>
  <c r="AN112" i="3" s="1"/>
  <c r="Y113" i="3"/>
  <c r="AH113" i="3"/>
  <c r="H115" i="3"/>
  <c r="Y115" i="3"/>
  <c r="AH115" i="3"/>
  <c r="AD116" i="3"/>
  <c r="AO116" i="3" s="1"/>
  <c r="AM116" i="3"/>
  <c r="AN116" i="3" s="1"/>
  <c r="AH117" i="3"/>
  <c r="H119" i="3"/>
  <c r="Y119" i="3"/>
  <c r="AM119" i="3"/>
  <c r="AH120" i="3"/>
  <c r="H121" i="3"/>
  <c r="Y121" i="3"/>
  <c r="AM121" i="3"/>
  <c r="AD122" i="3"/>
  <c r="AO122" i="3" s="1"/>
  <c r="AM122" i="3"/>
  <c r="AN122" i="3" s="1"/>
  <c r="AD123" i="3"/>
  <c r="AO123" i="3" s="1"/>
  <c r="AM123" i="3"/>
  <c r="AN123" i="3" s="1"/>
  <c r="AD124" i="3"/>
  <c r="AO124" i="3" s="1"/>
  <c r="AM124" i="3"/>
  <c r="AN124" i="3" s="1"/>
  <c r="AD126" i="3"/>
  <c r="AO126" i="3" s="1"/>
  <c r="AM126" i="3"/>
  <c r="AN126" i="3" s="1"/>
  <c r="AH127" i="3"/>
  <c r="H129" i="3"/>
  <c r="Y129" i="3"/>
  <c r="AM129" i="3"/>
  <c r="AH130" i="3"/>
  <c r="H131" i="3"/>
  <c r="Y131" i="3"/>
  <c r="AM131" i="3"/>
  <c r="AH132" i="3"/>
  <c r="H133" i="3"/>
  <c r="AH133" i="3"/>
  <c r="H134" i="3"/>
  <c r="AH134" i="3"/>
  <c r="H135" i="3"/>
  <c r="Y135" i="3"/>
  <c r="AM135" i="3"/>
  <c r="AH136" i="3"/>
  <c r="H137" i="3"/>
  <c r="Y137" i="3"/>
  <c r="AM137" i="3"/>
  <c r="AH138" i="3"/>
  <c r="H139" i="3"/>
  <c r="Y139" i="3"/>
  <c r="AM139" i="3"/>
  <c r="AH140" i="3"/>
  <c r="H141" i="3"/>
  <c r="Y141" i="3"/>
  <c r="AM141" i="3"/>
  <c r="AD142" i="3"/>
  <c r="AO142" i="3" s="1"/>
  <c r="AM142" i="3"/>
  <c r="AN142" i="3" s="1"/>
  <c r="Y143" i="3"/>
  <c r="AH143" i="3"/>
  <c r="H145" i="3"/>
  <c r="Y145" i="3"/>
  <c r="AM145" i="3"/>
  <c r="AH146" i="3"/>
  <c r="H147" i="3"/>
  <c r="Y147" i="3"/>
  <c r="AM147" i="3"/>
  <c r="AD148" i="3"/>
  <c r="AO148" i="3" s="1"/>
  <c r="AM148" i="3"/>
  <c r="AN148" i="3" s="1"/>
  <c r="AH149" i="3"/>
  <c r="H150" i="3"/>
  <c r="Y150" i="3"/>
  <c r="AM150" i="3"/>
  <c r="AI151" i="3"/>
  <c r="AD152" i="3"/>
  <c r="AO152" i="3" s="1"/>
  <c r="AM152" i="3"/>
  <c r="AN152" i="3" s="1"/>
  <c r="AH153" i="3"/>
  <c r="H154" i="3"/>
  <c r="Y154" i="3"/>
  <c r="AM154" i="3"/>
  <c r="AH155" i="3"/>
  <c r="H156" i="3"/>
  <c r="Y156" i="3"/>
  <c r="AM156" i="3"/>
  <c r="AH157" i="3"/>
  <c r="H158" i="3"/>
  <c r="Y158" i="3"/>
  <c r="AM158" i="3"/>
  <c r="AI159" i="3"/>
  <c r="AH160" i="3"/>
  <c r="AH161" i="3"/>
  <c r="AH162" i="3"/>
  <c r="AH163" i="3"/>
  <c r="AH164" i="3"/>
  <c r="AH165" i="3"/>
  <c r="AH166" i="3"/>
  <c r="AH167" i="3"/>
  <c r="AH168" i="3"/>
  <c r="AH169" i="3"/>
  <c r="AH170" i="3"/>
  <c r="AH171" i="3"/>
  <c r="H172" i="3"/>
  <c r="Y172" i="3"/>
  <c r="AM172" i="3"/>
  <c r="AI173" i="3"/>
  <c r="AH174" i="3"/>
  <c r="H176" i="3"/>
  <c r="Y176" i="3"/>
  <c r="AM176" i="3"/>
  <c r="AH177" i="3"/>
  <c r="H178" i="3"/>
  <c r="Y178" i="3"/>
  <c r="AM178" i="3"/>
  <c r="AH179" i="3"/>
  <c r="H180" i="3"/>
  <c r="Y180" i="3"/>
  <c r="AM180" i="3"/>
  <c r="AN180" i="3" s="1"/>
  <c r="AH181" i="3"/>
  <c r="H182" i="3"/>
  <c r="Y182" i="3"/>
  <c r="AM182" i="3"/>
  <c r="AD183" i="3"/>
  <c r="AO183" i="3" s="1"/>
  <c r="AM183" i="3"/>
  <c r="AN183" i="3" s="1"/>
  <c r="Y184" i="3"/>
  <c r="AH184" i="3"/>
  <c r="AD185" i="3"/>
  <c r="AO185" i="3" s="1"/>
  <c r="AM185" i="3"/>
  <c r="AN185" i="3" s="1"/>
  <c r="Y186" i="3"/>
  <c r="AH186" i="3"/>
  <c r="AD187" i="3"/>
  <c r="AO187" i="3" s="1"/>
  <c r="AM187" i="3"/>
  <c r="AN187" i="3" s="1"/>
  <c r="AH188" i="3"/>
  <c r="H189" i="3"/>
  <c r="Y189" i="3"/>
  <c r="AM189" i="3"/>
  <c r="AH190" i="3"/>
  <c r="H191" i="3"/>
  <c r="Y191" i="3"/>
  <c r="AM191" i="3"/>
  <c r="AN191" i="3" s="1"/>
  <c r="AH192" i="3"/>
  <c r="H193" i="3"/>
  <c r="Y193" i="3"/>
  <c r="AM193" i="3"/>
  <c r="AN193" i="3" s="1"/>
  <c r="AH194" i="3"/>
  <c r="H196" i="3"/>
  <c r="Y196" i="3"/>
  <c r="AM196" i="3"/>
  <c r="AI197" i="3"/>
  <c r="AH198" i="3"/>
  <c r="H199" i="3"/>
  <c r="Y199" i="3"/>
  <c r="AM199" i="3"/>
  <c r="AH200" i="3"/>
  <c r="H202" i="3"/>
  <c r="Y202" i="3"/>
  <c r="AM202" i="3"/>
  <c r="AH203" i="3"/>
  <c r="H204" i="3"/>
  <c r="Y204" i="3"/>
  <c r="AM204" i="3"/>
  <c r="Y205" i="3"/>
  <c r="AM205" i="3"/>
  <c r="AD206" i="3"/>
  <c r="AO206" i="3" s="1"/>
  <c r="AM206" i="3"/>
  <c r="AN206" i="3" s="1"/>
  <c r="AH207" i="3"/>
  <c r="H208" i="3"/>
  <c r="Y208" i="3"/>
  <c r="AM208" i="3"/>
  <c r="AH209" i="3"/>
  <c r="H211" i="3"/>
  <c r="Y211" i="3"/>
  <c r="AM211" i="3"/>
  <c r="AD212" i="3"/>
  <c r="AO212" i="3" s="1"/>
  <c r="AM212" i="3"/>
  <c r="AN212" i="3" s="1"/>
  <c r="Y213" i="3"/>
  <c r="AH213" i="3"/>
  <c r="AD214" i="3"/>
  <c r="AO214" i="3" s="1"/>
  <c r="AM214" i="3"/>
  <c r="AN214" i="3" s="1"/>
  <c r="AH215" i="3"/>
  <c r="Y216" i="3"/>
  <c r="AM216" i="3"/>
  <c r="AH217" i="3"/>
  <c r="Y218" i="3"/>
  <c r="AM218" i="3"/>
  <c r="AH219" i="3"/>
  <c r="Y220" i="3"/>
  <c r="AM220" i="3"/>
  <c r="AH221" i="3"/>
  <c r="H223" i="3"/>
  <c r="Y223" i="3"/>
  <c r="AM223" i="3"/>
  <c r="Y224" i="3"/>
  <c r="AM224" i="3"/>
  <c r="AI225" i="3"/>
  <c r="AD226" i="3"/>
  <c r="AO226" i="3" s="1"/>
  <c r="AM226" i="3"/>
  <c r="AN226" i="3" s="1"/>
  <c r="AI227" i="3"/>
  <c r="AH228" i="3"/>
  <c r="AH229" i="3"/>
  <c r="H230" i="3"/>
  <c r="Y230" i="3"/>
  <c r="AM230" i="3"/>
  <c r="AH231" i="3"/>
  <c r="H232" i="3"/>
  <c r="Y232" i="3"/>
  <c r="AH232" i="3"/>
  <c r="H234" i="3"/>
  <c r="Y234" i="3"/>
  <c r="AM234" i="3"/>
  <c r="AN234" i="3" s="1"/>
  <c r="AH235" i="3"/>
  <c r="H236" i="3"/>
  <c r="Y236" i="3"/>
  <c r="AM236" i="3"/>
  <c r="AH237" i="3"/>
  <c r="Y238" i="3"/>
  <c r="AH238" i="3"/>
  <c r="AD239" i="3"/>
  <c r="AO239" i="3" s="1"/>
  <c r="AM239" i="3"/>
  <c r="AN239" i="3" s="1"/>
  <c r="AH240" i="3"/>
  <c r="H241" i="3"/>
  <c r="Y241" i="3"/>
  <c r="AM241" i="3"/>
  <c r="AN241" i="3" s="1"/>
  <c r="AI242" i="3"/>
  <c r="AH243" i="3"/>
  <c r="H244" i="3"/>
  <c r="Y244" i="3"/>
  <c r="AH244" i="3"/>
  <c r="H246" i="3"/>
  <c r="Y246" i="3"/>
  <c r="AH246" i="3"/>
  <c r="H248" i="3"/>
  <c r="Y248" i="3"/>
  <c r="AM248" i="3"/>
  <c r="AN248" i="3" s="1"/>
  <c r="AH249" i="3"/>
  <c r="H250" i="3"/>
  <c r="Y250" i="3"/>
  <c r="AM250" i="3"/>
  <c r="AN250" i="3" s="1"/>
  <c r="AH251" i="3"/>
  <c r="H252" i="3"/>
  <c r="Y252" i="3"/>
  <c r="AM252" i="3"/>
  <c r="AN252" i="3" s="1"/>
  <c r="AH253" i="3"/>
  <c r="H254" i="3"/>
  <c r="Y254" i="3"/>
  <c r="AM254" i="3"/>
  <c r="AH255" i="3"/>
  <c r="H256" i="3"/>
  <c r="Y256" i="3"/>
  <c r="AM256" i="3"/>
  <c r="AH257" i="3"/>
  <c r="H258" i="3"/>
  <c r="Y258" i="3"/>
  <c r="AM258" i="3"/>
  <c r="AH259" i="3"/>
  <c r="H260" i="3"/>
  <c r="Y260" i="3"/>
  <c r="AM260" i="3"/>
  <c r="AH261" i="3"/>
  <c r="H262" i="3"/>
  <c r="Y262" i="3"/>
  <c r="AH262" i="3"/>
  <c r="H13" i="5"/>
  <c r="S260" i="5"/>
  <c r="Y13" i="5"/>
  <c r="AE260" i="5"/>
  <c r="AH13" i="5"/>
  <c r="AL13" i="5"/>
  <c r="AN13" i="5"/>
  <c r="AP13" i="5"/>
  <c r="H14" i="5"/>
  <c r="Y14" i="5"/>
  <c r="AH14" i="5"/>
  <c r="H16" i="5"/>
  <c r="Y16" i="5"/>
  <c r="AH16" i="5"/>
  <c r="H17" i="5"/>
  <c r="Y17" i="5"/>
  <c r="AD17" i="5"/>
  <c r="AM17" i="5"/>
  <c r="AI18" i="5"/>
  <c r="AM19" i="5"/>
  <c r="AN19" i="5" s="1"/>
  <c r="C20" i="5"/>
  <c r="AM20" i="5"/>
  <c r="AN20" i="5" s="1"/>
  <c r="AM21" i="5"/>
  <c r="AN21" i="5" s="1"/>
  <c r="C22" i="5"/>
  <c r="AM22" i="5"/>
  <c r="AN22" i="5" s="1"/>
  <c r="AM23" i="5"/>
  <c r="AN23" i="5" s="1"/>
  <c r="AM24" i="5"/>
  <c r="AN24" i="5" s="1"/>
  <c r="AO25" i="5"/>
  <c r="AM25" i="5"/>
  <c r="AN25" i="5" s="1"/>
  <c r="AO26" i="5"/>
  <c r="AO27" i="5"/>
  <c r="AN28" i="5"/>
  <c r="AH29" i="5"/>
  <c r="U31" i="5"/>
  <c r="U260" i="5" s="1"/>
  <c r="H31" i="5"/>
  <c r="AO31" i="5"/>
  <c r="U33" i="5"/>
  <c r="H33" i="5"/>
  <c r="AO33" i="5"/>
  <c r="U34" i="5"/>
  <c r="H34" i="5"/>
  <c r="AO34" i="5"/>
  <c r="U35" i="5"/>
  <c r="H35" i="5"/>
  <c r="AO35" i="5"/>
  <c r="U36" i="5"/>
  <c r="H36" i="5"/>
  <c r="AH36" i="5"/>
  <c r="AO39" i="5"/>
  <c r="AK41" i="5"/>
  <c r="AI41" i="5"/>
  <c r="AO43" i="5"/>
  <c r="AO46" i="5"/>
  <c r="AN48" i="5"/>
  <c r="AH49" i="5"/>
  <c r="AN50" i="5"/>
  <c r="AH51" i="5"/>
  <c r="Y51" i="5"/>
  <c r="AM51" i="5"/>
  <c r="AH52" i="5"/>
  <c r="Y52" i="5"/>
  <c r="AM52" i="5"/>
  <c r="AH53" i="5"/>
  <c r="Y53" i="5"/>
  <c r="AM53" i="5"/>
  <c r="AH54" i="5"/>
  <c r="Y54" i="5"/>
  <c r="AM54" i="5"/>
  <c r="AH55" i="5"/>
  <c r="Y55" i="5"/>
  <c r="AM55" i="5"/>
  <c r="AH56" i="5"/>
  <c r="Y56" i="5"/>
  <c r="AM56" i="5"/>
  <c r="AH58" i="5"/>
  <c r="U58" i="5"/>
  <c r="AN58" i="5"/>
  <c r="AM59" i="5"/>
  <c r="AN59" i="5" s="1"/>
  <c r="AD59" i="5"/>
  <c r="AO59" i="5" s="1"/>
  <c r="Y59" i="5"/>
  <c r="AO60" i="5"/>
  <c r="AK62" i="5"/>
  <c r="AI62" i="5"/>
  <c r="AP63" i="5"/>
  <c r="AD63" i="5"/>
  <c r="AO63" i="5" s="1"/>
  <c r="AN63" i="5"/>
  <c r="AH64" i="5"/>
  <c r="AO65" i="5"/>
  <c r="U66" i="5"/>
  <c r="H66" i="5"/>
  <c r="AO66" i="5"/>
  <c r="U67" i="5"/>
  <c r="H67" i="5"/>
  <c r="AO67" i="5"/>
  <c r="AO68" i="5"/>
  <c r="AH68" i="5"/>
  <c r="AL69" i="5"/>
  <c r="Y69" i="5"/>
  <c r="AM69" i="5"/>
  <c r="AN69" i="5" s="1"/>
  <c r="AO71" i="5"/>
  <c r="AO72" i="5"/>
  <c r="AH72" i="5"/>
  <c r="Y73" i="5"/>
  <c r="AM73" i="5"/>
  <c r="AO75" i="5"/>
  <c r="AO76" i="5"/>
  <c r="AH76" i="5"/>
  <c r="Y77" i="5"/>
  <c r="AM77" i="5"/>
  <c r="AO79" i="5"/>
  <c r="AO80" i="5"/>
  <c r="AH80" i="5"/>
  <c r="AK82" i="5"/>
  <c r="AI82" i="5"/>
  <c r="AP83" i="5"/>
  <c r="AD83" i="5"/>
  <c r="AO83" i="5" s="1"/>
  <c r="AN83" i="5"/>
  <c r="AH84" i="5"/>
  <c r="Y84" i="5"/>
  <c r="AM84" i="5"/>
  <c r="AH85" i="5"/>
  <c r="Y85" i="5"/>
  <c r="AM85" i="5"/>
  <c r="AH86" i="5"/>
  <c r="Y86" i="5"/>
  <c r="AM86" i="5"/>
  <c r="AH87" i="5"/>
  <c r="Y87" i="5"/>
  <c r="AM87" i="5"/>
  <c r="AH88" i="5"/>
  <c r="Y88" i="5"/>
  <c r="AM88" i="5"/>
  <c r="AH89" i="5"/>
  <c r="Y89" i="5"/>
  <c r="AM89" i="5"/>
  <c r="AH90" i="5"/>
  <c r="Y90" i="5"/>
  <c r="AM90" i="5"/>
  <c r="AH91" i="5"/>
  <c r="Y91" i="5"/>
  <c r="AM91" i="5"/>
  <c r="AH92" i="5"/>
  <c r="Y92" i="5"/>
  <c r="AM92" i="5"/>
  <c r="U94" i="5"/>
  <c r="AN96" i="5"/>
  <c r="AH97" i="5"/>
  <c r="AN98" i="5"/>
  <c r="AH99" i="5"/>
  <c r="AN100" i="5"/>
  <c r="AM102" i="5"/>
  <c r="AN102" i="5" s="1"/>
  <c r="AD102" i="5"/>
  <c r="AO102" i="5" s="1"/>
  <c r="Y102" i="5"/>
  <c r="AO103" i="5"/>
  <c r="AO106" i="5"/>
  <c r="AL107" i="5"/>
  <c r="Y107" i="5"/>
  <c r="AM107" i="5"/>
  <c r="AN107" i="5" s="1"/>
  <c r="AN109" i="5"/>
  <c r="AH110" i="5"/>
  <c r="U112" i="5"/>
  <c r="H112" i="5"/>
  <c r="AO112" i="5"/>
  <c r="AH113" i="5"/>
  <c r="U114" i="5"/>
  <c r="H114" i="5"/>
  <c r="AO114" i="5"/>
  <c r="U116" i="5"/>
  <c r="H116" i="5"/>
  <c r="AO116" i="5"/>
  <c r="U117" i="5"/>
  <c r="H117" i="5"/>
  <c r="AO117" i="5"/>
  <c r="U118" i="5"/>
  <c r="H118" i="5"/>
  <c r="AO118" i="5"/>
  <c r="U119" i="5"/>
  <c r="H119" i="5"/>
  <c r="AH119" i="5"/>
  <c r="AL119" i="5"/>
  <c r="U121" i="5"/>
  <c r="H121" i="5"/>
  <c r="AH121" i="5"/>
  <c r="AL121" i="5"/>
  <c r="U122" i="5"/>
  <c r="AO122" i="5"/>
  <c r="U123" i="5"/>
  <c r="H123" i="5"/>
  <c r="AH123" i="5"/>
  <c r="AL123" i="5"/>
  <c r="AK125" i="5"/>
  <c r="AI125" i="5"/>
  <c r="AO126" i="5"/>
  <c r="AO128" i="5"/>
  <c r="AO130" i="5"/>
  <c r="AO132" i="5"/>
  <c r="AO134" i="5"/>
  <c r="AO136" i="5"/>
  <c r="AO138" i="5"/>
  <c r="AN140" i="5"/>
  <c r="AH142" i="5"/>
  <c r="AL142" i="5"/>
  <c r="Y142" i="5"/>
  <c r="AN142" i="5"/>
  <c r="AM142" i="5"/>
  <c r="AH143" i="5"/>
  <c r="Y143" i="5"/>
  <c r="AM143" i="5"/>
  <c r="AH144" i="5"/>
  <c r="AL144" i="5"/>
  <c r="Y144" i="5"/>
  <c r="AN144" i="5"/>
  <c r="AM144" i="5"/>
  <c r="AM145" i="5"/>
  <c r="AN145" i="5" s="1"/>
  <c r="AD145" i="5"/>
  <c r="AO145" i="5" s="1"/>
  <c r="Y145" i="5"/>
  <c r="AO146" i="5"/>
  <c r="AK148" i="5"/>
  <c r="AI148" i="5"/>
  <c r="AN149" i="5"/>
  <c r="AH150" i="5"/>
  <c r="Y150" i="5"/>
  <c r="AM150" i="5"/>
  <c r="AH151" i="5"/>
  <c r="Y151" i="5"/>
  <c r="AM151" i="5"/>
  <c r="AH152" i="5"/>
  <c r="Y152" i="5"/>
  <c r="AM152" i="5"/>
  <c r="AH153" i="5"/>
  <c r="Y153" i="5"/>
  <c r="AM153" i="5"/>
  <c r="AH154" i="5"/>
  <c r="Y154" i="5"/>
  <c r="AM154" i="5"/>
  <c r="AH155" i="5"/>
  <c r="Y155" i="5"/>
  <c r="AM155" i="5"/>
  <c r="AH157" i="5"/>
  <c r="Y157" i="5"/>
  <c r="AM157" i="5"/>
  <c r="AO159" i="5"/>
  <c r="AO160" i="5"/>
  <c r="AH160" i="5"/>
  <c r="AL161" i="5"/>
  <c r="Y161" i="5"/>
  <c r="AN161" i="5"/>
  <c r="AM161" i="5"/>
  <c r="AO163" i="5"/>
  <c r="AO164" i="5"/>
  <c r="AH164" i="5"/>
  <c r="AL165" i="5"/>
  <c r="Y165" i="5"/>
  <c r="AN165" i="5"/>
  <c r="AM165" i="5"/>
  <c r="AO167" i="5"/>
  <c r="AO168" i="5"/>
  <c r="AH168" i="5"/>
  <c r="AK170" i="5"/>
  <c r="AI170" i="5"/>
  <c r="AO171" i="5"/>
  <c r="AO174" i="5"/>
  <c r="AO176" i="5"/>
  <c r="AO178" i="5"/>
  <c r="AN180" i="5"/>
  <c r="AO181" i="5"/>
  <c r="AM181" i="5"/>
  <c r="Y181" i="5"/>
  <c r="AH181" i="5"/>
  <c r="AN184" i="5"/>
  <c r="AH185" i="5"/>
  <c r="Y185" i="5"/>
  <c r="AM185" i="5"/>
  <c r="AH186" i="5"/>
  <c r="Y186" i="5"/>
  <c r="AM186" i="5"/>
  <c r="AH187" i="5"/>
  <c r="Y187" i="5"/>
  <c r="AM187" i="5"/>
  <c r="AH188" i="5"/>
  <c r="Y188" i="5"/>
  <c r="AM188" i="5"/>
  <c r="AH189" i="5"/>
  <c r="Y189" i="5"/>
  <c r="AM189" i="5"/>
  <c r="AH190" i="5"/>
  <c r="Y190" i="5"/>
  <c r="AM190" i="5"/>
  <c r="AH191" i="5"/>
  <c r="Y191" i="5"/>
  <c r="AM191" i="5"/>
  <c r="AH193" i="5"/>
  <c r="Y193" i="5"/>
  <c r="AM193" i="5"/>
  <c r="AH195" i="5"/>
  <c r="Y195" i="5"/>
  <c r="AM195" i="5"/>
  <c r="AH196" i="5"/>
  <c r="Y196" i="5"/>
  <c r="AM196" i="5"/>
  <c r="AH197" i="5"/>
  <c r="Y197" i="5"/>
  <c r="AM197" i="5"/>
  <c r="AH199" i="5"/>
  <c r="Y199" i="5"/>
  <c r="AM199" i="5"/>
  <c r="AH200" i="5"/>
  <c r="AL200" i="5"/>
  <c r="Y200" i="5"/>
  <c r="AM200" i="5"/>
  <c r="AN200" i="5" s="1"/>
  <c r="AH201" i="5"/>
  <c r="Y201" i="5"/>
  <c r="AM201" i="5"/>
  <c r="AN203" i="5"/>
  <c r="AH204" i="5"/>
  <c r="Y204" i="5"/>
  <c r="AM204" i="5"/>
  <c r="AH205" i="5"/>
  <c r="Y205" i="5"/>
  <c r="AM205" i="5"/>
  <c r="AH206" i="5"/>
  <c r="Y206" i="5"/>
  <c r="AM206" i="5"/>
  <c r="AH208" i="5"/>
  <c r="Y208" i="5"/>
  <c r="AM208" i="5"/>
  <c r="AM209" i="5"/>
  <c r="AN209" i="5" s="1"/>
  <c r="AD209" i="5"/>
  <c r="AO209" i="5" s="1"/>
  <c r="Y209" i="5"/>
  <c r="AM211" i="5"/>
  <c r="AN211" i="5" s="1"/>
  <c r="AD211" i="5"/>
  <c r="AO211" i="5" s="1"/>
  <c r="Y211" i="5"/>
  <c r="AO212" i="5"/>
  <c r="Y213" i="5"/>
  <c r="AM213" i="5"/>
  <c r="AO215" i="5"/>
  <c r="AO216" i="5"/>
  <c r="AH216" i="5"/>
  <c r="Y217" i="5"/>
  <c r="AM217" i="5"/>
  <c r="AH218" i="5"/>
  <c r="Y218" i="5"/>
  <c r="AM218" i="5"/>
  <c r="AH220" i="5"/>
  <c r="Y220" i="5"/>
  <c r="AM220" i="5"/>
  <c r="AH221" i="5"/>
  <c r="Y221" i="5"/>
  <c r="AM221" i="5"/>
  <c r="AM223" i="5"/>
  <c r="AN223" i="5" s="1"/>
  <c r="AD223" i="5"/>
  <c r="AO223" i="5" s="1"/>
  <c r="Y223" i="5"/>
  <c r="AK224" i="5"/>
  <c r="AI224" i="5"/>
  <c r="AO225" i="5"/>
  <c r="Y226" i="5"/>
  <c r="AM226" i="5"/>
  <c r="AH227" i="5"/>
  <c r="Y227" i="5"/>
  <c r="AM227" i="5"/>
  <c r="AH228" i="5"/>
  <c r="Y228" i="5"/>
  <c r="AM228" i="5"/>
  <c r="AM229" i="5"/>
  <c r="AN229" i="5" s="1"/>
  <c r="AD229" i="5"/>
  <c r="AO229" i="5" s="1"/>
  <c r="Y229" i="5"/>
  <c r="AK230" i="5"/>
  <c r="AI230" i="5"/>
  <c r="AO231" i="5"/>
  <c r="AO233" i="5"/>
  <c r="AN235" i="5"/>
  <c r="AH236" i="5"/>
  <c r="U237" i="5"/>
  <c r="H237" i="5"/>
  <c r="AO237" i="5"/>
  <c r="U238" i="5"/>
  <c r="H238" i="5"/>
  <c r="AO238" i="5"/>
  <c r="U240" i="5"/>
  <c r="H240" i="5"/>
  <c r="AO240" i="5"/>
  <c r="U241" i="5"/>
  <c r="H241" i="5"/>
  <c r="AH241" i="5"/>
  <c r="U245" i="5"/>
  <c r="H245" i="5"/>
  <c r="AO245" i="5"/>
  <c r="U246" i="5"/>
  <c r="H246" i="5"/>
  <c r="AO246" i="5"/>
  <c r="U247" i="5"/>
  <c r="H247" i="5"/>
  <c r="AO247" i="5"/>
  <c r="U248" i="5"/>
  <c r="H248" i="5"/>
  <c r="AO248" i="5"/>
  <c r="U249" i="5"/>
  <c r="H249" i="5"/>
  <c r="AO249" i="5"/>
  <c r="U250" i="5"/>
  <c r="H250" i="5"/>
  <c r="AO250" i="5"/>
  <c r="U251" i="5"/>
  <c r="H251" i="5"/>
  <c r="AO251" i="5"/>
  <c r="U252" i="5"/>
  <c r="H252" i="5"/>
  <c r="AO252" i="5"/>
  <c r="U253" i="5"/>
  <c r="H253" i="5"/>
  <c r="AO253" i="5"/>
  <c r="U254" i="5"/>
  <c r="H254" i="5"/>
  <c r="AO254" i="5"/>
  <c r="U255" i="5"/>
  <c r="H255" i="5"/>
  <c r="AO255" i="5"/>
  <c r="U256" i="5"/>
  <c r="H256" i="5"/>
  <c r="AO256" i="5"/>
  <c r="U257" i="5"/>
  <c r="H257" i="5"/>
  <c r="AO257" i="5"/>
  <c r="U258" i="5"/>
  <c r="H258" i="5"/>
  <c r="AO258" i="5"/>
  <c r="U259" i="5"/>
  <c r="H259" i="5"/>
  <c r="AH259" i="5"/>
  <c r="AL259" i="5"/>
  <c r="AN259" i="5" s="1"/>
  <c r="Z260" i="5"/>
  <c r="G263" i="6"/>
  <c r="U16" i="6"/>
  <c r="H16" i="6"/>
  <c r="AD16" i="6"/>
  <c r="U20" i="6"/>
  <c r="H20" i="6"/>
  <c r="AD20" i="6"/>
  <c r="AO20" i="6" s="1"/>
  <c r="Y22" i="6"/>
  <c r="AK23" i="6" s="1"/>
  <c r="AH22" i="6"/>
  <c r="AM22" i="6"/>
  <c r="AO22" i="6"/>
  <c r="Y24" i="6"/>
  <c r="AK25" i="6" s="1"/>
  <c r="AH24" i="6"/>
  <c r="AM24" i="6"/>
  <c r="AO24" i="6"/>
  <c r="Y26" i="6"/>
  <c r="AK27" i="6" s="1"/>
  <c r="AH26" i="6"/>
  <c r="AM26" i="6"/>
  <c r="AO26" i="6"/>
  <c r="Y28" i="6"/>
  <c r="AK29" i="6" s="1"/>
  <c r="AH28" i="6"/>
  <c r="AM28" i="6"/>
  <c r="AO28" i="6"/>
  <c r="Y30" i="6"/>
  <c r="AK31" i="6" s="1"/>
  <c r="AH30" i="6"/>
  <c r="AM30" i="6"/>
  <c r="AO30" i="6"/>
  <c r="AH32" i="6"/>
  <c r="U37" i="6"/>
  <c r="H37" i="6"/>
  <c r="AD37" i="6"/>
  <c r="AO37" i="6" s="1"/>
  <c r="U39" i="6"/>
  <c r="H39" i="6"/>
  <c r="AD39" i="6"/>
  <c r="AO39" i="6" s="1"/>
  <c r="Y41" i="6"/>
  <c r="AK42" i="6" s="1"/>
  <c r="AH41" i="6"/>
  <c r="AM41" i="6"/>
  <c r="AO41" i="6"/>
  <c r="U43" i="6"/>
  <c r="H43" i="6"/>
  <c r="AD43" i="6"/>
  <c r="AO43" i="6" s="1"/>
  <c r="Y45" i="6"/>
  <c r="AK46" i="6" s="1"/>
  <c r="AH45" i="6"/>
  <c r="AM45" i="6"/>
  <c r="AO45" i="6"/>
  <c r="AH48" i="6"/>
  <c r="U49" i="6"/>
  <c r="H49" i="6"/>
  <c r="AD49" i="6"/>
  <c r="AO49" i="6" s="1"/>
  <c r="AH50" i="6"/>
  <c r="Y51" i="6"/>
  <c r="AK52" i="6" s="1"/>
  <c r="AH51" i="6"/>
  <c r="AM51" i="6"/>
  <c r="AO51" i="6"/>
  <c r="Y52" i="6"/>
  <c r="AK53" i="6" s="1"/>
  <c r="AM52" i="6"/>
  <c r="AO52" i="6"/>
  <c r="AL53" i="6"/>
  <c r="Y53" i="6"/>
  <c r="AK54" i="6" s="1"/>
  <c r="AM53" i="6"/>
  <c r="AO53" i="6"/>
  <c r="Y55" i="6"/>
  <c r="AK56" i="6" s="1"/>
  <c r="AH55" i="6"/>
  <c r="AM55" i="6"/>
  <c r="AO55" i="6"/>
  <c r="Y57" i="6"/>
  <c r="AK58" i="6" s="1"/>
  <c r="AH57" i="6"/>
  <c r="AM57" i="6"/>
  <c r="AO57" i="6"/>
  <c r="Y59" i="6"/>
  <c r="AK60" i="6" s="1"/>
  <c r="AH59" i="6"/>
  <c r="AM59" i="6"/>
  <c r="AO59" i="6"/>
  <c r="Y62" i="6"/>
  <c r="AK63" i="6" s="1"/>
  <c r="AH62" i="6"/>
  <c r="AM62" i="6"/>
  <c r="AO62" i="6"/>
  <c r="Y64" i="6"/>
  <c r="AK65" i="6" s="1"/>
  <c r="AH64" i="6"/>
  <c r="AM64" i="6"/>
  <c r="AO64" i="6"/>
  <c r="U69" i="6"/>
  <c r="H69" i="6"/>
  <c r="AD69" i="6"/>
  <c r="AO69" i="6" s="1"/>
  <c r="AH72" i="6"/>
  <c r="AH74" i="6"/>
  <c r="AH76" i="6"/>
  <c r="AH78" i="6"/>
  <c r="AH80" i="6"/>
  <c r="AH82" i="6"/>
  <c r="Y84" i="6"/>
  <c r="AK85" i="6" s="1"/>
  <c r="AH84" i="6"/>
  <c r="AM84" i="6"/>
  <c r="AO84" i="6"/>
  <c r="U87" i="6"/>
  <c r="H87" i="6"/>
  <c r="AD87" i="6"/>
  <c r="AO87" i="6" s="1"/>
  <c r="U89" i="6"/>
  <c r="H89" i="6"/>
  <c r="AD89" i="6"/>
  <c r="AO89" i="6" s="1"/>
  <c r="U91" i="6"/>
  <c r="H91" i="6"/>
  <c r="AD91" i="6"/>
  <c r="AO91" i="6" s="1"/>
  <c r="U93" i="6"/>
  <c r="H93" i="6"/>
  <c r="AD93" i="6"/>
  <c r="AO93" i="6" s="1"/>
  <c r="U95" i="6"/>
  <c r="H95" i="6"/>
  <c r="AD95" i="6"/>
  <c r="AO95" i="6" s="1"/>
  <c r="AH97" i="6"/>
  <c r="U97" i="6"/>
  <c r="Y98" i="6"/>
  <c r="AK99" i="6" s="1"/>
  <c r="AH98" i="6"/>
  <c r="AM98" i="6"/>
  <c r="AO98" i="6"/>
  <c r="AD99" i="6"/>
  <c r="AO99" i="6" s="1"/>
  <c r="Y100" i="6"/>
  <c r="AK101" i="6" s="1"/>
  <c r="AM100" i="6"/>
  <c r="AO100" i="6"/>
  <c r="AD101" i="6"/>
  <c r="AO101" i="6" s="1"/>
  <c r="Y102" i="6"/>
  <c r="AK103" i="6" s="1"/>
  <c r="AM102" i="6"/>
  <c r="AO102" i="6"/>
  <c r="AD103" i="6"/>
  <c r="AO103" i="6" s="1"/>
  <c r="Y105" i="6"/>
  <c r="AK106" i="6" s="1"/>
  <c r="AH105" i="6"/>
  <c r="AM105" i="6"/>
  <c r="AO105" i="6"/>
  <c r="U109" i="6"/>
  <c r="H109" i="6"/>
  <c r="AD109" i="6"/>
  <c r="AO109" i="6" s="1"/>
  <c r="Y110" i="6"/>
  <c r="AK111" i="6" s="1"/>
  <c r="AM110" i="6"/>
  <c r="AO110" i="6"/>
  <c r="AD111" i="6"/>
  <c r="AO111" i="6" s="1"/>
  <c r="AH115" i="6"/>
  <c r="Y117" i="6"/>
  <c r="AK118" i="6" s="1"/>
  <c r="AH117" i="6"/>
  <c r="AM117" i="6"/>
  <c r="AO117" i="6"/>
  <c r="U119" i="6"/>
  <c r="H119" i="6"/>
  <c r="AD119" i="6"/>
  <c r="AO119" i="6" s="1"/>
  <c r="U121" i="6"/>
  <c r="H121" i="6"/>
  <c r="AD121" i="6"/>
  <c r="AO121" i="6" s="1"/>
  <c r="U123" i="6"/>
  <c r="H123" i="6"/>
  <c r="AD123" i="6"/>
  <c r="AO123" i="6" s="1"/>
  <c r="Y126" i="6"/>
  <c r="AK127" i="6" s="1"/>
  <c r="AH126" i="6"/>
  <c r="AM126" i="6"/>
  <c r="AO126" i="6"/>
  <c r="AH129" i="6"/>
  <c r="U130" i="6"/>
  <c r="H130" i="6"/>
  <c r="AD130" i="6"/>
  <c r="AO130" i="6" s="1"/>
  <c r="AH131" i="6"/>
  <c r="Y132" i="6"/>
  <c r="AK133" i="6" s="1"/>
  <c r="AH132" i="6"/>
  <c r="AM132" i="6"/>
  <c r="AO132" i="6"/>
  <c r="U134" i="6"/>
  <c r="H134" i="6"/>
  <c r="AD134" i="6"/>
  <c r="AO134" i="6" s="1"/>
  <c r="AH135" i="6"/>
  <c r="Y136" i="6"/>
  <c r="AK137" i="6" s="1"/>
  <c r="AH136" i="6"/>
  <c r="AM136" i="6"/>
  <c r="AO136" i="6"/>
  <c r="U138" i="6"/>
  <c r="H138" i="6"/>
  <c r="AD138" i="6"/>
  <c r="AO138" i="6" s="1"/>
  <c r="AH139" i="6"/>
  <c r="Y140" i="6"/>
  <c r="AK141" i="6" s="1"/>
  <c r="AH140" i="6"/>
  <c r="AM140" i="6"/>
  <c r="AO140" i="6"/>
  <c r="U142" i="6"/>
  <c r="H142" i="6"/>
  <c r="AD142" i="6"/>
  <c r="AO142" i="6" s="1"/>
  <c r="AD143" i="6"/>
  <c r="AO143" i="6" s="1"/>
  <c r="Y145" i="6"/>
  <c r="AK146" i="6" s="1"/>
  <c r="AH145" i="6"/>
  <c r="AM145" i="6"/>
  <c r="AO145" i="6"/>
  <c r="Y147" i="6"/>
  <c r="AK148" i="6" s="1"/>
  <c r="AH147" i="6"/>
  <c r="AM147" i="6"/>
  <c r="AO147" i="6"/>
  <c r="Y149" i="6"/>
  <c r="AK150" i="6" s="1"/>
  <c r="AH149" i="6"/>
  <c r="AM149" i="6"/>
  <c r="AO149" i="6"/>
  <c r="AH152" i="6"/>
  <c r="U153" i="6"/>
  <c r="H153" i="6"/>
  <c r="AD153" i="6"/>
  <c r="AO153" i="6" s="1"/>
  <c r="AH154" i="6"/>
  <c r="Y155" i="6"/>
  <c r="AK156" i="6" s="1"/>
  <c r="AH155" i="6"/>
  <c r="AM155" i="6"/>
  <c r="AO155" i="6"/>
  <c r="U157" i="6"/>
  <c r="H157" i="6"/>
  <c r="AD157" i="6"/>
  <c r="AO157" i="6" s="1"/>
  <c r="AH158" i="6"/>
  <c r="AH161" i="6"/>
  <c r="AH163" i="6"/>
  <c r="AH165" i="6"/>
  <c r="AH167" i="6"/>
  <c r="AH169" i="6"/>
  <c r="AH171" i="6"/>
  <c r="U172" i="6"/>
  <c r="H172" i="6"/>
  <c r="AD172" i="6"/>
  <c r="AO172" i="6" s="1"/>
  <c r="Y174" i="6"/>
  <c r="AK175" i="6" s="1"/>
  <c r="AH174" i="6"/>
  <c r="AM174" i="6"/>
  <c r="AO174" i="6"/>
  <c r="U176" i="6"/>
  <c r="H176" i="6"/>
  <c r="AD176" i="6"/>
  <c r="AO176" i="6" s="1"/>
  <c r="AH177" i="6"/>
  <c r="Y178" i="6"/>
  <c r="AK179" i="6" s="1"/>
  <c r="AH178" i="6"/>
  <c r="AM178" i="6"/>
  <c r="AO178" i="6"/>
  <c r="U180" i="6"/>
  <c r="H180" i="6"/>
  <c r="AD180" i="6"/>
  <c r="AO180" i="6" s="1"/>
  <c r="AH181" i="6"/>
  <c r="Y182" i="6"/>
  <c r="AK183" i="6" s="1"/>
  <c r="AH182" i="6"/>
  <c r="AM182" i="6"/>
  <c r="AO182" i="6"/>
  <c r="AH185" i="6"/>
  <c r="AH187" i="6"/>
  <c r="U188" i="6"/>
  <c r="H188" i="6"/>
  <c r="AD188" i="6"/>
  <c r="AO188" i="6" s="1"/>
  <c r="AH189" i="6"/>
  <c r="Y190" i="6"/>
  <c r="AK191" i="6" s="1"/>
  <c r="AH190" i="6"/>
  <c r="AM190" i="6"/>
  <c r="AO190" i="6"/>
  <c r="U192" i="6"/>
  <c r="H192" i="6"/>
  <c r="AD192" i="6"/>
  <c r="AO192" i="6" s="1"/>
  <c r="AH193" i="6"/>
  <c r="Y194" i="6"/>
  <c r="AK195" i="6" s="1"/>
  <c r="AH194" i="6"/>
  <c r="AM194" i="6"/>
  <c r="AO194" i="6"/>
  <c r="U196" i="6"/>
  <c r="H196" i="6"/>
  <c r="AD196" i="6"/>
  <c r="AO196" i="6" s="1"/>
  <c r="Y198" i="6"/>
  <c r="AK199" i="6" s="1"/>
  <c r="AH198" i="6"/>
  <c r="AM198" i="6"/>
  <c r="AO198" i="6"/>
  <c r="Y200" i="6"/>
  <c r="AK201" i="6" s="1"/>
  <c r="AH200" i="6"/>
  <c r="AM200" i="6"/>
  <c r="AO200" i="6"/>
  <c r="U202" i="6"/>
  <c r="H202" i="6"/>
  <c r="AD202" i="6"/>
  <c r="AO202" i="6" s="1"/>
  <c r="AH203" i="6"/>
  <c r="Y204" i="6"/>
  <c r="AK205" i="6" s="1"/>
  <c r="AH204" i="6"/>
  <c r="AM204" i="6"/>
  <c r="AO204" i="6"/>
  <c r="Y205" i="6"/>
  <c r="AK206" i="6" s="1"/>
  <c r="AM205" i="6"/>
  <c r="AO205" i="6"/>
  <c r="U207" i="6"/>
  <c r="H207" i="6"/>
  <c r="AD207" i="6"/>
  <c r="AO207" i="6" s="1"/>
  <c r="AH208" i="6"/>
  <c r="Y209" i="6"/>
  <c r="AK210" i="6" s="1"/>
  <c r="AH209" i="6"/>
  <c r="AM209" i="6"/>
  <c r="AO209" i="6"/>
  <c r="U211" i="6"/>
  <c r="H211" i="6"/>
  <c r="AD211" i="6"/>
  <c r="AO211" i="6" s="1"/>
  <c r="AH214" i="6"/>
  <c r="U215" i="6"/>
  <c r="H215" i="6"/>
  <c r="AD215" i="6"/>
  <c r="AO215" i="6" s="1"/>
  <c r="AH216" i="6"/>
  <c r="Y217" i="6"/>
  <c r="AK218" i="6" s="1"/>
  <c r="AH217" i="6"/>
  <c r="AM217" i="6"/>
  <c r="AO217" i="6"/>
  <c r="AD219" i="6"/>
  <c r="AO219" i="6" s="1"/>
  <c r="AH220" i="6"/>
  <c r="Y221" i="6"/>
  <c r="AK222" i="6" s="1"/>
  <c r="AH221" i="6"/>
  <c r="AM221" i="6"/>
  <c r="AO221" i="6"/>
  <c r="U223" i="6"/>
  <c r="H223" i="6"/>
  <c r="AD223" i="6"/>
  <c r="AO223" i="6" s="1"/>
  <c r="AH229" i="6"/>
  <c r="U230" i="6"/>
  <c r="H230" i="6"/>
  <c r="AD230" i="6"/>
  <c r="AO230" i="6" s="1"/>
  <c r="AH231" i="6"/>
  <c r="AL232" i="6"/>
  <c r="Y232" i="6"/>
  <c r="AK233" i="6" s="1"/>
  <c r="AH232" i="6"/>
  <c r="AM232" i="6"/>
  <c r="AO232" i="6"/>
  <c r="U234" i="6"/>
  <c r="H234" i="6"/>
  <c r="AD234" i="6"/>
  <c r="AO234" i="6" s="1"/>
  <c r="AH235" i="6"/>
  <c r="AL236" i="6"/>
  <c r="Y236" i="6"/>
  <c r="AK237" i="6" s="1"/>
  <c r="AH236" i="6"/>
  <c r="AM236" i="6"/>
  <c r="AO236" i="6"/>
  <c r="U238" i="6"/>
  <c r="H238" i="6"/>
  <c r="AD238" i="6"/>
  <c r="AO238" i="6" s="1"/>
  <c r="AD239" i="6"/>
  <c r="AO239" i="6" s="1"/>
  <c r="AH240" i="6"/>
  <c r="Y241" i="6"/>
  <c r="AK242" i="6" s="1"/>
  <c r="AH241" i="6"/>
  <c r="AM241" i="6"/>
  <c r="AO241" i="6"/>
  <c r="U243" i="6"/>
  <c r="H243" i="6"/>
  <c r="AD243" i="6"/>
  <c r="AO243" i="6" s="1"/>
  <c r="AH244" i="6"/>
  <c r="AH246" i="6"/>
  <c r="AL249" i="6"/>
  <c r="Y249" i="6"/>
  <c r="AK250" i="6" s="1"/>
  <c r="AH249" i="6"/>
  <c r="AM249" i="6"/>
  <c r="AO249" i="6"/>
  <c r="U251" i="6"/>
  <c r="H251" i="6"/>
  <c r="AD251" i="6"/>
  <c r="AO251" i="6" s="1"/>
  <c r="AH252" i="6"/>
  <c r="AL253" i="6"/>
  <c r="Y253" i="6"/>
  <c r="AK254" i="6" s="1"/>
  <c r="AH253" i="6"/>
  <c r="AM253" i="6"/>
  <c r="AO253" i="6"/>
  <c r="U255" i="6"/>
  <c r="H255" i="6"/>
  <c r="AD255" i="6"/>
  <c r="AO255" i="6" s="1"/>
  <c r="AH256" i="6"/>
  <c r="AL257" i="6"/>
  <c r="Y257" i="6"/>
  <c r="AK258" i="6" s="1"/>
  <c r="AH257" i="6"/>
  <c r="AM257" i="6"/>
  <c r="AO257" i="6"/>
  <c r="U259" i="6"/>
  <c r="H259" i="6"/>
  <c r="AD259" i="6"/>
  <c r="AO259" i="6" s="1"/>
  <c r="AH260" i="6"/>
  <c r="AL261" i="6"/>
  <c r="Y261" i="6"/>
  <c r="AK262" i="6" s="1"/>
  <c r="AH261" i="6"/>
  <c r="AM261" i="6"/>
  <c r="AO261" i="6"/>
  <c r="Z263" i="6"/>
  <c r="C17" i="24"/>
  <c r="C17" i="23"/>
  <c r="C17" i="22"/>
  <c r="C17" i="21"/>
  <c r="C17" i="20"/>
  <c r="C17" i="18"/>
  <c r="C17" i="17"/>
  <c r="C17" i="19"/>
  <c r="C17" i="16"/>
  <c r="C16" i="15"/>
  <c r="C16" i="14"/>
  <c r="C16" i="10"/>
  <c r="C16" i="9"/>
  <c r="C16" i="8"/>
  <c r="CD5" i="7"/>
  <c r="AT5" i="7"/>
  <c r="AZ5" i="7"/>
  <c r="AZ262" i="7" s="1"/>
  <c r="AY262" i="7"/>
  <c r="BQ262" i="7"/>
  <c r="CK262" i="7"/>
  <c r="CL5" i="7"/>
  <c r="CL262" i="7" s="1"/>
  <c r="CY5" i="7"/>
  <c r="CY262" i="7" s="1"/>
  <c r="BL6" i="7"/>
  <c r="C20" i="24"/>
  <c r="C20" i="23"/>
  <c r="C20" i="22"/>
  <c r="C20" i="21"/>
  <c r="C20" i="20"/>
  <c r="C20" i="18"/>
  <c r="C20" i="17"/>
  <c r="C20" i="19"/>
  <c r="C19" i="15"/>
  <c r="C20" i="16"/>
  <c r="C19" i="14"/>
  <c r="C19" i="8"/>
  <c r="C19" i="9"/>
  <c r="CD8" i="7"/>
  <c r="C19" i="6"/>
  <c r="C19" i="10"/>
  <c r="AT8" i="7"/>
  <c r="BL9" i="7"/>
  <c r="C23" i="24"/>
  <c r="C23" i="23"/>
  <c r="C23" i="22"/>
  <c r="C23" i="21"/>
  <c r="C23" i="20"/>
  <c r="C23" i="18"/>
  <c r="C23" i="17"/>
  <c r="C23" i="19"/>
  <c r="C23" i="16"/>
  <c r="C22" i="15"/>
  <c r="C22" i="14"/>
  <c r="C22" i="10"/>
  <c r="C22" i="9"/>
  <c r="CD11" i="7"/>
  <c r="C22" i="8"/>
  <c r="AT11" i="7"/>
  <c r="BL12" i="7"/>
  <c r="C25" i="24"/>
  <c r="C25" i="23"/>
  <c r="C25" i="22"/>
  <c r="C25" i="21"/>
  <c r="C25" i="20"/>
  <c r="C25" i="18"/>
  <c r="C25" i="17"/>
  <c r="C25" i="19"/>
  <c r="C25" i="16"/>
  <c r="C24" i="15"/>
  <c r="C24" i="14"/>
  <c r="C24" i="10"/>
  <c r="C24" i="9"/>
  <c r="C24" i="8"/>
  <c r="CD13" i="7"/>
  <c r="AT13" i="7"/>
  <c r="BL14" i="7"/>
  <c r="C27" i="24"/>
  <c r="C27" i="23"/>
  <c r="C27" i="22"/>
  <c r="C27" i="21"/>
  <c r="C27" i="20"/>
  <c r="C27" i="18"/>
  <c r="C27" i="17"/>
  <c r="C27" i="19"/>
  <c r="C27" i="16"/>
  <c r="C26" i="15"/>
  <c r="C26" i="14"/>
  <c r="C26" i="10"/>
  <c r="C26" i="9"/>
  <c r="C26" i="8"/>
  <c r="CD15" i="7"/>
  <c r="AT15" i="7"/>
  <c r="C28" i="23"/>
  <c r="C28" i="22"/>
  <c r="C28" i="24"/>
  <c r="C28" i="21"/>
  <c r="C28" i="20"/>
  <c r="C28" i="19"/>
  <c r="C28" i="18"/>
  <c r="C28" i="17"/>
  <c r="C28" i="16"/>
  <c r="C27" i="15"/>
  <c r="C27" i="14"/>
  <c r="C27" i="9"/>
  <c r="C27" i="8"/>
  <c r="C27" i="10"/>
  <c r="CD16" i="7"/>
  <c r="C27" i="6"/>
  <c r="AT16" i="7"/>
  <c r="C29" i="24"/>
  <c r="C29" i="23"/>
  <c r="C29" i="22"/>
  <c r="C29" i="21"/>
  <c r="C29" i="20"/>
  <c r="C29" i="18"/>
  <c r="C29" i="17"/>
  <c r="C29" i="19"/>
  <c r="C29" i="16"/>
  <c r="C28" i="15"/>
  <c r="C28" i="14"/>
  <c r="C28" i="10"/>
  <c r="C28" i="9"/>
  <c r="C28" i="8"/>
  <c r="CD17" i="7"/>
  <c r="AT17" i="7"/>
  <c r="C30" i="23"/>
  <c r="C30" i="22"/>
  <c r="C30" i="24"/>
  <c r="C30" i="21"/>
  <c r="C30" i="20"/>
  <c r="C30" i="19"/>
  <c r="C30" i="18"/>
  <c r="C30" i="17"/>
  <c r="C30" i="16"/>
  <c r="C29" i="15"/>
  <c r="C29" i="14"/>
  <c r="C29" i="9"/>
  <c r="C29" i="8"/>
  <c r="CD18" i="7"/>
  <c r="C29" i="6"/>
  <c r="C26" i="5"/>
  <c r="C29" i="10"/>
  <c r="AT18" i="7"/>
  <c r="C31" i="24"/>
  <c r="C31" i="23"/>
  <c r="C31" i="22"/>
  <c r="C31" i="21"/>
  <c r="C31" i="20"/>
  <c r="C31" i="18"/>
  <c r="C31" i="17"/>
  <c r="C31" i="19"/>
  <c r="C31" i="16"/>
  <c r="C30" i="15"/>
  <c r="C30" i="14"/>
  <c r="C30" i="10"/>
  <c r="C30" i="9"/>
  <c r="C30" i="8"/>
  <c r="CD19" i="7"/>
  <c r="AT19" i="7"/>
  <c r="C27" i="5"/>
  <c r="BL19" i="7"/>
  <c r="C32" i="23"/>
  <c r="C32" i="22"/>
  <c r="C32" i="24"/>
  <c r="C32" i="21"/>
  <c r="C32" i="20"/>
  <c r="C32" i="19"/>
  <c r="C32" i="18"/>
  <c r="C32" i="17"/>
  <c r="C32" i="16"/>
  <c r="C31" i="15"/>
  <c r="C31" i="14"/>
  <c r="C31" i="9"/>
  <c r="C31" i="8"/>
  <c r="C31" i="10"/>
  <c r="CD20" i="7"/>
  <c r="C31" i="6"/>
  <c r="C28" i="5"/>
  <c r="AT20" i="7"/>
  <c r="CY21" i="7"/>
  <c r="C35" i="23"/>
  <c r="C35" i="22"/>
  <c r="C35" i="21"/>
  <c r="C35" i="24"/>
  <c r="C35" i="20"/>
  <c r="C35" i="19"/>
  <c r="C35" i="18"/>
  <c r="C35" i="17"/>
  <c r="C35" i="16"/>
  <c r="C34" i="15"/>
  <c r="C34" i="14"/>
  <c r="C34" i="9"/>
  <c r="C34" i="8"/>
  <c r="CD23" i="7"/>
  <c r="C34" i="6"/>
  <c r="C34" i="10"/>
  <c r="AT23" i="7"/>
  <c r="C38" i="24"/>
  <c r="C38" i="23"/>
  <c r="C38" i="22"/>
  <c r="C38" i="21"/>
  <c r="C38" i="20"/>
  <c r="C38" i="19"/>
  <c r="C38" i="18"/>
  <c r="C38" i="17"/>
  <c r="C38" i="16"/>
  <c r="C36" i="15"/>
  <c r="C36" i="14"/>
  <c r="C36" i="8"/>
  <c r="C36" i="10"/>
  <c r="C36" i="9"/>
  <c r="CD26" i="7"/>
  <c r="C36" i="6"/>
  <c r="AT26" i="7"/>
  <c r="BL27" i="7"/>
  <c r="C40" i="24"/>
  <c r="C40" i="23"/>
  <c r="C40" i="22"/>
  <c r="C40" i="21"/>
  <c r="C40" i="20"/>
  <c r="C40" i="19"/>
  <c r="C40" i="18"/>
  <c r="C40" i="17"/>
  <c r="C40" i="16"/>
  <c r="C38" i="15"/>
  <c r="C38" i="14"/>
  <c r="C38" i="8"/>
  <c r="C38" i="9"/>
  <c r="CD28" i="7"/>
  <c r="C38" i="6"/>
  <c r="C38" i="10"/>
  <c r="AT28" i="7"/>
  <c r="CY35" i="7"/>
  <c r="CY36" i="7"/>
  <c r="CY46" i="7"/>
  <c r="CY47" i="7"/>
  <c r="CY48" i="7"/>
  <c r="CY49" i="7"/>
  <c r="CY92" i="7"/>
  <c r="CY93" i="7"/>
  <c r="CY94" i="7"/>
  <c r="CY95" i="7"/>
  <c r="CY96" i="7"/>
  <c r="CY97" i="7"/>
  <c r="CY123" i="7"/>
  <c r="AH130" i="9"/>
  <c r="AH132" i="9"/>
  <c r="CY142" i="7"/>
  <c r="CY143" i="7"/>
  <c r="CY145" i="7"/>
  <c r="CY146" i="7"/>
  <c r="CY147" i="7"/>
  <c r="BL8" i="11"/>
  <c r="BL11" i="11"/>
  <c r="BL15" i="11"/>
  <c r="BL16" i="11"/>
  <c r="BL17" i="11"/>
  <c r="BL18" i="11"/>
  <c r="C41" i="24"/>
  <c r="C41" i="23"/>
  <c r="C41" i="22"/>
  <c r="C41" i="21"/>
  <c r="C41" i="20"/>
  <c r="C41" i="19"/>
  <c r="C41" i="18"/>
  <c r="C41" i="17"/>
  <c r="C39" i="15"/>
  <c r="C41" i="16"/>
  <c r="C39" i="14"/>
  <c r="C39" i="10"/>
  <c r="AT29" i="7"/>
  <c r="BL29" i="7"/>
  <c r="C47" i="24"/>
  <c r="C47" i="23"/>
  <c r="C47" i="22"/>
  <c r="C47" i="21"/>
  <c r="C47" i="20"/>
  <c r="C47" i="19"/>
  <c r="C47" i="18"/>
  <c r="C47" i="17"/>
  <c r="C47" i="16"/>
  <c r="C45" i="15"/>
  <c r="C45" i="14"/>
  <c r="C45" i="10"/>
  <c r="C45" i="8"/>
  <c r="AT35" i="7"/>
  <c r="BL35" i="7"/>
  <c r="C48" i="24"/>
  <c r="C48" i="23"/>
  <c r="C48" i="22"/>
  <c r="C48" i="21"/>
  <c r="C48" i="20"/>
  <c r="C48" i="19"/>
  <c r="C48" i="18"/>
  <c r="C48" i="17"/>
  <c r="C48" i="16"/>
  <c r="C46" i="14"/>
  <c r="C46" i="15"/>
  <c r="AT36" i="7"/>
  <c r="BL36" i="7"/>
  <c r="C56" i="23"/>
  <c r="C56" i="22"/>
  <c r="C56" i="24"/>
  <c r="C56" i="21"/>
  <c r="C56" i="20"/>
  <c r="C56" i="19"/>
  <c r="C56" i="18"/>
  <c r="C56" i="17"/>
  <c r="C54" i="15"/>
  <c r="C54" i="14"/>
  <c r="C56" i="16"/>
  <c r="C54" i="9"/>
  <c r="AT44" i="7"/>
  <c r="BL44" i="7"/>
  <c r="C57" i="24"/>
  <c r="C57" i="23"/>
  <c r="C57" i="22"/>
  <c r="C57" i="21"/>
  <c r="C57" i="20"/>
  <c r="C57" i="19"/>
  <c r="C57" i="18"/>
  <c r="C57" i="17"/>
  <c r="C57" i="16"/>
  <c r="C55" i="15"/>
  <c r="C55" i="14"/>
  <c r="C55" i="10"/>
  <c r="C55" i="9"/>
  <c r="C55" i="8"/>
  <c r="AT45" i="7"/>
  <c r="BL45" i="7"/>
  <c r="C58" i="23"/>
  <c r="C58" i="22"/>
  <c r="C58" i="24"/>
  <c r="C58" i="21"/>
  <c r="C58" i="20"/>
  <c r="C58" i="19"/>
  <c r="C58" i="18"/>
  <c r="C58" i="17"/>
  <c r="C56" i="15"/>
  <c r="C56" i="14"/>
  <c r="C58" i="16"/>
  <c r="C56" i="9"/>
  <c r="AT46" i="7"/>
  <c r="BL46" i="7"/>
  <c r="C59" i="24"/>
  <c r="C59" i="23"/>
  <c r="C59" i="22"/>
  <c r="C59" i="21"/>
  <c r="C59" i="20"/>
  <c r="C59" i="19"/>
  <c r="C59" i="18"/>
  <c r="C59" i="17"/>
  <c r="C59" i="16"/>
  <c r="C57" i="15"/>
  <c r="C57" i="14"/>
  <c r="C57" i="10"/>
  <c r="C57" i="9"/>
  <c r="C57" i="8"/>
  <c r="AT47" i="7"/>
  <c r="BL47" i="7"/>
  <c r="C60" i="23"/>
  <c r="C60" i="22"/>
  <c r="C60" i="24"/>
  <c r="C60" i="21"/>
  <c r="C60" i="20"/>
  <c r="C60" i="19"/>
  <c r="C60" i="18"/>
  <c r="C60" i="17"/>
  <c r="C58" i="15"/>
  <c r="C58" i="14"/>
  <c r="C60" i="16"/>
  <c r="C58" i="9"/>
  <c r="AT48" i="7"/>
  <c r="BL48" i="7"/>
  <c r="C61" i="24"/>
  <c r="C61" i="23"/>
  <c r="C61" i="22"/>
  <c r="C61" i="21"/>
  <c r="C61" i="20"/>
  <c r="C61" i="19"/>
  <c r="C61" i="18"/>
  <c r="C61" i="17"/>
  <c r="C61" i="16"/>
  <c r="C59" i="15"/>
  <c r="C59" i="14"/>
  <c r="C59" i="10"/>
  <c r="C59" i="9"/>
  <c r="C59" i="8"/>
  <c r="AT49" i="7"/>
  <c r="BL49" i="7"/>
  <c r="C63" i="23"/>
  <c r="C63" i="24"/>
  <c r="C63" i="22"/>
  <c r="C63" i="21"/>
  <c r="C63" i="20"/>
  <c r="C63" i="19"/>
  <c r="C63" i="18"/>
  <c r="C63" i="17"/>
  <c r="C61" i="15"/>
  <c r="C63" i="16"/>
  <c r="C61" i="14"/>
  <c r="C61" i="10"/>
  <c r="C61" i="8"/>
  <c r="AT51" i="7"/>
  <c r="BL51" i="7"/>
  <c r="C64" i="24"/>
  <c r="C64" i="23"/>
  <c r="C64" i="21"/>
  <c r="C64" i="20"/>
  <c r="C64" i="22"/>
  <c r="C64" i="19"/>
  <c r="C64" i="18"/>
  <c r="C64" i="17"/>
  <c r="C64" i="16"/>
  <c r="C62" i="15"/>
  <c r="C62" i="14"/>
  <c r="C62" i="10"/>
  <c r="C62" i="8"/>
  <c r="AT52" i="7"/>
  <c r="BL52" i="7"/>
  <c r="C65" i="23"/>
  <c r="C65" i="24"/>
  <c r="C65" i="22"/>
  <c r="C65" i="21"/>
  <c r="C65" i="20"/>
  <c r="C65" i="19"/>
  <c r="C65" i="18"/>
  <c r="C65" i="17"/>
  <c r="C63" i="15"/>
  <c r="C65" i="16"/>
  <c r="C63" i="14"/>
  <c r="C63" i="8"/>
  <c r="AT53" i="7"/>
  <c r="BL53" i="7"/>
  <c r="C66" i="24"/>
  <c r="C66" i="23"/>
  <c r="C66" i="21"/>
  <c r="C66" i="20"/>
  <c r="C66" i="22"/>
  <c r="C66" i="19"/>
  <c r="C66" i="18"/>
  <c r="C66" i="17"/>
  <c r="C66" i="16"/>
  <c r="C64" i="15"/>
  <c r="C64" i="14"/>
  <c r="C64" i="10"/>
  <c r="AT54" i="7"/>
  <c r="BL54" i="7"/>
  <c r="C69" i="24"/>
  <c r="C69" i="23"/>
  <c r="C69" i="22"/>
  <c r="C69" i="21"/>
  <c r="C69" i="20"/>
  <c r="C69" i="19"/>
  <c r="C69" i="18"/>
  <c r="C69" i="17"/>
  <c r="C69" i="16"/>
  <c r="C66" i="15"/>
  <c r="C66" i="14"/>
  <c r="C66" i="10"/>
  <c r="C66" i="9"/>
  <c r="AT57" i="7"/>
  <c r="BL57" i="7"/>
  <c r="C70" i="24"/>
  <c r="C70" i="22"/>
  <c r="C70" i="21"/>
  <c r="C70" i="23"/>
  <c r="C70" i="19"/>
  <c r="C70" i="20"/>
  <c r="C70" i="18"/>
  <c r="C70" i="17"/>
  <c r="C67" i="15"/>
  <c r="C70" i="16"/>
  <c r="C67" i="14"/>
  <c r="C67" i="10"/>
  <c r="C67" i="9"/>
  <c r="AT58" i="7"/>
  <c r="BL58" i="7"/>
  <c r="C71" i="24"/>
  <c r="C71" i="23"/>
  <c r="C71" i="22"/>
  <c r="C71" i="21"/>
  <c r="C71" i="20"/>
  <c r="C71" i="19"/>
  <c r="C71" i="18"/>
  <c r="C71" i="17"/>
  <c r="C71" i="16"/>
  <c r="C68" i="15"/>
  <c r="C68" i="14"/>
  <c r="C68" i="10"/>
  <c r="C68" i="8"/>
  <c r="AT59" i="7"/>
  <c r="BL59" i="7"/>
  <c r="C72" i="24"/>
  <c r="C72" i="22"/>
  <c r="C72" i="21"/>
  <c r="C72" i="23"/>
  <c r="C72" i="19"/>
  <c r="C72" i="20"/>
  <c r="C72" i="18"/>
  <c r="C72" i="17"/>
  <c r="C69" i="15"/>
  <c r="C72" i="16"/>
  <c r="C69" i="14"/>
  <c r="C69" i="10"/>
  <c r="C69" i="9"/>
  <c r="C69" i="8"/>
  <c r="AT60" i="7"/>
  <c r="BL60" i="7"/>
  <c r="C73" i="24"/>
  <c r="C73" i="23"/>
  <c r="C73" i="22"/>
  <c r="C73" i="21"/>
  <c r="C73" i="20"/>
  <c r="C73" i="19"/>
  <c r="C73" i="18"/>
  <c r="C73" i="17"/>
  <c r="C73" i="16"/>
  <c r="C70" i="15"/>
  <c r="C70" i="14"/>
  <c r="C70" i="9"/>
  <c r="AT61" i="7"/>
  <c r="BL61" i="7"/>
  <c r="C74" i="24"/>
  <c r="C74" i="22"/>
  <c r="C74" i="21"/>
  <c r="C74" i="23"/>
  <c r="C74" i="19"/>
  <c r="C74" i="20"/>
  <c r="C74" i="18"/>
  <c r="C74" i="17"/>
  <c r="C71" i="15"/>
  <c r="C74" i="16"/>
  <c r="C71" i="14"/>
  <c r="C71" i="10"/>
  <c r="C71" i="9"/>
  <c r="C71" i="8"/>
  <c r="AT62" i="7"/>
  <c r="BL62" i="7"/>
  <c r="C75" i="24"/>
  <c r="C75" i="23"/>
  <c r="C75" i="22"/>
  <c r="C75" i="21"/>
  <c r="C75" i="20"/>
  <c r="C75" i="19"/>
  <c r="C75" i="18"/>
  <c r="C75" i="17"/>
  <c r="C75" i="16"/>
  <c r="C72" i="15"/>
  <c r="C72" i="14"/>
  <c r="C72" i="10"/>
  <c r="AT63" i="7"/>
  <c r="BL63" i="7"/>
  <c r="C76" i="24"/>
  <c r="C76" i="22"/>
  <c r="C76" i="21"/>
  <c r="C76" i="23"/>
  <c r="C76" i="19"/>
  <c r="C76" i="20"/>
  <c r="C76" i="18"/>
  <c r="C76" i="17"/>
  <c r="C73" i="15"/>
  <c r="C76" i="16"/>
  <c r="C73" i="14"/>
  <c r="C73" i="10"/>
  <c r="C73" i="9"/>
  <c r="C73" i="8"/>
  <c r="AT64" i="7"/>
  <c r="BL64" i="7"/>
  <c r="C77" i="24"/>
  <c r="C77" i="23"/>
  <c r="C77" i="22"/>
  <c r="C77" i="21"/>
  <c r="C77" i="20"/>
  <c r="C77" i="19"/>
  <c r="C77" i="18"/>
  <c r="C77" i="17"/>
  <c r="C77" i="16"/>
  <c r="C74" i="15"/>
  <c r="C74" i="14"/>
  <c r="C74" i="10"/>
  <c r="AT65" i="7"/>
  <c r="BL65" i="7"/>
  <c r="C78" i="24"/>
  <c r="C78" i="22"/>
  <c r="C78" i="21"/>
  <c r="C78" i="23"/>
  <c r="C78" i="19"/>
  <c r="C78" i="20"/>
  <c r="C78" i="18"/>
  <c r="C78" i="17"/>
  <c r="C75" i="15"/>
  <c r="C78" i="16"/>
  <c r="C75" i="14"/>
  <c r="C75" i="10"/>
  <c r="C75" i="9"/>
  <c r="C75" i="8"/>
  <c r="AT66" i="7"/>
  <c r="BL66" i="7"/>
  <c r="C79" i="24"/>
  <c r="C79" i="23"/>
  <c r="C79" i="22"/>
  <c r="C79" i="21"/>
  <c r="C79" i="20"/>
  <c r="C79" i="19"/>
  <c r="C79" i="18"/>
  <c r="C79" i="17"/>
  <c r="C79" i="16"/>
  <c r="C76" i="15"/>
  <c r="C76" i="14"/>
  <c r="C76" i="10"/>
  <c r="AT67" i="7"/>
  <c r="BL67" i="7"/>
  <c r="C80" i="24"/>
  <c r="C80" i="22"/>
  <c r="C80" i="21"/>
  <c r="C80" i="23"/>
  <c r="C80" i="19"/>
  <c r="C80" i="20"/>
  <c r="C80" i="18"/>
  <c r="C80" i="17"/>
  <c r="C77" i="15"/>
  <c r="C80" i="16"/>
  <c r="C77" i="14"/>
  <c r="C77" i="10"/>
  <c r="C77" i="9"/>
  <c r="C77" i="8"/>
  <c r="AT68" i="7"/>
  <c r="BL68" i="7"/>
  <c r="C81" i="24"/>
  <c r="C81" i="23"/>
  <c r="C81" i="22"/>
  <c r="C81" i="21"/>
  <c r="C81" i="20"/>
  <c r="C81" i="19"/>
  <c r="C81" i="18"/>
  <c r="C81" i="17"/>
  <c r="C81" i="16"/>
  <c r="C78" i="15"/>
  <c r="C78" i="14"/>
  <c r="C78" i="10"/>
  <c r="AT69" i="7"/>
  <c r="BL69" i="7"/>
  <c r="C82" i="24"/>
  <c r="C82" i="22"/>
  <c r="C82" i="21"/>
  <c r="C82" i="23"/>
  <c r="C82" i="19"/>
  <c r="C82" i="20"/>
  <c r="C82" i="18"/>
  <c r="C82" i="17"/>
  <c r="C79" i="15"/>
  <c r="C82" i="16"/>
  <c r="C79" i="14"/>
  <c r="C79" i="10"/>
  <c r="C79" i="9"/>
  <c r="C79" i="8"/>
  <c r="AT70" i="7"/>
  <c r="BL70" i="7"/>
  <c r="C83" i="24"/>
  <c r="C83" i="23"/>
  <c r="C83" i="22"/>
  <c r="C83" i="21"/>
  <c r="C83" i="20"/>
  <c r="C83" i="19"/>
  <c r="C83" i="18"/>
  <c r="C83" i="17"/>
  <c r="C83" i="16"/>
  <c r="C80" i="15"/>
  <c r="C80" i="14"/>
  <c r="C80" i="10"/>
  <c r="AT71" i="7"/>
  <c r="BL71" i="7"/>
  <c r="C84" i="24"/>
  <c r="C84" i="22"/>
  <c r="C84" i="21"/>
  <c r="C84" i="23"/>
  <c r="C84" i="19"/>
  <c r="C84" i="20"/>
  <c r="C84" i="18"/>
  <c r="C84" i="17"/>
  <c r="C81" i="15"/>
  <c r="C84" i="16"/>
  <c r="C81" i="14"/>
  <c r="C81" i="10"/>
  <c r="C81" i="9"/>
  <c r="C81" i="8"/>
  <c r="AT72" i="7"/>
  <c r="BL72" i="7"/>
  <c r="C85" i="24"/>
  <c r="C85" i="23"/>
  <c r="C85" i="22"/>
  <c r="C85" i="21"/>
  <c r="C85" i="20"/>
  <c r="C85" i="19"/>
  <c r="C85" i="18"/>
  <c r="C85" i="17"/>
  <c r="C85" i="16"/>
  <c r="C82" i="15"/>
  <c r="C82" i="14"/>
  <c r="C82" i="10"/>
  <c r="AT73" i="7"/>
  <c r="BL73" i="7"/>
  <c r="C86" i="24"/>
  <c r="C86" i="22"/>
  <c r="C86" i="21"/>
  <c r="C86" i="23"/>
  <c r="C86" i="19"/>
  <c r="C86" i="20"/>
  <c r="C86" i="18"/>
  <c r="C86" i="17"/>
  <c r="C83" i="15"/>
  <c r="C86" i="16"/>
  <c r="C83" i="14"/>
  <c r="C83" i="10"/>
  <c r="C83" i="9"/>
  <c r="C83" i="8"/>
  <c r="AT74" i="7"/>
  <c r="BL74" i="7"/>
  <c r="C87" i="24"/>
  <c r="C87" i="23"/>
  <c r="C87" i="22"/>
  <c r="C87" i="21"/>
  <c r="C87" i="20"/>
  <c r="C87" i="19"/>
  <c r="C87" i="18"/>
  <c r="C87" i="17"/>
  <c r="C87" i="16"/>
  <c r="C84" i="15"/>
  <c r="C84" i="14"/>
  <c r="C84" i="10"/>
  <c r="AT75" i="7"/>
  <c r="BL75" i="7"/>
  <c r="C92" i="24"/>
  <c r="C92" i="23"/>
  <c r="C92" i="22"/>
  <c r="C92" i="21"/>
  <c r="C92" i="20"/>
  <c r="C92" i="18"/>
  <c r="C92" i="19"/>
  <c r="C92" i="17"/>
  <c r="C92" i="16"/>
  <c r="C86" i="15"/>
  <c r="C86" i="14"/>
  <c r="C86" i="10"/>
  <c r="C86" i="9"/>
  <c r="AT80" i="7"/>
  <c r="BL80" i="7"/>
  <c r="C93" i="23"/>
  <c r="C93" i="24"/>
  <c r="C93" i="22"/>
  <c r="C93" i="20"/>
  <c r="C93" i="21"/>
  <c r="C93" i="19"/>
  <c r="C93" i="18"/>
  <c r="C93" i="17"/>
  <c r="C93" i="16"/>
  <c r="C87" i="15"/>
  <c r="C87" i="14"/>
  <c r="C87" i="10"/>
  <c r="C87" i="9"/>
  <c r="AT81" i="7"/>
  <c r="BL81" i="7"/>
  <c r="C94" i="24"/>
  <c r="C94" i="23"/>
  <c r="C94" i="22"/>
  <c r="C94" i="21"/>
  <c r="C94" i="20"/>
  <c r="C94" i="18"/>
  <c r="C94" i="19"/>
  <c r="C94" i="17"/>
  <c r="C88" i="15"/>
  <c r="C94" i="16"/>
  <c r="C88" i="14"/>
  <c r="C88" i="9"/>
  <c r="C88" i="8"/>
  <c r="AT82" i="7"/>
  <c r="BL82" i="7"/>
  <c r="C95" i="23"/>
  <c r="C95" i="24"/>
  <c r="C95" i="22"/>
  <c r="C95" i="20"/>
  <c r="C95" i="21"/>
  <c r="C95" i="19"/>
  <c r="C95" i="18"/>
  <c r="C95" i="17"/>
  <c r="C95" i="16"/>
  <c r="C89" i="15"/>
  <c r="C89" i="14"/>
  <c r="C89" i="10"/>
  <c r="C89" i="9"/>
  <c r="AT83" i="7"/>
  <c r="BL83" i="7"/>
  <c r="C96" i="24"/>
  <c r="C96" i="23"/>
  <c r="C96" i="22"/>
  <c r="C96" i="21"/>
  <c r="C96" i="20"/>
  <c r="C96" i="18"/>
  <c r="C96" i="19"/>
  <c r="C96" i="17"/>
  <c r="C90" i="15"/>
  <c r="C96" i="16"/>
  <c r="C90" i="14"/>
  <c r="C90" i="9"/>
  <c r="C90" i="8"/>
  <c r="AT84" i="7"/>
  <c r="BL84" i="7"/>
  <c r="C97" i="23"/>
  <c r="C97" i="24"/>
  <c r="C97" i="22"/>
  <c r="C97" i="20"/>
  <c r="C97" i="21"/>
  <c r="C97" i="19"/>
  <c r="C97" i="18"/>
  <c r="C97" i="17"/>
  <c r="C97" i="16"/>
  <c r="C91" i="15"/>
  <c r="C91" i="14"/>
  <c r="C91" i="10"/>
  <c r="C91" i="9"/>
  <c r="AT85" i="7"/>
  <c r="BL85" i="7"/>
  <c r="C98" i="24"/>
  <c r="C98" i="23"/>
  <c r="C98" i="22"/>
  <c r="C98" i="21"/>
  <c r="C98" i="20"/>
  <c r="C98" i="18"/>
  <c r="C98" i="19"/>
  <c r="C98" i="17"/>
  <c r="C92" i="15"/>
  <c r="C98" i="16"/>
  <c r="C92" i="14"/>
  <c r="C92" i="9"/>
  <c r="C92" i="8"/>
  <c r="AT86" i="7"/>
  <c r="BL86" i="7"/>
  <c r="C99" i="23"/>
  <c r="C99" i="24"/>
  <c r="C99" i="22"/>
  <c r="C99" i="21"/>
  <c r="C99" i="20"/>
  <c r="C99" i="19"/>
  <c r="C99" i="18"/>
  <c r="C99" i="17"/>
  <c r="C99" i="16"/>
  <c r="C93" i="15"/>
  <c r="C93" i="14"/>
  <c r="C93" i="10"/>
  <c r="C93" i="9"/>
  <c r="AT87" i="7"/>
  <c r="BL87" i="7"/>
  <c r="C100" i="24"/>
  <c r="C100" i="23"/>
  <c r="C100" i="22"/>
  <c r="C100" i="21"/>
  <c r="C100" i="20"/>
  <c r="C100" i="18"/>
  <c r="C100" i="19"/>
  <c r="C100" i="17"/>
  <c r="C94" i="15"/>
  <c r="C100" i="16"/>
  <c r="C94" i="14"/>
  <c r="C94" i="9"/>
  <c r="C94" i="8"/>
  <c r="AT88" i="7"/>
  <c r="BL88" i="7"/>
  <c r="C101" i="23"/>
  <c r="C101" i="24"/>
  <c r="C101" i="22"/>
  <c r="C101" i="21"/>
  <c r="C101" i="20"/>
  <c r="C101" i="19"/>
  <c r="C101" i="18"/>
  <c r="C101" i="17"/>
  <c r="C101" i="16"/>
  <c r="C95" i="15"/>
  <c r="C95" i="14"/>
  <c r="C95" i="10"/>
  <c r="C95" i="9"/>
  <c r="AT89" i="7"/>
  <c r="CD89" i="7"/>
  <c r="C104" i="23"/>
  <c r="C104" i="22"/>
  <c r="C104" i="21"/>
  <c r="C104" i="24"/>
  <c r="C104" i="20"/>
  <c r="C104" i="18"/>
  <c r="C104" i="19"/>
  <c r="C104" i="17"/>
  <c r="C97" i="15"/>
  <c r="C97" i="14"/>
  <c r="C104" i="16"/>
  <c r="C97" i="10"/>
  <c r="AT92" i="7"/>
  <c r="BL92" i="7"/>
  <c r="C105" i="24"/>
  <c r="C105" i="23"/>
  <c r="C105" i="22"/>
  <c r="C105" i="21"/>
  <c r="C105" i="20"/>
  <c r="C105" i="19"/>
  <c r="C105" i="18"/>
  <c r="C105" i="17"/>
  <c r="C105" i="16"/>
  <c r="C98" i="15"/>
  <c r="C98" i="14"/>
  <c r="C98" i="10"/>
  <c r="AT93" i="7"/>
  <c r="BL93" i="7"/>
  <c r="C106" i="23"/>
  <c r="C106" i="22"/>
  <c r="C106" i="21"/>
  <c r="C106" i="24"/>
  <c r="C106" i="20"/>
  <c r="C106" i="18"/>
  <c r="C106" i="19"/>
  <c r="C106" i="17"/>
  <c r="C99" i="14"/>
  <c r="C106" i="16"/>
  <c r="C99" i="15"/>
  <c r="AT94" i="7"/>
  <c r="BL94" i="7"/>
  <c r="C107" i="24"/>
  <c r="C107" i="23"/>
  <c r="C107" i="22"/>
  <c r="C107" i="21"/>
  <c r="C107" i="20"/>
  <c r="C107" i="19"/>
  <c r="C107" i="18"/>
  <c r="C107" i="17"/>
  <c r="C107" i="16"/>
  <c r="C100" i="15"/>
  <c r="C100" i="14"/>
  <c r="C100" i="9"/>
  <c r="AT95" i="7"/>
  <c r="BL95" i="7"/>
  <c r="C108" i="23"/>
  <c r="C108" i="22"/>
  <c r="C108" i="21"/>
  <c r="C108" i="24"/>
  <c r="C108" i="20"/>
  <c r="C108" i="18"/>
  <c r="C108" i="19"/>
  <c r="C108" i="17"/>
  <c r="C101" i="14"/>
  <c r="C108" i="16"/>
  <c r="C101" i="15"/>
  <c r="AT96" i="7"/>
  <c r="BL96" i="7"/>
  <c r="C109" i="24"/>
  <c r="C109" i="23"/>
  <c r="C109" i="22"/>
  <c r="C109" i="21"/>
  <c r="C109" i="20"/>
  <c r="C109" i="19"/>
  <c r="C109" i="18"/>
  <c r="C109" i="17"/>
  <c r="C109" i="16"/>
  <c r="C102" i="15"/>
  <c r="C102" i="14"/>
  <c r="C102" i="9"/>
  <c r="AT97" i="7"/>
  <c r="BL97" i="7"/>
  <c r="C110" i="23"/>
  <c r="C110" i="22"/>
  <c r="C110" i="21"/>
  <c r="C110" i="24"/>
  <c r="C110" i="20"/>
  <c r="C110" i="19"/>
  <c r="C110" i="18"/>
  <c r="C110" i="17"/>
  <c r="C103" i="14"/>
  <c r="C110" i="16"/>
  <c r="C103" i="15"/>
  <c r="AT98" i="7"/>
  <c r="BL98" i="7"/>
  <c r="C116" i="24"/>
  <c r="C116" i="23"/>
  <c r="C116" i="22"/>
  <c r="C116" i="21"/>
  <c r="C116" i="20"/>
  <c r="C116" i="19"/>
  <c r="C116" i="18"/>
  <c r="C116" i="17"/>
  <c r="C116" i="16"/>
  <c r="C108" i="15"/>
  <c r="C108" i="14"/>
  <c r="C108" i="9"/>
  <c r="AT104" i="7"/>
  <c r="BL104" i="7"/>
  <c r="C117" i="24"/>
  <c r="C117" i="23"/>
  <c r="C117" i="22"/>
  <c r="C117" i="21"/>
  <c r="C117" i="19"/>
  <c r="C117" i="20"/>
  <c r="C117" i="18"/>
  <c r="C117" i="17"/>
  <c r="C109" i="15"/>
  <c r="C117" i="16"/>
  <c r="C109" i="14"/>
  <c r="C109" i="10"/>
  <c r="C109" i="9"/>
  <c r="C109" i="8"/>
  <c r="AT105" i="7"/>
  <c r="BL105" i="7"/>
  <c r="C118" i="24"/>
  <c r="C118" i="23"/>
  <c r="C118" i="22"/>
  <c r="C118" i="21"/>
  <c r="C118" i="20"/>
  <c r="C118" i="19"/>
  <c r="C118" i="18"/>
  <c r="C118" i="17"/>
  <c r="C118" i="16"/>
  <c r="C110" i="15"/>
  <c r="C110" i="14"/>
  <c r="C110" i="9"/>
  <c r="AT106" i="7"/>
  <c r="BL106" i="7"/>
  <c r="C119" i="24"/>
  <c r="C119" i="23"/>
  <c r="C119" i="22"/>
  <c r="C119" i="21"/>
  <c r="C119" i="19"/>
  <c r="C119" i="20"/>
  <c r="C119" i="18"/>
  <c r="C119" i="17"/>
  <c r="C111" i="15"/>
  <c r="C111" i="14"/>
  <c r="C119" i="16"/>
  <c r="C111" i="8"/>
  <c r="AT107" i="7"/>
  <c r="BL107" i="7"/>
  <c r="C120" i="24"/>
  <c r="C120" i="23"/>
  <c r="C120" i="22"/>
  <c r="C120" i="21"/>
  <c r="C120" i="20"/>
  <c r="C120" i="19"/>
  <c r="C120" i="18"/>
  <c r="C120" i="17"/>
  <c r="C120" i="16"/>
  <c r="C112" i="15"/>
  <c r="C112" i="14"/>
  <c r="C112" i="9"/>
  <c r="AT108" i="7"/>
  <c r="BL108" i="7"/>
  <c r="C121" i="24"/>
  <c r="C121" i="23"/>
  <c r="C121" i="22"/>
  <c r="C121" i="21"/>
  <c r="C121" i="19"/>
  <c r="C121" i="20"/>
  <c r="C121" i="18"/>
  <c r="C121" i="17"/>
  <c r="C121" i="16"/>
  <c r="C113" i="15"/>
  <c r="C113" i="14"/>
  <c r="C113" i="10"/>
  <c r="C113" i="9"/>
  <c r="AT109" i="7"/>
  <c r="BL109" i="7"/>
  <c r="C124" i="24"/>
  <c r="C124" i="23"/>
  <c r="C124" i="22"/>
  <c r="C124" i="21"/>
  <c r="C124" i="19"/>
  <c r="C124" i="20"/>
  <c r="C124" i="18"/>
  <c r="C124" i="17"/>
  <c r="C116" i="15"/>
  <c r="C124" i="16"/>
  <c r="C116" i="14"/>
  <c r="C116" i="10"/>
  <c r="C116" i="9"/>
  <c r="AT112" i="7"/>
  <c r="BL112" i="7"/>
  <c r="C127" i="24"/>
  <c r="C127" i="23"/>
  <c r="C127" i="21"/>
  <c r="C127" i="22"/>
  <c r="C127" i="19"/>
  <c r="C127" i="20"/>
  <c r="C127" i="18"/>
  <c r="C127" i="17"/>
  <c r="C119" i="15"/>
  <c r="C127" i="16"/>
  <c r="C119" i="14"/>
  <c r="C119" i="10"/>
  <c r="C119" i="9"/>
  <c r="C119" i="8"/>
  <c r="AT115" i="7"/>
  <c r="BL115" i="7"/>
  <c r="C128" i="23"/>
  <c r="C128" i="24"/>
  <c r="C128" i="21"/>
  <c r="C128" i="22"/>
  <c r="C128" i="20"/>
  <c r="C128" i="19"/>
  <c r="C128" i="18"/>
  <c r="C128" i="17"/>
  <c r="C128" i="16"/>
  <c r="C120" i="15"/>
  <c r="C120" i="14"/>
  <c r="C120" i="9"/>
  <c r="AT116" i="7"/>
  <c r="BL116" i="7"/>
  <c r="C129" i="24"/>
  <c r="C129" i="23"/>
  <c r="C129" i="21"/>
  <c r="C129" i="22"/>
  <c r="C129" i="19"/>
  <c r="C129" i="20"/>
  <c r="C129" i="18"/>
  <c r="C129" i="17"/>
  <c r="C121" i="15"/>
  <c r="C129" i="16"/>
  <c r="C121" i="14"/>
  <c r="C121" i="10"/>
  <c r="C121" i="9"/>
  <c r="C121" i="8"/>
  <c r="AT117" i="7"/>
  <c r="BL117" i="7"/>
  <c r="C130" i="23"/>
  <c r="C130" i="24"/>
  <c r="C130" i="21"/>
  <c r="C130" i="22"/>
  <c r="C130" i="20"/>
  <c r="C130" i="19"/>
  <c r="C130" i="18"/>
  <c r="C130" i="17"/>
  <c r="C130" i="16"/>
  <c r="C122" i="15"/>
  <c r="C122" i="14"/>
  <c r="C122" i="9"/>
  <c r="AT118" i="7"/>
  <c r="BL118" i="7"/>
  <c r="C131" i="24"/>
  <c r="C131" i="23"/>
  <c r="C131" i="21"/>
  <c r="C131" i="22"/>
  <c r="C131" i="19"/>
  <c r="C131" i="20"/>
  <c r="C131" i="18"/>
  <c r="C131" i="17"/>
  <c r="C131" i="16"/>
  <c r="C123" i="15"/>
  <c r="C123" i="14"/>
  <c r="C123" i="10"/>
  <c r="C123" i="9"/>
  <c r="C123" i="8"/>
  <c r="AT119" i="7"/>
  <c r="BL119" i="7"/>
  <c r="C132" i="23"/>
  <c r="C132" i="24"/>
  <c r="C132" i="21"/>
  <c r="C132" i="22"/>
  <c r="C132" i="20"/>
  <c r="C132" i="19"/>
  <c r="C132" i="18"/>
  <c r="C132" i="17"/>
  <c r="C132" i="16"/>
  <c r="C124" i="15"/>
  <c r="C124" i="14"/>
  <c r="C124" i="9"/>
  <c r="AT120" i="7"/>
  <c r="BL120" i="7"/>
  <c r="C133" i="24"/>
  <c r="C133" i="23"/>
  <c r="C133" i="21"/>
  <c r="C133" i="22"/>
  <c r="C133" i="19"/>
  <c r="C133" i="20"/>
  <c r="C133" i="18"/>
  <c r="C133" i="17"/>
  <c r="C125" i="15"/>
  <c r="C133" i="16"/>
  <c r="C125" i="14"/>
  <c r="C125" i="10"/>
  <c r="C125" i="9"/>
  <c r="C125" i="8"/>
  <c r="AT121" i="7"/>
  <c r="BL121" i="7"/>
  <c r="C134" i="23"/>
  <c r="C134" i="24"/>
  <c r="C134" i="21"/>
  <c r="C134" i="22"/>
  <c r="C134" i="20"/>
  <c r="C134" i="19"/>
  <c r="C134" i="18"/>
  <c r="C134" i="17"/>
  <c r="C134" i="16"/>
  <c r="C126" i="15"/>
  <c r="C126" i="14"/>
  <c r="C126" i="10"/>
  <c r="C126" i="9"/>
  <c r="AT122" i="7"/>
  <c r="C135" i="24"/>
  <c r="C135" i="21"/>
  <c r="C135" i="23"/>
  <c r="C135" i="22"/>
  <c r="C135" i="19"/>
  <c r="C135" i="20"/>
  <c r="C135" i="18"/>
  <c r="C135" i="17"/>
  <c r="C135" i="16"/>
  <c r="C127" i="15"/>
  <c r="C127" i="14"/>
  <c r="C127" i="9"/>
  <c r="C127" i="8"/>
  <c r="AT123" i="7"/>
  <c r="BL123" i="7"/>
  <c r="C154" i="24"/>
  <c r="C154" i="22"/>
  <c r="C154" i="23"/>
  <c r="C154" i="20"/>
  <c r="C154" i="21"/>
  <c r="C154" i="19"/>
  <c r="C154" i="18"/>
  <c r="C154" i="17"/>
  <c r="C145" i="15"/>
  <c r="C154" i="16"/>
  <c r="C145" i="14"/>
  <c r="C145" i="10"/>
  <c r="C145" i="8"/>
  <c r="AT142" i="7"/>
  <c r="BL142" i="7"/>
  <c r="C155" i="23"/>
  <c r="C155" i="24"/>
  <c r="C155" i="22"/>
  <c r="C155" i="21"/>
  <c r="C155" i="19"/>
  <c r="C155" i="20"/>
  <c r="C155" i="18"/>
  <c r="C155" i="16"/>
  <c r="C155" i="17"/>
  <c r="C146" i="15"/>
  <c r="C146" i="14"/>
  <c r="AT143" i="7"/>
  <c r="BL143" i="7"/>
  <c r="C156" i="24"/>
  <c r="C156" i="22"/>
  <c r="C156" i="23"/>
  <c r="C156" i="20"/>
  <c r="C156" i="21"/>
  <c r="C156" i="19"/>
  <c r="C156" i="18"/>
  <c r="C156" i="17"/>
  <c r="C147" i="15"/>
  <c r="C147" i="14"/>
  <c r="C156" i="16"/>
  <c r="C147" i="10"/>
  <c r="C147" i="8"/>
  <c r="AT144" i="7"/>
  <c r="BL144" i="7"/>
  <c r="C157" i="23"/>
  <c r="C157" i="24"/>
  <c r="C157" i="22"/>
  <c r="C157" i="21"/>
  <c r="C157" i="19"/>
  <c r="C157" i="20"/>
  <c r="C157" i="18"/>
  <c r="C157" i="16"/>
  <c r="C157" i="17"/>
  <c r="C148" i="15"/>
  <c r="C148" i="14"/>
  <c r="AT145" i="7"/>
  <c r="BL145" i="7"/>
  <c r="C158" i="24"/>
  <c r="C158" i="22"/>
  <c r="C158" i="23"/>
  <c r="C158" i="20"/>
  <c r="C158" i="21"/>
  <c r="C158" i="19"/>
  <c r="C158" i="18"/>
  <c r="C158" i="17"/>
  <c r="C149" i="15"/>
  <c r="C158" i="16"/>
  <c r="C149" i="14"/>
  <c r="C149" i="10"/>
  <c r="C149" i="8"/>
  <c r="AT146" i="7"/>
  <c r="BL146" i="7"/>
  <c r="C159" i="23"/>
  <c r="C159" i="24"/>
  <c r="C159" i="22"/>
  <c r="C159" i="21"/>
  <c r="C159" i="19"/>
  <c r="C159" i="20"/>
  <c r="C159" i="18"/>
  <c r="C159" i="16"/>
  <c r="C159" i="17"/>
  <c r="C150" i="14"/>
  <c r="C150" i="15"/>
  <c r="AT147" i="7"/>
  <c r="BL147" i="7"/>
  <c r="C169" i="23"/>
  <c r="C169" i="24"/>
  <c r="C169" i="22"/>
  <c r="C169" i="21"/>
  <c r="C169" i="20"/>
  <c r="C169" i="19"/>
  <c r="C169" i="18"/>
  <c r="C169" i="16"/>
  <c r="C169" i="17"/>
  <c r="C160" i="15"/>
  <c r="C160" i="14"/>
  <c r="AT157" i="7"/>
  <c r="BL157" i="7"/>
  <c r="C170" i="24"/>
  <c r="C170" i="22"/>
  <c r="C170" i="21"/>
  <c r="C170" i="23"/>
  <c r="C170" i="20"/>
  <c r="C170" i="19"/>
  <c r="C170" i="18"/>
  <c r="C170" i="17"/>
  <c r="C161" i="15"/>
  <c r="C170" i="16"/>
  <c r="C161" i="14"/>
  <c r="C161" i="10"/>
  <c r="C161" i="8"/>
  <c r="AT158" i="7"/>
  <c r="BL158" i="7"/>
  <c r="C171" i="23"/>
  <c r="C171" i="24"/>
  <c r="C171" i="22"/>
  <c r="C171" i="21"/>
  <c r="C171" i="20"/>
  <c r="C171" i="19"/>
  <c r="C171" i="18"/>
  <c r="C171" i="16"/>
  <c r="C171" i="17"/>
  <c r="C162" i="15"/>
  <c r="C162" i="14"/>
  <c r="C162" i="10"/>
  <c r="C162" i="9"/>
  <c r="C162" i="8"/>
  <c r="AT159" i="7"/>
  <c r="BL159" i="7"/>
  <c r="C172" i="24"/>
  <c r="C172" i="22"/>
  <c r="C172" i="21"/>
  <c r="C172" i="23"/>
  <c r="C172" i="20"/>
  <c r="C172" i="19"/>
  <c r="C172" i="18"/>
  <c r="C172" i="17"/>
  <c r="C163" i="15"/>
  <c r="C172" i="16"/>
  <c r="C163" i="14"/>
  <c r="C163" i="10"/>
  <c r="AT160" i="7"/>
  <c r="BL160" i="7"/>
  <c r="C173" i="23"/>
  <c r="C173" i="24"/>
  <c r="C173" i="22"/>
  <c r="C173" i="21"/>
  <c r="C173" i="20"/>
  <c r="C173" i="19"/>
  <c r="C173" i="18"/>
  <c r="C173" i="16"/>
  <c r="C173" i="17"/>
  <c r="C164" i="15"/>
  <c r="C164" i="14"/>
  <c r="C164" i="10"/>
  <c r="C164" i="9"/>
  <c r="C164" i="8"/>
  <c r="AT161" i="7"/>
  <c r="BL161" i="7"/>
  <c r="C174" i="24"/>
  <c r="C174" i="22"/>
  <c r="C174" i="21"/>
  <c r="C174" i="23"/>
  <c r="C174" i="20"/>
  <c r="C174" i="19"/>
  <c r="C174" i="18"/>
  <c r="C174" i="17"/>
  <c r="C165" i="15"/>
  <c r="C174" i="16"/>
  <c r="C165" i="14"/>
  <c r="C165" i="10"/>
  <c r="AT162" i="7"/>
  <c r="BL162" i="7"/>
  <c r="C175" i="23"/>
  <c r="C175" i="24"/>
  <c r="C175" i="22"/>
  <c r="C175" i="21"/>
  <c r="C175" i="20"/>
  <c r="C175" i="19"/>
  <c r="C175" i="18"/>
  <c r="C175" i="16"/>
  <c r="C175" i="17"/>
  <c r="C166" i="15"/>
  <c r="C166" i="14"/>
  <c r="C166" i="10"/>
  <c r="C166" i="9"/>
  <c r="C166" i="8"/>
  <c r="AT163" i="7"/>
  <c r="BL163" i="7"/>
  <c r="C176" i="24"/>
  <c r="C176" i="22"/>
  <c r="C176" i="21"/>
  <c r="C176" i="23"/>
  <c r="C176" i="20"/>
  <c r="C176" i="19"/>
  <c r="C176" i="18"/>
  <c r="C176" i="17"/>
  <c r="C167" i="15"/>
  <c r="C176" i="16"/>
  <c r="C167" i="14"/>
  <c r="C167" i="10"/>
  <c r="AT164" i="7"/>
  <c r="BL164" i="7"/>
  <c r="C183" i="24"/>
  <c r="C183" i="22"/>
  <c r="C183" i="21"/>
  <c r="C183" i="23"/>
  <c r="C183" i="20"/>
  <c r="C183" i="19"/>
  <c r="C183" i="18"/>
  <c r="C183" i="17"/>
  <c r="C174" i="15"/>
  <c r="C183" i="16"/>
  <c r="C174" i="14"/>
  <c r="C174" i="10"/>
  <c r="C174" i="8"/>
  <c r="CD171" i="7"/>
  <c r="AT171" i="7"/>
  <c r="C205" i="24"/>
  <c r="C205" i="21"/>
  <c r="C205" i="23"/>
  <c r="C205" i="22"/>
  <c r="C205" i="20"/>
  <c r="C205" i="19"/>
  <c r="C205" i="18"/>
  <c r="C205" i="17"/>
  <c r="C196" i="15"/>
  <c r="C205" i="16"/>
  <c r="C196" i="14"/>
  <c r="C196" i="10"/>
  <c r="C196" i="8"/>
  <c r="CD193" i="7"/>
  <c r="AT193" i="7"/>
  <c r="C209" i="24"/>
  <c r="C209" i="23"/>
  <c r="C209" i="22"/>
  <c r="C209" i="21"/>
  <c r="C209" i="20"/>
  <c r="C209" i="19"/>
  <c r="C209" i="17"/>
  <c r="C209" i="18"/>
  <c r="C199" i="15"/>
  <c r="C199" i="14"/>
  <c r="C209" i="16"/>
  <c r="C199" i="9"/>
  <c r="CD197" i="7"/>
  <c r="AT197" i="7"/>
  <c r="C222" i="24"/>
  <c r="C222" i="23"/>
  <c r="C222" i="22"/>
  <c r="C222" i="21"/>
  <c r="C222" i="20"/>
  <c r="C222" i="19"/>
  <c r="C222" i="18"/>
  <c r="C222" i="17"/>
  <c r="C222" i="16"/>
  <c r="C212" i="15"/>
  <c r="C212" i="14"/>
  <c r="C212" i="8"/>
  <c r="CD210" i="7"/>
  <c r="AT210" i="7"/>
  <c r="C223" i="24"/>
  <c r="C223" i="22"/>
  <c r="C223" i="23"/>
  <c r="C223" i="21"/>
  <c r="C223" i="20"/>
  <c r="C223" i="19"/>
  <c r="C223" i="18"/>
  <c r="C223" i="17"/>
  <c r="C223" i="16"/>
  <c r="C213" i="15"/>
  <c r="C213" i="14"/>
  <c r="C213" i="10"/>
  <c r="C213" i="8"/>
  <c r="CD211" i="7"/>
  <c r="AT211" i="7"/>
  <c r="C224" i="24"/>
  <c r="C224" i="23"/>
  <c r="C224" i="22"/>
  <c r="C224" i="21"/>
  <c r="C224" i="20"/>
  <c r="C224" i="19"/>
  <c r="C224" i="18"/>
  <c r="C224" i="17"/>
  <c r="C224" i="16"/>
  <c r="C214" i="15"/>
  <c r="C214" i="14"/>
  <c r="C214" i="10"/>
  <c r="C214" i="9"/>
  <c r="CD212" i="7"/>
  <c r="AT212" i="7"/>
  <c r="C225" i="24"/>
  <c r="C225" i="22"/>
  <c r="C225" i="23"/>
  <c r="C225" i="21"/>
  <c r="C225" i="20"/>
  <c r="C225" i="19"/>
  <c r="C225" i="18"/>
  <c r="C225" i="17"/>
  <c r="C225" i="16"/>
  <c r="C215" i="15"/>
  <c r="C215" i="14"/>
  <c r="C215" i="10"/>
  <c r="C215" i="8"/>
  <c r="CD213" i="7"/>
  <c r="AT213" i="7"/>
  <c r="C234" i="24"/>
  <c r="C234" i="23"/>
  <c r="C234" i="22"/>
  <c r="C234" i="21"/>
  <c r="C234" i="20"/>
  <c r="C234" i="19"/>
  <c r="C234" i="17"/>
  <c r="C234" i="18"/>
  <c r="C224" i="14"/>
  <c r="C234" i="16"/>
  <c r="C224" i="15"/>
  <c r="C224" i="9"/>
  <c r="C224" i="8"/>
  <c r="CD222" i="7"/>
  <c r="AT222" i="7"/>
  <c r="C238" i="24"/>
  <c r="C238" i="23"/>
  <c r="C238" i="22"/>
  <c r="C238" i="21"/>
  <c r="C238" i="20"/>
  <c r="C238" i="19"/>
  <c r="C238" i="17"/>
  <c r="C238" i="18"/>
  <c r="C228" i="15"/>
  <c r="C228" i="14"/>
  <c r="C238" i="16"/>
  <c r="C228" i="9"/>
  <c r="C228" i="8"/>
  <c r="CD226" i="7"/>
  <c r="AT226" i="7"/>
  <c r="C240" i="24"/>
  <c r="C240" i="23"/>
  <c r="C240" i="22"/>
  <c r="C240" i="21"/>
  <c r="C240" i="20"/>
  <c r="C240" i="19"/>
  <c r="C240" i="17"/>
  <c r="C240" i="18"/>
  <c r="C230" i="15"/>
  <c r="C240" i="16"/>
  <c r="C230" i="14"/>
  <c r="C230" i="10"/>
  <c r="C230" i="9"/>
  <c r="CD228" i="7"/>
  <c r="AT228" i="7"/>
  <c r="C242" i="24"/>
  <c r="C242" i="23"/>
  <c r="C242" i="22"/>
  <c r="C242" i="21"/>
  <c r="C242" i="20"/>
  <c r="C242" i="19"/>
  <c r="C242" i="17"/>
  <c r="C242" i="18"/>
  <c r="C232" i="15"/>
  <c r="C232" i="14"/>
  <c r="C242" i="16"/>
  <c r="C232" i="10"/>
  <c r="C232" i="9"/>
  <c r="CD230" i="7"/>
  <c r="AT230" i="7"/>
  <c r="C254" i="24"/>
  <c r="C254" i="23"/>
  <c r="C254" i="22"/>
  <c r="C254" i="21"/>
  <c r="C254" i="20"/>
  <c r="C254" i="19"/>
  <c r="C254" i="17"/>
  <c r="C254" i="18"/>
  <c r="C244" i="14"/>
  <c r="C244" i="15"/>
  <c r="C254" i="16"/>
  <c r="CD242" i="7"/>
  <c r="AT242" i="7"/>
  <c r="C256" i="23"/>
  <c r="C256" i="24"/>
  <c r="C256" i="22"/>
  <c r="C256" i="21"/>
  <c r="C256" i="20"/>
  <c r="C256" i="19"/>
  <c r="C256" i="16"/>
  <c r="C256" i="18"/>
  <c r="C256" i="17"/>
  <c r="C246" i="15"/>
  <c r="C246" i="14"/>
  <c r="C246" i="9"/>
  <c r="CD244" i="7"/>
  <c r="AT244" i="7"/>
  <c r="C261" i="24"/>
  <c r="C261" i="23"/>
  <c r="C261" i="22"/>
  <c r="C261" i="21"/>
  <c r="C261" i="19"/>
  <c r="C261" i="20"/>
  <c r="C261" i="16"/>
  <c r="C261" i="18"/>
  <c r="C261" i="17"/>
  <c r="C251" i="14"/>
  <c r="C251" i="15"/>
  <c r="C251" i="10"/>
  <c r="C251" i="8"/>
  <c r="CD249" i="7"/>
  <c r="AT249" i="7"/>
  <c r="C263" i="24"/>
  <c r="C263" i="23"/>
  <c r="C263" i="22"/>
  <c r="C263" i="21"/>
  <c r="C263" i="19"/>
  <c r="C263" i="20"/>
  <c r="C263" i="16"/>
  <c r="C263" i="18"/>
  <c r="C263" i="17"/>
  <c r="C253" i="15"/>
  <c r="C253" i="14"/>
  <c r="C253" i="10"/>
  <c r="C253" i="8"/>
  <c r="CD251" i="7"/>
  <c r="AT251" i="7"/>
  <c r="C265" i="24"/>
  <c r="C265" i="23"/>
  <c r="C265" i="22"/>
  <c r="C265" i="21"/>
  <c r="C265" i="20"/>
  <c r="C265" i="19"/>
  <c r="C265" i="16"/>
  <c r="C265" i="18"/>
  <c r="C265" i="17"/>
  <c r="C255" i="14"/>
  <c r="C255" i="15"/>
  <c r="C255" i="10"/>
  <c r="C255" i="8"/>
  <c r="CD253" i="7"/>
  <c r="AT253" i="7"/>
  <c r="C267" i="24"/>
  <c r="C267" i="23"/>
  <c r="C267" i="22"/>
  <c r="C267" i="21"/>
  <c r="C267" i="20"/>
  <c r="C267" i="19"/>
  <c r="C267" i="16"/>
  <c r="C267" i="18"/>
  <c r="C267" i="17"/>
  <c r="C257" i="15"/>
  <c r="C257" i="14"/>
  <c r="C257" i="10"/>
  <c r="C257" i="8"/>
  <c r="CD255" i="7"/>
  <c r="AT255" i="7"/>
  <c r="C269" i="24"/>
  <c r="C269" i="23"/>
  <c r="C269" i="22"/>
  <c r="C269" i="21"/>
  <c r="C269" i="20"/>
  <c r="C269" i="19"/>
  <c r="C269" i="16"/>
  <c r="C269" i="18"/>
  <c r="C269" i="17"/>
  <c r="C259" i="14"/>
  <c r="C259" i="15"/>
  <c r="C259" i="10"/>
  <c r="C259" i="8"/>
  <c r="CD257" i="7"/>
  <c r="AT257" i="7"/>
  <c r="BO264" i="7"/>
  <c r="G263" i="8"/>
  <c r="H16" i="8"/>
  <c r="AO17" i="8"/>
  <c r="AO19" i="8"/>
  <c r="AL23" i="8"/>
  <c r="Y23" i="8"/>
  <c r="AK24" i="8" s="1"/>
  <c r="AM23" i="8"/>
  <c r="AL25" i="8"/>
  <c r="Y25" i="8"/>
  <c r="AK26" i="8" s="1"/>
  <c r="AM25" i="8"/>
  <c r="AL27" i="8"/>
  <c r="Y27" i="8"/>
  <c r="AK28" i="8" s="1"/>
  <c r="AM27" i="8"/>
  <c r="AL29" i="8"/>
  <c r="Y29" i="8"/>
  <c r="AK30" i="8" s="1"/>
  <c r="AM29" i="8"/>
  <c r="U31" i="8"/>
  <c r="H30" i="8"/>
  <c r="AL31" i="8"/>
  <c r="Y31" i="8"/>
  <c r="AK32" i="8" s="1"/>
  <c r="AM31" i="8"/>
  <c r="AO32" i="8"/>
  <c r="AO34" i="8"/>
  <c r="AO36" i="8"/>
  <c r="AO38" i="8"/>
  <c r="C39" i="8"/>
  <c r="AN39" i="8"/>
  <c r="AO41" i="8"/>
  <c r="AO43" i="8"/>
  <c r="AO45" i="8"/>
  <c r="C46" i="8"/>
  <c r="AL49" i="8"/>
  <c r="Y49" i="8"/>
  <c r="AK50" i="8" s="1"/>
  <c r="AM49" i="8"/>
  <c r="AO51" i="8"/>
  <c r="AO53" i="8"/>
  <c r="C54" i="8"/>
  <c r="AO55" i="8"/>
  <c r="C56" i="8"/>
  <c r="AO57" i="8"/>
  <c r="C58" i="8"/>
  <c r="AO59" i="8"/>
  <c r="Y63" i="8"/>
  <c r="AK64" i="8" s="1"/>
  <c r="AM63" i="8"/>
  <c r="U66" i="8"/>
  <c r="H66" i="8"/>
  <c r="AN66" i="8"/>
  <c r="AO67" i="8"/>
  <c r="AD67" i="8"/>
  <c r="Y69" i="8"/>
  <c r="AK70" i="8" s="1"/>
  <c r="AM69" i="8"/>
  <c r="AO71" i="8"/>
  <c r="C72" i="8"/>
  <c r="AO73" i="8"/>
  <c r="C74" i="8"/>
  <c r="AO75" i="8"/>
  <c r="C76" i="8"/>
  <c r="AO77" i="8"/>
  <c r="C78" i="8"/>
  <c r="AO79" i="8"/>
  <c r="C80" i="8"/>
  <c r="AO81" i="8"/>
  <c r="C82" i="8"/>
  <c r="AO83" i="8"/>
  <c r="C84" i="8"/>
  <c r="C86" i="8"/>
  <c r="C87" i="8"/>
  <c r="AO88" i="8"/>
  <c r="C89" i="8"/>
  <c r="AO90" i="8"/>
  <c r="C91" i="8"/>
  <c r="AO92" i="8"/>
  <c r="C93" i="8"/>
  <c r="AO94" i="8"/>
  <c r="C95" i="8"/>
  <c r="C97" i="8"/>
  <c r="AN97" i="8"/>
  <c r="AO97" i="8"/>
  <c r="C98" i="8"/>
  <c r="AN98" i="8"/>
  <c r="C99" i="8"/>
  <c r="AN100" i="8"/>
  <c r="C101" i="8"/>
  <c r="AN102" i="8"/>
  <c r="C103" i="8"/>
  <c r="AL105" i="8"/>
  <c r="Y105" i="8"/>
  <c r="AK106" i="8" s="1"/>
  <c r="AM105" i="8"/>
  <c r="AO109" i="8"/>
  <c r="C110" i="8"/>
  <c r="AO111" i="8"/>
  <c r="C112" i="8"/>
  <c r="AN112" i="8"/>
  <c r="C113" i="8"/>
  <c r="AO115" i="8"/>
  <c r="C116" i="8"/>
  <c r="Y117" i="8"/>
  <c r="AK118" i="8" s="1"/>
  <c r="AM117" i="8"/>
  <c r="AL119" i="8"/>
  <c r="Y119" i="8"/>
  <c r="AK120" i="8" s="1"/>
  <c r="AM119" i="8"/>
  <c r="AL121" i="8"/>
  <c r="Y121" i="8"/>
  <c r="AK122" i="8" s="1"/>
  <c r="AM121" i="8"/>
  <c r="AL123" i="8"/>
  <c r="Y123" i="8"/>
  <c r="AK124" i="8" s="1"/>
  <c r="AM123" i="8"/>
  <c r="AL125" i="8"/>
  <c r="Y125" i="8"/>
  <c r="AK126" i="8" s="1"/>
  <c r="AM125" i="8"/>
  <c r="AL127" i="8"/>
  <c r="Y127" i="8"/>
  <c r="AK128" i="8" s="1"/>
  <c r="AM127" i="8"/>
  <c r="AL129" i="8"/>
  <c r="Y129" i="8"/>
  <c r="AK130" i="8" s="1"/>
  <c r="AM129" i="8"/>
  <c r="AL131" i="8"/>
  <c r="Y131" i="8"/>
  <c r="AK132" i="8" s="1"/>
  <c r="AM131" i="8"/>
  <c r="AL133" i="8"/>
  <c r="Y133" i="8"/>
  <c r="AK134" i="8" s="1"/>
  <c r="AM133" i="8"/>
  <c r="AL135" i="8"/>
  <c r="Y135" i="8"/>
  <c r="AK136" i="8" s="1"/>
  <c r="AM135" i="8"/>
  <c r="AL137" i="8"/>
  <c r="Y137" i="8"/>
  <c r="AK138" i="8" s="1"/>
  <c r="AM137" i="8"/>
  <c r="AL139" i="8"/>
  <c r="Y139" i="8"/>
  <c r="AK140" i="8" s="1"/>
  <c r="AM139" i="8"/>
  <c r="AL141" i="8"/>
  <c r="Y141" i="8"/>
  <c r="AK142" i="8" s="1"/>
  <c r="AM141" i="8"/>
  <c r="AO143" i="8"/>
  <c r="AO145" i="8"/>
  <c r="C146" i="8"/>
  <c r="AO147" i="8"/>
  <c r="C148" i="8"/>
  <c r="AO149" i="8"/>
  <c r="C150" i="8"/>
  <c r="AH152" i="8"/>
  <c r="AL153" i="8"/>
  <c r="Y153" i="8"/>
  <c r="AK154" i="8" s="1"/>
  <c r="AM153" i="8"/>
  <c r="AL155" i="8"/>
  <c r="Y155" i="8"/>
  <c r="AK156" i="8" s="1"/>
  <c r="AM155" i="8"/>
  <c r="AL157" i="8"/>
  <c r="Y157" i="8"/>
  <c r="AK158" i="8" s="1"/>
  <c r="AM157" i="8"/>
  <c r="AO162" i="8"/>
  <c r="C163" i="8"/>
  <c r="AO164" i="8"/>
  <c r="C165" i="8"/>
  <c r="AO166" i="8"/>
  <c r="C167" i="8"/>
  <c r="AO168" i="8"/>
  <c r="AH169" i="8"/>
  <c r="AO170" i="8"/>
  <c r="AH171" i="8"/>
  <c r="AL172" i="8"/>
  <c r="Y172" i="8"/>
  <c r="AK173" i="8" s="1"/>
  <c r="AM172" i="8"/>
  <c r="AL174" i="8"/>
  <c r="Y174" i="8"/>
  <c r="AK175" i="8" s="1"/>
  <c r="AM174" i="8"/>
  <c r="AL176" i="8"/>
  <c r="Y176" i="8"/>
  <c r="AK177" i="8" s="1"/>
  <c r="AM176" i="8"/>
  <c r="AL178" i="8"/>
  <c r="Y178" i="8"/>
  <c r="AK179" i="8" s="1"/>
  <c r="AM178" i="8"/>
  <c r="AL180" i="8"/>
  <c r="Y180" i="8"/>
  <c r="AK181" i="8" s="1"/>
  <c r="AM180" i="8"/>
  <c r="AL182" i="8"/>
  <c r="Y182" i="8"/>
  <c r="AK183" i="8" s="1"/>
  <c r="AM182" i="8"/>
  <c r="AO184" i="8"/>
  <c r="AH185" i="8"/>
  <c r="AO186" i="8"/>
  <c r="AH187" i="8"/>
  <c r="AL188" i="8"/>
  <c r="Y188" i="8"/>
  <c r="AK189" i="8" s="1"/>
  <c r="AM188" i="8"/>
  <c r="AL190" i="8"/>
  <c r="Y190" i="8"/>
  <c r="AK191" i="8" s="1"/>
  <c r="AM190" i="8"/>
  <c r="AL192" i="8"/>
  <c r="Y192" i="8"/>
  <c r="AK193" i="8" s="1"/>
  <c r="AM192" i="8"/>
  <c r="AL194" i="8"/>
  <c r="Y194" i="8"/>
  <c r="AK195" i="8" s="1"/>
  <c r="AM194" i="8"/>
  <c r="Y196" i="8"/>
  <c r="AK197" i="8" s="1"/>
  <c r="AM196" i="8"/>
  <c r="AL198" i="8"/>
  <c r="Y198" i="8"/>
  <c r="AK199" i="8" s="1"/>
  <c r="AM198" i="8"/>
  <c r="Y200" i="8"/>
  <c r="AK201" i="8" s="1"/>
  <c r="AM200" i="8"/>
  <c r="AL202" i="8"/>
  <c r="Y202" i="8"/>
  <c r="AK203" i="8" s="1"/>
  <c r="AM202" i="8"/>
  <c r="AL204" i="8"/>
  <c r="Y204" i="8"/>
  <c r="AK205" i="8" s="1"/>
  <c r="AM204" i="8"/>
  <c r="AO206" i="8"/>
  <c r="AH207" i="8"/>
  <c r="AO208" i="8"/>
  <c r="AH209" i="8"/>
  <c r="AH211" i="8"/>
  <c r="AM212" i="8"/>
  <c r="Y212" i="8"/>
  <c r="AK213" i="8" s="1"/>
  <c r="AN213" i="8"/>
  <c r="C214" i="8"/>
  <c r="Y215" i="8"/>
  <c r="AK216" i="8" s="1"/>
  <c r="AM215" i="8"/>
  <c r="AO216" i="8"/>
  <c r="Y217" i="8"/>
  <c r="AK218" i="8" s="1"/>
  <c r="AH217" i="8"/>
  <c r="AM217" i="8"/>
  <c r="AO218" i="8"/>
  <c r="Y219" i="8"/>
  <c r="AK220" i="8" s="1"/>
  <c r="AH219" i="8"/>
  <c r="AM219" i="8"/>
  <c r="AO220" i="8"/>
  <c r="AH221" i="8"/>
  <c r="AH223" i="8"/>
  <c r="AL224" i="8"/>
  <c r="Y224" i="8"/>
  <c r="AK225" i="8" s="1"/>
  <c r="AM224" i="8"/>
  <c r="AL226" i="8"/>
  <c r="Y226" i="8"/>
  <c r="AK227" i="8" s="1"/>
  <c r="AM226" i="8"/>
  <c r="AL228" i="8"/>
  <c r="Y228" i="8"/>
  <c r="AK229" i="8" s="1"/>
  <c r="AM228" i="8"/>
  <c r="AO229" i="8"/>
  <c r="C230" i="8"/>
  <c r="AO231" i="8"/>
  <c r="C232" i="8"/>
  <c r="AH234" i="8"/>
  <c r="AL235" i="8"/>
  <c r="Y235" i="8"/>
  <c r="AK236" i="8" s="1"/>
  <c r="AM235" i="8"/>
  <c r="AL237" i="8"/>
  <c r="Y237" i="8"/>
  <c r="AK238" i="8" s="1"/>
  <c r="AM237" i="8"/>
  <c r="AO239" i="8"/>
  <c r="AH240" i="8"/>
  <c r="AO241" i="8"/>
  <c r="AO243" i="8"/>
  <c r="C244" i="8"/>
  <c r="C246" i="8"/>
  <c r="AO249" i="8"/>
  <c r="AH250" i="8"/>
  <c r="AO251" i="8"/>
  <c r="AH252" i="8"/>
  <c r="AO253" i="8"/>
  <c r="AH254" i="8"/>
  <c r="AO255" i="8"/>
  <c r="AH256" i="8"/>
  <c r="AO257" i="8"/>
  <c r="AH258" i="8"/>
  <c r="AO259" i="8"/>
  <c r="AH260" i="8"/>
  <c r="AO261" i="8"/>
  <c r="AH262" i="8"/>
  <c r="Z263" i="8"/>
  <c r="U19" i="9"/>
  <c r="H19" i="9"/>
  <c r="Y20" i="9"/>
  <c r="AK21" i="9" s="1"/>
  <c r="AM20" i="9"/>
  <c r="AO20" i="9"/>
  <c r="AL32" i="9"/>
  <c r="Y32" i="9"/>
  <c r="AK33" i="9" s="1"/>
  <c r="AM32" i="9"/>
  <c r="AO32" i="9"/>
  <c r="U36" i="9"/>
  <c r="H36" i="9"/>
  <c r="Y37" i="9"/>
  <c r="AK38" i="9" s="1"/>
  <c r="AM37" i="9"/>
  <c r="AO37" i="9"/>
  <c r="U38" i="9"/>
  <c r="H38" i="9"/>
  <c r="C39" i="9"/>
  <c r="Y39" i="9"/>
  <c r="AK40" i="9" s="1"/>
  <c r="AM39" i="9"/>
  <c r="AO39" i="9"/>
  <c r="U45" i="9"/>
  <c r="H45" i="9"/>
  <c r="C46" i="9"/>
  <c r="Y46" i="9"/>
  <c r="AK47" i="9" s="1"/>
  <c r="AM46" i="9"/>
  <c r="AO46" i="9"/>
  <c r="AL52" i="9"/>
  <c r="Y52" i="9"/>
  <c r="AK53" i="9" s="1"/>
  <c r="AM52" i="9"/>
  <c r="AO52" i="9"/>
  <c r="C61" i="9"/>
  <c r="Y61" i="9"/>
  <c r="AK62" i="9" s="1"/>
  <c r="AM61" i="9"/>
  <c r="AO61" i="9"/>
  <c r="U62" i="9"/>
  <c r="H62" i="9"/>
  <c r="C63" i="9"/>
  <c r="Y63" i="9"/>
  <c r="AK64" i="9" s="1"/>
  <c r="AM63" i="9"/>
  <c r="AO63" i="9"/>
  <c r="U64" i="9"/>
  <c r="H64" i="9"/>
  <c r="AL67" i="9"/>
  <c r="Y67" i="9"/>
  <c r="AK68" i="9" s="1"/>
  <c r="AM67" i="9"/>
  <c r="AO67" i="9"/>
  <c r="AL71" i="9"/>
  <c r="Y71" i="9"/>
  <c r="AK72" i="9" s="1"/>
  <c r="AM71" i="9"/>
  <c r="AO71" i="9"/>
  <c r="AL73" i="9"/>
  <c r="Y73" i="9"/>
  <c r="AK74" i="9" s="1"/>
  <c r="AM73" i="9"/>
  <c r="AO73" i="9"/>
  <c r="AL75" i="9"/>
  <c r="Y75" i="9"/>
  <c r="AK76" i="9" s="1"/>
  <c r="AM75" i="9"/>
  <c r="AO75" i="9"/>
  <c r="AL77" i="9"/>
  <c r="Y77" i="9"/>
  <c r="AK78" i="9" s="1"/>
  <c r="AM77" i="9"/>
  <c r="AO77" i="9"/>
  <c r="AL79" i="9"/>
  <c r="Y79" i="9"/>
  <c r="AK80" i="9" s="1"/>
  <c r="AM79" i="9"/>
  <c r="AO79" i="9"/>
  <c r="AL81" i="9"/>
  <c r="Y81" i="9"/>
  <c r="AK82" i="9" s="1"/>
  <c r="AM81" i="9"/>
  <c r="AO81" i="9"/>
  <c r="AL83" i="9"/>
  <c r="Y83" i="9"/>
  <c r="AK84" i="9" s="1"/>
  <c r="AM83" i="9"/>
  <c r="AO83" i="9"/>
  <c r="U84" i="9"/>
  <c r="H84" i="9"/>
  <c r="U97" i="9"/>
  <c r="H97" i="9"/>
  <c r="C98" i="9"/>
  <c r="AL98" i="9"/>
  <c r="Y98" i="9"/>
  <c r="AK99" i="9" s="1"/>
  <c r="AM98" i="9"/>
  <c r="AO98" i="9"/>
  <c r="AL100" i="9"/>
  <c r="Y100" i="9"/>
  <c r="AK101" i="9" s="1"/>
  <c r="AM100" i="9"/>
  <c r="AO100" i="9"/>
  <c r="AL102" i="9"/>
  <c r="Y102" i="9"/>
  <c r="AK103" i="9" s="1"/>
  <c r="AM102" i="9"/>
  <c r="AO102" i="9"/>
  <c r="AL105" i="9"/>
  <c r="Y105" i="9"/>
  <c r="AK106" i="9" s="1"/>
  <c r="AM105" i="9"/>
  <c r="AO105" i="9"/>
  <c r="U106" i="9"/>
  <c r="H106" i="9"/>
  <c r="C111" i="9"/>
  <c r="Y113" i="9"/>
  <c r="AK114" i="9" s="1"/>
  <c r="AM113" i="9"/>
  <c r="AO113" i="9"/>
  <c r="Y117" i="9"/>
  <c r="AK118" i="9" s="1"/>
  <c r="AM117" i="9"/>
  <c r="AO117" i="9"/>
  <c r="U129" i="9"/>
  <c r="H129" i="9"/>
  <c r="Y130" i="9"/>
  <c r="AK131" i="9" s="1"/>
  <c r="AM130" i="9"/>
  <c r="AO130" i="9"/>
  <c r="U131" i="9"/>
  <c r="H131" i="9"/>
  <c r="Y132" i="9"/>
  <c r="AK133" i="9" s="1"/>
  <c r="AM132" i="9"/>
  <c r="AO132" i="9"/>
  <c r="U133" i="9"/>
  <c r="H133" i="9"/>
  <c r="Y134" i="9"/>
  <c r="AK135" i="9" s="1"/>
  <c r="AM134" i="9"/>
  <c r="AO134" i="9"/>
  <c r="U135" i="9"/>
  <c r="H135" i="9"/>
  <c r="Y136" i="9"/>
  <c r="AK137" i="9" s="1"/>
  <c r="AM136" i="9"/>
  <c r="AO136" i="9"/>
  <c r="U137" i="9"/>
  <c r="H137" i="9"/>
  <c r="Y138" i="9"/>
  <c r="AK139" i="9" s="1"/>
  <c r="AM138" i="9"/>
  <c r="AO138" i="9"/>
  <c r="U139" i="9"/>
  <c r="H139" i="9"/>
  <c r="AL140" i="9"/>
  <c r="Y140" i="9"/>
  <c r="AK141" i="9" s="1"/>
  <c r="AM140" i="9"/>
  <c r="AO140" i="9"/>
  <c r="U141" i="9"/>
  <c r="H141" i="9"/>
  <c r="AL142" i="9"/>
  <c r="Y142" i="9"/>
  <c r="AK143" i="9" s="1"/>
  <c r="AM142" i="9"/>
  <c r="AO142" i="9"/>
  <c r="C145" i="9"/>
  <c r="Y145" i="9"/>
  <c r="AK146" i="9" s="1"/>
  <c r="AM145" i="9"/>
  <c r="AO145" i="9"/>
  <c r="U146" i="9"/>
  <c r="H146" i="9"/>
  <c r="C147" i="9"/>
  <c r="Y147" i="9"/>
  <c r="AK148" i="9" s="1"/>
  <c r="AM147" i="9"/>
  <c r="AO147" i="9"/>
  <c r="U148" i="9"/>
  <c r="H148" i="9"/>
  <c r="C149" i="9"/>
  <c r="Y149" i="9"/>
  <c r="AK150" i="9" s="1"/>
  <c r="AM149" i="9"/>
  <c r="AO149" i="9"/>
  <c r="U150" i="9"/>
  <c r="H150" i="9"/>
  <c r="C160" i="9"/>
  <c r="AL160" i="9"/>
  <c r="Y160" i="9"/>
  <c r="AK161" i="9" s="1"/>
  <c r="AM160" i="9"/>
  <c r="AO160" i="9"/>
  <c r="AL162" i="9"/>
  <c r="Y162" i="9"/>
  <c r="AK163" i="9" s="1"/>
  <c r="AM162" i="9"/>
  <c r="AO162" i="9"/>
  <c r="AL164" i="9"/>
  <c r="Y164" i="9"/>
  <c r="AK165" i="9" s="1"/>
  <c r="AM164" i="9"/>
  <c r="AO164" i="9"/>
  <c r="AL166" i="9"/>
  <c r="Y166" i="9"/>
  <c r="AK167" i="9" s="1"/>
  <c r="AM166" i="9"/>
  <c r="AO166" i="9"/>
  <c r="AL168" i="9"/>
  <c r="Y168" i="9"/>
  <c r="AK169" i="9" s="1"/>
  <c r="AM168" i="9"/>
  <c r="AO168" i="9"/>
  <c r="AL170" i="9"/>
  <c r="Y170" i="9"/>
  <c r="AK171" i="9" s="1"/>
  <c r="AM170" i="9"/>
  <c r="AO170" i="9"/>
  <c r="U174" i="9"/>
  <c r="H174" i="9"/>
  <c r="AH185" i="9"/>
  <c r="AH187" i="9"/>
  <c r="C196" i="9"/>
  <c r="Y196" i="9"/>
  <c r="AK197" i="9" s="1"/>
  <c r="AM196" i="9"/>
  <c r="AO196" i="9"/>
  <c r="U202" i="9"/>
  <c r="H202" i="9"/>
  <c r="Y203" i="9"/>
  <c r="AK204" i="9" s="1"/>
  <c r="AH203" i="9"/>
  <c r="AM203" i="9"/>
  <c r="AO203" i="9"/>
  <c r="U204" i="9"/>
  <c r="H204" i="9"/>
  <c r="AH205" i="9"/>
  <c r="U211" i="9"/>
  <c r="H211" i="9"/>
  <c r="C212" i="9"/>
  <c r="Y212" i="9"/>
  <c r="AK213" i="9" s="1"/>
  <c r="AM212" i="9"/>
  <c r="AO212" i="9"/>
  <c r="Y214" i="9"/>
  <c r="AK215" i="9" s="1"/>
  <c r="AM214" i="9"/>
  <c r="AO214" i="9"/>
  <c r="U215" i="9"/>
  <c r="H215" i="9"/>
  <c r="C216" i="9"/>
  <c r="Y216" i="9"/>
  <c r="AK217" i="9" s="1"/>
  <c r="AM216" i="9"/>
  <c r="AO216" i="9"/>
  <c r="Y218" i="9"/>
  <c r="AK219" i="9" s="1"/>
  <c r="AM218" i="9"/>
  <c r="AO218" i="9"/>
  <c r="C220" i="9"/>
  <c r="Y220" i="9"/>
  <c r="AK221" i="9" s="1"/>
  <c r="AM220" i="9"/>
  <c r="AO220" i="9"/>
  <c r="U221" i="9"/>
  <c r="H221" i="9"/>
  <c r="U226" i="9"/>
  <c r="H226" i="9"/>
  <c r="AL234" i="9"/>
  <c r="Y234" i="9"/>
  <c r="AK235" i="9" s="1"/>
  <c r="AH234" i="9"/>
  <c r="AM234" i="9"/>
  <c r="AO234" i="9"/>
  <c r="U235" i="9"/>
  <c r="H235" i="9"/>
  <c r="AL236" i="9"/>
  <c r="Y236" i="9"/>
  <c r="AK237" i="9" s="1"/>
  <c r="AH236" i="9"/>
  <c r="AM236" i="9"/>
  <c r="AO236" i="9"/>
  <c r="U237" i="9"/>
  <c r="H237" i="9"/>
  <c r="AH239" i="9"/>
  <c r="U243" i="9"/>
  <c r="H243" i="9"/>
  <c r="C244" i="9"/>
  <c r="Y244" i="9"/>
  <c r="AK245" i="9" s="1"/>
  <c r="AM244" i="9"/>
  <c r="AO244" i="9"/>
  <c r="U248" i="9"/>
  <c r="H248" i="9"/>
  <c r="AL249" i="9"/>
  <c r="Y249" i="9"/>
  <c r="AK250" i="9" s="1"/>
  <c r="AH249" i="9"/>
  <c r="AM249" i="9"/>
  <c r="AO249" i="9"/>
  <c r="U250" i="9"/>
  <c r="H250" i="9"/>
  <c r="C251" i="9"/>
  <c r="AL251" i="9"/>
  <c r="Y251" i="9"/>
  <c r="AK252" i="9" s="1"/>
  <c r="AM251" i="9"/>
  <c r="AO251" i="9"/>
  <c r="U252" i="9"/>
  <c r="H252" i="9"/>
  <c r="C253" i="9"/>
  <c r="AL253" i="9"/>
  <c r="Y253" i="9"/>
  <c r="AK254" i="9" s="1"/>
  <c r="AM253" i="9"/>
  <c r="AO253" i="9"/>
  <c r="U254" i="9"/>
  <c r="H254" i="9"/>
  <c r="C255" i="9"/>
  <c r="AL255" i="9"/>
  <c r="Y255" i="9"/>
  <c r="AK256" i="9" s="1"/>
  <c r="AM255" i="9"/>
  <c r="AO255" i="9"/>
  <c r="U256" i="9"/>
  <c r="H256" i="9"/>
  <c r="C257" i="9"/>
  <c r="AL257" i="9"/>
  <c r="Y257" i="9"/>
  <c r="AK258" i="9" s="1"/>
  <c r="AM257" i="9"/>
  <c r="AO257" i="9"/>
  <c r="U258" i="9"/>
  <c r="H258" i="9"/>
  <c r="C259" i="9"/>
  <c r="AL259" i="9"/>
  <c r="Y259" i="9"/>
  <c r="AK260" i="9" s="1"/>
  <c r="AM259" i="9"/>
  <c r="AO259" i="9"/>
  <c r="U260" i="9"/>
  <c r="H260" i="9"/>
  <c r="AL261" i="9"/>
  <c r="Y261" i="9"/>
  <c r="AK262" i="9" s="1"/>
  <c r="AH261" i="9"/>
  <c r="AM261" i="9"/>
  <c r="AO261" i="9"/>
  <c r="U262" i="9"/>
  <c r="H262" i="9"/>
  <c r="U17" i="10"/>
  <c r="U263" i="10" s="1"/>
  <c r="H17" i="10"/>
  <c r="H263" i="10" s="1"/>
  <c r="H265" i="10" s="1"/>
  <c r="Y19" i="10"/>
  <c r="U23" i="10"/>
  <c r="H23" i="10"/>
  <c r="Y25" i="10"/>
  <c r="U27" i="10"/>
  <c r="H27" i="10"/>
  <c r="Y29" i="10"/>
  <c r="U31" i="10"/>
  <c r="H31" i="10"/>
  <c r="Y34" i="10"/>
  <c r="U36" i="10"/>
  <c r="H36" i="10"/>
  <c r="Y38" i="10"/>
  <c r="U42" i="10"/>
  <c r="H42" i="10"/>
  <c r="C46" i="10"/>
  <c r="Y46" i="10"/>
  <c r="U48" i="10"/>
  <c r="H48" i="10"/>
  <c r="Y50" i="10"/>
  <c r="U54" i="10"/>
  <c r="H54" i="10"/>
  <c r="C56" i="10"/>
  <c r="Y56" i="10"/>
  <c r="U58" i="10"/>
  <c r="H58" i="10"/>
  <c r="C63" i="10"/>
  <c r="Y63" i="10"/>
  <c r="U70" i="10"/>
  <c r="H70" i="10"/>
  <c r="C88" i="10"/>
  <c r="Y88" i="10"/>
  <c r="U90" i="10"/>
  <c r="H90" i="10"/>
  <c r="C92" i="10"/>
  <c r="Y92" i="10"/>
  <c r="U94" i="10"/>
  <c r="H94" i="10"/>
  <c r="C99" i="10"/>
  <c r="C101" i="10"/>
  <c r="C103" i="10"/>
  <c r="U106" i="10"/>
  <c r="H106" i="10"/>
  <c r="C108" i="10"/>
  <c r="C111" i="10"/>
  <c r="U112" i="10"/>
  <c r="H112" i="10"/>
  <c r="Y116" i="10"/>
  <c r="U120" i="10"/>
  <c r="H120" i="10"/>
  <c r="C122" i="10"/>
  <c r="U124" i="10"/>
  <c r="H124" i="10"/>
  <c r="C127" i="10"/>
  <c r="Y127" i="10"/>
  <c r="U129" i="10"/>
  <c r="H129" i="10"/>
  <c r="U133" i="10"/>
  <c r="H133" i="10"/>
  <c r="Y135" i="10"/>
  <c r="U137" i="10"/>
  <c r="H137" i="10"/>
  <c r="Y139" i="10"/>
  <c r="U141" i="10"/>
  <c r="H141" i="10"/>
  <c r="U146" i="10"/>
  <c r="H146" i="10"/>
  <c r="C148" i="10"/>
  <c r="Y148" i="10"/>
  <c r="U150" i="10"/>
  <c r="H150" i="10"/>
  <c r="Y152" i="10"/>
  <c r="U154" i="10"/>
  <c r="H154" i="10"/>
  <c r="Y156" i="10"/>
  <c r="U158" i="10"/>
  <c r="H158" i="10"/>
  <c r="C160" i="10"/>
  <c r="Y166" i="10"/>
  <c r="U177" i="10"/>
  <c r="H177" i="10"/>
  <c r="Y179" i="10"/>
  <c r="U181" i="10"/>
  <c r="H181" i="10"/>
  <c r="Y183" i="10"/>
  <c r="Y184" i="10"/>
  <c r="Y185" i="10"/>
  <c r="U189" i="10"/>
  <c r="H189" i="10"/>
  <c r="Y191" i="10"/>
  <c r="U193" i="10"/>
  <c r="H193" i="10"/>
  <c r="C199" i="10"/>
  <c r="Y199" i="10"/>
  <c r="U203" i="10"/>
  <c r="H203" i="10"/>
  <c r="U206" i="10"/>
  <c r="H206" i="10"/>
  <c r="U212" i="10"/>
  <c r="H212" i="10"/>
  <c r="Y216" i="10"/>
  <c r="Y220" i="10"/>
  <c r="U224" i="10"/>
  <c r="H224" i="10"/>
  <c r="U228" i="10"/>
  <c r="H228" i="10"/>
  <c r="Y231" i="10"/>
  <c r="U235" i="10"/>
  <c r="H235" i="10"/>
  <c r="U244" i="10"/>
  <c r="H244" i="10"/>
  <c r="C246" i="10"/>
  <c r="U248" i="10"/>
  <c r="H248" i="10"/>
  <c r="AD248" i="10"/>
  <c r="U252" i="10"/>
  <c r="H252" i="10"/>
  <c r="AD252" i="10"/>
  <c r="U256" i="10"/>
  <c r="H256" i="10"/>
  <c r="U260" i="10"/>
  <c r="H260" i="10"/>
  <c r="Y262" i="10"/>
  <c r="G263" i="10"/>
  <c r="X263" i="10"/>
  <c r="BB207" i="11"/>
  <c r="CH207" i="11"/>
  <c r="CI5" i="11"/>
  <c r="CI207" i="11" s="1"/>
  <c r="CN207" i="11"/>
  <c r="CS207" i="11"/>
  <c r="CX5" i="11"/>
  <c r="CD6" i="11"/>
  <c r="AT6" i="11"/>
  <c r="CD9" i="11"/>
  <c r="AT9" i="11"/>
  <c r="CD12" i="11"/>
  <c r="AT12" i="11"/>
  <c r="CD14" i="11"/>
  <c r="AT14" i="11"/>
  <c r="CD20" i="11"/>
  <c r="AT20" i="11"/>
  <c r="BL22" i="11"/>
  <c r="BL25" i="11"/>
  <c r="BL27" i="11"/>
  <c r="CD30" i="11"/>
  <c r="CD31" i="11"/>
  <c r="CD32" i="11"/>
  <c r="BL34" i="11"/>
  <c r="CD37" i="11"/>
  <c r="CD38" i="11"/>
  <c r="CD39" i="11"/>
  <c r="CD40" i="11"/>
  <c r="BL44" i="11"/>
  <c r="BL46" i="11"/>
  <c r="BL48" i="11"/>
  <c r="BL50" i="11"/>
  <c r="BL55" i="11"/>
  <c r="BL57" i="11"/>
  <c r="BL62" i="11"/>
  <c r="BL64" i="11"/>
  <c r="BL66" i="11"/>
  <c r="BL68" i="11"/>
  <c r="BL72" i="11"/>
  <c r="CD76" i="11"/>
  <c r="CD77" i="11"/>
  <c r="BL79" i="11"/>
  <c r="BL81" i="11"/>
  <c r="CY83" i="11"/>
  <c r="CY84" i="11"/>
  <c r="BL87" i="11"/>
  <c r="BL90" i="11"/>
  <c r="BL91" i="11"/>
  <c r="BL92" i="11"/>
  <c r="AT93" i="11"/>
  <c r="BL98" i="11"/>
  <c r="AX200" i="12"/>
  <c r="AM26" i="5"/>
  <c r="AN26" i="5" s="1"/>
  <c r="AM27" i="5"/>
  <c r="AN27" i="5" s="1"/>
  <c r="AM38" i="5"/>
  <c r="AN38" i="5" s="1"/>
  <c r="AM39" i="5"/>
  <c r="AN39" i="5" s="1"/>
  <c r="AM40" i="5"/>
  <c r="AN40" i="5" s="1"/>
  <c r="C42" i="5"/>
  <c r="AM42" i="5"/>
  <c r="AN42" i="5" s="1"/>
  <c r="AM43" i="5"/>
  <c r="AN43" i="5" s="1"/>
  <c r="AM45" i="5"/>
  <c r="AN45" i="5" s="1"/>
  <c r="AM46" i="5"/>
  <c r="AN46" i="5" s="1"/>
  <c r="AM47" i="5"/>
  <c r="AN47" i="5" s="1"/>
  <c r="AH48" i="5"/>
  <c r="AM60" i="5"/>
  <c r="AN60" i="5" s="1"/>
  <c r="AM61" i="5"/>
  <c r="AN61" i="5" s="1"/>
  <c r="AH63" i="5"/>
  <c r="AH65" i="5"/>
  <c r="AM68" i="5"/>
  <c r="AN68" i="5" s="1"/>
  <c r="AH69" i="5"/>
  <c r="AM70" i="5"/>
  <c r="AN70" i="5" s="1"/>
  <c r="AH71" i="5"/>
  <c r="AM72" i="5"/>
  <c r="AN72" i="5" s="1"/>
  <c r="AH73" i="5"/>
  <c r="AM74" i="5"/>
  <c r="AN74" i="5" s="1"/>
  <c r="AH75" i="5"/>
  <c r="AM76" i="5"/>
  <c r="AN76" i="5" s="1"/>
  <c r="AH77" i="5"/>
  <c r="AM78" i="5"/>
  <c r="AN78" i="5" s="1"/>
  <c r="AH79" i="5"/>
  <c r="AM80" i="5"/>
  <c r="AN80" i="5" s="1"/>
  <c r="AM81" i="5"/>
  <c r="AN81" i="5" s="1"/>
  <c r="AH83" i="5"/>
  <c r="AH95" i="5"/>
  <c r="AM103" i="5"/>
  <c r="AN103" i="5" s="1"/>
  <c r="AM105" i="5"/>
  <c r="AN105" i="5" s="1"/>
  <c r="AM106" i="5"/>
  <c r="AN106" i="5" s="1"/>
  <c r="AH107" i="5"/>
  <c r="AM108" i="5"/>
  <c r="AN108" i="5" s="1"/>
  <c r="AH109" i="5"/>
  <c r="AH120" i="5"/>
  <c r="AH122" i="5"/>
  <c r="AM124" i="5"/>
  <c r="AN124" i="5" s="1"/>
  <c r="AM126" i="5"/>
  <c r="AN126" i="5" s="1"/>
  <c r="AM127" i="5"/>
  <c r="AN127" i="5" s="1"/>
  <c r="AM128" i="5"/>
  <c r="AN128" i="5" s="1"/>
  <c r="AM129" i="5"/>
  <c r="AN129" i="5" s="1"/>
  <c r="AM130" i="5"/>
  <c r="AN130" i="5" s="1"/>
  <c r="AM131" i="5"/>
  <c r="AN131" i="5" s="1"/>
  <c r="AM132" i="5"/>
  <c r="AN132" i="5" s="1"/>
  <c r="AM133" i="5"/>
  <c r="AN133" i="5" s="1"/>
  <c r="AM134" i="5"/>
  <c r="AN134" i="5" s="1"/>
  <c r="AM135" i="5"/>
  <c r="AN135" i="5" s="1"/>
  <c r="AM136" i="5"/>
  <c r="AN136" i="5" s="1"/>
  <c r="AM137" i="5"/>
  <c r="AN137" i="5" s="1"/>
  <c r="AM138" i="5"/>
  <c r="AN138" i="5" s="1"/>
  <c r="AH139" i="5"/>
  <c r="AM146" i="5"/>
  <c r="AN146" i="5" s="1"/>
  <c r="AM147" i="5"/>
  <c r="AN147" i="5" s="1"/>
  <c r="AH149" i="5"/>
  <c r="AM158" i="5"/>
  <c r="AN158" i="5" s="1"/>
  <c r="AH159" i="5"/>
  <c r="AM160" i="5"/>
  <c r="AN160" i="5" s="1"/>
  <c r="AH161" i="5"/>
  <c r="AM162" i="5"/>
  <c r="AN162" i="5" s="1"/>
  <c r="AH163" i="5"/>
  <c r="AM164" i="5"/>
  <c r="AN164" i="5" s="1"/>
  <c r="AH165" i="5"/>
  <c r="AM166" i="5"/>
  <c r="AN166" i="5" s="1"/>
  <c r="AH167" i="5"/>
  <c r="AM168" i="5"/>
  <c r="AN168" i="5" s="1"/>
  <c r="AM169" i="5"/>
  <c r="AN169" i="5" s="1"/>
  <c r="AM171" i="5"/>
  <c r="AN171" i="5" s="1"/>
  <c r="AM173" i="5"/>
  <c r="AN173" i="5" s="1"/>
  <c r="AM174" i="5"/>
  <c r="AN174" i="5" s="1"/>
  <c r="AM175" i="5"/>
  <c r="AN175" i="5" s="1"/>
  <c r="AM176" i="5"/>
  <c r="AN176" i="5" s="1"/>
  <c r="AM177" i="5"/>
  <c r="AN177" i="5" s="1"/>
  <c r="AM178" i="5"/>
  <c r="AN178" i="5" s="1"/>
  <c r="AM179" i="5"/>
  <c r="AN179" i="5" s="1"/>
  <c r="AH180" i="5"/>
  <c r="AH182" i="5"/>
  <c r="AH184" i="5"/>
  <c r="AM202" i="5"/>
  <c r="AN202" i="5" s="1"/>
  <c r="AH203" i="5"/>
  <c r="AM212" i="5"/>
  <c r="AN212" i="5" s="1"/>
  <c r="AH213" i="5"/>
  <c r="AM214" i="5"/>
  <c r="AN214" i="5" s="1"/>
  <c r="AH215" i="5"/>
  <c r="AM216" i="5"/>
  <c r="AN216" i="5" s="1"/>
  <c r="AH217" i="5"/>
  <c r="AM225" i="5"/>
  <c r="AN225" i="5" s="1"/>
  <c r="AH226" i="5"/>
  <c r="AM231" i="5"/>
  <c r="AN231" i="5" s="1"/>
  <c r="AM232" i="5"/>
  <c r="AN232" i="5" s="1"/>
  <c r="AM233" i="5"/>
  <c r="AN233" i="5" s="1"/>
  <c r="AM234" i="5"/>
  <c r="AN234" i="5" s="1"/>
  <c r="AH235" i="5"/>
  <c r="AH243" i="5"/>
  <c r="AD17" i="6"/>
  <c r="AO17" i="6" s="1"/>
  <c r="AM17" i="6"/>
  <c r="AD19" i="6"/>
  <c r="AO19" i="6" s="1"/>
  <c r="AM19" i="6"/>
  <c r="AD23" i="6"/>
  <c r="AO23" i="6" s="1"/>
  <c r="AM23" i="6"/>
  <c r="AD25" i="6"/>
  <c r="AO25" i="6" s="1"/>
  <c r="AM25" i="6"/>
  <c r="AD27" i="6"/>
  <c r="AO27" i="6" s="1"/>
  <c r="AM27" i="6"/>
  <c r="AD29" i="6"/>
  <c r="AO29" i="6" s="1"/>
  <c r="AM29" i="6"/>
  <c r="AD31" i="6"/>
  <c r="AO31" i="6" s="1"/>
  <c r="AM31" i="6"/>
  <c r="AD32" i="6"/>
  <c r="AO32" i="6" s="1"/>
  <c r="AM32" i="6"/>
  <c r="AD34" i="6"/>
  <c r="AO34" i="6" s="1"/>
  <c r="AM34" i="6"/>
  <c r="AD36" i="6"/>
  <c r="AO36" i="6" s="1"/>
  <c r="AM36" i="6"/>
  <c r="AD38" i="6"/>
  <c r="AO38" i="6" s="1"/>
  <c r="AM38" i="6"/>
  <c r="AD42" i="6"/>
  <c r="AO42" i="6" s="1"/>
  <c r="AM42" i="6"/>
  <c r="C46" i="6"/>
  <c r="AD46" i="6"/>
  <c r="AO46" i="6" s="1"/>
  <c r="AM46" i="6"/>
  <c r="AD48" i="6"/>
  <c r="AO48" i="6" s="1"/>
  <c r="AM48" i="6"/>
  <c r="AD50" i="6"/>
  <c r="AO50" i="6" s="1"/>
  <c r="AM50" i="6"/>
  <c r="C54" i="6"/>
  <c r="AD54" i="6"/>
  <c r="AO54" i="6" s="1"/>
  <c r="AM54" i="6"/>
  <c r="C56" i="6"/>
  <c r="AD56" i="6"/>
  <c r="AO56" i="6" s="1"/>
  <c r="AM56" i="6"/>
  <c r="C58" i="6"/>
  <c r="AD58" i="6"/>
  <c r="AO58" i="6" s="1"/>
  <c r="AM58" i="6"/>
  <c r="AD61" i="6"/>
  <c r="AO61" i="6" s="1"/>
  <c r="AM61" i="6"/>
  <c r="C63" i="6"/>
  <c r="AD63" i="6"/>
  <c r="AO63" i="6" s="1"/>
  <c r="AM63" i="6"/>
  <c r="C70" i="6"/>
  <c r="AD70" i="6"/>
  <c r="AO70" i="6" s="1"/>
  <c r="AM70" i="6"/>
  <c r="AD71" i="6"/>
  <c r="AO71" i="6" s="1"/>
  <c r="AM71" i="6"/>
  <c r="AD72" i="6"/>
  <c r="AO72" i="6" s="1"/>
  <c r="AM72" i="6"/>
  <c r="AD73" i="6"/>
  <c r="AO73" i="6" s="1"/>
  <c r="AM73" i="6"/>
  <c r="AD74" i="6"/>
  <c r="AO74" i="6" s="1"/>
  <c r="AM74" i="6"/>
  <c r="AD75" i="6"/>
  <c r="AO75" i="6" s="1"/>
  <c r="AM75" i="6"/>
  <c r="AD76" i="6"/>
  <c r="AO76" i="6" s="1"/>
  <c r="AM76" i="6"/>
  <c r="AD77" i="6"/>
  <c r="AO77" i="6" s="1"/>
  <c r="AM77" i="6"/>
  <c r="AD78" i="6"/>
  <c r="AO78" i="6" s="1"/>
  <c r="AM78" i="6"/>
  <c r="AD79" i="6"/>
  <c r="AO79" i="6" s="1"/>
  <c r="AM79" i="6"/>
  <c r="AD80" i="6"/>
  <c r="AO80" i="6" s="1"/>
  <c r="AM80" i="6"/>
  <c r="AD81" i="6"/>
  <c r="AO81" i="6" s="1"/>
  <c r="AM81" i="6"/>
  <c r="AD82" i="6"/>
  <c r="AO82" i="6" s="1"/>
  <c r="AM82" i="6"/>
  <c r="AD83" i="6"/>
  <c r="AO83" i="6" s="1"/>
  <c r="AM83" i="6"/>
  <c r="C88" i="6"/>
  <c r="AD88" i="6"/>
  <c r="AO88" i="6" s="1"/>
  <c r="AM88" i="6"/>
  <c r="C90" i="6"/>
  <c r="AD90" i="6"/>
  <c r="AO90" i="6" s="1"/>
  <c r="AM90" i="6"/>
  <c r="C92" i="6"/>
  <c r="AD92" i="6"/>
  <c r="AO92" i="6" s="1"/>
  <c r="AM92" i="6"/>
  <c r="C94" i="6"/>
  <c r="AD94" i="6"/>
  <c r="AO94" i="6" s="1"/>
  <c r="AM94" i="6"/>
  <c r="C99" i="6"/>
  <c r="C100" i="6"/>
  <c r="C101" i="6"/>
  <c r="C102" i="6"/>
  <c r="C103" i="6"/>
  <c r="AD106" i="6"/>
  <c r="AO106" i="6" s="1"/>
  <c r="AM106" i="6"/>
  <c r="C108" i="6"/>
  <c r="AD108" i="6"/>
  <c r="AO108" i="6" s="1"/>
  <c r="AM108" i="6"/>
  <c r="C110" i="6"/>
  <c r="C111" i="6"/>
  <c r="C112" i="6"/>
  <c r="AD112" i="6"/>
  <c r="AO112" i="6" s="1"/>
  <c r="AM112" i="6"/>
  <c r="AD113" i="6"/>
  <c r="AO113" i="6" s="1"/>
  <c r="AM113" i="6"/>
  <c r="AD115" i="6"/>
  <c r="AO115" i="6" s="1"/>
  <c r="AM115" i="6"/>
  <c r="AD116" i="6"/>
  <c r="AO116" i="6" s="1"/>
  <c r="AM116" i="6"/>
  <c r="C120" i="6"/>
  <c r="AD120" i="6"/>
  <c r="AO120" i="6" s="1"/>
  <c r="AM120" i="6"/>
  <c r="C122" i="6"/>
  <c r="AD122" i="6"/>
  <c r="AO122" i="6" s="1"/>
  <c r="AM122" i="6"/>
  <c r="C124" i="6"/>
  <c r="AD124" i="6"/>
  <c r="AO124" i="6" s="1"/>
  <c r="AM124" i="6"/>
  <c r="C127" i="6"/>
  <c r="AD127" i="6"/>
  <c r="AO127" i="6" s="1"/>
  <c r="AM127" i="6"/>
  <c r="AD129" i="6"/>
  <c r="AO129" i="6" s="1"/>
  <c r="AM129" i="6"/>
  <c r="AD131" i="6"/>
  <c r="AO131" i="6" s="1"/>
  <c r="AM131" i="6"/>
  <c r="AD133" i="6"/>
  <c r="AO133" i="6" s="1"/>
  <c r="AM133" i="6"/>
  <c r="AD135" i="6"/>
  <c r="AO135" i="6" s="1"/>
  <c r="AM135" i="6"/>
  <c r="AD137" i="6"/>
  <c r="AO137" i="6" s="1"/>
  <c r="AM137" i="6"/>
  <c r="AD139" i="6"/>
  <c r="AO139" i="6" s="1"/>
  <c r="AM139" i="6"/>
  <c r="AD141" i="6"/>
  <c r="AO141" i="6" s="1"/>
  <c r="AM141" i="6"/>
  <c r="C146" i="6"/>
  <c r="AD146" i="6"/>
  <c r="AO146" i="6" s="1"/>
  <c r="AM146" i="6"/>
  <c r="C148" i="6"/>
  <c r="AD148" i="6"/>
  <c r="AO148" i="6" s="1"/>
  <c r="AM148" i="6"/>
  <c r="C150" i="6"/>
  <c r="AD150" i="6"/>
  <c r="AO150" i="6" s="1"/>
  <c r="AM150" i="6"/>
  <c r="AD152" i="6"/>
  <c r="AO152" i="6" s="1"/>
  <c r="AM152" i="6"/>
  <c r="AD154" i="6"/>
  <c r="AO154" i="6" s="1"/>
  <c r="AM154" i="6"/>
  <c r="AD156" i="6"/>
  <c r="AO156" i="6" s="1"/>
  <c r="AM156" i="6"/>
  <c r="AD158" i="6"/>
  <c r="AO158" i="6" s="1"/>
  <c r="AM158" i="6"/>
  <c r="C160" i="6"/>
  <c r="AD160" i="6"/>
  <c r="AO160" i="6" s="1"/>
  <c r="AM160" i="6"/>
  <c r="AD161" i="6"/>
  <c r="AO161" i="6" s="1"/>
  <c r="AM161" i="6"/>
  <c r="AD162" i="6"/>
  <c r="AO162" i="6" s="1"/>
  <c r="AM162" i="6"/>
  <c r="AD163" i="6"/>
  <c r="AO163" i="6" s="1"/>
  <c r="AM163" i="6"/>
  <c r="AD164" i="6"/>
  <c r="AO164" i="6" s="1"/>
  <c r="AM164" i="6"/>
  <c r="AD165" i="6"/>
  <c r="AO165" i="6" s="1"/>
  <c r="AM165" i="6"/>
  <c r="AD166" i="6"/>
  <c r="AO166" i="6" s="1"/>
  <c r="AM166" i="6"/>
  <c r="AD167" i="6"/>
  <c r="AO167" i="6" s="1"/>
  <c r="AM167" i="6"/>
  <c r="AD168" i="6"/>
  <c r="AO168" i="6" s="1"/>
  <c r="AM168" i="6"/>
  <c r="AD169" i="6"/>
  <c r="AO169" i="6" s="1"/>
  <c r="AM169" i="6"/>
  <c r="AD170" i="6"/>
  <c r="AO170" i="6" s="1"/>
  <c r="AM170" i="6"/>
  <c r="AD171" i="6"/>
  <c r="AO171" i="6" s="1"/>
  <c r="AM171" i="6"/>
  <c r="AD177" i="6"/>
  <c r="AO177" i="6" s="1"/>
  <c r="AM177" i="6"/>
  <c r="AD179" i="6"/>
  <c r="AO179" i="6" s="1"/>
  <c r="AM179" i="6"/>
  <c r="AD181" i="6"/>
  <c r="AO181" i="6" s="1"/>
  <c r="AM181" i="6"/>
  <c r="AD183" i="6"/>
  <c r="AO183" i="6" s="1"/>
  <c r="AM183" i="6"/>
  <c r="AD184" i="6"/>
  <c r="AO184" i="6" s="1"/>
  <c r="AM184" i="6"/>
  <c r="AD185" i="6"/>
  <c r="AO185" i="6" s="1"/>
  <c r="AM185" i="6"/>
  <c r="AD186" i="6"/>
  <c r="AO186" i="6" s="1"/>
  <c r="AM186" i="6"/>
  <c r="AD187" i="6"/>
  <c r="AO187" i="6" s="1"/>
  <c r="AM187" i="6"/>
  <c r="AD189" i="6"/>
  <c r="AO189" i="6" s="1"/>
  <c r="AM189" i="6"/>
  <c r="AD191" i="6"/>
  <c r="AO191" i="6" s="1"/>
  <c r="AM191" i="6"/>
  <c r="AD193" i="6"/>
  <c r="AO193" i="6" s="1"/>
  <c r="AM193" i="6"/>
  <c r="C199" i="6"/>
  <c r="AD199" i="6"/>
  <c r="AO199" i="6" s="1"/>
  <c r="AM199" i="6"/>
  <c r="AD203" i="6"/>
  <c r="AO203" i="6" s="1"/>
  <c r="AM203" i="6"/>
  <c r="AD206" i="6"/>
  <c r="AO206" i="6" s="1"/>
  <c r="AM206" i="6"/>
  <c r="AD208" i="6"/>
  <c r="AO208" i="6" s="1"/>
  <c r="AM208" i="6"/>
  <c r="C212" i="6"/>
  <c r="AD212" i="6"/>
  <c r="AO212" i="6" s="1"/>
  <c r="AM212" i="6"/>
  <c r="AD213" i="6"/>
  <c r="AO213" i="6" s="1"/>
  <c r="AM213" i="6"/>
  <c r="AD214" i="6"/>
  <c r="AO214" i="6" s="1"/>
  <c r="AM214" i="6"/>
  <c r="AD216" i="6"/>
  <c r="AO216" i="6" s="1"/>
  <c r="AM216" i="6"/>
  <c r="AD218" i="6"/>
  <c r="AO218" i="6" s="1"/>
  <c r="AM218" i="6"/>
  <c r="AD220" i="6"/>
  <c r="AO220" i="6" s="1"/>
  <c r="AM220" i="6"/>
  <c r="C224" i="6"/>
  <c r="AD224" i="6"/>
  <c r="AO224" i="6" s="1"/>
  <c r="AM224" i="6"/>
  <c r="AD226" i="6"/>
  <c r="AO226" i="6" s="1"/>
  <c r="AM226" i="6"/>
  <c r="C228" i="6"/>
  <c r="AD228" i="6"/>
  <c r="AO228" i="6" s="1"/>
  <c r="AM228" i="6"/>
  <c r="AD229" i="6"/>
  <c r="AO229" i="6" s="1"/>
  <c r="AM229" i="6"/>
  <c r="AD231" i="6"/>
  <c r="AO231" i="6" s="1"/>
  <c r="AM231" i="6"/>
  <c r="AD235" i="6"/>
  <c r="AO235" i="6" s="1"/>
  <c r="AM235" i="6"/>
  <c r="AD237" i="6"/>
  <c r="AO237" i="6" s="1"/>
  <c r="AM237" i="6"/>
  <c r="AD240" i="6"/>
  <c r="AO240" i="6" s="1"/>
  <c r="AM240" i="6"/>
  <c r="AD244" i="6"/>
  <c r="AO244" i="6" s="1"/>
  <c r="AM244" i="6"/>
  <c r="AD246" i="6"/>
  <c r="AO246" i="6" s="1"/>
  <c r="AM246" i="6"/>
  <c r="AD248" i="6"/>
  <c r="AO248" i="6" s="1"/>
  <c r="AM248" i="6"/>
  <c r="AD250" i="6"/>
  <c r="AO250" i="6" s="1"/>
  <c r="AM250" i="6"/>
  <c r="AD252" i="6"/>
  <c r="AO252" i="6" s="1"/>
  <c r="AM252" i="6"/>
  <c r="AD254" i="6"/>
  <c r="AO254" i="6" s="1"/>
  <c r="AM254" i="6"/>
  <c r="AD256" i="6"/>
  <c r="AO256" i="6" s="1"/>
  <c r="AM256" i="6"/>
  <c r="AD258" i="6"/>
  <c r="AO258" i="6" s="1"/>
  <c r="AM258" i="6"/>
  <c r="AD260" i="6"/>
  <c r="AO260" i="6" s="1"/>
  <c r="AM260" i="6"/>
  <c r="AD262" i="6"/>
  <c r="AO262" i="6" s="1"/>
  <c r="AM262" i="6"/>
  <c r="BS262" i="7"/>
  <c r="CP262" i="7"/>
  <c r="C33" i="24"/>
  <c r="C33" i="23"/>
  <c r="C33" i="22"/>
  <c r="C33" i="21"/>
  <c r="C33" i="20"/>
  <c r="C33" i="18"/>
  <c r="C33" i="17"/>
  <c r="C33" i="19"/>
  <c r="C32" i="15"/>
  <c r="C33" i="16"/>
  <c r="C32" i="14"/>
  <c r="C32" i="10"/>
  <c r="C32" i="9"/>
  <c r="AT21" i="7"/>
  <c r="BL21" i="7"/>
  <c r="CD29" i="7"/>
  <c r="C43" i="24"/>
  <c r="C43" i="23"/>
  <c r="C43" i="22"/>
  <c r="C43" i="21"/>
  <c r="C43" i="20"/>
  <c r="C43" i="19"/>
  <c r="C43" i="18"/>
  <c r="C43" i="17"/>
  <c r="C43" i="16"/>
  <c r="C41" i="15"/>
  <c r="C41" i="14"/>
  <c r="C41" i="10"/>
  <c r="C41" i="9"/>
  <c r="C41" i="8"/>
  <c r="AT31" i="7"/>
  <c r="BL31" i="7"/>
  <c r="C44" i="24"/>
  <c r="C44" i="23"/>
  <c r="C44" i="22"/>
  <c r="C44" i="21"/>
  <c r="C44" i="20"/>
  <c r="C44" i="19"/>
  <c r="C44" i="18"/>
  <c r="C44" i="17"/>
  <c r="C42" i="14"/>
  <c r="C44" i="16"/>
  <c r="C42" i="15"/>
  <c r="C42" i="9"/>
  <c r="AT32" i="7"/>
  <c r="BL32" i="7"/>
  <c r="C45" i="24"/>
  <c r="C45" i="23"/>
  <c r="C45" i="22"/>
  <c r="C45" i="21"/>
  <c r="C45" i="20"/>
  <c r="C45" i="19"/>
  <c r="C45" i="18"/>
  <c r="C45" i="17"/>
  <c r="C45" i="16"/>
  <c r="C43" i="15"/>
  <c r="C43" i="14"/>
  <c r="C43" i="10"/>
  <c r="C43" i="9"/>
  <c r="C43" i="8"/>
  <c r="AT33" i="7"/>
  <c r="BL33" i="7"/>
  <c r="CD35" i="7"/>
  <c r="CD36" i="7"/>
  <c r="C50" i="23"/>
  <c r="C50" i="22"/>
  <c r="C50" i="24"/>
  <c r="C50" i="21"/>
  <c r="C50" i="20"/>
  <c r="C50" i="19"/>
  <c r="C50" i="18"/>
  <c r="C50" i="17"/>
  <c r="C48" i="14"/>
  <c r="C50" i="16"/>
  <c r="C48" i="15"/>
  <c r="C48" i="9"/>
  <c r="AT38" i="7"/>
  <c r="BL38" i="7"/>
  <c r="C51" i="24"/>
  <c r="C51" i="23"/>
  <c r="C51" i="22"/>
  <c r="C51" i="21"/>
  <c r="C51" i="20"/>
  <c r="C51" i="19"/>
  <c r="C51" i="18"/>
  <c r="C51" i="17"/>
  <c r="C51" i="16"/>
  <c r="C49" i="15"/>
  <c r="C49" i="14"/>
  <c r="C49" i="10"/>
  <c r="C49" i="9"/>
  <c r="C49" i="8"/>
  <c r="AT39" i="7"/>
  <c r="BL39" i="7"/>
  <c r="C52" i="23"/>
  <c r="C52" i="22"/>
  <c r="C52" i="24"/>
  <c r="C52" i="21"/>
  <c r="C52" i="20"/>
  <c r="C52" i="19"/>
  <c r="C52" i="18"/>
  <c r="C52" i="17"/>
  <c r="C50" i="14"/>
  <c r="C52" i="16"/>
  <c r="C50" i="15"/>
  <c r="C50" i="9"/>
  <c r="AT40" i="7"/>
  <c r="BL40" i="7"/>
  <c r="C53" i="24"/>
  <c r="C53" i="23"/>
  <c r="C53" i="22"/>
  <c r="C53" i="21"/>
  <c r="C53" i="20"/>
  <c r="C53" i="19"/>
  <c r="C53" i="18"/>
  <c r="C53" i="17"/>
  <c r="C53" i="16"/>
  <c r="C51" i="15"/>
  <c r="C51" i="14"/>
  <c r="C51" i="10"/>
  <c r="C51" i="9"/>
  <c r="C51" i="8"/>
  <c r="AT41" i="7"/>
  <c r="BL41" i="7"/>
  <c r="C54" i="23"/>
  <c r="C54" i="22"/>
  <c r="C54" i="24"/>
  <c r="C54" i="21"/>
  <c r="C54" i="20"/>
  <c r="C54" i="19"/>
  <c r="C54" i="18"/>
  <c r="C54" i="17"/>
  <c r="C52" i="15"/>
  <c r="C52" i="14"/>
  <c r="C54" i="16"/>
  <c r="C52" i="9"/>
  <c r="AT42" i="7"/>
  <c r="BL42" i="7"/>
  <c r="C55" i="24"/>
  <c r="C55" i="23"/>
  <c r="C55" i="22"/>
  <c r="C55" i="21"/>
  <c r="C55" i="20"/>
  <c r="C55" i="19"/>
  <c r="C55" i="18"/>
  <c r="C55" i="17"/>
  <c r="C55" i="16"/>
  <c r="C53" i="15"/>
  <c r="C53" i="14"/>
  <c r="C53" i="8"/>
  <c r="AT43" i="7"/>
  <c r="BL43" i="7"/>
  <c r="CD44" i="7"/>
  <c r="CD45" i="7"/>
  <c r="CD46" i="7"/>
  <c r="CD47" i="7"/>
  <c r="CD48" i="7"/>
  <c r="CD49" i="7"/>
  <c r="CD51" i="7"/>
  <c r="CD52" i="7"/>
  <c r="CD53" i="7"/>
  <c r="CD54" i="7"/>
  <c r="CD57" i="7"/>
  <c r="CD58" i="7"/>
  <c r="CD59" i="7"/>
  <c r="CD60" i="7"/>
  <c r="CD61" i="7"/>
  <c r="CD62" i="7"/>
  <c r="CD63" i="7"/>
  <c r="CD64" i="7"/>
  <c r="CD65" i="7"/>
  <c r="CD66" i="7"/>
  <c r="CD67" i="7"/>
  <c r="CD68" i="7"/>
  <c r="CD69" i="7"/>
  <c r="CD70" i="7"/>
  <c r="CD71" i="7"/>
  <c r="CD72" i="7"/>
  <c r="CD73" i="7"/>
  <c r="CD74" i="7"/>
  <c r="CD75" i="7"/>
  <c r="CD80" i="7"/>
  <c r="CD81" i="7"/>
  <c r="CD82" i="7"/>
  <c r="CD83" i="7"/>
  <c r="CD84" i="7"/>
  <c r="CD85" i="7"/>
  <c r="CD86" i="7"/>
  <c r="CD87" i="7"/>
  <c r="CD88" i="7"/>
  <c r="BL89" i="7"/>
  <c r="CD92" i="7"/>
  <c r="CD93" i="7"/>
  <c r="CD94" i="7"/>
  <c r="CD95" i="7"/>
  <c r="CD96" i="7"/>
  <c r="CD97" i="7"/>
  <c r="CD98" i="7"/>
  <c r="C113" i="24"/>
  <c r="C113" i="23"/>
  <c r="C113" i="22"/>
  <c r="C113" i="21"/>
  <c r="C113" i="20"/>
  <c r="C113" i="19"/>
  <c r="C113" i="18"/>
  <c r="C113" i="17"/>
  <c r="C113" i="16"/>
  <c r="C105" i="15"/>
  <c r="C105" i="14"/>
  <c r="C105" i="10"/>
  <c r="C105" i="8"/>
  <c r="AT101" i="7"/>
  <c r="BL101" i="7"/>
  <c r="C114" i="24"/>
  <c r="C114" i="23"/>
  <c r="C114" i="22"/>
  <c r="C114" i="21"/>
  <c r="C114" i="19"/>
  <c r="C114" i="20"/>
  <c r="C114" i="18"/>
  <c r="C114" i="17"/>
  <c r="C106" i="15"/>
  <c r="C106" i="14"/>
  <c r="C114" i="16"/>
  <c r="AT102" i="7"/>
  <c r="BL102" i="7"/>
  <c r="CD104" i="7"/>
  <c r="CD105" i="7"/>
  <c r="CD106" i="7"/>
  <c r="CD107" i="7"/>
  <c r="CD108" i="7"/>
  <c r="CD109" i="7"/>
  <c r="C123" i="24"/>
  <c r="C123" i="23"/>
  <c r="C123" i="22"/>
  <c r="C123" i="21"/>
  <c r="C123" i="20"/>
  <c r="C123" i="19"/>
  <c r="C123" i="18"/>
  <c r="C123" i="17"/>
  <c r="C123" i="16"/>
  <c r="C115" i="15"/>
  <c r="C115" i="14"/>
  <c r="C115" i="9"/>
  <c r="C115" i="8"/>
  <c r="AT111" i="7"/>
  <c r="BL111" i="7"/>
  <c r="CD112" i="7"/>
  <c r="C125" i="24"/>
  <c r="C125" i="23"/>
  <c r="C125" i="22"/>
  <c r="C125" i="21"/>
  <c r="C125" i="20"/>
  <c r="C125" i="19"/>
  <c r="C125" i="18"/>
  <c r="C125" i="17"/>
  <c r="C125" i="16"/>
  <c r="C117" i="15"/>
  <c r="C117" i="14"/>
  <c r="C117" i="10"/>
  <c r="C117" i="8"/>
  <c r="AT113" i="7"/>
  <c r="BL113" i="7"/>
  <c r="CD115" i="7"/>
  <c r="CD116" i="7"/>
  <c r="CD117" i="7"/>
  <c r="CD118" i="7"/>
  <c r="CD119" i="7"/>
  <c r="CD120" i="7"/>
  <c r="CD121" i="7"/>
  <c r="AD122" i="7"/>
  <c r="BL122" i="7"/>
  <c r="CD122" i="7"/>
  <c r="CD123" i="7"/>
  <c r="C138" i="24"/>
  <c r="C138" i="21"/>
  <c r="C138" i="23"/>
  <c r="C138" i="22"/>
  <c r="C138" i="20"/>
  <c r="C138" i="19"/>
  <c r="C138" i="18"/>
  <c r="C138" i="17"/>
  <c r="C138" i="16"/>
  <c r="C129" i="15"/>
  <c r="C129" i="14"/>
  <c r="C129" i="8"/>
  <c r="AT126" i="7"/>
  <c r="BL126" i="7"/>
  <c r="C139" i="24"/>
  <c r="C139" i="23"/>
  <c r="C139" i="21"/>
  <c r="C139" i="22"/>
  <c r="C139" i="20"/>
  <c r="C139" i="19"/>
  <c r="C139" i="18"/>
  <c r="C139" i="17"/>
  <c r="C130" i="14"/>
  <c r="C139" i="16"/>
  <c r="C130" i="15"/>
  <c r="C130" i="10"/>
  <c r="AT127" i="7"/>
  <c r="BL127" i="7"/>
  <c r="C140" i="24"/>
  <c r="C140" i="21"/>
  <c r="C140" i="23"/>
  <c r="C140" i="22"/>
  <c r="C140" i="20"/>
  <c r="C140" i="19"/>
  <c r="C140" i="18"/>
  <c r="C140" i="17"/>
  <c r="C140" i="16"/>
  <c r="C131" i="15"/>
  <c r="C131" i="14"/>
  <c r="C131" i="8"/>
  <c r="AT128" i="7"/>
  <c r="BL128" i="7"/>
  <c r="C141" i="24"/>
  <c r="C141" i="23"/>
  <c r="C141" i="21"/>
  <c r="C141" i="22"/>
  <c r="C141" i="20"/>
  <c r="C141" i="19"/>
  <c r="C141" i="18"/>
  <c r="C141" i="17"/>
  <c r="C132" i="14"/>
  <c r="C141" i="16"/>
  <c r="C132" i="15"/>
  <c r="C132" i="10"/>
  <c r="AT129" i="7"/>
  <c r="BL129" i="7"/>
  <c r="C142" i="24"/>
  <c r="C142" i="21"/>
  <c r="C142" i="23"/>
  <c r="C142" i="22"/>
  <c r="C142" i="20"/>
  <c r="C142" i="19"/>
  <c r="C142" i="18"/>
  <c r="C142" i="17"/>
  <c r="C142" i="16"/>
  <c r="C133" i="15"/>
  <c r="C133" i="14"/>
  <c r="C133" i="8"/>
  <c r="AT130" i="7"/>
  <c r="BL130" i="7"/>
  <c r="C143" i="24"/>
  <c r="C143" i="23"/>
  <c r="C143" i="21"/>
  <c r="C143" i="22"/>
  <c r="C143" i="20"/>
  <c r="C143" i="19"/>
  <c r="C143" i="18"/>
  <c r="C143" i="17"/>
  <c r="C134" i="14"/>
  <c r="C143" i="16"/>
  <c r="C134" i="15"/>
  <c r="C134" i="10"/>
  <c r="AT131" i="7"/>
  <c r="BL131" i="7"/>
  <c r="C144" i="24"/>
  <c r="C144" i="21"/>
  <c r="C144" i="23"/>
  <c r="C144" i="22"/>
  <c r="C144" i="20"/>
  <c r="C144" i="19"/>
  <c r="C144" i="18"/>
  <c r="C144" i="17"/>
  <c r="C144" i="16"/>
  <c r="C135" i="15"/>
  <c r="C135" i="14"/>
  <c r="C135" i="8"/>
  <c r="AT132" i="7"/>
  <c r="BL132" i="7"/>
  <c r="C145" i="24"/>
  <c r="C145" i="23"/>
  <c r="C145" i="21"/>
  <c r="C145" i="22"/>
  <c r="C145" i="20"/>
  <c r="C145" i="19"/>
  <c r="C145" i="18"/>
  <c r="C145" i="17"/>
  <c r="C136" i="14"/>
  <c r="C145" i="16"/>
  <c r="C136" i="15"/>
  <c r="C136" i="10"/>
  <c r="AT133" i="7"/>
  <c r="BL133" i="7"/>
  <c r="C146" i="24"/>
  <c r="C146" i="21"/>
  <c r="C146" i="23"/>
  <c r="C146" i="22"/>
  <c r="C146" i="20"/>
  <c r="C146" i="19"/>
  <c r="C146" i="18"/>
  <c r="C146" i="17"/>
  <c r="C146" i="16"/>
  <c r="C137" i="15"/>
  <c r="C137" i="14"/>
  <c r="C137" i="8"/>
  <c r="AT134" i="7"/>
  <c r="BL134" i="7"/>
  <c r="C147" i="24"/>
  <c r="C147" i="23"/>
  <c r="C147" i="21"/>
  <c r="C147" i="22"/>
  <c r="C147" i="20"/>
  <c r="C147" i="19"/>
  <c r="C147" i="18"/>
  <c r="C147" i="17"/>
  <c r="C138" i="14"/>
  <c r="C147" i="16"/>
  <c r="C138" i="15"/>
  <c r="C138" i="10"/>
  <c r="AT135" i="7"/>
  <c r="BL135" i="7"/>
  <c r="C148" i="24"/>
  <c r="C148" i="21"/>
  <c r="C148" i="23"/>
  <c r="C148" i="22"/>
  <c r="C148" i="20"/>
  <c r="C148" i="19"/>
  <c r="C148" i="18"/>
  <c r="C148" i="17"/>
  <c r="C148" i="16"/>
  <c r="C139" i="14"/>
  <c r="C139" i="15"/>
  <c r="C139" i="8"/>
  <c r="AT136" i="7"/>
  <c r="BL136" i="7"/>
  <c r="C149" i="24"/>
  <c r="C149" i="23"/>
  <c r="C149" i="21"/>
  <c r="C149" i="22"/>
  <c r="C149" i="20"/>
  <c r="C149" i="19"/>
  <c r="C149" i="18"/>
  <c r="C149" i="17"/>
  <c r="C140" i="14"/>
  <c r="C149" i="16"/>
  <c r="C140" i="15"/>
  <c r="C140" i="10"/>
  <c r="AT137" i="7"/>
  <c r="BL137" i="7"/>
  <c r="C150" i="24"/>
  <c r="C150" i="21"/>
  <c r="C150" i="23"/>
  <c r="C150" i="22"/>
  <c r="C150" i="20"/>
  <c r="C150" i="19"/>
  <c r="C150" i="18"/>
  <c r="C150" i="17"/>
  <c r="C150" i="16"/>
  <c r="C141" i="14"/>
  <c r="C141" i="15"/>
  <c r="C141" i="8"/>
  <c r="AT138" i="7"/>
  <c r="BL138" i="7"/>
  <c r="C151" i="24"/>
  <c r="C151" i="23"/>
  <c r="C151" i="21"/>
  <c r="C151" i="22"/>
  <c r="C151" i="20"/>
  <c r="C151" i="19"/>
  <c r="C151" i="18"/>
  <c r="C151" i="17"/>
  <c r="C151" i="16"/>
  <c r="C142" i="15"/>
  <c r="C142" i="14"/>
  <c r="C142" i="10"/>
  <c r="AT139" i="7"/>
  <c r="BL139" i="7"/>
  <c r="C152" i="24"/>
  <c r="C152" i="21"/>
  <c r="C152" i="23"/>
  <c r="C152" i="22"/>
  <c r="C152" i="20"/>
  <c r="C152" i="19"/>
  <c r="C152" i="18"/>
  <c r="C152" i="17"/>
  <c r="C152" i="16"/>
  <c r="C143" i="15"/>
  <c r="C143" i="14"/>
  <c r="C143" i="8"/>
  <c r="AT140" i="7"/>
  <c r="BL140" i="7"/>
  <c r="CD142" i="7"/>
  <c r="CD143" i="7"/>
  <c r="CD144" i="7"/>
  <c r="CD145" i="7"/>
  <c r="CD146" i="7"/>
  <c r="CD147" i="7"/>
  <c r="C161" i="24"/>
  <c r="C161" i="23"/>
  <c r="C161" i="22"/>
  <c r="C161" i="20"/>
  <c r="C161" i="21"/>
  <c r="C161" i="19"/>
  <c r="C161" i="18"/>
  <c r="C161" i="17"/>
  <c r="C152" i="14"/>
  <c r="C152" i="15"/>
  <c r="C161" i="16"/>
  <c r="C152" i="9"/>
  <c r="AT149" i="7"/>
  <c r="BL149" i="7"/>
  <c r="C162" i="24"/>
  <c r="C162" i="22"/>
  <c r="C162" i="23"/>
  <c r="C162" i="21"/>
  <c r="C162" i="20"/>
  <c r="C162" i="19"/>
  <c r="C162" i="18"/>
  <c r="C162" i="16"/>
  <c r="C162" i="17"/>
  <c r="C153" i="15"/>
  <c r="C153" i="14"/>
  <c r="C153" i="10"/>
  <c r="C153" i="9"/>
  <c r="C153" i="8"/>
  <c r="AT150" i="7"/>
  <c r="BL150" i="7"/>
  <c r="C163" i="24"/>
  <c r="C163" i="23"/>
  <c r="C163" i="22"/>
  <c r="C163" i="20"/>
  <c r="C163" i="21"/>
  <c r="C163" i="19"/>
  <c r="C163" i="18"/>
  <c r="C163" i="17"/>
  <c r="C154" i="15"/>
  <c r="C154" i="14"/>
  <c r="C163" i="16"/>
  <c r="C154" i="9"/>
  <c r="AT151" i="7"/>
  <c r="BL151" i="7"/>
  <c r="C164" i="24"/>
  <c r="C164" i="22"/>
  <c r="C164" i="23"/>
  <c r="C164" i="21"/>
  <c r="C164" i="20"/>
  <c r="C164" i="19"/>
  <c r="C164" i="18"/>
  <c r="C164" i="16"/>
  <c r="C164" i="17"/>
  <c r="C155" i="15"/>
  <c r="C155" i="14"/>
  <c r="C155" i="10"/>
  <c r="C155" i="9"/>
  <c r="C155" i="8"/>
  <c r="AT152" i="7"/>
  <c r="BL152" i="7"/>
  <c r="C165" i="24"/>
  <c r="C165" i="23"/>
  <c r="C165" i="22"/>
  <c r="C165" i="20"/>
  <c r="C165" i="21"/>
  <c r="C165" i="19"/>
  <c r="C165" i="18"/>
  <c r="C165" i="17"/>
  <c r="C156" i="15"/>
  <c r="C156" i="14"/>
  <c r="C165" i="16"/>
  <c r="C156" i="9"/>
  <c r="AT153" i="7"/>
  <c r="BL153" i="7"/>
  <c r="C166" i="24"/>
  <c r="C166" i="22"/>
  <c r="C166" i="23"/>
  <c r="C166" i="21"/>
  <c r="C166" i="20"/>
  <c r="C166" i="19"/>
  <c r="C166" i="18"/>
  <c r="C166" i="16"/>
  <c r="C166" i="17"/>
  <c r="C157" i="15"/>
  <c r="C157" i="14"/>
  <c r="C157" i="10"/>
  <c r="C157" i="9"/>
  <c r="C157" i="8"/>
  <c r="AT154" i="7"/>
  <c r="BL154" i="7"/>
  <c r="C167" i="24"/>
  <c r="C167" i="23"/>
  <c r="C167" i="22"/>
  <c r="C167" i="20"/>
  <c r="C167" i="21"/>
  <c r="C167" i="19"/>
  <c r="C167" i="18"/>
  <c r="C167" i="17"/>
  <c r="C158" i="15"/>
  <c r="C158" i="14"/>
  <c r="C167" i="16"/>
  <c r="C158" i="9"/>
  <c r="AT155" i="7"/>
  <c r="BL155" i="7"/>
  <c r="CD157" i="7"/>
  <c r="CD158" i="7"/>
  <c r="CD159" i="7"/>
  <c r="CD160" i="7"/>
  <c r="CD161" i="7"/>
  <c r="CD162" i="7"/>
  <c r="CD163" i="7"/>
  <c r="CD164" i="7"/>
  <c r="BL171" i="7"/>
  <c r="CY179" i="7"/>
  <c r="BL193" i="7"/>
  <c r="C208" i="24"/>
  <c r="C208" i="22"/>
  <c r="C208" i="23"/>
  <c r="C208" i="21"/>
  <c r="C208" i="20"/>
  <c r="C208" i="19"/>
  <c r="C208" i="16"/>
  <c r="C208" i="18"/>
  <c r="C208" i="17"/>
  <c r="C198" i="15"/>
  <c r="C198" i="14"/>
  <c r="C198" i="10"/>
  <c r="C198" i="9"/>
  <c r="C198" i="8"/>
  <c r="CD196" i="7"/>
  <c r="AT196" i="7"/>
  <c r="BL197" i="7"/>
  <c r="C210" i="24"/>
  <c r="C210" i="22"/>
  <c r="C210" i="23"/>
  <c r="C210" i="21"/>
  <c r="C210" i="20"/>
  <c r="C210" i="19"/>
  <c r="C210" i="16"/>
  <c r="C210" i="18"/>
  <c r="C210" i="17"/>
  <c r="C200" i="15"/>
  <c r="C200" i="14"/>
  <c r="C200" i="10"/>
  <c r="C200" i="9"/>
  <c r="C200" i="8"/>
  <c r="CD198" i="7"/>
  <c r="AT198" i="7"/>
  <c r="CY200" i="7"/>
  <c r="CY201" i="7"/>
  <c r="CY202" i="7"/>
  <c r="CY203" i="7"/>
  <c r="CY207" i="7"/>
  <c r="C221" i="24"/>
  <c r="C221" i="22"/>
  <c r="C221" i="23"/>
  <c r="C221" i="21"/>
  <c r="C221" i="20"/>
  <c r="C221" i="19"/>
  <c r="C221" i="18"/>
  <c r="C221" i="17"/>
  <c r="C211" i="15"/>
  <c r="C211" i="14"/>
  <c r="C221" i="16"/>
  <c r="C211" i="10"/>
  <c r="CD209" i="7"/>
  <c r="AT209" i="7"/>
  <c r="BL210" i="7"/>
  <c r="BL211" i="7"/>
  <c r="BL212" i="7"/>
  <c r="BL213" i="7"/>
  <c r="C226" i="24"/>
  <c r="C226" i="23"/>
  <c r="C226" i="22"/>
  <c r="C226" i="21"/>
  <c r="C226" i="20"/>
  <c r="C226" i="19"/>
  <c r="C226" i="18"/>
  <c r="C226" i="17"/>
  <c r="C226" i="16"/>
  <c r="C216" i="14"/>
  <c r="C216" i="15"/>
  <c r="CD214" i="7"/>
  <c r="AT214" i="7"/>
  <c r="C227" i="24"/>
  <c r="C227" i="22"/>
  <c r="C227" i="23"/>
  <c r="C227" i="21"/>
  <c r="C227" i="20"/>
  <c r="C227" i="19"/>
  <c r="C227" i="18"/>
  <c r="C227" i="17"/>
  <c r="C217" i="14"/>
  <c r="C227" i="16"/>
  <c r="C217" i="15"/>
  <c r="C217" i="10"/>
  <c r="CD215" i="7"/>
  <c r="AT215" i="7"/>
  <c r="C228" i="24"/>
  <c r="C228" i="23"/>
  <c r="C228" i="22"/>
  <c r="C228" i="21"/>
  <c r="C228" i="20"/>
  <c r="C228" i="19"/>
  <c r="C228" i="18"/>
  <c r="C228" i="17"/>
  <c r="C228" i="16"/>
  <c r="C218" i="14"/>
  <c r="C218" i="15"/>
  <c r="CD216" i="7"/>
  <c r="AT216" i="7"/>
  <c r="C229" i="24"/>
  <c r="C229" i="22"/>
  <c r="C229" i="23"/>
  <c r="C229" i="21"/>
  <c r="C229" i="20"/>
  <c r="C229" i="19"/>
  <c r="C229" i="18"/>
  <c r="C229" i="17"/>
  <c r="C229" i="16"/>
  <c r="C219" i="15"/>
  <c r="C219" i="14"/>
  <c r="C219" i="10"/>
  <c r="CD217" i="7"/>
  <c r="AT217" i="7"/>
  <c r="C230" i="24"/>
  <c r="C230" i="23"/>
  <c r="C230" i="22"/>
  <c r="C230" i="21"/>
  <c r="C230" i="20"/>
  <c r="C230" i="19"/>
  <c r="C230" i="18"/>
  <c r="C230" i="17"/>
  <c r="C230" i="16"/>
  <c r="C220" i="14"/>
  <c r="C220" i="15"/>
  <c r="CD218" i="7"/>
  <c r="AT218" i="7"/>
  <c r="C231" i="24"/>
  <c r="C231" i="22"/>
  <c r="C231" i="23"/>
  <c r="C231" i="21"/>
  <c r="C231" i="20"/>
  <c r="C231" i="19"/>
  <c r="C231" i="18"/>
  <c r="C231" i="17"/>
  <c r="C221" i="14"/>
  <c r="C231" i="16"/>
  <c r="C221" i="15"/>
  <c r="C221" i="10"/>
  <c r="CD219" i="7"/>
  <c r="AT219" i="7"/>
  <c r="C233" i="24"/>
  <c r="C233" i="22"/>
  <c r="C233" i="21"/>
  <c r="C233" i="23"/>
  <c r="C233" i="20"/>
  <c r="C233" i="19"/>
  <c r="C233" i="16"/>
  <c r="C233" i="18"/>
  <c r="C233" i="17"/>
  <c r="C223" i="15"/>
  <c r="C223" i="14"/>
  <c r="C223" i="10"/>
  <c r="C223" i="9"/>
  <c r="CD221" i="7"/>
  <c r="AT221" i="7"/>
  <c r="BL222" i="7"/>
  <c r="BL226" i="7"/>
  <c r="C239" i="24"/>
  <c r="C239" i="22"/>
  <c r="C239" i="21"/>
  <c r="C239" i="23"/>
  <c r="C239" i="20"/>
  <c r="C239" i="19"/>
  <c r="C239" i="16"/>
  <c r="C239" i="18"/>
  <c r="C239" i="17"/>
  <c r="C229" i="15"/>
  <c r="C229" i="14"/>
  <c r="C229" i="10"/>
  <c r="C229" i="9"/>
  <c r="CD227" i="7"/>
  <c r="AT227" i="7"/>
  <c r="BL228" i="7"/>
  <c r="C241" i="24"/>
  <c r="C241" i="22"/>
  <c r="C241" i="21"/>
  <c r="C241" i="23"/>
  <c r="C241" i="20"/>
  <c r="C241" i="19"/>
  <c r="C241" i="16"/>
  <c r="C241" i="18"/>
  <c r="C241" i="17"/>
  <c r="C231" i="14"/>
  <c r="C231" i="15"/>
  <c r="C231" i="9"/>
  <c r="C231" i="8"/>
  <c r="CD229" i="7"/>
  <c r="AT229" i="7"/>
  <c r="BL230" i="7"/>
  <c r="C253" i="24"/>
  <c r="C253" i="22"/>
  <c r="C253" i="21"/>
  <c r="C253" i="23"/>
  <c r="C253" i="19"/>
  <c r="C253" i="20"/>
  <c r="C253" i="16"/>
  <c r="C253" i="18"/>
  <c r="C253" i="17"/>
  <c r="C243" i="15"/>
  <c r="C243" i="14"/>
  <c r="C243" i="10"/>
  <c r="C243" i="8"/>
  <c r="CD241" i="7"/>
  <c r="AT241" i="7"/>
  <c r="BL242" i="7"/>
  <c r="BL244" i="7"/>
  <c r="BL249" i="7"/>
  <c r="C262" i="23"/>
  <c r="C262" i="24"/>
  <c r="C262" i="22"/>
  <c r="C262" i="21"/>
  <c r="C262" i="20"/>
  <c r="C262" i="19"/>
  <c r="C262" i="17"/>
  <c r="C262" i="18"/>
  <c r="C262" i="16"/>
  <c r="C252" i="14"/>
  <c r="C252" i="15"/>
  <c r="CD250" i="7"/>
  <c r="AT250" i="7"/>
  <c r="BL251" i="7"/>
  <c r="C264" i="23"/>
  <c r="C264" i="24"/>
  <c r="C264" i="22"/>
  <c r="C264" i="21"/>
  <c r="C264" i="20"/>
  <c r="C264" i="19"/>
  <c r="C264" i="17"/>
  <c r="C264" i="18"/>
  <c r="C264" i="16"/>
  <c r="C254" i="14"/>
  <c r="C254" i="15"/>
  <c r="CD252" i="7"/>
  <c r="AT252" i="7"/>
  <c r="BL253" i="7"/>
  <c r="C266" i="23"/>
  <c r="C266" i="24"/>
  <c r="C266" i="22"/>
  <c r="C266" i="21"/>
  <c r="C266" i="20"/>
  <c r="C266" i="19"/>
  <c r="C266" i="17"/>
  <c r="C266" i="18"/>
  <c r="C266" i="16"/>
  <c r="C256" i="14"/>
  <c r="C256" i="15"/>
  <c r="CD254" i="7"/>
  <c r="AT254" i="7"/>
  <c r="BL255" i="7"/>
  <c r="C268" i="23"/>
  <c r="C268" i="24"/>
  <c r="C268" i="22"/>
  <c r="C268" i="21"/>
  <c r="C268" i="20"/>
  <c r="C268" i="19"/>
  <c r="C268" i="17"/>
  <c r="C268" i="18"/>
  <c r="C268" i="16"/>
  <c r="C258" i="14"/>
  <c r="C258" i="15"/>
  <c r="CD256" i="7"/>
  <c r="AT256" i="7"/>
  <c r="BL257" i="7"/>
  <c r="C270" i="23"/>
  <c r="C270" i="24"/>
  <c r="C270" i="22"/>
  <c r="C270" i="21"/>
  <c r="C270" i="20"/>
  <c r="C270" i="19"/>
  <c r="C270" i="17"/>
  <c r="C270" i="18"/>
  <c r="C270" i="16"/>
  <c r="C260" i="14"/>
  <c r="C260" i="15"/>
  <c r="CD258" i="7"/>
  <c r="AT258" i="7"/>
  <c r="C271" i="24"/>
  <c r="C271" i="23"/>
  <c r="C271" i="22"/>
  <c r="C271" i="21"/>
  <c r="C271" i="20"/>
  <c r="C271" i="19"/>
  <c r="C271" i="16"/>
  <c r="C271" i="18"/>
  <c r="C271" i="17"/>
  <c r="C261" i="15"/>
  <c r="C261" i="14"/>
  <c r="C261" i="10"/>
  <c r="C261" i="8"/>
  <c r="BL259" i="7"/>
  <c r="AD259" i="7"/>
  <c r="H271" i="18" s="1"/>
  <c r="CD259" i="7"/>
  <c r="E279" i="7"/>
  <c r="AX264" i="7"/>
  <c r="DR262" i="7"/>
  <c r="S263" i="8"/>
  <c r="U16" i="8"/>
  <c r="X263" i="8"/>
  <c r="AE263" i="8"/>
  <c r="AL17" i="8"/>
  <c r="Y17" i="8"/>
  <c r="AK18" i="8" s="1"/>
  <c r="AM17" i="8"/>
  <c r="AN17" i="8" s="1"/>
  <c r="AL19" i="8"/>
  <c r="Y19" i="8"/>
  <c r="AK20" i="8" s="1"/>
  <c r="AM19" i="8"/>
  <c r="AN19" i="8" s="1"/>
  <c r="AN23" i="8"/>
  <c r="AO23" i="8"/>
  <c r="U24" i="8"/>
  <c r="AN25" i="8"/>
  <c r="AO25" i="8"/>
  <c r="U26" i="8"/>
  <c r="AN27" i="8"/>
  <c r="AO27" i="8"/>
  <c r="U28" i="8"/>
  <c r="AN29" i="8"/>
  <c r="AO29" i="8"/>
  <c r="U30" i="8"/>
  <c r="AN31" i="8"/>
  <c r="AO31" i="8"/>
  <c r="C32" i="8"/>
  <c r="AL32" i="8"/>
  <c r="Y32" i="8"/>
  <c r="AK33" i="8" s="1"/>
  <c r="AM32" i="8"/>
  <c r="AN32" i="8" s="1"/>
  <c r="Y34" i="8"/>
  <c r="AK35" i="8" s="1"/>
  <c r="AM34" i="8"/>
  <c r="Y36" i="8"/>
  <c r="AK37" i="8" s="1"/>
  <c r="AM36" i="8"/>
  <c r="AL38" i="8"/>
  <c r="Y38" i="8"/>
  <c r="AK39" i="8" s="1"/>
  <c r="AM38" i="8"/>
  <c r="AN38" i="8" s="1"/>
  <c r="AL41" i="8"/>
  <c r="Y41" i="8"/>
  <c r="AK42" i="8" s="1"/>
  <c r="AM41" i="8"/>
  <c r="AN41" i="8" s="1"/>
  <c r="AL43" i="8"/>
  <c r="Y43" i="8"/>
  <c r="AK44" i="8" s="1"/>
  <c r="AM43" i="8"/>
  <c r="AN43" i="8" s="1"/>
  <c r="AL45" i="8"/>
  <c r="Y45" i="8"/>
  <c r="AK46" i="8" s="1"/>
  <c r="AM45" i="8"/>
  <c r="AN45" i="8" s="1"/>
  <c r="AN49" i="8"/>
  <c r="AO49" i="8"/>
  <c r="C50" i="8"/>
  <c r="U50" i="8"/>
  <c r="AL51" i="8"/>
  <c r="Y51" i="8"/>
  <c r="AK52" i="8" s="1"/>
  <c r="AM51" i="8"/>
  <c r="AN51" i="8" s="1"/>
  <c r="AL53" i="8"/>
  <c r="Y53" i="8"/>
  <c r="AK54" i="8" s="1"/>
  <c r="AM53" i="8"/>
  <c r="AN53" i="8" s="1"/>
  <c r="AL55" i="8"/>
  <c r="Y55" i="8"/>
  <c r="AK56" i="8" s="1"/>
  <c r="AM55" i="8"/>
  <c r="AN55" i="8" s="1"/>
  <c r="AL57" i="8"/>
  <c r="Y57" i="8"/>
  <c r="AK58" i="8" s="1"/>
  <c r="AM57" i="8"/>
  <c r="AN57" i="8" s="1"/>
  <c r="AL59" i="8"/>
  <c r="Y59" i="8"/>
  <c r="AK60" i="8" s="1"/>
  <c r="AM59" i="8"/>
  <c r="AN59" i="8" s="1"/>
  <c r="AO62" i="8"/>
  <c r="AM62" i="8"/>
  <c r="AN62" i="8" s="1"/>
  <c r="Y62" i="8"/>
  <c r="AK63" i="8" s="1"/>
  <c r="U63" i="8"/>
  <c r="AO63" i="8"/>
  <c r="C64" i="8"/>
  <c r="U64" i="8"/>
  <c r="C66" i="8"/>
  <c r="C67" i="8"/>
  <c r="U69" i="8"/>
  <c r="AO69" i="8"/>
  <c r="C70" i="8"/>
  <c r="U70" i="8"/>
  <c r="Y71" i="8"/>
  <c r="AK72" i="8" s="1"/>
  <c r="AM71" i="8"/>
  <c r="AL73" i="8"/>
  <c r="Y73" i="8"/>
  <c r="AK74" i="8" s="1"/>
  <c r="AM73" i="8"/>
  <c r="AN73" i="8" s="1"/>
  <c r="AL75" i="8"/>
  <c r="Y75" i="8"/>
  <c r="AK76" i="8" s="1"/>
  <c r="AM75" i="8"/>
  <c r="AN75" i="8" s="1"/>
  <c r="Y77" i="8"/>
  <c r="AK78" i="8" s="1"/>
  <c r="AM77" i="8"/>
  <c r="Y79" i="8"/>
  <c r="AK80" i="8" s="1"/>
  <c r="AM79" i="8"/>
  <c r="AL81" i="8"/>
  <c r="Y81" i="8"/>
  <c r="AK82" i="8" s="1"/>
  <c r="AM81" i="8"/>
  <c r="AN81" i="8" s="1"/>
  <c r="Y83" i="8"/>
  <c r="AK84" i="8" s="1"/>
  <c r="AM83" i="8"/>
  <c r="U86" i="8"/>
  <c r="H86" i="8"/>
  <c r="AN86" i="8"/>
  <c r="Y88" i="8"/>
  <c r="AK89" i="8" s="1"/>
  <c r="AM88" i="8"/>
  <c r="AL90" i="8"/>
  <c r="Y90" i="8"/>
  <c r="AK91" i="8" s="1"/>
  <c r="AM90" i="8"/>
  <c r="AN90" i="8" s="1"/>
  <c r="Y92" i="8"/>
  <c r="AK93" i="8" s="1"/>
  <c r="AM92" i="8"/>
  <c r="AL94" i="8"/>
  <c r="Y94" i="8"/>
  <c r="AK95" i="8" s="1"/>
  <c r="AM94" i="8"/>
  <c r="AN94" i="8" s="1"/>
  <c r="U97" i="8"/>
  <c r="H97" i="8"/>
  <c r="AN99" i="8"/>
  <c r="C100" i="8"/>
  <c r="AN101" i="8"/>
  <c r="C102" i="8"/>
  <c r="AN103" i="8"/>
  <c r="AN105" i="8"/>
  <c r="AO105" i="8"/>
  <c r="C106" i="8"/>
  <c r="U106" i="8"/>
  <c r="C108" i="8"/>
  <c r="U108" i="8"/>
  <c r="Y109" i="8"/>
  <c r="AK110" i="8" s="1"/>
  <c r="AM109" i="8"/>
  <c r="Y111" i="8"/>
  <c r="AK112" i="8" s="1"/>
  <c r="AM111" i="8"/>
  <c r="AN113" i="8"/>
  <c r="AL115" i="8"/>
  <c r="Y115" i="8"/>
  <c r="AK116" i="8" s="1"/>
  <c r="AM115" i="8"/>
  <c r="AN115" i="8" s="1"/>
  <c r="U117" i="8"/>
  <c r="AO117" i="8"/>
  <c r="AN119" i="8"/>
  <c r="AO119" i="8"/>
  <c r="C120" i="8"/>
  <c r="U120" i="8"/>
  <c r="AN121" i="8"/>
  <c r="AO121" i="8"/>
  <c r="C122" i="8"/>
  <c r="U122" i="8"/>
  <c r="AN123" i="8"/>
  <c r="AO123" i="8"/>
  <c r="C124" i="8"/>
  <c r="U124" i="8"/>
  <c r="AN125" i="8"/>
  <c r="AO125" i="8"/>
  <c r="C126" i="8"/>
  <c r="U126" i="8"/>
  <c r="AN127" i="8"/>
  <c r="AO127" i="8"/>
  <c r="AN129" i="8"/>
  <c r="AO129" i="8"/>
  <c r="C130" i="8"/>
  <c r="U130" i="8"/>
  <c r="AN131" i="8"/>
  <c r="AO131" i="8"/>
  <c r="C132" i="8"/>
  <c r="U132" i="8"/>
  <c r="AN133" i="8"/>
  <c r="AO133" i="8"/>
  <c r="C134" i="8"/>
  <c r="U134" i="8"/>
  <c r="AN135" i="8"/>
  <c r="AO135" i="8"/>
  <c r="C136" i="8"/>
  <c r="U136" i="8"/>
  <c r="AN137" i="8"/>
  <c r="AO137" i="8"/>
  <c r="C138" i="8"/>
  <c r="U138" i="8"/>
  <c r="AN139" i="8"/>
  <c r="AO139" i="8"/>
  <c r="C140" i="8"/>
  <c r="U140" i="8"/>
  <c r="AN141" i="8"/>
  <c r="AO141" i="8"/>
  <c r="C142" i="8"/>
  <c r="AL143" i="8"/>
  <c r="Y143" i="8"/>
  <c r="AK144" i="8" s="1"/>
  <c r="AM143" i="8"/>
  <c r="AN143" i="8" s="1"/>
  <c r="AL145" i="8"/>
  <c r="Y145" i="8"/>
  <c r="AK146" i="8" s="1"/>
  <c r="AM145" i="8"/>
  <c r="AN145" i="8" s="1"/>
  <c r="AL147" i="8"/>
  <c r="Y147" i="8"/>
  <c r="AK148" i="8" s="1"/>
  <c r="AM147" i="8"/>
  <c r="AN147" i="8" s="1"/>
  <c r="AL149" i="8"/>
  <c r="Y149" i="8"/>
  <c r="AK150" i="8" s="1"/>
  <c r="AM149" i="8"/>
  <c r="AN149" i="8" s="1"/>
  <c r="AN153" i="8"/>
  <c r="AO153" i="8"/>
  <c r="C154" i="8"/>
  <c r="U154" i="8"/>
  <c r="AN155" i="8"/>
  <c r="AO155" i="8"/>
  <c r="C156" i="8"/>
  <c r="U156" i="8"/>
  <c r="AN157" i="8"/>
  <c r="AO157" i="8"/>
  <c r="C158" i="8"/>
  <c r="U158" i="8"/>
  <c r="C160" i="8"/>
  <c r="U160" i="8"/>
  <c r="AL162" i="8"/>
  <c r="Y162" i="8"/>
  <c r="AK163" i="8" s="1"/>
  <c r="AM162" i="8"/>
  <c r="AN162" i="8" s="1"/>
  <c r="AL164" i="8"/>
  <c r="Y164" i="8"/>
  <c r="AK165" i="8" s="1"/>
  <c r="AM164" i="8"/>
  <c r="AN164" i="8" s="1"/>
  <c r="AL166" i="8"/>
  <c r="Y166" i="8"/>
  <c r="AK167" i="8" s="1"/>
  <c r="AM166" i="8"/>
  <c r="AN166" i="8" s="1"/>
  <c r="AL168" i="8"/>
  <c r="Y168" i="8"/>
  <c r="AK169" i="8" s="1"/>
  <c r="AM168" i="8"/>
  <c r="AN168" i="8" s="1"/>
  <c r="AL170" i="8"/>
  <c r="Y170" i="8"/>
  <c r="AK171" i="8" s="1"/>
  <c r="AM170" i="8"/>
  <c r="AN170" i="8" s="1"/>
  <c r="AN172" i="8"/>
  <c r="AO172" i="8"/>
  <c r="AN174" i="8"/>
  <c r="AO174" i="8"/>
  <c r="AN176" i="8"/>
  <c r="AO176" i="8"/>
  <c r="AH177" i="8"/>
  <c r="U177" i="8"/>
  <c r="AN178" i="8"/>
  <c r="AO178" i="8"/>
  <c r="AH179" i="8"/>
  <c r="U179" i="8"/>
  <c r="AN180" i="8"/>
  <c r="AO180" i="8"/>
  <c r="AH181" i="8"/>
  <c r="U181" i="8"/>
  <c r="AN182" i="8"/>
  <c r="AO182" i="8"/>
  <c r="AH183" i="8"/>
  <c r="AL184" i="8"/>
  <c r="Y184" i="8"/>
  <c r="AK185" i="8" s="1"/>
  <c r="AM184" i="8"/>
  <c r="AN184" i="8" s="1"/>
  <c r="AL186" i="8"/>
  <c r="Y186" i="8"/>
  <c r="AK187" i="8" s="1"/>
  <c r="AM186" i="8"/>
  <c r="AN186" i="8" s="1"/>
  <c r="AN188" i="8"/>
  <c r="AO188" i="8"/>
  <c r="AH189" i="8"/>
  <c r="U189" i="8"/>
  <c r="AN190" i="8"/>
  <c r="AO190" i="8"/>
  <c r="AH191" i="8"/>
  <c r="U191" i="8"/>
  <c r="AN192" i="8"/>
  <c r="AO192" i="8"/>
  <c r="AH193" i="8"/>
  <c r="U193" i="8"/>
  <c r="AN194" i="8"/>
  <c r="AO194" i="8"/>
  <c r="U196" i="8"/>
  <c r="AO196" i="8"/>
  <c r="AN198" i="8"/>
  <c r="AO198" i="8"/>
  <c r="C199" i="8"/>
  <c r="U199" i="8"/>
  <c r="U200" i="8"/>
  <c r="AO200" i="8"/>
  <c r="AN202" i="8"/>
  <c r="AO202" i="8"/>
  <c r="AH203" i="8"/>
  <c r="U203" i="8"/>
  <c r="AN204" i="8"/>
  <c r="AO204" i="8"/>
  <c r="AH205" i="8"/>
  <c r="AL206" i="8"/>
  <c r="Y206" i="8"/>
  <c r="AK207" i="8" s="1"/>
  <c r="AM206" i="8"/>
  <c r="AN206" i="8" s="1"/>
  <c r="AL208" i="8"/>
  <c r="Y208" i="8"/>
  <c r="AK209" i="8" s="1"/>
  <c r="AM208" i="8"/>
  <c r="AN208" i="8" s="1"/>
  <c r="U212" i="8"/>
  <c r="AD212" i="8"/>
  <c r="AO212" i="8" s="1"/>
  <c r="AO214" i="8"/>
  <c r="AM214" i="8"/>
  <c r="AN214" i="8" s="1"/>
  <c r="Y214" i="8"/>
  <c r="AK215" i="8" s="1"/>
  <c r="U215" i="8"/>
  <c r="AO215" i="8"/>
  <c r="C216" i="8"/>
  <c r="Y216" i="8"/>
  <c r="AK217" i="8" s="1"/>
  <c r="AM216" i="8"/>
  <c r="AO217" i="8"/>
  <c r="C218" i="8"/>
  <c r="AL218" i="8"/>
  <c r="Y218" i="8"/>
  <c r="AK219" i="8" s="1"/>
  <c r="AM218" i="8"/>
  <c r="AN218" i="8" s="1"/>
  <c r="AO219" i="8"/>
  <c r="C220" i="8"/>
  <c r="Y220" i="8"/>
  <c r="AK221" i="8" s="1"/>
  <c r="AM220" i="8"/>
  <c r="AN224" i="8"/>
  <c r="AO224" i="8"/>
  <c r="AN226" i="8"/>
  <c r="AO226" i="8"/>
  <c r="AN228" i="8"/>
  <c r="AO228" i="8"/>
  <c r="C229" i="8"/>
  <c r="AL229" i="8"/>
  <c r="Y229" i="8"/>
  <c r="AK230" i="8" s="1"/>
  <c r="AM229" i="8"/>
  <c r="AN229" i="8" s="1"/>
  <c r="AL231" i="8"/>
  <c r="Y231" i="8"/>
  <c r="AK232" i="8" s="1"/>
  <c r="AM231" i="8"/>
  <c r="AN231" i="8" s="1"/>
  <c r="AN235" i="8"/>
  <c r="AO235" i="8"/>
  <c r="AH236" i="8"/>
  <c r="U236" i="8"/>
  <c r="AN237" i="8"/>
  <c r="AO237" i="8"/>
  <c r="AH238" i="8"/>
  <c r="AL239" i="8"/>
  <c r="Y239" i="8"/>
  <c r="AK240" i="8" s="1"/>
  <c r="AM239" i="8"/>
  <c r="AN239" i="8" s="1"/>
  <c r="AL241" i="8"/>
  <c r="Y241" i="8"/>
  <c r="AK242" i="8" s="1"/>
  <c r="AM241" i="8"/>
  <c r="AN241" i="8" s="1"/>
  <c r="AL243" i="8"/>
  <c r="Y243" i="8"/>
  <c r="AK244" i="8" s="1"/>
  <c r="AM243" i="8"/>
  <c r="AN243" i="8" s="1"/>
  <c r="AH248" i="8"/>
  <c r="U248" i="8"/>
  <c r="AL249" i="8"/>
  <c r="Y249" i="8"/>
  <c r="AK250" i="8" s="1"/>
  <c r="AM249" i="8"/>
  <c r="AN249" i="8" s="1"/>
  <c r="U250" i="8"/>
  <c r="AF250" i="8"/>
  <c r="AL251" i="8"/>
  <c r="Y251" i="8"/>
  <c r="AK252" i="8" s="1"/>
  <c r="AM251" i="8"/>
  <c r="AN251" i="8" s="1"/>
  <c r="AL253" i="8"/>
  <c r="Y253" i="8"/>
  <c r="AK254" i="8" s="1"/>
  <c r="AM253" i="8"/>
  <c r="AN253" i="8" s="1"/>
  <c r="AL255" i="8"/>
  <c r="Y255" i="8"/>
  <c r="AK256" i="8" s="1"/>
  <c r="AM255" i="8"/>
  <c r="AN255" i="8" s="1"/>
  <c r="AL257" i="8"/>
  <c r="Y257" i="8"/>
  <c r="AK258" i="8" s="1"/>
  <c r="AM257" i="8"/>
  <c r="AN257" i="8" s="1"/>
  <c r="AL259" i="8"/>
  <c r="Y259" i="8"/>
  <c r="AK260" i="8" s="1"/>
  <c r="AM259" i="8"/>
  <c r="AN259" i="8" s="1"/>
  <c r="AL261" i="8"/>
  <c r="Y261" i="8"/>
  <c r="AK262" i="8" s="1"/>
  <c r="AM261" i="8"/>
  <c r="AN261" i="8" s="1"/>
  <c r="O263" i="9"/>
  <c r="X263" i="9"/>
  <c r="AC263" i="9"/>
  <c r="Y19" i="9"/>
  <c r="AK20" i="9" s="1"/>
  <c r="AM19" i="9"/>
  <c r="AO19" i="9"/>
  <c r="U20" i="9"/>
  <c r="H20" i="9"/>
  <c r="AP20" i="9"/>
  <c r="Y36" i="9"/>
  <c r="AK37" i="9" s="1"/>
  <c r="AM36" i="9"/>
  <c r="AO36" i="9"/>
  <c r="U37" i="9"/>
  <c r="U263" i="9" s="1"/>
  <c r="H37" i="9"/>
  <c r="AP37" i="9"/>
  <c r="Y38" i="9"/>
  <c r="AK39" i="9" s="1"/>
  <c r="AM38" i="9"/>
  <c r="AO38" i="9"/>
  <c r="U39" i="9"/>
  <c r="H39" i="9"/>
  <c r="AP39" i="9"/>
  <c r="C45" i="9"/>
  <c r="AL45" i="9"/>
  <c r="Y45" i="9"/>
  <c r="AK46" i="9" s="1"/>
  <c r="AM45" i="9"/>
  <c r="AO45" i="9"/>
  <c r="U46" i="9"/>
  <c r="H46" i="9"/>
  <c r="AP46" i="9"/>
  <c r="C53" i="9"/>
  <c r="U61" i="9"/>
  <c r="H61" i="9"/>
  <c r="AP61" i="9"/>
  <c r="C62" i="9"/>
  <c r="Y62" i="9"/>
  <c r="AK63" i="9" s="1"/>
  <c r="AM62" i="9"/>
  <c r="AO62" i="9"/>
  <c r="U63" i="9"/>
  <c r="H63" i="9"/>
  <c r="AP63" i="9"/>
  <c r="C64" i="9"/>
  <c r="Y64" i="9"/>
  <c r="AK65" i="9" s="1"/>
  <c r="AM64" i="9"/>
  <c r="AO64" i="9"/>
  <c r="C68" i="9"/>
  <c r="C72" i="9"/>
  <c r="C74" i="9"/>
  <c r="C76" i="9"/>
  <c r="C78" i="9"/>
  <c r="C80" i="9"/>
  <c r="C82" i="9"/>
  <c r="C84" i="9"/>
  <c r="AL84" i="9"/>
  <c r="Y84" i="9"/>
  <c r="AK85" i="9" s="1"/>
  <c r="AM84" i="9"/>
  <c r="AO84" i="9"/>
  <c r="C97" i="9"/>
  <c r="Y97" i="9"/>
  <c r="AK98" i="9" s="1"/>
  <c r="AM97" i="9"/>
  <c r="AO97" i="9"/>
  <c r="U98" i="9"/>
  <c r="H98" i="9"/>
  <c r="C99" i="9"/>
  <c r="C101" i="9"/>
  <c r="C103" i="9"/>
  <c r="U105" i="9"/>
  <c r="H105" i="9"/>
  <c r="C106" i="9"/>
  <c r="Y106" i="9"/>
  <c r="AK107" i="9" s="1"/>
  <c r="AM106" i="9"/>
  <c r="AO106" i="9"/>
  <c r="AL110" i="9"/>
  <c r="Y110" i="9"/>
  <c r="AK111" i="9" s="1"/>
  <c r="AM110" i="9"/>
  <c r="AO110" i="9"/>
  <c r="AP113" i="9"/>
  <c r="Y116" i="9"/>
  <c r="AK117" i="9" s="1"/>
  <c r="AM116" i="9"/>
  <c r="AO116" i="9"/>
  <c r="U117" i="9"/>
  <c r="H117" i="9"/>
  <c r="AP117" i="9"/>
  <c r="C129" i="9"/>
  <c r="Y129" i="9"/>
  <c r="AK130" i="9" s="1"/>
  <c r="AM129" i="9"/>
  <c r="AO129" i="9"/>
  <c r="U130" i="9"/>
  <c r="H130" i="9"/>
  <c r="AP130" i="9"/>
  <c r="C131" i="9"/>
  <c r="AL131" i="9"/>
  <c r="Y131" i="9"/>
  <c r="AK132" i="9" s="1"/>
  <c r="AM131" i="9"/>
  <c r="AO131" i="9"/>
  <c r="U132" i="9"/>
  <c r="H132" i="9"/>
  <c r="AP132" i="9"/>
  <c r="C133" i="9"/>
  <c r="Y133" i="9"/>
  <c r="AK134" i="9" s="1"/>
  <c r="AM133" i="9"/>
  <c r="AO133" i="9"/>
  <c r="U134" i="9"/>
  <c r="H134" i="9"/>
  <c r="C135" i="9"/>
  <c r="Y135" i="9"/>
  <c r="AK136" i="9" s="1"/>
  <c r="AM135" i="9"/>
  <c r="AO135" i="9"/>
  <c r="U136" i="9"/>
  <c r="H136" i="9"/>
  <c r="AP136" i="9"/>
  <c r="C137" i="9"/>
  <c r="AL137" i="9"/>
  <c r="Y137" i="9"/>
  <c r="AK138" i="9" s="1"/>
  <c r="AM137" i="9"/>
  <c r="AO137" i="9"/>
  <c r="U138" i="9"/>
  <c r="H138" i="9"/>
  <c r="AP138" i="9"/>
  <c r="C139" i="9"/>
  <c r="Y139" i="9"/>
  <c r="AK140" i="9" s="1"/>
  <c r="AM139" i="9"/>
  <c r="AO139" i="9"/>
  <c r="U140" i="9"/>
  <c r="H140" i="9"/>
  <c r="C141" i="9"/>
  <c r="Y141" i="9"/>
  <c r="AK142" i="9" s="1"/>
  <c r="AM141" i="9"/>
  <c r="AO141" i="9"/>
  <c r="U142" i="9"/>
  <c r="H142" i="9"/>
  <c r="C143" i="9"/>
  <c r="U145" i="9"/>
  <c r="H145" i="9"/>
  <c r="AP145" i="9"/>
  <c r="C146" i="9"/>
  <c r="Y146" i="9"/>
  <c r="AK147" i="9" s="1"/>
  <c r="AM146" i="9"/>
  <c r="AO146" i="9"/>
  <c r="U147" i="9"/>
  <c r="H147" i="9"/>
  <c r="AP147" i="9"/>
  <c r="C148" i="9"/>
  <c r="Y148" i="9"/>
  <c r="AK149" i="9" s="1"/>
  <c r="AM148" i="9"/>
  <c r="AO148" i="9"/>
  <c r="U149" i="9"/>
  <c r="H149" i="9"/>
  <c r="AP149" i="9"/>
  <c r="C150" i="9"/>
  <c r="Y150" i="9"/>
  <c r="AK151" i="9" s="1"/>
  <c r="AM150" i="9"/>
  <c r="AO150" i="9"/>
  <c r="U160" i="9"/>
  <c r="H160" i="9"/>
  <c r="C161" i="9"/>
  <c r="C163" i="9"/>
  <c r="C165" i="9"/>
  <c r="C167" i="9"/>
  <c r="AH169" i="9"/>
  <c r="AH171" i="9"/>
  <c r="C174" i="9"/>
  <c r="Y174" i="9"/>
  <c r="AK175" i="9" s="1"/>
  <c r="AM174" i="9"/>
  <c r="AO174" i="9"/>
  <c r="AL184" i="9"/>
  <c r="Y184" i="9"/>
  <c r="AK185" i="9" s="1"/>
  <c r="AM184" i="9"/>
  <c r="AO184" i="9"/>
  <c r="AL186" i="9"/>
  <c r="Y186" i="9"/>
  <c r="AK187" i="9" s="1"/>
  <c r="AM186" i="9"/>
  <c r="AO186" i="9"/>
  <c r="U196" i="9"/>
  <c r="H196" i="9"/>
  <c r="AP196" i="9"/>
  <c r="Y202" i="9"/>
  <c r="AK203" i="9" s="1"/>
  <c r="AH202" i="9"/>
  <c r="AM202" i="9"/>
  <c r="AO202" i="9"/>
  <c r="U203" i="9"/>
  <c r="H203" i="9"/>
  <c r="AP203" i="9"/>
  <c r="Y204" i="9"/>
  <c r="AK205" i="9" s="1"/>
  <c r="AH204" i="9"/>
  <c r="AM204" i="9"/>
  <c r="AO204" i="9"/>
  <c r="C211" i="9"/>
  <c r="Y211" i="9"/>
  <c r="AK212" i="9" s="1"/>
  <c r="AM211" i="9"/>
  <c r="AO211" i="9"/>
  <c r="U212" i="9"/>
  <c r="H212" i="9"/>
  <c r="AP212" i="9"/>
  <c r="C213" i="9"/>
  <c r="AP214" i="9"/>
  <c r="C215" i="9"/>
  <c r="Y215" i="9"/>
  <c r="AK216" i="9" s="1"/>
  <c r="AM215" i="9"/>
  <c r="AO215" i="9"/>
  <c r="AP216" i="9"/>
  <c r="C217" i="9"/>
  <c r="Y217" i="9"/>
  <c r="AK218" i="9" s="1"/>
  <c r="AM217" i="9"/>
  <c r="AO217" i="9"/>
  <c r="AP218" i="9"/>
  <c r="C219" i="9"/>
  <c r="Y219" i="9"/>
  <c r="AK220" i="9" s="1"/>
  <c r="AM219" i="9"/>
  <c r="AO219" i="9"/>
  <c r="AP220" i="9"/>
  <c r="C221" i="9"/>
  <c r="Y221" i="9"/>
  <c r="AK222" i="9" s="1"/>
  <c r="AM221" i="9"/>
  <c r="AO221" i="9"/>
  <c r="AL226" i="9"/>
  <c r="Y226" i="9"/>
  <c r="AK227" i="9" s="1"/>
  <c r="AH226" i="9"/>
  <c r="AM226" i="9"/>
  <c r="AO226" i="9"/>
  <c r="U234" i="9"/>
  <c r="H234" i="9"/>
  <c r="Y235" i="9"/>
  <c r="AK236" i="9" s="1"/>
  <c r="AH235" i="9"/>
  <c r="AM235" i="9"/>
  <c r="AO235" i="9"/>
  <c r="U236" i="9"/>
  <c r="H236" i="9"/>
  <c r="AL237" i="9"/>
  <c r="Y237" i="9"/>
  <c r="AK238" i="9" s="1"/>
  <c r="AH237" i="9"/>
  <c r="AM237" i="9"/>
  <c r="AO237" i="9"/>
  <c r="AL238" i="9"/>
  <c r="Y238" i="9"/>
  <c r="AK239" i="9" s="1"/>
  <c r="AH238" i="9"/>
  <c r="AM238" i="9"/>
  <c r="AO238" i="9"/>
  <c r="C243" i="9"/>
  <c r="Y243" i="9"/>
  <c r="AK244" i="9" s="1"/>
  <c r="AM243" i="9"/>
  <c r="AO243" i="9"/>
  <c r="U244" i="9"/>
  <c r="H244" i="9"/>
  <c r="AP244" i="9"/>
  <c r="AL248" i="9"/>
  <c r="Y248" i="9"/>
  <c r="AK249" i="9" s="1"/>
  <c r="AH248" i="9"/>
  <c r="AM248" i="9"/>
  <c r="AO248" i="9"/>
  <c r="U249" i="9"/>
  <c r="H249" i="9"/>
  <c r="AL250" i="9"/>
  <c r="Y250" i="9"/>
  <c r="AK251" i="9" s="1"/>
  <c r="AH250" i="9"/>
  <c r="AM250" i="9"/>
  <c r="AO250" i="9"/>
  <c r="U251" i="9"/>
  <c r="H251" i="9"/>
  <c r="C252" i="9"/>
  <c r="AL252" i="9"/>
  <c r="Y252" i="9"/>
  <c r="AK253" i="9" s="1"/>
  <c r="AM252" i="9"/>
  <c r="AO252" i="9"/>
  <c r="U253" i="9"/>
  <c r="H253" i="9"/>
  <c r="C254" i="9"/>
  <c r="AL254" i="9"/>
  <c r="Y254" i="9"/>
  <c r="AK255" i="9" s="1"/>
  <c r="AM254" i="9"/>
  <c r="AO254" i="9"/>
  <c r="U255" i="9"/>
  <c r="H255" i="9"/>
  <c r="C256" i="9"/>
  <c r="Y256" i="9"/>
  <c r="AK257" i="9" s="1"/>
  <c r="AM256" i="9"/>
  <c r="AO256" i="9"/>
  <c r="U257" i="9"/>
  <c r="H257" i="9"/>
  <c r="C258" i="9"/>
  <c r="AL258" i="9"/>
  <c r="Y258" i="9"/>
  <c r="AK259" i="9" s="1"/>
  <c r="AM258" i="9"/>
  <c r="AO258" i="9"/>
  <c r="U259" i="9"/>
  <c r="H259" i="9"/>
  <c r="C260" i="9"/>
  <c r="Y260" i="9"/>
  <c r="AK261" i="9" s="1"/>
  <c r="AM260" i="9"/>
  <c r="AO260" i="9"/>
  <c r="U261" i="9"/>
  <c r="H261" i="9"/>
  <c r="AL262" i="9"/>
  <c r="Y262" i="9"/>
  <c r="AH262" i="9"/>
  <c r="AM262" i="9"/>
  <c r="AO262" i="9"/>
  <c r="G263" i="9"/>
  <c r="U19" i="10"/>
  <c r="H19" i="10"/>
  <c r="AD19" i="10"/>
  <c r="AD263" i="10" s="1"/>
  <c r="Y23" i="10"/>
  <c r="U25" i="10"/>
  <c r="H25" i="10"/>
  <c r="AD25" i="10"/>
  <c r="Y27" i="10"/>
  <c r="U29" i="10"/>
  <c r="H29" i="10"/>
  <c r="AD29" i="10"/>
  <c r="Y31" i="10"/>
  <c r="Y32" i="10"/>
  <c r="U34" i="10"/>
  <c r="H34" i="10"/>
  <c r="AD34" i="10"/>
  <c r="Y36" i="10"/>
  <c r="U38" i="10"/>
  <c r="H38" i="10"/>
  <c r="AD38" i="10"/>
  <c r="C42" i="10"/>
  <c r="Y42" i="10"/>
  <c r="U46" i="10"/>
  <c r="H46" i="10"/>
  <c r="AD46" i="10"/>
  <c r="C48" i="10"/>
  <c r="Y48" i="10"/>
  <c r="U50" i="10"/>
  <c r="H50" i="10"/>
  <c r="AD50" i="10"/>
  <c r="C52" i="10"/>
  <c r="C54" i="10"/>
  <c r="Y54" i="10"/>
  <c r="U56" i="10"/>
  <c r="H56" i="10"/>
  <c r="AD56" i="10"/>
  <c r="C58" i="10"/>
  <c r="Y58" i="10"/>
  <c r="U61" i="10"/>
  <c r="U63" i="10"/>
  <c r="H63" i="10"/>
  <c r="AD63" i="10"/>
  <c r="C70" i="10"/>
  <c r="U86" i="10"/>
  <c r="U88" i="10"/>
  <c r="H88" i="10"/>
  <c r="AD88" i="10"/>
  <c r="C90" i="10"/>
  <c r="Y90" i="10"/>
  <c r="U92" i="10"/>
  <c r="H92" i="10"/>
  <c r="AD92" i="10"/>
  <c r="C94" i="10"/>
  <c r="Y94" i="10"/>
  <c r="U97" i="10"/>
  <c r="C100" i="10"/>
  <c r="C102" i="10"/>
  <c r="C106" i="10"/>
  <c r="Y106" i="10"/>
  <c r="U108" i="10"/>
  <c r="H108" i="10"/>
  <c r="AD108" i="10"/>
  <c r="C110" i="10"/>
  <c r="C112" i="10"/>
  <c r="Y112" i="10"/>
  <c r="Y113" i="10"/>
  <c r="U115" i="10"/>
  <c r="H115" i="10"/>
  <c r="AD115" i="10"/>
  <c r="AD116" i="10"/>
  <c r="C120" i="10"/>
  <c r="Y120" i="10"/>
  <c r="U122" i="10"/>
  <c r="H122" i="10"/>
  <c r="AD122" i="10"/>
  <c r="C124" i="10"/>
  <c r="U125" i="10"/>
  <c r="U127" i="10"/>
  <c r="H127" i="10"/>
  <c r="AD127" i="10"/>
  <c r="C129" i="10"/>
  <c r="U131" i="10"/>
  <c r="H131" i="10"/>
  <c r="AD131" i="10"/>
  <c r="C133" i="10"/>
  <c r="Y133" i="10"/>
  <c r="U135" i="10"/>
  <c r="H135" i="10"/>
  <c r="AD135" i="10"/>
  <c r="C137" i="10"/>
  <c r="U139" i="10"/>
  <c r="H139" i="10"/>
  <c r="AD139" i="10"/>
  <c r="C141" i="10"/>
  <c r="Y141" i="10"/>
  <c r="C146" i="10"/>
  <c r="Y146" i="10"/>
  <c r="U148" i="10"/>
  <c r="H148" i="10"/>
  <c r="AD148" i="10"/>
  <c r="C150" i="10"/>
  <c r="Y150" i="10"/>
  <c r="U152" i="10"/>
  <c r="H152" i="10"/>
  <c r="AD152" i="10"/>
  <c r="C154" i="10"/>
  <c r="Y154" i="10"/>
  <c r="U156" i="10"/>
  <c r="H156" i="10"/>
  <c r="AD156" i="10"/>
  <c r="C158" i="10"/>
  <c r="Y158" i="10"/>
  <c r="U160" i="10"/>
  <c r="H160" i="10"/>
  <c r="AD160" i="10"/>
  <c r="AD161" i="10"/>
  <c r="AD162" i="10"/>
  <c r="AD163" i="10"/>
  <c r="AD164" i="10"/>
  <c r="AD165" i="10"/>
  <c r="AD166" i="10"/>
  <c r="AD167" i="10"/>
  <c r="AD168" i="10"/>
  <c r="AD169" i="10"/>
  <c r="AD170" i="10"/>
  <c r="AD171" i="10"/>
  <c r="Y177" i="10"/>
  <c r="U179" i="10"/>
  <c r="H179" i="10"/>
  <c r="AD179" i="10"/>
  <c r="Y181" i="10"/>
  <c r="U183" i="10"/>
  <c r="H183" i="10"/>
  <c r="AD183" i="10"/>
  <c r="AD184" i="10"/>
  <c r="AD185" i="10"/>
  <c r="AD186" i="10"/>
  <c r="AD187" i="10"/>
  <c r="Y189" i="10"/>
  <c r="U191" i="10"/>
  <c r="H191" i="10"/>
  <c r="AD191" i="10"/>
  <c r="Y193" i="10"/>
  <c r="U199" i="10"/>
  <c r="H199" i="10"/>
  <c r="AD199" i="10"/>
  <c r="Y203" i="10"/>
  <c r="U208" i="10"/>
  <c r="H208" i="10"/>
  <c r="AD208" i="10"/>
  <c r="C212" i="10"/>
  <c r="Y212" i="10"/>
  <c r="AD216" i="10"/>
  <c r="C218" i="10"/>
  <c r="Y218" i="10"/>
  <c r="C224" i="10"/>
  <c r="Y224" i="10"/>
  <c r="U226" i="10"/>
  <c r="H226" i="10"/>
  <c r="C228" i="10"/>
  <c r="Y228" i="10"/>
  <c r="Y229" i="10"/>
  <c r="U231" i="10"/>
  <c r="H231" i="10"/>
  <c r="Y235" i="10"/>
  <c r="U237" i="10"/>
  <c r="H237" i="10"/>
  <c r="U240" i="10"/>
  <c r="H240" i="10"/>
  <c r="C244" i="10"/>
  <c r="Y244" i="10"/>
  <c r="U246" i="10"/>
  <c r="H246" i="10"/>
  <c r="U250" i="10"/>
  <c r="H250" i="10"/>
  <c r="C252" i="10"/>
  <c r="U254" i="10"/>
  <c r="H254" i="10"/>
  <c r="C256" i="10"/>
  <c r="Y256" i="10"/>
  <c r="U258" i="10"/>
  <c r="H258" i="10"/>
  <c r="C260" i="10"/>
  <c r="Y260" i="10"/>
  <c r="U262" i="10"/>
  <c r="H262" i="10"/>
  <c r="CD5" i="11"/>
  <c r="AT5" i="11"/>
  <c r="AY207" i="11"/>
  <c r="AZ5" i="11"/>
  <c r="AZ207" i="11" s="1"/>
  <c r="CK207" i="11"/>
  <c r="CL5" i="11"/>
  <c r="CL207" i="11" s="1"/>
  <c r="CD8" i="11"/>
  <c r="AT8" i="11"/>
  <c r="CD11" i="11"/>
  <c r="AT11" i="11"/>
  <c r="CD13" i="11"/>
  <c r="AT13" i="11"/>
  <c r="CD15" i="11"/>
  <c r="AT15" i="11"/>
  <c r="CD16" i="11"/>
  <c r="AT16" i="11"/>
  <c r="CD17" i="11"/>
  <c r="AT17" i="11"/>
  <c r="CD18" i="11"/>
  <c r="AT18" i="11"/>
  <c r="BL26" i="11"/>
  <c r="BL28" i="11"/>
  <c r="CY30" i="11"/>
  <c r="CY31" i="11"/>
  <c r="CY32" i="11"/>
  <c r="BL35" i="11"/>
  <c r="CY37" i="11"/>
  <c r="CY38" i="11"/>
  <c r="CY39" i="11"/>
  <c r="BL41" i="11"/>
  <c r="BL42" i="11"/>
  <c r="BL43" i="11"/>
  <c r="BL45" i="11"/>
  <c r="BL49" i="11"/>
  <c r="BL51" i="11"/>
  <c r="BL54" i="11"/>
  <c r="BL56" i="11"/>
  <c r="BL60" i="11"/>
  <c r="BL61" i="11"/>
  <c r="BL63" i="11"/>
  <c r="BL65" i="11"/>
  <c r="BL67" i="11"/>
  <c r="CD69" i="11"/>
  <c r="BL73" i="11"/>
  <c r="CY77" i="11"/>
  <c r="BL80" i="11"/>
  <c r="CD83" i="11"/>
  <c r="CD84" i="11"/>
  <c r="BL86" i="11"/>
  <c r="BL88" i="11"/>
  <c r="BL89" i="11"/>
  <c r="BL94" i="11"/>
  <c r="BL97" i="11"/>
  <c r="AT30" i="11"/>
  <c r="BL30" i="11"/>
  <c r="AT31" i="11"/>
  <c r="BL31" i="11"/>
  <c r="AT32" i="11"/>
  <c r="BL32" i="11"/>
  <c r="AT37" i="11"/>
  <c r="BL37" i="11"/>
  <c r="AT38" i="11"/>
  <c r="BL38" i="11"/>
  <c r="AT39" i="11"/>
  <c r="BL39" i="11"/>
  <c r="AT40" i="11"/>
  <c r="BL40" i="11"/>
  <c r="AT76" i="11"/>
  <c r="BL76" i="11"/>
  <c r="AT77" i="11"/>
  <c r="BL77" i="11"/>
  <c r="AT83" i="11"/>
  <c r="BL83" i="11"/>
  <c r="AT84" i="11"/>
  <c r="BL84" i="11"/>
  <c r="CD100" i="11"/>
  <c r="AT100" i="11"/>
  <c r="CD103" i="11"/>
  <c r="AT103" i="11"/>
  <c r="CD105" i="11"/>
  <c r="AT105" i="11"/>
  <c r="CD107" i="11"/>
  <c r="AT107" i="11"/>
  <c r="CD109" i="11"/>
  <c r="AT109" i="11"/>
  <c r="BL112" i="11"/>
  <c r="BL113" i="11"/>
  <c r="BL114" i="11"/>
  <c r="CD119" i="11"/>
  <c r="AT119" i="11"/>
  <c r="CD122" i="11"/>
  <c r="AT122" i="11"/>
  <c r="CD123" i="11"/>
  <c r="AT123" i="11"/>
  <c r="CD124" i="11"/>
  <c r="AT124" i="11"/>
  <c r="CD125" i="11"/>
  <c r="AT125" i="11"/>
  <c r="CD130" i="11"/>
  <c r="AT130" i="11"/>
  <c r="BL138" i="11"/>
  <c r="BL139" i="11"/>
  <c r="BL141" i="11"/>
  <c r="BL143" i="11"/>
  <c r="BL145" i="11"/>
  <c r="CD148" i="11"/>
  <c r="AT148" i="11"/>
  <c r="BL151" i="11"/>
  <c r="BL152" i="11"/>
  <c r="BL153" i="11"/>
  <c r="CD156" i="11"/>
  <c r="AT156" i="11"/>
  <c r="CD158" i="11"/>
  <c r="AT158" i="11"/>
  <c r="CD160" i="11"/>
  <c r="AT160" i="11"/>
  <c r="CD161" i="11"/>
  <c r="AT161" i="11"/>
  <c r="BL165" i="11"/>
  <c r="BL166" i="11"/>
  <c r="CD168" i="11"/>
  <c r="AT168" i="11"/>
  <c r="BL171" i="11"/>
  <c r="CD174" i="11"/>
  <c r="AT174" i="11"/>
  <c r="CD176" i="11"/>
  <c r="AT176" i="11"/>
  <c r="BL184" i="11"/>
  <c r="CD187" i="11"/>
  <c r="AT187" i="11"/>
  <c r="CD189" i="11"/>
  <c r="AT189" i="11"/>
  <c r="BL194" i="11"/>
  <c r="BL195" i="11"/>
  <c r="BL196" i="11"/>
  <c r="BL197" i="11"/>
  <c r="BL198" i="11"/>
  <c r="BL199" i="11"/>
  <c r="BL200" i="11"/>
  <c r="BL201" i="11"/>
  <c r="BL202" i="11"/>
  <c r="BL203" i="11"/>
  <c r="BH200" i="12"/>
  <c r="BK5" i="12"/>
  <c r="DA200" i="12"/>
  <c r="DF5" i="12"/>
  <c r="DD5" i="12"/>
  <c r="DZ200" i="12"/>
  <c r="K6" i="12"/>
  <c r="DZ6" i="12"/>
  <c r="EA6" i="12" s="1"/>
  <c r="DX6" i="12"/>
  <c r="K8" i="12"/>
  <c r="CB8" i="12"/>
  <c r="EA8" i="12"/>
  <c r="DV9" i="12"/>
  <c r="Q9" i="12"/>
  <c r="Q200" i="12" s="1"/>
  <c r="G9" i="12"/>
  <c r="P9" i="12"/>
  <c r="AE9" i="12"/>
  <c r="BG9" i="12"/>
  <c r="DF9" i="12"/>
  <c r="DG9" i="12" s="1"/>
  <c r="DD9" i="12"/>
  <c r="DN9" i="12"/>
  <c r="DX9" i="12"/>
  <c r="V11" i="12"/>
  <c r="S200" i="12"/>
  <c r="AR200" i="12"/>
  <c r="DF12" i="12"/>
  <c r="DG12" i="12" s="1"/>
  <c r="DD12" i="12"/>
  <c r="DF14" i="12"/>
  <c r="DG14" i="12" s="1"/>
  <c r="DD14" i="12"/>
  <c r="DP15" i="12"/>
  <c r="DQ15" i="12" s="1"/>
  <c r="DN15" i="12"/>
  <c r="K16" i="12"/>
  <c r="CB16" i="12"/>
  <c r="DF16" i="12"/>
  <c r="DG16" i="12" s="1"/>
  <c r="DD16" i="12"/>
  <c r="DP17" i="12"/>
  <c r="DQ17" i="12" s="1"/>
  <c r="DN17" i="12"/>
  <c r="K18" i="12"/>
  <c r="CB18" i="12"/>
  <c r="DF18" i="12"/>
  <c r="DG18" i="12" s="1"/>
  <c r="DD18" i="12"/>
  <c r="DF21" i="12"/>
  <c r="DG21" i="12" s="1"/>
  <c r="DD21" i="12"/>
  <c r="DF25" i="12"/>
  <c r="DG25" i="12" s="1"/>
  <c r="DD25" i="12"/>
  <c r="DF27" i="12"/>
  <c r="DG27" i="12" s="1"/>
  <c r="DD27" i="12"/>
  <c r="G29" i="12"/>
  <c r="P29" i="12"/>
  <c r="AG29" i="12"/>
  <c r="AH29" i="12" s="1"/>
  <c r="AE29" i="12"/>
  <c r="AQ29" i="12"/>
  <c r="CA29" i="12"/>
  <c r="CB29" i="12" s="1"/>
  <c r="BW29" i="12"/>
  <c r="DP29" i="12"/>
  <c r="DQ29" i="12" s="1"/>
  <c r="DN29" i="12"/>
  <c r="DV29" i="12"/>
  <c r="K30" i="12"/>
  <c r="CB30" i="12"/>
  <c r="EA30" i="12"/>
  <c r="G31" i="12"/>
  <c r="P31" i="12"/>
  <c r="AG31" i="12"/>
  <c r="AH31" i="12" s="1"/>
  <c r="AE31" i="12"/>
  <c r="AQ31" i="12"/>
  <c r="CA31" i="12"/>
  <c r="CB31" i="12" s="1"/>
  <c r="BW31" i="12"/>
  <c r="DP31" i="12"/>
  <c r="DQ31" i="12" s="1"/>
  <c r="DN31" i="12"/>
  <c r="DV31" i="12"/>
  <c r="K33" i="12"/>
  <c r="CB33" i="12"/>
  <c r="EA33" i="12"/>
  <c r="G34" i="12"/>
  <c r="P34" i="12"/>
  <c r="AG34" i="12"/>
  <c r="AH34" i="12" s="1"/>
  <c r="AE34" i="12"/>
  <c r="AQ34" i="12"/>
  <c r="CA34" i="12"/>
  <c r="CB34" i="12" s="1"/>
  <c r="BW34" i="12"/>
  <c r="DP34" i="12"/>
  <c r="DQ34" i="12" s="1"/>
  <c r="DN34" i="12"/>
  <c r="DV34" i="12"/>
  <c r="K36" i="12"/>
  <c r="CB36" i="12"/>
  <c r="EA36" i="12"/>
  <c r="G37" i="12"/>
  <c r="P37" i="12"/>
  <c r="AG37" i="12"/>
  <c r="AH37" i="12" s="1"/>
  <c r="AE37" i="12"/>
  <c r="AQ37" i="12"/>
  <c r="CA37" i="12"/>
  <c r="CB37" i="12" s="1"/>
  <c r="BW37" i="12"/>
  <c r="DP37" i="12"/>
  <c r="DQ37" i="12" s="1"/>
  <c r="DN37" i="12"/>
  <c r="DV37" i="12"/>
  <c r="K38" i="12"/>
  <c r="CB38" i="12"/>
  <c r="EA38" i="12"/>
  <c r="G39" i="12"/>
  <c r="P39" i="12"/>
  <c r="AG39" i="12"/>
  <c r="AH39" i="12" s="1"/>
  <c r="AE39" i="12"/>
  <c r="AQ39" i="12"/>
  <c r="CA39" i="12"/>
  <c r="CB39" i="12" s="1"/>
  <c r="BW39" i="12"/>
  <c r="DF39" i="12"/>
  <c r="DG39" i="12" s="1"/>
  <c r="DD39" i="12"/>
  <c r="DN39" i="12"/>
  <c r="DX39" i="12"/>
  <c r="DP40" i="12"/>
  <c r="DQ40" i="12" s="1"/>
  <c r="DN40" i="12"/>
  <c r="K41" i="12"/>
  <c r="CB41" i="12"/>
  <c r="DF41" i="12"/>
  <c r="DG41" i="12" s="1"/>
  <c r="DD41" i="12"/>
  <c r="DF43" i="12"/>
  <c r="DG43" i="12" s="1"/>
  <c r="DD43" i="12"/>
  <c r="DF45" i="12"/>
  <c r="DG45" i="12" s="1"/>
  <c r="DD45" i="12"/>
  <c r="G47" i="12"/>
  <c r="P47" i="12"/>
  <c r="AG47" i="12"/>
  <c r="AH47" i="12" s="1"/>
  <c r="AE47" i="12"/>
  <c r="AQ47" i="12"/>
  <c r="BW47" i="12"/>
  <c r="CA47" i="12" s="1"/>
  <c r="CB47" i="12" s="1"/>
  <c r="DP47" i="12"/>
  <c r="DQ47" i="12" s="1"/>
  <c r="DN47" i="12"/>
  <c r="DV47" i="12"/>
  <c r="K48" i="12"/>
  <c r="CB48" i="12"/>
  <c r="EA48" i="12"/>
  <c r="G49" i="12"/>
  <c r="P49" i="12"/>
  <c r="AG49" i="12"/>
  <c r="AH49" i="12" s="1"/>
  <c r="AE49" i="12"/>
  <c r="AQ49" i="12"/>
  <c r="BW49" i="12"/>
  <c r="CA49" i="12" s="1"/>
  <c r="CB49" i="12" s="1"/>
  <c r="DP49" i="12"/>
  <c r="DQ49" i="12" s="1"/>
  <c r="DN49" i="12"/>
  <c r="DV49" i="12"/>
  <c r="K50" i="12"/>
  <c r="CB50" i="12"/>
  <c r="DF50" i="12"/>
  <c r="DG50" i="12" s="1"/>
  <c r="DD50" i="12"/>
  <c r="K53" i="12"/>
  <c r="EA53" i="12"/>
  <c r="G54" i="12"/>
  <c r="P54" i="12"/>
  <c r="AG54" i="12"/>
  <c r="AH54" i="12" s="1"/>
  <c r="AE54" i="12"/>
  <c r="AQ54" i="12"/>
  <c r="CA54" i="12"/>
  <c r="CB54" i="12" s="1"/>
  <c r="BW54" i="12"/>
  <c r="DP54" i="12"/>
  <c r="DQ54" i="12" s="1"/>
  <c r="DN54" i="12"/>
  <c r="DV54" i="12"/>
  <c r="K55" i="12"/>
  <c r="EA55" i="12"/>
  <c r="G56" i="12"/>
  <c r="P56" i="12"/>
  <c r="AG56" i="12"/>
  <c r="AH56" i="12" s="1"/>
  <c r="AE56" i="12"/>
  <c r="AQ56" i="12"/>
  <c r="BW56" i="12"/>
  <c r="CA56" i="12" s="1"/>
  <c r="CB56" i="12" s="1"/>
  <c r="DP56" i="12"/>
  <c r="DQ56" i="12" s="1"/>
  <c r="DN56" i="12"/>
  <c r="DV56" i="12"/>
  <c r="K57" i="12"/>
  <c r="CB57" i="12"/>
  <c r="EA57" i="12"/>
  <c r="G58" i="12"/>
  <c r="P58" i="12"/>
  <c r="AG58" i="12"/>
  <c r="AH58" i="12" s="1"/>
  <c r="AE58" i="12"/>
  <c r="AQ58" i="12"/>
  <c r="CA58" i="12"/>
  <c r="CB58" i="12" s="1"/>
  <c r="BW58" i="12"/>
  <c r="DP58" i="12"/>
  <c r="DQ58" i="12" s="1"/>
  <c r="DN58" i="12"/>
  <c r="DV58" i="12"/>
  <c r="G61" i="12"/>
  <c r="P61" i="12"/>
  <c r="AG61" i="12"/>
  <c r="AH61" i="12" s="1"/>
  <c r="AE61" i="12"/>
  <c r="AQ61" i="12"/>
  <c r="CA61" i="12"/>
  <c r="CB61" i="12" s="1"/>
  <c r="BW61" i="12"/>
  <c r="DD61" i="12"/>
  <c r="DF62" i="12"/>
  <c r="DG62" i="12" s="1"/>
  <c r="DD62" i="12"/>
  <c r="DF64" i="12"/>
  <c r="DG64" i="12" s="1"/>
  <c r="DD64" i="12"/>
  <c r="DF66" i="12"/>
  <c r="DG66" i="12" s="1"/>
  <c r="DD66" i="12"/>
  <c r="DF68" i="12"/>
  <c r="DG68" i="12" s="1"/>
  <c r="DD68" i="12"/>
  <c r="DF72" i="12"/>
  <c r="DG72" i="12" s="1"/>
  <c r="DD72" i="12"/>
  <c r="DP73" i="12"/>
  <c r="DQ73" i="12" s="1"/>
  <c r="DN73" i="12"/>
  <c r="DP76" i="12"/>
  <c r="DQ76" i="12" s="1"/>
  <c r="DN76" i="12"/>
  <c r="K77" i="12"/>
  <c r="CB77" i="12"/>
  <c r="EA77" i="12"/>
  <c r="K79" i="12"/>
  <c r="CB79" i="12"/>
  <c r="EA79" i="12"/>
  <c r="G80" i="12"/>
  <c r="P80" i="12"/>
  <c r="AG80" i="12"/>
  <c r="AH80" i="12" s="1"/>
  <c r="AE80" i="12"/>
  <c r="AQ80" i="12"/>
  <c r="BJ80" i="12"/>
  <c r="BK80" i="12" s="1"/>
  <c r="CA80" i="12"/>
  <c r="CB80" i="12" s="1"/>
  <c r="BW80" i="12"/>
  <c r="DG80" i="12"/>
  <c r="DP80" i="12"/>
  <c r="DQ80" i="12" s="1"/>
  <c r="DN80" i="12"/>
  <c r="K81" i="12"/>
  <c r="CB81" i="12"/>
  <c r="CH81" i="12"/>
  <c r="DQ81" i="12"/>
  <c r="EA81" i="12"/>
  <c r="CU83" i="12"/>
  <c r="K84" i="12"/>
  <c r="AH84" i="12"/>
  <c r="DQ84" i="12"/>
  <c r="EA84" i="12"/>
  <c r="K87" i="12"/>
  <c r="CB87" i="12"/>
  <c r="DG87" i="12"/>
  <c r="EA87" i="12"/>
  <c r="DQ88" i="12"/>
  <c r="EA88" i="12"/>
  <c r="CU89" i="12"/>
  <c r="K90" i="12"/>
  <c r="AH90" i="12"/>
  <c r="K91" i="12"/>
  <c r="CB91" i="12"/>
  <c r="DG91" i="12"/>
  <c r="EA91" i="12"/>
  <c r="DQ92" i="12"/>
  <c r="EA92" i="12"/>
  <c r="CU93" i="12"/>
  <c r="K97" i="12"/>
  <c r="CB97" i="12"/>
  <c r="DG97" i="12"/>
  <c r="EA97" i="12"/>
  <c r="K99" i="12"/>
  <c r="CB99" i="12"/>
  <c r="DG99" i="12"/>
  <c r="EA99" i="12"/>
  <c r="DQ100" i="12"/>
  <c r="EA100" i="12"/>
  <c r="CU101" i="12"/>
  <c r="K102" i="12"/>
  <c r="AH102" i="12"/>
  <c r="DQ102" i="12"/>
  <c r="EA102" i="12"/>
  <c r="CU103" i="12"/>
  <c r="K104" i="12"/>
  <c r="AH104" i="12"/>
  <c r="DQ104" i="12"/>
  <c r="EA104" i="12"/>
  <c r="CU105" i="12"/>
  <c r="K106" i="12"/>
  <c r="AH106" i="12"/>
  <c r="DQ106" i="12"/>
  <c r="EA106" i="12"/>
  <c r="CU107" i="12"/>
  <c r="K108" i="12"/>
  <c r="AH108" i="12"/>
  <c r="DQ108" i="12"/>
  <c r="EA108" i="12"/>
  <c r="CU109" i="12"/>
  <c r="CU111" i="12"/>
  <c r="K112" i="12"/>
  <c r="AH112" i="12"/>
  <c r="DQ112" i="12"/>
  <c r="EA112" i="12"/>
  <c r="DQ113" i="12"/>
  <c r="K114" i="12"/>
  <c r="CB114" i="12"/>
  <c r="DG114" i="12"/>
  <c r="EA114" i="12"/>
  <c r="K116" i="12"/>
  <c r="CB116" i="12"/>
  <c r="DG116" i="12"/>
  <c r="EA116" i="12"/>
  <c r="C177" i="23"/>
  <c r="C177" i="24"/>
  <c r="C177" i="22"/>
  <c r="C177" i="21"/>
  <c r="C177" i="20"/>
  <c r="C177" i="19"/>
  <c r="C177" i="18"/>
  <c r="C177" i="16"/>
  <c r="C177" i="17"/>
  <c r="C168" i="15"/>
  <c r="C168" i="14"/>
  <c r="AT165" i="7"/>
  <c r="BL165" i="7"/>
  <c r="C178" i="24"/>
  <c r="C178" i="22"/>
  <c r="C178" i="21"/>
  <c r="C178" i="23"/>
  <c r="C178" i="20"/>
  <c r="C178" i="19"/>
  <c r="C178" i="18"/>
  <c r="C178" i="17"/>
  <c r="C169" i="15"/>
  <c r="C178" i="16"/>
  <c r="C169" i="14"/>
  <c r="AT166" i="7"/>
  <c r="BL166" i="7"/>
  <c r="C179" i="23"/>
  <c r="C179" i="24"/>
  <c r="C179" i="22"/>
  <c r="C179" i="21"/>
  <c r="C179" i="20"/>
  <c r="C179" i="19"/>
  <c r="C179" i="18"/>
  <c r="C179" i="16"/>
  <c r="C179" i="17"/>
  <c r="C170" i="15"/>
  <c r="C170" i="14"/>
  <c r="AT167" i="7"/>
  <c r="BL167" i="7"/>
  <c r="C180" i="24"/>
  <c r="C180" i="22"/>
  <c r="C180" i="21"/>
  <c r="C180" i="23"/>
  <c r="C180" i="20"/>
  <c r="C180" i="19"/>
  <c r="C180" i="18"/>
  <c r="C180" i="17"/>
  <c r="C171" i="15"/>
  <c r="C180" i="16"/>
  <c r="C171" i="14"/>
  <c r="AT168" i="7"/>
  <c r="BL168" i="7"/>
  <c r="C181" i="23"/>
  <c r="C181" i="24"/>
  <c r="C181" i="22"/>
  <c r="C181" i="21"/>
  <c r="C181" i="20"/>
  <c r="C181" i="19"/>
  <c r="C181" i="18"/>
  <c r="C181" i="16"/>
  <c r="C181" i="17"/>
  <c r="C172" i="15"/>
  <c r="C172" i="14"/>
  <c r="AT169" i="7"/>
  <c r="BL169" i="7"/>
  <c r="C185" i="24"/>
  <c r="C185" i="22"/>
  <c r="C185" i="23"/>
  <c r="C185" i="21"/>
  <c r="C185" i="20"/>
  <c r="C185" i="19"/>
  <c r="C185" i="18"/>
  <c r="C185" i="16"/>
  <c r="C185" i="17"/>
  <c r="C176" i="15"/>
  <c r="C176" i="14"/>
  <c r="AT173" i="7"/>
  <c r="BL173" i="7"/>
  <c r="C186" i="24"/>
  <c r="C186" i="23"/>
  <c r="C186" i="22"/>
  <c r="C186" i="21"/>
  <c r="C186" i="19"/>
  <c r="C186" i="20"/>
  <c r="C186" i="18"/>
  <c r="C186" i="17"/>
  <c r="C177" i="14"/>
  <c r="C177" i="15"/>
  <c r="C186" i="16"/>
  <c r="AT174" i="7"/>
  <c r="CD174" i="7"/>
  <c r="C187" i="24"/>
  <c r="C187" i="22"/>
  <c r="C187" i="23"/>
  <c r="C187" i="21"/>
  <c r="C187" i="20"/>
  <c r="C187" i="19"/>
  <c r="C187" i="18"/>
  <c r="C187" i="16"/>
  <c r="C187" i="17"/>
  <c r="C178" i="15"/>
  <c r="C178" i="14"/>
  <c r="AT175" i="7"/>
  <c r="CD175" i="7"/>
  <c r="C188" i="24"/>
  <c r="C188" i="23"/>
  <c r="C188" i="22"/>
  <c r="C188" i="21"/>
  <c r="C188" i="19"/>
  <c r="C188" i="20"/>
  <c r="C188" i="18"/>
  <c r="C188" i="17"/>
  <c r="C179" i="14"/>
  <c r="C179" i="15"/>
  <c r="C188" i="16"/>
  <c r="AT176" i="7"/>
  <c r="BL176" i="7"/>
  <c r="C189" i="24"/>
  <c r="C189" i="22"/>
  <c r="C189" i="23"/>
  <c r="C189" i="21"/>
  <c r="C189" i="20"/>
  <c r="C189" i="19"/>
  <c r="C189" i="18"/>
  <c r="C189" i="16"/>
  <c r="C189" i="17"/>
  <c r="C180" i="15"/>
  <c r="C180" i="14"/>
  <c r="AT177" i="7"/>
  <c r="BL177" i="7"/>
  <c r="C190" i="24"/>
  <c r="C190" i="23"/>
  <c r="C190" i="22"/>
  <c r="C190" i="21"/>
  <c r="C190" i="19"/>
  <c r="C190" i="20"/>
  <c r="C190" i="18"/>
  <c r="C190" i="17"/>
  <c r="C181" i="14"/>
  <c r="C181" i="15"/>
  <c r="C190" i="16"/>
  <c r="AT178" i="7"/>
  <c r="CD178" i="7"/>
  <c r="C191" i="24"/>
  <c r="C191" i="23"/>
  <c r="C191" i="22"/>
  <c r="C191" i="21"/>
  <c r="C191" i="20"/>
  <c r="C191" i="19"/>
  <c r="C191" i="18"/>
  <c r="C191" i="16"/>
  <c r="C191" i="17"/>
  <c r="C182" i="15"/>
  <c r="C182" i="14"/>
  <c r="AT179" i="7"/>
  <c r="BL179" i="7"/>
  <c r="C192" i="24"/>
  <c r="C192" i="23"/>
  <c r="C192" i="22"/>
  <c r="C192" i="21"/>
  <c r="C192" i="19"/>
  <c r="C192" i="20"/>
  <c r="C192" i="18"/>
  <c r="C192" i="17"/>
  <c r="C183" i="14"/>
  <c r="C183" i="15"/>
  <c r="C192" i="16"/>
  <c r="AT180" i="7"/>
  <c r="BL180" i="7"/>
  <c r="C193" i="24"/>
  <c r="C193" i="23"/>
  <c r="C193" i="22"/>
  <c r="C193" i="21"/>
  <c r="C193" i="20"/>
  <c r="C193" i="19"/>
  <c r="C193" i="18"/>
  <c r="C193" i="16"/>
  <c r="C193" i="17"/>
  <c r="C184" i="15"/>
  <c r="C184" i="14"/>
  <c r="AT181" i="7"/>
  <c r="BL181" i="7"/>
  <c r="C194" i="24"/>
  <c r="C194" i="23"/>
  <c r="C194" i="22"/>
  <c r="C194" i="21"/>
  <c r="C194" i="19"/>
  <c r="C194" i="20"/>
  <c r="C194" i="18"/>
  <c r="C194" i="17"/>
  <c r="C185" i="15"/>
  <c r="C185" i="14"/>
  <c r="C194" i="16"/>
  <c r="AT182" i="7"/>
  <c r="BL182" i="7"/>
  <c r="C195" i="24"/>
  <c r="C195" i="23"/>
  <c r="C195" i="22"/>
  <c r="C195" i="21"/>
  <c r="C195" i="20"/>
  <c r="C195" i="19"/>
  <c r="C195" i="18"/>
  <c r="C195" i="16"/>
  <c r="C195" i="17"/>
  <c r="C186" i="15"/>
  <c r="C186" i="14"/>
  <c r="AT183" i="7"/>
  <c r="BL183" i="7"/>
  <c r="C196" i="24"/>
  <c r="C196" i="23"/>
  <c r="C196" i="22"/>
  <c r="C196" i="21"/>
  <c r="C196" i="19"/>
  <c r="C196" i="20"/>
  <c r="C196" i="18"/>
  <c r="C196" i="17"/>
  <c r="C187" i="15"/>
  <c r="C187" i="14"/>
  <c r="C196" i="16"/>
  <c r="AT184" i="7"/>
  <c r="BL184" i="7"/>
  <c r="C197" i="24"/>
  <c r="C197" i="23"/>
  <c r="C197" i="22"/>
  <c r="C197" i="21"/>
  <c r="C197" i="20"/>
  <c r="C197" i="19"/>
  <c r="C197" i="18"/>
  <c r="C197" i="16"/>
  <c r="C197" i="17"/>
  <c r="C188" i="15"/>
  <c r="C188" i="14"/>
  <c r="AT185" i="7"/>
  <c r="BL185" i="7"/>
  <c r="C198" i="24"/>
  <c r="C198" i="23"/>
  <c r="C198" i="22"/>
  <c r="C198" i="21"/>
  <c r="C198" i="19"/>
  <c r="C198" i="20"/>
  <c r="C198" i="18"/>
  <c r="C198" i="17"/>
  <c r="C189" i="15"/>
  <c r="C189" i="14"/>
  <c r="C198" i="16"/>
  <c r="AT186" i="7"/>
  <c r="BL186" i="7"/>
  <c r="C199" i="24"/>
  <c r="C199" i="23"/>
  <c r="C199" i="22"/>
  <c r="C199" i="21"/>
  <c r="C199" i="20"/>
  <c r="C199" i="19"/>
  <c r="C199" i="18"/>
  <c r="C199" i="16"/>
  <c r="C199" i="17"/>
  <c r="C190" i="15"/>
  <c r="C190" i="14"/>
  <c r="AT187" i="7"/>
  <c r="BL187" i="7"/>
  <c r="C200" i="24"/>
  <c r="C200" i="23"/>
  <c r="C200" i="22"/>
  <c r="C200" i="21"/>
  <c r="C200" i="19"/>
  <c r="C200" i="20"/>
  <c r="C200" i="18"/>
  <c r="C200" i="17"/>
  <c r="C191" i="15"/>
  <c r="C191" i="14"/>
  <c r="C200" i="16"/>
  <c r="AT188" i="7"/>
  <c r="BL188" i="7"/>
  <c r="C201" i="24"/>
  <c r="C201" i="23"/>
  <c r="C201" i="22"/>
  <c r="C201" i="21"/>
  <c r="C201" i="20"/>
  <c r="C201" i="19"/>
  <c r="C201" i="18"/>
  <c r="C201" i="16"/>
  <c r="C201" i="17"/>
  <c r="C192" i="15"/>
  <c r="C192" i="14"/>
  <c r="AT189" i="7"/>
  <c r="BL189" i="7"/>
  <c r="C202" i="24"/>
  <c r="C202" i="23"/>
  <c r="C202" i="22"/>
  <c r="C202" i="21"/>
  <c r="C202" i="19"/>
  <c r="C202" i="20"/>
  <c r="C202" i="18"/>
  <c r="C202" i="17"/>
  <c r="C193" i="15"/>
  <c r="C193" i="14"/>
  <c r="C202" i="16"/>
  <c r="AT190" i="7"/>
  <c r="BL190" i="7"/>
  <c r="C203" i="24"/>
  <c r="C203" i="23"/>
  <c r="C203" i="22"/>
  <c r="C203" i="21"/>
  <c r="C203" i="20"/>
  <c r="C203" i="19"/>
  <c r="C203" i="18"/>
  <c r="C203" i="16"/>
  <c r="C203" i="17"/>
  <c r="C194" i="15"/>
  <c r="C194" i="14"/>
  <c r="AT191" i="7"/>
  <c r="BL191" i="7"/>
  <c r="C212" i="24"/>
  <c r="C212" i="22"/>
  <c r="C212" i="21"/>
  <c r="C212" i="23"/>
  <c r="C212" i="20"/>
  <c r="C212" i="19"/>
  <c r="C212" i="17"/>
  <c r="C212" i="18"/>
  <c r="C202" i="15"/>
  <c r="C202" i="14"/>
  <c r="C212" i="16"/>
  <c r="AT200" i="7"/>
  <c r="BL200" i="7"/>
  <c r="C213" i="24"/>
  <c r="C213" i="23"/>
  <c r="C213" i="22"/>
  <c r="C213" i="21"/>
  <c r="C213" i="20"/>
  <c r="C213" i="19"/>
  <c r="C213" i="16"/>
  <c r="C213" i="18"/>
  <c r="C213" i="17"/>
  <c r="C203" i="15"/>
  <c r="C203" i="14"/>
  <c r="AT201" i="7"/>
  <c r="BL201" i="7"/>
  <c r="C214" i="24"/>
  <c r="C214" i="22"/>
  <c r="C214" i="21"/>
  <c r="C214" i="23"/>
  <c r="C214" i="20"/>
  <c r="C214" i="19"/>
  <c r="C214" i="17"/>
  <c r="C214" i="18"/>
  <c r="C204" i="15"/>
  <c r="C214" i="16"/>
  <c r="C204" i="14"/>
  <c r="AT202" i="7"/>
  <c r="BL202" i="7"/>
  <c r="C215" i="24"/>
  <c r="C215" i="23"/>
  <c r="C215" i="22"/>
  <c r="C215" i="21"/>
  <c r="C215" i="20"/>
  <c r="C215" i="19"/>
  <c r="C215" i="16"/>
  <c r="C215" i="18"/>
  <c r="C215" i="17"/>
  <c r="C205" i="15"/>
  <c r="C205" i="14"/>
  <c r="AT203" i="7"/>
  <c r="BL203" i="7"/>
  <c r="C216" i="24"/>
  <c r="C216" i="22"/>
  <c r="C216" i="21"/>
  <c r="C216" i="23"/>
  <c r="C216" i="20"/>
  <c r="C216" i="19"/>
  <c r="C216" i="17"/>
  <c r="C216" i="18"/>
  <c r="C206" i="14"/>
  <c r="C206" i="15"/>
  <c r="C216" i="16"/>
  <c r="AT204" i="7"/>
  <c r="BL204" i="7"/>
  <c r="C217" i="24"/>
  <c r="C217" i="23"/>
  <c r="C217" i="22"/>
  <c r="C217" i="21"/>
  <c r="C217" i="20"/>
  <c r="C217" i="19"/>
  <c r="C217" i="16"/>
  <c r="C217" i="18"/>
  <c r="C217" i="17"/>
  <c r="C207" i="15"/>
  <c r="C207" i="14"/>
  <c r="AT205" i="7"/>
  <c r="BL205" i="7"/>
  <c r="C218" i="24"/>
  <c r="C218" i="22"/>
  <c r="C218" i="21"/>
  <c r="C218" i="23"/>
  <c r="C218" i="20"/>
  <c r="C218" i="19"/>
  <c r="C218" i="17"/>
  <c r="C218" i="18"/>
  <c r="C208" i="15"/>
  <c r="C208" i="14"/>
  <c r="C218" i="16"/>
  <c r="AT206" i="7"/>
  <c r="BL206" i="7"/>
  <c r="C219" i="24"/>
  <c r="C219" i="23"/>
  <c r="C219" i="22"/>
  <c r="C219" i="21"/>
  <c r="C219" i="20"/>
  <c r="C219" i="19"/>
  <c r="C219" i="16"/>
  <c r="C219" i="18"/>
  <c r="C219" i="17"/>
  <c r="C209" i="15"/>
  <c r="C209" i="14"/>
  <c r="AT207" i="7"/>
  <c r="BL207" i="7"/>
  <c r="C236" i="24"/>
  <c r="C236" i="23"/>
  <c r="C236" i="22"/>
  <c r="C236" i="21"/>
  <c r="C236" i="20"/>
  <c r="C236" i="19"/>
  <c r="C236" i="18"/>
  <c r="C236" i="16"/>
  <c r="C236" i="17"/>
  <c r="C226" i="14"/>
  <c r="C226" i="15"/>
  <c r="AT224" i="7"/>
  <c r="BL224" i="7"/>
  <c r="C244" i="24"/>
  <c r="C244" i="23"/>
  <c r="C244" i="22"/>
  <c r="C244" i="21"/>
  <c r="C244" i="20"/>
  <c r="C244" i="19"/>
  <c r="C244" i="16"/>
  <c r="C244" i="18"/>
  <c r="C244" i="17"/>
  <c r="C234" i="15"/>
  <c r="C234" i="14"/>
  <c r="AT232" i="7"/>
  <c r="BL232" i="7"/>
  <c r="C245" i="24"/>
  <c r="C245" i="22"/>
  <c r="C245" i="23"/>
  <c r="C245" i="21"/>
  <c r="C245" i="20"/>
  <c r="C245" i="19"/>
  <c r="C245" i="17"/>
  <c r="C245" i="18"/>
  <c r="C235" i="15"/>
  <c r="C235" i="14"/>
  <c r="C245" i="16"/>
  <c r="AT233" i="7"/>
  <c r="BL233" i="7"/>
  <c r="C246" i="23"/>
  <c r="C246" i="24"/>
  <c r="C246" i="22"/>
  <c r="C246" i="21"/>
  <c r="C246" i="20"/>
  <c r="C246" i="19"/>
  <c r="C246" i="16"/>
  <c r="C246" i="18"/>
  <c r="C246" i="17"/>
  <c r="C236" i="15"/>
  <c r="C236" i="14"/>
  <c r="AT234" i="7"/>
  <c r="BL234" i="7"/>
  <c r="C247" i="24"/>
  <c r="C247" i="22"/>
  <c r="C247" i="23"/>
  <c r="C247" i="21"/>
  <c r="C247" i="20"/>
  <c r="C247" i="19"/>
  <c r="C247" i="17"/>
  <c r="C247" i="18"/>
  <c r="C237" i="15"/>
  <c r="C237" i="14"/>
  <c r="C247" i="16"/>
  <c r="AT235" i="7"/>
  <c r="BL235" i="7"/>
  <c r="C248" i="23"/>
  <c r="C248" i="24"/>
  <c r="C248" i="22"/>
  <c r="C248" i="21"/>
  <c r="C248" i="20"/>
  <c r="C248" i="19"/>
  <c r="C248" i="16"/>
  <c r="C248" i="18"/>
  <c r="C248" i="17"/>
  <c r="C238" i="15"/>
  <c r="C238" i="14"/>
  <c r="AT236" i="7"/>
  <c r="BL236" i="7"/>
  <c r="C249" i="24"/>
  <c r="C249" i="22"/>
  <c r="C249" i="23"/>
  <c r="C249" i="21"/>
  <c r="C249" i="20"/>
  <c r="C249" i="19"/>
  <c r="C249" i="17"/>
  <c r="C249" i="18"/>
  <c r="C239" i="14"/>
  <c r="C249" i="16"/>
  <c r="C239" i="15"/>
  <c r="AT237" i="7"/>
  <c r="BL237" i="7"/>
  <c r="C250" i="23"/>
  <c r="C250" i="24"/>
  <c r="C250" i="22"/>
  <c r="C250" i="21"/>
  <c r="C250" i="20"/>
  <c r="C250" i="19"/>
  <c r="C250" i="16"/>
  <c r="C250" i="18"/>
  <c r="C250" i="17"/>
  <c r="C240" i="14"/>
  <c r="C240" i="15"/>
  <c r="AT238" i="7"/>
  <c r="BL238" i="7"/>
  <c r="C251" i="24"/>
  <c r="C251" i="22"/>
  <c r="C251" i="23"/>
  <c r="C251" i="21"/>
  <c r="C251" i="20"/>
  <c r="C251" i="19"/>
  <c r="C251" i="17"/>
  <c r="C251" i="18"/>
  <c r="C241" i="15"/>
  <c r="C241" i="14"/>
  <c r="C251" i="16"/>
  <c r="AT239" i="7"/>
  <c r="BL239" i="7"/>
  <c r="C258" i="24"/>
  <c r="C258" i="23"/>
  <c r="C258" i="22"/>
  <c r="C258" i="21"/>
  <c r="C258" i="20"/>
  <c r="C258" i="19"/>
  <c r="C258" i="17"/>
  <c r="C258" i="18"/>
  <c r="C248" i="14"/>
  <c r="C258" i="16"/>
  <c r="C248" i="15"/>
  <c r="AT246" i="7"/>
  <c r="BL246" i="7"/>
  <c r="C259" i="24"/>
  <c r="C259" i="22"/>
  <c r="C259" i="21"/>
  <c r="C259" i="23"/>
  <c r="C259" i="19"/>
  <c r="C259" i="20"/>
  <c r="C259" i="16"/>
  <c r="C259" i="18"/>
  <c r="C259" i="17"/>
  <c r="C249" i="14"/>
  <c r="C249" i="15"/>
  <c r="AT247" i="7"/>
  <c r="BL247" i="7"/>
  <c r="C260" i="24"/>
  <c r="C260" i="23"/>
  <c r="C260" i="22"/>
  <c r="C260" i="21"/>
  <c r="C260" i="20"/>
  <c r="C260" i="19"/>
  <c r="C260" i="17"/>
  <c r="C260" i="18"/>
  <c r="C250" i="14"/>
  <c r="C260" i="16"/>
  <c r="C250" i="15"/>
  <c r="G248" i="7"/>
  <c r="H260" i="16" s="1"/>
  <c r="AP248" i="7"/>
  <c r="H260" i="19" s="1"/>
  <c r="BH248" i="7"/>
  <c r="H260" i="20" s="1"/>
  <c r="CD248" i="7"/>
  <c r="C272" i="23"/>
  <c r="C272" i="24"/>
  <c r="C272" i="22"/>
  <c r="C272" i="21"/>
  <c r="C272" i="20"/>
  <c r="C272" i="19"/>
  <c r="C272" i="17"/>
  <c r="C272" i="18"/>
  <c r="C272" i="16"/>
  <c r="C262" i="14"/>
  <c r="C262" i="15"/>
  <c r="AT260" i="7"/>
  <c r="BL260" i="7"/>
  <c r="AM16" i="8"/>
  <c r="AN16" i="8" s="1"/>
  <c r="AO16" i="8"/>
  <c r="AM20" i="8"/>
  <c r="AN20" i="8" s="1"/>
  <c r="AM22" i="8"/>
  <c r="AN22" i="8" s="1"/>
  <c r="AM24" i="8"/>
  <c r="AN24" i="8" s="1"/>
  <c r="AM26" i="8"/>
  <c r="AN26" i="8" s="1"/>
  <c r="AM28" i="8"/>
  <c r="AN28" i="8" s="1"/>
  <c r="AM30" i="8"/>
  <c r="AN30" i="8" s="1"/>
  <c r="AM37" i="8"/>
  <c r="AN37" i="8" s="1"/>
  <c r="AD39" i="8"/>
  <c r="AM42" i="8"/>
  <c r="AN42" i="8" s="1"/>
  <c r="AM46" i="8"/>
  <c r="AN46" i="8" s="1"/>
  <c r="AM48" i="8"/>
  <c r="AN48" i="8" s="1"/>
  <c r="AM50" i="8"/>
  <c r="AN50" i="8" s="1"/>
  <c r="AM52" i="8"/>
  <c r="AN52" i="8" s="1"/>
  <c r="AM54" i="8"/>
  <c r="AN54" i="8" s="1"/>
  <c r="AM56" i="8"/>
  <c r="AN56" i="8" s="1"/>
  <c r="AM58" i="8"/>
  <c r="AN58" i="8" s="1"/>
  <c r="AM64" i="8"/>
  <c r="AN64" i="8" s="1"/>
  <c r="AM70" i="8"/>
  <c r="AN70" i="8" s="1"/>
  <c r="AM72" i="8"/>
  <c r="AN72" i="8" s="1"/>
  <c r="AM74" i="8"/>
  <c r="AN74" i="8" s="1"/>
  <c r="AM76" i="8"/>
  <c r="AN76" i="8" s="1"/>
  <c r="AM78" i="8"/>
  <c r="AN78" i="8" s="1"/>
  <c r="AM80" i="8"/>
  <c r="AN80" i="8" s="1"/>
  <c r="AM82" i="8"/>
  <c r="AN82" i="8" s="1"/>
  <c r="AM84" i="8"/>
  <c r="AN84" i="8" s="1"/>
  <c r="AM87" i="8"/>
  <c r="AN87" i="8" s="1"/>
  <c r="AM89" i="8"/>
  <c r="AN89" i="8" s="1"/>
  <c r="AM91" i="8"/>
  <c r="AN91" i="8" s="1"/>
  <c r="AM93" i="8"/>
  <c r="AN93" i="8" s="1"/>
  <c r="AM95" i="8"/>
  <c r="AN95" i="8" s="1"/>
  <c r="AD98" i="8"/>
  <c r="AO98" i="8" s="1"/>
  <c r="AD99" i="8"/>
  <c r="AO99" i="8" s="1"/>
  <c r="AD100" i="8"/>
  <c r="AO100" i="8" s="1"/>
  <c r="AD101" i="8"/>
  <c r="AO101" i="8" s="1"/>
  <c r="AD102" i="8"/>
  <c r="AO102" i="8" s="1"/>
  <c r="AD103" i="8"/>
  <c r="AO103" i="8" s="1"/>
  <c r="AM106" i="8"/>
  <c r="AN106" i="8" s="1"/>
  <c r="AM108" i="8"/>
  <c r="AN108" i="8" s="1"/>
  <c r="AM110" i="8"/>
  <c r="AN110" i="8" s="1"/>
  <c r="AD112" i="8"/>
  <c r="AO112" i="8" s="1"/>
  <c r="AD113" i="8"/>
  <c r="AO113" i="8" s="1"/>
  <c r="AM116" i="8"/>
  <c r="AN116" i="8" s="1"/>
  <c r="AM120" i="8"/>
  <c r="AN120" i="8" s="1"/>
  <c r="AM122" i="8"/>
  <c r="AN122" i="8" s="1"/>
  <c r="AM124" i="8"/>
  <c r="AN124" i="8" s="1"/>
  <c r="AM126" i="8"/>
  <c r="AN126" i="8" s="1"/>
  <c r="AM130" i="8"/>
  <c r="AN130" i="8" s="1"/>
  <c r="AM132" i="8"/>
  <c r="AN132" i="8" s="1"/>
  <c r="AM134" i="8"/>
  <c r="AN134" i="8" s="1"/>
  <c r="AM136" i="8"/>
  <c r="AN136" i="8" s="1"/>
  <c r="AM138" i="8"/>
  <c r="AN138" i="8" s="1"/>
  <c r="AM140" i="8"/>
  <c r="AN140" i="8" s="1"/>
  <c r="AM142" i="8"/>
  <c r="AN142" i="8" s="1"/>
  <c r="AM146" i="8"/>
  <c r="AN146" i="8" s="1"/>
  <c r="AM148" i="8"/>
  <c r="AN148" i="8" s="1"/>
  <c r="AM150" i="8"/>
  <c r="AN150" i="8" s="1"/>
  <c r="AM152" i="8"/>
  <c r="AN152" i="8" s="1"/>
  <c r="AM154" i="8"/>
  <c r="AN154" i="8" s="1"/>
  <c r="AM156" i="8"/>
  <c r="AN156" i="8" s="1"/>
  <c r="AM158" i="8"/>
  <c r="AN158" i="8" s="1"/>
  <c r="AM160" i="8"/>
  <c r="AN160" i="8" s="1"/>
  <c r="AM161" i="8"/>
  <c r="AN161" i="8" s="1"/>
  <c r="AM163" i="8"/>
  <c r="AN163" i="8" s="1"/>
  <c r="AM165" i="8"/>
  <c r="AN165" i="8" s="1"/>
  <c r="AM167" i="8"/>
  <c r="AN167" i="8" s="1"/>
  <c r="C168" i="8"/>
  <c r="AM169" i="8"/>
  <c r="AN169" i="8" s="1"/>
  <c r="C170" i="8"/>
  <c r="AM171" i="8"/>
  <c r="AN171" i="8" s="1"/>
  <c r="C172" i="8"/>
  <c r="C176" i="8"/>
  <c r="AM177" i="8"/>
  <c r="AN177" i="8" s="1"/>
  <c r="C178" i="8"/>
  <c r="AM179" i="8"/>
  <c r="AN179" i="8" s="1"/>
  <c r="C180" i="8"/>
  <c r="AM181" i="8"/>
  <c r="AN181" i="8" s="1"/>
  <c r="C182" i="8"/>
  <c r="AM183" i="8"/>
  <c r="AN183" i="8" s="1"/>
  <c r="C184" i="8"/>
  <c r="AM185" i="8"/>
  <c r="AN185" i="8" s="1"/>
  <c r="C186" i="8"/>
  <c r="AM187" i="8"/>
  <c r="AN187" i="8" s="1"/>
  <c r="C188" i="8"/>
  <c r="AM189" i="8"/>
  <c r="AN189" i="8" s="1"/>
  <c r="C190" i="8"/>
  <c r="AM191" i="8"/>
  <c r="AN191" i="8" s="1"/>
  <c r="C192" i="8"/>
  <c r="AM193" i="8"/>
  <c r="AN193" i="8" s="1"/>
  <c r="C194" i="8"/>
  <c r="AM199" i="8"/>
  <c r="AN199" i="8" s="1"/>
  <c r="C202" i="8"/>
  <c r="AM203" i="8"/>
  <c r="AN203" i="8" s="1"/>
  <c r="C204" i="8"/>
  <c r="AM205" i="8"/>
  <c r="AN205" i="8" s="1"/>
  <c r="C206" i="8"/>
  <c r="AM207" i="8"/>
  <c r="AN207" i="8" s="1"/>
  <c r="C208" i="8"/>
  <c r="AM209" i="8"/>
  <c r="AN209" i="8" s="1"/>
  <c r="AM211" i="8"/>
  <c r="AN211" i="8" s="1"/>
  <c r="AD213" i="8"/>
  <c r="AO213" i="8" s="1"/>
  <c r="AM221" i="8"/>
  <c r="AN221" i="8" s="1"/>
  <c r="AM223" i="8"/>
  <c r="AN223" i="8" s="1"/>
  <c r="C226" i="8"/>
  <c r="AM230" i="8"/>
  <c r="AN230" i="8" s="1"/>
  <c r="AM232" i="8"/>
  <c r="AN232" i="8" s="1"/>
  <c r="AM234" i="8"/>
  <c r="AN234" i="8" s="1"/>
  <c r="C235" i="8"/>
  <c r="AM236" i="8"/>
  <c r="AN236" i="8" s="1"/>
  <c r="C237" i="8"/>
  <c r="AM238" i="8"/>
  <c r="AN238" i="8" s="1"/>
  <c r="C239" i="8"/>
  <c r="AM240" i="8"/>
  <c r="AN240" i="8" s="1"/>
  <c r="C241" i="8"/>
  <c r="AM244" i="8"/>
  <c r="AN244" i="8" s="1"/>
  <c r="AM246" i="8"/>
  <c r="AN246" i="8" s="1"/>
  <c r="AM248" i="8"/>
  <c r="AN248" i="8" s="1"/>
  <c r="C249" i="8"/>
  <c r="AM250" i="8"/>
  <c r="AN250" i="8" s="1"/>
  <c r="AM252" i="8"/>
  <c r="AN252" i="8" s="1"/>
  <c r="AM254" i="8"/>
  <c r="AN254" i="8" s="1"/>
  <c r="AM256" i="8"/>
  <c r="AN256" i="8" s="1"/>
  <c r="AM258" i="8"/>
  <c r="AN258" i="8" s="1"/>
  <c r="AM260" i="8"/>
  <c r="AN260" i="8" s="1"/>
  <c r="AM262" i="8"/>
  <c r="AN262" i="8" s="1"/>
  <c r="AM16" i="9"/>
  <c r="AO16" i="9"/>
  <c r="AM17" i="9"/>
  <c r="AM22" i="9"/>
  <c r="AM23" i="9"/>
  <c r="AM24" i="9"/>
  <c r="AM25" i="9"/>
  <c r="AM26" i="9"/>
  <c r="AM27" i="9"/>
  <c r="AM28" i="9"/>
  <c r="AM29" i="9"/>
  <c r="AM30" i="9"/>
  <c r="AM31" i="9"/>
  <c r="AM34" i="9"/>
  <c r="AM41" i="9"/>
  <c r="AM42" i="9"/>
  <c r="AM43" i="9"/>
  <c r="AM48" i="9"/>
  <c r="AM49" i="9"/>
  <c r="AM50" i="9"/>
  <c r="AM51" i="9"/>
  <c r="AM53" i="9"/>
  <c r="AM54" i="9"/>
  <c r="AM55" i="9"/>
  <c r="AM56" i="9"/>
  <c r="AM57" i="9"/>
  <c r="AM58" i="9"/>
  <c r="AM59" i="9"/>
  <c r="AM66" i="9"/>
  <c r="AM68" i="9"/>
  <c r="AM69" i="9"/>
  <c r="AM70" i="9"/>
  <c r="AM72" i="9"/>
  <c r="AM74" i="9"/>
  <c r="AM76" i="9"/>
  <c r="AM78" i="9"/>
  <c r="AM80" i="9"/>
  <c r="AM82" i="9"/>
  <c r="AM86" i="9"/>
  <c r="AM87" i="9"/>
  <c r="AM88" i="9"/>
  <c r="AM89" i="9"/>
  <c r="AM90" i="9"/>
  <c r="AM91" i="9"/>
  <c r="AM92" i="9"/>
  <c r="AM93" i="9"/>
  <c r="AM94" i="9"/>
  <c r="AM95" i="9"/>
  <c r="AM99" i="9"/>
  <c r="AM101" i="9"/>
  <c r="AM103" i="9"/>
  <c r="AM108" i="9"/>
  <c r="AM109" i="9"/>
  <c r="AM111" i="9"/>
  <c r="AM112" i="9"/>
  <c r="AM115" i="9"/>
  <c r="AM119" i="9"/>
  <c r="AM120" i="9"/>
  <c r="AM121" i="9"/>
  <c r="AM122" i="9"/>
  <c r="AM123" i="9"/>
  <c r="AM124" i="9"/>
  <c r="AM125" i="9"/>
  <c r="AM126" i="9"/>
  <c r="AM127" i="9"/>
  <c r="AM143" i="9"/>
  <c r="AM152" i="9"/>
  <c r="AM153" i="9"/>
  <c r="AM154" i="9"/>
  <c r="AM155" i="9"/>
  <c r="AM156" i="9"/>
  <c r="AM157" i="9"/>
  <c r="AM158" i="9"/>
  <c r="AM161" i="9"/>
  <c r="AM163" i="9"/>
  <c r="AM165" i="9"/>
  <c r="AM167" i="9"/>
  <c r="C168" i="9"/>
  <c r="AM169" i="9"/>
  <c r="C170" i="9"/>
  <c r="AM171" i="9"/>
  <c r="C172" i="9"/>
  <c r="AM172" i="9"/>
  <c r="C176" i="9"/>
  <c r="AM176" i="9"/>
  <c r="C177" i="9"/>
  <c r="AM177" i="9"/>
  <c r="C178" i="9"/>
  <c r="AM178" i="9"/>
  <c r="C179" i="9"/>
  <c r="AM179" i="9"/>
  <c r="C180" i="9"/>
  <c r="AM180" i="9"/>
  <c r="C181" i="9"/>
  <c r="AM181" i="9"/>
  <c r="C182" i="9"/>
  <c r="AM182" i="9"/>
  <c r="C183" i="9"/>
  <c r="AM183" i="9"/>
  <c r="C184" i="9"/>
  <c r="AM185" i="9"/>
  <c r="C186" i="9"/>
  <c r="AM187" i="9"/>
  <c r="C188" i="9"/>
  <c r="AM188" i="9"/>
  <c r="C189" i="9"/>
  <c r="AM189" i="9"/>
  <c r="C190" i="9"/>
  <c r="AM190" i="9"/>
  <c r="C191" i="9"/>
  <c r="AM191" i="9"/>
  <c r="C192" i="9"/>
  <c r="AM192" i="9"/>
  <c r="C193" i="9"/>
  <c r="AM193" i="9"/>
  <c r="C194" i="9"/>
  <c r="AM194" i="9"/>
  <c r="AM198" i="9"/>
  <c r="AM199" i="9"/>
  <c r="AM200" i="9"/>
  <c r="AM205" i="9"/>
  <c r="C206" i="9"/>
  <c r="AM206" i="9"/>
  <c r="C207" i="9"/>
  <c r="AM207" i="9"/>
  <c r="C208" i="9"/>
  <c r="AM208" i="9"/>
  <c r="C209" i="9"/>
  <c r="AM209" i="9"/>
  <c r="AM213" i="9"/>
  <c r="AM223" i="9"/>
  <c r="AM224" i="9"/>
  <c r="AM228" i="9"/>
  <c r="AM229" i="9"/>
  <c r="AM230" i="9"/>
  <c r="AM231" i="9"/>
  <c r="AM232" i="9"/>
  <c r="AM239" i="9"/>
  <c r="C240" i="9"/>
  <c r="AM240" i="9"/>
  <c r="C241" i="9"/>
  <c r="AM241" i="9"/>
  <c r="AM246" i="9"/>
  <c r="C168" i="10"/>
  <c r="C169" i="10"/>
  <c r="C170" i="10"/>
  <c r="C171" i="10"/>
  <c r="C172" i="10"/>
  <c r="C176" i="10"/>
  <c r="C178" i="10"/>
  <c r="C180" i="10"/>
  <c r="C182" i="10"/>
  <c r="C184" i="10"/>
  <c r="C185" i="10"/>
  <c r="C186" i="10"/>
  <c r="C187" i="10"/>
  <c r="C188" i="10"/>
  <c r="C190" i="10"/>
  <c r="C192" i="10"/>
  <c r="C194" i="10"/>
  <c r="C202" i="10"/>
  <c r="C204" i="10"/>
  <c r="C207" i="10"/>
  <c r="C209" i="10"/>
  <c r="C234" i="10"/>
  <c r="C236" i="10"/>
  <c r="C238" i="10"/>
  <c r="C241" i="10"/>
  <c r="C249" i="10"/>
  <c r="BP207" i="11"/>
  <c r="DA207" i="11"/>
  <c r="DM207" i="11"/>
  <c r="AT22" i="11"/>
  <c r="AT25" i="11"/>
  <c r="AT26" i="11"/>
  <c r="AT27" i="11"/>
  <c r="AT28" i="11"/>
  <c r="AT34" i="11"/>
  <c r="AT35" i="11"/>
  <c r="AT41" i="11"/>
  <c r="AT42" i="11"/>
  <c r="AT43" i="11"/>
  <c r="AT44" i="11"/>
  <c r="AT45" i="11"/>
  <c r="AT46" i="11"/>
  <c r="AT48" i="11"/>
  <c r="AT49" i="11"/>
  <c r="AT50" i="11"/>
  <c r="AT51" i="11"/>
  <c r="AT54" i="11"/>
  <c r="AT55" i="11"/>
  <c r="AT56" i="11"/>
  <c r="AT57" i="11"/>
  <c r="AT60" i="11"/>
  <c r="AT61" i="11"/>
  <c r="AT62" i="11"/>
  <c r="AT63" i="11"/>
  <c r="AT64" i="11"/>
  <c r="AT65" i="11"/>
  <c r="AT66" i="11"/>
  <c r="AT67" i="11"/>
  <c r="AT68" i="11"/>
  <c r="AT69" i="11"/>
  <c r="AT72" i="11"/>
  <c r="AT73" i="11"/>
  <c r="AT79" i="11"/>
  <c r="AT80" i="11"/>
  <c r="AT81" i="11"/>
  <c r="AT86" i="11"/>
  <c r="AT87" i="11"/>
  <c r="AT88" i="11"/>
  <c r="AT89" i="11"/>
  <c r="AT90" i="11"/>
  <c r="AT91" i="11"/>
  <c r="AT92" i="11"/>
  <c r="AT94" i="11"/>
  <c r="AT97" i="11"/>
  <c r="AT98" i="11"/>
  <c r="CD99" i="11"/>
  <c r="AT99" i="11"/>
  <c r="BL100" i="11"/>
  <c r="CD101" i="11"/>
  <c r="AT101" i="11"/>
  <c r="CD102" i="11"/>
  <c r="AT102" i="11"/>
  <c r="BL103" i="11"/>
  <c r="CD104" i="11"/>
  <c r="AT104" i="11"/>
  <c r="BL105" i="11"/>
  <c r="CD106" i="11"/>
  <c r="AT106" i="11"/>
  <c r="BL107" i="11"/>
  <c r="CD108" i="11"/>
  <c r="AT108" i="11"/>
  <c r="BL109" i="11"/>
  <c r="CD110" i="11"/>
  <c r="AT110" i="11"/>
  <c r="CY112" i="11"/>
  <c r="CY113" i="11"/>
  <c r="BL115" i="11"/>
  <c r="BL116" i="11"/>
  <c r="BL117" i="11"/>
  <c r="BL119" i="11"/>
  <c r="CD120" i="11"/>
  <c r="AT120" i="11"/>
  <c r="CD121" i="11"/>
  <c r="AT121" i="11"/>
  <c r="BL122" i="11"/>
  <c r="BL123" i="11"/>
  <c r="BL124" i="11"/>
  <c r="BL125" i="11"/>
  <c r="BL127" i="11"/>
  <c r="BL128" i="11"/>
  <c r="BL130" i="11"/>
  <c r="BL132" i="11"/>
  <c r="CD133" i="11"/>
  <c r="CD134" i="11"/>
  <c r="BL135" i="11"/>
  <c r="BL136" i="11"/>
  <c r="AT137" i="11"/>
  <c r="CY138" i="11"/>
  <c r="BL140" i="11"/>
  <c r="BL142" i="11"/>
  <c r="BL144" i="11"/>
  <c r="BL146" i="11"/>
  <c r="BL148" i="11"/>
  <c r="CY151" i="11"/>
  <c r="CY152" i="11"/>
  <c r="CY153" i="11"/>
  <c r="CD155" i="11"/>
  <c r="AT155" i="11"/>
  <c r="BL156" i="11"/>
  <c r="CD157" i="11"/>
  <c r="AT157" i="11"/>
  <c r="BL158" i="11"/>
  <c r="CD159" i="11"/>
  <c r="AT159" i="11"/>
  <c r="BL160" i="11"/>
  <c r="BL161" i="11"/>
  <c r="BL163" i="11"/>
  <c r="BL164" i="11"/>
  <c r="CY165" i="11"/>
  <c r="BL168" i="11"/>
  <c r="CD169" i="11"/>
  <c r="AT169" i="11"/>
  <c r="CY171" i="11"/>
  <c r="CD173" i="11"/>
  <c r="AT173" i="11"/>
  <c r="BL174" i="11"/>
  <c r="CD175" i="11"/>
  <c r="AT175" i="11"/>
  <c r="BL176" i="11"/>
  <c r="BL178" i="11"/>
  <c r="BL179" i="11"/>
  <c r="BL180" i="11"/>
  <c r="BL181" i="11"/>
  <c r="BL182" i="11"/>
  <c r="BL183" i="11"/>
  <c r="CD186" i="11"/>
  <c r="AT186" i="11"/>
  <c r="BL187" i="11"/>
  <c r="BL189" i="11"/>
  <c r="BL191" i="11"/>
  <c r="BL192" i="11"/>
  <c r="CY194" i="11"/>
  <c r="CY195" i="11"/>
  <c r="CY196" i="11"/>
  <c r="CY197" i="11"/>
  <c r="CY198" i="11"/>
  <c r="CY199" i="11"/>
  <c r="CY200" i="11"/>
  <c r="CY201" i="11"/>
  <c r="CY202" i="11"/>
  <c r="CD204" i="11"/>
  <c r="CD205" i="11"/>
  <c r="AT205" i="11"/>
  <c r="E200" i="12"/>
  <c r="U5" i="12"/>
  <c r="O200" i="12"/>
  <c r="BG5" i="12"/>
  <c r="BD200" i="12"/>
  <c r="BI200" i="12"/>
  <c r="BM200" i="12"/>
  <c r="BT200" i="12"/>
  <c r="CH5" i="12"/>
  <c r="CD200" i="12"/>
  <c r="CJ200" i="12"/>
  <c r="CO200" i="12"/>
  <c r="CT5" i="12"/>
  <c r="CW200" i="12"/>
  <c r="DE200" i="12"/>
  <c r="DN200" i="12"/>
  <c r="DU200" i="12"/>
  <c r="DV6" i="12"/>
  <c r="BR6" i="12"/>
  <c r="BC6" i="12"/>
  <c r="BC200" i="12" s="1"/>
  <c r="AL6" i="12"/>
  <c r="Z6" i="12"/>
  <c r="P6" i="12"/>
  <c r="G6" i="12"/>
  <c r="C6" i="12"/>
  <c r="H6" i="12"/>
  <c r="R6" i="12"/>
  <c r="R200" i="12" s="1"/>
  <c r="AA6" i="12"/>
  <c r="AE6" i="12"/>
  <c r="AE200" i="12" s="1"/>
  <c r="AM6" i="12"/>
  <c r="AQ6" i="12"/>
  <c r="AT6" i="12" s="1"/>
  <c r="AU6" i="12" s="1"/>
  <c r="BG6" i="12"/>
  <c r="BJ6" i="12" s="1"/>
  <c r="BS6" i="12"/>
  <c r="BW6" i="12"/>
  <c r="CA6" i="12" s="1"/>
  <c r="CB6" i="12" s="1"/>
  <c r="CE6" i="12"/>
  <c r="CE200" i="12" s="1"/>
  <c r="DF6" i="12"/>
  <c r="DG6" i="12" s="1"/>
  <c r="DD6" i="12"/>
  <c r="DN6" i="12"/>
  <c r="DM200" i="12" s="1"/>
  <c r="DW6" i="12"/>
  <c r="H8" i="12"/>
  <c r="R8" i="12"/>
  <c r="AH8" i="12"/>
  <c r="BK8" i="12"/>
  <c r="BJ8" i="12"/>
  <c r="CE8" i="12"/>
  <c r="DF8" i="12"/>
  <c r="DG8" i="12" s="1"/>
  <c r="DD8" i="12"/>
  <c r="DX8" i="12"/>
  <c r="R9" i="12"/>
  <c r="AH9" i="12"/>
  <c r="AQ9" i="12"/>
  <c r="AT9" i="12" s="1"/>
  <c r="AU9" i="12" s="1"/>
  <c r="BJ9" i="12"/>
  <c r="BK9" i="12" s="1"/>
  <c r="BW9" i="12"/>
  <c r="CA9" i="12" s="1"/>
  <c r="CB9" i="12" s="1"/>
  <c r="CE9" i="12"/>
  <c r="DQ9" i="12"/>
  <c r="EA9" i="12"/>
  <c r="G11" i="12"/>
  <c r="P11" i="12"/>
  <c r="AG11" i="12"/>
  <c r="AH11" i="12" s="1"/>
  <c r="AE11" i="12"/>
  <c r="AQ11" i="12"/>
  <c r="AT11" i="12" s="1"/>
  <c r="AU11" i="12" s="1"/>
  <c r="BJ11" i="12"/>
  <c r="BK11" i="12" s="1"/>
  <c r="BW11" i="12"/>
  <c r="CA11" i="12" s="1"/>
  <c r="CB11" i="12" s="1"/>
  <c r="DG11" i="12"/>
  <c r="DP11" i="12"/>
  <c r="DO200" i="12" s="1"/>
  <c r="DN11" i="12"/>
  <c r="K12" i="12"/>
  <c r="AT12" i="12"/>
  <c r="AU12" i="12" s="1"/>
  <c r="CB12" i="12"/>
  <c r="CH12" i="12"/>
  <c r="DQ12" i="12"/>
  <c r="EA12" i="12"/>
  <c r="G13" i="12"/>
  <c r="P13" i="12"/>
  <c r="AG13" i="12"/>
  <c r="AG200" i="12" s="1"/>
  <c r="AE13" i="12"/>
  <c r="AQ13" i="12"/>
  <c r="AT13" i="12" s="1"/>
  <c r="AU13" i="12" s="1"/>
  <c r="BJ13" i="12"/>
  <c r="BK13" i="12" s="1"/>
  <c r="CA13" i="12"/>
  <c r="CB13" i="12" s="1"/>
  <c r="BW13" i="12"/>
  <c r="DG13" i="12"/>
  <c r="DP13" i="12"/>
  <c r="DQ13" i="12" s="1"/>
  <c r="DN13" i="12"/>
  <c r="K14" i="12"/>
  <c r="AT14" i="12"/>
  <c r="AU14" i="12" s="1"/>
  <c r="CB14" i="12"/>
  <c r="CH14" i="12"/>
  <c r="DQ14" i="12"/>
  <c r="EA14" i="12"/>
  <c r="G15" i="12"/>
  <c r="P15" i="12"/>
  <c r="AG15" i="12"/>
  <c r="AH15" i="12" s="1"/>
  <c r="AE15" i="12"/>
  <c r="AQ15" i="12"/>
  <c r="AT15" i="12" s="1"/>
  <c r="AU15" i="12" s="1"/>
  <c r="BJ15" i="12"/>
  <c r="BK15" i="12" s="1"/>
  <c r="BW15" i="12"/>
  <c r="CA15" i="12" s="1"/>
  <c r="CB15" i="12" s="1"/>
  <c r="H16" i="12"/>
  <c r="R16" i="12"/>
  <c r="AH16" i="12"/>
  <c r="BK16" i="12"/>
  <c r="BJ16" i="12"/>
  <c r="CE16" i="12"/>
  <c r="DQ16" i="12"/>
  <c r="EA16" i="12"/>
  <c r="G17" i="12"/>
  <c r="P17" i="12"/>
  <c r="AG17" i="12"/>
  <c r="AH17" i="12" s="1"/>
  <c r="AE17" i="12"/>
  <c r="AQ17" i="12"/>
  <c r="AT17" i="12" s="1"/>
  <c r="AU17" i="12" s="1"/>
  <c r="BJ17" i="12"/>
  <c r="BK17" i="12" s="1"/>
  <c r="BW17" i="12"/>
  <c r="CA17" i="12" s="1"/>
  <c r="CB17" i="12" s="1"/>
  <c r="H18" i="12"/>
  <c r="R18" i="12"/>
  <c r="AH18" i="12"/>
  <c r="BK18" i="12"/>
  <c r="BJ18" i="12"/>
  <c r="CE18" i="12"/>
  <c r="DQ18" i="12"/>
  <c r="EA18" i="12"/>
  <c r="G19" i="12"/>
  <c r="P19" i="12"/>
  <c r="AG19" i="12"/>
  <c r="AH19" i="12" s="1"/>
  <c r="AE19" i="12"/>
  <c r="AQ19" i="12"/>
  <c r="AT19" i="12" s="1"/>
  <c r="AU19" i="12" s="1"/>
  <c r="BJ19" i="12"/>
  <c r="BK19" i="12" s="1"/>
  <c r="BW19" i="12"/>
  <c r="CA19" i="12" s="1"/>
  <c r="CB19" i="12" s="1"/>
  <c r="DG19" i="12"/>
  <c r="DP19" i="12"/>
  <c r="DQ19" i="12" s="1"/>
  <c r="DN19" i="12"/>
  <c r="K21" i="12"/>
  <c r="CB21" i="12"/>
  <c r="CH21" i="12"/>
  <c r="DQ21" i="12"/>
  <c r="EA21" i="12"/>
  <c r="G24" i="12"/>
  <c r="P24" i="12"/>
  <c r="AG24" i="12"/>
  <c r="AH24" i="12" s="1"/>
  <c r="AE24" i="12"/>
  <c r="AQ24" i="12"/>
  <c r="AT24" i="12" s="1"/>
  <c r="AU24" i="12" s="1"/>
  <c r="BJ24" i="12"/>
  <c r="BK24" i="12" s="1"/>
  <c r="BW24" i="12"/>
  <c r="CA24" i="12" s="1"/>
  <c r="CB24" i="12" s="1"/>
  <c r="DG24" i="12"/>
  <c r="DP24" i="12"/>
  <c r="DQ24" i="12" s="1"/>
  <c r="DN24" i="12"/>
  <c r="K25" i="12"/>
  <c r="AT25" i="12"/>
  <c r="AU25" i="12" s="1"/>
  <c r="CB25" i="12"/>
  <c r="CH25" i="12"/>
  <c r="DQ25" i="12"/>
  <c r="EA25" i="12"/>
  <c r="G26" i="12"/>
  <c r="P26" i="12"/>
  <c r="AG26" i="12"/>
  <c r="AH26" i="12" s="1"/>
  <c r="AE26" i="12"/>
  <c r="AQ26" i="12"/>
  <c r="AT26" i="12" s="1"/>
  <c r="AU26" i="12" s="1"/>
  <c r="BJ26" i="12"/>
  <c r="BK26" i="12" s="1"/>
  <c r="CA26" i="12"/>
  <c r="CB26" i="12" s="1"/>
  <c r="BW26" i="12"/>
  <c r="DG26" i="12"/>
  <c r="DP26" i="12"/>
  <c r="DQ26" i="12" s="1"/>
  <c r="DN26" i="12"/>
  <c r="K27" i="12"/>
  <c r="AT27" i="12"/>
  <c r="AU27" i="12" s="1"/>
  <c r="CB27" i="12"/>
  <c r="CH27" i="12"/>
  <c r="DQ27" i="12"/>
  <c r="EA27" i="12"/>
  <c r="R29" i="12"/>
  <c r="AU29" i="12"/>
  <c r="AT29" i="12"/>
  <c r="BG29" i="12"/>
  <c r="BJ29" i="12" s="1"/>
  <c r="BK29" i="12" s="1"/>
  <c r="CU29" i="12"/>
  <c r="H30" i="12"/>
  <c r="R30" i="12"/>
  <c r="AH30" i="12"/>
  <c r="BJ30" i="12"/>
  <c r="BK30" i="12" s="1"/>
  <c r="CE30" i="12"/>
  <c r="DF30" i="12"/>
  <c r="DG30" i="12" s="1"/>
  <c r="DD30" i="12"/>
  <c r="DX30" i="12"/>
  <c r="R31" i="12"/>
  <c r="AU31" i="12"/>
  <c r="AT31" i="12"/>
  <c r="BG31" i="12"/>
  <c r="BJ31" i="12" s="1"/>
  <c r="BK31" i="12" s="1"/>
  <c r="CU31" i="12"/>
  <c r="H33" i="12"/>
  <c r="R33" i="12"/>
  <c r="AH33" i="12"/>
  <c r="BJ33" i="12"/>
  <c r="BK33" i="12" s="1"/>
  <c r="CE33" i="12"/>
  <c r="DF33" i="12"/>
  <c r="DG33" i="12" s="1"/>
  <c r="DD33" i="12"/>
  <c r="DX33" i="12"/>
  <c r="R34" i="12"/>
  <c r="AU34" i="12"/>
  <c r="AT34" i="12"/>
  <c r="BG34" i="12"/>
  <c r="BJ34" i="12" s="1"/>
  <c r="BK34" i="12" s="1"/>
  <c r="CU34" i="12"/>
  <c r="H36" i="12"/>
  <c r="R36" i="12"/>
  <c r="AH36" i="12"/>
  <c r="BJ36" i="12"/>
  <c r="BK36" i="12" s="1"/>
  <c r="CE36" i="12"/>
  <c r="DF36" i="12"/>
  <c r="DG36" i="12" s="1"/>
  <c r="DD36" i="12"/>
  <c r="DX36" i="12"/>
  <c r="R37" i="12"/>
  <c r="AU37" i="12"/>
  <c r="AT37" i="12"/>
  <c r="BG37" i="12"/>
  <c r="BJ37" i="12" s="1"/>
  <c r="BK37" i="12" s="1"/>
  <c r="CU37" i="12"/>
  <c r="H38" i="12"/>
  <c r="R38" i="12"/>
  <c r="AH38" i="12"/>
  <c r="BJ38" i="12"/>
  <c r="BK38" i="12" s="1"/>
  <c r="CE38" i="12"/>
  <c r="DF38" i="12"/>
  <c r="DG38" i="12" s="1"/>
  <c r="DD38" i="12"/>
  <c r="DX38" i="12"/>
  <c r="R39" i="12"/>
  <c r="AU39" i="12"/>
  <c r="AT39" i="12"/>
  <c r="BG39" i="12"/>
  <c r="BJ39" i="12" s="1"/>
  <c r="BK39" i="12" s="1"/>
  <c r="DQ39" i="12"/>
  <c r="EA39" i="12"/>
  <c r="G40" i="12"/>
  <c r="P40" i="12"/>
  <c r="AG40" i="12"/>
  <c r="AH40" i="12" s="1"/>
  <c r="AE40" i="12"/>
  <c r="AQ40" i="12"/>
  <c r="AT40" i="12" s="1"/>
  <c r="AU40" i="12" s="1"/>
  <c r="BJ40" i="12"/>
  <c r="BK40" i="12" s="1"/>
  <c r="BW40" i="12"/>
  <c r="CA40" i="12" s="1"/>
  <c r="CB40" i="12" s="1"/>
  <c r="H41" i="12"/>
  <c r="R41" i="12"/>
  <c r="AH41" i="12"/>
  <c r="BK41" i="12"/>
  <c r="BJ41" i="12"/>
  <c r="CE41" i="12"/>
  <c r="DQ41" i="12"/>
  <c r="EA41" i="12"/>
  <c r="G42" i="12"/>
  <c r="P42" i="12"/>
  <c r="AG42" i="12"/>
  <c r="AH42" i="12" s="1"/>
  <c r="AE42" i="12"/>
  <c r="AQ42" i="12"/>
  <c r="AT42" i="12" s="1"/>
  <c r="AU42" i="12" s="1"/>
  <c r="BJ42" i="12"/>
  <c r="BK42" i="12" s="1"/>
  <c r="BW42" i="12"/>
  <c r="CA42" i="12" s="1"/>
  <c r="CB42" i="12" s="1"/>
  <c r="DG42" i="12"/>
  <c r="DP42" i="12"/>
  <c r="DQ42" i="12" s="1"/>
  <c r="DN42" i="12"/>
  <c r="K43" i="12"/>
  <c r="AT43" i="12"/>
  <c r="AU43" i="12" s="1"/>
  <c r="CB43" i="12"/>
  <c r="CH43" i="12"/>
  <c r="DQ43" i="12"/>
  <c r="EA43" i="12"/>
  <c r="G44" i="12"/>
  <c r="P44" i="12"/>
  <c r="AG44" i="12"/>
  <c r="AH44" i="12" s="1"/>
  <c r="AE44" i="12"/>
  <c r="AQ44" i="12"/>
  <c r="AT44" i="12" s="1"/>
  <c r="AU44" i="12" s="1"/>
  <c r="BJ44" i="12"/>
  <c r="BK44" i="12" s="1"/>
  <c r="CA44" i="12"/>
  <c r="CB44" i="12" s="1"/>
  <c r="BW44" i="12"/>
  <c r="DG44" i="12"/>
  <c r="DP44" i="12"/>
  <c r="DQ44" i="12" s="1"/>
  <c r="DN44" i="12"/>
  <c r="K45" i="12"/>
  <c r="AT45" i="12"/>
  <c r="AU45" i="12" s="1"/>
  <c r="CB45" i="12"/>
  <c r="CH45" i="12"/>
  <c r="DQ45" i="12"/>
  <c r="EA45" i="12"/>
  <c r="R47" i="12"/>
  <c r="AU47" i="12"/>
  <c r="AT47" i="12"/>
  <c r="BG47" i="12"/>
  <c r="BJ47" i="12" s="1"/>
  <c r="BK47" i="12" s="1"/>
  <c r="CU47" i="12"/>
  <c r="H48" i="12"/>
  <c r="R48" i="12"/>
  <c r="AH48" i="12"/>
  <c r="BJ48" i="12"/>
  <c r="BK48" i="12" s="1"/>
  <c r="CE48" i="12"/>
  <c r="DF48" i="12"/>
  <c r="DG48" i="12" s="1"/>
  <c r="DD48" i="12"/>
  <c r="DX48" i="12"/>
  <c r="R49" i="12"/>
  <c r="AU49" i="12"/>
  <c r="AT49" i="12"/>
  <c r="BG49" i="12"/>
  <c r="BJ49" i="12" s="1"/>
  <c r="BK49" i="12" s="1"/>
  <c r="CU49" i="12"/>
  <c r="H50" i="12"/>
  <c r="R50" i="12"/>
  <c r="AH50" i="12"/>
  <c r="BJ50" i="12"/>
  <c r="BK50" i="12" s="1"/>
  <c r="CE50" i="12"/>
  <c r="DQ50" i="12"/>
  <c r="EA50" i="12"/>
  <c r="H53" i="12"/>
  <c r="R53" i="12"/>
  <c r="AH53" i="12"/>
  <c r="BJ53" i="12"/>
  <c r="BK53" i="12" s="1"/>
  <c r="CE53" i="12"/>
  <c r="DF53" i="12"/>
  <c r="DG53" i="12" s="1"/>
  <c r="DD53" i="12"/>
  <c r="DX53" i="12"/>
  <c r="R54" i="12"/>
  <c r="AU54" i="12"/>
  <c r="AT54" i="12"/>
  <c r="BG54" i="12"/>
  <c r="BJ54" i="12" s="1"/>
  <c r="BK54" i="12" s="1"/>
  <c r="CU54" i="12"/>
  <c r="H55" i="12"/>
  <c r="R55" i="12"/>
  <c r="AH55" i="12"/>
  <c r="BJ55" i="12"/>
  <c r="BK55" i="12" s="1"/>
  <c r="CE55" i="12"/>
  <c r="DF55" i="12"/>
  <c r="DG55" i="12" s="1"/>
  <c r="DD55" i="12"/>
  <c r="DX55" i="12"/>
  <c r="R56" i="12"/>
  <c r="AU56" i="12"/>
  <c r="AT56" i="12"/>
  <c r="BG56" i="12"/>
  <c r="BJ56" i="12" s="1"/>
  <c r="BK56" i="12" s="1"/>
  <c r="CU56" i="12"/>
  <c r="H57" i="12"/>
  <c r="R57" i="12"/>
  <c r="AH57" i="12"/>
  <c r="BJ57" i="12"/>
  <c r="BK57" i="12" s="1"/>
  <c r="CE57" i="12"/>
  <c r="DF57" i="12"/>
  <c r="DG57" i="12" s="1"/>
  <c r="DD57" i="12"/>
  <c r="DX57" i="12"/>
  <c r="R58" i="12"/>
  <c r="AU58" i="12"/>
  <c r="AT58" i="12"/>
  <c r="BG58" i="12"/>
  <c r="BJ58" i="12" s="1"/>
  <c r="BK58" i="12" s="1"/>
  <c r="CU58" i="12"/>
  <c r="R61" i="12"/>
  <c r="AT61" i="12"/>
  <c r="AU61" i="12" s="1"/>
  <c r="BG61" i="12"/>
  <c r="BJ61" i="12" s="1"/>
  <c r="BK61" i="12" s="1"/>
  <c r="DG61" i="12"/>
  <c r="DP61" i="12"/>
  <c r="DQ61" i="12" s="1"/>
  <c r="DN61" i="12"/>
  <c r="K62" i="12"/>
  <c r="AT62" i="12"/>
  <c r="AU62" i="12" s="1"/>
  <c r="CB62" i="12"/>
  <c r="CH62" i="12"/>
  <c r="DQ62" i="12"/>
  <c r="EA62" i="12"/>
  <c r="G63" i="12"/>
  <c r="P63" i="12"/>
  <c r="AG63" i="12"/>
  <c r="AH63" i="12" s="1"/>
  <c r="AE63" i="12"/>
  <c r="AQ63" i="12"/>
  <c r="BJ63" i="12"/>
  <c r="BK63" i="12" s="1"/>
  <c r="BW63" i="12"/>
  <c r="CA63" i="12" s="1"/>
  <c r="CB63" i="12" s="1"/>
  <c r="DG63" i="12"/>
  <c r="DP63" i="12"/>
  <c r="DQ63" i="12" s="1"/>
  <c r="DN63" i="12"/>
  <c r="K64" i="12"/>
  <c r="AT64" i="12"/>
  <c r="AU64" i="12" s="1"/>
  <c r="CB64" i="12"/>
  <c r="CH64" i="12"/>
  <c r="DQ64" i="12"/>
  <c r="EA64" i="12"/>
  <c r="G65" i="12"/>
  <c r="P65" i="12"/>
  <c r="AG65" i="12"/>
  <c r="AH65" i="12" s="1"/>
  <c r="AE65" i="12"/>
  <c r="AQ65" i="12"/>
  <c r="AT65" i="12" s="1"/>
  <c r="AU65" i="12" s="1"/>
  <c r="BJ65" i="12"/>
  <c r="BK65" i="12" s="1"/>
  <c r="CA65" i="12"/>
  <c r="CB65" i="12" s="1"/>
  <c r="BW65" i="12"/>
  <c r="DG65" i="12"/>
  <c r="DP65" i="12"/>
  <c r="DQ65" i="12" s="1"/>
  <c r="DN65" i="12"/>
  <c r="K66" i="12"/>
  <c r="AT66" i="12"/>
  <c r="AU66" i="12" s="1"/>
  <c r="CB66" i="12"/>
  <c r="CH66" i="12"/>
  <c r="DQ66" i="12"/>
  <c r="EA66" i="12"/>
  <c r="G67" i="12"/>
  <c r="P67" i="12"/>
  <c r="AG67" i="12"/>
  <c r="AH67" i="12" s="1"/>
  <c r="AE67" i="12"/>
  <c r="AQ67" i="12"/>
  <c r="AT67" i="12" s="1"/>
  <c r="AU67" i="12" s="1"/>
  <c r="BJ67" i="12"/>
  <c r="BK67" i="12" s="1"/>
  <c r="BW67" i="12"/>
  <c r="CA67" i="12" s="1"/>
  <c r="CB67" i="12" s="1"/>
  <c r="DG67" i="12"/>
  <c r="DP67" i="12"/>
  <c r="DQ67" i="12" s="1"/>
  <c r="DN67" i="12"/>
  <c r="K68" i="12"/>
  <c r="AT68" i="12"/>
  <c r="AU68" i="12" s="1"/>
  <c r="CB68" i="12"/>
  <c r="CH68" i="12"/>
  <c r="DQ68" i="12"/>
  <c r="EA68" i="12"/>
  <c r="G69" i="12"/>
  <c r="P69" i="12"/>
  <c r="AG69" i="12"/>
  <c r="AH69" i="12" s="1"/>
  <c r="AE69" i="12"/>
  <c r="AQ69" i="12"/>
  <c r="AT69" i="12" s="1"/>
  <c r="AU69" i="12" s="1"/>
  <c r="BJ69" i="12"/>
  <c r="BK69" i="12" s="1"/>
  <c r="CA69" i="12"/>
  <c r="CB69" i="12" s="1"/>
  <c r="BW69" i="12"/>
  <c r="DG69" i="12"/>
  <c r="DP69" i="12"/>
  <c r="DQ69" i="12" s="1"/>
  <c r="DN69" i="12"/>
  <c r="K72" i="12"/>
  <c r="AT72" i="12"/>
  <c r="AU72" i="12" s="1"/>
  <c r="CB72" i="12"/>
  <c r="CH72" i="12"/>
  <c r="DQ72" i="12"/>
  <c r="EA72" i="12"/>
  <c r="G73" i="12"/>
  <c r="P73" i="12"/>
  <c r="AG73" i="12"/>
  <c r="AH73" i="12" s="1"/>
  <c r="AE73" i="12"/>
  <c r="AQ73" i="12"/>
  <c r="BJ73" i="12"/>
  <c r="BK73" i="12" s="1"/>
  <c r="BW73" i="12"/>
  <c r="CA73" i="12" s="1"/>
  <c r="CB73" i="12" s="1"/>
  <c r="G76" i="12"/>
  <c r="P76" i="12"/>
  <c r="AG76" i="12"/>
  <c r="AH76" i="12" s="1"/>
  <c r="AE76" i="12"/>
  <c r="AQ76" i="12"/>
  <c r="AT76" i="12" s="1"/>
  <c r="AU76" i="12" s="1"/>
  <c r="BJ76" i="12"/>
  <c r="BK76" i="12" s="1"/>
  <c r="BW76" i="12"/>
  <c r="CA76" i="12" s="1"/>
  <c r="CB76" i="12" s="1"/>
  <c r="H77" i="12"/>
  <c r="R77" i="12"/>
  <c r="AH77" i="12"/>
  <c r="BK77" i="12"/>
  <c r="BJ77" i="12"/>
  <c r="CE77" i="12"/>
  <c r="DF77" i="12"/>
  <c r="DG77" i="12" s="1"/>
  <c r="DD77" i="12"/>
  <c r="DX77" i="12"/>
  <c r="H79" i="12"/>
  <c r="R79" i="12"/>
  <c r="AH79" i="12"/>
  <c r="BJ79" i="12"/>
  <c r="BK79" i="12" s="1"/>
  <c r="CE79" i="12"/>
  <c r="DF79" i="12"/>
  <c r="DG79" i="12" s="1"/>
  <c r="DD79" i="12"/>
  <c r="DX79" i="12"/>
  <c r="DF81" i="12"/>
  <c r="DG81" i="12" s="1"/>
  <c r="DD81" i="12"/>
  <c r="AU84" i="12"/>
  <c r="CU87" i="12"/>
  <c r="BJ90" i="12"/>
  <c r="BK90" i="12" s="1"/>
  <c r="CU97" i="12"/>
  <c r="CU99" i="12"/>
  <c r="AU102" i="12"/>
  <c r="BK105" i="12"/>
  <c r="BJ108" i="12"/>
  <c r="BK108" i="12" s="1"/>
  <c r="BK109" i="12"/>
  <c r="AU112" i="12"/>
  <c r="EA113" i="12"/>
  <c r="CU114" i="12"/>
  <c r="CU116" i="12"/>
  <c r="H83" i="12"/>
  <c r="R83" i="12"/>
  <c r="BJ83" i="12"/>
  <c r="BK83" i="12" s="1"/>
  <c r="DX83" i="12"/>
  <c r="G84" i="12"/>
  <c r="P84" i="12"/>
  <c r="AT84" i="12"/>
  <c r="BG84" i="12"/>
  <c r="BJ84" i="12" s="1"/>
  <c r="BK84" i="12" s="1"/>
  <c r="DD84" i="12"/>
  <c r="G86" i="12"/>
  <c r="P86" i="12"/>
  <c r="AT86" i="12"/>
  <c r="AU86" i="12" s="1"/>
  <c r="BG86" i="12"/>
  <c r="BJ86" i="12" s="1"/>
  <c r="BK86" i="12" s="1"/>
  <c r="DD86" i="12"/>
  <c r="H87" i="12"/>
  <c r="R87" i="12"/>
  <c r="BJ87" i="12"/>
  <c r="BK87" i="12" s="1"/>
  <c r="DX87" i="12"/>
  <c r="G88" i="12"/>
  <c r="P88" i="12"/>
  <c r="AT88" i="12"/>
  <c r="AU88" i="12" s="1"/>
  <c r="BG88" i="12"/>
  <c r="BJ88" i="12" s="1"/>
  <c r="BK88" i="12" s="1"/>
  <c r="DD88" i="12"/>
  <c r="H89" i="12"/>
  <c r="R89" i="12"/>
  <c r="BJ89" i="12"/>
  <c r="BK89" i="12" s="1"/>
  <c r="DX89" i="12"/>
  <c r="G90" i="12"/>
  <c r="P90" i="12"/>
  <c r="AT90" i="12"/>
  <c r="AU90" i="12" s="1"/>
  <c r="BG90" i="12"/>
  <c r="DD90" i="12"/>
  <c r="H91" i="12"/>
  <c r="R91" i="12"/>
  <c r="BJ91" i="12"/>
  <c r="BK91" i="12" s="1"/>
  <c r="DX91" i="12"/>
  <c r="G92" i="12"/>
  <c r="P92" i="12"/>
  <c r="AT92" i="12"/>
  <c r="AU92" i="12" s="1"/>
  <c r="BG92" i="12"/>
  <c r="BJ92" i="12" s="1"/>
  <c r="BK92" i="12" s="1"/>
  <c r="DD92" i="12"/>
  <c r="H93" i="12"/>
  <c r="R93" i="12"/>
  <c r="BJ93" i="12"/>
  <c r="BK93" i="12" s="1"/>
  <c r="DX93" i="12"/>
  <c r="G96" i="12"/>
  <c r="P96" i="12"/>
  <c r="AT96" i="12"/>
  <c r="AU96" i="12" s="1"/>
  <c r="BG96" i="12"/>
  <c r="BJ96" i="12" s="1"/>
  <c r="BK96" i="12" s="1"/>
  <c r="DD96" i="12"/>
  <c r="H97" i="12"/>
  <c r="R97" i="12"/>
  <c r="BJ97" i="12"/>
  <c r="BK97" i="12" s="1"/>
  <c r="DX97" i="12"/>
  <c r="G98" i="12"/>
  <c r="P98" i="12"/>
  <c r="AT98" i="12"/>
  <c r="AU98" i="12" s="1"/>
  <c r="BG98" i="12"/>
  <c r="BJ98" i="12" s="1"/>
  <c r="BK98" i="12" s="1"/>
  <c r="DD98" i="12"/>
  <c r="H99" i="12"/>
  <c r="R99" i="12"/>
  <c r="BJ99" i="12"/>
  <c r="BK99" i="12" s="1"/>
  <c r="DX99" i="12"/>
  <c r="G100" i="12"/>
  <c r="P100" i="12"/>
  <c r="AT100" i="12"/>
  <c r="AU100" i="12" s="1"/>
  <c r="BG100" i="12"/>
  <c r="BJ100" i="12" s="1"/>
  <c r="BK100" i="12" s="1"/>
  <c r="DD100" i="12"/>
  <c r="H101" i="12"/>
  <c r="R101" i="12"/>
  <c r="BJ101" i="12"/>
  <c r="BK101" i="12" s="1"/>
  <c r="DX101" i="12"/>
  <c r="G102" i="12"/>
  <c r="P102" i="12"/>
  <c r="AT102" i="12"/>
  <c r="BG102" i="12"/>
  <c r="BJ102" i="12" s="1"/>
  <c r="BK102" i="12" s="1"/>
  <c r="DD102" i="12"/>
  <c r="H103" i="12"/>
  <c r="R103" i="12"/>
  <c r="BJ103" i="12"/>
  <c r="BK103" i="12" s="1"/>
  <c r="DX103" i="12"/>
  <c r="G104" i="12"/>
  <c r="P104" i="12"/>
  <c r="AT104" i="12"/>
  <c r="AU104" i="12" s="1"/>
  <c r="BG104" i="12"/>
  <c r="DD104" i="12"/>
  <c r="H105" i="12"/>
  <c r="R105" i="12"/>
  <c r="BJ105" i="12"/>
  <c r="DX105" i="12"/>
  <c r="G106" i="12"/>
  <c r="P106" i="12"/>
  <c r="AT106" i="12"/>
  <c r="AU106" i="12" s="1"/>
  <c r="BG106" i="12"/>
  <c r="BJ106" i="12" s="1"/>
  <c r="BK106" i="12" s="1"/>
  <c r="DD106" i="12"/>
  <c r="H107" i="12"/>
  <c r="R107" i="12"/>
  <c r="BJ107" i="12"/>
  <c r="BK107" i="12" s="1"/>
  <c r="DX107" i="12"/>
  <c r="G108" i="12"/>
  <c r="P108" i="12"/>
  <c r="AT108" i="12"/>
  <c r="AU108" i="12" s="1"/>
  <c r="BG108" i="12"/>
  <c r="DD108" i="12"/>
  <c r="H109" i="12"/>
  <c r="R109" i="12"/>
  <c r="BJ109" i="12"/>
  <c r="DX109" i="12"/>
  <c r="H111" i="12"/>
  <c r="R111" i="12"/>
  <c r="BJ111" i="12"/>
  <c r="BK111" i="12" s="1"/>
  <c r="DX111" i="12"/>
  <c r="G112" i="12"/>
  <c r="P112" i="12"/>
  <c r="AT112" i="12"/>
  <c r="BG112" i="12"/>
  <c r="BJ112" i="12" s="1"/>
  <c r="BK112" i="12" s="1"/>
  <c r="DD112" i="12"/>
  <c r="H113" i="12"/>
  <c r="U113" i="12"/>
  <c r="V113" i="12" s="1"/>
  <c r="AT113" i="12"/>
  <c r="AU113" i="12" s="1"/>
  <c r="H114" i="12"/>
  <c r="R114" i="12"/>
  <c r="BJ114" i="12"/>
  <c r="BK114" i="12" s="1"/>
  <c r="DX114" i="12"/>
  <c r="G115" i="12"/>
  <c r="P115" i="12"/>
  <c r="AT115" i="12"/>
  <c r="AU115" i="12" s="1"/>
  <c r="BG115" i="12"/>
  <c r="BJ115" i="12" s="1"/>
  <c r="BK115" i="12" s="1"/>
  <c r="DD115" i="12"/>
  <c r="H116" i="12"/>
  <c r="R116" i="12"/>
  <c r="BJ116" i="12"/>
  <c r="BK116" i="12" s="1"/>
  <c r="DX116" i="12"/>
  <c r="K118" i="12"/>
  <c r="EA118" i="12"/>
  <c r="G119" i="12"/>
  <c r="P119" i="12"/>
  <c r="AG119" i="12"/>
  <c r="AH119" i="12" s="1"/>
  <c r="AE119" i="12"/>
  <c r="AQ119" i="12"/>
  <c r="CA119" i="12"/>
  <c r="CB119" i="12" s="1"/>
  <c r="BW119" i="12"/>
  <c r="DD119" i="12"/>
  <c r="DF120" i="12"/>
  <c r="DG120" i="12" s="1"/>
  <c r="DD120" i="12"/>
  <c r="K121" i="12"/>
  <c r="DF121" i="12"/>
  <c r="DG121" i="12" s="1"/>
  <c r="DD121" i="12"/>
  <c r="K122" i="12"/>
  <c r="DF122" i="12"/>
  <c r="DG122" i="12" s="1"/>
  <c r="DD122" i="12"/>
  <c r="K123" i="12"/>
  <c r="DF123" i="12"/>
  <c r="DG123" i="12" s="1"/>
  <c r="DD123" i="12"/>
  <c r="G126" i="12"/>
  <c r="P126" i="12"/>
  <c r="AG126" i="12"/>
  <c r="AH126" i="12" s="1"/>
  <c r="AE126" i="12"/>
  <c r="AQ126" i="12"/>
  <c r="CA126" i="12"/>
  <c r="CB126" i="12" s="1"/>
  <c r="BW126" i="12"/>
  <c r="DP126" i="12"/>
  <c r="DQ126" i="12" s="1"/>
  <c r="DN126" i="12"/>
  <c r="DV126" i="12"/>
  <c r="K127" i="12"/>
  <c r="CB127" i="12"/>
  <c r="EA127" i="12"/>
  <c r="K129" i="12"/>
  <c r="CB129" i="12"/>
  <c r="EA129" i="12"/>
  <c r="AG132" i="12"/>
  <c r="AH132" i="12" s="1"/>
  <c r="AE132" i="12"/>
  <c r="CA132" i="12"/>
  <c r="CB132" i="12" s="1"/>
  <c r="BW132" i="12"/>
  <c r="G134" i="12"/>
  <c r="P134" i="12"/>
  <c r="AG134" i="12"/>
  <c r="AH134" i="12" s="1"/>
  <c r="AE134" i="12"/>
  <c r="AQ134" i="12"/>
  <c r="BW134" i="12"/>
  <c r="CA134" i="12" s="1"/>
  <c r="CB134" i="12" s="1"/>
  <c r="DP134" i="12"/>
  <c r="DQ134" i="12" s="1"/>
  <c r="DN134" i="12"/>
  <c r="DV134" i="12"/>
  <c r="AG135" i="12"/>
  <c r="AH135" i="12" s="1"/>
  <c r="AE135" i="12"/>
  <c r="CA135" i="12"/>
  <c r="CB135" i="12" s="1"/>
  <c r="BW135" i="12"/>
  <c r="DF136" i="12"/>
  <c r="DG136" i="12" s="1"/>
  <c r="DD136" i="12"/>
  <c r="DP137" i="12"/>
  <c r="DQ137" i="12" s="1"/>
  <c r="DN137" i="12"/>
  <c r="K138" i="12"/>
  <c r="CB138" i="12"/>
  <c r="EA138" i="12"/>
  <c r="G139" i="12"/>
  <c r="P139" i="12"/>
  <c r="AG139" i="12"/>
  <c r="AH139" i="12" s="1"/>
  <c r="AE139" i="12"/>
  <c r="AQ139" i="12"/>
  <c r="BW139" i="12"/>
  <c r="CA139" i="12" s="1"/>
  <c r="CB139" i="12" s="1"/>
  <c r="DD139" i="12"/>
  <c r="DF140" i="12"/>
  <c r="DG140" i="12" s="1"/>
  <c r="DD140" i="12"/>
  <c r="DP141" i="12"/>
  <c r="DQ141" i="12" s="1"/>
  <c r="DN141" i="12"/>
  <c r="K142" i="12"/>
  <c r="CB142" i="12"/>
  <c r="EA142" i="12"/>
  <c r="J148" i="12"/>
  <c r="K148" i="12" s="1"/>
  <c r="H148" i="12"/>
  <c r="AG148" i="12"/>
  <c r="AH148" i="12" s="1"/>
  <c r="AE148" i="12"/>
  <c r="J149" i="12"/>
  <c r="K149" i="12" s="1"/>
  <c r="H149" i="12"/>
  <c r="AG149" i="12"/>
  <c r="AH149" i="12" s="1"/>
  <c r="AE149" i="12"/>
  <c r="DF151" i="12"/>
  <c r="DG151" i="12" s="1"/>
  <c r="DD151" i="12"/>
  <c r="DF153" i="12"/>
  <c r="DG153" i="12" s="1"/>
  <c r="DD153" i="12"/>
  <c r="DP154" i="12"/>
  <c r="DQ154" i="12" s="1"/>
  <c r="DN154" i="12"/>
  <c r="K155" i="12"/>
  <c r="CB155" i="12"/>
  <c r="EA155" i="12"/>
  <c r="G156" i="12"/>
  <c r="P156" i="12"/>
  <c r="AG156" i="12"/>
  <c r="AH156" i="12" s="1"/>
  <c r="AE156" i="12"/>
  <c r="AQ156" i="12"/>
  <c r="CA156" i="12"/>
  <c r="CB156" i="12" s="1"/>
  <c r="BW156" i="12"/>
  <c r="DD156" i="12"/>
  <c r="DF157" i="12"/>
  <c r="DG157" i="12" s="1"/>
  <c r="DD157" i="12"/>
  <c r="DF159" i="12"/>
  <c r="DG159" i="12" s="1"/>
  <c r="DD159" i="12"/>
  <c r="DP160" i="12"/>
  <c r="DQ160" i="12" s="1"/>
  <c r="DN160" i="12"/>
  <c r="G163" i="12"/>
  <c r="P163" i="12"/>
  <c r="AG163" i="12"/>
  <c r="AH163" i="12" s="1"/>
  <c r="AE163" i="12"/>
  <c r="AQ163" i="12"/>
  <c r="BW163" i="12"/>
  <c r="CA163" i="12" s="1"/>
  <c r="CB163" i="12" s="1"/>
  <c r="DP163" i="12"/>
  <c r="DQ163" i="12" s="1"/>
  <c r="DN163" i="12"/>
  <c r="DV163" i="12"/>
  <c r="K164" i="12"/>
  <c r="CB164" i="12"/>
  <c r="EA164" i="12"/>
  <c r="K166" i="12"/>
  <c r="EA166" i="12"/>
  <c r="K168" i="12"/>
  <c r="CB168" i="12"/>
  <c r="EA168" i="12"/>
  <c r="G169" i="12"/>
  <c r="P169" i="12"/>
  <c r="AG169" i="12"/>
  <c r="AH169" i="12" s="1"/>
  <c r="AE169" i="12"/>
  <c r="AQ169" i="12"/>
  <c r="CA169" i="12"/>
  <c r="CB169" i="12" s="1"/>
  <c r="BW169" i="12"/>
  <c r="DP169" i="12"/>
  <c r="DQ169" i="12" s="1"/>
  <c r="DN169" i="12"/>
  <c r="DV169" i="12"/>
  <c r="K170" i="12"/>
  <c r="V170" i="12"/>
  <c r="U170" i="12"/>
  <c r="DF171" i="12"/>
  <c r="DG171" i="12" s="1"/>
  <c r="DD171" i="12"/>
  <c r="DF173" i="12"/>
  <c r="DG173" i="12" s="1"/>
  <c r="DD173" i="12"/>
  <c r="DF175" i="12"/>
  <c r="DG175" i="12" s="1"/>
  <c r="DD175" i="12"/>
  <c r="DF177" i="12"/>
  <c r="DG177" i="12" s="1"/>
  <c r="DD177" i="12"/>
  <c r="DP178" i="12"/>
  <c r="DQ178" i="12" s="1"/>
  <c r="DN178" i="12"/>
  <c r="K179" i="12"/>
  <c r="V179" i="12"/>
  <c r="U179" i="12"/>
  <c r="DP179" i="12"/>
  <c r="DQ179" i="12" s="1"/>
  <c r="DN179" i="12"/>
  <c r="DF182" i="12"/>
  <c r="DG182" i="12" s="1"/>
  <c r="DD182" i="12"/>
  <c r="G184" i="12"/>
  <c r="P184" i="12"/>
  <c r="AG184" i="12"/>
  <c r="AH184" i="12" s="1"/>
  <c r="AE184" i="12"/>
  <c r="AQ184" i="12"/>
  <c r="CA184" i="12"/>
  <c r="CB184" i="12" s="1"/>
  <c r="BW184" i="12"/>
  <c r="DP184" i="12"/>
  <c r="DQ184" i="12" s="1"/>
  <c r="DN184" i="12"/>
  <c r="DV184" i="12"/>
  <c r="DF187" i="12"/>
  <c r="DG187" i="12" s="1"/>
  <c r="DD187" i="12"/>
  <c r="DF189" i="12"/>
  <c r="DG189" i="12" s="1"/>
  <c r="DD189" i="12"/>
  <c r="DF191" i="12"/>
  <c r="DG191" i="12" s="1"/>
  <c r="DD191" i="12"/>
  <c r="DF193" i="12"/>
  <c r="DG193" i="12" s="1"/>
  <c r="DD193" i="12"/>
  <c r="DF195" i="12"/>
  <c r="DG195" i="12" s="1"/>
  <c r="DD195" i="12"/>
  <c r="EA197" i="12"/>
  <c r="G198" i="12"/>
  <c r="P198" i="12"/>
  <c r="AG198" i="12"/>
  <c r="AH198" i="12" s="1"/>
  <c r="AE198" i="12"/>
  <c r="AQ198" i="12"/>
  <c r="CA198" i="12"/>
  <c r="CB198" i="12" s="1"/>
  <c r="BW198" i="12"/>
  <c r="DP198" i="12"/>
  <c r="DQ198" i="12" s="1"/>
  <c r="DN198" i="12"/>
  <c r="DV198" i="12"/>
  <c r="BQ202" i="12"/>
  <c r="U16" i="13"/>
  <c r="H16" i="13"/>
  <c r="V263" i="13"/>
  <c r="W16" i="13"/>
  <c r="U20" i="13"/>
  <c r="H20" i="13"/>
  <c r="W20" i="13"/>
  <c r="AM22" i="13"/>
  <c r="Y22" i="13"/>
  <c r="AK22" i="13" s="1"/>
  <c r="AM24" i="13"/>
  <c r="Y24" i="13"/>
  <c r="AK24" i="13" s="1"/>
  <c r="AM26" i="13"/>
  <c r="Y26" i="13"/>
  <c r="AK26" i="13" s="1"/>
  <c r="AM28" i="13"/>
  <c r="Y28" i="13"/>
  <c r="AK28" i="13" s="1"/>
  <c r="AM30" i="13"/>
  <c r="Y30" i="13"/>
  <c r="AK30" i="13" s="1"/>
  <c r="AM37" i="13"/>
  <c r="Y37" i="13"/>
  <c r="AK37" i="13" s="1"/>
  <c r="AM39" i="13"/>
  <c r="Y39" i="13"/>
  <c r="AK39" i="13" s="1"/>
  <c r="U41" i="13"/>
  <c r="H41" i="13"/>
  <c r="W41" i="13"/>
  <c r="U43" i="13"/>
  <c r="H43" i="13"/>
  <c r="W43" i="13"/>
  <c r="AM45" i="13"/>
  <c r="Y45" i="13"/>
  <c r="AK45" i="13" s="1"/>
  <c r="AM49" i="13"/>
  <c r="Y49" i="13"/>
  <c r="AK49" i="13" s="1"/>
  <c r="AM51" i="13"/>
  <c r="Y51" i="13"/>
  <c r="AK51" i="13" s="1"/>
  <c r="AM52" i="13"/>
  <c r="Y52" i="13"/>
  <c r="AK52" i="13" s="1"/>
  <c r="AM53" i="13"/>
  <c r="Y53" i="13"/>
  <c r="AK53" i="13" s="1"/>
  <c r="AM55" i="13"/>
  <c r="Y55" i="13"/>
  <c r="AK55" i="13" s="1"/>
  <c r="AM57" i="13"/>
  <c r="Y57" i="13"/>
  <c r="AK57" i="13" s="1"/>
  <c r="AM59" i="13"/>
  <c r="Y59" i="13"/>
  <c r="AK59" i="13" s="1"/>
  <c r="U61" i="13"/>
  <c r="H61" i="13"/>
  <c r="W61" i="13"/>
  <c r="U63" i="13"/>
  <c r="H63" i="13"/>
  <c r="W63" i="13"/>
  <c r="U70" i="13"/>
  <c r="H70" i="13"/>
  <c r="AM88" i="13"/>
  <c r="Y88" i="13"/>
  <c r="AK88" i="13" s="1"/>
  <c r="AM90" i="13"/>
  <c r="Y90" i="13"/>
  <c r="AK90" i="13" s="1"/>
  <c r="AM92" i="13"/>
  <c r="Y92" i="13"/>
  <c r="AK92" i="13" s="1"/>
  <c r="AM94" i="13"/>
  <c r="Y94" i="13"/>
  <c r="AK94" i="13" s="1"/>
  <c r="AM98" i="13"/>
  <c r="Y98" i="13"/>
  <c r="AK98" i="13" s="1"/>
  <c r="AM99" i="13"/>
  <c r="Y99" i="13"/>
  <c r="AK99" i="13" s="1"/>
  <c r="AM100" i="13"/>
  <c r="Y100" i="13"/>
  <c r="AK100" i="13" s="1"/>
  <c r="AM101" i="13"/>
  <c r="Y101" i="13"/>
  <c r="AK101" i="13" s="1"/>
  <c r="AM102" i="13"/>
  <c r="Y102" i="13"/>
  <c r="AK102" i="13" s="1"/>
  <c r="AM103" i="13"/>
  <c r="Y103" i="13"/>
  <c r="AK103" i="13" s="1"/>
  <c r="U105" i="13"/>
  <c r="H105" i="13"/>
  <c r="W105" i="13"/>
  <c r="U111" i="13"/>
  <c r="H111" i="13"/>
  <c r="U117" i="13"/>
  <c r="H117" i="13"/>
  <c r="W117" i="13"/>
  <c r="AM119" i="13"/>
  <c r="Y119" i="13"/>
  <c r="AK119" i="13" s="1"/>
  <c r="AM121" i="13"/>
  <c r="Y121" i="13"/>
  <c r="AK121" i="13" s="1"/>
  <c r="AM123" i="13"/>
  <c r="Y123" i="13"/>
  <c r="AK123" i="13" s="1"/>
  <c r="U126" i="13"/>
  <c r="H126" i="13"/>
  <c r="U130" i="13"/>
  <c r="H130" i="13"/>
  <c r="W130" i="13"/>
  <c r="U132" i="13"/>
  <c r="H132" i="13"/>
  <c r="W132" i="13"/>
  <c r="U134" i="13"/>
  <c r="H134" i="13"/>
  <c r="U136" i="13"/>
  <c r="H136" i="13"/>
  <c r="W136" i="13"/>
  <c r="U138" i="13"/>
  <c r="H138" i="13"/>
  <c r="U140" i="13"/>
  <c r="H140" i="13"/>
  <c r="U142" i="13"/>
  <c r="H142" i="13"/>
  <c r="AM145" i="13"/>
  <c r="Y145" i="13"/>
  <c r="AK145" i="13" s="1"/>
  <c r="AM147" i="13"/>
  <c r="Y147" i="13"/>
  <c r="AK147" i="13" s="1"/>
  <c r="AM149" i="13"/>
  <c r="Y149" i="13"/>
  <c r="AK149" i="13" s="1"/>
  <c r="U152" i="13"/>
  <c r="H152" i="13"/>
  <c r="W152" i="13"/>
  <c r="U154" i="13"/>
  <c r="H154" i="13"/>
  <c r="W154" i="13"/>
  <c r="U156" i="13"/>
  <c r="H156" i="13"/>
  <c r="W156" i="13"/>
  <c r="U158" i="13"/>
  <c r="H158" i="13"/>
  <c r="W158" i="13"/>
  <c r="AM160" i="13"/>
  <c r="Y160" i="13"/>
  <c r="AK160" i="13" s="1"/>
  <c r="AM161" i="13"/>
  <c r="Y161" i="13"/>
  <c r="AK161" i="13" s="1"/>
  <c r="AM162" i="13"/>
  <c r="Y162" i="13"/>
  <c r="AK162" i="13" s="1"/>
  <c r="AM163" i="13"/>
  <c r="Y163" i="13"/>
  <c r="AK163" i="13" s="1"/>
  <c r="AM164" i="13"/>
  <c r="Y164" i="13"/>
  <c r="AK164" i="13" s="1"/>
  <c r="AM165" i="13"/>
  <c r="Y165" i="13"/>
  <c r="AK165" i="13" s="1"/>
  <c r="AM166" i="13"/>
  <c r="Y166" i="13"/>
  <c r="AK166" i="13" s="1"/>
  <c r="AM167" i="13"/>
  <c r="Y167" i="13"/>
  <c r="AK167" i="13" s="1"/>
  <c r="AM168" i="13"/>
  <c r="Y168" i="13"/>
  <c r="AK168" i="13" s="1"/>
  <c r="AM169" i="13"/>
  <c r="Y169" i="13"/>
  <c r="AK169" i="13" s="1"/>
  <c r="AM170" i="13"/>
  <c r="Y170" i="13"/>
  <c r="AK170" i="13" s="1"/>
  <c r="AM171" i="13"/>
  <c r="Y171" i="13"/>
  <c r="AK171" i="13" s="1"/>
  <c r="AM177" i="13"/>
  <c r="Y177" i="13"/>
  <c r="AK177" i="13" s="1"/>
  <c r="AM179" i="13"/>
  <c r="Y179" i="13"/>
  <c r="AK179" i="13" s="1"/>
  <c r="AM181" i="13"/>
  <c r="Y181" i="13"/>
  <c r="AK181" i="13" s="1"/>
  <c r="AM183" i="13"/>
  <c r="Y183" i="13"/>
  <c r="AK183" i="13" s="1"/>
  <c r="AM184" i="13"/>
  <c r="Y184" i="13"/>
  <c r="AK184" i="13" s="1"/>
  <c r="AM185" i="13"/>
  <c r="Y185" i="13"/>
  <c r="AK185" i="13" s="1"/>
  <c r="AM186" i="13"/>
  <c r="Y186" i="13"/>
  <c r="AK186" i="13" s="1"/>
  <c r="AM187" i="13"/>
  <c r="Y187" i="13"/>
  <c r="AK187" i="13" s="1"/>
  <c r="AM189" i="13"/>
  <c r="Y189" i="13"/>
  <c r="AK189" i="13" s="1"/>
  <c r="AM191" i="13"/>
  <c r="Y191" i="13"/>
  <c r="AK191" i="13" s="1"/>
  <c r="AM193" i="13"/>
  <c r="Y193" i="13"/>
  <c r="AK193" i="13" s="1"/>
  <c r="AM199" i="13"/>
  <c r="Y199" i="13"/>
  <c r="AK199" i="13" s="1"/>
  <c r="AM203" i="13"/>
  <c r="Y203" i="13"/>
  <c r="AK203" i="13" s="1"/>
  <c r="AM206" i="13"/>
  <c r="Y206" i="13"/>
  <c r="AK206" i="13" s="1"/>
  <c r="AM208" i="13"/>
  <c r="Y208" i="13"/>
  <c r="AK208" i="13" s="1"/>
  <c r="AM212" i="13"/>
  <c r="Y212" i="13"/>
  <c r="AK212" i="13" s="1"/>
  <c r="AM213" i="13"/>
  <c r="Y213" i="13"/>
  <c r="AK213" i="13" s="1"/>
  <c r="AM214" i="13"/>
  <c r="Y214" i="13"/>
  <c r="AK214" i="13" s="1"/>
  <c r="AM216" i="13"/>
  <c r="Y216" i="13"/>
  <c r="AK216" i="13" s="1"/>
  <c r="AM218" i="13"/>
  <c r="Y218" i="13"/>
  <c r="AK218" i="13" s="1"/>
  <c r="AM220" i="13"/>
  <c r="Y220" i="13"/>
  <c r="AK220" i="13" s="1"/>
  <c r="AM224" i="13"/>
  <c r="Y224" i="13"/>
  <c r="AK224" i="13" s="1"/>
  <c r="U226" i="13"/>
  <c r="H226" i="13"/>
  <c r="AM228" i="13"/>
  <c r="Y228" i="13"/>
  <c r="AK228" i="13" s="1"/>
  <c r="AM229" i="13"/>
  <c r="Y229" i="13"/>
  <c r="AK229" i="13" s="1"/>
  <c r="AM231" i="13"/>
  <c r="Y231" i="13"/>
  <c r="AK231" i="13" s="1"/>
  <c r="AM235" i="13"/>
  <c r="Y235" i="13"/>
  <c r="AK235" i="13" s="1"/>
  <c r="AM237" i="13"/>
  <c r="Y237" i="13"/>
  <c r="AK237" i="13" s="1"/>
  <c r="AM240" i="13"/>
  <c r="Y240" i="13"/>
  <c r="AK240" i="13" s="1"/>
  <c r="AM244" i="13"/>
  <c r="Y244" i="13"/>
  <c r="AK244" i="13" s="1"/>
  <c r="U246" i="13"/>
  <c r="H246" i="13"/>
  <c r="AM248" i="13"/>
  <c r="Y248" i="13"/>
  <c r="AK248" i="13" s="1"/>
  <c r="AM250" i="13"/>
  <c r="Y250" i="13"/>
  <c r="AK250" i="13" s="1"/>
  <c r="AM252" i="13"/>
  <c r="Y252" i="13"/>
  <c r="AK252" i="13" s="1"/>
  <c r="AM254" i="13"/>
  <c r="Y254" i="13"/>
  <c r="AK254" i="13" s="1"/>
  <c r="AM256" i="13"/>
  <c r="Y256" i="13"/>
  <c r="AK256" i="13" s="1"/>
  <c r="AM258" i="13"/>
  <c r="Y258" i="13"/>
  <c r="AK258" i="13" s="1"/>
  <c r="AM260" i="13"/>
  <c r="Y260" i="13"/>
  <c r="AK260" i="13" s="1"/>
  <c r="AM262" i="13"/>
  <c r="Y262" i="13"/>
  <c r="AK262" i="13" s="1"/>
  <c r="G263" i="13"/>
  <c r="U16" i="14"/>
  <c r="H16" i="14"/>
  <c r="G263" i="14"/>
  <c r="U22" i="14"/>
  <c r="H22" i="14"/>
  <c r="U26" i="14"/>
  <c r="H26" i="14"/>
  <c r="Y28" i="14"/>
  <c r="U30" i="14"/>
  <c r="H30" i="14"/>
  <c r="U37" i="14"/>
  <c r="H37" i="14"/>
  <c r="U41" i="14"/>
  <c r="H41" i="14"/>
  <c r="U45" i="14"/>
  <c r="H45" i="14"/>
  <c r="U51" i="14"/>
  <c r="H51" i="14"/>
  <c r="U57" i="14"/>
  <c r="H57" i="14"/>
  <c r="Y59" i="14"/>
  <c r="U61" i="14"/>
  <c r="H61" i="14"/>
  <c r="U86" i="14"/>
  <c r="H86" i="14"/>
  <c r="U90" i="14"/>
  <c r="H90" i="14"/>
  <c r="U94" i="14"/>
  <c r="H94" i="14"/>
  <c r="U98" i="14"/>
  <c r="H98" i="14"/>
  <c r="AT112" i="11"/>
  <c r="AT113" i="11"/>
  <c r="AT114" i="11"/>
  <c r="AT115" i="11"/>
  <c r="AT116" i="11"/>
  <c r="AT117" i="11"/>
  <c r="AT127" i="11"/>
  <c r="AT128" i="11"/>
  <c r="AT132" i="11"/>
  <c r="AT133" i="11"/>
  <c r="AT134" i="11"/>
  <c r="AT135" i="11"/>
  <c r="AT136" i="11"/>
  <c r="AT138" i="11"/>
  <c r="AT139" i="11"/>
  <c r="AT140" i="11"/>
  <c r="AT141" i="11"/>
  <c r="AT142" i="11"/>
  <c r="AT143" i="11"/>
  <c r="AT144" i="11"/>
  <c r="AT145" i="11"/>
  <c r="AT146" i="11"/>
  <c r="AT151" i="11"/>
  <c r="AT152" i="11"/>
  <c r="AT153" i="11"/>
  <c r="AT163" i="11"/>
  <c r="AT164" i="11"/>
  <c r="AT165" i="11"/>
  <c r="AT166" i="11"/>
  <c r="AT171" i="11"/>
  <c r="AT178" i="11"/>
  <c r="AT179" i="11"/>
  <c r="AT180" i="11"/>
  <c r="AT181" i="11"/>
  <c r="AT182" i="11"/>
  <c r="AT183" i="11"/>
  <c r="AT184" i="11"/>
  <c r="AT191" i="11"/>
  <c r="AT192" i="11"/>
  <c r="AT194" i="11"/>
  <c r="AT195" i="11"/>
  <c r="AT196" i="11"/>
  <c r="AT197" i="11"/>
  <c r="AT198" i="11"/>
  <c r="AT199" i="11"/>
  <c r="AT200" i="11"/>
  <c r="AT201" i="11"/>
  <c r="AT202" i="11"/>
  <c r="AT203" i="11"/>
  <c r="AT204" i="11"/>
  <c r="G5" i="12"/>
  <c r="I200" i="12"/>
  <c r="K5" i="12"/>
  <c r="P5" i="12"/>
  <c r="P200" i="12" s="1"/>
  <c r="AB200" i="12"/>
  <c r="AF200" i="12"/>
  <c r="AH5" i="12"/>
  <c r="AN200" i="12"/>
  <c r="AT5" i="12"/>
  <c r="AZ200" i="12"/>
  <c r="BN5" i="12"/>
  <c r="BN200" i="12" s="1"/>
  <c r="BX200" i="12"/>
  <c r="CB5" i="12"/>
  <c r="CL200" i="12"/>
  <c r="DK200" i="12"/>
  <c r="DQ5" i="12"/>
  <c r="DY200" i="12"/>
  <c r="EA5" i="12"/>
  <c r="G8" i="12"/>
  <c r="P8" i="12"/>
  <c r="H9" i="12"/>
  <c r="H11" i="12"/>
  <c r="DX11" i="12"/>
  <c r="G12" i="12"/>
  <c r="P12" i="12"/>
  <c r="H13" i="12"/>
  <c r="DX13" i="12"/>
  <c r="G14" i="12"/>
  <c r="P14" i="12"/>
  <c r="H15" i="12"/>
  <c r="DX15" i="12"/>
  <c r="G16" i="12"/>
  <c r="P16" i="12"/>
  <c r="H17" i="12"/>
  <c r="DX17" i="12"/>
  <c r="G18" i="12"/>
  <c r="P18" i="12"/>
  <c r="H19" i="12"/>
  <c r="DX19" i="12"/>
  <c r="G21" i="12"/>
  <c r="P21" i="12"/>
  <c r="H24" i="12"/>
  <c r="DX24" i="12"/>
  <c r="G25" i="12"/>
  <c r="P25" i="12"/>
  <c r="H26" i="12"/>
  <c r="DX26" i="12"/>
  <c r="G27" i="12"/>
  <c r="P27" i="12"/>
  <c r="H29" i="12"/>
  <c r="DX29" i="12"/>
  <c r="G30" i="12"/>
  <c r="P30" i="12"/>
  <c r="H31" i="12"/>
  <c r="DX31" i="12"/>
  <c r="G33" i="12"/>
  <c r="P33" i="12"/>
  <c r="H34" i="12"/>
  <c r="DX34" i="12"/>
  <c r="G36" i="12"/>
  <c r="P36" i="12"/>
  <c r="H37" i="12"/>
  <c r="DX37" i="12"/>
  <c r="G38" i="12"/>
  <c r="P38" i="12"/>
  <c r="H39" i="12"/>
  <c r="H40" i="12"/>
  <c r="DX40" i="12"/>
  <c r="G41" i="12"/>
  <c r="P41" i="12"/>
  <c r="H42" i="12"/>
  <c r="DX42" i="12"/>
  <c r="G43" i="12"/>
  <c r="P43" i="12"/>
  <c r="H44" i="12"/>
  <c r="DX44" i="12"/>
  <c r="G45" i="12"/>
  <c r="P45" i="12"/>
  <c r="H47" i="12"/>
  <c r="DX47" i="12"/>
  <c r="G48" i="12"/>
  <c r="P48" i="12"/>
  <c r="H49" i="12"/>
  <c r="DX49" i="12"/>
  <c r="G50" i="12"/>
  <c r="P50" i="12"/>
  <c r="G53" i="12"/>
  <c r="P53" i="12"/>
  <c r="H54" i="12"/>
  <c r="DX54" i="12"/>
  <c r="G55" i="12"/>
  <c r="P55" i="12"/>
  <c r="H56" i="12"/>
  <c r="DX56" i="12"/>
  <c r="G57" i="12"/>
  <c r="P57" i="12"/>
  <c r="H58" i="12"/>
  <c r="DX58" i="12"/>
  <c r="H61" i="12"/>
  <c r="DX61" i="12"/>
  <c r="G62" i="12"/>
  <c r="P62" i="12"/>
  <c r="H63" i="12"/>
  <c r="DX63" i="12"/>
  <c r="G64" i="12"/>
  <c r="P64" i="12"/>
  <c r="H65" i="12"/>
  <c r="DX65" i="12"/>
  <c r="G66" i="12"/>
  <c r="P66" i="12"/>
  <c r="H67" i="12"/>
  <c r="DX67" i="12"/>
  <c r="G68" i="12"/>
  <c r="P68" i="12"/>
  <c r="H69" i="12"/>
  <c r="DX69" i="12"/>
  <c r="G72" i="12"/>
  <c r="P72" i="12"/>
  <c r="H73" i="12"/>
  <c r="DX73" i="12"/>
  <c r="H76" i="12"/>
  <c r="DX76" i="12"/>
  <c r="G77" i="12"/>
  <c r="P77" i="12"/>
  <c r="G79" i="12"/>
  <c r="P79" i="12"/>
  <c r="H80" i="12"/>
  <c r="DX80" i="12"/>
  <c r="G81" i="12"/>
  <c r="P81" i="12"/>
  <c r="G83" i="12"/>
  <c r="P83" i="12"/>
  <c r="DD83" i="12"/>
  <c r="H84" i="12"/>
  <c r="AE84" i="12"/>
  <c r="BW84" i="12"/>
  <c r="CA84" i="12" s="1"/>
  <c r="CB84" i="12" s="1"/>
  <c r="DN84" i="12"/>
  <c r="DX84" i="12"/>
  <c r="H86" i="12"/>
  <c r="AE86" i="12"/>
  <c r="BW86" i="12"/>
  <c r="CA86" i="12" s="1"/>
  <c r="CB86" i="12" s="1"/>
  <c r="DN86" i="12"/>
  <c r="DX86" i="12"/>
  <c r="G87" i="12"/>
  <c r="P87" i="12"/>
  <c r="DD87" i="12"/>
  <c r="H88" i="12"/>
  <c r="AE88" i="12"/>
  <c r="BW88" i="12"/>
  <c r="CA88" i="12" s="1"/>
  <c r="CB88" i="12" s="1"/>
  <c r="DN88" i="12"/>
  <c r="DX88" i="12"/>
  <c r="G89" i="12"/>
  <c r="P89" i="12"/>
  <c r="DD89" i="12"/>
  <c r="H90" i="12"/>
  <c r="AE90" i="12"/>
  <c r="BW90" i="12"/>
  <c r="CA90" i="12" s="1"/>
  <c r="CB90" i="12" s="1"/>
  <c r="DN90" i="12"/>
  <c r="DX90" i="12"/>
  <c r="G91" i="12"/>
  <c r="P91" i="12"/>
  <c r="DD91" i="12"/>
  <c r="H92" i="12"/>
  <c r="AE92" i="12"/>
  <c r="BW92" i="12"/>
  <c r="CA92" i="12" s="1"/>
  <c r="CB92" i="12" s="1"/>
  <c r="DN92" i="12"/>
  <c r="DX92" i="12"/>
  <c r="G93" i="12"/>
  <c r="P93" i="12"/>
  <c r="DD93" i="12"/>
  <c r="H96" i="12"/>
  <c r="AE96" i="12"/>
  <c r="BW96" i="12"/>
  <c r="CA96" i="12" s="1"/>
  <c r="CB96" i="12" s="1"/>
  <c r="DN96" i="12"/>
  <c r="DX96" i="12"/>
  <c r="G97" i="12"/>
  <c r="P97" i="12"/>
  <c r="DD97" i="12"/>
  <c r="H98" i="12"/>
  <c r="AE98" i="12"/>
  <c r="BW98" i="12"/>
  <c r="CA98" i="12" s="1"/>
  <c r="CB98" i="12" s="1"/>
  <c r="DN98" i="12"/>
  <c r="DX98" i="12"/>
  <c r="G99" i="12"/>
  <c r="P99" i="12"/>
  <c r="DD99" i="12"/>
  <c r="H100" i="12"/>
  <c r="AE100" i="12"/>
  <c r="BW100" i="12"/>
  <c r="CA100" i="12" s="1"/>
  <c r="CB100" i="12" s="1"/>
  <c r="DN100" i="12"/>
  <c r="DX100" i="12"/>
  <c r="G101" i="12"/>
  <c r="P101" i="12"/>
  <c r="DD101" i="12"/>
  <c r="H102" i="12"/>
  <c r="AE102" i="12"/>
  <c r="BW102" i="12"/>
  <c r="CA102" i="12" s="1"/>
  <c r="CB102" i="12" s="1"/>
  <c r="DN102" i="12"/>
  <c r="DX102" i="12"/>
  <c r="G103" i="12"/>
  <c r="P103" i="12"/>
  <c r="DD103" i="12"/>
  <c r="H104" i="12"/>
  <c r="AE104" i="12"/>
  <c r="BW104" i="12"/>
  <c r="CA104" i="12" s="1"/>
  <c r="CB104" i="12" s="1"/>
  <c r="DN104" i="12"/>
  <c r="DX104" i="12"/>
  <c r="G105" i="12"/>
  <c r="P105" i="12"/>
  <c r="DD105" i="12"/>
  <c r="H106" i="12"/>
  <c r="AE106" i="12"/>
  <c r="BW106" i="12"/>
  <c r="CA106" i="12" s="1"/>
  <c r="CB106" i="12" s="1"/>
  <c r="DN106" i="12"/>
  <c r="DX106" i="12"/>
  <c r="G107" i="12"/>
  <c r="P107" i="12"/>
  <c r="DD107" i="12"/>
  <c r="H108" i="12"/>
  <c r="AE108" i="12"/>
  <c r="BW108" i="12"/>
  <c r="CA108" i="12" s="1"/>
  <c r="CB108" i="12" s="1"/>
  <c r="DN108" i="12"/>
  <c r="DX108" i="12"/>
  <c r="G109" i="12"/>
  <c r="P109" i="12"/>
  <c r="DD109" i="12"/>
  <c r="G111" i="12"/>
  <c r="P111" i="12"/>
  <c r="DD111" i="12"/>
  <c r="H112" i="12"/>
  <c r="AE112" i="12"/>
  <c r="BW112" i="12"/>
  <c r="CA112" i="12" s="1"/>
  <c r="CB112" i="12" s="1"/>
  <c r="DN112" i="12"/>
  <c r="DX112" i="12"/>
  <c r="G113" i="12"/>
  <c r="AE113" i="12"/>
  <c r="BW113" i="12"/>
  <c r="CA113" i="12" s="1"/>
  <c r="CB113" i="12" s="1"/>
  <c r="DN113" i="12"/>
  <c r="DX113" i="12"/>
  <c r="G114" i="12"/>
  <c r="P114" i="12"/>
  <c r="DD114" i="12"/>
  <c r="H115" i="12"/>
  <c r="AE115" i="12"/>
  <c r="BW115" i="12"/>
  <c r="CA115" i="12" s="1"/>
  <c r="CB115" i="12" s="1"/>
  <c r="DN115" i="12"/>
  <c r="DX115" i="12"/>
  <c r="G116" i="12"/>
  <c r="P116" i="12"/>
  <c r="DD116" i="12"/>
  <c r="DV118" i="12"/>
  <c r="P118" i="12"/>
  <c r="G118" i="12"/>
  <c r="C118" i="12"/>
  <c r="H118" i="12"/>
  <c r="R118" i="12"/>
  <c r="AH118" i="12"/>
  <c r="AQ118" i="12"/>
  <c r="AT118" i="12" s="1"/>
  <c r="AU118" i="12" s="1"/>
  <c r="BJ118" i="12"/>
  <c r="BK118" i="12" s="1"/>
  <c r="BW118" i="12"/>
  <c r="CA118" i="12" s="1"/>
  <c r="CB118" i="12" s="1"/>
  <c r="CE118" i="12"/>
  <c r="DF118" i="12"/>
  <c r="DG118" i="12" s="1"/>
  <c r="DD118" i="12"/>
  <c r="DN118" i="12"/>
  <c r="DX118" i="12"/>
  <c r="R119" i="12"/>
  <c r="AU119" i="12"/>
  <c r="AT119" i="12"/>
  <c r="BG119" i="12"/>
  <c r="BJ119" i="12" s="1"/>
  <c r="BK119" i="12" s="1"/>
  <c r="DG119" i="12"/>
  <c r="DP119" i="12"/>
  <c r="DQ119" i="12" s="1"/>
  <c r="DN119" i="12"/>
  <c r="K120" i="12"/>
  <c r="AT120" i="12"/>
  <c r="AU120" i="12" s="1"/>
  <c r="CB120" i="12"/>
  <c r="CH120" i="12"/>
  <c r="DQ120" i="12"/>
  <c r="EA120" i="12"/>
  <c r="DV121" i="12"/>
  <c r="P121" i="12"/>
  <c r="G121" i="12"/>
  <c r="C121" i="12"/>
  <c r="H121" i="12"/>
  <c r="R121" i="12"/>
  <c r="AH121" i="12"/>
  <c r="AQ121" i="12"/>
  <c r="AT121" i="12" s="1"/>
  <c r="AU121" i="12" s="1"/>
  <c r="BK121" i="12"/>
  <c r="BJ121" i="12"/>
  <c r="BW121" i="12"/>
  <c r="CA121" i="12" s="1"/>
  <c r="CB121" i="12" s="1"/>
  <c r="CE121" i="12"/>
  <c r="DQ121" i="12"/>
  <c r="EA121" i="12"/>
  <c r="DV122" i="12"/>
  <c r="P122" i="12"/>
  <c r="G122" i="12"/>
  <c r="C122" i="12"/>
  <c r="H122" i="12"/>
  <c r="R122" i="12"/>
  <c r="AH122" i="12"/>
  <c r="AQ122" i="12"/>
  <c r="AT122" i="12" s="1"/>
  <c r="AU122" i="12" s="1"/>
  <c r="BK122" i="12"/>
  <c r="BJ122" i="12"/>
  <c r="BW122" i="12"/>
  <c r="CA122" i="12" s="1"/>
  <c r="CB122" i="12" s="1"/>
  <c r="CE122" i="12"/>
  <c r="DQ122" i="12"/>
  <c r="EA122" i="12"/>
  <c r="DV123" i="12"/>
  <c r="P123" i="12"/>
  <c r="G123" i="12"/>
  <c r="C123" i="12"/>
  <c r="H123" i="12"/>
  <c r="R123" i="12"/>
  <c r="AH123" i="12"/>
  <c r="AQ123" i="12"/>
  <c r="AT123" i="12" s="1"/>
  <c r="AU123" i="12" s="1"/>
  <c r="BK123" i="12"/>
  <c r="BJ123" i="12"/>
  <c r="BW123" i="12"/>
  <c r="CA123" i="12" s="1"/>
  <c r="CB123" i="12" s="1"/>
  <c r="CE123" i="12"/>
  <c r="DQ123" i="12"/>
  <c r="EA123" i="12"/>
  <c r="G124" i="12"/>
  <c r="P124" i="12"/>
  <c r="AG124" i="12"/>
  <c r="AH124" i="12" s="1"/>
  <c r="AE124" i="12"/>
  <c r="AQ124" i="12"/>
  <c r="BJ124" i="12"/>
  <c r="BK124" i="12" s="1"/>
  <c r="CA124" i="12"/>
  <c r="CB124" i="12" s="1"/>
  <c r="BW124" i="12"/>
  <c r="DG124" i="12"/>
  <c r="DP124" i="12"/>
  <c r="DQ124" i="12" s="1"/>
  <c r="DN124" i="12"/>
  <c r="R126" i="12"/>
  <c r="AU126" i="12"/>
  <c r="AT126" i="12"/>
  <c r="BG126" i="12"/>
  <c r="BJ126" i="12" s="1"/>
  <c r="BK126" i="12" s="1"/>
  <c r="CU126" i="12"/>
  <c r="H127" i="12"/>
  <c r="R127" i="12"/>
  <c r="AH127" i="12"/>
  <c r="BJ127" i="12"/>
  <c r="BK127" i="12" s="1"/>
  <c r="CE127" i="12"/>
  <c r="DF127" i="12"/>
  <c r="DG127" i="12" s="1"/>
  <c r="DD127" i="12"/>
  <c r="DX127" i="12"/>
  <c r="H129" i="12"/>
  <c r="R129" i="12"/>
  <c r="AH129" i="12"/>
  <c r="BK129" i="12"/>
  <c r="BJ129" i="12"/>
  <c r="CE129" i="12"/>
  <c r="DF129" i="12"/>
  <c r="DG129" i="12" s="1"/>
  <c r="DD129" i="12"/>
  <c r="DX129" i="12"/>
  <c r="G131" i="12"/>
  <c r="P131" i="12"/>
  <c r="AG131" i="12"/>
  <c r="AH131" i="12" s="1"/>
  <c r="AE131" i="12"/>
  <c r="AQ131" i="12"/>
  <c r="AT131" i="12" s="1"/>
  <c r="AU131" i="12" s="1"/>
  <c r="BJ131" i="12"/>
  <c r="BK131" i="12" s="1"/>
  <c r="CA131" i="12"/>
  <c r="CB131" i="12" s="1"/>
  <c r="BW131" i="12"/>
  <c r="DG131" i="12"/>
  <c r="DP131" i="12"/>
  <c r="DQ131" i="12" s="1"/>
  <c r="DN131" i="12"/>
  <c r="AT132" i="12"/>
  <c r="AU132" i="12" s="1"/>
  <c r="BJ132" i="12"/>
  <c r="BK132" i="12" s="1"/>
  <c r="CU132" i="12"/>
  <c r="DQ132" i="12"/>
  <c r="EA132" i="12"/>
  <c r="G133" i="12"/>
  <c r="AQ133" i="12"/>
  <c r="AT133" i="12" s="1"/>
  <c r="AU133" i="12" s="1"/>
  <c r="R134" i="12"/>
  <c r="AT134" i="12"/>
  <c r="AU134" i="12" s="1"/>
  <c r="BG134" i="12"/>
  <c r="BJ134" i="12" s="1"/>
  <c r="BK134" i="12" s="1"/>
  <c r="CU134" i="12"/>
  <c r="AT135" i="12"/>
  <c r="AU135" i="12" s="1"/>
  <c r="DG135" i="12"/>
  <c r="DP135" i="12"/>
  <c r="DQ135" i="12" s="1"/>
  <c r="DN135" i="12"/>
  <c r="K136" i="12"/>
  <c r="CB136" i="12"/>
  <c r="CH136" i="12"/>
  <c r="DQ136" i="12"/>
  <c r="EA136" i="12"/>
  <c r="G137" i="12"/>
  <c r="P137" i="12"/>
  <c r="AG137" i="12"/>
  <c r="AH137" i="12" s="1"/>
  <c r="AE137" i="12"/>
  <c r="AQ137" i="12"/>
  <c r="BJ137" i="12"/>
  <c r="BK137" i="12" s="1"/>
  <c r="BW137" i="12"/>
  <c r="CA137" i="12" s="1"/>
  <c r="CB137" i="12" s="1"/>
  <c r="H138" i="12"/>
  <c r="R138" i="12"/>
  <c r="AH138" i="12"/>
  <c r="BK138" i="12"/>
  <c r="BJ138" i="12"/>
  <c r="CE138" i="12"/>
  <c r="DF138" i="12"/>
  <c r="DG138" i="12" s="1"/>
  <c r="DD138" i="12"/>
  <c r="DX138" i="12"/>
  <c r="R139" i="12"/>
  <c r="AT139" i="12"/>
  <c r="AU139" i="12" s="1"/>
  <c r="BG139" i="12"/>
  <c r="BJ139" i="12" s="1"/>
  <c r="BK139" i="12" s="1"/>
  <c r="DG139" i="12"/>
  <c r="DP139" i="12"/>
  <c r="DQ139" i="12" s="1"/>
  <c r="DN139" i="12"/>
  <c r="K140" i="12"/>
  <c r="CB140" i="12"/>
  <c r="CH140" i="12"/>
  <c r="DQ140" i="12"/>
  <c r="EA140" i="12"/>
  <c r="G141" i="12"/>
  <c r="P141" i="12"/>
  <c r="AG141" i="12"/>
  <c r="AH141" i="12" s="1"/>
  <c r="AE141" i="12"/>
  <c r="AQ141" i="12"/>
  <c r="BJ141" i="12"/>
  <c r="BK141" i="12" s="1"/>
  <c r="CA141" i="12"/>
  <c r="CB141" i="12" s="1"/>
  <c r="BW141" i="12"/>
  <c r="H142" i="12"/>
  <c r="R142" i="12"/>
  <c r="AH142" i="12"/>
  <c r="BJ142" i="12"/>
  <c r="BK142" i="12" s="1"/>
  <c r="CE142" i="12"/>
  <c r="DF142" i="12"/>
  <c r="DG142" i="12" s="1"/>
  <c r="DD142" i="12"/>
  <c r="DX142" i="12"/>
  <c r="G144" i="12"/>
  <c r="P144" i="12"/>
  <c r="AG144" i="12"/>
  <c r="AH144" i="12" s="1"/>
  <c r="AE144" i="12"/>
  <c r="AQ144" i="12"/>
  <c r="AT144" i="12" s="1"/>
  <c r="AU144" i="12" s="1"/>
  <c r="BJ144" i="12"/>
  <c r="BK144" i="12" s="1"/>
  <c r="BW144" i="12"/>
  <c r="CA144" i="12" s="1"/>
  <c r="CB144" i="12" s="1"/>
  <c r="DG144" i="12"/>
  <c r="DP144" i="12"/>
  <c r="DQ144" i="12" s="1"/>
  <c r="DN144" i="12"/>
  <c r="G147" i="12"/>
  <c r="P147" i="12"/>
  <c r="AG147" i="12"/>
  <c r="AH147" i="12" s="1"/>
  <c r="AE147" i="12"/>
  <c r="AQ147" i="12"/>
  <c r="AT147" i="12" s="1"/>
  <c r="AU147" i="12" s="1"/>
  <c r="BJ147" i="12"/>
  <c r="BK147" i="12" s="1"/>
  <c r="CA147" i="12"/>
  <c r="CB147" i="12" s="1"/>
  <c r="BW147" i="12"/>
  <c r="DG147" i="12"/>
  <c r="DP147" i="12"/>
  <c r="DQ147" i="12" s="1"/>
  <c r="DN147" i="12"/>
  <c r="BW148" i="12"/>
  <c r="CA148" i="12" s="1"/>
  <c r="CB148" i="12" s="1"/>
  <c r="DP148" i="12"/>
  <c r="DQ148" i="12" s="1"/>
  <c r="DN148" i="12"/>
  <c r="BW149" i="12"/>
  <c r="CA149" i="12" s="1"/>
  <c r="CB149" i="12" s="1"/>
  <c r="DP149" i="12"/>
  <c r="DQ149" i="12" s="1"/>
  <c r="DN149" i="12"/>
  <c r="K151" i="12"/>
  <c r="AT151" i="12"/>
  <c r="AU151" i="12" s="1"/>
  <c r="CB151" i="12"/>
  <c r="CH151" i="12"/>
  <c r="DQ151" i="12"/>
  <c r="EA151" i="12"/>
  <c r="G152" i="12"/>
  <c r="P152" i="12"/>
  <c r="AG152" i="12"/>
  <c r="AH152" i="12" s="1"/>
  <c r="AE152" i="12"/>
  <c r="AQ152" i="12"/>
  <c r="AT152" i="12" s="1"/>
  <c r="AU152" i="12" s="1"/>
  <c r="BJ152" i="12"/>
  <c r="BK152" i="12" s="1"/>
  <c r="BW152" i="12"/>
  <c r="CA152" i="12" s="1"/>
  <c r="CB152" i="12" s="1"/>
  <c r="DG152" i="12"/>
  <c r="DP152" i="12"/>
  <c r="DQ152" i="12" s="1"/>
  <c r="DN152" i="12"/>
  <c r="K153" i="12"/>
  <c r="AT153" i="12"/>
  <c r="AU153" i="12" s="1"/>
  <c r="CB153" i="12"/>
  <c r="CH153" i="12"/>
  <c r="DQ153" i="12"/>
  <c r="EA153" i="12"/>
  <c r="G154" i="12"/>
  <c r="P154" i="12"/>
  <c r="AG154" i="12"/>
  <c r="AH154" i="12" s="1"/>
  <c r="AE154" i="12"/>
  <c r="AQ154" i="12"/>
  <c r="AT154" i="12" s="1"/>
  <c r="AU154" i="12" s="1"/>
  <c r="BJ154" i="12"/>
  <c r="BK154" i="12" s="1"/>
  <c r="CA154" i="12"/>
  <c r="CB154" i="12" s="1"/>
  <c r="BW154" i="12"/>
  <c r="H155" i="12"/>
  <c r="R155" i="12"/>
  <c r="AH155" i="12"/>
  <c r="BJ155" i="12"/>
  <c r="BK155" i="12" s="1"/>
  <c r="CE155" i="12"/>
  <c r="DF155" i="12"/>
  <c r="DG155" i="12" s="1"/>
  <c r="DD155" i="12"/>
  <c r="DX155" i="12"/>
  <c r="R156" i="12"/>
  <c r="AU156" i="12"/>
  <c r="AT156" i="12"/>
  <c r="BG156" i="12"/>
  <c r="BJ156" i="12" s="1"/>
  <c r="BK156" i="12" s="1"/>
  <c r="DG156" i="12"/>
  <c r="DP156" i="12"/>
  <c r="DQ156" i="12" s="1"/>
  <c r="DN156" i="12"/>
  <c r="K157" i="12"/>
  <c r="AT157" i="12"/>
  <c r="AU157" i="12" s="1"/>
  <c r="CB157" i="12"/>
  <c r="CH157" i="12"/>
  <c r="DQ157" i="12"/>
  <c r="EA157" i="12"/>
  <c r="K159" i="12"/>
  <c r="AT159" i="12"/>
  <c r="AU159" i="12" s="1"/>
  <c r="CB159" i="12"/>
  <c r="CH159" i="12"/>
  <c r="DQ159" i="12"/>
  <c r="EA159" i="12"/>
  <c r="G160" i="12"/>
  <c r="P160" i="12"/>
  <c r="AG160" i="12"/>
  <c r="AH160" i="12" s="1"/>
  <c r="AE160" i="12"/>
  <c r="AQ160" i="12"/>
  <c r="AT160" i="12" s="1"/>
  <c r="AU160" i="12" s="1"/>
  <c r="BJ160" i="12"/>
  <c r="BK160" i="12" s="1"/>
  <c r="CA160" i="12"/>
  <c r="CB160" i="12" s="1"/>
  <c r="BW160" i="12"/>
  <c r="EA160" i="12"/>
  <c r="G161" i="12"/>
  <c r="P161" i="12"/>
  <c r="AG161" i="12"/>
  <c r="AH161" i="12" s="1"/>
  <c r="AE161" i="12"/>
  <c r="AQ161" i="12"/>
  <c r="AT161" i="12" s="1"/>
  <c r="AU161" i="12" s="1"/>
  <c r="BJ161" i="12"/>
  <c r="BK161" i="12" s="1"/>
  <c r="BW161" i="12"/>
  <c r="CA161" i="12" s="1"/>
  <c r="CB161" i="12" s="1"/>
  <c r="DG161" i="12"/>
  <c r="DP161" i="12"/>
  <c r="DQ161" i="12" s="1"/>
  <c r="DN161" i="12"/>
  <c r="R163" i="12"/>
  <c r="AT163" i="12"/>
  <c r="AU163" i="12" s="1"/>
  <c r="BG163" i="12"/>
  <c r="BJ163" i="12" s="1"/>
  <c r="BK163" i="12" s="1"/>
  <c r="CU163" i="12"/>
  <c r="H164" i="12"/>
  <c r="R164" i="12"/>
  <c r="AH164" i="12"/>
  <c r="BK164" i="12"/>
  <c r="BJ164" i="12"/>
  <c r="CE164" i="12"/>
  <c r="DF164" i="12"/>
  <c r="DG164" i="12" s="1"/>
  <c r="DD164" i="12"/>
  <c r="DX164" i="12"/>
  <c r="H166" i="12"/>
  <c r="R166" i="12"/>
  <c r="AH166" i="12"/>
  <c r="BJ166" i="12"/>
  <c r="BK166" i="12" s="1"/>
  <c r="CE166" i="12"/>
  <c r="DF166" i="12"/>
  <c r="DG166" i="12" s="1"/>
  <c r="DD166" i="12"/>
  <c r="DX166" i="12"/>
  <c r="H168" i="12"/>
  <c r="R168" i="12"/>
  <c r="AH168" i="12"/>
  <c r="BK168" i="12"/>
  <c r="BJ168" i="12"/>
  <c r="CE168" i="12"/>
  <c r="DF168" i="12"/>
  <c r="DG168" i="12" s="1"/>
  <c r="DD168" i="12"/>
  <c r="DX168" i="12"/>
  <c r="R169" i="12"/>
  <c r="AT169" i="12"/>
  <c r="AU169" i="12" s="1"/>
  <c r="BG169" i="12"/>
  <c r="BJ169" i="12" s="1"/>
  <c r="BK169" i="12" s="1"/>
  <c r="CU169" i="12"/>
  <c r="H170" i="12"/>
  <c r="AG170" i="12"/>
  <c r="AH170" i="12" s="1"/>
  <c r="AE170" i="12"/>
  <c r="BJ170" i="12"/>
  <c r="BK170" i="12" s="1"/>
  <c r="BW170" i="12"/>
  <c r="CA170" i="12" s="1"/>
  <c r="CB170" i="12" s="1"/>
  <c r="DG170" i="12"/>
  <c r="DP170" i="12"/>
  <c r="DQ170" i="12" s="1"/>
  <c r="DN170" i="12"/>
  <c r="K171" i="12"/>
  <c r="AT171" i="12"/>
  <c r="AU171" i="12" s="1"/>
  <c r="CB171" i="12"/>
  <c r="CH171" i="12"/>
  <c r="DQ171" i="12"/>
  <c r="EA171" i="12"/>
  <c r="K173" i="12"/>
  <c r="AT173" i="12"/>
  <c r="AU173" i="12" s="1"/>
  <c r="CB173" i="12"/>
  <c r="CH173" i="12"/>
  <c r="DQ173" i="12"/>
  <c r="EA173" i="12"/>
  <c r="G174" i="12"/>
  <c r="P174" i="12"/>
  <c r="AG174" i="12"/>
  <c r="AH174" i="12" s="1"/>
  <c r="AE174" i="12"/>
  <c r="AQ174" i="12"/>
  <c r="AT174" i="12" s="1"/>
  <c r="AU174" i="12" s="1"/>
  <c r="BJ174" i="12"/>
  <c r="BK174" i="12" s="1"/>
  <c r="CA174" i="12"/>
  <c r="CB174" i="12" s="1"/>
  <c r="BW174" i="12"/>
  <c r="DG174" i="12"/>
  <c r="DP174" i="12"/>
  <c r="DQ174" i="12" s="1"/>
  <c r="DN174" i="12"/>
  <c r="K175" i="12"/>
  <c r="AT175" i="12"/>
  <c r="AU175" i="12" s="1"/>
  <c r="CB175" i="12"/>
  <c r="CH175" i="12"/>
  <c r="DQ175" i="12"/>
  <c r="EA175" i="12"/>
  <c r="G176" i="12"/>
  <c r="P176" i="12"/>
  <c r="AG176" i="12"/>
  <c r="AH176" i="12" s="1"/>
  <c r="AE176" i="12"/>
  <c r="AQ176" i="12"/>
  <c r="AT176" i="12" s="1"/>
  <c r="AU176" i="12" s="1"/>
  <c r="BJ176" i="12"/>
  <c r="BK176" i="12" s="1"/>
  <c r="BW176" i="12"/>
  <c r="CA176" i="12" s="1"/>
  <c r="CB176" i="12" s="1"/>
  <c r="DG176" i="12"/>
  <c r="DP176" i="12"/>
  <c r="DQ176" i="12" s="1"/>
  <c r="DN176" i="12"/>
  <c r="K177" i="12"/>
  <c r="AT177" i="12"/>
  <c r="AU177" i="12" s="1"/>
  <c r="CB177" i="12"/>
  <c r="CH177" i="12"/>
  <c r="DQ177" i="12"/>
  <c r="EA177" i="12"/>
  <c r="G178" i="12"/>
  <c r="P178" i="12"/>
  <c r="AG178" i="12"/>
  <c r="AH178" i="12" s="1"/>
  <c r="AE178" i="12"/>
  <c r="AQ178" i="12"/>
  <c r="AT178" i="12" s="1"/>
  <c r="AU178" i="12" s="1"/>
  <c r="BJ178" i="12"/>
  <c r="BK178" i="12" s="1"/>
  <c r="CA178" i="12"/>
  <c r="CB178" i="12" s="1"/>
  <c r="BW178" i="12"/>
  <c r="H179" i="12"/>
  <c r="AG179" i="12"/>
  <c r="AH179" i="12" s="1"/>
  <c r="AE179" i="12"/>
  <c r="BJ179" i="12"/>
  <c r="BK179" i="12" s="1"/>
  <c r="CA179" i="12"/>
  <c r="CB179" i="12" s="1"/>
  <c r="BW179" i="12"/>
  <c r="G181" i="12"/>
  <c r="P181" i="12"/>
  <c r="AG181" i="12"/>
  <c r="AH181" i="12" s="1"/>
  <c r="AE181" i="12"/>
  <c r="AQ181" i="12"/>
  <c r="AT181" i="12" s="1"/>
  <c r="AU181" i="12" s="1"/>
  <c r="BJ181" i="12"/>
  <c r="BK181" i="12" s="1"/>
  <c r="CA181" i="12"/>
  <c r="CB181" i="12" s="1"/>
  <c r="BW181" i="12"/>
  <c r="DG181" i="12"/>
  <c r="DP181" i="12"/>
  <c r="DQ181" i="12" s="1"/>
  <c r="DN181" i="12"/>
  <c r="K182" i="12"/>
  <c r="AT182" i="12"/>
  <c r="AU182" i="12" s="1"/>
  <c r="CB182" i="12"/>
  <c r="CH182" i="12"/>
  <c r="DQ182" i="12"/>
  <c r="EA182" i="12"/>
  <c r="R184" i="12"/>
  <c r="AU184" i="12"/>
  <c r="AT184" i="12"/>
  <c r="BG184" i="12"/>
  <c r="BJ184" i="12" s="1"/>
  <c r="BK184" i="12" s="1"/>
  <c r="CU184" i="12"/>
  <c r="G186" i="12"/>
  <c r="P186" i="12"/>
  <c r="AG186" i="12"/>
  <c r="AH186" i="12" s="1"/>
  <c r="AE186" i="12"/>
  <c r="AQ186" i="12"/>
  <c r="AT186" i="12" s="1"/>
  <c r="AU186" i="12" s="1"/>
  <c r="BJ186" i="12"/>
  <c r="BK186" i="12" s="1"/>
  <c r="CA186" i="12"/>
  <c r="CB186" i="12" s="1"/>
  <c r="BW186" i="12"/>
  <c r="DG186" i="12"/>
  <c r="DP186" i="12"/>
  <c r="DQ186" i="12" s="1"/>
  <c r="DN186" i="12"/>
  <c r="K187" i="12"/>
  <c r="CB187" i="12"/>
  <c r="CH187" i="12"/>
  <c r="DQ187" i="12"/>
  <c r="EA187" i="12"/>
  <c r="G188" i="12"/>
  <c r="P188" i="12"/>
  <c r="AG188" i="12"/>
  <c r="AH188" i="12" s="1"/>
  <c r="AE188" i="12"/>
  <c r="AQ188" i="12"/>
  <c r="BJ188" i="12"/>
  <c r="BK188" i="12" s="1"/>
  <c r="CA188" i="12"/>
  <c r="CB188" i="12" s="1"/>
  <c r="BW188" i="12"/>
  <c r="DG188" i="12"/>
  <c r="DP188" i="12"/>
  <c r="DQ188" i="12" s="1"/>
  <c r="DN188" i="12"/>
  <c r="K189" i="12"/>
  <c r="AT189" i="12"/>
  <c r="AU189" i="12" s="1"/>
  <c r="CB189" i="12"/>
  <c r="CH189" i="12"/>
  <c r="DQ189" i="12"/>
  <c r="EA189" i="12"/>
  <c r="G190" i="12"/>
  <c r="P190" i="12"/>
  <c r="AG190" i="12"/>
  <c r="AH190" i="12" s="1"/>
  <c r="AE190" i="12"/>
  <c r="AQ190" i="12"/>
  <c r="AT190" i="12" s="1"/>
  <c r="AU190" i="12" s="1"/>
  <c r="BJ190" i="12"/>
  <c r="BK190" i="12" s="1"/>
  <c r="BW190" i="12"/>
  <c r="CA190" i="12" s="1"/>
  <c r="CB190" i="12" s="1"/>
  <c r="DG190" i="12"/>
  <c r="DP190" i="12"/>
  <c r="DQ190" i="12" s="1"/>
  <c r="DN190" i="12"/>
  <c r="K191" i="12"/>
  <c r="AT191" i="12"/>
  <c r="AU191" i="12" s="1"/>
  <c r="CB191" i="12"/>
  <c r="CH191" i="12"/>
  <c r="DQ191" i="12"/>
  <c r="EA191" i="12"/>
  <c r="G192" i="12"/>
  <c r="P192" i="12"/>
  <c r="AG192" i="12"/>
  <c r="AH192" i="12" s="1"/>
  <c r="AE192" i="12"/>
  <c r="AQ192" i="12"/>
  <c r="AT192" i="12" s="1"/>
  <c r="AU192" i="12" s="1"/>
  <c r="BJ192" i="12"/>
  <c r="BK192" i="12" s="1"/>
  <c r="CA192" i="12"/>
  <c r="CB192" i="12" s="1"/>
  <c r="BW192" i="12"/>
  <c r="DG192" i="12"/>
  <c r="DP192" i="12"/>
  <c r="DQ192" i="12" s="1"/>
  <c r="DN192" i="12"/>
  <c r="K193" i="12"/>
  <c r="AT193" i="12"/>
  <c r="AU193" i="12" s="1"/>
  <c r="CB193" i="12"/>
  <c r="CH193" i="12"/>
  <c r="DQ193" i="12"/>
  <c r="EA193" i="12"/>
  <c r="G194" i="12"/>
  <c r="P194" i="12"/>
  <c r="AG194" i="12"/>
  <c r="AH194" i="12" s="1"/>
  <c r="AE194" i="12"/>
  <c r="AQ194" i="12"/>
  <c r="AT194" i="12" s="1"/>
  <c r="AU194" i="12" s="1"/>
  <c r="CA194" i="12"/>
  <c r="CB194" i="12" s="1"/>
  <c r="BW194" i="12"/>
  <c r="DG194" i="12"/>
  <c r="DP194" i="12"/>
  <c r="DQ194" i="12" s="1"/>
  <c r="DN194" i="12"/>
  <c r="K195" i="12"/>
  <c r="AT195" i="12"/>
  <c r="AU195" i="12" s="1"/>
  <c r="CB195" i="12"/>
  <c r="CH195" i="12"/>
  <c r="DQ195" i="12"/>
  <c r="EA195" i="12"/>
  <c r="G196" i="12"/>
  <c r="P196" i="12"/>
  <c r="AG196" i="12"/>
  <c r="AH196" i="12" s="1"/>
  <c r="AE196" i="12"/>
  <c r="AQ196" i="12"/>
  <c r="AT196" i="12" s="1"/>
  <c r="AU196" i="12" s="1"/>
  <c r="BJ196" i="12"/>
  <c r="BK196" i="12" s="1"/>
  <c r="BW196" i="12"/>
  <c r="CA196" i="12" s="1"/>
  <c r="CB196" i="12" s="1"/>
  <c r="DG196" i="12"/>
  <c r="DP196" i="12"/>
  <c r="DQ196" i="12" s="1"/>
  <c r="DN196" i="12"/>
  <c r="K197" i="12"/>
  <c r="AT197" i="12"/>
  <c r="AU197" i="12" s="1"/>
  <c r="CB197" i="12"/>
  <c r="CH197" i="12"/>
  <c r="DF197" i="12"/>
  <c r="DG197" i="12" s="1"/>
  <c r="DD197" i="12"/>
  <c r="DX197" i="12"/>
  <c r="R198" i="12"/>
  <c r="AU198" i="12"/>
  <c r="AT198" i="12"/>
  <c r="BG198" i="12"/>
  <c r="BJ198" i="12" s="1"/>
  <c r="BK198" i="12" s="1"/>
  <c r="CU198" i="12"/>
  <c r="CC203" i="12"/>
  <c r="AO16" i="13"/>
  <c r="AM16" i="13"/>
  <c r="Y16" i="13"/>
  <c r="AK16" i="13" s="1"/>
  <c r="AO20" i="13"/>
  <c r="AM20" i="13"/>
  <c r="Y20" i="13"/>
  <c r="AK20" i="13" s="1"/>
  <c r="U22" i="13"/>
  <c r="H22" i="13"/>
  <c r="W22" i="13"/>
  <c r="AD22" i="13"/>
  <c r="AO22" i="13" s="1"/>
  <c r="AP22" i="13"/>
  <c r="U24" i="13"/>
  <c r="H24" i="13"/>
  <c r="W24" i="13"/>
  <c r="AD24" i="13"/>
  <c r="AO24" i="13" s="1"/>
  <c r="AL24" i="13"/>
  <c r="AP24" i="13"/>
  <c r="U26" i="13"/>
  <c r="H26" i="13"/>
  <c r="W26" i="13"/>
  <c r="AD26" i="13"/>
  <c r="AO26" i="13" s="1"/>
  <c r="AP26" i="13"/>
  <c r="U28" i="13"/>
  <c r="H28" i="13"/>
  <c r="W28" i="13"/>
  <c r="AD28" i="13"/>
  <c r="AO28" i="13" s="1"/>
  <c r="AP28" i="13"/>
  <c r="U30" i="13"/>
  <c r="H30" i="13"/>
  <c r="AD30" i="13"/>
  <c r="AO30" i="13" s="1"/>
  <c r="AL30" i="13"/>
  <c r="AP30" i="13"/>
  <c r="U37" i="13"/>
  <c r="H37" i="13"/>
  <c r="W37" i="13"/>
  <c r="AD37" i="13"/>
  <c r="AO37" i="13" s="1"/>
  <c r="AL37" i="13"/>
  <c r="AP37" i="13"/>
  <c r="U39" i="13"/>
  <c r="H39" i="13"/>
  <c r="W39" i="13"/>
  <c r="AD39" i="13"/>
  <c r="AO39" i="13" s="1"/>
  <c r="AP39" i="13"/>
  <c r="AO41" i="13"/>
  <c r="AM41" i="13"/>
  <c r="Y41" i="13"/>
  <c r="AK41" i="13" s="1"/>
  <c r="AO43" i="13"/>
  <c r="AM43" i="13"/>
  <c r="Y43" i="13"/>
  <c r="AK43" i="13" s="1"/>
  <c r="U45" i="13"/>
  <c r="H45" i="13"/>
  <c r="W45" i="13"/>
  <c r="AD45" i="13"/>
  <c r="AO45" i="13" s="1"/>
  <c r="AP45" i="13"/>
  <c r="U49" i="13"/>
  <c r="H49" i="13"/>
  <c r="W49" i="13"/>
  <c r="AD49" i="13"/>
  <c r="AO49" i="13" s="1"/>
  <c r="AL49" i="13"/>
  <c r="AP49" i="13"/>
  <c r="U51" i="13"/>
  <c r="H51" i="13"/>
  <c r="AD51" i="13"/>
  <c r="AO51" i="13" s="1"/>
  <c r="AL51" i="13"/>
  <c r="AP51" i="13"/>
  <c r="AD52" i="13"/>
  <c r="AO52" i="13" s="1"/>
  <c r="AL52" i="13"/>
  <c r="AP52" i="13"/>
  <c r="AD53" i="13"/>
  <c r="AO53" i="13" s="1"/>
  <c r="AL53" i="13"/>
  <c r="AP53" i="13"/>
  <c r="U55" i="13"/>
  <c r="H55" i="13"/>
  <c r="AD55" i="13"/>
  <c r="AO55" i="13" s="1"/>
  <c r="AL55" i="13"/>
  <c r="AP55" i="13"/>
  <c r="U57" i="13"/>
  <c r="H57" i="13"/>
  <c r="W57" i="13"/>
  <c r="AD57" i="13"/>
  <c r="AO57" i="13" s="1"/>
  <c r="AP57" i="13"/>
  <c r="U59" i="13"/>
  <c r="H59" i="13"/>
  <c r="W59" i="13"/>
  <c r="AD59" i="13"/>
  <c r="AO59" i="13" s="1"/>
  <c r="AP59" i="13"/>
  <c r="AO61" i="13"/>
  <c r="AM61" i="13"/>
  <c r="Y61" i="13"/>
  <c r="AK61" i="13" s="1"/>
  <c r="AO63" i="13"/>
  <c r="AM63" i="13"/>
  <c r="Y63" i="13"/>
  <c r="AK63" i="13" s="1"/>
  <c r="AO70" i="13"/>
  <c r="AM70" i="13"/>
  <c r="Y70" i="13"/>
  <c r="AK70" i="13" s="1"/>
  <c r="AH71" i="13"/>
  <c r="AO71" i="13"/>
  <c r="AM71" i="13"/>
  <c r="Y71" i="13"/>
  <c r="AK71" i="13" s="1"/>
  <c r="AH72" i="13"/>
  <c r="AO72" i="13"/>
  <c r="AM72" i="13"/>
  <c r="Y72" i="13"/>
  <c r="AK72" i="13" s="1"/>
  <c r="AH73" i="13"/>
  <c r="AO73" i="13"/>
  <c r="AM73" i="13"/>
  <c r="Y73" i="13"/>
  <c r="AK73" i="13" s="1"/>
  <c r="AH74" i="13"/>
  <c r="AO74" i="13"/>
  <c r="AM74" i="13"/>
  <c r="Y74" i="13"/>
  <c r="AK74" i="13" s="1"/>
  <c r="AH75" i="13"/>
  <c r="AO75" i="13"/>
  <c r="AM75" i="13"/>
  <c r="Y75" i="13"/>
  <c r="AK75" i="13" s="1"/>
  <c r="AH76" i="13"/>
  <c r="AO76" i="13"/>
  <c r="AM76" i="13"/>
  <c r="Y76" i="13"/>
  <c r="AK76" i="13" s="1"/>
  <c r="AH77" i="13"/>
  <c r="AO77" i="13"/>
  <c r="AM77" i="13"/>
  <c r="Y77" i="13"/>
  <c r="AK77" i="13" s="1"/>
  <c r="AH78" i="13"/>
  <c r="AO78" i="13"/>
  <c r="AM78" i="13"/>
  <c r="Y78" i="13"/>
  <c r="AK78" i="13" s="1"/>
  <c r="AH79" i="13"/>
  <c r="AO79" i="13"/>
  <c r="AM79" i="13"/>
  <c r="Y79" i="13"/>
  <c r="AK79" i="13" s="1"/>
  <c r="AH80" i="13"/>
  <c r="AO80" i="13"/>
  <c r="AM80" i="13"/>
  <c r="Y80" i="13"/>
  <c r="AK80" i="13" s="1"/>
  <c r="AH81" i="13"/>
  <c r="AO81" i="13"/>
  <c r="AM81" i="13"/>
  <c r="Y81" i="13"/>
  <c r="AK81" i="13" s="1"/>
  <c r="AH82" i="13"/>
  <c r="AO82" i="13"/>
  <c r="AM82" i="13"/>
  <c r="Y82" i="13"/>
  <c r="AK82" i="13" s="1"/>
  <c r="AH83" i="13"/>
  <c r="AO83" i="13"/>
  <c r="AM83" i="13"/>
  <c r="Y83" i="13"/>
  <c r="AK83" i="13" s="1"/>
  <c r="U86" i="13"/>
  <c r="U88" i="13"/>
  <c r="H88" i="13"/>
  <c r="AD88" i="13"/>
  <c r="AO88" i="13" s="1"/>
  <c r="AL88" i="13"/>
  <c r="AP88" i="13"/>
  <c r="U90" i="13"/>
  <c r="H90" i="13"/>
  <c r="W90" i="13"/>
  <c r="AD90" i="13"/>
  <c r="AO90" i="13" s="1"/>
  <c r="AP90" i="13"/>
  <c r="U92" i="13"/>
  <c r="H92" i="13"/>
  <c r="W92" i="13"/>
  <c r="AD92" i="13"/>
  <c r="AO92" i="13" s="1"/>
  <c r="AP92" i="13"/>
  <c r="U94" i="13"/>
  <c r="H94" i="13"/>
  <c r="W94" i="13"/>
  <c r="AD94" i="13"/>
  <c r="AO94" i="13" s="1"/>
  <c r="AP94" i="13"/>
  <c r="U98" i="13"/>
  <c r="H98" i="13"/>
  <c r="AD98" i="13"/>
  <c r="AO98" i="13" s="1"/>
  <c r="AL98" i="13"/>
  <c r="AP98" i="13"/>
  <c r="AD99" i="13"/>
  <c r="AO99" i="13" s="1"/>
  <c r="AL99" i="13"/>
  <c r="AP99" i="13"/>
  <c r="AD100" i="13"/>
  <c r="AO100" i="13" s="1"/>
  <c r="AL100" i="13"/>
  <c r="AP100" i="13"/>
  <c r="AD101" i="13"/>
  <c r="AO101" i="13" s="1"/>
  <c r="AL101" i="13"/>
  <c r="AP101" i="13"/>
  <c r="AD102" i="13"/>
  <c r="AO102" i="13" s="1"/>
  <c r="AL102" i="13"/>
  <c r="AP102" i="13"/>
  <c r="AD103" i="13"/>
  <c r="AO103" i="13" s="1"/>
  <c r="AL103" i="13"/>
  <c r="AP103" i="13"/>
  <c r="AO105" i="13"/>
  <c r="AM105" i="13"/>
  <c r="Y105" i="13"/>
  <c r="AK105" i="13" s="1"/>
  <c r="AO111" i="13"/>
  <c r="AM111" i="13"/>
  <c r="Y111" i="13"/>
  <c r="AK111" i="13" s="1"/>
  <c r="AO117" i="13"/>
  <c r="AM117" i="13"/>
  <c r="Y117" i="13"/>
  <c r="AK117" i="13" s="1"/>
  <c r="U119" i="13"/>
  <c r="H119" i="13"/>
  <c r="W119" i="13"/>
  <c r="AD119" i="13"/>
  <c r="AO119" i="13" s="1"/>
  <c r="AP119" i="13"/>
  <c r="U121" i="13"/>
  <c r="H121" i="13"/>
  <c r="W121" i="13"/>
  <c r="AD121" i="13"/>
  <c r="AO121" i="13" s="1"/>
  <c r="AP121" i="13"/>
  <c r="U123" i="13"/>
  <c r="H123" i="13"/>
  <c r="W123" i="13"/>
  <c r="AD123" i="13"/>
  <c r="AO123" i="13" s="1"/>
  <c r="AL123" i="13"/>
  <c r="AP123" i="13"/>
  <c r="Y125" i="13"/>
  <c r="AK125" i="13" s="1"/>
  <c r="AO126" i="13"/>
  <c r="AM126" i="13"/>
  <c r="Y126" i="13"/>
  <c r="AK126" i="13" s="1"/>
  <c r="AO130" i="13"/>
  <c r="AM130" i="13"/>
  <c r="Y130" i="13"/>
  <c r="AK130" i="13" s="1"/>
  <c r="AO132" i="13"/>
  <c r="AM132" i="13"/>
  <c r="Y132" i="13"/>
  <c r="AK132" i="13" s="1"/>
  <c r="AO134" i="13"/>
  <c r="AM134" i="13"/>
  <c r="Y134" i="13"/>
  <c r="AK134" i="13" s="1"/>
  <c r="AO136" i="13"/>
  <c r="AM136" i="13"/>
  <c r="Y136" i="13"/>
  <c r="AK136" i="13" s="1"/>
  <c r="AO138" i="13"/>
  <c r="AM138" i="13"/>
  <c r="Y138" i="13"/>
  <c r="AK138" i="13" s="1"/>
  <c r="AO140" i="13"/>
  <c r="AM140" i="13"/>
  <c r="Y140" i="13"/>
  <c r="AK140" i="13" s="1"/>
  <c r="AO142" i="13"/>
  <c r="AM142" i="13"/>
  <c r="Y142" i="13"/>
  <c r="AK142" i="13" s="1"/>
  <c r="AH143" i="13"/>
  <c r="AO143" i="13"/>
  <c r="AM143" i="13"/>
  <c r="Y143" i="13"/>
  <c r="AK143" i="13" s="1"/>
  <c r="U145" i="13"/>
  <c r="H145" i="13"/>
  <c r="W145" i="13"/>
  <c r="AD145" i="13"/>
  <c r="AO145" i="13" s="1"/>
  <c r="AL145" i="13"/>
  <c r="AP145" i="13"/>
  <c r="U147" i="13"/>
  <c r="H147" i="13"/>
  <c r="AD147" i="13"/>
  <c r="AO147" i="13" s="1"/>
  <c r="AL147" i="13"/>
  <c r="AP147" i="13"/>
  <c r="U149" i="13"/>
  <c r="H149" i="13"/>
  <c r="W149" i="13"/>
  <c r="AD149" i="13"/>
  <c r="AO149" i="13" s="1"/>
  <c r="AP149" i="13"/>
  <c r="AO152" i="13"/>
  <c r="AM152" i="13"/>
  <c r="Y152" i="13"/>
  <c r="AK152" i="13" s="1"/>
  <c r="AO154" i="13"/>
  <c r="AM154" i="13"/>
  <c r="Y154" i="13"/>
  <c r="AK154" i="13" s="1"/>
  <c r="AO156" i="13"/>
  <c r="AM156" i="13"/>
  <c r="Y156" i="13"/>
  <c r="AK156" i="13" s="1"/>
  <c r="AO158" i="13"/>
  <c r="AM158" i="13"/>
  <c r="Y158" i="13"/>
  <c r="AK158" i="13" s="1"/>
  <c r="U160" i="13"/>
  <c r="H160" i="13"/>
  <c r="W160" i="13"/>
  <c r="AD160" i="13"/>
  <c r="AO160" i="13" s="1"/>
  <c r="AL160" i="13"/>
  <c r="AP160" i="13"/>
  <c r="W161" i="13"/>
  <c r="AD161" i="13"/>
  <c r="AO161" i="13" s="1"/>
  <c r="AL161" i="13"/>
  <c r="AP161" i="13"/>
  <c r="W162" i="13"/>
  <c r="AD162" i="13"/>
  <c r="AO162" i="13" s="1"/>
  <c r="AL162" i="13"/>
  <c r="AP162" i="13"/>
  <c r="AD163" i="13"/>
  <c r="AO163" i="13" s="1"/>
  <c r="AL163" i="13"/>
  <c r="AP163" i="13"/>
  <c r="AD164" i="13"/>
  <c r="AO164" i="13" s="1"/>
  <c r="AL164" i="13"/>
  <c r="AP164" i="13"/>
  <c r="AD165" i="13"/>
  <c r="AO165" i="13" s="1"/>
  <c r="AL165" i="13"/>
  <c r="AP165" i="13"/>
  <c r="AD166" i="13"/>
  <c r="AO166" i="13" s="1"/>
  <c r="AL166" i="13"/>
  <c r="AP166" i="13"/>
  <c r="AD167" i="13"/>
  <c r="AO167" i="13" s="1"/>
  <c r="AL167" i="13"/>
  <c r="AP167" i="13"/>
  <c r="AD168" i="13"/>
  <c r="AO168" i="13" s="1"/>
  <c r="AL168" i="13"/>
  <c r="AP168" i="13"/>
  <c r="W169" i="13"/>
  <c r="AD169" i="13"/>
  <c r="AO169" i="13" s="1"/>
  <c r="AL169" i="13"/>
  <c r="AP169" i="13"/>
  <c r="W170" i="13"/>
  <c r="AD170" i="13"/>
  <c r="AO170" i="13" s="1"/>
  <c r="AL170" i="13"/>
  <c r="AP170" i="13"/>
  <c r="W171" i="13"/>
  <c r="AD171" i="13"/>
  <c r="AO171" i="13" s="1"/>
  <c r="AL171" i="13"/>
  <c r="AP171" i="13"/>
  <c r="U177" i="13"/>
  <c r="H177" i="13"/>
  <c r="W177" i="13"/>
  <c r="AD177" i="13"/>
  <c r="AO177" i="13" s="1"/>
  <c r="AP177" i="13"/>
  <c r="U179" i="13"/>
  <c r="H179" i="13"/>
  <c r="W179" i="13"/>
  <c r="AD179" i="13"/>
  <c r="AO179" i="13" s="1"/>
  <c r="AP179" i="13"/>
  <c r="U181" i="13"/>
  <c r="H181" i="13"/>
  <c r="AD181" i="13"/>
  <c r="AO181" i="13" s="1"/>
  <c r="AL181" i="13"/>
  <c r="AP181" i="13"/>
  <c r="U183" i="13"/>
  <c r="H183" i="13"/>
  <c r="AD183" i="13"/>
  <c r="AO183" i="13" s="1"/>
  <c r="AL183" i="13"/>
  <c r="AP183" i="13"/>
  <c r="AD184" i="13"/>
  <c r="AO184" i="13" s="1"/>
  <c r="AL184" i="13"/>
  <c r="AP184" i="13"/>
  <c r="AD185" i="13"/>
  <c r="AO185" i="13" s="1"/>
  <c r="AL185" i="13"/>
  <c r="AP185" i="13"/>
  <c r="AD186" i="13"/>
  <c r="AO186" i="13" s="1"/>
  <c r="AL186" i="13"/>
  <c r="AP186" i="13"/>
  <c r="AD187" i="13"/>
  <c r="AO187" i="13" s="1"/>
  <c r="AL187" i="13"/>
  <c r="AP187" i="13"/>
  <c r="U189" i="13"/>
  <c r="H189" i="13"/>
  <c r="AD189" i="13"/>
  <c r="AO189" i="13" s="1"/>
  <c r="AL189" i="13"/>
  <c r="AP189" i="13"/>
  <c r="U191" i="13"/>
  <c r="H191" i="13"/>
  <c r="AD191" i="13"/>
  <c r="AO191" i="13" s="1"/>
  <c r="AL191" i="13"/>
  <c r="AP191" i="13"/>
  <c r="U193" i="13"/>
  <c r="H193" i="13"/>
  <c r="W193" i="13"/>
  <c r="AD193" i="13"/>
  <c r="AO193" i="13" s="1"/>
  <c r="AL193" i="13"/>
  <c r="AP193" i="13"/>
  <c r="U199" i="13"/>
  <c r="H199" i="13"/>
  <c r="W199" i="13"/>
  <c r="AD199" i="13"/>
  <c r="AO199" i="13" s="1"/>
  <c r="AP199" i="13"/>
  <c r="U203" i="13"/>
  <c r="H203" i="13"/>
  <c r="W203" i="13"/>
  <c r="AD203" i="13"/>
  <c r="AO203" i="13" s="1"/>
  <c r="AL203" i="13"/>
  <c r="AP203" i="13"/>
  <c r="U206" i="13"/>
  <c r="H206" i="13"/>
  <c r="AD206" i="13"/>
  <c r="AO206" i="13" s="1"/>
  <c r="AL206" i="13"/>
  <c r="AP206" i="13"/>
  <c r="U208" i="13"/>
  <c r="H208" i="13"/>
  <c r="W208" i="13"/>
  <c r="AD208" i="13"/>
  <c r="AO208" i="13" s="1"/>
  <c r="AL208" i="13"/>
  <c r="AP208" i="13"/>
  <c r="U212" i="13"/>
  <c r="H212" i="13"/>
  <c r="W212" i="13"/>
  <c r="AD212" i="13"/>
  <c r="AO212" i="13" s="1"/>
  <c r="AL212" i="13"/>
  <c r="AP212" i="13"/>
  <c r="W213" i="13"/>
  <c r="AD213" i="13"/>
  <c r="AO213" i="13" s="1"/>
  <c r="AL213" i="13"/>
  <c r="AP213" i="13"/>
  <c r="W214" i="13"/>
  <c r="AD214" i="13"/>
  <c r="AO214" i="13" s="1"/>
  <c r="AL214" i="13"/>
  <c r="AP214" i="13"/>
  <c r="W216" i="13"/>
  <c r="AD216" i="13"/>
  <c r="AO216" i="13" s="1"/>
  <c r="AL216" i="13"/>
  <c r="AP216" i="13"/>
  <c r="W218" i="13"/>
  <c r="AD218" i="13"/>
  <c r="AO218" i="13" s="1"/>
  <c r="AL218" i="13"/>
  <c r="AP218" i="13"/>
  <c r="W220" i="13"/>
  <c r="AD220" i="13"/>
  <c r="AO220" i="13" s="1"/>
  <c r="AP220" i="13"/>
  <c r="U224" i="13"/>
  <c r="H224" i="13"/>
  <c r="AD224" i="13"/>
  <c r="AO224" i="13" s="1"/>
  <c r="AL224" i="13"/>
  <c r="AP224" i="13"/>
  <c r="AO226" i="13"/>
  <c r="AM226" i="13"/>
  <c r="Y226" i="13"/>
  <c r="AK226" i="13" s="1"/>
  <c r="U228" i="13"/>
  <c r="H228" i="13"/>
  <c r="W228" i="13"/>
  <c r="AD228" i="13"/>
  <c r="AO228" i="13" s="1"/>
  <c r="AP228" i="13"/>
  <c r="W229" i="13"/>
  <c r="AD229" i="13"/>
  <c r="AO229" i="13" s="1"/>
  <c r="AP229" i="13"/>
  <c r="U231" i="13"/>
  <c r="H231" i="13"/>
  <c r="AD231" i="13"/>
  <c r="AO231" i="13" s="1"/>
  <c r="AL231" i="13"/>
  <c r="AP231" i="13"/>
  <c r="U235" i="13"/>
  <c r="H235" i="13"/>
  <c r="W235" i="13"/>
  <c r="AD235" i="13"/>
  <c r="AO235" i="13" s="1"/>
  <c r="AL235" i="13"/>
  <c r="AP235" i="13"/>
  <c r="U237" i="13"/>
  <c r="H237" i="13"/>
  <c r="AD237" i="13"/>
  <c r="AO237" i="13" s="1"/>
  <c r="AL237" i="13"/>
  <c r="AP237" i="13"/>
  <c r="U240" i="13"/>
  <c r="H240" i="13"/>
  <c r="W240" i="13"/>
  <c r="AD240" i="13"/>
  <c r="AO240" i="13" s="1"/>
  <c r="AL240" i="13"/>
  <c r="AP240" i="13"/>
  <c r="U244" i="13"/>
  <c r="H244" i="13"/>
  <c r="W244" i="13"/>
  <c r="AD244" i="13"/>
  <c r="AO244" i="13" s="1"/>
  <c r="AP244" i="13"/>
  <c r="AO246" i="13"/>
  <c r="AM246" i="13"/>
  <c r="Y246" i="13"/>
  <c r="AK246" i="13" s="1"/>
  <c r="U248" i="13"/>
  <c r="H248" i="13"/>
  <c r="W248" i="13"/>
  <c r="AD248" i="13"/>
  <c r="AO248" i="13" s="1"/>
  <c r="AL248" i="13"/>
  <c r="AP248" i="13"/>
  <c r="U250" i="13"/>
  <c r="H250" i="13"/>
  <c r="AD250" i="13"/>
  <c r="AO250" i="13" s="1"/>
  <c r="AL250" i="13"/>
  <c r="AP250" i="13"/>
  <c r="U252" i="13"/>
  <c r="H252" i="13"/>
  <c r="AD252" i="13"/>
  <c r="AO252" i="13" s="1"/>
  <c r="AL252" i="13"/>
  <c r="AP252" i="13"/>
  <c r="U254" i="13"/>
  <c r="H254" i="13"/>
  <c r="AD254" i="13"/>
  <c r="AO254" i="13" s="1"/>
  <c r="AL254" i="13"/>
  <c r="AP254" i="13"/>
  <c r="U256" i="13"/>
  <c r="H256" i="13"/>
  <c r="AD256" i="13"/>
  <c r="AO256" i="13" s="1"/>
  <c r="AL256" i="13"/>
  <c r="AP256" i="13"/>
  <c r="U258" i="13"/>
  <c r="H258" i="13"/>
  <c r="W258" i="13"/>
  <c r="AD258" i="13"/>
  <c r="AO258" i="13" s="1"/>
  <c r="AL258" i="13"/>
  <c r="AP258" i="13"/>
  <c r="U260" i="13"/>
  <c r="H260" i="13"/>
  <c r="W260" i="13"/>
  <c r="AD260" i="13"/>
  <c r="AO260" i="13" s="1"/>
  <c r="AL260" i="13"/>
  <c r="AP260" i="13"/>
  <c r="U262" i="13"/>
  <c r="H262" i="13"/>
  <c r="W262" i="13"/>
  <c r="AD262" i="13"/>
  <c r="AO262" i="13" s="1"/>
  <c r="AL262" i="13"/>
  <c r="AP262" i="13"/>
  <c r="O263" i="14"/>
  <c r="Y16" i="14"/>
  <c r="X263" i="14"/>
  <c r="U20" i="14"/>
  <c r="H20" i="14"/>
  <c r="AD20" i="14"/>
  <c r="AD263" i="14" s="1"/>
  <c r="Y22" i="14"/>
  <c r="U24" i="14"/>
  <c r="H24" i="14"/>
  <c r="AD24" i="14"/>
  <c r="U28" i="14"/>
  <c r="H28" i="14"/>
  <c r="AD28" i="14"/>
  <c r="U39" i="14"/>
  <c r="H39" i="14"/>
  <c r="AD39" i="14"/>
  <c r="U43" i="14"/>
  <c r="H43" i="14"/>
  <c r="AD43" i="14"/>
  <c r="Y45" i="14"/>
  <c r="U49" i="14"/>
  <c r="H49" i="14"/>
  <c r="AD49" i="14"/>
  <c r="U55" i="14"/>
  <c r="H55" i="14"/>
  <c r="AD55" i="14"/>
  <c r="Y57" i="14"/>
  <c r="U59" i="14"/>
  <c r="H59" i="14"/>
  <c r="AD59" i="14"/>
  <c r="U63" i="14"/>
  <c r="H63" i="14"/>
  <c r="AD63" i="14"/>
  <c r="U69" i="14"/>
  <c r="H69" i="14"/>
  <c r="AD69" i="14"/>
  <c r="U84" i="14"/>
  <c r="H84" i="14"/>
  <c r="AD84" i="14"/>
  <c r="Y86" i="14"/>
  <c r="U88" i="14"/>
  <c r="H88" i="14"/>
  <c r="AD88" i="14"/>
  <c r="U92" i="14"/>
  <c r="H92" i="14"/>
  <c r="AD92" i="14"/>
  <c r="U105" i="14"/>
  <c r="H105" i="14"/>
  <c r="Y105" i="14"/>
  <c r="AD105" i="14"/>
  <c r="AD109" i="14"/>
  <c r="AD110" i="14"/>
  <c r="AD111" i="14"/>
  <c r="AD117" i="14"/>
  <c r="AD119" i="14"/>
  <c r="AD121" i="14"/>
  <c r="AD123" i="14"/>
  <c r="AD125" i="14"/>
  <c r="AD127" i="14"/>
  <c r="AD129" i="14"/>
  <c r="AD131" i="14"/>
  <c r="AD133" i="14"/>
  <c r="AD135" i="14"/>
  <c r="AD137" i="14"/>
  <c r="U140" i="14"/>
  <c r="H140" i="14"/>
  <c r="U147" i="14"/>
  <c r="H147" i="14"/>
  <c r="U153" i="14"/>
  <c r="H153" i="14"/>
  <c r="Y155" i="14"/>
  <c r="U157" i="14"/>
  <c r="H157" i="14"/>
  <c r="U172" i="14"/>
  <c r="H172" i="14"/>
  <c r="Y174" i="14"/>
  <c r="U176" i="14"/>
  <c r="H176" i="14"/>
  <c r="U178" i="14"/>
  <c r="H178" i="14"/>
  <c r="U182" i="14"/>
  <c r="H182" i="14"/>
  <c r="U190" i="14"/>
  <c r="H190" i="14"/>
  <c r="U194" i="14"/>
  <c r="H194" i="14"/>
  <c r="U198" i="14"/>
  <c r="H198" i="14"/>
  <c r="U202" i="14"/>
  <c r="H202" i="14"/>
  <c r="Y204" i="14"/>
  <c r="Y205" i="14"/>
  <c r="U207" i="14"/>
  <c r="H207" i="14"/>
  <c r="U211" i="14"/>
  <c r="H211" i="14"/>
  <c r="Y219" i="14"/>
  <c r="U221" i="14"/>
  <c r="H221" i="14"/>
  <c r="Y223" i="14"/>
  <c r="U232" i="14"/>
  <c r="H232" i="14"/>
  <c r="U236" i="14"/>
  <c r="H236" i="14"/>
  <c r="U241" i="14"/>
  <c r="H241" i="14"/>
  <c r="U249" i="14"/>
  <c r="H249" i="14"/>
  <c r="U251" i="14"/>
  <c r="H251" i="14"/>
  <c r="U255" i="14"/>
  <c r="H255" i="14"/>
  <c r="U259" i="14"/>
  <c r="H259" i="14"/>
  <c r="Y261" i="14"/>
  <c r="Y16" i="15"/>
  <c r="AM16" i="15"/>
  <c r="AM17" i="15"/>
  <c r="AD17" i="15"/>
  <c r="Y17" i="15"/>
  <c r="AK19" i="15"/>
  <c r="AI18" i="15"/>
  <c r="U22" i="15"/>
  <c r="H22" i="15"/>
  <c r="AO22" i="15"/>
  <c r="U23" i="15"/>
  <c r="H23" i="15"/>
  <c r="AO23" i="15"/>
  <c r="U24" i="15"/>
  <c r="H24" i="15"/>
  <c r="AO24" i="15"/>
  <c r="U25" i="15"/>
  <c r="H25" i="15"/>
  <c r="AO25" i="15"/>
  <c r="U26" i="15"/>
  <c r="H26" i="15"/>
  <c r="AO26" i="15"/>
  <c r="U27" i="15"/>
  <c r="H27" i="15"/>
  <c r="AO27" i="15"/>
  <c r="U28" i="15"/>
  <c r="H28" i="15"/>
  <c r="AO28" i="15"/>
  <c r="U29" i="15"/>
  <c r="H29" i="15"/>
  <c r="AO29" i="15"/>
  <c r="U30" i="15"/>
  <c r="H30" i="15"/>
  <c r="AO30" i="15"/>
  <c r="U31" i="15"/>
  <c r="H31" i="15"/>
  <c r="AN39" i="15"/>
  <c r="Y41" i="15"/>
  <c r="AM41" i="15"/>
  <c r="Y42" i="15"/>
  <c r="AM42" i="15"/>
  <c r="Y43" i="15"/>
  <c r="AM43" i="15"/>
  <c r="Y45" i="15"/>
  <c r="AM45" i="15"/>
  <c r="Y46" i="15"/>
  <c r="AM46" i="15"/>
  <c r="Y48" i="15"/>
  <c r="AM48" i="15"/>
  <c r="Y49" i="15"/>
  <c r="AM49" i="15"/>
  <c r="Y50" i="15"/>
  <c r="AM50" i="15"/>
  <c r="AM51" i="15"/>
  <c r="AD51" i="15"/>
  <c r="AO51" i="15" s="1"/>
  <c r="Y51" i="15"/>
  <c r="AM52" i="15"/>
  <c r="AD52" i="15"/>
  <c r="AO52" i="15" s="1"/>
  <c r="Y52" i="15"/>
  <c r="AM53" i="15"/>
  <c r="AD53" i="15"/>
  <c r="AO53" i="15" s="1"/>
  <c r="Y53" i="15"/>
  <c r="AK61" i="15"/>
  <c r="AI60" i="15"/>
  <c r="U63" i="15"/>
  <c r="H63" i="15"/>
  <c r="AO63" i="15"/>
  <c r="U64" i="15"/>
  <c r="H64" i="15"/>
  <c r="AO64" i="15"/>
  <c r="AM66" i="15"/>
  <c r="AN66" i="15" s="1"/>
  <c r="AD66" i="15"/>
  <c r="AO66" i="15" s="1"/>
  <c r="Y66" i="15"/>
  <c r="AM67" i="15"/>
  <c r="AN67" i="15" s="1"/>
  <c r="AD67" i="15"/>
  <c r="AO67" i="15" s="1"/>
  <c r="Y67" i="15"/>
  <c r="AM68" i="15"/>
  <c r="AN68" i="15" s="1"/>
  <c r="AD68" i="15"/>
  <c r="AO68" i="15" s="1"/>
  <c r="Y68" i="15"/>
  <c r="AL71" i="15"/>
  <c r="Y71" i="15"/>
  <c r="AM71" i="15"/>
  <c r="AN71" i="15" s="1"/>
  <c r="AL73" i="15"/>
  <c r="Y73" i="15"/>
  <c r="AM73" i="15"/>
  <c r="AN73" i="15" s="1"/>
  <c r="AL75" i="15"/>
  <c r="Y75" i="15"/>
  <c r="AM75" i="15"/>
  <c r="AN75" i="15" s="1"/>
  <c r="AL77" i="15"/>
  <c r="Y77" i="15"/>
  <c r="AM77" i="15"/>
  <c r="AN77" i="15" s="1"/>
  <c r="AL79" i="15"/>
  <c r="Y79" i="15"/>
  <c r="AM79" i="15"/>
  <c r="AN79" i="15" s="1"/>
  <c r="AL81" i="15"/>
  <c r="Y81" i="15"/>
  <c r="AM81" i="15"/>
  <c r="AN81" i="15" s="1"/>
  <c r="AL83" i="15"/>
  <c r="Y83" i="15"/>
  <c r="AM83" i="15"/>
  <c r="AN83" i="15" s="1"/>
  <c r="AL84" i="15"/>
  <c r="Y84" i="15"/>
  <c r="AM84" i="15"/>
  <c r="AN84" i="15" s="1"/>
  <c r="Z263" i="15"/>
  <c r="AO86" i="15"/>
  <c r="AD86" i="15"/>
  <c r="AN98" i="15"/>
  <c r="AN100" i="15"/>
  <c r="AN102" i="15"/>
  <c r="U105" i="15"/>
  <c r="H105" i="15"/>
  <c r="AO110" i="15"/>
  <c r="AN112" i="15"/>
  <c r="U115" i="15"/>
  <c r="H115" i="15"/>
  <c r="AN122" i="15"/>
  <c r="AM123" i="15"/>
  <c r="AD123" i="15"/>
  <c r="AO123" i="15" s="1"/>
  <c r="Y123" i="15"/>
  <c r="U125" i="15"/>
  <c r="H125" i="15"/>
  <c r="AN126" i="15"/>
  <c r="Y127" i="15"/>
  <c r="AM127" i="15"/>
  <c r="Y129" i="15"/>
  <c r="AM129" i="15"/>
  <c r="Y130" i="15"/>
  <c r="AM130" i="15"/>
  <c r="Y131" i="15"/>
  <c r="AM131" i="15"/>
  <c r="Y132" i="15"/>
  <c r="AM132" i="15"/>
  <c r="Y133" i="15"/>
  <c r="AM133" i="15"/>
  <c r="Y134" i="15"/>
  <c r="AM134" i="15"/>
  <c r="Y135" i="15"/>
  <c r="AM135" i="15"/>
  <c r="Y136" i="15"/>
  <c r="AM136" i="15"/>
  <c r="Y137" i="15"/>
  <c r="AM137" i="15"/>
  <c r="Y138" i="15"/>
  <c r="AM138" i="15"/>
  <c r="Y139" i="15"/>
  <c r="AM139" i="15"/>
  <c r="AL140" i="15"/>
  <c r="Y140" i="15"/>
  <c r="AM140" i="15"/>
  <c r="AN140" i="15" s="1"/>
  <c r="Y141" i="15"/>
  <c r="AM141" i="15"/>
  <c r="AM142" i="15"/>
  <c r="AD142" i="15"/>
  <c r="AO142" i="15" s="1"/>
  <c r="Y142" i="15"/>
  <c r="AM143" i="15"/>
  <c r="AD143" i="15"/>
  <c r="AO143" i="15" s="1"/>
  <c r="Y143" i="15"/>
  <c r="AK145" i="15"/>
  <c r="AI144" i="15"/>
  <c r="U149" i="15"/>
  <c r="H149" i="15"/>
  <c r="AO149" i="15"/>
  <c r="U150" i="15"/>
  <c r="H150" i="15"/>
  <c r="AO150" i="15"/>
  <c r="U152" i="15"/>
  <c r="H152" i="15"/>
  <c r="AO161" i="15"/>
  <c r="AO163" i="15"/>
  <c r="AO165" i="15"/>
  <c r="AO167" i="15"/>
  <c r="AO169" i="15"/>
  <c r="AO171" i="15"/>
  <c r="U172" i="15"/>
  <c r="H172" i="15"/>
  <c r="AO172" i="15"/>
  <c r="U174" i="15"/>
  <c r="H174" i="15"/>
  <c r="AO174" i="15"/>
  <c r="U176" i="15"/>
  <c r="H176" i="15"/>
  <c r="AO176" i="15"/>
  <c r="U177" i="15"/>
  <c r="H177" i="15"/>
  <c r="AO177" i="15"/>
  <c r="U178" i="15"/>
  <c r="H178" i="15"/>
  <c r="AO178" i="15"/>
  <c r="U179" i="15"/>
  <c r="H179" i="15"/>
  <c r="AO179" i="15"/>
  <c r="U180" i="15"/>
  <c r="H180" i="15"/>
  <c r="AO180" i="15"/>
  <c r="U181" i="15"/>
  <c r="H181" i="15"/>
  <c r="AO181" i="15"/>
  <c r="U182" i="15"/>
  <c r="H182" i="15"/>
  <c r="AO182" i="15"/>
  <c r="U183" i="15"/>
  <c r="H183" i="15"/>
  <c r="AO205" i="15"/>
  <c r="U206" i="15"/>
  <c r="H206" i="15"/>
  <c r="AN212" i="15"/>
  <c r="AN214" i="15"/>
  <c r="Y215" i="15"/>
  <c r="AM215" i="15"/>
  <c r="Y216" i="15"/>
  <c r="AM216" i="15"/>
  <c r="Y217" i="15"/>
  <c r="AM217" i="15"/>
  <c r="Y218" i="15"/>
  <c r="AM218" i="15"/>
  <c r="Y219" i="15"/>
  <c r="AM219" i="15"/>
  <c r="Y220" i="15"/>
  <c r="AM220" i="15"/>
  <c r="Y221" i="15"/>
  <c r="AM221" i="15"/>
  <c r="Y223" i="15"/>
  <c r="AM223" i="15"/>
  <c r="Y224" i="15"/>
  <c r="AM224" i="15"/>
  <c r="AM226" i="15"/>
  <c r="AD226" i="15"/>
  <c r="AO226" i="15" s="1"/>
  <c r="Y226" i="15"/>
  <c r="AK228" i="15"/>
  <c r="AI227" i="15"/>
  <c r="AO229" i="15"/>
  <c r="U230" i="15"/>
  <c r="H230" i="15"/>
  <c r="AO230" i="15"/>
  <c r="U231" i="15"/>
  <c r="H231" i="15"/>
  <c r="AO231" i="15"/>
  <c r="U232" i="15"/>
  <c r="H232" i="15"/>
  <c r="AN238" i="15"/>
  <c r="U240" i="15"/>
  <c r="H240" i="15"/>
  <c r="AO240" i="15"/>
  <c r="U241" i="15"/>
  <c r="H241" i="15"/>
  <c r="AO241" i="15"/>
  <c r="U243" i="15"/>
  <c r="H243" i="15"/>
  <c r="AO243" i="15"/>
  <c r="U244" i="15"/>
  <c r="H244" i="15"/>
  <c r="AN246" i="15"/>
  <c r="AL248" i="15"/>
  <c r="Y248" i="15"/>
  <c r="AM248" i="15"/>
  <c r="AN248" i="15" s="1"/>
  <c r="AL249" i="15"/>
  <c r="Y249" i="15"/>
  <c r="AM249" i="15"/>
  <c r="AN249" i="15" s="1"/>
  <c r="AL250" i="15"/>
  <c r="Y250" i="15"/>
  <c r="AM250" i="15"/>
  <c r="AN250" i="15" s="1"/>
  <c r="AL251" i="15"/>
  <c r="Y251" i="15"/>
  <c r="AM251" i="15"/>
  <c r="AN251" i="15" s="1"/>
  <c r="Y252" i="15"/>
  <c r="AM252" i="15"/>
  <c r="Y253" i="15"/>
  <c r="AM253" i="15"/>
  <c r="Y254" i="15"/>
  <c r="AM254" i="15"/>
  <c r="Y255" i="15"/>
  <c r="AM255" i="15"/>
  <c r="Y256" i="15"/>
  <c r="AM256" i="15"/>
  <c r="Y257" i="15"/>
  <c r="AM257" i="15"/>
  <c r="Y258" i="15"/>
  <c r="AM258" i="15"/>
  <c r="Y259" i="15"/>
  <c r="AM259" i="15"/>
  <c r="Y260" i="15"/>
  <c r="AM260" i="15"/>
  <c r="Y261" i="15"/>
  <c r="AM261" i="15"/>
  <c r="AM262" i="15"/>
  <c r="AD262" i="15"/>
  <c r="AO262" i="15" s="1"/>
  <c r="Y262" i="15"/>
  <c r="X263" i="15"/>
  <c r="J39" i="16"/>
  <c r="J41" i="16"/>
  <c r="J44" i="16"/>
  <c r="J47" i="16"/>
  <c r="J52" i="16"/>
  <c r="J54" i="16"/>
  <c r="J56" i="16"/>
  <c r="J58" i="16"/>
  <c r="J60" i="16"/>
  <c r="J63" i="16"/>
  <c r="J65" i="16"/>
  <c r="J262" i="16"/>
  <c r="J266" i="16"/>
  <c r="J270" i="16"/>
  <c r="J272" i="16"/>
  <c r="J18" i="17"/>
  <c r="J21" i="17"/>
  <c r="J24" i="17"/>
  <c r="J26" i="17"/>
  <c r="J28" i="17"/>
  <c r="J30" i="17"/>
  <c r="J32" i="17"/>
  <c r="J38" i="17"/>
  <c r="J40" i="17"/>
  <c r="J43" i="17"/>
  <c r="J45" i="17"/>
  <c r="J48" i="17"/>
  <c r="J51" i="17"/>
  <c r="J53" i="17"/>
  <c r="J57" i="17"/>
  <c r="J59" i="17"/>
  <c r="J61" i="17"/>
  <c r="J63" i="17"/>
  <c r="J65" i="17"/>
  <c r="J70" i="17"/>
  <c r="J92" i="17"/>
  <c r="J94" i="17"/>
  <c r="J96" i="17"/>
  <c r="J98" i="17"/>
  <c r="J117" i="17"/>
  <c r="J119" i="17"/>
  <c r="J121" i="17"/>
  <c r="J135" i="17"/>
  <c r="J139" i="17"/>
  <c r="J171" i="17"/>
  <c r="J217" i="17"/>
  <c r="J219" i="17"/>
  <c r="J221" i="17"/>
  <c r="J223" i="17"/>
  <c r="J225" i="17"/>
  <c r="J227" i="17"/>
  <c r="J229" i="17"/>
  <c r="J231" i="17"/>
  <c r="J233" i="17"/>
  <c r="J239" i="17"/>
  <c r="J241" i="17"/>
  <c r="J250" i="17"/>
  <c r="J253" i="17"/>
  <c r="J261" i="17"/>
  <c r="J269" i="17"/>
  <c r="J271" i="17"/>
  <c r="J208" i="18"/>
  <c r="J209" i="18"/>
  <c r="J210" i="18"/>
  <c r="J212" i="18"/>
  <c r="J213" i="18"/>
  <c r="J214" i="18"/>
  <c r="J215" i="18"/>
  <c r="J217" i="18"/>
  <c r="J218" i="18"/>
  <c r="J219" i="18"/>
  <c r="J233" i="18"/>
  <c r="J234" i="18"/>
  <c r="J20" i="19"/>
  <c r="J23" i="19"/>
  <c r="J25" i="19"/>
  <c r="J27" i="19"/>
  <c r="J29" i="19"/>
  <c r="H119" i="12"/>
  <c r="DX119" i="12"/>
  <c r="G120" i="12"/>
  <c r="P120" i="12"/>
  <c r="H124" i="12"/>
  <c r="DX124" i="12"/>
  <c r="H126" i="12"/>
  <c r="DX126" i="12"/>
  <c r="G127" i="12"/>
  <c r="P127" i="12"/>
  <c r="G129" i="12"/>
  <c r="P129" i="12"/>
  <c r="H131" i="12"/>
  <c r="DX131" i="12"/>
  <c r="BB132" i="12"/>
  <c r="BR132" i="12"/>
  <c r="H134" i="12"/>
  <c r="DX134" i="12"/>
  <c r="H135" i="12"/>
  <c r="DX135" i="12"/>
  <c r="G136" i="12"/>
  <c r="P136" i="12"/>
  <c r="H137" i="12"/>
  <c r="DX137" i="12"/>
  <c r="G138" i="12"/>
  <c r="P138" i="12"/>
  <c r="H139" i="12"/>
  <c r="DX139" i="12"/>
  <c r="G140" i="12"/>
  <c r="P140" i="12"/>
  <c r="H141" i="12"/>
  <c r="DX141" i="12"/>
  <c r="G142" i="12"/>
  <c r="P142" i="12"/>
  <c r="H144" i="12"/>
  <c r="DX144" i="12"/>
  <c r="H147" i="12"/>
  <c r="DX147" i="12"/>
  <c r="D148" i="12"/>
  <c r="D200" i="12" s="1"/>
  <c r="AA148" i="12"/>
  <c r="AM148" i="12"/>
  <c r="BB148" i="12"/>
  <c r="BS148" i="12"/>
  <c r="CY148" i="12"/>
  <c r="DX148" i="12"/>
  <c r="D149" i="12"/>
  <c r="AA149" i="12"/>
  <c r="AM149" i="12"/>
  <c r="BB149" i="12"/>
  <c r="BS149" i="12"/>
  <c r="CY149" i="12"/>
  <c r="DX149" i="12"/>
  <c r="G151" i="12"/>
  <c r="P151" i="12"/>
  <c r="H152" i="12"/>
  <c r="DX152" i="12"/>
  <c r="G153" i="12"/>
  <c r="P153" i="12"/>
  <c r="H154" i="12"/>
  <c r="DX154" i="12"/>
  <c r="G155" i="12"/>
  <c r="P155" i="12"/>
  <c r="H156" i="12"/>
  <c r="DX156" i="12"/>
  <c r="G157" i="12"/>
  <c r="P157" i="12"/>
  <c r="G159" i="12"/>
  <c r="P159" i="12"/>
  <c r="H160" i="12"/>
  <c r="H161" i="12"/>
  <c r="DX161" i="12"/>
  <c r="H163" i="12"/>
  <c r="DX163" i="12"/>
  <c r="G164" i="12"/>
  <c r="P164" i="12"/>
  <c r="G166" i="12"/>
  <c r="P166" i="12"/>
  <c r="G168" i="12"/>
  <c r="P168" i="12"/>
  <c r="H169" i="12"/>
  <c r="DX169" i="12"/>
  <c r="G170" i="12"/>
  <c r="DX170" i="12"/>
  <c r="G171" i="12"/>
  <c r="P171" i="12"/>
  <c r="G173" i="12"/>
  <c r="P173" i="12"/>
  <c r="H174" i="12"/>
  <c r="DX174" i="12"/>
  <c r="G175" i="12"/>
  <c r="P175" i="12"/>
  <c r="H176" i="12"/>
  <c r="DX176" i="12"/>
  <c r="G177" i="12"/>
  <c r="P177" i="12"/>
  <c r="H178" i="12"/>
  <c r="DX178" i="12"/>
  <c r="G179" i="12"/>
  <c r="DX179" i="12"/>
  <c r="H181" i="12"/>
  <c r="DX181" i="12"/>
  <c r="G182" i="12"/>
  <c r="P182" i="12"/>
  <c r="H184" i="12"/>
  <c r="DX184" i="12"/>
  <c r="H186" i="12"/>
  <c r="DX186" i="12"/>
  <c r="G187" i="12"/>
  <c r="P187" i="12"/>
  <c r="H188" i="12"/>
  <c r="DX188" i="12"/>
  <c r="G189" i="12"/>
  <c r="P189" i="12"/>
  <c r="H190" i="12"/>
  <c r="DX190" i="12"/>
  <c r="G191" i="12"/>
  <c r="P191" i="12"/>
  <c r="H192" i="12"/>
  <c r="DX192" i="12"/>
  <c r="G193" i="12"/>
  <c r="P193" i="12"/>
  <c r="H194" i="12"/>
  <c r="DX194" i="12"/>
  <c r="G195" i="12"/>
  <c r="P195" i="12"/>
  <c r="H196" i="12"/>
  <c r="DX196" i="12"/>
  <c r="G197" i="12"/>
  <c r="P197" i="12"/>
  <c r="H198" i="12"/>
  <c r="DX198" i="12"/>
  <c r="AD17" i="13"/>
  <c r="AO17" i="13" s="1"/>
  <c r="AL17" i="13"/>
  <c r="AD19" i="13"/>
  <c r="AO19" i="13" s="1"/>
  <c r="AD23" i="13"/>
  <c r="AO23" i="13" s="1"/>
  <c r="AD25" i="13"/>
  <c r="AO25" i="13" s="1"/>
  <c r="AD27" i="13"/>
  <c r="AO27" i="13" s="1"/>
  <c r="AD29" i="13"/>
  <c r="AO29" i="13" s="1"/>
  <c r="AD31" i="13"/>
  <c r="AO31" i="13" s="1"/>
  <c r="AD32" i="13"/>
  <c r="AO32" i="13" s="1"/>
  <c r="AL32" i="13"/>
  <c r="AD34" i="13"/>
  <c r="AO34" i="13" s="1"/>
  <c r="AL34" i="13"/>
  <c r="AD36" i="13"/>
  <c r="AO36" i="13" s="1"/>
  <c r="AD38" i="13"/>
  <c r="AO38" i="13" s="1"/>
  <c r="AD42" i="13"/>
  <c r="AO42" i="13" s="1"/>
  <c r="AL42" i="13"/>
  <c r="AD46" i="13"/>
  <c r="AO46" i="13" s="1"/>
  <c r="AD48" i="13"/>
  <c r="AO48" i="13" s="1"/>
  <c r="AL48" i="13"/>
  <c r="AD50" i="13"/>
  <c r="AO50" i="13" s="1"/>
  <c r="AL50" i="13"/>
  <c r="AD54" i="13"/>
  <c r="AO54" i="13" s="1"/>
  <c r="AL54" i="13"/>
  <c r="AD56" i="13"/>
  <c r="AO56" i="13" s="1"/>
  <c r="AD58" i="13"/>
  <c r="AO58" i="13" s="1"/>
  <c r="AL58" i="13"/>
  <c r="AD62" i="13"/>
  <c r="AO62" i="13" s="1"/>
  <c r="AL62" i="13"/>
  <c r="AD64" i="13"/>
  <c r="AO64" i="13" s="1"/>
  <c r="AD66" i="13"/>
  <c r="AO66" i="13" s="1"/>
  <c r="AL66" i="13"/>
  <c r="AD67" i="13"/>
  <c r="AO67" i="13" s="1"/>
  <c r="AL67" i="13"/>
  <c r="AD69" i="13"/>
  <c r="AO69" i="13" s="1"/>
  <c r="AL69" i="13"/>
  <c r="AD84" i="13"/>
  <c r="AO84" i="13" s="1"/>
  <c r="AL84" i="13"/>
  <c r="AO86" i="13"/>
  <c r="AD87" i="13"/>
  <c r="AO87" i="13" s="1"/>
  <c r="AD89" i="13"/>
  <c r="AO89" i="13" s="1"/>
  <c r="AL89" i="13"/>
  <c r="AD91" i="13"/>
  <c r="AO91" i="13" s="1"/>
  <c r="AL91" i="13"/>
  <c r="AD93" i="13"/>
  <c r="AO93" i="13" s="1"/>
  <c r="AL93" i="13"/>
  <c r="AD95" i="13"/>
  <c r="AO95" i="13" s="1"/>
  <c r="AL95" i="13"/>
  <c r="AD97" i="13"/>
  <c r="AO97" i="13" s="1"/>
  <c r="AL97" i="13"/>
  <c r="AD106" i="13"/>
  <c r="AO106" i="13" s="1"/>
  <c r="AD108" i="13"/>
  <c r="AO108" i="13" s="1"/>
  <c r="AL108" i="13"/>
  <c r="AD109" i="13"/>
  <c r="AO109" i="13" s="1"/>
  <c r="AL109" i="13"/>
  <c r="AD110" i="13"/>
  <c r="AO110" i="13" s="1"/>
  <c r="AL110" i="13"/>
  <c r="AD112" i="13"/>
  <c r="AO112" i="13" s="1"/>
  <c r="AL112" i="13"/>
  <c r="AD113" i="13"/>
  <c r="AO113" i="13" s="1"/>
  <c r="AL113" i="13"/>
  <c r="AD115" i="13"/>
  <c r="AO115" i="13" s="1"/>
  <c r="AL115" i="13"/>
  <c r="AD116" i="13"/>
  <c r="AO116" i="13" s="1"/>
  <c r="AL116" i="13"/>
  <c r="AD120" i="13"/>
  <c r="AO120" i="13" s="1"/>
  <c r="AD122" i="13"/>
  <c r="AO122" i="13" s="1"/>
  <c r="AL122" i="13"/>
  <c r="AD124" i="13"/>
  <c r="AO124" i="13" s="1"/>
  <c r="AL124" i="13"/>
  <c r="AD127" i="13"/>
  <c r="AO127" i="13" s="1"/>
  <c r="AL127" i="13"/>
  <c r="AD129" i="13"/>
  <c r="AO129" i="13" s="1"/>
  <c r="AL129" i="13"/>
  <c r="AD131" i="13"/>
  <c r="AO131" i="13" s="1"/>
  <c r="AL131" i="13"/>
  <c r="AD133" i="13"/>
  <c r="AO133" i="13" s="1"/>
  <c r="AL133" i="13"/>
  <c r="AD135" i="13"/>
  <c r="AO135" i="13" s="1"/>
  <c r="AD137" i="13"/>
  <c r="AO137" i="13" s="1"/>
  <c r="AL137" i="13"/>
  <c r="AD139" i="13"/>
  <c r="AO139" i="13" s="1"/>
  <c r="AL139" i="13"/>
  <c r="AD141" i="13"/>
  <c r="AO141" i="13" s="1"/>
  <c r="AL141" i="13"/>
  <c r="AD146" i="13"/>
  <c r="AO146" i="13" s="1"/>
  <c r="AL146" i="13"/>
  <c r="AD148" i="13"/>
  <c r="AO148" i="13" s="1"/>
  <c r="AD150" i="13"/>
  <c r="AO150" i="13" s="1"/>
  <c r="AL150" i="13"/>
  <c r="AD153" i="13"/>
  <c r="AO153" i="13" s="1"/>
  <c r="AL153" i="13"/>
  <c r="AD155" i="13"/>
  <c r="AO155" i="13" s="1"/>
  <c r="AD157" i="13"/>
  <c r="AO157" i="13" s="1"/>
  <c r="AL157" i="13"/>
  <c r="AD172" i="13"/>
  <c r="AO172" i="13" s="1"/>
  <c r="AD174" i="13"/>
  <c r="AO174" i="13" s="1"/>
  <c r="AD176" i="13"/>
  <c r="AO176" i="13" s="1"/>
  <c r="AD178" i="13"/>
  <c r="AO178" i="13" s="1"/>
  <c r="AD180" i="13"/>
  <c r="AO180" i="13" s="1"/>
  <c r="AL180" i="13"/>
  <c r="AD182" i="13"/>
  <c r="AO182" i="13" s="1"/>
  <c r="AL182" i="13"/>
  <c r="AD188" i="13"/>
  <c r="AO188" i="13" s="1"/>
  <c r="AL188" i="13"/>
  <c r="AD190" i="13"/>
  <c r="AO190" i="13" s="1"/>
  <c r="AL190" i="13"/>
  <c r="AD192" i="13"/>
  <c r="AO192" i="13" s="1"/>
  <c r="AL192" i="13"/>
  <c r="AD194" i="13"/>
  <c r="AO194" i="13" s="1"/>
  <c r="AD196" i="13"/>
  <c r="AO196" i="13" s="1"/>
  <c r="AL196" i="13"/>
  <c r="AD198" i="13"/>
  <c r="AO198" i="13" s="1"/>
  <c r="AL198" i="13"/>
  <c r="AD200" i="13"/>
  <c r="AO200" i="13" s="1"/>
  <c r="AD202" i="13"/>
  <c r="AO202" i="13" s="1"/>
  <c r="AL202" i="13"/>
  <c r="AD204" i="13"/>
  <c r="AO204" i="13" s="1"/>
  <c r="AL204" i="13"/>
  <c r="AD205" i="13"/>
  <c r="AO205" i="13" s="1"/>
  <c r="AL205" i="13"/>
  <c r="AD207" i="13"/>
  <c r="AO207" i="13" s="1"/>
  <c r="AD209" i="13"/>
  <c r="AO209" i="13" s="1"/>
  <c r="AL209" i="13"/>
  <c r="AD211" i="13"/>
  <c r="AO211" i="13" s="1"/>
  <c r="AL211" i="13"/>
  <c r="AD215" i="13"/>
  <c r="AO215" i="13" s="1"/>
  <c r="AL215" i="13"/>
  <c r="AD217" i="13"/>
  <c r="AO217" i="13" s="1"/>
  <c r="AL217" i="13"/>
  <c r="AD219" i="13"/>
  <c r="AO219" i="13" s="1"/>
  <c r="AL219" i="13"/>
  <c r="AD221" i="13"/>
  <c r="AO221" i="13" s="1"/>
  <c r="AL221" i="13"/>
  <c r="AD223" i="13"/>
  <c r="AO223" i="13" s="1"/>
  <c r="AL223" i="13"/>
  <c r="AD230" i="13"/>
  <c r="AO230" i="13" s="1"/>
  <c r="AL230" i="13"/>
  <c r="AD232" i="13"/>
  <c r="AO232" i="13" s="1"/>
  <c r="AL232" i="13"/>
  <c r="AD234" i="13"/>
  <c r="AO234" i="13" s="1"/>
  <c r="AL234" i="13"/>
  <c r="AD236" i="13"/>
  <c r="AO236" i="13" s="1"/>
  <c r="AL236" i="13"/>
  <c r="AD238" i="13"/>
  <c r="AO238" i="13" s="1"/>
  <c r="AD239" i="13"/>
  <c r="AO239" i="13" s="1"/>
  <c r="AL239" i="13"/>
  <c r="AD241" i="13"/>
  <c r="AO241" i="13" s="1"/>
  <c r="AL241" i="13"/>
  <c r="AD243" i="13"/>
  <c r="AO243" i="13" s="1"/>
  <c r="AD249" i="13"/>
  <c r="AO249" i="13" s="1"/>
  <c r="AL249" i="13"/>
  <c r="AD251" i="13"/>
  <c r="AO251" i="13" s="1"/>
  <c r="AL251" i="13"/>
  <c r="AD253" i="13"/>
  <c r="AO253" i="13" s="1"/>
  <c r="AL253" i="13"/>
  <c r="AD255" i="13"/>
  <c r="AO255" i="13" s="1"/>
  <c r="AL255" i="13"/>
  <c r="AD257" i="13"/>
  <c r="AO257" i="13" s="1"/>
  <c r="AL257" i="13"/>
  <c r="AD259" i="13"/>
  <c r="AO259" i="13" s="1"/>
  <c r="AL259" i="13"/>
  <c r="AD261" i="13"/>
  <c r="AO261" i="13" s="1"/>
  <c r="AL261" i="13"/>
  <c r="H109" i="14"/>
  <c r="H117" i="14"/>
  <c r="H119" i="14"/>
  <c r="H121" i="14"/>
  <c r="H123" i="14"/>
  <c r="H125" i="14"/>
  <c r="H127" i="14"/>
  <c r="H129" i="14"/>
  <c r="H131" i="14"/>
  <c r="H133" i="14"/>
  <c r="H135" i="14"/>
  <c r="H137" i="14"/>
  <c r="U145" i="14"/>
  <c r="H145" i="14"/>
  <c r="AD145" i="14"/>
  <c r="U149" i="14"/>
  <c r="H149" i="14"/>
  <c r="AD149" i="14"/>
  <c r="U155" i="14"/>
  <c r="H155" i="14"/>
  <c r="AD155" i="14"/>
  <c r="Y157" i="14"/>
  <c r="Y172" i="14"/>
  <c r="U174" i="14"/>
  <c r="H174" i="14"/>
  <c r="AD174" i="14"/>
  <c r="Y178" i="14"/>
  <c r="U180" i="14"/>
  <c r="H180" i="14"/>
  <c r="AD180" i="14"/>
  <c r="U188" i="14"/>
  <c r="H188" i="14"/>
  <c r="AD188" i="14"/>
  <c r="U192" i="14"/>
  <c r="H192" i="14"/>
  <c r="AD192" i="14"/>
  <c r="Y194" i="14"/>
  <c r="U196" i="14"/>
  <c r="H196" i="14"/>
  <c r="AD196" i="14"/>
  <c r="U200" i="14"/>
  <c r="H200" i="14"/>
  <c r="AD200" i="14"/>
  <c r="U204" i="14"/>
  <c r="H204" i="14"/>
  <c r="AD204" i="14"/>
  <c r="AD205" i="14"/>
  <c r="U209" i="14"/>
  <c r="H209" i="14"/>
  <c r="AD209" i="14"/>
  <c r="Y211" i="14"/>
  <c r="U215" i="14"/>
  <c r="H215" i="14"/>
  <c r="AD215" i="14"/>
  <c r="Y217" i="14"/>
  <c r="AD219" i="14"/>
  <c r="U223" i="14"/>
  <c r="H223" i="14"/>
  <c r="AD223" i="14"/>
  <c r="U230" i="14"/>
  <c r="H230" i="14"/>
  <c r="AD230" i="14"/>
  <c r="Y232" i="14"/>
  <c r="U234" i="14"/>
  <c r="H234" i="14"/>
  <c r="AD234" i="14"/>
  <c r="U238" i="14"/>
  <c r="H238" i="14"/>
  <c r="AD238" i="14"/>
  <c r="AD239" i="14"/>
  <c r="Y241" i="14"/>
  <c r="U243" i="14"/>
  <c r="H243" i="14"/>
  <c r="AD243" i="14"/>
  <c r="U253" i="14"/>
  <c r="H253" i="14"/>
  <c r="AD253" i="14"/>
  <c r="U257" i="14"/>
  <c r="H257" i="14"/>
  <c r="AD257" i="14"/>
  <c r="U261" i="14"/>
  <c r="H261" i="14"/>
  <c r="AD261" i="14"/>
  <c r="U16" i="15"/>
  <c r="H16" i="15"/>
  <c r="N263" i="15"/>
  <c r="AO16" i="15"/>
  <c r="U17" i="15"/>
  <c r="H17" i="15"/>
  <c r="AO19" i="15"/>
  <c r="AN20" i="15"/>
  <c r="Y22" i="15"/>
  <c r="AM22" i="15"/>
  <c r="Y23" i="15"/>
  <c r="AM23" i="15"/>
  <c r="Y24" i="15"/>
  <c r="AM24" i="15"/>
  <c r="Y25" i="15"/>
  <c r="AM25" i="15"/>
  <c r="Y26" i="15"/>
  <c r="AM26" i="15"/>
  <c r="Y27" i="15"/>
  <c r="AM27" i="15"/>
  <c r="Y28" i="15"/>
  <c r="AM28" i="15"/>
  <c r="Y29" i="15"/>
  <c r="AM29" i="15"/>
  <c r="AL30" i="15"/>
  <c r="Y30" i="15"/>
  <c r="AN30" i="15"/>
  <c r="AM30" i="15"/>
  <c r="AM31" i="15"/>
  <c r="AN31" i="15" s="1"/>
  <c r="AD31" i="15"/>
  <c r="AO31" i="15" s="1"/>
  <c r="Y31" i="15"/>
  <c r="AM32" i="15"/>
  <c r="AN32" i="15" s="1"/>
  <c r="AD32" i="15"/>
  <c r="AO32" i="15" s="1"/>
  <c r="Y32" i="15"/>
  <c r="AK34" i="15"/>
  <c r="AI33" i="15"/>
  <c r="AK36" i="15"/>
  <c r="AI35" i="15"/>
  <c r="U41" i="15"/>
  <c r="H41" i="15"/>
  <c r="AO41" i="15"/>
  <c r="U42" i="15"/>
  <c r="H42" i="15"/>
  <c r="AO42" i="15"/>
  <c r="U43" i="15"/>
  <c r="H43" i="15"/>
  <c r="AO43" i="15"/>
  <c r="U45" i="15"/>
  <c r="H45" i="15"/>
  <c r="AO45" i="15"/>
  <c r="U46" i="15"/>
  <c r="H46" i="15"/>
  <c r="AO46" i="15"/>
  <c r="U48" i="15"/>
  <c r="H48" i="15"/>
  <c r="AO48" i="15"/>
  <c r="U49" i="15"/>
  <c r="H49" i="15"/>
  <c r="AO49" i="15"/>
  <c r="U50" i="15"/>
  <c r="H50" i="15"/>
  <c r="AO50" i="15"/>
  <c r="U51" i="15"/>
  <c r="H51" i="15"/>
  <c r="AO54" i="15"/>
  <c r="AO55" i="15"/>
  <c r="AO56" i="15"/>
  <c r="AO57" i="15"/>
  <c r="AO58" i="15"/>
  <c r="AO59" i="15"/>
  <c r="AO61" i="15"/>
  <c r="AN62" i="15"/>
  <c r="Y63" i="15"/>
  <c r="AM63" i="15"/>
  <c r="Y64" i="15"/>
  <c r="AM64" i="15"/>
  <c r="U66" i="15"/>
  <c r="H66" i="15"/>
  <c r="AL66" i="15"/>
  <c r="AL67" i="15"/>
  <c r="AL68" i="15"/>
  <c r="AO69" i="15"/>
  <c r="AO70" i="15"/>
  <c r="AO71" i="15"/>
  <c r="AO72" i="15"/>
  <c r="AO73" i="15"/>
  <c r="AO74" i="15"/>
  <c r="AO75" i="15"/>
  <c r="AO76" i="15"/>
  <c r="AO77" i="15"/>
  <c r="AO78" i="15"/>
  <c r="AO79" i="15"/>
  <c r="AO80" i="15"/>
  <c r="AO81" i="15"/>
  <c r="AO82" i="15"/>
  <c r="AO83" i="15"/>
  <c r="U84" i="15"/>
  <c r="H84" i="15"/>
  <c r="AO84" i="15"/>
  <c r="AK97" i="15"/>
  <c r="AI96" i="15"/>
  <c r="AN99" i="15"/>
  <c r="AN101" i="15"/>
  <c r="AN103" i="15"/>
  <c r="AM105" i="15"/>
  <c r="AN105" i="15" s="1"/>
  <c r="AD105" i="15"/>
  <c r="AO105" i="15" s="1"/>
  <c r="Y105" i="15"/>
  <c r="AK108" i="15"/>
  <c r="AI107" i="15"/>
  <c r="AL110" i="15"/>
  <c r="Y110" i="15"/>
  <c r="AM110" i="15"/>
  <c r="AN110" i="15" s="1"/>
  <c r="AN113" i="15"/>
  <c r="AM115" i="15"/>
  <c r="AN115" i="15" s="1"/>
  <c r="AD115" i="15"/>
  <c r="AO115" i="15" s="1"/>
  <c r="Y115" i="15"/>
  <c r="AM116" i="15"/>
  <c r="AN116" i="15" s="1"/>
  <c r="AD116" i="15"/>
  <c r="AO116" i="15" s="1"/>
  <c r="Y116" i="15"/>
  <c r="AK119" i="15"/>
  <c r="AI118" i="15"/>
  <c r="U123" i="15"/>
  <c r="H123" i="15"/>
  <c r="AN124" i="15"/>
  <c r="AM125" i="15"/>
  <c r="AN125" i="15" s="1"/>
  <c r="AD125" i="15"/>
  <c r="AO125" i="15" s="1"/>
  <c r="Y125" i="15"/>
  <c r="U127" i="15"/>
  <c r="H127" i="15"/>
  <c r="AO127" i="15"/>
  <c r="U129" i="15"/>
  <c r="H129" i="15"/>
  <c r="AO129" i="15"/>
  <c r="U130" i="15"/>
  <c r="H130" i="15"/>
  <c r="AO130" i="15"/>
  <c r="U131" i="15"/>
  <c r="H131" i="15"/>
  <c r="AO131" i="15"/>
  <c r="U132" i="15"/>
  <c r="H132" i="15"/>
  <c r="AO132" i="15"/>
  <c r="U133" i="15"/>
  <c r="H133" i="15"/>
  <c r="AO133" i="15"/>
  <c r="U134" i="15"/>
  <c r="H134" i="15"/>
  <c r="AO134" i="15"/>
  <c r="U135" i="15"/>
  <c r="H135" i="15"/>
  <c r="AO135" i="15"/>
  <c r="U136" i="15"/>
  <c r="H136" i="15"/>
  <c r="AO136" i="15"/>
  <c r="U137" i="15"/>
  <c r="H137" i="15"/>
  <c r="AO137" i="15"/>
  <c r="U138" i="15"/>
  <c r="H138" i="15"/>
  <c r="AO138" i="15"/>
  <c r="U139" i="15"/>
  <c r="H139" i="15"/>
  <c r="AO139" i="15"/>
  <c r="U140" i="15"/>
  <c r="H140" i="15"/>
  <c r="AO140" i="15"/>
  <c r="U141" i="15"/>
  <c r="H141" i="15"/>
  <c r="AO141" i="15"/>
  <c r="U142" i="15"/>
  <c r="H142" i="15"/>
  <c r="AO145" i="15"/>
  <c r="AO146" i="15"/>
  <c r="AO147" i="15"/>
  <c r="AN148" i="15"/>
  <c r="Y149" i="15"/>
  <c r="AM149" i="15"/>
  <c r="Y150" i="15"/>
  <c r="AM150" i="15"/>
  <c r="AM152" i="15"/>
  <c r="AN152" i="15" s="1"/>
  <c r="AD152" i="15"/>
  <c r="AO152" i="15" s="1"/>
  <c r="Y152" i="15"/>
  <c r="AK160" i="15"/>
  <c r="AI159" i="15"/>
  <c r="Y161" i="15"/>
  <c r="AM161" i="15"/>
  <c r="Y163" i="15"/>
  <c r="AM163" i="15"/>
  <c r="Y165" i="15"/>
  <c r="AM165" i="15"/>
  <c r="Y167" i="15"/>
  <c r="AM167" i="15"/>
  <c r="Y169" i="15"/>
  <c r="AM169" i="15"/>
  <c r="Y171" i="15"/>
  <c r="AM171" i="15"/>
  <c r="Y172" i="15"/>
  <c r="AM172" i="15"/>
  <c r="Y174" i="15"/>
  <c r="AM174" i="15"/>
  <c r="AL176" i="15"/>
  <c r="Y176" i="15"/>
  <c r="AN176" i="15"/>
  <c r="AM176" i="15"/>
  <c r="Y177" i="15"/>
  <c r="AM177" i="15"/>
  <c r="AL178" i="15"/>
  <c r="Y178" i="15"/>
  <c r="AN178" i="15"/>
  <c r="AM178" i="15"/>
  <c r="AL179" i="15"/>
  <c r="Y179" i="15"/>
  <c r="AN179" i="15"/>
  <c r="AM179" i="15"/>
  <c r="AL180" i="15"/>
  <c r="Y180" i="15"/>
  <c r="AN180" i="15"/>
  <c r="AM180" i="15"/>
  <c r="Y181" i="15"/>
  <c r="AM181" i="15"/>
  <c r="AL182" i="15"/>
  <c r="Y182" i="15"/>
  <c r="AN182" i="15"/>
  <c r="AM182" i="15"/>
  <c r="AM183" i="15"/>
  <c r="AN183" i="15" s="1"/>
  <c r="AD183" i="15"/>
  <c r="AO183" i="15" s="1"/>
  <c r="Y183" i="15"/>
  <c r="AM184" i="15"/>
  <c r="AN184" i="15" s="1"/>
  <c r="AD184" i="15"/>
  <c r="AO184" i="15" s="1"/>
  <c r="Y184" i="15"/>
  <c r="AM185" i="15"/>
  <c r="AN185" i="15" s="1"/>
  <c r="AD185" i="15"/>
  <c r="AO185" i="15" s="1"/>
  <c r="Y185" i="15"/>
  <c r="AM186" i="15"/>
  <c r="AN186" i="15" s="1"/>
  <c r="AD186" i="15"/>
  <c r="AO186" i="15" s="1"/>
  <c r="Y186" i="15"/>
  <c r="AM187" i="15"/>
  <c r="AN187" i="15" s="1"/>
  <c r="AD187" i="15"/>
  <c r="AO187" i="15" s="1"/>
  <c r="Y187" i="15"/>
  <c r="AK196" i="15"/>
  <c r="AI195" i="15"/>
  <c r="AK198" i="15"/>
  <c r="AI197" i="15"/>
  <c r="AK202" i="15"/>
  <c r="AI201" i="15"/>
  <c r="Y205" i="15"/>
  <c r="AM205" i="15"/>
  <c r="AM206" i="15"/>
  <c r="AN206" i="15" s="1"/>
  <c r="AD206" i="15"/>
  <c r="AO206" i="15" s="1"/>
  <c r="Y206" i="15"/>
  <c r="AK211" i="15"/>
  <c r="AI210" i="15"/>
  <c r="AN213" i="15"/>
  <c r="U215" i="15"/>
  <c r="H215" i="15"/>
  <c r="AO215" i="15"/>
  <c r="AO216" i="15"/>
  <c r="AO217" i="15"/>
  <c r="AO218" i="15"/>
  <c r="AO219" i="15"/>
  <c r="AO220" i="15"/>
  <c r="U221" i="15"/>
  <c r="H221" i="15"/>
  <c r="AO221" i="15"/>
  <c r="U223" i="15"/>
  <c r="H223" i="15"/>
  <c r="AO223" i="15"/>
  <c r="U224" i="15"/>
  <c r="H224" i="15"/>
  <c r="AO224" i="15"/>
  <c r="U226" i="15"/>
  <c r="H226" i="15"/>
  <c r="AO228" i="15"/>
  <c r="Y229" i="15"/>
  <c r="AM229" i="15"/>
  <c r="Y230" i="15"/>
  <c r="AM230" i="15"/>
  <c r="Y231" i="15"/>
  <c r="AM231" i="15"/>
  <c r="AM232" i="15"/>
  <c r="AN232" i="15" s="1"/>
  <c r="AD232" i="15"/>
  <c r="AO232" i="15" s="1"/>
  <c r="Y232" i="15"/>
  <c r="AK234" i="15"/>
  <c r="AI233" i="15"/>
  <c r="AN239" i="15"/>
  <c r="Y240" i="15"/>
  <c r="AM240" i="15"/>
  <c r="Y241" i="15"/>
  <c r="AM241" i="15"/>
  <c r="Y243" i="15"/>
  <c r="AM243" i="15"/>
  <c r="AM244" i="15"/>
  <c r="AN244" i="15" s="1"/>
  <c r="AD244" i="15"/>
  <c r="AO244" i="15" s="1"/>
  <c r="Y244" i="15"/>
  <c r="AK246" i="15"/>
  <c r="U248" i="15"/>
  <c r="H248" i="15"/>
  <c r="AO248" i="15"/>
  <c r="U249" i="15"/>
  <c r="H249" i="15"/>
  <c r="AO249" i="15"/>
  <c r="U250" i="15"/>
  <c r="H250" i="15"/>
  <c r="AO250" i="15"/>
  <c r="U251" i="15"/>
  <c r="H251" i="15"/>
  <c r="AO251" i="15"/>
  <c r="U252" i="15"/>
  <c r="H252" i="15"/>
  <c r="AO252" i="15"/>
  <c r="U253" i="15"/>
  <c r="H253" i="15"/>
  <c r="AO253" i="15"/>
  <c r="U254" i="15"/>
  <c r="H254" i="15"/>
  <c r="AO254" i="15"/>
  <c r="U255" i="15"/>
  <c r="H255" i="15"/>
  <c r="AO255" i="15"/>
  <c r="U256" i="15"/>
  <c r="H256" i="15"/>
  <c r="AO256" i="15"/>
  <c r="U257" i="15"/>
  <c r="H257" i="15"/>
  <c r="AO257" i="15"/>
  <c r="U258" i="15"/>
  <c r="H258" i="15"/>
  <c r="AO258" i="15"/>
  <c r="U259" i="15"/>
  <c r="H259" i="15"/>
  <c r="AO259" i="15"/>
  <c r="U260" i="15"/>
  <c r="H260" i="15"/>
  <c r="AO260" i="15"/>
  <c r="U261" i="15"/>
  <c r="H261" i="15"/>
  <c r="AO261" i="15"/>
  <c r="U262" i="15"/>
  <c r="H262" i="15"/>
  <c r="AA263" i="15"/>
  <c r="K273" i="16"/>
  <c r="J17" i="16"/>
  <c r="J20" i="16"/>
  <c r="J23" i="16"/>
  <c r="J25" i="16"/>
  <c r="J27" i="16"/>
  <c r="J29" i="16"/>
  <c r="J31" i="16"/>
  <c r="J33" i="16"/>
  <c r="J70" i="16"/>
  <c r="J72" i="16"/>
  <c r="J74" i="16"/>
  <c r="J76" i="16"/>
  <c r="J78" i="16"/>
  <c r="J80" i="16"/>
  <c r="J82" i="16"/>
  <c r="J84" i="16"/>
  <c r="J86" i="16"/>
  <c r="J92" i="16"/>
  <c r="J94" i="16"/>
  <c r="J96" i="16"/>
  <c r="J98" i="16"/>
  <c r="J100" i="16"/>
  <c r="J104" i="16"/>
  <c r="J106" i="16"/>
  <c r="J108" i="16"/>
  <c r="J110" i="16"/>
  <c r="J114" i="16"/>
  <c r="J117" i="16"/>
  <c r="J119" i="16"/>
  <c r="J121" i="16"/>
  <c r="J124" i="16"/>
  <c r="J127" i="16"/>
  <c r="J129" i="16"/>
  <c r="J131" i="16"/>
  <c r="J133" i="16"/>
  <c r="J135" i="16"/>
  <c r="J139" i="16"/>
  <c r="J141" i="16"/>
  <c r="J143" i="16"/>
  <c r="J145" i="16"/>
  <c r="J147" i="16"/>
  <c r="J149" i="16"/>
  <c r="J154" i="16"/>
  <c r="J156" i="16"/>
  <c r="J158" i="16"/>
  <c r="J161" i="16"/>
  <c r="J163" i="16"/>
  <c r="J165" i="16"/>
  <c r="J167" i="16"/>
  <c r="J172" i="16"/>
  <c r="J174" i="16"/>
  <c r="J176" i="16"/>
  <c r="J178" i="16"/>
  <c r="J180" i="16"/>
  <c r="J183" i="16"/>
  <c r="J186" i="16"/>
  <c r="J188" i="16"/>
  <c r="J190" i="16"/>
  <c r="J192" i="16"/>
  <c r="J194" i="16"/>
  <c r="J196" i="16"/>
  <c r="J198" i="16"/>
  <c r="J200" i="16"/>
  <c r="J202" i="16"/>
  <c r="J205" i="16"/>
  <c r="J209" i="16"/>
  <c r="J212" i="16"/>
  <c r="J214" i="16"/>
  <c r="J218" i="16"/>
  <c r="J221" i="16"/>
  <c r="J223" i="16"/>
  <c r="J225" i="16"/>
  <c r="J227" i="16"/>
  <c r="J229" i="16"/>
  <c r="J231" i="16"/>
  <c r="J234" i="16"/>
  <c r="J238" i="16"/>
  <c r="J240" i="16"/>
  <c r="J245" i="16"/>
  <c r="J249" i="16"/>
  <c r="J251" i="16"/>
  <c r="J254" i="16"/>
  <c r="AM19" i="15"/>
  <c r="AN19" i="15" s="1"/>
  <c r="AM34" i="15"/>
  <c r="AN34" i="15" s="1"/>
  <c r="AM36" i="15"/>
  <c r="AN36" i="15" s="1"/>
  <c r="AM37" i="15"/>
  <c r="AN37" i="15" s="1"/>
  <c r="AM38" i="15"/>
  <c r="AN38" i="15" s="1"/>
  <c r="AM54" i="15"/>
  <c r="AN54" i="15" s="1"/>
  <c r="AM55" i="15"/>
  <c r="AN55" i="15" s="1"/>
  <c r="AM56" i="15"/>
  <c r="AN56" i="15" s="1"/>
  <c r="AM57" i="15"/>
  <c r="AN57" i="15" s="1"/>
  <c r="AM58" i="15"/>
  <c r="AN58" i="15" s="1"/>
  <c r="AM59" i="15"/>
  <c r="AN59" i="15" s="1"/>
  <c r="AM61" i="15"/>
  <c r="AN61" i="15" s="1"/>
  <c r="AM69" i="15"/>
  <c r="AN69" i="15" s="1"/>
  <c r="AM70" i="15"/>
  <c r="AN70" i="15" s="1"/>
  <c r="AM72" i="15"/>
  <c r="AN72" i="15" s="1"/>
  <c r="AM74" i="15"/>
  <c r="AN74" i="15" s="1"/>
  <c r="AM76" i="15"/>
  <c r="AN76" i="15" s="1"/>
  <c r="AM78" i="15"/>
  <c r="AN78" i="15" s="1"/>
  <c r="AM80" i="15"/>
  <c r="AN80" i="15" s="1"/>
  <c r="AM82" i="15"/>
  <c r="AN82" i="15" s="1"/>
  <c r="AM87" i="15"/>
  <c r="AN87" i="15" s="1"/>
  <c r="AM88" i="15"/>
  <c r="AN88" i="15" s="1"/>
  <c r="AM89" i="15"/>
  <c r="AN89" i="15" s="1"/>
  <c r="AM90" i="15"/>
  <c r="AN90" i="15" s="1"/>
  <c r="AM91" i="15"/>
  <c r="AN91" i="15" s="1"/>
  <c r="AM92" i="15"/>
  <c r="AN92" i="15" s="1"/>
  <c r="AM93" i="15"/>
  <c r="AN93" i="15" s="1"/>
  <c r="AM94" i="15"/>
  <c r="AN94" i="15" s="1"/>
  <c r="AM95" i="15"/>
  <c r="AN95" i="15" s="1"/>
  <c r="AM97" i="15"/>
  <c r="AN97" i="15" s="1"/>
  <c r="AM106" i="15"/>
  <c r="AN106" i="15" s="1"/>
  <c r="AM108" i="15"/>
  <c r="AN108" i="15" s="1"/>
  <c r="AM109" i="15"/>
  <c r="AN109" i="15" s="1"/>
  <c r="AM111" i="15"/>
  <c r="AN111" i="15" s="1"/>
  <c r="AM117" i="15"/>
  <c r="AN117" i="15" s="1"/>
  <c r="AM119" i="15"/>
  <c r="AN119" i="15" s="1"/>
  <c r="AM120" i="15"/>
  <c r="AN120" i="15" s="1"/>
  <c r="AM121" i="15"/>
  <c r="AN121" i="15" s="1"/>
  <c r="AM145" i="15"/>
  <c r="AN145" i="15" s="1"/>
  <c r="AM146" i="15"/>
  <c r="AN146" i="15" s="1"/>
  <c r="AM147" i="15"/>
  <c r="AN147" i="15" s="1"/>
  <c r="AM153" i="15"/>
  <c r="AN153" i="15" s="1"/>
  <c r="AM154" i="15"/>
  <c r="AN154" i="15" s="1"/>
  <c r="AM155" i="15"/>
  <c r="AN155" i="15" s="1"/>
  <c r="AM156" i="15"/>
  <c r="AN156" i="15" s="1"/>
  <c r="AM157" i="15"/>
  <c r="AN157" i="15" s="1"/>
  <c r="AM158" i="15"/>
  <c r="AN158" i="15" s="1"/>
  <c r="AM160" i="15"/>
  <c r="AN160" i="15" s="1"/>
  <c r="AM162" i="15"/>
  <c r="AN162" i="15" s="1"/>
  <c r="AM164" i="15"/>
  <c r="AN164" i="15" s="1"/>
  <c r="AM166" i="15"/>
  <c r="AN166" i="15" s="1"/>
  <c r="AM168" i="15"/>
  <c r="AN168" i="15" s="1"/>
  <c r="AM170" i="15"/>
  <c r="AN170" i="15" s="1"/>
  <c r="AM188" i="15"/>
  <c r="AN188" i="15" s="1"/>
  <c r="AM189" i="15"/>
  <c r="AN189" i="15" s="1"/>
  <c r="AM190" i="15"/>
  <c r="AN190" i="15" s="1"/>
  <c r="AM191" i="15"/>
  <c r="AN191" i="15" s="1"/>
  <c r="AM192" i="15"/>
  <c r="AN192" i="15" s="1"/>
  <c r="AM193" i="15"/>
  <c r="AN193" i="15" s="1"/>
  <c r="AM194" i="15"/>
  <c r="AN194" i="15" s="1"/>
  <c r="AM196" i="15"/>
  <c r="AN196" i="15" s="1"/>
  <c r="AM198" i="15"/>
  <c r="AN198" i="15" s="1"/>
  <c r="AM199" i="15"/>
  <c r="AN199" i="15" s="1"/>
  <c r="AM200" i="15"/>
  <c r="AN200" i="15" s="1"/>
  <c r="AM202" i="15"/>
  <c r="AN202" i="15" s="1"/>
  <c r="AM203" i="15"/>
  <c r="AN203" i="15" s="1"/>
  <c r="AM204" i="15"/>
  <c r="AN204" i="15" s="1"/>
  <c r="AM207" i="15"/>
  <c r="AN207" i="15" s="1"/>
  <c r="AM208" i="15"/>
  <c r="AN208" i="15" s="1"/>
  <c r="AM209" i="15"/>
  <c r="AN209" i="15" s="1"/>
  <c r="AM211" i="15"/>
  <c r="AN211" i="15" s="1"/>
  <c r="AM228" i="15"/>
  <c r="AN228" i="15" s="1"/>
  <c r="AM234" i="15"/>
  <c r="AN234" i="15" s="1"/>
  <c r="AM235" i="15"/>
  <c r="AN235" i="15" s="1"/>
  <c r="AM236" i="15"/>
  <c r="AN236" i="15" s="1"/>
  <c r="AM237" i="15"/>
  <c r="AN237" i="15" s="1"/>
  <c r="J268" i="16"/>
  <c r="J100" i="17"/>
  <c r="J104" i="17"/>
  <c r="J106" i="17"/>
  <c r="J108" i="17"/>
  <c r="J110" i="17"/>
  <c r="J114" i="17"/>
  <c r="J124" i="17"/>
  <c r="J127" i="17"/>
  <c r="J129" i="17"/>
  <c r="J131" i="17"/>
  <c r="J133" i="17"/>
  <c r="J141" i="17"/>
  <c r="J143" i="17"/>
  <c r="J145" i="17"/>
  <c r="J147" i="17"/>
  <c r="J149" i="17"/>
  <c r="J151" i="17"/>
  <c r="J155" i="17"/>
  <c r="J157" i="17"/>
  <c r="J159" i="17"/>
  <c r="J162" i="17"/>
  <c r="J164" i="17"/>
  <c r="J166" i="17"/>
  <c r="J169" i="17"/>
  <c r="J175" i="17"/>
  <c r="J177" i="17"/>
  <c r="J181" i="17"/>
  <c r="J185" i="17"/>
  <c r="J187" i="17"/>
  <c r="J191" i="17"/>
  <c r="J193" i="17"/>
  <c r="J197" i="17"/>
  <c r="J199" i="17"/>
  <c r="J201" i="17"/>
  <c r="J203" i="17"/>
  <c r="J208" i="17"/>
  <c r="J210" i="17"/>
  <c r="J213" i="17"/>
  <c r="J215" i="17"/>
  <c r="J259" i="17"/>
  <c r="J263" i="17"/>
  <c r="J265" i="17"/>
  <c r="J238" i="18"/>
  <c r="J239" i="18"/>
  <c r="J240" i="18"/>
  <c r="J245" i="18"/>
  <c r="J253" i="18"/>
  <c r="J254" i="18"/>
  <c r="J266" i="18"/>
  <c r="J270" i="18"/>
  <c r="K275" i="19"/>
  <c r="N17" i="19"/>
  <c r="Q17" i="19"/>
  <c r="N20" i="19"/>
  <c r="Q20" i="19"/>
  <c r="N23" i="19"/>
  <c r="Q23" i="19"/>
  <c r="N25" i="19"/>
  <c r="Q25" i="19"/>
  <c r="N27" i="19"/>
  <c r="Q27" i="19"/>
  <c r="N29" i="19"/>
  <c r="Q29" i="19"/>
  <c r="N31" i="19"/>
  <c r="Q31" i="19"/>
  <c r="N33" i="19"/>
  <c r="Q33" i="19"/>
  <c r="N89" i="19"/>
  <c r="Q89" i="19"/>
  <c r="J92" i="19"/>
  <c r="N92" i="19"/>
  <c r="Q92" i="19"/>
  <c r="N94" i="19"/>
  <c r="Q94" i="19"/>
  <c r="J96" i="19"/>
  <c r="N96" i="19"/>
  <c r="Q96" i="19"/>
  <c r="J98" i="19"/>
  <c r="N98" i="19"/>
  <c r="Q98" i="19"/>
  <c r="J100" i="19"/>
  <c r="N100" i="19"/>
  <c r="Q100" i="19"/>
  <c r="N104" i="19"/>
  <c r="Q104" i="19"/>
  <c r="N106" i="19"/>
  <c r="Q106" i="19"/>
  <c r="N108" i="19"/>
  <c r="Q108" i="19"/>
  <c r="J128" i="19"/>
  <c r="J130" i="19"/>
  <c r="J139" i="19"/>
  <c r="J141" i="19"/>
  <c r="J143" i="19"/>
  <c r="J145" i="19"/>
  <c r="J147" i="19"/>
  <c r="J151" i="19"/>
  <c r="J154" i="19"/>
  <c r="J156" i="19"/>
  <c r="J158" i="19"/>
  <c r="J164" i="19"/>
  <c r="J166" i="19"/>
  <c r="J203" i="19"/>
  <c r="J205" i="19"/>
  <c r="J209" i="19"/>
  <c r="J225" i="19"/>
  <c r="J227" i="19"/>
  <c r="J229" i="19"/>
  <c r="J231" i="19"/>
  <c r="J234" i="19"/>
  <c r="J236" i="19"/>
  <c r="J17" i="19"/>
  <c r="M273" i="19"/>
  <c r="Q273" i="19" s="1"/>
  <c r="O273" i="19"/>
  <c r="N18" i="19"/>
  <c r="N21" i="19"/>
  <c r="N24" i="19"/>
  <c r="N26" i="19"/>
  <c r="N28" i="19"/>
  <c r="N30" i="19"/>
  <c r="N32" i="19"/>
  <c r="N35" i="19"/>
  <c r="J38" i="19"/>
  <c r="N38" i="19"/>
  <c r="Q38" i="19"/>
  <c r="J40" i="19"/>
  <c r="N40" i="19"/>
  <c r="Q40" i="19"/>
  <c r="J43" i="19"/>
  <c r="N43" i="19"/>
  <c r="Q43" i="19"/>
  <c r="J45" i="19"/>
  <c r="N45" i="19"/>
  <c r="Q45" i="19"/>
  <c r="J48" i="19"/>
  <c r="N48" i="19"/>
  <c r="Q48" i="19"/>
  <c r="J51" i="19"/>
  <c r="N51" i="19"/>
  <c r="Q51" i="19"/>
  <c r="J53" i="19"/>
  <c r="N53" i="19"/>
  <c r="Q53" i="19"/>
  <c r="J55" i="19"/>
  <c r="N55" i="19"/>
  <c r="Q55" i="19"/>
  <c r="J57" i="19"/>
  <c r="N57" i="19"/>
  <c r="Q57" i="19"/>
  <c r="J59" i="19"/>
  <c r="N59" i="19"/>
  <c r="Q59" i="19"/>
  <c r="J61" i="19"/>
  <c r="N61" i="19"/>
  <c r="Q61" i="19"/>
  <c r="J64" i="19"/>
  <c r="N64" i="19"/>
  <c r="Q64" i="19"/>
  <c r="J66" i="19"/>
  <c r="N66" i="19"/>
  <c r="Q66" i="19"/>
  <c r="N69" i="19"/>
  <c r="Q69" i="19"/>
  <c r="N71" i="19"/>
  <c r="Q71" i="19"/>
  <c r="N73" i="19"/>
  <c r="Q73" i="19"/>
  <c r="N75" i="19"/>
  <c r="Q75" i="19"/>
  <c r="N77" i="19"/>
  <c r="Q77" i="19"/>
  <c r="N79" i="19"/>
  <c r="Q79" i="19"/>
  <c r="N81" i="19"/>
  <c r="Q81" i="19"/>
  <c r="N83" i="19"/>
  <c r="Q83" i="19"/>
  <c r="N85" i="19"/>
  <c r="Q85" i="19"/>
  <c r="N87" i="19"/>
  <c r="Q87" i="19"/>
  <c r="Q90" i="19"/>
  <c r="Q93" i="19"/>
  <c r="Q95" i="19"/>
  <c r="Q97" i="19"/>
  <c r="Q99" i="19"/>
  <c r="Q101" i="19"/>
  <c r="Q102" i="19"/>
  <c r="Q105" i="19"/>
  <c r="Q107" i="19"/>
  <c r="J113" i="19"/>
  <c r="J169" i="19"/>
  <c r="J171" i="19"/>
  <c r="J173" i="19"/>
  <c r="J175" i="19"/>
  <c r="J177" i="19"/>
  <c r="J179" i="19"/>
  <c r="J181" i="19"/>
  <c r="J212" i="19"/>
  <c r="J214" i="19"/>
  <c r="J218" i="19"/>
  <c r="J221" i="19"/>
  <c r="N110" i="19"/>
  <c r="Q110" i="19"/>
  <c r="N113" i="19"/>
  <c r="Q113" i="19"/>
  <c r="N116" i="19"/>
  <c r="Q116" i="19"/>
  <c r="N118" i="19"/>
  <c r="Q118" i="19"/>
  <c r="N120" i="19"/>
  <c r="Q120" i="19"/>
  <c r="N123" i="19"/>
  <c r="Q123" i="19"/>
  <c r="N125" i="19"/>
  <c r="Q125" i="19"/>
  <c r="N128" i="19"/>
  <c r="Q128" i="19"/>
  <c r="N130" i="19"/>
  <c r="Q130" i="19"/>
  <c r="N132" i="19"/>
  <c r="Q132" i="19"/>
  <c r="N134" i="19"/>
  <c r="Q134" i="19"/>
  <c r="N136" i="19"/>
  <c r="Q136" i="19"/>
  <c r="N139" i="19"/>
  <c r="Q139" i="19"/>
  <c r="N141" i="19"/>
  <c r="Q141" i="19"/>
  <c r="N143" i="19"/>
  <c r="Q143" i="19"/>
  <c r="N145" i="19"/>
  <c r="Q145" i="19"/>
  <c r="N147" i="19"/>
  <c r="Q147" i="19"/>
  <c r="N149" i="19"/>
  <c r="Q149" i="19"/>
  <c r="N151" i="19"/>
  <c r="Q151" i="19"/>
  <c r="N154" i="19"/>
  <c r="Q154" i="19"/>
  <c r="N156" i="19"/>
  <c r="Q156" i="19"/>
  <c r="N158" i="19"/>
  <c r="Q158" i="19"/>
  <c r="N162" i="19"/>
  <c r="Q162" i="19"/>
  <c r="N164" i="19"/>
  <c r="Q164" i="19"/>
  <c r="N166" i="19"/>
  <c r="Q166" i="19"/>
  <c r="N169" i="19"/>
  <c r="Q169" i="19"/>
  <c r="N171" i="19"/>
  <c r="Q171" i="19"/>
  <c r="N173" i="19"/>
  <c r="Q173" i="19"/>
  <c r="N175" i="19"/>
  <c r="Q175" i="19"/>
  <c r="N177" i="19"/>
  <c r="Q177" i="19"/>
  <c r="N179" i="19"/>
  <c r="Q179" i="19"/>
  <c r="N181" i="19"/>
  <c r="Q181" i="19"/>
  <c r="N185" i="19"/>
  <c r="Q185" i="19"/>
  <c r="N187" i="19"/>
  <c r="Q187" i="19"/>
  <c r="N189" i="19"/>
  <c r="Q189" i="19"/>
  <c r="N191" i="19"/>
  <c r="Q191" i="19"/>
  <c r="N193" i="19"/>
  <c r="Q193" i="19"/>
  <c r="N195" i="19"/>
  <c r="Q195" i="19"/>
  <c r="N197" i="19"/>
  <c r="Q197" i="19"/>
  <c r="N199" i="19"/>
  <c r="Q199" i="19"/>
  <c r="N201" i="19"/>
  <c r="Q201" i="19"/>
  <c r="N203" i="19"/>
  <c r="Q203" i="19"/>
  <c r="N205" i="19"/>
  <c r="Q205" i="19"/>
  <c r="N206" i="19"/>
  <c r="N209" i="19"/>
  <c r="Q209" i="19"/>
  <c r="N212" i="19"/>
  <c r="Q212" i="19"/>
  <c r="N214" i="19"/>
  <c r="Q214" i="19"/>
  <c r="N216" i="19"/>
  <c r="Q216" i="19"/>
  <c r="N218" i="19"/>
  <c r="Q218" i="19"/>
  <c r="N221" i="19"/>
  <c r="Q221" i="19"/>
  <c r="N223" i="19"/>
  <c r="Q223" i="19"/>
  <c r="N225" i="19"/>
  <c r="Q225" i="19"/>
  <c r="N227" i="19"/>
  <c r="Q227" i="19"/>
  <c r="N229" i="19"/>
  <c r="Q229" i="19"/>
  <c r="N231" i="19"/>
  <c r="Q231" i="19"/>
  <c r="N234" i="19"/>
  <c r="Q234" i="19"/>
  <c r="N236" i="19"/>
  <c r="Q236" i="19"/>
  <c r="N260" i="19"/>
  <c r="Q260" i="19"/>
  <c r="J262" i="19"/>
  <c r="N262" i="19"/>
  <c r="Q262" i="19"/>
  <c r="J264" i="19"/>
  <c r="N264" i="19"/>
  <c r="Q264" i="19"/>
  <c r="J266" i="19"/>
  <c r="N266" i="19"/>
  <c r="Q266" i="19"/>
  <c r="J268" i="19"/>
  <c r="N268" i="19"/>
  <c r="Q268" i="19"/>
  <c r="J270" i="19"/>
  <c r="N270" i="19"/>
  <c r="Q270" i="19"/>
  <c r="J272" i="19"/>
  <c r="N272" i="19"/>
  <c r="Q272" i="19"/>
  <c r="N67" i="20"/>
  <c r="Q67" i="20"/>
  <c r="J70" i="20"/>
  <c r="N70" i="20"/>
  <c r="Q70" i="20"/>
  <c r="J72" i="20"/>
  <c r="N72" i="20"/>
  <c r="Q72" i="20"/>
  <c r="J74" i="20"/>
  <c r="N74" i="20"/>
  <c r="Q74" i="20"/>
  <c r="J76" i="20"/>
  <c r="N76" i="20"/>
  <c r="Q76" i="20"/>
  <c r="N78" i="20"/>
  <c r="Q78" i="20"/>
  <c r="J80" i="20"/>
  <c r="N80" i="20"/>
  <c r="Q80" i="20"/>
  <c r="J82" i="20"/>
  <c r="N82" i="20"/>
  <c r="Q82" i="20"/>
  <c r="J84" i="20"/>
  <c r="N84" i="20"/>
  <c r="Q84" i="20"/>
  <c r="J86" i="20"/>
  <c r="N86" i="20"/>
  <c r="Q86" i="20"/>
  <c r="J92" i="20"/>
  <c r="N92" i="20"/>
  <c r="Q92" i="20"/>
  <c r="J94" i="20"/>
  <c r="N94" i="20"/>
  <c r="Q94" i="20"/>
  <c r="J96" i="20"/>
  <c r="N96" i="20"/>
  <c r="Q96" i="20"/>
  <c r="J98" i="20"/>
  <c r="N98" i="20"/>
  <c r="Q98" i="20"/>
  <c r="J100" i="20"/>
  <c r="N100" i="20"/>
  <c r="Q100" i="20"/>
  <c r="J104" i="20"/>
  <c r="N104" i="20"/>
  <c r="Q104" i="20"/>
  <c r="J106" i="20"/>
  <c r="N106" i="20"/>
  <c r="Q106" i="20"/>
  <c r="J108" i="20"/>
  <c r="N108" i="20"/>
  <c r="Q108" i="20"/>
  <c r="J110" i="20"/>
  <c r="N110" i="20"/>
  <c r="Q110" i="20"/>
  <c r="N111" i="20"/>
  <c r="J114" i="20"/>
  <c r="N114" i="20"/>
  <c r="Q114" i="20"/>
  <c r="N117" i="20"/>
  <c r="Q117" i="20"/>
  <c r="N119" i="20"/>
  <c r="Q119" i="20"/>
  <c r="J121" i="20"/>
  <c r="N121" i="20"/>
  <c r="Q121" i="20"/>
  <c r="J124" i="20"/>
  <c r="N124" i="20"/>
  <c r="Q124" i="20"/>
  <c r="J127" i="20"/>
  <c r="N127" i="20"/>
  <c r="Q127" i="20"/>
  <c r="J129" i="20"/>
  <c r="N129" i="20"/>
  <c r="Q129" i="20"/>
  <c r="J131" i="20"/>
  <c r="N131" i="20"/>
  <c r="Q131" i="20"/>
  <c r="J133" i="20"/>
  <c r="N133" i="20"/>
  <c r="Q133" i="20"/>
  <c r="J135" i="20"/>
  <c r="N135" i="20"/>
  <c r="Q135" i="20"/>
  <c r="N136" i="20"/>
  <c r="J139" i="20"/>
  <c r="N139" i="20"/>
  <c r="Q139" i="20"/>
  <c r="N141" i="20"/>
  <c r="Q141" i="20"/>
  <c r="N143" i="20"/>
  <c r="Q143" i="20"/>
  <c r="J145" i="20"/>
  <c r="N145" i="20"/>
  <c r="Q145" i="20"/>
  <c r="J147" i="20"/>
  <c r="N147" i="20"/>
  <c r="Q147" i="20"/>
  <c r="N149" i="20"/>
  <c r="Q149" i="20"/>
  <c r="N151" i="20"/>
  <c r="Q151" i="20"/>
  <c r="J155" i="20"/>
  <c r="N155" i="20"/>
  <c r="Q155" i="20"/>
  <c r="J157" i="20"/>
  <c r="N157" i="20"/>
  <c r="Q157" i="20"/>
  <c r="J159" i="20"/>
  <c r="N159" i="20"/>
  <c r="Q159" i="20"/>
  <c r="J162" i="20"/>
  <c r="N162" i="20"/>
  <c r="Q162" i="20"/>
  <c r="J164" i="20"/>
  <c r="N164" i="20"/>
  <c r="Q164" i="20"/>
  <c r="J166" i="20"/>
  <c r="N166" i="20"/>
  <c r="Q166" i="20"/>
  <c r="J169" i="20"/>
  <c r="N169" i="20"/>
  <c r="Q169" i="20"/>
  <c r="N171" i="20"/>
  <c r="Q171" i="20"/>
  <c r="N173" i="20"/>
  <c r="Q173" i="20"/>
  <c r="J175" i="20"/>
  <c r="N175" i="20"/>
  <c r="Q175" i="20"/>
  <c r="N177" i="20"/>
  <c r="Q177" i="20"/>
  <c r="N179" i="20"/>
  <c r="Q179" i="20"/>
  <c r="J181" i="20"/>
  <c r="N181" i="20"/>
  <c r="Q181" i="20"/>
  <c r="J186" i="20"/>
  <c r="N186" i="20"/>
  <c r="Q186" i="20"/>
  <c r="J188" i="20"/>
  <c r="N188" i="20"/>
  <c r="Q188" i="20"/>
  <c r="J190" i="20"/>
  <c r="N190" i="20"/>
  <c r="Q190" i="20"/>
  <c r="J192" i="20"/>
  <c r="N192" i="20"/>
  <c r="Q192" i="20"/>
  <c r="J194" i="20"/>
  <c r="N194" i="20"/>
  <c r="Q194" i="20"/>
  <c r="J196" i="20"/>
  <c r="N196" i="20"/>
  <c r="Q196" i="20"/>
  <c r="J198" i="20"/>
  <c r="N198" i="20"/>
  <c r="Q198" i="20"/>
  <c r="J200" i="20"/>
  <c r="N200" i="20"/>
  <c r="Q200" i="20"/>
  <c r="J202" i="20"/>
  <c r="N202" i="20"/>
  <c r="Q202" i="20"/>
  <c r="J209" i="20"/>
  <c r="Q209" i="20"/>
  <c r="N209" i="20"/>
  <c r="J215" i="20"/>
  <c r="J239" i="20"/>
  <c r="J241" i="20"/>
  <c r="J245" i="20"/>
  <c r="N36" i="19"/>
  <c r="N39" i="19"/>
  <c r="N41" i="19"/>
  <c r="N44" i="19"/>
  <c r="N47" i="19"/>
  <c r="N50" i="19"/>
  <c r="N52" i="19"/>
  <c r="N54" i="19"/>
  <c r="N56" i="19"/>
  <c r="N58" i="19"/>
  <c r="N60" i="19"/>
  <c r="N63" i="19"/>
  <c r="N65" i="19"/>
  <c r="N67" i="19"/>
  <c r="N70" i="19"/>
  <c r="N72" i="19"/>
  <c r="N74" i="19"/>
  <c r="N76" i="19"/>
  <c r="N78" i="19"/>
  <c r="N80" i="19"/>
  <c r="N82" i="19"/>
  <c r="N84" i="19"/>
  <c r="N86" i="19"/>
  <c r="N88" i="19"/>
  <c r="N90" i="19"/>
  <c r="N93" i="19"/>
  <c r="N95" i="19"/>
  <c r="N97" i="19"/>
  <c r="N99" i="19"/>
  <c r="N101" i="19"/>
  <c r="N102" i="19"/>
  <c r="N105" i="19"/>
  <c r="N107" i="19"/>
  <c r="N109" i="19"/>
  <c r="N111" i="19"/>
  <c r="N114" i="19"/>
  <c r="N117" i="19"/>
  <c r="N119" i="19"/>
  <c r="N121" i="19"/>
  <c r="N124" i="19"/>
  <c r="N127" i="19"/>
  <c r="N129" i="19"/>
  <c r="N131" i="19"/>
  <c r="N133" i="19"/>
  <c r="N135" i="19"/>
  <c r="N138" i="19"/>
  <c r="N140" i="19"/>
  <c r="N142" i="19"/>
  <c r="N144" i="19"/>
  <c r="N146" i="19"/>
  <c r="N148" i="19"/>
  <c r="N150" i="19"/>
  <c r="N152" i="19"/>
  <c r="N155" i="19"/>
  <c r="N157" i="19"/>
  <c r="N159" i="19"/>
  <c r="N161" i="19"/>
  <c r="N163" i="19"/>
  <c r="N165" i="19"/>
  <c r="N167" i="19"/>
  <c r="N170" i="19"/>
  <c r="N172" i="19"/>
  <c r="N174" i="19"/>
  <c r="N176" i="19"/>
  <c r="N178" i="19"/>
  <c r="N180" i="19"/>
  <c r="N183" i="19"/>
  <c r="N186" i="19"/>
  <c r="N188" i="19"/>
  <c r="N190" i="19"/>
  <c r="N192" i="19"/>
  <c r="N194" i="19"/>
  <c r="N196" i="19"/>
  <c r="N198" i="19"/>
  <c r="N200" i="19"/>
  <c r="N202" i="19"/>
  <c r="N208" i="19"/>
  <c r="N210" i="19"/>
  <c r="N213" i="19"/>
  <c r="N215" i="19"/>
  <c r="N217" i="19"/>
  <c r="N219" i="19"/>
  <c r="N222" i="19"/>
  <c r="N224" i="19"/>
  <c r="N226" i="19"/>
  <c r="N228" i="19"/>
  <c r="N230" i="19"/>
  <c r="N233" i="19"/>
  <c r="J239" i="19"/>
  <c r="N239" i="19"/>
  <c r="Q239" i="19"/>
  <c r="J241" i="19"/>
  <c r="N241" i="19"/>
  <c r="Q241" i="19"/>
  <c r="J245" i="19"/>
  <c r="N245" i="19"/>
  <c r="Q245" i="19"/>
  <c r="J247" i="19"/>
  <c r="N247" i="19"/>
  <c r="Q247" i="19"/>
  <c r="N249" i="19"/>
  <c r="Q249" i="19"/>
  <c r="J251" i="19"/>
  <c r="N251" i="19"/>
  <c r="Q251" i="19"/>
  <c r="J254" i="19"/>
  <c r="N254" i="19"/>
  <c r="Q254" i="19"/>
  <c r="N258" i="19"/>
  <c r="Q258" i="19"/>
  <c r="Q261" i="19"/>
  <c r="Q263" i="19"/>
  <c r="Q265" i="19"/>
  <c r="Q267" i="19"/>
  <c r="Q269" i="19"/>
  <c r="Q271" i="19"/>
  <c r="M273" i="20"/>
  <c r="N18" i="20"/>
  <c r="Q18" i="20"/>
  <c r="J21" i="20"/>
  <c r="N21" i="20"/>
  <c r="J23" i="20"/>
  <c r="N23" i="20"/>
  <c r="Q23" i="20"/>
  <c r="J25" i="20"/>
  <c r="N25" i="20"/>
  <c r="Q25" i="20"/>
  <c r="J27" i="20"/>
  <c r="N27" i="20"/>
  <c r="Q27" i="20"/>
  <c r="J29" i="20"/>
  <c r="N29" i="20"/>
  <c r="Q29" i="20"/>
  <c r="N31" i="20"/>
  <c r="Q31" i="20"/>
  <c r="J33" i="20"/>
  <c r="N33" i="20"/>
  <c r="Q33" i="20"/>
  <c r="J38" i="20"/>
  <c r="N38" i="20"/>
  <c r="Q38" i="20"/>
  <c r="J40" i="20"/>
  <c r="N40" i="20"/>
  <c r="Q40" i="20"/>
  <c r="J43" i="20"/>
  <c r="N43" i="20"/>
  <c r="Q43" i="20"/>
  <c r="J45" i="20"/>
  <c r="N45" i="20"/>
  <c r="Q45" i="20"/>
  <c r="J47" i="20"/>
  <c r="N47" i="20"/>
  <c r="Q47" i="20"/>
  <c r="N50" i="20"/>
  <c r="Q50" i="20"/>
  <c r="J52" i="20"/>
  <c r="N52" i="20"/>
  <c r="Q52" i="20"/>
  <c r="J54" i="20"/>
  <c r="N54" i="20"/>
  <c r="Q54" i="20"/>
  <c r="J56" i="20"/>
  <c r="N56" i="20"/>
  <c r="Q56" i="20"/>
  <c r="J58" i="20"/>
  <c r="N58" i="20"/>
  <c r="Q58" i="20"/>
  <c r="J60" i="20"/>
  <c r="N60" i="20"/>
  <c r="Q60" i="20"/>
  <c r="J63" i="20"/>
  <c r="N63" i="20"/>
  <c r="Q63" i="20"/>
  <c r="J65" i="20"/>
  <c r="N65" i="20"/>
  <c r="Q65" i="20"/>
  <c r="Q69" i="20"/>
  <c r="Q71" i="20"/>
  <c r="Q73" i="20"/>
  <c r="Q75" i="20"/>
  <c r="Q77" i="20"/>
  <c r="Q79" i="20"/>
  <c r="Q81" i="20"/>
  <c r="Q83" i="20"/>
  <c r="Q85" i="20"/>
  <c r="Q87" i="20"/>
  <c r="Q88" i="20"/>
  <c r="Q89" i="20"/>
  <c r="Q90" i="20"/>
  <c r="Q93" i="20"/>
  <c r="Q95" i="20"/>
  <c r="Q97" i="20"/>
  <c r="Q99" i="20"/>
  <c r="Q101" i="20"/>
  <c r="Q102" i="20"/>
  <c r="Q105" i="20"/>
  <c r="Q107" i="20"/>
  <c r="Q109" i="20"/>
  <c r="Q113" i="20"/>
  <c r="Q116" i="20"/>
  <c r="Q118" i="20"/>
  <c r="Q120" i="20"/>
  <c r="Q123" i="20"/>
  <c r="Q125" i="20"/>
  <c r="Q128" i="20"/>
  <c r="Q130" i="20"/>
  <c r="Q132" i="20"/>
  <c r="Q134" i="20"/>
  <c r="Q138" i="20"/>
  <c r="Q140" i="20"/>
  <c r="Q142" i="20"/>
  <c r="Q144" i="20"/>
  <c r="Q146" i="20"/>
  <c r="Q148" i="20"/>
  <c r="Q150" i="20"/>
  <c r="Q152" i="20"/>
  <c r="Q154" i="20"/>
  <c r="Q156" i="20"/>
  <c r="Q158" i="20"/>
  <c r="Q161" i="20"/>
  <c r="Q163" i="20"/>
  <c r="Q165" i="20"/>
  <c r="Q167" i="20"/>
  <c r="Q170" i="20"/>
  <c r="Q172" i="20"/>
  <c r="Q174" i="20"/>
  <c r="Q176" i="20"/>
  <c r="Q178" i="20"/>
  <c r="Q180" i="20"/>
  <c r="Q183" i="20"/>
  <c r="Q185" i="20"/>
  <c r="Q187" i="20"/>
  <c r="Q189" i="20"/>
  <c r="Q191" i="20"/>
  <c r="Q193" i="20"/>
  <c r="Q195" i="20"/>
  <c r="Q197" i="20"/>
  <c r="Q199" i="20"/>
  <c r="Q201" i="20"/>
  <c r="Q203" i="20"/>
  <c r="Q205" i="20"/>
  <c r="Q206" i="20"/>
  <c r="Q208" i="20"/>
  <c r="J217" i="20"/>
  <c r="J219" i="20"/>
  <c r="J221" i="20"/>
  <c r="J223" i="20"/>
  <c r="J225" i="20"/>
  <c r="J227" i="20"/>
  <c r="J229" i="20"/>
  <c r="J231" i="20"/>
  <c r="J233" i="20"/>
  <c r="J253" i="20"/>
  <c r="J261" i="20"/>
  <c r="N213" i="20"/>
  <c r="Q213" i="20"/>
  <c r="N215" i="20"/>
  <c r="Q215" i="20"/>
  <c r="N217" i="20"/>
  <c r="Q217" i="20"/>
  <c r="N219" i="20"/>
  <c r="Q219" i="20"/>
  <c r="N221" i="20"/>
  <c r="Q221" i="20"/>
  <c r="N223" i="20"/>
  <c r="Q223" i="20"/>
  <c r="N225" i="20"/>
  <c r="Q225" i="20"/>
  <c r="N227" i="20"/>
  <c r="Q227" i="20"/>
  <c r="N229" i="20"/>
  <c r="Q229" i="20"/>
  <c r="N231" i="20"/>
  <c r="Q231" i="20"/>
  <c r="N233" i="20"/>
  <c r="Q233" i="20"/>
  <c r="N239" i="20"/>
  <c r="Q239" i="20"/>
  <c r="N241" i="20"/>
  <c r="Q241" i="20"/>
  <c r="N245" i="20"/>
  <c r="Q245" i="20"/>
  <c r="N247" i="20"/>
  <c r="Q247" i="20"/>
  <c r="N249" i="20"/>
  <c r="Q249" i="20"/>
  <c r="N251" i="20"/>
  <c r="Q251" i="20"/>
  <c r="N253" i="20"/>
  <c r="Q253" i="20"/>
  <c r="N259" i="20"/>
  <c r="Q259" i="20"/>
  <c r="N261" i="20"/>
  <c r="Q261" i="20"/>
  <c r="N263" i="20"/>
  <c r="Q263" i="20"/>
  <c r="Q67" i="21"/>
  <c r="N67" i="21"/>
  <c r="J67" i="21"/>
  <c r="Q90" i="21"/>
  <c r="N90" i="21"/>
  <c r="Q92" i="21"/>
  <c r="N92" i="21"/>
  <c r="J92" i="21"/>
  <c r="Q93" i="21"/>
  <c r="N93" i="21"/>
  <c r="J93" i="21"/>
  <c r="Q94" i="21"/>
  <c r="N94" i="21"/>
  <c r="J94" i="21"/>
  <c r="Q95" i="21"/>
  <c r="N95" i="21"/>
  <c r="J95" i="21"/>
  <c r="Q96" i="21"/>
  <c r="N96" i="21"/>
  <c r="J96" i="21"/>
  <c r="Q97" i="21"/>
  <c r="N97" i="21"/>
  <c r="J97" i="21"/>
  <c r="Q99" i="21"/>
  <c r="N99" i="21"/>
  <c r="J99" i="21"/>
  <c r="Q101" i="21"/>
  <c r="N101" i="21"/>
  <c r="J101" i="21"/>
  <c r="Q113" i="21"/>
  <c r="N113" i="21"/>
  <c r="J113" i="21"/>
  <c r="Q116" i="21"/>
  <c r="N116" i="21"/>
  <c r="J116" i="21"/>
  <c r="Q118" i="21"/>
  <c r="N118" i="21"/>
  <c r="J118" i="21"/>
  <c r="Q120" i="21"/>
  <c r="N120" i="21"/>
  <c r="J120" i="21"/>
  <c r="Q123" i="21"/>
  <c r="N123" i="21"/>
  <c r="J123" i="21"/>
  <c r="Q125" i="21"/>
  <c r="N125" i="21"/>
  <c r="J125" i="21"/>
  <c r="Q155" i="21"/>
  <c r="N155" i="21"/>
  <c r="J155" i="21"/>
  <c r="Q157" i="21"/>
  <c r="N157" i="21"/>
  <c r="J157" i="21"/>
  <c r="Q159" i="21"/>
  <c r="N159" i="21"/>
  <c r="J159" i="21"/>
  <c r="Q162" i="21"/>
  <c r="N162" i="21"/>
  <c r="J162" i="21"/>
  <c r="Q164" i="21"/>
  <c r="N164" i="21"/>
  <c r="J164" i="21"/>
  <c r="Q166" i="21"/>
  <c r="N166" i="21"/>
  <c r="J166" i="21"/>
  <c r="Q185" i="21"/>
  <c r="N185" i="21"/>
  <c r="J185" i="21"/>
  <c r="Q187" i="21"/>
  <c r="N187" i="21"/>
  <c r="J187" i="21"/>
  <c r="Q189" i="21"/>
  <c r="N189" i="21"/>
  <c r="J189" i="21"/>
  <c r="Q191" i="21"/>
  <c r="N191" i="21"/>
  <c r="J191" i="21"/>
  <c r="Q193" i="21"/>
  <c r="N193" i="21"/>
  <c r="J193" i="21"/>
  <c r="Q195" i="21"/>
  <c r="N195" i="21"/>
  <c r="J195" i="21"/>
  <c r="Q197" i="21"/>
  <c r="N197" i="21"/>
  <c r="J197" i="21"/>
  <c r="Q199" i="21"/>
  <c r="N199" i="21"/>
  <c r="J199" i="21"/>
  <c r="Q201" i="21"/>
  <c r="N201" i="21"/>
  <c r="J201" i="21"/>
  <c r="Q203" i="21"/>
  <c r="N203" i="21"/>
  <c r="J203" i="21"/>
  <c r="Q208" i="21"/>
  <c r="N208" i="21"/>
  <c r="J208" i="21"/>
  <c r="Q210" i="21"/>
  <c r="N210" i="21"/>
  <c r="J210" i="21"/>
  <c r="Q222" i="21"/>
  <c r="N222" i="21"/>
  <c r="J222" i="21"/>
  <c r="Q224" i="21"/>
  <c r="N224" i="21"/>
  <c r="J224" i="21"/>
  <c r="Q226" i="21"/>
  <c r="N226" i="21"/>
  <c r="J226" i="21"/>
  <c r="Q228" i="21"/>
  <c r="N228" i="21"/>
  <c r="J228" i="21"/>
  <c r="Q230" i="21"/>
  <c r="N230" i="21"/>
  <c r="J230" i="21"/>
  <c r="Q236" i="21"/>
  <c r="N236" i="21"/>
  <c r="J236" i="21"/>
  <c r="Q244" i="21"/>
  <c r="N244" i="21"/>
  <c r="J244" i="21"/>
  <c r="Q246" i="21"/>
  <c r="N246" i="21"/>
  <c r="J246" i="21"/>
  <c r="Q248" i="21"/>
  <c r="N248" i="21"/>
  <c r="J248" i="21"/>
  <c r="Q250" i="21"/>
  <c r="N250" i="21"/>
  <c r="J250" i="21"/>
  <c r="Q256" i="21"/>
  <c r="N256" i="21"/>
  <c r="J256" i="21"/>
  <c r="J63" i="22"/>
  <c r="J65" i="22"/>
  <c r="N238" i="19"/>
  <c r="N240" i="19"/>
  <c r="N242" i="19"/>
  <c r="N244" i="19"/>
  <c r="N246" i="19"/>
  <c r="N248" i="19"/>
  <c r="N250" i="19"/>
  <c r="N253" i="19"/>
  <c r="N256" i="19"/>
  <c r="N259" i="19"/>
  <c r="N261" i="19"/>
  <c r="N263" i="19"/>
  <c r="N265" i="19"/>
  <c r="N267" i="19"/>
  <c r="N269" i="19"/>
  <c r="N271" i="19"/>
  <c r="K273" i="20"/>
  <c r="N17" i="20"/>
  <c r="Q17" i="20"/>
  <c r="N20" i="20"/>
  <c r="N24" i="20"/>
  <c r="N26" i="20"/>
  <c r="N28" i="20"/>
  <c r="N30" i="20"/>
  <c r="N32" i="20"/>
  <c r="N35" i="20"/>
  <c r="N36" i="20"/>
  <c r="N39" i="20"/>
  <c r="N41" i="20"/>
  <c r="N44" i="20"/>
  <c r="N48" i="20"/>
  <c r="N51" i="20"/>
  <c r="N53" i="20"/>
  <c r="N55" i="20"/>
  <c r="N57" i="20"/>
  <c r="N59" i="20"/>
  <c r="N61" i="20"/>
  <c r="N64" i="20"/>
  <c r="N66" i="20"/>
  <c r="N69" i="20"/>
  <c r="N71" i="20"/>
  <c r="N73" i="20"/>
  <c r="N75" i="20"/>
  <c r="N77" i="20"/>
  <c r="N79" i="20"/>
  <c r="N81" i="20"/>
  <c r="N83" i="20"/>
  <c r="N85" i="20"/>
  <c r="N87" i="20"/>
  <c r="N88" i="20"/>
  <c r="N89" i="20"/>
  <c r="N90" i="20"/>
  <c r="N93" i="20"/>
  <c r="N95" i="20"/>
  <c r="N97" i="20"/>
  <c r="N99" i="20"/>
  <c r="N101" i="20"/>
  <c r="N102" i="20"/>
  <c r="N105" i="20"/>
  <c r="N107" i="20"/>
  <c r="N109" i="20"/>
  <c r="N113" i="20"/>
  <c r="N116" i="20"/>
  <c r="N118" i="20"/>
  <c r="N120" i="20"/>
  <c r="N123" i="20"/>
  <c r="N125" i="20"/>
  <c r="N128" i="20"/>
  <c r="N130" i="20"/>
  <c r="N132" i="20"/>
  <c r="N134" i="20"/>
  <c r="N138" i="20"/>
  <c r="N140" i="20"/>
  <c r="N142" i="20"/>
  <c r="N144" i="20"/>
  <c r="N146" i="20"/>
  <c r="N148" i="20"/>
  <c r="N150" i="20"/>
  <c r="N152" i="20"/>
  <c r="N154" i="20"/>
  <c r="N156" i="20"/>
  <c r="N158" i="20"/>
  <c r="N161" i="20"/>
  <c r="N163" i="20"/>
  <c r="N165" i="20"/>
  <c r="N167" i="20"/>
  <c r="N170" i="20"/>
  <c r="N172" i="20"/>
  <c r="N174" i="20"/>
  <c r="N176" i="20"/>
  <c r="N178" i="20"/>
  <c r="N180" i="20"/>
  <c r="N183" i="20"/>
  <c r="N185" i="20"/>
  <c r="N187" i="20"/>
  <c r="N189" i="20"/>
  <c r="N191" i="20"/>
  <c r="N193" i="20"/>
  <c r="N195" i="20"/>
  <c r="N197" i="20"/>
  <c r="N199" i="20"/>
  <c r="N201" i="20"/>
  <c r="N203" i="20"/>
  <c r="N205" i="20"/>
  <c r="N206" i="20"/>
  <c r="N208" i="20"/>
  <c r="N210" i="20"/>
  <c r="N212" i="20"/>
  <c r="N214" i="20"/>
  <c r="N216" i="20"/>
  <c r="N218" i="20"/>
  <c r="N222" i="20"/>
  <c r="N224" i="20"/>
  <c r="N226" i="20"/>
  <c r="N228" i="20"/>
  <c r="N230" i="20"/>
  <c r="N234" i="20"/>
  <c r="N236" i="20"/>
  <c r="N238" i="20"/>
  <c r="N240" i="20"/>
  <c r="N242" i="20"/>
  <c r="N244" i="20"/>
  <c r="N246" i="20"/>
  <c r="N248" i="20"/>
  <c r="N250" i="20"/>
  <c r="N254" i="20"/>
  <c r="N256" i="20"/>
  <c r="N258" i="20"/>
  <c r="N260" i="20"/>
  <c r="N262" i="20"/>
  <c r="N265" i="20"/>
  <c r="Q265" i="20"/>
  <c r="N267" i="20"/>
  <c r="Q267" i="20"/>
  <c r="N269" i="20"/>
  <c r="Q269" i="20"/>
  <c r="J271" i="20"/>
  <c r="N271" i="20"/>
  <c r="Q271" i="20"/>
  <c r="Q17" i="21"/>
  <c r="N17" i="21"/>
  <c r="J17" i="21"/>
  <c r="K273" i="21"/>
  <c r="Q18" i="21"/>
  <c r="N18" i="21"/>
  <c r="J18" i="21"/>
  <c r="Q20" i="21"/>
  <c r="N20" i="21"/>
  <c r="J20" i="21"/>
  <c r="Q21" i="21"/>
  <c r="N21" i="21"/>
  <c r="J21" i="21"/>
  <c r="Q23" i="21"/>
  <c r="N23" i="21"/>
  <c r="J23" i="21"/>
  <c r="Q24" i="21"/>
  <c r="N24" i="21"/>
  <c r="J24" i="21"/>
  <c r="Q25" i="21"/>
  <c r="N25" i="21"/>
  <c r="J25" i="21"/>
  <c r="Q26" i="21"/>
  <c r="N26" i="21"/>
  <c r="J26" i="21"/>
  <c r="Q27" i="21"/>
  <c r="N27" i="21"/>
  <c r="J27" i="21"/>
  <c r="Q28" i="21"/>
  <c r="N28" i="21"/>
  <c r="J28" i="21"/>
  <c r="Q29" i="21"/>
  <c r="N29" i="21"/>
  <c r="J29" i="21"/>
  <c r="Q30" i="21"/>
  <c r="N30" i="21"/>
  <c r="J30" i="21"/>
  <c r="Q31" i="21"/>
  <c r="N31" i="21"/>
  <c r="J31" i="21"/>
  <c r="Q32" i="21"/>
  <c r="N32" i="21"/>
  <c r="J32" i="21"/>
  <c r="Q33" i="21"/>
  <c r="N33" i="21"/>
  <c r="J33" i="21"/>
  <c r="Q38" i="21"/>
  <c r="N38" i="21"/>
  <c r="J38" i="21"/>
  <c r="Q39" i="21"/>
  <c r="N39" i="21"/>
  <c r="J39" i="21"/>
  <c r="Q40" i="21"/>
  <c r="N40" i="21"/>
  <c r="J40" i="21"/>
  <c r="Q41" i="21"/>
  <c r="N41" i="21"/>
  <c r="J41" i="21"/>
  <c r="Q43" i="21"/>
  <c r="N43" i="21"/>
  <c r="J43" i="21"/>
  <c r="Q44" i="21"/>
  <c r="N44" i="21"/>
  <c r="J44" i="21"/>
  <c r="Q45" i="21"/>
  <c r="N45" i="21"/>
  <c r="J45" i="21"/>
  <c r="Q50" i="21"/>
  <c r="N50" i="21"/>
  <c r="J50" i="21"/>
  <c r="Q51" i="21"/>
  <c r="N51" i="21"/>
  <c r="J51" i="21"/>
  <c r="Q52" i="21"/>
  <c r="N52" i="21"/>
  <c r="J52" i="21"/>
  <c r="Q53" i="21"/>
  <c r="N53" i="21"/>
  <c r="J53" i="21"/>
  <c r="Q54" i="21"/>
  <c r="N54" i="21"/>
  <c r="J54" i="21"/>
  <c r="Q55" i="21"/>
  <c r="N55" i="21"/>
  <c r="J55" i="21"/>
  <c r="Q56" i="21"/>
  <c r="N56" i="21"/>
  <c r="J56" i="21"/>
  <c r="Q57" i="21"/>
  <c r="N57" i="21"/>
  <c r="J57" i="21"/>
  <c r="Q58" i="21"/>
  <c r="N58" i="21"/>
  <c r="J58" i="21"/>
  <c r="Q59" i="21"/>
  <c r="N59" i="21"/>
  <c r="J59" i="21"/>
  <c r="Q60" i="21"/>
  <c r="N60" i="21"/>
  <c r="J60" i="21"/>
  <c r="Q61" i="21"/>
  <c r="N61" i="21"/>
  <c r="J61" i="21"/>
  <c r="Q63" i="21"/>
  <c r="N63" i="21"/>
  <c r="J63" i="21"/>
  <c r="Q64" i="21"/>
  <c r="N64" i="21"/>
  <c r="J64" i="21"/>
  <c r="Q65" i="21"/>
  <c r="N65" i="21"/>
  <c r="J65" i="21"/>
  <c r="Q66" i="21"/>
  <c r="N66" i="21"/>
  <c r="J66" i="21"/>
  <c r="Q98" i="21"/>
  <c r="N98" i="21"/>
  <c r="J98" i="21"/>
  <c r="Q100" i="21"/>
  <c r="N100" i="21"/>
  <c r="J100" i="21"/>
  <c r="Q111" i="21"/>
  <c r="N111" i="21"/>
  <c r="Q114" i="21"/>
  <c r="N114" i="21"/>
  <c r="J114" i="21"/>
  <c r="Q117" i="21"/>
  <c r="N117" i="21"/>
  <c r="J117" i="21"/>
  <c r="Q119" i="21"/>
  <c r="N119" i="21"/>
  <c r="J119" i="21"/>
  <c r="Q121" i="21"/>
  <c r="N121" i="21"/>
  <c r="J121" i="21"/>
  <c r="Q124" i="21"/>
  <c r="N124" i="21"/>
  <c r="J124" i="21"/>
  <c r="Q136" i="21"/>
  <c r="N136" i="21"/>
  <c r="Q154" i="21"/>
  <c r="N154" i="21"/>
  <c r="J154" i="21"/>
  <c r="Q156" i="21"/>
  <c r="N156" i="21"/>
  <c r="J156" i="21"/>
  <c r="Q158" i="21"/>
  <c r="N158" i="21"/>
  <c r="J158" i="21"/>
  <c r="Q161" i="21"/>
  <c r="N161" i="21"/>
  <c r="J161" i="21"/>
  <c r="Q163" i="21"/>
  <c r="N163" i="21"/>
  <c r="J163" i="21"/>
  <c r="Q165" i="21"/>
  <c r="N165" i="21"/>
  <c r="J165" i="21"/>
  <c r="Q167" i="21"/>
  <c r="N167" i="21"/>
  <c r="J167" i="21"/>
  <c r="Q186" i="21"/>
  <c r="N186" i="21"/>
  <c r="J186" i="21"/>
  <c r="Q188" i="21"/>
  <c r="N188" i="21"/>
  <c r="J188" i="21"/>
  <c r="Q190" i="21"/>
  <c r="N190" i="21"/>
  <c r="J190" i="21"/>
  <c r="Q192" i="21"/>
  <c r="N192" i="21"/>
  <c r="J192" i="21"/>
  <c r="Q194" i="21"/>
  <c r="N194" i="21"/>
  <c r="J194" i="21"/>
  <c r="Q196" i="21"/>
  <c r="N196" i="21"/>
  <c r="J196" i="21"/>
  <c r="Q198" i="21"/>
  <c r="N198" i="21"/>
  <c r="J198" i="21"/>
  <c r="Q200" i="21"/>
  <c r="N200" i="21"/>
  <c r="J200" i="21"/>
  <c r="Q202" i="21"/>
  <c r="N202" i="21"/>
  <c r="J202" i="21"/>
  <c r="Q209" i="21"/>
  <c r="N209" i="21"/>
  <c r="J209" i="21"/>
  <c r="Q221" i="21"/>
  <c r="N221" i="21"/>
  <c r="J221" i="21"/>
  <c r="Q223" i="21"/>
  <c r="N223" i="21"/>
  <c r="J223" i="21"/>
  <c r="Q225" i="21"/>
  <c r="N225" i="21"/>
  <c r="J225" i="21"/>
  <c r="Q227" i="21"/>
  <c r="N227" i="21"/>
  <c r="J227" i="21"/>
  <c r="Q229" i="21"/>
  <c r="N229" i="21"/>
  <c r="J229" i="21"/>
  <c r="Q231" i="21"/>
  <c r="N231" i="21"/>
  <c r="J231" i="21"/>
  <c r="Q245" i="21"/>
  <c r="N245" i="21"/>
  <c r="J245" i="21"/>
  <c r="Q247" i="21"/>
  <c r="N247" i="21"/>
  <c r="J247" i="21"/>
  <c r="Q249" i="21"/>
  <c r="N249" i="21"/>
  <c r="J249" i="21"/>
  <c r="Q251" i="21"/>
  <c r="N251" i="21"/>
  <c r="J251" i="21"/>
  <c r="O273" i="22"/>
  <c r="J64" i="22"/>
  <c r="J66" i="22"/>
  <c r="J92" i="22"/>
  <c r="J94" i="22"/>
  <c r="J98" i="22"/>
  <c r="J116" i="22"/>
  <c r="J117" i="22"/>
  <c r="J118" i="22"/>
  <c r="J119" i="22"/>
  <c r="J120" i="22"/>
  <c r="J121" i="22"/>
  <c r="J125" i="22"/>
  <c r="J205" i="22"/>
  <c r="J144" i="23"/>
  <c r="J164" i="23"/>
  <c r="J185" i="23"/>
  <c r="J187" i="23"/>
  <c r="J158" i="23"/>
  <c r="J183" i="23"/>
  <c r="J203" i="23"/>
  <c r="J210" i="23"/>
  <c r="J239" i="23"/>
  <c r="J93" i="24"/>
  <c r="J113" i="24"/>
  <c r="N264" i="20"/>
  <c r="N266" i="20"/>
  <c r="N268" i="20"/>
  <c r="N270" i="20"/>
  <c r="N272" i="20"/>
  <c r="K273" i="22"/>
  <c r="K275" i="22" s="1"/>
  <c r="J209" i="22"/>
  <c r="J210" i="22"/>
  <c r="J221" i="22"/>
  <c r="J222" i="22"/>
  <c r="J225" i="22"/>
  <c r="J226" i="22"/>
  <c r="J227" i="22"/>
  <c r="J229" i="22"/>
  <c r="J230" i="22"/>
  <c r="K273" i="23"/>
  <c r="K275" i="23" s="1"/>
  <c r="J17" i="23"/>
  <c r="J20" i="23"/>
  <c r="J23" i="23"/>
  <c r="J27" i="23"/>
  <c r="J29" i="23"/>
  <c r="J38" i="23"/>
  <c r="J40" i="23"/>
  <c r="J43" i="23"/>
  <c r="J48" i="23"/>
  <c r="J59" i="23"/>
  <c r="J61" i="23"/>
  <c r="J63" i="23"/>
  <c r="J65" i="23"/>
  <c r="J92" i="23"/>
  <c r="J96" i="23"/>
  <c r="J98" i="23"/>
  <c r="J100" i="23"/>
  <c r="J113" i="23"/>
  <c r="J125" i="23"/>
  <c r="J127" i="23"/>
  <c r="J129" i="23"/>
  <c r="J248" i="23"/>
  <c r="J253" i="23"/>
  <c r="J18" i="24"/>
  <c r="J24" i="24"/>
  <c r="J164" i="24"/>
  <c r="J166" i="24"/>
  <c r="J181" i="24"/>
  <c r="K273" i="24"/>
  <c r="K275" i="24" s="1"/>
  <c r="J187" i="24"/>
  <c r="J203" i="24"/>
  <c r="J215" i="24"/>
  <c r="J239" i="24"/>
  <c r="J250" i="24"/>
  <c r="J266" i="24"/>
  <c r="J227" i="24"/>
  <c r="J229" i="24"/>
  <c r="J233" i="24"/>
  <c r="AI17" i="8"/>
  <c r="AI25" i="8"/>
  <c r="AI26" i="8"/>
  <c r="AI27" i="8"/>
  <c r="AI28" i="8"/>
  <c r="AI29" i="8"/>
  <c r="AI30" i="8"/>
  <c r="AI24" i="8"/>
  <c r="AI31" i="8"/>
  <c r="AI34" i="8"/>
  <c r="AI36" i="8"/>
  <c r="AI46" i="8"/>
  <c r="AI48" i="9"/>
  <c r="AI49" i="9"/>
  <c r="AI51" i="9"/>
  <c r="AI52" i="9"/>
  <c r="AI53" i="9"/>
  <c r="AI53" i="8"/>
  <c r="AI55" i="8"/>
  <c r="AI57" i="8"/>
  <c r="AI59" i="8"/>
  <c r="AI62" i="8"/>
  <c r="AI69" i="8"/>
  <c r="AI71" i="8"/>
  <c r="AI73" i="8"/>
  <c r="AI75" i="8"/>
  <c r="AI77" i="8"/>
  <c r="AI79" i="8"/>
  <c r="AI81" i="8"/>
  <c r="AI83" i="8"/>
  <c r="AI88" i="8"/>
  <c r="AI90" i="8"/>
  <c r="AI92" i="8"/>
  <c r="AI94" i="8"/>
  <c r="AI103" i="8"/>
  <c r="AI105" i="9"/>
  <c r="AI106" i="9"/>
  <c r="AI109" i="8"/>
  <c r="AI111" i="8"/>
  <c r="AI115" i="9"/>
  <c r="AI117" i="6"/>
  <c r="AI119" i="8"/>
  <c r="AI121" i="8"/>
  <c r="AI123" i="8"/>
  <c r="AI125" i="8"/>
  <c r="AI126" i="8"/>
  <c r="AI130" i="6"/>
  <c r="AI131" i="6"/>
  <c r="AI132" i="6"/>
  <c r="AI134" i="6"/>
  <c r="AI136" i="6"/>
  <c r="AI138" i="6"/>
  <c r="AI140" i="6"/>
  <c r="AI142" i="6"/>
  <c r="AI145" i="8"/>
  <c r="AI147" i="8"/>
  <c r="AI149" i="8"/>
  <c r="AI153" i="6"/>
  <c r="AI155" i="6"/>
  <c r="AI157" i="6"/>
  <c r="AI160" i="8"/>
  <c r="AI162" i="8"/>
  <c r="AI164" i="8"/>
  <c r="AI166" i="8"/>
  <c r="AI172" i="6"/>
  <c r="AI176" i="6"/>
  <c r="AI178" i="6"/>
  <c r="AI180" i="6"/>
  <c r="AI183" i="9"/>
  <c r="AI185" i="9"/>
  <c r="AI187" i="9"/>
  <c r="AI188" i="6"/>
  <c r="AI189" i="9"/>
  <c r="AI190" i="6"/>
  <c r="AI191" i="9"/>
  <c r="AI192" i="6"/>
  <c r="AI193" i="9"/>
  <c r="AI194" i="6"/>
  <c r="AI224" i="8"/>
  <c r="AI228" i="8"/>
  <c r="AI232" i="8"/>
  <c r="AI248" i="6"/>
  <c r="AI249" i="6"/>
  <c r="AI253" i="8"/>
  <c r="AI257" i="8"/>
  <c r="AI17" i="9"/>
  <c r="AI19" i="9"/>
  <c r="AI20" i="6"/>
  <c r="AI20" i="9"/>
  <c r="AI22" i="6"/>
  <c r="AI24" i="6"/>
  <c r="AI24" i="9"/>
  <c r="AI25" i="9"/>
  <c r="AI26" i="6"/>
  <c r="AI26" i="9"/>
  <c r="AI27" i="9"/>
  <c r="AI28" i="6"/>
  <c r="AI28" i="9"/>
  <c r="AI29" i="9"/>
  <c r="AI30" i="6"/>
  <c r="AI30" i="9"/>
  <c r="AI32" i="8"/>
  <c r="AI36" i="9"/>
  <c r="AI37" i="9"/>
  <c r="AI38" i="9"/>
  <c r="AI39" i="9"/>
  <c r="AI42" i="8"/>
  <c r="AI45" i="6"/>
  <c r="AI48" i="8"/>
  <c r="AI50" i="8"/>
  <c r="AI52" i="8"/>
  <c r="AI55" i="6"/>
  <c r="AI57" i="6"/>
  <c r="AI59" i="6"/>
  <c r="AI62" i="6"/>
  <c r="AI64" i="6"/>
  <c r="AI68" i="9"/>
  <c r="AI69" i="9"/>
  <c r="AI70" i="9"/>
  <c r="AI71" i="9"/>
  <c r="AI72" i="9"/>
  <c r="AI73" i="9"/>
  <c r="AI74" i="9"/>
  <c r="AI75" i="9"/>
  <c r="AI76" i="9"/>
  <c r="AI77" i="9"/>
  <c r="AI78" i="9"/>
  <c r="AI79" i="9"/>
  <c r="AI80" i="9"/>
  <c r="AI81" i="9"/>
  <c r="AI82" i="9"/>
  <c r="AI83" i="9"/>
  <c r="AI84" i="9"/>
  <c r="AI93" i="9"/>
  <c r="AI95" i="8"/>
  <c r="AI97" i="9"/>
  <c r="AI98" i="9"/>
  <c r="AI100" i="9"/>
  <c r="AI101" i="9"/>
  <c r="AI102" i="9"/>
  <c r="AI103" i="9"/>
  <c r="AI106" i="8"/>
  <c r="AI109" i="9"/>
  <c r="AI110" i="9"/>
  <c r="AI111" i="9"/>
  <c r="AI113" i="9"/>
  <c r="AI117" i="8"/>
  <c r="AI130" i="8"/>
  <c r="AI132" i="8"/>
  <c r="AI134" i="8"/>
  <c r="AI136" i="8"/>
  <c r="AI138" i="8"/>
  <c r="AI140" i="8"/>
  <c r="AI142" i="8"/>
  <c r="AI145" i="6"/>
  <c r="AI147" i="6"/>
  <c r="AI149" i="6"/>
  <c r="AI152" i="8"/>
  <c r="AI154" i="8"/>
  <c r="AI156" i="8"/>
  <c r="AI158" i="8"/>
  <c r="AI160" i="9"/>
  <c r="AI161" i="9"/>
  <c r="AI162" i="9"/>
  <c r="AI163" i="9"/>
  <c r="AI164" i="9"/>
  <c r="AI165" i="9"/>
  <c r="AI166" i="9"/>
  <c r="AI167" i="9"/>
  <c r="AI168" i="9"/>
  <c r="AI169" i="9"/>
  <c r="AI170" i="9"/>
  <c r="AI171" i="9"/>
  <c r="AI181" i="8"/>
  <c r="AI182" i="6"/>
  <c r="AI184" i="9"/>
  <c r="AI186" i="9"/>
  <c r="AI188" i="9"/>
  <c r="AI190" i="9"/>
  <c r="AI192" i="9"/>
  <c r="AI200" i="8"/>
  <c r="AI212" i="8"/>
  <c r="AI213" i="8"/>
  <c r="AI214" i="8"/>
  <c r="AI226" i="9"/>
  <c r="AI231" i="8"/>
  <c r="AI254" i="8"/>
  <c r="AI258" i="8"/>
  <c r="AI168" i="8"/>
  <c r="AI170" i="8"/>
  <c r="AI172" i="8"/>
  <c r="AI174" i="9"/>
  <c r="AI179" i="8"/>
  <c r="AI183" i="8"/>
  <c r="AI185" i="8"/>
  <c r="AI187" i="8"/>
  <c r="AI189" i="8"/>
  <c r="AI191" i="8"/>
  <c r="AI193" i="8"/>
  <c r="AI196" i="6"/>
  <c r="AI196" i="9"/>
  <c r="AI198" i="6"/>
  <c r="AI200" i="6"/>
  <c r="AI202" i="8"/>
  <c r="AI204" i="8"/>
  <c r="AI206" i="8"/>
  <c r="AI207" i="8"/>
  <c r="AI208" i="8"/>
  <c r="AI209" i="8"/>
  <c r="AI211" i="6"/>
  <c r="AI212" i="9"/>
  <c r="AI214" i="9"/>
  <c r="AI215" i="6"/>
  <c r="AI216" i="9"/>
  <c r="AI217" i="6"/>
  <c r="AI218" i="9"/>
  <c r="AI219" i="6"/>
  <c r="AI220" i="9"/>
  <c r="AI221" i="6"/>
  <c r="AI230" i="6"/>
  <c r="AI232" i="6"/>
  <c r="AI236" i="8"/>
  <c r="AI238" i="8"/>
  <c r="AI243" i="6"/>
  <c r="AI244" i="9"/>
  <c r="AI248" i="8"/>
  <c r="AI250" i="9"/>
  <c r="AI252" i="9"/>
  <c r="AI254" i="6"/>
  <c r="AI254" i="9"/>
  <c r="AI256" i="9"/>
  <c r="AI258" i="9"/>
  <c r="AI260" i="9"/>
  <c r="AI261" i="9"/>
  <c r="AL27" i="3"/>
  <c r="AL38" i="3"/>
  <c r="AL48" i="3"/>
  <c r="AL57" i="3"/>
  <c r="AL88" i="3"/>
  <c r="AL92" i="3"/>
  <c r="AL135" i="3"/>
  <c r="AL139" i="3"/>
  <c r="AL141" i="3"/>
  <c r="AL145" i="3"/>
  <c r="AL178" i="3"/>
  <c r="AL218" i="3"/>
  <c r="AL254" i="3"/>
  <c r="AL66" i="5"/>
  <c r="AL67" i="5"/>
  <c r="AL75" i="5"/>
  <c r="AL114" i="5"/>
  <c r="AL116" i="5"/>
  <c r="AL257" i="5"/>
  <c r="AL258" i="5"/>
  <c r="AL37" i="6"/>
  <c r="AL39" i="6"/>
  <c r="AL69" i="6"/>
  <c r="AL87" i="6"/>
  <c r="AL91" i="6"/>
  <c r="AL101" i="6"/>
  <c r="AL119" i="6"/>
  <c r="AL176" i="6"/>
  <c r="AL207" i="6"/>
  <c r="AL211" i="6"/>
  <c r="AL230" i="6"/>
  <c r="AL238" i="6"/>
  <c r="AL243" i="6"/>
  <c r="AL251" i="6"/>
  <c r="AL23" i="3"/>
  <c r="AL36" i="3"/>
  <c r="AL42" i="3"/>
  <c r="AL45" i="3"/>
  <c r="AL50" i="3"/>
  <c r="AL55" i="3"/>
  <c r="AL59" i="3"/>
  <c r="AL119" i="3"/>
  <c r="AL121" i="3"/>
  <c r="AL137" i="3"/>
  <c r="AL154" i="3"/>
  <c r="AL172" i="3"/>
  <c r="AL176" i="3"/>
  <c r="AL205" i="3"/>
  <c r="AL208" i="3"/>
  <c r="AL256" i="3"/>
  <c r="AL33" i="5"/>
  <c r="AL117" i="5"/>
  <c r="AL118" i="5"/>
  <c r="AL183" i="5"/>
  <c r="AL240" i="5"/>
  <c r="AL253" i="5"/>
  <c r="AL95" i="6"/>
  <c r="AL121" i="6"/>
  <c r="AL130" i="6"/>
  <c r="AL138" i="6"/>
  <c r="AL143" i="6"/>
  <c r="AL157" i="6"/>
  <c r="AL36" i="5"/>
  <c r="AL143" i="5"/>
  <c r="AL150" i="5"/>
  <c r="AL151" i="5"/>
  <c r="AL152" i="5"/>
  <c r="AL153" i="5"/>
  <c r="AL154" i="5"/>
  <c r="AL155" i="5"/>
  <c r="AL157" i="5"/>
  <c r="AL210" i="5"/>
  <c r="AL22" i="6"/>
  <c r="AL26" i="6"/>
  <c r="AL30" i="6"/>
  <c r="AL41" i="6"/>
  <c r="AL52" i="6"/>
  <c r="AL55" i="6"/>
  <c r="AL59" i="6"/>
  <c r="AL62" i="6"/>
  <c r="AL84" i="6"/>
  <c r="AL98" i="6"/>
  <c r="AL100" i="6"/>
  <c r="AL110" i="6"/>
  <c r="AL117" i="6"/>
  <c r="AL136" i="6"/>
  <c r="AL145" i="6"/>
  <c r="AL149" i="6"/>
  <c r="AL155" i="6"/>
  <c r="AL174" i="6"/>
  <c r="AL182" i="6"/>
  <c r="AL194" i="6"/>
  <c r="AL200" i="6"/>
  <c r="AL205" i="6"/>
  <c r="AL209" i="6"/>
  <c r="AL221" i="6"/>
  <c r="AL63" i="8"/>
  <c r="AL69" i="8"/>
  <c r="AL117" i="8"/>
  <c r="AL215" i="8"/>
  <c r="AL217" i="8"/>
  <c r="AL20" i="9"/>
  <c r="AL37" i="9"/>
  <c r="AL46" i="9"/>
  <c r="AL63" i="9"/>
  <c r="AL113" i="9"/>
  <c r="AL117" i="9"/>
  <c r="AL130" i="9"/>
  <c r="AL132" i="9"/>
  <c r="AL134" i="9"/>
  <c r="AL136" i="9"/>
  <c r="AL138" i="9"/>
  <c r="AL147" i="9"/>
  <c r="AL203" i="9"/>
  <c r="AL212" i="9"/>
  <c r="AL214" i="9"/>
  <c r="AL220" i="9"/>
  <c r="AL244" i="9"/>
  <c r="AL36" i="8"/>
  <c r="AL77" i="8"/>
  <c r="AL109" i="8"/>
  <c r="AL212" i="8"/>
  <c r="AL216" i="8"/>
  <c r="AL220" i="8"/>
  <c r="AL36" i="9"/>
  <c r="AL97" i="9"/>
  <c r="AL106" i="9"/>
  <c r="AL135" i="9"/>
  <c r="AL139" i="9"/>
  <c r="AL146" i="9"/>
  <c r="AL148" i="9"/>
  <c r="AL150" i="9"/>
  <c r="AL204" i="9"/>
  <c r="AL211" i="9"/>
  <c r="AL215" i="9"/>
  <c r="AL217" i="9"/>
  <c r="AL219" i="9"/>
  <c r="AL221" i="9"/>
  <c r="AL243" i="9"/>
  <c r="AL256" i="9"/>
  <c r="AL260" i="9"/>
  <c r="AI16" i="13"/>
  <c r="AL39" i="13"/>
  <c r="AL45" i="13"/>
  <c r="AL57" i="13"/>
  <c r="AL59" i="13"/>
  <c r="AL90" i="13"/>
  <c r="AL92" i="13"/>
  <c r="AL94" i="13"/>
  <c r="AL119" i="13"/>
  <c r="AL121" i="13"/>
  <c r="AI125" i="13"/>
  <c r="AL149" i="13"/>
  <c r="AL220" i="13"/>
  <c r="AL228" i="13"/>
  <c r="AL229" i="13"/>
  <c r="AL244" i="13"/>
  <c r="AL16" i="15"/>
  <c r="AL19" i="13"/>
  <c r="AL23" i="13"/>
  <c r="AL25" i="13"/>
  <c r="AL27" i="13"/>
  <c r="AL29" i="13"/>
  <c r="AL31" i="13"/>
  <c r="AL36" i="13"/>
  <c r="AL38" i="13"/>
  <c r="AL46" i="13"/>
  <c r="AL56" i="13"/>
  <c r="AL64" i="13"/>
  <c r="AL22" i="15"/>
  <c r="AL23" i="15"/>
  <c r="AL24" i="15"/>
  <c r="AL25" i="15"/>
  <c r="AL26" i="15"/>
  <c r="AL27" i="15"/>
  <c r="AL28" i="15"/>
  <c r="AL29" i="15"/>
  <c r="AL51" i="15"/>
  <c r="AL53" i="15"/>
  <c r="AL123" i="15"/>
  <c r="AL142" i="15"/>
  <c r="AL149" i="15"/>
  <c r="AL150" i="15"/>
  <c r="AL161" i="15"/>
  <c r="AL163" i="15"/>
  <c r="AL165" i="15"/>
  <c r="AL167" i="15"/>
  <c r="AL169" i="15"/>
  <c r="AL171" i="15"/>
  <c r="AL172" i="15"/>
  <c r="AL174" i="15"/>
  <c r="AL177" i="15"/>
  <c r="AL181" i="15"/>
  <c r="AL205" i="15"/>
  <c r="AL226" i="15"/>
  <c r="AL229" i="15"/>
  <c r="AL230" i="15"/>
  <c r="AL231" i="15"/>
  <c r="AL262" i="15"/>
  <c r="AI23" i="8"/>
  <c r="AI32" i="9"/>
  <c r="AI37" i="8"/>
  <c r="AI19" i="8"/>
  <c r="AI20" i="8"/>
  <c r="AI22" i="8"/>
  <c r="AI38" i="8"/>
  <c r="AI41" i="6"/>
  <c r="AI43" i="6"/>
  <c r="AI45" i="8"/>
  <c r="AI48" i="6"/>
  <c r="AI49" i="6"/>
  <c r="AI51" i="6"/>
  <c r="AI54" i="8"/>
  <c r="AI56" i="8"/>
  <c r="AI58" i="8"/>
  <c r="AI63" i="8"/>
  <c r="AI70" i="8"/>
  <c r="AI74" i="8"/>
  <c r="AI82" i="8"/>
  <c r="AI87" i="8"/>
  <c r="AI89" i="8"/>
  <c r="AI91" i="8"/>
  <c r="AI93" i="8"/>
  <c r="AI100" i="8"/>
  <c r="AI105" i="6"/>
  <c r="AI115" i="6"/>
  <c r="AI116" i="8"/>
  <c r="AI117" i="9"/>
  <c r="AI120" i="8"/>
  <c r="AI122" i="8"/>
  <c r="AI124" i="8"/>
  <c r="AI127" i="8"/>
  <c r="AI129" i="9"/>
  <c r="AI130" i="9"/>
  <c r="AI131" i="9"/>
  <c r="AI132" i="9"/>
  <c r="AI133" i="9"/>
  <c r="AI134" i="9"/>
  <c r="AI135" i="9"/>
  <c r="AI136" i="9"/>
  <c r="AI137" i="9"/>
  <c r="AI138" i="9"/>
  <c r="AI139" i="9"/>
  <c r="AI140" i="9"/>
  <c r="AI141" i="9"/>
  <c r="AI142" i="9"/>
  <c r="AI146" i="8"/>
  <c r="AI148" i="8"/>
  <c r="AI150" i="8"/>
  <c r="AI161" i="8"/>
  <c r="AI163" i="8"/>
  <c r="AI165" i="8"/>
  <c r="AI167" i="8"/>
  <c r="AI174" i="8"/>
  <c r="AI177" i="8"/>
  <c r="AI178" i="8"/>
  <c r="AI196" i="8"/>
  <c r="AI202" i="9"/>
  <c r="AI203" i="9"/>
  <c r="AI204" i="9"/>
  <c r="AI206" i="9"/>
  <c r="AI207" i="6"/>
  <c r="AI215" i="8"/>
  <c r="AI216" i="8"/>
  <c r="AI217" i="8"/>
  <c r="AI218" i="8"/>
  <c r="AI219" i="8"/>
  <c r="AI220" i="8"/>
  <c r="AI221" i="8"/>
  <c r="AI226" i="6"/>
  <c r="AI230" i="8"/>
  <c r="AI234" i="6"/>
  <c r="AI236" i="6"/>
  <c r="AI237" i="6"/>
  <c r="AI238" i="6"/>
  <c r="AI241" i="9"/>
  <c r="AI244" i="8"/>
  <c r="AI246" i="8"/>
  <c r="AI250" i="6"/>
  <c r="AI251" i="8"/>
  <c r="AI255" i="8"/>
  <c r="AI259" i="8"/>
  <c r="AI260" i="8"/>
  <c r="AI37" i="6"/>
  <c r="AI39" i="6"/>
  <c r="AI41" i="8"/>
  <c r="AI43" i="8"/>
  <c r="AI45" i="9"/>
  <c r="AI46" i="9"/>
  <c r="AI49" i="8"/>
  <c r="AI51" i="8"/>
  <c r="AI54" i="9"/>
  <c r="AI56" i="9"/>
  <c r="AI59" i="9"/>
  <c r="AI61" i="9"/>
  <c r="AI62" i="9"/>
  <c r="AI63" i="9"/>
  <c r="AI64" i="9"/>
  <c r="AI66" i="9"/>
  <c r="AI67" i="9"/>
  <c r="AI69" i="6"/>
  <c r="AI84" i="6"/>
  <c r="AI87" i="6"/>
  <c r="AI89" i="6"/>
  <c r="AI91" i="6"/>
  <c r="AI93" i="6"/>
  <c r="AI95" i="6"/>
  <c r="AI98" i="6"/>
  <c r="AI99" i="6"/>
  <c r="AI100" i="6"/>
  <c r="AI101" i="6"/>
  <c r="AI102" i="6"/>
  <c r="AI103" i="6"/>
  <c r="AI105" i="8"/>
  <c r="AI109" i="6"/>
  <c r="AI110" i="6"/>
  <c r="AI111" i="6"/>
  <c r="AI115" i="8"/>
  <c r="AI116" i="9"/>
  <c r="AI119" i="6"/>
  <c r="AI121" i="6"/>
  <c r="AI123" i="6"/>
  <c r="AI126" i="6"/>
  <c r="AI129" i="8"/>
  <c r="AI131" i="8"/>
  <c r="AI133" i="8"/>
  <c r="AI135" i="8"/>
  <c r="AI137" i="8"/>
  <c r="AI139" i="8"/>
  <c r="AI141" i="8"/>
  <c r="AI143" i="8"/>
  <c r="AI145" i="9"/>
  <c r="AI146" i="9"/>
  <c r="AI147" i="9"/>
  <c r="AI148" i="9"/>
  <c r="AI149" i="9"/>
  <c r="AI150" i="9"/>
  <c r="AI153" i="8"/>
  <c r="AI155" i="8"/>
  <c r="AI157" i="8"/>
  <c r="AI161" i="6"/>
  <c r="AI164" i="6"/>
  <c r="AI165" i="6"/>
  <c r="AI179" i="9"/>
  <c r="AI180" i="9"/>
  <c r="AI198" i="8"/>
  <c r="AI202" i="6"/>
  <c r="AI204" i="6"/>
  <c r="AI206" i="6"/>
  <c r="AI209" i="6"/>
  <c r="AI223" i="8"/>
  <c r="AI229" i="8"/>
  <c r="AI234" i="9"/>
  <c r="AI235" i="9"/>
  <c r="AI236" i="9"/>
  <c r="AI237" i="9"/>
  <c r="AI238" i="9"/>
  <c r="AI239" i="9"/>
  <c r="AI240" i="9"/>
  <c r="AI241" i="6"/>
  <c r="AI243" i="8"/>
  <c r="AI248" i="9"/>
  <c r="AI249" i="9"/>
  <c r="AI250" i="8"/>
  <c r="AI252" i="8"/>
  <c r="AI256" i="8"/>
  <c r="AI262" i="9"/>
  <c r="AI169" i="8"/>
  <c r="AI171" i="8"/>
  <c r="AI174" i="6"/>
  <c r="AI176" i="8"/>
  <c r="AI180" i="8"/>
  <c r="AI182" i="8"/>
  <c r="AI184" i="8"/>
  <c r="AI186" i="8"/>
  <c r="AI188" i="8"/>
  <c r="AI190" i="8"/>
  <c r="AI192" i="8"/>
  <c r="AI194" i="8"/>
  <c r="AI203" i="8"/>
  <c r="AI205" i="8"/>
  <c r="AI211" i="9"/>
  <c r="AI215" i="9"/>
  <c r="AI217" i="9"/>
  <c r="AI219" i="9"/>
  <c r="AI221" i="9"/>
  <c r="AI223" i="6"/>
  <c r="AI226" i="8"/>
  <c r="AI231" i="6"/>
  <c r="AI231" i="9"/>
  <c r="AI232" i="9"/>
  <c r="AI234" i="8"/>
  <c r="AI235" i="8"/>
  <c r="AI237" i="8"/>
  <c r="AI239" i="8"/>
  <c r="AI240" i="8"/>
  <c r="AI241" i="8"/>
  <c r="AI243" i="9"/>
  <c r="AI246" i="6"/>
  <c r="AI246" i="9"/>
  <c r="AI249" i="8"/>
  <c r="AI251" i="6"/>
  <c r="AI251" i="9"/>
  <c r="AI253" i="6"/>
  <c r="AI253" i="9"/>
  <c r="AI255" i="6"/>
  <c r="AI255" i="9"/>
  <c r="AI257" i="6"/>
  <c r="AI257" i="9"/>
  <c r="AI259" i="6"/>
  <c r="AI259" i="9"/>
  <c r="AI261" i="6"/>
  <c r="AI261" i="8"/>
  <c r="AI262" i="8"/>
  <c r="AL19" i="3"/>
  <c r="AL25" i="3"/>
  <c r="AL29" i="3"/>
  <c r="AL94" i="3"/>
  <c r="AL106" i="3"/>
  <c r="AL129" i="3"/>
  <c r="AL147" i="3"/>
  <c r="AL150" i="3"/>
  <c r="AL156" i="3"/>
  <c r="AL158" i="3"/>
  <c r="AL182" i="3"/>
  <c r="AL211" i="3"/>
  <c r="AL216" i="3"/>
  <c r="AL220" i="3"/>
  <c r="AL223" i="3"/>
  <c r="AL35" i="5"/>
  <c r="AL163" i="5"/>
  <c r="AL215" i="5"/>
  <c r="AL248" i="5"/>
  <c r="AL43" i="6"/>
  <c r="AL89" i="6"/>
  <c r="AL123" i="6"/>
  <c r="AL153" i="6"/>
  <c r="AL188" i="6"/>
  <c r="AL192" i="6"/>
  <c r="AL196" i="6"/>
  <c r="AL202" i="6"/>
  <c r="AL215" i="6"/>
  <c r="AL219" i="6"/>
  <c r="AL223" i="6"/>
  <c r="AL239" i="6"/>
  <c r="AL90" i="3"/>
  <c r="AL131" i="3"/>
  <c r="AL189" i="3"/>
  <c r="AL196" i="3"/>
  <c r="AL199" i="3"/>
  <c r="AL202" i="3"/>
  <c r="AL204" i="3"/>
  <c r="AL224" i="3"/>
  <c r="AL230" i="3"/>
  <c r="AL236" i="3"/>
  <c r="AL258" i="3"/>
  <c r="AL260" i="3"/>
  <c r="AL17" i="5"/>
  <c r="AL31" i="5"/>
  <c r="AL34" i="5"/>
  <c r="AL71" i="5"/>
  <c r="AL16" i="6"/>
  <c r="AL20" i="6"/>
  <c r="AL99" i="6"/>
  <c r="AL103" i="6"/>
  <c r="AL109" i="6"/>
  <c r="AL111" i="6"/>
  <c r="AL134" i="6"/>
  <c r="AL172" i="6"/>
  <c r="AL16" i="3"/>
  <c r="AL51" i="5"/>
  <c r="AL52" i="5"/>
  <c r="AL53" i="5"/>
  <c r="AL54" i="5"/>
  <c r="AL55" i="5"/>
  <c r="AL56" i="5"/>
  <c r="AL73" i="5"/>
  <c r="AL77" i="5"/>
  <c r="AL84" i="5"/>
  <c r="AL85" i="5"/>
  <c r="AL86" i="5"/>
  <c r="AL87" i="5"/>
  <c r="AL88" i="5"/>
  <c r="AL89" i="5"/>
  <c r="AL90" i="5"/>
  <c r="AL91" i="5"/>
  <c r="AL92" i="5"/>
  <c r="AL181" i="5"/>
  <c r="AL185" i="5"/>
  <c r="AL186" i="5"/>
  <c r="AL187" i="5"/>
  <c r="AL188" i="5"/>
  <c r="AL189" i="5"/>
  <c r="AL190" i="5"/>
  <c r="AL191" i="5"/>
  <c r="AL193" i="5"/>
  <c r="AL195" i="5"/>
  <c r="AL196" i="5"/>
  <c r="AL197" i="5"/>
  <c r="AL199" i="5"/>
  <c r="AL201" i="5"/>
  <c r="AL204" i="5"/>
  <c r="AL205" i="5"/>
  <c r="AL206" i="5"/>
  <c r="AL208" i="5"/>
  <c r="AL213" i="5"/>
  <c r="AL217" i="5"/>
  <c r="AL218" i="5"/>
  <c r="AL220" i="5"/>
  <c r="AL221" i="5"/>
  <c r="AL226" i="5"/>
  <c r="AL227" i="5"/>
  <c r="AL228" i="5"/>
  <c r="AL241" i="5"/>
  <c r="AL24" i="6"/>
  <c r="AL28" i="6"/>
  <c r="AL45" i="6"/>
  <c r="AL51" i="6"/>
  <c r="AL57" i="6"/>
  <c r="AL64" i="6"/>
  <c r="AL102" i="6"/>
  <c r="AL105" i="6"/>
  <c r="AL126" i="6"/>
  <c r="AL132" i="6"/>
  <c r="AL140" i="6"/>
  <c r="AL147" i="6"/>
  <c r="AL178" i="6"/>
  <c r="AL190" i="6"/>
  <c r="AL198" i="6"/>
  <c r="AL204" i="6"/>
  <c r="AL217" i="6"/>
  <c r="AL241" i="6"/>
  <c r="AL196" i="8"/>
  <c r="AL200" i="8"/>
  <c r="AL219" i="8"/>
  <c r="AL39" i="9"/>
  <c r="AL61" i="9"/>
  <c r="AL145" i="9"/>
  <c r="AL149" i="9"/>
  <c r="AL196" i="9"/>
  <c r="AL216" i="9"/>
  <c r="AL218" i="9"/>
  <c r="AL34" i="8"/>
  <c r="AL71" i="8"/>
  <c r="AL79" i="8"/>
  <c r="AL83" i="8"/>
  <c r="AL88" i="8"/>
  <c r="AL92" i="8"/>
  <c r="AL111" i="8"/>
  <c r="AL19" i="9"/>
  <c r="AL38" i="9"/>
  <c r="AL62" i="9"/>
  <c r="AL64" i="9"/>
  <c r="AL116" i="9"/>
  <c r="AL129" i="9"/>
  <c r="AL133" i="9"/>
  <c r="AL141" i="9"/>
  <c r="AL174" i="9"/>
  <c r="AL202" i="9"/>
  <c r="AL235" i="9"/>
  <c r="AL22" i="13"/>
  <c r="AL26" i="13"/>
  <c r="AL28" i="13"/>
  <c r="AL177" i="13"/>
  <c r="AL179" i="13"/>
  <c r="AL199" i="13"/>
  <c r="AL41" i="15"/>
  <c r="AL42" i="15"/>
  <c r="AL43" i="15"/>
  <c r="AL45" i="15"/>
  <c r="AL46" i="15"/>
  <c r="AL48" i="15"/>
  <c r="AL49" i="15"/>
  <c r="AL50" i="15"/>
  <c r="AL127" i="15"/>
  <c r="AL129" i="15"/>
  <c r="AL130" i="15"/>
  <c r="AL131" i="15"/>
  <c r="AL132" i="15"/>
  <c r="AL133" i="15"/>
  <c r="AL134" i="15"/>
  <c r="AL135" i="15"/>
  <c r="AL136" i="15"/>
  <c r="AL137" i="15"/>
  <c r="AL138" i="15"/>
  <c r="AL139" i="15"/>
  <c r="AL141" i="15"/>
  <c r="AL215" i="15"/>
  <c r="AL216" i="15"/>
  <c r="AL217" i="15"/>
  <c r="AL218" i="15"/>
  <c r="AL219" i="15"/>
  <c r="AL220" i="15"/>
  <c r="AL221" i="15"/>
  <c r="AL223" i="15"/>
  <c r="AL224" i="15"/>
  <c r="AL252" i="15"/>
  <c r="AL253" i="15"/>
  <c r="AL254" i="15"/>
  <c r="AL255" i="15"/>
  <c r="AL256" i="15"/>
  <c r="AL257" i="15"/>
  <c r="AL258" i="15"/>
  <c r="AL259" i="15"/>
  <c r="AL260" i="15"/>
  <c r="AL261" i="15"/>
  <c r="AL87" i="13"/>
  <c r="AL106" i="13"/>
  <c r="AL120" i="13"/>
  <c r="AL135" i="13"/>
  <c r="AL148" i="13"/>
  <c r="AL155" i="13"/>
  <c r="AL172" i="13"/>
  <c r="AL174" i="13"/>
  <c r="AL176" i="13"/>
  <c r="AL178" i="13"/>
  <c r="AL194" i="13"/>
  <c r="AL200" i="13"/>
  <c r="AL207" i="13"/>
  <c r="AL238" i="13"/>
  <c r="AL243" i="13"/>
  <c r="AL17" i="15"/>
  <c r="AL52" i="15"/>
  <c r="AL63" i="15"/>
  <c r="AL64" i="15"/>
  <c r="AL143" i="15"/>
  <c r="AL240" i="15"/>
  <c r="AL241" i="15"/>
  <c r="AL243" i="15"/>
  <c r="AN17" i="15" l="1"/>
  <c r="AN219" i="8"/>
  <c r="AN200" i="8"/>
  <c r="AN196" i="8"/>
  <c r="AN16" i="3"/>
  <c r="AN71" i="5"/>
  <c r="AN34" i="5"/>
  <c r="AN163" i="5"/>
  <c r="AN35" i="5"/>
  <c r="AN231" i="15"/>
  <c r="AN230" i="15"/>
  <c r="AN229" i="15"/>
  <c r="AN205" i="15"/>
  <c r="AN181" i="15"/>
  <c r="AN177" i="15"/>
  <c r="AN174" i="15"/>
  <c r="AN172" i="15"/>
  <c r="AN171" i="15"/>
  <c r="AN169" i="15"/>
  <c r="AN167" i="15"/>
  <c r="AN165" i="15"/>
  <c r="AN163" i="15"/>
  <c r="AN161" i="15"/>
  <c r="AN150" i="15"/>
  <c r="AN149" i="15"/>
  <c r="AN29" i="15"/>
  <c r="AN28" i="15"/>
  <c r="AN27" i="15"/>
  <c r="AN26" i="15"/>
  <c r="AN25" i="15"/>
  <c r="AN24" i="15"/>
  <c r="AN23" i="15"/>
  <c r="AN22" i="15"/>
  <c r="AN16" i="15"/>
  <c r="AN217" i="8"/>
  <c r="AN215" i="8"/>
  <c r="AN117" i="8"/>
  <c r="AN69" i="8"/>
  <c r="AN63" i="8"/>
  <c r="AN157" i="5"/>
  <c r="AN155" i="5"/>
  <c r="AN154" i="5"/>
  <c r="AN153" i="5"/>
  <c r="AN152" i="5"/>
  <c r="AN151" i="5"/>
  <c r="AN150" i="5"/>
  <c r="AN143" i="5"/>
  <c r="AN240" i="5"/>
  <c r="AN118" i="5"/>
  <c r="AN117" i="5"/>
  <c r="AN116" i="5"/>
  <c r="AN114" i="5"/>
  <c r="AN75" i="5"/>
  <c r="AN67" i="5"/>
  <c r="AN220" i="8"/>
  <c r="AN88" i="8"/>
  <c r="AN79" i="8"/>
  <c r="AN77" i="8"/>
  <c r="AN71" i="8"/>
  <c r="AN36" i="8"/>
  <c r="AN34" i="8"/>
  <c r="AN228" i="5"/>
  <c r="AN226" i="5"/>
  <c r="AN221" i="5"/>
  <c r="AN218" i="5"/>
  <c r="AN213" i="5"/>
  <c r="AN206" i="5"/>
  <c r="AN204" i="5"/>
  <c r="AN201" i="5"/>
  <c r="AN197" i="5"/>
  <c r="AN195" i="5"/>
  <c r="AN191" i="5"/>
  <c r="AN189" i="5"/>
  <c r="AN187" i="5"/>
  <c r="AN185" i="5"/>
  <c r="AN181" i="5"/>
  <c r="AN91" i="5"/>
  <c r="AN89" i="5"/>
  <c r="AN87" i="5"/>
  <c r="AN85" i="5"/>
  <c r="AN77" i="5"/>
  <c r="AN55" i="5"/>
  <c r="AN53" i="5"/>
  <c r="AN51" i="5"/>
  <c r="AN230" i="3"/>
  <c r="AN218" i="3"/>
  <c r="AN211" i="3"/>
  <c r="AN208" i="3"/>
  <c r="AN205" i="3"/>
  <c r="AN204" i="3"/>
  <c r="AN202" i="3"/>
  <c r="AN199" i="3"/>
  <c r="AN172" i="3"/>
  <c r="AN158" i="3"/>
  <c r="AN154" i="3"/>
  <c r="AN141" i="3"/>
  <c r="AN139" i="3"/>
  <c r="AN137" i="3"/>
  <c r="AN135" i="3"/>
  <c r="AN131" i="3"/>
  <c r="AN129" i="3"/>
  <c r="AN121" i="3"/>
  <c r="AN119" i="3"/>
  <c r="AN106" i="3"/>
  <c r="AN94" i="3"/>
  <c r="AN92" i="3"/>
  <c r="AN90" i="3"/>
  <c r="AN88" i="3"/>
  <c r="AN59" i="3"/>
  <c r="AN57" i="3"/>
  <c r="AN55" i="3"/>
  <c r="AN50" i="3"/>
  <c r="AN48" i="3"/>
  <c r="AN45" i="3"/>
  <c r="AN42" i="3"/>
  <c r="AN29" i="3"/>
  <c r="AN27" i="3"/>
  <c r="AN25" i="3"/>
  <c r="AN23" i="3"/>
  <c r="AN258" i="5"/>
  <c r="AN253" i="5"/>
  <c r="AN248" i="5"/>
  <c r="AN215" i="5"/>
  <c r="AN183" i="5"/>
  <c r="AN33" i="5"/>
  <c r="AN31" i="5"/>
  <c r="AN241" i="5"/>
  <c r="DW262" i="7"/>
  <c r="AN243" i="15"/>
  <c r="AN241" i="15"/>
  <c r="AN240" i="15"/>
  <c r="AN261" i="15"/>
  <c r="AN260" i="15"/>
  <c r="AN259" i="15"/>
  <c r="AN258" i="15"/>
  <c r="AN257" i="15"/>
  <c r="AN256" i="15"/>
  <c r="AN255" i="15"/>
  <c r="AN254" i="15"/>
  <c r="AN253" i="15"/>
  <c r="AN252" i="15"/>
  <c r="AN226" i="15"/>
  <c r="AN142" i="15"/>
  <c r="AN139" i="15"/>
  <c r="AN138" i="15"/>
  <c r="AN137" i="15"/>
  <c r="AN136" i="15"/>
  <c r="AN135" i="15"/>
  <c r="AN134" i="15"/>
  <c r="AN133" i="15"/>
  <c r="AN132" i="15"/>
  <c r="AN131" i="15"/>
  <c r="AN130" i="15"/>
  <c r="AN129" i="15"/>
  <c r="AN127" i="15"/>
  <c r="AN53" i="15"/>
  <c r="AN51" i="15"/>
  <c r="AN64" i="15"/>
  <c r="AN63" i="15"/>
  <c r="AN262" i="15"/>
  <c r="AN224" i="15"/>
  <c r="AN223" i="15"/>
  <c r="AN221" i="15"/>
  <c r="AN220" i="15"/>
  <c r="AN219" i="15"/>
  <c r="AN218" i="15"/>
  <c r="AN217" i="15"/>
  <c r="AN216" i="15"/>
  <c r="AN215" i="15"/>
  <c r="AN143" i="15"/>
  <c r="AN141" i="15"/>
  <c r="AN123" i="15"/>
  <c r="AN52" i="15"/>
  <c r="AN50" i="15"/>
  <c r="AN49" i="15"/>
  <c r="AN48" i="15"/>
  <c r="AN46" i="15"/>
  <c r="AN45" i="15"/>
  <c r="AN43" i="15"/>
  <c r="AN42" i="15"/>
  <c r="AN41" i="15"/>
  <c r="BJ200" i="12"/>
  <c r="AN216" i="8"/>
  <c r="AN111" i="8"/>
  <c r="AN109" i="8"/>
  <c r="AN92" i="8"/>
  <c r="AN83" i="8"/>
  <c r="AN227" i="5"/>
  <c r="AN220" i="5"/>
  <c r="AN217" i="5"/>
  <c r="AN208" i="5"/>
  <c r="AN205" i="5"/>
  <c r="AN199" i="5"/>
  <c r="AN196" i="5"/>
  <c r="AN193" i="5"/>
  <c r="AN190" i="5"/>
  <c r="AN188" i="5"/>
  <c r="AN186" i="5"/>
  <c r="AN92" i="5"/>
  <c r="AN90" i="5"/>
  <c r="AN88" i="5"/>
  <c r="AN86" i="5"/>
  <c r="AN84" i="5"/>
  <c r="AN73" i="5"/>
  <c r="AN56" i="5"/>
  <c r="AN54" i="5"/>
  <c r="AN52" i="5"/>
  <c r="AN17" i="5"/>
  <c r="AN260" i="3"/>
  <c r="AN258" i="3"/>
  <c r="AN256" i="3"/>
  <c r="AN254" i="3"/>
  <c r="AN236" i="3"/>
  <c r="AN224" i="3"/>
  <c r="AN223" i="3"/>
  <c r="AN220" i="3"/>
  <c r="AN216" i="3"/>
  <c r="AN196" i="3"/>
  <c r="AN189" i="3"/>
  <c r="AN182" i="3"/>
  <c r="AN178" i="3"/>
  <c r="AN176" i="3"/>
  <c r="AN150" i="3"/>
  <c r="AN147" i="3"/>
  <c r="AN145" i="3"/>
  <c r="AN38" i="3"/>
  <c r="AN36" i="3"/>
  <c r="AN19" i="3"/>
  <c r="AN257" i="5"/>
  <c r="AN210" i="5"/>
  <c r="AN66" i="5"/>
  <c r="AN36" i="5"/>
  <c r="BN5" i="11"/>
  <c r="DW207" i="11"/>
  <c r="N273" i="20"/>
  <c r="Q273" i="21"/>
  <c r="K275" i="21"/>
  <c r="N273" i="21"/>
  <c r="K275" i="20"/>
  <c r="Q275" i="20" s="1"/>
  <c r="Q273" i="20"/>
  <c r="U263" i="15"/>
  <c r="AP106" i="13"/>
  <c r="AP19" i="13"/>
  <c r="CB200" i="12"/>
  <c r="AT200" i="12"/>
  <c r="AU5" i="12"/>
  <c r="AU200" i="12" s="1"/>
  <c r="K200" i="12"/>
  <c r="U263" i="14"/>
  <c r="AP200" i="13"/>
  <c r="AP194" i="13"/>
  <c r="AP174" i="13"/>
  <c r="AP56" i="13"/>
  <c r="AP46" i="13"/>
  <c r="AP31" i="13"/>
  <c r="AP29" i="13"/>
  <c r="AP27" i="13"/>
  <c r="AP25" i="13"/>
  <c r="AP23" i="13"/>
  <c r="H263" i="13"/>
  <c r="H265" i="13" s="1"/>
  <c r="AM200" i="12"/>
  <c r="AA200" i="12"/>
  <c r="U200" i="12"/>
  <c r="V5" i="12"/>
  <c r="V200" i="12" s="1"/>
  <c r="AH209" i="9"/>
  <c r="AH208" i="9"/>
  <c r="AH207" i="9"/>
  <c r="AH206" i="9"/>
  <c r="AH194" i="9"/>
  <c r="AH193" i="9"/>
  <c r="AH192" i="9"/>
  <c r="AH191" i="9"/>
  <c r="AH190" i="9"/>
  <c r="AH189" i="9"/>
  <c r="AH188" i="9"/>
  <c r="AH186" i="9"/>
  <c r="AH184" i="9"/>
  <c r="AH183" i="9"/>
  <c r="AH182" i="9"/>
  <c r="AH181" i="9"/>
  <c r="AH180" i="9"/>
  <c r="AH179" i="9"/>
  <c r="AH178" i="9"/>
  <c r="AH177" i="9"/>
  <c r="AH176" i="9"/>
  <c r="AH172" i="9"/>
  <c r="AH170" i="9"/>
  <c r="AH168" i="9"/>
  <c r="AH172" i="8"/>
  <c r="AH170" i="8"/>
  <c r="AH168" i="8"/>
  <c r="AD263" i="8"/>
  <c r="AO39" i="8"/>
  <c r="AH262" i="15"/>
  <c r="AH249" i="15"/>
  <c r="AH241" i="15"/>
  <c r="AH239" i="15"/>
  <c r="AH238" i="15"/>
  <c r="AH237" i="15"/>
  <c r="AH236" i="15"/>
  <c r="AH235" i="15"/>
  <c r="AH234" i="15"/>
  <c r="AH226" i="15"/>
  <c r="AH209" i="15"/>
  <c r="AH208" i="15"/>
  <c r="AH207" i="15"/>
  <c r="AH205" i="15"/>
  <c r="AH204" i="15"/>
  <c r="AH203" i="15"/>
  <c r="AH202" i="15"/>
  <c r="AH194" i="15"/>
  <c r="AH193" i="15"/>
  <c r="AH192" i="15"/>
  <c r="AH191" i="15"/>
  <c r="AH190" i="15"/>
  <c r="AH189" i="15"/>
  <c r="AH188" i="15"/>
  <c r="AH187" i="15"/>
  <c r="AH186" i="15"/>
  <c r="AH185" i="15"/>
  <c r="AH184" i="15"/>
  <c r="AH182" i="15"/>
  <c r="AH180" i="15"/>
  <c r="AH178" i="15"/>
  <c r="AH176" i="15"/>
  <c r="BK6" i="12"/>
  <c r="DP200" i="12"/>
  <c r="DF200" i="12"/>
  <c r="DG5" i="12"/>
  <c r="DG200" i="12" s="1"/>
  <c r="BK200" i="12"/>
  <c r="DQ11" i="12"/>
  <c r="AH260" i="9"/>
  <c r="AH256" i="9"/>
  <c r="AH252" i="9"/>
  <c r="AH243" i="9"/>
  <c r="AH221" i="9"/>
  <c r="AH219" i="9"/>
  <c r="AH217" i="9"/>
  <c r="AH215" i="9"/>
  <c r="AH213" i="9"/>
  <c r="AH211" i="9"/>
  <c r="AH167" i="9"/>
  <c r="AH163" i="9"/>
  <c r="AH150" i="9"/>
  <c r="AH148" i="9"/>
  <c r="AH146" i="9"/>
  <c r="AH143" i="9"/>
  <c r="AH139" i="9"/>
  <c r="AH137" i="9"/>
  <c r="AH135" i="9"/>
  <c r="AH106" i="9"/>
  <c r="AH101" i="9"/>
  <c r="AH97" i="9"/>
  <c r="AH82" i="9"/>
  <c r="AH78" i="9"/>
  <c r="AH74" i="9"/>
  <c r="AH68" i="9"/>
  <c r="AH229" i="8"/>
  <c r="AH220" i="8"/>
  <c r="AH218" i="8"/>
  <c r="AH216" i="8"/>
  <c r="AH160" i="8"/>
  <c r="AH158" i="8"/>
  <c r="AH156" i="8"/>
  <c r="AH154" i="8"/>
  <c r="AH142" i="8"/>
  <c r="AH140" i="8"/>
  <c r="AH138" i="8"/>
  <c r="AH136" i="8"/>
  <c r="AH134" i="8"/>
  <c r="AH132" i="8"/>
  <c r="AH130" i="8"/>
  <c r="AH126" i="8"/>
  <c r="AH124" i="8"/>
  <c r="AH122" i="8"/>
  <c r="AH120" i="8"/>
  <c r="AH70" i="8"/>
  <c r="AH67" i="8"/>
  <c r="AH50" i="8"/>
  <c r="AF32" i="8"/>
  <c r="AH32" i="8"/>
  <c r="AH261" i="15"/>
  <c r="AH260" i="15"/>
  <c r="AH258" i="15"/>
  <c r="AH256" i="15"/>
  <c r="AH254" i="15"/>
  <c r="AH252" i="15"/>
  <c r="AH243" i="8"/>
  <c r="AH231" i="8"/>
  <c r="AH231" i="15"/>
  <c r="AH229" i="9"/>
  <c r="AH223" i="15"/>
  <c r="AH220" i="15"/>
  <c r="AH216" i="15"/>
  <c r="AH211" i="15"/>
  <c r="AH200" i="8"/>
  <c r="AH200" i="15"/>
  <c r="AH198" i="9"/>
  <c r="AH158" i="9"/>
  <c r="AH157" i="8"/>
  <c r="AH157" i="15"/>
  <c r="AH156" i="9"/>
  <c r="AH155" i="8"/>
  <c r="AH155" i="15"/>
  <c r="AH154" i="9"/>
  <c r="AH153" i="8"/>
  <c r="AH153" i="15"/>
  <c r="AH152" i="9"/>
  <c r="AH152" i="15"/>
  <c r="AH143" i="8"/>
  <c r="AH143" i="15"/>
  <c r="AH142" i="15"/>
  <c r="AH141" i="8"/>
  <c r="AH139" i="8"/>
  <c r="AH137" i="8"/>
  <c r="AH137" i="15"/>
  <c r="AH135" i="8"/>
  <c r="AH135" i="15"/>
  <c r="AH133" i="8"/>
  <c r="AH133" i="15"/>
  <c r="AH131" i="8"/>
  <c r="AH131" i="15"/>
  <c r="AH129" i="8"/>
  <c r="AH129" i="15"/>
  <c r="AH117" i="15"/>
  <c r="AH115" i="9"/>
  <c r="AH115" i="15"/>
  <c r="AH106" i="15"/>
  <c r="AH105" i="15"/>
  <c r="AH53" i="8"/>
  <c r="AH53" i="15"/>
  <c r="AH52" i="9"/>
  <c r="AH51" i="8"/>
  <c r="AH51" i="15"/>
  <c r="AH50" i="9"/>
  <c r="AH49" i="8"/>
  <c r="AH49" i="15"/>
  <c r="AH48" i="9"/>
  <c r="AH43" i="8"/>
  <c r="AH43" i="15"/>
  <c r="AH42" i="9"/>
  <c r="AH41" i="8"/>
  <c r="AH41" i="15"/>
  <c r="AH228" i="6"/>
  <c r="AH212" i="6"/>
  <c r="AH160" i="6"/>
  <c r="AH148" i="6"/>
  <c r="AH127" i="6"/>
  <c r="AH122" i="6"/>
  <c r="AH112" i="6"/>
  <c r="AH110" i="6"/>
  <c r="AH103" i="6"/>
  <c r="AH101" i="6"/>
  <c r="AH99" i="6"/>
  <c r="AH92" i="6"/>
  <c r="AH88" i="6"/>
  <c r="AH63" i="6"/>
  <c r="AH56" i="6"/>
  <c r="AH46" i="6"/>
  <c r="AH42" i="5"/>
  <c r="AH13" i="12"/>
  <c r="AH200" i="12" s="1"/>
  <c r="CA200" i="12"/>
  <c r="CX207" i="11"/>
  <c r="CY5" i="11"/>
  <c r="CY207" i="11" s="1"/>
  <c r="AH257" i="9"/>
  <c r="AH253" i="9"/>
  <c r="AH244" i="9"/>
  <c r="AH220" i="9"/>
  <c r="AH212" i="9"/>
  <c r="AH160" i="9"/>
  <c r="AH147" i="9"/>
  <c r="AH111" i="9"/>
  <c r="AH63" i="9"/>
  <c r="AH46" i="9"/>
  <c r="AH246" i="8"/>
  <c r="AH232" i="8"/>
  <c r="AH214" i="8"/>
  <c r="AH165" i="8"/>
  <c r="AH150" i="8"/>
  <c r="AH146" i="8"/>
  <c r="AH116" i="8"/>
  <c r="AH110" i="8"/>
  <c r="AH103" i="8"/>
  <c r="AH101" i="8"/>
  <c r="AH99" i="8"/>
  <c r="AH98" i="8"/>
  <c r="AH95" i="8"/>
  <c r="AH91" i="8"/>
  <c r="AH87" i="8"/>
  <c r="AH84" i="8"/>
  <c r="AH80" i="8"/>
  <c r="AH76" i="8"/>
  <c r="AH72" i="8"/>
  <c r="AH58" i="8"/>
  <c r="AH54" i="8"/>
  <c r="AH46" i="8"/>
  <c r="AH39" i="8"/>
  <c r="H263" i="8"/>
  <c r="H265" i="8" s="1"/>
  <c r="AH257" i="8"/>
  <c r="AH253" i="8"/>
  <c r="AH246" i="9"/>
  <c r="AH246" i="15"/>
  <c r="AH230" i="9"/>
  <c r="AH230" i="15"/>
  <c r="AH228" i="9"/>
  <c r="AH224" i="8"/>
  <c r="AH224" i="15"/>
  <c r="AH215" i="15"/>
  <c r="AH214" i="9"/>
  <c r="AH213" i="15"/>
  <c r="AH212" i="8"/>
  <c r="AH212" i="15"/>
  <c r="AH199" i="9"/>
  <c r="AH196" i="8"/>
  <c r="AH196" i="15"/>
  <c r="AH166" i="8"/>
  <c r="AH166" i="15"/>
  <c r="AH164" i="8"/>
  <c r="AH164" i="15"/>
  <c r="AH162" i="8"/>
  <c r="AH162" i="15"/>
  <c r="AH161" i="8"/>
  <c r="AH161" i="15"/>
  <c r="AH160" i="15"/>
  <c r="AH150" i="15"/>
  <c r="AH127" i="8"/>
  <c r="AH126" i="9"/>
  <c r="AH125" i="9"/>
  <c r="AH125" i="15"/>
  <c r="AH123" i="9"/>
  <c r="AH121" i="9"/>
  <c r="AH121" i="15"/>
  <c r="AH119" i="9"/>
  <c r="AH119" i="15"/>
  <c r="AH113" i="9"/>
  <c r="AH111" i="15"/>
  <c r="AH109" i="9"/>
  <c r="AH109" i="15"/>
  <c r="AH102" i="9"/>
  <c r="AH102" i="15"/>
  <c r="AH101" i="15"/>
  <c r="AH98" i="15"/>
  <c r="AH95" i="9"/>
  <c r="AH94" i="9"/>
  <c r="AH93" i="9"/>
  <c r="AH92" i="9"/>
  <c r="AH91" i="9"/>
  <c r="AH90" i="9"/>
  <c r="AH89" i="9"/>
  <c r="AH88" i="9"/>
  <c r="AH87" i="9"/>
  <c r="AH86" i="15"/>
  <c r="AH84" i="15"/>
  <c r="AH83" i="8"/>
  <c r="AH82" i="15"/>
  <c r="AH81" i="8"/>
  <c r="AH80" i="15"/>
  <c r="AH79" i="8"/>
  <c r="AH78" i="15"/>
  <c r="AH77" i="8"/>
  <c r="AH76" i="15"/>
  <c r="AH75" i="8"/>
  <c r="AH74" i="15"/>
  <c r="AH73" i="8"/>
  <c r="AH72" i="15"/>
  <c r="AH71" i="8"/>
  <c r="AH70" i="9"/>
  <c r="AH70" i="15"/>
  <c r="AH69" i="8"/>
  <c r="AH68" i="8"/>
  <c r="AH66" i="9"/>
  <c r="AH63" i="15"/>
  <c r="AH62" i="15"/>
  <c r="AH61" i="8"/>
  <c r="AH61" i="15"/>
  <c r="AH59" i="9"/>
  <c r="AH58" i="15"/>
  <c r="AH57" i="9"/>
  <c r="AH56" i="15"/>
  <c r="AH55" i="9"/>
  <c r="AH54" i="15"/>
  <c r="AH45" i="8"/>
  <c r="AH39" i="15"/>
  <c r="AH38" i="6"/>
  <c r="AH38" i="9"/>
  <c r="AH34" i="9"/>
  <c r="AH34" i="15"/>
  <c r="AH28" i="5"/>
  <c r="AH31" i="8"/>
  <c r="AH27" i="5"/>
  <c r="AH30" i="9"/>
  <c r="AH29" i="6"/>
  <c r="AH29" i="8"/>
  <c r="AH28" i="9"/>
  <c r="AH27" i="6"/>
  <c r="AH27" i="9"/>
  <c r="AH27" i="15"/>
  <c r="AH26" i="8"/>
  <c r="AH26" i="15"/>
  <c r="AH24" i="9"/>
  <c r="AH22" i="15"/>
  <c r="AH19" i="8"/>
  <c r="AH16" i="9"/>
  <c r="H263" i="6"/>
  <c r="AH22" i="5"/>
  <c r="M263" i="3"/>
  <c r="AH37" i="9"/>
  <c r="AH25" i="6"/>
  <c r="AH25" i="8"/>
  <c r="AH23" i="6"/>
  <c r="AH23" i="9"/>
  <c r="AH23" i="15"/>
  <c r="AH20" i="9"/>
  <c r="AH20" i="15"/>
  <c r="AH17" i="8"/>
  <c r="AH17" i="15"/>
  <c r="AD263" i="3"/>
  <c r="AU205" i="11"/>
  <c r="AW205" i="11" s="1"/>
  <c r="AU161" i="11"/>
  <c r="AW161" i="11" s="1"/>
  <c r="AU160" i="11"/>
  <c r="AW160" i="11" s="1"/>
  <c r="AU159" i="11"/>
  <c r="AW159" i="11" s="1"/>
  <c r="AU158" i="11"/>
  <c r="AW158" i="11" s="1"/>
  <c r="AU157" i="11"/>
  <c r="AW157" i="11" s="1"/>
  <c r="AU156" i="11"/>
  <c r="AW156" i="11" s="1"/>
  <c r="AU155" i="11"/>
  <c r="AW155" i="11" s="1"/>
  <c r="EG207" i="11"/>
  <c r="EF207" i="11"/>
  <c r="AU5" i="11"/>
  <c r="AW5" i="11" s="1"/>
  <c r="AW207" i="11" s="1"/>
  <c r="AG207" i="11"/>
  <c r="J207" i="11"/>
  <c r="W262" i="3"/>
  <c r="I271" i="21"/>
  <c r="F261" i="3"/>
  <c r="I271" i="19"/>
  <c r="F261" i="15"/>
  <c r="AJ261" i="15" s="1"/>
  <c r="AT259" i="7"/>
  <c r="AU259" i="7"/>
  <c r="I271" i="18"/>
  <c r="F261" i="9"/>
  <c r="AF261" i="9" s="1"/>
  <c r="W261" i="6"/>
  <c r="I270" i="24"/>
  <c r="F260" i="14"/>
  <c r="W257" i="5"/>
  <c r="I270" i="18"/>
  <c r="F260" i="9"/>
  <c r="AF260" i="9" s="1"/>
  <c r="I270" i="16"/>
  <c r="F260" i="6"/>
  <c r="AF260" i="6" s="1"/>
  <c r="I269" i="24"/>
  <c r="F259" i="14"/>
  <c r="I269" i="16"/>
  <c r="F259" i="6"/>
  <c r="AF259" i="6" s="1"/>
  <c r="I268" i="18"/>
  <c r="F258" i="9"/>
  <c r="I268" i="16"/>
  <c r="F258" i="6"/>
  <c r="AF258" i="6" s="1"/>
  <c r="I267" i="24"/>
  <c r="F257" i="14"/>
  <c r="I267" i="16"/>
  <c r="F257" i="6"/>
  <c r="AF257" i="6" s="1"/>
  <c r="W253" i="5"/>
  <c r="I266" i="18"/>
  <c r="F256" i="9"/>
  <c r="AF256" i="9" s="1"/>
  <c r="I266" i="16"/>
  <c r="F256" i="6"/>
  <c r="AF256" i="6" s="1"/>
  <c r="I265" i="24"/>
  <c r="F255" i="14"/>
  <c r="I265" i="16"/>
  <c r="F255" i="6"/>
  <c r="AF255" i="6" s="1"/>
  <c r="I264" i="18"/>
  <c r="F254" i="9"/>
  <c r="I264" i="16"/>
  <c r="F254" i="6"/>
  <c r="AF254" i="6" s="1"/>
  <c r="I263" i="24"/>
  <c r="F253" i="14"/>
  <c r="I263" i="16"/>
  <c r="F253" i="6"/>
  <c r="AF253" i="6" s="1"/>
  <c r="I262" i="18"/>
  <c r="F252" i="9"/>
  <c r="AF252" i="9" s="1"/>
  <c r="I262" i="16"/>
  <c r="F252" i="6"/>
  <c r="AF252" i="6" s="1"/>
  <c r="I261" i="24"/>
  <c r="F251" i="14"/>
  <c r="W248" i="5"/>
  <c r="I261" i="16"/>
  <c r="F251" i="6"/>
  <c r="AF251" i="6" s="1"/>
  <c r="I260" i="21"/>
  <c r="F250" i="3"/>
  <c r="I260" i="18"/>
  <c r="F250" i="9"/>
  <c r="AF250" i="9" s="1"/>
  <c r="I259" i="21"/>
  <c r="CD247" i="7"/>
  <c r="F249" i="3"/>
  <c r="I258" i="22"/>
  <c r="F248" i="8"/>
  <c r="AF248" i="8" s="1"/>
  <c r="W248" i="3"/>
  <c r="I258" i="17"/>
  <c r="F248" i="10"/>
  <c r="I256" i="19"/>
  <c r="F246" i="15"/>
  <c r="AJ246" i="15" s="1"/>
  <c r="AU244" i="7"/>
  <c r="I256" i="18"/>
  <c r="F246" i="9"/>
  <c r="AF246" i="9" s="1"/>
  <c r="I254" i="20"/>
  <c r="F241" i="5"/>
  <c r="I254" i="19"/>
  <c r="F244" i="15"/>
  <c r="AU242" i="7"/>
  <c r="I254" i="18"/>
  <c r="F244" i="9"/>
  <c r="AF244" i="9" s="1"/>
  <c r="Y244" i="6"/>
  <c r="AK245" i="6" s="1"/>
  <c r="I253" i="24"/>
  <c r="F243" i="14"/>
  <c r="I253" i="20"/>
  <c r="F240" i="5"/>
  <c r="BL241" i="7"/>
  <c r="I253" i="19"/>
  <c r="F243" i="15"/>
  <c r="AU241" i="7"/>
  <c r="I253" i="16"/>
  <c r="F243" i="6"/>
  <c r="AF243" i="6" s="1"/>
  <c r="I251" i="21"/>
  <c r="CD239" i="7"/>
  <c r="F241" i="3"/>
  <c r="I251" i="17"/>
  <c r="F241" i="10"/>
  <c r="I249" i="21"/>
  <c r="CD237" i="7"/>
  <c r="F239" i="3"/>
  <c r="I248" i="22"/>
  <c r="F238" i="8"/>
  <c r="AF238" i="8" s="1"/>
  <c r="I248" i="17"/>
  <c r="F238" i="10"/>
  <c r="I247" i="21"/>
  <c r="CD235" i="7"/>
  <c r="F237" i="3"/>
  <c r="I247" i="17"/>
  <c r="F237" i="10"/>
  <c r="I246" i="22"/>
  <c r="F236" i="8"/>
  <c r="AF236" i="8" s="1"/>
  <c r="W236" i="3"/>
  <c r="I246" i="17"/>
  <c r="F236" i="10"/>
  <c r="I245" i="21"/>
  <c r="CD233" i="7"/>
  <c r="F235" i="3"/>
  <c r="I244" i="17"/>
  <c r="F234" i="10"/>
  <c r="I242" i="20"/>
  <c r="F229" i="5"/>
  <c r="I242" i="19"/>
  <c r="F232" i="15"/>
  <c r="AU230" i="7"/>
  <c r="I242" i="18"/>
  <c r="F232" i="9"/>
  <c r="I241" i="24"/>
  <c r="F231" i="14"/>
  <c r="I241" i="20"/>
  <c r="F228" i="5"/>
  <c r="BL229" i="7"/>
  <c r="I241" i="19"/>
  <c r="F231" i="15"/>
  <c r="AJ231" i="15" s="1"/>
  <c r="AU229" i="7"/>
  <c r="AW229" i="7" s="1"/>
  <c r="I240" i="20"/>
  <c r="F227" i="5"/>
  <c r="I240" i="19"/>
  <c r="F230" i="15"/>
  <c r="AJ230" i="15" s="1"/>
  <c r="AU228" i="7"/>
  <c r="I240" i="18"/>
  <c r="F230" i="9"/>
  <c r="AF230" i="9" s="1"/>
  <c r="Y230" i="9"/>
  <c r="AK231" i="9" s="1"/>
  <c r="I239" i="24"/>
  <c r="F229" i="14"/>
  <c r="I239" i="20"/>
  <c r="F226" i="5"/>
  <c r="BL227" i="7"/>
  <c r="I239" i="19"/>
  <c r="F229" i="15"/>
  <c r="AU227" i="7"/>
  <c r="I239" i="18"/>
  <c r="F229" i="9"/>
  <c r="AF229" i="9" s="1"/>
  <c r="Y229" i="6"/>
  <c r="AK230" i="6" s="1"/>
  <c r="AH225" i="5"/>
  <c r="Y225" i="5"/>
  <c r="I238" i="19"/>
  <c r="F228" i="15"/>
  <c r="AU226" i="7"/>
  <c r="I238" i="18"/>
  <c r="F228" i="9"/>
  <c r="AF228" i="9" s="1"/>
  <c r="Y228" i="9"/>
  <c r="AK229" i="9" s="1"/>
  <c r="Y228" i="6"/>
  <c r="AK229" i="6" s="1"/>
  <c r="I236" i="21"/>
  <c r="CD224" i="7"/>
  <c r="F226" i="3"/>
  <c r="I236" i="17"/>
  <c r="F226" i="10"/>
  <c r="I234" i="24"/>
  <c r="F224" i="14"/>
  <c r="W221" i="5"/>
  <c r="I234" i="16"/>
  <c r="F224" i="6"/>
  <c r="W220" i="5"/>
  <c r="I233" i="18"/>
  <c r="F223" i="9"/>
  <c r="W223" i="6"/>
  <c r="I231" i="20"/>
  <c r="F218" i="5"/>
  <c r="BL219" i="7"/>
  <c r="I231" i="19"/>
  <c r="F221" i="15"/>
  <c r="AU219" i="7"/>
  <c r="I231" i="16"/>
  <c r="F221" i="6"/>
  <c r="AF221" i="6" s="1"/>
  <c r="I230" i="20"/>
  <c r="BL218" i="7"/>
  <c r="F217" i="5"/>
  <c r="I230" i="19"/>
  <c r="F220" i="15"/>
  <c r="AJ220" i="15" s="1"/>
  <c r="AU218" i="7"/>
  <c r="I230" i="18"/>
  <c r="F220" i="9"/>
  <c r="AF220" i="9" s="1"/>
  <c r="Y220" i="6"/>
  <c r="AK221" i="6" s="1"/>
  <c r="I229" i="20"/>
  <c r="F216" i="5"/>
  <c r="BL217" i="7"/>
  <c r="I229" i="19"/>
  <c r="F219" i="15"/>
  <c r="AU217" i="7"/>
  <c r="I229" i="16"/>
  <c r="F219" i="6"/>
  <c r="AF219" i="6" s="1"/>
  <c r="I228" i="20"/>
  <c r="BL216" i="7"/>
  <c r="F215" i="5"/>
  <c r="I228" i="19"/>
  <c r="F218" i="15"/>
  <c r="AU216" i="7"/>
  <c r="I228" i="18"/>
  <c r="F218" i="9"/>
  <c r="AF218" i="9" s="1"/>
  <c r="Y218" i="6"/>
  <c r="AK219" i="6" s="1"/>
  <c r="I227" i="20"/>
  <c r="F214" i="5"/>
  <c r="BL215" i="7"/>
  <c r="I227" i="19"/>
  <c r="F217" i="15"/>
  <c r="AU215" i="7"/>
  <c r="I227" i="16"/>
  <c r="F217" i="6"/>
  <c r="AF217" i="6" s="1"/>
  <c r="I226" i="20"/>
  <c r="BL214" i="7"/>
  <c r="F213" i="5"/>
  <c r="I226" i="19"/>
  <c r="F216" i="15"/>
  <c r="AJ216" i="15" s="1"/>
  <c r="AU214" i="7"/>
  <c r="I226" i="18"/>
  <c r="F216" i="9"/>
  <c r="Y216" i="6"/>
  <c r="AK217" i="6" s="1"/>
  <c r="AH212" i="5"/>
  <c r="Y212" i="5"/>
  <c r="I225" i="19"/>
  <c r="F215" i="15"/>
  <c r="AJ215" i="15" s="1"/>
  <c r="AU213" i="7"/>
  <c r="I225" i="18"/>
  <c r="F215" i="9"/>
  <c r="AF215" i="9" s="1"/>
  <c r="I224" i="24"/>
  <c r="F214" i="14"/>
  <c r="I224" i="20"/>
  <c r="F211" i="5"/>
  <c r="I224" i="19"/>
  <c r="F214" i="15"/>
  <c r="I224" i="18"/>
  <c r="F214" i="9"/>
  <c r="AF214" i="9" s="1"/>
  <c r="Y214" i="6"/>
  <c r="AK215" i="6" s="1"/>
  <c r="I223" i="24"/>
  <c r="F213" i="14"/>
  <c r="I223" i="20"/>
  <c r="F210" i="5"/>
  <c r="I223" i="19"/>
  <c r="F213" i="15"/>
  <c r="AJ213" i="15" s="1"/>
  <c r="I223" i="18"/>
  <c r="F213" i="9"/>
  <c r="AF213" i="9" s="1"/>
  <c r="Y213" i="9"/>
  <c r="AK214" i="9" s="1"/>
  <c r="Y213" i="6"/>
  <c r="AK214" i="6" s="1"/>
  <c r="I222" i="24"/>
  <c r="F212" i="14"/>
  <c r="I222" i="20"/>
  <c r="F209" i="5"/>
  <c r="I222" i="19"/>
  <c r="F212" i="15"/>
  <c r="AJ212" i="15" s="1"/>
  <c r="AU210" i="7"/>
  <c r="I222" i="18"/>
  <c r="F212" i="9"/>
  <c r="AF212" i="9" s="1"/>
  <c r="Y212" i="6"/>
  <c r="AK213" i="6" s="1"/>
  <c r="I221" i="24"/>
  <c r="F211" i="14"/>
  <c r="I221" i="20"/>
  <c r="F208" i="5"/>
  <c r="BL209" i="7"/>
  <c r="I221" i="19"/>
  <c r="F211" i="15"/>
  <c r="AF211" i="15" s="1"/>
  <c r="AU209" i="7"/>
  <c r="I221" i="16"/>
  <c r="F211" i="6"/>
  <c r="AF211" i="6" s="1"/>
  <c r="I219" i="22"/>
  <c r="F209" i="8"/>
  <c r="AF209" i="8" s="1"/>
  <c r="I219" i="21"/>
  <c r="CD207" i="7"/>
  <c r="F209" i="3"/>
  <c r="I219" i="17"/>
  <c r="F209" i="10"/>
  <c r="W208" i="3"/>
  <c r="I217" i="22"/>
  <c r="F207" i="8"/>
  <c r="AF207" i="8" s="1"/>
  <c r="I217" i="21"/>
  <c r="CD205" i="7"/>
  <c r="F207" i="3"/>
  <c r="I216" i="22"/>
  <c r="F206" i="8"/>
  <c r="AH206" i="3"/>
  <c r="I215" i="22"/>
  <c r="F205" i="8"/>
  <c r="AF205" i="8" s="1"/>
  <c r="I215" i="21"/>
  <c r="CD203" i="7"/>
  <c r="F205" i="3"/>
  <c r="I215" i="17"/>
  <c r="F205" i="10"/>
  <c r="W204" i="3"/>
  <c r="I213" i="22"/>
  <c r="F203" i="8"/>
  <c r="AF203" i="8" s="1"/>
  <c r="I213" i="21"/>
  <c r="CD201" i="7"/>
  <c r="F203" i="3"/>
  <c r="I213" i="17"/>
  <c r="F203" i="10"/>
  <c r="W202" i="3"/>
  <c r="I210" i="24"/>
  <c r="F200" i="14"/>
  <c r="I210" i="20"/>
  <c r="F197" i="5"/>
  <c r="BL198" i="7"/>
  <c r="I210" i="19"/>
  <c r="F200" i="15"/>
  <c r="AJ200" i="15" s="1"/>
  <c r="Y200" i="9"/>
  <c r="AK201" i="9" s="1"/>
  <c r="I210" i="16"/>
  <c r="F200" i="6"/>
  <c r="AF200" i="6" s="1"/>
  <c r="I209" i="20"/>
  <c r="F196" i="5"/>
  <c r="I209" i="19"/>
  <c r="F199" i="15"/>
  <c r="AU197" i="7"/>
  <c r="I209" i="18"/>
  <c r="F199" i="9"/>
  <c r="AF199" i="9" s="1"/>
  <c r="Y199" i="9"/>
  <c r="AK200" i="9" s="1"/>
  <c r="Y199" i="6"/>
  <c r="AK200" i="6" s="1"/>
  <c r="I208" i="24"/>
  <c r="F198" i="14"/>
  <c r="I208" i="20"/>
  <c r="F195" i="5"/>
  <c r="BL196" i="7"/>
  <c r="I208" i="19"/>
  <c r="F198" i="15"/>
  <c r="AU196" i="7"/>
  <c r="Y198" i="9"/>
  <c r="AK199" i="9" s="1"/>
  <c r="I208" i="16"/>
  <c r="F198" i="6"/>
  <c r="AF198" i="6" s="1"/>
  <c r="I205" i="20"/>
  <c r="F193" i="5"/>
  <c r="I205" i="19"/>
  <c r="F196" i="15"/>
  <c r="AF196" i="15" s="1"/>
  <c r="AU193" i="7"/>
  <c r="I205" i="18"/>
  <c r="F196" i="9"/>
  <c r="I203" i="21"/>
  <c r="CD191" i="7"/>
  <c r="F194" i="3"/>
  <c r="I202" i="22"/>
  <c r="F193" i="8"/>
  <c r="AF193" i="8" s="1"/>
  <c r="I201" i="22"/>
  <c r="F192" i="8"/>
  <c r="I201" i="21"/>
  <c r="CD189" i="7"/>
  <c r="F192" i="3"/>
  <c r="I200" i="22"/>
  <c r="F191" i="8"/>
  <c r="AF191" i="8" s="1"/>
  <c r="I199" i="22"/>
  <c r="F190" i="8"/>
  <c r="I199" i="21"/>
  <c r="CD187" i="7"/>
  <c r="F190" i="3"/>
  <c r="I198" i="22"/>
  <c r="F189" i="8"/>
  <c r="AF189" i="8" s="1"/>
  <c r="W189" i="3"/>
  <c r="I197" i="22"/>
  <c r="F188" i="8"/>
  <c r="I197" i="21"/>
  <c r="CD185" i="7"/>
  <c r="F188" i="3"/>
  <c r="I196" i="22"/>
  <c r="F187" i="8"/>
  <c r="AF187" i="8" s="1"/>
  <c r="I195" i="22"/>
  <c r="F186" i="8"/>
  <c r="I195" i="21"/>
  <c r="CD183" i="7"/>
  <c r="F186" i="3"/>
  <c r="I195" i="17"/>
  <c r="F186" i="10"/>
  <c r="I194" i="22"/>
  <c r="F185" i="8"/>
  <c r="AF185" i="8" s="1"/>
  <c r="Y185" i="3"/>
  <c r="W185" i="3"/>
  <c r="I193" i="22"/>
  <c r="F184" i="8"/>
  <c r="I193" i="21"/>
  <c r="CD181" i="7"/>
  <c r="F184" i="3"/>
  <c r="I193" i="17"/>
  <c r="F184" i="10"/>
  <c r="I192" i="22"/>
  <c r="F183" i="8"/>
  <c r="AF183" i="8" s="1"/>
  <c r="Y183" i="3"/>
  <c r="AH183" i="3"/>
  <c r="W183" i="3"/>
  <c r="I191" i="22"/>
  <c r="F182" i="8"/>
  <c r="I191" i="21"/>
  <c r="CD179" i="7"/>
  <c r="F182" i="3"/>
  <c r="I191" i="17"/>
  <c r="F182" i="10"/>
  <c r="I190" i="20"/>
  <c r="BL178" i="7"/>
  <c r="F178" i="5"/>
  <c r="BM178" i="7"/>
  <c r="I189" i="22"/>
  <c r="F180" i="8"/>
  <c r="I189" i="21"/>
  <c r="CD177" i="7"/>
  <c r="F180" i="3"/>
  <c r="I188" i="22"/>
  <c r="F179" i="8"/>
  <c r="AF179" i="8" s="1"/>
  <c r="Y179" i="3"/>
  <c r="W179" i="3"/>
  <c r="I187" i="20"/>
  <c r="BL175" i="7"/>
  <c r="F175" i="5"/>
  <c r="AH174" i="5"/>
  <c r="Y174" i="5"/>
  <c r="W174" i="5"/>
  <c r="I186" i="17"/>
  <c r="F177" i="10"/>
  <c r="I185" i="21"/>
  <c r="CD173" i="7"/>
  <c r="F176" i="3"/>
  <c r="I183" i="24"/>
  <c r="F174" i="14"/>
  <c r="I183" i="20"/>
  <c r="F171" i="5"/>
  <c r="BM171" i="7"/>
  <c r="I183" i="16"/>
  <c r="F174" i="6"/>
  <c r="AF174" i="6" s="1"/>
  <c r="I181" i="22"/>
  <c r="F172" i="8"/>
  <c r="AF172" i="8" s="1"/>
  <c r="W172" i="3"/>
  <c r="I181" i="17"/>
  <c r="F172" i="10"/>
  <c r="I180" i="21"/>
  <c r="CD168" i="7"/>
  <c r="F171" i="3"/>
  <c r="I180" i="17"/>
  <c r="F171" i="10"/>
  <c r="I179" i="22"/>
  <c r="F170" i="8"/>
  <c r="AF170" i="8" s="1"/>
  <c r="I178" i="21"/>
  <c r="CD166" i="7"/>
  <c r="F169" i="3"/>
  <c r="I178" i="17"/>
  <c r="F169" i="10"/>
  <c r="I177" i="22"/>
  <c r="F168" i="8"/>
  <c r="AF168" i="8" s="1"/>
  <c r="DS207" i="11"/>
  <c r="DJ207" i="11"/>
  <c r="I272" i="19"/>
  <c r="F262" i="15"/>
  <c r="AF262" i="15" s="1"/>
  <c r="I270" i="21"/>
  <c r="F260" i="3"/>
  <c r="I269" i="17"/>
  <c r="F259" i="10"/>
  <c r="I268" i="22"/>
  <c r="F258" i="8"/>
  <c r="AF258" i="8" s="1"/>
  <c r="I266" i="21"/>
  <c r="F256" i="3"/>
  <c r="I265" i="17"/>
  <c r="F255" i="10"/>
  <c r="I264" i="22"/>
  <c r="F254" i="8"/>
  <c r="AF254" i="8" s="1"/>
  <c r="I262" i="21"/>
  <c r="F252" i="3"/>
  <c r="I261" i="17"/>
  <c r="F251" i="10"/>
  <c r="I259" i="19"/>
  <c r="F249" i="15"/>
  <c r="AJ249" i="15" s="1"/>
  <c r="I258" i="19"/>
  <c r="F248" i="15"/>
  <c r="W248" i="9"/>
  <c r="I254" i="17"/>
  <c r="F244" i="10"/>
  <c r="I253" i="22"/>
  <c r="F243" i="8"/>
  <c r="AF243" i="8" s="1"/>
  <c r="Y243" i="3"/>
  <c r="I253" i="21"/>
  <c r="F243" i="3"/>
  <c r="I251" i="20"/>
  <c r="F238" i="5"/>
  <c r="W241" i="6"/>
  <c r="I250" i="24"/>
  <c r="F240" i="14"/>
  <c r="I250" i="19"/>
  <c r="F240" i="15"/>
  <c r="I250" i="18"/>
  <c r="F240" i="9"/>
  <c r="I249" i="19"/>
  <c r="F239" i="15"/>
  <c r="AJ239" i="15" s="1"/>
  <c r="I249" i="18"/>
  <c r="F239" i="9"/>
  <c r="AF239" i="9" s="1"/>
  <c r="I248" i="19"/>
  <c r="F238" i="15"/>
  <c r="AJ238" i="15" s="1"/>
  <c r="Y238" i="15"/>
  <c r="I247" i="19"/>
  <c r="F237" i="15"/>
  <c r="AJ237" i="15" s="1"/>
  <c r="Y237" i="15"/>
  <c r="I246" i="19"/>
  <c r="F236" i="15"/>
  <c r="AF236" i="15" s="1"/>
  <c r="Y236" i="15"/>
  <c r="I245" i="19"/>
  <c r="F235" i="15"/>
  <c r="AJ235" i="15" s="1"/>
  <c r="Y235" i="15"/>
  <c r="W235" i="9"/>
  <c r="I244" i="19"/>
  <c r="F234" i="15"/>
  <c r="AF234" i="15" s="1"/>
  <c r="Y234" i="15"/>
  <c r="I242" i="17"/>
  <c r="F232" i="10"/>
  <c r="I239" i="22"/>
  <c r="F229" i="8"/>
  <c r="AF229" i="8" s="1"/>
  <c r="Y229" i="3"/>
  <c r="I239" i="21"/>
  <c r="F229" i="3"/>
  <c r="W228" i="10"/>
  <c r="I236" i="18"/>
  <c r="F226" i="9"/>
  <c r="AF226" i="9" s="1"/>
  <c r="I234" i="17"/>
  <c r="F224" i="10"/>
  <c r="I233" i="21"/>
  <c r="F223" i="3"/>
  <c r="I230" i="21"/>
  <c r="F220" i="3"/>
  <c r="I228" i="21"/>
  <c r="F218" i="3"/>
  <c r="I226" i="21"/>
  <c r="F216" i="3"/>
  <c r="I225" i="17"/>
  <c r="F215" i="10"/>
  <c r="W214" i="10"/>
  <c r="I223" i="22"/>
  <c r="F213" i="8"/>
  <c r="W213" i="10"/>
  <c r="W212" i="10"/>
  <c r="I221" i="22"/>
  <c r="F211" i="8"/>
  <c r="AF211" i="8" s="1"/>
  <c r="I219" i="24"/>
  <c r="F209" i="14"/>
  <c r="I219" i="20"/>
  <c r="F206" i="5"/>
  <c r="W209" i="6"/>
  <c r="I218" i="24"/>
  <c r="F208" i="14"/>
  <c r="I218" i="19"/>
  <c r="F208" i="15"/>
  <c r="AJ208" i="15" s="1"/>
  <c r="Y208" i="15"/>
  <c r="I218" i="18"/>
  <c r="F208" i="9"/>
  <c r="AF208" i="9" s="1"/>
  <c r="Y208" i="9"/>
  <c r="AK209" i="9" s="1"/>
  <c r="I217" i="19"/>
  <c r="F207" i="15"/>
  <c r="AF207" i="15" s="1"/>
  <c r="Y207" i="15"/>
  <c r="I217" i="18"/>
  <c r="F207" i="9"/>
  <c r="AF207" i="9" s="1"/>
  <c r="Y207" i="9"/>
  <c r="AK208" i="9" s="1"/>
  <c r="I216" i="20"/>
  <c r="F203" i="5"/>
  <c r="I215" i="24"/>
  <c r="F205" i="14"/>
  <c r="Y202" i="5"/>
  <c r="AH202" i="5"/>
  <c r="I215" i="20"/>
  <c r="F202" i="5"/>
  <c r="AH205" i="6"/>
  <c r="W205" i="6"/>
  <c r="I214" i="24"/>
  <c r="F204" i="14"/>
  <c r="I214" i="20"/>
  <c r="F201" i="5"/>
  <c r="W204" i="6"/>
  <c r="I213" i="24"/>
  <c r="F203" i="14"/>
  <c r="I213" i="20"/>
  <c r="F200" i="5"/>
  <c r="Y203" i="6"/>
  <c r="AK204" i="6" s="1"/>
  <c r="W203" i="6"/>
  <c r="I212" i="24"/>
  <c r="F202" i="14"/>
  <c r="I212" i="20"/>
  <c r="F199" i="5"/>
  <c r="W202" i="6"/>
  <c r="I209" i="17"/>
  <c r="F199" i="10"/>
  <c r="I208" i="22"/>
  <c r="F198" i="8"/>
  <c r="Y198" i="3"/>
  <c r="I208" i="21"/>
  <c r="F198" i="3"/>
  <c r="I205" i="17"/>
  <c r="F196" i="10"/>
  <c r="I202" i="16"/>
  <c r="F193" i="6"/>
  <c r="AF193" i="6" s="1"/>
  <c r="I200" i="16"/>
  <c r="F191" i="6"/>
  <c r="AF191" i="6" s="1"/>
  <c r="I198" i="16"/>
  <c r="F189" i="6"/>
  <c r="AF189" i="6" s="1"/>
  <c r="I196" i="16"/>
  <c r="F187" i="6"/>
  <c r="AF187" i="6" s="1"/>
  <c r="I195" i="18"/>
  <c r="F186" i="9"/>
  <c r="AF186" i="9" s="1"/>
  <c r="I194" i="16"/>
  <c r="F185" i="6"/>
  <c r="AF185" i="6" s="1"/>
  <c r="I193" i="18"/>
  <c r="F184" i="9"/>
  <c r="AF184" i="9" s="1"/>
  <c r="I192" i="16"/>
  <c r="F183" i="6"/>
  <c r="AF183" i="6" s="1"/>
  <c r="I191" i="16"/>
  <c r="F182" i="6"/>
  <c r="AF182" i="6" s="1"/>
  <c r="I190" i="22"/>
  <c r="F181" i="8"/>
  <c r="AF181" i="8" s="1"/>
  <c r="Y181" i="6"/>
  <c r="AK182" i="6" s="1"/>
  <c r="W181" i="6"/>
  <c r="I189" i="24"/>
  <c r="F180" i="14"/>
  <c r="I189" i="19"/>
  <c r="F180" i="15"/>
  <c r="AJ180" i="15" s="1"/>
  <c r="I189" i="18"/>
  <c r="F180" i="9"/>
  <c r="AF180" i="9" s="1"/>
  <c r="I188" i="19"/>
  <c r="F179" i="15"/>
  <c r="I188" i="18"/>
  <c r="F179" i="9"/>
  <c r="AF179" i="9" s="1"/>
  <c r="I187" i="21"/>
  <c r="F178" i="3"/>
  <c r="EG174" i="7"/>
  <c r="I186" i="19"/>
  <c r="F177" i="15"/>
  <c r="I186" i="18"/>
  <c r="F177" i="9"/>
  <c r="AF177" i="9" s="1"/>
  <c r="Y177" i="9"/>
  <c r="AK178" i="9" s="1"/>
  <c r="I185" i="19"/>
  <c r="F176" i="15"/>
  <c r="AJ176" i="15" s="1"/>
  <c r="I185" i="18"/>
  <c r="F176" i="9"/>
  <c r="AF176" i="9" s="1"/>
  <c r="Y176" i="9"/>
  <c r="AK177" i="9" s="1"/>
  <c r="I183" i="17"/>
  <c r="F174" i="10"/>
  <c r="I179" i="18"/>
  <c r="F170" i="9"/>
  <c r="AF170" i="9" s="1"/>
  <c r="I177" i="18"/>
  <c r="F168" i="9"/>
  <c r="AF168" i="9" s="1"/>
  <c r="I176" i="20"/>
  <c r="F164" i="5"/>
  <c r="BM164" i="7"/>
  <c r="I176" i="16"/>
  <c r="F167" i="6"/>
  <c r="AF167" i="6" s="1"/>
  <c r="Y167" i="6"/>
  <c r="AK168" i="6" s="1"/>
  <c r="W163" i="5"/>
  <c r="Y166" i="15"/>
  <c r="I175" i="16"/>
  <c r="F166" i="6"/>
  <c r="AF166" i="6" s="1"/>
  <c r="Y166" i="6"/>
  <c r="AK167" i="6" s="1"/>
  <c r="I174" i="20"/>
  <c r="F162" i="5"/>
  <c r="BM162" i="7"/>
  <c r="I174" i="16"/>
  <c r="F165" i="6"/>
  <c r="AF165" i="6" s="1"/>
  <c r="Y164" i="15"/>
  <c r="I173" i="16"/>
  <c r="F164" i="6"/>
  <c r="AF164" i="6" s="1"/>
  <c r="I172" i="20"/>
  <c r="F160" i="5"/>
  <c r="BM160" i="7"/>
  <c r="I172" i="16"/>
  <c r="F163" i="6"/>
  <c r="AF163" i="6" s="1"/>
  <c r="Y163" i="6"/>
  <c r="AK164" i="6" s="1"/>
  <c r="Y162" i="15"/>
  <c r="I171" i="16"/>
  <c r="F162" i="6"/>
  <c r="AF162" i="6" s="1"/>
  <c r="Y162" i="6"/>
  <c r="AK163" i="6" s="1"/>
  <c r="I170" i="20"/>
  <c r="F158" i="5"/>
  <c r="BM158" i="7"/>
  <c r="I170" i="16"/>
  <c r="F161" i="6"/>
  <c r="AF161" i="6" s="1"/>
  <c r="W157" i="5"/>
  <c r="Y160" i="15"/>
  <c r="I169" i="16"/>
  <c r="F160" i="6"/>
  <c r="AF160" i="6" s="1"/>
  <c r="Y160" i="6"/>
  <c r="AK161" i="6" s="1"/>
  <c r="W158" i="3"/>
  <c r="I166" i="22"/>
  <c r="F157" i="8"/>
  <c r="AF157" i="8" s="1"/>
  <c r="I166" i="21"/>
  <c r="CD154" i="7"/>
  <c r="F157" i="3"/>
  <c r="I166" i="17"/>
  <c r="F157" i="10"/>
  <c r="W156" i="3"/>
  <c r="I164" i="22"/>
  <c r="F155" i="8"/>
  <c r="AF155" i="8" s="1"/>
  <c r="I164" i="21"/>
  <c r="CD152" i="7"/>
  <c r="F155" i="3"/>
  <c r="I164" i="17"/>
  <c r="F155" i="10"/>
  <c r="W154" i="3"/>
  <c r="I162" i="22"/>
  <c r="F153" i="8"/>
  <c r="AF153" i="8" s="1"/>
  <c r="I162" i="21"/>
  <c r="CD150" i="7"/>
  <c r="F153" i="3"/>
  <c r="I162" i="17"/>
  <c r="F153" i="10"/>
  <c r="AH152" i="3"/>
  <c r="Y152" i="3"/>
  <c r="W152" i="3"/>
  <c r="I159" i="24"/>
  <c r="F150" i="14"/>
  <c r="Y147" i="5"/>
  <c r="AH147" i="5"/>
  <c r="I159" i="19"/>
  <c r="F150" i="15"/>
  <c r="AJ150" i="15" s="1"/>
  <c r="AU147" i="7"/>
  <c r="I159" i="18"/>
  <c r="F150" i="9"/>
  <c r="AF150" i="9" s="1"/>
  <c r="I158" i="24"/>
  <c r="F149" i="14"/>
  <c r="AH146" i="5"/>
  <c r="Y146" i="5"/>
  <c r="I158" i="19"/>
  <c r="F149" i="15"/>
  <c r="AU146" i="7"/>
  <c r="I158" i="18"/>
  <c r="F149" i="9"/>
  <c r="I158" i="16"/>
  <c r="F149" i="6"/>
  <c r="AF149" i="6" s="1"/>
  <c r="I157" i="24"/>
  <c r="F148" i="14"/>
  <c r="I157" i="20"/>
  <c r="F145" i="5"/>
  <c r="I157" i="19"/>
  <c r="F148" i="15"/>
  <c r="AU145" i="7"/>
  <c r="I157" i="18"/>
  <c r="F148" i="9"/>
  <c r="AF148" i="9" s="1"/>
  <c r="I156" i="24"/>
  <c r="F147" i="14"/>
  <c r="I156" i="20"/>
  <c r="F144" i="5"/>
  <c r="I156" i="19"/>
  <c r="F147" i="15"/>
  <c r="AU144" i="7"/>
  <c r="I156" i="18"/>
  <c r="F147" i="9"/>
  <c r="AF147" i="9" s="1"/>
  <c r="I156" i="16"/>
  <c r="F147" i="6"/>
  <c r="AF147" i="6" s="1"/>
  <c r="I155" i="24"/>
  <c r="F146" i="14"/>
  <c r="I155" i="20"/>
  <c r="F143" i="5"/>
  <c r="I155" i="19"/>
  <c r="F146" i="15"/>
  <c r="AU143" i="7"/>
  <c r="I155" i="18"/>
  <c r="F146" i="9"/>
  <c r="AF146" i="9" s="1"/>
  <c r="I154" i="24"/>
  <c r="F145" i="14"/>
  <c r="I154" i="20"/>
  <c r="F142" i="5"/>
  <c r="I154" i="19"/>
  <c r="F145" i="15"/>
  <c r="AU142" i="7"/>
  <c r="I154" i="18"/>
  <c r="F145" i="9"/>
  <c r="I154" i="16"/>
  <c r="F145" i="6"/>
  <c r="AF145" i="6" s="1"/>
  <c r="I152" i="22"/>
  <c r="F143" i="8"/>
  <c r="AF143" i="8" s="1"/>
  <c r="I152" i="21"/>
  <c r="CD140" i="7"/>
  <c r="F143" i="3"/>
  <c r="I152" i="17"/>
  <c r="F143" i="10"/>
  <c r="AH142" i="3"/>
  <c r="I150" i="22"/>
  <c r="F141" i="8"/>
  <c r="AF141" i="8" s="1"/>
  <c r="I150" i="21"/>
  <c r="CD138" i="7"/>
  <c r="F141" i="3"/>
  <c r="I150" i="17"/>
  <c r="F141" i="10"/>
  <c r="I148" i="22"/>
  <c r="F139" i="8"/>
  <c r="AF139" i="8" s="1"/>
  <c r="I148" i="21"/>
  <c r="CD136" i="7"/>
  <c r="F139" i="3"/>
  <c r="I148" i="17"/>
  <c r="F139" i="10"/>
  <c r="Y138" i="3"/>
  <c r="W138" i="3"/>
  <c r="I146" i="22"/>
  <c r="F137" i="8"/>
  <c r="AF137" i="8" s="1"/>
  <c r="I146" i="21"/>
  <c r="CD134" i="7"/>
  <c r="F137" i="3"/>
  <c r="I146" i="17"/>
  <c r="F137" i="10"/>
  <c r="Y136" i="3"/>
  <c r="W136" i="3"/>
  <c r="I144" i="22"/>
  <c r="F135" i="8"/>
  <c r="AF135" i="8" s="1"/>
  <c r="I144" i="21"/>
  <c r="CD132" i="7"/>
  <c r="F135" i="3"/>
  <c r="I144" i="17"/>
  <c r="F135" i="10"/>
  <c r="Y134" i="3"/>
  <c r="W134" i="3"/>
  <c r="I142" i="22"/>
  <c r="F133" i="8"/>
  <c r="AF133" i="8" s="1"/>
  <c r="I142" i="21"/>
  <c r="CD130" i="7"/>
  <c r="F133" i="3"/>
  <c r="I142" i="17"/>
  <c r="F133" i="10"/>
  <c r="Y132" i="3"/>
  <c r="W132" i="3"/>
  <c r="I140" i="22"/>
  <c r="F131" i="8"/>
  <c r="AF131" i="8" s="1"/>
  <c r="I140" i="21"/>
  <c r="CD128" i="7"/>
  <c r="F131" i="3"/>
  <c r="I140" i="17"/>
  <c r="F131" i="10"/>
  <c r="Y130" i="3"/>
  <c r="W130" i="3"/>
  <c r="I138" i="22"/>
  <c r="F129" i="8"/>
  <c r="AF129" i="8" s="1"/>
  <c r="I138" i="21"/>
  <c r="CD126" i="7"/>
  <c r="F129" i="3"/>
  <c r="I138" i="17"/>
  <c r="F129" i="10"/>
  <c r="I135" i="20"/>
  <c r="F124" i="5"/>
  <c r="BM123" i="7"/>
  <c r="I135" i="16"/>
  <c r="F127" i="6"/>
  <c r="AF127" i="6" s="1"/>
  <c r="Y127" i="6"/>
  <c r="AK128" i="6" s="1"/>
  <c r="I134" i="19"/>
  <c r="F126" i="15"/>
  <c r="W126" i="6"/>
  <c r="I133" i="20"/>
  <c r="F122" i="5"/>
  <c r="BM121" i="7"/>
  <c r="Y125" i="6"/>
  <c r="AK126" i="6" s="1"/>
  <c r="W125" i="6"/>
  <c r="I132" i="16"/>
  <c r="F124" i="6"/>
  <c r="Y124" i="6"/>
  <c r="AK125" i="6" s="1"/>
  <c r="I131" i="20"/>
  <c r="F120" i="5"/>
  <c r="BM119" i="7"/>
  <c r="W123" i="6"/>
  <c r="Y122" i="15"/>
  <c r="I130" i="16"/>
  <c r="F122" i="6"/>
  <c r="AF122" i="6" s="1"/>
  <c r="Y122" i="6"/>
  <c r="AK123" i="6" s="1"/>
  <c r="W118" i="5"/>
  <c r="Y121" i="15"/>
  <c r="W121" i="6"/>
  <c r="W117" i="5"/>
  <c r="Y120" i="15"/>
  <c r="I128" i="16"/>
  <c r="F120" i="6"/>
  <c r="Y120" i="6"/>
  <c r="AK121" i="6" s="1"/>
  <c r="W116" i="5"/>
  <c r="Y119" i="15"/>
  <c r="W119" i="6"/>
  <c r="Y117" i="3"/>
  <c r="W117" i="3"/>
  <c r="Y113" i="5"/>
  <c r="I124" i="19"/>
  <c r="F116" i="15"/>
  <c r="AU112" i="7"/>
  <c r="I124" i="18"/>
  <c r="F116" i="9"/>
  <c r="I123" i="24"/>
  <c r="F115" i="14"/>
  <c r="I123" i="22"/>
  <c r="F115" i="8"/>
  <c r="I123" i="21"/>
  <c r="CD111" i="7"/>
  <c r="F115" i="3"/>
  <c r="I123" i="17"/>
  <c r="F115" i="10"/>
  <c r="I121" i="20"/>
  <c r="F110" i="5"/>
  <c r="BM109" i="7"/>
  <c r="I121" i="16"/>
  <c r="F113" i="6"/>
  <c r="AF113" i="6" s="1"/>
  <c r="Y113" i="6"/>
  <c r="AK114" i="6" s="1"/>
  <c r="I120" i="20"/>
  <c r="F109" i="5"/>
  <c r="BM108" i="7"/>
  <c r="I120" i="16"/>
  <c r="F112" i="6"/>
  <c r="AF112" i="6" s="1"/>
  <c r="Y112" i="6"/>
  <c r="AK113" i="6" s="1"/>
  <c r="I119" i="20"/>
  <c r="F108" i="5"/>
  <c r="BM107" i="7"/>
  <c r="W111" i="6"/>
  <c r="W110" i="6"/>
  <c r="I117" i="20"/>
  <c r="F106" i="5"/>
  <c r="BM105" i="7"/>
  <c r="W109" i="6"/>
  <c r="I116" i="20"/>
  <c r="F105" i="5"/>
  <c r="BM104" i="7"/>
  <c r="I116" i="16"/>
  <c r="F108" i="6"/>
  <c r="Y108" i="6"/>
  <c r="AK109" i="6" s="1"/>
  <c r="W106" i="3"/>
  <c r="I113" i="22"/>
  <c r="F105" i="8"/>
  <c r="I113" i="21"/>
  <c r="CD101" i="7"/>
  <c r="F105" i="3"/>
  <c r="I113" i="17"/>
  <c r="F105" i="10"/>
  <c r="I110" i="20"/>
  <c r="F100" i="5"/>
  <c r="BM98" i="7"/>
  <c r="W103" i="6"/>
  <c r="I109" i="20"/>
  <c r="F99" i="5"/>
  <c r="BM97" i="7"/>
  <c r="W102" i="6"/>
  <c r="I108" i="20"/>
  <c r="F98" i="5"/>
  <c r="BM96" i="7"/>
  <c r="W101" i="6"/>
  <c r="I107" i="20"/>
  <c r="F97" i="5"/>
  <c r="BM95" i="7"/>
  <c r="W100" i="6"/>
  <c r="I106" i="20"/>
  <c r="F96" i="5"/>
  <c r="BM94" i="7"/>
  <c r="W99" i="6"/>
  <c r="I105" i="20"/>
  <c r="F95" i="5"/>
  <c r="BM93" i="7"/>
  <c r="W98" i="6"/>
  <c r="Y94" i="5"/>
  <c r="AH94" i="5"/>
  <c r="W94" i="5"/>
  <c r="Y97" i="6"/>
  <c r="AK98" i="6" s="1"/>
  <c r="W97" i="6"/>
  <c r="Y95" i="3"/>
  <c r="W95" i="3"/>
  <c r="Y95" i="15"/>
  <c r="W95" i="6"/>
  <c r="W91" i="5"/>
  <c r="Y94" i="15"/>
  <c r="I100" i="16"/>
  <c r="F94" i="6"/>
  <c r="Y94" i="6"/>
  <c r="AK95" i="6" s="1"/>
  <c r="W90" i="5"/>
  <c r="Y93" i="15"/>
  <c r="W93" i="6"/>
  <c r="W89" i="5"/>
  <c r="Y92" i="15"/>
  <c r="I98" i="16"/>
  <c r="F92" i="6"/>
  <c r="AF92" i="6" s="1"/>
  <c r="Y92" i="6"/>
  <c r="AK93" i="6" s="1"/>
  <c r="W88" i="5"/>
  <c r="Y91" i="15"/>
  <c r="W91" i="6"/>
  <c r="W87" i="5"/>
  <c r="Y90" i="15"/>
  <c r="I96" i="16"/>
  <c r="F90" i="6"/>
  <c r="Y90" i="6"/>
  <c r="AK91" i="6" s="1"/>
  <c r="W86" i="5"/>
  <c r="Y89" i="15"/>
  <c r="W89" i="6"/>
  <c r="W85" i="5"/>
  <c r="I94" i="16"/>
  <c r="F88" i="6"/>
  <c r="AF88" i="6" s="1"/>
  <c r="Y88" i="6"/>
  <c r="AK89" i="6" s="1"/>
  <c r="W84" i="5"/>
  <c r="Y87" i="15"/>
  <c r="W87" i="6"/>
  <c r="I92" i="20"/>
  <c r="F83" i="5"/>
  <c r="BM80" i="7"/>
  <c r="Y86" i="15"/>
  <c r="Y86" i="6"/>
  <c r="AK87" i="6" s="1"/>
  <c r="W86" i="6"/>
  <c r="I87" i="20"/>
  <c r="F81" i="5"/>
  <c r="BM75" i="7"/>
  <c r="W84" i="6"/>
  <c r="I86" i="20"/>
  <c r="F80" i="5"/>
  <c r="BM74" i="7"/>
  <c r="I86" i="16"/>
  <c r="F83" i="6"/>
  <c r="AF83" i="6" s="1"/>
  <c r="Y83" i="6"/>
  <c r="AK84" i="6" s="1"/>
  <c r="I85" i="16"/>
  <c r="F82" i="6"/>
  <c r="AF82" i="6" s="1"/>
  <c r="Y82" i="6"/>
  <c r="AK83" i="6" s="1"/>
  <c r="I84" i="20"/>
  <c r="F78" i="5"/>
  <c r="BM72" i="7"/>
  <c r="I84" i="16"/>
  <c r="F81" i="6"/>
  <c r="AF81" i="6" s="1"/>
  <c r="Y81" i="6"/>
  <c r="AK82" i="6" s="1"/>
  <c r="W77" i="5"/>
  <c r="I83" i="16"/>
  <c r="F80" i="6"/>
  <c r="AF80" i="6" s="1"/>
  <c r="Y80" i="6"/>
  <c r="AK81" i="6" s="1"/>
  <c r="I82" i="20"/>
  <c r="F76" i="5"/>
  <c r="BM70" i="7"/>
  <c r="I82" i="16"/>
  <c r="F79" i="6"/>
  <c r="AF79" i="6" s="1"/>
  <c r="Y79" i="6"/>
  <c r="AK80" i="6" s="1"/>
  <c r="W75" i="5"/>
  <c r="I81" i="16"/>
  <c r="F78" i="6"/>
  <c r="AF78" i="6" s="1"/>
  <c r="Y78" i="6"/>
  <c r="AK79" i="6" s="1"/>
  <c r="I80" i="20"/>
  <c r="F74" i="5"/>
  <c r="BM68" i="7"/>
  <c r="I80" i="16"/>
  <c r="F77" i="6"/>
  <c r="AF77" i="6" s="1"/>
  <c r="Y77" i="6"/>
  <c r="AK78" i="6" s="1"/>
  <c r="W73" i="5"/>
  <c r="I79" i="16"/>
  <c r="F76" i="6"/>
  <c r="AF76" i="6" s="1"/>
  <c r="Y76" i="6"/>
  <c r="AK77" i="6" s="1"/>
  <c r="I78" i="20"/>
  <c r="F72" i="5"/>
  <c r="BM66" i="7"/>
  <c r="I78" i="16"/>
  <c r="F75" i="6"/>
  <c r="AF75" i="6" s="1"/>
  <c r="Y75" i="6"/>
  <c r="AK76" i="6" s="1"/>
  <c r="W71" i="5"/>
  <c r="I77" i="16"/>
  <c r="F74" i="6"/>
  <c r="AF74" i="6" s="1"/>
  <c r="Y74" i="6"/>
  <c r="AK75" i="6" s="1"/>
  <c r="I76" i="20"/>
  <c r="F70" i="5"/>
  <c r="BM64" i="7"/>
  <c r="I76" i="16"/>
  <c r="F73" i="6"/>
  <c r="AF73" i="6" s="1"/>
  <c r="Y73" i="6"/>
  <c r="AK74" i="6" s="1"/>
  <c r="I75" i="16"/>
  <c r="F72" i="6"/>
  <c r="AF72" i="6" s="1"/>
  <c r="Y72" i="6"/>
  <c r="AK73" i="6" s="1"/>
  <c r="I74" i="20"/>
  <c r="F68" i="5"/>
  <c r="BM62" i="7"/>
  <c r="I74" i="16"/>
  <c r="F71" i="6"/>
  <c r="AF71" i="6" s="1"/>
  <c r="Y71" i="6"/>
  <c r="AK72" i="6" s="1"/>
  <c r="W67" i="5"/>
  <c r="I73" i="16"/>
  <c r="F70" i="6"/>
  <c r="Y70" i="6"/>
  <c r="AK71" i="6" s="1"/>
  <c r="W66" i="5"/>
  <c r="W69" i="6"/>
  <c r="Y65" i="5"/>
  <c r="W65" i="5"/>
  <c r="I71" i="16"/>
  <c r="F68" i="6"/>
  <c r="AF68" i="6" s="1"/>
  <c r="Y68" i="6"/>
  <c r="AK69" i="6" s="1"/>
  <c r="Y64" i="5"/>
  <c r="I70" i="18"/>
  <c r="F67" i="9"/>
  <c r="I69" i="24"/>
  <c r="F66" i="14"/>
  <c r="Y63" i="5"/>
  <c r="I69" i="19"/>
  <c r="F67" i="15"/>
  <c r="I69" i="18"/>
  <c r="F66" i="9"/>
  <c r="AF66" i="9" s="1"/>
  <c r="I69" i="16"/>
  <c r="F66" i="6"/>
  <c r="AF66" i="6" s="1"/>
  <c r="I66" i="24"/>
  <c r="F64" i="14"/>
  <c r="Y61" i="5"/>
  <c r="AH61" i="5"/>
  <c r="I66" i="19"/>
  <c r="F64" i="15"/>
  <c r="AU54" i="7"/>
  <c r="I66" i="18"/>
  <c r="F64" i="9"/>
  <c r="I66" i="16"/>
  <c r="F64" i="6"/>
  <c r="AF64" i="6" s="1"/>
  <c r="I65" i="24"/>
  <c r="F63" i="14"/>
  <c r="AH60" i="5"/>
  <c r="Y60" i="5"/>
  <c r="I65" i="19"/>
  <c r="F63" i="15"/>
  <c r="AJ63" i="15" s="1"/>
  <c r="AU53" i="7"/>
  <c r="I65" i="18"/>
  <c r="F63" i="9"/>
  <c r="AF63" i="9" s="1"/>
  <c r="I64" i="24"/>
  <c r="F62" i="14"/>
  <c r="I64" i="20"/>
  <c r="F59" i="5"/>
  <c r="I64" i="19"/>
  <c r="F62" i="15"/>
  <c r="AJ62" i="15" s="1"/>
  <c r="AU52" i="7"/>
  <c r="I64" i="18"/>
  <c r="F62" i="9"/>
  <c r="I64" i="16"/>
  <c r="F62" i="6"/>
  <c r="AF62" i="6" s="1"/>
  <c r="I63" i="24"/>
  <c r="F61" i="14"/>
  <c r="I63" i="20"/>
  <c r="F58" i="5"/>
  <c r="I63" i="19"/>
  <c r="F61" i="15"/>
  <c r="AF61" i="15" s="1"/>
  <c r="AU51" i="7"/>
  <c r="I63" i="18"/>
  <c r="F61" i="9"/>
  <c r="I63" i="16"/>
  <c r="F61" i="6"/>
  <c r="AF61" i="6" s="1"/>
  <c r="I61" i="24"/>
  <c r="F59" i="14"/>
  <c r="I61" i="20"/>
  <c r="F56" i="5"/>
  <c r="I61" i="19"/>
  <c r="F59" i="15"/>
  <c r="AU49" i="7"/>
  <c r="AW49" i="7" s="1"/>
  <c r="I61" i="18"/>
  <c r="F59" i="9"/>
  <c r="AF59" i="9" s="1"/>
  <c r="I61" i="16"/>
  <c r="F59" i="6"/>
  <c r="AF59" i="6" s="1"/>
  <c r="I60" i="24"/>
  <c r="F58" i="14"/>
  <c r="I60" i="20"/>
  <c r="F55" i="5"/>
  <c r="I60" i="19"/>
  <c r="F58" i="15"/>
  <c r="AF58" i="15" s="1"/>
  <c r="AU48" i="7"/>
  <c r="I60" i="18"/>
  <c r="F58" i="9"/>
  <c r="Y58" i="9"/>
  <c r="AK59" i="9" s="1"/>
  <c r="I59" i="24"/>
  <c r="F57" i="14"/>
  <c r="I59" i="20"/>
  <c r="F54" i="5"/>
  <c r="I59" i="19"/>
  <c r="F57" i="15"/>
  <c r="AU47" i="7"/>
  <c r="I59" i="18"/>
  <c r="F57" i="9"/>
  <c r="AF57" i="9" s="1"/>
  <c r="Y57" i="9"/>
  <c r="AK58" i="9" s="1"/>
  <c r="I59" i="16"/>
  <c r="F57" i="6"/>
  <c r="AF57" i="6" s="1"/>
  <c r="I58" i="24"/>
  <c r="F56" i="14"/>
  <c r="I58" i="20"/>
  <c r="F53" i="5"/>
  <c r="I58" i="19"/>
  <c r="F56" i="15"/>
  <c r="AF56" i="15" s="1"/>
  <c r="AU46" i="7"/>
  <c r="I58" i="18"/>
  <c r="F56" i="9"/>
  <c r="I57" i="24"/>
  <c r="F55" i="14"/>
  <c r="I57" i="20"/>
  <c r="F52" i="5"/>
  <c r="I57" i="19"/>
  <c r="F55" i="15"/>
  <c r="AU45" i="7"/>
  <c r="I57" i="18"/>
  <c r="F55" i="9"/>
  <c r="AF55" i="9" s="1"/>
  <c r="Y55" i="9"/>
  <c r="AK56" i="9" s="1"/>
  <c r="I57" i="16"/>
  <c r="F55" i="6"/>
  <c r="AF55" i="6" s="1"/>
  <c r="I56" i="24"/>
  <c r="F54" i="14"/>
  <c r="I56" i="20"/>
  <c r="F51" i="5"/>
  <c r="I56" i="19"/>
  <c r="F54" i="15"/>
  <c r="AF54" i="15" s="1"/>
  <c r="AU44" i="7"/>
  <c r="I56" i="18"/>
  <c r="F54" i="9"/>
  <c r="I55" i="24"/>
  <c r="F53" i="14"/>
  <c r="I55" i="21"/>
  <c r="CD43" i="7"/>
  <c r="F53" i="3"/>
  <c r="I55" i="17"/>
  <c r="F53" i="10"/>
  <c r="W52" i="3"/>
  <c r="I53" i="22"/>
  <c r="F51" i="8"/>
  <c r="AF51" i="8" s="1"/>
  <c r="I53" i="21"/>
  <c r="CD41" i="7"/>
  <c r="F51" i="3"/>
  <c r="I53" i="17"/>
  <c r="F51" i="10"/>
  <c r="W50" i="3"/>
  <c r="I51" i="22"/>
  <c r="F49" i="8"/>
  <c r="AF49" i="8" s="1"/>
  <c r="I51" i="21"/>
  <c r="CD39" i="7"/>
  <c r="F49" i="3"/>
  <c r="I51" i="17"/>
  <c r="F49" i="10"/>
  <c r="W48" i="3"/>
  <c r="I48" i="24"/>
  <c r="F46" i="14"/>
  <c r="AH43" i="5"/>
  <c r="Y43" i="5"/>
  <c r="I48" i="19"/>
  <c r="F46" i="15"/>
  <c r="AU36" i="7"/>
  <c r="I48" i="18"/>
  <c r="F46" i="9"/>
  <c r="AF46" i="9" s="1"/>
  <c r="I47" i="24"/>
  <c r="F45" i="14"/>
  <c r="Y42" i="5"/>
  <c r="I47" i="19"/>
  <c r="F45" i="15"/>
  <c r="AU35" i="7"/>
  <c r="I47" i="18"/>
  <c r="F45" i="9"/>
  <c r="I47" i="16"/>
  <c r="F45" i="6"/>
  <c r="AF45" i="6" s="1"/>
  <c r="I45" i="22"/>
  <c r="F43" i="8"/>
  <c r="AF43" i="8" s="1"/>
  <c r="I45" i="21"/>
  <c r="CD33" i="7"/>
  <c r="F43" i="3"/>
  <c r="I45" i="17"/>
  <c r="F43" i="10"/>
  <c r="W42" i="3"/>
  <c r="I43" i="22"/>
  <c r="F41" i="8"/>
  <c r="AF41" i="8" s="1"/>
  <c r="I43" i="21"/>
  <c r="CD31" i="7"/>
  <c r="F41" i="3"/>
  <c r="I43" i="17"/>
  <c r="F41" i="10"/>
  <c r="W36" i="5"/>
  <c r="Y39" i="15"/>
  <c r="W39" i="6"/>
  <c r="W35" i="5"/>
  <c r="Y38" i="15"/>
  <c r="I40" i="18"/>
  <c r="F38" i="9"/>
  <c r="AF38" i="9" s="1"/>
  <c r="I40" i="16"/>
  <c r="F38" i="6"/>
  <c r="AF38" i="6" s="1"/>
  <c r="Y38" i="6"/>
  <c r="AK39" i="6" s="1"/>
  <c r="I39" i="24"/>
  <c r="F37" i="14"/>
  <c r="I39" i="20"/>
  <c r="F34" i="5"/>
  <c r="BM27" i="7"/>
  <c r="Y37" i="15"/>
  <c r="I39" i="16"/>
  <c r="F37" i="6"/>
  <c r="AF37" i="6" s="1"/>
  <c r="W33" i="5"/>
  <c r="Y36" i="15"/>
  <c r="I38" i="18"/>
  <c r="F36" i="9"/>
  <c r="I38" i="16"/>
  <c r="F36" i="6"/>
  <c r="Y36" i="6"/>
  <c r="AK37" i="6" s="1"/>
  <c r="W31" i="5"/>
  <c r="I35" i="18"/>
  <c r="F34" i="9"/>
  <c r="AF34" i="9" s="1"/>
  <c r="I35" i="16"/>
  <c r="F34" i="6"/>
  <c r="Y34" i="6"/>
  <c r="AK35" i="6" s="1"/>
  <c r="W32" i="3"/>
  <c r="Y28" i="5"/>
  <c r="I32" i="19"/>
  <c r="F31" i="15"/>
  <c r="AU20" i="7"/>
  <c r="Y31" i="9"/>
  <c r="AK32" i="9" s="1"/>
  <c r="I31" i="18"/>
  <c r="F30" i="9"/>
  <c r="AF30" i="9" s="1"/>
  <c r="I31" i="16"/>
  <c r="F30" i="6"/>
  <c r="AF30" i="6" s="1"/>
  <c r="I30" i="24"/>
  <c r="F29" i="14"/>
  <c r="I30" i="20"/>
  <c r="F26" i="5"/>
  <c r="BL18" i="7"/>
  <c r="BM18" i="7"/>
  <c r="I30" i="18"/>
  <c r="F29" i="9"/>
  <c r="I30" i="16"/>
  <c r="F29" i="6"/>
  <c r="AF29" i="6" s="1"/>
  <c r="Y29" i="6"/>
  <c r="AK30" i="6" s="1"/>
  <c r="I29" i="24"/>
  <c r="F28" i="14"/>
  <c r="AH25" i="5"/>
  <c r="Y25" i="5"/>
  <c r="W25" i="5"/>
  <c r="I29" i="18"/>
  <c r="F28" i="9"/>
  <c r="AF28" i="9" s="1"/>
  <c r="I29" i="16"/>
  <c r="F28" i="6"/>
  <c r="AF28" i="6" s="1"/>
  <c r="I28" i="24"/>
  <c r="F27" i="14"/>
  <c r="AH24" i="5"/>
  <c r="Y24" i="5"/>
  <c r="W24" i="5"/>
  <c r="I28" i="18"/>
  <c r="F27" i="9"/>
  <c r="AF27" i="9" s="1"/>
  <c r="I28" i="16"/>
  <c r="F27" i="6"/>
  <c r="AF27" i="6" s="1"/>
  <c r="Y27" i="6"/>
  <c r="AK28" i="6" s="1"/>
  <c r="I27" i="24"/>
  <c r="F26" i="14"/>
  <c r="Y23" i="5"/>
  <c r="AH23" i="5"/>
  <c r="W23" i="5"/>
  <c r="I27" i="18"/>
  <c r="F26" i="9"/>
  <c r="I27" i="16"/>
  <c r="F26" i="6"/>
  <c r="AF26" i="6" s="1"/>
  <c r="I26" i="24"/>
  <c r="F25" i="14"/>
  <c r="I26" i="20"/>
  <c r="F22" i="5"/>
  <c r="AF22" i="5" s="1"/>
  <c r="BM14" i="7"/>
  <c r="Y25" i="6"/>
  <c r="AK26" i="6" s="1"/>
  <c r="Y21" i="5"/>
  <c r="AH21" i="5"/>
  <c r="W21" i="5"/>
  <c r="I25" i="18"/>
  <c r="F24" i="9"/>
  <c r="AF24" i="9" s="1"/>
  <c r="I25" i="16"/>
  <c r="F24" i="6"/>
  <c r="AF24" i="6" s="1"/>
  <c r="I24" i="24"/>
  <c r="F23" i="14"/>
  <c r="I24" i="20"/>
  <c r="F20" i="5"/>
  <c r="BM12" i="7"/>
  <c r="BM262" i="7" s="1"/>
  <c r="Y23" i="6"/>
  <c r="AK24" i="6" s="1"/>
  <c r="AH19" i="5"/>
  <c r="Y19" i="5"/>
  <c r="W19" i="5"/>
  <c r="I23" i="18"/>
  <c r="F22" i="9"/>
  <c r="I23" i="16"/>
  <c r="F22" i="6"/>
  <c r="AF22" i="6" s="1"/>
  <c r="W17" i="5"/>
  <c r="Y20" i="15"/>
  <c r="I21" i="16"/>
  <c r="F20" i="6"/>
  <c r="AF20" i="6" s="1"/>
  <c r="W16" i="5"/>
  <c r="Y19" i="15"/>
  <c r="I20" i="18"/>
  <c r="F19" i="9"/>
  <c r="I20" i="16"/>
  <c r="F19" i="6"/>
  <c r="Y19" i="6"/>
  <c r="AK20" i="6" s="1"/>
  <c r="I18" i="24"/>
  <c r="F17" i="14"/>
  <c r="Y17" i="6"/>
  <c r="AK18" i="6" s="1"/>
  <c r="I17" i="24"/>
  <c r="F16" i="14"/>
  <c r="F273" i="24"/>
  <c r="J17" i="24"/>
  <c r="I17" i="20"/>
  <c r="F13" i="5"/>
  <c r="BL5" i="7"/>
  <c r="V13" i="5"/>
  <c r="V16" i="15"/>
  <c r="F273" i="19"/>
  <c r="I17" i="18"/>
  <c r="F16" i="9"/>
  <c r="AE262" i="7"/>
  <c r="E263" i="9"/>
  <c r="I17" i="16"/>
  <c r="F16" i="6"/>
  <c r="AF16" i="6" s="1"/>
  <c r="J262" i="7"/>
  <c r="V16" i="6"/>
  <c r="F273" i="16"/>
  <c r="DK5" i="11"/>
  <c r="DK207" i="11" s="1"/>
  <c r="CF5" i="11"/>
  <c r="U207" i="11"/>
  <c r="EE207" i="11"/>
  <c r="AH260" i="7"/>
  <c r="I272" i="16"/>
  <c r="F262" i="6"/>
  <c r="AF262" i="6" s="1"/>
  <c r="I270" i="17"/>
  <c r="F260" i="10"/>
  <c r="I269" i="22"/>
  <c r="F259" i="8"/>
  <c r="Y259" i="3"/>
  <c r="I269" i="21"/>
  <c r="F259" i="3"/>
  <c r="V257" i="7"/>
  <c r="DK256" i="7"/>
  <c r="W258" i="10"/>
  <c r="I266" i="17"/>
  <c r="F256" i="10"/>
  <c r="I265" i="22"/>
  <c r="F255" i="8"/>
  <c r="Y255" i="3"/>
  <c r="I265" i="21"/>
  <c r="F255" i="3"/>
  <c r="V253" i="7"/>
  <c r="DK252" i="7"/>
  <c r="W254" i="10"/>
  <c r="I262" i="17"/>
  <c r="F252" i="10"/>
  <c r="I261" i="22"/>
  <c r="F251" i="8"/>
  <c r="Y251" i="3"/>
  <c r="I261" i="21"/>
  <c r="F251" i="3"/>
  <c r="V249" i="7"/>
  <c r="I260" i="19"/>
  <c r="F250" i="15"/>
  <c r="AT248" i="7"/>
  <c r="AH247" i="7"/>
  <c r="I259" i="16"/>
  <c r="F249" i="6"/>
  <c r="AF249" i="6" s="1"/>
  <c r="AH246" i="7"/>
  <c r="I258" i="16"/>
  <c r="F248" i="6"/>
  <c r="AF248" i="6" s="1"/>
  <c r="I256" i="21"/>
  <c r="F246" i="3"/>
  <c r="V244" i="7"/>
  <c r="I254" i="21"/>
  <c r="F244" i="3"/>
  <c r="V242" i="7"/>
  <c r="DK241" i="7"/>
  <c r="I253" i="17"/>
  <c r="F243" i="10"/>
  <c r="I251" i="24"/>
  <c r="F241" i="14"/>
  <c r="I251" i="19"/>
  <c r="F241" i="15"/>
  <c r="AJ241" i="15" s="1"/>
  <c r="I251" i="18"/>
  <c r="F241" i="9"/>
  <c r="K239" i="7"/>
  <c r="I250" i="20"/>
  <c r="F237" i="5"/>
  <c r="Y240" i="6"/>
  <c r="AK241" i="6" s="1"/>
  <c r="W240" i="6"/>
  <c r="I249" i="24"/>
  <c r="F239" i="14"/>
  <c r="I249" i="20"/>
  <c r="F236" i="5"/>
  <c r="AW237" i="7"/>
  <c r="AH239" i="6"/>
  <c r="W239" i="6"/>
  <c r="I248" i="24"/>
  <c r="F238" i="14"/>
  <c r="I248" i="20"/>
  <c r="F235" i="5"/>
  <c r="W238" i="6"/>
  <c r="I247" i="24"/>
  <c r="F237" i="14"/>
  <c r="I247" i="20"/>
  <c r="F234" i="5"/>
  <c r="I246" i="24"/>
  <c r="F236" i="14"/>
  <c r="I246" i="20"/>
  <c r="F233" i="5"/>
  <c r="W236" i="6"/>
  <c r="I245" i="24"/>
  <c r="F235" i="14"/>
  <c r="I245" i="20"/>
  <c r="F232" i="5"/>
  <c r="Y235" i="6"/>
  <c r="AK236" i="6" s="1"/>
  <c r="W235" i="6"/>
  <c r="I244" i="24"/>
  <c r="F234" i="14"/>
  <c r="I244" i="20"/>
  <c r="F231" i="5"/>
  <c r="I242" i="22"/>
  <c r="F232" i="8"/>
  <c r="AF232" i="8" s="1"/>
  <c r="CF229" i="7"/>
  <c r="I241" i="17"/>
  <c r="F231" i="10"/>
  <c r="I240" i="21"/>
  <c r="F230" i="3"/>
  <c r="V228" i="7"/>
  <c r="DK227" i="7"/>
  <c r="W229" i="10"/>
  <c r="I236" i="24"/>
  <c r="F226" i="14"/>
  <c r="AH223" i="5"/>
  <c r="I236" i="20"/>
  <c r="F223" i="5"/>
  <c r="AW224" i="7"/>
  <c r="CF219" i="7"/>
  <c r="W220" i="8"/>
  <c r="I230" i="17"/>
  <c r="F220" i="10"/>
  <c r="W219" i="8"/>
  <c r="CF217" i="7"/>
  <c r="I228" i="17"/>
  <c r="F218" i="10"/>
  <c r="W217" i="8"/>
  <c r="CF215" i="7"/>
  <c r="W216" i="8"/>
  <c r="I226" i="17"/>
  <c r="F216" i="10"/>
  <c r="I225" i="22"/>
  <c r="F215" i="8"/>
  <c r="Y215" i="3"/>
  <c r="I225" i="21"/>
  <c r="F215" i="3"/>
  <c r="V213" i="7"/>
  <c r="I223" i="21"/>
  <c r="F213" i="3"/>
  <c r="V211" i="7"/>
  <c r="DK210" i="7"/>
  <c r="CF209" i="7"/>
  <c r="I219" i="19"/>
  <c r="F209" i="15"/>
  <c r="AF209" i="15" s="1"/>
  <c r="Y209" i="15"/>
  <c r="I219" i="18"/>
  <c r="F209" i="9"/>
  <c r="AF209" i="9" s="1"/>
  <c r="Y209" i="9"/>
  <c r="AK210" i="9" s="1"/>
  <c r="K207" i="7"/>
  <c r="I218" i="20"/>
  <c r="F205" i="5"/>
  <c r="Y208" i="6"/>
  <c r="AK209" i="6" s="1"/>
  <c r="W208" i="6"/>
  <c r="I217" i="24"/>
  <c r="F207" i="14"/>
  <c r="I217" i="20"/>
  <c r="F204" i="5"/>
  <c r="W207" i="6"/>
  <c r="I216" i="24"/>
  <c r="F206" i="14"/>
  <c r="BN204" i="7"/>
  <c r="I216" i="19"/>
  <c r="F206" i="15"/>
  <c r="I216" i="18"/>
  <c r="F206" i="9"/>
  <c r="AF206" i="9" s="1"/>
  <c r="K204" i="7"/>
  <c r="I215" i="19"/>
  <c r="F205" i="15"/>
  <c r="AJ205" i="15" s="1"/>
  <c r="I215" i="18"/>
  <c r="F205" i="9"/>
  <c r="AF205" i="9" s="1"/>
  <c r="Y205" i="9"/>
  <c r="AK206" i="9" s="1"/>
  <c r="K203" i="7"/>
  <c r="I214" i="19"/>
  <c r="F204" i="15"/>
  <c r="AF204" i="15" s="1"/>
  <c r="Y204" i="15"/>
  <c r="W204" i="9"/>
  <c r="K202" i="7"/>
  <c r="I213" i="19"/>
  <c r="F203" i="15"/>
  <c r="AJ203" i="15" s="1"/>
  <c r="Y203" i="15"/>
  <c r="W203" i="9"/>
  <c r="K201" i="7"/>
  <c r="I212" i="19"/>
  <c r="F202" i="15"/>
  <c r="AF202" i="15" s="1"/>
  <c r="Y202" i="15"/>
  <c r="W202" i="9"/>
  <c r="K200" i="7"/>
  <c r="DK198" i="7"/>
  <c r="I210" i="17"/>
  <c r="F200" i="10"/>
  <c r="I209" i="22"/>
  <c r="F199" i="8"/>
  <c r="I205" i="22"/>
  <c r="F196" i="8"/>
  <c r="AF196" i="8" s="1"/>
  <c r="I205" i="21"/>
  <c r="F196" i="3"/>
  <c r="V193" i="7"/>
  <c r="AH191" i="7"/>
  <c r="I203" i="16"/>
  <c r="F194" i="6"/>
  <c r="AF194" i="6" s="1"/>
  <c r="EG189" i="7"/>
  <c r="AH189" i="7"/>
  <c r="I201" i="16"/>
  <c r="F192" i="6"/>
  <c r="AF192" i="6" s="1"/>
  <c r="EG187" i="7"/>
  <c r="AH187" i="7"/>
  <c r="I199" i="16"/>
  <c r="F190" i="6"/>
  <c r="AF190" i="6" s="1"/>
  <c r="EG185" i="7"/>
  <c r="AH185" i="7"/>
  <c r="I197" i="16"/>
  <c r="F188" i="6"/>
  <c r="AF188" i="6" s="1"/>
  <c r="EG183" i="7"/>
  <c r="AH183" i="7"/>
  <c r="I195" i="16"/>
  <c r="F186" i="6"/>
  <c r="AF186" i="6" s="1"/>
  <c r="EG181" i="7"/>
  <c r="AH181" i="7"/>
  <c r="I193" i="16"/>
  <c r="F184" i="6"/>
  <c r="AF184" i="6" s="1"/>
  <c r="EG179" i="7"/>
  <c r="EG178" i="7"/>
  <c r="Y181" i="3"/>
  <c r="I190" i="21"/>
  <c r="F181" i="3"/>
  <c r="EG177" i="7"/>
  <c r="AH177" i="5"/>
  <c r="AH177" i="7"/>
  <c r="I189" i="16"/>
  <c r="F180" i="6"/>
  <c r="AF180" i="6" s="1"/>
  <c r="AH176" i="5"/>
  <c r="Y176" i="5"/>
  <c r="AH176" i="7"/>
  <c r="I188" i="16"/>
  <c r="F179" i="6"/>
  <c r="AF179" i="6" s="1"/>
  <c r="I187" i="22"/>
  <c r="F178" i="8"/>
  <c r="AH175" i="7"/>
  <c r="I187" i="16"/>
  <c r="F178" i="6"/>
  <c r="AF178" i="6" s="1"/>
  <c r="W177" i="8"/>
  <c r="CF174" i="7"/>
  <c r="AH174" i="7"/>
  <c r="I186" i="16"/>
  <c r="F177" i="6"/>
  <c r="AF177" i="6" s="1"/>
  <c r="Y173" i="5"/>
  <c r="AH173" i="5"/>
  <c r="AH173" i="7"/>
  <c r="I185" i="16"/>
  <c r="F176" i="6"/>
  <c r="AF176" i="6" s="1"/>
  <c r="I183" i="22"/>
  <c r="F174" i="8"/>
  <c r="Y174" i="3"/>
  <c r="I183" i="21"/>
  <c r="F174" i="3"/>
  <c r="V171" i="7"/>
  <c r="Y169" i="5"/>
  <c r="AH169" i="5"/>
  <c r="AH169" i="7"/>
  <c r="I181" i="16"/>
  <c r="F172" i="6"/>
  <c r="AF172" i="6" s="1"/>
  <c r="AH168" i="7"/>
  <c r="I180" i="16"/>
  <c r="F171" i="6"/>
  <c r="AF171" i="6" s="1"/>
  <c r="AH167" i="7"/>
  <c r="I179" i="16"/>
  <c r="F170" i="6"/>
  <c r="AF170" i="6" s="1"/>
  <c r="AH166" i="5"/>
  <c r="AH166" i="7"/>
  <c r="I178" i="16"/>
  <c r="F169" i="6"/>
  <c r="AF169" i="6" s="1"/>
  <c r="AH165" i="7"/>
  <c r="I177" i="16"/>
  <c r="F168" i="6"/>
  <c r="AF168" i="6" s="1"/>
  <c r="I176" i="22"/>
  <c r="F167" i="8"/>
  <c r="W167" i="10"/>
  <c r="Y166" i="3"/>
  <c r="I175" i="21"/>
  <c r="F166" i="3"/>
  <c r="I175" i="17"/>
  <c r="F166" i="10"/>
  <c r="I174" i="22"/>
  <c r="F165" i="8"/>
  <c r="AF165" i="8" s="1"/>
  <c r="W165" i="10"/>
  <c r="Y164" i="3"/>
  <c r="I173" i="21"/>
  <c r="F164" i="3"/>
  <c r="I173" i="17"/>
  <c r="F164" i="10"/>
  <c r="I172" i="22"/>
  <c r="F163" i="8"/>
  <c r="W163" i="10"/>
  <c r="Y162" i="3"/>
  <c r="I171" i="21"/>
  <c r="F162" i="3"/>
  <c r="I171" i="17"/>
  <c r="F162" i="10"/>
  <c r="W161" i="10"/>
  <c r="Y160" i="3"/>
  <c r="I169" i="21"/>
  <c r="F160" i="3"/>
  <c r="I169" i="17"/>
  <c r="F160" i="10"/>
  <c r="I167" i="24"/>
  <c r="F158" i="14"/>
  <c r="I167" i="18"/>
  <c r="F158" i="9"/>
  <c r="AF158" i="9" s="1"/>
  <c r="Y158" i="9"/>
  <c r="AK159" i="9" s="1"/>
  <c r="I167" i="16"/>
  <c r="F158" i="6"/>
  <c r="AF158" i="6" s="1"/>
  <c r="I166" i="24"/>
  <c r="F157" i="14"/>
  <c r="I166" i="18"/>
  <c r="F157" i="9"/>
  <c r="Y157" i="9"/>
  <c r="AK158" i="9" s="1"/>
  <c r="I166" i="16"/>
  <c r="F157" i="6"/>
  <c r="AF157" i="6" s="1"/>
  <c r="I165" i="24"/>
  <c r="F156" i="14"/>
  <c r="I165" i="18"/>
  <c r="F156" i="9"/>
  <c r="AF156" i="9" s="1"/>
  <c r="Y156" i="9"/>
  <c r="AK157" i="9" s="1"/>
  <c r="I165" i="16"/>
  <c r="F156" i="6"/>
  <c r="AF156" i="6" s="1"/>
  <c r="I164" i="24"/>
  <c r="F155" i="14"/>
  <c r="I164" i="18"/>
  <c r="F155" i="9"/>
  <c r="Y155" i="9"/>
  <c r="AK156" i="9" s="1"/>
  <c r="I164" i="16"/>
  <c r="F155" i="6"/>
  <c r="AF155" i="6" s="1"/>
  <c r="I163" i="24"/>
  <c r="F154" i="14"/>
  <c r="I163" i="18"/>
  <c r="F154" i="9"/>
  <c r="AF154" i="9" s="1"/>
  <c r="Y154" i="9"/>
  <c r="AK155" i="9" s="1"/>
  <c r="I163" i="16"/>
  <c r="F154" i="6"/>
  <c r="AF154" i="6" s="1"/>
  <c r="I162" i="24"/>
  <c r="F153" i="14"/>
  <c r="I162" i="18"/>
  <c r="F153" i="9"/>
  <c r="Y153" i="9"/>
  <c r="AK154" i="9" s="1"/>
  <c r="I162" i="16"/>
  <c r="F153" i="6"/>
  <c r="AF153" i="6" s="1"/>
  <c r="I161" i="24"/>
  <c r="F152" i="14"/>
  <c r="Y149" i="5"/>
  <c r="I161" i="18"/>
  <c r="F152" i="9"/>
  <c r="AF152" i="9" s="1"/>
  <c r="Y152" i="9"/>
  <c r="AK153" i="9" s="1"/>
  <c r="I161" i="16"/>
  <c r="F152" i="6"/>
  <c r="AF152" i="6" s="1"/>
  <c r="I159" i="17"/>
  <c r="F150" i="10"/>
  <c r="Y149" i="3"/>
  <c r="I158" i="21"/>
  <c r="F149" i="3"/>
  <c r="W148" i="10"/>
  <c r="I156" i="21"/>
  <c r="F147" i="3"/>
  <c r="I155" i="17"/>
  <c r="F146" i="10"/>
  <c r="I154" i="21"/>
  <c r="F145" i="3"/>
  <c r="I152" i="24"/>
  <c r="F143" i="14"/>
  <c r="Y140" i="5"/>
  <c r="I152" i="18"/>
  <c r="F143" i="9"/>
  <c r="AF143" i="9" s="1"/>
  <c r="Y143" i="9"/>
  <c r="AK144" i="9" s="1"/>
  <c r="I152" i="16"/>
  <c r="F143" i="6"/>
  <c r="AF143" i="6" s="1"/>
  <c r="I151" i="24"/>
  <c r="F142" i="14"/>
  <c r="I151" i="16"/>
  <c r="F142" i="6"/>
  <c r="AF142" i="6" s="1"/>
  <c r="I150" i="24"/>
  <c r="F141" i="14"/>
  <c r="AH138" i="5"/>
  <c r="Y138" i="5"/>
  <c r="I150" i="18"/>
  <c r="F141" i="9"/>
  <c r="I150" i="16"/>
  <c r="F141" i="6"/>
  <c r="AF141" i="6" s="1"/>
  <c r="I149" i="24"/>
  <c r="F140" i="14"/>
  <c r="AH137" i="5"/>
  <c r="I149" i="16"/>
  <c r="F140" i="6"/>
  <c r="AF140" i="6" s="1"/>
  <c r="I148" i="24"/>
  <c r="F139" i="14"/>
  <c r="AH136" i="5"/>
  <c r="Y136" i="5"/>
  <c r="I148" i="18"/>
  <c r="F139" i="9"/>
  <c r="AF139" i="9" s="1"/>
  <c r="I148" i="16"/>
  <c r="F139" i="6"/>
  <c r="AF139" i="6" s="1"/>
  <c r="I147" i="24"/>
  <c r="F138" i="14"/>
  <c r="Y135" i="5"/>
  <c r="AH135" i="5"/>
  <c r="W138" i="9"/>
  <c r="I147" i="16"/>
  <c r="F138" i="6"/>
  <c r="AF138" i="6" s="1"/>
  <c r="I146" i="24"/>
  <c r="F137" i="14"/>
  <c r="AH134" i="5"/>
  <c r="I146" i="18"/>
  <c r="F137" i="9"/>
  <c r="AF137" i="9" s="1"/>
  <c r="I146" i="16"/>
  <c r="F137" i="6"/>
  <c r="AF137" i="6" s="1"/>
  <c r="I145" i="24"/>
  <c r="F136" i="14"/>
  <c r="Y133" i="5"/>
  <c r="AH133" i="5"/>
  <c r="W136" i="9"/>
  <c r="I145" i="16"/>
  <c r="F136" i="6"/>
  <c r="AF136" i="6" s="1"/>
  <c r="I144" i="24"/>
  <c r="F135" i="14"/>
  <c r="AH132" i="5"/>
  <c r="Y132" i="5"/>
  <c r="I144" i="18"/>
  <c r="F135" i="9"/>
  <c r="AF135" i="9" s="1"/>
  <c r="I144" i="16"/>
  <c r="F135" i="6"/>
  <c r="AF135" i="6" s="1"/>
  <c r="I143" i="24"/>
  <c r="F134" i="14"/>
  <c r="AH131" i="5"/>
  <c r="W134" i="9"/>
  <c r="I143" i="16"/>
  <c r="F134" i="6"/>
  <c r="AF134" i="6" s="1"/>
  <c r="I142" i="24"/>
  <c r="F133" i="14"/>
  <c r="AH130" i="5"/>
  <c r="I142" i="18"/>
  <c r="F133" i="9"/>
  <c r="I142" i="16"/>
  <c r="F133" i="6"/>
  <c r="AF133" i="6" s="1"/>
  <c r="I141" i="24"/>
  <c r="F132" i="14"/>
  <c r="AH129" i="5"/>
  <c r="W132" i="9"/>
  <c r="I141" i="16"/>
  <c r="F132" i="6"/>
  <c r="AF132" i="6" s="1"/>
  <c r="I140" i="24"/>
  <c r="F131" i="14"/>
  <c r="AH128" i="5"/>
  <c r="I140" i="18"/>
  <c r="F131" i="9"/>
  <c r="I140" i="16"/>
  <c r="F131" i="6"/>
  <c r="AF131" i="6" s="1"/>
  <c r="I139" i="24"/>
  <c r="F130" i="14"/>
  <c r="Y127" i="5"/>
  <c r="AH127" i="5"/>
  <c r="W130" i="9"/>
  <c r="I139" i="16"/>
  <c r="F130" i="6"/>
  <c r="AF130" i="6" s="1"/>
  <c r="I138" i="24"/>
  <c r="F129" i="14"/>
  <c r="AH126" i="5"/>
  <c r="Y126" i="5"/>
  <c r="I138" i="18"/>
  <c r="F129" i="9"/>
  <c r="I138" i="16"/>
  <c r="F129" i="6"/>
  <c r="AF129" i="6" s="1"/>
  <c r="I135" i="22"/>
  <c r="F127" i="8"/>
  <c r="AF127" i="8" s="1"/>
  <c r="W127" i="10"/>
  <c r="AH126" i="3"/>
  <c r="I134" i="21"/>
  <c r="F126" i="3"/>
  <c r="AH125" i="3"/>
  <c r="Y125" i="3"/>
  <c r="I133" i="21"/>
  <c r="F125" i="3"/>
  <c r="I132" i="22"/>
  <c r="F124" i="8"/>
  <c r="AF124" i="8" s="1"/>
  <c r="I132" i="17"/>
  <c r="F124" i="10"/>
  <c r="AH123" i="3"/>
  <c r="Y123" i="3"/>
  <c r="I131" i="21"/>
  <c r="F123" i="3"/>
  <c r="I130" i="22"/>
  <c r="F122" i="8"/>
  <c r="AF122" i="8" s="1"/>
  <c r="W122" i="10"/>
  <c r="I129" i="21"/>
  <c r="F121" i="3"/>
  <c r="I128" i="22"/>
  <c r="F120" i="8"/>
  <c r="AF120" i="8" s="1"/>
  <c r="I128" i="17"/>
  <c r="F120" i="10"/>
  <c r="I127" i="21"/>
  <c r="F119" i="3"/>
  <c r="I125" i="24"/>
  <c r="F117" i="14"/>
  <c r="W117" i="9"/>
  <c r="I125" i="16"/>
  <c r="F117" i="6"/>
  <c r="AF117" i="6" s="1"/>
  <c r="I124" i="24"/>
  <c r="F116" i="14"/>
  <c r="I124" i="22"/>
  <c r="F116" i="8"/>
  <c r="AF116" i="8" s="1"/>
  <c r="W116" i="10"/>
  <c r="DK111" i="7"/>
  <c r="I123" i="20"/>
  <c r="F112" i="5"/>
  <c r="I123" i="19"/>
  <c r="F115" i="15"/>
  <c r="AF115" i="15" s="1"/>
  <c r="W115" i="6"/>
  <c r="I121" i="21"/>
  <c r="F113" i="3"/>
  <c r="Y112" i="8"/>
  <c r="AK113" i="8" s="1"/>
  <c r="W112" i="8"/>
  <c r="I120" i="17"/>
  <c r="F112" i="10"/>
  <c r="AH111" i="3"/>
  <c r="I119" i="21"/>
  <c r="F111" i="3"/>
  <c r="I118" i="22"/>
  <c r="F110" i="8"/>
  <c r="AF110" i="8" s="1"/>
  <c r="Y110" i="8"/>
  <c r="AK111" i="8" s="1"/>
  <c r="I118" i="17"/>
  <c r="F110" i="10"/>
  <c r="I117" i="21"/>
  <c r="F109" i="3"/>
  <c r="I116" i="22"/>
  <c r="F108" i="8"/>
  <c r="Y108" i="8"/>
  <c r="AK109" i="8" s="1"/>
  <c r="I114" i="20"/>
  <c r="F103" i="5"/>
  <c r="I114" i="19"/>
  <c r="F106" i="15"/>
  <c r="AJ106" i="15" s="1"/>
  <c r="Y106" i="15"/>
  <c r="Y106" i="6"/>
  <c r="AK107" i="6" s="1"/>
  <c r="W106" i="6"/>
  <c r="AH102" i="5"/>
  <c r="I113" i="20"/>
  <c r="F102" i="5"/>
  <c r="I113" i="19"/>
  <c r="F105" i="15"/>
  <c r="AF105" i="15" s="1"/>
  <c r="I113" i="18"/>
  <c r="F105" i="9"/>
  <c r="AF105" i="9" s="1"/>
  <c r="W105" i="6"/>
  <c r="I110" i="21"/>
  <c r="F103" i="3"/>
  <c r="I109" i="22"/>
  <c r="F102" i="8"/>
  <c r="Y102" i="8"/>
  <c r="AK103" i="8" s="1"/>
  <c r="I109" i="17"/>
  <c r="F102" i="10"/>
  <c r="I108" i="21"/>
  <c r="F101" i="3"/>
  <c r="I107" i="22"/>
  <c r="F100" i="8"/>
  <c r="I107" i="17"/>
  <c r="F100" i="10"/>
  <c r="I106" i="21"/>
  <c r="F99" i="3"/>
  <c r="Y98" i="8"/>
  <c r="AK99" i="8" s="1"/>
  <c r="W98" i="8"/>
  <c r="I105" i="17"/>
  <c r="F98" i="10"/>
  <c r="I104" i="22"/>
  <c r="F97" i="8"/>
  <c r="Y97" i="3"/>
  <c r="I104" i="21"/>
  <c r="F97" i="3"/>
  <c r="I101" i="17"/>
  <c r="F95" i="10"/>
  <c r="I100" i="21"/>
  <c r="F94" i="3"/>
  <c r="I99" i="17"/>
  <c r="F93" i="10"/>
  <c r="I98" i="21"/>
  <c r="F92" i="3"/>
  <c r="I98" i="17"/>
  <c r="F92" i="10"/>
  <c r="I97" i="17"/>
  <c r="F91" i="10"/>
  <c r="I96" i="21"/>
  <c r="F90" i="3"/>
  <c r="I95" i="17"/>
  <c r="F89" i="10"/>
  <c r="I94" i="21"/>
  <c r="F88" i="3"/>
  <c r="I94" i="17"/>
  <c r="F88" i="10"/>
  <c r="I93" i="17"/>
  <c r="F87" i="10"/>
  <c r="I92" i="22"/>
  <c r="F86" i="8"/>
  <c r="Y86" i="3"/>
  <c r="AH86" i="3"/>
  <c r="I92" i="21"/>
  <c r="F86" i="3"/>
  <c r="Y84" i="8"/>
  <c r="AK85" i="8" s="1"/>
  <c r="W84" i="8"/>
  <c r="I87" i="17"/>
  <c r="F84" i="10"/>
  <c r="I86" i="21"/>
  <c r="F83" i="3"/>
  <c r="I85" i="22"/>
  <c r="F82" i="8"/>
  <c r="I85" i="17"/>
  <c r="F82" i="10"/>
  <c r="I84" i="21"/>
  <c r="F81" i="3"/>
  <c r="I83" i="22"/>
  <c r="F80" i="8"/>
  <c r="AF80" i="8" s="1"/>
  <c r="Y80" i="8"/>
  <c r="AK81" i="8" s="1"/>
  <c r="I83" i="17"/>
  <c r="F80" i="10"/>
  <c r="I82" i="21"/>
  <c r="F79" i="3"/>
  <c r="I81" i="22"/>
  <c r="F78" i="8"/>
  <c r="Y78" i="8"/>
  <c r="AK79" i="8" s="1"/>
  <c r="I81" i="17"/>
  <c r="F78" i="10"/>
  <c r="I80" i="21"/>
  <c r="F77" i="3"/>
  <c r="I79" i="22"/>
  <c r="F76" i="8"/>
  <c r="AF76" i="8" s="1"/>
  <c r="Y76" i="8"/>
  <c r="AK77" i="8" s="1"/>
  <c r="I79" i="17"/>
  <c r="F76" i="10"/>
  <c r="I78" i="21"/>
  <c r="F75" i="3"/>
  <c r="I77" i="22"/>
  <c r="F74" i="8"/>
  <c r="I77" i="17"/>
  <c r="F74" i="10"/>
  <c r="I76" i="21"/>
  <c r="F73" i="3"/>
  <c r="I75" i="22"/>
  <c r="F72" i="8"/>
  <c r="AF72" i="8" s="1"/>
  <c r="Y72" i="8"/>
  <c r="AK73" i="8" s="1"/>
  <c r="I75" i="17"/>
  <c r="F72" i="10"/>
  <c r="I74" i="21"/>
  <c r="F71" i="3"/>
  <c r="I73" i="22"/>
  <c r="F70" i="8"/>
  <c r="AF70" i="8" s="1"/>
  <c r="I73" i="17"/>
  <c r="F70" i="10"/>
  <c r="I72" i="21"/>
  <c r="F69" i="3"/>
  <c r="I71" i="22"/>
  <c r="F68" i="8"/>
  <c r="AF68" i="8" s="1"/>
  <c r="Y68" i="8"/>
  <c r="AK69" i="8" s="1"/>
  <c r="I71" i="17"/>
  <c r="F68" i="10"/>
  <c r="I70" i="21"/>
  <c r="F67" i="3"/>
  <c r="I70" i="17"/>
  <c r="F67" i="10"/>
  <c r="I69" i="22"/>
  <c r="F66" i="8"/>
  <c r="Y66" i="8"/>
  <c r="AK67" i="8" s="1"/>
  <c r="I69" i="17"/>
  <c r="F66" i="10"/>
  <c r="Y64" i="3"/>
  <c r="I66" i="21"/>
  <c r="F64" i="3"/>
  <c r="I65" i="22"/>
  <c r="F63" i="8"/>
  <c r="W63" i="10"/>
  <c r="I64" i="21"/>
  <c r="F62" i="3"/>
  <c r="I63" i="22"/>
  <c r="F61" i="8"/>
  <c r="AF61" i="8" s="1"/>
  <c r="Y61" i="8"/>
  <c r="AK62" i="8" s="1"/>
  <c r="I63" i="17"/>
  <c r="F61" i="10"/>
  <c r="I61" i="21"/>
  <c r="F59" i="3"/>
  <c r="I60" i="17"/>
  <c r="F58" i="10"/>
  <c r="I59" i="21"/>
  <c r="F57" i="3"/>
  <c r="W56" i="10"/>
  <c r="I57" i="21"/>
  <c r="F55" i="3"/>
  <c r="I56" i="17"/>
  <c r="F54" i="10"/>
  <c r="I55" i="20"/>
  <c r="F50" i="5"/>
  <c r="I55" i="19"/>
  <c r="F53" i="15"/>
  <c r="AF53" i="15" s="1"/>
  <c r="AH53" i="6"/>
  <c r="I54" i="20"/>
  <c r="F49" i="5"/>
  <c r="I54" i="19"/>
  <c r="F52" i="15"/>
  <c r="I54" i="18"/>
  <c r="F52" i="9"/>
  <c r="AF52" i="9" s="1"/>
  <c r="AH52" i="6"/>
  <c r="W52" i="6"/>
  <c r="I53" i="20"/>
  <c r="F48" i="5"/>
  <c r="I53" i="19"/>
  <c r="F51" i="15"/>
  <c r="AF51" i="15" s="1"/>
  <c r="W51" i="6"/>
  <c r="I52" i="20"/>
  <c r="F47" i="5"/>
  <c r="I52" i="19"/>
  <c r="F50" i="15"/>
  <c r="Y50" i="6"/>
  <c r="AK51" i="6" s="1"/>
  <c r="W50" i="6"/>
  <c r="I51" i="20"/>
  <c r="F46" i="5"/>
  <c r="I51" i="19"/>
  <c r="F49" i="15"/>
  <c r="AJ49" i="15" s="1"/>
  <c r="W49" i="6"/>
  <c r="I50" i="20"/>
  <c r="F45" i="5"/>
  <c r="I50" i="19"/>
  <c r="F48" i="15"/>
  <c r="W48" i="6"/>
  <c r="I48" i="22"/>
  <c r="F46" i="8"/>
  <c r="AF46" i="8" s="1"/>
  <c r="Y46" i="3"/>
  <c r="I48" i="21"/>
  <c r="F46" i="3"/>
  <c r="I48" i="17"/>
  <c r="F46" i="10"/>
  <c r="I47" i="22"/>
  <c r="F45" i="8"/>
  <c r="AF45" i="8" s="1"/>
  <c r="I47" i="17"/>
  <c r="F45" i="10"/>
  <c r="I45" i="20"/>
  <c r="F40" i="5"/>
  <c r="I45" i="19"/>
  <c r="F43" i="15"/>
  <c r="AJ43" i="15" s="1"/>
  <c r="W43" i="6"/>
  <c r="I44" i="20"/>
  <c r="F39" i="5"/>
  <c r="I44" i="19"/>
  <c r="F42" i="15"/>
  <c r="Y42" i="6"/>
  <c r="AK43" i="6" s="1"/>
  <c r="W42" i="6"/>
  <c r="I43" i="20"/>
  <c r="F38" i="5"/>
  <c r="I43" i="19"/>
  <c r="F41" i="15"/>
  <c r="AJ41" i="15" s="1"/>
  <c r="W41" i="6"/>
  <c r="I41" i="22"/>
  <c r="F39" i="8"/>
  <c r="AF39" i="8" s="1"/>
  <c r="AH39" i="3"/>
  <c r="Y39" i="3"/>
  <c r="I41" i="21"/>
  <c r="F39" i="3"/>
  <c r="I40" i="22"/>
  <c r="F38" i="8"/>
  <c r="I40" i="21"/>
  <c r="F38" i="3"/>
  <c r="I39" i="17"/>
  <c r="F37" i="10"/>
  <c r="I33" i="24"/>
  <c r="F32" i="14"/>
  <c r="I33" i="20"/>
  <c r="F29" i="5"/>
  <c r="Y32" i="6"/>
  <c r="AK33" i="6" s="1"/>
  <c r="W32" i="6"/>
  <c r="I32" i="24"/>
  <c r="F31" i="14"/>
  <c r="Y28" i="3"/>
  <c r="I29" i="21"/>
  <c r="F28" i="3"/>
  <c r="Y26" i="3"/>
  <c r="I27" i="21"/>
  <c r="F26" i="3"/>
  <c r="W25" i="10"/>
  <c r="Y22" i="3"/>
  <c r="I23" i="21"/>
  <c r="F22" i="3"/>
  <c r="I20" i="22"/>
  <c r="F19" i="8"/>
  <c r="AF19" i="8" s="1"/>
  <c r="I20" i="21"/>
  <c r="F19" i="3"/>
  <c r="I18" i="17"/>
  <c r="F17" i="10"/>
  <c r="I17" i="23"/>
  <c r="DS262" i="7"/>
  <c r="I17" i="22"/>
  <c r="F16" i="8"/>
  <c r="E263" i="8"/>
  <c r="F273" i="22"/>
  <c r="V16" i="3"/>
  <c r="I17" i="21"/>
  <c r="F16" i="3"/>
  <c r="I40" i="17"/>
  <c r="F38" i="10"/>
  <c r="I39" i="21"/>
  <c r="F37" i="3"/>
  <c r="DK26" i="7"/>
  <c r="I38" i="17"/>
  <c r="F36" i="10"/>
  <c r="CF23" i="7"/>
  <c r="I35" i="17"/>
  <c r="F34" i="10"/>
  <c r="BN21" i="7"/>
  <c r="I33" i="19"/>
  <c r="F32" i="15"/>
  <c r="K21" i="7"/>
  <c r="DK20" i="7"/>
  <c r="I32" i="17"/>
  <c r="F31" i="10"/>
  <c r="AH30" i="3"/>
  <c r="I31" i="19"/>
  <c r="F30" i="15"/>
  <c r="I31" i="17"/>
  <c r="F30" i="10"/>
  <c r="W29" i="10"/>
  <c r="I29" i="17"/>
  <c r="F28" i="10"/>
  <c r="I28" i="17"/>
  <c r="F27" i="10"/>
  <c r="I27" i="17"/>
  <c r="F26" i="10"/>
  <c r="CF13" i="7"/>
  <c r="I24" i="22"/>
  <c r="F23" i="8"/>
  <c r="I24" i="21"/>
  <c r="F23" i="3"/>
  <c r="V12" i="7"/>
  <c r="DK11" i="7"/>
  <c r="I23" i="17"/>
  <c r="F22" i="10"/>
  <c r="I21" i="21"/>
  <c r="F20" i="3"/>
  <c r="V9" i="7"/>
  <c r="DK8" i="7"/>
  <c r="W19" i="10"/>
  <c r="I17" i="17"/>
  <c r="R262" i="7"/>
  <c r="F16" i="10"/>
  <c r="E263" i="10"/>
  <c r="Y16" i="10"/>
  <c r="N273" i="19"/>
  <c r="H263" i="15"/>
  <c r="H265" i="15" s="1"/>
  <c r="AD263" i="15"/>
  <c r="AO17" i="15"/>
  <c r="AP155" i="13"/>
  <c r="AP135" i="13"/>
  <c r="AP64" i="13"/>
  <c r="EA200" i="12"/>
  <c r="DQ200" i="12"/>
  <c r="H263" i="14"/>
  <c r="H265" i="14" s="1"/>
  <c r="AP243" i="13"/>
  <c r="AP238" i="13"/>
  <c r="AP207" i="13"/>
  <c r="AP178" i="13"/>
  <c r="AP176" i="13"/>
  <c r="AP172" i="13"/>
  <c r="AP148" i="13"/>
  <c r="AP120" i="13"/>
  <c r="AP87" i="13"/>
  <c r="AP38" i="13"/>
  <c r="AP36" i="13"/>
  <c r="AD263" i="13"/>
  <c r="U263" i="13"/>
  <c r="BS200" i="12"/>
  <c r="E217" i="12" s="1"/>
  <c r="CT200" i="12"/>
  <c r="CU5" i="12"/>
  <c r="CU200" i="12" s="1"/>
  <c r="CH200" i="12"/>
  <c r="E216" i="12"/>
  <c r="AH241" i="9"/>
  <c r="AF241" i="9"/>
  <c r="AH240" i="9"/>
  <c r="AF240" i="9"/>
  <c r="AH249" i="8"/>
  <c r="AH241" i="8"/>
  <c r="AH239" i="8"/>
  <c r="AH237" i="8"/>
  <c r="AH235" i="8"/>
  <c r="AH226" i="8"/>
  <c r="AH208" i="8"/>
  <c r="AF206" i="8"/>
  <c r="AH206" i="8"/>
  <c r="AH204" i="8"/>
  <c r="AH202" i="8"/>
  <c r="AH194" i="8"/>
  <c r="AF192" i="8"/>
  <c r="AH192" i="8"/>
  <c r="AF190" i="8"/>
  <c r="AH190" i="8"/>
  <c r="AF188" i="8"/>
  <c r="AH188" i="8"/>
  <c r="AF186" i="8"/>
  <c r="AH186" i="8"/>
  <c r="AF184" i="8"/>
  <c r="AH184" i="8"/>
  <c r="AF182" i="8"/>
  <c r="AH182" i="8"/>
  <c r="AF180" i="8"/>
  <c r="AH180" i="8"/>
  <c r="AF178" i="8"/>
  <c r="AH178" i="8"/>
  <c r="AH176" i="8"/>
  <c r="AJ250" i="15"/>
  <c r="AK251" i="15" s="1"/>
  <c r="AH250" i="15"/>
  <c r="AF250" i="15"/>
  <c r="AJ248" i="15"/>
  <c r="AK249" i="15" s="1"/>
  <c r="AH248" i="15"/>
  <c r="AF248" i="15"/>
  <c r="AJ240" i="15"/>
  <c r="AK241" i="15" s="1"/>
  <c r="AH240" i="15"/>
  <c r="AF240" i="15"/>
  <c r="AF206" i="15"/>
  <c r="AJ206" i="15"/>
  <c r="AK207" i="15" s="1"/>
  <c r="AH206" i="15"/>
  <c r="AH183" i="15"/>
  <c r="AH181" i="15"/>
  <c r="AJ179" i="15"/>
  <c r="AK180" i="15" s="1"/>
  <c r="AH179" i="15"/>
  <c r="AF179" i="15"/>
  <c r="AJ177" i="15"/>
  <c r="AK178" i="15" s="1"/>
  <c r="AH177" i="15"/>
  <c r="AF177" i="15"/>
  <c r="AH172" i="15"/>
  <c r="AH171" i="15"/>
  <c r="AH170" i="15"/>
  <c r="AH169" i="15"/>
  <c r="AH168" i="15"/>
  <c r="J200" i="12"/>
  <c r="AF258" i="9"/>
  <c r="AH258" i="9"/>
  <c r="AF254" i="9"/>
  <c r="AH254" i="9"/>
  <c r="AH174" i="9"/>
  <c r="AH165" i="9"/>
  <c r="AH161" i="9"/>
  <c r="AF141" i="9"/>
  <c r="AH141" i="9"/>
  <c r="AF133" i="9"/>
  <c r="AH133" i="9"/>
  <c r="AF131" i="9"/>
  <c r="AH131" i="9"/>
  <c r="AF129" i="9"/>
  <c r="AH129" i="9"/>
  <c r="AH103" i="9"/>
  <c r="AH99" i="9"/>
  <c r="AH84" i="9"/>
  <c r="AH80" i="9"/>
  <c r="AH76" i="9"/>
  <c r="AH72" i="9"/>
  <c r="AF64" i="9"/>
  <c r="AH64" i="9"/>
  <c r="AF62" i="9"/>
  <c r="AH62" i="9"/>
  <c r="AH53" i="9"/>
  <c r="AF45" i="9"/>
  <c r="AH45" i="9"/>
  <c r="AH199" i="8"/>
  <c r="AF199" i="8"/>
  <c r="AH108" i="8"/>
  <c r="AF108" i="8"/>
  <c r="AH106" i="8"/>
  <c r="AF102" i="8"/>
  <c r="AH102" i="8"/>
  <c r="AF100" i="8"/>
  <c r="AH100" i="8"/>
  <c r="AF66" i="8"/>
  <c r="AH66" i="8"/>
  <c r="AH64" i="8"/>
  <c r="U263" i="8"/>
  <c r="AF261" i="8"/>
  <c r="AH261" i="8"/>
  <c r="AJ243" i="15"/>
  <c r="AK244" i="15" s="1"/>
  <c r="AH243" i="15"/>
  <c r="AF243" i="15"/>
  <c r="AH231" i="9"/>
  <c r="AJ229" i="15"/>
  <c r="AK230" i="15" s="1"/>
  <c r="AH229" i="15"/>
  <c r="AF229" i="15"/>
  <c r="AH223" i="9"/>
  <c r="AF223" i="9"/>
  <c r="AJ221" i="15"/>
  <c r="AK222" i="15" s="1"/>
  <c r="AH221" i="15"/>
  <c r="AF221" i="15"/>
  <c r="AJ219" i="15"/>
  <c r="AK220" i="15" s="1"/>
  <c r="AH219" i="15"/>
  <c r="AF219" i="15"/>
  <c r="AJ218" i="15"/>
  <c r="AK219" i="15" s="1"/>
  <c r="AH218" i="15"/>
  <c r="AF218" i="15"/>
  <c r="AJ217" i="15"/>
  <c r="AK218" i="15" s="1"/>
  <c r="AH217" i="15"/>
  <c r="AF217" i="15"/>
  <c r="AH200" i="9"/>
  <c r="AF198" i="8"/>
  <c r="AH198" i="8"/>
  <c r="AF198" i="15"/>
  <c r="AJ198" i="15"/>
  <c r="AH198" i="15"/>
  <c r="AH158" i="15"/>
  <c r="AH157" i="9"/>
  <c r="AF157" i="9"/>
  <c r="AH156" i="15"/>
  <c r="AH155" i="9"/>
  <c r="AF155" i="9"/>
  <c r="AH154" i="15"/>
  <c r="AH153" i="9"/>
  <c r="AF153" i="9"/>
  <c r="AH141" i="15"/>
  <c r="AH140" i="15"/>
  <c r="AH139" i="15"/>
  <c r="AH138" i="15"/>
  <c r="AH136" i="15"/>
  <c r="AH134" i="15"/>
  <c r="AH132" i="15"/>
  <c r="AH130" i="15"/>
  <c r="H134" i="18"/>
  <c r="AD262" i="7"/>
  <c r="AH117" i="8"/>
  <c r="AF115" i="8"/>
  <c r="AH115" i="8"/>
  <c r="AF105" i="8"/>
  <c r="AH105" i="8"/>
  <c r="AF52" i="15"/>
  <c r="AH52" i="15"/>
  <c r="AJ52" i="15"/>
  <c r="AK53" i="15" s="1"/>
  <c r="AH51" i="9"/>
  <c r="AJ50" i="15"/>
  <c r="AK51" i="15" s="1"/>
  <c r="AH50" i="15"/>
  <c r="AF50" i="15"/>
  <c r="AH49" i="9"/>
  <c r="AJ48" i="15"/>
  <c r="AK49" i="15" s="1"/>
  <c r="AH48" i="15"/>
  <c r="AF48" i="15"/>
  <c r="AH43" i="9"/>
  <c r="AJ42" i="15"/>
  <c r="AK43" i="15" s="1"/>
  <c r="AH42" i="15"/>
  <c r="AF42" i="15"/>
  <c r="AH41" i="9"/>
  <c r="AH32" i="9"/>
  <c r="AF32" i="15"/>
  <c r="AJ32" i="15"/>
  <c r="AK33" i="15" s="1"/>
  <c r="AH32" i="15"/>
  <c r="AH224" i="6"/>
  <c r="AF224" i="6"/>
  <c r="AH199" i="6"/>
  <c r="AH150" i="6"/>
  <c r="AH146" i="6"/>
  <c r="AH124" i="6"/>
  <c r="AF124" i="6"/>
  <c r="AH120" i="6"/>
  <c r="AF120" i="6"/>
  <c r="AH111" i="6"/>
  <c r="AH108" i="6"/>
  <c r="AF108" i="6"/>
  <c r="AH102" i="6"/>
  <c r="AH100" i="6"/>
  <c r="AH94" i="6"/>
  <c r="AF94" i="6"/>
  <c r="AH90" i="6"/>
  <c r="AF90" i="6"/>
  <c r="AH70" i="6"/>
  <c r="AF70" i="6"/>
  <c r="AH58" i="6"/>
  <c r="AH54" i="6"/>
  <c r="AH259" i="9"/>
  <c r="AH255" i="9"/>
  <c r="AH251" i="9"/>
  <c r="AF216" i="9"/>
  <c r="AH216" i="9"/>
  <c r="AF196" i="9"/>
  <c r="AH196" i="9"/>
  <c r="AF149" i="9"/>
  <c r="AH149" i="9"/>
  <c r="AF145" i="9"/>
  <c r="AH145" i="9"/>
  <c r="AH98" i="9"/>
  <c r="AF61" i="9"/>
  <c r="AH61" i="9"/>
  <c r="AH39" i="9"/>
  <c r="AH244" i="8"/>
  <c r="AH230" i="8"/>
  <c r="AN212" i="8"/>
  <c r="AH167" i="8"/>
  <c r="AF167" i="8"/>
  <c r="AH163" i="8"/>
  <c r="AF163" i="8"/>
  <c r="AH148" i="8"/>
  <c r="AH113" i="8"/>
  <c r="AH112" i="8"/>
  <c r="AF97" i="8"/>
  <c r="AH97" i="8"/>
  <c r="AH93" i="8"/>
  <c r="AH89" i="8"/>
  <c r="AF86" i="8"/>
  <c r="AH86" i="8"/>
  <c r="AH82" i="8"/>
  <c r="AF82" i="8"/>
  <c r="AH78" i="8"/>
  <c r="AF78" i="8"/>
  <c r="AH74" i="8"/>
  <c r="AF74" i="8"/>
  <c r="AH56" i="8"/>
  <c r="AF259" i="8"/>
  <c r="AH259" i="8"/>
  <c r="AJ259" i="15"/>
  <c r="AK260" i="15" s="1"/>
  <c r="AH259" i="15"/>
  <c r="AF259" i="15"/>
  <c r="AH257" i="15"/>
  <c r="AF255" i="8"/>
  <c r="AH255" i="8"/>
  <c r="AJ255" i="15"/>
  <c r="AK256" i="15" s="1"/>
  <c r="AH255" i="15"/>
  <c r="AF255" i="15"/>
  <c r="AH253" i="15"/>
  <c r="AF251" i="8"/>
  <c r="AH251" i="8"/>
  <c r="AJ251" i="15"/>
  <c r="AK252" i="15" s="1"/>
  <c r="AH251" i="15"/>
  <c r="AF251" i="15"/>
  <c r="AF244" i="15"/>
  <c r="AJ244" i="15"/>
  <c r="AK245" i="15" s="1"/>
  <c r="AH244" i="15"/>
  <c r="AH232" i="9"/>
  <c r="AF232" i="9"/>
  <c r="AF232" i="15"/>
  <c r="AJ232" i="15"/>
  <c r="AK233" i="15" s="1"/>
  <c r="AH232" i="15"/>
  <c r="AH228" i="8"/>
  <c r="AF228" i="15"/>
  <c r="AH228" i="15"/>
  <c r="AJ228" i="15"/>
  <c r="AH224" i="9"/>
  <c r="AF215" i="8"/>
  <c r="AH215" i="8"/>
  <c r="AJ214" i="15"/>
  <c r="AK215" i="15" s="1"/>
  <c r="AH214" i="15"/>
  <c r="AF214" i="15"/>
  <c r="AF213" i="8"/>
  <c r="AH213" i="8"/>
  <c r="AF199" i="15"/>
  <c r="AJ199" i="15"/>
  <c r="AH199" i="15"/>
  <c r="AF174" i="8"/>
  <c r="AH174" i="8"/>
  <c r="AH174" i="15"/>
  <c r="AH167" i="15"/>
  <c r="AF166" i="9"/>
  <c r="AH166" i="9"/>
  <c r="AJ165" i="15"/>
  <c r="AK166" i="15" s="1"/>
  <c r="AH165" i="15"/>
  <c r="AF165" i="15"/>
  <c r="AH164" i="9"/>
  <c r="AH163" i="15"/>
  <c r="AF162" i="9"/>
  <c r="AH162" i="9"/>
  <c r="AH149" i="8"/>
  <c r="AJ149" i="15"/>
  <c r="AK150" i="15" s="1"/>
  <c r="AH149" i="15"/>
  <c r="AF149" i="15"/>
  <c r="AJ148" i="15"/>
  <c r="AH148" i="15"/>
  <c r="AF148" i="15"/>
  <c r="AH147" i="8"/>
  <c r="AF147" i="15"/>
  <c r="AH147" i="15"/>
  <c r="AJ147" i="15"/>
  <c r="AK148" i="15" s="1"/>
  <c r="AF146" i="15"/>
  <c r="AH146" i="15"/>
  <c r="AJ146" i="15"/>
  <c r="AH145" i="8"/>
  <c r="AF145" i="15"/>
  <c r="AH145" i="15"/>
  <c r="AJ145" i="15"/>
  <c r="AH127" i="9"/>
  <c r="AH127" i="15"/>
  <c r="AJ126" i="15"/>
  <c r="AK127" i="15" s="1"/>
  <c r="AH126" i="15"/>
  <c r="AF126" i="15"/>
  <c r="AH125" i="8"/>
  <c r="AH124" i="9"/>
  <c r="AH124" i="15"/>
  <c r="AH123" i="8"/>
  <c r="AF123" i="15"/>
  <c r="AH123" i="15"/>
  <c r="AJ123" i="15"/>
  <c r="AK124" i="15" s="1"/>
  <c r="AH122" i="9"/>
  <c r="AF122" i="9"/>
  <c r="AH122" i="15"/>
  <c r="AH121" i="8"/>
  <c r="AH120" i="9"/>
  <c r="AH120" i="15"/>
  <c r="AH119" i="8"/>
  <c r="AF116" i="9"/>
  <c r="AH116" i="9"/>
  <c r="AF116" i="15"/>
  <c r="AJ116" i="15"/>
  <c r="AK117" i="15" s="1"/>
  <c r="AH116" i="15"/>
  <c r="AJ113" i="15"/>
  <c r="AK114" i="15" s="1"/>
  <c r="AH113" i="15"/>
  <c r="AF113" i="15"/>
  <c r="AH112" i="9"/>
  <c r="AH112" i="15"/>
  <c r="AH111" i="8"/>
  <c r="AF110" i="9"/>
  <c r="AH110" i="9"/>
  <c r="AJ110" i="15"/>
  <c r="AK111" i="15" s="1"/>
  <c r="AH110" i="15"/>
  <c r="AF110" i="15"/>
  <c r="AH109" i="8"/>
  <c r="AH108" i="9"/>
  <c r="AH108" i="15"/>
  <c r="AH103" i="15"/>
  <c r="AH100" i="9"/>
  <c r="AH100" i="15"/>
  <c r="AH99" i="15"/>
  <c r="AJ97" i="15"/>
  <c r="AK98" i="15" s="1"/>
  <c r="AH97" i="15"/>
  <c r="AF95" i="15"/>
  <c r="AH95" i="15"/>
  <c r="AH94" i="8"/>
  <c r="AH94" i="15"/>
  <c r="AF93" i="15"/>
  <c r="AH93" i="15"/>
  <c r="AH92" i="8"/>
  <c r="AH92" i="15"/>
  <c r="AF91" i="15"/>
  <c r="AH91" i="15"/>
  <c r="AH90" i="8"/>
  <c r="AH90" i="15"/>
  <c r="AF89" i="15"/>
  <c r="AH89" i="15"/>
  <c r="AH88" i="8"/>
  <c r="AH88" i="15"/>
  <c r="AH87" i="15"/>
  <c r="AH86" i="9"/>
  <c r="AF86" i="9"/>
  <c r="AH83" i="9"/>
  <c r="AH83" i="15"/>
  <c r="AH81" i="9"/>
  <c r="AH81" i="15"/>
  <c r="AH79" i="9"/>
  <c r="AH79" i="15"/>
  <c r="AF77" i="9"/>
  <c r="AH77" i="9"/>
  <c r="AJ77" i="15"/>
  <c r="AK78" i="15" s="1"/>
  <c r="AH77" i="15"/>
  <c r="AF77" i="15"/>
  <c r="AH75" i="9"/>
  <c r="AH75" i="15"/>
  <c r="AF73" i="9"/>
  <c r="AH73" i="9"/>
  <c r="AJ73" i="15"/>
  <c r="AK74" i="15" s="1"/>
  <c r="AH73" i="15"/>
  <c r="AF73" i="15"/>
  <c r="AH71" i="9"/>
  <c r="AH71" i="15"/>
  <c r="AH69" i="9"/>
  <c r="AH69" i="15"/>
  <c r="AH68" i="15"/>
  <c r="AF67" i="9"/>
  <c r="AH67" i="9"/>
  <c r="AF67" i="15"/>
  <c r="AH67" i="15"/>
  <c r="AJ67" i="15"/>
  <c r="AK68" i="15" s="1"/>
  <c r="AF66" i="15"/>
  <c r="AH66" i="15"/>
  <c r="AJ66" i="15"/>
  <c r="AK67" i="15" s="1"/>
  <c r="AJ64" i="15"/>
  <c r="AK65" i="15" s="1"/>
  <c r="AH64" i="15"/>
  <c r="AF64" i="15"/>
  <c r="AF63" i="8"/>
  <c r="AH63" i="8"/>
  <c r="AH62" i="8"/>
  <c r="AH59" i="8"/>
  <c r="AF59" i="15"/>
  <c r="AH59" i="15"/>
  <c r="AJ59" i="15"/>
  <c r="AH58" i="9"/>
  <c r="AF58" i="9"/>
  <c r="AH57" i="8"/>
  <c r="AF57" i="15"/>
  <c r="AH57" i="15"/>
  <c r="AJ57" i="15"/>
  <c r="AH56" i="9"/>
  <c r="AF56" i="9"/>
  <c r="AH55" i="8"/>
  <c r="AF55" i="15"/>
  <c r="AH55" i="15"/>
  <c r="AJ55" i="15"/>
  <c r="AH54" i="9"/>
  <c r="AF54" i="9"/>
  <c r="AJ46" i="15"/>
  <c r="AK47" i="15" s="1"/>
  <c r="AH46" i="15"/>
  <c r="AF46" i="15"/>
  <c r="AJ45" i="15"/>
  <c r="AK46" i="15" s="1"/>
  <c r="AH45" i="15"/>
  <c r="AF45" i="15"/>
  <c r="AF38" i="8"/>
  <c r="AH38" i="8"/>
  <c r="AH38" i="15"/>
  <c r="AH36" i="6"/>
  <c r="AF36" i="6"/>
  <c r="AF36" i="9"/>
  <c r="AH36" i="9"/>
  <c r="AH36" i="8"/>
  <c r="AJ36" i="15"/>
  <c r="AK37" i="15" s="1"/>
  <c r="AH36" i="15"/>
  <c r="AH34" i="6"/>
  <c r="AF34" i="6"/>
  <c r="AH34" i="8"/>
  <c r="AH31" i="6"/>
  <c r="AH31" i="9"/>
  <c r="AF31" i="15"/>
  <c r="AJ31" i="15"/>
  <c r="AK32" i="15" s="1"/>
  <c r="AH31" i="15"/>
  <c r="AH30" i="8"/>
  <c r="AJ30" i="15"/>
  <c r="AK31" i="15" s="1"/>
  <c r="AH30" i="15"/>
  <c r="AF30" i="15"/>
  <c r="AF26" i="5"/>
  <c r="AH26" i="5"/>
  <c r="AJ26" i="5"/>
  <c r="AH29" i="9"/>
  <c r="AF29" i="9"/>
  <c r="AH29" i="15"/>
  <c r="AH28" i="8"/>
  <c r="AH28" i="15"/>
  <c r="AH27" i="8"/>
  <c r="AH26" i="9"/>
  <c r="AF26" i="9"/>
  <c r="AH24" i="8"/>
  <c r="AH24" i="15"/>
  <c r="AH22" i="8"/>
  <c r="AH22" i="9"/>
  <c r="AF22" i="9"/>
  <c r="AH19" i="6"/>
  <c r="AF19" i="6"/>
  <c r="AF19" i="9"/>
  <c r="AH19" i="9"/>
  <c r="AH19" i="15"/>
  <c r="AH16" i="8"/>
  <c r="AF16" i="8"/>
  <c r="AH16" i="15"/>
  <c r="AD263" i="6"/>
  <c r="U263" i="6"/>
  <c r="AF20" i="5"/>
  <c r="AJ20" i="5"/>
  <c r="AH20" i="5"/>
  <c r="AD260" i="5"/>
  <c r="H260" i="5"/>
  <c r="H262" i="5" s="1"/>
  <c r="N262" i="5" s="1"/>
  <c r="AN156" i="3"/>
  <c r="AH37" i="8"/>
  <c r="AF37" i="15"/>
  <c r="AH37" i="15"/>
  <c r="AH25" i="9"/>
  <c r="AF25" i="9"/>
  <c r="AH25" i="15"/>
  <c r="AF23" i="8"/>
  <c r="AH23" i="8"/>
  <c r="AH20" i="8"/>
  <c r="AH17" i="6"/>
  <c r="AH17" i="9"/>
  <c r="AO17" i="3"/>
  <c r="AO16" i="6"/>
  <c r="AO17" i="5"/>
  <c r="BM186" i="11"/>
  <c r="BN186" i="11" s="1"/>
  <c r="BM175" i="11"/>
  <c r="BN175" i="11" s="1"/>
  <c r="BM173" i="11"/>
  <c r="BN173" i="11" s="1"/>
  <c r="BM169" i="11"/>
  <c r="BN169" i="11" s="1"/>
  <c r="CE166" i="11"/>
  <c r="CF166" i="11" s="1"/>
  <c r="CE165" i="11"/>
  <c r="CF165" i="11" s="1"/>
  <c r="CE164" i="11"/>
  <c r="CF164" i="11" s="1"/>
  <c r="CE163" i="11"/>
  <c r="CF163" i="11" s="1"/>
  <c r="CE153" i="11"/>
  <c r="CF153" i="11" s="1"/>
  <c r="CE152" i="11"/>
  <c r="CF152" i="11" s="1"/>
  <c r="CE151" i="11"/>
  <c r="CF151" i="11" s="1"/>
  <c r="CE146" i="11"/>
  <c r="CF146" i="11" s="1"/>
  <c r="CE145" i="11"/>
  <c r="CF145" i="11" s="1"/>
  <c r="CE144" i="11"/>
  <c r="CF144" i="11" s="1"/>
  <c r="CE142" i="11"/>
  <c r="CF142" i="11" s="1"/>
  <c r="CE141" i="11"/>
  <c r="CF141" i="11" s="1"/>
  <c r="CE140" i="11"/>
  <c r="CF140" i="11" s="1"/>
  <c r="CE139" i="11"/>
  <c r="CF139" i="11" s="1"/>
  <c r="CE138" i="11"/>
  <c r="CF138" i="11" s="1"/>
  <c r="BM134" i="11"/>
  <c r="BN134" i="11" s="1"/>
  <c r="BM121" i="11"/>
  <c r="BN121" i="11" s="1"/>
  <c r="BM120" i="11"/>
  <c r="BN120" i="11" s="1"/>
  <c r="BM110" i="11"/>
  <c r="BN110" i="11" s="1"/>
  <c r="BM106" i="11"/>
  <c r="BN106" i="11" s="1"/>
  <c r="BM104" i="11"/>
  <c r="BN104" i="11" s="1"/>
  <c r="BM102" i="11"/>
  <c r="BN102" i="11" s="1"/>
  <c r="BM101" i="11"/>
  <c r="BN101" i="11" s="1"/>
  <c r="BM99" i="11"/>
  <c r="BN99" i="11" s="1"/>
  <c r="AU183" i="11"/>
  <c r="AW183" i="11" s="1"/>
  <c r="AU182" i="11"/>
  <c r="AW182" i="11" s="1"/>
  <c r="AU181" i="11"/>
  <c r="AW181" i="11" s="1"/>
  <c r="AU180" i="11"/>
  <c r="AW180" i="11" s="1"/>
  <c r="AU179" i="11"/>
  <c r="AW179" i="11" s="1"/>
  <c r="AU178" i="11"/>
  <c r="AW178" i="11" s="1"/>
  <c r="AU136" i="11"/>
  <c r="AW136" i="11" s="1"/>
  <c r="AU133" i="11"/>
  <c r="AW133" i="11" s="1"/>
  <c r="AU117" i="11"/>
  <c r="AW117" i="11" s="1"/>
  <c r="AU116" i="11"/>
  <c r="AW116" i="11" s="1"/>
  <c r="AU115" i="11"/>
  <c r="AW115" i="11" s="1"/>
  <c r="BM93" i="11"/>
  <c r="BN93" i="11" s="1"/>
  <c r="BM69" i="11"/>
  <c r="BN69" i="11" s="1"/>
  <c r="CE68" i="11"/>
  <c r="CF68" i="11" s="1"/>
  <c r="CE67" i="11"/>
  <c r="CF67" i="11" s="1"/>
  <c r="CE66" i="11"/>
  <c r="CF66" i="11" s="1"/>
  <c r="CE65" i="11"/>
  <c r="CF65" i="11" s="1"/>
  <c r="CE64" i="11"/>
  <c r="CF64" i="11" s="1"/>
  <c r="CE63" i="11"/>
  <c r="CF63" i="11" s="1"/>
  <c r="CE62" i="11"/>
  <c r="CF62" i="11" s="1"/>
  <c r="CE61" i="11"/>
  <c r="CF61" i="11" s="1"/>
  <c r="CE60" i="11"/>
  <c r="CF60" i="11" s="1"/>
  <c r="CE54" i="11"/>
  <c r="CF54" i="11" s="1"/>
  <c r="CE51" i="11"/>
  <c r="CF51" i="11" s="1"/>
  <c r="CE50" i="11"/>
  <c r="CF50" i="11" s="1"/>
  <c r="CE49" i="11"/>
  <c r="CF49" i="11" s="1"/>
  <c r="CE48" i="11"/>
  <c r="CF48" i="11" s="1"/>
  <c r="CE46" i="11"/>
  <c r="CF46" i="11" s="1"/>
  <c r="CE45" i="11"/>
  <c r="CF45" i="11" s="1"/>
  <c r="CE44" i="11"/>
  <c r="CF44" i="11" s="1"/>
  <c r="CE43" i="11"/>
  <c r="CF43" i="11" s="1"/>
  <c r="CE42" i="11"/>
  <c r="CF42" i="11" s="1"/>
  <c r="CE41" i="11"/>
  <c r="CF41" i="11" s="1"/>
  <c r="BM20" i="11"/>
  <c r="BN20" i="11" s="1"/>
  <c r="BM14" i="11"/>
  <c r="BN14" i="11" s="1"/>
  <c r="BM12" i="11"/>
  <c r="BN12" i="11" s="1"/>
  <c r="BM9" i="11"/>
  <c r="BN9" i="11" s="1"/>
  <c r="BM6" i="11"/>
  <c r="BN6" i="11" s="1"/>
  <c r="AH5" i="11"/>
  <c r="AH207" i="11" s="1"/>
  <c r="AE207" i="11"/>
  <c r="K5" i="11"/>
  <c r="K207" i="11" s="1"/>
  <c r="E223" i="11"/>
  <c r="I272" i="22"/>
  <c r="F262" i="8"/>
  <c r="AF262" i="8" s="1"/>
  <c r="CF260" i="7"/>
  <c r="I272" i="21"/>
  <c r="CD260" i="7"/>
  <c r="F262" i="3"/>
  <c r="W262" i="10"/>
  <c r="I272" i="17"/>
  <c r="F262" i="10"/>
  <c r="Y261" i="3"/>
  <c r="CE259" i="7"/>
  <c r="AV259" i="7"/>
  <c r="I271" i="16"/>
  <c r="F261" i="6"/>
  <c r="AF261" i="6" s="1"/>
  <c r="BN258" i="7"/>
  <c r="I270" i="20"/>
  <c r="F257" i="5"/>
  <c r="BL258" i="7"/>
  <c r="I270" i="19"/>
  <c r="F260" i="15"/>
  <c r="AJ260" i="15" s="1"/>
  <c r="AU258" i="7"/>
  <c r="AW258" i="7" s="1"/>
  <c r="K258" i="7"/>
  <c r="Y260" i="6"/>
  <c r="AK261" i="6" s="1"/>
  <c r="BN257" i="7"/>
  <c r="I269" i="20"/>
  <c r="F256" i="5"/>
  <c r="I269" i="19"/>
  <c r="F259" i="15"/>
  <c r="AU257" i="7"/>
  <c r="I269" i="18"/>
  <c r="F259" i="9"/>
  <c r="AF259" i="9" s="1"/>
  <c r="W259" i="6"/>
  <c r="I268" i="24"/>
  <c r="F258" i="14"/>
  <c r="BN256" i="7"/>
  <c r="I268" i="20"/>
  <c r="F255" i="5"/>
  <c r="BL256" i="7"/>
  <c r="I268" i="19"/>
  <c r="F258" i="15"/>
  <c r="AJ258" i="15" s="1"/>
  <c r="AU256" i="7"/>
  <c r="K256" i="7"/>
  <c r="Y258" i="6"/>
  <c r="AK259" i="6" s="1"/>
  <c r="BN255" i="7"/>
  <c r="I267" i="20"/>
  <c r="F254" i="5"/>
  <c r="I267" i="19"/>
  <c r="F257" i="15"/>
  <c r="AJ257" i="15" s="1"/>
  <c r="AU255" i="7"/>
  <c r="I267" i="18"/>
  <c r="F257" i="9"/>
  <c r="AF257" i="9" s="1"/>
  <c r="W257" i="6"/>
  <c r="I266" i="24"/>
  <c r="F256" i="14"/>
  <c r="BN254" i="7"/>
  <c r="I266" i="20"/>
  <c r="F253" i="5"/>
  <c r="BL254" i="7"/>
  <c r="I266" i="19"/>
  <c r="F256" i="15"/>
  <c r="AJ256" i="15" s="1"/>
  <c r="AU254" i="7"/>
  <c r="AW254" i="7" s="1"/>
  <c r="K254" i="7"/>
  <c r="Y256" i="6"/>
  <c r="AK257" i="6" s="1"/>
  <c r="BN253" i="7"/>
  <c r="I265" i="20"/>
  <c r="F252" i="5"/>
  <c r="I265" i="19"/>
  <c r="F255" i="15"/>
  <c r="AU253" i="7"/>
  <c r="AW253" i="7" s="1"/>
  <c r="I265" i="18"/>
  <c r="F255" i="9"/>
  <c r="AF255" i="9" s="1"/>
  <c r="W255" i="6"/>
  <c r="I264" i="24"/>
  <c r="F254" i="14"/>
  <c r="BN252" i="7"/>
  <c r="I264" i="20"/>
  <c r="F251" i="5"/>
  <c r="BL252" i="7"/>
  <c r="I264" i="19"/>
  <c r="F254" i="15"/>
  <c r="AJ254" i="15" s="1"/>
  <c r="AU252" i="7"/>
  <c r="K252" i="7"/>
  <c r="BN251" i="7"/>
  <c r="I263" i="20"/>
  <c r="F250" i="5"/>
  <c r="I263" i="19"/>
  <c r="F253" i="15"/>
  <c r="AJ253" i="15" s="1"/>
  <c r="AU251" i="7"/>
  <c r="I263" i="18"/>
  <c r="F253" i="9"/>
  <c r="AF253" i="9" s="1"/>
  <c r="W253" i="6"/>
  <c r="I262" i="24"/>
  <c r="F252" i="14"/>
  <c r="BN250" i="7"/>
  <c r="I262" i="20"/>
  <c r="F249" i="5"/>
  <c r="BL250" i="7"/>
  <c r="I262" i="19"/>
  <c r="F252" i="15"/>
  <c r="AJ252" i="15" s="1"/>
  <c r="AU250" i="7"/>
  <c r="AW250" i="7" s="1"/>
  <c r="K250" i="7"/>
  <c r="Y252" i="6"/>
  <c r="AK253" i="6" s="1"/>
  <c r="BN249" i="7"/>
  <c r="I261" i="20"/>
  <c r="F248" i="5"/>
  <c r="I261" i="19"/>
  <c r="F251" i="15"/>
  <c r="I261" i="18"/>
  <c r="F251" i="9"/>
  <c r="AF251" i="9" s="1"/>
  <c r="W251" i="6"/>
  <c r="CE248" i="7"/>
  <c r="W250" i="10"/>
  <c r="I260" i="17"/>
  <c r="F250" i="10"/>
  <c r="DK247" i="7"/>
  <c r="I259" i="22"/>
  <c r="F249" i="8"/>
  <c r="AF249" i="8" s="1"/>
  <c r="Y249" i="3"/>
  <c r="CE247" i="7"/>
  <c r="V247" i="7"/>
  <c r="I259" i="17"/>
  <c r="F249" i="10"/>
  <c r="CF246" i="7"/>
  <c r="I258" i="21"/>
  <c r="CD246" i="7"/>
  <c r="F248" i="3"/>
  <c r="EG244" i="7"/>
  <c r="I256" i="24"/>
  <c r="F246" i="14"/>
  <c r="I256" i="20"/>
  <c r="F243" i="5"/>
  <c r="BM244" i="7"/>
  <c r="AV244" i="7"/>
  <c r="Y246" i="15"/>
  <c r="I256" i="16"/>
  <c r="F246" i="6"/>
  <c r="AF246" i="6" s="1"/>
  <c r="EG242" i="7"/>
  <c r="I254" i="24"/>
  <c r="F244" i="14"/>
  <c r="BM242" i="7"/>
  <c r="AV242" i="7"/>
  <c r="AH242" i="7"/>
  <c r="W244" i="6"/>
  <c r="I254" i="16"/>
  <c r="F244" i="6"/>
  <c r="AF244" i="6" s="1"/>
  <c r="BM241" i="7"/>
  <c r="AV241" i="7"/>
  <c r="AH241" i="7"/>
  <c r="I253" i="18"/>
  <c r="F243" i="9"/>
  <c r="AF243" i="9" s="1"/>
  <c r="W243" i="6"/>
  <c r="DK239" i="7"/>
  <c r="I251" i="22"/>
  <c r="F241" i="8"/>
  <c r="AF241" i="8" s="1"/>
  <c r="CE239" i="7"/>
  <c r="W241" i="10"/>
  <c r="I250" i="22"/>
  <c r="F240" i="8"/>
  <c r="AF240" i="8" s="1"/>
  <c r="CF238" i="7"/>
  <c r="I250" i="21"/>
  <c r="CD238" i="7"/>
  <c r="F240" i="3"/>
  <c r="W240" i="10"/>
  <c r="I250" i="17"/>
  <c r="F240" i="10"/>
  <c r="DK237" i="7"/>
  <c r="I249" i="22"/>
  <c r="F239" i="8"/>
  <c r="AF239" i="8" s="1"/>
  <c r="CE237" i="7"/>
  <c r="V237" i="7"/>
  <c r="I249" i="17"/>
  <c r="F239" i="10"/>
  <c r="CF236" i="7"/>
  <c r="I248" i="21"/>
  <c r="CD236" i="7"/>
  <c r="F238" i="3"/>
  <c r="DK235" i="7"/>
  <c r="I247" i="22"/>
  <c r="F237" i="8"/>
  <c r="AF237" i="8" s="1"/>
  <c r="Y237" i="3"/>
  <c r="CE235" i="7"/>
  <c r="V235" i="7"/>
  <c r="CF234" i="7"/>
  <c r="I246" i="21"/>
  <c r="CD234" i="7"/>
  <c r="F236" i="3"/>
  <c r="DK233" i="7"/>
  <c r="I245" i="22"/>
  <c r="F235" i="8"/>
  <c r="AF235" i="8" s="1"/>
  <c r="Y235" i="3"/>
  <c r="CE233" i="7"/>
  <c r="V233" i="7"/>
  <c r="I245" i="17"/>
  <c r="F235" i="10"/>
  <c r="I244" i="22"/>
  <c r="F234" i="8"/>
  <c r="AF234" i="8" s="1"/>
  <c r="CF232" i="7"/>
  <c r="I244" i="21"/>
  <c r="CD232" i="7"/>
  <c r="F234" i="3"/>
  <c r="EG230" i="7"/>
  <c r="I242" i="24"/>
  <c r="F232" i="14"/>
  <c r="AH229" i="5"/>
  <c r="BM230" i="7"/>
  <c r="AV230" i="7"/>
  <c r="I242" i="16"/>
  <c r="F232" i="6"/>
  <c r="AF232" i="6" s="1"/>
  <c r="BM229" i="7"/>
  <c r="AV229" i="7"/>
  <c r="V231" i="15" s="1"/>
  <c r="W231" i="15" s="1"/>
  <c r="AH229" i="7"/>
  <c r="I241" i="18"/>
  <c r="F231" i="9"/>
  <c r="AF231" i="9" s="1"/>
  <c r="I241" i="16"/>
  <c r="F231" i="6"/>
  <c r="AF231" i="6" s="1"/>
  <c r="W231" i="6"/>
  <c r="EG228" i="7"/>
  <c r="I240" i="24"/>
  <c r="F230" i="14"/>
  <c r="BM228" i="7"/>
  <c r="AV228" i="7"/>
  <c r="W230" i="9"/>
  <c r="I240" i="16"/>
  <c r="F230" i="6"/>
  <c r="AF230" i="6" s="1"/>
  <c r="W229" i="14"/>
  <c r="BM227" i="7"/>
  <c r="AV227" i="7"/>
  <c r="AH227" i="7"/>
  <c r="Y229" i="9"/>
  <c r="AK230" i="9" s="1"/>
  <c r="I239" i="16"/>
  <c r="F229" i="6"/>
  <c r="AF229" i="6" s="1"/>
  <c r="W229" i="6"/>
  <c r="EG226" i="7"/>
  <c r="I238" i="24"/>
  <c r="F228" i="14"/>
  <c r="I238" i="20"/>
  <c r="F225" i="5"/>
  <c r="BM226" i="7"/>
  <c r="AV226" i="7"/>
  <c r="Y228" i="15"/>
  <c r="W228" i="9"/>
  <c r="W228" i="6"/>
  <c r="I238" i="16"/>
  <c r="F228" i="6"/>
  <c r="AF228" i="6" s="1"/>
  <c r="DK224" i="7"/>
  <c r="I236" i="22"/>
  <c r="F226" i="8"/>
  <c r="AF226" i="8" s="1"/>
  <c r="AH226" i="3"/>
  <c r="V224" i="7"/>
  <c r="BN222" i="7"/>
  <c r="I234" i="20"/>
  <c r="F221" i="5"/>
  <c r="I234" i="19"/>
  <c r="F224" i="15"/>
  <c r="AJ224" i="15" s="1"/>
  <c r="AU222" i="7"/>
  <c r="I234" i="18"/>
  <c r="F224" i="9"/>
  <c r="AF224" i="9" s="1"/>
  <c r="Y224" i="9"/>
  <c r="AK225" i="9" s="1"/>
  <c r="K222" i="7"/>
  <c r="Y224" i="6"/>
  <c r="AK225" i="6" s="1"/>
  <c r="I233" i="24"/>
  <c r="F223" i="14"/>
  <c r="BN221" i="7"/>
  <c r="I233" i="20"/>
  <c r="F220" i="5"/>
  <c r="BL221" i="7"/>
  <c r="I233" i="19"/>
  <c r="F223" i="15"/>
  <c r="AJ223" i="15" s="1"/>
  <c r="AU221" i="7"/>
  <c r="AW221" i="7" s="1"/>
  <c r="Y223" i="9"/>
  <c r="AK224" i="9" s="1"/>
  <c r="K221" i="7"/>
  <c r="I233" i="16"/>
  <c r="F223" i="6"/>
  <c r="AF223" i="6" s="1"/>
  <c r="BM219" i="7"/>
  <c r="AV219" i="7"/>
  <c r="AH219" i="7"/>
  <c r="I231" i="18"/>
  <c r="F221" i="9"/>
  <c r="AF221" i="9" s="1"/>
  <c r="W221" i="6"/>
  <c r="EG218" i="7"/>
  <c r="I230" i="24"/>
  <c r="F220" i="14"/>
  <c r="BM218" i="7"/>
  <c r="AV218" i="7"/>
  <c r="AH218" i="7"/>
  <c r="I230" i="16"/>
  <c r="F220" i="6"/>
  <c r="AF220" i="6" s="1"/>
  <c r="W220" i="6"/>
  <c r="EG217" i="7"/>
  <c r="I229" i="24"/>
  <c r="F219" i="14"/>
  <c r="Y216" i="5"/>
  <c r="BM217" i="7"/>
  <c r="AV217" i="7"/>
  <c r="AH217" i="7"/>
  <c r="I229" i="18"/>
  <c r="F219" i="9"/>
  <c r="AF219" i="9" s="1"/>
  <c r="W219" i="6"/>
  <c r="EG216" i="7"/>
  <c r="I228" i="24"/>
  <c r="F218" i="14"/>
  <c r="BM216" i="7"/>
  <c r="AV216" i="7"/>
  <c r="AH216" i="7"/>
  <c r="I228" i="16"/>
  <c r="F218" i="6"/>
  <c r="AF218" i="6" s="1"/>
  <c r="W218" i="6"/>
  <c r="EG215" i="7"/>
  <c r="I227" i="24"/>
  <c r="F217" i="14"/>
  <c r="Y214" i="5"/>
  <c r="AH214" i="5"/>
  <c r="BM215" i="7"/>
  <c r="AV215" i="7"/>
  <c r="AH215" i="7"/>
  <c r="I227" i="18"/>
  <c r="F217" i="9"/>
  <c r="AF217" i="9" s="1"/>
  <c r="W217" i="6"/>
  <c r="EG214" i="7"/>
  <c r="I226" i="24"/>
  <c r="F216" i="14"/>
  <c r="BM214" i="7"/>
  <c r="AV214" i="7"/>
  <c r="AH214" i="7"/>
  <c r="I226" i="16"/>
  <c r="F216" i="6"/>
  <c r="AF216" i="6" s="1"/>
  <c r="W216" i="6"/>
  <c r="EG213" i="7"/>
  <c r="I225" i="24"/>
  <c r="F215" i="14"/>
  <c r="I225" i="20"/>
  <c r="F212" i="5"/>
  <c r="BM213" i="7"/>
  <c r="AV213" i="7"/>
  <c r="W215" i="9"/>
  <c r="I225" i="16"/>
  <c r="F215" i="6"/>
  <c r="AF215" i="6" s="1"/>
  <c r="W214" i="14"/>
  <c r="AH211" i="5"/>
  <c r="BM212" i="7"/>
  <c r="AW212" i="7"/>
  <c r="AH212" i="7"/>
  <c r="W214" i="6"/>
  <c r="I224" i="16"/>
  <c r="F214" i="6"/>
  <c r="AF214" i="6" s="1"/>
  <c r="W213" i="14"/>
  <c r="AH210" i="5"/>
  <c r="BM211" i="7"/>
  <c r="AW211" i="7"/>
  <c r="W213" i="9"/>
  <c r="W213" i="6"/>
  <c r="I223" i="16"/>
  <c r="F213" i="6"/>
  <c r="AF213" i="6" s="1"/>
  <c r="W212" i="14"/>
  <c r="AH209" i="5"/>
  <c r="BM210" i="7"/>
  <c r="AV210" i="7"/>
  <c r="Y212" i="15"/>
  <c r="AH210" i="7"/>
  <c r="W212" i="6"/>
  <c r="I222" i="16"/>
  <c r="F212" i="6"/>
  <c r="AF212" i="6" s="1"/>
  <c r="W211" i="14"/>
  <c r="BM209" i="7"/>
  <c r="AV209" i="7"/>
  <c r="Y211" i="15"/>
  <c r="AH209" i="7"/>
  <c r="I221" i="18"/>
  <c r="F211" i="9"/>
  <c r="AF211" i="9" s="1"/>
  <c r="W211" i="6"/>
  <c r="DK207" i="7"/>
  <c r="Y209" i="3"/>
  <c r="CE207" i="7"/>
  <c r="W209" i="10"/>
  <c r="I218" i="22"/>
  <c r="F208" i="8"/>
  <c r="AF208" i="8" s="1"/>
  <c r="CF206" i="7"/>
  <c r="I218" i="21"/>
  <c r="CD206" i="7"/>
  <c r="F208" i="3"/>
  <c r="W208" i="10"/>
  <c r="I218" i="17"/>
  <c r="F208" i="10"/>
  <c r="DK205" i="7"/>
  <c r="Y207" i="3"/>
  <c r="CE205" i="7"/>
  <c r="V205" i="7"/>
  <c r="I217" i="17"/>
  <c r="F207" i="10"/>
  <c r="CF204" i="7"/>
  <c r="I216" i="21"/>
  <c r="CD204" i="7"/>
  <c r="F206" i="3"/>
  <c r="I216" i="17"/>
  <c r="F206" i="10"/>
  <c r="AH205" i="3"/>
  <c r="CE203" i="7"/>
  <c r="W205" i="10"/>
  <c r="I214" i="22"/>
  <c r="F204" i="8"/>
  <c r="AF204" i="8" s="1"/>
  <c r="CF202" i="7"/>
  <c r="I214" i="21"/>
  <c r="CD202" i="7"/>
  <c r="F204" i="3"/>
  <c r="I214" i="17"/>
  <c r="F204" i="10"/>
  <c r="Y203" i="3"/>
  <c r="CE201" i="7"/>
  <c r="W203" i="10"/>
  <c r="I212" i="22"/>
  <c r="F202" i="8"/>
  <c r="AF202" i="8" s="1"/>
  <c r="CF200" i="7"/>
  <c r="I212" i="21"/>
  <c r="CD200" i="7"/>
  <c r="F202" i="3"/>
  <c r="I212" i="17"/>
  <c r="F202" i="10"/>
  <c r="BM198" i="7"/>
  <c r="AW198" i="7"/>
  <c r="AH198" i="7"/>
  <c r="I210" i="18"/>
  <c r="F200" i="9"/>
  <c r="AF200" i="9" s="1"/>
  <c r="W200" i="6"/>
  <c r="EG197" i="7"/>
  <c r="I209" i="24"/>
  <c r="F199" i="14"/>
  <c r="BM197" i="7"/>
  <c r="AV197" i="7"/>
  <c r="Y199" i="15"/>
  <c r="W199" i="9"/>
  <c r="W199" i="6"/>
  <c r="I209" i="16"/>
  <c r="F199" i="6"/>
  <c r="AF199" i="6" s="1"/>
  <c r="W198" i="14"/>
  <c r="BM196" i="7"/>
  <c r="AV196" i="7"/>
  <c r="Y198" i="15"/>
  <c r="AH196" i="7"/>
  <c r="I208" i="18"/>
  <c r="F198" i="9"/>
  <c r="AF198" i="9" s="1"/>
  <c r="W198" i="6"/>
  <c r="EG193" i="7"/>
  <c r="I205" i="24"/>
  <c r="F196" i="14"/>
  <c r="BM193" i="7"/>
  <c r="AV193" i="7"/>
  <c r="Y196" i="15"/>
  <c r="AH193" i="7"/>
  <c r="I205" i="16"/>
  <c r="F196" i="6"/>
  <c r="AF196" i="6" s="1"/>
  <c r="DK191" i="7"/>
  <c r="I203" i="22"/>
  <c r="F194" i="8"/>
  <c r="AF194" i="8" s="1"/>
  <c r="Y194" i="3"/>
  <c r="CE191" i="7"/>
  <c r="V191" i="7"/>
  <c r="I203" i="17"/>
  <c r="F194" i="10"/>
  <c r="CF190" i="7"/>
  <c r="I202" i="21"/>
  <c r="CD190" i="7"/>
  <c r="F193" i="3"/>
  <c r="I202" i="17"/>
  <c r="F193" i="10"/>
  <c r="Y192" i="3"/>
  <c r="CE189" i="7"/>
  <c r="V189" i="7"/>
  <c r="I201" i="17"/>
  <c r="F192" i="10"/>
  <c r="CF188" i="7"/>
  <c r="I200" i="21"/>
  <c r="CD188" i="7"/>
  <c r="F191" i="3"/>
  <c r="I200" i="17"/>
  <c r="F191" i="10"/>
  <c r="W191" i="10"/>
  <c r="Y190" i="3"/>
  <c r="CE187" i="7"/>
  <c r="V187" i="7"/>
  <c r="I199" i="17"/>
  <c r="F190" i="10"/>
  <c r="CF186" i="7"/>
  <c r="I198" i="21"/>
  <c r="CD186" i="7"/>
  <c r="F189" i="3"/>
  <c r="I198" i="17"/>
  <c r="F189" i="10"/>
  <c r="Y188" i="3"/>
  <c r="CE185" i="7"/>
  <c r="V185" i="7"/>
  <c r="I197" i="17"/>
  <c r="F188" i="10"/>
  <c r="CF184" i="7"/>
  <c r="I196" i="21"/>
  <c r="CD184" i="7"/>
  <c r="F187" i="3"/>
  <c r="I196" i="17"/>
  <c r="F187" i="10"/>
  <c r="W187" i="10"/>
  <c r="CE183" i="7"/>
  <c r="V183" i="7"/>
  <c r="CF182" i="7"/>
  <c r="I194" i="21"/>
  <c r="CD182" i="7"/>
  <c r="F185" i="3"/>
  <c r="I194" i="17"/>
  <c r="F185" i="10"/>
  <c r="W185" i="10"/>
  <c r="CE181" i="7"/>
  <c r="V181" i="7"/>
  <c r="CF180" i="7"/>
  <c r="I192" i="21"/>
  <c r="CD180" i="7"/>
  <c r="F183" i="3"/>
  <c r="I192" i="17"/>
  <c r="F183" i="10"/>
  <c r="W183" i="10"/>
  <c r="W182" i="8"/>
  <c r="CE179" i="7"/>
  <c r="W182" i="10"/>
  <c r="AH178" i="5"/>
  <c r="Y178" i="5"/>
  <c r="I190" i="17"/>
  <c r="F181" i="10"/>
  <c r="CE177" i="7"/>
  <c r="V177" i="7"/>
  <c r="I189" i="17"/>
  <c r="F180" i="10"/>
  <c r="CF176" i="7"/>
  <c r="I188" i="21"/>
  <c r="CD176" i="7"/>
  <c r="F179" i="3"/>
  <c r="W179" i="10"/>
  <c r="I188" i="17"/>
  <c r="F179" i="10"/>
  <c r="W178" i="14"/>
  <c r="Y175" i="5"/>
  <c r="AH175" i="5"/>
  <c r="BM175" i="7"/>
  <c r="V175" i="7"/>
  <c r="I187" i="17"/>
  <c r="F178" i="10"/>
  <c r="BN174" i="7"/>
  <c r="I186" i="20"/>
  <c r="BL174" i="7"/>
  <c r="F174" i="5"/>
  <c r="DK173" i="7"/>
  <c r="I185" i="22"/>
  <c r="F176" i="8"/>
  <c r="AF176" i="8" s="1"/>
  <c r="CE173" i="7"/>
  <c r="V173" i="7"/>
  <c r="I185" i="17"/>
  <c r="F176" i="10"/>
  <c r="AH171" i="5"/>
  <c r="Y171" i="5"/>
  <c r="I183" i="19"/>
  <c r="F174" i="15"/>
  <c r="AJ174" i="15" s="1"/>
  <c r="AU171" i="7"/>
  <c r="AW171" i="7" s="1"/>
  <c r="I183" i="18"/>
  <c r="F174" i="9"/>
  <c r="AF174" i="9" s="1"/>
  <c r="W174" i="6"/>
  <c r="CF169" i="7"/>
  <c r="I181" i="21"/>
  <c r="CD169" i="7"/>
  <c r="F172" i="3"/>
  <c r="DK168" i="7"/>
  <c r="I180" i="22"/>
  <c r="F171" i="8"/>
  <c r="AF171" i="8" s="1"/>
  <c r="CE168" i="7"/>
  <c r="V168" i="7"/>
  <c r="CF167" i="7"/>
  <c r="I179" i="21"/>
  <c r="CD167" i="7"/>
  <c r="F170" i="3"/>
  <c r="W170" i="10"/>
  <c r="I179" i="17"/>
  <c r="F170" i="10"/>
  <c r="DK166" i="7"/>
  <c r="I178" i="22"/>
  <c r="F169" i="8"/>
  <c r="AF169" i="8" s="1"/>
  <c r="CE166" i="7"/>
  <c r="V166" i="7"/>
  <c r="CF165" i="7"/>
  <c r="I177" i="21"/>
  <c r="CD165" i="7"/>
  <c r="F168" i="3"/>
  <c r="W168" i="10"/>
  <c r="I177" i="17"/>
  <c r="F168" i="10"/>
  <c r="AU203" i="11"/>
  <c r="AW203" i="11" s="1"/>
  <c r="AU202" i="11"/>
  <c r="AW202" i="11" s="1"/>
  <c r="AU201" i="11"/>
  <c r="AW201" i="11" s="1"/>
  <c r="AU200" i="11"/>
  <c r="AW200" i="11" s="1"/>
  <c r="AU199" i="11"/>
  <c r="AW199" i="11" s="1"/>
  <c r="AU198" i="11"/>
  <c r="AW198" i="11" s="1"/>
  <c r="AU197" i="11"/>
  <c r="AW197" i="11" s="1"/>
  <c r="AU196" i="11"/>
  <c r="AW196" i="11" s="1"/>
  <c r="AU171" i="11"/>
  <c r="AW171" i="11" s="1"/>
  <c r="CE137" i="11"/>
  <c r="CF137" i="11" s="1"/>
  <c r="AV99" i="11"/>
  <c r="AU98" i="11"/>
  <c r="AW98" i="11" s="1"/>
  <c r="AU97" i="11"/>
  <c r="AW97" i="11" s="1"/>
  <c r="AU94" i="11"/>
  <c r="AW94" i="11" s="1"/>
  <c r="AU90" i="11"/>
  <c r="AW90" i="11" s="1"/>
  <c r="AU89" i="11"/>
  <c r="AW89" i="11" s="1"/>
  <c r="AU88" i="11"/>
  <c r="AW88" i="11" s="1"/>
  <c r="AU87" i="11"/>
  <c r="AW87" i="11" s="1"/>
  <c r="AU86" i="11"/>
  <c r="AW86" i="11" s="1"/>
  <c r="AU72" i="11"/>
  <c r="AW72" i="11" s="1"/>
  <c r="AU35" i="11"/>
  <c r="AW35" i="11" s="1"/>
  <c r="AU34" i="11"/>
  <c r="AW34" i="11" s="1"/>
  <c r="AU28" i="11"/>
  <c r="AW28" i="11" s="1"/>
  <c r="AU27" i="11"/>
  <c r="AW27" i="11" s="1"/>
  <c r="AU26" i="11"/>
  <c r="AW26" i="11" s="1"/>
  <c r="AU25" i="11"/>
  <c r="AW25" i="11" s="1"/>
  <c r="DV207" i="11"/>
  <c r="DU207" i="11"/>
  <c r="V207" i="11"/>
  <c r="AU260" i="7"/>
  <c r="AV260" i="7"/>
  <c r="I272" i="18"/>
  <c r="F262" i="9"/>
  <c r="AF262" i="9" s="1"/>
  <c r="CE258" i="7"/>
  <c r="W259" i="10"/>
  <c r="I268" i="21"/>
  <c r="F258" i="3"/>
  <c r="I267" i="17"/>
  <c r="F257" i="10"/>
  <c r="I266" i="22"/>
  <c r="F256" i="8"/>
  <c r="AF256" i="8" s="1"/>
  <c r="CE254" i="7"/>
  <c r="W255" i="10"/>
  <c r="I264" i="21"/>
  <c r="F254" i="3"/>
  <c r="I263" i="17"/>
  <c r="F253" i="10"/>
  <c r="I262" i="22"/>
  <c r="F252" i="8"/>
  <c r="AF252" i="8" s="1"/>
  <c r="CE250" i="7"/>
  <c r="W251" i="10"/>
  <c r="I259" i="18"/>
  <c r="F249" i="9"/>
  <c r="AF249" i="9" s="1"/>
  <c r="AU246" i="7"/>
  <c r="AV246" i="7"/>
  <c r="I258" i="18"/>
  <c r="F248" i="9"/>
  <c r="AF248" i="9" s="1"/>
  <c r="I256" i="17"/>
  <c r="F246" i="10"/>
  <c r="W244" i="10"/>
  <c r="CE241" i="7"/>
  <c r="BM239" i="7"/>
  <c r="I251" i="16"/>
  <c r="F241" i="6"/>
  <c r="AF241" i="6" s="1"/>
  <c r="W240" i="14"/>
  <c r="AU238" i="7"/>
  <c r="AV238" i="7"/>
  <c r="AU236" i="7"/>
  <c r="AV236" i="7"/>
  <c r="I248" i="18"/>
  <c r="F238" i="9"/>
  <c r="AF238" i="9" s="1"/>
  <c r="AU235" i="7"/>
  <c r="AW235" i="7" s="1"/>
  <c r="AV235" i="7"/>
  <c r="V237" i="15" s="1"/>
  <c r="W237" i="15" s="1"/>
  <c r="I247" i="18"/>
  <c r="F237" i="9"/>
  <c r="AF237" i="9" s="1"/>
  <c r="AU234" i="7"/>
  <c r="AV234" i="7"/>
  <c r="I246" i="18"/>
  <c r="F236" i="9"/>
  <c r="AF236" i="9" s="1"/>
  <c r="AU233" i="7"/>
  <c r="AV233" i="7"/>
  <c r="I245" i="18"/>
  <c r="F235" i="9"/>
  <c r="AF235" i="9" s="1"/>
  <c r="AU232" i="7"/>
  <c r="AV232" i="7"/>
  <c r="I244" i="18"/>
  <c r="F234" i="9"/>
  <c r="AF234" i="9" s="1"/>
  <c r="W232" i="10"/>
  <c r="I241" i="22"/>
  <c r="F231" i="8"/>
  <c r="AF231" i="8" s="1"/>
  <c r="Y231" i="3"/>
  <c r="I241" i="21"/>
  <c r="F231" i="3"/>
  <c r="I240" i="17"/>
  <c r="F230" i="10"/>
  <c r="CE227" i="7"/>
  <c r="I238" i="17"/>
  <c r="F228" i="10"/>
  <c r="I236" i="19"/>
  <c r="F226" i="15"/>
  <c r="AF226" i="15" s="1"/>
  <c r="W224" i="10"/>
  <c r="I233" i="22"/>
  <c r="F223" i="8"/>
  <c r="AF223" i="8" s="1"/>
  <c r="CE221" i="7"/>
  <c r="Y221" i="3"/>
  <c r="I231" i="21"/>
  <c r="F221" i="3"/>
  <c r="CE218" i="7"/>
  <c r="Y219" i="3"/>
  <c r="I229" i="21"/>
  <c r="F219" i="3"/>
  <c r="CE216" i="7"/>
  <c r="Y217" i="3"/>
  <c r="I227" i="21"/>
  <c r="F217" i="3"/>
  <c r="CE214" i="7"/>
  <c r="W215" i="10"/>
  <c r="I224" i="22"/>
  <c r="F214" i="8"/>
  <c r="AF214" i="8" s="1"/>
  <c r="I224" i="17"/>
  <c r="F214" i="10"/>
  <c r="I223" i="17"/>
  <c r="F213" i="10"/>
  <c r="I222" i="22"/>
  <c r="F212" i="8"/>
  <c r="AF212" i="8" s="1"/>
  <c r="I222" i="17"/>
  <c r="F212" i="10"/>
  <c r="Y211" i="8"/>
  <c r="AK212" i="8" s="1"/>
  <c r="W211" i="8"/>
  <c r="I221" i="21"/>
  <c r="F211" i="3"/>
  <c r="BM207" i="7"/>
  <c r="I219" i="16"/>
  <c r="F209" i="6"/>
  <c r="AF209" i="6" s="1"/>
  <c r="AU206" i="7"/>
  <c r="AV206" i="7"/>
  <c r="W208" i="9"/>
  <c r="AU205" i="7"/>
  <c r="AV205" i="7"/>
  <c r="W207" i="9"/>
  <c r="I216" i="16"/>
  <c r="F206" i="6"/>
  <c r="AF206" i="6" s="1"/>
  <c r="W205" i="14"/>
  <c r="BM203" i="7"/>
  <c r="I215" i="16"/>
  <c r="F205" i="6"/>
  <c r="AF205" i="6" s="1"/>
  <c r="W204" i="14"/>
  <c r="BM202" i="7"/>
  <c r="I214" i="16"/>
  <c r="F204" i="6"/>
  <c r="AF204" i="6" s="1"/>
  <c r="BM201" i="7"/>
  <c r="I213" i="16"/>
  <c r="F203" i="6"/>
  <c r="AF203" i="6" s="1"/>
  <c r="BM200" i="7"/>
  <c r="I212" i="16"/>
  <c r="F202" i="6"/>
  <c r="AF202" i="6" s="1"/>
  <c r="I210" i="22"/>
  <c r="F200" i="8"/>
  <c r="AF200" i="8" s="1"/>
  <c r="Y200" i="3"/>
  <c r="I210" i="21"/>
  <c r="F200" i="3"/>
  <c r="W199" i="10"/>
  <c r="CE196" i="7"/>
  <c r="W196" i="10"/>
  <c r="I203" i="19"/>
  <c r="F194" i="15"/>
  <c r="AJ194" i="15" s="1"/>
  <c r="Y194" i="15"/>
  <c r="I203" i="18"/>
  <c r="F194" i="9"/>
  <c r="AF194" i="9" s="1"/>
  <c r="Y194" i="9"/>
  <c r="AK195" i="9" s="1"/>
  <c r="I202" i="20"/>
  <c r="F190" i="5"/>
  <c r="Y193" i="6"/>
  <c r="AK194" i="6" s="1"/>
  <c r="W193" i="6"/>
  <c r="I201" i="24"/>
  <c r="F192" i="14"/>
  <c r="I201" i="19"/>
  <c r="F192" i="15"/>
  <c r="AJ192" i="15" s="1"/>
  <c r="I201" i="18"/>
  <c r="F192" i="9"/>
  <c r="AF192" i="9" s="1"/>
  <c r="I200" i="20"/>
  <c r="F188" i="5"/>
  <c r="Y191" i="6"/>
  <c r="AK192" i="6" s="1"/>
  <c r="W191" i="6"/>
  <c r="I199" i="24"/>
  <c r="F190" i="14"/>
  <c r="I199" i="19"/>
  <c r="F190" i="15"/>
  <c r="AJ190" i="15" s="1"/>
  <c r="I199" i="18"/>
  <c r="F190" i="9"/>
  <c r="AF190" i="9" s="1"/>
  <c r="I198" i="20"/>
  <c r="F186" i="5"/>
  <c r="Y189" i="6"/>
  <c r="AK190" i="6" s="1"/>
  <c r="W189" i="6"/>
  <c r="I197" i="24"/>
  <c r="F188" i="14"/>
  <c r="I197" i="19"/>
  <c r="F188" i="15"/>
  <c r="AJ188" i="15" s="1"/>
  <c r="I197" i="18"/>
  <c r="F188" i="9"/>
  <c r="AF188" i="9" s="1"/>
  <c r="Y184" i="5"/>
  <c r="I196" i="20"/>
  <c r="F184" i="5"/>
  <c r="Y187" i="6"/>
  <c r="AK188" i="6" s="1"/>
  <c r="W187" i="6"/>
  <c r="I195" i="24"/>
  <c r="F186" i="14"/>
  <c r="I195" i="19"/>
  <c r="F186" i="15"/>
  <c r="AJ186" i="15" s="1"/>
  <c r="Y182" i="5"/>
  <c r="I194" i="20"/>
  <c r="F182" i="5"/>
  <c r="Y185" i="6"/>
  <c r="AK186" i="6" s="1"/>
  <c r="W185" i="6"/>
  <c r="I193" i="24"/>
  <c r="F184" i="14"/>
  <c r="I193" i="19"/>
  <c r="F184" i="15"/>
  <c r="AJ184" i="15" s="1"/>
  <c r="Y180" i="5"/>
  <c r="I192" i="20"/>
  <c r="F180" i="5"/>
  <c r="Y183" i="6"/>
  <c r="AK184" i="6" s="1"/>
  <c r="W183" i="6"/>
  <c r="I191" i="24"/>
  <c r="F182" i="14"/>
  <c r="Y179" i="5"/>
  <c r="AH179" i="5"/>
  <c r="I191" i="20"/>
  <c r="F179" i="5"/>
  <c r="W182" i="6"/>
  <c r="I190" i="24"/>
  <c r="F181" i="14"/>
  <c r="I190" i="16"/>
  <c r="F181" i="6"/>
  <c r="AF181" i="6" s="1"/>
  <c r="AU177" i="7"/>
  <c r="AW177" i="7" s="1"/>
  <c r="AV177" i="7"/>
  <c r="V180" i="15" s="1"/>
  <c r="W180" i="15" s="1"/>
  <c r="EG175" i="7"/>
  <c r="CE175" i="7"/>
  <c r="I187" i="19"/>
  <c r="F178" i="15"/>
  <c r="AJ178" i="15" s="1"/>
  <c r="I187" i="18"/>
  <c r="F178" i="9"/>
  <c r="AF178" i="9" s="1"/>
  <c r="Y178" i="9"/>
  <c r="AK179" i="9" s="1"/>
  <c r="Y177" i="3"/>
  <c r="I186" i="21"/>
  <c r="F177" i="3"/>
  <c r="AU174" i="7"/>
  <c r="AV174" i="7"/>
  <c r="W177" i="9"/>
  <c r="W176" i="9"/>
  <c r="W174" i="10"/>
  <c r="I181" i="19"/>
  <c r="F172" i="15"/>
  <c r="AJ172" i="15" s="1"/>
  <c r="I181" i="18"/>
  <c r="F172" i="9"/>
  <c r="AF172" i="9" s="1"/>
  <c r="Y172" i="9"/>
  <c r="AK173" i="9" s="1"/>
  <c r="I180" i="19"/>
  <c r="F171" i="15"/>
  <c r="AJ171" i="15" s="1"/>
  <c r="I180" i="18"/>
  <c r="F171" i="9"/>
  <c r="AF171" i="9" s="1"/>
  <c r="I179" i="19"/>
  <c r="F170" i="15"/>
  <c r="AJ170" i="15" s="1"/>
  <c r="Y170" i="15"/>
  <c r="I178" i="19"/>
  <c r="F169" i="15"/>
  <c r="AJ169" i="15" s="1"/>
  <c r="I178" i="18"/>
  <c r="F169" i="9"/>
  <c r="AF169" i="9" s="1"/>
  <c r="I177" i="19"/>
  <c r="F168" i="15"/>
  <c r="AJ168" i="15" s="1"/>
  <c r="Y168" i="15"/>
  <c r="Y164" i="5"/>
  <c r="I176" i="19"/>
  <c r="F167" i="15"/>
  <c r="AJ167" i="15" s="1"/>
  <c r="AU164" i="7"/>
  <c r="I176" i="18"/>
  <c r="F167" i="9"/>
  <c r="AF167" i="9" s="1"/>
  <c r="W167" i="6"/>
  <c r="I175" i="24"/>
  <c r="F166" i="14"/>
  <c r="BN163" i="7"/>
  <c r="I175" i="20"/>
  <c r="F163" i="5"/>
  <c r="I175" i="19"/>
  <c r="F166" i="15"/>
  <c r="AJ166" i="15" s="1"/>
  <c r="AU163" i="7"/>
  <c r="I175" i="18"/>
  <c r="F166" i="9"/>
  <c r="W166" i="6"/>
  <c r="I174" i="24"/>
  <c r="F165" i="14"/>
  <c r="Y162" i="5"/>
  <c r="AH162" i="5"/>
  <c r="I174" i="19"/>
  <c r="F165" i="15"/>
  <c r="AU162" i="7"/>
  <c r="I174" i="18"/>
  <c r="F165" i="9"/>
  <c r="AF165" i="9" s="1"/>
  <c r="W165" i="6"/>
  <c r="I173" i="24"/>
  <c r="F164" i="14"/>
  <c r="BN161" i="7"/>
  <c r="I173" i="20"/>
  <c r="F161" i="5"/>
  <c r="I173" i="19"/>
  <c r="F164" i="15"/>
  <c r="AF164" i="15" s="1"/>
  <c r="AU161" i="7"/>
  <c r="I173" i="18"/>
  <c r="F164" i="9"/>
  <c r="AF164" i="9" s="1"/>
  <c r="I172" i="24"/>
  <c r="F163" i="14"/>
  <c r="Y160" i="5"/>
  <c r="I172" i="19"/>
  <c r="F163" i="15"/>
  <c r="AJ163" i="15" s="1"/>
  <c r="AU160" i="7"/>
  <c r="I172" i="18"/>
  <c r="F163" i="9"/>
  <c r="AF163" i="9" s="1"/>
  <c r="W163" i="6"/>
  <c r="I171" i="24"/>
  <c r="F162" i="14"/>
  <c r="BN159" i="7"/>
  <c r="I171" i="20"/>
  <c r="F159" i="5"/>
  <c r="I171" i="19"/>
  <c r="F162" i="15"/>
  <c r="AJ162" i="15" s="1"/>
  <c r="AU159" i="7"/>
  <c r="I171" i="18"/>
  <c r="F162" i="9"/>
  <c r="W162" i="6"/>
  <c r="I170" i="24"/>
  <c r="F161" i="14"/>
  <c r="AH158" i="5"/>
  <c r="I170" i="19"/>
  <c r="F161" i="15"/>
  <c r="AJ161" i="15" s="1"/>
  <c r="AU158" i="7"/>
  <c r="I170" i="18"/>
  <c r="F161" i="9"/>
  <c r="AF161" i="9" s="1"/>
  <c r="I169" i="24"/>
  <c r="F160" i="14"/>
  <c r="BN157" i="7"/>
  <c r="I169" i="20"/>
  <c r="F157" i="5"/>
  <c r="I169" i="19"/>
  <c r="F160" i="15"/>
  <c r="AJ160" i="15" s="1"/>
  <c r="AU157" i="7"/>
  <c r="I169" i="18"/>
  <c r="F160" i="9"/>
  <c r="AF160" i="9" s="1"/>
  <c r="W160" i="6"/>
  <c r="I167" i="22"/>
  <c r="F158" i="8"/>
  <c r="AF158" i="8" s="1"/>
  <c r="CF155" i="7"/>
  <c r="I167" i="21"/>
  <c r="CD155" i="7"/>
  <c r="F158" i="3"/>
  <c r="I167" i="17"/>
  <c r="F158" i="10"/>
  <c r="Y157" i="3"/>
  <c r="CE154" i="7"/>
  <c r="W157" i="10"/>
  <c r="I165" i="22"/>
  <c r="F156" i="8"/>
  <c r="AF156" i="8" s="1"/>
  <c r="CF153" i="7"/>
  <c r="I165" i="21"/>
  <c r="CD153" i="7"/>
  <c r="F156" i="3"/>
  <c r="I165" i="17"/>
  <c r="F156" i="10"/>
  <c r="Y155" i="3"/>
  <c r="CE152" i="7"/>
  <c r="W155" i="10"/>
  <c r="I163" i="22"/>
  <c r="F154" i="8"/>
  <c r="AF154" i="8" s="1"/>
  <c r="CF151" i="7"/>
  <c r="I163" i="21"/>
  <c r="CD151" i="7"/>
  <c r="F154" i="3"/>
  <c r="I163" i="17"/>
  <c r="F154" i="10"/>
  <c r="Y153" i="3"/>
  <c r="CE150" i="7"/>
  <c r="W153" i="10"/>
  <c r="I161" i="22"/>
  <c r="F152" i="8"/>
  <c r="AF152" i="8" s="1"/>
  <c r="CF149" i="7"/>
  <c r="I161" i="21"/>
  <c r="CD149" i="7"/>
  <c r="F152" i="3"/>
  <c r="I161" i="17"/>
  <c r="F152" i="10"/>
  <c r="I159" i="20"/>
  <c r="F147" i="5"/>
  <c r="BM147" i="7"/>
  <c r="AV147" i="7"/>
  <c r="W150" i="9"/>
  <c r="I159" i="16"/>
  <c r="F150" i="6"/>
  <c r="AF150" i="6" s="1"/>
  <c r="Y150" i="6"/>
  <c r="AK151" i="6" s="1"/>
  <c r="I158" i="20"/>
  <c r="F146" i="5"/>
  <c r="BM146" i="7"/>
  <c r="AV146" i="7"/>
  <c r="W149" i="9"/>
  <c r="W149" i="6"/>
  <c r="AH145" i="5"/>
  <c r="BM145" i="7"/>
  <c r="AV145" i="7"/>
  <c r="Y148" i="15"/>
  <c r="W148" i="9"/>
  <c r="I157" i="16"/>
  <c r="F148" i="6"/>
  <c r="AF148" i="6" s="1"/>
  <c r="Y148" i="6"/>
  <c r="AK149" i="6" s="1"/>
  <c r="BM144" i="7"/>
  <c r="AV144" i="7"/>
  <c r="Y147" i="15"/>
  <c r="W147" i="9"/>
  <c r="W147" i="6"/>
  <c r="BM143" i="7"/>
  <c r="AV143" i="7"/>
  <c r="Y146" i="15"/>
  <c r="W146" i="9"/>
  <c r="I155" i="16"/>
  <c r="F146" i="6"/>
  <c r="AF146" i="6" s="1"/>
  <c r="Y146" i="6"/>
  <c r="AK147" i="6" s="1"/>
  <c r="BM142" i="7"/>
  <c r="AV142" i="7"/>
  <c r="Y145" i="15"/>
  <c r="W145" i="9"/>
  <c r="W145" i="6"/>
  <c r="CE140" i="7"/>
  <c r="W143" i="10"/>
  <c r="I151" i="22"/>
  <c r="F142" i="8"/>
  <c r="AF142" i="8" s="1"/>
  <c r="CF139" i="7"/>
  <c r="I151" i="21"/>
  <c r="CD139" i="7"/>
  <c r="F142" i="3"/>
  <c r="I151" i="17"/>
  <c r="F142" i="10"/>
  <c r="CE138" i="7"/>
  <c r="W141" i="10"/>
  <c r="I149" i="22"/>
  <c r="F140" i="8"/>
  <c r="AF140" i="8" s="1"/>
  <c r="CF137" i="7"/>
  <c r="I149" i="21"/>
  <c r="CD137" i="7"/>
  <c r="F140" i="3"/>
  <c r="I149" i="17"/>
  <c r="F140" i="10"/>
  <c r="CE136" i="7"/>
  <c r="W139" i="10"/>
  <c r="I147" i="22"/>
  <c r="F138" i="8"/>
  <c r="AF138" i="8" s="1"/>
  <c r="CF135" i="7"/>
  <c r="I147" i="21"/>
  <c r="CD135" i="7"/>
  <c r="F138" i="3"/>
  <c r="I147" i="17"/>
  <c r="F138" i="10"/>
  <c r="CE134" i="7"/>
  <c r="W137" i="10"/>
  <c r="I145" i="22"/>
  <c r="F136" i="8"/>
  <c r="AF136" i="8" s="1"/>
  <c r="CF133" i="7"/>
  <c r="I145" i="21"/>
  <c r="CD133" i="7"/>
  <c r="F136" i="3"/>
  <c r="I145" i="17"/>
  <c r="F136" i="10"/>
  <c r="CE132" i="7"/>
  <c r="W135" i="10"/>
  <c r="I143" i="22"/>
  <c r="F134" i="8"/>
  <c r="AF134" i="8" s="1"/>
  <c r="I143" i="21"/>
  <c r="CD131" i="7"/>
  <c r="F134" i="3"/>
  <c r="I143" i="17"/>
  <c r="F134" i="10"/>
  <c r="Y133" i="3"/>
  <c r="W133" i="3"/>
  <c r="CE130" i="7"/>
  <c r="CF130" i="7" s="1"/>
  <c r="W133" i="10"/>
  <c r="I141" i="22"/>
  <c r="F132" i="8"/>
  <c r="AF132" i="8" s="1"/>
  <c r="CF129" i="7"/>
  <c r="I141" i="21"/>
  <c r="CD129" i="7"/>
  <c r="F132" i="3"/>
  <c r="I141" i="17"/>
  <c r="F132" i="10"/>
  <c r="CE128" i="7"/>
  <c r="I139" i="22"/>
  <c r="F130" i="8"/>
  <c r="AF130" i="8" s="1"/>
  <c r="CF127" i="7"/>
  <c r="I139" i="21"/>
  <c r="CD127" i="7"/>
  <c r="F130" i="3"/>
  <c r="I139" i="17"/>
  <c r="F130" i="10"/>
  <c r="CE126" i="7"/>
  <c r="W129" i="10"/>
  <c r="I135" i="24"/>
  <c r="F127" i="14"/>
  <c r="Y124" i="5"/>
  <c r="AH124" i="5"/>
  <c r="I135" i="19"/>
  <c r="F127" i="15"/>
  <c r="AJ127" i="15" s="1"/>
  <c r="AU123" i="7"/>
  <c r="I135" i="18"/>
  <c r="F127" i="9"/>
  <c r="AF127" i="9" s="1"/>
  <c r="Y127" i="9"/>
  <c r="AK128" i="9" s="1"/>
  <c r="W127" i="6"/>
  <c r="AW122" i="7"/>
  <c r="K122" i="7"/>
  <c r="I134" i="16"/>
  <c r="F126" i="6"/>
  <c r="AF126" i="6" s="1"/>
  <c r="I133" i="24"/>
  <c r="F125" i="14"/>
  <c r="Y122" i="5"/>
  <c r="I133" i="19"/>
  <c r="F125" i="15"/>
  <c r="AJ125" i="15" s="1"/>
  <c r="I133" i="18"/>
  <c r="F125" i="9"/>
  <c r="AF125" i="9" s="1"/>
  <c r="Y125" i="9"/>
  <c r="AK126" i="9" s="1"/>
  <c r="K121" i="7"/>
  <c r="I133" i="16"/>
  <c r="F125" i="6"/>
  <c r="AF125" i="6" s="1"/>
  <c r="I132" i="24"/>
  <c r="F124" i="14"/>
  <c r="BN120" i="7"/>
  <c r="I132" i="20"/>
  <c r="F121" i="5"/>
  <c r="I132" i="19"/>
  <c r="F124" i="15"/>
  <c r="AJ124" i="15" s="1"/>
  <c r="I132" i="18"/>
  <c r="F124" i="9"/>
  <c r="AF124" i="9" s="1"/>
  <c r="Y124" i="9"/>
  <c r="AK125" i="9" s="1"/>
  <c r="W124" i="6"/>
  <c r="I131" i="24"/>
  <c r="F123" i="14"/>
  <c r="Y120" i="5"/>
  <c r="I131" i="19"/>
  <c r="F123" i="15"/>
  <c r="AU119" i="7"/>
  <c r="I131" i="18"/>
  <c r="F123" i="9"/>
  <c r="AF123" i="9" s="1"/>
  <c r="Y123" i="9"/>
  <c r="AK124" i="9" s="1"/>
  <c r="K119" i="7"/>
  <c r="I131" i="16"/>
  <c r="F123" i="6"/>
  <c r="AF123" i="6" s="1"/>
  <c r="I130" i="24"/>
  <c r="F122" i="14"/>
  <c r="BN118" i="7"/>
  <c r="I130" i="20"/>
  <c r="F119" i="5"/>
  <c r="I130" i="19"/>
  <c r="F122" i="15"/>
  <c r="AJ122" i="15" s="1"/>
  <c r="AU118" i="7"/>
  <c r="I130" i="18"/>
  <c r="F122" i="9"/>
  <c r="Y122" i="9"/>
  <c r="AK123" i="9" s="1"/>
  <c r="W122" i="6"/>
  <c r="I129" i="24"/>
  <c r="F121" i="14"/>
  <c r="BN117" i="7"/>
  <c r="I129" i="20"/>
  <c r="F118" i="5"/>
  <c r="I129" i="19"/>
  <c r="F121" i="15"/>
  <c r="AF121" i="15" s="1"/>
  <c r="AU117" i="7"/>
  <c r="I129" i="18"/>
  <c r="F121" i="9"/>
  <c r="AF121" i="9" s="1"/>
  <c r="Y121" i="9"/>
  <c r="AK122" i="9" s="1"/>
  <c r="K117" i="7"/>
  <c r="I129" i="16"/>
  <c r="F121" i="6"/>
  <c r="AF121" i="6" s="1"/>
  <c r="I128" i="24"/>
  <c r="F120" i="14"/>
  <c r="BN116" i="7"/>
  <c r="I128" i="20"/>
  <c r="F117" i="5"/>
  <c r="I128" i="19"/>
  <c r="F120" i="15"/>
  <c r="AF120" i="15" s="1"/>
  <c r="AU116" i="7"/>
  <c r="I128" i="18"/>
  <c r="F120" i="9"/>
  <c r="AF120" i="9" s="1"/>
  <c r="Y120" i="9"/>
  <c r="AK121" i="9" s="1"/>
  <c r="W120" i="6"/>
  <c r="I127" i="24"/>
  <c r="F119" i="14"/>
  <c r="BN115" i="7"/>
  <c r="I127" i="20"/>
  <c r="F116" i="5"/>
  <c r="I127" i="19"/>
  <c r="F119" i="15"/>
  <c r="AJ119" i="15" s="1"/>
  <c r="AU115" i="7"/>
  <c r="I127" i="18"/>
  <c r="F119" i="9"/>
  <c r="AF119" i="9" s="1"/>
  <c r="Y119" i="9"/>
  <c r="AK120" i="9" s="1"/>
  <c r="K115" i="7"/>
  <c r="I127" i="16"/>
  <c r="F119" i="6"/>
  <c r="AF119" i="6" s="1"/>
  <c r="I125" i="22"/>
  <c r="F117" i="8"/>
  <c r="AF117" i="8" s="1"/>
  <c r="CF113" i="7"/>
  <c r="I125" i="21"/>
  <c r="CD113" i="7"/>
  <c r="F117" i="3"/>
  <c r="I125" i="17"/>
  <c r="F117" i="10"/>
  <c r="I124" i="20"/>
  <c r="F113" i="5"/>
  <c r="BM112" i="7"/>
  <c r="AV112" i="7"/>
  <c r="W116" i="9"/>
  <c r="I124" i="16"/>
  <c r="F116" i="6"/>
  <c r="AF116" i="6" s="1"/>
  <c r="Y116" i="6"/>
  <c r="AK117" i="6" s="1"/>
  <c r="CE111" i="7"/>
  <c r="I121" i="24"/>
  <c r="F113" i="14"/>
  <c r="Y110" i="5"/>
  <c r="I121" i="19"/>
  <c r="F113" i="15"/>
  <c r="I121" i="18"/>
  <c r="F113" i="9"/>
  <c r="AF113" i="9" s="1"/>
  <c r="W113" i="6"/>
  <c r="I120" i="24"/>
  <c r="F112" i="14"/>
  <c r="Y109" i="5"/>
  <c r="I120" i="19"/>
  <c r="F112" i="15"/>
  <c r="AJ112" i="15" s="1"/>
  <c r="I120" i="18"/>
  <c r="F112" i="9"/>
  <c r="AF112" i="9" s="1"/>
  <c r="Y112" i="9"/>
  <c r="AK113" i="9" s="1"/>
  <c r="W112" i="6"/>
  <c r="I119" i="24"/>
  <c r="F111" i="14"/>
  <c r="AH108" i="5"/>
  <c r="I119" i="19"/>
  <c r="F111" i="15"/>
  <c r="AF111" i="15" s="1"/>
  <c r="I119" i="18"/>
  <c r="F111" i="9"/>
  <c r="AF111" i="9" s="1"/>
  <c r="K107" i="7"/>
  <c r="I119" i="16"/>
  <c r="F111" i="6"/>
  <c r="AF111" i="6" s="1"/>
  <c r="I118" i="24"/>
  <c r="F110" i="14"/>
  <c r="BN106" i="7"/>
  <c r="I118" i="20"/>
  <c r="F107" i="5"/>
  <c r="I118" i="19"/>
  <c r="F110" i="15"/>
  <c r="I118" i="18"/>
  <c r="F110" i="9"/>
  <c r="K106" i="7"/>
  <c r="I118" i="16"/>
  <c r="F110" i="6"/>
  <c r="AF110" i="6" s="1"/>
  <c r="I117" i="24"/>
  <c r="F109" i="14"/>
  <c r="AH106" i="5"/>
  <c r="I117" i="19"/>
  <c r="F109" i="15"/>
  <c r="AJ109" i="15" s="1"/>
  <c r="I117" i="18"/>
  <c r="F109" i="9"/>
  <c r="AF109" i="9" s="1"/>
  <c r="K105" i="7"/>
  <c r="I117" i="16"/>
  <c r="F109" i="6"/>
  <c r="AF109" i="6" s="1"/>
  <c r="I116" i="24"/>
  <c r="F108" i="14"/>
  <c r="Y105" i="5"/>
  <c r="AH105" i="5"/>
  <c r="I116" i="19"/>
  <c r="F108" i="15"/>
  <c r="AJ108" i="15" s="1"/>
  <c r="I116" i="18"/>
  <c r="F108" i="9"/>
  <c r="AF108" i="9" s="1"/>
  <c r="Y108" i="9"/>
  <c r="AK109" i="9" s="1"/>
  <c r="W108" i="6"/>
  <c r="I114" i="22"/>
  <c r="F106" i="8"/>
  <c r="AF106" i="8" s="1"/>
  <c r="CF102" i="7"/>
  <c r="I114" i="21"/>
  <c r="CD102" i="7"/>
  <c r="F106" i="3"/>
  <c r="I114" i="17"/>
  <c r="F106" i="10"/>
  <c r="CE101" i="7"/>
  <c r="W105" i="10"/>
  <c r="I110" i="24"/>
  <c r="F103" i="14"/>
  <c r="Y100" i="5"/>
  <c r="I110" i="19"/>
  <c r="F103" i="15"/>
  <c r="AJ103" i="15" s="1"/>
  <c r="I110" i="18"/>
  <c r="F103" i="9"/>
  <c r="AF103" i="9" s="1"/>
  <c r="K98" i="7"/>
  <c r="I110" i="16"/>
  <c r="F103" i="6"/>
  <c r="AF103" i="6" s="1"/>
  <c r="I109" i="24"/>
  <c r="F102" i="14"/>
  <c r="Y99" i="5"/>
  <c r="I109" i="19"/>
  <c r="F102" i="15"/>
  <c r="AJ102" i="15" s="1"/>
  <c r="I109" i="18"/>
  <c r="F102" i="9"/>
  <c r="AF102" i="9" s="1"/>
  <c r="K97" i="7"/>
  <c r="I109" i="16"/>
  <c r="F102" i="6"/>
  <c r="AF102" i="6" s="1"/>
  <c r="I108" i="24"/>
  <c r="F101" i="14"/>
  <c r="Y98" i="5"/>
  <c r="I108" i="19"/>
  <c r="F101" i="15"/>
  <c r="AJ101" i="15" s="1"/>
  <c r="I108" i="18"/>
  <c r="F101" i="9"/>
  <c r="AF101" i="9" s="1"/>
  <c r="K96" i="7"/>
  <c r="I108" i="16"/>
  <c r="F101" i="6"/>
  <c r="AF101" i="6" s="1"/>
  <c r="I107" i="24"/>
  <c r="F100" i="14"/>
  <c r="Y97" i="5"/>
  <c r="I107" i="19"/>
  <c r="F100" i="15"/>
  <c r="AJ100" i="15" s="1"/>
  <c r="I107" i="18"/>
  <c r="F100" i="9"/>
  <c r="AF100" i="9" s="1"/>
  <c r="K95" i="7"/>
  <c r="I107" i="16"/>
  <c r="F100" i="6"/>
  <c r="AF100" i="6" s="1"/>
  <c r="I106" i="24"/>
  <c r="F99" i="14"/>
  <c r="Y96" i="5"/>
  <c r="I106" i="19"/>
  <c r="F99" i="15"/>
  <c r="AJ99" i="15" s="1"/>
  <c r="I106" i="18"/>
  <c r="F99" i="9"/>
  <c r="AF99" i="9" s="1"/>
  <c r="Y99" i="9"/>
  <c r="AK100" i="9" s="1"/>
  <c r="K94" i="7"/>
  <c r="I106" i="16"/>
  <c r="F99" i="6"/>
  <c r="AF99" i="6" s="1"/>
  <c r="I105" i="24"/>
  <c r="F98" i="14"/>
  <c r="Y95" i="5"/>
  <c r="I105" i="19"/>
  <c r="F98" i="15"/>
  <c r="AJ98" i="15" s="1"/>
  <c r="I105" i="18"/>
  <c r="F98" i="9"/>
  <c r="AF98" i="9" s="1"/>
  <c r="K93" i="7"/>
  <c r="I105" i="16"/>
  <c r="F98" i="6"/>
  <c r="AF98" i="6" s="1"/>
  <c r="I104" i="24"/>
  <c r="F97" i="14"/>
  <c r="BN92" i="7"/>
  <c r="I104" i="20"/>
  <c r="F94" i="5"/>
  <c r="I104" i="19"/>
  <c r="F97" i="15"/>
  <c r="AF97" i="15" s="1"/>
  <c r="I104" i="18"/>
  <c r="F97" i="9"/>
  <c r="AF97" i="9" s="1"/>
  <c r="K92" i="7"/>
  <c r="I104" i="16"/>
  <c r="F97" i="6"/>
  <c r="AF97" i="6" s="1"/>
  <c r="I101" i="22"/>
  <c r="F95" i="8"/>
  <c r="AF95" i="8" s="1"/>
  <c r="CF89" i="7"/>
  <c r="I101" i="21"/>
  <c r="F95" i="3"/>
  <c r="I101" i="19"/>
  <c r="F95" i="15"/>
  <c r="AJ95" i="15" s="1"/>
  <c r="AU89" i="7"/>
  <c r="I101" i="18"/>
  <c r="F95" i="9"/>
  <c r="AF95" i="9" s="1"/>
  <c r="Y95" i="9"/>
  <c r="AK96" i="9" s="1"/>
  <c r="K89" i="7"/>
  <c r="I101" i="16"/>
  <c r="F95" i="6"/>
  <c r="AF95" i="6" s="1"/>
  <c r="I100" i="24"/>
  <c r="F94" i="14"/>
  <c r="BN88" i="7"/>
  <c r="I100" i="20"/>
  <c r="F91" i="5"/>
  <c r="I100" i="19"/>
  <c r="F94" i="15"/>
  <c r="AJ94" i="15" s="1"/>
  <c r="AU88" i="7"/>
  <c r="I100" i="18"/>
  <c r="F94" i="9"/>
  <c r="AF94" i="9" s="1"/>
  <c r="Y94" i="9"/>
  <c r="AK95" i="9" s="1"/>
  <c r="W94" i="6"/>
  <c r="I99" i="24"/>
  <c r="F93" i="14"/>
  <c r="BN87" i="7"/>
  <c r="I99" i="20"/>
  <c r="F90" i="5"/>
  <c r="I99" i="19"/>
  <c r="F93" i="15"/>
  <c r="AJ93" i="15" s="1"/>
  <c r="AU87" i="7"/>
  <c r="I99" i="18"/>
  <c r="F93" i="9"/>
  <c r="AF93" i="9" s="1"/>
  <c r="K87" i="7"/>
  <c r="I99" i="16"/>
  <c r="F93" i="6"/>
  <c r="AF93" i="6" s="1"/>
  <c r="I98" i="24"/>
  <c r="F92" i="14"/>
  <c r="BN86" i="7"/>
  <c r="I98" i="20"/>
  <c r="F89" i="5"/>
  <c r="I98" i="19"/>
  <c r="F92" i="15"/>
  <c r="AJ92" i="15" s="1"/>
  <c r="AU86" i="7"/>
  <c r="I98" i="18"/>
  <c r="F92" i="9"/>
  <c r="AF92" i="9" s="1"/>
  <c r="Y92" i="9"/>
  <c r="AK93" i="9" s="1"/>
  <c r="W92" i="6"/>
  <c r="I97" i="24"/>
  <c r="F91" i="14"/>
  <c r="BN85" i="7"/>
  <c r="I97" i="20"/>
  <c r="F88" i="5"/>
  <c r="I97" i="19"/>
  <c r="F91" i="15"/>
  <c r="AJ91" i="15" s="1"/>
  <c r="AU85" i="7"/>
  <c r="I97" i="18"/>
  <c r="F91" i="9"/>
  <c r="AF91" i="9" s="1"/>
  <c r="Y91" i="9"/>
  <c r="AK92" i="9" s="1"/>
  <c r="K85" i="7"/>
  <c r="I97" i="16"/>
  <c r="F91" i="6"/>
  <c r="AF91" i="6" s="1"/>
  <c r="I96" i="24"/>
  <c r="F90" i="14"/>
  <c r="BN84" i="7"/>
  <c r="I96" i="20"/>
  <c r="F87" i="5"/>
  <c r="I96" i="19"/>
  <c r="F90" i="15"/>
  <c r="AJ90" i="15" s="1"/>
  <c r="AU84" i="7"/>
  <c r="I96" i="18"/>
  <c r="F90" i="9"/>
  <c r="AF90" i="9" s="1"/>
  <c r="Y90" i="9"/>
  <c r="AK91" i="9" s="1"/>
  <c r="W90" i="6"/>
  <c r="I95" i="24"/>
  <c r="F89" i="14"/>
  <c r="BN83" i="7"/>
  <c r="I95" i="20"/>
  <c r="F86" i="5"/>
  <c r="I95" i="19"/>
  <c r="F89" i="15"/>
  <c r="AJ89" i="15" s="1"/>
  <c r="AU83" i="7"/>
  <c r="I95" i="18"/>
  <c r="F89" i="9"/>
  <c r="AF89" i="9" s="1"/>
  <c r="Y89" i="9"/>
  <c r="AK90" i="9" s="1"/>
  <c r="K83" i="7"/>
  <c r="I95" i="16"/>
  <c r="F89" i="6"/>
  <c r="AF89" i="6" s="1"/>
  <c r="I94" i="24"/>
  <c r="F88" i="14"/>
  <c r="BN82" i="7"/>
  <c r="I94" i="20"/>
  <c r="F85" i="5"/>
  <c r="I94" i="19"/>
  <c r="F88" i="15"/>
  <c r="AJ88" i="15" s="1"/>
  <c r="I94" i="18"/>
  <c r="F88" i="9"/>
  <c r="AF88" i="9" s="1"/>
  <c r="Y88" i="9"/>
  <c r="AK89" i="9" s="1"/>
  <c r="W88" i="6"/>
  <c r="I93" i="24"/>
  <c r="F87" i="14"/>
  <c r="BN81" i="7"/>
  <c r="I93" i="20"/>
  <c r="F84" i="5"/>
  <c r="I93" i="19"/>
  <c r="F87" i="15"/>
  <c r="AF87" i="15" s="1"/>
  <c r="AU81" i="7"/>
  <c r="AW81" i="7" s="1"/>
  <c r="I93" i="18"/>
  <c r="F87" i="9"/>
  <c r="AF87" i="9" s="1"/>
  <c r="Y87" i="9"/>
  <c r="AK88" i="9" s="1"/>
  <c r="K81" i="7"/>
  <c r="I93" i="16"/>
  <c r="F87" i="6"/>
  <c r="AF87" i="6" s="1"/>
  <c r="I92" i="24"/>
  <c r="F86" i="14"/>
  <c r="Y83" i="5"/>
  <c r="I92" i="19"/>
  <c r="F86" i="15"/>
  <c r="AF86" i="15" s="1"/>
  <c r="AU80" i="7"/>
  <c r="I92" i="18"/>
  <c r="F86" i="9"/>
  <c r="Y86" i="9"/>
  <c r="AK87" i="9" s="1"/>
  <c r="K80" i="7"/>
  <c r="I92" i="16"/>
  <c r="F86" i="6"/>
  <c r="AF86" i="6" s="1"/>
  <c r="I87" i="24"/>
  <c r="F84" i="14"/>
  <c r="Y81" i="5"/>
  <c r="AH81" i="5"/>
  <c r="I87" i="19"/>
  <c r="F84" i="15"/>
  <c r="AJ84" i="15" s="1"/>
  <c r="I87" i="18"/>
  <c r="F84" i="9"/>
  <c r="AF84" i="9" s="1"/>
  <c r="K75" i="7"/>
  <c r="I87" i="16"/>
  <c r="F84" i="6"/>
  <c r="AF84" i="6" s="1"/>
  <c r="I86" i="24"/>
  <c r="F83" i="14"/>
  <c r="Y80" i="5"/>
  <c r="I86" i="19"/>
  <c r="F83" i="15"/>
  <c r="AJ83" i="15" s="1"/>
  <c r="I86" i="18"/>
  <c r="F83" i="9"/>
  <c r="AF83" i="9" s="1"/>
  <c r="W83" i="6"/>
  <c r="I85" i="24"/>
  <c r="F82" i="14"/>
  <c r="BN73" i="7"/>
  <c r="I85" i="20"/>
  <c r="F79" i="5"/>
  <c r="I85" i="19"/>
  <c r="F82" i="15"/>
  <c r="AF82" i="15" s="1"/>
  <c r="I85" i="18"/>
  <c r="F82" i="9"/>
  <c r="AF82" i="9" s="1"/>
  <c r="W82" i="6"/>
  <c r="I84" i="24"/>
  <c r="F81" i="14"/>
  <c r="Y78" i="5"/>
  <c r="AH78" i="5"/>
  <c r="I84" i="19"/>
  <c r="F81" i="15"/>
  <c r="AJ81" i="15" s="1"/>
  <c r="I84" i="18"/>
  <c r="F81" i="9"/>
  <c r="AF81" i="9" s="1"/>
  <c r="W81" i="6"/>
  <c r="I83" i="24"/>
  <c r="F80" i="14"/>
  <c r="BN71" i="7"/>
  <c r="I83" i="20"/>
  <c r="F77" i="5"/>
  <c r="I83" i="19"/>
  <c r="F80" i="15"/>
  <c r="AF80" i="15" s="1"/>
  <c r="I83" i="18"/>
  <c r="F80" i="9"/>
  <c r="AF80" i="9" s="1"/>
  <c r="W80" i="6"/>
  <c r="I82" i="24"/>
  <c r="F79" i="14"/>
  <c r="Y76" i="5"/>
  <c r="I82" i="19"/>
  <c r="F79" i="15"/>
  <c r="AJ79" i="15" s="1"/>
  <c r="I82" i="18"/>
  <c r="F79" i="9"/>
  <c r="AF79" i="9" s="1"/>
  <c r="W79" i="6"/>
  <c r="I81" i="24"/>
  <c r="F78" i="14"/>
  <c r="BN69" i="7"/>
  <c r="I81" i="20"/>
  <c r="F75" i="5"/>
  <c r="I81" i="19"/>
  <c r="F78" i="15"/>
  <c r="AF78" i="15" s="1"/>
  <c r="I81" i="18"/>
  <c r="F78" i="9"/>
  <c r="AF78" i="9" s="1"/>
  <c r="W78" i="6"/>
  <c r="I80" i="24"/>
  <c r="F77" i="14"/>
  <c r="Y74" i="5"/>
  <c r="AH74" i="5"/>
  <c r="I80" i="19"/>
  <c r="F77" i="15"/>
  <c r="I80" i="18"/>
  <c r="F77" i="9"/>
  <c r="W77" i="6"/>
  <c r="I79" i="24"/>
  <c r="F76" i="14"/>
  <c r="BN67" i="7"/>
  <c r="I79" i="20"/>
  <c r="F73" i="5"/>
  <c r="I79" i="19"/>
  <c r="F76" i="15"/>
  <c r="AF76" i="15" s="1"/>
  <c r="I79" i="18"/>
  <c r="F76" i="9"/>
  <c r="AF76" i="9" s="1"/>
  <c r="W76" i="6"/>
  <c r="I78" i="24"/>
  <c r="F75" i="14"/>
  <c r="I78" i="19"/>
  <c r="F75" i="15"/>
  <c r="AJ75" i="15" s="1"/>
  <c r="I78" i="18"/>
  <c r="F75" i="9"/>
  <c r="AF75" i="9" s="1"/>
  <c r="W75" i="6"/>
  <c r="I77" i="24"/>
  <c r="F74" i="14"/>
  <c r="BN65" i="7"/>
  <c r="I77" i="20"/>
  <c r="F71" i="5"/>
  <c r="I77" i="19"/>
  <c r="F74" i="15"/>
  <c r="AF74" i="15" s="1"/>
  <c r="I77" i="18"/>
  <c r="F74" i="9"/>
  <c r="AF74" i="9" s="1"/>
  <c r="W74" i="6"/>
  <c r="I76" i="24"/>
  <c r="F73" i="14"/>
  <c r="Y70" i="5"/>
  <c r="AH70" i="5"/>
  <c r="I76" i="19"/>
  <c r="F73" i="15"/>
  <c r="I76" i="18"/>
  <c r="F73" i="9"/>
  <c r="W73" i="6"/>
  <c r="I75" i="24"/>
  <c r="F72" i="14"/>
  <c r="BN63" i="7"/>
  <c r="I75" i="20"/>
  <c r="F69" i="5"/>
  <c r="I75" i="19"/>
  <c r="F72" i="15"/>
  <c r="AF72" i="15" s="1"/>
  <c r="I75" i="18"/>
  <c r="F72" i="9"/>
  <c r="AF72" i="9" s="1"/>
  <c r="W72" i="6"/>
  <c r="I74" i="24"/>
  <c r="F71" i="14"/>
  <c r="Y68" i="5"/>
  <c r="I74" i="19"/>
  <c r="F71" i="15"/>
  <c r="AJ71" i="15" s="1"/>
  <c r="I74" i="18"/>
  <c r="F71" i="9"/>
  <c r="AF71" i="9" s="1"/>
  <c r="W71" i="6"/>
  <c r="I73" i="24"/>
  <c r="F70" i="14"/>
  <c r="BN61" i="7"/>
  <c r="I73" i="20"/>
  <c r="F67" i="5"/>
  <c r="I73" i="19"/>
  <c r="F70" i="15"/>
  <c r="AF70" i="15" s="1"/>
  <c r="I73" i="18"/>
  <c r="F70" i="9"/>
  <c r="AF70" i="9" s="1"/>
  <c r="W70" i="6"/>
  <c r="I72" i="24"/>
  <c r="F69" i="14"/>
  <c r="BN60" i="7"/>
  <c r="I72" i="20"/>
  <c r="F66" i="5"/>
  <c r="I72" i="19"/>
  <c r="F69" i="15"/>
  <c r="AF69" i="15" s="1"/>
  <c r="I72" i="18"/>
  <c r="F69" i="9"/>
  <c r="AF69" i="9" s="1"/>
  <c r="K60" i="7"/>
  <c r="I72" i="16"/>
  <c r="F69" i="6"/>
  <c r="AF69" i="6" s="1"/>
  <c r="I71" i="24"/>
  <c r="F68" i="14"/>
  <c r="BN59" i="7"/>
  <c r="I71" i="20"/>
  <c r="F65" i="5"/>
  <c r="I71" i="19"/>
  <c r="F68" i="15"/>
  <c r="AF68" i="15" s="1"/>
  <c r="I71" i="18"/>
  <c r="F68" i="9"/>
  <c r="AF68" i="9" s="1"/>
  <c r="W68" i="6"/>
  <c r="I70" i="24"/>
  <c r="F67" i="14"/>
  <c r="I70" i="20"/>
  <c r="F64" i="5"/>
  <c r="BM58" i="7"/>
  <c r="AW58" i="7"/>
  <c r="I70" i="16"/>
  <c r="F67" i="6"/>
  <c r="AF67" i="6" s="1"/>
  <c r="Y67" i="6"/>
  <c r="AK68" i="6" s="1"/>
  <c r="I69" i="20"/>
  <c r="F63" i="5"/>
  <c r="BM57" i="7"/>
  <c r="AW57" i="7"/>
  <c r="Y66" i="6"/>
  <c r="AK67" i="6" s="1"/>
  <c r="W66" i="6"/>
  <c r="I66" i="20"/>
  <c r="F61" i="5"/>
  <c r="BM54" i="7"/>
  <c r="AV54" i="7"/>
  <c r="W64" i="9"/>
  <c r="W64" i="6"/>
  <c r="I65" i="20"/>
  <c r="F60" i="5"/>
  <c r="BM53" i="7"/>
  <c r="AV53" i="7"/>
  <c r="W63" i="9"/>
  <c r="I65" i="16"/>
  <c r="F63" i="6"/>
  <c r="AF63" i="6" s="1"/>
  <c r="Y63" i="6"/>
  <c r="AK64" i="6" s="1"/>
  <c r="AH59" i="5"/>
  <c r="BM52" i="7"/>
  <c r="AV52" i="7"/>
  <c r="Y62" i="15"/>
  <c r="W62" i="9"/>
  <c r="W62" i="6"/>
  <c r="Y58" i="5"/>
  <c r="BM51" i="7"/>
  <c r="AV51" i="7"/>
  <c r="Y61" i="15"/>
  <c r="W61" i="9"/>
  <c r="Y61" i="6"/>
  <c r="AK62" i="6" s="1"/>
  <c r="W61" i="6"/>
  <c r="W59" i="14"/>
  <c r="BM49" i="7"/>
  <c r="AV49" i="7"/>
  <c r="V59" i="15" s="1"/>
  <c r="W59" i="15" s="1"/>
  <c r="Y59" i="15"/>
  <c r="W59" i="6"/>
  <c r="BM48" i="7"/>
  <c r="AV48" i="7"/>
  <c r="Y58" i="15"/>
  <c r="W58" i="9"/>
  <c r="I60" i="16"/>
  <c r="F58" i="6"/>
  <c r="AF58" i="6" s="1"/>
  <c r="Y58" i="6"/>
  <c r="AK59" i="6" s="1"/>
  <c r="W57" i="14"/>
  <c r="BM47" i="7"/>
  <c r="AV47" i="7"/>
  <c r="Y57" i="15"/>
  <c r="W57" i="9"/>
  <c r="W57" i="6"/>
  <c r="BM46" i="7"/>
  <c r="AV46" i="7"/>
  <c r="Y56" i="15"/>
  <c r="I58" i="16"/>
  <c r="F56" i="6"/>
  <c r="AF56" i="6" s="1"/>
  <c r="Y56" i="6"/>
  <c r="AK57" i="6" s="1"/>
  <c r="BM45" i="7"/>
  <c r="AV45" i="7"/>
  <c r="Y55" i="15"/>
  <c r="W55" i="9"/>
  <c r="W55" i="6"/>
  <c r="BM44" i="7"/>
  <c r="AV44" i="7"/>
  <c r="Y54" i="15"/>
  <c r="W54" i="9"/>
  <c r="I56" i="16"/>
  <c r="F54" i="6"/>
  <c r="AF54" i="6" s="1"/>
  <c r="Y54" i="6"/>
  <c r="AK55" i="6" s="1"/>
  <c r="I54" i="22"/>
  <c r="F52" i="8"/>
  <c r="AF52" i="8" s="1"/>
  <c r="CF42" i="7"/>
  <c r="I54" i="21"/>
  <c r="CD42" i="7"/>
  <c r="F52" i="3"/>
  <c r="I54" i="17"/>
  <c r="F52" i="10"/>
  <c r="Y51" i="3"/>
  <c r="AH51" i="3"/>
  <c r="CE41" i="7"/>
  <c r="W51" i="10"/>
  <c r="I52" i="22"/>
  <c r="F50" i="8"/>
  <c r="AF50" i="8" s="1"/>
  <c r="CF40" i="7"/>
  <c r="I52" i="21"/>
  <c r="CD40" i="7"/>
  <c r="F50" i="3"/>
  <c r="I52" i="17"/>
  <c r="F50" i="10"/>
  <c r="Y49" i="3"/>
  <c r="CE39" i="7"/>
  <c r="W49" i="10"/>
  <c r="I50" i="22"/>
  <c r="F48" i="8"/>
  <c r="AF48" i="8" s="1"/>
  <c r="CF38" i="7"/>
  <c r="I50" i="21"/>
  <c r="CD38" i="7"/>
  <c r="F48" i="3"/>
  <c r="I50" i="17"/>
  <c r="F48" i="10"/>
  <c r="I48" i="20"/>
  <c r="F43" i="5"/>
  <c r="BM36" i="7"/>
  <c r="AV36" i="7"/>
  <c r="W46" i="9"/>
  <c r="I48" i="16"/>
  <c r="F46" i="6"/>
  <c r="AF46" i="6" s="1"/>
  <c r="Y46" i="6"/>
  <c r="AK47" i="6" s="1"/>
  <c r="W45" i="14"/>
  <c r="I47" i="20"/>
  <c r="F42" i="5"/>
  <c r="AF42" i="5" s="1"/>
  <c r="BM35" i="7"/>
  <c r="AV35" i="7"/>
  <c r="W45" i="6"/>
  <c r="Y43" i="3"/>
  <c r="CE33" i="7"/>
  <c r="W43" i="10"/>
  <c r="I44" i="22"/>
  <c r="F42" i="8"/>
  <c r="AF42" i="8" s="1"/>
  <c r="CF32" i="7"/>
  <c r="I44" i="21"/>
  <c r="CD32" i="7"/>
  <c r="F42" i="3"/>
  <c r="I44" i="17"/>
  <c r="F42" i="10"/>
  <c r="Y41" i="3"/>
  <c r="CE31" i="7"/>
  <c r="W41" i="10"/>
  <c r="I41" i="24"/>
  <c r="F39" i="14"/>
  <c r="BN29" i="7"/>
  <c r="I41" i="20"/>
  <c r="F36" i="5"/>
  <c r="I41" i="19"/>
  <c r="F39" i="15"/>
  <c r="AJ39" i="15" s="1"/>
  <c r="AU29" i="7"/>
  <c r="I41" i="18"/>
  <c r="F39" i="9"/>
  <c r="AF39" i="9" s="1"/>
  <c r="K29" i="7"/>
  <c r="I41" i="16"/>
  <c r="F39" i="6"/>
  <c r="AF39" i="6" s="1"/>
  <c r="I40" i="24"/>
  <c r="F38" i="14"/>
  <c r="BN28" i="7"/>
  <c r="I40" i="20"/>
  <c r="F35" i="5"/>
  <c r="BL28" i="7"/>
  <c r="I40" i="19"/>
  <c r="F38" i="15"/>
  <c r="AF38" i="15" s="1"/>
  <c r="AU28" i="7"/>
  <c r="W38" i="6"/>
  <c r="I39" i="19"/>
  <c r="F37" i="15"/>
  <c r="AJ37" i="15" s="1"/>
  <c r="AU27" i="7"/>
  <c r="I39" i="18"/>
  <c r="F37" i="9"/>
  <c r="AF37" i="9" s="1"/>
  <c r="W37" i="6"/>
  <c r="I38" i="24"/>
  <c r="F36" i="14"/>
  <c r="BN26" i="7"/>
  <c r="I38" i="20"/>
  <c r="F33" i="5"/>
  <c r="BL26" i="7"/>
  <c r="I38" i="19"/>
  <c r="F36" i="15"/>
  <c r="AF36" i="15" s="1"/>
  <c r="AU26" i="7"/>
  <c r="W36" i="6"/>
  <c r="I35" i="24"/>
  <c r="F34" i="14"/>
  <c r="BN23" i="7"/>
  <c r="I35" i="20"/>
  <c r="F31" i="5"/>
  <c r="BL23" i="7"/>
  <c r="I35" i="19"/>
  <c r="F34" i="15"/>
  <c r="AJ34" i="15" s="1"/>
  <c r="Y34" i="9"/>
  <c r="AK35" i="9" s="1"/>
  <c r="W34" i="6"/>
  <c r="CF21" i="7"/>
  <c r="I33" i="21"/>
  <c r="CD21" i="7"/>
  <c r="F32" i="3"/>
  <c r="I33" i="17"/>
  <c r="F32" i="10"/>
  <c r="I32" i="20"/>
  <c r="F28" i="5"/>
  <c r="AJ28" i="5" s="1"/>
  <c r="BL20" i="7"/>
  <c r="BM20" i="7"/>
  <c r="AV20" i="7"/>
  <c r="AH20" i="7"/>
  <c r="I32" i="18"/>
  <c r="F31" i="9"/>
  <c r="AF31" i="9" s="1"/>
  <c r="I32" i="16"/>
  <c r="F31" i="6"/>
  <c r="AF31" i="6" s="1"/>
  <c r="Y31" i="6"/>
  <c r="AK32" i="6" s="1"/>
  <c r="EG19" i="7"/>
  <c r="EG262" i="7" s="1"/>
  <c r="I31" i="24"/>
  <c r="F30" i="14"/>
  <c r="I31" i="20"/>
  <c r="F27" i="5"/>
  <c r="AF27" i="5" s="1"/>
  <c r="BM19" i="7"/>
  <c r="K19" i="7"/>
  <c r="Y26" i="5"/>
  <c r="I30" i="19"/>
  <c r="F29" i="15"/>
  <c r="AJ29" i="15" s="1"/>
  <c r="AU18" i="7"/>
  <c r="W29" i="6"/>
  <c r="BN17" i="7"/>
  <c r="I29" i="20"/>
  <c r="BL17" i="7"/>
  <c r="F25" i="5"/>
  <c r="I29" i="19"/>
  <c r="F28" i="15"/>
  <c r="AJ28" i="15" s="1"/>
  <c r="AU17" i="7"/>
  <c r="K17" i="7"/>
  <c r="BN16" i="7"/>
  <c r="I28" i="20"/>
  <c r="BL16" i="7"/>
  <c r="F24" i="5"/>
  <c r="I28" i="19"/>
  <c r="F27" i="15"/>
  <c r="AJ27" i="15" s="1"/>
  <c r="AU16" i="7"/>
  <c r="W27" i="6"/>
  <c r="BN15" i="7"/>
  <c r="I27" i="20"/>
  <c r="BL15" i="7"/>
  <c r="F23" i="5"/>
  <c r="I27" i="19"/>
  <c r="F26" i="15"/>
  <c r="AJ26" i="15" s="1"/>
  <c r="AU15" i="7"/>
  <c r="K15" i="7"/>
  <c r="Y22" i="5"/>
  <c r="I26" i="19"/>
  <c r="F25" i="15"/>
  <c r="AJ25" i="15" s="1"/>
  <c r="AU14" i="7"/>
  <c r="I26" i="18"/>
  <c r="F25" i="9"/>
  <c r="K14" i="7"/>
  <c r="I26" i="16"/>
  <c r="F25" i="6"/>
  <c r="AF25" i="6" s="1"/>
  <c r="I25" i="24"/>
  <c r="F24" i="14"/>
  <c r="BN13" i="7"/>
  <c r="I25" i="20"/>
  <c r="F21" i="5"/>
  <c r="BL13" i="7"/>
  <c r="I25" i="19"/>
  <c r="F24" i="15"/>
  <c r="AJ24" i="15" s="1"/>
  <c r="AU13" i="7"/>
  <c r="K13" i="7"/>
  <c r="Y20" i="5"/>
  <c r="I24" i="19"/>
  <c r="F23" i="15"/>
  <c r="AJ23" i="15" s="1"/>
  <c r="AU12" i="7"/>
  <c r="I24" i="18"/>
  <c r="F23" i="9"/>
  <c r="AF23" i="9" s="1"/>
  <c r="Y23" i="9"/>
  <c r="AK24" i="9" s="1"/>
  <c r="K12" i="7"/>
  <c r="I24" i="16"/>
  <c r="F23" i="6"/>
  <c r="AF23" i="6" s="1"/>
  <c r="I23" i="24"/>
  <c r="F22" i="14"/>
  <c r="BN11" i="7"/>
  <c r="I23" i="20"/>
  <c r="F19" i="5"/>
  <c r="BL11" i="7"/>
  <c r="I23" i="19"/>
  <c r="F22" i="15"/>
  <c r="AJ22" i="15" s="1"/>
  <c r="AU11" i="7"/>
  <c r="Y22" i="9"/>
  <c r="AK23" i="9" s="1"/>
  <c r="K11" i="7"/>
  <c r="I21" i="24"/>
  <c r="F20" i="14"/>
  <c r="BN9" i="7"/>
  <c r="I21" i="20"/>
  <c r="F17" i="5"/>
  <c r="I21" i="19"/>
  <c r="F20" i="15"/>
  <c r="AJ20" i="15" s="1"/>
  <c r="AU9" i="7"/>
  <c r="I21" i="18"/>
  <c r="F20" i="9"/>
  <c r="AF20" i="9" s="1"/>
  <c r="K9" i="7"/>
  <c r="I20" i="24"/>
  <c r="F19" i="14"/>
  <c r="BN8" i="7"/>
  <c r="I20" i="20"/>
  <c r="F16" i="5"/>
  <c r="BL8" i="7"/>
  <c r="I20" i="19"/>
  <c r="F19" i="15"/>
  <c r="AF19" i="15" s="1"/>
  <c r="AU8" i="7"/>
  <c r="W19" i="6"/>
  <c r="BN6" i="7"/>
  <c r="I18" i="20"/>
  <c r="F14" i="5"/>
  <c r="I18" i="19"/>
  <c r="F17" i="15"/>
  <c r="AF17" i="15" s="1"/>
  <c r="AU6" i="7"/>
  <c r="I18" i="18"/>
  <c r="F17" i="9"/>
  <c r="AF17" i="9" s="1"/>
  <c r="K6" i="7"/>
  <c r="K262" i="7" s="1"/>
  <c r="I18" i="16"/>
  <c r="F17" i="6"/>
  <c r="AF17" i="6" s="1"/>
  <c r="V16" i="14"/>
  <c r="EF262" i="7"/>
  <c r="E263" i="14"/>
  <c r="BN5" i="7"/>
  <c r="E260" i="5"/>
  <c r="F273" i="20"/>
  <c r="I17" i="19"/>
  <c r="F16" i="15"/>
  <c r="AJ16" i="15" s="1"/>
  <c r="AU5" i="7"/>
  <c r="E263" i="15"/>
  <c r="V16" i="9"/>
  <c r="AG262" i="7"/>
  <c r="F273" i="18"/>
  <c r="E263" i="6"/>
  <c r="E278" i="7"/>
  <c r="R207" i="11"/>
  <c r="I272" i="24"/>
  <c r="F262" i="14"/>
  <c r="I272" i="20"/>
  <c r="F259" i="5"/>
  <c r="Y262" i="6"/>
  <c r="W262" i="6"/>
  <c r="I271" i="24"/>
  <c r="F261" i="14"/>
  <c r="I271" i="20"/>
  <c r="F258" i="5"/>
  <c r="I271" i="17"/>
  <c r="F261" i="10"/>
  <c r="I270" i="22"/>
  <c r="F260" i="8"/>
  <c r="AF260" i="8" s="1"/>
  <c r="W260" i="10"/>
  <c r="CE257" i="7"/>
  <c r="CF256" i="7"/>
  <c r="I268" i="17"/>
  <c r="F258" i="10"/>
  <c r="I267" i="22"/>
  <c r="F257" i="8"/>
  <c r="AF257" i="8" s="1"/>
  <c r="I267" i="21"/>
  <c r="F257" i="3"/>
  <c r="V255" i="7"/>
  <c r="DK254" i="7"/>
  <c r="W256" i="10"/>
  <c r="CE253" i="7"/>
  <c r="CF252" i="7"/>
  <c r="I264" i="17"/>
  <c r="F254" i="10"/>
  <c r="I263" i="22"/>
  <c r="F253" i="8"/>
  <c r="AF253" i="8" s="1"/>
  <c r="Y253" i="3"/>
  <c r="I263" i="21"/>
  <c r="F253" i="3"/>
  <c r="V251" i="7"/>
  <c r="DK250" i="7"/>
  <c r="CE249" i="7"/>
  <c r="I260" i="20"/>
  <c r="F247" i="5"/>
  <c r="BL248" i="7"/>
  <c r="W250" i="6"/>
  <c r="I260" i="16"/>
  <c r="F250" i="6"/>
  <c r="AF250" i="6" s="1"/>
  <c r="I259" i="24"/>
  <c r="F249" i="14"/>
  <c r="I259" i="20"/>
  <c r="F246" i="5"/>
  <c r="AW247" i="7"/>
  <c r="W249" i="6"/>
  <c r="I258" i="24"/>
  <c r="F248" i="14"/>
  <c r="I258" i="20"/>
  <c r="F245" i="5"/>
  <c r="W248" i="6"/>
  <c r="I256" i="22"/>
  <c r="F246" i="8"/>
  <c r="AF246" i="8" s="1"/>
  <c r="I254" i="22"/>
  <c r="F244" i="8"/>
  <c r="AF244" i="8" s="1"/>
  <c r="CE242" i="7"/>
  <c r="W243" i="10"/>
  <c r="W241" i="14"/>
  <c r="AU239" i="7"/>
  <c r="AV239" i="7"/>
  <c r="EG238" i="7"/>
  <c r="BM238" i="7"/>
  <c r="AH238" i="7"/>
  <c r="I250" i="16"/>
  <c r="F240" i="6"/>
  <c r="AF240" i="6" s="1"/>
  <c r="AH237" i="7"/>
  <c r="I249" i="16"/>
  <c r="F239" i="6"/>
  <c r="AF239" i="6" s="1"/>
  <c r="AH236" i="7"/>
  <c r="I248" i="16"/>
  <c r="F238" i="6"/>
  <c r="AF238" i="6" s="1"/>
  <c r="AH234" i="5"/>
  <c r="AH235" i="7"/>
  <c r="I247" i="16"/>
  <c r="F237" i="6"/>
  <c r="AF237" i="6" s="1"/>
  <c r="W236" i="14"/>
  <c r="AH233" i="5"/>
  <c r="AH234" i="7"/>
  <c r="I246" i="16"/>
  <c r="F236" i="6"/>
  <c r="AF236" i="6" s="1"/>
  <c r="W235" i="14"/>
  <c r="Y232" i="5"/>
  <c r="AH232" i="5"/>
  <c r="AH233" i="7"/>
  <c r="I245" i="16"/>
  <c r="F235" i="6"/>
  <c r="AF235" i="6" s="1"/>
  <c r="AH231" i="5"/>
  <c r="AH232" i="7"/>
  <c r="I244" i="16"/>
  <c r="F234" i="6"/>
  <c r="AF234" i="6" s="1"/>
  <c r="I242" i="21"/>
  <c r="F232" i="3"/>
  <c r="V230" i="7"/>
  <c r="DK229" i="7"/>
  <c r="W231" i="10"/>
  <c r="I240" i="22"/>
  <c r="F230" i="8"/>
  <c r="AF230" i="8" s="1"/>
  <c r="CE228" i="7"/>
  <c r="I239" i="17"/>
  <c r="F229" i="10"/>
  <c r="I238" i="22"/>
  <c r="F228" i="8"/>
  <c r="AF228" i="8" s="1"/>
  <c r="Y228" i="3"/>
  <c r="I238" i="21"/>
  <c r="F228" i="3"/>
  <c r="V226" i="7"/>
  <c r="W226" i="14"/>
  <c r="AH224" i="7"/>
  <c r="I236" i="16"/>
  <c r="F226" i="6"/>
  <c r="AF226" i="6" s="1"/>
  <c r="I234" i="22"/>
  <c r="F224" i="8"/>
  <c r="AF224" i="8" s="1"/>
  <c r="W224" i="3"/>
  <c r="AH224" i="3"/>
  <c r="I234" i="21"/>
  <c r="F224" i="3"/>
  <c r="V222" i="7"/>
  <c r="DK221" i="7"/>
  <c r="I233" i="17"/>
  <c r="F223" i="10"/>
  <c r="I231" i="24"/>
  <c r="F221" i="14"/>
  <c r="I231" i="22"/>
  <c r="F221" i="8"/>
  <c r="AF221" i="8" s="1"/>
  <c r="I231" i="17"/>
  <c r="F221" i="10"/>
  <c r="I230" i="22"/>
  <c r="F220" i="8"/>
  <c r="AF220" i="8" s="1"/>
  <c r="W220" i="10"/>
  <c r="I229" i="22"/>
  <c r="F219" i="8"/>
  <c r="AF219" i="8" s="1"/>
  <c r="I229" i="17"/>
  <c r="F219" i="10"/>
  <c r="I228" i="22"/>
  <c r="F218" i="8"/>
  <c r="AF218" i="8" s="1"/>
  <c r="W218" i="10"/>
  <c r="I227" i="22"/>
  <c r="F217" i="8"/>
  <c r="AF217" i="8" s="1"/>
  <c r="I227" i="17"/>
  <c r="F217" i="10"/>
  <c r="I226" i="22"/>
  <c r="F216" i="8"/>
  <c r="AF216" i="8" s="1"/>
  <c r="W216" i="10"/>
  <c r="W215" i="8"/>
  <c r="CE213" i="7"/>
  <c r="Y214" i="3"/>
  <c r="I224" i="21"/>
  <c r="F214" i="3"/>
  <c r="V212" i="7"/>
  <c r="CE211" i="7"/>
  <c r="AH212" i="3"/>
  <c r="Y212" i="3"/>
  <c r="I222" i="21"/>
  <c r="F212" i="3"/>
  <c r="V210" i="7"/>
  <c r="DK209" i="7"/>
  <c r="I221" i="17"/>
  <c r="F211" i="10"/>
  <c r="EG207" i="7"/>
  <c r="AU207" i="7"/>
  <c r="AV207" i="7"/>
  <c r="W209" i="9"/>
  <c r="EG206" i="7"/>
  <c r="BM206" i="7"/>
  <c r="AH206" i="7"/>
  <c r="I218" i="16"/>
  <c r="F208" i="6"/>
  <c r="AF208" i="6" s="1"/>
  <c r="W207" i="14"/>
  <c r="BM205" i="7"/>
  <c r="AH205" i="7"/>
  <c r="I217" i="16"/>
  <c r="F207" i="6"/>
  <c r="AF207" i="6" s="1"/>
  <c r="EG203" i="7"/>
  <c r="AU203" i="7"/>
  <c r="AW203" i="7" s="1"/>
  <c r="AV203" i="7"/>
  <c r="V205" i="15" s="1"/>
  <c r="W205" i="15" s="1"/>
  <c r="W205" i="9"/>
  <c r="EG202" i="7"/>
  <c r="AU202" i="7"/>
  <c r="AW202" i="7" s="1"/>
  <c r="AV202" i="7"/>
  <c r="V204" i="15" s="1"/>
  <c r="W204" i="15" s="1"/>
  <c r="I214" i="18"/>
  <c r="F204" i="9"/>
  <c r="AF204" i="9" s="1"/>
  <c r="EG201" i="7"/>
  <c r="AU201" i="7"/>
  <c r="AV201" i="7"/>
  <c r="I213" i="18"/>
  <c r="F203" i="9"/>
  <c r="AF203" i="9" s="1"/>
  <c r="EG200" i="7"/>
  <c r="AU200" i="7"/>
  <c r="AV200" i="7"/>
  <c r="I212" i="18"/>
  <c r="F202" i="9"/>
  <c r="AF202" i="9" s="1"/>
  <c r="CF198" i="7"/>
  <c r="W200" i="10"/>
  <c r="Y199" i="8"/>
  <c r="AK200" i="8" s="1"/>
  <c r="W199" i="8"/>
  <c r="I209" i="21"/>
  <c r="F199" i="3"/>
  <c r="V197" i="7"/>
  <c r="DK196" i="7"/>
  <c r="I208" i="17"/>
  <c r="F198" i="10"/>
  <c r="W196" i="8"/>
  <c r="CE193" i="7"/>
  <c r="I203" i="24"/>
  <c r="F194" i="14"/>
  <c r="I203" i="20"/>
  <c r="F191" i="5"/>
  <c r="AW191" i="7"/>
  <c r="W194" i="6"/>
  <c r="I202" i="24"/>
  <c r="F193" i="14"/>
  <c r="BN190" i="7"/>
  <c r="I202" i="19"/>
  <c r="F193" i="15"/>
  <c r="AF193" i="15" s="1"/>
  <c r="I202" i="18"/>
  <c r="F193" i="9"/>
  <c r="AF193" i="9" s="1"/>
  <c r="K190" i="7"/>
  <c r="I201" i="20"/>
  <c r="F189" i="5"/>
  <c r="AW189" i="7"/>
  <c r="W192" i="6"/>
  <c r="I200" i="24"/>
  <c r="F191" i="14"/>
  <c r="BN188" i="7"/>
  <c r="I200" i="19"/>
  <c r="F191" i="15"/>
  <c r="AF191" i="15" s="1"/>
  <c r="I200" i="18"/>
  <c r="F191" i="9"/>
  <c r="AF191" i="9" s="1"/>
  <c r="K188" i="7"/>
  <c r="I199" i="20"/>
  <c r="F187" i="5"/>
  <c r="AW187" i="7"/>
  <c r="W190" i="6"/>
  <c r="I198" i="24"/>
  <c r="F189" i="14"/>
  <c r="BN186" i="7"/>
  <c r="I198" i="19"/>
  <c r="F189" i="15"/>
  <c r="AF189" i="15" s="1"/>
  <c r="I198" i="18"/>
  <c r="F189" i="9"/>
  <c r="AF189" i="9" s="1"/>
  <c r="K186" i="7"/>
  <c r="I197" i="20"/>
  <c r="F185" i="5"/>
  <c r="AW185" i="7"/>
  <c r="W188" i="6"/>
  <c r="I196" i="24"/>
  <c r="F187" i="14"/>
  <c r="BN184" i="7"/>
  <c r="I196" i="19"/>
  <c r="F187" i="15"/>
  <c r="AF187" i="15" s="1"/>
  <c r="I196" i="18"/>
  <c r="F187" i="9"/>
  <c r="AF187" i="9" s="1"/>
  <c r="K184" i="7"/>
  <c r="I195" i="20"/>
  <c r="F183" i="5"/>
  <c r="AW183" i="7"/>
  <c r="Y186" i="6"/>
  <c r="AK187" i="6" s="1"/>
  <c r="W186" i="6"/>
  <c r="I194" i="24"/>
  <c r="F185" i="14"/>
  <c r="BN182" i="7"/>
  <c r="I194" i="19"/>
  <c r="F185" i="15"/>
  <c r="AF185" i="15" s="1"/>
  <c r="I194" i="18"/>
  <c r="F185" i="9"/>
  <c r="AF185" i="9" s="1"/>
  <c r="K182" i="7"/>
  <c r="I193" i="20"/>
  <c r="F181" i="5"/>
  <c r="AW181" i="7"/>
  <c r="Y184" i="6"/>
  <c r="AK185" i="6" s="1"/>
  <c r="W184" i="6"/>
  <c r="I192" i="24"/>
  <c r="F183" i="14"/>
  <c r="BN180" i="7"/>
  <c r="I192" i="19"/>
  <c r="F183" i="15"/>
  <c r="AJ183" i="15" s="1"/>
  <c r="I192" i="18"/>
  <c r="F183" i="9"/>
  <c r="AF183" i="9" s="1"/>
  <c r="K180" i="7"/>
  <c r="BN179" i="7"/>
  <c r="I191" i="19"/>
  <c r="F182" i="15"/>
  <c r="AJ182" i="15" s="1"/>
  <c r="I191" i="18"/>
  <c r="F182" i="9"/>
  <c r="AF182" i="9" s="1"/>
  <c r="Y182" i="9"/>
  <c r="AK183" i="9" s="1"/>
  <c r="K179" i="7"/>
  <c r="DK178" i="7"/>
  <c r="CE178" i="7"/>
  <c r="I190" i="19"/>
  <c r="F181" i="15"/>
  <c r="AJ181" i="15" s="1"/>
  <c r="I190" i="18"/>
  <c r="F181" i="9"/>
  <c r="AF181" i="9" s="1"/>
  <c r="Y181" i="9"/>
  <c r="AK182" i="9" s="1"/>
  <c r="K178" i="7"/>
  <c r="I189" i="20"/>
  <c r="F177" i="5"/>
  <c r="W180" i="6"/>
  <c r="I188" i="24"/>
  <c r="F179" i="14"/>
  <c r="W176" i="5"/>
  <c r="I188" i="20"/>
  <c r="F176" i="5"/>
  <c r="AW176" i="7"/>
  <c r="Y179" i="6"/>
  <c r="AK180" i="6" s="1"/>
  <c r="W179" i="6"/>
  <c r="W178" i="8"/>
  <c r="AW175" i="7"/>
  <c r="W178" i="6"/>
  <c r="I186" i="22"/>
  <c r="F177" i="8"/>
  <c r="AF177" i="8" s="1"/>
  <c r="Y177" i="6"/>
  <c r="AK178" i="6" s="1"/>
  <c r="W177" i="6"/>
  <c r="I185" i="24"/>
  <c r="F176" i="14"/>
  <c r="W173" i="5"/>
  <c r="I185" i="20"/>
  <c r="F173" i="5"/>
  <c r="AW173" i="7"/>
  <c r="W176" i="6"/>
  <c r="CE171" i="7"/>
  <c r="I181" i="24"/>
  <c r="F172" i="14"/>
  <c r="W169" i="5"/>
  <c r="I181" i="20"/>
  <c r="F169" i="5"/>
  <c r="AW169" i="7"/>
  <c r="W172" i="6"/>
  <c r="I180" i="24"/>
  <c r="F171" i="14"/>
  <c r="I180" i="20"/>
  <c r="F168" i="5"/>
  <c r="AW168" i="7"/>
  <c r="Y171" i="6"/>
  <c r="AK172" i="6" s="1"/>
  <c r="W171" i="6"/>
  <c r="I179" i="24"/>
  <c r="F170" i="14"/>
  <c r="I179" i="20"/>
  <c r="F167" i="5"/>
  <c r="AW167" i="7"/>
  <c r="Y170" i="6"/>
  <c r="AK171" i="6" s="1"/>
  <c r="W170" i="6"/>
  <c r="I178" i="24"/>
  <c r="F169" i="14"/>
  <c r="I178" i="20"/>
  <c r="F166" i="5"/>
  <c r="AW166" i="7"/>
  <c r="Y169" i="6"/>
  <c r="AK170" i="6" s="1"/>
  <c r="W169" i="6"/>
  <c r="I177" i="24"/>
  <c r="F168" i="14"/>
  <c r="I177" i="20"/>
  <c r="F165" i="5"/>
  <c r="AW165" i="7"/>
  <c r="Y168" i="6"/>
  <c r="AK169" i="6" s="1"/>
  <c r="W168" i="6"/>
  <c r="I176" i="24"/>
  <c r="F167" i="14"/>
  <c r="Y167" i="3"/>
  <c r="I176" i="21"/>
  <c r="F167" i="3"/>
  <c r="V164" i="7"/>
  <c r="I176" i="17"/>
  <c r="F167" i="10"/>
  <c r="I175" i="22"/>
  <c r="F166" i="8"/>
  <c r="AF166" i="8" s="1"/>
  <c r="CE163" i="7"/>
  <c r="W166" i="10"/>
  <c r="Y165" i="3"/>
  <c r="I174" i="21"/>
  <c r="F165" i="3"/>
  <c r="V162" i="7"/>
  <c r="I174" i="17"/>
  <c r="F165" i="10"/>
  <c r="I173" i="22"/>
  <c r="F164" i="8"/>
  <c r="AF164" i="8" s="1"/>
  <c r="CE161" i="7"/>
  <c r="W164" i="10"/>
  <c r="I172" i="21"/>
  <c r="F163" i="3"/>
  <c r="V160" i="7"/>
  <c r="I172" i="17"/>
  <c r="F163" i="10"/>
  <c r="I171" i="22"/>
  <c r="F162" i="8"/>
  <c r="AF162" i="8" s="1"/>
  <c r="CE159" i="7"/>
  <c r="W162" i="10"/>
  <c r="DK158" i="7"/>
  <c r="I170" i="22"/>
  <c r="F161" i="8"/>
  <c r="AF161" i="8" s="1"/>
  <c r="I170" i="21"/>
  <c r="F161" i="3"/>
  <c r="V158" i="7"/>
  <c r="I170" i="17"/>
  <c r="F161" i="10"/>
  <c r="I169" i="22"/>
  <c r="F160" i="8"/>
  <c r="AF160" i="8" s="1"/>
  <c r="CE157" i="7"/>
  <c r="W160" i="10"/>
  <c r="I167" i="20"/>
  <c r="F155" i="5"/>
  <c r="AW155" i="7"/>
  <c r="I167" i="19"/>
  <c r="F158" i="15"/>
  <c r="AJ158" i="15" s="1"/>
  <c r="W158" i="9"/>
  <c r="Y158" i="6"/>
  <c r="AK159" i="6" s="1"/>
  <c r="W158" i="6"/>
  <c r="W157" i="14"/>
  <c r="I166" i="20"/>
  <c r="F154" i="5"/>
  <c r="AW154" i="7"/>
  <c r="I166" i="19"/>
  <c r="F157" i="15"/>
  <c r="AF157" i="15" s="1"/>
  <c r="Y157" i="15"/>
  <c r="W157" i="9"/>
  <c r="W157" i="6"/>
  <c r="I165" i="20"/>
  <c r="F153" i="5"/>
  <c r="AW153" i="7"/>
  <c r="I165" i="19"/>
  <c r="F156" i="15"/>
  <c r="AF156" i="15" s="1"/>
  <c r="Y156" i="15"/>
  <c r="W156" i="9"/>
  <c r="Y156" i="6"/>
  <c r="AK157" i="6" s="1"/>
  <c r="W156" i="6"/>
  <c r="W155" i="14"/>
  <c r="I164" i="20"/>
  <c r="F152" i="5"/>
  <c r="AW152" i="7"/>
  <c r="I164" i="19"/>
  <c r="F155" i="15"/>
  <c r="AJ155" i="15" s="1"/>
  <c r="Y155" i="15"/>
  <c r="W155" i="9"/>
  <c r="W155" i="6"/>
  <c r="W154" i="14"/>
  <c r="I163" i="20"/>
  <c r="F151" i="5"/>
  <c r="AW151" i="7"/>
  <c r="I163" i="19"/>
  <c r="F154" i="15"/>
  <c r="AJ154" i="15" s="1"/>
  <c r="Y154" i="15"/>
  <c r="W154" i="9"/>
  <c r="Y154" i="6"/>
  <c r="AK155" i="6" s="1"/>
  <c r="W154" i="6"/>
  <c r="I162" i="20"/>
  <c r="F150" i="5"/>
  <c r="AW150" i="7"/>
  <c r="I162" i="19"/>
  <c r="F153" i="15"/>
  <c r="AF153" i="15" s="1"/>
  <c r="W153" i="9"/>
  <c r="W153" i="6"/>
  <c r="W149" i="5"/>
  <c r="I161" i="20"/>
  <c r="F149" i="5"/>
  <c r="AW149" i="7"/>
  <c r="I161" i="19"/>
  <c r="F152" i="15"/>
  <c r="AJ152" i="15" s="1"/>
  <c r="W152" i="9"/>
  <c r="Y152" i="6"/>
  <c r="AK153" i="6" s="1"/>
  <c r="W152" i="6"/>
  <c r="DK147" i="7"/>
  <c r="I159" i="22"/>
  <c r="F150" i="8"/>
  <c r="AF150" i="8" s="1"/>
  <c r="I159" i="21"/>
  <c r="F150" i="3"/>
  <c r="W150" i="10"/>
  <c r="I158" i="22"/>
  <c r="F149" i="8"/>
  <c r="AF149" i="8" s="1"/>
  <c r="CE146" i="7"/>
  <c r="I158" i="17"/>
  <c r="F149" i="10"/>
  <c r="DK145" i="7"/>
  <c r="I157" i="22"/>
  <c r="F148" i="8"/>
  <c r="AF148" i="8" s="1"/>
  <c r="AH148" i="3"/>
  <c r="Y148" i="3"/>
  <c r="I157" i="21"/>
  <c r="F148" i="3"/>
  <c r="V145" i="7"/>
  <c r="I157" i="17"/>
  <c r="F148" i="10"/>
  <c r="I156" i="22"/>
  <c r="F147" i="8"/>
  <c r="AF147" i="8" s="1"/>
  <c r="CE144" i="7"/>
  <c r="I156" i="17"/>
  <c r="F147" i="10"/>
  <c r="DK143" i="7"/>
  <c r="I155" i="22"/>
  <c r="F146" i="8"/>
  <c r="AF146" i="8" s="1"/>
  <c r="Y146" i="3"/>
  <c r="I155" i="21"/>
  <c r="F146" i="3"/>
  <c r="W146" i="10"/>
  <c r="I154" i="22"/>
  <c r="F145" i="8"/>
  <c r="AF145" i="8" s="1"/>
  <c r="CE142" i="7"/>
  <c r="I154" i="17"/>
  <c r="F145" i="10"/>
  <c r="W140" i="5"/>
  <c r="I152" i="20"/>
  <c r="F140" i="5"/>
  <c r="AW140" i="7"/>
  <c r="I152" i="19"/>
  <c r="F143" i="15"/>
  <c r="AF143" i="15" s="1"/>
  <c r="W143" i="9"/>
  <c r="AH143" i="6"/>
  <c r="W143" i="6"/>
  <c r="I151" i="20"/>
  <c r="F139" i="5"/>
  <c r="I151" i="19"/>
  <c r="F142" i="15"/>
  <c r="AF142" i="15" s="1"/>
  <c r="AH139" i="7"/>
  <c r="I151" i="18"/>
  <c r="F142" i="9"/>
  <c r="AF142" i="9" s="1"/>
  <c r="W142" i="6"/>
  <c r="W138" i="5"/>
  <c r="I150" i="20"/>
  <c r="F138" i="5"/>
  <c r="AW138" i="7"/>
  <c r="I150" i="19"/>
  <c r="F141" i="15"/>
  <c r="AJ141" i="15" s="1"/>
  <c r="W141" i="9"/>
  <c r="Y141" i="6"/>
  <c r="AK142" i="6" s="1"/>
  <c r="W141" i="6"/>
  <c r="I149" i="20"/>
  <c r="F137" i="5"/>
  <c r="AW137" i="7"/>
  <c r="I149" i="19"/>
  <c r="F140" i="15"/>
  <c r="AJ140" i="15" s="1"/>
  <c r="AH137" i="7"/>
  <c r="I149" i="18"/>
  <c r="F140" i="9"/>
  <c r="AF140" i="9" s="1"/>
  <c r="W140" i="6"/>
  <c r="W136" i="5"/>
  <c r="I148" i="20"/>
  <c r="F136" i="5"/>
  <c r="AW136" i="7"/>
  <c r="I148" i="19"/>
  <c r="F139" i="15"/>
  <c r="AJ139" i="15" s="1"/>
  <c r="W139" i="9"/>
  <c r="Y139" i="6"/>
  <c r="AK140" i="6" s="1"/>
  <c r="W139" i="6"/>
  <c r="W138" i="14"/>
  <c r="W135" i="5"/>
  <c r="I147" i="20"/>
  <c r="F135" i="5"/>
  <c r="AW135" i="7"/>
  <c r="I147" i="19"/>
  <c r="F138" i="15"/>
  <c r="AJ138" i="15" s="1"/>
  <c r="AH135" i="7"/>
  <c r="I147" i="18"/>
  <c r="F138" i="9"/>
  <c r="AF138" i="9" s="1"/>
  <c r="W138" i="6"/>
  <c r="I146" i="20"/>
  <c r="F134" i="5"/>
  <c r="AW134" i="7"/>
  <c r="I146" i="19"/>
  <c r="F137" i="15"/>
  <c r="AJ137" i="15" s="1"/>
  <c r="W137" i="9"/>
  <c r="Y137" i="6"/>
  <c r="AK138" i="6" s="1"/>
  <c r="W137" i="6"/>
  <c r="W133" i="5"/>
  <c r="I145" i="20"/>
  <c r="F133" i="5"/>
  <c r="AW133" i="7"/>
  <c r="I145" i="19"/>
  <c r="F136" i="15"/>
  <c r="AJ136" i="15" s="1"/>
  <c r="AH133" i="7"/>
  <c r="I145" i="18"/>
  <c r="F136" i="9"/>
  <c r="AF136" i="9" s="1"/>
  <c r="W136" i="6"/>
  <c r="W132" i="5"/>
  <c r="I144" i="20"/>
  <c r="F132" i="5"/>
  <c r="AW132" i="7"/>
  <c r="I144" i="19"/>
  <c r="F135" i="15"/>
  <c r="AJ135" i="15" s="1"/>
  <c r="W135" i="9"/>
  <c r="Y135" i="6"/>
  <c r="AK136" i="6" s="1"/>
  <c r="W135" i="6"/>
  <c r="I143" i="20"/>
  <c r="F131" i="5"/>
  <c r="AW131" i="7"/>
  <c r="I143" i="19"/>
  <c r="F134" i="15"/>
  <c r="AJ134" i="15" s="1"/>
  <c r="AH131" i="7"/>
  <c r="I143" i="18"/>
  <c r="F134" i="9"/>
  <c r="AF134" i="9" s="1"/>
  <c r="W134" i="6"/>
  <c r="I142" i="20"/>
  <c r="F130" i="5"/>
  <c r="I142" i="19"/>
  <c r="F133" i="15"/>
  <c r="AJ133" i="15" s="1"/>
  <c r="W133" i="9"/>
  <c r="Y133" i="6"/>
  <c r="AK134" i="6" s="1"/>
  <c r="W133" i="6"/>
  <c r="W132" i="14"/>
  <c r="I141" i="20"/>
  <c r="F129" i="5"/>
  <c r="AW129" i="7"/>
  <c r="I141" i="19"/>
  <c r="F132" i="15"/>
  <c r="AJ132" i="15" s="1"/>
  <c r="AH129" i="7"/>
  <c r="I141" i="18"/>
  <c r="F132" i="9"/>
  <c r="AF132" i="9" s="1"/>
  <c r="W132" i="6"/>
  <c r="I140" i="20"/>
  <c r="F128" i="5"/>
  <c r="AW128" i="7"/>
  <c r="I140" i="19"/>
  <c r="F131" i="15"/>
  <c r="AJ131" i="15" s="1"/>
  <c r="W131" i="6"/>
  <c r="W127" i="5"/>
  <c r="I139" i="20"/>
  <c r="F127" i="5"/>
  <c r="I139" i="19"/>
  <c r="F130" i="15"/>
  <c r="AJ130" i="15" s="1"/>
  <c r="AH127" i="7"/>
  <c r="I139" i="18"/>
  <c r="F130" i="9"/>
  <c r="AF130" i="9" s="1"/>
  <c r="W130" i="6"/>
  <c r="W126" i="5"/>
  <c r="I138" i="20"/>
  <c r="F126" i="5"/>
  <c r="AW126" i="7"/>
  <c r="I138" i="19"/>
  <c r="F129" i="15"/>
  <c r="AJ129" i="15" s="1"/>
  <c r="W129" i="9"/>
  <c r="Y129" i="6"/>
  <c r="AK130" i="6" s="1"/>
  <c r="W129" i="6"/>
  <c r="Y127" i="3"/>
  <c r="I135" i="21"/>
  <c r="F127" i="3"/>
  <c r="V123" i="7"/>
  <c r="I135" i="17"/>
  <c r="F127" i="10"/>
  <c r="I134" i="22"/>
  <c r="F126" i="8"/>
  <c r="AF126" i="8" s="1"/>
  <c r="CE122" i="7"/>
  <c r="I134" i="20"/>
  <c r="F123" i="5"/>
  <c r="I134" i="18"/>
  <c r="F126" i="9"/>
  <c r="AF126" i="9" s="1"/>
  <c r="Y126" i="9"/>
  <c r="AK127" i="9" s="1"/>
  <c r="W126" i="10"/>
  <c r="I133" i="22"/>
  <c r="F125" i="8"/>
  <c r="AF125" i="8" s="1"/>
  <c r="CE121" i="7"/>
  <c r="I133" i="17"/>
  <c r="F125" i="10"/>
  <c r="AH124" i="3"/>
  <c r="I132" i="21"/>
  <c r="F124" i="3"/>
  <c r="W124" i="10"/>
  <c r="I131" i="22"/>
  <c r="F123" i="8"/>
  <c r="AF123" i="8" s="1"/>
  <c r="CE119" i="7"/>
  <c r="I131" i="17"/>
  <c r="F123" i="10"/>
  <c r="AH122" i="3"/>
  <c r="Y122" i="3"/>
  <c r="I130" i="21"/>
  <c r="F122" i="3"/>
  <c r="V118" i="7"/>
  <c r="I130" i="17"/>
  <c r="F122" i="10"/>
  <c r="I129" i="22"/>
  <c r="F121" i="8"/>
  <c r="AF121" i="8" s="1"/>
  <c r="CE117" i="7"/>
  <c r="I129" i="17"/>
  <c r="F121" i="10"/>
  <c r="W120" i="8"/>
  <c r="Y120" i="3"/>
  <c r="I128" i="21"/>
  <c r="F120" i="3"/>
  <c r="W120" i="10"/>
  <c r="I127" i="22"/>
  <c r="F119" i="8"/>
  <c r="AF119" i="8" s="1"/>
  <c r="CE115" i="7"/>
  <c r="I127" i="17"/>
  <c r="F119" i="10"/>
  <c r="I125" i="20"/>
  <c r="F114" i="5"/>
  <c r="AW113" i="7"/>
  <c r="I125" i="19"/>
  <c r="F117" i="15"/>
  <c r="AJ117" i="15" s="1"/>
  <c r="AH113" i="7"/>
  <c r="I125" i="18"/>
  <c r="F117" i="9"/>
  <c r="AF117" i="9" s="1"/>
  <c r="W117" i="6"/>
  <c r="Y116" i="3"/>
  <c r="I124" i="21"/>
  <c r="F116" i="3"/>
  <c r="V112" i="7"/>
  <c r="I124" i="17"/>
  <c r="F116" i="10"/>
  <c r="I123" i="18"/>
  <c r="F115" i="9"/>
  <c r="AF115" i="9" s="1"/>
  <c r="K111" i="7"/>
  <c r="I123" i="16"/>
  <c r="F115" i="6"/>
  <c r="AF115" i="6" s="1"/>
  <c r="I121" i="22"/>
  <c r="F113" i="8"/>
  <c r="AF113" i="8" s="1"/>
  <c r="Y113" i="8"/>
  <c r="AK114" i="8" s="1"/>
  <c r="CE109" i="7"/>
  <c r="I121" i="17"/>
  <c r="F113" i="10"/>
  <c r="DK108" i="7"/>
  <c r="I120" i="22"/>
  <c r="F112" i="8"/>
  <c r="AF112" i="8" s="1"/>
  <c r="AH112" i="3"/>
  <c r="Y112" i="3"/>
  <c r="I120" i="21"/>
  <c r="F112" i="3"/>
  <c r="W112" i="10"/>
  <c r="I119" i="22"/>
  <c r="F111" i="8"/>
  <c r="AF111" i="8" s="1"/>
  <c r="I119" i="17"/>
  <c r="F111" i="10"/>
  <c r="W110" i="8"/>
  <c r="AH110" i="3"/>
  <c r="I118" i="21"/>
  <c r="F110" i="3"/>
  <c r="W110" i="10"/>
  <c r="I117" i="22"/>
  <c r="F109" i="8"/>
  <c r="AF109" i="8" s="1"/>
  <c r="I117" i="17"/>
  <c r="F109" i="10"/>
  <c r="W108" i="8"/>
  <c r="Y108" i="3"/>
  <c r="I116" i="21"/>
  <c r="F108" i="3"/>
  <c r="V104" i="7"/>
  <c r="I116" i="17"/>
  <c r="F108" i="10"/>
  <c r="I114" i="24"/>
  <c r="F106" i="14"/>
  <c r="BN102" i="7"/>
  <c r="AH103" i="5"/>
  <c r="Y103" i="5"/>
  <c r="AU102" i="7"/>
  <c r="AV102" i="7"/>
  <c r="I114" i="18"/>
  <c r="F106" i="9"/>
  <c r="AF106" i="9" s="1"/>
  <c r="K102" i="7"/>
  <c r="I114" i="16"/>
  <c r="F106" i="6"/>
  <c r="AF106" i="6" s="1"/>
  <c r="I113" i="24"/>
  <c r="F105" i="14"/>
  <c r="BM101" i="7"/>
  <c r="AU101" i="7"/>
  <c r="AV101" i="7"/>
  <c r="K101" i="7"/>
  <c r="I113" i="16"/>
  <c r="F105" i="6"/>
  <c r="AF105" i="6" s="1"/>
  <c r="I110" i="22"/>
  <c r="F103" i="8"/>
  <c r="AF103" i="8" s="1"/>
  <c r="CE98" i="7"/>
  <c r="I110" i="17"/>
  <c r="F103" i="10"/>
  <c r="W102" i="8"/>
  <c r="Y102" i="3"/>
  <c r="I109" i="21"/>
  <c r="F102" i="3"/>
  <c r="W102" i="10"/>
  <c r="I108" i="22"/>
  <c r="F101" i="8"/>
  <c r="AF101" i="8" s="1"/>
  <c r="Y101" i="8"/>
  <c r="AK102" i="8" s="1"/>
  <c r="CE96" i="7"/>
  <c r="I108" i="17"/>
  <c r="F101" i="10"/>
  <c r="Y100" i="3"/>
  <c r="I107" i="21"/>
  <c r="F100" i="3"/>
  <c r="W100" i="10"/>
  <c r="I106" i="22"/>
  <c r="F99" i="8"/>
  <c r="AF99" i="8" s="1"/>
  <c r="Y99" i="8"/>
  <c r="AK100" i="8" s="1"/>
  <c r="CE94" i="7"/>
  <c r="I106" i="17"/>
  <c r="F99" i="10"/>
  <c r="DK93" i="7"/>
  <c r="I105" i="22"/>
  <c r="F98" i="8"/>
  <c r="AF98" i="8" s="1"/>
  <c r="AH98" i="3"/>
  <c r="Y98" i="3"/>
  <c r="I105" i="21"/>
  <c r="F98" i="3"/>
  <c r="W98" i="10"/>
  <c r="Y97" i="8"/>
  <c r="AK98" i="8" s="1"/>
  <c r="W97" i="8"/>
  <c r="CE92" i="7"/>
  <c r="I104" i="17"/>
  <c r="F97" i="10"/>
  <c r="I101" i="24"/>
  <c r="F95" i="14"/>
  <c r="I101" i="20"/>
  <c r="F92" i="5"/>
  <c r="W95" i="10"/>
  <c r="I100" i="22"/>
  <c r="F94" i="8"/>
  <c r="AF94" i="8" s="1"/>
  <c r="CE88" i="7"/>
  <c r="I100" i="17"/>
  <c r="F94" i="10"/>
  <c r="DK87" i="7"/>
  <c r="I99" i="22"/>
  <c r="F93" i="8"/>
  <c r="AF93" i="8" s="1"/>
  <c r="Y93" i="3"/>
  <c r="I99" i="21"/>
  <c r="F93" i="3"/>
  <c r="I98" i="22"/>
  <c r="F92" i="8"/>
  <c r="AF92" i="8" s="1"/>
  <c r="CE86" i="7"/>
  <c r="W92" i="10"/>
  <c r="DK85" i="7"/>
  <c r="I97" i="22"/>
  <c r="F91" i="8"/>
  <c r="AF91" i="8" s="1"/>
  <c r="Y91" i="3"/>
  <c r="I97" i="21"/>
  <c r="F91" i="3"/>
  <c r="W91" i="10"/>
  <c r="I96" i="22"/>
  <c r="F90" i="8"/>
  <c r="AF90" i="8" s="1"/>
  <c r="CE84" i="7"/>
  <c r="I96" i="17"/>
  <c r="F90" i="10"/>
  <c r="DK83" i="7"/>
  <c r="I95" i="22"/>
  <c r="F89" i="8"/>
  <c r="AF89" i="8" s="1"/>
  <c r="Y89" i="3"/>
  <c r="I95" i="21"/>
  <c r="F89" i="3"/>
  <c r="W89" i="10"/>
  <c r="I94" i="22"/>
  <c r="F88" i="8"/>
  <c r="AF88" i="8" s="1"/>
  <c r="CE82" i="7"/>
  <c r="W88" i="10"/>
  <c r="DK81" i="7"/>
  <c r="I93" i="22"/>
  <c r="F87" i="8"/>
  <c r="AF87" i="8" s="1"/>
  <c r="Y87" i="3"/>
  <c r="I93" i="21"/>
  <c r="F87" i="3"/>
  <c r="W87" i="10"/>
  <c r="Y86" i="8"/>
  <c r="AK87" i="8" s="1"/>
  <c r="W86" i="8"/>
  <c r="CE80" i="7"/>
  <c r="I92" i="17"/>
  <c r="F86" i="10"/>
  <c r="DK75" i="7"/>
  <c r="I87" i="22"/>
  <c r="F84" i="8"/>
  <c r="AF84" i="8" s="1"/>
  <c r="I87" i="21"/>
  <c r="F84" i="3"/>
  <c r="I86" i="22"/>
  <c r="F83" i="8"/>
  <c r="AF83" i="8" s="1"/>
  <c r="I86" i="17"/>
  <c r="F83" i="10"/>
  <c r="I85" i="21"/>
  <c r="F82" i="3"/>
  <c r="I84" i="22"/>
  <c r="F81" i="8"/>
  <c r="AF81" i="8" s="1"/>
  <c r="I84" i="17"/>
  <c r="F81" i="10"/>
  <c r="W80" i="8"/>
  <c r="I83" i="21"/>
  <c r="F80" i="3"/>
  <c r="I82" i="22"/>
  <c r="F79" i="8"/>
  <c r="AF79" i="8" s="1"/>
  <c r="I82" i="17"/>
  <c r="F79" i="10"/>
  <c r="W78" i="8"/>
  <c r="I81" i="21"/>
  <c r="F78" i="3"/>
  <c r="I80" i="22"/>
  <c r="F77" i="8"/>
  <c r="AF77" i="8" s="1"/>
  <c r="I80" i="17"/>
  <c r="F77" i="10"/>
  <c r="W76" i="8"/>
  <c r="I79" i="21"/>
  <c r="F76" i="3"/>
  <c r="I78" i="22"/>
  <c r="F75" i="8"/>
  <c r="AF75" i="8" s="1"/>
  <c r="I78" i="17"/>
  <c r="F75" i="10"/>
  <c r="I77" i="21"/>
  <c r="F74" i="3"/>
  <c r="I76" i="22"/>
  <c r="F73" i="8"/>
  <c r="AF73" i="8" s="1"/>
  <c r="I76" i="17"/>
  <c r="F73" i="10"/>
  <c r="W72" i="8"/>
  <c r="I75" i="21"/>
  <c r="F72" i="3"/>
  <c r="I74" i="22"/>
  <c r="F71" i="8"/>
  <c r="AF71" i="8" s="1"/>
  <c r="I74" i="17"/>
  <c r="F71" i="10"/>
  <c r="I73" i="21"/>
  <c r="F70" i="3"/>
  <c r="I72" i="22"/>
  <c r="F69" i="8"/>
  <c r="AF69" i="8" s="1"/>
  <c r="I72" i="17"/>
  <c r="F69" i="10"/>
  <c r="W68" i="8"/>
  <c r="Y68" i="3"/>
  <c r="I71" i="21"/>
  <c r="F68" i="3"/>
  <c r="W68" i="10"/>
  <c r="I70" i="22"/>
  <c r="F67" i="8"/>
  <c r="AF67" i="8" s="1"/>
  <c r="Y67" i="8"/>
  <c r="AK68" i="8" s="1"/>
  <c r="W67" i="10"/>
  <c r="W66" i="8"/>
  <c r="I69" i="21"/>
  <c r="F66" i="3"/>
  <c r="W66" i="10"/>
  <c r="I66" i="22"/>
  <c r="F64" i="8"/>
  <c r="AF64" i="8" s="1"/>
  <c r="Y64" i="8"/>
  <c r="AK65" i="8" s="1"/>
  <c r="CE54" i="7"/>
  <c r="I66" i="17"/>
  <c r="F64" i="10"/>
  <c r="W63" i="8"/>
  <c r="Y63" i="3"/>
  <c r="I65" i="21"/>
  <c r="F63" i="3"/>
  <c r="V53" i="7"/>
  <c r="I65" i="17"/>
  <c r="F63" i="10"/>
  <c r="I64" i="22"/>
  <c r="F62" i="8"/>
  <c r="AF62" i="8" s="1"/>
  <c r="CE52" i="7"/>
  <c r="I64" i="17"/>
  <c r="F62" i="10"/>
  <c r="W61" i="8"/>
  <c r="AH61" i="3"/>
  <c r="Y61" i="3"/>
  <c r="I63" i="21"/>
  <c r="F61" i="3"/>
  <c r="W61" i="10"/>
  <c r="I61" i="22"/>
  <c r="F59" i="8"/>
  <c r="AF59" i="8" s="1"/>
  <c r="CE49" i="7"/>
  <c r="I61" i="17"/>
  <c r="F59" i="10"/>
  <c r="DK48" i="7"/>
  <c r="I60" i="22"/>
  <c r="F58" i="8"/>
  <c r="AF58" i="8" s="1"/>
  <c r="Y58" i="3"/>
  <c r="I60" i="21"/>
  <c r="F58" i="3"/>
  <c r="W58" i="10"/>
  <c r="I59" i="22"/>
  <c r="F57" i="8"/>
  <c r="AF57" i="8" s="1"/>
  <c r="CE47" i="7"/>
  <c r="I59" i="17"/>
  <c r="F57" i="10"/>
  <c r="DK46" i="7"/>
  <c r="I58" i="22"/>
  <c r="F56" i="8"/>
  <c r="AF56" i="8" s="1"/>
  <c r="Y56" i="3"/>
  <c r="I58" i="21"/>
  <c r="F56" i="3"/>
  <c r="V46" i="7"/>
  <c r="I58" i="17"/>
  <c r="F56" i="10"/>
  <c r="I57" i="22"/>
  <c r="F55" i="8"/>
  <c r="AF55" i="8" s="1"/>
  <c r="CE45" i="7"/>
  <c r="I57" i="17"/>
  <c r="F55" i="10"/>
  <c r="DK44" i="7"/>
  <c r="I56" i="22"/>
  <c r="F54" i="8"/>
  <c r="AF54" i="8" s="1"/>
  <c r="Y54" i="3"/>
  <c r="I56" i="21"/>
  <c r="F54" i="3"/>
  <c r="W54" i="10"/>
  <c r="I55" i="22"/>
  <c r="F53" i="8"/>
  <c r="AF53" i="8" s="1"/>
  <c r="BN43" i="7"/>
  <c r="AU43" i="7"/>
  <c r="AV43" i="7"/>
  <c r="I55" i="18"/>
  <c r="F53" i="9"/>
  <c r="AF53" i="9" s="1"/>
  <c r="K43" i="7"/>
  <c r="I55" i="16"/>
  <c r="F53" i="6"/>
  <c r="AF53" i="6" s="1"/>
  <c r="I54" i="24"/>
  <c r="F52" i="14"/>
  <c r="BN42" i="7"/>
  <c r="Y49" i="5"/>
  <c r="AU42" i="7"/>
  <c r="AV42" i="7"/>
  <c r="K42" i="7"/>
  <c r="I54" i="16"/>
  <c r="F52" i="6"/>
  <c r="AF52" i="6" s="1"/>
  <c r="I53" i="24"/>
  <c r="F51" i="14"/>
  <c r="BN41" i="7"/>
  <c r="Y48" i="5"/>
  <c r="AU41" i="7"/>
  <c r="AV41" i="7"/>
  <c r="I53" i="18"/>
  <c r="F51" i="9"/>
  <c r="AF51" i="9" s="1"/>
  <c r="K41" i="7"/>
  <c r="I53" i="16"/>
  <c r="F51" i="6"/>
  <c r="AF51" i="6" s="1"/>
  <c r="I52" i="24"/>
  <c r="F50" i="14"/>
  <c r="BN40" i="7"/>
  <c r="Y47" i="5"/>
  <c r="AH47" i="5"/>
  <c r="AU40" i="7"/>
  <c r="AV40" i="7"/>
  <c r="I52" i="18"/>
  <c r="F50" i="9"/>
  <c r="AF50" i="9" s="1"/>
  <c r="Y50" i="9"/>
  <c r="AK51" i="9" s="1"/>
  <c r="K40" i="7"/>
  <c r="I52" i="16"/>
  <c r="F50" i="6"/>
  <c r="AF50" i="6" s="1"/>
  <c r="I51" i="24"/>
  <c r="F49" i="14"/>
  <c r="BN39" i="7"/>
  <c r="AH46" i="5"/>
  <c r="Y46" i="5"/>
  <c r="AU39" i="7"/>
  <c r="AV39" i="7"/>
  <c r="I51" i="18"/>
  <c r="F49" i="9"/>
  <c r="AF49" i="9" s="1"/>
  <c r="K39" i="7"/>
  <c r="I51" i="16"/>
  <c r="F49" i="6"/>
  <c r="AF49" i="6" s="1"/>
  <c r="I50" i="24"/>
  <c r="F48" i="14"/>
  <c r="BN38" i="7"/>
  <c r="AH45" i="5"/>
  <c r="AU38" i="7"/>
  <c r="AV38" i="7"/>
  <c r="I50" i="18"/>
  <c r="F48" i="9"/>
  <c r="AF48" i="9" s="1"/>
  <c r="K38" i="7"/>
  <c r="I50" i="16"/>
  <c r="F48" i="6"/>
  <c r="AF48" i="6" s="1"/>
  <c r="CE36" i="7"/>
  <c r="W46" i="10"/>
  <c r="I47" i="21"/>
  <c r="F45" i="3"/>
  <c r="W45" i="10"/>
  <c r="I45" i="24"/>
  <c r="F43" i="14"/>
  <c r="BN33" i="7"/>
  <c r="Y40" i="5"/>
  <c r="AH40" i="5"/>
  <c r="AU33" i="7"/>
  <c r="AV33" i="7"/>
  <c r="I45" i="18"/>
  <c r="F43" i="9"/>
  <c r="AF43" i="9" s="1"/>
  <c r="Y43" i="9"/>
  <c r="AK44" i="9" s="1"/>
  <c r="K33" i="7"/>
  <c r="I45" i="16"/>
  <c r="F43" i="6"/>
  <c r="AF43" i="6" s="1"/>
  <c r="I44" i="24"/>
  <c r="F42" i="14"/>
  <c r="BN32" i="7"/>
  <c r="AH39" i="5"/>
  <c r="Y39" i="5"/>
  <c r="AU32" i="7"/>
  <c r="AW32" i="7" s="1"/>
  <c r="AV32" i="7"/>
  <c r="V42" i="15" s="1"/>
  <c r="W42" i="15" s="1"/>
  <c r="I44" i="18"/>
  <c r="F42" i="9"/>
  <c r="AF42" i="9" s="1"/>
  <c r="Y42" i="9"/>
  <c r="AK43" i="9" s="1"/>
  <c r="K32" i="7"/>
  <c r="I44" i="16"/>
  <c r="F42" i="6"/>
  <c r="AF42" i="6" s="1"/>
  <c r="I43" i="24"/>
  <c r="F41" i="14"/>
  <c r="BN31" i="7"/>
  <c r="Y38" i="5"/>
  <c r="AH38" i="5"/>
  <c r="AU31" i="7"/>
  <c r="AV31" i="7"/>
  <c r="I43" i="18"/>
  <c r="F41" i="9"/>
  <c r="AF41" i="9" s="1"/>
  <c r="Y41" i="9"/>
  <c r="AK42" i="9" s="1"/>
  <c r="K31" i="7"/>
  <c r="I43" i="16"/>
  <c r="F41" i="6"/>
  <c r="AF41" i="6" s="1"/>
  <c r="Y39" i="8"/>
  <c r="AK40" i="8" s="1"/>
  <c r="W39" i="8"/>
  <c r="CE29" i="7"/>
  <c r="I41" i="17"/>
  <c r="F39" i="10"/>
  <c r="CE28" i="7"/>
  <c r="CF27" i="7"/>
  <c r="W37" i="10"/>
  <c r="I38" i="22"/>
  <c r="F36" i="8"/>
  <c r="AF36" i="8" s="1"/>
  <c r="I38" i="21"/>
  <c r="F36" i="3"/>
  <c r="I35" i="22"/>
  <c r="F34" i="8"/>
  <c r="AF34" i="8" s="1"/>
  <c r="I35" i="21"/>
  <c r="F34" i="3"/>
  <c r="Y29" i="5"/>
  <c r="AH21" i="7"/>
  <c r="AH262" i="7" s="1"/>
  <c r="I33" i="16"/>
  <c r="F32" i="6"/>
  <c r="AF32" i="6" s="1"/>
  <c r="I32" i="22"/>
  <c r="F31" i="8"/>
  <c r="AF31" i="8" s="1"/>
  <c r="Y31" i="3"/>
  <c r="AH31" i="3"/>
  <c r="I32" i="21"/>
  <c r="F31" i="3"/>
  <c r="DK19" i="7"/>
  <c r="I30" i="21"/>
  <c r="F29" i="3"/>
  <c r="V18" i="7"/>
  <c r="DK17" i="7"/>
  <c r="CE17" i="7"/>
  <c r="I28" i="21"/>
  <c r="F27" i="3"/>
  <c r="DK15" i="7"/>
  <c r="CE15" i="7"/>
  <c r="I26" i="17"/>
  <c r="F25" i="10"/>
  <c r="I25" i="22"/>
  <c r="F24" i="8"/>
  <c r="AF24" i="8" s="1"/>
  <c r="Y24" i="3"/>
  <c r="I25" i="21"/>
  <c r="F24" i="3"/>
  <c r="I24" i="17"/>
  <c r="F23" i="10"/>
  <c r="I23" i="22"/>
  <c r="F22" i="8"/>
  <c r="AF22" i="8" s="1"/>
  <c r="CE11" i="7"/>
  <c r="I21" i="22"/>
  <c r="F20" i="8"/>
  <c r="AF20" i="8" s="1"/>
  <c r="I21" i="17"/>
  <c r="F20" i="10"/>
  <c r="CE8" i="7"/>
  <c r="W17" i="10"/>
  <c r="DV262" i="7"/>
  <c r="F273" i="23"/>
  <c r="V16" i="8"/>
  <c r="DJ262" i="7"/>
  <c r="E263" i="3"/>
  <c r="Y16" i="3"/>
  <c r="F273" i="21"/>
  <c r="W38" i="10"/>
  <c r="I39" i="22"/>
  <c r="F37" i="8"/>
  <c r="AF37" i="8" s="1"/>
  <c r="Y37" i="3"/>
  <c r="CF26" i="7"/>
  <c r="W36" i="10"/>
  <c r="DK23" i="7"/>
  <c r="W34" i="10"/>
  <c r="EG21" i="7"/>
  <c r="I33" i="18"/>
  <c r="F32" i="9"/>
  <c r="AF32" i="9" s="1"/>
  <c r="EG20" i="7"/>
  <c r="CF20" i="7"/>
  <c r="W31" i="10"/>
  <c r="I31" i="22"/>
  <c r="F30" i="8"/>
  <c r="AF30" i="8" s="1"/>
  <c r="I31" i="21"/>
  <c r="F30" i="3"/>
  <c r="W30" i="10"/>
  <c r="I30" i="22"/>
  <c r="F29" i="8"/>
  <c r="AF29" i="8" s="1"/>
  <c r="CF18" i="7"/>
  <c r="I30" i="17"/>
  <c r="F29" i="10"/>
  <c r="I29" i="22"/>
  <c r="F28" i="8"/>
  <c r="AF28" i="8" s="1"/>
  <c r="W28" i="10"/>
  <c r="I28" i="22"/>
  <c r="F27" i="8"/>
  <c r="AF27" i="8" s="1"/>
  <c r="CF16" i="7"/>
  <c r="W27" i="10"/>
  <c r="I27" i="22"/>
  <c r="F26" i="8"/>
  <c r="AF26" i="8" s="1"/>
  <c r="W26" i="10"/>
  <c r="I26" i="22"/>
  <c r="F25" i="8"/>
  <c r="AF25" i="8" s="1"/>
  <c r="W25" i="3"/>
  <c r="I26" i="21"/>
  <c r="F25" i="3"/>
  <c r="V14" i="7"/>
  <c r="DK13" i="7"/>
  <c r="I25" i="17"/>
  <c r="F24" i="10"/>
  <c r="CE12" i="7"/>
  <c r="W22" i="10"/>
  <c r="DK9" i="7"/>
  <c r="Y20" i="3"/>
  <c r="AH20" i="3"/>
  <c r="I20" i="17"/>
  <c r="F19" i="10"/>
  <c r="I18" i="22"/>
  <c r="F17" i="8"/>
  <c r="AF17" i="8" s="1"/>
  <c r="I18" i="21"/>
  <c r="F17" i="3"/>
  <c r="V6" i="7"/>
  <c r="V262" i="7" s="1"/>
  <c r="DK5" i="7"/>
  <c r="DK262" i="7" s="1"/>
  <c r="CF5" i="7"/>
  <c r="V16" i="10"/>
  <c r="U262" i="7"/>
  <c r="F273" i="17"/>
  <c r="J17" i="17"/>
  <c r="AI244" i="6"/>
  <c r="AI230" i="9"/>
  <c r="AI213" i="9"/>
  <c r="AI212" i="6"/>
  <c r="AI199" i="6"/>
  <c r="AI208" i="9"/>
  <c r="AI181" i="6"/>
  <c r="AI177" i="9"/>
  <c r="AI163" i="6"/>
  <c r="AI127" i="6"/>
  <c r="AI125" i="6"/>
  <c r="AI124" i="6"/>
  <c r="AI122" i="6"/>
  <c r="AI113" i="6"/>
  <c r="AI108" i="6"/>
  <c r="AI92" i="6"/>
  <c r="AI86" i="6"/>
  <c r="AI80" i="6"/>
  <c r="AI77" i="6"/>
  <c r="AI76" i="6"/>
  <c r="AI73" i="6"/>
  <c r="AI71" i="6"/>
  <c r="AI70" i="6"/>
  <c r="AI58" i="9"/>
  <c r="AI57" i="9"/>
  <c r="AI55" i="9"/>
  <c r="AI36" i="6"/>
  <c r="AI29" i="6"/>
  <c r="AI23" i="6"/>
  <c r="AI235" i="6"/>
  <c r="AI205" i="9"/>
  <c r="AI158" i="9"/>
  <c r="AI156" i="9"/>
  <c r="AI154" i="9"/>
  <c r="AI112" i="8"/>
  <c r="AI108" i="8"/>
  <c r="AI106" i="6"/>
  <c r="AI102" i="8"/>
  <c r="AI98" i="8"/>
  <c r="AI78" i="8"/>
  <c r="AI68" i="8"/>
  <c r="AI66" i="8"/>
  <c r="AI52" i="6"/>
  <c r="AI50" i="6"/>
  <c r="AI42" i="6"/>
  <c r="AI16" i="8"/>
  <c r="AI258" i="6"/>
  <c r="AI232" i="15"/>
  <c r="AI224" i="6"/>
  <c r="AI219" i="15"/>
  <c r="AI217" i="15"/>
  <c r="AI214" i="15"/>
  <c r="AI211" i="8"/>
  <c r="AI194" i="9"/>
  <c r="AI193" i="6"/>
  <c r="AI189" i="6"/>
  <c r="AI187" i="6"/>
  <c r="AI185" i="6"/>
  <c r="AI183" i="6"/>
  <c r="AI172" i="9"/>
  <c r="AI150" i="6"/>
  <c r="AI148" i="15"/>
  <c r="AI147" i="15"/>
  <c r="AI146" i="6"/>
  <c r="AI124" i="9"/>
  <c r="AI119" i="9"/>
  <c r="AI116" i="15"/>
  <c r="AI112" i="9"/>
  <c r="AI99" i="9"/>
  <c r="AI88" i="9"/>
  <c r="AI86" i="9"/>
  <c r="AI67" i="15"/>
  <c r="AI67" i="6"/>
  <c r="AI59" i="15"/>
  <c r="AI58" i="6"/>
  <c r="AI31" i="15"/>
  <c r="AI262" i="6"/>
  <c r="AI171" i="6"/>
  <c r="AI154" i="6"/>
  <c r="AI152" i="6"/>
  <c r="AI137" i="6"/>
  <c r="AI129" i="6"/>
  <c r="AI42" i="9"/>
  <c r="AI229" i="6"/>
  <c r="AI228" i="9"/>
  <c r="AI228" i="6"/>
  <c r="AI220" i="6"/>
  <c r="AI218" i="6"/>
  <c r="AI216" i="6"/>
  <c r="AI214" i="6"/>
  <c r="AI213" i="6"/>
  <c r="AI200" i="9"/>
  <c r="AI199" i="9"/>
  <c r="AI198" i="9"/>
  <c r="AI207" i="9"/>
  <c r="AI205" i="6"/>
  <c r="AI203" i="6"/>
  <c r="AI176" i="9"/>
  <c r="AI167" i="6"/>
  <c r="AI166" i="6"/>
  <c r="AI162" i="6"/>
  <c r="AI160" i="6"/>
  <c r="AI120" i="6"/>
  <c r="AI112" i="6"/>
  <c r="AI97" i="6"/>
  <c r="AI94" i="6"/>
  <c r="AI90" i="6"/>
  <c r="AI88" i="6"/>
  <c r="AI83" i="6"/>
  <c r="AI82" i="6"/>
  <c r="AI81" i="6"/>
  <c r="AI79" i="6"/>
  <c r="AI78" i="6"/>
  <c r="AI75" i="6"/>
  <c r="AI74" i="6"/>
  <c r="AI72" i="6"/>
  <c r="AI68" i="6"/>
  <c r="AI38" i="6"/>
  <c r="AI34" i="6"/>
  <c r="AI31" i="9"/>
  <c r="AI27" i="6"/>
  <c r="AI25" i="6"/>
  <c r="AI19" i="6"/>
  <c r="AI17" i="6"/>
  <c r="AI16" i="9"/>
  <c r="AI240" i="6"/>
  <c r="AI239" i="6"/>
  <c r="AI209" i="9"/>
  <c r="AI208" i="6"/>
  <c r="AI157" i="9"/>
  <c r="AI155" i="9"/>
  <c r="AI153" i="9"/>
  <c r="AI152" i="9"/>
  <c r="AI143" i="9"/>
  <c r="AI110" i="8"/>
  <c r="AI84" i="8"/>
  <c r="AI80" i="8"/>
  <c r="AI76" i="8"/>
  <c r="AI72" i="8"/>
  <c r="AI61" i="8"/>
  <c r="AI53" i="6"/>
  <c r="AI32" i="6"/>
  <c r="AI260" i="6"/>
  <c r="AI256" i="6"/>
  <c r="AI252" i="6"/>
  <c r="AI243" i="15"/>
  <c r="AI229" i="15"/>
  <c r="AI229" i="9"/>
  <c r="AI228" i="15"/>
  <c r="AI224" i="9"/>
  <c r="AI223" i="9"/>
  <c r="AI221" i="15"/>
  <c r="AI218" i="15"/>
  <c r="AI198" i="15"/>
  <c r="AI191" i="6"/>
  <c r="AI178" i="9"/>
  <c r="AI148" i="6"/>
  <c r="AI146" i="15"/>
  <c r="AI127" i="9"/>
  <c r="AI125" i="9"/>
  <c r="AI123" i="9"/>
  <c r="AI122" i="9"/>
  <c r="AI121" i="9"/>
  <c r="AI120" i="9"/>
  <c r="AI116" i="6"/>
  <c r="AI108" i="9"/>
  <c r="AI95" i="9"/>
  <c r="AI94" i="9"/>
  <c r="AI92" i="9"/>
  <c r="AI91" i="9"/>
  <c r="AI90" i="9"/>
  <c r="AI89" i="9"/>
  <c r="AI66" i="15"/>
  <c r="AI66" i="6"/>
  <c r="AI63" i="6"/>
  <c r="AI61" i="6"/>
  <c r="AI56" i="6"/>
  <c r="AI55" i="15"/>
  <c r="AI54" i="6"/>
  <c r="AI46" i="6"/>
  <c r="AI34" i="9"/>
  <c r="AI31" i="6"/>
  <c r="AI26" i="5"/>
  <c r="AI20" i="5"/>
  <c r="AI23" i="9"/>
  <c r="AI22" i="9"/>
  <c r="AI16" i="6"/>
  <c r="AI250" i="15"/>
  <c r="AI199" i="8"/>
  <c r="AI186" i="6"/>
  <c r="AI184" i="6"/>
  <c r="AI181" i="9"/>
  <c r="AI179" i="6"/>
  <c r="AI177" i="6"/>
  <c r="AI170" i="6"/>
  <c r="AI169" i="6"/>
  <c r="AI156" i="6"/>
  <c r="AI143" i="6"/>
  <c r="AI141" i="6"/>
  <c r="AI133" i="6"/>
  <c r="AI126" i="9"/>
  <c r="AI113" i="8"/>
  <c r="AI101" i="8"/>
  <c r="AI99" i="8"/>
  <c r="AI97" i="8"/>
  <c r="AI64" i="8"/>
  <c r="AI41" i="9"/>
  <c r="AI39" i="8"/>
  <c r="AI87" i="9"/>
  <c r="AI45" i="15"/>
  <c r="AI182" i="9"/>
  <c r="AI168" i="6"/>
  <c r="AI158" i="6"/>
  <c r="AI139" i="6"/>
  <c r="AI135" i="6"/>
  <c r="AI86" i="8"/>
  <c r="AI67" i="8"/>
  <c r="AI50" i="9"/>
  <c r="AI43" i="9"/>
  <c r="AI199" i="15"/>
  <c r="AI145" i="15"/>
  <c r="AI57" i="15"/>
  <c r="AK130" i="15" l="1"/>
  <c r="AK131" i="15"/>
  <c r="AK132" i="15"/>
  <c r="AK134" i="15"/>
  <c r="AK135" i="15"/>
  <c r="AK136" i="15"/>
  <c r="AK137" i="15"/>
  <c r="AK139" i="15"/>
  <c r="AK140" i="15"/>
  <c r="AK141" i="15"/>
  <c r="AK142" i="15"/>
  <c r="AK153" i="15"/>
  <c r="AK156" i="15"/>
  <c r="AK182" i="15"/>
  <c r="AK183" i="15"/>
  <c r="AK184" i="15"/>
  <c r="AK17" i="15"/>
  <c r="AK24" i="15"/>
  <c r="AK27" i="15"/>
  <c r="AK28" i="15"/>
  <c r="AK29" i="15"/>
  <c r="AK30" i="15"/>
  <c r="AK72" i="15"/>
  <c r="AK84" i="15"/>
  <c r="AK85" i="15"/>
  <c r="AK89" i="15"/>
  <c r="AK90" i="15"/>
  <c r="AK91" i="15"/>
  <c r="AK92" i="15"/>
  <c r="AK93" i="15"/>
  <c r="AK100" i="15"/>
  <c r="AK101" i="15"/>
  <c r="AK102" i="15"/>
  <c r="AK103" i="15"/>
  <c r="AK104" i="15"/>
  <c r="AK110" i="15"/>
  <c r="AK120" i="15"/>
  <c r="AK123" i="15"/>
  <c r="AK126" i="15"/>
  <c r="AK128" i="15"/>
  <c r="AK161" i="15"/>
  <c r="AK162" i="15"/>
  <c r="AK164" i="15"/>
  <c r="AK168" i="15"/>
  <c r="AK169" i="15"/>
  <c r="AK170" i="15"/>
  <c r="AK173" i="15"/>
  <c r="AK187" i="15"/>
  <c r="AK224" i="15"/>
  <c r="AK225" i="15"/>
  <c r="AK255" i="15"/>
  <c r="AK257" i="15"/>
  <c r="AK258" i="15"/>
  <c r="AK259" i="15"/>
  <c r="AK261" i="15"/>
  <c r="AK42" i="15"/>
  <c r="AK50" i="15"/>
  <c r="AK206" i="15"/>
  <c r="AK242" i="15"/>
  <c r="AK64" i="15"/>
  <c r="AK177" i="15"/>
  <c r="AK181" i="15"/>
  <c r="AK236" i="15"/>
  <c r="AK238" i="15"/>
  <c r="AK250" i="15"/>
  <c r="AK213" i="15"/>
  <c r="AK214" i="15"/>
  <c r="AK216" i="15"/>
  <c r="AK217" i="15"/>
  <c r="AK221" i="15"/>
  <c r="AK232" i="15"/>
  <c r="AK247" i="15"/>
  <c r="AK262" i="15"/>
  <c r="AK118" i="15"/>
  <c r="AK133" i="15"/>
  <c r="AK138" i="15"/>
  <c r="AK155" i="15"/>
  <c r="AK159" i="15"/>
  <c r="AK21" i="15"/>
  <c r="AK23" i="15"/>
  <c r="AK25" i="15"/>
  <c r="AK26" i="15"/>
  <c r="AK28" i="5"/>
  <c r="AK35" i="15"/>
  <c r="AK38" i="15"/>
  <c r="AK40" i="15"/>
  <c r="AK76" i="15"/>
  <c r="AK80" i="15"/>
  <c r="AK82" i="15"/>
  <c r="AK94" i="15"/>
  <c r="AK95" i="15"/>
  <c r="AK96" i="15"/>
  <c r="AK99" i="15"/>
  <c r="AK109" i="15"/>
  <c r="AK113" i="15"/>
  <c r="AK125" i="15"/>
  <c r="AK163" i="15"/>
  <c r="AK167" i="15"/>
  <c r="AK171" i="15"/>
  <c r="AK172" i="15"/>
  <c r="AK179" i="15"/>
  <c r="AK185" i="15"/>
  <c r="AK189" i="15"/>
  <c r="AK191" i="15"/>
  <c r="AK193" i="15"/>
  <c r="AK195" i="15"/>
  <c r="AK175" i="15"/>
  <c r="AK253" i="15"/>
  <c r="AK254" i="15"/>
  <c r="AK44" i="15"/>
  <c r="AK107" i="15"/>
  <c r="AK204" i="15"/>
  <c r="AK63" i="15"/>
  <c r="AK151" i="15"/>
  <c r="AK209" i="15"/>
  <c r="AK239" i="15"/>
  <c r="AK240" i="15"/>
  <c r="AK201" i="15"/>
  <c r="AK231" i="15"/>
  <c r="AF25" i="3"/>
  <c r="AJ25" i="3"/>
  <c r="V28" i="3"/>
  <c r="W28" i="3" s="1"/>
  <c r="CF17" i="7"/>
  <c r="V39" i="3"/>
  <c r="W39" i="3" s="1"/>
  <c r="CF29" i="7"/>
  <c r="V43" i="15"/>
  <c r="W43" i="15" s="1"/>
  <c r="AW33" i="7"/>
  <c r="AF45" i="3"/>
  <c r="AJ45" i="3"/>
  <c r="V50" i="15"/>
  <c r="W50" i="15" s="1"/>
  <c r="AW40" i="7"/>
  <c r="V55" i="3"/>
  <c r="W55" i="3" s="1"/>
  <c r="CF45" i="7"/>
  <c r="V59" i="3"/>
  <c r="W59" i="3" s="1"/>
  <c r="CF49" i="7"/>
  <c r="AJ61" i="3"/>
  <c r="AF61" i="3"/>
  <c r="V62" i="3"/>
  <c r="W62" i="3" s="1"/>
  <c r="CF52" i="7"/>
  <c r="AJ63" i="3"/>
  <c r="AF63" i="3"/>
  <c r="AF70" i="3"/>
  <c r="AJ70" i="3"/>
  <c r="AJ76" i="3"/>
  <c r="AF76" i="3"/>
  <c r="AJ80" i="3"/>
  <c r="AF80" i="3"/>
  <c r="AJ82" i="3"/>
  <c r="AF82" i="3"/>
  <c r="V88" i="3"/>
  <c r="W88" i="3" s="1"/>
  <c r="CF82" i="7"/>
  <c r="AF93" i="3"/>
  <c r="AJ93" i="3"/>
  <c r="V97" i="3"/>
  <c r="W97" i="3" s="1"/>
  <c r="CF92" i="7"/>
  <c r="AJ114" i="5"/>
  <c r="AF114" i="5"/>
  <c r="V126" i="3"/>
  <c r="W126" i="3" s="1"/>
  <c r="CF122" i="7"/>
  <c r="AF127" i="3"/>
  <c r="AJ127" i="3"/>
  <c r="AJ126" i="5"/>
  <c r="AF126" i="5"/>
  <c r="AJ128" i="5"/>
  <c r="AF128" i="5"/>
  <c r="AJ129" i="5"/>
  <c r="AF129" i="5"/>
  <c r="AJ130" i="5"/>
  <c r="AF130" i="5"/>
  <c r="AJ131" i="5"/>
  <c r="AF131" i="5"/>
  <c r="AJ134" i="5"/>
  <c r="AF134" i="5"/>
  <c r="V145" i="3"/>
  <c r="W145" i="3" s="1"/>
  <c r="CF142" i="7"/>
  <c r="AF146" i="3"/>
  <c r="AJ146" i="3"/>
  <c r="AF150" i="5"/>
  <c r="AJ150" i="5"/>
  <c r="AF151" i="5"/>
  <c r="AJ151" i="5"/>
  <c r="AF153" i="5"/>
  <c r="AJ153" i="5"/>
  <c r="AF154" i="5"/>
  <c r="AJ154" i="5"/>
  <c r="AF155" i="5"/>
  <c r="AJ155" i="5"/>
  <c r="V160" i="3"/>
  <c r="W160" i="3" s="1"/>
  <c r="CF157" i="7"/>
  <c r="V166" i="3"/>
  <c r="W166" i="3" s="1"/>
  <c r="CF163" i="7"/>
  <c r="AF167" i="3"/>
  <c r="AJ167" i="3"/>
  <c r="AF165" i="5"/>
  <c r="AJ165" i="5"/>
  <c r="AJ168" i="5"/>
  <c r="AF168" i="5"/>
  <c r="AJ169" i="5"/>
  <c r="AF169" i="5"/>
  <c r="AJ173" i="5"/>
  <c r="AF173" i="5"/>
  <c r="V203" i="15"/>
  <c r="W203" i="15" s="1"/>
  <c r="AW201" i="7"/>
  <c r="V204" i="5"/>
  <c r="W204" i="5" s="1"/>
  <c r="BN205" i="7"/>
  <c r="V213" i="3"/>
  <c r="W213" i="3" s="1"/>
  <c r="CF211" i="7"/>
  <c r="V215" i="3"/>
  <c r="W215" i="3" s="1"/>
  <c r="CF213" i="7"/>
  <c r="AJ14" i="5"/>
  <c r="AF14" i="5"/>
  <c r="V19" i="15"/>
  <c r="W19" i="15" s="1"/>
  <c r="AW8" i="7"/>
  <c r="V20" i="15"/>
  <c r="W20" i="15" s="1"/>
  <c r="AW9" i="7"/>
  <c r="AJ23" i="5"/>
  <c r="AF23" i="5"/>
  <c r="AJ24" i="5"/>
  <c r="AF24" i="5"/>
  <c r="AJ25" i="5"/>
  <c r="AF25" i="5"/>
  <c r="V28" i="5"/>
  <c r="W28" i="5" s="1"/>
  <c r="BN20" i="7"/>
  <c r="AF32" i="3"/>
  <c r="AJ32" i="3"/>
  <c r="AJ31" i="5"/>
  <c r="AF31" i="5"/>
  <c r="V36" i="15"/>
  <c r="W36" i="15" s="1"/>
  <c r="AW26" i="7"/>
  <c r="AJ33" i="5"/>
  <c r="AF33" i="5"/>
  <c r="V37" i="15"/>
  <c r="W37" i="15" s="1"/>
  <c r="AW27" i="7"/>
  <c r="AJ36" i="5"/>
  <c r="AF36" i="5"/>
  <c r="V41" i="3"/>
  <c r="W41" i="3" s="1"/>
  <c r="CF31" i="7"/>
  <c r="V42" i="5"/>
  <c r="W42" i="5" s="1"/>
  <c r="BN35" i="7"/>
  <c r="AJ43" i="5"/>
  <c r="AF43" i="5"/>
  <c r="AF48" i="3"/>
  <c r="AJ48" i="3"/>
  <c r="AF50" i="3"/>
  <c r="AJ50" i="3"/>
  <c r="V51" i="5"/>
  <c r="W51" i="5" s="1"/>
  <c r="BN44" i="7"/>
  <c r="V56" i="5"/>
  <c r="W56" i="5" s="1"/>
  <c r="BN49" i="7"/>
  <c r="V58" i="5"/>
  <c r="W58" i="5" s="1"/>
  <c r="BN51" i="7"/>
  <c r="V60" i="5"/>
  <c r="W60" i="5" s="1"/>
  <c r="BN53" i="7"/>
  <c r="AJ61" i="5"/>
  <c r="AF61" i="5"/>
  <c r="V64" i="5"/>
  <c r="W64" i="5" s="1"/>
  <c r="BN58" i="7"/>
  <c r="AJ67" i="5"/>
  <c r="AF67" i="5"/>
  <c r="AF77" i="5"/>
  <c r="AJ77" i="5"/>
  <c r="AF79" i="5"/>
  <c r="AJ79" i="5"/>
  <c r="AF84" i="5"/>
  <c r="AJ84" i="5"/>
  <c r="AF87" i="5"/>
  <c r="AJ87" i="5"/>
  <c r="V91" i="15"/>
  <c r="W91" i="15" s="1"/>
  <c r="AW85" i="7"/>
  <c r="AF89" i="5"/>
  <c r="AJ89" i="5"/>
  <c r="AF91" i="5"/>
  <c r="AJ91" i="5"/>
  <c r="V23" i="3"/>
  <c r="W23" i="3" s="1"/>
  <c r="CF12" i="7"/>
  <c r="AJ30" i="3"/>
  <c r="AF30" i="3"/>
  <c r="V263" i="8"/>
  <c r="W16" i="8"/>
  <c r="V19" i="3"/>
  <c r="W19" i="3" s="1"/>
  <c r="CF8" i="7"/>
  <c r="CF262" i="7" s="1"/>
  <c r="AF24" i="3"/>
  <c r="AJ24" i="3"/>
  <c r="V26" i="3"/>
  <c r="W26" i="3" s="1"/>
  <c r="CF15" i="7"/>
  <c r="AF27" i="3"/>
  <c r="AJ27" i="3"/>
  <c r="AJ29" i="3"/>
  <c r="AF29" i="3"/>
  <c r="AJ31" i="3"/>
  <c r="AF31" i="3"/>
  <c r="AJ34" i="3"/>
  <c r="AF34" i="3"/>
  <c r="V38" i="3"/>
  <c r="W38" i="3" s="1"/>
  <c r="CF28" i="7"/>
  <c r="V48" i="15"/>
  <c r="W48" i="15" s="1"/>
  <c r="AW38" i="7"/>
  <c r="V49" i="15"/>
  <c r="W49" i="15" s="1"/>
  <c r="AW39" i="7"/>
  <c r="V51" i="15"/>
  <c r="W51" i="15" s="1"/>
  <c r="AW41" i="7"/>
  <c r="V52" i="15"/>
  <c r="W52" i="15" s="1"/>
  <c r="AW42" i="7"/>
  <c r="V53" i="15"/>
  <c r="W53" i="15" s="1"/>
  <c r="AW43" i="7"/>
  <c r="AF54" i="3"/>
  <c r="AJ54" i="3"/>
  <c r="V57" i="3"/>
  <c r="W57" i="3" s="1"/>
  <c r="CF47" i="7"/>
  <c r="AF58" i="3"/>
  <c r="AJ58" i="3"/>
  <c r="V64" i="3"/>
  <c r="W64" i="3" s="1"/>
  <c r="CF54" i="7"/>
  <c r="AF66" i="3"/>
  <c r="AJ66" i="3"/>
  <c r="AF68" i="3"/>
  <c r="AJ68" i="3"/>
  <c r="AJ72" i="3"/>
  <c r="AF72" i="3"/>
  <c r="AJ74" i="3"/>
  <c r="AF74" i="3"/>
  <c r="AF84" i="3"/>
  <c r="AJ84" i="3"/>
  <c r="V86" i="3"/>
  <c r="W86" i="3" s="1"/>
  <c r="CF80" i="7"/>
  <c r="V90" i="3"/>
  <c r="W90" i="3" s="1"/>
  <c r="CF84" i="7"/>
  <c r="AF91" i="3"/>
  <c r="AJ91" i="3"/>
  <c r="V92" i="3"/>
  <c r="W92" i="3" s="1"/>
  <c r="CF86" i="7"/>
  <c r="V94" i="3"/>
  <c r="W94" i="3" s="1"/>
  <c r="CF88" i="7"/>
  <c r="AF92" i="5"/>
  <c r="AJ92" i="5"/>
  <c r="AJ98" i="3"/>
  <c r="AF98" i="3"/>
  <c r="V99" i="3"/>
  <c r="W99" i="3" s="1"/>
  <c r="CF94" i="7"/>
  <c r="AF100" i="3"/>
  <c r="AJ100" i="3"/>
  <c r="V101" i="3"/>
  <c r="W101" i="3" s="1"/>
  <c r="CF96" i="7"/>
  <c r="AF102" i="3"/>
  <c r="AJ102" i="3"/>
  <c r="V105" i="15"/>
  <c r="W105" i="15" s="1"/>
  <c r="AW101" i="7"/>
  <c r="V106" i="15"/>
  <c r="W106" i="15" s="1"/>
  <c r="AW102" i="7"/>
  <c r="AF108" i="3"/>
  <c r="AJ108" i="3"/>
  <c r="AJ110" i="3"/>
  <c r="AF110" i="3"/>
  <c r="AJ112" i="3"/>
  <c r="AF112" i="3"/>
  <c r="V113" i="3"/>
  <c r="W113" i="3" s="1"/>
  <c r="CF109" i="7"/>
  <c r="V119" i="3"/>
  <c r="W119" i="3" s="1"/>
  <c r="CF115" i="7"/>
  <c r="AF120" i="3"/>
  <c r="AJ120" i="3"/>
  <c r="V123" i="3"/>
  <c r="W123" i="3" s="1"/>
  <c r="CF119" i="7"/>
  <c r="AJ124" i="3"/>
  <c r="AF124" i="3"/>
  <c r="V125" i="3"/>
  <c r="W125" i="3" s="1"/>
  <c r="CF121" i="7"/>
  <c r="AF123" i="5"/>
  <c r="AJ123" i="5"/>
  <c r="AJ133" i="5"/>
  <c r="AF133" i="5"/>
  <c r="AJ137" i="5"/>
  <c r="AF137" i="5"/>
  <c r="AJ138" i="5"/>
  <c r="AF138" i="5"/>
  <c r="AF139" i="5"/>
  <c r="AJ139" i="5"/>
  <c r="AJ140" i="5"/>
  <c r="AF140" i="5"/>
  <c r="V147" i="3"/>
  <c r="W147" i="3" s="1"/>
  <c r="CF144" i="7"/>
  <c r="AJ148" i="3"/>
  <c r="AF148" i="3"/>
  <c r="V149" i="3"/>
  <c r="W149" i="3" s="1"/>
  <c r="CF146" i="7"/>
  <c r="AJ150" i="3"/>
  <c r="AF150" i="3"/>
  <c r="AF149" i="5"/>
  <c r="AJ149" i="5"/>
  <c r="AF152" i="5"/>
  <c r="AJ152" i="5"/>
  <c r="V162" i="3"/>
  <c r="W162" i="3" s="1"/>
  <c r="CF159" i="7"/>
  <c r="AF163" i="3"/>
  <c r="AJ163" i="3"/>
  <c r="V164" i="3"/>
  <c r="W164" i="3" s="1"/>
  <c r="CF161" i="7"/>
  <c r="AJ165" i="3"/>
  <c r="AF165" i="3"/>
  <c r="AF166" i="5"/>
  <c r="AJ166" i="5"/>
  <c r="AF167" i="5"/>
  <c r="AJ167" i="5"/>
  <c r="V174" i="3"/>
  <c r="W174" i="3" s="1"/>
  <c r="CF171" i="7"/>
  <c r="AJ176" i="5"/>
  <c r="AF176" i="5"/>
  <c r="AJ177" i="5"/>
  <c r="AF177" i="5"/>
  <c r="V181" i="3"/>
  <c r="W181" i="3" s="1"/>
  <c r="CF178" i="7"/>
  <c r="AJ181" i="5"/>
  <c r="AF181" i="5"/>
  <c r="AJ183" i="5"/>
  <c r="AF183" i="5"/>
  <c r="AF185" i="5"/>
  <c r="AJ185" i="5"/>
  <c r="AF187" i="5"/>
  <c r="AJ187" i="5"/>
  <c r="AF189" i="5"/>
  <c r="AJ189" i="5"/>
  <c r="AF191" i="5"/>
  <c r="AJ191" i="5"/>
  <c r="V202" i="15"/>
  <c r="W202" i="15" s="1"/>
  <c r="AW200" i="7"/>
  <c r="V205" i="5"/>
  <c r="W205" i="5" s="1"/>
  <c r="BN206" i="7"/>
  <c r="V209" i="15"/>
  <c r="W209" i="15" s="1"/>
  <c r="AW207" i="7"/>
  <c r="AJ212" i="3"/>
  <c r="AF212" i="3"/>
  <c r="AJ224" i="3"/>
  <c r="AF224" i="3"/>
  <c r="AF228" i="3"/>
  <c r="AJ228" i="3"/>
  <c r="V230" i="3"/>
  <c r="W230" i="3" s="1"/>
  <c r="CF228" i="7"/>
  <c r="AJ232" i="3"/>
  <c r="AF232" i="3"/>
  <c r="V241" i="15"/>
  <c r="W241" i="15" s="1"/>
  <c r="AW239" i="7"/>
  <c r="AF246" i="5"/>
  <c r="AJ246" i="5"/>
  <c r="AJ247" i="5"/>
  <c r="AF247" i="5"/>
  <c r="V251" i="3"/>
  <c r="W251" i="3" s="1"/>
  <c r="CF249" i="7"/>
  <c r="V255" i="3"/>
  <c r="W255" i="3" s="1"/>
  <c r="CF253" i="7"/>
  <c r="AF257" i="3"/>
  <c r="AJ257" i="3"/>
  <c r="V259" i="3"/>
  <c r="W259" i="3" s="1"/>
  <c r="CF257" i="7"/>
  <c r="AJ258" i="5"/>
  <c r="AF258" i="5"/>
  <c r="AF259" i="5"/>
  <c r="AJ259" i="5"/>
  <c r="V263" i="14"/>
  <c r="W16" i="14"/>
  <c r="V17" i="15"/>
  <c r="W17" i="15" s="1"/>
  <c r="AW6" i="7"/>
  <c r="AF17" i="5"/>
  <c r="AJ17" i="5"/>
  <c r="V22" i="15"/>
  <c r="W22" i="15" s="1"/>
  <c r="AW11" i="7"/>
  <c r="AJ19" i="5"/>
  <c r="AF19" i="5"/>
  <c r="V23" i="15"/>
  <c r="W23" i="15" s="1"/>
  <c r="AW12" i="7"/>
  <c r="V24" i="15"/>
  <c r="W24" i="15" s="1"/>
  <c r="AW13" i="7"/>
  <c r="AJ21" i="5"/>
  <c r="AF21" i="5"/>
  <c r="V25" i="15"/>
  <c r="W25" i="15" s="1"/>
  <c r="AW14" i="7"/>
  <c r="V26" i="15"/>
  <c r="W26" i="15" s="1"/>
  <c r="AW15" i="7"/>
  <c r="V27" i="15"/>
  <c r="W27" i="15" s="1"/>
  <c r="AW16" i="7"/>
  <c r="V28" i="15"/>
  <c r="W28" i="15" s="1"/>
  <c r="AW17" i="7"/>
  <c r="V29" i="15"/>
  <c r="W29" i="15" s="1"/>
  <c r="AW18" i="7"/>
  <c r="V27" i="5"/>
  <c r="W27" i="5" s="1"/>
  <c r="BN19" i="7"/>
  <c r="V38" i="15"/>
  <c r="W38" i="15" s="1"/>
  <c r="AW28" i="7"/>
  <c r="AJ35" i="5"/>
  <c r="AF35" i="5"/>
  <c r="V39" i="15"/>
  <c r="W39" i="15" s="1"/>
  <c r="AW29" i="7"/>
  <c r="AF42" i="3"/>
  <c r="AJ42" i="3"/>
  <c r="V43" i="5"/>
  <c r="W43" i="5" s="1"/>
  <c r="BN36" i="7"/>
  <c r="V49" i="3"/>
  <c r="W49" i="3" s="1"/>
  <c r="CF39" i="7"/>
  <c r="V51" i="3"/>
  <c r="W51" i="3" s="1"/>
  <c r="CF41" i="7"/>
  <c r="AF52" i="3"/>
  <c r="AJ52" i="3"/>
  <c r="V52" i="5"/>
  <c r="W52" i="5" s="1"/>
  <c r="BN45" i="7"/>
  <c r="V54" i="5"/>
  <c r="W54" i="5" s="1"/>
  <c r="BN47" i="7"/>
  <c r="AJ60" i="5"/>
  <c r="AF60" i="5"/>
  <c r="V61" i="5"/>
  <c r="W61" i="5" s="1"/>
  <c r="BN54" i="7"/>
  <c r="V63" i="5"/>
  <c r="W63" i="5" s="1"/>
  <c r="BN57" i="7"/>
  <c r="AJ64" i="5"/>
  <c r="AF64" i="5"/>
  <c r="AF69" i="5"/>
  <c r="AJ69" i="5"/>
  <c r="AF71" i="5"/>
  <c r="AJ71" i="5"/>
  <c r="AF73" i="5"/>
  <c r="AJ73" i="5"/>
  <c r="AF75" i="5"/>
  <c r="AJ75" i="5"/>
  <c r="V86" i="15"/>
  <c r="W86" i="15" s="1"/>
  <c r="AW80" i="7"/>
  <c r="AF86" i="5"/>
  <c r="AJ86" i="5"/>
  <c r="V90" i="15"/>
  <c r="W90" i="15" s="1"/>
  <c r="AW84" i="7"/>
  <c r="AF88" i="5"/>
  <c r="AJ88" i="5"/>
  <c r="V92" i="15"/>
  <c r="W92" i="15" s="1"/>
  <c r="AW86" i="7"/>
  <c r="AF90" i="5"/>
  <c r="AJ90" i="5"/>
  <c r="V94" i="15"/>
  <c r="W94" i="15" s="1"/>
  <c r="AW88" i="7"/>
  <c r="AF95" i="3"/>
  <c r="AJ95" i="3"/>
  <c r="AF94" i="5"/>
  <c r="AJ94" i="5"/>
  <c r="V105" i="3"/>
  <c r="W105" i="3" s="1"/>
  <c r="CF101" i="7"/>
  <c r="AJ106" i="3"/>
  <c r="AF106" i="3"/>
  <c r="AF107" i="5"/>
  <c r="AJ107" i="5"/>
  <c r="V115" i="3"/>
  <c r="W115" i="3" s="1"/>
  <c r="CF111" i="7"/>
  <c r="AJ113" i="5"/>
  <c r="AF113" i="5"/>
  <c r="AF117" i="3"/>
  <c r="AJ117" i="3"/>
  <c r="AJ116" i="5"/>
  <c r="AF116" i="5"/>
  <c r="V120" i="15"/>
  <c r="W120" i="15" s="1"/>
  <c r="AW116" i="7"/>
  <c r="AJ118" i="5"/>
  <c r="AF118" i="5"/>
  <c r="V122" i="15"/>
  <c r="W122" i="15" s="1"/>
  <c r="AW118" i="7"/>
  <c r="V129" i="3"/>
  <c r="W129" i="3" s="1"/>
  <c r="CF126" i="7"/>
  <c r="AF130" i="3"/>
  <c r="AJ130" i="3"/>
  <c r="V131" i="3"/>
  <c r="W131" i="3" s="1"/>
  <c r="CF128" i="7"/>
  <c r="AF132" i="3"/>
  <c r="AJ132" i="3"/>
  <c r="V137" i="3"/>
  <c r="W137" i="3" s="1"/>
  <c r="CF134" i="7"/>
  <c r="AF138" i="3"/>
  <c r="AJ138" i="3"/>
  <c r="V141" i="3"/>
  <c r="W141" i="3" s="1"/>
  <c r="CF138" i="7"/>
  <c r="AJ142" i="3"/>
  <c r="AF142" i="3"/>
  <c r="V142" i="5"/>
  <c r="W142" i="5" s="1"/>
  <c r="BN142" i="7"/>
  <c r="V143" i="5"/>
  <c r="W143" i="5" s="1"/>
  <c r="BN143" i="7"/>
  <c r="V146" i="5"/>
  <c r="W146" i="5" s="1"/>
  <c r="BN146" i="7"/>
  <c r="V147" i="5"/>
  <c r="W147" i="5" s="1"/>
  <c r="BN147" i="7"/>
  <c r="V153" i="3"/>
  <c r="W153" i="3" s="1"/>
  <c r="CF150" i="7"/>
  <c r="V155" i="3"/>
  <c r="W155" i="3" s="1"/>
  <c r="CF152" i="7"/>
  <c r="V157" i="3"/>
  <c r="W157" i="3" s="1"/>
  <c r="CF154" i="7"/>
  <c r="V160" i="15"/>
  <c r="W160" i="15" s="1"/>
  <c r="AW157" i="7"/>
  <c r="V161" i="15"/>
  <c r="W161" i="15" s="1"/>
  <c r="AW158" i="7"/>
  <c r="V162" i="15"/>
  <c r="W162" i="15" s="1"/>
  <c r="AW159" i="7"/>
  <c r="V164" i="15"/>
  <c r="W164" i="15" s="1"/>
  <c r="AW161" i="7"/>
  <c r="V166" i="15"/>
  <c r="W166" i="15" s="1"/>
  <c r="AW163" i="7"/>
  <c r="AF177" i="3"/>
  <c r="AJ177" i="3"/>
  <c r="AJ179" i="5"/>
  <c r="AF179" i="5"/>
  <c r="AF180" i="5"/>
  <c r="AJ180" i="5"/>
  <c r="AF182" i="5"/>
  <c r="AJ182" i="5"/>
  <c r="AF184" i="5"/>
  <c r="AJ184" i="5"/>
  <c r="AF186" i="5"/>
  <c r="AJ186" i="5"/>
  <c r="AF190" i="5"/>
  <c r="AJ190" i="5"/>
  <c r="V198" i="3"/>
  <c r="W198" i="3" s="1"/>
  <c r="CF196" i="7"/>
  <c r="AF200" i="3"/>
  <c r="AJ200" i="3"/>
  <c r="V199" i="5"/>
  <c r="W199" i="5" s="1"/>
  <c r="BN200" i="7"/>
  <c r="V201" i="5"/>
  <c r="W201" i="5" s="1"/>
  <c r="BN202" i="7"/>
  <c r="V202" i="5"/>
  <c r="W202" i="5" s="1"/>
  <c r="BN203" i="7"/>
  <c r="V207" i="15"/>
  <c r="W207" i="15" s="1"/>
  <c r="AW205" i="7"/>
  <c r="V206" i="5"/>
  <c r="W206" i="5" s="1"/>
  <c r="BN207" i="7"/>
  <c r="V216" i="3"/>
  <c r="W216" i="3" s="1"/>
  <c r="CF214" i="7"/>
  <c r="AF219" i="3"/>
  <c r="AJ219" i="3"/>
  <c r="V220" i="3"/>
  <c r="W220" i="3" s="1"/>
  <c r="CF218" i="7"/>
  <c r="V229" i="3"/>
  <c r="W229" i="3" s="1"/>
  <c r="CF227" i="7"/>
  <c r="V243" i="3"/>
  <c r="W243" i="3" s="1"/>
  <c r="CF241" i="7"/>
  <c r="AJ254" i="3"/>
  <c r="AF254" i="3"/>
  <c r="V256" i="3"/>
  <c r="W256" i="3" s="1"/>
  <c r="CF254" i="7"/>
  <c r="AJ168" i="3"/>
  <c r="AF168" i="3"/>
  <c r="V171" i="3"/>
  <c r="W171" i="3" s="1"/>
  <c r="CF168" i="7"/>
  <c r="AJ174" i="5"/>
  <c r="AF174" i="5"/>
  <c r="V180" i="3"/>
  <c r="W180" i="3" s="1"/>
  <c r="CF177" i="7"/>
  <c r="V182" i="3"/>
  <c r="W182" i="3" s="1"/>
  <c r="CF179" i="7"/>
  <c r="AJ183" i="3"/>
  <c r="AF183" i="3"/>
  <c r="AF185" i="3"/>
  <c r="AJ185" i="3"/>
  <c r="AF187" i="3"/>
  <c r="AJ187" i="3"/>
  <c r="AJ189" i="3"/>
  <c r="AF189" i="3"/>
  <c r="V192" i="3"/>
  <c r="W192" i="3" s="1"/>
  <c r="CF189" i="7"/>
  <c r="V194" i="3"/>
  <c r="W194" i="3" s="1"/>
  <c r="CF191" i="7"/>
  <c r="V193" i="5"/>
  <c r="W193" i="5" s="1"/>
  <c r="BN193" i="7"/>
  <c r="V195" i="5"/>
  <c r="W195" i="5" s="1"/>
  <c r="BN196" i="7"/>
  <c r="V196" i="5"/>
  <c r="W196" i="5" s="1"/>
  <c r="BN197" i="7"/>
  <c r="V203" i="3"/>
  <c r="W203" i="3" s="1"/>
  <c r="CF201" i="7"/>
  <c r="V205" i="3"/>
  <c r="W205" i="3" s="1"/>
  <c r="CF203" i="7"/>
  <c r="V207" i="3"/>
  <c r="W207" i="3" s="1"/>
  <c r="CF205" i="7"/>
  <c r="V209" i="3"/>
  <c r="W209" i="3" s="1"/>
  <c r="CF207" i="7"/>
  <c r="V212" i="5"/>
  <c r="W212" i="5" s="1"/>
  <c r="BN213" i="7"/>
  <c r="V213" i="5"/>
  <c r="W213" i="5" s="1"/>
  <c r="BN214" i="7"/>
  <c r="V215" i="5"/>
  <c r="W215" i="5" s="1"/>
  <c r="BN216" i="7"/>
  <c r="V218" i="5"/>
  <c r="W218" i="5" s="1"/>
  <c r="BN219" i="7"/>
  <c r="AF221" i="5"/>
  <c r="AJ221" i="5"/>
  <c r="V225" i="5"/>
  <c r="W225" i="5" s="1"/>
  <c r="BN226" i="7"/>
  <c r="V226" i="5"/>
  <c r="W226" i="5" s="1"/>
  <c r="BN227" i="7"/>
  <c r="V227" i="5"/>
  <c r="W227" i="5" s="1"/>
  <c r="BN228" i="7"/>
  <c r="V235" i="3"/>
  <c r="W235" i="3" s="1"/>
  <c r="CF233" i="7"/>
  <c r="AF236" i="3"/>
  <c r="AJ236" i="3"/>
  <c r="V239" i="3"/>
  <c r="W239" i="3" s="1"/>
  <c r="CF237" i="7"/>
  <c r="AF240" i="3"/>
  <c r="AJ240" i="3"/>
  <c r="V240" i="5"/>
  <c r="W240" i="5" s="1"/>
  <c r="BN241" i="7"/>
  <c r="V241" i="5"/>
  <c r="W241" i="5" s="1"/>
  <c r="BN242" i="7"/>
  <c r="V243" i="5"/>
  <c r="W243" i="5" s="1"/>
  <c r="BN244" i="7"/>
  <c r="AF248" i="3"/>
  <c r="AJ248" i="3"/>
  <c r="V250" i="3"/>
  <c r="W250" i="3" s="1"/>
  <c r="CF248" i="7"/>
  <c r="AF248" i="5"/>
  <c r="AJ248" i="5"/>
  <c r="AF249" i="5"/>
  <c r="AJ249" i="5"/>
  <c r="V253" i="15"/>
  <c r="W253" i="15" s="1"/>
  <c r="AW251" i="7"/>
  <c r="AF252" i="5"/>
  <c r="AJ252" i="5"/>
  <c r="AJ253" i="5"/>
  <c r="AF253" i="5"/>
  <c r="V257" i="15"/>
  <c r="W257" i="15" s="1"/>
  <c r="AW255" i="7"/>
  <c r="AJ256" i="5"/>
  <c r="AF256" i="5"/>
  <c r="AJ257" i="5"/>
  <c r="AF257" i="5"/>
  <c r="AF25" i="15"/>
  <c r="AK20" i="5"/>
  <c r="AF16" i="15"/>
  <c r="AF24" i="15"/>
  <c r="AF29" i="15"/>
  <c r="AJ38" i="15"/>
  <c r="AK56" i="15"/>
  <c r="AK60" i="15"/>
  <c r="AJ68" i="15"/>
  <c r="AF71" i="15"/>
  <c r="AF75" i="15"/>
  <c r="AF79" i="15"/>
  <c r="AF83" i="15"/>
  <c r="AJ87" i="15"/>
  <c r="AF88" i="15"/>
  <c r="AF90" i="15"/>
  <c r="AF92" i="15"/>
  <c r="AF94" i="15"/>
  <c r="AF100" i="15"/>
  <c r="AF108" i="15"/>
  <c r="AF112" i="15"/>
  <c r="AJ120" i="15"/>
  <c r="AF122" i="15"/>
  <c r="AF124" i="15"/>
  <c r="AF127" i="15"/>
  <c r="AK147" i="15"/>
  <c r="AK149" i="15"/>
  <c r="AF163" i="15"/>
  <c r="AF167" i="15"/>
  <c r="AK229" i="15"/>
  <c r="AF253" i="15"/>
  <c r="AF257" i="15"/>
  <c r="AF130" i="15"/>
  <c r="AF134" i="15"/>
  <c r="AF138" i="15"/>
  <c r="AF140" i="15"/>
  <c r="AF154" i="15"/>
  <c r="AJ156" i="15"/>
  <c r="AF158" i="15"/>
  <c r="AK199" i="15"/>
  <c r="AF168" i="15"/>
  <c r="AF170" i="15"/>
  <c r="AF172" i="15"/>
  <c r="AF183" i="15"/>
  <c r="AF37" i="3"/>
  <c r="AJ37" i="3"/>
  <c r="CE262" i="7"/>
  <c r="AF19" i="3"/>
  <c r="AJ19" i="3"/>
  <c r="AF26" i="3"/>
  <c r="AJ26" i="3"/>
  <c r="AF28" i="3"/>
  <c r="AJ28" i="3"/>
  <c r="AJ39" i="3"/>
  <c r="AF39" i="3"/>
  <c r="AJ50" i="5"/>
  <c r="AF50" i="5"/>
  <c r="AF55" i="3"/>
  <c r="AJ55" i="3"/>
  <c r="AJ57" i="3"/>
  <c r="AF57" i="3"/>
  <c r="AF62" i="3"/>
  <c r="AJ62" i="3"/>
  <c r="AJ64" i="3"/>
  <c r="AF64" i="3"/>
  <c r="AJ67" i="3"/>
  <c r="AF67" i="3"/>
  <c r="AF71" i="3"/>
  <c r="AJ71" i="3"/>
  <c r="AF75" i="3"/>
  <c r="AJ75" i="3"/>
  <c r="AJ79" i="3"/>
  <c r="AF79" i="3"/>
  <c r="AF83" i="3"/>
  <c r="AJ83" i="3"/>
  <c r="AJ86" i="3"/>
  <c r="AF86" i="3"/>
  <c r="AF90" i="3"/>
  <c r="AJ90" i="3"/>
  <c r="AF94" i="3"/>
  <c r="AJ94" i="3"/>
  <c r="AF99" i="3"/>
  <c r="AJ99" i="3"/>
  <c r="AF103" i="3"/>
  <c r="AJ103" i="3"/>
  <c r="AJ103" i="5"/>
  <c r="AF103" i="5"/>
  <c r="AJ109" i="3"/>
  <c r="AF109" i="3"/>
  <c r="AF113" i="3"/>
  <c r="AJ113" i="3"/>
  <c r="AF121" i="3"/>
  <c r="AJ121" i="3"/>
  <c r="AJ123" i="3"/>
  <c r="AF123" i="3"/>
  <c r="AJ126" i="3"/>
  <c r="AF126" i="3"/>
  <c r="AF145" i="3"/>
  <c r="AJ145" i="3"/>
  <c r="AJ162" i="3"/>
  <c r="AF162" i="3"/>
  <c r="AJ166" i="3"/>
  <c r="AF166" i="3"/>
  <c r="AF213" i="3"/>
  <c r="AJ213" i="3"/>
  <c r="AF215" i="3"/>
  <c r="AJ215" i="3"/>
  <c r="AJ223" i="5"/>
  <c r="AF223" i="5"/>
  <c r="AJ232" i="5"/>
  <c r="AF232" i="5"/>
  <c r="AF235" i="5"/>
  <c r="AJ235" i="5"/>
  <c r="AJ236" i="5"/>
  <c r="AF236" i="5"/>
  <c r="AJ244" i="3"/>
  <c r="AF244" i="3"/>
  <c r="AJ246" i="3"/>
  <c r="AF246" i="3"/>
  <c r="AF251" i="3"/>
  <c r="AJ251" i="3"/>
  <c r="AF259" i="3"/>
  <c r="AJ259" i="3"/>
  <c r="W16" i="6"/>
  <c r="V263" i="6"/>
  <c r="F263" i="9"/>
  <c r="W16" i="15"/>
  <c r="AF13" i="5"/>
  <c r="AJ13" i="5"/>
  <c r="F263" i="14"/>
  <c r="V22" i="5"/>
  <c r="W22" i="5" s="1"/>
  <c r="BN14" i="7"/>
  <c r="V31" i="15"/>
  <c r="W31" i="15" s="1"/>
  <c r="AW20" i="7"/>
  <c r="V34" i="5"/>
  <c r="W34" i="5" s="1"/>
  <c r="BN27" i="7"/>
  <c r="AF41" i="3"/>
  <c r="AJ41" i="3"/>
  <c r="V45" i="15"/>
  <c r="W45" i="15" s="1"/>
  <c r="AW35" i="7"/>
  <c r="AJ51" i="3"/>
  <c r="AF51" i="3"/>
  <c r="V54" i="15"/>
  <c r="W54" i="15" s="1"/>
  <c r="AW44" i="7"/>
  <c r="AF52" i="5"/>
  <c r="AJ52" i="5"/>
  <c r="V56" i="15"/>
  <c r="W56" i="15" s="1"/>
  <c r="AW46" i="7"/>
  <c r="AF54" i="5"/>
  <c r="AJ54" i="5"/>
  <c r="V58" i="15"/>
  <c r="W58" i="15" s="1"/>
  <c r="AW48" i="7"/>
  <c r="AF56" i="5"/>
  <c r="AJ56" i="5"/>
  <c r="V61" i="15"/>
  <c r="W61" i="15" s="1"/>
  <c r="AW51" i="7"/>
  <c r="AJ59" i="5"/>
  <c r="AF59" i="5"/>
  <c r="V63" i="15"/>
  <c r="W63" i="15" s="1"/>
  <c r="AW53" i="7"/>
  <c r="V64" i="15"/>
  <c r="W64" i="15" s="1"/>
  <c r="AW54" i="7"/>
  <c r="V68" i="5"/>
  <c r="W68" i="5" s="1"/>
  <c r="BN62" i="7"/>
  <c r="V70" i="5"/>
  <c r="W70" i="5" s="1"/>
  <c r="BN64" i="7"/>
  <c r="AJ72" i="5"/>
  <c r="AF72" i="5"/>
  <c r="V74" i="5"/>
  <c r="W74" i="5" s="1"/>
  <c r="BN68" i="7"/>
  <c r="AF76" i="5"/>
  <c r="AJ76" i="5"/>
  <c r="V78" i="5"/>
  <c r="W78" i="5" s="1"/>
  <c r="BN72" i="7"/>
  <c r="V80" i="5"/>
  <c r="W80" i="5" s="1"/>
  <c r="BN74" i="7"/>
  <c r="AJ81" i="5"/>
  <c r="AF81" i="5"/>
  <c r="AF83" i="5"/>
  <c r="AJ83" i="5"/>
  <c r="AF95" i="5"/>
  <c r="AJ95" i="5"/>
  <c r="V96" i="5"/>
  <c r="W96" i="5" s="1"/>
  <c r="BN94" i="7"/>
  <c r="AJ97" i="5"/>
  <c r="AF97" i="5"/>
  <c r="V98" i="5"/>
  <c r="W98" i="5" s="1"/>
  <c r="BN96" i="7"/>
  <c r="AJ99" i="5"/>
  <c r="AF99" i="5"/>
  <c r="V100" i="5"/>
  <c r="W100" i="5" s="1"/>
  <c r="BN98" i="7"/>
  <c r="AJ105" i="5"/>
  <c r="AF105" i="5"/>
  <c r="V106" i="5"/>
  <c r="W106" i="5" s="1"/>
  <c r="BN105" i="7"/>
  <c r="V108" i="5"/>
  <c r="W108" i="5" s="1"/>
  <c r="BN107" i="7"/>
  <c r="V109" i="5"/>
  <c r="W109" i="5" s="1"/>
  <c r="BN108" i="7"/>
  <c r="V110" i="5"/>
  <c r="W110" i="5" s="1"/>
  <c r="BN109" i="7"/>
  <c r="V116" i="15"/>
  <c r="W116" i="15" s="1"/>
  <c r="AW112" i="7"/>
  <c r="AF120" i="5"/>
  <c r="AJ120" i="5"/>
  <c r="V122" i="5"/>
  <c r="W122" i="5" s="1"/>
  <c r="BN121" i="7"/>
  <c r="AJ124" i="5"/>
  <c r="AF124" i="5"/>
  <c r="AF129" i="3"/>
  <c r="AJ129" i="3"/>
  <c r="AF131" i="3"/>
  <c r="AJ131" i="3"/>
  <c r="AJ133" i="3"/>
  <c r="AF133" i="3"/>
  <c r="AF135" i="3"/>
  <c r="AJ135" i="3"/>
  <c r="AJ137" i="3"/>
  <c r="AF137" i="3"/>
  <c r="AF139" i="3"/>
  <c r="AJ139" i="3"/>
  <c r="AJ141" i="3"/>
  <c r="AF141" i="3"/>
  <c r="V145" i="15"/>
  <c r="W145" i="15" s="1"/>
  <c r="AW142" i="7"/>
  <c r="AF143" i="5"/>
  <c r="AJ143" i="5"/>
  <c r="V147" i="15"/>
  <c r="W147" i="15" s="1"/>
  <c r="AW144" i="7"/>
  <c r="AF145" i="5"/>
  <c r="AJ145" i="5"/>
  <c r="V149" i="15"/>
  <c r="W149" i="15" s="1"/>
  <c r="AW146" i="7"/>
  <c r="V150" i="15"/>
  <c r="W150" i="15" s="1"/>
  <c r="AW147" i="7"/>
  <c r="AF153" i="3"/>
  <c r="AJ153" i="3"/>
  <c r="AF157" i="3"/>
  <c r="AJ157" i="3"/>
  <c r="V158" i="5"/>
  <c r="W158" i="5" s="1"/>
  <c r="BN158" i="7"/>
  <c r="AJ160" i="5"/>
  <c r="AF160" i="5"/>
  <c r="V162" i="5"/>
  <c r="W162" i="5" s="1"/>
  <c r="BN162" i="7"/>
  <c r="V164" i="5"/>
  <c r="W164" i="5" s="1"/>
  <c r="BN164" i="7"/>
  <c r="AF178" i="3"/>
  <c r="AJ178" i="3"/>
  <c r="AF198" i="3"/>
  <c r="AJ198" i="3"/>
  <c r="AF203" i="5"/>
  <c r="AJ203" i="5"/>
  <c r="AF206" i="5"/>
  <c r="AJ206" i="5"/>
  <c r="AF216" i="3"/>
  <c r="AJ216" i="3"/>
  <c r="AF220" i="3"/>
  <c r="AJ220" i="3"/>
  <c r="AF243" i="3"/>
  <c r="AJ243" i="3"/>
  <c r="AF256" i="3"/>
  <c r="AJ256" i="3"/>
  <c r="AJ171" i="5"/>
  <c r="AF171" i="5"/>
  <c r="AJ176" i="3"/>
  <c r="AF176" i="3"/>
  <c r="V178" i="5"/>
  <c r="W178" i="5" s="1"/>
  <c r="BN178" i="7"/>
  <c r="AF182" i="3"/>
  <c r="AJ182" i="3"/>
  <c r="AF190" i="3"/>
  <c r="AJ190" i="3"/>
  <c r="AF192" i="3"/>
  <c r="AJ192" i="3"/>
  <c r="AF194" i="3"/>
  <c r="AJ194" i="3"/>
  <c r="AF193" i="5"/>
  <c r="AJ193" i="5"/>
  <c r="V198" i="15"/>
  <c r="W198" i="15" s="1"/>
  <c r="AW196" i="7"/>
  <c r="AF195" i="5"/>
  <c r="AJ195" i="5"/>
  <c r="V199" i="15"/>
  <c r="W199" i="15" s="1"/>
  <c r="AW197" i="7"/>
  <c r="AF197" i="5"/>
  <c r="AJ197" i="5"/>
  <c r="AF203" i="3"/>
  <c r="AJ203" i="3"/>
  <c r="AF207" i="3"/>
  <c r="AJ207" i="3"/>
  <c r="V211" i="15"/>
  <c r="W211" i="15" s="1"/>
  <c r="AW209" i="7"/>
  <c r="AF208" i="5"/>
  <c r="AJ208" i="5"/>
  <c r="V212" i="15"/>
  <c r="W212" i="15" s="1"/>
  <c r="AW210" i="7"/>
  <c r="AF213" i="5"/>
  <c r="AJ213" i="5"/>
  <c r="AF215" i="5"/>
  <c r="AJ215" i="5"/>
  <c r="AF217" i="5"/>
  <c r="AJ217" i="5"/>
  <c r="AJ226" i="3"/>
  <c r="AF226" i="3"/>
  <c r="AF227" i="5"/>
  <c r="AJ227" i="5"/>
  <c r="AF228" i="5"/>
  <c r="AJ228" i="5"/>
  <c r="V232" i="15"/>
  <c r="W232" i="15" s="1"/>
  <c r="AW230" i="7"/>
  <c r="AF235" i="3"/>
  <c r="AJ235" i="3"/>
  <c r="V243" i="15"/>
  <c r="W243" i="15" s="1"/>
  <c r="AW241" i="7"/>
  <c r="AJ240" i="5"/>
  <c r="AF240" i="5"/>
  <c r="V244" i="15"/>
  <c r="W244" i="15" s="1"/>
  <c r="AW242" i="7"/>
  <c r="AF250" i="3"/>
  <c r="AJ250" i="3"/>
  <c r="AF20" i="15"/>
  <c r="AJ22" i="5"/>
  <c r="AF26" i="15"/>
  <c r="AJ27" i="5"/>
  <c r="AF34" i="15"/>
  <c r="AJ54" i="15"/>
  <c r="AJ58" i="15"/>
  <c r="AF62" i="15"/>
  <c r="AJ70" i="15"/>
  <c r="AJ74" i="15"/>
  <c r="AJ78" i="15"/>
  <c r="AJ82" i="15"/>
  <c r="AJ86" i="15"/>
  <c r="AF101" i="15"/>
  <c r="AF109" i="15"/>
  <c r="AJ111" i="15"/>
  <c r="AF119" i="15"/>
  <c r="AJ121" i="15"/>
  <c r="AF125" i="15"/>
  <c r="AF160" i="15"/>
  <c r="AF162" i="15"/>
  <c r="AJ164" i="15"/>
  <c r="AF166" i="15"/>
  <c r="AJ196" i="15"/>
  <c r="AF212" i="15"/>
  <c r="AF215" i="15"/>
  <c r="AF230" i="15"/>
  <c r="AJ42" i="5"/>
  <c r="AF41" i="15"/>
  <c r="AF49" i="15"/>
  <c r="AJ53" i="15"/>
  <c r="AJ105" i="15"/>
  <c r="AF106" i="15"/>
  <c r="AJ115" i="15"/>
  <c r="AF117" i="15"/>
  <c r="AF131" i="15"/>
  <c r="AF135" i="15"/>
  <c r="AJ142" i="15"/>
  <c r="AF152" i="15"/>
  <c r="AJ153" i="15"/>
  <c r="AF155" i="15"/>
  <c r="AJ157" i="15"/>
  <c r="AF200" i="15"/>
  <c r="AJ211" i="15"/>
  <c r="AF216" i="15"/>
  <c r="AF223" i="15"/>
  <c r="AF252" i="15"/>
  <c r="AF256" i="15"/>
  <c r="AF260" i="15"/>
  <c r="AF176" i="15"/>
  <c r="AF180" i="15"/>
  <c r="AF184" i="15"/>
  <c r="AJ185" i="15"/>
  <c r="AF186" i="15"/>
  <c r="AJ187" i="15"/>
  <c r="AF188" i="15"/>
  <c r="AJ189" i="15"/>
  <c r="AF190" i="15"/>
  <c r="AJ191" i="15"/>
  <c r="AF192" i="15"/>
  <c r="AJ193" i="15"/>
  <c r="AF194" i="15"/>
  <c r="AJ202" i="15"/>
  <c r="AF203" i="15"/>
  <c r="AJ204" i="15"/>
  <c r="AF205" i="15"/>
  <c r="AJ207" i="15"/>
  <c r="AF208" i="15"/>
  <c r="AJ209" i="15"/>
  <c r="AJ226" i="15"/>
  <c r="AJ234" i="15"/>
  <c r="AF235" i="15"/>
  <c r="AJ236" i="15"/>
  <c r="AF237" i="15"/>
  <c r="AF239" i="15"/>
  <c r="AF249" i="15"/>
  <c r="BM207" i="11"/>
  <c r="V263" i="10"/>
  <c r="W16" i="10"/>
  <c r="AF17" i="3"/>
  <c r="AJ17" i="3"/>
  <c r="V22" i="3"/>
  <c r="W22" i="3" s="1"/>
  <c r="CF11" i="7"/>
  <c r="AF36" i="3"/>
  <c r="AJ36" i="3"/>
  <c r="V41" i="15"/>
  <c r="W41" i="15" s="1"/>
  <c r="AW31" i="7"/>
  <c r="V46" i="3"/>
  <c r="W46" i="3" s="1"/>
  <c r="CF36" i="7"/>
  <c r="AF56" i="3"/>
  <c r="AJ56" i="3"/>
  <c r="AJ78" i="3"/>
  <c r="AF78" i="3"/>
  <c r="AF87" i="3"/>
  <c r="AJ87" i="3"/>
  <c r="AF89" i="3"/>
  <c r="AJ89" i="3"/>
  <c r="V103" i="3"/>
  <c r="W103" i="3" s="1"/>
  <c r="CF98" i="7"/>
  <c r="V102" i="5"/>
  <c r="W102" i="5" s="1"/>
  <c r="BN101" i="7"/>
  <c r="AJ116" i="3"/>
  <c r="AF116" i="3"/>
  <c r="V121" i="3"/>
  <c r="W121" i="3" s="1"/>
  <c r="CF117" i="7"/>
  <c r="AJ122" i="3"/>
  <c r="AF122" i="3"/>
  <c r="AJ127" i="5"/>
  <c r="AF127" i="5"/>
  <c r="AJ132" i="5"/>
  <c r="AF132" i="5"/>
  <c r="AJ135" i="5"/>
  <c r="AF135" i="5"/>
  <c r="AJ136" i="5"/>
  <c r="AF136" i="5"/>
  <c r="AJ161" i="3"/>
  <c r="AF161" i="3"/>
  <c r="V196" i="3"/>
  <c r="W196" i="3" s="1"/>
  <c r="CF193" i="7"/>
  <c r="AJ199" i="3"/>
  <c r="AF199" i="3"/>
  <c r="AF214" i="3"/>
  <c r="AJ214" i="3"/>
  <c r="V237" i="5"/>
  <c r="W237" i="5" s="1"/>
  <c r="BN238" i="7"/>
  <c r="V244" i="3"/>
  <c r="W244" i="3" s="1"/>
  <c r="CF242" i="7"/>
  <c r="AJ245" i="5"/>
  <c r="AF245" i="5"/>
  <c r="AF253" i="3"/>
  <c r="AJ253" i="3"/>
  <c r="V263" i="9"/>
  <c r="W16" i="9"/>
  <c r="AU262" i="7"/>
  <c r="AF16" i="5"/>
  <c r="AJ16" i="5"/>
  <c r="V43" i="3"/>
  <c r="W43" i="3" s="1"/>
  <c r="CF33" i="7"/>
  <c r="V53" i="5"/>
  <c r="W53" i="5" s="1"/>
  <c r="BN46" i="7"/>
  <c r="V55" i="5"/>
  <c r="W55" i="5" s="1"/>
  <c r="BN48" i="7"/>
  <c r="V59" i="5"/>
  <c r="W59" i="5" s="1"/>
  <c r="BN52" i="7"/>
  <c r="AF63" i="5"/>
  <c r="AJ63" i="5"/>
  <c r="AF65" i="5"/>
  <c r="AJ65" i="5"/>
  <c r="AJ66" i="5"/>
  <c r="AF66" i="5"/>
  <c r="AF85" i="5"/>
  <c r="AJ85" i="5"/>
  <c r="V89" i="15"/>
  <c r="W89" i="15" s="1"/>
  <c r="AW83" i="7"/>
  <c r="V93" i="15"/>
  <c r="W93" i="15" s="1"/>
  <c r="AW87" i="7"/>
  <c r="V95" i="15"/>
  <c r="W95" i="15" s="1"/>
  <c r="AW89" i="7"/>
  <c r="V113" i="5"/>
  <c r="W113" i="5" s="1"/>
  <c r="BN112" i="7"/>
  <c r="V119" i="15"/>
  <c r="W119" i="15" s="1"/>
  <c r="AW115" i="7"/>
  <c r="AJ117" i="5"/>
  <c r="AF117" i="5"/>
  <c r="V121" i="15"/>
  <c r="W121" i="15" s="1"/>
  <c r="AW117" i="7"/>
  <c r="AF119" i="5"/>
  <c r="AJ119" i="5"/>
  <c r="V123" i="15"/>
  <c r="W123" i="15" s="1"/>
  <c r="AW119" i="7"/>
  <c r="AJ121" i="5"/>
  <c r="AF121" i="5"/>
  <c r="V127" i="15"/>
  <c r="W127" i="15" s="1"/>
  <c r="AW123" i="7"/>
  <c r="AJ134" i="3"/>
  <c r="AF134" i="3"/>
  <c r="V135" i="3"/>
  <c r="W135" i="3" s="1"/>
  <c r="CF132" i="7"/>
  <c r="AF136" i="3"/>
  <c r="AJ136" i="3"/>
  <c r="V139" i="3"/>
  <c r="W139" i="3" s="1"/>
  <c r="CF136" i="7"/>
  <c r="AF140" i="3"/>
  <c r="AJ140" i="3"/>
  <c r="V143" i="3"/>
  <c r="W143" i="3" s="1"/>
  <c r="CF140" i="7"/>
  <c r="V144" i="5"/>
  <c r="W144" i="5" s="1"/>
  <c r="BN144" i="7"/>
  <c r="V145" i="5"/>
  <c r="W145" i="5" s="1"/>
  <c r="BN145" i="7"/>
  <c r="AJ146" i="5"/>
  <c r="AF146" i="5"/>
  <c r="AJ147" i="5"/>
  <c r="AF147" i="5"/>
  <c r="AJ152" i="3"/>
  <c r="AF152" i="3"/>
  <c r="AF154" i="3"/>
  <c r="AJ154" i="3"/>
  <c r="AJ156" i="3"/>
  <c r="AF156" i="3"/>
  <c r="AF158" i="3"/>
  <c r="AJ158" i="3"/>
  <c r="AF157" i="5"/>
  <c r="AJ157" i="5"/>
  <c r="AF159" i="5"/>
  <c r="AJ159" i="5"/>
  <c r="V163" i="15"/>
  <c r="W163" i="15" s="1"/>
  <c r="AW160" i="7"/>
  <c r="AF161" i="5"/>
  <c r="AJ161" i="5"/>
  <c r="V165" i="15"/>
  <c r="W165" i="15" s="1"/>
  <c r="AW162" i="7"/>
  <c r="AF163" i="5"/>
  <c r="AJ163" i="5"/>
  <c r="V167" i="15"/>
  <c r="W167" i="15" s="1"/>
  <c r="AW164" i="7"/>
  <c r="V177" i="15"/>
  <c r="W177" i="15" s="1"/>
  <c r="AW174" i="7"/>
  <c r="V178" i="3"/>
  <c r="W178" i="3" s="1"/>
  <c r="CF175" i="7"/>
  <c r="AF188" i="5"/>
  <c r="AJ188" i="5"/>
  <c r="V200" i="5"/>
  <c r="W200" i="5" s="1"/>
  <c r="BN201" i="7"/>
  <c r="V208" i="15"/>
  <c r="W208" i="15" s="1"/>
  <c r="AW206" i="7"/>
  <c r="AJ211" i="3"/>
  <c r="AF211" i="3"/>
  <c r="AF217" i="3"/>
  <c r="AJ217" i="3"/>
  <c r="V218" i="3"/>
  <c r="W218" i="3" s="1"/>
  <c r="CF216" i="7"/>
  <c r="AF221" i="3"/>
  <c r="AJ221" i="3"/>
  <c r="V223" i="3"/>
  <c r="W223" i="3" s="1"/>
  <c r="CF221" i="7"/>
  <c r="AF231" i="3"/>
  <c r="AJ231" i="3"/>
  <c r="V234" i="15"/>
  <c r="W234" i="15" s="1"/>
  <c r="AW232" i="7"/>
  <c r="V235" i="15"/>
  <c r="W235" i="15" s="1"/>
  <c r="AW233" i="7"/>
  <c r="V236" i="15"/>
  <c r="W236" i="15" s="1"/>
  <c r="AW234" i="7"/>
  <c r="V238" i="15"/>
  <c r="W238" i="15" s="1"/>
  <c r="AW236" i="7"/>
  <c r="V240" i="15"/>
  <c r="W240" i="15" s="1"/>
  <c r="AW238" i="7"/>
  <c r="V238" i="5"/>
  <c r="W238" i="5" s="1"/>
  <c r="BN239" i="7"/>
  <c r="V248" i="15"/>
  <c r="W248" i="15" s="1"/>
  <c r="AW246" i="7"/>
  <c r="V252" i="3"/>
  <c r="W252" i="3" s="1"/>
  <c r="CF250" i="7"/>
  <c r="AJ258" i="3"/>
  <c r="AF258" i="3"/>
  <c r="V260" i="3"/>
  <c r="W260" i="3" s="1"/>
  <c r="CF258" i="7"/>
  <c r="V262" i="15"/>
  <c r="W262" i="15" s="1"/>
  <c r="AW260" i="7"/>
  <c r="V169" i="3"/>
  <c r="W169" i="3" s="1"/>
  <c r="CF166" i="7"/>
  <c r="AF170" i="3"/>
  <c r="AJ170" i="3"/>
  <c r="AF172" i="3"/>
  <c r="AJ172" i="3"/>
  <c r="V176" i="3"/>
  <c r="W176" i="3" s="1"/>
  <c r="CF173" i="7"/>
  <c r="V175" i="5"/>
  <c r="W175" i="5" s="1"/>
  <c r="BN175" i="7"/>
  <c r="AF179" i="3"/>
  <c r="AJ179" i="3"/>
  <c r="V184" i="3"/>
  <c r="W184" i="3" s="1"/>
  <c r="CF181" i="7"/>
  <c r="V186" i="3"/>
  <c r="W186" i="3" s="1"/>
  <c r="CF183" i="7"/>
  <c r="V188" i="3"/>
  <c r="W188" i="3" s="1"/>
  <c r="CF185" i="7"/>
  <c r="V190" i="3"/>
  <c r="W190" i="3" s="1"/>
  <c r="CF187" i="7"/>
  <c r="AF191" i="3"/>
  <c r="AJ191" i="3"/>
  <c r="AF193" i="3"/>
  <c r="AJ193" i="3"/>
  <c r="V197" i="5"/>
  <c r="W197" i="5" s="1"/>
  <c r="BN198" i="7"/>
  <c r="AF202" i="3"/>
  <c r="AJ202" i="3"/>
  <c r="AJ204" i="3"/>
  <c r="AF204" i="3"/>
  <c r="AJ206" i="3"/>
  <c r="AF206" i="3"/>
  <c r="AF208" i="3"/>
  <c r="AJ208" i="3"/>
  <c r="V208" i="5"/>
  <c r="W208" i="5" s="1"/>
  <c r="BN209" i="7"/>
  <c r="V209" i="5"/>
  <c r="W209" i="5" s="1"/>
  <c r="BN210" i="7"/>
  <c r="V210" i="5"/>
  <c r="W210" i="5" s="1"/>
  <c r="BN211" i="7"/>
  <c r="V211" i="5"/>
  <c r="W211" i="5" s="1"/>
  <c r="BN212" i="7"/>
  <c r="AJ212" i="5"/>
  <c r="AF212" i="5"/>
  <c r="V214" i="5"/>
  <c r="W214" i="5" s="1"/>
  <c r="BN215" i="7"/>
  <c r="V216" i="5"/>
  <c r="W216" i="5" s="1"/>
  <c r="BN217" i="7"/>
  <c r="V217" i="5"/>
  <c r="W217" i="5" s="1"/>
  <c r="BN218" i="7"/>
  <c r="AF220" i="5"/>
  <c r="AJ220" i="5"/>
  <c r="V224" i="15"/>
  <c r="W224" i="15" s="1"/>
  <c r="AW222" i="7"/>
  <c r="AJ225" i="5"/>
  <c r="AF225" i="5"/>
  <c r="V228" i="5"/>
  <c r="W228" i="5" s="1"/>
  <c r="BN229" i="7"/>
  <c r="V229" i="5"/>
  <c r="W229" i="5" s="1"/>
  <c r="BN230" i="7"/>
  <c r="AF234" i="3"/>
  <c r="AJ234" i="3"/>
  <c r="V237" i="3"/>
  <c r="W237" i="3" s="1"/>
  <c r="CF235" i="7"/>
  <c r="AF238" i="3"/>
  <c r="AJ238" i="3"/>
  <c r="V241" i="3"/>
  <c r="W241" i="3" s="1"/>
  <c r="CF239" i="7"/>
  <c r="AF243" i="5"/>
  <c r="AJ243" i="5"/>
  <c r="V249" i="3"/>
  <c r="W249" i="3" s="1"/>
  <c r="CF247" i="7"/>
  <c r="AJ250" i="5"/>
  <c r="AF250" i="5"/>
  <c r="V254" i="15"/>
  <c r="W254" i="15" s="1"/>
  <c r="AW252" i="7"/>
  <c r="AJ251" i="5"/>
  <c r="AF251" i="5"/>
  <c r="AF254" i="5"/>
  <c r="AJ254" i="5"/>
  <c r="V258" i="15"/>
  <c r="W258" i="15" s="1"/>
  <c r="AW256" i="7"/>
  <c r="AF255" i="5"/>
  <c r="AJ255" i="5"/>
  <c r="V259" i="15"/>
  <c r="W259" i="15" s="1"/>
  <c r="AW257" i="7"/>
  <c r="V261" i="3"/>
  <c r="W261" i="3" s="1"/>
  <c r="CF259" i="7"/>
  <c r="AJ262" i="3"/>
  <c r="AF262" i="3"/>
  <c r="AJ19" i="15"/>
  <c r="AF28" i="15"/>
  <c r="AK26" i="5"/>
  <c r="AK58" i="15"/>
  <c r="AJ69" i="15"/>
  <c r="AF81" i="15"/>
  <c r="AF99" i="15"/>
  <c r="AF103" i="15"/>
  <c r="AK146" i="15"/>
  <c r="AF174" i="15"/>
  <c r="AK200" i="15"/>
  <c r="AF132" i="15"/>
  <c r="AF136" i="15"/>
  <c r="AF139" i="15"/>
  <c r="AF141" i="15"/>
  <c r="AF169" i="15"/>
  <c r="AF171" i="15"/>
  <c r="AF181" i="15"/>
  <c r="AJ20" i="3"/>
  <c r="AF20" i="3"/>
  <c r="AF23" i="3"/>
  <c r="AJ23" i="3"/>
  <c r="AF16" i="3"/>
  <c r="AJ16" i="3"/>
  <c r="W16" i="3"/>
  <c r="AF22" i="3"/>
  <c r="AJ22" i="3"/>
  <c r="AJ29" i="5"/>
  <c r="AF29" i="5"/>
  <c r="AF38" i="3"/>
  <c r="AJ38" i="3"/>
  <c r="AJ38" i="5"/>
  <c r="AF38" i="5"/>
  <c r="AJ39" i="5"/>
  <c r="AF39" i="5"/>
  <c r="AJ40" i="5"/>
  <c r="AF40" i="5"/>
  <c r="AF46" i="3"/>
  <c r="AJ46" i="3"/>
  <c r="AJ45" i="5"/>
  <c r="AF45" i="5"/>
  <c r="AJ46" i="5"/>
  <c r="AF46" i="5"/>
  <c r="AJ47" i="5"/>
  <c r="AF47" i="5"/>
  <c r="AF48" i="5"/>
  <c r="AJ48" i="5"/>
  <c r="AJ49" i="5"/>
  <c r="AF49" i="5"/>
  <c r="AF59" i="3"/>
  <c r="AJ59" i="3"/>
  <c r="AF69" i="3"/>
  <c r="AJ69" i="3"/>
  <c r="AJ73" i="3"/>
  <c r="AF73" i="3"/>
  <c r="AJ77" i="3"/>
  <c r="AF77" i="3"/>
  <c r="AJ81" i="3"/>
  <c r="AF81" i="3"/>
  <c r="AJ88" i="3"/>
  <c r="AF88" i="3"/>
  <c r="AJ92" i="3"/>
  <c r="AF92" i="3"/>
  <c r="AJ97" i="3"/>
  <c r="AF97" i="3"/>
  <c r="AF101" i="3"/>
  <c r="AJ101" i="3"/>
  <c r="AJ102" i="5"/>
  <c r="AF102" i="5"/>
  <c r="AJ111" i="3"/>
  <c r="AF111" i="3"/>
  <c r="AJ112" i="5"/>
  <c r="AF112" i="5"/>
  <c r="AF119" i="3"/>
  <c r="AJ119" i="3"/>
  <c r="AJ125" i="3"/>
  <c r="AF125" i="3"/>
  <c r="AF147" i="3"/>
  <c r="AJ147" i="3"/>
  <c r="AF149" i="3"/>
  <c r="AJ149" i="3"/>
  <c r="AF160" i="3"/>
  <c r="AJ160" i="3"/>
  <c r="AJ164" i="3"/>
  <c r="AF164" i="3"/>
  <c r="AF174" i="3"/>
  <c r="AJ174" i="3"/>
  <c r="AF181" i="3"/>
  <c r="AJ181" i="3"/>
  <c r="AF196" i="3"/>
  <c r="AJ196" i="3"/>
  <c r="AF204" i="5"/>
  <c r="AJ204" i="5"/>
  <c r="AF205" i="5"/>
  <c r="AJ205" i="5"/>
  <c r="AJ230" i="3"/>
  <c r="AF230" i="3"/>
  <c r="AJ231" i="5"/>
  <c r="AF231" i="5"/>
  <c r="AJ233" i="5"/>
  <c r="AF233" i="5"/>
  <c r="AJ234" i="5"/>
  <c r="AF234" i="5"/>
  <c r="AJ237" i="5"/>
  <c r="AF237" i="5"/>
  <c r="AF255" i="3"/>
  <c r="AJ255" i="3"/>
  <c r="CF207" i="11"/>
  <c r="AW5" i="7"/>
  <c r="W13" i="5"/>
  <c r="V20" i="5"/>
  <c r="W20" i="5" s="1"/>
  <c r="BN12" i="7"/>
  <c r="BN262" i="7" s="1"/>
  <c r="V26" i="5"/>
  <c r="W26" i="5" s="1"/>
  <c r="BN18" i="7"/>
  <c r="AJ34" i="5"/>
  <c r="AF34" i="5"/>
  <c r="AF43" i="3"/>
  <c r="AJ43" i="3"/>
  <c r="V46" i="15"/>
  <c r="W46" i="15" s="1"/>
  <c r="AW36" i="7"/>
  <c r="AF49" i="3"/>
  <c r="AJ49" i="3"/>
  <c r="AF53" i="3"/>
  <c r="AJ53" i="3"/>
  <c r="AF51" i="5"/>
  <c r="AJ51" i="5"/>
  <c r="V55" i="15"/>
  <c r="W55" i="15" s="1"/>
  <c r="AW45" i="7"/>
  <c r="AF53" i="5"/>
  <c r="AJ53" i="5"/>
  <c r="V57" i="15"/>
  <c r="W57" i="15" s="1"/>
  <c r="AW47" i="7"/>
  <c r="AF55" i="5"/>
  <c r="AJ55" i="5"/>
  <c r="AF58" i="5"/>
  <c r="AJ58" i="5"/>
  <c r="V62" i="15"/>
  <c r="W62" i="15" s="1"/>
  <c r="AW52" i="7"/>
  <c r="AJ68" i="5"/>
  <c r="AF68" i="5"/>
  <c r="AJ70" i="5"/>
  <c r="AF70" i="5"/>
  <c r="V72" i="5"/>
  <c r="W72" i="5" s="1"/>
  <c r="BN66" i="7"/>
  <c r="AJ74" i="5"/>
  <c r="AF74" i="5"/>
  <c r="V76" i="5"/>
  <c r="W76" i="5" s="1"/>
  <c r="BN70" i="7"/>
  <c r="AJ78" i="5"/>
  <c r="AF78" i="5"/>
  <c r="AF80" i="5"/>
  <c r="AJ80" i="5"/>
  <c r="V81" i="5"/>
  <c r="W81" i="5" s="1"/>
  <c r="BN75" i="7"/>
  <c r="V83" i="5"/>
  <c r="W83" i="5" s="1"/>
  <c r="BN80" i="7"/>
  <c r="V95" i="5"/>
  <c r="W95" i="5" s="1"/>
  <c r="BN93" i="7"/>
  <c r="AJ96" i="5"/>
  <c r="AF96" i="5"/>
  <c r="V97" i="5"/>
  <c r="W97" i="5" s="1"/>
  <c r="BN95" i="7"/>
  <c r="AJ98" i="5"/>
  <c r="AF98" i="5"/>
  <c r="V99" i="5"/>
  <c r="W99" i="5" s="1"/>
  <c r="BN97" i="7"/>
  <c r="AJ100" i="5"/>
  <c r="AF100" i="5"/>
  <c r="AJ105" i="3"/>
  <c r="AF105" i="3"/>
  <c r="V105" i="5"/>
  <c r="W105" i="5" s="1"/>
  <c r="BN104" i="7"/>
  <c r="AJ106" i="5"/>
  <c r="AF106" i="5"/>
  <c r="AJ108" i="5"/>
  <c r="AF108" i="5"/>
  <c r="AF109" i="5"/>
  <c r="AJ109" i="5"/>
  <c r="AJ110" i="5"/>
  <c r="AF110" i="5"/>
  <c r="AF115" i="3"/>
  <c r="AJ115" i="3"/>
  <c r="V120" i="5"/>
  <c r="W120" i="5" s="1"/>
  <c r="BN119" i="7"/>
  <c r="AF122" i="5"/>
  <c r="AJ122" i="5"/>
  <c r="V124" i="5"/>
  <c r="W124" i="5" s="1"/>
  <c r="BN123" i="7"/>
  <c r="AF143" i="3"/>
  <c r="AJ143" i="3"/>
  <c r="AF142" i="5"/>
  <c r="AJ142" i="5"/>
  <c r="V146" i="15"/>
  <c r="W146" i="15" s="1"/>
  <c r="AW143" i="7"/>
  <c r="AF144" i="5"/>
  <c r="AJ144" i="5"/>
  <c r="V148" i="15"/>
  <c r="W148" i="15" s="1"/>
  <c r="AW145" i="7"/>
  <c r="AF155" i="3"/>
  <c r="AJ155" i="3"/>
  <c r="AF158" i="5"/>
  <c r="AJ158" i="5"/>
  <c r="V160" i="5"/>
  <c r="W160" i="5" s="1"/>
  <c r="BN160" i="7"/>
  <c r="AF162" i="5"/>
  <c r="AJ162" i="5"/>
  <c r="AF164" i="5"/>
  <c r="AJ164" i="5"/>
  <c r="AF199" i="5"/>
  <c r="AJ199" i="5"/>
  <c r="AF200" i="5"/>
  <c r="AJ200" i="5"/>
  <c r="AF201" i="5"/>
  <c r="AJ201" i="5"/>
  <c r="AJ202" i="5"/>
  <c r="AF202" i="5"/>
  <c r="AF218" i="3"/>
  <c r="AJ218" i="3"/>
  <c r="AJ223" i="3"/>
  <c r="AF223" i="3"/>
  <c r="AF229" i="3"/>
  <c r="AJ229" i="3"/>
  <c r="AJ238" i="5"/>
  <c r="AF238" i="5"/>
  <c r="AF252" i="3"/>
  <c r="AJ252" i="3"/>
  <c r="AF260" i="3"/>
  <c r="AJ260" i="3"/>
  <c r="CE207" i="11"/>
  <c r="AJ169" i="3"/>
  <c r="AF169" i="3"/>
  <c r="AF171" i="3"/>
  <c r="AJ171" i="3"/>
  <c r="V171" i="5"/>
  <c r="W171" i="5" s="1"/>
  <c r="BN171" i="7"/>
  <c r="AJ175" i="5"/>
  <c r="AF175" i="5"/>
  <c r="AF180" i="3"/>
  <c r="AJ180" i="3"/>
  <c r="AJ178" i="5"/>
  <c r="AF178" i="5"/>
  <c r="AF184" i="3"/>
  <c r="AJ184" i="3"/>
  <c r="AF186" i="3"/>
  <c r="AJ186" i="3"/>
  <c r="AF188" i="3"/>
  <c r="AJ188" i="3"/>
  <c r="V196" i="15"/>
  <c r="W196" i="15" s="1"/>
  <c r="AW193" i="7"/>
  <c r="AF196" i="5"/>
  <c r="AJ196" i="5"/>
  <c r="AJ205" i="3"/>
  <c r="AF205" i="3"/>
  <c r="AF209" i="3"/>
  <c r="AJ209" i="3"/>
  <c r="AJ209" i="5"/>
  <c r="AF209" i="5"/>
  <c r="AJ210" i="5"/>
  <c r="AF210" i="5"/>
  <c r="AJ211" i="5"/>
  <c r="AF211" i="5"/>
  <c r="V215" i="15"/>
  <c r="W215" i="15" s="1"/>
  <c r="AW213" i="7"/>
  <c r="V216" i="15"/>
  <c r="W216" i="15" s="1"/>
  <c r="AW214" i="7"/>
  <c r="V217" i="15"/>
  <c r="W217" i="15" s="1"/>
  <c r="AW215" i="7"/>
  <c r="AJ214" i="5"/>
  <c r="AF214" i="5"/>
  <c r="V218" i="15"/>
  <c r="W218" i="15" s="1"/>
  <c r="AW216" i="7"/>
  <c r="V219" i="15"/>
  <c r="W219" i="15" s="1"/>
  <c r="AW217" i="7"/>
  <c r="AF216" i="5"/>
  <c r="AJ216" i="5"/>
  <c r="V220" i="15"/>
  <c r="W220" i="15" s="1"/>
  <c r="AW218" i="7"/>
  <c r="V221" i="15"/>
  <c r="W221" i="15" s="1"/>
  <c r="AW219" i="7"/>
  <c r="AF218" i="5"/>
  <c r="AJ218" i="5"/>
  <c r="V228" i="15"/>
  <c r="W228" i="15" s="1"/>
  <c r="AW226" i="7"/>
  <c r="V229" i="15"/>
  <c r="W229" i="15" s="1"/>
  <c r="AW227" i="7"/>
  <c r="AF226" i="5"/>
  <c r="AJ226" i="5"/>
  <c r="V230" i="15"/>
  <c r="W230" i="15" s="1"/>
  <c r="AW228" i="7"/>
  <c r="AJ229" i="5"/>
  <c r="AF229" i="5"/>
  <c r="AF237" i="3"/>
  <c r="AJ237" i="3"/>
  <c r="AJ239" i="3"/>
  <c r="AF239" i="3"/>
  <c r="AF241" i="3"/>
  <c r="AJ241" i="3"/>
  <c r="AF241" i="5"/>
  <c r="AJ241" i="5"/>
  <c r="V246" i="15"/>
  <c r="W246" i="15" s="1"/>
  <c r="AW244" i="7"/>
  <c r="AF249" i="3"/>
  <c r="AJ249" i="3"/>
  <c r="V261" i="15"/>
  <c r="W261" i="15" s="1"/>
  <c r="AW259" i="7"/>
  <c r="AF261" i="3"/>
  <c r="AJ261" i="3"/>
  <c r="AU207" i="11"/>
  <c r="AJ17" i="15"/>
  <c r="AF23" i="15"/>
  <c r="AF16" i="9"/>
  <c r="AF22" i="15"/>
  <c r="AF27" i="15"/>
  <c r="AF28" i="5"/>
  <c r="AF39" i="15"/>
  <c r="AJ56" i="15"/>
  <c r="AJ61" i="15"/>
  <c r="AF63" i="15"/>
  <c r="AJ72" i="15"/>
  <c r="AJ76" i="15"/>
  <c r="AJ80" i="15"/>
  <c r="AF84" i="15"/>
  <c r="AF98" i="15"/>
  <c r="AF102" i="15"/>
  <c r="AF150" i="15"/>
  <c r="AF161" i="15"/>
  <c r="AF213" i="15"/>
  <c r="AF224" i="15"/>
  <c r="AF246" i="15"/>
  <c r="AF43" i="15"/>
  <c r="AJ51" i="15"/>
  <c r="AF129" i="15"/>
  <c r="AF133" i="15"/>
  <c r="AF137" i="15"/>
  <c r="AJ143" i="15"/>
  <c r="AF220" i="15"/>
  <c r="AF231" i="15"/>
  <c r="AF254" i="15"/>
  <c r="AF258" i="15"/>
  <c r="AF261" i="15"/>
  <c r="AF178" i="15"/>
  <c r="AF182" i="15"/>
  <c r="AF238" i="15"/>
  <c r="AF241" i="15"/>
  <c r="AJ262" i="15"/>
  <c r="BN207" i="11"/>
  <c r="AI64" i="15"/>
  <c r="AI149" i="15"/>
  <c r="AI32" i="15"/>
  <c r="AI42" i="15"/>
  <c r="AI50" i="15"/>
  <c r="AI206" i="15"/>
  <c r="AI110" i="15"/>
  <c r="AI177" i="15"/>
  <c r="AI36" i="15"/>
  <c r="AI77" i="15"/>
  <c r="AI165" i="15"/>
  <c r="AI240" i="15"/>
  <c r="AI259" i="15"/>
  <c r="AI262" i="15"/>
  <c r="AI129" i="15"/>
  <c r="AI130" i="15"/>
  <c r="AI131" i="15"/>
  <c r="AI133" i="15"/>
  <c r="AI134" i="15"/>
  <c r="AI135" i="15"/>
  <c r="AI136" i="15"/>
  <c r="AI138" i="15"/>
  <c r="AI139" i="15"/>
  <c r="AI140" i="15"/>
  <c r="AI141" i="15"/>
  <c r="AI152" i="15"/>
  <c r="AI155" i="15"/>
  <c r="AI181" i="15"/>
  <c r="AI182" i="15"/>
  <c r="AI183" i="15"/>
  <c r="AI16" i="15"/>
  <c r="AI23" i="15"/>
  <c r="AI26" i="15"/>
  <c r="AI27" i="15"/>
  <c r="AI28" i="15"/>
  <c r="AI29" i="15"/>
  <c r="AI71" i="15"/>
  <c r="AI83" i="15"/>
  <c r="AI84" i="15"/>
  <c r="AI88" i="15"/>
  <c r="AI89" i="15"/>
  <c r="AI90" i="15"/>
  <c r="AI91" i="15"/>
  <c r="AI92" i="15"/>
  <c r="AI99" i="15"/>
  <c r="AI100" i="15"/>
  <c r="AI101" i="15"/>
  <c r="AI102" i="15"/>
  <c r="AI103" i="15"/>
  <c r="AI109" i="15"/>
  <c r="AI119" i="15"/>
  <c r="AI122" i="15"/>
  <c r="AI125" i="15"/>
  <c r="AI127" i="15"/>
  <c r="AI160" i="15"/>
  <c r="AI161" i="15"/>
  <c r="AI163" i="15"/>
  <c r="AI167" i="15"/>
  <c r="AI168" i="15"/>
  <c r="AI169" i="15"/>
  <c r="AI172" i="15"/>
  <c r="AI186" i="15"/>
  <c r="AI223" i="15"/>
  <c r="AI224" i="15"/>
  <c r="AI254" i="15"/>
  <c r="AI256" i="15"/>
  <c r="AI257" i="15"/>
  <c r="AI258" i="15"/>
  <c r="AI260" i="15"/>
  <c r="AI41" i="15"/>
  <c r="AI49" i="15"/>
  <c r="AI205" i="15"/>
  <c r="AI241" i="15"/>
  <c r="AI63" i="15"/>
  <c r="AI176" i="15"/>
  <c r="AI180" i="15"/>
  <c r="AI235" i="15"/>
  <c r="AI237" i="15"/>
  <c r="AI249" i="15"/>
  <c r="AI212" i="15"/>
  <c r="AI213" i="15"/>
  <c r="AI215" i="15"/>
  <c r="AI216" i="15"/>
  <c r="AI220" i="15"/>
  <c r="AI231" i="15"/>
  <c r="AI246" i="15"/>
  <c r="AI261" i="15"/>
  <c r="AI117" i="15"/>
  <c r="AI132" i="15"/>
  <c r="AI137" i="15"/>
  <c r="AI154" i="15"/>
  <c r="AI158" i="15"/>
  <c r="AI20" i="15"/>
  <c r="AI22" i="15"/>
  <c r="AI24" i="15"/>
  <c r="AI25" i="15"/>
  <c r="AI28" i="5"/>
  <c r="AI34" i="15"/>
  <c r="AI37" i="15"/>
  <c r="AI39" i="15"/>
  <c r="AI75" i="15"/>
  <c r="AI79" i="15"/>
  <c r="AI81" i="15"/>
  <c r="AI93" i="15"/>
  <c r="AI94" i="15"/>
  <c r="AI95" i="15"/>
  <c r="AI98" i="15"/>
  <c r="AI108" i="15"/>
  <c r="AI112" i="15"/>
  <c r="AI124" i="15"/>
  <c r="AI162" i="15"/>
  <c r="AI166" i="15"/>
  <c r="AI170" i="15"/>
  <c r="AI171" i="15"/>
  <c r="AI178" i="15"/>
  <c r="AI184" i="15"/>
  <c r="AI188" i="15"/>
  <c r="AI190" i="15"/>
  <c r="AI192" i="15"/>
  <c r="AI194" i="15"/>
  <c r="AI174" i="15"/>
  <c r="AI252" i="15"/>
  <c r="AI253" i="15"/>
  <c r="AI43" i="15"/>
  <c r="AI106" i="15"/>
  <c r="AI203" i="15"/>
  <c r="AI62" i="15"/>
  <c r="AI150" i="15"/>
  <c r="AI208" i="15"/>
  <c r="AI238" i="15"/>
  <c r="AI239" i="15"/>
  <c r="AI200" i="15"/>
  <c r="AI230" i="15"/>
  <c r="AI46" i="15"/>
  <c r="AI126" i="15"/>
  <c r="AI244" i="15"/>
  <c r="AI48" i="15"/>
  <c r="AI52" i="15"/>
  <c r="AI97" i="15"/>
  <c r="AI123" i="15"/>
  <c r="AI255" i="15"/>
  <c r="AI30" i="15"/>
  <c r="AI73" i="15"/>
  <c r="AI113" i="15"/>
  <c r="AI179" i="15"/>
  <c r="AI248" i="15"/>
  <c r="AI251" i="15"/>
  <c r="AK239" i="3" l="1"/>
  <c r="AK229" i="5"/>
  <c r="AK214" i="5"/>
  <c r="AK211" i="5"/>
  <c r="AK210" i="5"/>
  <c r="AK209" i="5"/>
  <c r="AK205" i="3"/>
  <c r="AK178" i="5"/>
  <c r="AK175" i="5"/>
  <c r="AK169" i="3"/>
  <c r="AK260" i="3"/>
  <c r="AK252" i="3"/>
  <c r="AK238" i="5"/>
  <c r="AK229" i="3"/>
  <c r="AK218" i="3"/>
  <c r="AK201" i="5"/>
  <c r="AK200" i="5"/>
  <c r="AK199" i="5"/>
  <c r="AK158" i="5"/>
  <c r="AK155" i="3"/>
  <c r="AK144" i="5"/>
  <c r="AK142" i="5"/>
  <c r="AK143" i="3"/>
  <c r="AK122" i="5"/>
  <c r="AK115" i="3"/>
  <c r="AK108" i="5"/>
  <c r="AK106" i="5"/>
  <c r="AK105" i="3"/>
  <c r="AK100" i="5"/>
  <c r="AK98" i="5"/>
  <c r="AK96" i="5"/>
  <c r="AK78" i="5"/>
  <c r="AK74" i="5"/>
  <c r="AK68" i="5"/>
  <c r="AK34" i="5"/>
  <c r="V260" i="5"/>
  <c r="AW262" i="7"/>
  <c r="AK255" i="3"/>
  <c r="AK205" i="5"/>
  <c r="AK204" i="5"/>
  <c r="AK196" i="3"/>
  <c r="AK181" i="3"/>
  <c r="AK174" i="3"/>
  <c r="AK160" i="3"/>
  <c r="AK149" i="3"/>
  <c r="AK147" i="3"/>
  <c r="AK119" i="3"/>
  <c r="AK101" i="3"/>
  <c r="AK69" i="3"/>
  <c r="AK59" i="3"/>
  <c r="AK48" i="5"/>
  <c r="AK46" i="3"/>
  <c r="AK38" i="3"/>
  <c r="AK22" i="3"/>
  <c r="AK16" i="3"/>
  <c r="AK20" i="3"/>
  <c r="AK70" i="15"/>
  <c r="AK20" i="15"/>
  <c r="AK262" i="3"/>
  <c r="AK251" i="5"/>
  <c r="AK250" i="5"/>
  <c r="AK225" i="5"/>
  <c r="AK212" i="5"/>
  <c r="AK206" i="3"/>
  <c r="AK204" i="3"/>
  <c r="AK258" i="3"/>
  <c r="AK211" i="3"/>
  <c r="AK156" i="3"/>
  <c r="AK152" i="3"/>
  <c r="AK147" i="5"/>
  <c r="AK146" i="5"/>
  <c r="AK134" i="3"/>
  <c r="AK121" i="5"/>
  <c r="AK117" i="5"/>
  <c r="AK66" i="5"/>
  <c r="AK245" i="5"/>
  <c r="AK199" i="3"/>
  <c r="AK161" i="3"/>
  <c r="AK136" i="5"/>
  <c r="AK135" i="5"/>
  <c r="AK132" i="5"/>
  <c r="AK127" i="5"/>
  <c r="AK122" i="3"/>
  <c r="AK116" i="3"/>
  <c r="AK78" i="3"/>
  <c r="AK227" i="15"/>
  <c r="AK212" i="15"/>
  <c r="AK158" i="15"/>
  <c r="AK154" i="15"/>
  <c r="AK143" i="15"/>
  <c r="AK116" i="15"/>
  <c r="AK106" i="15"/>
  <c r="AK42" i="5"/>
  <c r="AK197" i="15"/>
  <c r="AK165" i="15"/>
  <c r="AK122" i="15"/>
  <c r="AK112" i="15"/>
  <c r="AK83" i="15"/>
  <c r="AK75" i="15"/>
  <c r="AK55" i="15"/>
  <c r="AK27" i="5"/>
  <c r="AK22" i="5"/>
  <c r="AK240" i="5"/>
  <c r="AK226" i="3"/>
  <c r="AK176" i="3"/>
  <c r="AK171" i="5"/>
  <c r="AK157" i="3"/>
  <c r="AK153" i="3"/>
  <c r="AK145" i="5"/>
  <c r="AK143" i="5"/>
  <c r="AK139" i="3"/>
  <c r="AK135" i="3"/>
  <c r="AK131" i="3"/>
  <c r="AK129" i="3"/>
  <c r="AK120" i="5"/>
  <c r="AK95" i="5"/>
  <c r="AK81" i="5"/>
  <c r="AK72" i="5"/>
  <c r="AK59" i="5"/>
  <c r="AK51" i="3"/>
  <c r="AK13" i="5"/>
  <c r="AK246" i="3"/>
  <c r="AK244" i="3"/>
  <c r="AK236" i="5"/>
  <c r="AK232" i="5"/>
  <c r="AK223" i="5"/>
  <c r="AK145" i="3"/>
  <c r="AK121" i="3"/>
  <c r="AK113" i="3"/>
  <c r="AK103" i="3"/>
  <c r="AK99" i="3"/>
  <c r="AK94" i="3"/>
  <c r="AK90" i="3"/>
  <c r="AK83" i="3"/>
  <c r="AK75" i="3"/>
  <c r="AK71" i="3"/>
  <c r="AK62" i="3"/>
  <c r="AK55" i="3"/>
  <c r="AK28" i="3"/>
  <c r="AK26" i="3"/>
  <c r="AK19" i="3"/>
  <c r="AK157" i="15"/>
  <c r="AK121" i="15"/>
  <c r="AK88" i="15"/>
  <c r="AK39" i="15"/>
  <c r="AK252" i="5"/>
  <c r="AK249" i="5"/>
  <c r="AK248" i="5"/>
  <c r="AK248" i="3"/>
  <c r="AK189" i="3"/>
  <c r="AK183" i="3"/>
  <c r="AK174" i="5"/>
  <c r="AK168" i="3"/>
  <c r="AK254" i="3"/>
  <c r="AK179" i="5"/>
  <c r="AK138" i="3"/>
  <c r="AK132" i="3"/>
  <c r="AK130" i="3"/>
  <c r="AK118" i="5"/>
  <c r="AK116" i="5"/>
  <c r="AK113" i="5"/>
  <c r="AK106" i="3"/>
  <c r="AK64" i="5"/>
  <c r="AK52" i="3"/>
  <c r="AK35" i="5"/>
  <c r="AK21" i="5"/>
  <c r="AK19" i="5"/>
  <c r="AK258" i="5"/>
  <c r="AK247" i="5"/>
  <c r="AK232" i="3"/>
  <c r="AK224" i="3"/>
  <c r="AK212" i="3"/>
  <c r="AK183" i="5"/>
  <c r="AK181" i="5"/>
  <c r="AK177" i="5"/>
  <c r="AK176" i="5"/>
  <c r="AK165" i="3"/>
  <c r="AK150" i="3"/>
  <c r="AK148" i="3"/>
  <c r="AK140" i="5"/>
  <c r="AK138" i="5"/>
  <c r="AK137" i="5"/>
  <c r="AK133" i="5"/>
  <c r="AK124" i="3"/>
  <c r="AK112" i="3"/>
  <c r="AK110" i="3"/>
  <c r="AK98" i="3"/>
  <c r="AK74" i="3"/>
  <c r="AK72" i="3"/>
  <c r="AK34" i="3"/>
  <c r="AK31" i="3"/>
  <c r="AK29" i="3"/>
  <c r="AK30" i="3"/>
  <c r="AK91" i="5"/>
  <c r="AK89" i="5"/>
  <c r="AK87" i="5"/>
  <c r="AK84" i="5"/>
  <c r="AK79" i="5"/>
  <c r="AK77" i="5"/>
  <c r="AK50" i="3"/>
  <c r="AK48" i="3"/>
  <c r="AK32" i="3"/>
  <c r="AK165" i="5"/>
  <c r="AK167" i="3"/>
  <c r="AK155" i="5"/>
  <c r="AK154" i="5"/>
  <c r="AK153" i="5"/>
  <c r="AK151" i="5"/>
  <c r="AK150" i="5"/>
  <c r="AK146" i="3"/>
  <c r="AK127" i="3"/>
  <c r="AK93" i="3"/>
  <c r="AK70" i="3"/>
  <c r="AK45" i="3"/>
  <c r="AK25" i="3"/>
  <c r="AK77" i="15"/>
  <c r="AK57" i="15"/>
  <c r="AK144" i="15"/>
  <c r="AK52" i="15"/>
  <c r="AK81" i="15"/>
  <c r="AK73" i="15"/>
  <c r="AK62" i="15"/>
  <c r="AK18" i="15"/>
  <c r="AK261" i="3"/>
  <c r="AK249" i="3"/>
  <c r="AK241" i="5"/>
  <c r="AK241" i="3"/>
  <c r="AK237" i="3"/>
  <c r="AK226" i="5"/>
  <c r="AK218" i="5"/>
  <c r="AK216" i="5"/>
  <c r="AK209" i="3"/>
  <c r="AK196" i="5"/>
  <c r="AK188" i="3"/>
  <c r="AK186" i="3"/>
  <c r="AK184" i="3"/>
  <c r="AK180" i="3"/>
  <c r="AK171" i="3"/>
  <c r="AK223" i="3"/>
  <c r="AK202" i="5"/>
  <c r="AK164" i="5"/>
  <c r="AK162" i="5"/>
  <c r="AK110" i="5"/>
  <c r="AK109" i="5"/>
  <c r="AK80" i="5"/>
  <c r="AK70" i="5"/>
  <c r="AK58" i="5"/>
  <c r="AK55" i="5"/>
  <c r="AK53" i="5"/>
  <c r="AK51" i="5"/>
  <c r="AK53" i="3"/>
  <c r="AK49" i="3"/>
  <c r="AK43" i="3"/>
  <c r="AK237" i="5"/>
  <c r="AK234" i="5"/>
  <c r="AK233" i="5"/>
  <c r="AK231" i="5"/>
  <c r="AK230" i="3"/>
  <c r="AK164" i="3"/>
  <c r="AK125" i="3"/>
  <c r="AK112" i="5"/>
  <c r="AK111" i="3"/>
  <c r="AK102" i="5"/>
  <c r="AK97" i="3"/>
  <c r="AK92" i="3"/>
  <c r="AK88" i="3"/>
  <c r="AK81" i="3"/>
  <c r="AK77" i="3"/>
  <c r="AK73" i="3"/>
  <c r="AK49" i="5"/>
  <c r="AK47" i="5"/>
  <c r="AK46" i="5"/>
  <c r="AK45" i="5"/>
  <c r="AK40" i="5"/>
  <c r="AK39" i="5"/>
  <c r="AK38" i="5"/>
  <c r="AK29" i="5"/>
  <c r="V263" i="3"/>
  <c r="AK23" i="3"/>
  <c r="AK255" i="5"/>
  <c r="AK254" i="5"/>
  <c r="AK243" i="5"/>
  <c r="AK238" i="3"/>
  <c r="AK234" i="3"/>
  <c r="AK220" i="5"/>
  <c r="AK208" i="3"/>
  <c r="AK202" i="3"/>
  <c r="AK193" i="3"/>
  <c r="AK191" i="3"/>
  <c r="AK179" i="3"/>
  <c r="AK172" i="3"/>
  <c r="AK170" i="3"/>
  <c r="AK231" i="3"/>
  <c r="AK221" i="3"/>
  <c r="AK217" i="3"/>
  <c r="AK188" i="5"/>
  <c r="AK163" i="5"/>
  <c r="AK161" i="5"/>
  <c r="AK159" i="5"/>
  <c r="AK157" i="5"/>
  <c r="AK158" i="3"/>
  <c r="AK154" i="3"/>
  <c r="AK140" i="3"/>
  <c r="AK136" i="3"/>
  <c r="AK119" i="5"/>
  <c r="AK85" i="5"/>
  <c r="AK65" i="5"/>
  <c r="AK63" i="5"/>
  <c r="AK16" i="5"/>
  <c r="AK253" i="3"/>
  <c r="AK214" i="3"/>
  <c r="AK89" i="3"/>
  <c r="AK87" i="3"/>
  <c r="AK56" i="3"/>
  <c r="AK36" i="3"/>
  <c r="AK17" i="3"/>
  <c r="AK237" i="15"/>
  <c r="AK235" i="15"/>
  <c r="AK210" i="15"/>
  <c r="AK208" i="15"/>
  <c r="AK205" i="15"/>
  <c r="AK203" i="15"/>
  <c r="AK194" i="15"/>
  <c r="AK192" i="15"/>
  <c r="AK190" i="15"/>
  <c r="AK188" i="15"/>
  <c r="AK186" i="15"/>
  <c r="AK54" i="15"/>
  <c r="AK87" i="15"/>
  <c r="AK79" i="15"/>
  <c r="AK71" i="15"/>
  <c r="AK59" i="15"/>
  <c r="AK250" i="3"/>
  <c r="AK235" i="3"/>
  <c r="AK228" i="5"/>
  <c r="AK227" i="5"/>
  <c r="AK217" i="5"/>
  <c r="AK215" i="5"/>
  <c r="AK213" i="5"/>
  <c r="AK208" i="5"/>
  <c r="AK207" i="3"/>
  <c r="AK203" i="3"/>
  <c r="AK197" i="5"/>
  <c r="AK195" i="5"/>
  <c r="AK193" i="5"/>
  <c r="AK194" i="3"/>
  <c r="AK192" i="3"/>
  <c r="AK190" i="3"/>
  <c r="AK182" i="3"/>
  <c r="AK256" i="3"/>
  <c r="AK243" i="3"/>
  <c r="AK220" i="3"/>
  <c r="AK216" i="3"/>
  <c r="AK206" i="5"/>
  <c r="AK203" i="5"/>
  <c r="AK198" i="3"/>
  <c r="AK178" i="3"/>
  <c r="AK160" i="5"/>
  <c r="AK141" i="3"/>
  <c r="AK137" i="3"/>
  <c r="AK133" i="3"/>
  <c r="AK124" i="5"/>
  <c r="AK105" i="5"/>
  <c r="AK99" i="5"/>
  <c r="AK97" i="5"/>
  <c r="AK83" i="5"/>
  <c r="AK76" i="5"/>
  <c r="AK56" i="5"/>
  <c r="AK54" i="5"/>
  <c r="AK52" i="5"/>
  <c r="AK41" i="3"/>
  <c r="V263" i="15"/>
  <c r="AK259" i="3"/>
  <c r="AK251" i="3"/>
  <c r="AK235" i="5"/>
  <c r="AK215" i="3"/>
  <c r="AK213" i="3"/>
  <c r="AK166" i="3"/>
  <c r="AK162" i="3"/>
  <c r="AK126" i="3"/>
  <c r="AK123" i="3"/>
  <c r="AK109" i="3"/>
  <c r="AK103" i="5"/>
  <c r="AK86" i="3"/>
  <c r="AK79" i="3"/>
  <c r="AK67" i="3"/>
  <c r="AK64" i="3"/>
  <c r="AK57" i="3"/>
  <c r="AK50" i="5"/>
  <c r="AK39" i="3"/>
  <c r="AK37" i="3"/>
  <c r="AK69" i="15"/>
  <c r="AK257" i="5"/>
  <c r="AK256" i="5"/>
  <c r="AK253" i="5"/>
  <c r="AK240" i="3"/>
  <c r="AK236" i="3"/>
  <c r="AK221" i="5"/>
  <c r="AK187" i="3"/>
  <c r="AK185" i="3"/>
  <c r="AK219" i="3"/>
  <c r="AK200" i="3"/>
  <c r="AK190" i="5"/>
  <c r="AK186" i="5"/>
  <c r="AK184" i="5"/>
  <c r="AK182" i="5"/>
  <c r="AK180" i="5"/>
  <c r="AK177" i="3"/>
  <c r="AK142" i="3"/>
  <c r="AK117" i="3"/>
  <c r="AK107" i="5"/>
  <c r="AK94" i="5"/>
  <c r="AK95" i="3"/>
  <c r="AK90" i="5"/>
  <c r="AK88" i="5"/>
  <c r="AK86" i="5"/>
  <c r="AK75" i="5"/>
  <c r="AK73" i="5"/>
  <c r="AK71" i="5"/>
  <c r="AK69" i="5"/>
  <c r="AK60" i="5"/>
  <c r="AK42" i="3"/>
  <c r="AK17" i="5"/>
  <c r="AK259" i="5"/>
  <c r="AK257" i="3"/>
  <c r="AK246" i="5"/>
  <c r="AK228" i="3"/>
  <c r="AK191" i="5"/>
  <c r="AK189" i="5"/>
  <c r="AK187" i="5"/>
  <c r="AK185" i="5"/>
  <c r="AK167" i="5"/>
  <c r="AK166" i="5"/>
  <c r="AK163" i="3"/>
  <c r="AK152" i="5"/>
  <c r="AK149" i="5"/>
  <c r="AK139" i="5"/>
  <c r="AK123" i="5"/>
  <c r="AK120" i="3"/>
  <c r="AK108" i="3"/>
  <c r="AK102" i="3"/>
  <c r="AK100" i="3"/>
  <c r="AK92" i="5"/>
  <c r="AK91" i="3"/>
  <c r="AK84" i="3"/>
  <c r="AK68" i="3"/>
  <c r="AK66" i="3"/>
  <c r="AK58" i="3"/>
  <c r="AK54" i="3"/>
  <c r="AK27" i="3"/>
  <c r="AK24" i="3"/>
  <c r="AK67" i="5"/>
  <c r="AK61" i="5"/>
  <c r="AK43" i="5"/>
  <c r="AK36" i="5"/>
  <c r="AK33" i="5"/>
  <c r="AK31" i="5"/>
  <c r="AK25" i="5"/>
  <c r="AK24" i="5"/>
  <c r="AK23" i="5"/>
  <c r="AK14" i="5"/>
  <c r="AK173" i="5"/>
  <c r="AK169" i="5"/>
  <c r="AK168" i="5"/>
  <c r="AK134" i="5"/>
  <c r="AK131" i="5"/>
  <c r="AK130" i="5"/>
  <c r="AK129" i="5"/>
  <c r="AK128" i="5"/>
  <c r="AK126" i="5"/>
  <c r="AK114" i="5"/>
  <c r="AK82" i="3"/>
  <c r="AK80" i="3"/>
  <c r="AK76" i="3"/>
  <c r="AK63" i="3"/>
  <c r="AK61" i="3"/>
  <c r="AI23" i="3"/>
  <c r="AI255" i="5"/>
  <c r="AI254" i="5"/>
  <c r="AI243" i="5"/>
  <c r="AI238" i="3"/>
  <c r="AI234" i="3"/>
  <c r="AI220" i="5"/>
  <c r="AI208" i="3"/>
  <c r="AI202" i="3"/>
  <c r="AI193" i="3"/>
  <c r="AI191" i="3"/>
  <c r="AI179" i="3"/>
  <c r="AI172" i="3"/>
  <c r="AI170" i="3"/>
  <c r="AI231" i="3"/>
  <c r="AI221" i="3"/>
  <c r="AI217" i="3"/>
  <c r="AI188" i="5"/>
  <c r="AI163" i="5"/>
  <c r="AI161" i="5"/>
  <c r="AI159" i="5"/>
  <c r="AI157" i="5"/>
  <c r="AI158" i="3"/>
  <c r="AI154" i="3"/>
  <c r="AI140" i="3"/>
  <c r="AI136" i="3"/>
  <c r="AI119" i="5"/>
  <c r="AI85" i="5"/>
  <c r="AI65" i="5"/>
  <c r="AI63" i="5"/>
  <c r="AI16" i="5"/>
  <c r="AI253" i="3"/>
  <c r="AI214" i="3"/>
  <c r="AI89" i="3"/>
  <c r="AI87" i="3"/>
  <c r="AI56" i="3"/>
  <c r="AI36" i="3"/>
  <c r="AI17" i="3"/>
  <c r="AI236" i="15"/>
  <c r="AI234" i="15"/>
  <c r="AI209" i="15"/>
  <c r="AI207" i="15"/>
  <c r="AI204" i="15"/>
  <c r="AI202" i="15"/>
  <c r="AI193" i="15"/>
  <c r="AI191" i="15"/>
  <c r="AI189" i="15"/>
  <c r="AI187" i="15"/>
  <c r="AI185" i="15"/>
  <c r="AI53" i="15"/>
  <c r="AI86" i="15"/>
  <c r="AI78" i="15"/>
  <c r="AI70" i="15"/>
  <c r="AI58" i="15"/>
  <c r="AI250" i="3"/>
  <c r="AI235" i="3"/>
  <c r="AI228" i="5"/>
  <c r="AI227" i="5"/>
  <c r="AI217" i="5"/>
  <c r="AI215" i="5"/>
  <c r="AI213" i="5"/>
  <c r="AI208" i="5"/>
  <c r="AI207" i="3"/>
  <c r="AI203" i="3"/>
  <c r="AI197" i="5"/>
  <c r="AI195" i="5"/>
  <c r="AI193" i="5"/>
  <c r="AI194" i="3"/>
  <c r="AI192" i="3"/>
  <c r="AI190" i="3"/>
  <c r="AI182" i="3"/>
  <c r="AI256" i="3"/>
  <c r="AI243" i="3"/>
  <c r="AI220" i="3"/>
  <c r="AI216" i="3"/>
  <c r="AI206" i="5"/>
  <c r="AI203" i="5"/>
  <c r="AI198" i="3"/>
  <c r="AI178" i="3"/>
  <c r="AI160" i="5"/>
  <c r="AI141" i="3"/>
  <c r="AI137" i="3"/>
  <c r="AI133" i="3"/>
  <c r="AI124" i="5"/>
  <c r="AI105" i="5"/>
  <c r="AI99" i="5"/>
  <c r="AI97" i="5"/>
  <c r="AI83" i="5"/>
  <c r="AI76" i="5"/>
  <c r="AI56" i="5"/>
  <c r="AI54" i="5"/>
  <c r="AI52" i="5"/>
  <c r="AI41" i="3"/>
  <c r="AI239" i="3"/>
  <c r="AI229" i="5"/>
  <c r="AI214" i="5"/>
  <c r="AI211" i="5"/>
  <c r="AI210" i="5"/>
  <c r="AI209" i="5"/>
  <c r="AI205" i="3"/>
  <c r="AI178" i="5"/>
  <c r="AI175" i="5"/>
  <c r="AI169" i="3"/>
  <c r="AI260" i="3"/>
  <c r="AI252" i="3"/>
  <c r="AI238" i="5"/>
  <c r="AI229" i="3"/>
  <c r="AI218" i="3"/>
  <c r="AI201" i="5"/>
  <c r="AI200" i="5"/>
  <c r="AI199" i="5"/>
  <c r="AI158" i="5"/>
  <c r="AI155" i="3"/>
  <c r="AI144" i="5"/>
  <c r="AI142" i="5"/>
  <c r="AI143" i="3"/>
  <c r="AI122" i="5"/>
  <c r="AI115" i="3"/>
  <c r="AI108" i="5"/>
  <c r="AI106" i="5"/>
  <c r="AI105" i="3"/>
  <c r="AI100" i="5"/>
  <c r="AI98" i="5"/>
  <c r="AI96" i="5"/>
  <c r="AI78" i="5"/>
  <c r="AI74" i="5"/>
  <c r="AI68" i="5"/>
  <c r="AI34" i="5"/>
  <c r="AI255" i="3"/>
  <c r="AI205" i="5"/>
  <c r="AI204" i="5"/>
  <c r="AI196" i="3"/>
  <c r="AI181" i="3"/>
  <c r="AI174" i="3"/>
  <c r="AI160" i="3"/>
  <c r="AI149" i="3"/>
  <c r="AI147" i="3"/>
  <c r="AI119" i="3"/>
  <c r="AI101" i="3"/>
  <c r="AI69" i="3"/>
  <c r="AI59" i="3"/>
  <c r="AI48" i="5"/>
  <c r="AI46" i="3"/>
  <c r="AI38" i="3"/>
  <c r="AI22" i="3"/>
  <c r="AI16" i="3"/>
  <c r="AI20" i="3"/>
  <c r="AI69" i="15"/>
  <c r="AI19" i="15"/>
  <c r="AI262" i="3"/>
  <c r="AI251" i="5"/>
  <c r="AI250" i="5"/>
  <c r="AI225" i="5"/>
  <c r="AI212" i="5"/>
  <c r="AI206" i="3"/>
  <c r="AI204" i="3"/>
  <c r="AI258" i="3"/>
  <c r="AI211" i="3"/>
  <c r="AI156" i="3"/>
  <c r="AI152" i="3"/>
  <c r="AI147" i="5"/>
  <c r="AI146" i="5"/>
  <c r="AI134" i="3"/>
  <c r="AI121" i="5"/>
  <c r="AI117" i="5"/>
  <c r="AI66" i="5"/>
  <c r="AI245" i="5"/>
  <c r="AI199" i="3"/>
  <c r="AI161" i="3"/>
  <c r="AI136" i="5"/>
  <c r="AI135" i="5"/>
  <c r="AI132" i="5"/>
  <c r="AI127" i="5"/>
  <c r="AI122" i="3"/>
  <c r="AI116" i="3"/>
  <c r="AI78" i="3"/>
  <c r="AI226" i="15"/>
  <c r="AI211" i="15"/>
  <c r="AI157" i="15"/>
  <c r="AI153" i="15"/>
  <c r="AI142" i="15"/>
  <c r="AI115" i="15"/>
  <c r="AI105" i="15"/>
  <c r="AI42" i="5"/>
  <c r="AI196" i="15"/>
  <c r="AI164" i="15"/>
  <c r="AI121" i="15"/>
  <c r="AI111" i="15"/>
  <c r="AI82" i="15"/>
  <c r="AI74" i="15"/>
  <c r="AI54" i="15"/>
  <c r="AI27" i="5"/>
  <c r="AI22" i="5"/>
  <c r="AI240" i="5"/>
  <c r="AI226" i="3"/>
  <c r="AI176" i="3"/>
  <c r="AI171" i="5"/>
  <c r="AI157" i="3"/>
  <c r="AI153" i="3"/>
  <c r="AI145" i="5"/>
  <c r="AI143" i="5"/>
  <c r="AI139" i="3"/>
  <c r="AI135" i="3"/>
  <c r="AI131" i="3"/>
  <c r="AI129" i="3"/>
  <c r="AI120" i="5"/>
  <c r="AI95" i="5"/>
  <c r="AI81" i="5"/>
  <c r="AI72" i="5"/>
  <c r="AI59" i="5"/>
  <c r="AI51" i="3"/>
  <c r="AI13" i="5"/>
  <c r="AI246" i="3"/>
  <c r="AI244" i="3"/>
  <c r="AI236" i="5"/>
  <c r="AI232" i="5"/>
  <c r="AI223" i="5"/>
  <c r="AI145" i="3"/>
  <c r="AI121" i="3"/>
  <c r="AI113" i="3"/>
  <c r="AI103" i="3"/>
  <c r="AI99" i="3"/>
  <c r="AI94" i="3"/>
  <c r="AI90" i="3"/>
  <c r="AI83" i="3"/>
  <c r="AI75" i="3"/>
  <c r="AI71" i="3"/>
  <c r="AI62" i="3"/>
  <c r="AI55" i="3"/>
  <c r="AI28" i="3"/>
  <c r="AI26" i="3"/>
  <c r="AI19" i="3"/>
  <c r="AI156" i="15"/>
  <c r="AI120" i="15"/>
  <c r="AI87" i="15"/>
  <c r="AI38" i="15"/>
  <c r="AI252" i="5"/>
  <c r="AI249" i="5"/>
  <c r="AI248" i="5"/>
  <c r="AI248" i="3"/>
  <c r="AI189" i="3"/>
  <c r="AI183" i="3"/>
  <c r="AI174" i="5"/>
  <c r="AI168" i="3"/>
  <c r="AI254" i="3"/>
  <c r="AI179" i="5"/>
  <c r="AI138" i="3"/>
  <c r="AI132" i="3"/>
  <c r="AI130" i="3"/>
  <c r="AI118" i="5"/>
  <c r="AI116" i="5"/>
  <c r="AI113" i="5"/>
  <c r="AI106" i="3"/>
  <c r="AI64" i="5"/>
  <c r="AI52" i="3"/>
  <c r="AI35" i="5"/>
  <c r="AI21" i="5"/>
  <c r="AI19" i="5"/>
  <c r="AI258" i="5"/>
  <c r="AI247" i="5"/>
  <c r="AI232" i="3"/>
  <c r="AI224" i="3"/>
  <c r="AI212" i="3"/>
  <c r="AI183" i="5"/>
  <c r="AI181" i="5"/>
  <c r="AI177" i="5"/>
  <c r="AI176" i="5"/>
  <c r="AI165" i="3"/>
  <c r="AI150" i="3"/>
  <c r="AI148" i="3"/>
  <c r="AI140" i="5"/>
  <c r="AI138" i="5"/>
  <c r="AI137" i="5"/>
  <c r="AI133" i="5"/>
  <c r="AI124" i="3"/>
  <c r="AI112" i="3"/>
  <c r="AI110" i="3"/>
  <c r="AI98" i="3"/>
  <c r="AI74" i="3"/>
  <c r="AI72" i="3"/>
  <c r="AI34" i="3"/>
  <c r="AI31" i="3"/>
  <c r="AI29" i="3"/>
  <c r="AI30" i="3"/>
  <c r="AI91" i="5"/>
  <c r="AI89" i="5"/>
  <c r="AI87" i="5"/>
  <c r="AI84" i="5"/>
  <c r="AI79" i="5"/>
  <c r="AI77" i="5"/>
  <c r="AI50" i="3"/>
  <c r="AI48" i="3"/>
  <c r="AI32" i="3"/>
  <c r="AI165" i="5"/>
  <c r="AI167" i="3"/>
  <c r="AI155" i="5"/>
  <c r="AI154" i="5"/>
  <c r="AI153" i="5"/>
  <c r="AI151" i="5"/>
  <c r="AI150" i="5"/>
  <c r="AI146" i="3"/>
  <c r="AI127" i="3"/>
  <c r="AI93" i="3"/>
  <c r="AI70" i="3"/>
  <c r="AI45" i="3"/>
  <c r="AI25" i="3"/>
  <c r="AI76" i="15"/>
  <c r="AI56" i="15"/>
  <c r="AI143" i="15"/>
  <c r="AI51" i="15"/>
  <c r="AI80" i="15"/>
  <c r="AI72" i="15"/>
  <c r="AI61" i="15"/>
  <c r="AI17" i="15"/>
  <c r="AI261" i="3"/>
  <c r="AI249" i="3"/>
  <c r="AI241" i="5"/>
  <c r="AI241" i="3"/>
  <c r="AI237" i="3"/>
  <c r="AI226" i="5"/>
  <c r="AI218" i="5"/>
  <c r="AI216" i="5"/>
  <c r="AI209" i="3"/>
  <c r="AI196" i="5"/>
  <c r="AI188" i="3"/>
  <c r="AI186" i="3"/>
  <c r="AI184" i="3"/>
  <c r="AI180" i="3"/>
  <c r="AI171" i="3"/>
  <c r="AI223" i="3"/>
  <c r="AI202" i="5"/>
  <c r="AI164" i="5"/>
  <c r="AI162" i="5"/>
  <c r="AI110" i="5"/>
  <c r="AI109" i="5"/>
  <c r="AI80" i="5"/>
  <c r="AI70" i="5"/>
  <c r="AI58" i="5"/>
  <c r="AI55" i="5"/>
  <c r="AI53" i="5"/>
  <c r="AI51" i="5"/>
  <c r="AI53" i="3"/>
  <c r="AI49" i="3"/>
  <c r="AI43" i="3"/>
  <c r="AI237" i="5"/>
  <c r="AI234" i="5"/>
  <c r="AI233" i="5"/>
  <c r="AI231" i="5"/>
  <c r="AI230" i="3"/>
  <c r="AI164" i="3"/>
  <c r="AI125" i="3"/>
  <c r="AI112" i="5"/>
  <c r="AI111" i="3"/>
  <c r="AI102" i="5"/>
  <c r="AI97" i="3"/>
  <c r="AI92" i="3"/>
  <c r="AI88" i="3"/>
  <c r="AI81" i="3"/>
  <c r="AI77" i="3"/>
  <c r="AI73" i="3"/>
  <c r="AI49" i="5"/>
  <c r="AI47" i="5"/>
  <c r="AI46" i="5"/>
  <c r="AI45" i="5"/>
  <c r="AI40" i="5"/>
  <c r="AI39" i="5"/>
  <c r="AI38" i="5"/>
  <c r="AI29" i="5"/>
  <c r="AI259" i="3"/>
  <c r="AI251" i="3"/>
  <c r="AI235" i="5"/>
  <c r="AI215" i="3"/>
  <c r="AI213" i="3"/>
  <c r="AI166" i="3"/>
  <c r="AI162" i="3"/>
  <c r="AI126" i="3"/>
  <c r="AI123" i="3"/>
  <c r="AI109" i="3"/>
  <c r="AI103" i="5"/>
  <c r="AI86" i="3"/>
  <c r="AI79" i="3"/>
  <c r="AI67" i="3"/>
  <c r="AI64" i="3"/>
  <c r="AI57" i="3"/>
  <c r="AI50" i="5"/>
  <c r="AI39" i="3"/>
  <c r="AI37" i="3"/>
  <c r="AI68" i="15"/>
  <c r="AI257" i="5"/>
  <c r="AI256" i="5"/>
  <c r="AI253" i="5"/>
  <c r="AI240" i="3"/>
  <c r="AI236" i="3"/>
  <c r="AI221" i="5"/>
  <c r="AI187" i="3"/>
  <c r="AI185" i="3"/>
  <c r="AI219" i="3"/>
  <c r="AI200" i="3"/>
  <c r="AI190" i="5"/>
  <c r="AI186" i="5"/>
  <c r="AI184" i="5"/>
  <c r="AI182" i="5"/>
  <c r="AI180" i="5"/>
  <c r="AI177" i="3"/>
  <c r="AI142" i="3"/>
  <c r="AI117" i="3"/>
  <c r="AI107" i="5"/>
  <c r="AI94" i="5"/>
  <c r="AI95" i="3"/>
  <c r="AI90" i="5"/>
  <c r="AI88" i="5"/>
  <c r="AI86" i="5"/>
  <c r="AI75" i="5"/>
  <c r="AI73" i="5"/>
  <c r="AI71" i="5"/>
  <c r="AI69" i="5"/>
  <c r="AI60" i="5"/>
  <c r="AI42" i="3"/>
  <c r="AI17" i="5"/>
  <c r="AI259" i="5"/>
  <c r="AI257" i="3"/>
  <c r="AI246" i="5"/>
  <c r="AI228" i="3"/>
  <c r="AI191" i="5"/>
  <c r="AI189" i="5"/>
  <c r="AI187" i="5"/>
  <c r="AI185" i="5"/>
  <c r="AI167" i="5"/>
  <c r="AI166" i="5"/>
  <c r="AI163" i="3"/>
  <c r="AI152" i="5"/>
  <c r="AI149" i="5"/>
  <c r="AI139" i="5"/>
  <c r="AI123" i="5"/>
  <c r="AI120" i="3"/>
  <c r="AI108" i="3"/>
  <c r="AI102" i="3"/>
  <c r="AI100" i="3"/>
  <c r="AI92" i="5"/>
  <c r="AI91" i="3"/>
  <c r="AI84" i="3"/>
  <c r="AI68" i="3"/>
  <c r="AI66" i="3"/>
  <c r="AI58" i="3"/>
  <c r="AI54" i="3"/>
  <c r="AI27" i="3"/>
  <c r="AI24" i="3"/>
  <c r="AI67" i="5"/>
  <c r="AI61" i="5"/>
  <c r="AI43" i="5"/>
  <c r="AI36" i="5"/>
  <c r="AI33" i="5"/>
  <c r="AI31" i="5"/>
  <c r="AI25" i="5"/>
  <c r="AI24" i="5"/>
  <c r="AI23" i="5"/>
  <c r="AI14" i="5"/>
  <c r="AI173" i="5"/>
  <c r="AI169" i="5"/>
  <c r="AI168" i="5"/>
  <c r="AI134" i="5"/>
  <c r="AI131" i="5"/>
  <c r="AI130" i="5"/>
  <c r="AI129" i="5"/>
  <c r="AI128" i="5"/>
  <c r="AI126" i="5"/>
  <c r="AI114" i="5"/>
  <c r="AI82" i="3"/>
  <c r="AI80" i="3"/>
  <c r="AI76" i="3"/>
  <c r="AI63" i="3"/>
  <c r="AI61" i="3"/>
  <c r="M149" i="12"/>
  <c r="P149" i="12"/>
  <c r="M148" i="12"/>
  <c r="P148" i="12"/>
  <c r="P132" i="12"/>
  <c r="M132" i="12"/>
  <c r="DS160" i="12"/>
  <c r="DV160" i="12"/>
</calcChain>
</file>

<file path=xl/comments1.xml><?xml version="1.0" encoding="utf-8"?>
<comments xmlns="http://schemas.openxmlformats.org/spreadsheetml/2006/main">
  <authors>
    <author>Сиголаев</author>
  </authors>
  <commentList>
    <comment ref="AE63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13</t>
        </r>
      </text>
    </comment>
    <comment ref="AE64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31</t>
        </r>
      </text>
    </comment>
    <comment ref="AE65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80</t>
        </r>
      </text>
    </comment>
    <comment ref="AE83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12</t>
        </r>
      </text>
    </comment>
  </commentList>
</comments>
</file>

<file path=xl/comments2.xml><?xml version="1.0" encoding="utf-8"?>
<comments xmlns="http://schemas.openxmlformats.org/spreadsheetml/2006/main">
  <authors>
    <author>Сиголаев</author>
  </authors>
  <commentList>
    <comment ref="AE86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37</t>
        </r>
      </text>
    </comment>
  </commentList>
</comments>
</file>

<file path=xl/comments3.xml><?xml version="1.0" encoding="utf-8"?>
<comments xmlns="http://schemas.openxmlformats.org/spreadsheetml/2006/main">
  <authors>
    <author>Сиголаев</author>
  </authors>
  <commentList>
    <comment ref="AE86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65</t>
        </r>
      </text>
    </comment>
    <comment ref="AL86" authorId="0" shape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65 &gt; 57
</t>
        </r>
      </text>
    </comment>
  </commentList>
</comments>
</file>

<file path=xl/sharedStrings.xml><?xml version="1.0" encoding="utf-8"?>
<sst xmlns="http://schemas.openxmlformats.org/spreadsheetml/2006/main" count="7775" uniqueCount="1100">
  <si>
    <t>УТВЕРЖДЕН                                                                                                                                                          указом Губернатора Иркутской  области                                                                                                                       от_______________________________</t>
  </si>
  <si>
    <t>ЛИМИТ ДОБЫЧИ ЛОСЯ,  БЛАГОРОДНОГО ОЛЕНЯ (ИЗЮБРЯ),  КОСУЛИ СИБИРСКОЙ, ДИКОГО СЕВЕРНОГО ОЛЕНЯ, КАБАРГИ, СОБОЛЯ И РЫСИ ПО ОБЩЕДОСТУПНЫМ И ЗАКРЕПЛЕННЫМ ОХОТНИЧЬИМ УГОДЬЯМ НА ТЕРРИТОРИИ ИРКУТСКОЙ ОБЛАСТИ, ЗА ИСКЛЮЧЕНИЕМ ОСОБО ОХРАНЯЕМЫХ ПРИРОДНЫХ ТЕРРИТОРИЙ ФЕДЕРАЛЬНОГО ЗНАЧЕНИЯ, НА ПЕРИОД  ДО 1 АВГУСТА 2024 ГОДА</t>
  </si>
  <si>
    <t>Общедоступные охотничьи угодья и охотничьи угодья, закрепленные за следующими юридическими лицами и индивидуальными предпринимателями</t>
  </si>
  <si>
    <t xml:space="preserve">Виды охотничьих ресурсов </t>
  </si>
  <si>
    <t>Лось</t>
  </si>
  <si>
    <t>Благородный олень (изюбрь)</t>
  </si>
  <si>
    <t>Косуля сибирская</t>
  </si>
  <si>
    <t>Дикий северный олень</t>
  </si>
  <si>
    <t>Кабарга</t>
  </si>
  <si>
    <t>Соболь (особей)</t>
  </si>
  <si>
    <t>Рысь (особей)</t>
  </si>
  <si>
    <t>Ср. плотность населения</t>
  </si>
  <si>
    <t>Предпромысловая численность</t>
  </si>
  <si>
    <t>Всего (особей)</t>
  </si>
  <si>
    <t>в том числе самцов на "стону" (особей)</t>
  </si>
  <si>
    <t xml:space="preserve"> в том числе в возрасте до одного года (особей)</t>
  </si>
  <si>
    <t>Всего  (особей)</t>
  </si>
  <si>
    <t>в том числе самцов "на реву" (особей)</t>
  </si>
  <si>
    <t>в том числе самцов с неокостеневшими рогами "пантами" (особей)</t>
  </si>
  <si>
    <t>в том числе самцов "на гону" (особей)</t>
  </si>
  <si>
    <t>в том числе самцов (особей)</t>
  </si>
  <si>
    <t>Аларский район</t>
  </si>
  <si>
    <t>Общедоступные охотничьи угодья Аларского района</t>
  </si>
  <si>
    <t>Ангарский район</t>
  </si>
  <si>
    <t>Ангарское городское отделение Иркутской областной общественной организации охотников и рыболовов</t>
  </si>
  <si>
    <t>Общедоступные охотничьи угодья Ангарского района</t>
  </si>
  <si>
    <t>Балаганский район</t>
  </si>
  <si>
    <t xml:space="preserve">Балаганское районное отделение Иркутской областной общественной организации охотников и рыболовов  </t>
  </si>
  <si>
    <t>Общедоступные охотничьи угодья Балаганского района</t>
  </si>
  <si>
    <t>Баяндаевский район</t>
  </si>
  <si>
    <t>Общество с ограниченной ответственностью "Компания "Востсибуголь"</t>
  </si>
  <si>
    <t>Общество с ограниченной отвественностью "Юнекс-Байкал"</t>
  </si>
  <si>
    <t>Общество с ограниченной ответственностью "Сельскохозяйственная фирма Даниловка" участок Булгинский</t>
  </si>
  <si>
    <t>Общество с ограниченной ответственностью "Сельскохозяйственная фирма Даниловка" участок Даниловский</t>
  </si>
  <si>
    <t>Общедоступные охотничьи угодья Баяндаевского района</t>
  </si>
  <si>
    <t>Бодайбинский район</t>
  </si>
  <si>
    <t>Акционерное общество "Бодайбинский зверопромхоз" Центросоюза РФ</t>
  </si>
  <si>
    <t>Боханский район</t>
  </si>
  <si>
    <t>Индивидуальный предприниматель Артемцев Артем Анатольевич</t>
  </si>
  <si>
    <t>Общество с ограниченной ответсвенностью "Вершина" участок № 1</t>
  </si>
  <si>
    <t>Общество с ограниченной ответсвенностью "Вершина" участок № 2</t>
  </si>
  <si>
    <t>Общество с ограниченной ответсвенностью "Вершина" участок № 3</t>
  </si>
  <si>
    <t xml:space="preserve">Общество с ограниченной ответственностью "Базой" </t>
  </si>
  <si>
    <t>Общедоступные охотничьи угодья Боханского района</t>
  </si>
  <si>
    <t>Сельскохозяйственный кооператив "Нива"</t>
  </si>
  <si>
    <t>Сельскохозяйственый производственный кооператив "Таежник"</t>
  </si>
  <si>
    <t>Братский район</t>
  </si>
  <si>
    <t>Общество с ограниченной ответственностью "Ангарский соболь -2" участок "Вихоревский"</t>
  </si>
  <si>
    <t>Общество с ограниченной ответственностью "Ангарский Соболь"</t>
  </si>
  <si>
    <t>Общество с ограниченной ответственностью "Ангарский Соболь" участок "Полуостров"</t>
  </si>
  <si>
    <t>Общество с ограниченной ответственностью "Кидем"</t>
  </si>
  <si>
    <t>Общество с ограниченной ответственностью "Охотничье хозяйство Тэмское"</t>
  </si>
  <si>
    <t>Общество с ограниченной ответственностью "Сибирский ресурс"</t>
  </si>
  <si>
    <t>Общество с ограниченной ответственностью "Соболь" участок "Калтукский"</t>
  </si>
  <si>
    <t>Общество с ограниченной ответственностью "Спортивно охотничьий клуб" участок "Турминский"</t>
  </si>
  <si>
    <t>Общество с ограниченной ответственностью "Спортивный охотничий клуб" участок "Дубынинский"</t>
  </si>
  <si>
    <t>Общедоступные охотничьи угодья Братского района участок "Центральный"</t>
  </si>
  <si>
    <t>Общедоступные охотничьи угодья Братского района участок "Северный"</t>
  </si>
  <si>
    <t>Жигаловский район</t>
  </si>
  <si>
    <t>Иркутская областная общественная организация охотников и рыболовов (участок "Жигаловский")</t>
  </si>
  <si>
    <t>Открытое акционерное общество "Жигаловский зверопромхоз"</t>
  </si>
  <si>
    <t>Общество с ограниченной ответственностью "Ленатур"</t>
  </si>
  <si>
    <t>Общедоступные охотничьи угодья Жигаловского района</t>
  </si>
  <si>
    <t>Заларинский район</t>
  </si>
  <si>
    <t>Заларинское районное отделение Иркутской областной общественной организации охотников и рыболовов</t>
  </si>
  <si>
    <t>Общество с ограниченной ответственностью "Таежное"</t>
  </si>
  <si>
    <t>Общество с ограниченной ответственностью "Тайга"</t>
  </si>
  <si>
    <t>Зиминский район</t>
  </si>
  <si>
    <t>Зиминское районное отделение Иркутской областной общественной организации охотников и рыболовов</t>
  </si>
  <si>
    <t>Общество с ограниченной ответственностью "Ока-Промохота"</t>
  </si>
  <si>
    <t>Иркутский район</t>
  </si>
  <si>
    <t>Иркутское региональное отделение Общественно-государственного объединения «Всероссийское физкультурно-спортивное общество «Динамо» (хозяйство "Ушаковское")</t>
  </si>
  <si>
    <t>Иркутская областная общественная организация охотников и рыболовов (хозяйство "Иркутское Море")</t>
  </si>
  <si>
    <t>Иркутское районное отделение Иркутской областной общественной организации охотников и рыболовов</t>
  </si>
  <si>
    <t>Некомерческое партнерство Охотников и Рыболовов "Горностай"</t>
  </si>
  <si>
    <t>Общество с ограниченной ответственностью "Зеленый дом"</t>
  </si>
  <si>
    <t>Общество с ограниченной ответственностью "Статус"</t>
  </si>
  <si>
    <t>Общество с ограниченной ответственностью "Терминал Иркутск"</t>
  </si>
  <si>
    <t>Общедоступные охотничьи угодья Иркутского района участок "Зоги"</t>
  </si>
  <si>
    <t>Общедоступные охотничьи угодья Иркутского района участок "Урунтин"</t>
  </si>
  <si>
    <t>Общедоступные охотничьи угодья Иркутского района участок "Ширяево"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</si>
  <si>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</t>
  </si>
  <si>
    <t>Фонд охраны дикой природы оз. "Байкал"</t>
  </si>
  <si>
    <t>Казачинско-Ленский район</t>
  </si>
  <si>
    <t>Казачинско-Ленское районное отделение Иркутской областной общественной организации охотников и рыболовов</t>
  </si>
  <si>
    <t>Некоммерческая организация "Хандинская соседско-территориальная эвенкийская община"</t>
  </si>
  <si>
    <t>Общество с ограниченной ответственностью "Байкалтур"</t>
  </si>
  <si>
    <t>Общедоступные охотничьи угодья Казачинско-Ленского района</t>
  </si>
  <si>
    <t>Катангский район</t>
  </si>
  <si>
    <t>Автономная некоммерческая организация "Родовая община народов крайнего Севера "Авлакан"</t>
  </si>
  <si>
    <t>Автономная некоммерческая организация "Община коренных малочисленных народов Катангского района "Новая жизнь"</t>
  </si>
  <si>
    <t xml:space="preserve">Община коренных малочисленных народов Севера "ИЛЭЛ" № 1 участок "Хой"    </t>
  </si>
  <si>
    <t xml:space="preserve">Община коренных малочисленных народов Севера "ИЛЭЛ" № 2 участок "Инаригда"  </t>
  </si>
  <si>
    <t xml:space="preserve">Община коренных малочисленных народов Севера "ИЛЭЛ" Катангского района  № 3 участок "Хикили"    </t>
  </si>
  <si>
    <t xml:space="preserve">Община коренных малочисленных народов Севера "ИЛЭЛ"№ 4 участок "Макеты"   </t>
  </si>
  <si>
    <t xml:space="preserve">Община коренных малочисленных народов Севера "ИЛЭЛ" № 5 участок "Кочема"    </t>
  </si>
  <si>
    <t xml:space="preserve">Община коренных малочисленных народов Севера "ИЛЭЛ" № 6 участок "Дуихта"    </t>
  </si>
  <si>
    <t xml:space="preserve">Община коренных малочисленных народов Севера "ИЛЭЛ" № 7 участок "Хой и Нижняя Кочема"   </t>
  </si>
  <si>
    <t xml:space="preserve">Община коренных малочисленных народов Севера "ИЛЭЛ" № 8 участок "Девдевдяк"    </t>
  </si>
  <si>
    <t xml:space="preserve">Община коренных малочисленных народов Севера "ИЛЭЛ" № 9 участок "Большой Дагалдын"   </t>
  </si>
  <si>
    <t xml:space="preserve">Община коренных малочисленных народов Севера "ИЛЭЛ" № 10 участок "Бугоркан и Верхняя Кочема"    </t>
  </si>
  <si>
    <t xml:space="preserve">Община коренных малочисленных народов Севера "ИЛЭЛ" № 11 участок "Нижние Сикили и Верхние Сикили"   </t>
  </si>
  <si>
    <t xml:space="preserve">Община коренных малочисленных народов Севера "ИЛЭЛ" № 12 участок "Дикосма"    </t>
  </si>
  <si>
    <t xml:space="preserve">Община коренных малочисленных народов Севера "ИЛЭЛ" № 13 участок "Лоринче"    </t>
  </si>
  <si>
    <t xml:space="preserve">Община коренных малочисленных народов Севера "ИЛЭЛ" № 14 участок "Тетея и Гирендал"                                        </t>
  </si>
  <si>
    <t>Общедоступные охотничьи угодья Катангского района участок №1</t>
  </si>
  <si>
    <t>Общедоступные охотничьи угодья Катангского района участок №2</t>
  </si>
  <si>
    <t>Общедоступные охотничьи угодья Катангского района участок №3</t>
  </si>
  <si>
    <t>Качугский район</t>
  </si>
  <si>
    <t>Качугское районное отделение Иркутской областной общественной организации охотников и рыболовов</t>
  </si>
  <si>
    <t>Некоммерческое партнерство по охране животного мира "Иней"</t>
  </si>
  <si>
    <t xml:space="preserve">Общество с ограниченной ответсвенностью "Качугское промыслово-охотничье хозяйство" </t>
  </si>
  <si>
    <t>Общество с ограниченной ответсвенностью "Качугское промыслово-охотничье хозяйство" №2</t>
  </si>
  <si>
    <t>Общество с ограниченной ответсвенностью "Качугское промыслово-охотничье хозяйство" №4</t>
  </si>
  <si>
    <t>Общество с ограниченной ответственностью "Лавр"</t>
  </si>
  <si>
    <t>Общество с ограниченной ответственностью "СибРесурс"</t>
  </si>
  <si>
    <t>Общество с ограниченной ответственностью "Фирма "Импульс"</t>
  </si>
  <si>
    <t>Общество с ограниченной ответственностью "Эвенкийское промыслово-охотничье хозяйство "Монастырев"</t>
  </si>
  <si>
    <t>Общедоступные охотничьи угодья Качугского района</t>
  </si>
  <si>
    <t>Киренский район</t>
  </si>
  <si>
    <t>Общедоступные охотничьи угодья Киренского района участок №1</t>
  </si>
  <si>
    <t>Общедоступные охотничьи угодья Киренского района участок №2</t>
  </si>
  <si>
    <t>Общедоступные охотничьи угодья Киренского района участок №3</t>
  </si>
  <si>
    <t>Общедоступные охотничьи угодья Киренского района участок №4</t>
  </si>
  <si>
    <t>Общедоступные охотничьи угодья Киренского района участок №5</t>
  </si>
  <si>
    <t>Общедоступные охотничьи угодья Киренского района участок №6</t>
  </si>
  <si>
    <t>Потребительское общество «Киренский коопзверопромхоз»</t>
  </si>
  <si>
    <t>Куйтунский район</t>
  </si>
  <si>
    <t>Куйтунское  районное отделение Иркутской областной общественной организации охотников и рыболовов</t>
  </si>
  <si>
    <t>Общедоступные охотничьи угодья Куйтунского района</t>
  </si>
  <si>
    <t>Мамско-Чуйский район</t>
  </si>
  <si>
    <t>Мамско-Чуйское районное отделение Иркутской областной общественной организации охотников и рыболовов участок "Камнижское хозяйство"</t>
  </si>
  <si>
    <t>Мамско-Чуйское районное отделение Иркутской областной общественной организации охотников и рыболовов участок "Северное хозяйство"</t>
  </si>
  <si>
    <t>Мамско-Чуйское районное отделение Иркутской областной общественной организации охотников и рыболовов участок "Мамское хозяйство"</t>
  </si>
  <si>
    <t>Общество с ограниченной ответственностью "Мамский коопзверпромхоз"</t>
  </si>
  <si>
    <t>Общедоступные охотничьи угодья Мамско-Чуйского района участок №1</t>
  </si>
  <si>
    <t>Общедоступные охотничьи угодья Мамско-Чуйского района участок №2</t>
  </si>
  <si>
    <t>Нижнеилимский район</t>
  </si>
  <si>
    <t xml:space="preserve">Нижнеилимское районное отделение Иркутской областной общественной организации охотников и рыболовов  </t>
  </si>
  <si>
    <t>Общедоступные охотничьи угодья Нижнеилимского района участок "Дальний"</t>
  </si>
  <si>
    <t>Общедоступные охотничьи угодья Нижнеилимского района участок "Купа"</t>
  </si>
  <si>
    <t>Нижнеудинский район</t>
  </si>
  <si>
    <t>Нижнеудинское районное отделение Иркутской областной общественной организации охотников и рыболовов</t>
  </si>
  <si>
    <t>Общество с ограниченной ответственностью "Большой луг"</t>
  </si>
  <si>
    <t>Общество с ограниченной ответственностью "Ерма"</t>
  </si>
  <si>
    <t>Общество с ограниченной ответственностью "Иона-Плюс"</t>
  </si>
  <si>
    <t>Общедоступные охотничьи угодья Нижнеудинского района участок "Каткадуй"</t>
  </si>
  <si>
    <t>Общедоступные охотничьи угодья Нижнеудинского района участок "Айса"</t>
  </si>
  <si>
    <t>Общедоступные охотничьи угодья Нижнеудинского района участок "Каменский луг"</t>
  </si>
  <si>
    <t>Общедоступные охотничьи угодья Нижнеудинского района участок "Нерой"</t>
  </si>
  <si>
    <t>Общедоступные охотничьи угодья Нижнеудинского района участок "Тофаларский"</t>
  </si>
  <si>
    <t>Нукутский район</t>
  </si>
  <si>
    <t>Общедоступные охотничьи угодья Нукутского района</t>
  </si>
  <si>
    <t>Ольхонский район</t>
  </si>
  <si>
    <t>Ассоциация охотников "Иркутский лесной промысел"</t>
  </si>
  <si>
    <t>Ассоциация охотников "Сарминское"</t>
  </si>
  <si>
    <t>Иркутское региональное отделение Общественно-государственного объединения «Всероссийское физкультурно-спортивное общество «Динамо» (хозяйство "Алагуевское")</t>
  </si>
  <si>
    <t>Иркутская областная общественная организация охотников и рыболовов (участок "Ангинский")</t>
  </si>
  <si>
    <t>Некоммерческое партнерство "Экологическое содружество"</t>
  </si>
  <si>
    <t>Открытое акционерное общество «Российские железные дороги»</t>
  </si>
  <si>
    <t>Общество с ограниченной ответственностью "Охотничье хозяйство"Ангады"</t>
  </si>
  <si>
    <t>Общество с ограниченной ответственностью «Байкал»</t>
  </si>
  <si>
    <t>Общество с ограниченной ответственностью «Охотресурс»</t>
  </si>
  <si>
    <t>Общество с ограниченной ответственностью "Сибсервис-Авто Унгура"</t>
  </si>
  <si>
    <t>Общедоступные охотничьи угодья Ольхонского района участок "Белета"</t>
  </si>
  <si>
    <t>Общедоступные охотничьи угодья Ольхонского района участок "Куретский"</t>
  </si>
  <si>
    <t>Общедоступные охотничьи угодья Ольхонского района участок "Зама-Онгурен"</t>
  </si>
  <si>
    <t>Публичное акционерное общество "Иркутскэнерго"</t>
  </si>
  <si>
    <t>Публичное акционерное общество "Научно-производственная корпорация "Иркут" участок "Адинский"</t>
  </si>
  <si>
    <t>Публичное акционерное общество "Научно-производственная корпорация "Иркут" участок "Ченкира"</t>
  </si>
  <si>
    <t>Осинский район</t>
  </si>
  <si>
    <t>Общество с ограниченной ответственностью "Строитель"</t>
  </si>
  <si>
    <t>Общедоступные охотничьи угодья Осинского района</t>
  </si>
  <si>
    <t>Слюдянский район</t>
  </si>
  <si>
    <t>Индивидуальный предпрениматель Баннова Неля Ефимовна</t>
  </si>
  <si>
    <t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участок "Дада-Гол"</t>
  </si>
  <si>
    <t>Общество с ограниченной ответственностью "Компания Альтера"</t>
  </si>
  <si>
    <t>Общество с ограниченной ответственностью "Лесная ферма"</t>
  </si>
  <si>
    <t>Общедоступные охотничьи угодья Слюдянского района</t>
  </si>
  <si>
    <t>Региональная общественная организация «Иркутское общество охотников и рыболовов "Медвежьи углы» участок "Гольцовый"</t>
  </si>
  <si>
    <t>Тайшетский район</t>
  </si>
  <si>
    <t>Общество с ограниченной ответственностью "Заготовительное"</t>
  </si>
  <si>
    <t>Общество с ограниченной ответственностью  "Кедр"</t>
  </si>
  <si>
    <t>Общество с ограниченной ответственностью "Тагул"</t>
  </si>
  <si>
    <t xml:space="preserve">Общество с ограниченной ответственностью "Усть-Яга" </t>
  </si>
  <si>
    <t>Общедоступные охотничьи угодья Тайшетского района</t>
  </si>
  <si>
    <t xml:space="preserve">Тайшетское районное отделение Иркутской областной общественной организации охотников и рыболовов </t>
  </si>
  <si>
    <t>Тулунский район</t>
  </si>
  <si>
    <t>Акционерное общество "Иркутскзверопром" участок "Тулунский"</t>
  </si>
  <si>
    <t>Тулунское  районное отделение Иркутской областной общественной организации охотников и рыболовов "Охотничье хозяйство Ангуйское"</t>
  </si>
  <si>
    <t>Тулунское  районное отделение Иркутской областной общественной организации охотников и рыболовов "Охотничье хозяйство Бадарское"</t>
  </si>
  <si>
    <t>Тулунское  районное отделение Иркутской областной общественной организации охотников и рыболовов "Охотничье хозяйство Боробинское"</t>
  </si>
  <si>
    <t>Тулунское  районное отделение Иркутской областной общественной организации охотников и рыболовов "Охотничье хозяйство Гадалейское"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</si>
  <si>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Евдокимовское" </t>
  </si>
  <si>
    <t>Тулунское  районное отделение Иркутской областной общественной организации охотников и рыболовов "Охотничье хозяйство Икейское"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</si>
  <si>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Ишидейское"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</si>
  <si>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Каржелгайское" </t>
  </si>
  <si>
    <t>Тулунское  районное отделение Иркутской областной общественной организации охотников и рыболовов "Охотничье хозяйство Кирейское"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</si>
  <si>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Котикское" </t>
  </si>
  <si>
    <t>Тулунское  районное отделение Иркутской областной общественной организации охотников и рыболовов "Охотничье хозяйство Мугунское"</t>
  </si>
  <si>
    <t>Тулунское  районное отделение Иркутской областной общественной организации охотников и рыболовов "Охотничье хозяйство Шерагульское"</t>
  </si>
  <si>
    <t>Усольский район</t>
  </si>
  <si>
    <t>Усольское  районное отделение Иркутской областной общественной организации охотников и рыболовов</t>
  </si>
  <si>
    <t>Усть-Илимский район</t>
  </si>
  <si>
    <t xml:space="preserve">Закрытое акционерное общество «Усть-Илимский зверопромхоз» участок №1  </t>
  </si>
  <si>
    <t xml:space="preserve">Закрытое акционерное общество «Усть-Илимский зверопромхоз» участок № 2 </t>
  </si>
  <si>
    <t xml:space="preserve">Закрытое акционерное общество «Усть-Илимский зверопромхоз» участок № 3 </t>
  </si>
  <si>
    <t>Иркутская областная общественная организация охотников и рыболовов участок "Кедровый"</t>
  </si>
  <si>
    <t>Иркутская региональная общественная организация охотников и рыболовов "Соболь"</t>
  </si>
  <si>
    <t>Общественная организация охотников и рыболовов Усть-Илимского района (хозяйство "Кеуль")</t>
  </si>
  <si>
    <t>Общество с ограниченной отвественностью "Остров"</t>
  </si>
  <si>
    <t>Общество с ограниченной отвественностью "Остров" участок "Подъеланский"</t>
  </si>
  <si>
    <t>Общедоступные охотничьи угодья Усть-Илимского района участок "Ката"</t>
  </si>
  <si>
    <t>Общедоступные охотничьи угодья Усть-Илимского района участок "Кашима"</t>
  </si>
  <si>
    <t>Общедоступные охотничьи угодья Усть-Илимского района участок "Фитили"</t>
  </si>
  <si>
    <t>Общедоступные охотничьи угодья Усть-Илимского района участок "Хребтовый"</t>
  </si>
  <si>
    <t>Общедоступные охотничьи угодья Усть-Илимского района участок "Юхтала"</t>
  </si>
  <si>
    <t>Потребительский кооператив охотников "Соболь" участок "Зелинда"</t>
  </si>
  <si>
    <t>Потребительский кооператив охотников "Соболь" участок "Верея"</t>
  </si>
  <si>
    <t>Потребительский кооператив охотников "Соболь" участок "Каменный"</t>
  </si>
  <si>
    <t>Потребительский кооператив охотников "Соболь" участок  "Комлевой"</t>
  </si>
  <si>
    <t>Потребительский кооператив охотников "Соболь" участок "Магдон"</t>
  </si>
  <si>
    <t>Потребительский кооператив охотников "Соболь" участок "Секихта"</t>
  </si>
  <si>
    <t>Усть-Кутский район</t>
  </si>
  <si>
    <t>Усть-Кутское городское отделение Иркутской областной общественной организации охотников и рыболовов</t>
  </si>
  <si>
    <t>Усть-Удинский район</t>
  </si>
  <si>
    <t>Общество с ограниченной ответственностью «Усть-Уда Промохота» участок "Илим"</t>
  </si>
  <si>
    <t>Общество с ограниченной ответственностью «Усть-Уда Промохота» участок "Коченга"</t>
  </si>
  <si>
    <t>Усть-Удинское районное отделение Иркутской областной общественной организации охотников и рыболовов</t>
  </si>
  <si>
    <t>Черемховский район</t>
  </si>
  <si>
    <t>Акционерное общество "Иркутскзверопром" участок "Черемховский"</t>
  </si>
  <si>
    <t>Общество с ограниченной ответственностью "Больше-Бельское"</t>
  </si>
  <si>
    <t xml:space="preserve">Общество с ограниченной ответственностью "Диана"  </t>
  </si>
  <si>
    <t xml:space="preserve">Общество с ограниченной ответственностью "Промстройавтотранскомплект"  </t>
  </si>
  <si>
    <t>Общество с ограниченной ответственностью "Угорье"</t>
  </si>
  <si>
    <t>Общедоступные охотничьи угодья Черемховского района участок № 1</t>
  </si>
  <si>
    <t>Общедоступные охотничьи угодья Черемховского района участок № 4</t>
  </si>
  <si>
    <t>Черемховское районное отделение Иркутской областной общественной организации охотников и рыболовов участок "Голуметский"</t>
  </si>
  <si>
    <t>Черемховское районное отделение Иркутской областной общественной организации охотников и рыболовов участок "Онотский"</t>
  </si>
  <si>
    <t>Чунский район</t>
  </si>
  <si>
    <t>Общество с ограниченной ответственностью «Охотничье хозяйство «Сосновское»</t>
  </si>
  <si>
    <t>Общество с ограниченной ответственостью "Чунапромхоз"</t>
  </si>
  <si>
    <t>Общедоступные охотничьи угодья Чунского района участок №1 "Военные леса"</t>
  </si>
  <si>
    <t>Общедоступные охотничьи угодья Чунского района участок №2 "Катарминский хребет"</t>
  </si>
  <si>
    <t>Общедоступные охотничьи угодья Чунского района участок №3 "Верховья Бунбуйки"</t>
  </si>
  <si>
    <t xml:space="preserve">Чунское районное отделение Иркутской областной общественной организации охотников и рыболовов  </t>
  </si>
  <si>
    <t>Общество с ограниченной ответственностью "Охотничье хозяйство Джиживское"</t>
  </si>
  <si>
    <t>Общество с ограниченной ответственностью "Авис"</t>
  </si>
  <si>
    <t>Общество с ограниченной ответственностью "Охотничье хозяйство Выдринское"</t>
  </si>
  <si>
    <t>Общество с ограниченной ответственностью "Охотничье хозяйство Парендинское"</t>
  </si>
  <si>
    <t>Общество с ограниченной ответственностью "Охотничье хозяйство Червянское"</t>
  </si>
  <si>
    <t>Шелеховский район</t>
  </si>
  <si>
    <t>Региональная общественная организация «Иркутское общество охотников и рыболовов "Медвежьи углы» участок "Бурлик"</t>
  </si>
  <si>
    <t xml:space="preserve">Шелеховское отделение Иркутской областной общественной организации охотников и рыболовов     </t>
  </si>
  <si>
    <t>Эхирит-Булагатский район</t>
  </si>
  <si>
    <t>Глава крестьянского (фермерского) хозяйства Индивидуальный предприниматель Шинкаренко Андрей Васильевич</t>
  </si>
  <si>
    <t>Индивидуальный предприниматель Сундурева Екатерина Александровна участок "Гужир"</t>
  </si>
  <si>
    <t>Индивидуальный предприниматель Сундурева Екатерина Александровна участок "Большой Кот"</t>
  </si>
  <si>
    <t>Индивидуальный предприниматель Багдуева Елена Константиновна</t>
  </si>
  <si>
    <t>Индивидуальный предприниматель Кантакова Раиса Георгиевна</t>
  </si>
  <si>
    <t>Глава крестьянского (фермерского) хозяйства Индивидуальный предприниматель Ушаков Александр Анатольевич</t>
  </si>
  <si>
    <t>Некоммерческое партнерство членов первичной организации охотников и рыболовов Думы Усть-Ордынского Бурятского автономного округа «Нива» УОООР</t>
  </si>
  <si>
    <t>Общество с ограниченной ответственостью "Бизнес-Альянс"</t>
  </si>
  <si>
    <t>Общество с ограниченной ответственностью "Велес"</t>
  </si>
  <si>
    <t>Общество с ограниченной ответственностью «Западное»</t>
  </si>
  <si>
    <t>Общество с ограниченной ответсвенностью "Русфинстройхолдинг"</t>
  </si>
  <si>
    <t>Общество с ограниченной ответственностью "Сельскохозяйственная фирма Даниловка" участок "Шертойский", участок "Куяда", участок "Харатский"</t>
  </si>
  <si>
    <t>Общедоступные охотничьи угодья Эхирит-Булагатского района</t>
  </si>
  <si>
    <t>Усть-Ордынское районное отделение Иркутской областной общественной организации охотников и рыболовов</t>
  </si>
  <si>
    <t>Местная общественная организация охотников и рыболовов "Аэлита" участок "Захальский"</t>
  </si>
  <si>
    <t>Общий лимит по Иркутской области</t>
  </si>
  <si>
    <t xml:space="preserve">№ п/п </t>
  </si>
  <si>
    <t xml:space="preserve">Наименование муниципальных образований (районы, округа), охотничьих угодий, иных территорий
</t>
  </si>
  <si>
    <t>в том числе</t>
  </si>
  <si>
    <t>Косуля</t>
  </si>
  <si>
    <t>Благородный олень</t>
  </si>
  <si>
    <t>Бурый медведь</t>
  </si>
  <si>
    <t>Соболь</t>
  </si>
  <si>
    <t>Рысь</t>
  </si>
  <si>
    <t>Барсук</t>
  </si>
  <si>
    <t>Всего</t>
  </si>
  <si>
    <t>до года</t>
  </si>
  <si>
    <t>взрослых</t>
  </si>
  <si>
    <t>самцы кабарги</t>
  </si>
  <si>
    <t>самки кабарги</t>
  </si>
  <si>
    <t xml:space="preserve">Балаганское районное отделение Иркутской областной общественной организации охотников и рыболовов                                                                      </t>
  </si>
  <si>
    <t>Общество с ограниченной ответственностью "Спортивный охотничий клуб" Дубынинский</t>
  </si>
  <si>
    <t>Общество с ограниченной ответственностью "Ангарский соболь -2" уч.Вихоревский</t>
  </si>
  <si>
    <t>Общество с ограниченной ответственностью "Сибирский ресурс" уч. Омский</t>
  </si>
  <si>
    <t>Общество с ограниченной ответственностью "Соболь" уч. Калтукский</t>
  </si>
  <si>
    <t>Общество с ограниченной ответственностью "Спортивно охотничьий клуб" уч. Турминский</t>
  </si>
  <si>
    <t xml:space="preserve">Общество с ограниченной ответственностью "Вилис" </t>
  </si>
  <si>
    <t>Общедоступные охотничьи угодья Братского района</t>
  </si>
  <si>
    <t>Для удовлетворения нужд коренных малочисленных народов севера</t>
  </si>
  <si>
    <t xml:space="preserve">Общество с ограниченной ответственностью "Ленатур"                                                                                                          </t>
  </si>
  <si>
    <t xml:space="preserve">Общество с ограниченной ответственностью "Таежное"                                                                                                                                                         </t>
  </si>
  <si>
    <t xml:space="preserve">Заларинское районное отделение Иркутской областной общественной организации охотников и рыболовов                                                                             </t>
  </si>
  <si>
    <t xml:space="preserve">Зиминское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</t>
  </si>
  <si>
    <t xml:space="preserve">Общество с ограниченной ответственностью "Ока-Промохота"                                                                                                                                                         </t>
  </si>
  <si>
    <t xml:space="preserve">Общедоступные охотничьи угодья Иркутского района участок </t>
  </si>
  <si>
    <t>Фонд охраны дикой природы озера Байкал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</si>
  <si>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      </t>
  </si>
  <si>
    <t xml:space="preserve">Иркутское районное отделение Иркутской областной общественной организации охотников и рыболовов                                                                          </t>
  </si>
  <si>
    <t xml:space="preserve">Некоммерческая организация "Хандинская соседско-территориальная эвенкийская община" </t>
  </si>
  <si>
    <t xml:space="preserve">Казачинско-Ленское районное отделение Иркутской областной общественной организации охотников и рыболовов                                                                                          </t>
  </si>
  <si>
    <t>Общество с ограниченной ответственностью  "Байкалтур" уч. Киренга</t>
  </si>
  <si>
    <t>Общедоступные охотничьи угодья Катангского района</t>
  </si>
  <si>
    <t xml:space="preserve">Община коренных малочисленных народов Севера "ИЛЭЛ" Катангского района                                         </t>
  </si>
  <si>
    <t xml:space="preserve">Качугское районное отделение Иркутской областной общественной организации охотников и рыболовов                                                                                           </t>
  </si>
  <si>
    <t>Общество с ограниченной ответсвенностью "Качугское промыслово-охотничье хозяйство" 2</t>
  </si>
  <si>
    <t>Общество с ограниченной ответсвенностью "Качугское промыслово-охотничье хозяйство" 4</t>
  </si>
  <si>
    <t>Общедоступные охотничьи Киренского района</t>
  </si>
  <si>
    <t>Мамско-Чуйское районное отделение Иркутской областной общественной организации охотников и рыболовов</t>
  </si>
  <si>
    <t xml:space="preserve">Общедоступные охотничьи угодья Мамско-Чуйского района </t>
  </si>
  <si>
    <t xml:space="preserve">Общедоступные охотничьи угодья Нижнеилимского района </t>
  </si>
  <si>
    <t xml:space="preserve">Нижнеилимское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                        </t>
  </si>
  <si>
    <t xml:space="preserve">Общество с ограниченной ответственностью "Ерма"                                                                                                                                                                </t>
  </si>
  <si>
    <t xml:space="preserve">Общество с ограниченной ответственностью "Большой луг"                                                                                                                                                                </t>
  </si>
  <si>
    <t>Общедоступные охотничьи угодья Нижнеудинского района уч.Айса</t>
  </si>
  <si>
    <t>Общедоступные охотничьи угодья Нижнеудинского района уч.Каменский луг</t>
  </si>
  <si>
    <t>Общедоступные охотничьи угодья Нижнеудинского района уч. Нерой</t>
  </si>
  <si>
    <t>Общедоступные охотничьи угодья Нижнеудинского района уч.Тофаларский</t>
  </si>
  <si>
    <t>Общедоступные охотничьи угодья Нижнеудинского района уч. Каткадуй</t>
  </si>
  <si>
    <t>Публичное акционерное общество "Научно-производственная корпорация "Иркут" (участок "Ченкира")</t>
  </si>
  <si>
    <t>Открытое акционерное общество энергетики и электрификации (ОАО "Иркутскэнерго")</t>
  </si>
  <si>
    <t xml:space="preserve">Общество с ограниченной ответственностью "Охотничье хозяйство"Ангады"                                                                                                                                                        </t>
  </si>
  <si>
    <t xml:space="preserve">Открытое акционерное общество «Российские железные дороги»
</t>
  </si>
  <si>
    <t>Ощедоступные охотничьи угодья Ольхонского района участок "Белекта"</t>
  </si>
  <si>
    <t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(участок "Дада-Гол")</t>
  </si>
  <si>
    <t>Региональная общественная организация «Иркутское общество охотников и рыболовов "Медвежьи углы» (участок "Гольцовый")</t>
  </si>
  <si>
    <t>Общество с ограниченной ответственностью "Компания Альтера" (участок "Шара-Жалга")</t>
  </si>
  <si>
    <t xml:space="preserve">Общество с ограниченной ответственностью "Тагул"    </t>
  </si>
  <si>
    <t xml:space="preserve">Тайшетское районное отделение Иркутской областной общественной организации охотников и рыболовов                                                                                  </t>
  </si>
  <si>
    <t>Общество с ограниченной ответственностью "Заготовительное" уч. Шиткинский</t>
  </si>
  <si>
    <t>Общество с ограниченной ответственностью "Тайга" уч.Кондратьевский</t>
  </si>
  <si>
    <t xml:space="preserve">Общество с ограниченной ответственностью "Усть-Яга"    </t>
  </si>
  <si>
    <t>Тулунское  районное отделение Иркутской областной общественной организации охотников и рыболовов</t>
  </si>
  <si>
    <t>Акционерное общество "Иркутскзверопром"</t>
  </si>
  <si>
    <t>Общество с ограниченной отвественностью "Остров" участок Подъеланский</t>
  </si>
  <si>
    <t>Иркутская областная общественная организация охотников и рыболовов (участок "Кедровый")</t>
  </si>
  <si>
    <t>Общедоступные охотничьи угодья  Усть-Илимского района</t>
  </si>
  <si>
    <t xml:space="preserve">Усть-Удинское районное отделение Иркутской областной общественной организации охотников и рыболовов                                                                                      </t>
  </si>
  <si>
    <t>Общество с ограниченной ответственностью «Усть-Уда Промохота» уч. Илим</t>
  </si>
  <si>
    <t>Общество с ограниченной ответственностью «Усть-Уда Промохота» уч. Коченга</t>
  </si>
  <si>
    <t xml:space="preserve">Общество с ограниченной ответственностью "Диана"                                                                                                                                                              </t>
  </si>
  <si>
    <t>Черемховское районное отделение Иркутской областной общественной организации охотников и рыболовов</t>
  </si>
  <si>
    <t xml:space="preserve">Общедоступные охотничьи угодья Черемховского района </t>
  </si>
  <si>
    <t xml:space="preserve">Общество с ограниченной ответственностью "Промстройавтотранскомплект"                                                                                                                                                          </t>
  </si>
  <si>
    <t xml:space="preserve">Общество с ограниченной ответственостью "Чунапромхоз"  </t>
  </si>
  <si>
    <t xml:space="preserve">Общедоступные охотничьи угодья Чунского района </t>
  </si>
  <si>
    <t>ООО "Охотничье хозяйство "Джиживское"</t>
  </si>
  <si>
    <t>ООО "Авис" уч. Тазейский</t>
  </si>
  <si>
    <t>ООО "Охотничье хозяйство "Выдринское"</t>
  </si>
  <si>
    <t>ООО "Охотничье хозяйство "Парендинское"</t>
  </si>
  <si>
    <t>ООО "Охотничье хозяйство "Червянское"</t>
  </si>
  <si>
    <t xml:space="preserve">Чунское районное отделение Иркутской областной общественной организации охотников и рыболовов                                                                           </t>
  </si>
  <si>
    <t xml:space="preserve">Шелеховское отделение Иркутской областной общественной организации охотников и рыболовов                                                                    </t>
  </si>
  <si>
    <t>Региональная общественная организация «Иркутское общество охотников и рыболовов "Медвежьи углы» (участок "Бурлик")</t>
  </si>
  <si>
    <t>Общество с ограниченной ответственностью "Сельскохозяйственная фирма Даниловка" уч. Булгинский</t>
  </si>
  <si>
    <t>Общество с ограниченной ответственностью "Сельскохозяйственная фирма Даниловка" уч. Даниловский</t>
  </si>
  <si>
    <t>Общество с ограниченной ответственностью "Базой"</t>
  </si>
  <si>
    <t>Общество с ограниченной ответсвенностью "Вершина"</t>
  </si>
  <si>
    <t>Открытое акционерное общество "Вершина"</t>
  </si>
  <si>
    <t>Общество с ограниченной ответственностью "Сельскохозяйственная фирма Даниловка"</t>
  </si>
  <si>
    <t>Индивидуальный предприниматель Сундурева Екатерина Александровна уч. Гужир</t>
  </si>
  <si>
    <t>Индивидуальный предприниматель Сундурева Екатерина Александровна уч. Большой Кот</t>
  </si>
  <si>
    <t>Местная общественная организация охотников и рыболовов "Аэлита"  охот участок Захальский</t>
  </si>
  <si>
    <t>Общество с ограниченной ответсвенностью Русфинстройхолдинг участок "Вершина Мольки"</t>
  </si>
  <si>
    <t xml:space="preserve">Усть-Ордынское районное отделение Иркутской областной общественной организации охотников и рыболовов    </t>
  </si>
  <si>
    <t>ИТОГО</t>
  </si>
  <si>
    <t xml:space="preserve">Общий лимит </t>
  </si>
  <si>
    <t xml:space="preserve">Резерв </t>
  </si>
  <si>
    <t>Временно замещающий должность заместителя министра лесного комплекса Иркутской области</t>
  </si>
  <si>
    <t>Проект квот добычи охотничьих ресурсов</t>
  </si>
  <si>
    <t>на период с 1 августа 2022 года по 1 августа 2023 года</t>
  </si>
  <si>
    <r>
      <t>Субъект Российской Федерации __</t>
    </r>
    <r>
      <rPr>
        <u/>
        <sz val="12"/>
        <rFont val="Times New Roman"/>
      </rPr>
      <t>Иркутская область___</t>
    </r>
  </si>
  <si>
    <r>
      <t>Вид охотничьих ресурсов ____</t>
    </r>
    <r>
      <rPr>
        <u/>
        <sz val="12"/>
        <rFont val="Times New Roman"/>
      </rPr>
      <t>Благородный олень____</t>
    </r>
  </si>
  <si>
    <t>Площадь категорий среды обитания охотничьих ресурсов охотничьего угодья, иной территории на которую определялась численность вида охотничьих ресурсов, тыс. га</t>
  </si>
  <si>
    <t>Численность охотничьих ресурсов, от которой устанавливалась квота (объем) добычи, особей</t>
  </si>
  <si>
    <t>Плотность населения охотничьих ресурсов, рассчитанная для установления квоты добычи на период с 1 августа текущего года до 1 августа следующего года (особей на 1000 га площади категории среды обитания, на которую определялась численность данного вида охотничьих ресурсов)</t>
  </si>
  <si>
    <t>2021 год</t>
  </si>
  <si>
    <t>Утвержденная квота добычи, особей</t>
  </si>
  <si>
    <t>Фактическая добыча, особей</t>
  </si>
  <si>
    <t>Максимально возможная квота (объем) добычи, особей</t>
  </si>
  <si>
    <t>Устанавливаемая квота добычи, особей</t>
  </si>
  <si>
    <t>в % от численности</t>
  </si>
  <si>
    <t>объем добычи для КМНС</t>
  </si>
  <si>
    <t>освоение квоты, %</t>
  </si>
  <si>
    <t>в том числе для КМНС, особей</t>
  </si>
  <si>
    <t>2021-2022</t>
  </si>
  <si>
    <t>2022-2023</t>
  </si>
  <si>
    <t xml:space="preserve">взрослые животные
(старше 1 года)
</t>
  </si>
  <si>
    <t>до 1 года</t>
  </si>
  <si>
    <t>самцы во время гона</t>
  </si>
  <si>
    <t>самцы с неокостеневшими рогами (пантами)</t>
  </si>
  <si>
    <t>без разделения по половому признаку</t>
  </si>
  <si>
    <t>Проверка на площадь и плотность</t>
  </si>
  <si>
    <t>Проверка на численность</t>
  </si>
  <si>
    <t>Плотность на тыс. Га</t>
  </si>
  <si>
    <t>Макс. Квота в особях</t>
  </si>
  <si>
    <t>Норматив, % по пр. 965</t>
  </si>
  <si>
    <t>Оценка  по пр. 965</t>
  </si>
  <si>
    <t>Мин. Квота по сеголеткам</t>
  </si>
  <si>
    <t>Макс. квота по сеголеткам</t>
  </si>
  <si>
    <t>Вне норматива</t>
  </si>
  <si>
    <t>Сумма не совпадает</t>
  </si>
  <si>
    <t>Норматив изъятия взрослых самцов не более 15%</t>
  </si>
  <si>
    <t>Общество с ограниченной ответственностью "Спортивно охотничьий клуб" уч. Турманский</t>
  </si>
  <si>
    <t>Общедоступные охотничьи угодья Братского района Участок "Центральный"</t>
  </si>
  <si>
    <t>Общедоступные охотничьи угодья Братского района Участок "Северный"</t>
  </si>
  <si>
    <t>Общедоступные охотничьи угодья Иркутского района участок Зоги</t>
  </si>
  <si>
    <t>Общедоступные охотничьи угодья Иркутского района участок Урунтин</t>
  </si>
  <si>
    <t>Общедоступные охотничьи угодья Иркутского района участок Ширяево</t>
  </si>
  <si>
    <t>Общедоступные охотничьи угодья Катангского района №1</t>
  </si>
  <si>
    <t>Общедоступные охотничьи угодья Катангского района №2</t>
  </si>
  <si>
    <t>Общедоступные охотничьи угодья Катангского района №3</t>
  </si>
  <si>
    <t xml:space="preserve">Община коренных малочисленных народов Севера "ИЛЭЛ" Катангского района № 1 уч. Хой    </t>
  </si>
  <si>
    <t xml:space="preserve">Община коренных малочисленных народов Севера "ИЛЭЛ" Катангского района № 2 уч. Инаригда  </t>
  </si>
  <si>
    <t xml:space="preserve">Община коренных малочисленных народов Севера "ИЛЭЛ" Катангского района  № 3 уч. Хикили    </t>
  </si>
  <si>
    <t xml:space="preserve">Община коренных малочисленных народов Севера "ИЛЭЛ" Катангского района  № 4 уч. Макеты   </t>
  </si>
  <si>
    <t xml:space="preserve">Община коренных малочисленных народов Севера "ИЛЭЛ" Катангского района № 5 уч. Кочема    </t>
  </si>
  <si>
    <t xml:space="preserve">Община коренных малочисленных народов Севера "ИЛЭЛ" Катангского района № 6 уч. Дуихта    </t>
  </si>
  <si>
    <t xml:space="preserve">Община коренных малочисленных народов Севера "ИЛЭЛ" Катангского района  № 7 уч. Хой и Нижняя Кочема   </t>
  </si>
  <si>
    <t xml:space="preserve">Община коренных малочисленных народов Севера "ИЛЭЛ" Катангского района № 8 уч. Девдевдяк    </t>
  </si>
  <si>
    <t xml:space="preserve">Община коренных малочисленных народов Севера "ИЛЭЛ" Катангского района   № 9 уч. Большой Дагалдын   </t>
  </si>
  <si>
    <t xml:space="preserve">Община коренных малочисленных народов Севера "ИЛЭЛ" Катангского района  № 10 уч. Бугоркан и Верхняя Кочема    </t>
  </si>
  <si>
    <t xml:space="preserve">Община коренных малочисленных народов Севера "ИЛЭЛ" Катангского района   № 11 уч. Нижние Сикили и Верхние Сикили   </t>
  </si>
  <si>
    <t xml:space="preserve">Община коренных малочисленных народов Севера "ИЛЭЛ" Катангского района № 12 уч. Дикосма    </t>
  </si>
  <si>
    <t xml:space="preserve">Община коренных малочисленных народов Севера "ИЛЭЛ" Катангского района № 13 уч. Лоринче    </t>
  </si>
  <si>
    <t xml:space="preserve">Община коренных малочисленных народов Севера "ИЛЭЛ" Катангского района ОКМНС "Илэл" № 14 уч. Тетея и Гирендал                                        </t>
  </si>
  <si>
    <t>Общедоступные охотничьи Киренского района №1</t>
  </si>
  <si>
    <t>Общедоступные охотничьи Киренского района №2</t>
  </si>
  <si>
    <t>Общедоступные охотничьи Киренского района №3</t>
  </si>
  <si>
    <t>Общедоступные охотничьи Киренского района №4</t>
  </si>
  <si>
    <t>Общедоступные охотничьи Киренского района №5</t>
  </si>
  <si>
    <t>Общедоступные охотничьи Киренского района №6</t>
  </si>
  <si>
    <t>Мамско-Чуйское районное отделение Иркутской областной общественной организации охотников и рыболовов уч. "Камжиское хозяйство"</t>
  </si>
  <si>
    <t>Мамско-Чуйское районное отделение Иркутской областной общественной организации охотников и рыболовов уч. "Северное хозяйство"</t>
  </si>
  <si>
    <t>Мамско-Чуйское районное отделение Иркутской областной общественной организации охотников и рыболовов уч "Мамское хозяйство"</t>
  </si>
  <si>
    <t>Общедоступные охотничьи угодья Мамско-Чуйского района №1</t>
  </si>
  <si>
    <t>Общедоступные охотничьи угодья Мамско-Чуйского района №2</t>
  </si>
  <si>
    <t>Общедоступные охотничьи угодья Нижнеилимского района Участок "Купа"</t>
  </si>
  <si>
    <t>Общедоступные охотничьи угодья Нижнеилимского района Участок "Дальний"</t>
  </si>
  <si>
    <t>Общедоступные охотничьи угодья Ольхонского района участок "Белекта"</t>
  </si>
  <si>
    <t>Общедоступные охотничьи угодья  Усть-Илимского района уч. "Ката"</t>
  </si>
  <si>
    <t>Общедоступные охотничьи угодья  Усть-Илимского района  уч. "Кашима"</t>
  </si>
  <si>
    <t>Общедоступные охотничьи угодья  Усть-Илимского района уч. "Фитили"</t>
  </si>
  <si>
    <t>Общедоступные охотничьи угодья  Усть-Илимского района уч. "Хребтовый"</t>
  </si>
  <si>
    <t>Общедоступные охотничьи угодья  Усть-Илимского района уч. "Юхтала"</t>
  </si>
  <si>
    <t>Черемховское районное отделение Иркутской областной общественной организации охотников и рыболовов уч. Голуметский</t>
  </si>
  <si>
    <t>Черемховское районное отделение Иркутской областной общественной организации охотников и рыболовов уч. Онотский</t>
  </si>
  <si>
    <t>Общедоступные охотничьи угодья Чунского района №1 Уч. "Военные леса"</t>
  </si>
  <si>
    <t>Общедоступные охотничьи угодья Чунского района №2 Уч. "Катарминский хребет"</t>
  </si>
  <si>
    <t>Общедоступные охотничьи угодья Чунского района №3 Уч."Верховья Бунбуйки"</t>
  </si>
  <si>
    <t>Общество с ограниченной ответственностью «Охотничье хозяйство Джиживское"</t>
  </si>
  <si>
    <t>Общество с ограниченной ответственностью «Охотничье хозяйство Выдринское"</t>
  </si>
  <si>
    <t>Общество с ограниченной ответственностью «Охотничье хозяйство Парендинское"</t>
  </si>
  <si>
    <t>Общество с ограниченной ответственностью «Охотничье хозяйство Червянское"</t>
  </si>
  <si>
    <t>Общество с ограниченной ответственностью  "Авис" уч. Тазейский</t>
  </si>
  <si>
    <t>Общедоступные охотничьи угодья Боханского района №1</t>
  </si>
  <si>
    <t>Общедоступные охотничьи угодья Боханского района №2</t>
  </si>
  <si>
    <t>Временно замещающий должность руководителя службы по охране и использованию объектов животного мира Иркутской области - главный государственный охотничьий инспектор Иркутской области</t>
  </si>
  <si>
    <t>С.В. Пересыпкин</t>
  </si>
  <si>
    <t>«_______» ___________________ 20_____г</t>
  </si>
  <si>
    <t>подпись</t>
  </si>
  <si>
    <t>Численность</t>
  </si>
  <si>
    <t>Заявки</t>
  </si>
  <si>
    <t>№№</t>
  </si>
  <si>
    <t>Наименование муниципальных образований (районов), исследуемой территории</t>
  </si>
  <si>
    <t>Площадь</t>
  </si>
  <si>
    <t>Изюбрь</t>
  </si>
  <si>
    <t>численность</t>
  </si>
  <si>
    <t>заявка</t>
  </si>
  <si>
    <t>Аларский</t>
  </si>
  <si>
    <t>1.1</t>
  </si>
  <si>
    <t>ООУ Аларского района</t>
  </si>
  <si>
    <t>2</t>
  </si>
  <si>
    <t>Ангарский</t>
  </si>
  <si>
    <t>2.1</t>
  </si>
  <si>
    <t>Ангарское ГОИООООиР</t>
  </si>
  <si>
    <t>2.2</t>
  </si>
  <si>
    <t>ООУ Ангарского района</t>
  </si>
  <si>
    <t>3</t>
  </si>
  <si>
    <t>Балаганский</t>
  </si>
  <si>
    <t>3.1</t>
  </si>
  <si>
    <t>Балаганское РОИООООиР</t>
  </si>
  <si>
    <t>3.2</t>
  </si>
  <si>
    <t>ООУ Балаганского района</t>
  </si>
  <si>
    <t>4</t>
  </si>
  <si>
    <t>Баяндаевский</t>
  </si>
  <si>
    <t>4.1</t>
  </si>
  <si>
    <t>ООО "Компания Востсибуголь"</t>
  </si>
  <si>
    <t>4.2</t>
  </si>
  <si>
    <t>ООО "Юнекс-Байкал"</t>
  </si>
  <si>
    <t>4.3</t>
  </si>
  <si>
    <t>ООО СФ "Даниловка" уч. Булгинский</t>
  </si>
  <si>
    <t>4.4</t>
  </si>
  <si>
    <t>ООО СФ "Даниловка" уч. Даниловский</t>
  </si>
  <si>
    <t>4.5</t>
  </si>
  <si>
    <t>ООУ Баяндаевского района</t>
  </si>
  <si>
    <t>5</t>
  </si>
  <si>
    <t>Бодайбинский</t>
  </si>
  <si>
    <t>5.1</t>
  </si>
  <si>
    <t>ЗАО "Бодайбинский ЗПХ"</t>
  </si>
  <si>
    <t>6</t>
  </si>
  <si>
    <t>Боханский</t>
  </si>
  <si>
    <t>6.1</t>
  </si>
  <si>
    <t>ИП "Артемцев"</t>
  </si>
  <si>
    <t>6.2</t>
  </si>
  <si>
    <t>ОАО "Вершина"</t>
  </si>
  <si>
    <t>6.3</t>
  </si>
  <si>
    <t>ООО "Базой"</t>
  </si>
  <si>
    <t>6.4</t>
  </si>
  <si>
    <t>ООО "Вершина"</t>
  </si>
  <si>
    <t>6.5</t>
  </si>
  <si>
    <t>ООУ Боханского района №1</t>
  </si>
  <si>
    <t>6.6</t>
  </si>
  <si>
    <t>ООУ Боханского района №2</t>
  </si>
  <si>
    <t>6.7</t>
  </si>
  <si>
    <t>СХК "Нива"</t>
  </si>
  <si>
    <t>6.8</t>
  </si>
  <si>
    <t>СХК "Таежник"</t>
  </si>
  <si>
    <t>7</t>
  </si>
  <si>
    <t>Братский</t>
  </si>
  <si>
    <t>7.2</t>
  </si>
  <si>
    <t>ООО "Ангарский соболь - 2"</t>
  </si>
  <si>
    <t>7.3</t>
  </si>
  <si>
    <t>ООО "Ангарский соболь"</t>
  </si>
  <si>
    <t>7.4</t>
  </si>
  <si>
    <t>ООО "Вилис" уч. Полуостров</t>
  </si>
  <si>
    <t>7.5</t>
  </si>
  <si>
    <t>ООО "Кидем"</t>
  </si>
  <si>
    <t>7.6</t>
  </si>
  <si>
    <t>ООО "Охотничье хозяйство Тэмское"</t>
  </si>
  <si>
    <t>7.7</t>
  </si>
  <si>
    <t>ООО "Сибирский ресурс" уч. Омский</t>
  </si>
  <si>
    <t>7.8</t>
  </si>
  <si>
    <t>ООО "Соболь" уч. Калтукский</t>
  </si>
  <si>
    <t>7.9</t>
  </si>
  <si>
    <t>ООО "Спортивно охотничьий клуб" уч. Турминский</t>
  </si>
  <si>
    <t>7.10</t>
  </si>
  <si>
    <t>ООО "Спортивный охотничьий клуб" уч. Дубынинский</t>
  </si>
  <si>
    <t>7.11</t>
  </si>
  <si>
    <t>ООУ Братского района Участок "Центральный"</t>
  </si>
  <si>
    <t>7.12</t>
  </si>
  <si>
    <t>ООУ Братского района Участок "Северный"</t>
  </si>
  <si>
    <t>8</t>
  </si>
  <si>
    <t>Жигаловский</t>
  </si>
  <si>
    <t>8.1</t>
  </si>
  <si>
    <t>Иркутская ООООиР уч. Жигаловский</t>
  </si>
  <si>
    <t>8.2</t>
  </si>
  <si>
    <t>ОАО "Жигаловский ЗПХ"</t>
  </si>
  <si>
    <t>8.3</t>
  </si>
  <si>
    <t>ООО "Ленатур"</t>
  </si>
  <si>
    <t>8.4</t>
  </si>
  <si>
    <t>ООУ Жигаловского района</t>
  </si>
  <si>
    <t>9</t>
  </si>
  <si>
    <t>Заларинский</t>
  </si>
  <si>
    <t>9.1</t>
  </si>
  <si>
    <t>Заларинское РОИООООиР</t>
  </si>
  <si>
    <t>9.2</t>
  </si>
  <si>
    <t>ООО "Таежное"</t>
  </si>
  <si>
    <t>9.3</t>
  </si>
  <si>
    <t>ООО "Тайга"</t>
  </si>
  <si>
    <t>10</t>
  </si>
  <si>
    <t>Зиминский</t>
  </si>
  <si>
    <t>10.2</t>
  </si>
  <si>
    <t>Зиминское РОИООООиР</t>
  </si>
  <si>
    <t>10.3</t>
  </si>
  <si>
    <t>ООО "Ока-Промохота"</t>
  </si>
  <si>
    <t>11</t>
  </si>
  <si>
    <t>Иркутский</t>
  </si>
  <si>
    <t>11.1</t>
  </si>
  <si>
    <t>ВФСО Динамо ох. Ушаковское"</t>
  </si>
  <si>
    <t>11.2</t>
  </si>
  <si>
    <t>Иркутская ООООиР уч. Иркутское-Море</t>
  </si>
  <si>
    <t>11.3</t>
  </si>
  <si>
    <t>Иркутское РОИОООиР</t>
  </si>
  <si>
    <t>11.4</t>
  </si>
  <si>
    <t>НП охотников и рыболовов "Горностай"</t>
  </si>
  <si>
    <t>11.5</t>
  </si>
  <si>
    <t>ООО "Зелёный дом"</t>
  </si>
  <si>
    <t>11.6</t>
  </si>
  <si>
    <t>ООО "Статус"</t>
  </si>
  <si>
    <t>11.7</t>
  </si>
  <si>
    <t>ООО "Терминал Иркутск"</t>
  </si>
  <si>
    <t>11.8</t>
  </si>
  <si>
    <t>ООУ Иркутского района уч Зоги</t>
  </si>
  <si>
    <t>11.9</t>
  </si>
  <si>
    <t>ООУ Иркутского района уч Урунтин</t>
  </si>
  <si>
    <t>11.10</t>
  </si>
  <si>
    <t>ООУ Иркутского района уч Ширяево</t>
  </si>
  <si>
    <t>11.11</t>
  </si>
  <si>
    <t>ФГБОУ ВО Иркутский ГАУ им. А.А. Ежевского ох. Голоустное</t>
  </si>
  <si>
    <t>11.12</t>
  </si>
  <si>
    <t>12</t>
  </si>
  <si>
    <t>Казачинско-Ленский</t>
  </si>
  <si>
    <t>12.3</t>
  </si>
  <si>
    <t>Казачинско-Ленское РОИООООиР</t>
  </si>
  <si>
    <t>12.4</t>
  </si>
  <si>
    <t>НО "Хандинская соседско-территориальная обшина"</t>
  </si>
  <si>
    <t>12.5</t>
  </si>
  <si>
    <t>ООО "Байкалтур" уч. Киренга</t>
  </si>
  <si>
    <t>12.6</t>
  </si>
  <si>
    <t>ООУ Казачинско-Ленского района</t>
  </si>
  <si>
    <t>13</t>
  </si>
  <si>
    <t>Катангский</t>
  </si>
  <si>
    <t>13.1</t>
  </si>
  <si>
    <t>АНО ОКМН "Авлакан"</t>
  </si>
  <si>
    <t>13.2</t>
  </si>
  <si>
    <t>АНО ОКМНС "Новая жизнь"</t>
  </si>
  <si>
    <t>13.3</t>
  </si>
  <si>
    <t>ОКМНС "Илэл" № 1 уч. Хой</t>
  </si>
  <si>
    <t>13.4</t>
  </si>
  <si>
    <t xml:space="preserve">ОКМНС "Илэл" № 2 уч. Инаригда </t>
  </si>
  <si>
    <t>13.5</t>
  </si>
  <si>
    <t>ОКМНС "Илэл" № 3 уч. Хикили</t>
  </si>
  <si>
    <t>13.6</t>
  </si>
  <si>
    <t>ОКМНС "Илэл" № 4 уч. Макеты</t>
  </si>
  <si>
    <t>13.7</t>
  </si>
  <si>
    <t>ОКМНС "Илэл" № 5 уч. Кочема</t>
  </si>
  <si>
    <t>13.8</t>
  </si>
  <si>
    <t>ОКМНС "Илэл" № 6 уч. Дуихта</t>
  </si>
  <si>
    <t>13.9</t>
  </si>
  <si>
    <t>ОКМНС "Илэл" № 7 уч. Хой и Нижняя Кочема</t>
  </si>
  <si>
    <t>13.10</t>
  </si>
  <si>
    <t>ОКМНС "Илэл" № 8 уч. Девдевдяк</t>
  </si>
  <si>
    <t>13.11</t>
  </si>
  <si>
    <t>ОКМНС "Илэл" № 9 уч. Большой Дагалдын</t>
  </si>
  <si>
    <t>13.12</t>
  </si>
  <si>
    <t>ОКМНС "Илэл" № 10 уч. Бугоркан и Верхняя Кочема</t>
  </si>
  <si>
    <t>13.13</t>
  </si>
  <si>
    <t>ОКМНС "Илэл" № 11 уч. Нижние Сикили и Верхние Сикили</t>
  </si>
  <si>
    <t>13.14</t>
  </si>
  <si>
    <t>ОКМНС "Илэл" № 12 уч. Дикосма</t>
  </si>
  <si>
    <t>13.15</t>
  </si>
  <si>
    <t>ОКМНС "Илэл" № 13 уч. Лоринче</t>
  </si>
  <si>
    <t>13.16</t>
  </si>
  <si>
    <t>ОКМНС "Илэл" № 14 уч. Тетея и Гирендал</t>
  </si>
  <si>
    <t>13.17</t>
  </si>
  <si>
    <t>ООУ Катангского района Участок-1</t>
  </si>
  <si>
    <t>13.18</t>
  </si>
  <si>
    <t>ООУ Катангского района Участок-2</t>
  </si>
  <si>
    <t>13.19</t>
  </si>
  <si>
    <t>ООУ Катангского района Участок-3</t>
  </si>
  <si>
    <t>14</t>
  </si>
  <si>
    <t>Качугский</t>
  </si>
  <si>
    <t>14.2</t>
  </si>
  <si>
    <t>Качугское РОИООООиР</t>
  </si>
  <si>
    <t>14.3</t>
  </si>
  <si>
    <t>НП "Иней"</t>
  </si>
  <si>
    <t>14.4</t>
  </si>
  <si>
    <t>ООО "Качугское ПОХ" 1</t>
  </si>
  <si>
    <t>14.5</t>
  </si>
  <si>
    <t>ООО "Качугское ПОХ" 2</t>
  </si>
  <si>
    <t>14.6</t>
  </si>
  <si>
    <t>ООО "Качугское ПОХ" 4</t>
  </si>
  <si>
    <t>14.7</t>
  </si>
  <si>
    <t>ООО "Лавр"</t>
  </si>
  <si>
    <t>14.8</t>
  </si>
  <si>
    <t>ООО "Сибресурс"</t>
  </si>
  <si>
    <t>14.9</t>
  </si>
  <si>
    <t>ООО "Фирма "Импульс"</t>
  </si>
  <si>
    <t>14.10</t>
  </si>
  <si>
    <t>ООО "ЭПОХ Монастырев"</t>
  </si>
  <si>
    <t>14.11</t>
  </si>
  <si>
    <t>ООУ Качугского района</t>
  </si>
  <si>
    <t>15</t>
  </si>
  <si>
    <t>Киренский</t>
  </si>
  <si>
    <t>15.2</t>
  </si>
  <si>
    <t>ООУ Киренского района Участок-1</t>
  </si>
  <si>
    <t>15.3</t>
  </si>
  <si>
    <t>ООУ Киренского района Участок-2</t>
  </si>
  <si>
    <t>15.4</t>
  </si>
  <si>
    <t>ООУ Киренского района Участок-3</t>
  </si>
  <si>
    <t>15.5</t>
  </si>
  <si>
    <t>ООУ Киренского района Участок-4</t>
  </si>
  <si>
    <t>15.6</t>
  </si>
  <si>
    <t>ООУ Киренского района Участок-5</t>
  </si>
  <si>
    <t>15.7</t>
  </si>
  <si>
    <t>ООУ Киренского района Участок-6</t>
  </si>
  <si>
    <t>15.8</t>
  </si>
  <si>
    <t>ПО "Киренский КЗПХ"</t>
  </si>
  <si>
    <t>16</t>
  </si>
  <si>
    <t>Куйтунский</t>
  </si>
  <si>
    <t>16.2</t>
  </si>
  <si>
    <t>Куйтунское РОИООООиР</t>
  </si>
  <si>
    <t>16.3</t>
  </si>
  <si>
    <t>ООУ Куйтунского района</t>
  </si>
  <si>
    <t>17</t>
  </si>
  <si>
    <t>Мамско-Чуйский</t>
  </si>
  <si>
    <t>17.1</t>
  </si>
  <si>
    <t>Мамско-Чуйское РОИООООиР уч. "Камжиское хозяйство"</t>
  </si>
  <si>
    <t>17.2</t>
  </si>
  <si>
    <t>Мамско-Чуйское РОИООООиР уч. "Северное хозяйство"</t>
  </si>
  <si>
    <t>17.3</t>
  </si>
  <si>
    <t>Мамско-Чуйское РОИООООиР уч "Мамское хозяйство"</t>
  </si>
  <si>
    <t>17.4</t>
  </si>
  <si>
    <t>ООО "Мамский КЗПХ"</t>
  </si>
  <si>
    <t>17.5</t>
  </si>
  <si>
    <t>ООУ Мамско-Чуйского района Участок-1</t>
  </si>
  <si>
    <t>17.6</t>
  </si>
  <si>
    <t>ООУ Мамско-Чуйского района Участок-2</t>
  </si>
  <si>
    <t>18</t>
  </si>
  <si>
    <t>Нижнеилимский</t>
  </si>
  <si>
    <t>18.2</t>
  </si>
  <si>
    <t>Нижнелимское РОИООООиР</t>
  </si>
  <si>
    <t>18.3</t>
  </si>
  <si>
    <t>ООУ Нижнеилимского района Участок "Купа"</t>
  </si>
  <si>
    <t>18.4</t>
  </si>
  <si>
    <t>ООУ Нижнеилимского района Участок "Дальний"</t>
  </si>
  <si>
    <t>19</t>
  </si>
  <si>
    <t>Нижнеудинский</t>
  </si>
  <si>
    <t>19.1</t>
  </si>
  <si>
    <t>Нижнеудинское РОИООООиР</t>
  </si>
  <si>
    <t>19.2</t>
  </si>
  <si>
    <t>ООО "Большой Луг"</t>
  </si>
  <si>
    <t>19.3</t>
  </si>
  <si>
    <t>ООО "Ерма"</t>
  </si>
  <si>
    <t>19.4</t>
  </si>
  <si>
    <t>ООО "Иона-плюс"</t>
  </si>
  <si>
    <t>19.5</t>
  </si>
  <si>
    <t>ООУ Нижнеудинского района уч. Каткадуй</t>
  </si>
  <si>
    <t>19.6</t>
  </si>
  <si>
    <t>ООУ Нижнеудинского района уч.Айса</t>
  </si>
  <si>
    <t>19.7</t>
  </si>
  <si>
    <t>ООУ Нижнеудинского района уч.Каменский луг</t>
  </si>
  <si>
    <t>19.8</t>
  </si>
  <si>
    <t>ООУ Нижнеудинского района уч.Нерой</t>
  </si>
  <si>
    <t>19.9</t>
  </si>
  <si>
    <t>ООУ Нижнеудинского района уч.Тофаларский</t>
  </si>
  <si>
    <t>20</t>
  </si>
  <si>
    <t>Нукутский</t>
  </si>
  <si>
    <t>20.1</t>
  </si>
  <si>
    <t>ООУ Нукутского района</t>
  </si>
  <si>
    <t>21</t>
  </si>
  <si>
    <t>Ольхонский</t>
  </si>
  <si>
    <t>21.1</t>
  </si>
  <si>
    <t>Асоциация охотников "Иркутсклеспром"</t>
  </si>
  <si>
    <t>21.2</t>
  </si>
  <si>
    <t>Асоциация охотников "Сарминское"</t>
  </si>
  <si>
    <t>21.3</t>
  </si>
  <si>
    <t>ВФСО Динамо ох. Алагуевское</t>
  </si>
  <si>
    <t>21.4</t>
  </si>
  <si>
    <t>Иркутская ООООиР уч. Ангинский</t>
  </si>
  <si>
    <t>21.5</t>
  </si>
  <si>
    <t>НП "Экос"</t>
  </si>
  <si>
    <t>21.6</t>
  </si>
  <si>
    <t>ОАО РЖД ох. Маломорское</t>
  </si>
  <si>
    <t>21.7</t>
  </si>
  <si>
    <t>ООО "Ангады"</t>
  </si>
  <si>
    <t>21.8</t>
  </si>
  <si>
    <t>ООО "Байкал" уч.Заворотная</t>
  </si>
  <si>
    <t>21.9</t>
  </si>
  <si>
    <t>ООО "ОхотРесурс"</t>
  </si>
  <si>
    <t>21.10</t>
  </si>
  <si>
    <t>ООО "СибСервис Авто Унгура"</t>
  </si>
  <si>
    <t>21.11</t>
  </si>
  <si>
    <t>ООУ Ольхонского района Участок "Белета"</t>
  </si>
  <si>
    <t>21.12</t>
  </si>
  <si>
    <t>ООУ Ольхонского района Участок "Куретский"</t>
  </si>
  <si>
    <t>21.13</t>
  </si>
  <si>
    <t>ПАО "Иркутскэнерго"  ох. Таловское</t>
  </si>
  <si>
    <t>21.14</t>
  </si>
  <si>
    <t>ПАО "НПК Иркут" уч. Адинский</t>
  </si>
  <si>
    <t>21.15</t>
  </si>
  <si>
    <t>ПАО "НПК Иркут" уч. Ченкира</t>
  </si>
  <si>
    <t>22</t>
  </si>
  <si>
    <t>Осинский</t>
  </si>
  <si>
    <t>22.1</t>
  </si>
  <si>
    <t>ООО "Строитель"</t>
  </si>
  <si>
    <t>22.2</t>
  </si>
  <si>
    <t>ООУ Осинского района</t>
  </si>
  <si>
    <t>23</t>
  </si>
  <si>
    <t>Слюдянский</t>
  </si>
  <si>
    <t>23.2</t>
  </si>
  <si>
    <t>ИП "Баннова Н.Е."</t>
  </si>
  <si>
    <t>23.3</t>
  </si>
  <si>
    <t>ИрИРО ЗабВО ВОО ОСОО</t>
  </si>
  <si>
    <t>23.4</t>
  </si>
  <si>
    <t>ООО " Компания "Альтера" ох. Шара-Жалга</t>
  </si>
  <si>
    <t>23.5</t>
  </si>
  <si>
    <t>ООО "Лесная ферма"</t>
  </si>
  <si>
    <t>23.6</t>
  </si>
  <si>
    <t>ООУ Слюдянского района</t>
  </si>
  <si>
    <t>23.7</t>
  </si>
  <si>
    <t>РООИООиР "Медвежьи углы"  уч.Гольцовый</t>
  </si>
  <si>
    <t>24</t>
  </si>
  <si>
    <t>Тайшетский</t>
  </si>
  <si>
    <t>24.1</t>
  </si>
  <si>
    <t>ООО "Заготовительное" уч. Шиткинский</t>
  </si>
  <si>
    <t>24.2</t>
  </si>
  <si>
    <t>ООО "Кедр"</t>
  </si>
  <si>
    <t>24.3</t>
  </si>
  <si>
    <t>ООО "Тагул"</t>
  </si>
  <si>
    <t>24.4</t>
  </si>
  <si>
    <t>ООО "Тайга" уч.Кондратьевский</t>
  </si>
  <si>
    <t>24.5</t>
  </si>
  <si>
    <t>ООО "Усть-Яга"</t>
  </si>
  <si>
    <t>24.6</t>
  </si>
  <si>
    <t>ООУ Тайшетского района</t>
  </si>
  <si>
    <t>24.7</t>
  </si>
  <si>
    <t>Тайшетское РОИООООиР</t>
  </si>
  <si>
    <t>25</t>
  </si>
  <si>
    <t>Тулунский</t>
  </si>
  <si>
    <t>25.1</t>
  </si>
  <si>
    <t>АО "Иркутскзверопром" уч. Тулунский</t>
  </si>
  <si>
    <t>25.2</t>
  </si>
  <si>
    <t>Тулунское РОИООООиР Участок "Ангуйское"</t>
  </si>
  <si>
    <t>25.3</t>
  </si>
  <si>
    <t>Тулунское РОИООООиР Участок "Бадарское"</t>
  </si>
  <si>
    <t>25.4</t>
  </si>
  <si>
    <t>Тулунское РОИООООиР Участок "Боробинское"</t>
  </si>
  <si>
    <t>25.5</t>
  </si>
  <si>
    <t>Тулунское РОИООООиР Участок "Гадалейское"</t>
  </si>
  <si>
    <t>25.6</t>
  </si>
  <si>
    <t>Тулунское РОИООООиР Участок "Евдокимовское"</t>
  </si>
  <si>
    <t>25.7</t>
  </si>
  <si>
    <t>Тулунское РОИООООиР Участок "Икейское"</t>
  </si>
  <si>
    <t>25.8</t>
  </si>
  <si>
    <t xml:space="preserve">Тулунское РОИООООиР Участок "Ишидейское" </t>
  </si>
  <si>
    <t>25.9</t>
  </si>
  <si>
    <t>Тулунское РОИООООиР Участок "Каржелгайское"</t>
  </si>
  <si>
    <t>25.10</t>
  </si>
  <si>
    <t>Тулунское РОИООООиР Участок "Кирейское"</t>
  </si>
  <si>
    <t>25.11</t>
  </si>
  <si>
    <t xml:space="preserve">Тулунское РОИООООиР Участок "Котикское" </t>
  </si>
  <si>
    <t>25.12</t>
  </si>
  <si>
    <t>Тулунское РОИООООиР Участок "Мугунское"</t>
  </si>
  <si>
    <t>25.13</t>
  </si>
  <si>
    <t xml:space="preserve">Тулунское РОИООООиР Участок "Шерагульское" </t>
  </si>
  <si>
    <t>26</t>
  </si>
  <si>
    <t>Усольский</t>
  </si>
  <si>
    <t>26.1</t>
  </si>
  <si>
    <t>Усольское РОИООООиР</t>
  </si>
  <si>
    <t>27</t>
  </si>
  <si>
    <t>Усть-Илимский</t>
  </si>
  <si>
    <t>27.2</t>
  </si>
  <si>
    <t>ЗАО "Усть-Илимский ЗПХ уч.1</t>
  </si>
  <si>
    <t>27.3</t>
  </si>
  <si>
    <t>ЗАО "Усть-Илимский ЗПХ уч.2</t>
  </si>
  <si>
    <t>27.4</t>
  </si>
  <si>
    <t>ЗАО "Усть-Илимский ЗПХ уч.3</t>
  </si>
  <si>
    <t>27.5</t>
  </si>
  <si>
    <t>ИООООиР уч.Кедровое</t>
  </si>
  <si>
    <t>27.6</t>
  </si>
  <si>
    <t>ИрРОООиР "Соболь"</t>
  </si>
  <si>
    <t>27.7</t>
  </si>
  <si>
    <t>Общественная ООиРУИР ох. Кеуль</t>
  </si>
  <si>
    <t>27.8</t>
  </si>
  <si>
    <t>ООО "Остров"</t>
  </si>
  <si>
    <t>27.9</t>
  </si>
  <si>
    <t>ООО "Остров" подъеланский</t>
  </si>
  <si>
    <t>27.10</t>
  </si>
  <si>
    <t>ООУ Усть-Илимского района уч. "Ката"</t>
  </si>
  <si>
    <t>27.11</t>
  </si>
  <si>
    <t>ООУ Усть-Илимского района уч. "Кашима"</t>
  </si>
  <si>
    <t>27.12</t>
  </si>
  <si>
    <t>ООУ Усть-Илимского района уч. "Фитили"</t>
  </si>
  <si>
    <t>27.13</t>
  </si>
  <si>
    <t>ООУ Усть-Илимского района уч. "Хребтовый"</t>
  </si>
  <si>
    <t>27.14</t>
  </si>
  <si>
    <t>ООУ Усть-Илимского района уч. "Юхтала"</t>
  </si>
  <si>
    <t>27.15</t>
  </si>
  <si>
    <t>ПКО "Соболь" уч. "Зелинда"</t>
  </si>
  <si>
    <t>27.16</t>
  </si>
  <si>
    <t>ПКО "Соболь" уч. Верея</t>
  </si>
  <si>
    <t>27.17</t>
  </si>
  <si>
    <t>ПКО "Соболь" уч. Каменный</t>
  </si>
  <si>
    <t>27.18</t>
  </si>
  <si>
    <t>ПКО "Соболь" уч. Комлевой</t>
  </si>
  <si>
    <t>27.19</t>
  </si>
  <si>
    <t>ПКО "Соболь" уч. Магдон</t>
  </si>
  <si>
    <t>27.20</t>
  </si>
  <si>
    <t>ПКО "Соболь" уч. Секихта</t>
  </si>
  <si>
    <t>28</t>
  </si>
  <si>
    <t>Усть-Кутский</t>
  </si>
  <si>
    <t>28.2</t>
  </si>
  <si>
    <t>Усть-Кутское ГОИООООиР</t>
  </si>
  <si>
    <t>29</t>
  </si>
  <si>
    <t>Усть-Удинский</t>
  </si>
  <si>
    <t>29.1</t>
  </si>
  <si>
    <t>ООО "Усть-Уда Промохота" уч. Илим</t>
  </si>
  <si>
    <t>29.2</t>
  </si>
  <si>
    <t>ООО "Усть-Уда Промохота" уч. Коченга</t>
  </si>
  <si>
    <t>29.3</t>
  </si>
  <si>
    <t>Усть-Удинское РОИООООиР</t>
  </si>
  <si>
    <t>30</t>
  </si>
  <si>
    <t>Черемховский</t>
  </si>
  <si>
    <t>30.1</t>
  </si>
  <si>
    <t>ЗАО "Иркутскзверпром" уч. Черемховский</t>
  </si>
  <si>
    <t>30.2</t>
  </si>
  <si>
    <t>ООО "Большебельское"</t>
  </si>
  <si>
    <t>30.3</t>
  </si>
  <si>
    <t>ООО "Диана"</t>
  </si>
  <si>
    <t>30.4</t>
  </si>
  <si>
    <t>ООО "ПСАТК"</t>
  </si>
  <si>
    <t>30.5</t>
  </si>
  <si>
    <t>ООО "Угорье"</t>
  </si>
  <si>
    <t>30.6</t>
  </si>
  <si>
    <t>ООУ Черемховского района (Без Анота)</t>
  </si>
  <si>
    <t>30.7</t>
  </si>
  <si>
    <t>Черемховское РОИООООиР уч. Голуметский</t>
  </si>
  <si>
    <t>30.8</t>
  </si>
  <si>
    <t>Черемховское РОИООООиР уч. Онотский</t>
  </si>
  <si>
    <t>31</t>
  </si>
  <si>
    <t>Чунский</t>
  </si>
  <si>
    <t>31.1</t>
  </si>
  <si>
    <t>ООО "Охотничье хозяйство "Сосновское"</t>
  </si>
  <si>
    <t>31.2</t>
  </si>
  <si>
    <t>ООО "Чунапромхоз"</t>
  </si>
  <si>
    <t>31.3</t>
  </si>
  <si>
    <t>ООУ Чунского района уч 1 "военные леса"</t>
  </si>
  <si>
    <t>31.4</t>
  </si>
  <si>
    <t>ООУ Чунского района уч 2 "Катарминский хребет"</t>
  </si>
  <si>
    <t>31.5</t>
  </si>
  <si>
    <t>ООУ Чунского района уч 3 "Верховья Бунбуйки"</t>
  </si>
  <si>
    <t>31.6</t>
  </si>
  <si>
    <t>Чунское РОИООООиР</t>
  </si>
  <si>
    <t>31.7</t>
  </si>
  <si>
    <t>31.8</t>
  </si>
  <si>
    <t>31.9</t>
  </si>
  <si>
    <t>31.10</t>
  </si>
  <si>
    <t>31.11</t>
  </si>
  <si>
    <t>32</t>
  </si>
  <si>
    <t>Шелеховский</t>
  </si>
  <si>
    <t>32.1</t>
  </si>
  <si>
    <t>РООИООиР "Медвежьи углы"  уч. Бурлик</t>
  </si>
  <si>
    <t>32.2</t>
  </si>
  <si>
    <t>Шелеховское ОИООООиР</t>
  </si>
  <si>
    <t>33</t>
  </si>
  <si>
    <t>Эхирит-Булагатский</t>
  </si>
  <si>
    <t>33.1</t>
  </si>
  <si>
    <t>И.П. КФХ "Шинкаренко А.В."</t>
  </si>
  <si>
    <t>33.2</t>
  </si>
  <si>
    <t>И.П. Сундарева Е.А. уч. Гужир</t>
  </si>
  <si>
    <t>33.3</t>
  </si>
  <si>
    <t>И.П. Сундарева уч. Большой-Кот</t>
  </si>
  <si>
    <t>33.4</t>
  </si>
  <si>
    <t>ИП "Багдуева Е.К."</t>
  </si>
  <si>
    <t>33.5</t>
  </si>
  <si>
    <t>ИП "Кантакова Р.Г.</t>
  </si>
  <si>
    <t>33.6</t>
  </si>
  <si>
    <t>ИП "Ушаков"</t>
  </si>
  <si>
    <t>33.7</t>
  </si>
  <si>
    <t>НП "Нива" УОООР</t>
  </si>
  <si>
    <t>33.8</t>
  </si>
  <si>
    <t>ООО "Бизнес-Альянс"</t>
  </si>
  <si>
    <t>33.9</t>
  </si>
  <si>
    <t>ООО "Велес"</t>
  </si>
  <si>
    <t>33.10</t>
  </si>
  <si>
    <t>ООО "Западное"</t>
  </si>
  <si>
    <t>33.11</t>
  </si>
  <si>
    <t>ООО "РусФинСтрой Холдинг" уч. "Верщина Мольки"</t>
  </si>
  <si>
    <t>33.12</t>
  </si>
  <si>
    <t>ООО СФ "Даниловка" уч. Шертойский</t>
  </si>
  <si>
    <t>33.14</t>
  </si>
  <si>
    <t>ООУ Эхирит-Булагатского района</t>
  </si>
  <si>
    <t>33.15</t>
  </si>
  <si>
    <t>Усть-Ордынское РОИООООиР</t>
  </si>
  <si>
    <t>33.16</t>
  </si>
  <si>
    <t>Итого по Субъекту РФ</t>
  </si>
  <si>
    <t>Среднее по Субъекту РФ</t>
  </si>
  <si>
    <r>
      <t>Вид охотничьих ресурсов ____</t>
    </r>
    <r>
      <rPr>
        <u/>
        <sz val="12"/>
        <rFont val="Times New Roman"/>
      </rPr>
      <t>Лось</t>
    </r>
    <r>
      <rPr>
        <sz val="12"/>
        <rFont val="Times New Roman"/>
      </rPr>
      <t>____</t>
    </r>
  </si>
  <si>
    <t>2022 год</t>
  </si>
  <si>
    <t>Общедоступные охотничьи угодья Братского районаУчасток "Северный"</t>
  </si>
  <si>
    <r>
      <t>Вид охотничьих ресурсов ____</t>
    </r>
    <r>
      <rPr>
        <u/>
        <sz val="12"/>
        <rFont val="Times New Roman"/>
      </rPr>
      <t>Соболь</t>
    </r>
    <r>
      <rPr>
        <sz val="12"/>
        <rFont val="Times New Roman"/>
      </rPr>
      <t>____</t>
    </r>
  </si>
  <si>
    <t>Кабан</t>
  </si>
  <si>
    <t>Послепромысловая численность</t>
  </si>
  <si>
    <t>Заявка</t>
  </si>
  <si>
    <t>Допустимое изъятие</t>
  </si>
  <si>
    <t>Допустимая квота</t>
  </si>
  <si>
    <t>Квота</t>
  </si>
  <si>
    <t>Заявка весна</t>
  </si>
  <si>
    <t>Квота весна</t>
  </si>
  <si>
    <t>Ошибка</t>
  </si>
  <si>
    <t>Допустимая квота самцов</t>
  </si>
  <si>
    <t>В том числе самцов Квота</t>
  </si>
  <si>
    <t>Заявка на гону</t>
  </si>
  <si>
    <t>Допустимое изъятие на гону</t>
  </si>
  <si>
    <t>Допустимая квота на гону</t>
  </si>
  <si>
    <t>Квота на гону</t>
  </si>
  <si>
    <t>Допустимое изъятие до года</t>
  </si>
  <si>
    <t xml:space="preserve">Квота до года </t>
  </si>
  <si>
    <t>Заявка на стону</t>
  </si>
  <si>
    <t>Допустимое изъятие на стону</t>
  </si>
  <si>
    <t>Допустимая квота на стону</t>
  </si>
  <si>
    <t>Квота на стону</t>
  </si>
  <si>
    <t>Заявка на панты</t>
  </si>
  <si>
    <t>Заявка на рев</t>
  </si>
  <si>
    <t>Допустимое изъятие на реву</t>
  </si>
  <si>
    <t>Допустимая квота на реву</t>
  </si>
  <si>
    <t>Квота на панты</t>
  </si>
  <si>
    <t>Допустимое изъятие на панты</t>
  </si>
  <si>
    <t>Допустимая квота на панты</t>
  </si>
  <si>
    <t>Квота на реву</t>
  </si>
  <si>
    <t>Тулунское  районное отделение Иркутской областной общественной организации охотников и рыболовов Участок "Ангуйское"</t>
  </si>
  <si>
    <t>Тулунское  районное отделение Иркутской областной общественной организации охотников и рыболовов Участок "Бадарское"</t>
  </si>
  <si>
    <t>Тулунское  районное отделение Иркутской областной общественной организации охотников и рыболовов Участок "Боробинское"</t>
  </si>
  <si>
    <t>Тулунское  районное отделение Иркутской областной общественной организации охотников и рыболовов Участок "Гадалейское"</t>
  </si>
  <si>
    <t xml:space="preserve">Тулунское  районное отделение Иркутской областной общественной организации охотников и рыболовов Участок "Евдокимовское" </t>
  </si>
  <si>
    <t>Тулунское  районное отделение Иркутской областной общественной организации охотников и рыболовов Участок "Икейское"</t>
  </si>
  <si>
    <t xml:space="preserve">Тулунское  районное отделение Иркутской областной общественной организации охотников и рыболовов Участок "Ишидейское" </t>
  </si>
  <si>
    <t xml:space="preserve">Тулунское  районное отделение Иркутской областной общественной организации охотников и рыболовов Участок "Каржелгайское" </t>
  </si>
  <si>
    <t>Тулунское  районное отделение Иркутской областной общественной организации охотников и рыболовов Участок "Кирейское"</t>
  </si>
  <si>
    <t xml:space="preserve">Тулунское  районное отделение Иркутской областной общественной организации охотников и рыболовов Участок "Котикское" </t>
  </si>
  <si>
    <t>Тулунское  районное отделение Иркутской областной общественной организации охотников и рыболовов Участок "Мугунское"</t>
  </si>
  <si>
    <t>Тулунское  районное отделение Иркутской областной общественной организации охотников и рыболовов Участок "Шерагульское"</t>
  </si>
  <si>
    <t>Распределенный лимит по области</t>
  </si>
  <si>
    <t>Общий лимит по области</t>
  </si>
  <si>
    <t>Резерв по области</t>
  </si>
  <si>
    <t>Выделенный лимит для Научных целей</t>
  </si>
  <si>
    <r>
      <t>Вид охотничьих ресурсов ____</t>
    </r>
    <r>
      <rPr>
        <u/>
        <sz val="12"/>
        <rFont val="Times New Roman"/>
      </rPr>
      <t>Дикий северный олень_</t>
    </r>
    <r>
      <rPr>
        <sz val="12"/>
        <rFont val="Times New Roman"/>
      </rPr>
      <t>___</t>
    </r>
  </si>
  <si>
    <t>Норматив изъятия самцов с неокостеневшими рогами не более 15%</t>
  </si>
  <si>
    <r>
      <t>Вид охотничьих ресурсов ____</t>
    </r>
    <r>
      <rPr>
        <u/>
        <sz val="12"/>
        <rFont val="Times New Roman"/>
      </rPr>
      <t>Кабарга</t>
    </r>
    <r>
      <rPr>
        <sz val="12"/>
        <rFont val="Times New Roman"/>
      </rPr>
      <t>____</t>
    </r>
  </si>
  <si>
    <t>Норматив допустимого изъятия самцов кабарги</t>
  </si>
  <si>
    <r>
      <t>Вид охотничьих ресурсов ____</t>
    </r>
    <r>
      <rPr>
        <u/>
        <sz val="12"/>
        <rFont val="Times New Roman"/>
      </rPr>
      <t>Медведь</t>
    </r>
    <r>
      <rPr>
        <sz val="12"/>
        <rFont val="Times New Roman"/>
      </rPr>
      <t>____</t>
    </r>
  </si>
  <si>
    <t xml:space="preserve">Организация научного обслуживания опытно-производственное хозяйство «Элита» государственного научного учреждения Иркутского научно-исследовательского института сельского хозяйства Сибирского отделения Российской академии сельскохозяйственных наук </t>
  </si>
  <si>
    <t xml:space="preserve"> Некомерческая организация "Территориально-соседская эвенкийская община коренных малочисленных народов Севера "Ика"</t>
  </si>
  <si>
    <t>Территориально-соседская эвенкийская община коренных малочисленных народов Севера "Токма"</t>
  </si>
  <si>
    <t>Общедоступные охотничьи угодья Нижнеилимского района (участок "Корт")</t>
  </si>
  <si>
    <t>Общедоступные охотничьи угодья Нижнеудинского района уч.Тепса</t>
  </si>
  <si>
    <t xml:space="preserve">Закрытое акционерное общество «Усть-Илимский зверопромхоз»  </t>
  </si>
  <si>
    <t>Общедоступные охотничьи угодья Черемховского района участок "Абакан"</t>
  </si>
  <si>
    <r>
      <t>Вид охотничьих ресурсов ____</t>
    </r>
    <r>
      <rPr>
        <u/>
        <sz val="12"/>
        <rFont val="Times New Roman"/>
      </rPr>
      <t>Рысь</t>
    </r>
    <r>
      <rPr>
        <sz val="12"/>
        <rFont val="Times New Roman"/>
      </rPr>
      <t>____</t>
    </r>
  </si>
  <si>
    <t>Норматив не установлен</t>
  </si>
  <si>
    <t>Оценки  по пр. 965 нет</t>
  </si>
  <si>
    <t>Простановка без разделения</t>
  </si>
  <si>
    <r>
      <t>Вид охотничьих ресурсов ____</t>
    </r>
    <r>
      <rPr>
        <u/>
        <sz val="12"/>
        <rFont val="Times New Roman"/>
      </rPr>
      <t>Барсук</t>
    </r>
    <r>
      <rPr>
        <sz val="12"/>
        <rFont val="Times New Roman"/>
      </rPr>
      <t>____</t>
    </r>
  </si>
  <si>
    <r>
      <t>Вид охотничьих ресурсов ____</t>
    </r>
    <r>
      <rPr>
        <u/>
        <sz val="12"/>
        <rFont val="Times New Roman"/>
      </rPr>
      <t>Косуля сибирская</t>
    </r>
    <r>
      <rPr>
        <sz val="12"/>
        <rFont val="Times New Roman"/>
      </rPr>
      <t>____</t>
    </r>
  </si>
  <si>
    <t xml:space="preserve">                                            Соболь                                                  </t>
  </si>
  <si>
    <t>(вид охотничьих ресурсов)</t>
  </si>
  <si>
    <r>
      <t xml:space="preserve">                                                         в </t>
    </r>
    <r>
      <rPr>
        <u/>
        <sz val="14"/>
        <rFont val="Times New Roman"/>
      </rPr>
      <t xml:space="preserve">                                         Иркутской области                              </t>
    </r>
  </si>
  <si>
    <t>(субъект Российской Федерации)</t>
  </si>
  <si>
    <t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</si>
  <si>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>Площадь, сойственная для обитания вида охотничьих ресурсов, тыс. га</t>
  </si>
  <si>
    <t>Численность вида охотничьих ресурсов, особей</t>
  </si>
  <si>
    <t>Показатель численности, особей на 1000 га</t>
  </si>
  <si>
    <t>Квоты добычи</t>
  </si>
  <si>
    <t>% от численности</t>
  </si>
  <si>
    <t>особей</t>
  </si>
  <si>
    <t>старше 1 года, особей</t>
  </si>
  <si>
    <t>до 1 года, особей</t>
  </si>
  <si>
    <t xml:space="preserve">самцы во время гона </t>
  </si>
  <si>
    <t>без подразделения по половому признаку</t>
  </si>
  <si>
    <t xml:space="preserve">                                            Бурый медведь                                                  </t>
  </si>
  <si>
    <t xml:space="preserve">                                            Кабарга                                                  </t>
  </si>
  <si>
    <t>в том числе самцов</t>
  </si>
  <si>
    <t xml:space="preserve">                                            Косуля сибирская                                                 </t>
  </si>
  <si>
    <t xml:space="preserve">                                            Лось                                                  </t>
  </si>
  <si>
    <t xml:space="preserve">                                            Благородный олень (изюбрь)                                                  </t>
  </si>
  <si>
    <t xml:space="preserve">                                            Дикий северный олень                                           </t>
  </si>
  <si>
    <t xml:space="preserve">                                            Рысь                                                  </t>
  </si>
  <si>
    <t>на период с 1 августа 2022года по 1 августа 2023 года</t>
  </si>
  <si>
    <t xml:space="preserve">                                            Барсук                                                  </t>
  </si>
  <si>
    <t>на период с 1 августа 2021 года по 1 августа 2022 года</t>
  </si>
  <si>
    <t>АларскаяРОООиР</t>
  </si>
  <si>
    <t>1.2</t>
  </si>
  <si>
    <t>ООО СФ "Даниловка" уч. Булгинский-Даниловский</t>
  </si>
  <si>
    <t>ООУ Боханского района</t>
  </si>
  <si>
    <t>ООУ Братского района</t>
  </si>
  <si>
    <t>ООУ Иркутского района</t>
  </si>
  <si>
    <t>АНО РОКМН "Стойбище"</t>
  </si>
  <si>
    <t>ОКМНС "Ика"</t>
  </si>
  <si>
    <t>ОКМНС "Илэл"</t>
  </si>
  <si>
    <t>ОКМНС "Токма"</t>
  </si>
  <si>
    <t>ООУ Катангского района</t>
  </si>
  <si>
    <t>ООУ Киренского района</t>
  </si>
  <si>
    <t>Мамско-Чуйское РОИООООиР</t>
  </si>
  <si>
    <t>ООУ Мамско-Чуйского района</t>
  </si>
  <si>
    <t>ООУ Нижнеилимского района</t>
  </si>
  <si>
    <t>ООУ Нижнеудинского района уч.Тепса</t>
  </si>
  <si>
    <t>Иркутское АОЭиЭ ох. Таловское</t>
  </si>
  <si>
    <t>НП "Охотхозяйство Иркутсклеспром"</t>
  </si>
  <si>
    <t>НП "Охотхозяйство Сарминское"</t>
  </si>
  <si>
    <t>ООУ Ольхонского района</t>
  </si>
  <si>
    <t>ЗАО "Иркутскзверопром" уч. Тулунский</t>
  </si>
  <si>
    <t>Тулунское РОИООООиР</t>
  </si>
  <si>
    <t>ЗАО "Усть-Илимский ЗПХ</t>
  </si>
  <si>
    <t>ООУ Усть-Илимского района</t>
  </si>
  <si>
    <t>ООО "Усть-Уда Промохота"</t>
  </si>
  <si>
    <t>ООУ Черемховского района</t>
  </si>
  <si>
    <t>Черемховское РОИООООиР</t>
  </si>
  <si>
    <t>ООУ Чунского района</t>
  </si>
  <si>
    <t>И.П. "Шинкаренко"</t>
  </si>
  <si>
    <t>ИП "Багдуева"</t>
  </si>
  <si>
    <t>ОНО ОПХ "Элита" ГНУ ИНИИСХ СО Россельхозакадемии</t>
  </si>
  <si>
    <t>ООО СФ "Даниловка" уч. Харатский, уч. Шертойский, уч. Куяда</t>
  </si>
  <si>
    <t>33.13</t>
  </si>
  <si>
    <t xml:space="preserve">                                              </t>
  </si>
  <si>
    <t>ЛИМИТ ДОБЫЧИ ЛОСЯ,  БЛАГОРОДНОГО ОЛЕНЯ (ИЗЮБРЯ), КОСУЛИ СИБИРСКОЙ, ДИКОГО СЕВЕРНОГО ОЛЕНЯ, СОБОЛЯ, РЫСИ И КАБАРГИ ПО ОХОТНИЧЬИМ УГОДЬЯМ НА ТЕРРИТОРИИ ИРКУТСКОЙ ОБЛАСТИ ДЛЯ УДОВЛЕТВОРЕНИЯ ЛИЧНЫХ НУЖД ПРЕДСТАВИТЕЛЯМИ КОРЕННЫХ МАЛОЧИСЛЕННЫХ НАРОДОВ СЕВЕРА, СИБИРИ И ДАЛЬНЕГО ВОСТОКА РОССИЙСКОЙ ФЕДЕРАЦИИ И ЛИЦАМИ, НЕ ОТНОСЯЩИМИСЯ К КОРЕННЫМ МАЛОЧИСЛЕННЫМ НАРОДАМ, НО ПОСТОЯННО ПРОЖИВАЮЩИМИ В МЕСТАХ ИХ ТРАДИЦИОННОГО ПРОЖИВАНИЯ И ТРАДИЦИОННОЙ ХОЗЯЙСТВЕННОЙ ДЕЯТЕЛЬНОСТИ, ДЛЯ КОТОРЫХ ОХОТА ЯВЛЯЕТСЯ ОСНОВОЙ СУЩЕСТВОВАНИЯ, ЗА ИСКЛЮЧЕНИЕМ ОСОБО ОХРАНЯЕМЫХ ПРИРОДНЫХ ТЕРРИТОРИЙ ФЕДЕРАЛЬНОГО ЗНАЧЕНИЯ, НА ПЕРИОД ДО 1 АВГУСТА 2024 ГОДА</t>
  </si>
  <si>
    <t xml:space="preserve">Охотничьи угодья </t>
  </si>
  <si>
    <t>Лось (особей)</t>
  </si>
  <si>
    <t>Благородный олень (изюбрь) (особей)</t>
  </si>
  <si>
    <t>Косуля сибирская (особей)</t>
  </si>
  <si>
    <t>Дикий северный олень (особей)</t>
  </si>
  <si>
    <t>Кабарга (особей)</t>
  </si>
  <si>
    <t>Катангский район №1</t>
  </si>
  <si>
    <t>Катангский район №2</t>
  </si>
  <si>
    <t>Катангский район №3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</si>
</sst>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8" formatCode="0.0"/>
    <numFmt numFmtId="169" formatCode="0.0000"/>
    <numFmt numFmtId="170" formatCode="#,##0.0"/>
  </numFmts>
  <fonts count="39" x14ac:knownFonts="1">
    <font>
      <sz val="10"/>
      <color theme="1"/>
      <name val="Arial"/>
    </font>
    <font>
      <sz val="11"/>
      <color theme="1"/>
      <name val="Calibri"/>
      <scheme val="minor"/>
    </font>
    <font>
      <sz val="10"/>
      <name val="Times New Roman Cyr"/>
    </font>
    <font>
      <sz val="10"/>
      <name val="Arial"/>
    </font>
    <font>
      <sz val="10"/>
      <name val="Arial Cyr"/>
    </font>
    <font>
      <u/>
      <sz val="10"/>
      <color theme="11"/>
      <name val="Arial"/>
    </font>
    <font>
      <sz val="12"/>
      <color theme="1"/>
      <name val="Arial"/>
    </font>
    <font>
      <sz val="12"/>
      <name val="Arial"/>
    </font>
    <font>
      <sz val="12"/>
      <name val="Times New Roman"/>
    </font>
    <font>
      <b/>
      <sz val="12"/>
      <name val="Times New Roman"/>
    </font>
    <font>
      <sz val="12"/>
      <color theme="1"/>
      <name val="Times New Roman"/>
    </font>
    <font>
      <b/>
      <sz val="12"/>
      <name val="Times New Roman Cyr"/>
    </font>
    <font>
      <u/>
      <sz val="12"/>
      <name val="Times New Roman"/>
    </font>
    <font>
      <sz val="11"/>
      <name val="Times New Roman"/>
    </font>
    <font>
      <sz val="14"/>
      <name val="Times New Roman"/>
    </font>
    <font>
      <sz val="14"/>
      <name val="Arial"/>
    </font>
    <font>
      <sz val="12"/>
      <name val="Times New Roman Cyr"/>
    </font>
    <font>
      <sz val="12"/>
      <color indexed="2"/>
      <name val="Times New Roman Cyr"/>
    </font>
    <font>
      <sz val="16"/>
      <name val="Times New Roman"/>
    </font>
    <font>
      <b/>
      <sz val="9"/>
      <name val="Times New Roman"/>
    </font>
    <font>
      <sz val="9"/>
      <name val="Arial"/>
    </font>
    <font>
      <b/>
      <sz val="10"/>
      <name val="Times New Roman Cyr"/>
    </font>
    <font>
      <sz val="11"/>
      <name val="Times New Roman Cyr"/>
    </font>
    <font>
      <sz val="10"/>
      <color theme="1"/>
      <name val="Arial"/>
    </font>
    <font>
      <sz val="12"/>
      <color theme="1"/>
      <name val="Times New Roman Cyr"/>
    </font>
    <font>
      <sz val="10"/>
      <color indexed="2"/>
      <name val="Arial"/>
    </font>
    <font>
      <b/>
      <sz val="10"/>
      <name val="Arial"/>
    </font>
    <font>
      <sz val="10"/>
      <color rgb="FF00B050"/>
      <name val="Arial"/>
    </font>
    <font>
      <sz val="12"/>
      <color rgb="FF00B050"/>
      <name val="Times New Roman Cyr"/>
    </font>
    <font>
      <sz val="10"/>
      <name val="Times New Roman"/>
    </font>
    <font>
      <u/>
      <sz val="14"/>
      <name val="Times New Roman"/>
    </font>
    <font>
      <sz val="9"/>
      <name val="Times New Roman"/>
    </font>
    <font>
      <b/>
      <sz val="10"/>
      <name val="Times New Roman"/>
    </font>
    <font>
      <sz val="10"/>
      <color indexed="2"/>
      <name val="Times New Roman"/>
    </font>
    <font>
      <sz val="12"/>
      <color indexed="2"/>
      <name val="Times New Roman"/>
    </font>
    <font>
      <b/>
      <sz val="14"/>
      <name val="Times New Roman"/>
    </font>
    <font>
      <sz val="14"/>
      <name val="Times New Roman Cyr"/>
    </font>
    <font>
      <b/>
      <sz val="9"/>
      <name val="Tahoma"/>
    </font>
    <font>
      <sz val="9"/>
      <name val="Tahoma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indexed="5"/>
        <bgColor indexed="5"/>
      </patternFill>
    </fill>
    <fill>
      <patternFill patternType="solid">
        <fgColor indexed="65"/>
        <bgColor indexed="64"/>
      </patternFill>
    </fill>
    <fill>
      <patternFill patternType="solid">
        <fgColor indexed="5"/>
        <bgColor indexed="64"/>
      </patternFill>
    </fill>
    <fill>
      <patternFill patternType="solid">
        <fgColor indexed="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32859279152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9">
    <xf numFmtId="0" fontId="0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4" fillId="0" borderId="0"/>
    <xf numFmtId="0" fontId="5" fillId="0" borderId="0">
      <alignment vertical="top"/>
    </xf>
  </cellStyleXfs>
  <cellXfs count="716">
    <xf numFmtId="0" fontId="0" fillId="0" borderId="0" xfId="0"/>
    <xf numFmtId="0" fontId="6" fillId="2" borderId="0" xfId="0" applyFont="1" applyFill="1"/>
    <xf numFmtId="0" fontId="7" fillId="2" borderId="0" xfId="4" applyFont="1" applyFill="1" applyAlignment="1">
      <alignment horizontal="left"/>
    </xf>
    <xf numFmtId="2" fontId="7" fillId="2" borderId="0" xfId="4" applyNumberFormat="1" applyFont="1" applyFill="1" applyAlignment="1">
      <alignment horizontal="left"/>
    </xf>
    <xf numFmtId="0" fontId="7" fillId="2" borderId="0" xfId="4" applyFont="1" applyFill="1"/>
    <xf numFmtId="2" fontId="7" fillId="2" borderId="0" xfId="4" applyNumberFormat="1" applyFont="1" applyFill="1"/>
    <xf numFmtId="0" fontId="8" fillId="2" borderId="0" xfId="4" applyFont="1" applyFill="1" applyAlignment="1">
      <alignment horizontal="left" wrapText="1"/>
    </xf>
    <xf numFmtId="2" fontId="8" fillId="2" borderId="0" xfId="4" applyNumberFormat="1" applyFont="1" applyFill="1" applyAlignment="1">
      <alignment horizontal="left" wrapText="1"/>
    </xf>
    <xf numFmtId="0" fontId="8" fillId="2" borderId="0" xfId="4" applyFont="1" applyFill="1" applyAlignment="1">
      <alignment horizontal="right" wrapText="1"/>
    </xf>
    <xf numFmtId="2" fontId="8" fillId="2" borderId="0" xfId="4" applyNumberFormat="1" applyFont="1" applyFill="1" applyAlignment="1">
      <alignment horizontal="right" wrapText="1"/>
    </xf>
    <xf numFmtId="0" fontId="8" fillId="2" borderId="3" xfId="4" applyFont="1" applyFill="1" applyBorder="1" applyAlignment="1">
      <alignment horizontal="center" vertical="center"/>
    </xf>
    <xf numFmtId="0" fontId="9" fillId="2" borderId="3" xfId="4" applyFont="1" applyFill="1" applyBorder="1" applyAlignment="1">
      <alignment horizontal="center" vertical="center" textRotation="90" wrapText="1"/>
    </xf>
    <xf numFmtId="0" fontId="8" fillId="2" borderId="3" xfId="4" applyFont="1" applyFill="1" applyBorder="1" applyAlignment="1">
      <alignment horizontal="center" vertical="center" wrapText="1"/>
    </xf>
    <xf numFmtId="0" fontId="8" fillId="2" borderId="3" xfId="4" applyFont="1" applyFill="1" applyBorder="1" applyAlignment="1">
      <alignment horizontal="center" vertical="center" textRotation="90" wrapText="1"/>
    </xf>
    <xf numFmtId="2" fontId="8" fillId="2" borderId="3" xfId="4" applyNumberFormat="1" applyFont="1" applyFill="1" applyBorder="1" applyAlignment="1">
      <alignment horizontal="center" vertical="center" textRotation="90" wrapText="1"/>
    </xf>
    <xf numFmtId="0" fontId="8" fillId="2" borderId="4" xfId="4" applyFont="1" applyFill="1" applyBorder="1" applyAlignment="1">
      <alignment vertical="center" textRotation="90" wrapText="1"/>
    </xf>
    <xf numFmtId="2" fontId="8" fillId="2" borderId="3" xfId="4" applyNumberFormat="1" applyFont="1" applyFill="1" applyBorder="1" applyAlignment="1">
      <alignment horizontal="center" vertical="center"/>
    </xf>
    <xf numFmtId="0" fontId="8" fillId="2" borderId="10" xfId="4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textRotation="90" wrapText="1"/>
    </xf>
    <xf numFmtId="0" fontId="9" fillId="3" borderId="3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center" vertical="center"/>
    </xf>
    <xf numFmtId="0" fontId="8" fillId="3" borderId="10" xfId="4" applyFont="1" applyFill="1" applyBorder="1" applyAlignment="1">
      <alignment vertical="center" textRotation="90" wrapText="1"/>
    </xf>
    <xf numFmtId="0" fontId="8" fillId="3" borderId="3" xfId="4" applyFont="1" applyFill="1" applyBorder="1" applyAlignment="1">
      <alignment vertical="center" textRotation="90" wrapText="1"/>
    </xf>
    <xf numFmtId="0" fontId="8" fillId="2" borderId="3" xfId="0" applyFont="1" applyFill="1" applyBorder="1" applyAlignment="1">
      <alignment horizontal="left" vertical="center" wrapText="1"/>
    </xf>
    <xf numFmtId="1" fontId="8" fillId="2" borderId="3" xfId="4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vertical="center" wrapText="1"/>
    </xf>
    <xf numFmtId="0" fontId="6" fillId="2" borderId="0" xfId="0" applyFont="1" applyFill="1" applyAlignment="1">
      <alignment horizontal="center"/>
    </xf>
    <xf numFmtId="0" fontId="11" fillId="3" borderId="3" xfId="3" applyFont="1" applyFill="1" applyBorder="1" applyAlignment="1">
      <alignment horizontal="left" vertical="top" wrapText="1"/>
    </xf>
    <xf numFmtId="0" fontId="9" fillId="3" borderId="3" xfId="8" applyFont="1" applyFill="1" applyBorder="1" applyAlignment="1">
      <alignment horizontal="center" vertical="center"/>
    </xf>
    <xf numFmtId="0" fontId="9" fillId="3" borderId="3" xfId="4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0" xfId="0" applyFont="1"/>
    <xf numFmtId="0" fontId="12" fillId="0" borderId="0" xfId="0" applyFont="1" applyAlignment="1">
      <alignment horizontal="center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top" wrapText="1"/>
    </xf>
    <xf numFmtId="0" fontId="9" fillId="0" borderId="2" xfId="0" applyFont="1" applyBorder="1" applyAlignment="1">
      <alignment wrapText="1"/>
    </xf>
    <xf numFmtId="2" fontId="13" fillId="0" borderId="3" xfId="0" applyNumberFormat="1" applyFont="1" applyBorder="1" applyAlignment="1">
      <alignment horizontal="center" vertical="top" wrapText="1"/>
    </xf>
    <xf numFmtId="0" fontId="8" fillId="0" borderId="8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9" fillId="0" borderId="6" xfId="2" applyFont="1" applyBorder="1" applyAlignment="1">
      <alignment horizontal="center" vertical="center" wrapText="1"/>
    </xf>
    <xf numFmtId="0" fontId="8" fillId="4" borderId="5" xfId="3" applyFont="1" applyFill="1" applyBorder="1" applyAlignment="1">
      <alignment horizontal="left" vertical="top" wrapText="1"/>
    </xf>
    <xf numFmtId="1" fontId="8" fillId="4" borderId="3" xfId="0" applyNumberFormat="1" applyFont="1" applyFill="1" applyBorder="1" applyAlignment="1">
      <alignment horizontal="center" vertical="center"/>
    </xf>
    <xf numFmtId="0" fontId="8" fillId="4" borderId="0" xfId="3" applyFont="1" applyFill="1" applyAlignment="1">
      <alignment horizontal="left" vertical="top" wrapText="1"/>
    </xf>
    <xf numFmtId="0" fontId="9" fillId="4" borderId="6" xfId="2" applyFont="1" applyFill="1" applyBorder="1" applyAlignment="1">
      <alignment horizontal="center" vertical="center"/>
    </xf>
    <xf numFmtId="1" fontId="9" fillId="4" borderId="6" xfId="0" applyNumberFormat="1" applyFont="1" applyFill="1" applyBorder="1" applyAlignment="1">
      <alignment vertical="center" wrapText="1"/>
    </xf>
    <xf numFmtId="0" fontId="8" fillId="4" borderId="6" xfId="3" applyFont="1" applyFill="1" applyBorder="1" applyAlignment="1">
      <alignment horizontal="left" vertical="top" wrapText="1"/>
    </xf>
    <xf numFmtId="0" fontId="8" fillId="4" borderId="3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5" borderId="0" xfId="0" applyFont="1" applyFill="1"/>
    <xf numFmtId="0" fontId="8" fillId="5" borderId="3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left" vertical="center" wrapText="1"/>
    </xf>
    <xf numFmtId="1" fontId="8" fillId="5" borderId="3" xfId="0" applyNumberFormat="1" applyFont="1" applyFill="1" applyBorder="1" applyAlignment="1">
      <alignment horizontal="center" vertical="center"/>
    </xf>
    <xf numFmtId="0" fontId="8" fillId="5" borderId="6" xfId="3" applyFont="1" applyFill="1" applyBorder="1" applyAlignment="1">
      <alignment horizontal="left" vertical="top" wrapText="1"/>
    </xf>
    <xf numFmtId="1" fontId="8" fillId="4" borderId="6" xfId="0" applyNumberFormat="1" applyFont="1" applyFill="1" applyBorder="1" applyAlignment="1">
      <alignment horizontal="center" vertical="center"/>
    </xf>
    <xf numFmtId="0" fontId="8" fillId="4" borderId="3" xfId="3" applyFont="1" applyFill="1" applyBorder="1" applyAlignment="1">
      <alignment horizontal="left" vertical="top" wrapText="1"/>
    </xf>
    <xf numFmtId="0" fontId="8" fillId="4" borderId="3" xfId="3" applyFont="1" applyFill="1" applyBorder="1" applyAlignment="1">
      <alignment horizontal="left" vertical="center" wrapText="1"/>
    </xf>
    <xf numFmtId="0" fontId="8" fillId="5" borderId="3" xfId="3" applyFont="1" applyFill="1" applyBorder="1" applyAlignment="1">
      <alignment horizontal="left" vertical="top" wrapText="1"/>
    </xf>
    <xf numFmtId="0" fontId="8" fillId="4" borderId="0" xfId="0" applyFont="1" applyFill="1"/>
    <xf numFmtId="0" fontId="8" fillId="4" borderId="3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8" fillId="4" borderId="2" xfId="3" applyFont="1" applyFill="1" applyBorder="1" applyAlignment="1">
      <alignment horizontal="left" vertical="top" wrapText="1"/>
    </xf>
    <xf numFmtId="1" fontId="8" fillId="4" borderId="2" xfId="0" applyNumberFormat="1" applyFont="1" applyFill="1" applyBorder="1" applyAlignment="1">
      <alignment horizontal="center" vertical="center"/>
    </xf>
    <xf numFmtId="0" fontId="8" fillId="4" borderId="10" xfId="3" applyFont="1" applyFill="1" applyBorder="1" applyAlignment="1">
      <alignment horizontal="left" vertical="top" wrapText="1"/>
    </xf>
    <xf numFmtId="1" fontId="8" fillId="4" borderId="10" xfId="0" applyNumberFormat="1" applyFont="1" applyFill="1" applyBorder="1" applyAlignment="1">
      <alignment horizontal="center" vertical="center"/>
    </xf>
    <xf numFmtId="0" fontId="8" fillId="6" borderId="0" xfId="0" applyFont="1" applyFill="1"/>
    <xf numFmtId="0" fontId="8" fillId="6" borderId="3" xfId="0" applyFont="1" applyFill="1" applyBorder="1" applyAlignment="1">
      <alignment horizontal="center" vertical="center" wrapText="1"/>
    </xf>
    <xf numFmtId="0" fontId="8" fillId="6" borderId="3" xfId="3" applyFont="1" applyFill="1" applyBorder="1" applyAlignment="1">
      <alignment horizontal="left" vertical="top" wrapText="1"/>
    </xf>
    <xf numFmtId="1" fontId="8" fillId="6" borderId="3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6" xfId="3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center" vertical="center"/>
    </xf>
    <xf numFmtId="0" fontId="8" fillId="5" borderId="3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4" borderId="0" xfId="0" applyFont="1" applyFill="1" applyAlignment="1">
      <alignment horizontal="left"/>
    </xf>
    <xf numFmtId="0" fontId="8" fillId="0" borderId="0" xfId="0" applyFont="1" applyAlignment="1">
      <alignment horizontal="center"/>
    </xf>
    <xf numFmtId="0" fontId="8" fillId="0" borderId="5" xfId="0" applyFont="1" applyBorder="1" applyAlignment="1">
      <alignment horizontal="center" vertical="center" wrapText="1"/>
    </xf>
    <xf numFmtId="0" fontId="14" fillId="4" borderId="3" xfId="7" applyFont="1" applyFill="1" applyBorder="1" applyAlignment="1">
      <alignment horizontal="center" vertical="center"/>
    </xf>
    <xf numFmtId="2" fontId="14" fillId="4" borderId="3" xfId="7" applyNumberFormat="1" applyFont="1" applyFill="1" applyBorder="1" applyAlignment="1">
      <alignment horizontal="center" vertical="center"/>
    </xf>
    <xf numFmtId="0" fontId="14" fillId="0" borderId="3" xfId="7" applyFont="1" applyBorder="1" applyAlignment="1">
      <alignment horizontal="center" vertical="center"/>
    </xf>
    <xf numFmtId="0" fontId="15" fillId="4" borderId="3" xfId="7" applyFont="1" applyFill="1" applyBorder="1" applyAlignment="1">
      <alignment horizontal="center" vertical="center"/>
    </xf>
    <xf numFmtId="0" fontId="15" fillId="4" borderId="3" xfId="7" applyFont="1" applyFill="1" applyBorder="1" applyAlignment="1">
      <alignment horizontal="center" vertical="center" wrapText="1"/>
    </xf>
    <xf numFmtId="0" fontId="8" fillId="0" borderId="6" xfId="0" applyFont="1" applyBorder="1"/>
    <xf numFmtId="0" fontId="9" fillId="4" borderId="6" xfId="2" applyFont="1" applyFill="1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center"/>
    </xf>
    <xf numFmtId="1" fontId="9" fillId="0" borderId="6" xfId="0" applyNumberFormat="1" applyFont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2" fontId="8" fillId="4" borderId="3" xfId="0" applyNumberFormat="1" applyFont="1" applyFill="1" applyBorder="1" applyAlignment="1">
      <alignment horizontal="center" vertical="center"/>
    </xf>
    <xf numFmtId="1" fontId="8" fillId="4" borderId="5" xfId="0" applyNumberFormat="1" applyFont="1" applyFill="1" applyBorder="1" applyAlignment="1">
      <alignment horizontal="center" vertical="center"/>
    </xf>
    <xf numFmtId="2" fontId="9" fillId="0" borderId="6" xfId="2" applyNumberFormat="1" applyFont="1" applyBorder="1" applyAlignment="1">
      <alignment horizontal="center" vertical="center"/>
    </xf>
    <xf numFmtId="1" fontId="8" fillId="0" borderId="6" xfId="0" applyNumberFormat="1" applyFont="1" applyBorder="1" applyAlignment="1">
      <alignment horizontal="center" vertical="center"/>
    </xf>
    <xf numFmtId="2" fontId="8" fillId="0" borderId="6" xfId="0" applyNumberFormat="1" applyFont="1" applyBorder="1" applyAlignment="1">
      <alignment horizontal="center" vertical="center"/>
    </xf>
    <xf numFmtId="1" fontId="9" fillId="4" borderId="7" xfId="0" applyNumberFormat="1" applyFont="1" applyFill="1" applyBorder="1" applyAlignment="1">
      <alignment vertical="center" wrapText="1"/>
    </xf>
    <xf numFmtId="2" fontId="9" fillId="4" borderId="6" xfId="0" applyNumberFormat="1" applyFont="1" applyFill="1" applyBorder="1" applyAlignment="1">
      <alignment vertical="center" wrapText="1"/>
    </xf>
    <xf numFmtId="2" fontId="8" fillId="0" borderId="7" xfId="0" applyNumberFormat="1" applyFont="1" applyBorder="1" applyAlignment="1">
      <alignment horizontal="center" vertical="center"/>
    </xf>
    <xf numFmtId="0" fontId="8" fillId="4" borderId="7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1" fontId="8" fillId="0" borderId="2" xfId="0" applyNumberFormat="1" applyFont="1" applyBorder="1" applyAlignment="1">
      <alignment horizontal="center" vertical="center"/>
    </xf>
    <xf numFmtId="2" fontId="8" fillId="4" borderId="2" xfId="0" applyNumberFormat="1" applyFont="1" applyFill="1" applyBorder="1" applyAlignment="1">
      <alignment horizontal="center" vertical="center"/>
    </xf>
    <xf numFmtId="1" fontId="8" fillId="4" borderId="7" xfId="0" applyNumberFormat="1" applyFont="1" applyFill="1" applyBorder="1" applyAlignment="1">
      <alignment horizontal="center" vertical="center"/>
    </xf>
    <xf numFmtId="0" fontId="16" fillId="0" borderId="5" xfId="3" applyFont="1" applyBorder="1" applyAlignment="1">
      <alignment horizontal="left" vertical="top" wrapText="1"/>
    </xf>
    <xf numFmtId="1" fontId="8" fillId="0" borderId="10" xfId="0" applyNumberFormat="1" applyFont="1" applyBorder="1" applyAlignment="1">
      <alignment horizontal="center" vertical="center"/>
    </xf>
    <xf numFmtId="2" fontId="8" fillId="4" borderId="10" xfId="0" applyNumberFormat="1" applyFont="1" applyFill="1" applyBorder="1" applyAlignment="1">
      <alignment horizontal="center" vertical="center"/>
    </xf>
    <xf numFmtId="2" fontId="8" fillId="4" borderId="6" xfId="0" applyNumberFormat="1" applyFont="1" applyFill="1" applyBorder="1" applyAlignment="1">
      <alignment horizontal="center" vertical="center"/>
    </xf>
    <xf numFmtId="0" fontId="8" fillId="4" borderId="7" xfId="3" applyFont="1" applyFill="1" applyBorder="1" applyAlignment="1">
      <alignment horizontal="left" vertical="top" wrapText="1"/>
    </xf>
    <xf numFmtId="0" fontId="8" fillId="4" borderId="7" xfId="3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1" fontId="8" fillId="6" borderId="5" xfId="0" applyNumberFormat="1" applyFont="1" applyFill="1" applyBorder="1" applyAlignment="1">
      <alignment horizontal="center" vertical="center"/>
    </xf>
    <xf numFmtId="0" fontId="16" fillId="0" borderId="3" xfId="3" applyFont="1" applyBorder="1" applyAlignment="1">
      <alignment horizontal="left" vertical="top" wrapText="1"/>
    </xf>
    <xf numFmtId="0" fontId="16" fillId="0" borderId="3" xfId="2" applyFont="1" applyBorder="1" applyAlignment="1">
      <alignment horizontal="left" vertical="top" wrapText="1"/>
    </xf>
    <xf numFmtId="0" fontId="17" fillId="0" borderId="3" xfId="3" applyFont="1" applyBorder="1" applyAlignment="1">
      <alignment horizontal="left" vertical="top" wrapText="1"/>
    </xf>
    <xf numFmtId="0" fontId="16" fillId="0" borderId="6" xfId="3" applyFont="1" applyBorder="1" applyAlignment="1">
      <alignment horizontal="left" vertical="top" wrapText="1"/>
    </xf>
    <xf numFmtId="0" fontId="8" fillId="4" borderId="9" xfId="3" applyFont="1" applyFill="1" applyBorder="1" applyAlignment="1">
      <alignment horizontal="left" vertical="top" wrapText="1"/>
    </xf>
    <xf numFmtId="2" fontId="8" fillId="0" borderId="2" xfId="0" applyNumberFormat="1" applyFont="1" applyBorder="1" applyAlignment="1">
      <alignment horizontal="center" vertical="center"/>
    </xf>
    <xf numFmtId="1" fontId="8" fillId="4" borderId="8" xfId="0" applyNumberFormat="1" applyFont="1" applyFill="1" applyBorder="1" applyAlignment="1">
      <alignment horizontal="center" vertical="center"/>
    </xf>
    <xf numFmtId="0" fontId="8" fillId="4" borderId="14" xfId="3" applyFont="1" applyFill="1" applyBorder="1" applyAlignment="1">
      <alignment horizontal="left" vertical="top" wrapText="1"/>
    </xf>
    <xf numFmtId="2" fontId="8" fillId="0" borderId="10" xfId="0" applyNumberFormat="1" applyFont="1" applyBorder="1" applyAlignment="1">
      <alignment horizontal="center" vertical="center"/>
    </xf>
    <xf numFmtId="1" fontId="8" fillId="4" borderId="13" xfId="0" applyNumberFormat="1" applyFont="1" applyFill="1" applyBorder="1" applyAlignment="1">
      <alignment horizontal="center" vertical="center"/>
    </xf>
    <xf numFmtId="0" fontId="16" fillId="0" borderId="6" xfId="2" applyFont="1" applyBorder="1" applyAlignment="1">
      <alignment horizontal="left" vertical="center" wrapText="1"/>
    </xf>
    <xf numFmtId="1" fontId="9" fillId="4" borderId="3" xfId="0" applyNumberFormat="1" applyFont="1" applyFill="1" applyBorder="1" applyAlignment="1">
      <alignment vertical="center" wrapText="1"/>
    </xf>
    <xf numFmtId="0" fontId="17" fillId="0" borderId="6" xfId="3" applyFont="1" applyBorder="1" applyAlignment="1">
      <alignment horizontal="left" vertical="top" wrapText="1"/>
    </xf>
    <xf numFmtId="0" fontId="16" fillId="0" borderId="6" xfId="3" applyFont="1" applyBorder="1" applyAlignment="1">
      <alignment horizontal="left" vertical="center" wrapText="1"/>
    </xf>
    <xf numFmtId="0" fontId="8" fillId="4" borderId="6" xfId="3" applyFont="1" applyFill="1" applyBorder="1" applyAlignment="1">
      <alignment horizontal="left" vertical="center" wrapText="1"/>
    </xf>
    <xf numFmtId="1" fontId="8" fillId="4" borderId="3" xfId="0" applyNumberFormat="1" applyFont="1" applyFill="1" applyBorder="1" applyAlignment="1">
      <alignment horizontal="left"/>
    </xf>
    <xf numFmtId="0" fontId="8" fillId="0" borderId="3" xfId="0" applyFont="1" applyBorder="1" applyAlignment="1">
      <alignment horizontal="left"/>
    </xf>
    <xf numFmtId="1" fontId="8" fillId="4" borderId="15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wrapText="1"/>
    </xf>
    <xf numFmtId="1" fontId="18" fillId="4" borderId="1" xfId="0" applyNumberFormat="1" applyFont="1" applyFill="1" applyBorder="1"/>
    <xf numFmtId="1" fontId="18" fillId="4" borderId="0" xfId="0" applyNumberFormat="1" applyFont="1" applyFill="1" applyAlignment="1">
      <alignment horizontal="center" vertical="center"/>
    </xf>
    <xf numFmtId="0" fontId="18" fillId="0" borderId="0" xfId="0" applyFont="1"/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top"/>
    </xf>
    <xf numFmtId="1" fontId="8" fillId="4" borderId="0" xfId="0" applyNumberFormat="1" applyFont="1" applyFill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" fontId="0" fillId="0" borderId="0" xfId="0" applyNumberFormat="1"/>
    <xf numFmtId="1" fontId="0" fillId="0" borderId="1" xfId="0" applyNumberFormat="1" applyBorder="1"/>
    <xf numFmtId="1" fontId="19" fillId="0" borderId="2" xfId="0" applyNumberFormat="1" applyFont="1" applyBorder="1" applyAlignment="1">
      <alignment vertical="center"/>
    </xf>
    <xf numFmtId="1" fontId="19" fillId="0" borderId="2" xfId="0" applyNumberFormat="1" applyFont="1" applyBorder="1" applyAlignment="1">
      <alignment vertical="center" wrapText="1"/>
    </xf>
    <xf numFmtId="1" fontId="19" fillId="0" borderId="2" xfId="0" applyNumberFormat="1" applyFont="1" applyBorder="1" applyAlignment="1">
      <alignment horizontal="center" vertical="center" wrapText="1"/>
    </xf>
    <xf numFmtId="1" fontId="19" fillId="0" borderId="3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1" fontId="9" fillId="0" borderId="3" xfId="0" applyNumberFormat="1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left" vertical="center" wrapText="1"/>
    </xf>
    <xf numFmtId="1" fontId="8" fillId="0" borderId="3" xfId="0" applyNumberFormat="1" applyFont="1" applyBorder="1" applyAlignment="1">
      <alignment horizontal="left" vertical="center" wrapText="1"/>
    </xf>
    <xf numFmtId="1" fontId="0" fillId="0" borderId="3" xfId="0" applyNumberFormat="1" applyBorder="1"/>
    <xf numFmtId="1" fontId="9" fillId="0" borderId="3" xfId="0" applyNumberFormat="1" applyFont="1" applyBorder="1" applyAlignment="1">
      <alignment horizontal="center"/>
    </xf>
    <xf numFmtId="0" fontId="14" fillId="4" borderId="3" xfId="7" applyFont="1" applyFill="1" applyBorder="1" applyAlignment="1">
      <alignment horizontal="justify" vertical="center"/>
    </xf>
    <xf numFmtId="2" fontId="14" fillId="4" borderId="3" xfId="7" applyNumberFormat="1" applyFont="1" applyFill="1" applyBorder="1" applyAlignment="1">
      <alignment horizontal="justify" vertical="center"/>
    </xf>
    <xf numFmtId="0" fontId="14" fillId="0" borderId="3" xfId="7" applyFont="1" applyBorder="1" applyAlignment="1">
      <alignment horizontal="justify" vertical="center"/>
    </xf>
    <xf numFmtId="0" fontId="15" fillId="4" borderId="3" xfId="7" applyFont="1" applyFill="1" applyBorder="1" applyAlignment="1">
      <alignment horizontal="justify"/>
    </xf>
    <xf numFmtId="0" fontId="15" fillId="4" borderId="3" xfId="7" applyFont="1" applyFill="1" applyBorder="1" applyAlignment="1">
      <alignment horizontal="center" wrapText="1"/>
    </xf>
    <xf numFmtId="0" fontId="0" fillId="0" borderId="3" xfId="0" applyBorder="1"/>
    <xf numFmtId="2" fontId="8" fillId="0" borderId="3" xfId="0" applyNumberFormat="1" applyFont="1" applyBorder="1"/>
    <xf numFmtId="0" fontId="8" fillId="0" borderId="3" xfId="0" applyFont="1" applyBorder="1"/>
    <xf numFmtId="0" fontId="8" fillId="0" borderId="3" xfId="0" applyFont="1" applyBorder="1" applyAlignment="1">
      <alignment horizontal="center" wrapText="1"/>
    </xf>
    <xf numFmtId="1" fontId="9" fillId="4" borderId="6" xfId="0" applyNumberFormat="1" applyFont="1" applyFill="1" applyBorder="1" applyAlignment="1">
      <alignment horizontal="center" vertical="center" wrapText="1"/>
    </xf>
    <xf numFmtId="1" fontId="8" fillId="6" borderId="6" xfId="0" applyNumberFormat="1" applyFont="1" applyFill="1" applyBorder="1" applyAlignment="1">
      <alignment horizontal="center" vertical="center"/>
    </xf>
    <xf numFmtId="0" fontId="16" fillId="0" borderId="3" xfId="2" applyFont="1" applyBorder="1" applyAlignment="1">
      <alignment horizontal="left" vertical="center" wrapText="1"/>
    </xf>
    <xf numFmtId="1" fontId="8" fillId="4" borderId="6" xfId="0" applyNumberFormat="1" applyFont="1" applyFill="1" applyBorder="1" applyAlignment="1">
      <alignment horizontal="center" vertical="center" wrapText="1"/>
    </xf>
    <xf numFmtId="0" fontId="8" fillId="4" borderId="0" xfId="0" applyFont="1" applyFill="1" applyAlignment="1">
      <alignment wrapText="1"/>
    </xf>
    <xf numFmtId="0" fontId="18" fillId="0" borderId="1" xfId="0" applyFont="1" applyBorder="1" applyAlignment="1">
      <alignment wrapText="1"/>
    </xf>
    <xf numFmtId="1" fontId="8" fillId="4" borderId="6" xfId="0" applyNumberFormat="1" applyFont="1" applyFill="1" applyBorder="1" applyAlignment="1">
      <alignment vertical="center" wrapText="1"/>
    </xf>
    <xf numFmtId="0" fontId="16" fillId="0" borderId="6" xfId="2" applyFont="1" applyBorder="1" applyAlignment="1">
      <alignment horizontal="left" vertical="top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3" fillId="4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0" fontId="0" fillId="7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5" borderId="0" xfId="0" applyFill="1"/>
    <xf numFmtId="0" fontId="0" fillId="9" borderId="0" xfId="0" applyFill="1"/>
    <xf numFmtId="2" fontId="0" fillId="0" borderId="0" xfId="0" applyNumberFormat="1"/>
    <xf numFmtId="0" fontId="0" fillId="6" borderId="0" xfId="0" applyFill="1"/>
    <xf numFmtId="2" fontId="0" fillId="7" borderId="0" xfId="0" applyNumberFormat="1" applyFill="1"/>
    <xf numFmtId="0" fontId="0" fillId="7" borderId="0" xfId="0" applyFill="1"/>
    <xf numFmtId="0" fontId="0" fillId="10" borderId="0" xfId="0" applyFill="1"/>
    <xf numFmtId="2" fontId="0" fillId="6" borderId="0" xfId="0" applyNumberFormat="1" applyFill="1"/>
    <xf numFmtId="0" fontId="3" fillId="5" borderId="0" xfId="0" applyFont="1" applyFill="1"/>
    <xf numFmtId="0" fontId="3" fillId="9" borderId="0" xfId="0" applyFont="1" applyFill="1"/>
    <xf numFmtId="1" fontId="0" fillId="6" borderId="0" xfId="0" applyNumberFormat="1" applyFill="1"/>
    <xf numFmtId="0" fontId="20" fillId="0" borderId="0" xfId="0" applyFont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 vertical="center" textRotation="90" wrapText="1"/>
    </xf>
    <xf numFmtId="0" fontId="20" fillId="7" borderId="3" xfId="0" applyFont="1" applyFill="1" applyBorder="1" applyAlignment="1">
      <alignment horizontal="center" vertical="center" textRotation="90" wrapText="1"/>
    </xf>
    <xf numFmtId="0" fontId="20" fillId="6" borderId="2" xfId="0" applyFont="1" applyFill="1" applyBorder="1" applyAlignment="1">
      <alignment horizontal="center" vertical="center" textRotation="90" wrapText="1"/>
    </xf>
    <xf numFmtId="0" fontId="20" fillId="0" borderId="3" xfId="0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0" fontId="20" fillId="7" borderId="10" xfId="0" applyFont="1" applyFill="1" applyBorder="1" applyAlignment="1">
      <alignment horizontal="center" vertical="center" textRotation="90" wrapText="1"/>
    </xf>
    <xf numFmtId="0" fontId="20" fillId="6" borderId="10" xfId="0" applyFont="1" applyFill="1" applyBorder="1" applyAlignment="1">
      <alignment horizontal="center" vertical="center" textRotation="90" wrapText="1"/>
    </xf>
    <xf numFmtId="0" fontId="11" fillId="0" borderId="6" xfId="2" applyFont="1" applyBorder="1" applyAlignment="1">
      <alignment horizontal="center" vertical="center"/>
    </xf>
    <xf numFmtId="0" fontId="11" fillId="0" borderId="3" xfId="2" applyFont="1" applyBorder="1" applyAlignment="1">
      <alignment horizontal="center" vertical="center"/>
    </xf>
    <xf numFmtId="1" fontId="21" fillId="0" borderId="3" xfId="0" applyNumberFormat="1" applyFont="1" applyBorder="1" applyAlignment="1">
      <alignment vertical="center" wrapText="1"/>
    </xf>
    <xf numFmtId="1" fontId="21" fillId="7" borderId="3" xfId="0" applyNumberFormat="1" applyFont="1" applyFill="1" applyBorder="1" applyAlignment="1">
      <alignment vertical="center" wrapText="1"/>
    </xf>
    <xf numFmtId="1" fontId="21" fillId="6" borderId="3" xfId="0" applyNumberFormat="1" applyFont="1" applyFill="1" applyBorder="1" applyAlignment="1">
      <alignment vertical="center" wrapText="1"/>
    </xf>
    <xf numFmtId="1" fontId="21" fillId="8" borderId="3" xfId="0" applyNumberFormat="1" applyFont="1" applyFill="1" applyBorder="1" applyAlignment="1">
      <alignment vertical="center" wrapText="1"/>
    </xf>
    <xf numFmtId="1" fontId="21" fillId="5" borderId="3" xfId="0" applyNumberFormat="1" applyFont="1" applyFill="1" applyBorder="1" applyAlignment="1">
      <alignment vertical="center" wrapText="1"/>
    </xf>
    <xf numFmtId="1" fontId="21" fillId="6" borderId="25" xfId="0" applyNumberFormat="1" applyFont="1" applyFill="1" applyBorder="1" applyAlignment="1">
      <alignment vertical="center" wrapText="1"/>
    </xf>
    <xf numFmtId="1" fontId="11" fillId="0" borderId="3" xfId="2" applyNumberFormat="1" applyFont="1" applyBorder="1" applyAlignment="1">
      <alignment horizontal="center" vertical="center"/>
    </xf>
    <xf numFmtId="0" fontId="20" fillId="6" borderId="2" xfId="0" applyFont="1" applyFill="1" applyBorder="1" applyAlignment="1">
      <alignment vertical="center" textRotation="90" wrapText="1"/>
    </xf>
    <xf numFmtId="0" fontId="20" fillId="8" borderId="2" xfId="0" applyFont="1" applyFill="1" applyBorder="1" applyAlignment="1">
      <alignment vertical="center" textRotation="90" wrapText="1"/>
    </xf>
    <xf numFmtId="1" fontId="21" fillId="10" borderId="3" xfId="0" applyNumberFormat="1" applyFont="1" applyFill="1" applyBorder="1" applyAlignment="1">
      <alignment vertical="center" wrapText="1"/>
    </xf>
    <xf numFmtId="1" fontId="16" fillId="0" borderId="3" xfId="2" applyNumberFormat="1" applyFont="1" applyBorder="1" applyAlignment="1">
      <alignment horizontal="center" vertical="center" wrapText="1"/>
    </xf>
    <xf numFmtId="1" fontId="21" fillId="11" borderId="3" xfId="0" applyNumberFormat="1" applyFont="1" applyFill="1" applyBorder="1" applyAlignment="1">
      <alignment vertical="center" wrapText="1"/>
    </xf>
    <xf numFmtId="2" fontId="0" fillId="0" borderId="3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0" fillId="7" borderId="3" xfId="0" applyNumberFormat="1" applyFill="1" applyBorder="1" applyAlignment="1">
      <alignment horizontal="center" vertical="center"/>
    </xf>
    <xf numFmtId="2" fontId="0" fillId="6" borderId="3" xfId="0" applyNumberFormat="1" applyFill="1" applyBorder="1" applyAlignment="1">
      <alignment horizontal="center" vertical="center"/>
    </xf>
    <xf numFmtId="2" fontId="0" fillId="8" borderId="3" xfId="0" applyNumberFormat="1" applyFill="1" applyBorder="1" applyAlignment="1">
      <alignment horizontal="center" vertical="center"/>
    </xf>
    <xf numFmtId="1" fontId="3" fillId="5" borderId="3" xfId="0" applyNumberFormat="1" applyFont="1" applyFill="1" applyBorder="1" applyAlignment="1">
      <alignment horizontal="center" vertical="center"/>
    </xf>
    <xf numFmtId="1" fontId="0" fillId="6" borderId="26" xfId="0" applyNumberFormat="1" applyFill="1" applyBorder="1" applyAlignment="1">
      <alignment horizontal="center" vertical="center"/>
    </xf>
    <xf numFmtId="2" fontId="3" fillId="10" borderId="3" xfId="0" applyNumberFormat="1" applyFont="1" applyFill="1" applyBorder="1" applyAlignment="1">
      <alignment horizontal="center" vertical="center"/>
    </xf>
    <xf numFmtId="2" fontId="0" fillId="10" borderId="3" xfId="0" applyNumberFormat="1" applyFill="1" applyBorder="1" applyAlignment="1">
      <alignment horizontal="center" vertical="center"/>
    </xf>
    <xf numFmtId="1" fontId="0" fillId="11" borderId="3" xfId="0" applyNumberFormat="1" applyFill="1" applyBorder="1" applyAlignment="1">
      <alignment horizontal="center" vertical="center"/>
    </xf>
    <xf numFmtId="1" fontId="0" fillId="5" borderId="3" xfId="0" applyNumberFormat="1" applyFill="1" applyBorder="1" applyAlignment="1">
      <alignment horizontal="center" vertical="center"/>
    </xf>
    <xf numFmtId="1" fontId="0" fillId="4" borderId="3" xfId="0" applyNumberFormat="1" applyFill="1" applyBorder="1" applyAlignment="1">
      <alignment horizontal="center" vertical="center"/>
    </xf>
    <xf numFmtId="0" fontId="16" fillId="0" borderId="0" xfId="3" applyFont="1" applyAlignment="1">
      <alignment horizontal="left" vertical="top" wrapText="1"/>
    </xf>
    <xf numFmtId="1" fontId="22" fillId="7" borderId="3" xfId="8" applyNumberFormat="1" applyFont="1" applyFill="1" applyBorder="1" applyAlignment="1">
      <alignment horizontal="center" vertical="center"/>
    </xf>
    <xf numFmtId="1" fontId="22" fillId="4" borderId="3" xfId="8" applyNumberFormat="1" applyFont="1" applyFill="1" applyBorder="1" applyAlignment="1">
      <alignment horizontal="center" vertical="center"/>
    </xf>
    <xf numFmtId="0" fontId="3" fillId="0" borderId="0" xfId="0" applyFont="1"/>
    <xf numFmtId="2" fontId="3" fillId="0" borderId="3" xfId="0" applyNumberFormat="1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1" fontId="3" fillId="7" borderId="3" xfId="0" applyNumberFormat="1" applyFont="1" applyFill="1" applyBorder="1" applyAlignment="1">
      <alignment horizontal="center" vertical="center"/>
    </xf>
    <xf numFmtId="2" fontId="3" fillId="8" borderId="3" xfId="0" applyNumberFormat="1" applyFont="1" applyFill="1" applyBorder="1" applyAlignment="1">
      <alignment horizontal="center" vertical="center"/>
    </xf>
    <xf numFmtId="1" fontId="3" fillId="6" borderId="26" xfId="0" applyNumberFormat="1" applyFont="1" applyFill="1" applyBorder="1" applyAlignment="1">
      <alignment horizontal="center" vertical="center"/>
    </xf>
    <xf numFmtId="2" fontId="3" fillId="6" borderId="3" xfId="0" applyNumberFormat="1" applyFont="1" applyFill="1" applyBorder="1" applyAlignment="1">
      <alignment horizontal="center" vertical="center"/>
    </xf>
    <xf numFmtId="1" fontId="3" fillId="11" borderId="3" xfId="0" applyNumberFormat="1" applyFont="1" applyFill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" fontId="3" fillId="4" borderId="3" xfId="0" applyNumberFormat="1" applyFont="1" applyFill="1" applyBorder="1" applyAlignment="1">
      <alignment horizontal="center" vertical="center"/>
    </xf>
    <xf numFmtId="0" fontId="16" fillId="6" borderId="6" xfId="3" applyFont="1" applyFill="1" applyBorder="1" applyAlignment="1">
      <alignment horizontal="left" vertical="top" wrapText="1"/>
    </xf>
    <xf numFmtId="0" fontId="16" fillId="0" borderId="3" xfId="3" applyFont="1" applyBorder="1" applyAlignment="1">
      <alignment horizontal="left" vertical="center" wrapText="1"/>
    </xf>
    <xf numFmtId="0" fontId="16" fillId="4" borderId="3" xfId="3" applyFont="1" applyFill="1" applyBorder="1" applyAlignment="1">
      <alignment horizontal="left" vertical="top" wrapText="1"/>
    </xf>
    <xf numFmtId="0" fontId="23" fillId="0" borderId="0" xfId="0" applyFont="1"/>
    <xf numFmtId="0" fontId="24" fillId="0" borderId="3" xfId="3" applyFont="1" applyBorder="1" applyAlignment="1">
      <alignment horizontal="left" vertical="top" wrapText="1"/>
    </xf>
    <xf numFmtId="2" fontId="23" fillId="0" borderId="3" xfId="0" applyNumberFormat="1" applyFont="1" applyBorder="1" applyAlignment="1">
      <alignment horizontal="center" vertical="center"/>
    </xf>
    <xf numFmtId="1" fontId="23" fillId="0" borderId="3" xfId="0" applyNumberFormat="1" applyFont="1" applyBorder="1" applyAlignment="1">
      <alignment horizontal="center" vertical="center"/>
    </xf>
    <xf numFmtId="1" fontId="23" fillId="7" borderId="3" xfId="0" applyNumberFormat="1" applyFont="1" applyFill="1" applyBorder="1" applyAlignment="1">
      <alignment horizontal="center" vertical="center"/>
    </xf>
    <xf numFmtId="2" fontId="23" fillId="6" borderId="3" xfId="0" applyNumberFormat="1" applyFont="1" applyFill="1" applyBorder="1" applyAlignment="1">
      <alignment horizontal="center" vertical="center"/>
    </xf>
    <xf numFmtId="2" fontId="23" fillId="8" borderId="3" xfId="0" applyNumberFormat="1" applyFont="1" applyFill="1" applyBorder="1" applyAlignment="1">
      <alignment horizontal="center" vertical="center"/>
    </xf>
    <xf numFmtId="1" fontId="23" fillId="5" borderId="3" xfId="0" applyNumberFormat="1" applyFont="1" applyFill="1" applyBorder="1" applyAlignment="1">
      <alignment horizontal="center" vertical="center"/>
    </xf>
    <xf numFmtId="1" fontId="23" fillId="6" borderId="26" xfId="0" applyNumberFormat="1" applyFont="1" applyFill="1" applyBorder="1" applyAlignment="1">
      <alignment horizontal="center" vertical="center"/>
    </xf>
    <xf numFmtId="2" fontId="23" fillId="10" borderId="3" xfId="0" applyNumberFormat="1" applyFont="1" applyFill="1" applyBorder="1" applyAlignment="1">
      <alignment horizontal="center" vertical="center"/>
    </xf>
    <xf numFmtId="1" fontId="23" fillId="11" borderId="3" xfId="0" applyNumberFormat="1" applyFont="1" applyFill="1" applyBorder="1" applyAlignment="1">
      <alignment horizontal="center" vertical="center"/>
    </xf>
    <xf numFmtId="1" fontId="23" fillId="4" borderId="3" xfId="0" applyNumberFormat="1" applyFont="1" applyFill="1" applyBorder="1" applyAlignment="1">
      <alignment horizontal="center" vertical="center"/>
    </xf>
    <xf numFmtId="0" fontId="17" fillId="7" borderId="6" xfId="3" applyFont="1" applyFill="1" applyBorder="1" applyAlignment="1">
      <alignment horizontal="left" vertical="top" wrapText="1"/>
    </xf>
    <xf numFmtId="0" fontId="25" fillId="0" borderId="0" xfId="0" applyFont="1"/>
    <xf numFmtId="2" fontId="25" fillId="0" borderId="3" xfId="0" applyNumberFormat="1" applyFont="1" applyBorder="1" applyAlignment="1">
      <alignment horizontal="center" vertical="center"/>
    </xf>
    <xf numFmtId="1" fontId="25" fillId="0" borderId="3" xfId="0" applyNumberFormat="1" applyFont="1" applyBorder="1" applyAlignment="1">
      <alignment horizontal="center" vertical="center"/>
    </xf>
    <xf numFmtId="1" fontId="25" fillId="7" borderId="3" xfId="0" applyNumberFormat="1" applyFont="1" applyFill="1" applyBorder="1" applyAlignment="1">
      <alignment horizontal="center" vertical="center"/>
    </xf>
    <xf numFmtId="2" fontId="25" fillId="8" borderId="3" xfId="0" applyNumberFormat="1" applyFont="1" applyFill="1" applyBorder="1" applyAlignment="1">
      <alignment horizontal="center" vertical="center"/>
    </xf>
    <xf numFmtId="1" fontId="25" fillId="5" borderId="3" xfId="0" applyNumberFormat="1" applyFont="1" applyFill="1" applyBorder="1" applyAlignment="1">
      <alignment horizontal="center" vertical="center"/>
    </xf>
    <xf numFmtId="1" fontId="25" fillId="6" borderId="26" xfId="0" applyNumberFormat="1" applyFont="1" applyFill="1" applyBorder="1" applyAlignment="1">
      <alignment horizontal="center" vertical="center"/>
    </xf>
    <xf numFmtId="2" fontId="25" fillId="10" borderId="3" xfId="0" applyNumberFormat="1" applyFont="1" applyFill="1" applyBorder="1" applyAlignment="1">
      <alignment horizontal="center" vertical="center"/>
    </xf>
    <xf numFmtId="2" fontId="25" fillId="6" borderId="3" xfId="0" applyNumberFormat="1" applyFont="1" applyFill="1" applyBorder="1" applyAlignment="1">
      <alignment horizontal="center" vertical="center"/>
    </xf>
    <xf numFmtId="1" fontId="25" fillId="11" borderId="3" xfId="0" applyNumberFormat="1" applyFont="1" applyFill="1" applyBorder="1" applyAlignment="1">
      <alignment horizontal="center" vertical="center"/>
    </xf>
    <xf numFmtId="1" fontId="25" fillId="4" borderId="3" xfId="0" applyNumberFormat="1" applyFont="1" applyFill="1" applyBorder="1" applyAlignment="1">
      <alignment horizontal="center" vertical="center"/>
    </xf>
    <xf numFmtId="168" fontId="0" fillId="0" borderId="3" xfId="0" applyNumberFormat="1" applyBorder="1" applyAlignment="1">
      <alignment horizontal="center" vertical="center"/>
    </xf>
    <xf numFmtId="0" fontId="16" fillId="7" borderId="6" xfId="3" applyFont="1" applyFill="1" applyBorder="1" applyAlignment="1">
      <alignment horizontal="left" vertical="top" wrapText="1"/>
    </xf>
    <xf numFmtId="0" fontId="24" fillId="0" borderId="6" xfId="3" applyFont="1" applyBorder="1" applyAlignment="1">
      <alignment horizontal="left" vertical="top" wrapText="1"/>
    </xf>
    <xf numFmtId="1" fontId="26" fillId="5" borderId="3" xfId="0" applyNumberFormat="1" applyFont="1" applyFill="1" applyBorder="1" applyAlignment="1">
      <alignment horizontal="center" vertical="center"/>
    </xf>
    <xf numFmtId="0" fontId="2" fillId="0" borderId="27" xfId="8" applyFont="1" applyBorder="1" applyAlignment="1">
      <alignment horizontal="left" vertical="center" indent="1"/>
    </xf>
    <xf numFmtId="0" fontId="2" fillId="0" borderId="3" xfId="8" applyFont="1" applyBorder="1" applyAlignment="1">
      <alignment horizontal="left" vertical="center" indent="1"/>
    </xf>
    <xf numFmtId="1" fontId="2" fillId="0" borderId="3" xfId="8" applyNumberFormat="1" applyFont="1" applyBorder="1" applyAlignment="1">
      <alignment horizontal="left" vertical="center" indent="1"/>
    </xf>
    <xf numFmtId="1" fontId="0" fillId="6" borderId="3" xfId="0" applyNumberFormat="1" applyFill="1" applyBorder="1" applyAlignment="1">
      <alignment horizontal="center" vertical="center"/>
    </xf>
    <xf numFmtId="1" fontId="0" fillId="8" borderId="3" xfId="0" applyNumberFormat="1" applyFill="1" applyBorder="1" applyAlignment="1">
      <alignment horizontal="center" vertical="center"/>
    </xf>
    <xf numFmtId="1" fontId="0" fillId="10" borderId="3" xfId="0" applyNumberFormat="1" applyFill="1" applyBorder="1" applyAlignment="1">
      <alignment horizontal="center" vertical="center"/>
    </xf>
    <xf numFmtId="0" fontId="2" fillId="0" borderId="16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1" fontId="0" fillId="5" borderId="3" xfId="0" applyNumberFormat="1" applyFill="1" applyBorder="1" applyAlignment="1">
      <alignment horizontal="left"/>
    </xf>
    <xf numFmtId="1" fontId="0" fillId="7" borderId="3" xfId="0" applyNumberFormat="1" applyFill="1" applyBorder="1" applyAlignment="1">
      <alignment horizontal="left"/>
    </xf>
    <xf numFmtId="1" fontId="0" fillId="5" borderId="0" xfId="0" applyNumberFormat="1" applyFill="1" applyAlignment="1">
      <alignment horizontal="left"/>
    </xf>
    <xf numFmtId="1" fontId="3" fillId="4" borderId="3" xfId="0" applyNumberFormat="1" applyFont="1" applyFill="1" applyBorder="1" applyAlignment="1">
      <alignment horizontal="left"/>
    </xf>
    <xf numFmtId="1" fontId="0" fillId="10" borderId="3" xfId="0" applyNumberFormat="1" applyFill="1" applyBorder="1" applyAlignment="1">
      <alignment horizontal="left"/>
    </xf>
    <xf numFmtId="1" fontId="2" fillId="0" borderId="3" xfId="0" applyNumberFormat="1" applyFont="1" applyBorder="1" applyAlignment="1">
      <alignment horizontal="left" vertical="center" indent="1"/>
    </xf>
    <xf numFmtId="1" fontId="0" fillId="5" borderId="26" xfId="0" applyNumberFormat="1" applyFill="1" applyBorder="1" applyAlignment="1">
      <alignment horizontal="center" vertical="center"/>
    </xf>
    <xf numFmtId="1" fontId="0" fillId="5" borderId="1" xfId="0" applyNumberFormat="1" applyFill="1" applyBorder="1" applyAlignment="1">
      <alignment horizontal="center" vertical="center"/>
    </xf>
    <xf numFmtId="1" fontId="0" fillId="7" borderId="26" xfId="0" applyNumberFormat="1" applyFill="1" applyBorder="1" applyAlignment="1">
      <alignment horizontal="center" vertical="center"/>
    </xf>
    <xf numFmtId="0" fontId="2" fillId="0" borderId="27" xfId="0" applyFont="1" applyBorder="1" applyAlignment="1">
      <alignment horizontal="left" vertical="center" indent="1"/>
    </xf>
    <xf numFmtId="0" fontId="3" fillId="0" borderId="0" xfId="0" applyFont="1" applyAlignment="1">
      <alignment horizontal="left"/>
    </xf>
    <xf numFmtId="0" fontId="3" fillId="0" borderId="3" xfId="0" applyFont="1" applyBorder="1" applyAlignment="1">
      <alignment horizontal="left"/>
    </xf>
    <xf numFmtId="1" fontId="3" fillId="0" borderId="3" xfId="0" applyNumberFormat="1" applyFont="1" applyBorder="1" applyAlignment="1">
      <alignment horizontal="left"/>
    </xf>
    <xf numFmtId="1" fontId="0" fillId="9" borderId="26" xfId="0" applyNumberFormat="1" applyFill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0" fillId="10" borderId="26" xfId="0" applyNumberFormat="1" applyFill="1" applyBorder="1" applyAlignment="1">
      <alignment horizontal="center" vertical="center"/>
    </xf>
    <xf numFmtId="1" fontId="3" fillId="7" borderId="26" xfId="0" applyNumberFormat="1" applyFont="1" applyFill="1" applyBorder="1" applyAlignment="1">
      <alignment horizontal="center" vertical="center"/>
    </xf>
    <xf numFmtId="1" fontId="3" fillId="5" borderId="26" xfId="0" applyNumberFormat="1" applyFont="1" applyFill="1" applyBorder="1" applyAlignment="1">
      <alignment horizontal="center" vertical="center"/>
    </xf>
    <xf numFmtId="1" fontId="3" fillId="9" borderId="26" xfId="0" applyNumberFormat="1" applyFont="1" applyFill="1" applyBorder="1" applyAlignment="1">
      <alignment horizontal="center" vertical="center"/>
    </xf>
    <xf numFmtId="1" fontId="3" fillId="4" borderId="28" xfId="0" applyNumberFormat="1" applyFont="1" applyFill="1" applyBorder="1" applyAlignment="1">
      <alignment horizontal="center" vertical="center"/>
    </xf>
    <xf numFmtId="1" fontId="0" fillId="5" borderId="28" xfId="0" applyNumberFormat="1" applyFill="1" applyBorder="1" applyAlignment="1">
      <alignment horizontal="center" vertical="center"/>
    </xf>
    <xf numFmtId="1" fontId="0" fillId="7" borderId="28" xfId="0" applyNumberFormat="1" applyFill="1" applyBorder="1" applyAlignment="1">
      <alignment horizontal="center" vertical="center"/>
    </xf>
    <xf numFmtId="1" fontId="0" fillId="6" borderId="28" xfId="0" applyNumberFormat="1" applyFill="1" applyBorder="1" applyAlignment="1">
      <alignment horizontal="center" vertical="center"/>
    </xf>
    <xf numFmtId="1" fontId="0" fillId="8" borderId="28" xfId="0" applyNumberFormat="1" applyFill="1" applyBorder="1" applyAlignment="1">
      <alignment horizontal="center" vertical="center"/>
    </xf>
    <xf numFmtId="1" fontId="3" fillId="4" borderId="26" xfId="0" applyNumberFormat="1" applyFont="1" applyFill="1" applyBorder="1" applyAlignment="1">
      <alignment horizontal="center" vertical="center"/>
    </xf>
    <xf numFmtId="1" fontId="0" fillId="8" borderId="26" xfId="0" applyNumberFormat="1" applyFill="1" applyBorder="1" applyAlignment="1">
      <alignment horizontal="center" vertical="center"/>
    </xf>
    <xf numFmtId="0" fontId="3" fillId="6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0" fillId="12" borderId="0" xfId="0" applyFill="1" applyAlignment="1">
      <alignment horizontal="left"/>
    </xf>
    <xf numFmtId="2" fontId="0" fillId="0" borderId="26" xfId="0" applyNumberFormat="1" applyBorder="1" applyAlignment="1">
      <alignment horizontal="center" vertical="center"/>
    </xf>
    <xf numFmtId="2" fontId="0" fillId="7" borderId="26" xfId="0" applyNumberFormat="1" applyFill="1" applyBorder="1" applyAlignment="1">
      <alignment horizontal="center" vertical="center"/>
    </xf>
    <xf numFmtId="2" fontId="0" fillId="6" borderId="26" xfId="0" applyNumberFormat="1" applyFill="1" applyBorder="1" applyAlignment="1">
      <alignment horizontal="center" vertical="center"/>
    </xf>
    <xf numFmtId="0" fontId="26" fillId="0" borderId="0" xfId="0" applyFont="1"/>
    <xf numFmtId="2" fontId="26" fillId="0" borderId="3" xfId="0" applyNumberFormat="1" applyFont="1" applyBorder="1" applyAlignment="1">
      <alignment horizontal="center" vertical="center"/>
    </xf>
    <xf numFmtId="1" fontId="26" fillId="0" borderId="3" xfId="0" applyNumberFormat="1" applyFont="1" applyBorder="1" applyAlignment="1">
      <alignment horizontal="center" vertical="center"/>
    </xf>
    <xf numFmtId="1" fontId="26" fillId="7" borderId="3" xfId="0" applyNumberFormat="1" applyFont="1" applyFill="1" applyBorder="1" applyAlignment="1">
      <alignment horizontal="center" vertical="center"/>
    </xf>
    <xf numFmtId="1" fontId="26" fillId="4" borderId="3" xfId="0" applyNumberFormat="1" applyFont="1" applyFill="1" applyBorder="1" applyAlignment="1">
      <alignment horizontal="center" vertical="center"/>
    </xf>
    <xf numFmtId="0" fontId="3" fillId="0" borderId="0" xfId="7" applyFont="1" applyAlignment="1">
      <alignment horizontal="left"/>
    </xf>
    <xf numFmtId="1" fontId="3" fillId="0" borderId="0" xfId="7" applyNumberFormat="1" applyFont="1" applyAlignment="1">
      <alignment horizontal="left"/>
    </xf>
    <xf numFmtId="0" fontId="3" fillId="4" borderId="0" xfId="7" applyFont="1" applyFill="1" applyAlignment="1">
      <alignment horizontal="left"/>
    </xf>
    <xf numFmtId="2" fontId="3" fillId="0" borderId="0" xfId="7" applyNumberFormat="1" applyFont="1" applyAlignment="1">
      <alignment horizontal="left"/>
    </xf>
    <xf numFmtId="0" fontId="3" fillId="7" borderId="0" xfId="7" applyFont="1" applyFill="1" applyAlignment="1">
      <alignment horizontal="left"/>
    </xf>
    <xf numFmtId="0" fontId="3" fillId="6" borderId="0" xfId="7" applyFont="1" applyFill="1" applyAlignment="1">
      <alignment horizontal="left"/>
    </xf>
    <xf numFmtId="0" fontId="3" fillId="8" borderId="0" xfId="7" applyFont="1" applyFill="1" applyAlignment="1">
      <alignment horizontal="left"/>
    </xf>
    <xf numFmtId="0" fontId="3" fillId="5" borderId="0" xfId="7" applyFont="1" applyFill="1"/>
    <xf numFmtId="0" fontId="3" fillId="9" borderId="0" xfId="7" applyFont="1" applyFill="1"/>
    <xf numFmtId="0" fontId="3" fillId="0" borderId="0" xfId="7" applyFont="1"/>
    <xf numFmtId="2" fontId="3" fillId="0" borderId="0" xfId="7" applyNumberFormat="1" applyFont="1"/>
    <xf numFmtId="0" fontId="3" fillId="6" borderId="0" xfId="7" applyFont="1" applyFill="1"/>
    <xf numFmtId="1" fontId="3" fillId="0" borderId="0" xfId="7" applyNumberFormat="1" applyFont="1"/>
    <xf numFmtId="0" fontId="3" fillId="10" borderId="0" xfId="7" applyFont="1" applyFill="1"/>
    <xf numFmtId="2" fontId="3" fillId="6" borderId="0" xfId="7" applyNumberFormat="1" applyFont="1" applyFill="1"/>
    <xf numFmtId="0" fontId="3" fillId="13" borderId="0" xfId="7" applyFont="1" applyFill="1"/>
    <xf numFmtId="1" fontId="3" fillId="6" borderId="0" xfId="7" applyNumberFormat="1" applyFont="1" applyFill="1"/>
    <xf numFmtId="0" fontId="20" fillId="0" borderId="0" xfId="7" applyFont="1" applyAlignment="1">
      <alignment horizontal="center" vertical="center" wrapText="1"/>
    </xf>
    <xf numFmtId="0" fontId="20" fillId="0" borderId="3" xfId="7" applyFont="1" applyBorder="1" applyAlignment="1">
      <alignment horizontal="center" vertical="center"/>
    </xf>
    <xf numFmtId="1" fontId="20" fillId="0" borderId="3" xfId="7" applyNumberFormat="1" applyFont="1" applyBorder="1" applyAlignment="1">
      <alignment horizontal="center" vertical="center"/>
    </xf>
    <xf numFmtId="1" fontId="21" fillId="0" borderId="3" xfId="7" applyNumberFormat="1" applyFont="1" applyBorder="1" applyAlignment="1">
      <alignment vertical="center" wrapText="1"/>
    </xf>
    <xf numFmtId="1" fontId="21" fillId="7" borderId="3" xfId="7" applyNumberFormat="1" applyFont="1" applyFill="1" applyBorder="1" applyAlignment="1">
      <alignment vertical="center" wrapText="1"/>
    </xf>
    <xf numFmtId="1" fontId="21" fillId="6" borderId="3" xfId="7" applyNumberFormat="1" applyFont="1" applyFill="1" applyBorder="1" applyAlignment="1">
      <alignment vertical="center" wrapText="1"/>
    </xf>
    <xf numFmtId="1" fontId="21" fillId="8" borderId="3" xfId="7" applyNumberFormat="1" applyFont="1" applyFill="1" applyBorder="1" applyAlignment="1">
      <alignment vertical="center" wrapText="1"/>
    </xf>
    <xf numFmtId="1" fontId="21" fillId="5" borderId="3" xfId="7" applyNumberFormat="1" applyFont="1" applyFill="1" applyBorder="1" applyAlignment="1">
      <alignment vertical="center" wrapText="1"/>
    </xf>
    <xf numFmtId="1" fontId="21" fillId="6" borderId="25" xfId="7" applyNumberFormat="1" applyFont="1" applyFill="1" applyBorder="1" applyAlignment="1">
      <alignment vertical="center" wrapText="1"/>
    </xf>
    <xf numFmtId="1" fontId="21" fillId="10" borderId="3" xfId="7" applyNumberFormat="1" applyFont="1" applyFill="1" applyBorder="1" applyAlignment="1">
      <alignment vertical="center" wrapText="1"/>
    </xf>
    <xf numFmtId="1" fontId="21" fillId="11" borderId="3" xfId="7" applyNumberFormat="1" applyFont="1" applyFill="1" applyBorder="1" applyAlignment="1">
      <alignment vertical="center" wrapText="1"/>
    </xf>
    <xf numFmtId="2" fontId="3" fillId="0" borderId="3" xfId="7" applyNumberFormat="1" applyFont="1" applyBorder="1" applyAlignment="1">
      <alignment horizontal="center" vertical="center"/>
    </xf>
    <xf numFmtId="1" fontId="3" fillId="0" borderId="3" xfId="7" applyNumberFormat="1" applyFont="1" applyBorder="1" applyAlignment="1">
      <alignment horizontal="center" vertical="center"/>
    </xf>
    <xf numFmtId="1" fontId="3" fillId="7" borderId="3" xfId="7" applyNumberFormat="1" applyFont="1" applyFill="1" applyBorder="1" applyAlignment="1">
      <alignment horizontal="center" vertical="center"/>
    </xf>
    <xf numFmtId="2" fontId="3" fillId="6" borderId="3" xfId="7" applyNumberFormat="1" applyFont="1" applyFill="1" applyBorder="1" applyAlignment="1">
      <alignment horizontal="center" vertical="center"/>
    </xf>
    <xf numFmtId="2" fontId="3" fillId="8" borderId="3" xfId="7" applyNumberFormat="1" applyFont="1" applyFill="1" applyBorder="1" applyAlignment="1">
      <alignment horizontal="center" vertical="center"/>
    </xf>
    <xf numFmtId="1" fontId="3" fillId="5" borderId="3" xfId="7" applyNumberFormat="1" applyFont="1" applyFill="1" applyBorder="1" applyAlignment="1">
      <alignment horizontal="center" vertical="center"/>
    </xf>
    <xf numFmtId="1" fontId="3" fillId="4" borderId="3" xfId="7" applyNumberFormat="1" applyFont="1" applyFill="1" applyBorder="1" applyAlignment="1">
      <alignment horizontal="center" vertical="center"/>
    </xf>
    <xf numFmtId="1" fontId="3" fillId="6" borderId="26" xfId="7" applyNumberFormat="1" applyFont="1" applyFill="1" applyBorder="1" applyAlignment="1">
      <alignment horizontal="center" vertical="center"/>
    </xf>
    <xf numFmtId="2" fontId="3" fillId="10" borderId="3" xfId="7" applyNumberFormat="1" applyFont="1" applyFill="1" applyBorder="1" applyAlignment="1">
      <alignment horizontal="center" vertical="center"/>
    </xf>
    <xf numFmtId="1" fontId="3" fillId="11" borderId="3" xfId="7" applyNumberFormat="1" applyFont="1" applyFill="1" applyBorder="1" applyAlignment="1">
      <alignment horizontal="center" vertical="center"/>
    </xf>
    <xf numFmtId="2" fontId="3" fillId="0" borderId="0" xfId="7" applyNumberFormat="1" applyFont="1" applyAlignment="1">
      <alignment horizontal="center" vertical="center"/>
    </xf>
    <xf numFmtId="0" fontId="8" fillId="0" borderId="3" xfId="7" applyFont="1" applyBorder="1" applyAlignment="1">
      <alignment horizontal="left" vertical="center" wrapText="1"/>
    </xf>
    <xf numFmtId="0" fontId="8" fillId="0" borderId="5" xfId="7" applyFont="1" applyBorder="1" applyAlignment="1">
      <alignment horizontal="left" vertical="center" wrapText="1"/>
    </xf>
    <xf numFmtId="0" fontId="25" fillId="0" borderId="0" xfId="7" applyFont="1"/>
    <xf numFmtId="2" fontId="25" fillId="0" borderId="3" xfId="7" applyNumberFormat="1" applyFont="1" applyBorder="1" applyAlignment="1">
      <alignment horizontal="center" vertical="center"/>
    </xf>
    <xf numFmtId="1" fontId="25" fillId="0" borderId="3" xfId="7" applyNumberFormat="1" applyFont="1" applyBorder="1" applyAlignment="1">
      <alignment horizontal="center" vertical="center"/>
    </xf>
    <xf numFmtId="1" fontId="25" fillId="7" borderId="3" xfId="7" applyNumberFormat="1" applyFont="1" applyFill="1" applyBorder="1" applyAlignment="1">
      <alignment horizontal="center" vertical="center"/>
    </xf>
    <xf numFmtId="2" fontId="25" fillId="8" borderId="3" xfId="7" applyNumberFormat="1" applyFont="1" applyFill="1" applyBorder="1" applyAlignment="1">
      <alignment horizontal="center" vertical="center"/>
    </xf>
    <xf numFmtId="1" fontId="25" fillId="5" borderId="3" xfId="7" applyNumberFormat="1" applyFont="1" applyFill="1" applyBorder="1" applyAlignment="1">
      <alignment horizontal="center" vertical="center"/>
    </xf>
    <xf numFmtId="1" fontId="25" fillId="4" borderId="3" xfId="7" applyNumberFormat="1" applyFont="1" applyFill="1" applyBorder="1" applyAlignment="1">
      <alignment horizontal="center" vertical="center"/>
    </xf>
    <xf numFmtId="1" fontId="25" fillId="6" borderId="26" xfId="7" applyNumberFormat="1" applyFont="1" applyFill="1" applyBorder="1" applyAlignment="1">
      <alignment horizontal="center" vertical="center"/>
    </xf>
    <xf numFmtId="2" fontId="25" fillId="6" borderId="3" xfId="7" applyNumberFormat="1" applyFont="1" applyFill="1" applyBorder="1" applyAlignment="1">
      <alignment horizontal="center" vertical="center"/>
    </xf>
    <xf numFmtId="2" fontId="25" fillId="10" borderId="3" xfId="7" applyNumberFormat="1" applyFont="1" applyFill="1" applyBorder="1" applyAlignment="1">
      <alignment horizontal="center" vertical="center"/>
    </xf>
    <xf numFmtId="1" fontId="25" fillId="11" borderId="3" xfId="7" applyNumberFormat="1" applyFont="1" applyFill="1" applyBorder="1" applyAlignment="1">
      <alignment horizontal="center" vertical="center"/>
    </xf>
    <xf numFmtId="0" fontId="27" fillId="0" borderId="0" xfId="7" applyFont="1"/>
    <xf numFmtId="0" fontId="28" fillId="0" borderId="3" xfId="3" applyFont="1" applyBorder="1" applyAlignment="1">
      <alignment horizontal="left" vertical="top" wrapText="1"/>
    </xf>
    <xf numFmtId="2" fontId="27" fillId="0" borderId="3" xfId="7" applyNumberFormat="1" applyFont="1" applyBorder="1" applyAlignment="1">
      <alignment horizontal="center" vertical="center"/>
    </xf>
    <xf numFmtId="1" fontId="27" fillId="0" borderId="3" xfId="7" applyNumberFormat="1" applyFont="1" applyBorder="1" applyAlignment="1">
      <alignment horizontal="center" vertical="center"/>
    </xf>
    <xf numFmtId="1" fontId="27" fillId="7" borderId="3" xfId="7" applyNumberFormat="1" applyFont="1" applyFill="1" applyBorder="1" applyAlignment="1">
      <alignment horizontal="center" vertical="center"/>
    </xf>
    <xf numFmtId="2" fontId="27" fillId="6" borderId="3" xfId="7" applyNumberFormat="1" applyFont="1" applyFill="1" applyBorder="1" applyAlignment="1">
      <alignment horizontal="center" vertical="center"/>
    </xf>
    <xf numFmtId="2" fontId="27" fillId="8" borderId="3" xfId="7" applyNumberFormat="1" applyFont="1" applyFill="1" applyBorder="1" applyAlignment="1">
      <alignment horizontal="center" vertical="center"/>
    </xf>
    <xf numFmtId="1" fontId="27" fillId="5" borderId="3" xfId="7" applyNumberFormat="1" applyFont="1" applyFill="1" applyBorder="1" applyAlignment="1">
      <alignment horizontal="center" vertical="center"/>
    </xf>
    <xf numFmtId="1" fontId="27" fillId="4" borderId="3" xfId="7" applyNumberFormat="1" applyFont="1" applyFill="1" applyBorder="1" applyAlignment="1">
      <alignment horizontal="center" vertical="center"/>
    </xf>
    <xf numFmtId="1" fontId="27" fillId="6" borderId="26" xfId="7" applyNumberFormat="1" applyFont="1" applyFill="1" applyBorder="1" applyAlignment="1">
      <alignment horizontal="center" vertical="center"/>
    </xf>
    <xf numFmtId="2" fontId="27" fillId="10" borderId="3" xfId="7" applyNumberFormat="1" applyFont="1" applyFill="1" applyBorder="1" applyAlignment="1">
      <alignment horizontal="center" vertical="center"/>
    </xf>
    <xf numFmtId="1" fontId="27" fillId="11" borderId="3" xfId="7" applyNumberFormat="1" applyFont="1" applyFill="1" applyBorder="1" applyAlignment="1">
      <alignment horizontal="center" vertical="center"/>
    </xf>
    <xf numFmtId="0" fontId="26" fillId="0" borderId="0" xfId="7" applyFont="1"/>
    <xf numFmtId="2" fontId="26" fillId="0" borderId="3" xfId="7" applyNumberFormat="1" applyFont="1" applyBorder="1" applyAlignment="1">
      <alignment horizontal="center" vertical="center"/>
    </xf>
    <xf numFmtId="1" fontId="26" fillId="0" borderId="3" xfId="7" applyNumberFormat="1" applyFont="1" applyBorder="1" applyAlignment="1">
      <alignment horizontal="center" vertical="center"/>
    </xf>
    <xf numFmtId="1" fontId="26" fillId="7" borderId="3" xfId="7" applyNumberFormat="1" applyFont="1" applyFill="1" applyBorder="1" applyAlignment="1">
      <alignment horizontal="center" vertical="center"/>
    </xf>
    <xf numFmtId="1" fontId="26" fillId="5" borderId="3" xfId="7" applyNumberFormat="1" applyFont="1" applyFill="1" applyBorder="1" applyAlignment="1">
      <alignment horizontal="center" vertical="center"/>
    </xf>
    <xf numFmtId="1" fontId="26" fillId="4" borderId="3" xfId="7" applyNumberFormat="1" applyFont="1" applyFill="1" applyBorder="1" applyAlignment="1">
      <alignment horizontal="center" vertical="center"/>
    </xf>
    <xf numFmtId="1" fontId="3" fillId="6" borderId="3" xfId="7" applyNumberFormat="1" applyFont="1" applyFill="1" applyBorder="1" applyAlignment="1">
      <alignment horizontal="center" vertical="center"/>
    </xf>
    <xf numFmtId="1" fontId="3" fillId="8" borderId="3" xfId="7" applyNumberFormat="1" applyFont="1" applyFill="1" applyBorder="1" applyAlignment="1">
      <alignment horizontal="center" vertical="center"/>
    </xf>
    <xf numFmtId="1" fontId="3" fillId="10" borderId="3" xfId="7" applyNumberFormat="1" applyFont="1" applyFill="1" applyBorder="1" applyAlignment="1">
      <alignment horizontal="center" vertical="center"/>
    </xf>
    <xf numFmtId="0" fontId="2" fillId="0" borderId="16" xfId="7" applyFont="1" applyBorder="1" applyAlignment="1">
      <alignment horizontal="left" vertical="center" indent="1"/>
    </xf>
    <xf numFmtId="0" fontId="2" fillId="0" borderId="3" xfId="7" applyFont="1" applyBorder="1" applyAlignment="1">
      <alignment horizontal="left" vertical="center" indent="1"/>
    </xf>
    <xf numFmtId="1" fontId="3" fillId="5" borderId="3" xfId="7" applyNumberFormat="1" applyFont="1" applyFill="1" applyBorder="1" applyAlignment="1">
      <alignment horizontal="left"/>
    </xf>
    <xf numFmtId="1" fontId="3" fillId="5" borderId="0" xfId="7" applyNumberFormat="1" applyFont="1" applyFill="1" applyAlignment="1">
      <alignment horizontal="left"/>
    </xf>
    <xf numFmtId="1" fontId="3" fillId="4" borderId="3" xfId="7" applyNumberFormat="1" applyFont="1" applyFill="1" applyBorder="1" applyAlignment="1">
      <alignment horizontal="left"/>
    </xf>
    <xf numFmtId="1" fontId="3" fillId="10" borderId="3" xfId="7" applyNumberFormat="1" applyFont="1" applyFill="1" applyBorder="1" applyAlignment="1">
      <alignment horizontal="left"/>
    </xf>
    <xf numFmtId="1" fontId="2" fillId="0" borderId="3" xfId="7" applyNumberFormat="1" applyFont="1" applyBorder="1" applyAlignment="1">
      <alignment horizontal="left" vertical="center" indent="1"/>
    </xf>
    <xf numFmtId="1" fontId="3" fillId="5" borderId="26" xfId="7" applyNumberFormat="1" applyFont="1" applyFill="1" applyBorder="1" applyAlignment="1">
      <alignment horizontal="center" vertical="center"/>
    </xf>
    <xf numFmtId="1" fontId="3" fillId="5" borderId="1" xfId="7" applyNumberFormat="1" applyFont="1" applyFill="1" applyBorder="1" applyAlignment="1">
      <alignment horizontal="center" vertical="center"/>
    </xf>
    <xf numFmtId="1" fontId="3" fillId="13" borderId="26" xfId="7" applyNumberFormat="1" applyFont="1" applyFill="1" applyBorder="1" applyAlignment="1">
      <alignment horizontal="center" vertical="center"/>
    </xf>
    <xf numFmtId="0" fontId="2" fillId="0" borderId="27" xfId="7" applyFont="1" applyBorder="1" applyAlignment="1">
      <alignment horizontal="left" vertical="center" indent="1"/>
    </xf>
    <xf numFmtId="0" fontId="3" fillId="0" borderId="3" xfId="7" applyFont="1" applyBorder="1" applyAlignment="1">
      <alignment horizontal="left"/>
    </xf>
    <xf numFmtId="1" fontId="3" fillId="0" borderId="3" xfId="7" applyNumberFormat="1" applyFont="1" applyBorder="1" applyAlignment="1">
      <alignment horizontal="left"/>
    </xf>
    <xf numFmtId="1" fontId="3" fillId="9" borderId="26" xfId="7" applyNumberFormat="1" applyFont="1" applyFill="1" applyBorder="1" applyAlignment="1">
      <alignment horizontal="center" vertical="center"/>
    </xf>
    <xf numFmtId="1" fontId="3" fillId="0" borderId="26" xfId="7" applyNumberFormat="1" applyFont="1" applyBorder="1" applyAlignment="1">
      <alignment horizontal="center" vertical="center"/>
    </xf>
    <xf numFmtId="1" fontId="3" fillId="10" borderId="26" xfId="7" applyNumberFormat="1" applyFont="1" applyFill="1" applyBorder="1" applyAlignment="1">
      <alignment horizontal="center" vertical="center"/>
    </xf>
    <xf numFmtId="1" fontId="3" fillId="4" borderId="28" xfId="7" applyNumberFormat="1" applyFont="1" applyFill="1" applyBorder="1" applyAlignment="1">
      <alignment horizontal="center" vertical="center"/>
    </xf>
    <xf numFmtId="1" fontId="3" fillId="5" borderId="28" xfId="7" applyNumberFormat="1" applyFont="1" applyFill="1" applyBorder="1" applyAlignment="1">
      <alignment horizontal="center" vertical="center"/>
    </xf>
    <xf numFmtId="1" fontId="3" fillId="6" borderId="28" xfId="7" applyNumberFormat="1" applyFont="1" applyFill="1" applyBorder="1" applyAlignment="1">
      <alignment horizontal="center" vertical="center"/>
    </xf>
    <xf numFmtId="1" fontId="3" fillId="8" borderId="28" xfId="7" applyNumberFormat="1" applyFont="1" applyFill="1" applyBorder="1" applyAlignment="1">
      <alignment horizontal="center" vertical="center"/>
    </xf>
    <xf numFmtId="1" fontId="3" fillId="4" borderId="26" xfId="7" applyNumberFormat="1" applyFont="1" applyFill="1" applyBorder="1" applyAlignment="1">
      <alignment horizontal="center" vertical="center"/>
    </xf>
    <xf numFmtId="1" fontId="3" fillId="8" borderId="26" xfId="7" applyNumberFormat="1" applyFont="1" applyFill="1" applyBorder="1" applyAlignment="1">
      <alignment horizontal="center" vertical="center"/>
    </xf>
    <xf numFmtId="0" fontId="3" fillId="5" borderId="0" xfId="7" applyFont="1" applyFill="1" applyAlignment="1">
      <alignment horizontal="left"/>
    </xf>
    <xf numFmtId="0" fontId="3" fillId="12" borderId="0" xfId="7" applyFont="1" applyFill="1" applyAlignment="1">
      <alignment horizontal="left"/>
    </xf>
    <xf numFmtId="2" fontId="3" fillId="0" borderId="26" xfId="7" applyNumberFormat="1" applyFont="1" applyBorder="1" applyAlignment="1">
      <alignment horizontal="center" vertical="center"/>
    </xf>
    <xf numFmtId="1" fontId="3" fillId="7" borderId="26" xfId="7" applyNumberFormat="1" applyFont="1" applyFill="1" applyBorder="1" applyAlignment="1">
      <alignment horizontal="center" vertical="center"/>
    </xf>
    <xf numFmtId="2" fontId="3" fillId="6" borderId="26" xfId="7" applyNumberFormat="1" applyFont="1" applyFill="1" applyBorder="1" applyAlignment="1">
      <alignment horizontal="center" vertical="center"/>
    </xf>
    <xf numFmtId="0" fontId="8" fillId="14" borderId="0" xfId="0" applyFont="1" applyFill="1"/>
    <xf numFmtId="0" fontId="8" fillId="14" borderId="3" xfId="0" applyFont="1" applyFill="1" applyBorder="1" applyAlignment="1">
      <alignment horizontal="center" vertical="center" wrapText="1"/>
    </xf>
    <xf numFmtId="0" fontId="3" fillId="0" borderId="3" xfId="0" applyFont="1" applyBorder="1"/>
    <xf numFmtId="1" fontId="8" fillId="14" borderId="3" xfId="0" applyNumberFormat="1" applyFont="1" applyFill="1" applyBorder="1" applyAlignment="1">
      <alignment horizontal="center" vertical="center"/>
    </xf>
    <xf numFmtId="1" fontId="9" fillId="14" borderId="6" xfId="0" applyNumberFormat="1" applyFont="1" applyFill="1" applyBorder="1" applyAlignment="1">
      <alignment vertical="center" wrapText="1"/>
    </xf>
    <xf numFmtId="1" fontId="8" fillId="14" borderId="6" xfId="0" applyNumberFormat="1" applyFont="1" applyFill="1" applyBorder="1" applyAlignment="1">
      <alignment horizontal="center" vertical="center"/>
    </xf>
    <xf numFmtId="1" fontId="8" fillId="14" borderId="2" xfId="0" applyNumberFormat="1" applyFont="1" applyFill="1" applyBorder="1" applyAlignment="1">
      <alignment horizontal="center" vertical="center"/>
    </xf>
    <xf numFmtId="1" fontId="8" fillId="14" borderId="10" xfId="0" applyNumberFormat="1" applyFont="1" applyFill="1" applyBorder="1" applyAlignment="1">
      <alignment horizontal="center" vertical="center"/>
    </xf>
    <xf numFmtId="1" fontId="8" fillId="14" borderId="3" xfId="0" applyNumberFormat="1" applyFont="1" applyFill="1" applyBorder="1" applyAlignment="1">
      <alignment horizontal="left"/>
    </xf>
    <xf numFmtId="0" fontId="9" fillId="4" borderId="6" xfId="0" applyFont="1" applyFill="1" applyBorder="1" applyAlignment="1">
      <alignment vertical="center" wrapText="1"/>
    </xf>
    <xf numFmtId="1" fontId="8" fillId="4" borderId="3" xfId="0" applyNumberFormat="1" applyFont="1" applyFill="1" applyBorder="1" applyAlignment="1">
      <alignment horizontal="center"/>
    </xf>
    <xf numFmtId="1" fontId="8" fillId="0" borderId="0" xfId="0" applyNumberFormat="1" applyFont="1"/>
    <xf numFmtId="169" fontId="8" fillId="0" borderId="3" xfId="0" applyNumberFormat="1" applyFont="1" applyBorder="1" applyAlignment="1">
      <alignment horizontal="center" vertical="center"/>
    </xf>
    <xf numFmtId="0" fontId="8" fillId="6" borderId="3" xfId="0" applyFont="1" applyFill="1" applyBorder="1"/>
    <xf numFmtId="0" fontId="8" fillId="15" borderId="3" xfId="0" applyFont="1" applyFill="1" applyBorder="1"/>
    <xf numFmtId="2" fontId="29" fillId="4" borderId="3" xfId="0" applyNumberFormat="1" applyFont="1" applyFill="1" applyBorder="1" applyAlignment="1">
      <alignment horizontal="center" vertical="center"/>
    </xf>
    <xf numFmtId="0" fontId="29" fillId="0" borderId="0" xfId="0" applyFont="1"/>
    <xf numFmtId="0" fontId="29" fillId="0" borderId="0" xfId="0" applyFont="1" applyAlignment="1">
      <alignment horizontal="left"/>
    </xf>
    <xf numFmtId="0" fontId="29" fillId="4" borderId="0" xfId="0" applyFont="1" applyFill="1" applyAlignment="1">
      <alignment horizontal="left"/>
    </xf>
    <xf numFmtId="2" fontId="29" fillId="0" borderId="0" xfId="0" applyNumberFormat="1" applyFont="1" applyAlignment="1">
      <alignment horizontal="left"/>
    </xf>
    <xf numFmtId="0" fontId="29" fillId="4" borderId="0" xfId="0" applyFont="1" applyFill="1"/>
    <xf numFmtId="0" fontId="29" fillId="0" borderId="3" xfId="0" applyFont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/>
    </xf>
    <xf numFmtId="0" fontId="31" fillId="0" borderId="3" xfId="0" applyFont="1" applyBorder="1" applyAlignment="1">
      <alignment horizontal="center" vertical="center" wrapText="1"/>
    </xf>
    <xf numFmtId="0" fontId="29" fillId="0" borderId="6" xfId="0" applyFont="1" applyBorder="1"/>
    <xf numFmtId="1" fontId="32" fillId="4" borderId="6" xfId="0" applyNumberFormat="1" applyFont="1" applyFill="1" applyBorder="1" applyAlignment="1">
      <alignment vertical="center" wrapText="1"/>
    </xf>
    <xf numFmtId="1" fontId="32" fillId="0" borderId="6" xfId="0" applyNumberFormat="1" applyFont="1" applyBorder="1" applyAlignment="1">
      <alignment vertical="center" wrapText="1"/>
    </xf>
    <xf numFmtId="0" fontId="8" fillId="0" borderId="5" xfId="3" applyFont="1" applyBorder="1" applyAlignment="1">
      <alignment horizontal="left" vertical="top" wrapText="1"/>
    </xf>
    <xf numFmtId="2" fontId="29" fillId="0" borderId="3" xfId="0" applyNumberFormat="1" applyFont="1" applyBorder="1" applyAlignment="1">
      <alignment horizontal="center" vertical="center"/>
    </xf>
    <xf numFmtId="1" fontId="29" fillId="0" borderId="3" xfId="0" applyNumberFormat="1" applyFont="1" applyBorder="1" applyAlignment="1">
      <alignment horizontal="center" vertical="center"/>
    </xf>
    <xf numFmtId="1" fontId="29" fillId="4" borderId="3" xfId="0" applyNumberFormat="1" applyFont="1" applyFill="1" applyBorder="1" applyAlignment="1">
      <alignment horizontal="center" vertical="center"/>
    </xf>
    <xf numFmtId="0" fontId="8" fillId="0" borderId="0" xfId="3" applyFont="1" applyAlignment="1">
      <alignment horizontal="left" vertical="top" wrapText="1"/>
    </xf>
    <xf numFmtId="1" fontId="29" fillId="0" borderId="6" xfId="0" applyNumberFormat="1" applyFont="1" applyBorder="1" applyAlignment="1">
      <alignment horizontal="center" vertical="center"/>
    </xf>
    <xf numFmtId="2" fontId="29" fillId="0" borderId="6" xfId="0" applyNumberFormat="1" applyFont="1" applyBorder="1" applyAlignment="1">
      <alignment horizontal="center" vertical="center"/>
    </xf>
    <xf numFmtId="0" fontId="8" fillId="0" borderId="6" xfId="3" applyFont="1" applyBorder="1" applyAlignment="1">
      <alignment horizontal="left" vertical="top" wrapText="1"/>
    </xf>
    <xf numFmtId="2" fontId="29" fillId="0" borderId="7" xfId="0" applyNumberFormat="1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 wrapText="1"/>
    </xf>
    <xf numFmtId="1" fontId="29" fillId="0" borderId="2" xfId="0" applyNumberFormat="1" applyFont="1" applyBorder="1" applyAlignment="1">
      <alignment horizontal="center" vertical="center"/>
    </xf>
    <xf numFmtId="2" fontId="29" fillId="0" borderId="2" xfId="0" applyNumberFormat="1" applyFont="1" applyBorder="1" applyAlignment="1">
      <alignment horizontal="center" vertical="center"/>
    </xf>
    <xf numFmtId="1" fontId="29" fillId="0" borderId="10" xfId="0" applyNumberFormat="1" applyFont="1" applyBorder="1" applyAlignment="1">
      <alignment horizontal="center" vertical="center"/>
    </xf>
    <xf numFmtId="2" fontId="29" fillId="0" borderId="10" xfId="0" applyNumberFormat="1" applyFont="1" applyBorder="1" applyAlignment="1">
      <alignment horizontal="center" vertical="center"/>
    </xf>
    <xf numFmtId="1" fontId="32" fillId="4" borderId="3" xfId="0" applyNumberFormat="1" applyFont="1" applyFill="1" applyBorder="1" applyAlignment="1">
      <alignment vertical="center" wrapText="1"/>
    </xf>
    <xf numFmtId="0" fontId="8" fillId="6" borderId="6" xfId="3" applyFont="1" applyFill="1" applyBorder="1" applyAlignment="1">
      <alignment horizontal="left" vertical="top" wrapText="1"/>
    </xf>
    <xf numFmtId="1" fontId="29" fillId="4" borderId="6" xfId="0" applyNumberFormat="1" applyFont="1" applyFill="1" applyBorder="1" applyAlignment="1">
      <alignment horizontal="center" vertical="center"/>
    </xf>
    <xf numFmtId="0" fontId="8" fillId="0" borderId="3" xfId="3" applyFont="1" applyBorder="1" applyAlignment="1">
      <alignment horizontal="left" vertical="top" wrapText="1"/>
    </xf>
    <xf numFmtId="0" fontId="8" fillId="0" borderId="3" xfId="3" applyFont="1" applyBorder="1" applyAlignment="1">
      <alignment horizontal="left" vertical="center" wrapText="1"/>
    </xf>
    <xf numFmtId="2" fontId="29" fillId="4" borderId="6" xfId="0" applyNumberFormat="1" applyFont="1" applyFill="1" applyBorder="1" applyAlignment="1">
      <alignment horizontal="center" vertical="center"/>
    </xf>
    <xf numFmtId="2" fontId="33" fillId="0" borderId="3" xfId="0" applyNumberFormat="1" applyFont="1" applyBorder="1" applyAlignment="1">
      <alignment horizontal="center" vertical="center"/>
    </xf>
    <xf numFmtId="0" fontId="8" fillId="7" borderId="6" xfId="3" applyFont="1" applyFill="1" applyBorder="1" applyAlignment="1">
      <alignment horizontal="left" vertical="top" wrapText="1"/>
    </xf>
    <xf numFmtId="1" fontId="32" fillId="4" borderId="7" xfId="0" applyNumberFormat="1" applyFont="1" applyFill="1" applyBorder="1" applyAlignment="1">
      <alignment vertical="center" wrapText="1"/>
    </xf>
    <xf numFmtId="0" fontId="31" fillId="0" borderId="2" xfId="0" applyFont="1" applyBorder="1" applyAlignment="1">
      <alignment horizontal="center" vertical="center" wrapText="1"/>
    </xf>
    <xf numFmtId="0" fontId="8" fillId="0" borderId="2" xfId="3" applyFont="1" applyBorder="1" applyAlignment="1">
      <alignment horizontal="left" vertical="top" wrapText="1"/>
    </xf>
    <xf numFmtId="2" fontId="29" fillId="4" borderId="2" xfId="0" applyNumberFormat="1" applyFont="1" applyFill="1" applyBorder="1" applyAlignment="1">
      <alignment horizontal="center" vertical="center"/>
    </xf>
    <xf numFmtId="1" fontId="29" fillId="4" borderId="2" xfId="0" applyNumberFormat="1" applyFont="1" applyFill="1" applyBorder="1" applyAlignment="1">
      <alignment horizontal="center" vertical="center"/>
    </xf>
    <xf numFmtId="0" fontId="31" fillId="0" borderId="10" xfId="0" applyFont="1" applyBorder="1" applyAlignment="1">
      <alignment horizontal="center" vertical="center" wrapText="1"/>
    </xf>
    <xf numFmtId="0" fontId="8" fillId="0" borderId="10" xfId="3" applyFont="1" applyBorder="1" applyAlignment="1">
      <alignment horizontal="left" vertical="top" wrapText="1"/>
    </xf>
    <xf numFmtId="2" fontId="29" fillId="4" borderId="10" xfId="0" applyNumberFormat="1" applyFont="1" applyFill="1" applyBorder="1" applyAlignment="1">
      <alignment horizontal="center" vertical="center"/>
    </xf>
    <xf numFmtId="1" fontId="29" fillId="4" borderId="10" xfId="0" applyNumberFormat="1" applyFont="1" applyFill="1" applyBorder="1" applyAlignment="1">
      <alignment horizontal="center" vertical="center"/>
    </xf>
    <xf numFmtId="0" fontId="29" fillId="0" borderId="3" xfId="0" applyFont="1" applyBorder="1"/>
    <xf numFmtId="0" fontId="8" fillId="0" borderId="6" xfId="3" applyFont="1" applyBorder="1" applyAlignment="1">
      <alignment horizontal="left" vertical="center" wrapText="1"/>
    </xf>
    <xf numFmtId="0" fontId="31" fillId="0" borderId="5" xfId="0" applyFont="1" applyBorder="1" applyAlignment="1">
      <alignment horizontal="center" vertical="center" wrapText="1"/>
    </xf>
    <xf numFmtId="1" fontId="29" fillId="4" borderId="3" xfId="0" applyNumberFormat="1" applyFont="1" applyFill="1" applyBorder="1" applyAlignment="1">
      <alignment horizontal="left"/>
    </xf>
    <xf numFmtId="1" fontId="29" fillId="4" borderId="15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wrapText="1"/>
    </xf>
    <xf numFmtId="1" fontId="29" fillId="4" borderId="0" xfId="0" applyNumberFormat="1" applyFont="1" applyFill="1" applyAlignment="1">
      <alignment horizontal="center" vertical="center"/>
    </xf>
    <xf numFmtId="0" fontId="14" fillId="0" borderId="0" xfId="0" applyFont="1"/>
    <xf numFmtId="2" fontId="29" fillId="0" borderId="0" xfId="0" applyNumberFormat="1" applyFont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1" fontId="29" fillId="4" borderId="7" xfId="0" applyNumberFormat="1" applyFont="1" applyFill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3" xfId="0" applyFont="1" applyBorder="1" applyAlignment="1">
      <alignment horizontal="left"/>
    </xf>
    <xf numFmtId="2" fontId="32" fillId="4" borderId="6" xfId="0" applyNumberFormat="1" applyFont="1" applyFill="1" applyBorder="1" applyAlignment="1">
      <alignment vertical="center" wrapText="1"/>
    </xf>
    <xf numFmtId="1" fontId="29" fillId="4" borderId="5" xfId="0" applyNumberFormat="1" applyFont="1" applyFill="1" applyBorder="1" applyAlignment="1">
      <alignment horizontal="center" vertical="center"/>
    </xf>
    <xf numFmtId="0" fontId="29" fillId="0" borderId="4" xfId="0" applyFont="1" applyBorder="1"/>
    <xf numFmtId="1" fontId="32" fillId="4" borderId="4" xfId="0" applyNumberFormat="1" applyFont="1" applyFill="1" applyBorder="1" applyAlignment="1">
      <alignment vertical="center" wrapText="1"/>
    </xf>
    <xf numFmtId="0" fontId="9" fillId="0" borderId="15" xfId="2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" fontId="29" fillId="4" borderId="9" xfId="0" applyNumberFormat="1" applyFont="1" applyFill="1" applyBorder="1" applyAlignment="1">
      <alignment horizontal="center" vertical="center"/>
    </xf>
    <xf numFmtId="0" fontId="17" fillId="0" borderId="10" xfId="3" applyFont="1" applyBorder="1" applyAlignment="1">
      <alignment horizontal="left" vertical="top" wrapText="1"/>
    </xf>
    <xf numFmtId="2" fontId="33" fillId="0" borderId="10" xfId="0" applyNumberFormat="1" applyFont="1" applyBorder="1" applyAlignment="1">
      <alignment horizontal="center" vertical="center"/>
    </xf>
    <xf numFmtId="1" fontId="29" fillId="4" borderId="13" xfId="0" applyNumberFormat="1" applyFont="1" applyFill="1" applyBorder="1" applyAlignment="1">
      <alignment horizontal="center" vertical="center"/>
    </xf>
    <xf numFmtId="1" fontId="29" fillId="4" borderId="14" xfId="0" applyNumberFormat="1" applyFont="1" applyFill="1" applyBorder="1" applyAlignment="1">
      <alignment horizontal="center" vertical="center"/>
    </xf>
    <xf numFmtId="1" fontId="29" fillId="4" borderId="8" xfId="0" applyNumberFormat="1" applyFont="1" applyFill="1" applyBorder="1" applyAlignment="1">
      <alignment horizontal="center" vertical="center"/>
    </xf>
    <xf numFmtId="2" fontId="32" fillId="4" borderId="15" xfId="0" applyNumberFormat="1" applyFont="1" applyFill="1" applyBorder="1" applyAlignment="1">
      <alignment vertical="center" wrapText="1"/>
    </xf>
    <xf numFmtId="1" fontId="32" fillId="4" borderId="15" xfId="0" applyNumberFormat="1" applyFont="1" applyFill="1" applyBorder="1" applyAlignment="1">
      <alignment vertical="center" wrapText="1"/>
    </xf>
    <xf numFmtId="2" fontId="29" fillId="4" borderId="3" xfId="0" applyNumberFormat="1" applyFont="1" applyFill="1" applyBorder="1" applyAlignment="1">
      <alignment horizontal="center" vertical="center" wrapText="1"/>
    </xf>
    <xf numFmtId="2" fontId="29" fillId="4" borderId="6" xfId="0" applyNumberFormat="1" applyFont="1" applyFill="1" applyBorder="1" applyAlignment="1">
      <alignment horizontal="center" vertical="center" wrapText="1"/>
    </xf>
    <xf numFmtId="1" fontId="29" fillId="4" borderId="3" xfId="0" applyNumberFormat="1" applyFont="1" applyFill="1" applyBorder="1" applyAlignment="1">
      <alignment horizontal="center"/>
    </xf>
    <xf numFmtId="0" fontId="19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 wrapText="1"/>
    </xf>
    <xf numFmtId="170" fontId="9" fillId="0" borderId="3" xfId="0" applyNumberFormat="1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0" fontId="34" fillId="0" borderId="3" xfId="0" applyFont="1" applyBorder="1" applyAlignment="1">
      <alignment horizontal="left" vertical="center" wrapText="1"/>
    </xf>
    <xf numFmtId="170" fontId="8" fillId="0" borderId="3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170" fontId="9" fillId="0" borderId="3" xfId="0" applyNumberFormat="1" applyFont="1" applyBorder="1" applyAlignment="1">
      <alignment horizontal="center"/>
    </xf>
    <xf numFmtId="3" fontId="9" fillId="0" borderId="3" xfId="0" applyNumberFormat="1" applyFont="1" applyBorder="1" applyAlignment="1">
      <alignment horizontal="center"/>
    </xf>
    <xf numFmtId="0" fontId="3" fillId="0" borderId="0" xfId="4" applyFont="1" applyAlignment="1">
      <alignment horizontal="left"/>
    </xf>
    <xf numFmtId="0" fontId="3" fillId="0" borderId="0" xfId="4" applyFont="1"/>
    <xf numFmtId="0" fontId="8" fillId="0" borderId="0" xfId="4" applyFont="1" applyAlignment="1">
      <alignment horizontal="left" wrapText="1"/>
    </xf>
    <xf numFmtId="2" fontId="14" fillId="0" borderId="0" xfId="8" applyNumberFormat="1" applyFont="1" applyAlignment="1">
      <alignment vertical="top" wrapText="1"/>
    </xf>
    <xf numFmtId="0" fontId="20" fillId="0" borderId="0" xfId="4" applyFont="1" applyAlignment="1">
      <alignment vertical="center"/>
    </xf>
    <xf numFmtId="0" fontId="20" fillId="0" borderId="0" xfId="4" applyFont="1" applyAlignment="1">
      <alignment horizontal="center" vertical="center" wrapText="1"/>
    </xf>
    <xf numFmtId="0" fontId="20" fillId="0" borderId="0" xfId="4" applyFont="1" applyAlignment="1">
      <alignment horizontal="center" vertical="center"/>
    </xf>
    <xf numFmtId="0" fontId="20" fillId="0" borderId="31" xfId="4" applyFont="1" applyBorder="1" applyAlignment="1">
      <alignment horizontal="center" vertical="center"/>
    </xf>
    <xf numFmtId="0" fontId="20" fillId="0" borderId="32" xfId="4" applyFont="1" applyBorder="1" applyAlignment="1">
      <alignment horizontal="center" vertical="center"/>
    </xf>
    <xf numFmtId="0" fontId="20" fillId="0" borderId="32" xfId="4" applyFont="1" applyBorder="1" applyAlignment="1">
      <alignment horizontal="center" vertical="center" wrapText="1"/>
    </xf>
    <xf numFmtId="0" fontId="20" fillId="0" borderId="0" xfId="4" applyFont="1" applyAlignment="1">
      <alignment vertical="center" textRotation="90" wrapText="1"/>
    </xf>
    <xf numFmtId="2" fontId="20" fillId="0" borderId="0" xfId="4" applyNumberFormat="1" applyFont="1" applyAlignment="1">
      <alignment vertical="center" textRotation="90" wrapText="1"/>
    </xf>
    <xf numFmtId="0" fontId="3" fillId="0" borderId="0" xfId="4" applyFont="1" applyAlignment="1">
      <alignment vertical="center"/>
    </xf>
    <xf numFmtId="0" fontId="20" fillId="0" borderId="0" xfId="4" applyFont="1" applyAlignment="1">
      <alignment horizontal="center" vertical="center" textRotation="90" wrapText="1"/>
    </xf>
    <xf numFmtId="0" fontId="20" fillId="0" borderId="0" xfId="4" applyFont="1" applyAlignment="1">
      <alignment horizontal="center" vertical="center" textRotation="90"/>
    </xf>
    <xf numFmtId="0" fontId="3" fillId="0" borderId="0" xfId="4" applyFont="1" applyAlignment="1">
      <alignment horizontal="center" vertical="center"/>
    </xf>
    <xf numFmtId="0" fontId="16" fillId="0" borderId="3" xfId="3" applyFont="1" applyBorder="1" applyAlignment="1">
      <alignment horizontal="center" vertical="center"/>
    </xf>
    <xf numFmtId="1" fontId="8" fillId="2" borderId="10" xfId="4" applyNumberFormat="1" applyFont="1" applyFill="1" applyBorder="1" applyAlignment="1">
      <alignment horizontal="center" vertical="center" wrapText="1"/>
    </xf>
    <xf numFmtId="1" fontId="8" fillId="0" borderId="3" xfId="4" applyNumberFormat="1" applyFont="1" applyBorder="1" applyAlignment="1">
      <alignment horizontal="center" vertical="center"/>
    </xf>
    <xf numFmtId="0" fontId="2" fillId="0" borderId="0" xfId="8" applyFont="1" applyAlignment="1">
      <alignment vertical="center"/>
    </xf>
    <xf numFmtId="2" fontId="2" fillId="0" borderId="0" xfId="8" applyNumberFormat="1" applyFont="1" applyAlignment="1">
      <alignment horizontal="center" vertical="center"/>
    </xf>
    <xf numFmtId="0" fontId="2" fillId="0" borderId="0" xfId="8" applyFont="1" applyAlignment="1"/>
    <xf numFmtId="1" fontId="3" fillId="0" borderId="0" xfId="4" applyNumberFormat="1" applyFont="1" applyAlignment="1">
      <alignment horizontal="center" vertical="center"/>
    </xf>
    <xf numFmtId="0" fontId="36" fillId="0" borderId="0" xfId="8" applyFont="1" applyAlignment="1">
      <alignment horizontal="left" wrapText="1"/>
    </xf>
    <xf numFmtId="2" fontId="8" fillId="2" borderId="0" xfId="8" applyNumberFormat="1" applyFont="1" applyFill="1" applyAlignment="1">
      <alignment horizontal="right" vertical="top" wrapText="1"/>
    </xf>
    <xf numFmtId="0" fontId="9" fillId="2" borderId="1" xfId="4" applyFont="1" applyFill="1" applyBorder="1" applyAlignment="1">
      <alignment horizontal="center" vertical="top" wrapText="1"/>
    </xf>
    <xf numFmtId="0" fontId="8" fillId="2" borderId="2" xfId="4" applyFont="1" applyFill="1" applyBorder="1" applyAlignment="1">
      <alignment horizontal="center" vertical="center" wrapText="1"/>
    </xf>
    <xf numFmtId="0" fontId="8" fillId="2" borderId="4" xfId="4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wrapText="1"/>
    </xf>
    <xf numFmtId="0" fontId="8" fillId="2" borderId="3" xfId="4" applyFont="1" applyFill="1" applyBorder="1" applyAlignment="1">
      <alignment horizontal="center" vertical="center"/>
    </xf>
    <xf numFmtId="0" fontId="9" fillId="2" borderId="5" xfId="4" applyFont="1" applyFill="1" applyBorder="1" applyAlignment="1">
      <alignment horizontal="center" vertical="center" wrapText="1"/>
    </xf>
    <xf numFmtId="0" fontId="9" fillId="2" borderId="6" xfId="4" applyFont="1" applyFill="1" applyBorder="1" applyAlignment="1">
      <alignment horizontal="center" vertical="center" wrapText="1"/>
    </xf>
    <xf numFmtId="0" fontId="9" fillId="2" borderId="7" xfId="4" applyFont="1" applyFill="1" applyBorder="1" applyAlignment="1">
      <alignment horizontal="center" vertical="center" wrapText="1"/>
    </xf>
    <xf numFmtId="0" fontId="9" fillId="2" borderId="8" xfId="4" applyFont="1" applyFill="1" applyBorder="1" applyAlignment="1">
      <alignment horizontal="center" vertical="center" wrapText="1"/>
    </xf>
    <xf numFmtId="0" fontId="9" fillId="2" borderId="9" xfId="4" applyFont="1" applyFill="1" applyBorder="1" applyAlignment="1">
      <alignment horizontal="center" vertical="center" wrapText="1"/>
    </xf>
    <xf numFmtId="0" fontId="9" fillId="2" borderId="2" xfId="4" applyFont="1" applyFill="1" applyBorder="1" applyAlignment="1">
      <alignment horizontal="center" vertical="center" textRotation="90" wrapText="1"/>
    </xf>
    <xf numFmtId="0" fontId="9" fillId="2" borderId="4" xfId="4" applyFont="1" applyFill="1" applyBorder="1" applyAlignment="1">
      <alignment horizontal="center" vertical="center" textRotation="90" wrapText="1"/>
    </xf>
    <xf numFmtId="0" fontId="9" fillId="2" borderId="10" xfId="4" applyFont="1" applyFill="1" applyBorder="1" applyAlignment="1">
      <alignment horizontal="center" vertical="center" textRotation="90" wrapText="1"/>
    </xf>
    <xf numFmtId="0" fontId="9" fillId="2" borderId="3" xfId="4" applyFont="1" applyFill="1" applyBorder="1" applyAlignment="1">
      <alignment horizontal="center" vertical="center" textRotation="90" wrapText="1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top" wrapText="1"/>
    </xf>
    <xf numFmtId="0" fontId="8" fillId="4" borderId="3" xfId="0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8" fillId="0" borderId="5" xfId="3" applyFont="1" applyBorder="1" applyAlignment="1">
      <alignment horizontal="center" vertical="top" wrapText="1"/>
    </xf>
    <xf numFmtId="0" fontId="8" fillId="0" borderId="7" xfId="3" applyFont="1" applyBorder="1" applyAlignment="1">
      <alignment horizontal="center" vertical="top" wrapText="1"/>
    </xf>
    <xf numFmtId="0" fontId="8" fillId="0" borderId="0" xfId="0" applyFont="1" applyAlignment="1">
      <alignment horizontal="left" wrapText="1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2" xfId="0" applyFont="1" applyBorder="1" applyAlignment="1">
      <alignment horizontal="center" vertical="center" textRotation="90" wrapText="1"/>
    </xf>
    <xf numFmtId="0" fontId="8" fillId="0" borderId="4" xfId="0" applyFont="1" applyBorder="1" applyAlignment="1">
      <alignment horizontal="center" vertical="center" textRotation="90" wrapText="1"/>
    </xf>
    <xf numFmtId="0" fontId="8" fillId="0" borderId="10" xfId="0" applyFont="1" applyBorder="1" applyAlignment="1">
      <alignment horizontal="center" vertical="center" textRotation="90" wrapText="1"/>
    </xf>
    <xf numFmtId="0" fontId="8" fillId="0" borderId="8" xfId="0" applyFont="1" applyBorder="1" applyAlignment="1">
      <alignment horizontal="center" vertical="top" wrapText="1"/>
    </xf>
    <xf numFmtId="0" fontId="8" fillId="0" borderId="9" xfId="0" applyFont="1" applyBorder="1" applyAlignment="1">
      <alignment horizontal="center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1" fontId="8" fillId="0" borderId="2" xfId="0" applyNumberFormat="1" applyFont="1" applyBorder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/>
    </xf>
    <xf numFmtId="1" fontId="8" fillId="4" borderId="2" xfId="0" applyNumberFormat="1" applyFont="1" applyFill="1" applyBorder="1" applyAlignment="1">
      <alignment horizontal="center" vertical="center"/>
    </xf>
    <xf numFmtId="1" fontId="8" fillId="4" borderId="10" xfId="0" applyNumberFormat="1" applyFont="1" applyFill="1" applyBorder="1" applyAlignment="1">
      <alignment horizontal="center" vertical="center"/>
    </xf>
    <xf numFmtId="2" fontId="8" fillId="4" borderId="2" xfId="0" applyNumberFormat="1" applyFont="1" applyFill="1" applyBorder="1" applyAlignment="1">
      <alignment horizontal="center" vertical="center"/>
    </xf>
    <xf numFmtId="2" fontId="8" fillId="4" borderId="10" xfId="0" applyNumberFormat="1" applyFont="1" applyFill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1" fontId="8" fillId="4" borderId="4" xfId="0" applyNumberFormat="1" applyFont="1" applyFill="1" applyBorder="1" applyAlignment="1">
      <alignment horizontal="center" vertical="center"/>
    </xf>
    <xf numFmtId="2" fontId="8" fillId="4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 wrapText="1"/>
    </xf>
    <xf numFmtId="0" fontId="18" fillId="0" borderId="1" xfId="0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19" fillId="0" borderId="3" xfId="0" applyNumberFormat="1" applyFont="1" applyBorder="1" applyAlignment="1">
      <alignment horizontal="center" vertical="center" wrapText="1"/>
    </xf>
    <xf numFmtId="1" fontId="19" fillId="0" borderId="5" xfId="0" applyNumberFormat="1" applyFont="1" applyBorder="1" applyAlignment="1">
      <alignment horizontal="center" vertical="center"/>
    </xf>
    <xf numFmtId="1" fontId="19" fillId="0" borderId="6" xfId="0" applyNumberFormat="1" applyFont="1" applyBorder="1" applyAlignment="1">
      <alignment horizontal="center" vertical="center"/>
    </xf>
    <xf numFmtId="1" fontId="19" fillId="0" borderId="7" xfId="0" applyNumberFormat="1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 vertical="center" textRotation="90" wrapText="1"/>
    </xf>
    <xf numFmtId="0" fontId="20" fillId="7" borderId="10" xfId="0" applyFont="1" applyFill="1" applyBorder="1" applyAlignment="1">
      <alignment horizontal="center" vertical="center" textRotation="90" wrapText="1"/>
    </xf>
    <xf numFmtId="0" fontId="20" fillId="6" borderId="3" xfId="0" applyFont="1" applyFill="1" applyBorder="1" applyAlignment="1">
      <alignment horizontal="center" vertical="center" textRotation="90" wrapText="1"/>
    </xf>
    <xf numFmtId="0" fontId="20" fillId="8" borderId="2" xfId="0" applyFont="1" applyFill="1" applyBorder="1" applyAlignment="1">
      <alignment horizontal="center" vertical="center" textRotation="90" wrapText="1"/>
    </xf>
    <xf numFmtId="0" fontId="20" fillId="8" borderId="10" xfId="0" applyFont="1" applyFill="1" applyBorder="1" applyAlignment="1">
      <alignment horizontal="center" vertical="center" textRotation="90" wrapText="1"/>
    </xf>
    <xf numFmtId="0" fontId="20" fillId="5" borderId="3" xfId="0" applyFont="1" applyFill="1" applyBorder="1" applyAlignment="1">
      <alignment horizontal="center" vertical="center" textRotation="90"/>
    </xf>
    <xf numFmtId="0" fontId="20" fillId="7" borderId="3" xfId="0" applyFont="1" applyFill="1" applyBorder="1" applyAlignment="1">
      <alignment horizontal="center" vertical="center" textRotation="90" wrapText="1"/>
    </xf>
    <xf numFmtId="0" fontId="20" fillId="6" borderId="23" xfId="0" applyFont="1" applyFill="1" applyBorder="1" applyAlignment="1">
      <alignment horizontal="center" vertical="center" textRotation="90" wrapText="1"/>
    </xf>
    <xf numFmtId="0" fontId="20" fillId="6" borderId="24" xfId="0" applyFont="1" applyFill="1" applyBorder="1" applyAlignment="1">
      <alignment horizontal="center" vertical="center" textRotation="90" wrapText="1"/>
    </xf>
    <xf numFmtId="0" fontId="20" fillId="10" borderId="2" xfId="0" applyFont="1" applyFill="1" applyBorder="1" applyAlignment="1">
      <alignment horizontal="center" vertical="center" textRotation="90" wrapText="1"/>
    </xf>
    <xf numFmtId="0" fontId="20" fillId="10" borderId="10" xfId="0" applyFont="1" applyFill="1" applyBorder="1" applyAlignment="1">
      <alignment horizontal="center" vertical="center" textRotation="90" wrapText="1"/>
    </xf>
    <xf numFmtId="0" fontId="20" fillId="11" borderId="2" xfId="0" applyFont="1" applyFill="1" applyBorder="1" applyAlignment="1">
      <alignment horizontal="center" vertical="center" textRotation="90"/>
    </xf>
    <xf numFmtId="0" fontId="20" fillId="11" borderId="10" xfId="0" applyFont="1" applyFill="1" applyBorder="1" applyAlignment="1">
      <alignment horizontal="center" vertical="center" textRotation="90"/>
    </xf>
    <xf numFmtId="0" fontId="20" fillId="5" borderId="2" xfId="0" applyFont="1" applyFill="1" applyBorder="1" applyAlignment="1">
      <alignment horizontal="center" vertical="center" textRotation="90"/>
    </xf>
    <xf numFmtId="0" fontId="20" fillId="5" borderId="10" xfId="0" applyFont="1" applyFill="1" applyBorder="1" applyAlignment="1">
      <alignment horizontal="center" vertical="center" textRotation="90"/>
    </xf>
    <xf numFmtId="2" fontId="8" fillId="0" borderId="2" xfId="0" applyNumberFormat="1" applyFont="1" applyBorder="1" applyAlignment="1">
      <alignment horizontal="center" vertical="center"/>
    </xf>
    <xf numFmtId="2" fontId="8" fillId="0" borderId="10" xfId="0" applyNumberFormat="1" applyFont="1" applyBorder="1" applyAlignment="1">
      <alignment horizontal="center" vertical="center"/>
    </xf>
    <xf numFmtId="0" fontId="20" fillId="0" borderId="27" xfId="7" applyFont="1" applyBorder="1" applyAlignment="1">
      <alignment horizontal="center" vertical="center"/>
    </xf>
    <xf numFmtId="0" fontId="20" fillId="0" borderId="16" xfId="7" applyFont="1" applyBorder="1" applyAlignment="1">
      <alignment horizontal="center" vertical="center"/>
    </xf>
    <xf numFmtId="0" fontId="20" fillId="0" borderId="12" xfId="7" applyFont="1" applyBorder="1" applyAlignment="1">
      <alignment horizontal="center" vertical="center"/>
    </xf>
    <xf numFmtId="0" fontId="20" fillId="0" borderId="14" xfId="7" applyFont="1" applyBorder="1" applyAlignment="1">
      <alignment horizontal="center" vertical="center"/>
    </xf>
    <xf numFmtId="0" fontId="20" fillId="0" borderId="5" xfId="7" applyFont="1" applyBorder="1" applyAlignment="1">
      <alignment horizontal="center" vertical="center" wrapText="1"/>
    </xf>
    <xf numFmtId="0" fontId="20" fillId="0" borderId="6" xfId="7" applyFont="1" applyBorder="1" applyAlignment="1">
      <alignment horizontal="center" vertical="center" wrapText="1"/>
    </xf>
    <xf numFmtId="0" fontId="20" fillId="0" borderId="7" xfId="7" applyFont="1" applyBorder="1" applyAlignment="1">
      <alignment horizontal="center" vertical="center" wrapText="1"/>
    </xf>
    <xf numFmtId="0" fontId="20" fillId="0" borderId="11" xfId="7" applyFont="1" applyBorder="1" applyAlignment="1">
      <alignment horizontal="center" vertical="center" wrapText="1"/>
    </xf>
    <xf numFmtId="0" fontId="20" fillId="0" borderId="0" xfId="7" applyFont="1" applyAlignment="1">
      <alignment horizontal="center" vertical="center" wrapText="1"/>
    </xf>
    <xf numFmtId="0" fontId="20" fillId="0" borderId="17" xfId="7" applyFont="1" applyBorder="1" applyAlignment="1">
      <alignment horizontal="center" vertical="center" wrapText="1"/>
    </xf>
    <xf numFmtId="0" fontId="20" fillId="0" borderId="18" xfId="7" applyFont="1" applyBorder="1" applyAlignment="1">
      <alignment horizontal="center" vertical="center"/>
    </xf>
    <xf numFmtId="0" fontId="20" fillId="0" borderId="1" xfId="7" applyFont="1" applyBorder="1" applyAlignment="1">
      <alignment horizontal="center" vertical="center"/>
    </xf>
    <xf numFmtId="0" fontId="20" fillId="0" borderId="19" xfId="7" applyFont="1" applyBorder="1" applyAlignment="1">
      <alignment horizontal="center" vertical="center"/>
    </xf>
    <xf numFmtId="0" fontId="20" fillId="0" borderId="20" xfId="7" applyFont="1" applyBorder="1" applyAlignment="1">
      <alignment horizontal="center" vertical="center" wrapText="1"/>
    </xf>
    <xf numFmtId="0" fontId="20" fillId="0" borderId="21" xfId="7" applyFont="1" applyBorder="1" applyAlignment="1">
      <alignment horizontal="center" vertical="center" wrapText="1"/>
    </xf>
    <xf numFmtId="0" fontId="20" fillId="0" borderId="3" xfId="7" applyFont="1" applyBorder="1" applyAlignment="1">
      <alignment horizontal="center" vertical="center" wrapText="1"/>
    </xf>
    <xf numFmtId="0" fontId="20" fillId="7" borderId="3" xfId="7" applyFont="1" applyFill="1" applyBorder="1" applyAlignment="1">
      <alignment horizontal="center" vertical="center" textRotation="90" wrapText="1"/>
    </xf>
    <xf numFmtId="0" fontId="20" fillId="6" borderId="3" xfId="7" applyFont="1" applyFill="1" applyBorder="1" applyAlignment="1">
      <alignment horizontal="center" vertical="center" textRotation="90" wrapText="1"/>
    </xf>
    <xf numFmtId="0" fontId="20" fillId="8" borderId="2" xfId="7" applyFont="1" applyFill="1" applyBorder="1" applyAlignment="1">
      <alignment horizontal="center" vertical="center" textRotation="90" wrapText="1"/>
    </xf>
    <xf numFmtId="0" fontId="20" fillId="8" borderId="10" xfId="7" applyFont="1" applyFill="1" applyBorder="1" applyAlignment="1">
      <alignment horizontal="center" vertical="center" textRotation="90" wrapText="1"/>
    </xf>
    <xf numFmtId="0" fontId="20" fillId="5" borderId="3" xfId="7" applyFont="1" applyFill="1" applyBorder="1" applyAlignment="1">
      <alignment horizontal="center" vertical="center" textRotation="90"/>
    </xf>
    <xf numFmtId="0" fontId="20" fillId="7" borderId="2" xfId="7" applyFont="1" applyFill="1" applyBorder="1" applyAlignment="1">
      <alignment horizontal="center" vertical="center" textRotation="90" wrapText="1"/>
    </xf>
    <xf numFmtId="0" fontId="20" fillId="7" borderId="10" xfId="7" applyFont="1" applyFill="1" applyBorder="1" applyAlignment="1">
      <alignment horizontal="center" vertical="center" textRotation="90" wrapText="1"/>
    </xf>
    <xf numFmtId="0" fontId="20" fillId="6" borderId="23" xfId="7" applyFont="1" applyFill="1" applyBorder="1" applyAlignment="1">
      <alignment horizontal="center" vertical="center" textRotation="90" wrapText="1"/>
    </xf>
    <xf numFmtId="0" fontId="20" fillId="6" borderId="24" xfId="7" applyFont="1" applyFill="1" applyBorder="1" applyAlignment="1">
      <alignment horizontal="center" vertical="center" textRotation="90" wrapText="1"/>
    </xf>
    <xf numFmtId="0" fontId="20" fillId="10" borderId="2" xfId="7" applyFont="1" applyFill="1" applyBorder="1" applyAlignment="1">
      <alignment horizontal="center" vertical="center" textRotation="90" wrapText="1"/>
    </xf>
    <xf numFmtId="0" fontId="20" fillId="10" borderId="10" xfId="7" applyFont="1" applyFill="1" applyBorder="1" applyAlignment="1">
      <alignment horizontal="center" vertical="center" textRotation="90" wrapText="1"/>
    </xf>
    <xf numFmtId="0" fontId="20" fillId="11" borderId="2" xfId="7" applyFont="1" applyFill="1" applyBorder="1" applyAlignment="1">
      <alignment horizontal="center" vertical="center" textRotation="90"/>
    </xf>
    <xf numFmtId="0" fontId="20" fillId="11" borderId="10" xfId="7" applyFont="1" applyFill="1" applyBorder="1" applyAlignment="1">
      <alignment horizontal="center" vertical="center" textRotation="90"/>
    </xf>
    <xf numFmtId="0" fontId="20" fillId="5" borderId="2" xfId="7" applyFont="1" applyFill="1" applyBorder="1" applyAlignment="1">
      <alignment horizontal="center" vertical="center" textRotation="90"/>
    </xf>
    <xf numFmtId="0" fontId="20" fillId="5" borderId="10" xfId="7" applyFont="1" applyFill="1" applyBorder="1" applyAlignment="1">
      <alignment horizontal="center" vertical="center" textRotation="90"/>
    </xf>
    <xf numFmtId="0" fontId="8" fillId="14" borderId="2" xfId="0" applyFont="1" applyFill="1" applyBorder="1" applyAlignment="1">
      <alignment horizontal="center" vertical="top" wrapText="1"/>
    </xf>
    <xf numFmtId="0" fontId="8" fillId="14" borderId="4" xfId="0" applyFont="1" applyFill="1" applyBorder="1" applyAlignment="1">
      <alignment horizontal="center" vertical="top" wrapText="1"/>
    </xf>
    <xf numFmtId="0" fontId="8" fillId="14" borderId="10" xfId="0" applyFont="1" applyFill="1" applyBorder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29" fillId="0" borderId="3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 wrapText="1"/>
    </xf>
    <xf numFmtId="0" fontId="29" fillId="4" borderId="6" xfId="0" applyFont="1" applyFill="1" applyBorder="1" applyAlignment="1">
      <alignment horizontal="center" vertical="center" wrapText="1"/>
    </xf>
    <xf numFmtId="0" fontId="29" fillId="4" borderId="7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1" fontId="29" fillId="0" borderId="2" xfId="0" applyNumberFormat="1" applyFont="1" applyBorder="1" applyAlignment="1">
      <alignment horizontal="center" vertical="center"/>
    </xf>
    <xf numFmtId="1" fontId="29" fillId="0" borderId="10" xfId="0" applyNumberFormat="1" applyFont="1" applyBorder="1" applyAlignment="1">
      <alignment horizontal="center" vertical="center"/>
    </xf>
    <xf numFmtId="2" fontId="29" fillId="0" borderId="2" xfId="0" applyNumberFormat="1" applyFont="1" applyBorder="1" applyAlignment="1">
      <alignment horizontal="center" vertical="center"/>
    </xf>
    <xf numFmtId="2" fontId="29" fillId="0" borderId="10" xfId="0" applyNumberFormat="1" applyFont="1" applyBorder="1" applyAlignment="1">
      <alignment horizontal="center" vertical="center"/>
    </xf>
    <xf numFmtId="1" fontId="29" fillId="0" borderId="4" xfId="0" applyNumberFormat="1" applyFont="1" applyBorder="1" applyAlignment="1">
      <alignment horizontal="center" vertical="center"/>
    </xf>
    <xf numFmtId="2" fontId="29" fillId="0" borderId="4" xfId="0" applyNumberFormat="1" applyFont="1" applyBorder="1" applyAlignment="1">
      <alignment horizontal="center" vertical="center"/>
    </xf>
    <xf numFmtId="0" fontId="14" fillId="0" borderId="0" xfId="0" applyFont="1" applyAlignment="1">
      <alignment horizontal="left" wrapText="1"/>
    </xf>
    <xf numFmtId="1" fontId="14" fillId="4" borderId="0" xfId="0" applyNumberFormat="1" applyFont="1" applyFill="1" applyAlignment="1">
      <alignment horizontal="right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2" fontId="14" fillId="0" borderId="0" xfId="8" applyNumberFormat="1" applyFont="1" applyAlignment="1">
      <alignment horizontal="left" vertical="top" wrapText="1"/>
    </xf>
    <xf numFmtId="0" fontId="35" fillId="0" borderId="0" xfId="4" applyFont="1" applyAlignment="1">
      <alignment horizontal="center" vertical="top" wrapText="1"/>
    </xf>
    <xf numFmtId="0" fontId="8" fillId="0" borderId="0" xfId="4" applyFont="1" applyAlignment="1">
      <alignment horizontal="center" vertical="center"/>
    </xf>
    <xf numFmtId="0" fontId="8" fillId="0" borderId="2" xfId="4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vertical="center" wrapText="1"/>
    </xf>
    <xf numFmtId="0" fontId="8" fillId="0" borderId="10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/>
    </xf>
    <xf numFmtId="0" fontId="20" fillId="0" borderId="0" xfId="4" applyFont="1" applyAlignment="1">
      <alignment horizontal="center" vertical="center" wrapText="1"/>
    </xf>
    <xf numFmtId="0" fontId="20" fillId="0" borderId="0" xfId="4" applyFont="1" applyAlignment="1">
      <alignment horizontal="center" vertical="center"/>
    </xf>
    <xf numFmtId="0" fontId="20" fillId="0" borderId="29" xfId="4" applyFont="1" applyBorder="1" applyAlignment="1">
      <alignment horizontal="center" vertical="center"/>
    </xf>
    <xf numFmtId="0" fontId="20" fillId="0" borderId="30" xfId="4" applyFont="1" applyBorder="1" applyAlignment="1">
      <alignment horizontal="center" vertical="center"/>
    </xf>
    <xf numFmtId="0" fontId="20" fillId="0" borderId="30" xfId="4" applyFont="1" applyBorder="1" applyAlignment="1">
      <alignment horizontal="center" vertical="center" wrapText="1"/>
    </xf>
    <xf numFmtId="0" fontId="20" fillId="0" borderId="0" xfId="4" applyFont="1" applyAlignment="1">
      <alignment horizontal="center" vertical="center" textRotation="90" wrapText="1"/>
    </xf>
    <xf numFmtId="2" fontId="20" fillId="0" borderId="0" xfId="4" applyNumberFormat="1" applyFont="1" applyAlignment="1">
      <alignment horizontal="center" vertical="center" textRotation="90" wrapText="1"/>
    </xf>
    <xf numFmtId="0" fontId="20" fillId="0" borderId="0" xfId="4" applyFont="1" applyAlignment="1">
      <alignment horizontal="center" vertical="center" textRotation="90"/>
    </xf>
    <xf numFmtId="0" fontId="3" fillId="0" borderId="0" xfId="4" applyFont="1" applyAlignment="1">
      <alignment horizontal="center" vertical="center"/>
    </xf>
    <xf numFmtId="0" fontId="36" fillId="0" borderId="0" xfId="8" applyFont="1" applyAlignment="1">
      <alignment horizontal="left" wrapText="1"/>
    </xf>
    <xf numFmtId="0" fontId="14" fillId="0" borderId="0" xfId="4" applyFont="1" applyAlignment="1">
      <alignment horizontal="right"/>
    </xf>
  </cellXfs>
  <cellStyles count="9">
    <cellStyle name="Обычный" xfId="0" builtinId="0"/>
    <cellStyle name="Обычный 2" xfId="1"/>
    <cellStyle name="Обычный 2 2" xfId="2"/>
    <cellStyle name="Обычный 2 3" xfId="3"/>
    <cellStyle name="Обычный 2 3 2" xfId="4"/>
    <cellStyle name="Обычный 3" xfId="5"/>
    <cellStyle name="Обычный 4" xfId="6"/>
    <cellStyle name="Обычный_Свод. вед. лимита 2005-2006" xfId="7"/>
    <cellStyle name="Открывавшаяся гиперссылка" xfId="8" builtin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74;&#1086;&#1076;.%20&#1074;&#1077;&#1076;.%20&#1083;&#1080;&#1084;&#1080;&#1090;&#1072;%202008-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1;&#1080;&#1084;&#1080;&#1090;%202018-20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86;&#1077;&#1082;&#1090;%20&#1051;&#1080;&#1084;&#1080;&#1090;%202022-2023%20(1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1;&#1080;&#1084;&#1080;&#1090;%202020-2021%20&#1048;&#1088;&#1082;&#1091;&#1090;&#1089;&#1082;&#1072;&#1103;%20&#1086;&#1073;&#1083;&#1072;&#1089;&#1090;&#110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86;&#1077;&#1082;&#1090;%20&#1083;&#1080;&#1084;&#1080;&#1090;&#1072;%202022-2023%20&#1086;&#1090;&#1088;&#1077;&#1076;&#1072;&#1082;&#1090;&#1080;&#1088;%20(1)%20&#1089;%20&#1091;&#1082;&#1072;&#1079;&#1072;&#1085;&#1085;&#1099;&#1084;&#1080;%20&#1086;&#1096;&#1080;&#1073;&#1082;&#1072;&#1084;&#108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6"/>
      <sheetName val="Таблица 7"/>
      <sheetName val="Таблица 8"/>
      <sheetName val="РАСЧЕТЫ"/>
      <sheetName val="Иванов"/>
      <sheetName val="Лимит Иванов"/>
      <sheetName val="КМНС"/>
      <sheetName val="Районникам"/>
      <sheetName val="Лимит"/>
      <sheetName val="АнгРО"/>
      <sheetName val="ИГСХА"/>
      <sheetName val="Пожары"/>
      <sheetName val="Пр2"/>
      <sheetName val="Пр3"/>
    </sheetNames>
    <sheetDataSet>
      <sheetData sheetId="0"/>
      <sheetData sheetId="1" refreshError="1"/>
      <sheetData sheetId="2" refreshError="1"/>
      <sheetData sheetId="3">
        <row r="39">
          <cell r="A39" t="str">
            <v>Балаганский район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боль 2018"/>
      <sheetName val="медвед 2018"/>
      <sheetName val=" кабарга 2018"/>
      <sheetName val="косуля 2018 "/>
      <sheetName val="лось 2018"/>
      <sheetName val=" изюбрь 2018"/>
      <sheetName val="ДСО 2018 "/>
      <sheetName val="рысь 2018"/>
      <sheetName val="барсук 2018"/>
      <sheetName val="2018"/>
      <sheetName val="численность 2018"/>
      <sheetName val="Приложение 2"/>
      <sheetName val="Приложение 1"/>
      <sheetName val="заявки 2018-2019"/>
      <sheetName val="отчет "/>
      <sheetName val="ЗМУ20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92">
          <cell r="K192">
            <v>14</v>
          </cell>
        </row>
        <row r="201">
          <cell r="K201">
            <v>40</v>
          </cell>
        </row>
      </sheetData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2021"/>
      <sheetName val="Благор. олень 2021 экспертиза"/>
      <sheetName val="лось 2021 Экспертиза"/>
      <sheetName val="2021"/>
      <sheetName val="ДСО 2021  экспертиза"/>
      <sheetName val=" кабарга 2021 экспертиза"/>
      <sheetName val="косуля 2021 Экспертиза"/>
      <sheetName val="медвед 2021 экспертиза"/>
      <sheetName val="соболь 2021 Экспертиза"/>
      <sheetName val="рысь 2021 Экспертиза"/>
      <sheetName val="2020"/>
      <sheetName val="барсук 2021 экспертиза"/>
      <sheetName val="соболь 2021"/>
      <sheetName val="медвед 2021"/>
      <sheetName val=" кабарга 2021"/>
      <sheetName val="косуля 2021 "/>
      <sheetName val="лось 2021"/>
      <sheetName val=" изюбрь 2021"/>
      <sheetName val="ДСО 2021 "/>
      <sheetName val="рысь 2021"/>
      <sheetName val="барсук 2021"/>
      <sheetName val="численность 2019"/>
      <sheetName val="Приложение 2"/>
      <sheetName val="Приложение 1"/>
      <sheetName val="численность 2021"/>
      <sheetName val="Проект Лимит 2022-2023 (1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>
            <v>240</v>
          </cell>
          <cell r="D5">
            <v>0</v>
          </cell>
          <cell r="E5">
            <v>0</v>
          </cell>
          <cell r="F5">
            <v>549.8109130859375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L5">
            <v>20</v>
          </cell>
        </row>
        <row r="7">
          <cell r="C7">
            <v>67.029998779296875</v>
          </cell>
          <cell r="D7">
            <v>28.739187240600586</v>
          </cell>
          <cell r="E7">
            <v>0</v>
          </cell>
          <cell r="F7">
            <v>1082.8515625</v>
          </cell>
          <cell r="G7">
            <v>6.9567079544067383</v>
          </cell>
          <cell r="H7">
            <v>12.174240112304688</v>
          </cell>
          <cell r="I7">
            <v>0</v>
          </cell>
          <cell r="J7">
            <v>0.57022196054458618</v>
          </cell>
          <cell r="L7">
            <v>100</v>
          </cell>
          <cell r="P7">
            <v>14</v>
          </cell>
          <cell r="Q7">
            <v>4</v>
          </cell>
          <cell r="T7">
            <v>21</v>
          </cell>
          <cell r="U7">
            <v>2</v>
          </cell>
        </row>
        <row r="8">
          <cell r="C8">
            <v>12.795000076293945</v>
          </cell>
          <cell r="D8">
            <v>10.186683654785156</v>
          </cell>
          <cell r="E8">
            <v>4.3456439971923828</v>
          </cell>
          <cell r="F8">
            <v>54.492805480957031</v>
          </cell>
          <cell r="G8">
            <v>5.8219795227050781</v>
          </cell>
          <cell r="H8">
            <v>7.4444003105163574</v>
          </cell>
          <cell r="I8">
            <v>0</v>
          </cell>
          <cell r="J8">
            <v>1.0106148719787598</v>
          </cell>
          <cell r="L8">
            <v>4</v>
          </cell>
          <cell r="P8">
            <v>5</v>
          </cell>
          <cell r="Q8">
            <v>1</v>
          </cell>
          <cell r="R8">
            <v>3</v>
          </cell>
          <cell r="T8">
            <v>21</v>
          </cell>
          <cell r="U8">
            <v>2</v>
          </cell>
        </row>
        <row r="10">
          <cell r="C10">
            <v>397.60000610351563</v>
          </cell>
          <cell r="D10">
            <v>237.55979919433594</v>
          </cell>
          <cell r="E10">
            <v>647.69476318359375</v>
          </cell>
          <cell r="F10">
            <v>575.7197265625</v>
          </cell>
          <cell r="G10">
            <v>426.5963134765625</v>
          </cell>
          <cell r="H10">
            <v>597.23480224609375</v>
          </cell>
          <cell r="I10">
            <v>0</v>
          </cell>
          <cell r="J10">
            <v>12.910858154296875</v>
          </cell>
          <cell r="K10">
            <v>21</v>
          </cell>
          <cell r="L10">
            <v>28</v>
          </cell>
          <cell r="M10">
            <v>29</v>
          </cell>
          <cell r="O10">
            <v>32</v>
          </cell>
          <cell r="P10">
            <v>121</v>
          </cell>
          <cell r="Q10">
            <v>24</v>
          </cell>
          <cell r="R10">
            <v>82</v>
          </cell>
          <cell r="S10">
            <v>1</v>
          </cell>
        </row>
        <row r="11">
          <cell r="C11">
            <v>236.39999389648438</v>
          </cell>
          <cell r="D11">
            <v>126.55329895019531</v>
          </cell>
          <cell r="E11">
            <v>187.30805969238281</v>
          </cell>
          <cell r="F11">
            <v>402.46597290039063</v>
          </cell>
          <cell r="G11">
            <v>181.80574035644531</v>
          </cell>
          <cell r="H11">
            <v>237.74595642089844</v>
          </cell>
          <cell r="I11">
            <v>0</v>
          </cell>
          <cell r="J11">
            <v>2.2926321029663086</v>
          </cell>
          <cell r="K11">
            <v>5</v>
          </cell>
          <cell r="L11">
            <v>20</v>
          </cell>
          <cell r="M11">
            <v>11</v>
          </cell>
          <cell r="O11">
            <v>9</v>
          </cell>
          <cell r="P11">
            <v>50</v>
          </cell>
          <cell r="Q11">
            <v>7</v>
          </cell>
          <cell r="R11">
            <v>44</v>
          </cell>
        </row>
        <row r="13">
          <cell r="C13">
            <v>34</v>
          </cell>
          <cell r="D13">
            <v>58.35443115234375</v>
          </cell>
          <cell r="E13">
            <v>91.091415405273438</v>
          </cell>
          <cell r="F13">
            <v>254.47917175292969</v>
          </cell>
          <cell r="G13">
            <v>75.160575866699219</v>
          </cell>
          <cell r="H13">
            <v>88.491203308105469</v>
          </cell>
          <cell r="I13">
            <v>0</v>
          </cell>
          <cell r="J13">
            <v>4.6819639205932617</v>
          </cell>
          <cell r="K13">
            <v>5</v>
          </cell>
          <cell r="L13">
            <v>25</v>
          </cell>
          <cell r="M13">
            <v>6</v>
          </cell>
          <cell r="O13">
            <v>4</v>
          </cell>
          <cell r="P13">
            <v>14</v>
          </cell>
          <cell r="Q13">
            <v>1</v>
          </cell>
          <cell r="R13">
            <v>20</v>
          </cell>
        </row>
        <row r="14">
          <cell r="C14">
            <v>21.35999870300293</v>
          </cell>
          <cell r="D14">
            <v>7.6385788917541504</v>
          </cell>
          <cell r="E14">
            <v>0</v>
          </cell>
          <cell r="F14">
            <v>329.09542846679688</v>
          </cell>
          <cell r="G14">
            <v>40.123756408691406</v>
          </cell>
          <cell r="H14">
            <v>204.8253173828125</v>
          </cell>
          <cell r="I14">
            <v>0</v>
          </cell>
          <cell r="J14">
            <v>0</v>
          </cell>
          <cell r="K14">
            <v>2</v>
          </cell>
          <cell r="L14">
            <v>59</v>
          </cell>
          <cell r="M14">
            <v>24</v>
          </cell>
          <cell r="P14">
            <v>14</v>
          </cell>
          <cell r="Q14">
            <v>2</v>
          </cell>
        </row>
        <row r="15">
          <cell r="C15">
            <v>64.900001525878906</v>
          </cell>
          <cell r="D15">
            <v>52.651329040527344</v>
          </cell>
          <cell r="E15">
            <v>168.95574951171875</v>
          </cell>
          <cell r="F15">
            <v>507.85858154296875</v>
          </cell>
          <cell r="G15">
            <v>116.12777709960938</v>
          </cell>
          <cell r="H15">
            <v>466.54266357421875</v>
          </cell>
          <cell r="I15">
            <v>0</v>
          </cell>
          <cell r="J15">
            <v>10.150443077087402</v>
          </cell>
          <cell r="K15">
            <v>5</v>
          </cell>
          <cell r="L15">
            <v>50</v>
          </cell>
          <cell r="M15">
            <v>46</v>
          </cell>
          <cell r="O15">
            <v>8</v>
          </cell>
          <cell r="P15">
            <v>20</v>
          </cell>
          <cell r="Q15">
            <v>6</v>
          </cell>
          <cell r="R15">
            <v>18</v>
          </cell>
          <cell r="S15">
            <v>1</v>
          </cell>
          <cell r="T15">
            <v>30</v>
          </cell>
          <cell r="U15">
            <v>3</v>
          </cell>
        </row>
        <row r="16">
          <cell r="C16">
            <v>256.42001342773438</v>
          </cell>
          <cell r="D16">
            <v>16.724967956542969</v>
          </cell>
          <cell r="E16">
            <v>0</v>
          </cell>
          <cell r="F16">
            <v>1900.28271484375</v>
          </cell>
          <cell r="G16">
            <v>23.911478042602539</v>
          </cell>
          <cell r="H16">
            <v>228.48747253417969</v>
          </cell>
          <cell r="I16">
            <v>0</v>
          </cell>
          <cell r="J16">
            <v>1.7421842813491821</v>
          </cell>
          <cell r="L16">
            <v>150</v>
          </cell>
          <cell r="M16">
            <v>3</v>
          </cell>
          <cell r="P16">
            <v>41</v>
          </cell>
          <cell r="Q16">
            <v>6</v>
          </cell>
          <cell r="T16">
            <v>80</v>
          </cell>
          <cell r="U16">
            <v>7</v>
          </cell>
        </row>
        <row r="18">
          <cell r="C18">
            <v>8592.01953125</v>
          </cell>
          <cell r="D18">
            <v>24699.169921875</v>
          </cell>
          <cell r="E18">
            <v>14165.25</v>
          </cell>
          <cell r="F18">
            <v>0</v>
          </cell>
          <cell r="G18">
            <v>4634.28662109375</v>
          </cell>
          <cell r="H18">
            <v>5724.70703125</v>
          </cell>
          <cell r="I18">
            <v>10077.4501953125</v>
          </cell>
          <cell r="J18">
            <v>153.22067260742188</v>
          </cell>
          <cell r="K18">
            <v>35</v>
          </cell>
          <cell r="M18">
            <v>40</v>
          </cell>
          <cell r="N18">
            <v>170</v>
          </cell>
          <cell r="O18">
            <v>708</v>
          </cell>
          <cell r="P18">
            <v>2749</v>
          </cell>
          <cell r="Q18">
            <v>45</v>
          </cell>
          <cell r="R18">
            <v>8644</v>
          </cell>
        </row>
        <row r="20">
          <cell r="C20">
            <v>5.1500000953674316</v>
          </cell>
          <cell r="D20">
            <v>10.132118225097656</v>
          </cell>
          <cell r="E20">
            <v>4.5648846626281738</v>
          </cell>
          <cell r="F20">
            <v>44.51318359375</v>
          </cell>
          <cell r="G20">
            <v>3.5390820503234863</v>
          </cell>
          <cell r="H20">
            <v>14.156328201293945</v>
          </cell>
          <cell r="I20">
            <v>0</v>
          </cell>
          <cell r="J20">
            <v>7.40651935338974E-2</v>
          </cell>
          <cell r="L20">
            <v>4</v>
          </cell>
          <cell r="R20">
            <v>3</v>
          </cell>
          <cell r="T20">
            <v>10</v>
          </cell>
          <cell r="U20">
            <v>1</v>
          </cell>
        </row>
        <row r="21">
          <cell r="C21">
            <v>6.7999300956726074</v>
          </cell>
          <cell r="D21">
            <v>15.344278335571289</v>
          </cell>
          <cell r="E21">
            <v>7.4526052474975586</v>
          </cell>
          <cell r="F21">
            <v>59.043128967285156</v>
          </cell>
          <cell r="G21">
            <v>5.051210880279541</v>
          </cell>
          <cell r="H21">
            <v>18.207851409912109</v>
          </cell>
          <cell r="I21">
            <v>0</v>
          </cell>
          <cell r="J21">
            <v>0.11554428189992905</v>
          </cell>
          <cell r="L21">
            <v>7</v>
          </cell>
          <cell r="P21">
            <v>8</v>
          </cell>
          <cell r="Q21">
            <v>2</v>
          </cell>
          <cell r="R21">
            <v>5</v>
          </cell>
          <cell r="T21">
            <v>12</v>
          </cell>
          <cell r="U21">
            <v>1</v>
          </cell>
        </row>
        <row r="22">
          <cell r="C22">
            <v>9.0289993286132813</v>
          </cell>
          <cell r="D22">
            <v>1.7226593494415283</v>
          </cell>
          <cell r="E22">
            <v>0</v>
          </cell>
          <cell r="F22">
            <v>71.867202758789063</v>
          </cell>
          <cell r="G22">
            <v>0</v>
          </cell>
          <cell r="H22">
            <v>0.82095491886138916</v>
          </cell>
          <cell r="I22">
            <v>0</v>
          </cell>
          <cell r="J22">
            <v>0</v>
          </cell>
          <cell r="L22">
            <v>7</v>
          </cell>
        </row>
        <row r="23">
          <cell r="C23">
            <v>19.600000381469727</v>
          </cell>
          <cell r="D23">
            <v>37.754226684570313</v>
          </cell>
          <cell r="E23">
            <v>41.626461029052734</v>
          </cell>
          <cell r="F23">
            <v>102.20449829101563</v>
          </cell>
          <cell r="G23">
            <v>15.61457633972168</v>
          </cell>
          <cell r="H23">
            <v>51.953952789306641</v>
          </cell>
          <cell r="I23">
            <v>0</v>
          </cell>
          <cell r="J23">
            <v>0.55849450826644897</v>
          </cell>
          <cell r="L23">
            <v>8</v>
          </cell>
          <cell r="M23">
            <v>3</v>
          </cell>
          <cell r="O23">
            <v>2</v>
          </cell>
          <cell r="P23">
            <v>8</v>
          </cell>
          <cell r="Q23">
            <v>2</v>
          </cell>
          <cell r="R23">
            <v>12</v>
          </cell>
          <cell r="T23">
            <v>20</v>
          </cell>
          <cell r="U23">
            <v>2</v>
          </cell>
        </row>
        <row r="24">
          <cell r="C24">
            <v>307.60000610351563</v>
          </cell>
          <cell r="D24">
            <v>69.522834777832031</v>
          </cell>
          <cell r="E24">
            <v>0</v>
          </cell>
          <cell r="F24">
            <v>799.31671142578125</v>
          </cell>
          <cell r="G24">
            <v>2.760998010635376</v>
          </cell>
          <cell r="H24">
            <v>46.936965942382813</v>
          </cell>
          <cell r="I24">
            <v>0</v>
          </cell>
          <cell r="J24">
            <v>22.32691764831543</v>
          </cell>
        </row>
        <row r="25">
          <cell r="C25">
            <v>10.100000381469727</v>
          </cell>
          <cell r="D25">
            <v>12.808636665344238</v>
          </cell>
          <cell r="E25">
            <v>0</v>
          </cell>
          <cell r="F25">
            <v>92.105125427246094</v>
          </cell>
          <cell r="G25">
            <v>9.6265630722045898</v>
          </cell>
          <cell r="H25">
            <v>29.929859161376953</v>
          </cell>
          <cell r="I25">
            <v>0</v>
          </cell>
          <cell r="J25">
            <v>0.4017045795917511</v>
          </cell>
          <cell r="L25">
            <v>11</v>
          </cell>
          <cell r="M25">
            <v>2</v>
          </cell>
        </row>
        <row r="26">
          <cell r="C26">
            <v>9.7980003356933594</v>
          </cell>
          <cell r="D26">
            <v>0</v>
          </cell>
          <cell r="E26">
            <v>14.436914443969727</v>
          </cell>
          <cell r="F26">
            <v>125.82338714599609</v>
          </cell>
          <cell r="G26">
            <v>12.028097152709961</v>
          </cell>
          <cell r="H26">
            <v>65.666908264160156</v>
          </cell>
          <cell r="I26">
            <v>0</v>
          </cell>
          <cell r="J26">
            <v>0</v>
          </cell>
          <cell r="L26">
            <v>9</v>
          </cell>
          <cell r="M26">
            <v>6</v>
          </cell>
        </row>
        <row r="28">
          <cell r="C28">
            <v>164.08599853515625</v>
          </cell>
          <cell r="D28">
            <v>363.6429443359375</v>
          </cell>
          <cell r="E28">
            <v>0</v>
          </cell>
          <cell r="F28">
            <v>283.76763916015625</v>
          </cell>
          <cell r="G28">
            <v>403.36166381835938</v>
          </cell>
          <cell r="H28">
            <v>283.15457153320313</v>
          </cell>
          <cell r="I28">
            <v>0</v>
          </cell>
          <cell r="J28">
            <v>9.6340866088867188</v>
          </cell>
          <cell r="K28">
            <v>28</v>
          </cell>
          <cell r="L28">
            <v>14</v>
          </cell>
          <cell r="M28">
            <v>14</v>
          </cell>
          <cell r="P28">
            <v>57</v>
          </cell>
          <cell r="Q28">
            <v>6</v>
          </cell>
          <cell r="R28">
            <v>110</v>
          </cell>
        </row>
        <row r="29">
          <cell r="C29">
            <v>358.70001220703125</v>
          </cell>
          <cell r="D29">
            <v>787.685546875</v>
          </cell>
          <cell r="E29">
            <v>83.015884399414063</v>
          </cell>
          <cell r="F29">
            <v>360.08612060546875</v>
          </cell>
          <cell r="G29">
            <v>641.82861328125</v>
          </cell>
          <cell r="H29">
            <v>541.72686767578125</v>
          </cell>
          <cell r="I29">
            <v>16.892766952514648</v>
          </cell>
          <cell r="J29">
            <v>32.820232391357422</v>
          </cell>
          <cell r="K29">
            <v>32</v>
          </cell>
          <cell r="L29">
            <v>18</v>
          </cell>
          <cell r="M29">
            <v>27</v>
          </cell>
          <cell r="O29">
            <v>4</v>
          </cell>
          <cell r="P29">
            <v>174</v>
          </cell>
          <cell r="Q29">
            <v>26</v>
          </cell>
          <cell r="R29">
            <v>275</v>
          </cell>
          <cell r="S29">
            <v>3</v>
          </cell>
          <cell r="T29">
            <v>15</v>
          </cell>
          <cell r="U29">
            <v>1</v>
          </cell>
        </row>
        <row r="30">
          <cell r="C30">
            <v>59.464000701904297</v>
          </cell>
          <cell r="D30">
            <v>24.443698883056641</v>
          </cell>
          <cell r="E30">
            <v>0</v>
          </cell>
          <cell r="F30">
            <v>11.75178050994873</v>
          </cell>
          <cell r="G30">
            <v>21.505756378173828</v>
          </cell>
          <cell r="H30">
            <v>31.063871383666992</v>
          </cell>
          <cell r="I30">
            <v>0</v>
          </cell>
          <cell r="J30">
            <v>0</v>
          </cell>
        </row>
        <row r="31">
          <cell r="C31">
            <v>57.621997833251953</v>
          </cell>
          <cell r="D31">
            <v>162.73725891113281</v>
          </cell>
          <cell r="E31">
            <v>0</v>
          </cell>
          <cell r="F31">
            <v>157.48768615722656</v>
          </cell>
          <cell r="G31">
            <v>174.40823364257813</v>
          </cell>
          <cell r="H31">
            <v>102.92945098876953</v>
          </cell>
          <cell r="I31">
            <v>0</v>
          </cell>
          <cell r="J31">
            <v>6.2495112419128418</v>
          </cell>
          <cell r="K31">
            <v>12</v>
          </cell>
          <cell r="L31">
            <v>10</v>
          </cell>
          <cell r="M31">
            <v>5</v>
          </cell>
          <cell r="P31">
            <v>18</v>
          </cell>
          <cell r="Q31">
            <v>3</v>
          </cell>
          <cell r="R31">
            <v>30</v>
          </cell>
        </row>
        <row r="32">
          <cell r="C32">
            <v>385.70999145507813</v>
          </cell>
          <cell r="D32">
            <v>1012.5899658203125</v>
          </cell>
          <cell r="E32">
            <v>0</v>
          </cell>
          <cell r="F32">
            <v>878.57080078125</v>
          </cell>
          <cell r="G32">
            <v>893.213623046875</v>
          </cell>
          <cell r="H32">
            <v>706.49664306640625</v>
          </cell>
          <cell r="I32">
            <v>0</v>
          </cell>
          <cell r="J32">
            <v>16.545589447021484</v>
          </cell>
          <cell r="K32">
            <v>62</v>
          </cell>
          <cell r="L32">
            <v>61</v>
          </cell>
          <cell r="M32">
            <v>35</v>
          </cell>
          <cell r="P32">
            <v>93</v>
          </cell>
          <cell r="Q32">
            <v>18</v>
          </cell>
          <cell r="R32">
            <v>303</v>
          </cell>
          <cell r="S32">
            <v>1</v>
          </cell>
        </row>
        <row r="33">
          <cell r="C33">
            <v>371.93002319335938</v>
          </cell>
          <cell r="D33">
            <v>628.15789794921875</v>
          </cell>
          <cell r="E33">
            <v>0</v>
          </cell>
          <cell r="F33">
            <v>381.27490234375</v>
          </cell>
          <cell r="G33">
            <v>484.88360595703125</v>
          </cell>
          <cell r="H33">
            <v>437.57791137695313</v>
          </cell>
          <cell r="I33">
            <v>0</v>
          </cell>
          <cell r="J33">
            <v>42.652694702148438</v>
          </cell>
          <cell r="K33">
            <v>24</v>
          </cell>
          <cell r="L33">
            <v>19</v>
          </cell>
          <cell r="M33">
            <v>21</v>
          </cell>
          <cell r="P33">
            <v>100</v>
          </cell>
          <cell r="Q33">
            <v>30</v>
          </cell>
          <cell r="R33">
            <v>219</v>
          </cell>
          <cell r="S33">
            <v>4</v>
          </cell>
        </row>
        <row r="34">
          <cell r="C34">
            <v>291.02899169921875</v>
          </cell>
          <cell r="D34">
            <v>390.0452880859375</v>
          </cell>
          <cell r="E34">
            <v>0</v>
          </cell>
          <cell r="F34">
            <v>699.52984619140625</v>
          </cell>
          <cell r="G34">
            <v>334.920654296875</v>
          </cell>
          <cell r="H34">
            <v>384.57785034179688</v>
          </cell>
          <cell r="I34">
            <v>0</v>
          </cell>
          <cell r="J34">
            <v>32.210948944091797</v>
          </cell>
          <cell r="K34">
            <v>16</v>
          </cell>
          <cell r="L34">
            <v>48</v>
          </cell>
          <cell r="M34">
            <v>19</v>
          </cell>
          <cell r="P34">
            <v>78</v>
          </cell>
          <cell r="Q34">
            <v>23</v>
          </cell>
          <cell r="R34">
            <v>136</v>
          </cell>
          <cell r="S34">
            <v>3</v>
          </cell>
          <cell r="T34">
            <v>56</v>
          </cell>
          <cell r="U34">
            <v>5</v>
          </cell>
        </row>
        <row r="35">
          <cell r="C35">
            <v>170.64399719238281</v>
          </cell>
          <cell r="D35">
            <v>328.46258544921875</v>
          </cell>
          <cell r="E35">
            <v>0</v>
          </cell>
          <cell r="F35">
            <v>133.54029846191406</v>
          </cell>
          <cell r="G35">
            <v>285.90493774414063</v>
          </cell>
          <cell r="H35">
            <v>263.03256225585938</v>
          </cell>
          <cell r="I35">
            <v>0</v>
          </cell>
          <cell r="J35">
            <v>20.622652053833008</v>
          </cell>
          <cell r="K35">
            <v>14</v>
          </cell>
          <cell r="L35">
            <v>3</v>
          </cell>
          <cell r="M35">
            <v>13</v>
          </cell>
          <cell r="P35">
            <v>121</v>
          </cell>
          <cell r="Q35">
            <v>24</v>
          </cell>
          <cell r="R35">
            <v>114</v>
          </cell>
          <cell r="S35">
            <v>2</v>
          </cell>
        </row>
        <row r="36">
          <cell r="C36">
            <v>225.39999389648438</v>
          </cell>
          <cell r="D36">
            <v>439.15966796875</v>
          </cell>
          <cell r="E36">
            <v>43.113849639892578</v>
          </cell>
          <cell r="F36">
            <v>138.73422241210938</v>
          </cell>
          <cell r="G36">
            <v>401.37237548828125</v>
          </cell>
          <cell r="H36">
            <v>340.21090698242188</v>
          </cell>
          <cell r="I36">
            <v>6.5798749923706055</v>
          </cell>
          <cell r="J36">
            <v>32.586048126220703</v>
          </cell>
          <cell r="K36">
            <v>20</v>
          </cell>
          <cell r="L36">
            <v>4</v>
          </cell>
          <cell r="M36">
            <v>17</v>
          </cell>
          <cell r="O36">
            <v>2</v>
          </cell>
          <cell r="P36">
            <v>132</v>
          </cell>
          <cell r="Q36">
            <v>28</v>
          </cell>
          <cell r="R36">
            <v>153</v>
          </cell>
          <cell r="S36">
            <v>3</v>
          </cell>
          <cell r="T36">
            <v>15</v>
          </cell>
          <cell r="U36">
            <v>1</v>
          </cell>
        </row>
        <row r="37">
          <cell r="C37">
            <v>434.35501098632813</v>
          </cell>
          <cell r="D37">
            <v>764.51788330078125</v>
          </cell>
          <cell r="E37">
            <v>0</v>
          </cell>
          <cell r="F37">
            <v>723.37200927734375</v>
          </cell>
          <cell r="G37">
            <v>796.151611328125</v>
          </cell>
          <cell r="H37">
            <v>708.44000244140625</v>
          </cell>
          <cell r="I37">
            <v>0</v>
          </cell>
          <cell r="J37">
            <v>26.545761108398438</v>
          </cell>
          <cell r="K37">
            <v>30</v>
          </cell>
          <cell r="L37">
            <v>18</v>
          </cell>
          <cell r="M37">
            <v>22</v>
          </cell>
          <cell r="P37">
            <v>93</v>
          </cell>
          <cell r="Q37">
            <v>20</v>
          </cell>
          <cell r="R37">
            <v>220</v>
          </cell>
          <cell r="S37">
            <v>2</v>
          </cell>
        </row>
        <row r="39">
          <cell r="C39">
            <v>116.81000518798828</v>
          </cell>
          <cell r="D39">
            <v>282.65496826171875</v>
          </cell>
          <cell r="E39">
            <v>486.83807373046875</v>
          </cell>
          <cell r="F39">
            <v>625.467041015625</v>
          </cell>
          <cell r="G39">
            <v>73.429130554199219</v>
          </cell>
          <cell r="H39">
            <v>272.08560180664063</v>
          </cell>
          <cell r="I39">
            <v>0</v>
          </cell>
          <cell r="J39">
            <v>4.554753303527832</v>
          </cell>
          <cell r="K39">
            <v>2</v>
          </cell>
          <cell r="L39">
            <v>50</v>
          </cell>
          <cell r="M39">
            <v>18</v>
          </cell>
          <cell r="O39">
            <v>24</v>
          </cell>
          <cell r="P39">
            <v>52</v>
          </cell>
          <cell r="Q39">
            <v>8</v>
          </cell>
          <cell r="R39">
            <v>98</v>
          </cell>
        </row>
        <row r="40">
          <cell r="C40">
            <v>1576.0830078125</v>
          </cell>
          <cell r="D40">
            <v>5364.7255859375</v>
          </cell>
          <cell r="E40">
            <v>5336.7841796875</v>
          </cell>
          <cell r="F40">
            <v>1949.3916015625</v>
          </cell>
          <cell r="G40">
            <v>1704.41796875</v>
          </cell>
          <cell r="H40">
            <v>1843.1495361328125</v>
          </cell>
          <cell r="I40">
            <v>466.22946166992188</v>
          </cell>
          <cell r="J40">
            <v>116.96348571777344</v>
          </cell>
          <cell r="K40">
            <v>83</v>
          </cell>
          <cell r="L40">
            <v>97</v>
          </cell>
          <cell r="M40">
            <v>90</v>
          </cell>
          <cell r="N40">
            <v>23</v>
          </cell>
          <cell r="O40">
            <v>266</v>
          </cell>
          <cell r="P40">
            <v>583</v>
          </cell>
          <cell r="Q40">
            <v>40</v>
          </cell>
          <cell r="R40">
            <v>1555</v>
          </cell>
          <cell r="S40">
            <v>11</v>
          </cell>
        </row>
        <row r="41">
          <cell r="C41">
            <v>109.70999908447266</v>
          </cell>
          <cell r="D41">
            <v>192.26580810546875</v>
          </cell>
          <cell r="E41">
            <v>645.2864990234375</v>
          </cell>
          <cell r="F41">
            <v>350.34353637695313</v>
          </cell>
          <cell r="G41">
            <v>154.86196899414063</v>
          </cell>
          <cell r="H41">
            <v>375.110107421875</v>
          </cell>
          <cell r="I41">
            <v>24.682008743286133</v>
          </cell>
          <cell r="J41">
            <v>22.002248764038086</v>
          </cell>
          <cell r="K41">
            <v>7</v>
          </cell>
          <cell r="L41">
            <v>24</v>
          </cell>
          <cell r="M41">
            <v>26</v>
          </cell>
          <cell r="O41">
            <v>32</v>
          </cell>
          <cell r="P41">
            <v>55</v>
          </cell>
          <cell r="Q41">
            <v>16</v>
          </cell>
          <cell r="R41">
            <v>67</v>
          </cell>
          <cell r="S41">
            <v>2</v>
          </cell>
        </row>
        <row r="42">
          <cell r="C42">
            <v>446.9169921875</v>
          </cell>
          <cell r="D42">
            <v>799.83966064453125</v>
          </cell>
          <cell r="E42">
            <v>2178.519775390625</v>
          </cell>
          <cell r="F42">
            <v>419.10794067382813</v>
          </cell>
          <cell r="G42">
            <v>390.15753173828125</v>
          </cell>
          <cell r="H42">
            <v>528.76611328125</v>
          </cell>
          <cell r="I42">
            <v>126.65811157226563</v>
          </cell>
          <cell r="J42">
            <v>58.910755157470703</v>
          </cell>
          <cell r="K42">
            <v>11</v>
          </cell>
          <cell r="L42">
            <v>12</v>
          </cell>
          <cell r="M42">
            <v>26</v>
          </cell>
          <cell r="N42">
            <v>18</v>
          </cell>
          <cell r="O42">
            <v>108</v>
          </cell>
          <cell r="P42">
            <v>99</v>
          </cell>
          <cell r="Q42">
            <v>29</v>
          </cell>
          <cell r="R42">
            <v>279</v>
          </cell>
          <cell r="S42">
            <v>5</v>
          </cell>
        </row>
        <row r="44">
          <cell r="C44">
            <v>242.89999389648438</v>
          </cell>
          <cell r="D44">
            <v>120.01071166992188</v>
          </cell>
          <cell r="E44">
            <v>337.88726806640625</v>
          </cell>
          <cell r="F44">
            <v>3610.345947265625</v>
          </cell>
          <cell r="G44">
            <v>99.054397583007813</v>
          </cell>
          <cell r="H44">
            <v>62.639514923095703</v>
          </cell>
          <cell r="I44">
            <v>0</v>
          </cell>
          <cell r="J44">
            <v>2.6788103580474854</v>
          </cell>
          <cell r="K44">
            <v>2</v>
          </cell>
          <cell r="L44">
            <v>540</v>
          </cell>
          <cell r="M44">
            <v>1</v>
          </cell>
          <cell r="O44">
            <v>16</v>
          </cell>
          <cell r="P44">
            <v>50</v>
          </cell>
          <cell r="Q44">
            <v>5</v>
          </cell>
          <cell r="R44">
            <v>40</v>
          </cell>
          <cell r="T44">
            <v>500</v>
          </cell>
          <cell r="U44">
            <v>30</v>
          </cell>
        </row>
        <row r="45">
          <cell r="C45">
            <v>372.7080078125</v>
          </cell>
          <cell r="D45">
            <v>1424.660888671875</v>
          </cell>
          <cell r="E45">
            <v>3504.64697265625</v>
          </cell>
          <cell r="F45">
            <v>1470.7349853515625</v>
          </cell>
          <cell r="G45">
            <v>871.40673828125</v>
          </cell>
          <cell r="H45">
            <v>1758.250244140625</v>
          </cell>
          <cell r="I45">
            <v>5.4963765144348145</v>
          </cell>
          <cell r="J45">
            <v>20.415115356445313</v>
          </cell>
          <cell r="K45">
            <v>60</v>
          </cell>
          <cell r="L45">
            <v>102</v>
          </cell>
          <cell r="M45">
            <v>140</v>
          </cell>
          <cell r="O45">
            <v>175</v>
          </cell>
          <cell r="P45">
            <v>416</v>
          </cell>
          <cell r="Q45">
            <v>82</v>
          </cell>
          <cell r="R45">
            <v>498</v>
          </cell>
          <cell r="S45">
            <v>2</v>
          </cell>
        </row>
        <row r="46">
          <cell r="C46">
            <v>47.194999694824219</v>
          </cell>
          <cell r="D46">
            <v>117.00857543945313</v>
          </cell>
          <cell r="E46">
            <v>282.44964599609375</v>
          </cell>
          <cell r="F46">
            <v>367.21743774414063</v>
          </cell>
          <cell r="G46">
            <v>113.36305236816406</v>
          </cell>
          <cell r="H46">
            <v>234.17774963378906</v>
          </cell>
          <cell r="I46">
            <v>0</v>
          </cell>
          <cell r="J46">
            <v>1.751625657081604</v>
          </cell>
          <cell r="K46">
            <v>7</v>
          </cell>
          <cell r="L46">
            <v>36</v>
          </cell>
          <cell r="M46">
            <v>18</v>
          </cell>
          <cell r="O46">
            <v>14</v>
          </cell>
          <cell r="P46">
            <v>46</v>
          </cell>
          <cell r="Q46">
            <v>11</v>
          </cell>
          <cell r="R46">
            <v>40</v>
          </cell>
        </row>
        <row r="48">
          <cell r="C48">
            <v>399.58001708984375</v>
          </cell>
          <cell r="D48">
            <v>203.114013671875</v>
          </cell>
          <cell r="E48">
            <v>0</v>
          </cell>
          <cell r="F48">
            <v>1844.336669921875</v>
          </cell>
          <cell r="G48">
            <v>199.22151184082031</v>
          </cell>
          <cell r="H48">
            <v>154.87445068359375</v>
          </cell>
          <cell r="I48">
            <v>0</v>
          </cell>
          <cell r="J48">
            <v>35.968109130859375</v>
          </cell>
          <cell r="K48">
            <v>5</v>
          </cell>
          <cell r="L48">
            <v>147</v>
          </cell>
          <cell r="M48">
            <v>4</v>
          </cell>
          <cell r="P48">
            <v>27</v>
          </cell>
          <cell r="Q48">
            <v>5</v>
          </cell>
          <cell r="R48">
            <v>20</v>
          </cell>
          <cell r="S48">
            <v>2</v>
          </cell>
          <cell r="T48">
            <v>167</v>
          </cell>
          <cell r="U48">
            <v>10</v>
          </cell>
        </row>
        <row r="49">
          <cell r="C49">
            <v>162.82099914550781</v>
          </cell>
          <cell r="D49">
            <v>372.25003051757813</v>
          </cell>
          <cell r="E49">
            <v>617.92340087890625</v>
          </cell>
          <cell r="F49">
            <v>617.0882568359375</v>
          </cell>
          <cell r="G49">
            <v>232.32830810546875</v>
          </cell>
          <cell r="H49">
            <v>384.98837280273438</v>
          </cell>
          <cell r="I49">
            <v>0</v>
          </cell>
          <cell r="J49">
            <v>20.39030647277832</v>
          </cell>
          <cell r="K49">
            <v>8</v>
          </cell>
          <cell r="L49">
            <v>26</v>
          </cell>
          <cell r="M49">
            <v>16</v>
          </cell>
          <cell r="O49">
            <v>30</v>
          </cell>
          <cell r="P49">
            <v>65</v>
          </cell>
          <cell r="Q49">
            <v>5</v>
          </cell>
          <cell r="R49">
            <v>130</v>
          </cell>
          <cell r="S49">
            <v>1</v>
          </cell>
        </row>
        <row r="51">
          <cell r="C51">
            <v>54.5</v>
          </cell>
          <cell r="D51">
            <v>41.969974517822266</v>
          </cell>
          <cell r="E51">
            <v>0</v>
          </cell>
          <cell r="F51">
            <v>418.4708251953125</v>
          </cell>
          <cell r="G51">
            <v>145.14094543457031</v>
          </cell>
          <cell r="H51">
            <v>133.96455383300781</v>
          </cell>
          <cell r="I51">
            <v>0</v>
          </cell>
          <cell r="J51">
            <v>19.160953521728516</v>
          </cell>
          <cell r="K51">
            <v>10</v>
          </cell>
          <cell r="L51">
            <v>41</v>
          </cell>
          <cell r="M51">
            <v>9</v>
          </cell>
          <cell r="P51">
            <v>41</v>
          </cell>
          <cell r="Q51">
            <v>8</v>
          </cell>
          <cell r="R51">
            <v>14</v>
          </cell>
          <cell r="S51">
            <v>1</v>
          </cell>
        </row>
        <row r="52">
          <cell r="C52">
            <v>120.51499938964844</v>
          </cell>
          <cell r="D52">
            <v>184.91880798339844</v>
          </cell>
          <cell r="E52">
            <v>75.873176574707031</v>
          </cell>
          <cell r="F52">
            <v>555.815185546875</v>
          </cell>
          <cell r="G52">
            <v>143.51205444335938</v>
          </cell>
          <cell r="H52">
            <v>188.35955810546875</v>
          </cell>
          <cell r="I52">
            <v>0</v>
          </cell>
          <cell r="J52">
            <v>0</v>
          </cell>
          <cell r="K52">
            <v>7</v>
          </cell>
          <cell r="L52">
            <v>44</v>
          </cell>
          <cell r="M52">
            <v>9</v>
          </cell>
          <cell r="O52">
            <v>3</v>
          </cell>
          <cell r="P52">
            <v>50</v>
          </cell>
          <cell r="Q52">
            <v>15</v>
          </cell>
          <cell r="R52">
            <v>55</v>
          </cell>
        </row>
        <row r="53">
          <cell r="C53">
            <v>210.5</v>
          </cell>
          <cell r="D53">
            <v>165.92434692382813</v>
          </cell>
          <cell r="E53">
            <v>19.93901252746582</v>
          </cell>
          <cell r="F53">
            <v>3209.874755859375</v>
          </cell>
          <cell r="G53">
            <v>159.94815063476563</v>
          </cell>
          <cell r="H53">
            <v>327.97711181640625</v>
          </cell>
          <cell r="I53">
            <v>0</v>
          </cell>
          <cell r="J53">
            <v>11.128750801086426</v>
          </cell>
          <cell r="K53">
            <v>3</v>
          </cell>
          <cell r="L53">
            <v>180</v>
          </cell>
          <cell r="M53">
            <v>14</v>
          </cell>
          <cell r="P53">
            <v>11</v>
          </cell>
          <cell r="Q53">
            <v>2</v>
          </cell>
          <cell r="R53">
            <v>3</v>
          </cell>
          <cell r="S53">
            <v>1</v>
          </cell>
          <cell r="T53">
            <v>150</v>
          </cell>
          <cell r="U53">
            <v>8</v>
          </cell>
        </row>
        <row r="54">
          <cell r="C54">
            <v>9.9799995422363281</v>
          </cell>
          <cell r="D54">
            <v>8.341832160949707</v>
          </cell>
          <cell r="E54">
            <v>2.4501283168792725</v>
          </cell>
          <cell r="F54">
            <v>45.640766143798828</v>
          </cell>
          <cell r="G54">
            <v>42.404315948486328</v>
          </cell>
          <cell r="H54">
            <v>72.991035461425781</v>
          </cell>
          <cell r="I54">
            <v>0</v>
          </cell>
          <cell r="J54">
            <v>0.45583784580230713</v>
          </cell>
          <cell r="K54">
            <v>3</v>
          </cell>
          <cell r="L54">
            <v>3</v>
          </cell>
          <cell r="M54">
            <v>7</v>
          </cell>
          <cell r="P54">
            <v>12</v>
          </cell>
          <cell r="Q54">
            <v>3</v>
          </cell>
          <cell r="R54">
            <v>2</v>
          </cell>
        </row>
        <row r="55">
          <cell r="C55">
            <v>16.030000686645508</v>
          </cell>
          <cell r="D55">
            <v>49.668251037597656</v>
          </cell>
          <cell r="E55">
            <v>70.449592590332031</v>
          </cell>
          <cell r="F55">
            <v>127.49553680419922</v>
          </cell>
          <cell r="G55">
            <v>69.958084106445313</v>
          </cell>
          <cell r="H55">
            <v>109.85063171386719</v>
          </cell>
          <cell r="I55">
            <v>0</v>
          </cell>
          <cell r="J55">
            <v>0</v>
          </cell>
          <cell r="K55">
            <v>5</v>
          </cell>
          <cell r="L55">
            <v>12</v>
          </cell>
          <cell r="M55">
            <v>10</v>
          </cell>
          <cell r="O55">
            <v>3</v>
          </cell>
          <cell r="P55">
            <v>16</v>
          </cell>
          <cell r="Q55">
            <v>2</v>
          </cell>
          <cell r="R55">
            <v>17</v>
          </cell>
        </row>
        <row r="56">
          <cell r="C56">
            <v>11.595999717712402</v>
          </cell>
          <cell r="D56">
            <v>9.8287200927734375</v>
          </cell>
          <cell r="E56">
            <v>0</v>
          </cell>
          <cell r="F56">
            <v>95.452003479003906</v>
          </cell>
          <cell r="G56">
            <v>49.001838684082031</v>
          </cell>
          <cell r="H56">
            <v>84.360038757324219</v>
          </cell>
          <cell r="I56">
            <v>0</v>
          </cell>
          <cell r="J56">
            <v>0.63004618883132935</v>
          </cell>
          <cell r="K56">
            <v>3</v>
          </cell>
          <cell r="L56">
            <v>11</v>
          </cell>
          <cell r="M56">
            <v>8</v>
          </cell>
          <cell r="P56">
            <v>17</v>
          </cell>
          <cell r="Q56">
            <v>4</v>
          </cell>
        </row>
        <row r="57">
          <cell r="C57">
            <v>7.1820001602172852</v>
          </cell>
          <cell r="D57">
            <v>6.7316436767578125</v>
          </cell>
          <cell r="E57">
            <v>9.1730499267578125</v>
          </cell>
          <cell r="F57">
            <v>54.990894317626953</v>
          </cell>
          <cell r="G57">
            <v>5.4220547676086426</v>
          </cell>
          <cell r="H57">
            <v>47.834568023681641</v>
          </cell>
          <cell r="I57">
            <v>0</v>
          </cell>
          <cell r="J57">
            <v>0.43455448746681213</v>
          </cell>
          <cell r="L57">
            <v>5</v>
          </cell>
          <cell r="M57">
            <v>4</v>
          </cell>
          <cell r="P57">
            <v>11</v>
          </cell>
          <cell r="Q57">
            <v>3</v>
          </cell>
        </row>
        <row r="58">
          <cell r="C58">
            <v>76.400001525878906</v>
          </cell>
          <cell r="D58">
            <v>67.923713684082031</v>
          </cell>
          <cell r="E58">
            <v>0</v>
          </cell>
          <cell r="F58">
            <v>572.32354736328125</v>
          </cell>
          <cell r="G58">
            <v>155.77236938476563</v>
          </cell>
          <cell r="H58">
            <v>245.06866455078125</v>
          </cell>
          <cell r="I58">
            <v>0</v>
          </cell>
          <cell r="J58">
            <v>3.5783567428588867</v>
          </cell>
          <cell r="P58">
            <v>15</v>
          </cell>
        </row>
        <row r="59">
          <cell r="C59">
            <v>120</v>
          </cell>
          <cell r="D59">
            <v>160.58827209472656</v>
          </cell>
          <cell r="E59">
            <v>509.82080078125</v>
          </cell>
          <cell r="F59">
            <v>681.44366455078125</v>
          </cell>
          <cell r="G59">
            <v>275.68826293945313</v>
          </cell>
          <cell r="H59">
            <v>499.46124267578125</v>
          </cell>
          <cell r="I59">
            <v>0</v>
          </cell>
          <cell r="J59">
            <v>29.347270965576172</v>
          </cell>
          <cell r="K59">
            <v>19</v>
          </cell>
          <cell r="L59">
            <v>54</v>
          </cell>
          <cell r="M59">
            <v>39</v>
          </cell>
          <cell r="O59">
            <v>25</v>
          </cell>
          <cell r="P59">
            <v>98</v>
          </cell>
          <cell r="Q59">
            <v>14</v>
          </cell>
          <cell r="R59">
            <v>56</v>
          </cell>
          <cell r="S59">
            <v>2</v>
          </cell>
          <cell r="T59">
            <v>25</v>
          </cell>
          <cell r="U59">
            <v>2</v>
          </cell>
        </row>
        <row r="60">
          <cell r="C60">
            <v>10.984999656677246</v>
          </cell>
          <cell r="D60">
            <v>13.081361770629883</v>
          </cell>
          <cell r="E60">
            <v>18.694149017333984</v>
          </cell>
          <cell r="F60">
            <v>53.337696075439453</v>
          </cell>
          <cell r="G60">
            <v>28.102869033813477</v>
          </cell>
          <cell r="H60">
            <v>44.727092742919922</v>
          </cell>
          <cell r="I60">
            <v>0</v>
          </cell>
          <cell r="J60">
            <v>0.51910167932510376</v>
          </cell>
          <cell r="K60">
            <v>1</v>
          </cell>
          <cell r="L60">
            <v>2</v>
          </cell>
          <cell r="M60">
            <v>3</v>
          </cell>
          <cell r="P60">
            <v>8</v>
          </cell>
          <cell r="Q60">
            <v>2</v>
          </cell>
          <cell r="R60">
            <v>2</v>
          </cell>
        </row>
        <row r="62">
          <cell r="C62">
            <v>588.53997802734375</v>
          </cell>
          <cell r="D62">
            <v>2299.578857421875</v>
          </cell>
          <cell r="E62">
            <v>2319.92138671875</v>
          </cell>
          <cell r="F62">
            <v>557.2056884765625</v>
          </cell>
          <cell r="G62">
            <v>683.38763427734375</v>
          </cell>
          <cell r="H62">
            <v>962.137939453125</v>
          </cell>
          <cell r="I62">
            <v>82.548980712890625</v>
          </cell>
          <cell r="J62">
            <v>35.378139495849609</v>
          </cell>
          <cell r="K62">
            <v>34</v>
          </cell>
          <cell r="L62">
            <v>16</v>
          </cell>
          <cell r="M62">
            <v>48</v>
          </cell>
          <cell r="N62">
            <v>12</v>
          </cell>
          <cell r="O62">
            <v>114</v>
          </cell>
          <cell r="P62">
            <v>223</v>
          </cell>
          <cell r="Q62">
            <v>66</v>
          </cell>
          <cell r="R62">
            <v>804</v>
          </cell>
          <cell r="S62">
            <v>3</v>
          </cell>
        </row>
        <row r="63">
          <cell r="C63">
            <v>299.06698608398438</v>
          </cell>
          <cell r="D63">
            <v>740.40655517578125</v>
          </cell>
          <cell r="E63">
            <v>637.2698974609375</v>
          </cell>
          <cell r="F63">
            <v>140.64096069335938</v>
          </cell>
          <cell r="G63">
            <v>166.04707336425781</v>
          </cell>
          <cell r="H63">
            <v>212.1712646484375</v>
          </cell>
          <cell r="I63">
            <v>222.312744140625</v>
          </cell>
          <cell r="J63">
            <v>22.684024810791016</v>
          </cell>
          <cell r="K63">
            <v>4</v>
          </cell>
          <cell r="L63">
            <v>4</v>
          </cell>
          <cell r="M63">
            <v>6</v>
          </cell>
          <cell r="N63">
            <v>33</v>
          </cell>
          <cell r="O63">
            <v>31</v>
          </cell>
          <cell r="P63">
            <v>164</v>
          </cell>
          <cell r="Q63">
            <v>9</v>
          </cell>
          <cell r="R63">
            <v>259</v>
          </cell>
          <cell r="S63">
            <v>2</v>
          </cell>
        </row>
        <row r="64">
          <cell r="C64">
            <v>398.97000122070313</v>
          </cell>
          <cell r="D64">
            <v>1197.87890625</v>
          </cell>
          <cell r="E64">
            <v>1322.3360595703125</v>
          </cell>
          <cell r="F64">
            <v>227.01739501953125</v>
          </cell>
          <cell r="G64">
            <v>324.10354614257813</v>
          </cell>
          <cell r="H64">
            <v>279.90762329101563</v>
          </cell>
          <cell r="I64">
            <v>222.58973693847656</v>
          </cell>
          <cell r="J64">
            <v>19.320627212524414</v>
          </cell>
          <cell r="K64">
            <v>9</v>
          </cell>
          <cell r="L64">
            <v>6</v>
          </cell>
          <cell r="M64">
            <v>8</v>
          </cell>
          <cell r="N64">
            <v>33</v>
          </cell>
          <cell r="O64">
            <v>66</v>
          </cell>
          <cell r="P64">
            <v>243</v>
          </cell>
          <cell r="Q64">
            <v>10</v>
          </cell>
          <cell r="R64">
            <v>418</v>
          </cell>
        </row>
        <row r="65">
          <cell r="C65">
            <v>1576.969970703125</v>
          </cell>
          <cell r="D65">
            <v>5107.3583984375</v>
          </cell>
          <cell r="E65">
            <v>5077.29248046875</v>
          </cell>
          <cell r="F65">
            <v>342.25091552734375</v>
          </cell>
          <cell r="G65">
            <v>853.10919189453125</v>
          </cell>
          <cell r="H65">
            <v>974.27435302734375</v>
          </cell>
          <cell r="I65">
            <v>199.6463623046875</v>
          </cell>
          <cell r="J65">
            <v>5.7041821479797363</v>
          </cell>
          <cell r="K65">
            <v>25</v>
          </cell>
          <cell r="L65">
            <v>10</v>
          </cell>
          <cell r="M65">
            <v>29</v>
          </cell>
          <cell r="N65">
            <v>20</v>
          </cell>
          <cell r="O65">
            <v>253</v>
          </cell>
          <cell r="P65">
            <v>215</v>
          </cell>
          <cell r="Q65">
            <v>64</v>
          </cell>
          <cell r="R65">
            <v>1787</v>
          </cell>
        </row>
        <row r="67">
          <cell r="C67">
            <v>644</v>
          </cell>
          <cell r="D67">
            <v>3464</v>
          </cell>
          <cell r="E67">
            <v>0</v>
          </cell>
          <cell r="F67">
            <v>0</v>
          </cell>
          <cell r="G67">
            <v>528.66668701171875</v>
          </cell>
          <cell r="H67">
            <v>0</v>
          </cell>
          <cell r="I67">
            <v>530.8333740234375</v>
          </cell>
          <cell r="J67">
            <v>0</v>
          </cell>
          <cell r="K67">
            <v>11</v>
          </cell>
          <cell r="N67">
            <v>27</v>
          </cell>
          <cell r="R67">
            <v>1100</v>
          </cell>
        </row>
        <row r="68">
          <cell r="C68">
            <v>1406</v>
          </cell>
          <cell r="D68">
            <v>3678.387939453125</v>
          </cell>
          <cell r="E68">
            <v>0</v>
          </cell>
          <cell r="F68">
            <v>0</v>
          </cell>
          <cell r="G68">
            <v>378.02694702148438</v>
          </cell>
          <cell r="H68">
            <v>0</v>
          </cell>
          <cell r="I68">
            <v>201.63995361328125</v>
          </cell>
          <cell r="J68">
            <v>0</v>
          </cell>
          <cell r="K68">
            <v>11</v>
          </cell>
          <cell r="N68">
            <v>20</v>
          </cell>
          <cell r="R68">
            <v>1287</v>
          </cell>
        </row>
        <row r="69">
          <cell r="C69">
            <v>1480.4000244140625</v>
          </cell>
          <cell r="D69">
            <v>7011.38037109375</v>
          </cell>
          <cell r="E69">
            <v>0</v>
          </cell>
          <cell r="F69">
            <v>0</v>
          </cell>
          <cell r="G69">
            <v>1995.0096435546875</v>
          </cell>
          <cell r="H69">
            <v>0</v>
          </cell>
          <cell r="I69">
            <v>765.261962890625</v>
          </cell>
          <cell r="J69">
            <v>0</v>
          </cell>
          <cell r="K69">
            <v>50</v>
          </cell>
          <cell r="N69">
            <v>50</v>
          </cell>
          <cell r="R69">
            <v>2400</v>
          </cell>
        </row>
        <row r="70">
          <cell r="C70">
            <v>8086.900390625</v>
          </cell>
          <cell r="D70">
            <v>43648.2578125</v>
          </cell>
          <cell r="E70">
            <v>0</v>
          </cell>
          <cell r="F70">
            <v>0</v>
          </cell>
          <cell r="G70">
            <v>9613.638671875</v>
          </cell>
          <cell r="H70">
            <v>76.388877868652344</v>
          </cell>
          <cell r="I70">
            <v>6683.130859375</v>
          </cell>
          <cell r="J70">
            <v>0</v>
          </cell>
          <cell r="K70">
            <v>170</v>
          </cell>
          <cell r="N70">
            <v>250</v>
          </cell>
          <cell r="P70">
            <v>870</v>
          </cell>
          <cell r="Q70">
            <v>150</v>
          </cell>
          <cell r="R70">
            <v>12000</v>
          </cell>
        </row>
        <row r="72">
          <cell r="C72">
            <v>559.5</v>
          </cell>
          <cell r="D72">
            <v>420.2633056640625</v>
          </cell>
          <cell r="E72">
            <v>531.785400390625</v>
          </cell>
          <cell r="F72">
            <v>8701.3359375</v>
          </cell>
          <cell r="G72">
            <v>362.3052978515625</v>
          </cell>
          <cell r="H72">
            <v>691.527099609375</v>
          </cell>
          <cell r="I72">
            <v>0</v>
          </cell>
          <cell r="J72">
            <v>41.223674774169922</v>
          </cell>
          <cell r="K72">
            <v>10</v>
          </cell>
          <cell r="L72">
            <v>650</v>
          </cell>
          <cell r="M72">
            <v>34</v>
          </cell>
          <cell r="O72">
            <v>26</v>
          </cell>
          <cell r="P72">
            <v>200</v>
          </cell>
          <cell r="Q72">
            <v>35</v>
          </cell>
          <cell r="R72">
            <v>100</v>
          </cell>
          <cell r="S72">
            <v>4</v>
          </cell>
          <cell r="T72">
            <v>65</v>
          </cell>
          <cell r="U72">
            <v>6</v>
          </cell>
        </row>
        <row r="73">
          <cell r="C73">
            <v>83.980003356933594</v>
          </cell>
          <cell r="D73">
            <v>78.915908813476563</v>
          </cell>
          <cell r="E73">
            <v>98.141998291015625</v>
          </cell>
          <cell r="F73">
            <v>590.7088623046875</v>
          </cell>
          <cell r="G73">
            <v>168.72146606445313</v>
          </cell>
          <cell r="H73">
            <v>228.89482116699219</v>
          </cell>
          <cell r="I73">
            <v>0</v>
          </cell>
          <cell r="J73">
            <v>5.8026409149169922</v>
          </cell>
          <cell r="K73">
            <v>8</v>
          </cell>
          <cell r="L73">
            <v>59</v>
          </cell>
          <cell r="M73">
            <v>15</v>
          </cell>
          <cell r="O73">
            <v>3</v>
          </cell>
          <cell r="P73">
            <v>26</v>
          </cell>
          <cell r="Q73">
            <v>6</v>
          </cell>
          <cell r="R73">
            <v>23</v>
          </cell>
        </row>
        <row r="74">
          <cell r="C74">
            <v>118.67499542236328</v>
          </cell>
          <cell r="D74">
            <v>239.68695068359375</v>
          </cell>
          <cell r="E74">
            <v>560.70257568359375</v>
          </cell>
          <cell r="F74">
            <v>650.233642578125</v>
          </cell>
          <cell r="G74">
            <v>236.32302856445313</v>
          </cell>
          <cell r="H74">
            <v>502.16558837890625</v>
          </cell>
          <cell r="I74">
            <v>38.424991607666016</v>
          </cell>
          <cell r="J74">
            <v>14.874191284179688</v>
          </cell>
          <cell r="K74">
            <v>11</v>
          </cell>
          <cell r="L74">
            <v>52</v>
          </cell>
          <cell r="M74">
            <v>40</v>
          </cell>
          <cell r="O74">
            <v>28</v>
          </cell>
          <cell r="P74">
            <v>80</v>
          </cell>
          <cell r="Q74">
            <v>16</v>
          </cell>
          <cell r="R74">
            <v>83</v>
          </cell>
          <cell r="S74">
            <v>1</v>
          </cell>
        </row>
        <row r="75">
          <cell r="C75">
            <v>84.19000244140625</v>
          </cell>
          <cell r="D75">
            <v>167.43836975097656</v>
          </cell>
          <cell r="E75">
            <v>348.21810913085938</v>
          </cell>
          <cell r="F75">
            <v>334.15960693359375</v>
          </cell>
          <cell r="G75">
            <v>150.78762817382813</v>
          </cell>
          <cell r="H75">
            <v>343.89523315429688</v>
          </cell>
          <cell r="I75">
            <v>8.8940095901489258</v>
          </cell>
          <cell r="J75">
            <v>11.550662040710449</v>
          </cell>
          <cell r="K75">
            <v>7</v>
          </cell>
          <cell r="L75">
            <v>23</v>
          </cell>
          <cell r="M75">
            <v>27</v>
          </cell>
          <cell r="O75">
            <v>17</v>
          </cell>
          <cell r="P75">
            <v>55</v>
          </cell>
          <cell r="Q75">
            <v>16</v>
          </cell>
          <cell r="R75">
            <v>58</v>
          </cell>
          <cell r="S75">
            <v>1</v>
          </cell>
        </row>
        <row r="76">
          <cell r="C76">
            <v>184.92999267578125</v>
          </cell>
          <cell r="D76">
            <v>403.72665405273438</v>
          </cell>
          <cell r="E76">
            <v>725.04791259765625</v>
          </cell>
          <cell r="F76">
            <v>696.408203125</v>
          </cell>
          <cell r="G76">
            <v>534.4014892578125</v>
          </cell>
          <cell r="H76">
            <v>708.51519775390625</v>
          </cell>
          <cell r="I76">
            <v>440.0579833984375</v>
          </cell>
          <cell r="J76">
            <v>19.493154525756836</v>
          </cell>
          <cell r="K76">
            <v>37</v>
          </cell>
          <cell r="L76">
            <v>48</v>
          </cell>
          <cell r="M76">
            <v>49</v>
          </cell>
          <cell r="N76">
            <v>66</v>
          </cell>
          <cell r="O76">
            <v>36</v>
          </cell>
          <cell r="P76">
            <v>100</v>
          </cell>
          <cell r="Q76">
            <v>20</v>
          </cell>
          <cell r="R76">
            <v>141</v>
          </cell>
          <cell r="S76">
            <v>1</v>
          </cell>
        </row>
        <row r="77">
          <cell r="C77">
            <v>37.736000061035156</v>
          </cell>
          <cell r="D77">
            <v>44.753227233886719</v>
          </cell>
          <cell r="E77">
            <v>67.522415161132813</v>
          </cell>
          <cell r="F77">
            <v>158.01029968261719</v>
          </cell>
          <cell r="G77">
            <v>27.439159393310547</v>
          </cell>
          <cell r="H77">
            <v>67.849563598632813</v>
          </cell>
          <cell r="I77">
            <v>0</v>
          </cell>
          <cell r="J77">
            <v>1.6357173919677734</v>
          </cell>
          <cell r="L77">
            <v>12</v>
          </cell>
          <cell r="M77">
            <v>3</v>
          </cell>
          <cell r="O77">
            <v>3</v>
          </cell>
          <cell r="P77">
            <v>15</v>
          </cell>
          <cell r="Q77">
            <v>4</v>
          </cell>
          <cell r="R77">
            <v>15</v>
          </cell>
        </row>
        <row r="78">
          <cell r="C78">
            <v>40.046001434326172</v>
          </cell>
          <cell r="D78">
            <v>28.819526672363281</v>
          </cell>
          <cell r="E78">
            <v>120.80638122558594</v>
          </cell>
          <cell r="F78">
            <v>226.342041015625</v>
          </cell>
          <cell r="G78">
            <v>49.754467010498047</v>
          </cell>
          <cell r="H78">
            <v>116.09375762939453</v>
          </cell>
          <cell r="I78">
            <v>0</v>
          </cell>
          <cell r="J78">
            <v>0</v>
          </cell>
          <cell r="K78">
            <v>2</v>
          </cell>
          <cell r="L78">
            <v>21</v>
          </cell>
          <cell r="M78">
            <v>8</v>
          </cell>
        </row>
        <row r="79">
          <cell r="C79">
            <v>41.890598297119141</v>
          </cell>
          <cell r="D79">
            <v>36.910083770751953</v>
          </cell>
          <cell r="E79">
            <v>145.09243774414063</v>
          </cell>
          <cell r="F79">
            <v>179.73007202148438</v>
          </cell>
          <cell r="G79">
            <v>96.613525390625</v>
          </cell>
          <cell r="H79">
            <v>140.71969604492188</v>
          </cell>
          <cell r="I79">
            <v>0</v>
          </cell>
          <cell r="J79">
            <v>3.9021856784820557</v>
          </cell>
          <cell r="K79">
            <v>6</v>
          </cell>
          <cell r="L79">
            <v>14</v>
          </cell>
          <cell r="M79">
            <v>9</v>
          </cell>
          <cell r="O79">
            <v>7</v>
          </cell>
          <cell r="P79">
            <v>25</v>
          </cell>
          <cell r="Q79">
            <v>7</v>
          </cell>
          <cell r="R79">
            <v>12</v>
          </cell>
        </row>
        <row r="80">
          <cell r="C80">
            <v>26.700000762939453</v>
          </cell>
          <cell r="D80">
            <v>153.82015991210938</v>
          </cell>
          <cell r="E80">
            <v>187.30332946777344</v>
          </cell>
          <cell r="F80">
            <v>0</v>
          </cell>
          <cell r="G80">
            <v>36.680419921875</v>
          </cell>
          <cell r="H80">
            <v>47.863475799560547</v>
          </cell>
          <cell r="I80">
            <v>48.252132415771484</v>
          </cell>
          <cell r="J80">
            <v>0</v>
          </cell>
          <cell r="K80">
            <v>1</v>
          </cell>
          <cell r="M80">
            <v>2</v>
          </cell>
          <cell r="N80">
            <v>7</v>
          </cell>
          <cell r="O80">
            <v>9</v>
          </cell>
          <cell r="P80">
            <v>25</v>
          </cell>
          <cell r="Q80">
            <v>2</v>
          </cell>
          <cell r="R80">
            <v>53</v>
          </cell>
        </row>
        <row r="81">
          <cell r="C81">
            <v>1075.9940185546875</v>
          </cell>
          <cell r="D81">
            <v>2152.562744140625</v>
          </cell>
          <cell r="E81">
            <v>4493.86474609375</v>
          </cell>
          <cell r="F81">
            <v>4387.0166015625</v>
          </cell>
          <cell r="G81">
            <v>1367.7742919921875</v>
          </cell>
          <cell r="H81">
            <v>2664.1865234375</v>
          </cell>
          <cell r="I81">
            <v>1242.0130615234375</v>
          </cell>
          <cell r="J81">
            <v>226.17509460449219</v>
          </cell>
          <cell r="P81">
            <v>300</v>
          </cell>
        </row>
        <row r="83">
          <cell r="C83">
            <v>2775.7138671875</v>
          </cell>
          <cell r="D83">
            <v>6967.015625</v>
          </cell>
          <cell r="E83">
            <v>335.35263061523438</v>
          </cell>
          <cell r="F83">
            <v>0</v>
          </cell>
          <cell r="G83">
            <v>2352.234375</v>
          </cell>
          <cell r="H83">
            <v>1770.783447265625</v>
          </cell>
          <cell r="I83">
            <v>1031.1876220703125</v>
          </cell>
          <cell r="J83">
            <v>0</v>
          </cell>
          <cell r="K83">
            <v>70</v>
          </cell>
          <cell r="M83">
            <v>53</v>
          </cell>
          <cell r="N83">
            <v>154</v>
          </cell>
          <cell r="P83">
            <v>469</v>
          </cell>
          <cell r="Q83">
            <v>65</v>
          </cell>
          <cell r="R83">
            <v>2229</v>
          </cell>
        </row>
        <row r="84">
          <cell r="C84">
            <v>1493.5980224609375</v>
          </cell>
          <cell r="D84">
            <v>9552.39453125</v>
          </cell>
          <cell r="E84">
            <v>850.1173095703125</v>
          </cell>
          <cell r="F84">
            <v>69.777076721191406</v>
          </cell>
          <cell r="G84">
            <v>1728.3817138671875</v>
          </cell>
          <cell r="H84">
            <v>567.52020263671875</v>
          </cell>
          <cell r="I84">
            <v>871.90423583984375</v>
          </cell>
          <cell r="J84">
            <v>0</v>
          </cell>
          <cell r="K84">
            <v>40</v>
          </cell>
          <cell r="M84">
            <v>10</v>
          </cell>
          <cell r="N84">
            <v>100</v>
          </cell>
          <cell r="O84">
            <v>23</v>
          </cell>
          <cell r="P84">
            <v>285</v>
          </cell>
          <cell r="Q84">
            <v>65</v>
          </cell>
          <cell r="R84">
            <v>3250</v>
          </cell>
        </row>
        <row r="86">
          <cell r="C86">
            <v>398.9000244140625</v>
          </cell>
          <cell r="D86">
            <v>209.22412109375</v>
          </cell>
          <cell r="E86">
            <v>164.00120544433594</v>
          </cell>
          <cell r="F86">
            <v>1242.2681884765625</v>
          </cell>
          <cell r="G86">
            <v>559.4747314453125</v>
          </cell>
          <cell r="H86">
            <v>404.372802734375</v>
          </cell>
          <cell r="I86">
            <v>0</v>
          </cell>
          <cell r="J86">
            <v>38.139816284179688</v>
          </cell>
          <cell r="K86">
            <v>27</v>
          </cell>
          <cell r="L86">
            <v>86</v>
          </cell>
          <cell r="M86">
            <v>20</v>
          </cell>
          <cell r="O86">
            <v>8</v>
          </cell>
          <cell r="P86">
            <v>55</v>
          </cell>
          <cell r="Q86">
            <v>16</v>
          </cell>
          <cell r="R86">
            <v>41</v>
          </cell>
          <cell r="S86">
            <v>3</v>
          </cell>
          <cell r="T86">
            <v>453</v>
          </cell>
          <cell r="U86">
            <v>22</v>
          </cell>
        </row>
        <row r="87">
          <cell r="C87">
            <v>384.76998901367188</v>
          </cell>
          <cell r="D87">
            <v>29.122804641723633</v>
          </cell>
          <cell r="E87">
            <v>0.47630769014358521</v>
          </cell>
          <cell r="F87">
            <v>1120.3914794921875</v>
          </cell>
          <cell r="G87">
            <v>128.8348388671875</v>
          </cell>
          <cell r="H87">
            <v>222.0614013671875</v>
          </cell>
          <cell r="I87">
            <v>0</v>
          </cell>
          <cell r="J87">
            <v>24.269004821777344</v>
          </cell>
          <cell r="K87">
            <v>4</v>
          </cell>
          <cell r="L87">
            <v>78</v>
          </cell>
          <cell r="M87">
            <v>7</v>
          </cell>
          <cell r="P87">
            <v>115</v>
          </cell>
          <cell r="Q87">
            <v>25</v>
          </cell>
          <cell r="R87">
            <v>6</v>
          </cell>
          <cell r="S87">
            <v>2</v>
          </cell>
          <cell r="T87">
            <v>610</v>
          </cell>
          <cell r="U87">
            <v>61</v>
          </cell>
        </row>
        <row r="89">
          <cell r="C89">
            <v>402</v>
          </cell>
          <cell r="D89">
            <v>766.7178955078125</v>
          </cell>
          <cell r="E89">
            <v>0</v>
          </cell>
          <cell r="F89">
            <v>0</v>
          </cell>
          <cell r="G89">
            <v>61.281177520751953</v>
          </cell>
          <cell r="H89">
            <v>0</v>
          </cell>
          <cell r="I89">
            <v>214.48410034179688</v>
          </cell>
          <cell r="J89">
            <v>0</v>
          </cell>
          <cell r="K89">
            <v>1</v>
          </cell>
          <cell r="N89">
            <v>32</v>
          </cell>
          <cell r="P89">
            <v>75</v>
          </cell>
          <cell r="Q89">
            <v>22</v>
          </cell>
          <cell r="R89">
            <v>230</v>
          </cell>
        </row>
        <row r="90">
          <cell r="C90">
            <v>600.6669921875</v>
          </cell>
          <cell r="D90">
            <v>3632.420654296875</v>
          </cell>
          <cell r="E90">
            <v>1055.365478515625</v>
          </cell>
          <cell r="F90">
            <v>0</v>
          </cell>
          <cell r="G90">
            <v>249.52438354492188</v>
          </cell>
          <cell r="H90">
            <v>413.6851806640625</v>
          </cell>
          <cell r="I90">
            <v>233.59272766113281</v>
          </cell>
          <cell r="J90">
            <v>0</v>
          </cell>
          <cell r="K90">
            <v>6</v>
          </cell>
          <cell r="M90">
            <v>12</v>
          </cell>
          <cell r="N90">
            <v>34</v>
          </cell>
          <cell r="O90">
            <v>49</v>
          </cell>
          <cell r="P90">
            <v>180</v>
          </cell>
          <cell r="Q90">
            <v>27</v>
          </cell>
          <cell r="R90">
            <v>1268</v>
          </cell>
        </row>
        <row r="91">
          <cell r="C91">
            <v>3442.460205078125</v>
          </cell>
          <cell r="D91">
            <v>12128.013671875</v>
          </cell>
          <cell r="E91">
            <v>3964.478515625</v>
          </cell>
          <cell r="F91">
            <v>0</v>
          </cell>
          <cell r="G91">
            <v>1192.436279296875</v>
          </cell>
          <cell r="H91">
            <v>2295.884765625</v>
          </cell>
          <cell r="I91">
            <v>1633.8739013671875</v>
          </cell>
          <cell r="J91">
            <v>0</v>
          </cell>
          <cell r="K91">
            <v>35</v>
          </cell>
          <cell r="M91">
            <v>68</v>
          </cell>
          <cell r="N91">
            <v>65</v>
          </cell>
          <cell r="O91">
            <v>198</v>
          </cell>
          <cell r="P91">
            <v>1239</v>
          </cell>
          <cell r="Q91">
            <v>86</v>
          </cell>
          <cell r="R91">
            <v>4244</v>
          </cell>
        </row>
        <row r="93">
          <cell r="C93">
            <v>1572.824951171875</v>
          </cell>
          <cell r="D93">
            <v>2985.94287109375</v>
          </cell>
          <cell r="E93">
            <v>746.48577880859375</v>
          </cell>
          <cell r="F93">
            <v>694.40533447265625</v>
          </cell>
          <cell r="G93">
            <v>1429.60693359375</v>
          </cell>
          <cell r="H93">
            <v>1676.699462890625</v>
          </cell>
          <cell r="I93">
            <v>465.8302001953125</v>
          </cell>
          <cell r="J93">
            <v>0</v>
          </cell>
          <cell r="K93">
            <v>42</v>
          </cell>
          <cell r="M93">
            <v>83</v>
          </cell>
          <cell r="N93">
            <v>20</v>
          </cell>
          <cell r="O93">
            <v>37</v>
          </cell>
          <cell r="P93">
            <v>420</v>
          </cell>
          <cell r="Q93">
            <v>35</v>
          </cell>
          <cell r="R93">
            <v>1044</v>
          </cell>
        </row>
        <row r="94">
          <cell r="C94">
            <v>173.55500793457031</v>
          </cell>
          <cell r="D94">
            <v>263.7955322265625</v>
          </cell>
          <cell r="E94">
            <v>40.053707122802734</v>
          </cell>
          <cell r="F94">
            <v>13.972223281860352</v>
          </cell>
          <cell r="G94">
            <v>161.93804931640625</v>
          </cell>
          <cell r="H94">
            <v>210.23539733886719</v>
          </cell>
          <cell r="I94">
            <v>24.451387405395508</v>
          </cell>
          <cell r="J94">
            <v>0.93148148059844971</v>
          </cell>
          <cell r="K94">
            <v>4</v>
          </cell>
          <cell r="M94">
            <v>10</v>
          </cell>
          <cell r="N94">
            <v>3</v>
          </cell>
          <cell r="O94">
            <v>2</v>
          </cell>
          <cell r="P94">
            <v>30</v>
          </cell>
          <cell r="Q94">
            <v>9</v>
          </cell>
          <cell r="R94">
            <v>92</v>
          </cell>
        </row>
        <row r="96">
          <cell r="C96">
            <v>1015</v>
          </cell>
          <cell r="D96">
            <v>1317.20556640625</v>
          </cell>
          <cell r="E96">
            <v>3064.926513671875</v>
          </cell>
          <cell r="F96">
            <v>1967.2552490234375</v>
          </cell>
          <cell r="G96">
            <v>989.151611328125</v>
          </cell>
          <cell r="H96">
            <v>1304.375732421875</v>
          </cell>
          <cell r="I96">
            <v>0</v>
          </cell>
          <cell r="J96">
            <v>128.29924011230469</v>
          </cell>
          <cell r="K96">
            <v>29</v>
          </cell>
          <cell r="L96">
            <v>79</v>
          </cell>
          <cell r="M96">
            <v>39</v>
          </cell>
          <cell r="O96">
            <v>123</v>
          </cell>
          <cell r="P96">
            <v>154</v>
          </cell>
          <cell r="Q96">
            <v>30</v>
          </cell>
          <cell r="R96">
            <v>395</v>
          </cell>
          <cell r="S96">
            <v>12</v>
          </cell>
        </row>
        <row r="97">
          <cell r="C97">
            <v>163.21099853515625</v>
          </cell>
          <cell r="D97">
            <v>1047.8193359375</v>
          </cell>
          <cell r="E97">
            <v>2921.963623046875</v>
          </cell>
          <cell r="F97">
            <v>676.932861328125</v>
          </cell>
          <cell r="G97">
            <v>303.23651123046875</v>
          </cell>
          <cell r="H97">
            <v>319.05755615234375</v>
          </cell>
          <cell r="I97">
            <v>0</v>
          </cell>
          <cell r="J97">
            <v>11.238987922668457</v>
          </cell>
          <cell r="K97">
            <v>15</v>
          </cell>
          <cell r="L97">
            <v>34</v>
          </cell>
          <cell r="M97">
            <v>15</v>
          </cell>
          <cell r="O97">
            <v>117</v>
          </cell>
          <cell r="P97">
            <v>86</v>
          </cell>
          <cell r="Q97">
            <v>12</v>
          </cell>
          <cell r="R97">
            <v>314</v>
          </cell>
        </row>
        <row r="98">
          <cell r="C98">
            <v>385.19601440429688</v>
          </cell>
          <cell r="D98">
            <v>1707.5565185546875</v>
          </cell>
          <cell r="E98">
            <v>1538.044921875</v>
          </cell>
          <cell r="F98">
            <v>239.10456848144531</v>
          </cell>
          <cell r="G98">
            <v>415.03106689453125</v>
          </cell>
          <cell r="H98">
            <v>598.83056640625</v>
          </cell>
          <cell r="I98">
            <v>200.71174621582031</v>
          </cell>
          <cell r="J98">
            <v>9.7196979522705078</v>
          </cell>
          <cell r="K98">
            <v>12</v>
          </cell>
          <cell r="L98">
            <v>3</v>
          </cell>
          <cell r="M98">
            <v>29</v>
          </cell>
          <cell r="O98">
            <v>76</v>
          </cell>
          <cell r="P98">
            <v>120</v>
          </cell>
          <cell r="Q98">
            <v>36</v>
          </cell>
          <cell r="R98">
            <v>597</v>
          </cell>
        </row>
        <row r="99">
          <cell r="C99">
            <v>42.955001831054688</v>
          </cell>
          <cell r="D99">
            <v>168.91641235351563</v>
          </cell>
          <cell r="E99">
            <v>425.2203369140625</v>
          </cell>
          <cell r="F99">
            <v>93.77691650390625</v>
          </cell>
          <cell r="G99">
            <v>103.13494873046875</v>
          </cell>
          <cell r="H99">
            <v>154.10279846191406</v>
          </cell>
          <cell r="I99">
            <v>0</v>
          </cell>
          <cell r="J99">
            <v>1.7693759202957153</v>
          </cell>
          <cell r="K99">
            <v>7</v>
          </cell>
          <cell r="L99">
            <v>4</v>
          </cell>
          <cell r="M99">
            <v>7</v>
          </cell>
          <cell r="O99">
            <v>21</v>
          </cell>
          <cell r="P99">
            <v>30</v>
          </cell>
          <cell r="Q99">
            <v>3</v>
          </cell>
          <cell r="R99">
            <v>58</v>
          </cell>
        </row>
        <row r="100">
          <cell r="C100">
            <v>31.655000686645508</v>
          </cell>
          <cell r="D100">
            <v>92.01123046875</v>
          </cell>
          <cell r="E100">
            <v>144.6214599609375</v>
          </cell>
          <cell r="F100">
            <v>32.935840606689453</v>
          </cell>
          <cell r="G100">
            <v>13.287607192993164</v>
          </cell>
          <cell r="H100">
            <v>10.630085945129395</v>
          </cell>
          <cell r="I100">
            <v>0</v>
          </cell>
          <cell r="J100">
            <v>0</v>
          </cell>
          <cell r="L100">
            <v>2</v>
          </cell>
          <cell r="O100">
            <v>7</v>
          </cell>
          <cell r="R100">
            <v>20</v>
          </cell>
        </row>
        <row r="101">
          <cell r="C101">
            <v>49.080001831054688</v>
          </cell>
          <cell r="D101">
            <v>253.57310485839844</v>
          </cell>
          <cell r="E101">
            <v>302.08612060546875</v>
          </cell>
          <cell r="F101">
            <v>77.996963500976563</v>
          </cell>
          <cell r="G101">
            <v>21.933189392089844</v>
          </cell>
          <cell r="H101">
            <v>43.022789001464844</v>
          </cell>
          <cell r="I101">
            <v>0</v>
          </cell>
          <cell r="J101">
            <v>0.55316990613937378</v>
          </cell>
          <cell r="L101">
            <v>5</v>
          </cell>
          <cell r="M101">
            <v>2</v>
          </cell>
          <cell r="O101">
            <v>15</v>
          </cell>
          <cell r="P101">
            <v>11</v>
          </cell>
          <cell r="Q101">
            <v>1</v>
          </cell>
          <cell r="R101">
            <v>50</v>
          </cell>
        </row>
        <row r="102">
          <cell r="C102">
            <v>151.08000183105469</v>
          </cell>
          <cell r="D102">
            <v>512.64581298828125</v>
          </cell>
          <cell r="E102">
            <v>1075.3856201171875</v>
          </cell>
          <cell r="F102">
            <v>330.66571044921875</v>
          </cell>
          <cell r="G102">
            <v>69.553810119628906</v>
          </cell>
          <cell r="H102">
            <v>113.60456848144531</v>
          </cell>
          <cell r="I102">
            <v>0</v>
          </cell>
          <cell r="J102">
            <v>6.0812082290649414</v>
          </cell>
          <cell r="K102">
            <v>2</v>
          </cell>
          <cell r="L102">
            <v>15</v>
          </cell>
          <cell r="M102">
            <v>5</v>
          </cell>
          <cell r="O102">
            <v>50</v>
          </cell>
          <cell r="P102">
            <v>33</v>
          </cell>
          <cell r="Q102">
            <v>2</v>
          </cell>
          <cell r="R102">
            <v>150</v>
          </cell>
        </row>
        <row r="103">
          <cell r="C103">
            <v>46.479999542236328</v>
          </cell>
          <cell r="D103">
            <v>158.44345092773438</v>
          </cell>
          <cell r="E103">
            <v>282.87826538085938</v>
          </cell>
          <cell r="F103">
            <v>0</v>
          </cell>
          <cell r="G103">
            <v>14.179945945739746</v>
          </cell>
          <cell r="H103">
            <v>22.687911987304688</v>
          </cell>
          <cell r="I103">
            <v>0</v>
          </cell>
          <cell r="J103">
            <v>0.92983239889144897</v>
          </cell>
          <cell r="O103">
            <v>12</v>
          </cell>
          <cell r="P103">
            <v>13</v>
          </cell>
          <cell r="Q103">
            <v>1</v>
          </cell>
          <cell r="R103">
            <v>50</v>
          </cell>
        </row>
        <row r="104">
          <cell r="C104">
            <v>2090</v>
          </cell>
          <cell r="D104">
            <v>10989.3447265625</v>
          </cell>
          <cell r="E104">
            <v>17094.759765625</v>
          </cell>
          <cell r="F104">
            <v>0</v>
          </cell>
          <cell r="G104">
            <v>736.10906982421875</v>
          </cell>
          <cell r="H104">
            <v>3189.805908203125</v>
          </cell>
          <cell r="I104">
            <v>0</v>
          </cell>
          <cell r="J104">
            <v>127.37771606445313</v>
          </cell>
          <cell r="K104">
            <v>20</v>
          </cell>
          <cell r="M104">
            <v>85</v>
          </cell>
          <cell r="O104">
            <v>720</v>
          </cell>
          <cell r="P104">
            <v>460</v>
          </cell>
          <cell r="Q104">
            <v>40</v>
          </cell>
          <cell r="R104">
            <v>2500</v>
          </cell>
          <cell r="S104">
            <v>6</v>
          </cell>
        </row>
        <row r="106">
          <cell r="C106">
            <v>211.22000122070313</v>
          </cell>
          <cell r="D106">
            <v>0</v>
          </cell>
          <cell r="E106">
            <v>0</v>
          </cell>
          <cell r="F106">
            <v>418.54144287109375</v>
          </cell>
          <cell r="G106">
            <v>13.678528785705566</v>
          </cell>
          <cell r="H106">
            <v>0</v>
          </cell>
          <cell r="I106">
            <v>0</v>
          </cell>
          <cell r="J106">
            <v>0</v>
          </cell>
          <cell r="L106">
            <v>35</v>
          </cell>
          <cell r="T106">
            <v>28</v>
          </cell>
          <cell r="U106">
            <v>2</v>
          </cell>
        </row>
        <row r="108">
          <cell r="C108">
            <v>8.3999996185302734</v>
          </cell>
          <cell r="D108">
            <v>49.507953643798828</v>
          </cell>
          <cell r="E108">
            <v>105.93763732910156</v>
          </cell>
          <cell r="F108">
            <v>84.175262451171875</v>
          </cell>
          <cell r="G108">
            <v>9.5418176651000977</v>
          </cell>
          <cell r="H108">
            <v>80.061820983886719</v>
          </cell>
          <cell r="I108">
            <v>0</v>
          </cell>
          <cell r="J108">
            <v>6.8435173034667969</v>
          </cell>
          <cell r="L108">
            <v>10</v>
          </cell>
          <cell r="M108">
            <v>9</v>
          </cell>
          <cell r="O108">
            <v>5</v>
          </cell>
          <cell r="P108">
            <v>29</v>
          </cell>
          <cell r="Q108">
            <v>8</v>
          </cell>
          <cell r="R108">
            <v>17</v>
          </cell>
        </row>
        <row r="109">
          <cell r="C109">
            <v>62.600002288818359</v>
          </cell>
          <cell r="D109">
            <v>120.41134643554688</v>
          </cell>
          <cell r="E109">
            <v>1108.604736328125</v>
          </cell>
          <cell r="F109">
            <v>350.46734619140625</v>
          </cell>
          <cell r="G109">
            <v>37.976451873779297</v>
          </cell>
          <cell r="H109">
            <v>468.00390625</v>
          </cell>
          <cell r="I109">
            <v>0</v>
          </cell>
          <cell r="J109">
            <v>38.818744659423828</v>
          </cell>
          <cell r="K109">
            <v>1</v>
          </cell>
          <cell r="L109">
            <v>28</v>
          </cell>
          <cell r="M109">
            <v>46</v>
          </cell>
          <cell r="O109">
            <v>55</v>
          </cell>
          <cell r="P109">
            <v>141</v>
          </cell>
          <cell r="Q109">
            <v>42</v>
          </cell>
          <cell r="R109">
            <v>42</v>
          </cell>
          <cell r="S109">
            <v>3</v>
          </cell>
        </row>
        <row r="110">
          <cell r="C110">
            <v>38.099998474121094</v>
          </cell>
          <cell r="D110">
            <v>39.987125396728516</v>
          </cell>
          <cell r="E110">
            <v>100.30104827880859</v>
          </cell>
          <cell r="F110">
            <v>365.28799438476563</v>
          </cell>
          <cell r="G110">
            <v>50.1817626953125</v>
          </cell>
          <cell r="H110">
            <v>197.55099487304688</v>
          </cell>
          <cell r="I110">
            <v>0</v>
          </cell>
          <cell r="J110">
            <v>8.5389184951782227</v>
          </cell>
          <cell r="K110">
            <v>2</v>
          </cell>
          <cell r="L110">
            <v>43</v>
          </cell>
          <cell r="M110">
            <v>15</v>
          </cell>
          <cell r="O110">
            <v>5</v>
          </cell>
          <cell r="P110">
            <v>42</v>
          </cell>
          <cell r="Q110">
            <v>8</v>
          </cell>
          <cell r="R110">
            <v>13</v>
          </cell>
        </row>
        <row r="111">
          <cell r="C111">
            <v>34.689998626708984</v>
          </cell>
          <cell r="D111">
            <v>21.863445281982422</v>
          </cell>
          <cell r="E111">
            <v>119.8663330078125</v>
          </cell>
          <cell r="F111">
            <v>333.964111328125</v>
          </cell>
          <cell r="G111">
            <v>55.569591522216797</v>
          </cell>
          <cell r="H111">
            <v>88.911338806152344</v>
          </cell>
          <cell r="I111">
            <v>0</v>
          </cell>
          <cell r="J111">
            <v>2.1863446235656738</v>
          </cell>
          <cell r="K111">
            <v>2</v>
          </cell>
          <cell r="L111">
            <v>39</v>
          </cell>
          <cell r="M111">
            <v>6</v>
          </cell>
          <cell r="O111">
            <v>5</v>
          </cell>
          <cell r="P111">
            <v>23</v>
          </cell>
          <cell r="Q111">
            <v>6</v>
          </cell>
          <cell r="R111">
            <v>7</v>
          </cell>
        </row>
        <row r="112">
          <cell r="C112">
            <v>49.129997253417969</v>
          </cell>
          <cell r="D112">
            <v>23.527248382568359</v>
          </cell>
          <cell r="E112">
            <v>118.69393157958984</v>
          </cell>
          <cell r="F112">
            <v>280.16000366210938</v>
          </cell>
          <cell r="G112">
            <v>99.926322937011719</v>
          </cell>
          <cell r="H112">
            <v>348.56185913085938</v>
          </cell>
          <cell r="I112">
            <v>0</v>
          </cell>
          <cell r="J112">
            <v>0</v>
          </cell>
          <cell r="K112">
            <v>5</v>
          </cell>
          <cell r="L112">
            <v>22</v>
          </cell>
          <cell r="M112">
            <v>34</v>
          </cell>
          <cell r="O112">
            <v>5</v>
          </cell>
          <cell r="P112">
            <v>18</v>
          </cell>
          <cell r="Q112">
            <v>1</v>
          </cell>
        </row>
        <row r="113">
          <cell r="C113">
            <v>16.61400032043457</v>
          </cell>
          <cell r="D113">
            <v>39.907611846923828</v>
          </cell>
          <cell r="E113">
            <v>32.094261169433594</v>
          </cell>
          <cell r="F113">
            <v>86.164161682128906</v>
          </cell>
          <cell r="G113">
            <v>0</v>
          </cell>
          <cell r="H113">
            <v>113.24636077880859</v>
          </cell>
          <cell r="I113">
            <v>0</v>
          </cell>
          <cell r="J113">
            <v>1.700608491897583</v>
          </cell>
          <cell r="L113">
            <v>6</v>
          </cell>
          <cell r="M113">
            <v>11</v>
          </cell>
          <cell r="P113">
            <v>13</v>
          </cell>
          <cell r="Q113">
            <v>1</v>
          </cell>
          <cell r="R113">
            <v>7</v>
          </cell>
        </row>
        <row r="114">
          <cell r="C114">
            <v>25.611000061035156</v>
          </cell>
          <cell r="D114">
            <v>39.057285308837891</v>
          </cell>
          <cell r="E114">
            <v>99.718132019042969</v>
          </cell>
          <cell r="F114">
            <v>171.68931579589844</v>
          </cell>
          <cell r="G114">
            <v>47.153533935546875</v>
          </cell>
          <cell r="H114">
            <v>191.92317199707031</v>
          </cell>
          <cell r="I114">
            <v>0</v>
          </cell>
          <cell r="J114">
            <v>1.8986179828643799</v>
          </cell>
          <cell r="K114">
            <v>2</v>
          </cell>
          <cell r="L114">
            <v>15</v>
          </cell>
          <cell r="M114">
            <v>17</v>
          </cell>
          <cell r="O114">
            <v>4</v>
          </cell>
          <cell r="P114">
            <v>14</v>
          </cell>
          <cell r="Q114">
            <v>2</v>
          </cell>
          <cell r="R114">
            <v>8</v>
          </cell>
        </row>
        <row r="115">
          <cell r="C115">
            <v>9.4641590118408203</v>
          </cell>
          <cell r="D115">
            <v>47.144577026367188</v>
          </cell>
          <cell r="E115">
            <v>15.94168758392334</v>
          </cell>
          <cell r="F115">
            <v>7.3602190017700195</v>
          </cell>
          <cell r="G115">
            <v>0</v>
          </cell>
          <cell r="H115">
            <v>12.219357490539551</v>
          </cell>
          <cell r="I115">
            <v>0</v>
          </cell>
          <cell r="J115">
            <v>0</v>
          </cell>
          <cell r="P115">
            <v>26</v>
          </cell>
          <cell r="Q115">
            <v>3</v>
          </cell>
          <cell r="R115">
            <v>15</v>
          </cell>
        </row>
        <row r="116">
          <cell r="C116">
            <v>76.146003723144531</v>
          </cell>
          <cell r="D116">
            <v>69.254959106445313</v>
          </cell>
          <cell r="E116">
            <v>105.5621337890625</v>
          </cell>
          <cell r="F116">
            <v>338.52239990234375</v>
          </cell>
          <cell r="G116">
            <v>132.674072265625</v>
          </cell>
          <cell r="H116">
            <v>320.51956176757813</v>
          </cell>
          <cell r="I116">
            <v>0</v>
          </cell>
          <cell r="J116">
            <v>3.0148305892944336</v>
          </cell>
          <cell r="K116">
            <v>6</v>
          </cell>
          <cell r="L116">
            <v>27</v>
          </cell>
          <cell r="M116">
            <v>25</v>
          </cell>
          <cell r="O116">
            <v>5</v>
          </cell>
          <cell r="P116">
            <v>57</v>
          </cell>
          <cell r="Q116">
            <v>17</v>
          </cell>
          <cell r="R116">
            <v>24</v>
          </cell>
          <cell r="T116">
            <v>22</v>
          </cell>
          <cell r="U116">
            <v>2</v>
          </cell>
        </row>
        <row r="117">
          <cell r="C117">
            <v>40.438003540039063</v>
          </cell>
          <cell r="D117">
            <v>36.684371948242188</v>
          </cell>
          <cell r="E117">
            <v>51.641986846923828</v>
          </cell>
          <cell r="F117">
            <v>322.62594604492188</v>
          </cell>
          <cell r="G117">
            <v>123.20927429199219</v>
          </cell>
          <cell r="H117">
            <v>232.54362487792969</v>
          </cell>
          <cell r="I117">
            <v>0</v>
          </cell>
          <cell r="J117">
            <v>10.190104484558105</v>
          </cell>
          <cell r="K117">
            <v>7</v>
          </cell>
          <cell r="L117">
            <v>20</v>
          </cell>
          <cell r="M117">
            <v>14</v>
          </cell>
          <cell r="O117">
            <v>2</v>
          </cell>
          <cell r="P117">
            <v>29</v>
          </cell>
          <cell r="Q117">
            <v>4</v>
          </cell>
          <cell r="R117">
            <v>12</v>
          </cell>
          <cell r="S117">
            <v>1</v>
          </cell>
        </row>
        <row r="118">
          <cell r="C118">
            <v>39.340000152587891</v>
          </cell>
          <cell r="D118">
            <v>49.706695556640625</v>
          </cell>
          <cell r="E118">
            <v>135.98077392578125</v>
          </cell>
          <cell r="F118">
            <v>481.0325927734375</v>
          </cell>
          <cell r="G118">
            <v>24.452487945556641</v>
          </cell>
          <cell r="H118">
            <v>151.46958923339844</v>
          </cell>
          <cell r="I118">
            <v>0</v>
          </cell>
          <cell r="J118">
            <v>0</v>
          </cell>
          <cell r="L118">
            <v>40</v>
          </cell>
          <cell r="M118">
            <v>10</v>
          </cell>
          <cell r="O118">
            <v>6</v>
          </cell>
          <cell r="P118">
            <v>21</v>
          </cell>
          <cell r="Q118">
            <v>6</v>
          </cell>
          <cell r="R118">
            <v>14</v>
          </cell>
        </row>
        <row r="119">
          <cell r="C119">
            <v>24.744998931884766</v>
          </cell>
          <cell r="D119">
            <v>25.639749526977539</v>
          </cell>
          <cell r="E119">
            <v>82.795028686523438</v>
          </cell>
          <cell r="F119">
            <v>172.91925048828125</v>
          </cell>
          <cell r="G119">
            <v>14.397516250610352</v>
          </cell>
          <cell r="H119">
            <v>56.453414916992188</v>
          </cell>
          <cell r="I119">
            <v>0</v>
          </cell>
          <cell r="J119">
            <v>4.3478260040283203</v>
          </cell>
          <cell r="L119">
            <v>17</v>
          </cell>
          <cell r="M119">
            <v>3</v>
          </cell>
          <cell r="O119">
            <v>4</v>
          </cell>
          <cell r="P119">
            <v>21</v>
          </cell>
          <cell r="Q119">
            <v>6</v>
          </cell>
          <cell r="R119">
            <v>8</v>
          </cell>
        </row>
        <row r="120">
          <cell r="C120">
            <v>34.730998992919922</v>
          </cell>
          <cell r="D120">
            <v>55.854873657226563</v>
          </cell>
          <cell r="E120">
            <v>101.68741607666016</v>
          </cell>
          <cell r="F120">
            <v>166.66375732421875</v>
          </cell>
          <cell r="G120">
            <v>74.4168701171875</v>
          </cell>
          <cell r="H120">
            <v>86.438056945800781</v>
          </cell>
          <cell r="I120">
            <v>0</v>
          </cell>
          <cell r="J120">
            <v>4.1290569305419922</v>
          </cell>
          <cell r="K120">
            <v>3</v>
          </cell>
          <cell r="L120">
            <v>13</v>
          </cell>
          <cell r="M120">
            <v>5</v>
          </cell>
          <cell r="O120">
            <v>4</v>
          </cell>
          <cell r="P120">
            <v>8</v>
          </cell>
          <cell r="Q120">
            <v>1</v>
          </cell>
          <cell r="R120">
            <v>19</v>
          </cell>
        </row>
        <row r="121">
          <cell r="C121">
            <v>11.363999366760254</v>
          </cell>
          <cell r="D121">
            <v>8.7652997970581055</v>
          </cell>
          <cell r="E121">
            <v>25.650676727294922</v>
          </cell>
          <cell r="F121">
            <v>81.316291809082031</v>
          </cell>
          <cell r="G121">
            <v>7.983119010925293</v>
          </cell>
          <cell r="H121">
            <v>23.763702392578125</v>
          </cell>
          <cell r="I121">
            <v>0</v>
          </cell>
          <cell r="J121">
            <v>1.2782729864120483</v>
          </cell>
          <cell r="L121">
            <v>8</v>
          </cell>
          <cell r="M121">
            <v>1</v>
          </cell>
        </row>
        <row r="123">
          <cell r="C123">
            <v>92.819999694824219</v>
          </cell>
          <cell r="D123">
            <v>173.69232177734375</v>
          </cell>
          <cell r="E123">
            <v>701.72271728515625</v>
          </cell>
          <cell r="F123">
            <v>639.99383544921875</v>
          </cell>
          <cell r="G123">
            <v>64.921768188476563</v>
          </cell>
          <cell r="H123">
            <v>183.22364807128906</v>
          </cell>
          <cell r="I123">
            <v>12.416730880737305</v>
          </cell>
          <cell r="J123">
            <v>23.177900314331055</v>
          </cell>
          <cell r="K123">
            <v>1</v>
          </cell>
          <cell r="L123">
            <v>63</v>
          </cell>
          <cell r="M123">
            <v>9</v>
          </cell>
          <cell r="O123">
            <v>35</v>
          </cell>
          <cell r="P123">
            <v>50</v>
          </cell>
          <cell r="Q123">
            <v>2</v>
          </cell>
          <cell r="R123">
            <v>60</v>
          </cell>
          <cell r="S123">
            <v>2</v>
          </cell>
        </row>
        <row r="124">
          <cell r="C124">
            <v>347.20001220703125</v>
          </cell>
          <cell r="D124">
            <v>423.24539184570313</v>
          </cell>
          <cell r="E124">
            <v>562.104736328125</v>
          </cell>
          <cell r="F124">
            <v>3386.468994140625</v>
          </cell>
          <cell r="G124">
            <v>353.02389526367188</v>
          </cell>
          <cell r="H124">
            <v>438.17922973632813</v>
          </cell>
          <cell r="I124">
            <v>0</v>
          </cell>
          <cell r="J124">
            <v>9.707463264465332</v>
          </cell>
          <cell r="P124">
            <v>50</v>
          </cell>
        </row>
        <row r="126">
          <cell r="C126">
            <v>10.689999580383301</v>
          </cell>
          <cell r="D126">
            <v>42.932418823242188</v>
          </cell>
          <cell r="E126">
            <v>63.250961303710938</v>
          </cell>
          <cell r="F126">
            <v>42.997077941894531</v>
          </cell>
          <cell r="G126">
            <v>2.3007206916809082</v>
          </cell>
          <cell r="H126">
            <v>27.937324523925781</v>
          </cell>
          <cell r="I126">
            <v>0</v>
          </cell>
          <cell r="J126">
            <v>1.5625503063201904</v>
          </cell>
          <cell r="L126">
            <v>2</v>
          </cell>
          <cell r="M126">
            <v>1</v>
          </cell>
          <cell r="O126">
            <v>3</v>
          </cell>
          <cell r="P126">
            <v>12</v>
          </cell>
          <cell r="Q126">
            <v>2</v>
          </cell>
          <cell r="R126">
            <v>14</v>
          </cell>
        </row>
        <row r="127">
          <cell r="C127">
            <v>22.069999694824219</v>
          </cell>
          <cell r="D127">
            <v>119.20040893554688</v>
          </cell>
          <cell r="E127">
            <v>343.0994873046875</v>
          </cell>
          <cell r="F127">
            <v>187.09086608886719</v>
          </cell>
          <cell r="G127">
            <v>7.2135167121887207</v>
          </cell>
          <cell r="H127">
            <v>220.96141052246094</v>
          </cell>
          <cell r="I127">
            <v>0</v>
          </cell>
          <cell r="J127">
            <v>2.1161308288574219</v>
          </cell>
          <cell r="L127">
            <v>22</v>
          </cell>
          <cell r="M127">
            <v>26</v>
          </cell>
          <cell r="O127">
            <v>17</v>
          </cell>
          <cell r="P127">
            <v>83</v>
          </cell>
          <cell r="Q127">
            <v>15</v>
          </cell>
          <cell r="R127">
            <v>20</v>
          </cell>
        </row>
        <row r="128">
          <cell r="C128">
            <v>19.554000854492188</v>
          </cell>
          <cell r="D128">
            <v>82.68548583984375</v>
          </cell>
          <cell r="E128">
            <v>180.1761474609375</v>
          </cell>
          <cell r="F128">
            <v>56.489337921142578</v>
          </cell>
          <cell r="G128">
            <v>21.457672119140625</v>
          </cell>
          <cell r="H128">
            <v>170.71469116210938</v>
          </cell>
          <cell r="I128">
            <v>0</v>
          </cell>
          <cell r="J128">
            <v>1.2415239810943604</v>
          </cell>
          <cell r="L128">
            <v>3</v>
          </cell>
          <cell r="M128">
            <v>5</v>
          </cell>
          <cell r="O128">
            <v>6</v>
          </cell>
          <cell r="P128">
            <v>33</v>
          </cell>
          <cell r="Q128">
            <v>2</v>
          </cell>
          <cell r="R128">
            <v>20</v>
          </cell>
        </row>
        <row r="129">
          <cell r="C129">
            <v>116.47999572753906</v>
          </cell>
          <cell r="D129">
            <v>318.342529296875</v>
          </cell>
          <cell r="E129">
            <v>242.98446655273438</v>
          </cell>
          <cell r="F129">
            <v>125.21663665771484</v>
          </cell>
          <cell r="G129">
            <v>56.796981811523438</v>
          </cell>
          <cell r="H129">
            <v>219.35386657714844</v>
          </cell>
          <cell r="I129">
            <v>0</v>
          </cell>
          <cell r="J129">
            <v>11.55845832824707</v>
          </cell>
          <cell r="K129">
            <v>1</v>
          </cell>
          <cell r="L129">
            <v>6</v>
          </cell>
          <cell r="M129">
            <v>10</v>
          </cell>
          <cell r="O129">
            <v>12</v>
          </cell>
          <cell r="P129">
            <v>103</v>
          </cell>
          <cell r="Q129">
            <v>15</v>
          </cell>
          <cell r="R129">
            <v>100</v>
          </cell>
        </row>
        <row r="130">
          <cell r="C130">
            <v>127.13700103759766</v>
          </cell>
          <cell r="D130">
            <v>176.46002197265625</v>
          </cell>
          <cell r="E130">
            <v>520.73016357421875</v>
          </cell>
          <cell r="F130">
            <v>633.6126708984375</v>
          </cell>
          <cell r="G130">
            <v>41.772300720214844</v>
          </cell>
          <cell r="H130">
            <v>252.83233642578125</v>
          </cell>
          <cell r="I130">
            <v>0</v>
          </cell>
          <cell r="J130">
            <v>16.579170227050781</v>
          </cell>
          <cell r="K130">
            <v>1</v>
          </cell>
          <cell r="L130">
            <v>50</v>
          </cell>
          <cell r="M130">
            <v>12</v>
          </cell>
          <cell r="O130">
            <v>26</v>
          </cell>
          <cell r="P130">
            <v>148</v>
          </cell>
          <cell r="Q130">
            <v>44</v>
          </cell>
          <cell r="R130">
            <v>61</v>
          </cell>
          <cell r="S130">
            <v>1</v>
          </cell>
        </row>
        <row r="131">
          <cell r="C131">
            <v>51.963001251220703</v>
          </cell>
          <cell r="D131">
            <v>87.742668151855469</v>
          </cell>
          <cell r="E131">
            <v>182.56137084960938</v>
          </cell>
          <cell r="F131">
            <v>72.883026123046875</v>
          </cell>
          <cell r="G131">
            <v>68.342575073242188</v>
          </cell>
          <cell r="H131">
            <v>266.895751953125</v>
          </cell>
          <cell r="I131">
            <v>0</v>
          </cell>
          <cell r="J131">
            <v>0</v>
          </cell>
          <cell r="K131">
            <v>3</v>
          </cell>
          <cell r="L131">
            <v>3</v>
          </cell>
          <cell r="M131">
            <v>21</v>
          </cell>
          <cell r="O131">
            <v>9</v>
          </cell>
          <cell r="P131">
            <v>88</v>
          </cell>
          <cell r="Q131">
            <v>26</v>
          </cell>
          <cell r="R131">
            <v>30</v>
          </cell>
        </row>
        <row r="133">
          <cell r="C133">
            <v>394.3179931640625</v>
          </cell>
          <cell r="D133">
            <v>684.1070556640625</v>
          </cell>
          <cell r="E133">
            <v>1359.2607421875</v>
          </cell>
          <cell r="F133">
            <v>372.75067138671875</v>
          </cell>
          <cell r="G133">
            <v>618.60162353515625</v>
          </cell>
          <cell r="H133">
            <v>718.9154052734375</v>
          </cell>
          <cell r="I133">
            <v>0</v>
          </cell>
          <cell r="J133">
            <v>21.926509857177734</v>
          </cell>
          <cell r="K133">
            <v>30</v>
          </cell>
          <cell r="L133">
            <v>18</v>
          </cell>
          <cell r="M133">
            <v>50</v>
          </cell>
          <cell r="O133">
            <v>67</v>
          </cell>
          <cell r="P133">
            <v>236</v>
          </cell>
          <cell r="Q133">
            <v>35</v>
          </cell>
          <cell r="R133">
            <v>226</v>
          </cell>
          <cell r="S133">
            <v>2</v>
          </cell>
          <cell r="T133">
            <v>98</v>
          </cell>
          <cell r="U133">
            <v>9</v>
          </cell>
        </row>
        <row r="134">
          <cell r="C134">
            <v>193.92599487304688</v>
          </cell>
          <cell r="D134">
            <v>332.831787109375</v>
          </cell>
          <cell r="E134">
            <v>2080.5068359375</v>
          </cell>
          <cell r="F134">
            <v>218.80607604980469</v>
          </cell>
          <cell r="G134">
            <v>297.64816284179688</v>
          </cell>
          <cell r="H134">
            <v>413.57427978515625</v>
          </cell>
          <cell r="I134">
            <v>53.931072235107422</v>
          </cell>
          <cell r="J134">
            <v>7.1908097267150879</v>
          </cell>
          <cell r="K134">
            <v>14</v>
          </cell>
          <cell r="L134">
            <v>10</v>
          </cell>
          <cell r="M134">
            <v>28</v>
          </cell>
          <cell r="O134">
            <v>104</v>
          </cell>
          <cell r="P134">
            <v>80</v>
          </cell>
          <cell r="Q134">
            <v>16</v>
          </cell>
          <cell r="R134">
            <v>116</v>
          </cell>
        </row>
        <row r="135">
          <cell r="C135">
            <v>187.15299987792969</v>
          </cell>
          <cell r="D135">
            <v>673.6658935546875</v>
          </cell>
          <cell r="E135">
            <v>2021.1451416015625</v>
          </cell>
          <cell r="F135">
            <v>0</v>
          </cell>
          <cell r="G135">
            <v>271.89022827148438</v>
          </cell>
          <cell r="H135">
            <v>456.14642333984375</v>
          </cell>
          <cell r="I135">
            <v>0</v>
          </cell>
          <cell r="J135">
            <v>8.8407602310180664</v>
          </cell>
          <cell r="K135">
            <v>13</v>
          </cell>
          <cell r="M135">
            <v>31</v>
          </cell>
          <cell r="O135">
            <v>101</v>
          </cell>
          <cell r="P135">
            <v>47</v>
          </cell>
          <cell r="Q135">
            <v>7</v>
          </cell>
          <cell r="R135">
            <v>235</v>
          </cell>
        </row>
        <row r="136">
          <cell r="C136">
            <v>264.69598388671875</v>
          </cell>
          <cell r="D136">
            <v>427.83200073242188</v>
          </cell>
          <cell r="E136">
            <v>1711.0980224609375</v>
          </cell>
          <cell r="F136">
            <v>531.33978271484375</v>
          </cell>
          <cell r="G136">
            <v>441.97805786132813</v>
          </cell>
          <cell r="H136">
            <v>399.88491821289063</v>
          </cell>
          <cell r="I136">
            <v>68.43011474609375</v>
          </cell>
          <cell r="J136">
            <v>11.500860214233398</v>
          </cell>
          <cell r="K136">
            <v>22</v>
          </cell>
          <cell r="L136">
            <v>26</v>
          </cell>
          <cell r="M136">
            <v>19</v>
          </cell>
          <cell r="O136">
            <v>85</v>
          </cell>
          <cell r="P136">
            <v>79</v>
          </cell>
          <cell r="Q136">
            <v>15</v>
          </cell>
          <cell r="R136">
            <v>149</v>
          </cell>
        </row>
        <row r="137">
          <cell r="C137">
            <v>93.550003051757813</v>
          </cell>
          <cell r="D137">
            <v>782.29815673828125</v>
          </cell>
          <cell r="E137">
            <v>1588.2037353515625</v>
          </cell>
          <cell r="F137">
            <v>0</v>
          </cell>
          <cell r="G137">
            <v>195.367919921875</v>
          </cell>
          <cell r="H137">
            <v>286.74969482421875</v>
          </cell>
          <cell r="I137">
            <v>0</v>
          </cell>
          <cell r="J137">
            <v>0</v>
          </cell>
          <cell r="K137">
            <v>13</v>
          </cell>
          <cell r="M137">
            <v>20</v>
          </cell>
          <cell r="O137">
            <v>75</v>
          </cell>
          <cell r="P137">
            <v>62</v>
          </cell>
          <cell r="Q137">
            <v>10</v>
          </cell>
          <cell r="R137">
            <v>273</v>
          </cell>
        </row>
        <row r="138">
          <cell r="C138">
            <v>1372.2900390625</v>
          </cell>
          <cell r="D138">
            <v>2887.62451171875</v>
          </cell>
          <cell r="E138">
            <v>6122.16552734375</v>
          </cell>
          <cell r="F138">
            <v>2145.66552734375</v>
          </cell>
          <cell r="G138">
            <v>3037.6875</v>
          </cell>
          <cell r="H138">
            <v>2915.364501953125</v>
          </cell>
          <cell r="I138">
            <v>152.06817626953125</v>
          </cell>
          <cell r="J138">
            <v>80.211784362792969</v>
          </cell>
          <cell r="K138">
            <v>60</v>
          </cell>
          <cell r="L138">
            <v>30</v>
          </cell>
          <cell r="M138">
            <v>50</v>
          </cell>
          <cell r="O138">
            <v>180</v>
          </cell>
          <cell r="P138">
            <v>140</v>
          </cell>
          <cell r="Q138">
            <v>25</v>
          </cell>
          <cell r="R138">
            <v>400</v>
          </cell>
        </row>
        <row r="139">
          <cell r="C139">
            <v>363.30499267578125</v>
          </cell>
          <cell r="D139">
            <v>1893.264404296875</v>
          </cell>
          <cell r="E139">
            <v>1799.88916015625</v>
          </cell>
          <cell r="F139">
            <v>3423.760498046875</v>
          </cell>
          <cell r="G139">
            <v>643.78863525390625</v>
          </cell>
          <cell r="H139">
            <v>1112.990478515625</v>
          </cell>
          <cell r="I139">
            <v>0</v>
          </cell>
          <cell r="J139">
            <v>8.9439935684204102</v>
          </cell>
          <cell r="K139">
            <v>20</v>
          </cell>
          <cell r="L139">
            <v>88</v>
          </cell>
          <cell r="M139">
            <v>28</v>
          </cell>
          <cell r="O139">
            <v>89</v>
          </cell>
          <cell r="P139">
            <v>908</v>
          </cell>
          <cell r="Q139">
            <v>45</v>
          </cell>
          <cell r="R139">
            <v>473</v>
          </cell>
          <cell r="T139">
            <v>610</v>
          </cell>
          <cell r="U139">
            <v>6</v>
          </cell>
        </row>
        <row r="141">
          <cell r="C141">
            <v>1020.3369750976563</v>
          </cell>
          <cell r="D141">
            <v>3156.6435546875</v>
          </cell>
          <cell r="E141">
            <v>6794.20068359375</v>
          </cell>
          <cell r="F141">
            <v>1949.132080078125</v>
          </cell>
          <cell r="G141">
            <v>975.9658203125</v>
          </cell>
          <cell r="H141">
            <v>1631.8271484375</v>
          </cell>
          <cell r="I141">
            <v>0</v>
          </cell>
          <cell r="J141">
            <v>156.27375793457031</v>
          </cell>
          <cell r="K141">
            <v>29</v>
          </cell>
          <cell r="L141">
            <v>97</v>
          </cell>
          <cell r="M141">
            <v>81</v>
          </cell>
          <cell r="O141">
            <v>339</v>
          </cell>
          <cell r="P141">
            <v>946</v>
          </cell>
          <cell r="Q141">
            <v>120</v>
          </cell>
          <cell r="R141">
            <v>1104</v>
          </cell>
          <cell r="S141">
            <v>15</v>
          </cell>
          <cell r="T141">
            <v>500</v>
          </cell>
          <cell r="U141">
            <v>5</v>
          </cell>
        </row>
        <row r="142">
          <cell r="C142">
            <v>290.82000732421875</v>
          </cell>
          <cell r="D142">
            <v>322.94985961914063</v>
          </cell>
          <cell r="E142">
            <v>206.17439270019531</v>
          </cell>
          <cell r="F142">
            <v>1187.38232421875</v>
          </cell>
          <cell r="G142">
            <v>384.74343872070313</v>
          </cell>
          <cell r="H142">
            <v>396.26318359375</v>
          </cell>
          <cell r="I142">
            <v>0</v>
          </cell>
          <cell r="J142">
            <v>40.214061737060547</v>
          </cell>
          <cell r="K142">
            <v>19</v>
          </cell>
          <cell r="L142">
            <v>60</v>
          </cell>
          <cell r="M142">
            <v>19</v>
          </cell>
          <cell r="O142">
            <v>6</v>
          </cell>
          <cell r="P142">
            <v>110</v>
          </cell>
          <cell r="Q142">
            <v>20</v>
          </cell>
          <cell r="R142">
            <v>25</v>
          </cell>
          <cell r="S142">
            <v>2</v>
          </cell>
        </row>
        <row r="144">
          <cell r="C144">
            <v>538.20001220703125</v>
          </cell>
          <cell r="D144">
            <v>820.96343994140625</v>
          </cell>
          <cell r="E144">
            <v>1671.4715576171875</v>
          </cell>
          <cell r="F144">
            <v>7724.5888671875</v>
          </cell>
          <cell r="G144">
            <v>1021.416748046875</v>
          </cell>
          <cell r="H144">
            <v>1485.9169921875</v>
          </cell>
          <cell r="I144">
            <v>0</v>
          </cell>
          <cell r="J144">
            <v>31.894508361816406</v>
          </cell>
          <cell r="K144">
            <v>46</v>
          </cell>
          <cell r="L144">
            <v>650</v>
          </cell>
          <cell r="M144">
            <v>103</v>
          </cell>
          <cell r="O144">
            <v>83</v>
          </cell>
          <cell r="P144">
            <v>267</v>
          </cell>
          <cell r="Q144">
            <v>57</v>
          </cell>
          <cell r="R144">
            <v>130</v>
          </cell>
          <cell r="S144">
            <v>2</v>
          </cell>
          <cell r="T144">
            <v>2217</v>
          </cell>
          <cell r="U144">
            <v>20</v>
          </cell>
        </row>
        <row r="146">
          <cell r="C146">
            <v>133.66262817382813</v>
          </cell>
          <cell r="D146">
            <v>485.64627075195313</v>
          </cell>
          <cell r="E146">
            <v>411.42877197265625</v>
          </cell>
          <cell r="F146">
            <v>0</v>
          </cell>
          <cell r="G146">
            <v>155.77272033691406</v>
          </cell>
          <cell r="H146">
            <v>175.49078369140625</v>
          </cell>
          <cell r="I146">
            <v>4.5254578590393066</v>
          </cell>
          <cell r="J146">
            <v>1.9394819736480713</v>
          </cell>
          <cell r="K146">
            <v>7</v>
          </cell>
          <cell r="M146">
            <v>8</v>
          </cell>
          <cell r="O146">
            <v>20</v>
          </cell>
          <cell r="P146">
            <v>45</v>
          </cell>
          <cell r="Q146">
            <v>9</v>
          </cell>
          <cell r="R146">
            <v>169</v>
          </cell>
        </row>
        <row r="147">
          <cell r="C147">
            <v>868.12701416015625</v>
          </cell>
          <cell r="D147">
            <v>3308.548828125</v>
          </cell>
          <cell r="E147">
            <v>631.36505126953125</v>
          </cell>
          <cell r="F147">
            <v>159.06484985351563</v>
          </cell>
          <cell r="G147">
            <v>1642.0386962890625</v>
          </cell>
          <cell r="H147">
            <v>957.85595703125</v>
          </cell>
          <cell r="I147">
            <v>35.687625885009766</v>
          </cell>
          <cell r="J147">
            <v>73.414543151855469</v>
          </cell>
          <cell r="K147">
            <v>82</v>
          </cell>
          <cell r="L147">
            <v>4</v>
          </cell>
          <cell r="M147">
            <v>47</v>
          </cell>
          <cell r="O147">
            <v>31</v>
          </cell>
          <cell r="P147">
            <v>295</v>
          </cell>
          <cell r="Q147">
            <v>59</v>
          </cell>
          <cell r="R147">
            <v>1157</v>
          </cell>
          <cell r="S147">
            <v>7</v>
          </cell>
          <cell r="T147">
            <v>54</v>
          </cell>
          <cell r="U147">
            <v>5</v>
          </cell>
        </row>
        <row r="148">
          <cell r="C148">
            <v>1249.87939453125</v>
          </cell>
          <cell r="D148">
            <v>4348.34716796875</v>
          </cell>
          <cell r="E148">
            <v>930.24346923828125</v>
          </cell>
          <cell r="F148">
            <v>0</v>
          </cell>
          <cell r="G148">
            <v>1253.6654052734375</v>
          </cell>
          <cell r="H148">
            <v>923.75335693359375</v>
          </cell>
          <cell r="I148">
            <v>283.94058227539063</v>
          </cell>
          <cell r="J148">
            <v>43.267135620117188</v>
          </cell>
          <cell r="K148">
            <v>37</v>
          </cell>
          <cell r="M148">
            <v>27</v>
          </cell>
          <cell r="O148">
            <v>46</v>
          </cell>
          <cell r="P148">
            <v>425</v>
          </cell>
          <cell r="Q148">
            <v>29</v>
          </cell>
          <cell r="R148">
            <v>1521</v>
          </cell>
          <cell r="S148">
            <v>4</v>
          </cell>
          <cell r="T148">
            <v>78</v>
          </cell>
          <cell r="U148">
            <v>7</v>
          </cell>
        </row>
        <row r="149">
          <cell r="C149">
            <v>394.54498291015625</v>
          </cell>
          <cell r="D149">
            <v>1524.082275390625</v>
          </cell>
          <cell r="E149">
            <v>255.06047058105469</v>
          </cell>
          <cell r="F149">
            <v>52.337993621826172</v>
          </cell>
          <cell r="G149">
            <v>925.85906982421875</v>
          </cell>
          <cell r="H149">
            <v>830.08056640625</v>
          </cell>
          <cell r="I149">
            <v>119.06893157958984</v>
          </cell>
          <cell r="J149">
            <v>5.2337989807128906</v>
          </cell>
          <cell r="K149">
            <v>37</v>
          </cell>
          <cell r="M149">
            <v>24</v>
          </cell>
          <cell r="O149">
            <v>12</v>
          </cell>
          <cell r="P149">
            <v>140</v>
          </cell>
          <cell r="Q149">
            <v>30</v>
          </cell>
          <cell r="R149">
            <v>370</v>
          </cell>
        </row>
        <row r="150">
          <cell r="C150">
            <v>85.331001281738281</v>
          </cell>
          <cell r="D150">
            <v>174.70869445800781</v>
          </cell>
          <cell r="E150">
            <v>39.838874816894531</v>
          </cell>
          <cell r="F150">
            <v>60.883331298828125</v>
          </cell>
          <cell r="G150">
            <v>187.03976440429688</v>
          </cell>
          <cell r="H150">
            <v>122.45050048828125</v>
          </cell>
          <cell r="I150">
            <v>4.6324272155761719</v>
          </cell>
          <cell r="J150">
            <v>11.911955833435059</v>
          </cell>
          <cell r="K150">
            <v>13</v>
          </cell>
          <cell r="L150">
            <v>1</v>
          </cell>
          <cell r="M150">
            <v>6</v>
          </cell>
          <cell r="O150">
            <v>1</v>
          </cell>
          <cell r="P150">
            <v>51</v>
          </cell>
          <cell r="Q150">
            <v>15</v>
          </cell>
          <cell r="R150">
            <v>60</v>
          </cell>
          <cell r="S150">
            <v>1</v>
          </cell>
          <cell r="T150">
            <v>10</v>
          </cell>
          <cell r="U150">
            <v>1</v>
          </cell>
        </row>
        <row r="151">
          <cell r="C151">
            <v>387.85098266601563</v>
          </cell>
          <cell r="D151">
            <v>1311.959228515625</v>
          </cell>
          <cell r="E151">
            <v>58.555713653564453</v>
          </cell>
          <cell r="F151">
            <v>0</v>
          </cell>
          <cell r="G151">
            <v>700.1396484375</v>
          </cell>
          <cell r="H151">
            <v>498.40447998046875</v>
          </cell>
          <cell r="I151">
            <v>10.21320629119873</v>
          </cell>
          <cell r="J151">
            <v>35.016708374023438</v>
          </cell>
          <cell r="K151">
            <v>35</v>
          </cell>
          <cell r="M151">
            <v>24</v>
          </cell>
          <cell r="O151">
            <v>2</v>
          </cell>
          <cell r="P151">
            <v>244</v>
          </cell>
          <cell r="Q151">
            <v>25</v>
          </cell>
          <cell r="R151">
            <v>400</v>
          </cell>
          <cell r="S151">
            <v>3</v>
          </cell>
        </row>
        <row r="152">
          <cell r="C152">
            <v>1.9340000152587891</v>
          </cell>
          <cell r="D152">
            <v>0.68693333864212036</v>
          </cell>
          <cell r="E152">
            <v>0</v>
          </cell>
          <cell r="F152">
            <v>40.000633239746094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D153">
            <v>198</v>
          </cell>
          <cell r="G153">
            <v>153</v>
          </cell>
          <cell r="H153">
            <v>96</v>
          </cell>
          <cell r="K153">
            <v>10</v>
          </cell>
          <cell r="M153">
            <v>4</v>
          </cell>
          <cell r="P153">
            <v>13</v>
          </cell>
          <cell r="Q153">
            <v>3</v>
          </cell>
          <cell r="R153">
            <v>69</v>
          </cell>
        </row>
        <row r="154">
          <cell r="C154">
            <v>159</v>
          </cell>
          <cell r="D154">
            <v>449</v>
          </cell>
          <cell r="E154">
            <v>0</v>
          </cell>
          <cell r="F154">
            <v>0</v>
          </cell>
          <cell r="G154">
            <v>344</v>
          </cell>
          <cell r="H154">
            <v>219</v>
          </cell>
          <cell r="I154">
            <v>15.819664001464844</v>
          </cell>
          <cell r="J154">
            <v>0</v>
          </cell>
          <cell r="K154">
            <v>34</v>
          </cell>
          <cell r="M154">
            <v>15</v>
          </cell>
          <cell r="P154">
            <v>51</v>
          </cell>
          <cell r="Q154">
            <v>10</v>
          </cell>
          <cell r="R154">
            <v>226</v>
          </cell>
        </row>
        <row r="155">
          <cell r="C155">
            <v>51.978000640869141</v>
          </cell>
          <cell r="D155">
            <v>108.79115295410156</v>
          </cell>
          <cell r="E155">
            <v>0</v>
          </cell>
          <cell r="F155">
            <v>0</v>
          </cell>
          <cell r="G155">
            <v>110.60435485839844</v>
          </cell>
          <cell r="H155">
            <v>21.979070663452148</v>
          </cell>
          <cell r="I155">
            <v>0.81360918283462524</v>
          </cell>
          <cell r="J155">
            <v>0.69737929105758667</v>
          </cell>
          <cell r="K155">
            <v>7</v>
          </cell>
          <cell r="P155">
            <v>52</v>
          </cell>
          <cell r="Q155">
            <v>8</v>
          </cell>
          <cell r="R155">
            <v>37</v>
          </cell>
        </row>
        <row r="156">
          <cell r="C156">
            <v>18.420000076293945</v>
          </cell>
          <cell r="D156">
            <v>57.924263000488281</v>
          </cell>
          <cell r="E156">
            <v>0</v>
          </cell>
          <cell r="F156">
            <v>0</v>
          </cell>
          <cell r="G156">
            <v>48.118728637695313</v>
          </cell>
          <cell r="H156">
            <v>1.2746680974960327</v>
          </cell>
          <cell r="I156">
            <v>0.91420871019363403</v>
          </cell>
          <cell r="J156">
            <v>2.9254679679870605</v>
          </cell>
          <cell r="K156">
            <v>3</v>
          </cell>
          <cell r="P156">
            <v>18</v>
          </cell>
          <cell r="Q156">
            <v>3</v>
          </cell>
          <cell r="R156">
            <v>19</v>
          </cell>
        </row>
        <row r="157">
          <cell r="C157">
            <v>45.650001525878906</v>
          </cell>
          <cell r="D157">
            <v>109.43563842773438</v>
          </cell>
          <cell r="E157">
            <v>0</v>
          </cell>
          <cell r="F157">
            <v>0</v>
          </cell>
          <cell r="G157">
            <v>90.082328796386719</v>
          </cell>
          <cell r="H157">
            <v>11.852938652038574</v>
          </cell>
          <cell r="I157">
            <v>0</v>
          </cell>
          <cell r="J157">
            <v>1.295403003692627</v>
          </cell>
          <cell r="K157">
            <v>4</v>
          </cell>
          <cell r="P157">
            <v>21</v>
          </cell>
          <cell r="Q157">
            <v>6</v>
          </cell>
          <cell r="R157">
            <v>38</v>
          </cell>
        </row>
        <row r="158">
          <cell r="C158">
            <v>48.486000061035156</v>
          </cell>
          <cell r="D158">
            <v>114.25654602050781</v>
          </cell>
          <cell r="E158">
            <v>0</v>
          </cell>
          <cell r="F158">
            <v>3.2459249496459961</v>
          </cell>
          <cell r="G158">
            <v>154.27609252929688</v>
          </cell>
          <cell r="H158">
            <v>42.900302886962891</v>
          </cell>
          <cell r="I158">
            <v>5.2070045471191406</v>
          </cell>
          <cell r="J158">
            <v>2.434443473815918</v>
          </cell>
          <cell r="K158">
            <v>10</v>
          </cell>
          <cell r="M158">
            <v>1</v>
          </cell>
          <cell r="P158">
            <v>27</v>
          </cell>
          <cell r="Q158">
            <v>4</v>
          </cell>
          <cell r="R158">
            <v>39</v>
          </cell>
        </row>
        <row r="159">
          <cell r="C159">
            <v>34.08599853515625</v>
          </cell>
          <cell r="D159">
            <v>118.13198089599609</v>
          </cell>
          <cell r="E159">
            <v>0</v>
          </cell>
          <cell r="F159">
            <v>0</v>
          </cell>
          <cell r="G159">
            <v>100.27951049804688</v>
          </cell>
          <cell r="H159">
            <v>24.04362678527832</v>
          </cell>
          <cell r="I159">
            <v>0</v>
          </cell>
          <cell r="J159">
            <v>1.3459047079086304</v>
          </cell>
          <cell r="K159">
            <v>7</v>
          </cell>
          <cell r="P159">
            <v>22</v>
          </cell>
          <cell r="Q159">
            <v>6</v>
          </cell>
          <cell r="R159">
            <v>41</v>
          </cell>
        </row>
        <row r="160">
          <cell r="C160">
            <v>52.708000183105469</v>
          </cell>
          <cell r="D160">
            <v>127.03446960449219</v>
          </cell>
          <cell r="E160">
            <v>0</v>
          </cell>
          <cell r="F160">
            <v>0</v>
          </cell>
          <cell r="G160">
            <v>123.34712982177734</v>
          </cell>
          <cell r="H160">
            <v>49.883033752441406</v>
          </cell>
          <cell r="I160">
            <v>0</v>
          </cell>
          <cell r="J160">
            <v>0.59473061561584473</v>
          </cell>
          <cell r="K160">
            <v>8</v>
          </cell>
          <cell r="M160">
            <v>1</v>
          </cell>
          <cell r="P160">
            <v>32</v>
          </cell>
          <cell r="Q160">
            <v>4</v>
          </cell>
          <cell r="R160">
            <v>44</v>
          </cell>
        </row>
        <row r="162">
          <cell r="C162">
            <v>3189.10009765625</v>
          </cell>
          <cell r="D162">
            <v>12754.712890625</v>
          </cell>
          <cell r="E162">
            <v>4106.55078125</v>
          </cell>
          <cell r="F162">
            <v>0</v>
          </cell>
          <cell r="G162">
            <v>3128.548095703125</v>
          </cell>
          <cell r="H162">
            <v>3209.458740234375</v>
          </cell>
          <cell r="I162">
            <v>1655.7958984375</v>
          </cell>
          <cell r="J162">
            <v>0</v>
          </cell>
          <cell r="K162">
            <v>93</v>
          </cell>
          <cell r="M162">
            <v>96</v>
          </cell>
          <cell r="N162">
            <v>115</v>
          </cell>
          <cell r="O162">
            <v>205</v>
          </cell>
          <cell r="P162">
            <v>1400</v>
          </cell>
          <cell r="Q162">
            <v>70</v>
          </cell>
          <cell r="R162">
            <v>4463</v>
          </cell>
        </row>
        <row r="164">
          <cell r="C164">
            <v>986.86199951171875</v>
          </cell>
          <cell r="D164">
            <v>4065.635009765625</v>
          </cell>
          <cell r="E164">
            <v>4931.46435546875</v>
          </cell>
          <cell r="F164">
            <v>892.968994140625</v>
          </cell>
          <cell r="G164">
            <v>1468.5836181640625</v>
          </cell>
          <cell r="H164">
            <v>3150.779541015625</v>
          </cell>
          <cell r="I164">
            <v>436.63552856445313</v>
          </cell>
          <cell r="J164">
            <v>161.96005249023438</v>
          </cell>
          <cell r="K164">
            <v>73</v>
          </cell>
          <cell r="L164">
            <v>26</v>
          </cell>
          <cell r="M164">
            <v>220</v>
          </cell>
          <cell r="N164">
            <v>65</v>
          </cell>
          <cell r="O164">
            <v>246</v>
          </cell>
          <cell r="P164">
            <v>710</v>
          </cell>
          <cell r="Q164">
            <v>71</v>
          </cell>
          <cell r="R164">
            <v>1422</v>
          </cell>
          <cell r="S164">
            <v>16</v>
          </cell>
        </row>
        <row r="165">
          <cell r="C165">
            <v>600.155029296875</v>
          </cell>
          <cell r="D165">
            <v>1463.690673828125</v>
          </cell>
          <cell r="E165">
            <v>1658.3114013671875</v>
          </cell>
          <cell r="F165">
            <v>0</v>
          </cell>
          <cell r="G165">
            <v>528.85394287109375</v>
          </cell>
          <cell r="H165">
            <v>1194.48046875</v>
          </cell>
          <cell r="I165">
            <v>219.73298645019531</v>
          </cell>
          <cell r="J165">
            <v>83.707794189453125</v>
          </cell>
          <cell r="K165">
            <v>15</v>
          </cell>
          <cell r="M165">
            <v>59</v>
          </cell>
          <cell r="N165">
            <v>32</v>
          </cell>
          <cell r="O165">
            <v>82</v>
          </cell>
          <cell r="P165">
            <v>317</v>
          </cell>
          <cell r="Q165">
            <v>32</v>
          </cell>
          <cell r="R165">
            <v>512</v>
          </cell>
          <cell r="S165">
            <v>8</v>
          </cell>
        </row>
        <row r="166">
          <cell r="C166">
            <v>316.95303344726563</v>
          </cell>
          <cell r="D166">
            <v>310.97994995117188</v>
          </cell>
          <cell r="E166">
            <v>820.6998291015625</v>
          </cell>
          <cell r="F166">
            <v>2910.183837890625</v>
          </cell>
          <cell r="G166">
            <v>117.49298095703125</v>
          </cell>
          <cell r="H166">
            <v>427.2471923828125</v>
          </cell>
          <cell r="I166">
            <v>0</v>
          </cell>
          <cell r="J166">
            <v>12.257092475891113</v>
          </cell>
          <cell r="K166">
            <v>2</v>
          </cell>
          <cell r="L166">
            <v>200</v>
          </cell>
          <cell r="M166">
            <v>14</v>
          </cell>
          <cell r="O166">
            <v>30</v>
          </cell>
          <cell r="P166">
            <v>28</v>
          </cell>
          <cell r="Q166">
            <v>4</v>
          </cell>
          <cell r="R166">
            <v>100</v>
          </cell>
        </row>
        <row r="168">
          <cell r="C168">
            <v>182.58999633789063</v>
          </cell>
          <cell r="D168">
            <v>1109.7197265625</v>
          </cell>
          <cell r="E168">
            <v>3304.90966796875</v>
          </cell>
          <cell r="F168">
            <v>718.23529052734375</v>
          </cell>
          <cell r="G168">
            <v>526.5003662109375</v>
          </cell>
          <cell r="H168">
            <v>1347.5902099609375</v>
          </cell>
          <cell r="I168">
            <v>0</v>
          </cell>
          <cell r="J168">
            <v>28.770509719848633</v>
          </cell>
          <cell r="K168">
            <v>10</v>
          </cell>
          <cell r="L168">
            <v>25</v>
          </cell>
          <cell r="M168">
            <v>94</v>
          </cell>
          <cell r="O168">
            <v>165</v>
          </cell>
          <cell r="P168">
            <v>280</v>
          </cell>
          <cell r="Q168">
            <v>20</v>
          </cell>
          <cell r="R168">
            <v>388</v>
          </cell>
        </row>
        <row r="169">
          <cell r="C169">
            <v>89.5</v>
          </cell>
          <cell r="D169">
            <v>690.03106689453125</v>
          </cell>
          <cell r="E169">
            <v>1435.7098388671875</v>
          </cell>
          <cell r="F169">
            <v>175.29017639160156</v>
          </cell>
          <cell r="G169">
            <v>26.873188018798828</v>
          </cell>
          <cell r="H169">
            <v>132.95155334472656</v>
          </cell>
          <cell r="I169">
            <v>0</v>
          </cell>
          <cell r="J169">
            <v>3.2461140155792236</v>
          </cell>
          <cell r="L169">
            <v>8</v>
          </cell>
          <cell r="M169">
            <v>6</v>
          </cell>
          <cell r="O169">
            <v>71</v>
          </cell>
          <cell r="P169">
            <v>27</v>
          </cell>
          <cell r="Q169">
            <v>4</v>
          </cell>
          <cell r="R169">
            <v>241</v>
          </cell>
        </row>
        <row r="170">
          <cell r="C170">
            <v>74.5</v>
          </cell>
          <cell r="D170">
            <v>397.58758544921875</v>
          </cell>
          <cell r="E170">
            <v>1076.2037353515625</v>
          </cell>
          <cell r="F170">
            <v>306.29501342773438</v>
          </cell>
          <cell r="G170">
            <v>104.203857421875</v>
          </cell>
          <cell r="H170">
            <v>489.51583862304688</v>
          </cell>
          <cell r="I170">
            <v>0</v>
          </cell>
          <cell r="J170">
            <v>2.7808883190155029</v>
          </cell>
          <cell r="K170">
            <v>2</v>
          </cell>
          <cell r="L170">
            <v>24</v>
          </cell>
          <cell r="M170">
            <v>48</v>
          </cell>
          <cell r="O170">
            <v>53</v>
          </cell>
          <cell r="P170">
            <v>48</v>
          </cell>
          <cell r="Q170">
            <v>14</v>
          </cell>
          <cell r="R170">
            <v>138</v>
          </cell>
        </row>
        <row r="171">
          <cell r="C171">
            <v>125.85200500488281</v>
          </cell>
          <cell r="D171">
            <v>590.46588134765625</v>
          </cell>
          <cell r="E171">
            <v>1190.35205078125</v>
          </cell>
          <cell r="F171">
            <v>799.28546142578125</v>
          </cell>
          <cell r="G171">
            <v>186.65847778320313</v>
          </cell>
          <cell r="H171">
            <v>509.16653442382813</v>
          </cell>
          <cell r="I171">
            <v>0</v>
          </cell>
          <cell r="J171">
            <v>6.4253630638122559</v>
          </cell>
          <cell r="K171">
            <v>9</v>
          </cell>
          <cell r="L171">
            <v>70</v>
          </cell>
          <cell r="M171">
            <v>40</v>
          </cell>
          <cell r="O171">
            <v>59</v>
          </cell>
          <cell r="P171">
            <v>41</v>
          </cell>
          <cell r="Q171">
            <v>8</v>
          </cell>
          <cell r="R171">
            <v>200</v>
          </cell>
        </row>
        <row r="172">
          <cell r="C172">
            <v>23.579999923706055</v>
          </cell>
          <cell r="D172">
            <v>107.58699035644531</v>
          </cell>
          <cell r="E172">
            <v>303.06781005859375</v>
          </cell>
          <cell r="F172">
            <v>82.78912353515625</v>
          </cell>
          <cell r="G172">
            <v>26.870838165283203</v>
          </cell>
          <cell r="H172">
            <v>71.523841857910156</v>
          </cell>
          <cell r="I172">
            <v>0</v>
          </cell>
          <cell r="J172">
            <v>1.813846230506897</v>
          </cell>
          <cell r="K172">
            <v>1</v>
          </cell>
          <cell r="L172">
            <v>5</v>
          </cell>
          <cell r="M172">
            <v>3</v>
          </cell>
          <cell r="O172">
            <v>15</v>
          </cell>
          <cell r="P172">
            <v>21</v>
          </cell>
          <cell r="Q172">
            <v>4</v>
          </cell>
          <cell r="R172">
            <v>37</v>
          </cell>
        </row>
        <row r="173">
          <cell r="C173">
            <v>147.260009765625</v>
          </cell>
          <cell r="D173">
            <v>0</v>
          </cell>
          <cell r="E173">
            <v>78.983238220214844</v>
          </cell>
          <cell r="F173">
            <v>837.58966064453125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C174">
            <v>222.20001220703125</v>
          </cell>
          <cell r="D174">
            <v>869.8076171875</v>
          </cell>
          <cell r="E174">
            <v>550.4371337890625</v>
          </cell>
          <cell r="F174">
            <v>3641.478515625</v>
          </cell>
          <cell r="G174">
            <v>658.952392578125</v>
          </cell>
          <cell r="H174">
            <v>600.59320068359375</v>
          </cell>
          <cell r="I174">
            <v>0</v>
          </cell>
          <cell r="J174">
            <v>6.713282585144043</v>
          </cell>
          <cell r="K174">
            <v>37</v>
          </cell>
          <cell r="L174">
            <v>650</v>
          </cell>
          <cell r="M174">
            <v>42</v>
          </cell>
          <cell r="O174">
            <v>17</v>
          </cell>
          <cell r="P174">
            <v>118</v>
          </cell>
          <cell r="Q174">
            <v>12</v>
          </cell>
          <cell r="R174">
            <v>152</v>
          </cell>
          <cell r="T174">
            <v>270</v>
          </cell>
          <cell r="U174">
            <v>10</v>
          </cell>
        </row>
        <row r="176">
          <cell r="C176">
            <v>89.931671142578125</v>
          </cell>
          <cell r="D176">
            <v>259.82992553710938</v>
          </cell>
          <cell r="E176">
            <v>90.989692687988281</v>
          </cell>
          <cell r="F176">
            <v>107.77037811279297</v>
          </cell>
          <cell r="G176">
            <v>133.58113098144531</v>
          </cell>
          <cell r="H176">
            <v>102.06199645996094</v>
          </cell>
          <cell r="I176">
            <v>0</v>
          </cell>
          <cell r="J176">
            <v>5.4131240844726563</v>
          </cell>
          <cell r="K176">
            <v>6</v>
          </cell>
          <cell r="L176">
            <v>5</v>
          </cell>
          <cell r="M176">
            <v>5</v>
          </cell>
          <cell r="O176">
            <v>4</v>
          </cell>
          <cell r="P176">
            <v>51</v>
          </cell>
          <cell r="Q176">
            <v>4</v>
          </cell>
          <cell r="R176">
            <v>90</v>
          </cell>
        </row>
        <row r="177">
          <cell r="C177">
            <v>396.99996948242188</v>
          </cell>
          <cell r="D177">
            <v>1707.33642578125</v>
          </cell>
          <cell r="E177">
            <v>611.79559326171875</v>
          </cell>
          <cell r="F177">
            <v>326.40261840820313</v>
          </cell>
          <cell r="G177">
            <v>376.51376342773438</v>
          </cell>
          <cell r="H177">
            <v>299.93466186523438</v>
          </cell>
          <cell r="I177">
            <v>65.908210754394531</v>
          </cell>
          <cell r="J177">
            <v>20.923240661621094</v>
          </cell>
          <cell r="K177">
            <v>11</v>
          </cell>
          <cell r="L177">
            <v>9</v>
          </cell>
          <cell r="M177">
            <v>8</v>
          </cell>
          <cell r="N177">
            <v>9</v>
          </cell>
          <cell r="O177">
            <v>30</v>
          </cell>
          <cell r="P177">
            <v>205</v>
          </cell>
          <cell r="Q177">
            <v>30</v>
          </cell>
          <cell r="R177">
            <v>597</v>
          </cell>
          <cell r="T177">
            <v>75</v>
          </cell>
          <cell r="U177">
            <v>5</v>
          </cell>
        </row>
        <row r="178">
          <cell r="C178">
            <v>1710.1783447265625</v>
          </cell>
          <cell r="D178">
            <v>7186.72900390625</v>
          </cell>
          <cell r="E178">
            <v>2547.2529296875</v>
          </cell>
          <cell r="F178">
            <v>1210.807861328125</v>
          </cell>
          <cell r="G178">
            <v>1389.824951171875</v>
          </cell>
          <cell r="H178">
            <v>1092.00537109375</v>
          </cell>
          <cell r="I178">
            <v>307.584228515625</v>
          </cell>
          <cell r="J178">
            <v>97.645790100097656</v>
          </cell>
          <cell r="K178">
            <v>41</v>
          </cell>
          <cell r="L178">
            <v>36</v>
          </cell>
          <cell r="M178">
            <v>32</v>
          </cell>
          <cell r="N178">
            <v>18</v>
          </cell>
          <cell r="O178">
            <v>127</v>
          </cell>
          <cell r="P178">
            <v>975</v>
          </cell>
          <cell r="Q178">
            <v>49</v>
          </cell>
          <cell r="R178">
            <v>2515</v>
          </cell>
          <cell r="T178">
            <v>376</v>
          </cell>
          <cell r="U178">
            <v>10</v>
          </cell>
        </row>
        <row r="179">
          <cell r="C179">
            <v>350</v>
          </cell>
          <cell r="D179">
            <v>1043.3243408203125</v>
          </cell>
          <cell r="E179">
            <v>688.3043212890625</v>
          </cell>
          <cell r="F179">
            <v>879.54681396484375</v>
          </cell>
          <cell r="G179">
            <v>596.13726806640625</v>
          </cell>
          <cell r="H179">
            <v>323.76419067382813</v>
          </cell>
          <cell r="I179">
            <v>47.178756713867188</v>
          </cell>
          <cell r="J179">
            <v>20.219467163085938</v>
          </cell>
          <cell r="K179">
            <v>19</v>
          </cell>
          <cell r="L179">
            <v>10</v>
          </cell>
          <cell r="M179">
            <v>7</v>
          </cell>
          <cell r="N179">
            <v>3</v>
          </cell>
          <cell r="O179">
            <v>34</v>
          </cell>
          <cell r="P179">
            <v>105</v>
          </cell>
          <cell r="Q179">
            <v>15</v>
          </cell>
          <cell r="R179">
            <v>365</v>
          </cell>
        </row>
        <row r="181">
          <cell r="C181">
            <v>18</v>
          </cell>
          <cell r="D181">
            <v>48.616222381591797</v>
          </cell>
          <cell r="E181">
            <v>83.721389770507813</v>
          </cell>
          <cell r="F181">
            <v>51.330242156982422</v>
          </cell>
          <cell r="G181">
            <v>47.387054443359375</v>
          </cell>
          <cell r="H181">
            <v>177.55148315429688</v>
          </cell>
          <cell r="I181">
            <v>0</v>
          </cell>
          <cell r="J181">
            <v>0</v>
          </cell>
          <cell r="K181">
            <v>3</v>
          </cell>
          <cell r="L181">
            <v>3</v>
          </cell>
          <cell r="M181">
            <v>21</v>
          </cell>
          <cell r="O181">
            <v>4</v>
          </cell>
          <cell r="P181">
            <v>29</v>
          </cell>
          <cell r="Q181">
            <v>8</v>
          </cell>
          <cell r="R181">
            <v>16</v>
          </cell>
        </row>
        <row r="182">
          <cell r="C182">
            <v>144.40000915527344</v>
          </cell>
          <cell r="D182">
            <v>736.202880859375</v>
          </cell>
          <cell r="E182">
            <v>573.97064208984375</v>
          </cell>
          <cell r="F182">
            <v>2624.928466796875</v>
          </cell>
          <cell r="G182">
            <v>107.06282043457031</v>
          </cell>
          <cell r="H182">
            <v>307.82217407226563</v>
          </cell>
          <cell r="I182">
            <v>0</v>
          </cell>
          <cell r="J182">
            <v>4.3304433822631836</v>
          </cell>
          <cell r="K182">
            <v>3</v>
          </cell>
          <cell r="L182">
            <v>262</v>
          </cell>
          <cell r="M182">
            <v>21</v>
          </cell>
          <cell r="O182">
            <v>28</v>
          </cell>
          <cell r="P182">
            <v>409</v>
          </cell>
          <cell r="Q182">
            <v>81</v>
          </cell>
          <cell r="R182">
            <v>110</v>
          </cell>
          <cell r="T182">
            <v>95</v>
          </cell>
          <cell r="U182">
            <v>4</v>
          </cell>
        </row>
        <row r="184">
          <cell r="C184">
            <v>29.600000381469727</v>
          </cell>
          <cell r="D184">
            <v>8.2499380111694336</v>
          </cell>
          <cell r="E184">
            <v>4.4986076354980469</v>
          </cell>
          <cell r="F184">
            <v>369.90213012695313</v>
          </cell>
          <cell r="G184">
            <v>5.9259066581726074</v>
          </cell>
          <cell r="H184">
            <v>129.91410827636719</v>
          </cell>
          <cell r="I184">
            <v>0</v>
          </cell>
          <cell r="J184">
            <v>0</v>
          </cell>
          <cell r="L184">
            <v>29</v>
          </cell>
          <cell r="M184">
            <v>2</v>
          </cell>
          <cell r="P184">
            <v>15</v>
          </cell>
          <cell r="Q184">
            <v>2</v>
          </cell>
        </row>
        <row r="185">
          <cell r="C185">
            <v>5.3000001907348633</v>
          </cell>
          <cell r="D185">
            <v>6.9902915954589844</v>
          </cell>
          <cell r="E185">
            <v>1.5506242513656616</v>
          </cell>
          <cell r="F185">
            <v>20.721221923828125</v>
          </cell>
          <cell r="G185">
            <v>2.9611649513244629</v>
          </cell>
          <cell r="H185">
            <v>48.140087127685547</v>
          </cell>
          <cell r="I185">
            <v>0</v>
          </cell>
          <cell r="J185">
            <v>0.13869625329971313</v>
          </cell>
          <cell r="M185">
            <v>5</v>
          </cell>
          <cell r="P185">
            <v>25</v>
          </cell>
          <cell r="Q185">
            <v>3</v>
          </cell>
        </row>
        <row r="186">
          <cell r="C186">
            <v>3.2000000476837158</v>
          </cell>
          <cell r="D186">
            <v>3.4711863994598389</v>
          </cell>
          <cell r="E186">
            <v>0</v>
          </cell>
          <cell r="F186">
            <v>24.949153900146484</v>
          </cell>
          <cell r="G186">
            <v>13.233899116516113</v>
          </cell>
          <cell r="H186">
            <v>35.290397644042969</v>
          </cell>
          <cell r="I186">
            <v>0</v>
          </cell>
          <cell r="J186">
            <v>0</v>
          </cell>
        </row>
        <row r="187">
          <cell r="C187">
            <v>4</v>
          </cell>
          <cell r="D187">
            <v>12.839897155761719</v>
          </cell>
          <cell r="E187">
            <v>3.509209156036377</v>
          </cell>
          <cell r="F187">
            <v>22.918674468994141</v>
          </cell>
          <cell r="G187">
            <v>35.400398254394531</v>
          </cell>
          <cell r="H187">
            <v>35.676963806152344</v>
          </cell>
          <cell r="I187">
            <v>0</v>
          </cell>
          <cell r="J187">
            <v>0</v>
          </cell>
          <cell r="K187">
            <v>2</v>
          </cell>
          <cell r="M187">
            <v>2</v>
          </cell>
          <cell r="P187">
            <v>8</v>
          </cell>
          <cell r="Q187">
            <v>1</v>
          </cell>
        </row>
        <row r="188">
          <cell r="C188">
            <v>9.3999996185302734</v>
          </cell>
          <cell r="D188">
            <v>0.12585772573947906</v>
          </cell>
          <cell r="E188">
            <v>4.5099024772644043</v>
          </cell>
          <cell r="F188">
            <v>79.919662475585938</v>
          </cell>
          <cell r="G188">
            <v>3.6787166595458984</v>
          </cell>
          <cell r="H188">
            <v>47.503429412841797</v>
          </cell>
          <cell r="I188">
            <v>0</v>
          </cell>
          <cell r="J188">
            <v>0</v>
          </cell>
          <cell r="L188">
            <v>7</v>
          </cell>
          <cell r="M188">
            <v>3</v>
          </cell>
          <cell r="P188">
            <v>9</v>
          </cell>
          <cell r="Q188">
            <v>1</v>
          </cell>
        </row>
        <row r="189">
          <cell r="C189">
            <v>11.399999618530273</v>
          </cell>
          <cell r="D189">
            <v>9.2208528518676758</v>
          </cell>
          <cell r="E189">
            <v>0</v>
          </cell>
          <cell r="F189">
            <v>80.862564086914063</v>
          </cell>
          <cell r="G189">
            <v>0</v>
          </cell>
          <cell r="H189">
            <v>6.4083724021911621</v>
          </cell>
          <cell r="I189">
            <v>0</v>
          </cell>
          <cell r="J189">
            <v>6.0031596571207047E-2</v>
          </cell>
          <cell r="L189">
            <v>8</v>
          </cell>
        </row>
        <row r="190">
          <cell r="C190">
            <v>7.1999998092651367</v>
          </cell>
          <cell r="D190">
            <v>7.3804092407226563</v>
          </cell>
          <cell r="E190">
            <v>0.17630979418754578</v>
          </cell>
          <cell r="F190">
            <v>61.749431610107422</v>
          </cell>
          <cell r="G190">
            <v>7.6284732818603516</v>
          </cell>
          <cell r="H190">
            <v>79.911392211914063</v>
          </cell>
          <cell r="I190">
            <v>0</v>
          </cell>
          <cell r="J190">
            <v>0.20501138269901276</v>
          </cell>
          <cell r="L190">
            <v>7</v>
          </cell>
          <cell r="M190">
            <v>8</v>
          </cell>
          <cell r="P190">
            <v>12</v>
          </cell>
          <cell r="Q190">
            <v>1</v>
          </cell>
        </row>
        <row r="191">
          <cell r="C191">
            <v>3.5199999809265137</v>
          </cell>
          <cell r="D191">
            <v>3.680316686630249</v>
          </cell>
          <cell r="E191">
            <v>0</v>
          </cell>
          <cell r="F191">
            <v>26.407468795776367</v>
          </cell>
          <cell r="G191">
            <v>7.6533865928649902</v>
          </cell>
          <cell r="H191">
            <v>6.8030099868774414</v>
          </cell>
          <cell r="I191">
            <v>0</v>
          </cell>
          <cell r="J191">
            <v>0</v>
          </cell>
        </row>
        <row r="192">
          <cell r="C192">
            <v>23.19999885559082</v>
          </cell>
          <cell r="D192">
            <v>59.589347839355469</v>
          </cell>
          <cell r="E192">
            <v>77.10931396484375</v>
          </cell>
          <cell r="F192">
            <v>338.98565673828125</v>
          </cell>
          <cell r="G192">
            <v>47.497257232666016</v>
          </cell>
          <cell r="H192">
            <v>112.03952026367188</v>
          </cell>
          <cell r="I192">
            <v>0</v>
          </cell>
          <cell r="J192">
            <v>0.94381034374237061</v>
          </cell>
          <cell r="K192">
            <v>2</v>
          </cell>
          <cell r="L192">
            <v>54</v>
          </cell>
          <cell r="M192">
            <v>8</v>
          </cell>
          <cell r="O192">
            <v>3</v>
          </cell>
          <cell r="P192">
            <v>15</v>
          </cell>
          <cell r="Q192">
            <v>2</v>
          </cell>
          <cell r="R192">
            <v>10</v>
          </cell>
          <cell r="T192">
            <v>29</v>
          </cell>
          <cell r="U192">
            <v>2</v>
          </cell>
        </row>
        <row r="193">
          <cell r="C193">
            <v>35.938365936279297</v>
          </cell>
          <cell r="D193">
            <v>20.749544143676758</v>
          </cell>
          <cell r="E193">
            <v>9.2940664291381836</v>
          </cell>
          <cell r="F193">
            <v>301.81155395507813</v>
          </cell>
          <cell r="G193">
            <v>41.951019287109375</v>
          </cell>
          <cell r="H193">
            <v>100.08314514160156</v>
          </cell>
          <cell r="I193">
            <v>0</v>
          </cell>
          <cell r="J193">
            <v>0</v>
          </cell>
          <cell r="K193">
            <v>2</v>
          </cell>
          <cell r="L193">
            <v>36</v>
          </cell>
          <cell r="M193">
            <v>7</v>
          </cell>
          <cell r="P193">
            <v>9</v>
          </cell>
          <cell r="Q193">
            <v>2</v>
          </cell>
          <cell r="T193">
            <v>35</v>
          </cell>
          <cell r="U193">
            <v>2</v>
          </cell>
        </row>
        <row r="194">
          <cell r="C194">
            <v>12.765999794006348</v>
          </cell>
          <cell r="D194">
            <v>4.3613381385803223</v>
          </cell>
          <cell r="E194">
            <v>10.046653747558594</v>
          </cell>
          <cell r="F194">
            <v>75.155204772949219</v>
          </cell>
          <cell r="G194">
            <v>7.3240628242492676</v>
          </cell>
          <cell r="H194">
            <v>51.268436431884766</v>
          </cell>
          <cell r="I194">
            <v>0</v>
          </cell>
          <cell r="J194">
            <v>0.19470258057117462</v>
          </cell>
          <cell r="L194">
            <v>6</v>
          </cell>
          <cell r="M194">
            <v>3</v>
          </cell>
          <cell r="P194">
            <v>15</v>
          </cell>
          <cell r="Q194">
            <v>2</v>
          </cell>
        </row>
        <row r="195">
          <cell r="C195">
            <v>27.899999618530273</v>
          </cell>
          <cell r="D195">
            <v>25.510343551635742</v>
          </cell>
          <cell r="E195">
            <v>55.862930297851563</v>
          </cell>
          <cell r="F195">
            <v>143.59483337402344</v>
          </cell>
          <cell r="G195">
            <v>39.623706817626953</v>
          </cell>
          <cell r="H195">
            <v>72.043106079101563</v>
          </cell>
          <cell r="I195">
            <v>0</v>
          </cell>
          <cell r="J195">
            <v>0</v>
          </cell>
        </row>
        <row r="196">
          <cell r="C196">
            <v>179.86199951171875</v>
          </cell>
          <cell r="D196">
            <v>45.88970947265625</v>
          </cell>
          <cell r="E196">
            <v>28.597936630249023</v>
          </cell>
          <cell r="F196">
            <v>1283.8662109375</v>
          </cell>
          <cell r="G196">
            <v>12.677864074707031</v>
          </cell>
          <cell r="H196">
            <v>83.673896789550781</v>
          </cell>
          <cell r="I196">
            <v>0</v>
          </cell>
          <cell r="J196">
            <v>1.6626707315444946</v>
          </cell>
          <cell r="L196">
            <v>102</v>
          </cell>
          <cell r="M196">
            <v>2</v>
          </cell>
          <cell r="P196">
            <v>40</v>
          </cell>
          <cell r="Q196">
            <v>6</v>
          </cell>
          <cell r="R196">
            <v>6</v>
          </cell>
        </row>
        <row r="197">
          <cell r="C197">
            <v>46.729999542236328</v>
          </cell>
          <cell r="D197">
            <v>61.507946014404297</v>
          </cell>
          <cell r="E197">
            <v>208.15882873535156</v>
          </cell>
          <cell r="F197">
            <v>567.7254638671875</v>
          </cell>
          <cell r="G197">
            <v>37.222072601318359</v>
          </cell>
          <cell r="H197">
            <v>106.70326995849609</v>
          </cell>
          <cell r="I197">
            <v>0</v>
          </cell>
          <cell r="J197">
            <v>5.6951804161071777</v>
          </cell>
          <cell r="K197">
            <v>1</v>
          </cell>
          <cell r="L197">
            <v>102</v>
          </cell>
          <cell r="M197">
            <v>7</v>
          </cell>
          <cell r="O197">
            <v>10</v>
          </cell>
          <cell r="P197">
            <v>23</v>
          </cell>
          <cell r="Q197">
            <v>3</v>
          </cell>
          <cell r="R197">
            <v>10</v>
          </cell>
        </row>
        <row r="198">
          <cell r="C198">
            <v>23.919998168945313</v>
          </cell>
          <cell r="D198">
            <v>32.779422760009766</v>
          </cell>
          <cell r="E198">
            <v>3.174583911895752</v>
          </cell>
          <cell r="F198">
            <v>221.99835205078125</v>
          </cell>
          <cell r="G198">
            <v>9.0069589614868164</v>
          </cell>
          <cell r="H198">
            <v>45.034793853759766</v>
          </cell>
          <cell r="I198">
            <v>0</v>
          </cell>
          <cell r="J198">
            <v>9.2284418642520905E-2</v>
          </cell>
          <cell r="L198">
            <v>22</v>
          </cell>
          <cell r="M198">
            <v>2</v>
          </cell>
        </row>
      </sheetData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боль 2020"/>
      <sheetName val="медвед 2020"/>
      <sheetName val=" кабарга 2020"/>
      <sheetName val="косуля 2020 "/>
      <sheetName val="лось 2020"/>
      <sheetName val=" изюбрь 2020"/>
      <sheetName val="ДСО 2020 "/>
      <sheetName val="рысь 2020"/>
      <sheetName val="барсук 2020"/>
      <sheetName val="2020"/>
      <sheetName val="численность 2019"/>
      <sheetName val="Приложение 2"/>
      <sheetName val="Приложение 1"/>
      <sheetName val="заявки 2020-2021"/>
      <sheetName val="численность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1">
          <cell r="B11">
            <v>0</v>
          </cell>
          <cell r="C11">
            <v>0</v>
          </cell>
          <cell r="D11">
            <v>90</v>
          </cell>
          <cell r="E11">
            <v>1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14</v>
          </cell>
          <cell r="M11">
            <v>1</v>
          </cell>
          <cell r="N11">
            <v>1</v>
          </cell>
          <cell r="O11">
            <v>10</v>
          </cell>
          <cell r="P11">
            <v>0</v>
          </cell>
          <cell r="Q11">
            <v>21</v>
          </cell>
          <cell r="S11">
            <v>2</v>
          </cell>
        </row>
        <row r="12">
          <cell r="B12">
            <v>2</v>
          </cell>
          <cell r="C12">
            <v>0</v>
          </cell>
          <cell r="D12">
            <v>32</v>
          </cell>
          <cell r="E12">
            <v>2</v>
          </cell>
          <cell r="F12">
            <v>6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10</v>
          </cell>
          <cell r="M12">
            <v>1</v>
          </cell>
          <cell r="N12">
            <v>1</v>
          </cell>
          <cell r="O12">
            <v>12</v>
          </cell>
          <cell r="P12">
            <v>0</v>
          </cell>
          <cell r="Q12">
            <v>25</v>
          </cell>
          <cell r="S12">
            <v>2</v>
          </cell>
        </row>
        <row r="14">
          <cell r="B14">
            <v>11</v>
          </cell>
          <cell r="C14">
            <v>2</v>
          </cell>
          <cell r="D14">
            <v>27</v>
          </cell>
          <cell r="E14">
            <v>2</v>
          </cell>
          <cell r="F14">
            <v>27</v>
          </cell>
          <cell r="G14">
            <v>5</v>
          </cell>
          <cell r="H14">
            <v>1</v>
          </cell>
          <cell r="I14">
            <v>0</v>
          </cell>
          <cell r="J14">
            <v>30</v>
          </cell>
          <cell r="K14">
            <v>107</v>
          </cell>
          <cell r="M14">
            <v>16</v>
          </cell>
          <cell r="N14">
            <v>11</v>
          </cell>
          <cell r="O14">
            <v>107</v>
          </cell>
          <cell r="P14">
            <v>0</v>
          </cell>
          <cell r="Q14">
            <v>0</v>
          </cell>
          <cell r="S14">
            <v>0</v>
          </cell>
        </row>
        <row r="15">
          <cell r="B15">
            <v>6</v>
          </cell>
          <cell r="C15">
            <v>1</v>
          </cell>
          <cell r="D15">
            <v>24</v>
          </cell>
          <cell r="E15">
            <v>5</v>
          </cell>
          <cell r="F15">
            <v>13</v>
          </cell>
          <cell r="G15">
            <v>2</v>
          </cell>
          <cell r="H15">
            <v>1</v>
          </cell>
          <cell r="I15">
            <v>0</v>
          </cell>
          <cell r="J15">
            <v>11</v>
          </cell>
          <cell r="K15">
            <v>40</v>
          </cell>
          <cell r="M15">
            <v>6</v>
          </cell>
          <cell r="N15">
            <v>3</v>
          </cell>
          <cell r="O15">
            <v>35</v>
          </cell>
          <cell r="P15">
            <v>0</v>
          </cell>
          <cell r="Q15">
            <v>0</v>
          </cell>
          <cell r="S15">
            <v>0</v>
          </cell>
        </row>
        <row r="17">
          <cell r="B17">
            <v>20</v>
          </cell>
          <cell r="C17">
            <v>5</v>
          </cell>
          <cell r="D17">
            <v>4</v>
          </cell>
          <cell r="E17">
            <v>1</v>
          </cell>
          <cell r="F17">
            <v>16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128</v>
          </cell>
          <cell r="M17">
            <v>12</v>
          </cell>
          <cell r="N17">
            <v>6</v>
          </cell>
          <cell r="O17">
            <v>149</v>
          </cell>
          <cell r="P17">
            <v>3</v>
          </cell>
          <cell r="Q17">
            <v>0</v>
          </cell>
          <cell r="S17">
            <v>0</v>
          </cell>
        </row>
        <row r="18">
          <cell r="B18">
            <v>31</v>
          </cell>
          <cell r="C18">
            <v>5</v>
          </cell>
          <cell r="D18">
            <v>18</v>
          </cell>
          <cell r="E18">
            <v>0</v>
          </cell>
          <cell r="F18">
            <v>28</v>
          </cell>
          <cell r="G18">
            <v>5</v>
          </cell>
          <cell r="H18">
            <v>2</v>
          </cell>
          <cell r="I18">
            <v>0</v>
          </cell>
          <cell r="J18">
            <v>0</v>
          </cell>
          <cell r="K18">
            <v>167</v>
          </cell>
          <cell r="M18">
            <v>10</v>
          </cell>
          <cell r="N18">
            <v>4</v>
          </cell>
          <cell r="O18">
            <v>279</v>
          </cell>
          <cell r="P18">
            <v>4</v>
          </cell>
          <cell r="Q18">
            <v>0</v>
          </cell>
          <cell r="S18">
            <v>0</v>
          </cell>
        </row>
        <row r="19">
          <cell r="B19">
            <v>11</v>
          </cell>
          <cell r="C19">
            <v>1</v>
          </cell>
          <cell r="D19">
            <v>10</v>
          </cell>
          <cell r="E19">
            <v>2</v>
          </cell>
          <cell r="F19">
            <v>6</v>
          </cell>
          <cell r="G19">
            <v>0</v>
          </cell>
          <cell r="H19">
            <v>1</v>
          </cell>
          <cell r="I19">
            <v>0</v>
          </cell>
          <cell r="J19">
            <v>0</v>
          </cell>
          <cell r="K19">
            <v>15</v>
          </cell>
          <cell r="M19">
            <v>1</v>
          </cell>
          <cell r="N19">
            <v>0</v>
          </cell>
          <cell r="O19">
            <v>30</v>
          </cell>
          <cell r="P19">
            <v>0</v>
          </cell>
          <cell r="Q19">
            <v>0</v>
          </cell>
          <cell r="S19">
            <v>0</v>
          </cell>
        </row>
        <row r="20">
          <cell r="B20">
            <v>63</v>
          </cell>
          <cell r="C20">
            <v>15</v>
          </cell>
          <cell r="D20">
            <v>90</v>
          </cell>
          <cell r="E20">
            <v>2</v>
          </cell>
          <cell r="F20">
            <v>40</v>
          </cell>
          <cell r="G20">
            <v>5</v>
          </cell>
          <cell r="H20">
            <v>5</v>
          </cell>
          <cell r="I20">
            <v>0</v>
          </cell>
          <cell r="J20">
            <v>0</v>
          </cell>
          <cell r="K20">
            <v>80</v>
          </cell>
          <cell r="M20">
            <v>12</v>
          </cell>
          <cell r="N20">
            <v>5</v>
          </cell>
          <cell r="O20">
            <v>302</v>
          </cell>
          <cell r="P20">
            <v>1</v>
          </cell>
          <cell r="Q20">
            <v>0</v>
          </cell>
          <cell r="S20">
            <v>0</v>
          </cell>
        </row>
        <row r="21">
          <cell r="B21">
            <v>24</v>
          </cell>
          <cell r="C21">
            <v>6</v>
          </cell>
          <cell r="D21">
            <v>10</v>
          </cell>
          <cell r="E21">
            <v>2</v>
          </cell>
          <cell r="F21">
            <v>10</v>
          </cell>
          <cell r="G21">
            <v>1</v>
          </cell>
          <cell r="H21">
            <v>2</v>
          </cell>
          <cell r="I21">
            <v>0</v>
          </cell>
          <cell r="J21">
            <v>0</v>
          </cell>
          <cell r="K21">
            <v>40</v>
          </cell>
          <cell r="M21">
            <v>6</v>
          </cell>
          <cell r="N21">
            <v>3</v>
          </cell>
          <cell r="O21">
            <v>105</v>
          </cell>
          <cell r="P21">
            <v>0</v>
          </cell>
          <cell r="Q21">
            <v>0</v>
          </cell>
          <cell r="S21">
            <v>0</v>
          </cell>
        </row>
        <row r="22">
          <cell r="B22">
            <v>24</v>
          </cell>
          <cell r="C22">
            <v>6</v>
          </cell>
          <cell r="D22">
            <v>20</v>
          </cell>
          <cell r="E22">
            <v>5</v>
          </cell>
          <cell r="F22">
            <v>22</v>
          </cell>
          <cell r="G22">
            <v>5</v>
          </cell>
          <cell r="H22">
            <v>1</v>
          </cell>
          <cell r="I22">
            <v>0</v>
          </cell>
          <cell r="J22">
            <v>0</v>
          </cell>
          <cell r="K22">
            <v>99</v>
          </cell>
          <cell r="M22">
            <v>15</v>
          </cell>
          <cell r="N22">
            <v>3</v>
          </cell>
          <cell r="O22">
            <v>218</v>
          </cell>
          <cell r="P22">
            <v>4</v>
          </cell>
          <cell r="Q22">
            <v>0</v>
          </cell>
          <cell r="S22">
            <v>0</v>
          </cell>
        </row>
        <row r="23">
          <cell r="B23">
            <v>14</v>
          </cell>
          <cell r="C23">
            <v>4</v>
          </cell>
          <cell r="D23">
            <v>4</v>
          </cell>
          <cell r="E23">
            <v>0</v>
          </cell>
          <cell r="F23">
            <v>13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114</v>
          </cell>
          <cell r="M23">
            <v>10</v>
          </cell>
          <cell r="N23">
            <v>4</v>
          </cell>
          <cell r="O23">
            <v>113</v>
          </cell>
          <cell r="P23">
            <v>2</v>
          </cell>
          <cell r="Q23">
            <v>0</v>
          </cell>
          <cell r="S23">
            <v>0</v>
          </cell>
        </row>
        <row r="25">
          <cell r="B25">
            <v>17</v>
          </cell>
          <cell r="C25">
            <v>2</v>
          </cell>
          <cell r="D25">
            <v>46</v>
          </cell>
          <cell r="E25">
            <v>6</v>
          </cell>
          <cell r="F25">
            <v>19</v>
          </cell>
          <cell r="G25">
            <v>3</v>
          </cell>
          <cell r="H25">
            <v>2</v>
          </cell>
          <cell r="I25">
            <v>0</v>
          </cell>
          <cell r="J25">
            <v>0</v>
          </cell>
          <cell r="K25">
            <v>68</v>
          </cell>
          <cell r="M25">
            <v>10</v>
          </cell>
          <cell r="N25">
            <v>3</v>
          </cell>
          <cell r="O25">
            <v>134</v>
          </cell>
          <cell r="P25">
            <v>4</v>
          </cell>
          <cell r="Q25">
            <v>0</v>
          </cell>
          <cell r="S25">
            <v>0</v>
          </cell>
        </row>
        <row r="26">
          <cell r="B26">
            <v>12</v>
          </cell>
          <cell r="C26">
            <v>3</v>
          </cell>
          <cell r="D26">
            <v>27</v>
          </cell>
          <cell r="E26">
            <v>3</v>
          </cell>
          <cell r="F26">
            <v>9</v>
          </cell>
          <cell r="G26">
            <v>2</v>
          </cell>
          <cell r="H26">
            <v>0</v>
          </cell>
          <cell r="I26">
            <v>0</v>
          </cell>
          <cell r="J26">
            <v>0</v>
          </cell>
          <cell r="K26">
            <v>205</v>
          </cell>
          <cell r="M26">
            <v>30</v>
          </cell>
          <cell r="N26">
            <v>15</v>
          </cell>
          <cell r="O26">
            <v>105</v>
          </cell>
          <cell r="P26">
            <v>0</v>
          </cell>
          <cell r="Q26">
            <v>0</v>
          </cell>
          <cell r="S26">
            <v>0</v>
          </cell>
        </row>
        <row r="28">
          <cell r="B28">
            <v>31</v>
          </cell>
          <cell r="C28">
            <v>2</v>
          </cell>
          <cell r="D28">
            <v>0</v>
          </cell>
          <cell r="E28">
            <v>0</v>
          </cell>
          <cell r="F28">
            <v>32</v>
          </cell>
          <cell r="G28">
            <v>8</v>
          </cell>
          <cell r="H28">
            <v>2</v>
          </cell>
          <cell r="I28">
            <v>160</v>
          </cell>
          <cell r="J28">
            <v>683</v>
          </cell>
          <cell r="K28">
            <v>2652</v>
          </cell>
          <cell r="M28">
            <v>40</v>
          </cell>
          <cell r="N28">
            <v>25</v>
          </cell>
          <cell r="O28">
            <v>9500</v>
          </cell>
          <cell r="P28">
            <v>0</v>
          </cell>
          <cell r="Q28">
            <v>0</v>
          </cell>
          <cell r="S28">
            <v>0</v>
          </cell>
        </row>
        <row r="30">
          <cell r="B30">
            <v>37</v>
          </cell>
          <cell r="C30">
            <v>9</v>
          </cell>
          <cell r="D30">
            <v>40</v>
          </cell>
          <cell r="E30">
            <v>10</v>
          </cell>
          <cell r="F30">
            <v>36</v>
          </cell>
          <cell r="G30">
            <v>4</v>
          </cell>
          <cell r="H30">
            <v>5</v>
          </cell>
          <cell r="I30">
            <v>18</v>
          </cell>
          <cell r="J30">
            <v>221</v>
          </cell>
          <cell r="K30">
            <v>551</v>
          </cell>
          <cell r="M30">
            <v>27</v>
          </cell>
          <cell r="N30">
            <v>17</v>
          </cell>
          <cell r="O30">
            <v>1495</v>
          </cell>
          <cell r="P30">
            <v>9</v>
          </cell>
          <cell r="Q30">
            <v>0</v>
          </cell>
          <cell r="S30">
            <v>0</v>
          </cell>
        </row>
        <row r="31">
          <cell r="B31">
            <v>2</v>
          </cell>
          <cell r="C31">
            <v>0</v>
          </cell>
          <cell r="D31">
            <v>48</v>
          </cell>
          <cell r="E31">
            <v>4</v>
          </cell>
          <cell r="F31">
            <v>15</v>
          </cell>
          <cell r="G31">
            <v>3</v>
          </cell>
          <cell r="H31">
            <v>0</v>
          </cell>
          <cell r="I31">
            <v>0</v>
          </cell>
          <cell r="J31">
            <v>24</v>
          </cell>
          <cell r="K31">
            <v>49</v>
          </cell>
          <cell r="M31">
            <v>5</v>
          </cell>
          <cell r="N31">
            <v>3</v>
          </cell>
          <cell r="O31">
            <v>93</v>
          </cell>
          <cell r="P31">
            <v>0</v>
          </cell>
          <cell r="Q31">
            <v>0</v>
          </cell>
          <cell r="S31">
            <v>0</v>
          </cell>
        </row>
        <row r="32">
          <cell r="B32">
            <v>5</v>
          </cell>
          <cell r="C32">
            <v>2</v>
          </cell>
          <cell r="D32">
            <v>16</v>
          </cell>
          <cell r="E32">
            <v>4</v>
          </cell>
          <cell r="F32">
            <v>26</v>
          </cell>
          <cell r="G32">
            <v>3</v>
          </cell>
          <cell r="H32">
            <v>4</v>
          </cell>
          <cell r="I32">
            <v>2</v>
          </cell>
          <cell r="J32">
            <v>33</v>
          </cell>
          <cell r="K32">
            <v>45</v>
          </cell>
          <cell r="M32">
            <v>7</v>
          </cell>
          <cell r="N32">
            <v>5</v>
          </cell>
          <cell r="O32">
            <v>61</v>
          </cell>
          <cell r="P32">
            <v>2</v>
          </cell>
          <cell r="Q32">
            <v>0</v>
          </cell>
          <cell r="S32">
            <v>0</v>
          </cell>
        </row>
        <row r="33">
          <cell r="B33">
            <v>11</v>
          </cell>
          <cell r="C33">
            <v>2</v>
          </cell>
          <cell r="D33">
            <v>34</v>
          </cell>
          <cell r="E33">
            <v>8</v>
          </cell>
          <cell r="F33">
            <v>29</v>
          </cell>
          <cell r="G33">
            <v>4</v>
          </cell>
          <cell r="H33">
            <v>3</v>
          </cell>
          <cell r="I33">
            <v>14</v>
          </cell>
          <cell r="J33">
            <v>102</v>
          </cell>
          <cell r="K33">
            <v>99</v>
          </cell>
          <cell r="M33">
            <v>14</v>
          </cell>
          <cell r="N33">
            <v>7</v>
          </cell>
          <cell r="O33">
            <v>275</v>
          </cell>
          <cell r="P33">
            <v>3</v>
          </cell>
          <cell r="Q33">
            <v>0</v>
          </cell>
          <cell r="S33">
            <v>0</v>
          </cell>
        </row>
        <row r="35">
          <cell r="B35">
            <v>67</v>
          </cell>
          <cell r="C35">
            <v>16</v>
          </cell>
          <cell r="D35">
            <v>124</v>
          </cell>
          <cell r="E35">
            <v>24</v>
          </cell>
          <cell r="F35">
            <v>146</v>
          </cell>
          <cell r="G35">
            <v>14</v>
          </cell>
          <cell r="H35">
            <v>22</v>
          </cell>
          <cell r="I35">
            <v>0</v>
          </cell>
          <cell r="J35">
            <v>182</v>
          </cell>
          <cell r="K35">
            <v>416</v>
          </cell>
          <cell r="M35">
            <v>62</v>
          </cell>
          <cell r="N35">
            <v>31</v>
          </cell>
          <cell r="O35">
            <v>540</v>
          </cell>
          <cell r="P35">
            <v>1</v>
          </cell>
          <cell r="Q35">
            <v>0</v>
          </cell>
          <cell r="S35">
            <v>0</v>
          </cell>
        </row>
        <row r="36">
          <cell r="B36">
            <v>5</v>
          </cell>
          <cell r="C36">
            <v>1</v>
          </cell>
          <cell r="D36">
            <v>240</v>
          </cell>
          <cell r="E36">
            <v>20</v>
          </cell>
          <cell r="F36">
            <v>3</v>
          </cell>
          <cell r="G36">
            <v>0</v>
          </cell>
          <cell r="H36">
            <v>0</v>
          </cell>
          <cell r="I36">
            <v>0</v>
          </cell>
          <cell r="J36">
            <v>15</v>
          </cell>
          <cell r="K36">
            <v>50</v>
          </cell>
          <cell r="M36">
            <v>5</v>
          </cell>
          <cell r="N36">
            <v>4</v>
          </cell>
          <cell r="O36">
            <v>31</v>
          </cell>
          <cell r="P36">
            <v>0</v>
          </cell>
          <cell r="Q36">
            <v>500</v>
          </cell>
          <cell r="S36">
            <v>20</v>
          </cell>
        </row>
        <row r="37">
          <cell r="B37">
            <v>7</v>
          </cell>
          <cell r="C37">
            <v>1</v>
          </cell>
          <cell r="D37">
            <v>36</v>
          </cell>
          <cell r="E37">
            <v>5</v>
          </cell>
          <cell r="F37">
            <v>18</v>
          </cell>
          <cell r="G37">
            <v>2</v>
          </cell>
          <cell r="H37">
            <v>2</v>
          </cell>
          <cell r="I37">
            <v>0</v>
          </cell>
          <cell r="J37">
            <v>13</v>
          </cell>
          <cell r="K37">
            <v>46</v>
          </cell>
          <cell r="M37">
            <v>6</v>
          </cell>
          <cell r="N37">
            <v>3</v>
          </cell>
          <cell r="O37">
            <v>38</v>
          </cell>
          <cell r="P37">
            <v>0</v>
          </cell>
          <cell r="Q37">
            <v>0</v>
          </cell>
          <cell r="S37">
            <v>0</v>
          </cell>
        </row>
        <row r="39">
          <cell r="B39">
            <v>4</v>
          </cell>
          <cell r="C39">
            <v>0</v>
          </cell>
          <cell r="D39">
            <v>122</v>
          </cell>
          <cell r="E39">
            <v>1</v>
          </cell>
          <cell r="F39">
            <v>3</v>
          </cell>
          <cell r="G39">
            <v>1</v>
          </cell>
          <cell r="H39">
            <v>0</v>
          </cell>
          <cell r="I39">
            <v>0</v>
          </cell>
          <cell r="J39">
            <v>0</v>
          </cell>
          <cell r="K39">
            <v>26</v>
          </cell>
          <cell r="M39">
            <v>4</v>
          </cell>
          <cell r="N39">
            <v>0</v>
          </cell>
          <cell r="O39">
            <v>20</v>
          </cell>
          <cell r="P39">
            <v>1</v>
          </cell>
          <cell r="Q39">
            <v>145</v>
          </cell>
          <cell r="S39">
            <v>7</v>
          </cell>
        </row>
        <row r="40">
          <cell r="B40">
            <v>8</v>
          </cell>
          <cell r="C40">
            <v>1</v>
          </cell>
          <cell r="D40">
            <v>26</v>
          </cell>
          <cell r="E40">
            <v>2</v>
          </cell>
          <cell r="F40">
            <v>16</v>
          </cell>
          <cell r="G40">
            <v>2</v>
          </cell>
          <cell r="H40">
            <v>2</v>
          </cell>
          <cell r="I40">
            <v>0</v>
          </cell>
          <cell r="J40">
            <v>24</v>
          </cell>
          <cell r="K40">
            <v>89</v>
          </cell>
          <cell r="M40">
            <v>5</v>
          </cell>
          <cell r="N40">
            <v>3</v>
          </cell>
          <cell r="O40">
            <v>142</v>
          </cell>
          <cell r="P40">
            <v>1</v>
          </cell>
          <cell r="Q40">
            <v>0</v>
          </cell>
          <cell r="S40">
            <v>0</v>
          </cell>
        </row>
        <row r="42">
          <cell r="B42">
            <v>8</v>
          </cell>
          <cell r="C42">
            <v>0</v>
          </cell>
          <cell r="D42">
            <v>39</v>
          </cell>
          <cell r="E42">
            <v>5</v>
          </cell>
          <cell r="F42">
            <v>11</v>
          </cell>
          <cell r="G42">
            <v>1</v>
          </cell>
          <cell r="H42">
            <v>1</v>
          </cell>
          <cell r="I42">
            <v>0</v>
          </cell>
          <cell r="J42">
            <v>0</v>
          </cell>
          <cell r="K42">
            <v>35</v>
          </cell>
          <cell r="M42">
            <v>5</v>
          </cell>
          <cell r="N42">
            <v>3</v>
          </cell>
          <cell r="O42">
            <v>25</v>
          </cell>
          <cell r="P42">
            <v>1</v>
          </cell>
          <cell r="Q42">
            <v>0</v>
          </cell>
          <cell r="S42">
            <v>0</v>
          </cell>
        </row>
        <row r="43">
          <cell r="B43">
            <v>14</v>
          </cell>
          <cell r="C43">
            <v>3</v>
          </cell>
          <cell r="D43">
            <v>50</v>
          </cell>
          <cell r="E43">
            <v>5</v>
          </cell>
          <cell r="F43">
            <v>30</v>
          </cell>
          <cell r="G43">
            <v>4</v>
          </cell>
          <cell r="H43">
            <v>3</v>
          </cell>
          <cell r="I43">
            <v>0</v>
          </cell>
          <cell r="J43">
            <v>22</v>
          </cell>
          <cell r="K43">
            <v>89</v>
          </cell>
          <cell r="M43">
            <v>13</v>
          </cell>
          <cell r="N43">
            <v>11</v>
          </cell>
          <cell r="O43">
            <v>85</v>
          </cell>
          <cell r="P43">
            <v>4</v>
          </cell>
          <cell r="Q43">
            <v>25</v>
          </cell>
          <cell r="S43">
            <v>2</v>
          </cell>
        </row>
        <row r="44">
          <cell r="B44">
            <v>6</v>
          </cell>
          <cell r="C44">
            <v>0</v>
          </cell>
          <cell r="D44">
            <v>44</v>
          </cell>
          <cell r="E44">
            <v>4</v>
          </cell>
          <cell r="F44">
            <v>9</v>
          </cell>
          <cell r="G44">
            <v>2</v>
          </cell>
          <cell r="H44">
            <v>0</v>
          </cell>
          <cell r="I44">
            <v>0</v>
          </cell>
          <cell r="J44">
            <v>3</v>
          </cell>
          <cell r="K44">
            <v>44</v>
          </cell>
          <cell r="M44">
            <v>6</v>
          </cell>
          <cell r="N44">
            <v>4</v>
          </cell>
          <cell r="O44">
            <v>54</v>
          </cell>
          <cell r="P44">
            <v>0</v>
          </cell>
          <cell r="Q44">
            <v>0</v>
          </cell>
          <cell r="S44">
            <v>0</v>
          </cell>
        </row>
        <row r="45">
          <cell r="B45">
            <v>4</v>
          </cell>
          <cell r="C45">
            <v>1</v>
          </cell>
          <cell r="D45">
            <v>170</v>
          </cell>
          <cell r="E45">
            <v>10</v>
          </cell>
          <cell r="F45">
            <v>4</v>
          </cell>
          <cell r="G45">
            <v>1</v>
          </cell>
          <cell r="H45">
            <v>0</v>
          </cell>
          <cell r="I45">
            <v>0</v>
          </cell>
          <cell r="J45">
            <v>0</v>
          </cell>
          <cell r="K45">
            <v>11</v>
          </cell>
          <cell r="M45">
            <v>1</v>
          </cell>
          <cell r="N45">
            <v>1</v>
          </cell>
          <cell r="O45">
            <v>3</v>
          </cell>
          <cell r="P45">
            <v>1</v>
          </cell>
          <cell r="Q45">
            <v>150</v>
          </cell>
          <cell r="S45">
            <v>8</v>
          </cell>
        </row>
        <row r="46">
          <cell r="B46">
            <v>3</v>
          </cell>
          <cell r="C46">
            <v>0</v>
          </cell>
          <cell r="D46">
            <v>3</v>
          </cell>
          <cell r="E46">
            <v>0</v>
          </cell>
          <cell r="F46">
            <v>6</v>
          </cell>
          <cell r="G46">
            <v>1</v>
          </cell>
          <cell r="H46">
            <v>0</v>
          </cell>
          <cell r="I46">
            <v>0</v>
          </cell>
          <cell r="J46">
            <v>0</v>
          </cell>
          <cell r="K46">
            <v>12</v>
          </cell>
          <cell r="M46">
            <v>1</v>
          </cell>
          <cell r="N46">
            <v>1</v>
          </cell>
          <cell r="O46">
            <v>7</v>
          </cell>
          <cell r="P46">
            <v>0</v>
          </cell>
          <cell r="Q46">
            <v>0</v>
          </cell>
          <cell r="S46">
            <v>0</v>
          </cell>
        </row>
        <row r="47">
          <cell r="B47">
            <v>2</v>
          </cell>
          <cell r="C47">
            <v>0</v>
          </cell>
          <cell r="D47">
            <v>3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7</v>
          </cell>
          <cell r="M47">
            <v>1</v>
          </cell>
          <cell r="N47">
            <v>1</v>
          </cell>
          <cell r="O47">
            <v>2</v>
          </cell>
          <cell r="P47">
            <v>0</v>
          </cell>
          <cell r="Q47">
            <v>0</v>
          </cell>
          <cell r="S47">
            <v>0</v>
          </cell>
        </row>
        <row r="48">
          <cell r="B48">
            <v>0</v>
          </cell>
          <cell r="C48">
            <v>0</v>
          </cell>
          <cell r="D48">
            <v>3</v>
          </cell>
          <cell r="E48">
            <v>0</v>
          </cell>
          <cell r="F48">
            <v>2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B49">
            <v>4</v>
          </cell>
          <cell r="C49">
            <v>0</v>
          </cell>
          <cell r="D49">
            <v>16</v>
          </cell>
          <cell r="E49">
            <v>4</v>
          </cell>
          <cell r="F49">
            <v>12</v>
          </cell>
          <cell r="G49">
            <v>1</v>
          </cell>
          <cell r="H49">
            <v>2</v>
          </cell>
          <cell r="I49">
            <v>0</v>
          </cell>
          <cell r="J49">
            <v>0</v>
          </cell>
          <cell r="K49">
            <v>12</v>
          </cell>
          <cell r="M49">
            <v>1</v>
          </cell>
          <cell r="N49">
            <v>1</v>
          </cell>
          <cell r="O49">
            <v>12</v>
          </cell>
          <cell r="P49">
            <v>0</v>
          </cell>
          <cell r="Q49">
            <v>0</v>
          </cell>
          <cell r="S49">
            <v>0</v>
          </cell>
        </row>
        <row r="50">
          <cell r="B50">
            <v>5</v>
          </cell>
          <cell r="C50">
            <v>1</v>
          </cell>
          <cell r="D50">
            <v>17</v>
          </cell>
          <cell r="E50">
            <v>1</v>
          </cell>
          <cell r="F50">
            <v>11</v>
          </cell>
          <cell r="G50">
            <v>1</v>
          </cell>
          <cell r="H50">
            <v>1</v>
          </cell>
          <cell r="I50">
            <v>0</v>
          </cell>
          <cell r="J50">
            <v>3</v>
          </cell>
          <cell r="K50">
            <v>16</v>
          </cell>
          <cell r="M50">
            <v>2</v>
          </cell>
          <cell r="N50">
            <v>1</v>
          </cell>
          <cell r="O50">
            <v>17</v>
          </cell>
          <cell r="P50">
            <v>0</v>
          </cell>
          <cell r="Q50">
            <v>0</v>
          </cell>
          <cell r="S50">
            <v>0</v>
          </cell>
        </row>
        <row r="51">
          <cell r="B51">
            <v>3</v>
          </cell>
          <cell r="C51">
            <v>0</v>
          </cell>
          <cell r="D51">
            <v>7</v>
          </cell>
          <cell r="E51">
            <v>1</v>
          </cell>
          <cell r="F51">
            <v>7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15</v>
          </cell>
          <cell r="M51">
            <v>2</v>
          </cell>
          <cell r="N51">
            <v>2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3">
          <cell r="B53">
            <v>4</v>
          </cell>
          <cell r="C53">
            <v>0</v>
          </cell>
          <cell r="D53">
            <v>3</v>
          </cell>
          <cell r="E53">
            <v>0</v>
          </cell>
          <cell r="F53">
            <v>5</v>
          </cell>
          <cell r="G53">
            <v>1</v>
          </cell>
          <cell r="H53">
            <v>0</v>
          </cell>
          <cell r="I53">
            <v>16</v>
          </cell>
          <cell r="J53">
            <v>23</v>
          </cell>
          <cell r="K53">
            <v>140</v>
          </cell>
          <cell r="M53">
            <v>10</v>
          </cell>
          <cell r="N53">
            <v>7</v>
          </cell>
          <cell r="O53">
            <v>181</v>
          </cell>
          <cell r="P53">
            <v>3</v>
          </cell>
          <cell r="Q53">
            <v>0</v>
          </cell>
          <cell r="S53">
            <v>0</v>
          </cell>
        </row>
        <row r="54">
          <cell r="B54">
            <v>8</v>
          </cell>
          <cell r="C54">
            <v>0</v>
          </cell>
          <cell r="D54">
            <v>4</v>
          </cell>
          <cell r="E54">
            <v>0</v>
          </cell>
          <cell r="F54">
            <v>7</v>
          </cell>
          <cell r="G54">
            <v>1</v>
          </cell>
          <cell r="H54">
            <v>1</v>
          </cell>
          <cell r="I54">
            <v>28</v>
          </cell>
          <cell r="J54">
            <v>47</v>
          </cell>
          <cell r="K54">
            <v>33</v>
          </cell>
          <cell r="M54">
            <v>5</v>
          </cell>
          <cell r="N54">
            <v>4</v>
          </cell>
          <cell r="O54">
            <v>428</v>
          </cell>
          <cell r="P54">
            <v>1</v>
          </cell>
          <cell r="Q54">
            <v>0</v>
          </cell>
          <cell r="S54">
            <v>0</v>
          </cell>
        </row>
        <row r="55">
          <cell r="B55">
            <v>25</v>
          </cell>
          <cell r="C55">
            <v>5</v>
          </cell>
          <cell r="D55">
            <v>9</v>
          </cell>
          <cell r="E55">
            <v>0</v>
          </cell>
          <cell r="F55">
            <v>26</v>
          </cell>
          <cell r="G55">
            <v>3</v>
          </cell>
          <cell r="H55">
            <v>3</v>
          </cell>
          <cell r="I55">
            <v>36</v>
          </cell>
          <cell r="J55">
            <v>250</v>
          </cell>
          <cell r="K55">
            <v>870</v>
          </cell>
          <cell r="M55">
            <v>40</v>
          </cell>
          <cell r="N55">
            <v>20</v>
          </cell>
          <cell r="O55">
            <v>1918</v>
          </cell>
          <cell r="P55">
            <v>0</v>
          </cell>
          <cell r="Q55">
            <v>0</v>
          </cell>
          <cell r="S55">
            <v>0</v>
          </cell>
        </row>
        <row r="56">
          <cell r="B56">
            <v>28</v>
          </cell>
          <cell r="C56">
            <v>3</v>
          </cell>
          <cell r="D56">
            <v>14</v>
          </cell>
          <cell r="E56">
            <v>0</v>
          </cell>
          <cell r="F56">
            <v>47</v>
          </cell>
          <cell r="G56">
            <v>7</v>
          </cell>
          <cell r="H56">
            <v>2</v>
          </cell>
          <cell r="I56">
            <v>8</v>
          </cell>
          <cell r="J56">
            <v>78</v>
          </cell>
          <cell r="K56">
            <v>215</v>
          </cell>
          <cell r="M56">
            <v>15</v>
          </cell>
          <cell r="N56">
            <v>13</v>
          </cell>
          <cell r="O56">
            <v>751</v>
          </cell>
          <cell r="P56">
            <v>4</v>
          </cell>
          <cell r="Q56">
            <v>0</v>
          </cell>
          <cell r="S56">
            <v>0</v>
          </cell>
        </row>
        <row r="58">
          <cell r="B58">
            <v>186</v>
          </cell>
          <cell r="C58">
            <v>10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643</v>
          </cell>
          <cell r="J58">
            <v>0</v>
          </cell>
          <cell r="K58">
            <v>450</v>
          </cell>
          <cell r="M58">
            <v>67</v>
          </cell>
          <cell r="N58">
            <v>35</v>
          </cell>
          <cell r="O58">
            <v>12198</v>
          </cell>
          <cell r="P58">
            <v>0</v>
          </cell>
          <cell r="Q58">
            <v>0</v>
          </cell>
          <cell r="S58">
            <v>0</v>
          </cell>
        </row>
        <row r="59">
          <cell r="B59">
            <v>10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5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1050</v>
          </cell>
          <cell r="P59">
            <v>0</v>
          </cell>
          <cell r="Q59">
            <v>0</v>
          </cell>
          <cell r="S59">
            <v>0</v>
          </cell>
        </row>
        <row r="60">
          <cell r="B60">
            <v>40</v>
          </cell>
          <cell r="C60">
            <v>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40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1700</v>
          </cell>
          <cell r="P60">
            <v>0</v>
          </cell>
          <cell r="Q60">
            <v>0</v>
          </cell>
          <cell r="S60">
            <v>0</v>
          </cell>
        </row>
        <row r="63">
          <cell r="B63">
            <v>35</v>
          </cell>
          <cell r="C63">
            <v>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140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1600</v>
          </cell>
          <cell r="P63">
            <v>0</v>
          </cell>
          <cell r="Q63">
            <v>0</v>
          </cell>
          <cell r="S63">
            <v>0</v>
          </cell>
        </row>
        <row r="64">
          <cell r="B64">
            <v>30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19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2321</v>
          </cell>
          <cell r="P64">
            <v>0</v>
          </cell>
          <cell r="Q64">
            <v>0</v>
          </cell>
          <cell r="S64">
            <v>0</v>
          </cell>
        </row>
        <row r="65">
          <cell r="B65">
            <v>263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360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1687</v>
          </cell>
          <cell r="P65">
            <v>0</v>
          </cell>
          <cell r="Q65">
            <v>0</v>
          </cell>
          <cell r="S65">
            <v>0</v>
          </cell>
        </row>
        <row r="68">
          <cell r="B68">
            <v>9</v>
          </cell>
          <cell r="C68">
            <v>2</v>
          </cell>
          <cell r="D68">
            <v>650</v>
          </cell>
          <cell r="E68">
            <v>60</v>
          </cell>
          <cell r="F68">
            <v>38</v>
          </cell>
          <cell r="G68">
            <v>4</v>
          </cell>
          <cell r="H68">
            <v>3</v>
          </cell>
          <cell r="I68">
            <v>0</v>
          </cell>
          <cell r="J68">
            <v>25</v>
          </cell>
          <cell r="K68">
            <v>206</v>
          </cell>
          <cell r="M68">
            <v>27</v>
          </cell>
          <cell r="N68">
            <v>23</v>
          </cell>
          <cell r="O68">
            <v>100</v>
          </cell>
          <cell r="P68">
            <v>1</v>
          </cell>
          <cell r="Q68">
            <v>60</v>
          </cell>
          <cell r="S68">
            <v>6</v>
          </cell>
        </row>
        <row r="69">
          <cell r="B69">
            <v>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5</v>
          </cell>
          <cell r="J69">
            <v>5</v>
          </cell>
          <cell r="K69">
            <v>25</v>
          </cell>
          <cell r="M69">
            <v>3</v>
          </cell>
          <cell r="N69">
            <v>2</v>
          </cell>
          <cell r="O69">
            <v>34</v>
          </cell>
          <cell r="P69">
            <v>0</v>
          </cell>
          <cell r="Q69">
            <v>0</v>
          </cell>
          <cell r="S69">
            <v>0</v>
          </cell>
        </row>
        <row r="70">
          <cell r="B70">
            <v>5</v>
          </cell>
          <cell r="C70">
            <v>1</v>
          </cell>
          <cell r="D70">
            <v>16</v>
          </cell>
          <cell r="E70">
            <v>1</v>
          </cell>
          <cell r="F70">
            <v>10</v>
          </cell>
          <cell r="G70">
            <v>1</v>
          </cell>
          <cell r="H70">
            <v>1</v>
          </cell>
          <cell r="I70">
            <v>0</v>
          </cell>
          <cell r="J70">
            <v>7</v>
          </cell>
          <cell r="K70">
            <v>34</v>
          </cell>
          <cell r="M70">
            <v>5</v>
          </cell>
          <cell r="N70">
            <v>3</v>
          </cell>
          <cell r="O70">
            <v>15</v>
          </cell>
          <cell r="P70">
            <v>0</v>
          </cell>
          <cell r="Q70">
            <v>0</v>
          </cell>
          <cell r="S70">
            <v>0</v>
          </cell>
        </row>
        <row r="71">
          <cell r="B71">
            <v>62</v>
          </cell>
          <cell r="C71">
            <v>15</v>
          </cell>
          <cell r="D71">
            <v>286</v>
          </cell>
          <cell r="E71">
            <v>71</v>
          </cell>
          <cell r="F71">
            <v>110</v>
          </cell>
          <cell r="G71">
            <v>17</v>
          </cell>
          <cell r="H71">
            <v>10</v>
          </cell>
          <cell r="I71">
            <v>160</v>
          </cell>
          <cell r="J71">
            <v>136</v>
          </cell>
          <cell r="K71">
            <v>300</v>
          </cell>
          <cell r="M71">
            <v>45</v>
          </cell>
          <cell r="N71">
            <v>30</v>
          </cell>
          <cell r="O71">
            <v>701</v>
          </cell>
          <cell r="P71">
            <v>10</v>
          </cell>
          <cell r="Q71">
            <v>0</v>
          </cell>
          <cell r="S71">
            <v>0</v>
          </cell>
        </row>
        <row r="72">
          <cell r="B72">
            <v>2</v>
          </cell>
          <cell r="C72">
            <v>0</v>
          </cell>
          <cell r="D72">
            <v>20</v>
          </cell>
          <cell r="E72">
            <v>5</v>
          </cell>
          <cell r="F72">
            <v>7</v>
          </cell>
          <cell r="G72">
            <v>1</v>
          </cell>
          <cell r="H72">
            <v>2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B73">
            <v>12</v>
          </cell>
          <cell r="C73">
            <v>2</v>
          </cell>
          <cell r="D73">
            <v>29</v>
          </cell>
          <cell r="E73">
            <v>7</v>
          </cell>
          <cell r="F73">
            <v>17</v>
          </cell>
          <cell r="G73">
            <v>1</v>
          </cell>
          <cell r="H73">
            <v>3</v>
          </cell>
          <cell r="I73">
            <v>0</v>
          </cell>
          <cell r="J73">
            <v>0</v>
          </cell>
          <cell r="K73">
            <v>25</v>
          </cell>
          <cell r="M73">
            <v>3</v>
          </cell>
          <cell r="N73">
            <v>2</v>
          </cell>
          <cell r="O73">
            <v>25</v>
          </cell>
          <cell r="P73">
            <v>0</v>
          </cell>
          <cell r="Q73">
            <v>0</v>
          </cell>
          <cell r="S73">
            <v>0</v>
          </cell>
        </row>
        <row r="74">
          <cell r="B74">
            <v>9</v>
          </cell>
          <cell r="C74">
            <v>2</v>
          </cell>
          <cell r="D74">
            <v>46</v>
          </cell>
          <cell r="E74">
            <v>11</v>
          </cell>
          <cell r="F74">
            <v>31</v>
          </cell>
          <cell r="G74">
            <v>4</v>
          </cell>
          <cell r="H74">
            <v>3</v>
          </cell>
          <cell r="I74">
            <v>0</v>
          </cell>
          <cell r="J74">
            <v>24</v>
          </cell>
          <cell r="K74">
            <v>68</v>
          </cell>
          <cell r="M74">
            <v>10</v>
          </cell>
          <cell r="N74">
            <v>5</v>
          </cell>
          <cell r="O74">
            <v>79</v>
          </cell>
          <cell r="P74">
            <v>1</v>
          </cell>
          <cell r="Q74">
            <v>0</v>
          </cell>
          <cell r="S74">
            <v>0</v>
          </cell>
        </row>
        <row r="75">
          <cell r="B75">
            <v>7</v>
          </cell>
          <cell r="C75">
            <v>1</v>
          </cell>
          <cell r="D75">
            <v>19</v>
          </cell>
          <cell r="E75">
            <v>4</v>
          </cell>
          <cell r="F75">
            <v>30</v>
          </cell>
          <cell r="G75">
            <v>4</v>
          </cell>
          <cell r="H75">
            <v>3</v>
          </cell>
          <cell r="I75">
            <v>0</v>
          </cell>
          <cell r="J75">
            <v>18</v>
          </cell>
          <cell r="K75">
            <v>47</v>
          </cell>
          <cell r="M75">
            <v>7</v>
          </cell>
          <cell r="N75">
            <v>3</v>
          </cell>
          <cell r="O75">
            <v>65</v>
          </cell>
          <cell r="P75">
            <v>0</v>
          </cell>
          <cell r="Q75">
            <v>0</v>
          </cell>
          <cell r="S75">
            <v>0</v>
          </cell>
        </row>
        <row r="76">
          <cell r="B76">
            <v>30</v>
          </cell>
          <cell r="C76">
            <v>7</v>
          </cell>
          <cell r="D76">
            <v>48</v>
          </cell>
          <cell r="E76">
            <v>12</v>
          </cell>
          <cell r="F76">
            <v>41</v>
          </cell>
          <cell r="G76">
            <v>5</v>
          </cell>
          <cell r="H76">
            <v>5</v>
          </cell>
          <cell r="I76">
            <v>72</v>
          </cell>
          <cell r="J76">
            <v>36</v>
          </cell>
          <cell r="K76">
            <v>100</v>
          </cell>
          <cell r="M76">
            <v>15</v>
          </cell>
          <cell r="N76">
            <v>7</v>
          </cell>
          <cell r="O76">
            <v>134</v>
          </cell>
          <cell r="P76">
            <v>2</v>
          </cell>
          <cell r="Q76">
            <v>0</v>
          </cell>
          <cell r="S76">
            <v>0</v>
          </cell>
        </row>
        <row r="78">
          <cell r="B78">
            <v>46</v>
          </cell>
          <cell r="C78">
            <v>6</v>
          </cell>
          <cell r="D78">
            <v>0</v>
          </cell>
          <cell r="E78">
            <v>0</v>
          </cell>
          <cell r="F78">
            <v>12</v>
          </cell>
          <cell r="G78">
            <v>1</v>
          </cell>
          <cell r="H78">
            <v>2</v>
          </cell>
          <cell r="I78">
            <v>110</v>
          </cell>
          <cell r="J78">
            <v>23</v>
          </cell>
          <cell r="K78">
            <v>278</v>
          </cell>
          <cell r="M78">
            <v>41</v>
          </cell>
          <cell r="N78">
            <v>40</v>
          </cell>
          <cell r="O78">
            <v>3500</v>
          </cell>
          <cell r="P78">
            <v>0</v>
          </cell>
          <cell r="Q78">
            <v>0</v>
          </cell>
          <cell r="S78">
            <v>0</v>
          </cell>
        </row>
        <row r="79">
          <cell r="B79">
            <v>65</v>
          </cell>
          <cell r="C79">
            <v>13</v>
          </cell>
          <cell r="D79">
            <v>0</v>
          </cell>
          <cell r="E79">
            <v>0</v>
          </cell>
          <cell r="F79">
            <v>49</v>
          </cell>
          <cell r="G79">
            <v>6</v>
          </cell>
          <cell r="H79">
            <v>5</v>
          </cell>
          <cell r="I79">
            <v>161</v>
          </cell>
          <cell r="J79">
            <v>0</v>
          </cell>
          <cell r="K79">
            <v>551</v>
          </cell>
          <cell r="M79">
            <v>55</v>
          </cell>
          <cell r="N79">
            <v>45</v>
          </cell>
          <cell r="O79">
            <v>2471</v>
          </cell>
          <cell r="P79">
            <v>0</v>
          </cell>
          <cell r="Q79">
            <v>0</v>
          </cell>
          <cell r="S79">
            <v>0</v>
          </cell>
        </row>
        <row r="81">
          <cell r="B81">
            <v>17</v>
          </cell>
          <cell r="D81">
            <v>75</v>
          </cell>
          <cell r="F81">
            <v>8</v>
          </cell>
          <cell r="G81">
            <v>2</v>
          </cell>
          <cell r="I81">
            <v>0</v>
          </cell>
          <cell r="J81">
            <v>2</v>
          </cell>
          <cell r="K81">
            <v>23</v>
          </cell>
          <cell r="M81">
            <v>3</v>
          </cell>
          <cell r="N81">
            <v>3</v>
          </cell>
          <cell r="O81">
            <v>58</v>
          </cell>
          <cell r="P81">
            <v>4</v>
          </cell>
          <cell r="Q81">
            <v>300</v>
          </cell>
          <cell r="S81">
            <v>15</v>
          </cell>
        </row>
        <row r="82">
          <cell r="B82">
            <v>17</v>
          </cell>
          <cell r="C82">
            <v>1</v>
          </cell>
          <cell r="D82">
            <v>51</v>
          </cell>
          <cell r="E82">
            <v>0</v>
          </cell>
          <cell r="F82">
            <v>7</v>
          </cell>
          <cell r="G82">
            <v>1</v>
          </cell>
          <cell r="I82">
            <v>0</v>
          </cell>
          <cell r="J82">
            <v>0</v>
          </cell>
          <cell r="K82">
            <v>97</v>
          </cell>
          <cell r="M82">
            <v>10</v>
          </cell>
          <cell r="N82">
            <v>7</v>
          </cell>
          <cell r="O82">
            <v>9</v>
          </cell>
          <cell r="P82">
            <v>2</v>
          </cell>
          <cell r="Q82">
            <v>550</v>
          </cell>
          <cell r="S82">
            <v>11</v>
          </cell>
        </row>
        <row r="84">
          <cell r="B84">
            <v>6</v>
          </cell>
          <cell r="C84">
            <v>0</v>
          </cell>
          <cell r="D84">
            <v>0</v>
          </cell>
          <cell r="E84">
            <v>0</v>
          </cell>
          <cell r="F84">
            <v>9</v>
          </cell>
          <cell r="G84">
            <v>0</v>
          </cell>
          <cell r="H84">
            <v>0</v>
          </cell>
          <cell r="I84">
            <v>60</v>
          </cell>
          <cell r="J84">
            <v>46</v>
          </cell>
          <cell r="K84">
            <v>30</v>
          </cell>
          <cell r="M84">
            <v>4</v>
          </cell>
          <cell r="N84">
            <v>2</v>
          </cell>
          <cell r="O84">
            <v>1709</v>
          </cell>
          <cell r="P84">
            <v>0</v>
          </cell>
          <cell r="Q84">
            <v>0</v>
          </cell>
          <cell r="S84">
            <v>0</v>
          </cell>
        </row>
        <row r="85">
          <cell r="B85">
            <v>4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10</v>
          </cell>
          <cell r="J85">
            <v>0</v>
          </cell>
          <cell r="K85">
            <v>75</v>
          </cell>
          <cell r="M85">
            <v>7</v>
          </cell>
          <cell r="O85">
            <v>210</v>
          </cell>
          <cell r="P85">
            <v>0</v>
          </cell>
          <cell r="Q85">
            <v>0</v>
          </cell>
          <cell r="S85">
            <v>0</v>
          </cell>
        </row>
        <row r="86">
          <cell r="B86">
            <v>40</v>
          </cell>
          <cell r="C86">
            <v>8</v>
          </cell>
          <cell r="D86">
            <v>0</v>
          </cell>
          <cell r="E86">
            <v>0</v>
          </cell>
          <cell r="F86">
            <v>94</v>
          </cell>
          <cell r="G86">
            <v>15</v>
          </cell>
          <cell r="H86">
            <v>4</v>
          </cell>
          <cell r="I86">
            <v>72</v>
          </cell>
          <cell r="J86">
            <v>180</v>
          </cell>
          <cell r="K86">
            <v>1378</v>
          </cell>
          <cell r="M86">
            <v>96</v>
          </cell>
          <cell r="N86">
            <v>50</v>
          </cell>
          <cell r="O86">
            <v>6485</v>
          </cell>
          <cell r="P86">
            <v>0</v>
          </cell>
          <cell r="Q86">
            <v>0</v>
          </cell>
          <cell r="S86">
            <v>0</v>
          </cell>
        </row>
        <row r="89">
          <cell r="B89">
            <v>35</v>
          </cell>
          <cell r="C89">
            <v>0</v>
          </cell>
          <cell r="D89">
            <v>0</v>
          </cell>
          <cell r="E89">
            <v>0</v>
          </cell>
          <cell r="F89">
            <v>51</v>
          </cell>
          <cell r="G89">
            <v>3</v>
          </cell>
          <cell r="H89">
            <v>3</v>
          </cell>
          <cell r="I89">
            <v>13</v>
          </cell>
          <cell r="J89">
            <v>33</v>
          </cell>
          <cell r="K89">
            <v>417</v>
          </cell>
          <cell r="M89">
            <v>42</v>
          </cell>
          <cell r="N89">
            <v>11</v>
          </cell>
          <cell r="O89">
            <v>1082</v>
          </cell>
          <cell r="P89">
            <v>0</v>
          </cell>
          <cell r="Q89">
            <v>0</v>
          </cell>
          <cell r="S89">
            <v>0</v>
          </cell>
        </row>
        <row r="91">
          <cell r="B91">
            <v>30</v>
          </cell>
          <cell r="C91">
            <v>0</v>
          </cell>
          <cell r="D91">
            <v>70</v>
          </cell>
          <cell r="E91">
            <v>0</v>
          </cell>
          <cell r="F91">
            <v>30</v>
          </cell>
          <cell r="G91">
            <v>6</v>
          </cell>
          <cell r="H91">
            <v>0</v>
          </cell>
          <cell r="I91">
            <v>0</v>
          </cell>
          <cell r="J91">
            <v>26</v>
          </cell>
          <cell r="K91">
            <v>163</v>
          </cell>
          <cell r="M91">
            <v>20</v>
          </cell>
          <cell r="N91">
            <v>18</v>
          </cell>
          <cell r="O91">
            <v>340</v>
          </cell>
          <cell r="P91">
            <v>6</v>
          </cell>
          <cell r="Q91">
            <v>0</v>
          </cell>
          <cell r="S91">
            <v>0</v>
          </cell>
        </row>
        <row r="92">
          <cell r="B92">
            <v>5</v>
          </cell>
          <cell r="C92">
            <v>1</v>
          </cell>
          <cell r="D92">
            <v>0</v>
          </cell>
          <cell r="E92">
            <v>0</v>
          </cell>
          <cell r="F92">
            <v>24</v>
          </cell>
          <cell r="G92">
            <v>6</v>
          </cell>
          <cell r="H92">
            <v>3</v>
          </cell>
          <cell r="I92">
            <v>0</v>
          </cell>
          <cell r="J92">
            <v>69</v>
          </cell>
          <cell r="K92">
            <v>95</v>
          </cell>
          <cell r="M92">
            <v>9</v>
          </cell>
          <cell r="N92">
            <v>5</v>
          </cell>
          <cell r="O92">
            <v>470</v>
          </cell>
          <cell r="P92">
            <v>0</v>
          </cell>
          <cell r="Q92">
            <v>0</v>
          </cell>
          <cell r="S92">
            <v>0</v>
          </cell>
        </row>
        <row r="93">
          <cell r="B93">
            <v>2</v>
          </cell>
          <cell r="C93">
            <v>0</v>
          </cell>
          <cell r="D93">
            <v>16</v>
          </cell>
          <cell r="E93">
            <v>0</v>
          </cell>
          <cell r="F93">
            <v>5</v>
          </cell>
          <cell r="G93">
            <v>1</v>
          </cell>
          <cell r="H93">
            <v>0</v>
          </cell>
          <cell r="I93">
            <v>0</v>
          </cell>
          <cell r="J93">
            <v>48</v>
          </cell>
          <cell r="K93">
            <v>33</v>
          </cell>
          <cell r="M93">
            <v>2</v>
          </cell>
          <cell r="N93">
            <v>1</v>
          </cell>
          <cell r="O93">
            <v>150</v>
          </cell>
          <cell r="P93">
            <v>0</v>
          </cell>
          <cell r="Q93">
            <v>0</v>
          </cell>
          <cell r="S93">
            <v>0</v>
          </cell>
        </row>
        <row r="94">
          <cell r="B94">
            <v>0</v>
          </cell>
          <cell r="C94">
            <v>0</v>
          </cell>
          <cell r="D94">
            <v>3</v>
          </cell>
          <cell r="E94">
            <v>0</v>
          </cell>
          <cell r="F94">
            <v>2</v>
          </cell>
          <cell r="G94">
            <v>0</v>
          </cell>
          <cell r="H94">
            <v>0</v>
          </cell>
          <cell r="I94">
            <v>0</v>
          </cell>
          <cell r="J94">
            <v>13</v>
          </cell>
          <cell r="K94">
            <v>11</v>
          </cell>
          <cell r="M94">
            <v>1</v>
          </cell>
          <cell r="N94">
            <v>0</v>
          </cell>
          <cell r="O94">
            <v>82</v>
          </cell>
          <cell r="P94">
            <v>0</v>
          </cell>
          <cell r="Q94">
            <v>0</v>
          </cell>
          <cell r="S94">
            <v>0</v>
          </cell>
        </row>
        <row r="95">
          <cell r="B95">
            <v>1</v>
          </cell>
          <cell r="C95">
            <v>0</v>
          </cell>
          <cell r="D95">
            <v>0</v>
          </cell>
          <cell r="E95">
            <v>0</v>
          </cell>
          <cell r="F95">
            <v>1</v>
          </cell>
          <cell r="G95">
            <v>0</v>
          </cell>
          <cell r="H95">
            <v>0</v>
          </cell>
          <cell r="I95">
            <v>0</v>
          </cell>
          <cell r="J95">
            <v>11</v>
          </cell>
          <cell r="K95">
            <v>10</v>
          </cell>
          <cell r="M95">
            <v>1</v>
          </cell>
          <cell r="N95">
            <v>0</v>
          </cell>
          <cell r="O95">
            <v>23</v>
          </cell>
          <cell r="P95">
            <v>0</v>
          </cell>
          <cell r="Q95">
            <v>0</v>
          </cell>
          <cell r="S95">
            <v>0</v>
          </cell>
        </row>
        <row r="96">
          <cell r="B96">
            <v>18</v>
          </cell>
          <cell r="C96">
            <v>0</v>
          </cell>
          <cell r="D96">
            <v>0</v>
          </cell>
          <cell r="E96">
            <v>0</v>
          </cell>
          <cell r="F96">
            <v>80</v>
          </cell>
          <cell r="G96">
            <v>10</v>
          </cell>
          <cell r="H96">
            <v>10</v>
          </cell>
          <cell r="I96">
            <v>0</v>
          </cell>
          <cell r="J96">
            <v>660</v>
          </cell>
          <cell r="K96">
            <v>460</v>
          </cell>
          <cell r="M96">
            <v>40</v>
          </cell>
          <cell r="N96">
            <v>20</v>
          </cell>
          <cell r="O96">
            <v>2500</v>
          </cell>
          <cell r="P96">
            <v>10</v>
          </cell>
          <cell r="Q96">
            <v>0</v>
          </cell>
          <cell r="S96">
            <v>0</v>
          </cell>
        </row>
        <row r="97">
          <cell r="B97">
            <v>12</v>
          </cell>
          <cell r="C97">
            <v>0</v>
          </cell>
          <cell r="D97">
            <v>20</v>
          </cell>
          <cell r="E97">
            <v>0</v>
          </cell>
          <cell r="F97">
            <v>13</v>
          </cell>
          <cell r="G97">
            <v>3</v>
          </cell>
          <cell r="H97">
            <v>0</v>
          </cell>
          <cell r="I97">
            <v>0</v>
          </cell>
          <cell r="J97">
            <v>139</v>
          </cell>
          <cell r="K97">
            <v>86</v>
          </cell>
          <cell r="M97">
            <v>9</v>
          </cell>
          <cell r="N97">
            <v>4</v>
          </cell>
          <cell r="O97">
            <v>460</v>
          </cell>
          <cell r="P97">
            <v>0</v>
          </cell>
          <cell r="Q97">
            <v>0</v>
          </cell>
          <cell r="S97">
            <v>0</v>
          </cell>
        </row>
        <row r="98">
          <cell r="B98">
            <v>6</v>
          </cell>
          <cell r="C98">
            <v>1</v>
          </cell>
          <cell r="D98">
            <v>7</v>
          </cell>
          <cell r="E98">
            <v>1</v>
          </cell>
          <cell r="F98">
            <v>10</v>
          </cell>
          <cell r="G98">
            <v>1</v>
          </cell>
          <cell r="H98">
            <v>1</v>
          </cell>
          <cell r="I98">
            <v>0</v>
          </cell>
          <cell r="J98">
            <v>22</v>
          </cell>
          <cell r="K98">
            <v>31</v>
          </cell>
          <cell r="M98">
            <v>4</v>
          </cell>
          <cell r="N98">
            <v>2</v>
          </cell>
          <cell r="O98">
            <v>83</v>
          </cell>
          <cell r="P98">
            <v>0</v>
          </cell>
          <cell r="Q98">
            <v>0</v>
          </cell>
          <cell r="S98">
            <v>0</v>
          </cell>
        </row>
        <row r="100">
          <cell r="B100">
            <v>3</v>
          </cell>
          <cell r="C100">
            <v>0</v>
          </cell>
          <cell r="D100">
            <v>12</v>
          </cell>
          <cell r="E100">
            <v>1</v>
          </cell>
          <cell r="F100">
            <v>5</v>
          </cell>
          <cell r="G100">
            <v>0</v>
          </cell>
          <cell r="H100">
            <v>1</v>
          </cell>
          <cell r="I100">
            <v>0</v>
          </cell>
          <cell r="J100">
            <v>4</v>
          </cell>
          <cell r="K100">
            <v>10</v>
          </cell>
          <cell r="M100">
            <v>1</v>
          </cell>
          <cell r="N100">
            <v>0</v>
          </cell>
          <cell r="O100">
            <v>18</v>
          </cell>
          <cell r="P100">
            <v>0</v>
          </cell>
          <cell r="Q100">
            <v>0</v>
          </cell>
          <cell r="S100">
            <v>0</v>
          </cell>
        </row>
        <row r="101">
          <cell r="B101">
            <v>3</v>
          </cell>
          <cell r="C101">
            <v>0</v>
          </cell>
          <cell r="D101">
            <v>42</v>
          </cell>
          <cell r="E101">
            <v>5</v>
          </cell>
          <cell r="F101">
            <v>22</v>
          </cell>
          <cell r="G101">
            <v>2</v>
          </cell>
          <cell r="H101">
            <v>2</v>
          </cell>
          <cell r="I101">
            <v>0</v>
          </cell>
          <cell r="J101">
            <v>7</v>
          </cell>
          <cell r="K101">
            <v>43</v>
          </cell>
          <cell r="M101">
            <v>6</v>
          </cell>
          <cell r="N101">
            <v>3</v>
          </cell>
          <cell r="O101">
            <v>15</v>
          </cell>
          <cell r="P101">
            <v>1</v>
          </cell>
          <cell r="Q101">
            <v>0</v>
          </cell>
          <cell r="S101">
            <v>0</v>
          </cell>
        </row>
        <row r="102">
          <cell r="B102">
            <v>0</v>
          </cell>
          <cell r="C102">
            <v>0</v>
          </cell>
          <cell r="D102">
            <v>8</v>
          </cell>
          <cell r="E102">
            <v>0</v>
          </cell>
          <cell r="F102">
            <v>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B103">
            <v>6</v>
          </cell>
          <cell r="C103">
            <v>1</v>
          </cell>
          <cell r="D103">
            <v>26</v>
          </cell>
          <cell r="E103">
            <v>6</v>
          </cell>
          <cell r="F103">
            <v>24</v>
          </cell>
          <cell r="G103">
            <v>2</v>
          </cell>
          <cell r="H103">
            <v>4</v>
          </cell>
          <cell r="I103">
            <v>0</v>
          </cell>
          <cell r="J103">
            <v>4</v>
          </cell>
          <cell r="K103">
            <v>57</v>
          </cell>
          <cell r="M103">
            <v>8</v>
          </cell>
          <cell r="N103">
            <v>4</v>
          </cell>
          <cell r="O103">
            <v>50</v>
          </cell>
          <cell r="P103">
            <v>1</v>
          </cell>
          <cell r="Q103">
            <v>22</v>
          </cell>
          <cell r="S103">
            <v>2</v>
          </cell>
        </row>
        <row r="104">
          <cell r="B104">
            <v>0</v>
          </cell>
          <cell r="C104">
            <v>0</v>
          </cell>
          <cell r="D104">
            <v>11</v>
          </cell>
          <cell r="E104">
            <v>2</v>
          </cell>
          <cell r="F104">
            <v>4</v>
          </cell>
          <cell r="G104">
            <v>1</v>
          </cell>
          <cell r="H104">
            <v>0</v>
          </cell>
          <cell r="I104">
            <v>0</v>
          </cell>
          <cell r="J104">
            <v>4</v>
          </cell>
          <cell r="K104">
            <v>21</v>
          </cell>
          <cell r="M104">
            <v>2</v>
          </cell>
          <cell r="N104">
            <v>1</v>
          </cell>
          <cell r="O104">
            <v>8</v>
          </cell>
          <cell r="P104">
            <v>0</v>
          </cell>
          <cell r="Q104">
            <v>0</v>
          </cell>
          <cell r="S104">
            <v>0</v>
          </cell>
        </row>
        <row r="105">
          <cell r="B105">
            <v>0</v>
          </cell>
          <cell r="C105">
            <v>0</v>
          </cell>
          <cell r="D105">
            <v>21</v>
          </cell>
          <cell r="E105">
            <v>1</v>
          </cell>
          <cell r="F105">
            <v>28</v>
          </cell>
          <cell r="G105">
            <v>3</v>
          </cell>
          <cell r="H105">
            <v>4</v>
          </cell>
          <cell r="I105">
            <v>0</v>
          </cell>
          <cell r="J105">
            <v>41</v>
          </cell>
          <cell r="K105">
            <v>120</v>
          </cell>
          <cell r="M105">
            <v>18</v>
          </cell>
          <cell r="N105">
            <v>9</v>
          </cell>
          <cell r="O105">
            <v>32</v>
          </cell>
          <cell r="P105">
            <v>2</v>
          </cell>
          <cell r="Q105">
            <v>0</v>
          </cell>
          <cell r="S105">
            <v>0</v>
          </cell>
        </row>
        <row r="106">
          <cell r="B106">
            <v>0</v>
          </cell>
          <cell r="C106">
            <v>0</v>
          </cell>
          <cell r="D106">
            <v>6</v>
          </cell>
          <cell r="E106">
            <v>0</v>
          </cell>
          <cell r="F106">
            <v>6</v>
          </cell>
          <cell r="G106">
            <v>1</v>
          </cell>
          <cell r="H106">
            <v>0</v>
          </cell>
          <cell r="I106">
            <v>0</v>
          </cell>
          <cell r="J106">
            <v>4</v>
          </cell>
          <cell r="K106">
            <v>30</v>
          </cell>
          <cell r="M106">
            <v>4</v>
          </cell>
          <cell r="N106">
            <v>3</v>
          </cell>
          <cell r="O106">
            <v>11</v>
          </cell>
          <cell r="P106">
            <v>0</v>
          </cell>
          <cell r="Q106">
            <v>0</v>
          </cell>
          <cell r="S106">
            <v>0</v>
          </cell>
        </row>
        <row r="107">
          <cell r="B107">
            <v>6</v>
          </cell>
          <cell r="C107">
            <v>1</v>
          </cell>
          <cell r="D107">
            <v>20</v>
          </cell>
          <cell r="E107">
            <v>2</v>
          </cell>
          <cell r="F107">
            <v>14</v>
          </cell>
          <cell r="G107">
            <v>2</v>
          </cell>
          <cell r="H107">
            <v>2</v>
          </cell>
          <cell r="I107">
            <v>0</v>
          </cell>
          <cell r="J107">
            <v>2</v>
          </cell>
          <cell r="K107">
            <v>30</v>
          </cell>
          <cell r="M107">
            <v>4</v>
          </cell>
          <cell r="N107">
            <v>2</v>
          </cell>
          <cell r="O107">
            <v>15</v>
          </cell>
          <cell r="P107">
            <v>1</v>
          </cell>
          <cell r="Q107">
            <v>0</v>
          </cell>
          <cell r="S107">
            <v>0</v>
          </cell>
        </row>
        <row r="108">
          <cell r="B108">
            <v>2</v>
          </cell>
          <cell r="C108">
            <v>0</v>
          </cell>
          <cell r="D108">
            <v>10</v>
          </cell>
          <cell r="E108">
            <v>2</v>
          </cell>
          <cell r="F108">
            <v>17</v>
          </cell>
          <cell r="G108">
            <v>2</v>
          </cell>
          <cell r="H108">
            <v>2</v>
          </cell>
          <cell r="I108">
            <v>0</v>
          </cell>
          <cell r="J108">
            <v>3</v>
          </cell>
          <cell r="K108">
            <v>16</v>
          </cell>
          <cell r="M108">
            <v>2</v>
          </cell>
          <cell r="N108">
            <v>1</v>
          </cell>
          <cell r="O108">
            <v>10</v>
          </cell>
          <cell r="P108">
            <v>0</v>
          </cell>
          <cell r="Q108">
            <v>0</v>
          </cell>
          <cell r="S108">
            <v>0</v>
          </cell>
        </row>
        <row r="109">
          <cell r="B109">
            <v>0</v>
          </cell>
          <cell r="C109">
            <v>0</v>
          </cell>
          <cell r="D109">
            <v>1</v>
          </cell>
          <cell r="E109">
            <v>0</v>
          </cell>
          <cell r="F109">
            <v>6</v>
          </cell>
          <cell r="G109">
            <v>1</v>
          </cell>
          <cell r="H109">
            <v>1</v>
          </cell>
          <cell r="I109">
            <v>0</v>
          </cell>
          <cell r="J109">
            <v>1</v>
          </cell>
          <cell r="K109">
            <v>13</v>
          </cell>
          <cell r="M109">
            <v>1</v>
          </cell>
          <cell r="N109">
            <v>0</v>
          </cell>
          <cell r="O109">
            <v>5</v>
          </cell>
          <cell r="P109">
            <v>0</v>
          </cell>
          <cell r="Q109">
            <v>0</v>
          </cell>
          <cell r="S109">
            <v>0</v>
          </cell>
        </row>
        <row r="110">
          <cell r="B110">
            <v>5</v>
          </cell>
          <cell r="C110">
            <v>1</v>
          </cell>
          <cell r="D110">
            <v>21</v>
          </cell>
          <cell r="E110">
            <v>5</v>
          </cell>
          <cell r="F110">
            <v>35</v>
          </cell>
          <cell r="G110">
            <v>5</v>
          </cell>
          <cell r="H110">
            <v>4</v>
          </cell>
          <cell r="I110">
            <v>0</v>
          </cell>
          <cell r="J110">
            <v>4</v>
          </cell>
          <cell r="K110">
            <v>18</v>
          </cell>
          <cell r="M110">
            <v>1</v>
          </cell>
          <cell r="N110">
            <v>1</v>
          </cell>
          <cell r="O110">
            <v>15</v>
          </cell>
          <cell r="P110">
            <v>0</v>
          </cell>
          <cell r="Q110">
            <v>0</v>
          </cell>
          <cell r="S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26</v>
          </cell>
          <cell r="M111">
            <v>3</v>
          </cell>
          <cell r="N111">
            <v>1</v>
          </cell>
          <cell r="O111">
            <v>15</v>
          </cell>
          <cell r="P111">
            <v>0</v>
          </cell>
          <cell r="Q111">
            <v>0</v>
          </cell>
          <cell r="S111">
            <v>0</v>
          </cell>
        </row>
        <row r="112">
          <cell r="B112">
            <v>2</v>
          </cell>
          <cell r="C112">
            <v>0</v>
          </cell>
          <cell r="D112">
            <v>36</v>
          </cell>
          <cell r="E112">
            <v>4</v>
          </cell>
          <cell r="F112">
            <v>5</v>
          </cell>
          <cell r="G112">
            <v>1</v>
          </cell>
          <cell r="H112">
            <v>0</v>
          </cell>
          <cell r="I112">
            <v>0</v>
          </cell>
          <cell r="J112">
            <v>5</v>
          </cell>
          <cell r="K112">
            <v>16</v>
          </cell>
          <cell r="M112">
            <v>2</v>
          </cell>
          <cell r="N112">
            <v>1</v>
          </cell>
          <cell r="O112">
            <v>17</v>
          </cell>
          <cell r="P112">
            <v>0</v>
          </cell>
          <cell r="Q112">
            <v>0</v>
          </cell>
          <cell r="S112">
            <v>0</v>
          </cell>
        </row>
        <row r="113">
          <cell r="B113">
            <v>0</v>
          </cell>
          <cell r="C113">
            <v>0</v>
          </cell>
          <cell r="D113">
            <v>35</v>
          </cell>
          <cell r="E113">
            <v>0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4</v>
          </cell>
          <cell r="K113">
            <v>25</v>
          </cell>
          <cell r="M113">
            <v>3</v>
          </cell>
          <cell r="N113">
            <v>3</v>
          </cell>
          <cell r="O113">
            <v>15</v>
          </cell>
          <cell r="P113">
            <v>0</v>
          </cell>
          <cell r="Q113">
            <v>0</v>
          </cell>
          <cell r="S113">
            <v>0</v>
          </cell>
        </row>
        <row r="115">
          <cell r="B115">
            <v>0</v>
          </cell>
          <cell r="C115">
            <v>0</v>
          </cell>
          <cell r="D115">
            <v>11</v>
          </cell>
          <cell r="E115">
            <v>0</v>
          </cell>
          <cell r="F115">
            <v>24</v>
          </cell>
          <cell r="G115">
            <v>3</v>
          </cell>
          <cell r="H115">
            <v>3</v>
          </cell>
          <cell r="I115">
            <v>0</v>
          </cell>
          <cell r="J115">
            <v>16</v>
          </cell>
          <cell r="K115">
            <v>86</v>
          </cell>
          <cell r="M115">
            <v>8</v>
          </cell>
          <cell r="N115">
            <v>5</v>
          </cell>
          <cell r="O115">
            <v>39</v>
          </cell>
          <cell r="P115">
            <v>0</v>
          </cell>
          <cell r="Q115">
            <v>0</v>
          </cell>
          <cell r="S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6</v>
          </cell>
          <cell r="G116">
            <v>1</v>
          </cell>
          <cell r="H116">
            <v>0</v>
          </cell>
          <cell r="I116">
            <v>0</v>
          </cell>
          <cell r="J116">
            <v>6</v>
          </cell>
          <cell r="K116">
            <v>88</v>
          </cell>
          <cell r="M116">
            <v>8</v>
          </cell>
          <cell r="N116">
            <v>4</v>
          </cell>
          <cell r="O116">
            <v>37</v>
          </cell>
          <cell r="P116">
            <v>0</v>
          </cell>
          <cell r="Q116">
            <v>0</v>
          </cell>
          <cell r="S116">
            <v>0</v>
          </cell>
        </row>
        <row r="117">
          <cell r="B117">
            <v>0</v>
          </cell>
          <cell r="C117">
            <v>0</v>
          </cell>
          <cell r="D117">
            <v>3</v>
          </cell>
          <cell r="E117">
            <v>0</v>
          </cell>
          <cell r="F117">
            <v>1</v>
          </cell>
          <cell r="G117">
            <v>0</v>
          </cell>
          <cell r="H117">
            <v>0</v>
          </cell>
          <cell r="I117">
            <v>0</v>
          </cell>
          <cell r="J117">
            <v>2</v>
          </cell>
          <cell r="K117">
            <v>11</v>
          </cell>
          <cell r="M117">
            <v>1</v>
          </cell>
          <cell r="N117">
            <v>1</v>
          </cell>
          <cell r="O117">
            <v>11</v>
          </cell>
          <cell r="P117">
            <v>0</v>
          </cell>
          <cell r="Q117">
            <v>0</v>
          </cell>
          <cell r="S117">
            <v>0</v>
          </cell>
        </row>
        <row r="118">
          <cell r="B118">
            <v>0</v>
          </cell>
          <cell r="C118">
            <v>0</v>
          </cell>
          <cell r="D118">
            <v>47</v>
          </cell>
          <cell r="E118">
            <v>5</v>
          </cell>
          <cell r="F118">
            <v>10</v>
          </cell>
          <cell r="G118">
            <v>1</v>
          </cell>
          <cell r="H118">
            <v>1</v>
          </cell>
          <cell r="I118">
            <v>0</v>
          </cell>
          <cell r="J118">
            <v>22</v>
          </cell>
          <cell r="K118">
            <v>148</v>
          </cell>
          <cell r="M118">
            <v>22</v>
          </cell>
          <cell r="N118">
            <v>11</v>
          </cell>
          <cell r="O118">
            <v>92</v>
          </cell>
          <cell r="P118">
            <v>0</v>
          </cell>
          <cell r="Q118">
            <v>0</v>
          </cell>
          <cell r="S118">
            <v>0</v>
          </cell>
        </row>
        <row r="119">
          <cell r="B119">
            <v>0</v>
          </cell>
          <cell r="C119">
            <v>0</v>
          </cell>
          <cell r="D119">
            <v>3</v>
          </cell>
          <cell r="E119">
            <v>1</v>
          </cell>
          <cell r="F119">
            <v>5</v>
          </cell>
          <cell r="G119">
            <v>1</v>
          </cell>
          <cell r="H119">
            <v>1</v>
          </cell>
          <cell r="I119">
            <v>0</v>
          </cell>
          <cell r="J119">
            <v>5</v>
          </cell>
          <cell r="K119">
            <v>29</v>
          </cell>
          <cell r="M119">
            <v>2</v>
          </cell>
          <cell r="N119">
            <v>1</v>
          </cell>
          <cell r="O119">
            <v>20</v>
          </cell>
          <cell r="P119">
            <v>0</v>
          </cell>
          <cell r="Q119">
            <v>0</v>
          </cell>
          <cell r="S119">
            <v>0</v>
          </cell>
        </row>
        <row r="120">
          <cell r="B120">
            <v>1</v>
          </cell>
          <cell r="C120">
            <v>0</v>
          </cell>
          <cell r="D120">
            <v>8</v>
          </cell>
          <cell r="E120">
            <v>2</v>
          </cell>
          <cell r="F120">
            <v>8</v>
          </cell>
          <cell r="G120">
            <v>0</v>
          </cell>
          <cell r="H120">
            <v>2</v>
          </cell>
          <cell r="I120">
            <v>0</v>
          </cell>
          <cell r="J120">
            <v>13</v>
          </cell>
          <cell r="K120">
            <v>103</v>
          </cell>
          <cell r="M120">
            <v>15</v>
          </cell>
          <cell r="N120">
            <v>6</v>
          </cell>
          <cell r="O120">
            <v>100</v>
          </cell>
          <cell r="P120">
            <v>0</v>
          </cell>
          <cell r="Q120">
            <v>0</v>
          </cell>
          <cell r="S120">
            <v>0</v>
          </cell>
        </row>
        <row r="122">
          <cell r="B122">
            <v>40</v>
          </cell>
          <cell r="C122">
            <v>5</v>
          </cell>
          <cell r="D122">
            <v>15</v>
          </cell>
          <cell r="E122">
            <v>0</v>
          </cell>
          <cell r="F122">
            <v>40</v>
          </cell>
          <cell r="G122">
            <v>6</v>
          </cell>
          <cell r="H122">
            <v>4</v>
          </cell>
          <cell r="I122">
            <v>10</v>
          </cell>
          <cell r="J122">
            <v>100</v>
          </cell>
          <cell r="K122">
            <v>189</v>
          </cell>
          <cell r="M122">
            <v>30</v>
          </cell>
          <cell r="N122">
            <v>25</v>
          </cell>
          <cell r="O122">
            <v>400</v>
          </cell>
          <cell r="P122">
            <v>3</v>
          </cell>
          <cell r="Q122">
            <v>0</v>
          </cell>
          <cell r="S122">
            <v>0</v>
          </cell>
        </row>
        <row r="123">
          <cell r="B123">
            <v>13</v>
          </cell>
          <cell r="C123">
            <v>3</v>
          </cell>
          <cell r="D123">
            <v>0</v>
          </cell>
          <cell r="E123">
            <v>0</v>
          </cell>
          <cell r="F123">
            <v>35</v>
          </cell>
          <cell r="G123">
            <v>5</v>
          </cell>
          <cell r="H123">
            <v>2</v>
          </cell>
          <cell r="I123">
            <v>0</v>
          </cell>
          <cell r="J123">
            <v>100</v>
          </cell>
          <cell r="K123">
            <v>65</v>
          </cell>
          <cell r="M123">
            <v>9</v>
          </cell>
          <cell r="N123">
            <v>5</v>
          </cell>
          <cell r="O123">
            <v>435</v>
          </cell>
          <cell r="P123">
            <v>1</v>
          </cell>
          <cell r="Q123">
            <v>0</v>
          </cell>
          <cell r="S123">
            <v>0</v>
          </cell>
        </row>
        <row r="124">
          <cell r="B124">
            <v>13</v>
          </cell>
          <cell r="C124">
            <v>2</v>
          </cell>
          <cell r="D124">
            <v>50</v>
          </cell>
          <cell r="E124">
            <v>0</v>
          </cell>
          <cell r="F124">
            <v>20</v>
          </cell>
          <cell r="G124">
            <v>2</v>
          </cell>
          <cell r="H124">
            <v>1</v>
          </cell>
          <cell r="I124">
            <v>0</v>
          </cell>
          <cell r="J124">
            <v>60</v>
          </cell>
          <cell r="K124">
            <v>750</v>
          </cell>
          <cell r="M124">
            <v>20</v>
          </cell>
          <cell r="N124">
            <v>17</v>
          </cell>
          <cell r="O124">
            <v>350</v>
          </cell>
          <cell r="P124">
            <v>0</v>
          </cell>
          <cell r="Q124">
            <v>620</v>
          </cell>
          <cell r="S124">
            <v>8</v>
          </cell>
        </row>
        <row r="125">
          <cell r="B125">
            <v>5</v>
          </cell>
          <cell r="C125">
            <v>1</v>
          </cell>
          <cell r="D125">
            <v>0</v>
          </cell>
          <cell r="E125">
            <v>0</v>
          </cell>
          <cell r="F125">
            <v>8</v>
          </cell>
          <cell r="G125">
            <v>1</v>
          </cell>
          <cell r="H125">
            <v>1</v>
          </cell>
          <cell r="I125">
            <v>0</v>
          </cell>
          <cell r="J125">
            <v>62</v>
          </cell>
          <cell r="K125">
            <v>62</v>
          </cell>
          <cell r="M125">
            <v>6</v>
          </cell>
          <cell r="N125">
            <v>4</v>
          </cell>
          <cell r="O125">
            <v>180</v>
          </cell>
          <cell r="P125">
            <v>0</v>
          </cell>
          <cell r="Q125">
            <v>0</v>
          </cell>
          <cell r="S125">
            <v>0</v>
          </cell>
        </row>
        <row r="126">
          <cell r="B126">
            <v>21</v>
          </cell>
          <cell r="C126">
            <v>4</v>
          </cell>
          <cell r="D126">
            <v>15</v>
          </cell>
          <cell r="E126">
            <v>0</v>
          </cell>
          <cell r="F126">
            <v>19</v>
          </cell>
          <cell r="G126">
            <v>2</v>
          </cell>
          <cell r="H126">
            <v>1</v>
          </cell>
          <cell r="I126">
            <v>0</v>
          </cell>
          <cell r="J126">
            <v>54</v>
          </cell>
          <cell r="K126">
            <v>79</v>
          </cell>
          <cell r="M126">
            <v>11</v>
          </cell>
          <cell r="N126">
            <v>11</v>
          </cell>
          <cell r="O126">
            <v>166</v>
          </cell>
          <cell r="P126">
            <v>0</v>
          </cell>
          <cell r="Q126">
            <v>0</v>
          </cell>
          <cell r="S126">
            <v>0</v>
          </cell>
        </row>
        <row r="127">
          <cell r="B127">
            <v>14</v>
          </cell>
          <cell r="C127">
            <v>3</v>
          </cell>
          <cell r="D127">
            <v>9</v>
          </cell>
          <cell r="E127">
            <v>0</v>
          </cell>
          <cell r="F127">
            <v>20</v>
          </cell>
          <cell r="G127">
            <v>3</v>
          </cell>
          <cell r="H127">
            <v>1</v>
          </cell>
          <cell r="I127">
            <v>0</v>
          </cell>
          <cell r="J127">
            <v>93</v>
          </cell>
          <cell r="K127">
            <v>80</v>
          </cell>
          <cell r="M127">
            <v>12</v>
          </cell>
          <cell r="N127">
            <v>10</v>
          </cell>
          <cell r="O127">
            <v>89</v>
          </cell>
          <cell r="P127">
            <v>0</v>
          </cell>
          <cell r="Q127">
            <v>0</v>
          </cell>
          <cell r="S127">
            <v>0</v>
          </cell>
        </row>
        <row r="128">
          <cell r="B128">
            <v>32</v>
          </cell>
          <cell r="C128">
            <v>8</v>
          </cell>
          <cell r="D128">
            <v>19</v>
          </cell>
          <cell r="E128">
            <v>4</v>
          </cell>
          <cell r="F128">
            <v>28</v>
          </cell>
          <cell r="G128">
            <v>6</v>
          </cell>
          <cell r="H128">
            <v>1</v>
          </cell>
          <cell r="I128">
            <v>0</v>
          </cell>
          <cell r="J128">
            <v>62</v>
          </cell>
          <cell r="K128">
            <v>203</v>
          </cell>
          <cell r="M128">
            <v>30</v>
          </cell>
          <cell r="N128">
            <v>25</v>
          </cell>
          <cell r="O128">
            <v>372</v>
          </cell>
          <cell r="P128">
            <v>1</v>
          </cell>
          <cell r="Q128">
            <v>152</v>
          </cell>
          <cell r="S128">
            <v>15</v>
          </cell>
        </row>
        <row r="130">
          <cell r="B130">
            <v>7</v>
          </cell>
          <cell r="C130">
            <v>0</v>
          </cell>
          <cell r="D130">
            <v>57</v>
          </cell>
          <cell r="E130">
            <v>5</v>
          </cell>
          <cell r="F130">
            <v>5</v>
          </cell>
          <cell r="G130">
            <v>1</v>
          </cell>
          <cell r="H130">
            <v>1</v>
          </cell>
          <cell r="I130">
            <v>0</v>
          </cell>
          <cell r="J130">
            <v>2</v>
          </cell>
          <cell r="K130">
            <v>113</v>
          </cell>
          <cell r="M130">
            <v>16</v>
          </cell>
          <cell r="N130">
            <v>16</v>
          </cell>
          <cell r="O130">
            <v>50</v>
          </cell>
          <cell r="P130">
            <v>3</v>
          </cell>
          <cell r="Q130">
            <v>0</v>
          </cell>
          <cell r="S130">
            <v>0</v>
          </cell>
        </row>
        <row r="131">
          <cell r="B131">
            <v>44</v>
          </cell>
          <cell r="C131">
            <v>11</v>
          </cell>
          <cell r="D131">
            <v>126</v>
          </cell>
          <cell r="E131">
            <v>5</v>
          </cell>
          <cell r="F131">
            <v>71</v>
          </cell>
          <cell r="G131">
            <v>9</v>
          </cell>
          <cell r="H131">
            <v>8</v>
          </cell>
          <cell r="I131">
            <v>0</v>
          </cell>
          <cell r="J131">
            <v>285</v>
          </cell>
          <cell r="K131">
            <v>858</v>
          </cell>
          <cell r="M131">
            <v>80</v>
          </cell>
          <cell r="N131">
            <v>70</v>
          </cell>
          <cell r="O131">
            <v>1054</v>
          </cell>
          <cell r="P131">
            <v>20</v>
          </cell>
          <cell r="Q131">
            <v>500</v>
          </cell>
          <cell r="S131">
            <v>10</v>
          </cell>
        </row>
        <row r="133">
          <cell r="B133">
            <v>39</v>
          </cell>
          <cell r="C133">
            <v>7</v>
          </cell>
          <cell r="D133">
            <v>460</v>
          </cell>
          <cell r="E133">
            <v>25</v>
          </cell>
          <cell r="F133">
            <v>132</v>
          </cell>
          <cell r="G133">
            <v>13</v>
          </cell>
          <cell r="H133">
            <v>13</v>
          </cell>
          <cell r="I133">
            <v>0</v>
          </cell>
          <cell r="J133">
            <v>92</v>
          </cell>
          <cell r="K133">
            <v>313</v>
          </cell>
          <cell r="M133">
            <v>47</v>
          </cell>
          <cell r="N133">
            <v>35</v>
          </cell>
          <cell r="O133">
            <v>200</v>
          </cell>
          <cell r="P133">
            <v>1</v>
          </cell>
          <cell r="Q133">
            <v>1910</v>
          </cell>
          <cell r="S133">
            <v>15</v>
          </cell>
        </row>
        <row r="135">
          <cell r="B135">
            <v>123</v>
          </cell>
          <cell r="C135">
            <v>30</v>
          </cell>
          <cell r="D135">
            <v>4</v>
          </cell>
          <cell r="E135">
            <v>1</v>
          </cell>
          <cell r="F135">
            <v>45</v>
          </cell>
          <cell r="G135">
            <v>10</v>
          </cell>
          <cell r="H135">
            <v>1</v>
          </cell>
          <cell r="I135">
            <v>4</v>
          </cell>
          <cell r="J135">
            <v>48</v>
          </cell>
          <cell r="K135">
            <v>967</v>
          </cell>
          <cell r="M135">
            <v>67</v>
          </cell>
          <cell r="N135">
            <v>40</v>
          </cell>
          <cell r="O135">
            <v>3000</v>
          </cell>
          <cell r="P135">
            <v>4</v>
          </cell>
          <cell r="Q135">
            <v>136</v>
          </cell>
          <cell r="S135">
            <v>4</v>
          </cell>
        </row>
        <row r="136">
          <cell r="B136">
            <v>12</v>
          </cell>
          <cell r="C136">
            <v>3</v>
          </cell>
          <cell r="D136">
            <v>2</v>
          </cell>
          <cell r="E136">
            <v>0</v>
          </cell>
          <cell r="F136">
            <v>7</v>
          </cell>
          <cell r="G136">
            <v>2</v>
          </cell>
          <cell r="H136">
            <v>0</v>
          </cell>
          <cell r="I136">
            <v>0</v>
          </cell>
          <cell r="J136">
            <v>0</v>
          </cell>
          <cell r="K136">
            <v>57</v>
          </cell>
          <cell r="M136">
            <v>9</v>
          </cell>
          <cell r="N136">
            <v>3</v>
          </cell>
          <cell r="O136">
            <v>58</v>
          </cell>
          <cell r="P136">
            <v>1</v>
          </cell>
          <cell r="Q136">
            <v>0</v>
          </cell>
          <cell r="S136">
            <v>0</v>
          </cell>
        </row>
        <row r="137">
          <cell r="B137">
            <v>38</v>
          </cell>
          <cell r="C137">
            <v>7</v>
          </cell>
          <cell r="D137">
            <v>0</v>
          </cell>
          <cell r="E137">
            <v>0</v>
          </cell>
          <cell r="F137">
            <v>20</v>
          </cell>
          <cell r="G137">
            <v>2</v>
          </cell>
          <cell r="H137">
            <v>2</v>
          </cell>
          <cell r="I137">
            <v>0</v>
          </cell>
          <cell r="J137">
            <v>0</v>
          </cell>
          <cell r="K137">
            <v>205</v>
          </cell>
          <cell r="M137">
            <v>20</v>
          </cell>
          <cell r="N137">
            <v>8</v>
          </cell>
          <cell r="O137">
            <v>400</v>
          </cell>
          <cell r="P137">
            <v>2</v>
          </cell>
          <cell r="Q137">
            <v>0</v>
          </cell>
          <cell r="S137">
            <v>0</v>
          </cell>
        </row>
        <row r="138">
          <cell r="B138">
            <v>38</v>
          </cell>
          <cell r="C138">
            <v>9</v>
          </cell>
          <cell r="D138">
            <v>0</v>
          </cell>
          <cell r="E138">
            <v>0</v>
          </cell>
          <cell r="F138">
            <v>11</v>
          </cell>
          <cell r="G138">
            <v>1</v>
          </cell>
          <cell r="H138">
            <v>1</v>
          </cell>
          <cell r="I138">
            <v>0</v>
          </cell>
          <cell r="J138">
            <v>11</v>
          </cell>
          <cell r="K138">
            <v>140</v>
          </cell>
          <cell r="M138">
            <v>21</v>
          </cell>
          <cell r="N138">
            <v>10</v>
          </cell>
          <cell r="O138">
            <v>370</v>
          </cell>
          <cell r="P138">
            <v>0</v>
          </cell>
          <cell r="Q138">
            <v>0</v>
          </cell>
          <cell r="S138">
            <v>0</v>
          </cell>
        </row>
        <row r="139">
          <cell r="B139">
            <v>21</v>
          </cell>
          <cell r="C139">
            <v>4</v>
          </cell>
          <cell r="D139">
            <v>0</v>
          </cell>
          <cell r="E139">
            <v>0</v>
          </cell>
          <cell r="F139">
            <v>12</v>
          </cell>
          <cell r="G139">
            <v>1</v>
          </cell>
          <cell r="H139">
            <v>2</v>
          </cell>
          <cell r="I139">
            <v>1</v>
          </cell>
          <cell r="J139">
            <v>0</v>
          </cell>
          <cell r="K139">
            <v>41</v>
          </cell>
          <cell r="M139">
            <v>6</v>
          </cell>
          <cell r="N139">
            <v>3</v>
          </cell>
          <cell r="O139">
            <v>183</v>
          </cell>
          <cell r="P139">
            <v>0</v>
          </cell>
          <cell r="Q139">
            <v>0</v>
          </cell>
          <cell r="S139">
            <v>0</v>
          </cell>
        </row>
        <row r="140">
          <cell r="B140">
            <v>5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34</v>
          </cell>
          <cell r="M140">
            <v>5</v>
          </cell>
          <cell r="N140">
            <v>3</v>
          </cell>
          <cell r="O140">
            <v>36</v>
          </cell>
          <cell r="P140">
            <v>0</v>
          </cell>
          <cell r="Q140">
            <v>0</v>
          </cell>
          <cell r="S140">
            <v>0</v>
          </cell>
        </row>
        <row r="141">
          <cell r="B141">
            <v>5</v>
          </cell>
          <cell r="C141">
            <v>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30</v>
          </cell>
          <cell r="M141">
            <v>4</v>
          </cell>
          <cell r="N141">
            <v>2</v>
          </cell>
          <cell r="O141">
            <v>43</v>
          </cell>
          <cell r="P141">
            <v>0</v>
          </cell>
          <cell r="Q141">
            <v>0</v>
          </cell>
          <cell r="S141">
            <v>0</v>
          </cell>
        </row>
        <row r="142">
          <cell r="B142">
            <v>7</v>
          </cell>
          <cell r="C142">
            <v>1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20</v>
          </cell>
          <cell r="M142">
            <v>3</v>
          </cell>
          <cell r="N142">
            <v>1</v>
          </cell>
          <cell r="O142">
            <v>42</v>
          </cell>
          <cell r="P142">
            <v>0</v>
          </cell>
          <cell r="Q142">
            <v>0</v>
          </cell>
          <cell r="S142">
            <v>0</v>
          </cell>
        </row>
        <row r="143">
          <cell r="B143">
            <v>2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16</v>
          </cell>
          <cell r="M143">
            <v>2</v>
          </cell>
          <cell r="N143">
            <v>0</v>
          </cell>
          <cell r="O143">
            <v>19</v>
          </cell>
          <cell r="P143">
            <v>0</v>
          </cell>
          <cell r="Q143">
            <v>0</v>
          </cell>
          <cell r="S143">
            <v>0</v>
          </cell>
        </row>
        <row r="144">
          <cell r="B144">
            <v>8</v>
          </cell>
          <cell r="C144">
            <v>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20</v>
          </cell>
          <cell r="M144">
            <v>3</v>
          </cell>
          <cell r="N144">
            <v>2</v>
          </cell>
          <cell r="O144">
            <v>39</v>
          </cell>
          <cell r="P144">
            <v>0</v>
          </cell>
          <cell r="Q144">
            <v>0</v>
          </cell>
          <cell r="S144">
            <v>0</v>
          </cell>
        </row>
        <row r="145">
          <cell r="B145">
            <v>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20</v>
          </cell>
          <cell r="M145">
            <v>3</v>
          </cell>
          <cell r="N145">
            <v>1</v>
          </cell>
          <cell r="O145">
            <v>34</v>
          </cell>
          <cell r="P145">
            <v>0</v>
          </cell>
          <cell r="Q145">
            <v>0</v>
          </cell>
          <cell r="S145">
            <v>0</v>
          </cell>
        </row>
        <row r="146">
          <cell r="D146">
            <v>6</v>
          </cell>
          <cell r="E146">
            <v>2</v>
          </cell>
        </row>
        <row r="148">
          <cell r="B148">
            <v>84</v>
          </cell>
          <cell r="C148">
            <v>21</v>
          </cell>
          <cell r="D148">
            <v>0</v>
          </cell>
          <cell r="E148">
            <v>0</v>
          </cell>
          <cell r="F148">
            <v>89</v>
          </cell>
          <cell r="G148">
            <v>22</v>
          </cell>
          <cell r="H148">
            <v>22</v>
          </cell>
          <cell r="I148">
            <v>237</v>
          </cell>
          <cell r="J148">
            <v>173</v>
          </cell>
          <cell r="K148">
            <v>1400</v>
          </cell>
          <cell r="M148">
            <v>140</v>
          </cell>
          <cell r="N148">
            <v>30</v>
          </cell>
          <cell r="O148">
            <v>4507</v>
          </cell>
          <cell r="P148">
            <v>0</v>
          </cell>
          <cell r="Q148">
            <v>0</v>
          </cell>
          <cell r="S148">
            <v>0</v>
          </cell>
        </row>
        <row r="150">
          <cell r="B150">
            <v>1</v>
          </cell>
          <cell r="C150">
            <v>0</v>
          </cell>
          <cell r="D150">
            <v>120</v>
          </cell>
          <cell r="E150">
            <v>10</v>
          </cell>
          <cell r="F150">
            <v>10</v>
          </cell>
          <cell r="G150">
            <v>1</v>
          </cell>
          <cell r="H150">
            <v>1</v>
          </cell>
          <cell r="I150">
            <v>0</v>
          </cell>
          <cell r="J150">
            <v>9</v>
          </cell>
          <cell r="K150">
            <v>20</v>
          </cell>
          <cell r="M150">
            <v>1</v>
          </cell>
          <cell r="N150">
            <v>1</v>
          </cell>
          <cell r="O150">
            <v>70</v>
          </cell>
          <cell r="P150">
            <v>0</v>
          </cell>
          <cell r="Q150">
            <v>0</v>
          </cell>
          <cell r="S150">
            <v>0</v>
          </cell>
        </row>
        <row r="151">
          <cell r="B151">
            <v>66</v>
          </cell>
          <cell r="C151">
            <v>15</v>
          </cell>
          <cell r="D151">
            <v>23</v>
          </cell>
          <cell r="E151">
            <v>5</v>
          </cell>
          <cell r="F151">
            <v>144</v>
          </cell>
          <cell r="G151">
            <v>26</v>
          </cell>
          <cell r="H151">
            <v>10</v>
          </cell>
          <cell r="I151">
            <v>24</v>
          </cell>
          <cell r="J151">
            <v>203</v>
          </cell>
          <cell r="K151">
            <v>602</v>
          </cell>
          <cell r="M151">
            <v>42</v>
          </cell>
          <cell r="N151">
            <v>20</v>
          </cell>
          <cell r="O151">
            <v>1475</v>
          </cell>
          <cell r="P151">
            <v>7</v>
          </cell>
          <cell r="Q151">
            <v>0</v>
          </cell>
          <cell r="S151">
            <v>0</v>
          </cell>
        </row>
        <row r="152">
          <cell r="B152">
            <v>12</v>
          </cell>
          <cell r="C152">
            <v>3</v>
          </cell>
          <cell r="D152">
            <v>8</v>
          </cell>
          <cell r="E152">
            <v>2</v>
          </cell>
          <cell r="F152">
            <v>51</v>
          </cell>
          <cell r="G152">
            <v>8</v>
          </cell>
          <cell r="H152">
            <v>4</v>
          </cell>
          <cell r="I152">
            <v>16</v>
          </cell>
          <cell r="J152">
            <v>59</v>
          </cell>
          <cell r="K152">
            <v>264</v>
          </cell>
          <cell r="M152">
            <v>18</v>
          </cell>
          <cell r="N152">
            <v>10</v>
          </cell>
          <cell r="O152">
            <v>493</v>
          </cell>
          <cell r="P152">
            <v>3</v>
          </cell>
          <cell r="Q152">
            <v>0</v>
          </cell>
          <cell r="S152">
            <v>0</v>
          </cell>
        </row>
        <row r="154">
          <cell r="B154">
            <v>1</v>
          </cell>
          <cell r="C154">
            <v>0</v>
          </cell>
          <cell r="D154">
            <v>20</v>
          </cell>
          <cell r="E154">
            <v>1</v>
          </cell>
          <cell r="F154">
            <v>20</v>
          </cell>
          <cell r="G154">
            <v>3</v>
          </cell>
          <cell r="H154">
            <v>2</v>
          </cell>
          <cell r="I154">
            <v>0</v>
          </cell>
          <cell r="J154">
            <v>41</v>
          </cell>
          <cell r="K154">
            <v>48</v>
          </cell>
          <cell r="M154">
            <v>4</v>
          </cell>
          <cell r="N154">
            <v>2</v>
          </cell>
          <cell r="O154">
            <v>73</v>
          </cell>
          <cell r="P154">
            <v>0</v>
          </cell>
          <cell r="Q154">
            <v>0</v>
          </cell>
          <cell r="S154">
            <v>0</v>
          </cell>
        </row>
        <row r="155">
          <cell r="B155">
            <v>0</v>
          </cell>
          <cell r="C155">
            <v>0</v>
          </cell>
          <cell r="D155">
            <v>6</v>
          </cell>
          <cell r="E155">
            <v>1</v>
          </cell>
          <cell r="F155">
            <v>5</v>
          </cell>
          <cell r="G155">
            <v>1</v>
          </cell>
          <cell r="H155">
            <v>0</v>
          </cell>
          <cell r="I155">
            <v>0</v>
          </cell>
          <cell r="J155">
            <v>61</v>
          </cell>
          <cell r="K155">
            <v>25</v>
          </cell>
          <cell r="M155">
            <v>3</v>
          </cell>
          <cell r="N155">
            <v>2</v>
          </cell>
          <cell r="O155">
            <v>207</v>
          </cell>
          <cell r="P155">
            <v>0</v>
          </cell>
          <cell r="Q155">
            <v>0</v>
          </cell>
          <cell r="S155">
            <v>0</v>
          </cell>
        </row>
        <row r="156">
          <cell r="B156">
            <v>22</v>
          </cell>
          <cell r="C156">
            <v>0</v>
          </cell>
          <cell r="D156">
            <v>603</v>
          </cell>
          <cell r="E156">
            <v>25</v>
          </cell>
          <cell r="F156">
            <v>24</v>
          </cell>
          <cell r="G156">
            <v>6</v>
          </cell>
          <cell r="H156">
            <v>6</v>
          </cell>
          <cell r="I156">
            <v>0</v>
          </cell>
          <cell r="J156">
            <v>16</v>
          </cell>
          <cell r="K156">
            <v>112</v>
          </cell>
          <cell r="M156">
            <v>11</v>
          </cell>
          <cell r="N156">
            <v>10</v>
          </cell>
          <cell r="O156">
            <v>102</v>
          </cell>
          <cell r="P156">
            <v>0</v>
          </cell>
          <cell r="Q156">
            <v>270</v>
          </cell>
          <cell r="S156">
            <v>27</v>
          </cell>
        </row>
        <row r="157">
          <cell r="B157">
            <v>9</v>
          </cell>
          <cell r="C157">
            <v>0</v>
          </cell>
          <cell r="D157">
            <v>63</v>
          </cell>
          <cell r="E157">
            <v>6</v>
          </cell>
          <cell r="F157">
            <v>33</v>
          </cell>
          <cell r="G157">
            <v>3</v>
          </cell>
          <cell r="H157">
            <v>5</v>
          </cell>
          <cell r="I157">
            <v>0</v>
          </cell>
          <cell r="J157">
            <v>62</v>
          </cell>
          <cell r="K157">
            <v>63</v>
          </cell>
          <cell r="M157">
            <v>4</v>
          </cell>
          <cell r="N157">
            <v>3</v>
          </cell>
          <cell r="O157">
            <v>200</v>
          </cell>
          <cell r="P157">
            <v>1</v>
          </cell>
          <cell r="Q157">
            <v>0</v>
          </cell>
          <cell r="S157">
            <v>0</v>
          </cell>
        </row>
        <row r="158">
          <cell r="B158">
            <v>4</v>
          </cell>
          <cell r="C158">
            <v>1</v>
          </cell>
          <cell r="D158">
            <v>20</v>
          </cell>
          <cell r="E158">
            <v>1</v>
          </cell>
          <cell r="F158">
            <v>60</v>
          </cell>
          <cell r="G158">
            <v>6</v>
          </cell>
          <cell r="H158">
            <v>6</v>
          </cell>
          <cell r="I158">
            <v>0</v>
          </cell>
          <cell r="J158">
            <v>138</v>
          </cell>
          <cell r="K158">
            <v>285</v>
          </cell>
          <cell r="M158">
            <v>20</v>
          </cell>
          <cell r="N158">
            <v>10</v>
          </cell>
          <cell r="O158">
            <v>530</v>
          </cell>
          <cell r="P158">
            <v>3</v>
          </cell>
          <cell r="Q158">
            <v>0</v>
          </cell>
          <cell r="S158">
            <v>0</v>
          </cell>
        </row>
        <row r="159">
          <cell r="B159">
            <v>1</v>
          </cell>
          <cell r="C159">
            <v>0</v>
          </cell>
          <cell r="D159">
            <v>5</v>
          </cell>
          <cell r="E159">
            <v>1</v>
          </cell>
          <cell r="F159">
            <v>5</v>
          </cell>
          <cell r="G159">
            <v>1</v>
          </cell>
          <cell r="H159">
            <v>0</v>
          </cell>
          <cell r="I159">
            <v>0</v>
          </cell>
          <cell r="J159">
            <v>15</v>
          </cell>
          <cell r="K159">
            <v>18</v>
          </cell>
          <cell r="M159">
            <v>2</v>
          </cell>
          <cell r="N159">
            <v>1</v>
          </cell>
          <cell r="O159">
            <v>37</v>
          </cell>
          <cell r="P159">
            <v>0</v>
          </cell>
          <cell r="Q159">
            <v>0</v>
          </cell>
          <cell r="S159">
            <v>0</v>
          </cell>
        </row>
        <row r="160">
          <cell r="B160">
            <v>1</v>
          </cell>
          <cell r="C160">
            <v>0</v>
          </cell>
          <cell r="D160">
            <v>2</v>
          </cell>
          <cell r="E160">
            <v>0</v>
          </cell>
          <cell r="F160">
            <v>4</v>
          </cell>
          <cell r="G160">
            <v>0</v>
          </cell>
          <cell r="H160">
            <v>0</v>
          </cell>
          <cell r="I160">
            <v>0</v>
          </cell>
          <cell r="J160">
            <v>29</v>
          </cell>
          <cell r="K160">
            <v>50</v>
          </cell>
          <cell r="M160">
            <v>7</v>
          </cell>
          <cell r="N160">
            <v>5</v>
          </cell>
          <cell r="O160">
            <v>60</v>
          </cell>
          <cell r="P160">
            <v>0</v>
          </cell>
          <cell r="Q160">
            <v>0</v>
          </cell>
          <cell r="S160">
            <v>0</v>
          </cell>
        </row>
        <row r="162">
          <cell r="B162">
            <v>10</v>
          </cell>
          <cell r="C162">
            <v>0</v>
          </cell>
          <cell r="D162">
            <v>8</v>
          </cell>
          <cell r="E162">
            <v>1</v>
          </cell>
          <cell r="F162">
            <v>8</v>
          </cell>
          <cell r="G162">
            <v>2</v>
          </cell>
          <cell r="H162">
            <v>2</v>
          </cell>
          <cell r="I162">
            <v>3</v>
          </cell>
          <cell r="J162">
            <v>29</v>
          </cell>
          <cell r="K162">
            <v>204</v>
          </cell>
          <cell r="M162">
            <v>30</v>
          </cell>
          <cell r="N162">
            <v>20</v>
          </cell>
          <cell r="O162">
            <v>577</v>
          </cell>
          <cell r="P162">
            <v>0</v>
          </cell>
          <cell r="Q162">
            <v>73</v>
          </cell>
          <cell r="S162">
            <v>5</v>
          </cell>
        </row>
        <row r="163">
          <cell r="B163">
            <v>15</v>
          </cell>
          <cell r="C163">
            <v>0</v>
          </cell>
          <cell r="D163">
            <v>4</v>
          </cell>
          <cell r="E163">
            <v>0</v>
          </cell>
          <cell r="F163">
            <v>10</v>
          </cell>
          <cell r="G163">
            <v>2</v>
          </cell>
          <cell r="H163">
            <v>2</v>
          </cell>
          <cell r="I163">
            <v>6</v>
          </cell>
          <cell r="J163">
            <v>33</v>
          </cell>
          <cell r="K163">
            <v>99</v>
          </cell>
          <cell r="M163">
            <v>15</v>
          </cell>
          <cell r="N163">
            <v>14</v>
          </cell>
          <cell r="O163">
            <v>290</v>
          </cell>
          <cell r="P163">
            <v>0</v>
          </cell>
          <cell r="Q163">
            <v>0</v>
          </cell>
          <cell r="S163">
            <v>0</v>
          </cell>
        </row>
        <row r="164">
          <cell r="B164">
            <v>43</v>
          </cell>
          <cell r="C164">
            <v>4</v>
          </cell>
          <cell r="D164">
            <v>29</v>
          </cell>
          <cell r="E164">
            <v>6</v>
          </cell>
          <cell r="F164">
            <v>32</v>
          </cell>
          <cell r="G164">
            <v>4</v>
          </cell>
          <cell r="H164">
            <v>4</v>
          </cell>
          <cell r="I164">
            <v>20</v>
          </cell>
          <cell r="J164">
            <v>112</v>
          </cell>
          <cell r="K164">
            <v>962</v>
          </cell>
          <cell r="M164">
            <v>50</v>
          </cell>
          <cell r="N164">
            <v>30</v>
          </cell>
          <cell r="O164">
            <v>2603</v>
          </cell>
          <cell r="P164">
            <v>0</v>
          </cell>
          <cell r="Q164">
            <v>367</v>
          </cell>
          <cell r="S164">
            <v>10</v>
          </cell>
        </row>
        <row r="166">
          <cell r="B166">
            <v>3</v>
          </cell>
          <cell r="C166">
            <v>0</v>
          </cell>
          <cell r="D166">
            <v>229</v>
          </cell>
          <cell r="E166">
            <v>14</v>
          </cell>
          <cell r="F166">
            <v>13</v>
          </cell>
          <cell r="G166">
            <v>1</v>
          </cell>
          <cell r="H166">
            <v>1</v>
          </cell>
          <cell r="I166">
            <v>0</v>
          </cell>
          <cell r="J166">
            <v>19</v>
          </cell>
          <cell r="K166">
            <v>354</v>
          </cell>
          <cell r="M166">
            <v>53</v>
          </cell>
          <cell r="N166">
            <v>23</v>
          </cell>
          <cell r="O166">
            <v>95</v>
          </cell>
          <cell r="P166">
            <v>0</v>
          </cell>
          <cell r="Q166">
            <v>110</v>
          </cell>
          <cell r="S166">
            <v>5</v>
          </cell>
        </row>
        <row r="167">
          <cell r="B167">
            <v>3</v>
          </cell>
          <cell r="C167">
            <v>0</v>
          </cell>
          <cell r="D167">
            <v>3</v>
          </cell>
          <cell r="E167">
            <v>0</v>
          </cell>
          <cell r="F167">
            <v>7</v>
          </cell>
          <cell r="G167">
            <v>1</v>
          </cell>
          <cell r="H167">
            <v>1</v>
          </cell>
          <cell r="I167">
            <v>0</v>
          </cell>
          <cell r="J167">
            <v>6</v>
          </cell>
          <cell r="K167">
            <v>28</v>
          </cell>
          <cell r="M167">
            <v>4</v>
          </cell>
          <cell r="N167">
            <v>2</v>
          </cell>
          <cell r="O167">
            <v>19</v>
          </cell>
          <cell r="P167">
            <v>0</v>
          </cell>
          <cell r="Q167">
            <v>0</v>
          </cell>
          <cell r="S167">
            <v>0</v>
          </cell>
        </row>
        <row r="170">
          <cell r="B170">
            <v>0</v>
          </cell>
          <cell r="C170">
            <v>0</v>
          </cell>
          <cell r="D170">
            <v>30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2">
          <cell r="B172">
            <v>4</v>
          </cell>
          <cell r="C172">
            <v>1</v>
          </cell>
          <cell r="D172">
            <v>49</v>
          </cell>
          <cell r="E172">
            <v>10</v>
          </cell>
          <cell r="F172">
            <v>45</v>
          </cell>
          <cell r="G172">
            <v>5</v>
          </cell>
          <cell r="H172">
            <v>6</v>
          </cell>
          <cell r="I172">
            <v>0</v>
          </cell>
          <cell r="J172">
            <v>7</v>
          </cell>
          <cell r="K172">
            <v>20</v>
          </cell>
          <cell r="M172">
            <v>3</v>
          </cell>
          <cell r="N172">
            <v>2</v>
          </cell>
          <cell r="O172">
            <v>18</v>
          </cell>
          <cell r="P172">
            <v>2</v>
          </cell>
          <cell r="Q172">
            <v>30</v>
          </cell>
          <cell r="S172">
            <v>3</v>
          </cell>
        </row>
        <row r="173">
          <cell r="B173">
            <v>3</v>
          </cell>
          <cell r="C173">
            <v>0</v>
          </cell>
          <cell r="D173">
            <v>24</v>
          </cell>
          <cell r="E173">
            <v>4</v>
          </cell>
          <cell r="F173">
            <v>5</v>
          </cell>
          <cell r="G173">
            <v>0</v>
          </cell>
          <cell r="H173">
            <v>1</v>
          </cell>
          <cell r="I173">
            <v>0</v>
          </cell>
          <cell r="J173">
            <v>4</v>
          </cell>
          <cell r="K173">
            <v>10</v>
          </cell>
          <cell r="M173">
            <v>1</v>
          </cell>
          <cell r="N173">
            <v>1</v>
          </cell>
          <cell r="O173">
            <v>19</v>
          </cell>
          <cell r="P173">
            <v>0</v>
          </cell>
          <cell r="Q173">
            <v>0</v>
          </cell>
          <cell r="S173">
            <v>0</v>
          </cell>
        </row>
        <row r="174">
          <cell r="B174">
            <v>3</v>
          </cell>
          <cell r="C174">
            <v>0</v>
          </cell>
          <cell r="D174">
            <v>58</v>
          </cell>
          <cell r="E174">
            <v>15</v>
          </cell>
          <cell r="F174">
            <v>31</v>
          </cell>
          <cell r="G174">
            <v>2</v>
          </cell>
          <cell r="H174">
            <v>6</v>
          </cell>
          <cell r="I174">
            <v>0</v>
          </cell>
          <cell r="J174">
            <v>0</v>
          </cell>
          <cell r="K174">
            <v>12</v>
          </cell>
          <cell r="M174">
            <v>2</v>
          </cell>
          <cell r="N174">
            <v>2</v>
          </cell>
          <cell r="O174">
            <v>10</v>
          </cell>
          <cell r="P174">
            <v>0</v>
          </cell>
          <cell r="Q174">
            <v>0</v>
          </cell>
          <cell r="S174">
            <v>0</v>
          </cell>
        </row>
        <row r="175">
          <cell r="B175">
            <v>0</v>
          </cell>
          <cell r="C175">
            <v>0</v>
          </cell>
          <cell r="D175">
            <v>120</v>
          </cell>
          <cell r="E175">
            <v>20</v>
          </cell>
          <cell r="F175">
            <v>3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35</v>
          </cell>
          <cell r="M175">
            <v>3</v>
          </cell>
          <cell r="N175">
            <v>2</v>
          </cell>
          <cell r="O175">
            <v>0</v>
          </cell>
          <cell r="P175">
            <v>0</v>
          </cell>
          <cell r="Q175">
            <v>100</v>
          </cell>
          <cell r="S175">
            <v>10</v>
          </cell>
        </row>
        <row r="177">
          <cell r="B177">
            <v>0</v>
          </cell>
          <cell r="C177">
            <v>0</v>
          </cell>
          <cell r="D177">
            <v>7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B178">
            <v>0</v>
          </cell>
          <cell r="C178">
            <v>0</v>
          </cell>
          <cell r="D178">
            <v>7</v>
          </cell>
          <cell r="E178">
            <v>1</v>
          </cell>
          <cell r="F178">
            <v>3</v>
          </cell>
          <cell r="G178">
            <v>0</v>
          </cell>
          <cell r="H178">
            <v>1</v>
          </cell>
          <cell r="I178">
            <v>0</v>
          </cell>
          <cell r="J178">
            <v>2</v>
          </cell>
          <cell r="K178">
            <v>8</v>
          </cell>
          <cell r="M178">
            <v>1</v>
          </cell>
          <cell r="N178">
            <v>1</v>
          </cell>
          <cell r="O178">
            <v>12</v>
          </cell>
          <cell r="P178">
            <v>0</v>
          </cell>
          <cell r="Q178">
            <v>20</v>
          </cell>
          <cell r="S178">
            <v>2</v>
          </cell>
        </row>
        <row r="179">
          <cell r="B179">
            <v>0</v>
          </cell>
          <cell r="C179">
            <v>0</v>
          </cell>
          <cell r="D179">
            <v>6</v>
          </cell>
          <cell r="E179">
            <v>1</v>
          </cell>
          <cell r="F179">
            <v>4</v>
          </cell>
          <cell r="G179">
            <v>1</v>
          </cell>
          <cell r="H179">
            <v>0</v>
          </cell>
          <cell r="I179">
            <v>0</v>
          </cell>
          <cell r="J179">
            <v>2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B180">
            <v>0</v>
          </cell>
          <cell r="C180">
            <v>0</v>
          </cell>
          <cell r="D180">
            <v>9</v>
          </cell>
          <cell r="E180">
            <v>1</v>
          </cell>
          <cell r="F180">
            <v>2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>
            <v>0</v>
          </cell>
        </row>
        <row r="181">
          <cell r="B181">
            <v>0</v>
          </cell>
          <cell r="C181">
            <v>0</v>
          </cell>
          <cell r="D181">
            <v>4</v>
          </cell>
          <cell r="E181">
            <v>1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11</v>
          </cell>
          <cell r="S181">
            <v>1</v>
          </cell>
        </row>
        <row r="182">
          <cell r="B182">
            <v>0</v>
          </cell>
          <cell r="C182">
            <v>0</v>
          </cell>
          <cell r="D182">
            <v>4</v>
          </cell>
          <cell r="E182">
            <v>0</v>
          </cell>
          <cell r="F182">
            <v>1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7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12</v>
          </cell>
          <cell r="S182">
            <v>1</v>
          </cell>
        </row>
        <row r="183">
          <cell r="B183">
            <v>0</v>
          </cell>
          <cell r="C183">
            <v>0</v>
          </cell>
          <cell r="D183">
            <v>41</v>
          </cell>
          <cell r="E183">
            <v>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13</v>
          </cell>
          <cell r="P183">
            <v>0</v>
          </cell>
          <cell r="Q183">
            <v>100</v>
          </cell>
          <cell r="S183">
            <v>10</v>
          </cell>
        </row>
        <row r="186">
          <cell r="B186">
            <v>2</v>
          </cell>
          <cell r="C186">
            <v>0</v>
          </cell>
          <cell r="D186">
            <v>52</v>
          </cell>
          <cell r="E186">
            <v>3</v>
          </cell>
          <cell r="F186">
            <v>9</v>
          </cell>
          <cell r="G186">
            <v>1</v>
          </cell>
          <cell r="H186">
            <v>1</v>
          </cell>
          <cell r="I186">
            <v>0</v>
          </cell>
          <cell r="J186">
            <v>31</v>
          </cell>
          <cell r="K186">
            <v>30</v>
          </cell>
          <cell r="M186">
            <v>5</v>
          </cell>
          <cell r="N186">
            <v>2</v>
          </cell>
          <cell r="O186">
            <v>59</v>
          </cell>
          <cell r="P186">
            <v>2</v>
          </cell>
          <cell r="Q186">
            <v>0</v>
          </cell>
          <cell r="S186">
            <v>0</v>
          </cell>
        </row>
        <row r="187">
          <cell r="B187">
            <v>19</v>
          </cell>
          <cell r="C187">
            <v>4</v>
          </cell>
          <cell r="D187">
            <v>200</v>
          </cell>
          <cell r="E187">
            <v>25</v>
          </cell>
          <cell r="F187">
            <v>25</v>
          </cell>
          <cell r="G187">
            <v>3</v>
          </cell>
          <cell r="H187">
            <v>3</v>
          </cell>
          <cell r="I187">
            <v>0</v>
          </cell>
          <cell r="J187">
            <v>30</v>
          </cell>
          <cell r="K187">
            <v>48</v>
          </cell>
          <cell r="M187">
            <v>7</v>
          </cell>
          <cell r="N187">
            <v>5</v>
          </cell>
          <cell r="O187">
            <v>127</v>
          </cell>
          <cell r="P187">
            <v>0</v>
          </cell>
          <cell r="Q187">
            <v>0</v>
          </cell>
          <cell r="S187">
            <v>0</v>
          </cell>
        </row>
        <row r="189">
          <cell r="B189">
            <v>0</v>
          </cell>
          <cell r="C189">
            <v>0</v>
          </cell>
          <cell r="D189">
            <v>25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2">
          <cell r="B192">
            <v>0</v>
          </cell>
          <cell r="C192">
            <v>0</v>
          </cell>
          <cell r="D192">
            <v>1</v>
          </cell>
          <cell r="E192">
            <v>0</v>
          </cell>
          <cell r="F192">
            <v>4</v>
          </cell>
          <cell r="G192">
            <v>1</v>
          </cell>
          <cell r="H192">
            <v>0</v>
          </cell>
          <cell r="I192">
            <v>0</v>
          </cell>
          <cell r="J192">
            <v>0</v>
          </cell>
          <cell r="K192">
            <v>14</v>
          </cell>
          <cell r="M192">
            <v>2</v>
          </cell>
          <cell r="N192">
            <v>1</v>
          </cell>
          <cell r="O192">
            <v>3</v>
          </cell>
          <cell r="P192">
            <v>0</v>
          </cell>
          <cell r="Q192">
            <v>0</v>
          </cell>
          <cell r="S192">
            <v>0</v>
          </cell>
        </row>
        <row r="193">
          <cell r="B193">
            <v>0</v>
          </cell>
          <cell r="C193">
            <v>0</v>
          </cell>
          <cell r="D193">
            <v>78</v>
          </cell>
          <cell r="E193">
            <v>0</v>
          </cell>
          <cell r="F193">
            <v>3</v>
          </cell>
          <cell r="G193">
            <v>0</v>
          </cell>
          <cell r="H193">
            <v>0</v>
          </cell>
          <cell r="I193">
            <v>0</v>
          </cell>
          <cell r="J193">
            <v>7</v>
          </cell>
          <cell r="K193">
            <v>23</v>
          </cell>
          <cell r="M193">
            <v>3</v>
          </cell>
          <cell r="N193">
            <v>2</v>
          </cell>
          <cell r="O193">
            <v>10</v>
          </cell>
          <cell r="P193">
            <v>0</v>
          </cell>
          <cell r="Q193">
            <v>0</v>
          </cell>
          <cell r="S193">
            <v>0</v>
          </cell>
        </row>
        <row r="194">
          <cell r="B194">
            <v>0</v>
          </cell>
          <cell r="C194">
            <v>0</v>
          </cell>
          <cell r="D194">
            <v>3</v>
          </cell>
          <cell r="E194">
            <v>0</v>
          </cell>
          <cell r="F194">
            <v>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S194">
            <v>0</v>
          </cell>
        </row>
        <row r="195">
          <cell r="B195">
            <v>1</v>
          </cell>
          <cell r="C195">
            <v>0</v>
          </cell>
          <cell r="D195">
            <v>2</v>
          </cell>
          <cell r="E195">
            <v>0</v>
          </cell>
          <cell r="F195">
            <v>1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8</v>
          </cell>
          <cell r="M195">
            <v>1</v>
          </cell>
          <cell r="N195">
            <v>0</v>
          </cell>
        </row>
        <row r="196">
          <cell r="B196">
            <v>2</v>
          </cell>
          <cell r="C196">
            <v>0</v>
          </cell>
          <cell r="D196">
            <v>44</v>
          </cell>
          <cell r="E196">
            <v>4</v>
          </cell>
          <cell r="F196">
            <v>8</v>
          </cell>
          <cell r="G196">
            <v>1</v>
          </cell>
          <cell r="H196">
            <v>1</v>
          </cell>
          <cell r="I196">
            <v>0</v>
          </cell>
          <cell r="J196">
            <v>0</v>
          </cell>
          <cell r="K196">
            <v>14</v>
          </cell>
          <cell r="M196">
            <v>2</v>
          </cell>
          <cell r="N196">
            <v>1</v>
          </cell>
          <cell r="O196">
            <v>10</v>
          </cell>
          <cell r="P196">
            <v>0</v>
          </cell>
          <cell r="Q196">
            <v>32</v>
          </cell>
          <cell r="S196">
            <v>2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B198">
            <v>0</v>
          </cell>
          <cell r="C198">
            <v>0</v>
          </cell>
          <cell r="D198">
            <v>6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</row>
        <row r="199">
          <cell r="B199">
            <v>0</v>
          </cell>
          <cell r="C199">
            <v>0</v>
          </cell>
          <cell r="D199">
            <v>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B200">
            <v>0</v>
          </cell>
          <cell r="C200">
            <v>0</v>
          </cell>
          <cell r="D200">
            <v>6</v>
          </cell>
          <cell r="E200">
            <v>0</v>
          </cell>
          <cell r="F200">
            <v>8</v>
          </cell>
          <cell r="G200">
            <v>1</v>
          </cell>
          <cell r="H200">
            <v>1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1</v>
          </cell>
          <cell r="P200">
            <v>0</v>
          </cell>
          <cell r="Q200">
            <v>0</v>
          </cell>
          <cell r="S200">
            <v>0</v>
          </cell>
        </row>
        <row r="201">
          <cell r="B201">
            <v>0</v>
          </cell>
          <cell r="C201">
            <v>0</v>
          </cell>
          <cell r="D201">
            <v>23</v>
          </cell>
          <cell r="E201">
            <v>2</v>
          </cell>
          <cell r="F201">
            <v>4</v>
          </cell>
          <cell r="G201">
            <v>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B202">
            <v>0</v>
          </cell>
          <cell r="C202">
            <v>0</v>
          </cell>
          <cell r="D202">
            <v>125</v>
          </cell>
          <cell r="E202">
            <v>4</v>
          </cell>
          <cell r="F202">
            <v>14</v>
          </cell>
          <cell r="G202">
            <v>2</v>
          </cell>
          <cell r="H202">
            <v>1</v>
          </cell>
          <cell r="I202">
            <v>0</v>
          </cell>
          <cell r="J202">
            <v>0</v>
          </cell>
          <cell r="K202">
            <v>50</v>
          </cell>
          <cell r="M202">
            <v>7</v>
          </cell>
          <cell r="N202">
            <v>3</v>
          </cell>
          <cell r="O202">
            <v>30</v>
          </cell>
          <cell r="P202">
            <v>0</v>
          </cell>
          <cell r="Q202">
            <v>150</v>
          </cell>
          <cell r="S202">
            <v>3</v>
          </cell>
        </row>
        <row r="203">
          <cell r="B203">
            <v>0</v>
          </cell>
          <cell r="C203">
            <v>0</v>
          </cell>
          <cell r="D203">
            <v>45</v>
          </cell>
          <cell r="E203">
            <v>5</v>
          </cell>
          <cell r="F203">
            <v>8</v>
          </cell>
          <cell r="G203">
            <v>1</v>
          </cell>
          <cell r="H203">
            <v>1</v>
          </cell>
          <cell r="I203">
            <v>0</v>
          </cell>
          <cell r="J203">
            <v>0</v>
          </cell>
          <cell r="K203">
            <v>15</v>
          </cell>
          <cell r="M203">
            <v>2</v>
          </cell>
          <cell r="N203">
            <v>1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</row>
        <row r="204">
          <cell r="B204">
            <v>0</v>
          </cell>
          <cell r="C204">
            <v>0</v>
          </cell>
          <cell r="D204">
            <v>4</v>
          </cell>
          <cell r="E204">
            <v>0</v>
          </cell>
          <cell r="F204">
            <v>4</v>
          </cell>
          <cell r="G204">
            <v>1</v>
          </cell>
          <cell r="H204">
            <v>0</v>
          </cell>
          <cell r="I204">
            <v>0</v>
          </cell>
          <cell r="J204">
            <v>0</v>
          </cell>
          <cell r="K204">
            <v>13</v>
          </cell>
          <cell r="M204">
            <v>2</v>
          </cell>
          <cell r="N204">
            <v>1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</sheetData>
      <sheetData sheetId="14">
        <row r="3">
          <cell r="C3">
            <v>240</v>
          </cell>
          <cell r="D3">
            <v>0</v>
          </cell>
          <cell r="E3">
            <v>0</v>
          </cell>
          <cell r="F3">
            <v>251.44821166992188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5">
          <cell r="C5">
            <v>67.029998779296875</v>
          </cell>
          <cell r="D5">
            <v>33.584346771240234</v>
          </cell>
          <cell r="E5">
            <v>0</v>
          </cell>
          <cell r="F5">
            <v>881.589111328125</v>
          </cell>
          <cell r="G5">
            <v>0.88916885852813721</v>
          </cell>
          <cell r="H5">
            <v>40.901771545410156</v>
          </cell>
          <cell r="I5">
            <v>0</v>
          </cell>
          <cell r="J5">
            <v>0</v>
          </cell>
        </row>
        <row r="6">
          <cell r="C6">
            <v>12.795000076293945</v>
          </cell>
          <cell r="D6">
            <v>36.139179229736328</v>
          </cell>
          <cell r="E6">
            <v>9.6569862365722656</v>
          </cell>
          <cell r="F6">
            <v>184.40972900390625</v>
          </cell>
          <cell r="G6">
            <v>32.912117004394531</v>
          </cell>
          <cell r="H6">
            <v>79.029930114746094</v>
          </cell>
          <cell r="I6">
            <v>0</v>
          </cell>
          <cell r="J6">
            <v>1.0106148719787598</v>
          </cell>
        </row>
        <row r="8">
          <cell r="C8">
            <v>397.60000610351563</v>
          </cell>
          <cell r="D8">
            <v>310.72442626953125</v>
          </cell>
          <cell r="E8">
            <v>621.6646728515625</v>
          </cell>
          <cell r="F8">
            <v>569.6614990234375</v>
          </cell>
          <cell r="G8">
            <v>394.87899780273438</v>
          </cell>
          <cell r="H8">
            <v>559.41192626953125</v>
          </cell>
          <cell r="I8">
            <v>0</v>
          </cell>
          <cell r="J8">
            <v>6.4734268188476563</v>
          </cell>
        </row>
        <row r="9">
          <cell r="C9">
            <v>236.39999389648438</v>
          </cell>
          <cell r="D9">
            <v>88.037078857421875</v>
          </cell>
          <cell r="E9">
            <v>187.30805969238281</v>
          </cell>
          <cell r="F9">
            <v>371.40646362304688</v>
          </cell>
          <cell r="G9">
            <v>171.31694030761719</v>
          </cell>
          <cell r="H9">
            <v>234.24971008300781</v>
          </cell>
          <cell r="I9">
            <v>0</v>
          </cell>
          <cell r="J9">
            <v>2.2926321029663086</v>
          </cell>
        </row>
        <row r="11">
          <cell r="C11">
            <v>34</v>
          </cell>
          <cell r="D11">
            <v>57.396663665771484</v>
          </cell>
          <cell r="E11">
            <v>99.937057495117188</v>
          </cell>
          <cell r="F11">
            <v>260.63812255859375</v>
          </cell>
          <cell r="G11">
            <v>64.179206848144531</v>
          </cell>
          <cell r="H11">
            <v>88.666885375976563</v>
          </cell>
          <cell r="I11">
            <v>0</v>
          </cell>
          <cell r="J11">
            <v>4.6819639205932617</v>
          </cell>
        </row>
        <row r="12">
          <cell r="C12">
            <v>21.35999870300293</v>
          </cell>
          <cell r="D12">
            <v>11.096039772033691</v>
          </cell>
          <cell r="E12">
            <v>0</v>
          </cell>
          <cell r="F12">
            <v>323.23251342773438</v>
          </cell>
          <cell r="G12">
            <v>40.157817840576172</v>
          </cell>
          <cell r="H12">
            <v>207.53314208984375</v>
          </cell>
          <cell r="I12">
            <v>0</v>
          </cell>
          <cell r="J12">
            <v>0</v>
          </cell>
        </row>
        <row r="13">
          <cell r="C13">
            <v>64.900001525878906</v>
          </cell>
          <cell r="D13">
            <v>51.717414855957031</v>
          </cell>
          <cell r="E13">
            <v>150.22212219238281</v>
          </cell>
          <cell r="F13">
            <v>493.78756713867188</v>
          </cell>
          <cell r="G13">
            <v>93.607223510742188</v>
          </cell>
          <cell r="H13">
            <v>458.05758666992188</v>
          </cell>
          <cell r="I13">
            <v>0</v>
          </cell>
          <cell r="J13">
            <v>1.9589930772781372</v>
          </cell>
        </row>
        <row r="14">
          <cell r="C14">
            <v>256.42001342773438</v>
          </cell>
          <cell r="D14">
            <v>8.822169303894043</v>
          </cell>
          <cell r="E14">
            <v>0</v>
          </cell>
          <cell r="F14">
            <v>1648.8035888671875</v>
          </cell>
          <cell r="G14">
            <v>33.634521484375</v>
          </cell>
          <cell r="H14">
            <v>117.72081756591797</v>
          </cell>
          <cell r="I14">
            <v>0</v>
          </cell>
          <cell r="J14">
            <v>3.6759037971496582</v>
          </cell>
        </row>
        <row r="16">
          <cell r="C16">
            <v>8592.2001953125</v>
          </cell>
          <cell r="D16">
            <v>25009.3984375</v>
          </cell>
          <cell r="E16">
            <v>11788.966796875</v>
          </cell>
          <cell r="F16">
            <v>0</v>
          </cell>
          <cell r="G16">
            <v>4994.96533203125</v>
          </cell>
          <cell r="H16">
            <v>5401.96240234375</v>
          </cell>
          <cell r="I16">
            <v>9213.5419921875</v>
          </cell>
          <cell r="J16">
            <v>218.35914611816406</v>
          </cell>
        </row>
        <row r="18">
          <cell r="C18">
            <v>5.1500000953674316</v>
          </cell>
          <cell r="D18">
            <v>8.8285713195800781</v>
          </cell>
          <cell r="E18">
            <v>5.0956854820251465</v>
          </cell>
          <cell r="F18">
            <v>40.06927490234375</v>
          </cell>
          <cell r="G18">
            <v>4.0661797523498535</v>
          </cell>
          <cell r="H18">
            <v>13.102133750915527</v>
          </cell>
          <cell r="I18">
            <v>0</v>
          </cell>
          <cell r="J18">
            <v>0.19750718772411346</v>
          </cell>
        </row>
        <row r="19">
          <cell r="C19">
            <v>6.7999300956726074</v>
          </cell>
          <cell r="D19">
            <v>10.907379150390625</v>
          </cell>
          <cell r="E19">
            <v>8.4462862014770508</v>
          </cell>
          <cell r="F19">
            <v>42.404750823974609</v>
          </cell>
          <cell r="G19">
            <v>3.1716902256011963</v>
          </cell>
          <cell r="H19">
            <v>15.036160469055176</v>
          </cell>
          <cell r="I19">
            <v>0</v>
          </cell>
          <cell r="J19">
            <v>0.1540590226650238</v>
          </cell>
        </row>
        <row r="20">
          <cell r="C20">
            <v>9.0289993286132813</v>
          </cell>
          <cell r="D20">
            <v>1.790850043296814</v>
          </cell>
          <cell r="E20">
            <v>0</v>
          </cell>
          <cell r="F20">
            <v>76.346488952636719</v>
          </cell>
          <cell r="G20">
            <v>0</v>
          </cell>
          <cell r="H20">
            <v>0.85345196723937988</v>
          </cell>
          <cell r="I20">
            <v>0</v>
          </cell>
          <cell r="J20">
            <v>0</v>
          </cell>
        </row>
        <row r="21">
          <cell r="C21">
            <v>19.600000381469727</v>
          </cell>
          <cell r="D21">
            <v>35.073455810546875</v>
          </cell>
          <cell r="E21">
            <v>41.226207733154297</v>
          </cell>
          <cell r="F21">
            <v>88.242141723632813</v>
          </cell>
          <cell r="G21">
            <v>11.07215404510498</v>
          </cell>
          <cell r="H21">
            <v>45.14031982421875</v>
          </cell>
          <cell r="I21">
            <v>0</v>
          </cell>
          <cell r="J21">
            <v>1.0239065885543823</v>
          </cell>
        </row>
        <row r="22">
          <cell r="C22">
            <v>307.60000610351563</v>
          </cell>
          <cell r="D22">
            <v>38.700603485107422</v>
          </cell>
          <cell r="E22">
            <v>0</v>
          </cell>
          <cell r="F22">
            <v>593.4464111328125</v>
          </cell>
          <cell r="G22">
            <v>5.7861204147338867</v>
          </cell>
          <cell r="H22">
            <v>28.930599212646484</v>
          </cell>
          <cell r="I22">
            <v>0</v>
          </cell>
          <cell r="J22">
            <v>5.6912651062011719</v>
          </cell>
        </row>
        <row r="23">
          <cell r="C23">
            <v>10.100000381469727</v>
          </cell>
          <cell r="D23">
            <v>12.670907974243164</v>
          </cell>
          <cell r="E23">
            <v>0</v>
          </cell>
          <cell r="F23">
            <v>94.859664916992188</v>
          </cell>
          <cell r="G23">
            <v>12.427018165588379</v>
          </cell>
          <cell r="H23">
            <v>37.806140899658203</v>
          </cell>
          <cell r="I23">
            <v>0</v>
          </cell>
          <cell r="J23">
            <v>0.4590909481048584</v>
          </cell>
        </row>
        <row r="24">
          <cell r="C24">
            <v>9.8000001907348633</v>
          </cell>
          <cell r="D24">
            <v>0</v>
          </cell>
          <cell r="E24">
            <v>2.3985936641693115</v>
          </cell>
          <cell r="F24">
            <v>58.709766387939453</v>
          </cell>
          <cell r="G24">
            <v>1.9848828315734863</v>
          </cell>
          <cell r="H24">
            <v>41.966091156005859</v>
          </cell>
          <cell r="I24">
            <v>0</v>
          </cell>
          <cell r="J24">
            <v>0</v>
          </cell>
        </row>
        <row r="26">
          <cell r="C26">
            <v>164.08599853515625</v>
          </cell>
          <cell r="D26">
            <v>350.490966796875</v>
          </cell>
          <cell r="E26">
            <v>0</v>
          </cell>
          <cell r="F26">
            <v>212.16830444335938</v>
          </cell>
          <cell r="G26">
            <v>344.56686401367188</v>
          </cell>
          <cell r="H26">
            <v>207.30036926269531</v>
          </cell>
          <cell r="I26">
            <v>0</v>
          </cell>
          <cell r="J26">
            <v>7.3478193283081055</v>
          </cell>
        </row>
        <row r="27">
          <cell r="C27">
            <v>358.70001220703125</v>
          </cell>
          <cell r="D27">
            <v>796.95245361328125</v>
          </cell>
          <cell r="E27">
            <v>66.412704467773438</v>
          </cell>
          <cell r="F27">
            <v>365.73590087890625</v>
          </cell>
          <cell r="G27">
            <v>624.16363525390625</v>
          </cell>
          <cell r="H27">
            <v>559.391845703125</v>
          </cell>
          <cell r="I27">
            <v>13.514212608337402</v>
          </cell>
          <cell r="J27">
            <v>36.681434631347656</v>
          </cell>
        </row>
        <row r="28">
          <cell r="C28">
            <v>57.622001647949219</v>
          </cell>
          <cell r="D28">
            <v>192.19845581054688</v>
          </cell>
          <cell r="E28">
            <v>0</v>
          </cell>
          <cell r="F28">
            <v>153.90895080566406</v>
          </cell>
          <cell r="G28">
            <v>168.87751770019531</v>
          </cell>
          <cell r="H28">
            <v>87.778144836425781</v>
          </cell>
          <cell r="I28">
            <v>0</v>
          </cell>
          <cell r="J28">
            <v>4.3795228004455566</v>
          </cell>
        </row>
        <row r="29">
          <cell r="C29">
            <v>385.70999145507813</v>
          </cell>
          <cell r="D29">
            <v>1062.795654296875</v>
          </cell>
          <cell r="E29">
            <v>0</v>
          </cell>
          <cell r="F29">
            <v>1562.934814453125</v>
          </cell>
          <cell r="G29">
            <v>959.06524658203125</v>
          </cell>
          <cell r="H29">
            <v>771.79217529296875</v>
          </cell>
          <cell r="I29">
            <v>0</v>
          </cell>
          <cell r="J29">
            <v>18.606367111206055</v>
          </cell>
        </row>
        <row r="30">
          <cell r="C30">
            <v>371.93002319335938</v>
          </cell>
          <cell r="D30">
            <v>623.50482177734375</v>
          </cell>
          <cell r="E30">
            <v>0</v>
          </cell>
          <cell r="F30">
            <v>392.58578491210938</v>
          </cell>
          <cell r="G30">
            <v>478.97036743164063</v>
          </cell>
          <cell r="H30">
            <v>444.14523315429688</v>
          </cell>
          <cell r="I30">
            <v>0</v>
          </cell>
          <cell r="J30">
            <v>40.713935852050781</v>
          </cell>
        </row>
        <row r="31">
          <cell r="C31">
            <v>291.02899169921875</v>
          </cell>
          <cell r="D31">
            <v>383.0174560546875</v>
          </cell>
          <cell r="E31">
            <v>0</v>
          </cell>
          <cell r="F31">
            <v>659.33984375</v>
          </cell>
          <cell r="G31">
            <v>339.38629150390625</v>
          </cell>
          <cell r="H31">
            <v>375.11114501953125</v>
          </cell>
          <cell r="I31">
            <v>0</v>
          </cell>
          <cell r="J31">
            <v>40.995750427246094</v>
          </cell>
        </row>
        <row r="32">
          <cell r="C32">
            <v>170.64399719238281</v>
          </cell>
          <cell r="D32">
            <v>323.96310424804688</v>
          </cell>
          <cell r="E32">
            <v>0</v>
          </cell>
          <cell r="F32">
            <v>122.97549438476563</v>
          </cell>
          <cell r="G32">
            <v>283.0458984375</v>
          </cell>
          <cell r="H32">
            <v>268.75067138671875</v>
          </cell>
          <cell r="I32">
            <v>0</v>
          </cell>
          <cell r="J32">
            <v>22.497438430786133</v>
          </cell>
        </row>
        <row r="33">
          <cell r="C33">
            <v>225.39999389648438</v>
          </cell>
          <cell r="D33">
            <v>427.12786865234375</v>
          </cell>
          <cell r="E33">
            <v>37.724617004394531</v>
          </cell>
          <cell r="F33">
            <v>137.306884765625</v>
          </cell>
          <cell r="G33">
            <v>393.72720336914063</v>
          </cell>
          <cell r="H33">
            <v>321.097900390625</v>
          </cell>
          <cell r="I33">
            <v>4.3865833282470703</v>
          </cell>
          <cell r="J33">
            <v>31.332738876342773</v>
          </cell>
        </row>
        <row r="34">
          <cell r="C34">
            <v>434.35501098632813</v>
          </cell>
          <cell r="D34">
            <v>300.2841796875</v>
          </cell>
          <cell r="E34">
            <v>0</v>
          </cell>
          <cell r="F34">
            <v>543.617919921875</v>
          </cell>
          <cell r="G34">
            <v>427.66766357421875</v>
          </cell>
          <cell r="H34">
            <v>381.61117553710938</v>
          </cell>
          <cell r="I34">
            <v>0</v>
          </cell>
          <cell r="J34">
            <v>2.1572139263153076</v>
          </cell>
        </row>
        <row r="36">
          <cell r="C36">
            <v>116.81000518798828</v>
          </cell>
          <cell r="D36">
            <v>284.21658325195313</v>
          </cell>
          <cell r="E36">
            <v>478.44430541992188</v>
          </cell>
          <cell r="F36">
            <v>614.535400390625</v>
          </cell>
          <cell r="G36">
            <v>91.455757141113281</v>
          </cell>
          <cell r="H36">
            <v>243.3751220703125</v>
          </cell>
          <cell r="I36">
            <v>0</v>
          </cell>
          <cell r="J36">
            <v>3.9040741920471191</v>
          </cell>
        </row>
        <row r="37">
          <cell r="C37">
            <v>1576.0999755859375</v>
          </cell>
          <cell r="D37">
            <v>5855.150390625</v>
          </cell>
          <cell r="E37">
            <v>4095.7783203125</v>
          </cell>
          <cell r="F37">
            <v>3853.042724609375</v>
          </cell>
          <cell r="G37">
            <v>1237.029541015625</v>
          </cell>
          <cell r="H37">
            <v>1330.743896484375</v>
          </cell>
          <cell r="I37">
            <v>516.19708251953125</v>
          </cell>
          <cell r="J37">
            <v>98.323265075683594</v>
          </cell>
        </row>
        <row r="38">
          <cell r="C38">
            <v>109.70999908447266</v>
          </cell>
          <cell r="D38">
            <v>227.29319763183594</v>
          </cell>
          <cell r="E38">
            <v>775.68316650390625</v>
          </cell>
          <cell r="F38">
            <v>282.42535400390625</v>
          </cell>
          <cell r="G38">
            <v>134.10977172851563</v>
          </cell>
          <cell r="H38">
            <v>361.06472778320313</v>
          </cell>
          <cell r="I38">
            <v>21.703344345092773</v>
          </cell>
          <cell r="J38">
            <v>16.34797477722168</v>
          </cell>
        </row>
        <row r="39">
          <cell r="C39">
            <v>446.9169921875</v>
          </cell>
          <cell r="D39">
            <v>843.3892822265625</v>
          </cell>
          <cell r="E39">
            <v>2599.69482421875</v>
          </cell>
          <cell r="F39">
            <v>770.8397216796875</v>
          </cell>
          <cell r="G39">
            <v>432.18035888671875</v>
          </cell>
          <cell r="H39">
            <v>639.62689208984375</v>
          </cell>
          <cell r="I39">
            <v>135.55821228027344</v>
          </cell>
          <cell r="J39">
            <v>66.125953674316406</v>
          </cell>
        </row>
        <row r="41">
          <cell r="C41">
            <v>242.89999389648438</v>
          </cell>
          <cell r="D41">
            <v>84.204940795898438</v>
          </cell>
          <cell r="E41">
            <v>305.60275268554688</v>
          </cell>
          <cell r="F41">
            <v>2702.05224609375</v>
          </cell>
          <cell r="G41">
            <v>186.1815185546875</v>
          </cell>
          <cell r="H41">
            <v>120.729736328125</v>
          </cell>
          <cell r="I41">
            <v>0</v>
          </cell>
          <cell r="J41">
            <v>2.6988763809204102</v>
          </cell>
        </row>
        <row r="42">
          <cell r="C42">
            <v>372.7080078125</v>
          </cell>
          <cell r="D42">
            <v>1544.2652587890625</v>
          </cell>
          <cell r="E42">
            <v>3653.606201171875</v>
          </cell>
          <cell r="F42">
            <v>1553.8641357421875</v>
          </cell>
          <cell r="G42">
            <v>967.709716796875</v>
          </cell>
          <cell r="H42">
            <v>1831.517578125</v>
          </cell>
          <cell r="I42">
            <v>0</v>
          </cell>
          <cell r="J42">
            <v>16.498559951782227</v>
          </cell>
        </row>
        <row r="43">
          <cell r="C43">
            <v>47.200000762939453</v>
          </cell>
          <cell r="D43">
            <v>111.40338134765625</v>
          </cell>
          <cell r="E43">
            <v>271.15164184570313</v>
          </cell>
          <cell r="F43">
            <v>364.62112426757813</v>
          </cell>
          <cell r="G43">
            <v>105.36160278320313</v>
          </cell>
          <cell r="H43">
            <v>227.94486999511719</v>
          </cell>
          <cell r="I43">
            <v>0</v>
          </cell>
          <cell r="J43">
            <v>1.4596880674362183</v>
          </cell>
        </row>
        <row r="45">
          <cell r="C45">
            <v>396.58001708984375</v>
          </cell>
          <cell r="D45">
            <v>178.36575317382813</v>
          </cell>
          <cell r="E45">
            <v>0</v>
          </cell>
          <cell r="F45">
            <v>1816.110595703125</v>
          </cell>
          <cell r="G45">
            <v>222.29058837890625</v>
          </cell>
          <cell r="H45">
            <v>393.34457397460938</v>
          </cell>
          <cell r="I45">
            <v>0</v>
          </cell>
          <cell r="J45">
            <v>39.345386505126953</v>
          </cell>
        </row>
        <row r="46">
          <cell r="C46">
            <v>162.82099914550781</v>
          </cell>
          <cell r="D46">
            <v>494.43472290039063</v>
          </cell>
          <cell r="E46">
            <v>575.14556884765625</v>
          </cell>
          <cell r="F46">
            <v>749.49847412109375</v>
          </cell>
          <cell r="G46">
            <v>305.57565307617188</v>
          </cell>
          <cell r="H46">
            <v>447.55441284179688</v>
          </cell>
          <cell r="I46">
            <v>0</v>
          </cell>
          <cell r="J46">
            <v>7.4827852249145508</v>
          </cell>
        </row>
        <row r="48">
          <cell r="C48">
            <v>54.5</v>
          </cell>
          <cell r="D48">
            <v>66.319473266601563</v>
          </cell>
          <cell r="E48">
            <v>0</v>
          </cell>
          <cell r="F48">
            <v>408.3424072265625</v>
          </cell>
          <cell r="G48">
            <v>140.22752380371094</v>
          </cell>
          <cell r="H48">
            <v>153.97837829589844</v>
          </cell>
          <cell r="I48">
            <v>0</v>
          </cell>
          <cell r="J48">
            <v>20.219324111938477</v>
          </cell>
        </row>
        <row r="49">
          <cell r="C49">
            <v>120.51499938964844</v>
          </cell>
          <cell r="D49">
            <v>155.392578125</v>
          </cell>
          <cell r="E49">
            <v>67.848236083984375</v>
          </cell>
          <cell r="F49">
            <v>558.23809814453125</v>
          </cell>
          <cell r="G49">
            <v>139.39628601074219</v>
          </cell>
          <cell r="H49">
            <v>184.20225524902344</v>
          </cell>
          <cell r="I49">
            <v>0</v>
          </cell>
          <cell r="J49">
            <v>0.54409170150756836</v>
          </cell>
        </row>
        <row r="50">
          <cell r="C50">
            <v>220.90000915527344</v>
          </cell>
          <cell r="D50">
            <v>184.02510070800781</v>
          </cell>
          <cell r="E50">
            <v>41.581836700439453</v>
          </cell>
          <cell r="F50">
            <v>2785.552490234375</v>
          </cell>
          <cell r="G50">
            <v>145.01863098144531</v>
          </cell>
          <cell r="H50">
            <v>225.95207214355469</v>
          </cell>
          <cell r="I50">
            <v>0</v>
          </cell>
          <cell r="J50">
            <v>10.744660377502441</v>
          </cell>
        </row>
        <row r="51">
          <cell r="C51">
            <v>9.9799995422363281</v>
          </cell>
          <cell r="D51">
            <v>20.167196273803711</v>
          </cell>
          <cell r="E51">
            <v>0</v>
          </cell>
          <cell r="F51">
            <v>45.756053924560547</v>
          </cell>
          <cell r="G51">
            <v>42.832271575927734</v>
          </cell>
          <cell r="H51">
            <v>61.966361999511719</v>
          </cell>
          <cell r="I51">
            <v>0</v>
          </cell>
          <cell r="J51">
            <v>0.8057669997215271</v>
          </cell>
        </row>
        <row r="52">
          <cell r="C52">
            <v>16.030000686645508</v>
          </cell>
          <cell r="D52">
            <v>49.609413146972656</v>
          </cell>
          <cell r="E52">
            <v>69.463600158691406</v>
          </cell>
          <cell r="F52">
            <v>142.94174194335938</v>
          </cell>
          <cell r="G52">
            <v>69.667694091796875</v>
          </cell>
          <cell r="H52">
            <v>117.24046325683594</v>
          </cell>
          <cell r="I52">
            <v>0</v>
          </cell>
          <cell r="J52">
            <v>0.43425607681274414</v>
          </cell>
        </row>
        <row r="53">
          <cell r="C53">
            <v>11.595999717712402</v>
          </cell>
          <cell r="D53">
            <v>9.9799308776855469</v>
          </cell>
          <cell r="E53">
            <v>0</v>
          </cell>
          <cell r="F53">
            <v>79.007797241210938</v>
          </cell>
          <cell r="G53">
            <v>38.432819366455078</v>
          </cell>
          <cell r="H53">
            <v>72.638023376464844</v>
          </cell>
          <cell r="I53">
            <v>0</v>
          </cell>
          <cell r="J53">
            <v>0.31502309441566467</v>
          </cell>
        </row>
        <row r="54">
          <cell r="C54">
            <v>7.1820001602172852</v>
          </cell>
          <cell r="D54">
            <v>4.5509705543518066</v>
          </cell>
          <cell r="E54">
            <v>4.0769109725952148</v>
          </cell>
          <cell r="F54">
            <v>46.694854736328125</v>
          </cell>
          <cell r="G54">
            <v>4.0966634750366211</v>
          </cell>
          <cell r="H54">
            <v>40.484676361083984</v>
          </cell>
          <cell r="I54">
            <v>0</v>
          </cell>
          <cell r="J54">
            <v>0.23702971637248993</v>
          </cell>
        </row>
        <row r="55">
          <cell r="C55">
            <v>76.400001525878906</v>
          </cell>
          <cell r="D55">
            <v>61.677860260009766</v>
          </cell>
          <cell r="E55">
            <v>0</v>
          </cell>
          <cell r="F55">
            <v>229.8548583984375</v>
          </cell>
          <cell r="G55">
            <v>86.319725036621094</v>
          </cell>
          <cell r="H55">
            <v>177.60035705566406</v>
          </cell>
          <cell r="I55">
            <v>0</v>
          </cell>
          <cell r="J55">
            <v>3.9036619663238525</v>
          </cell>
        </row>
        <row r="56">
          <cell r="C56">
            <v>120</v>
          </cell>
          <cell r="D56">
            <v>271.87310791015625</v>
          </cell>
          <cell r="E56">
            <v>434.1048583984375</v>
          </cell>
          <cell r="F56">
            <v>707.856201171875</v>
          </cell>
          <cell r="G56">
            <v>282.8489990234375</v>
          </cell>
          <cell r="H56">
            <v>488.72012329101563</v>
          </cell>
          <cell r="I56">
            <v>0</v>
          </cell>
          <cell r="J56">
            <v>45.194797515869141</v>
          </cell>
        </row>
        <row r="57">
          <cell r="C57">
            <v>10.984999656677246</v>
          </cell>
          <cell r="D57">
            <v>26.422107696533203</v>
          </cell>
          <cell r="E57">
            <v>21.133756637573242</v>
          </cell>
          <cell r="F57">
            <v>63.499561309814453</v>
          </cell>
          <cell r="G57">
            <v>32.179454803466797</v>
          </cell>
          <cell r="H57">
            <v>60.360626220703125</v>
          </cell>
          <cell r="I57">
            <v>0</v>
          </cell>
          <cell r="J57">
            <v>0.45871719717979431</v>
          </cell>
        </row>
        <row r="59">
          <cell r="C59">
            <v>589.989990234375</v>
          </cell>
          <cell r="D59">
            <v>2156.989990234375</v>
          </cell>
          <cell r="E59">
            <v>2075.649658203125</v>
          </cell>
          <cell r="F59">
            <v>424.03738403320313</v>
          </cell>
          <cell r="G59">
            <v>610.05377197265625</v>
          </cell>
          <cell r="H59">
            <v>902.87957763671875</v>
          </cell>
          <cell r="I59">
            <v>126.01110076904297</v>
          </cell>
          <cell r="J59">
            <v>50.671131134033203</v>
          </cell>
        </row>
        <row r="60">
          <cell r="C60">
            <v>299</v>
          </cell>
          <cell r="D60">
            <v>554.79888916015625</v>
          </cell>
          <cell r="E60">
            <v>435.6484375</v>
          </cell>
          <cell r="F60">
            <v>98.459686279296875</v>
          </cell>
          <cell r="G60">
            <v>117.50949096679688</v>
          </cell>
          <cell r="H60">
            <v>191.49696350097656</v>
          </cell>
          <cell r="I60">
            <v>69.920646667480469</v>
          </cell>
          <cell r="J60">
            <v>22.831232070922852</v>
          </cell>
        </row>
        <row r="61">
          <cell r="C61">
            <v>398.97000122070313</v>
          </cell>
          <cell r="D61">
            <v>1319.07421875</v>
          </cell>
          <cell r="E61">
            <v>1016.9529418945313</v>
          </cell>
          <cell r="F61">
            <v>169.88078308105469</v>
          </cell>
          <cell r="G61">
            <v>299.70632934570313</v>
          </cell>
          <cell r="H61">
            <v>269.22772216796875</v>
          </cell>
          <cell r="I61">
            <v>209.85270690917969</v>
          </cell>
          <cell r="J61">
            <v>23.316970825195313</v>
          </cell>
        </row>
        <row r="62">
          <cell r="C62">
            <v>1576.969970703125</v>
          </cell>
          <cell r="D62">
            <v>5481.626953125</v>
          </cell>
          <cell r="E62">
            <v>5016.55078125</v>
          </cell>
          <cell r="F62">
            <v>312.19937133789063</v>
          </cell>
          <cell r="G62">
            <v>851.9755859375</v>
          </cell>
          <cell r="H62">
            <v>868.6810302734375</v>
          </cell>
          <cell r="I62">
            <v>201.28642272949219</v>
          </cell>
          <cell r="J62">
            <v>0</v>
          </cell>
        </row>
        <row r="64">
          <cell r="C64">
            <v>644</v>
          </cell>
          <cell r="D64">
            <v>3072.4560546875</v>
          </cell>
          <cell r="E64">
            <v>0</v>
          </cell>
          <cell r="F64">
            <v>0</v>
          </cell>
          <cell r="G64">
            <v>346.44949340820313</v>
          </cell>
          <cell r="H64">
            <v>0</v>
          </cell>
          <cell r="I64">
            <v>284.74249267578125</v>
          </cell>
          <cell r="J64">
            <v>0</v>
          </cell>
        </row>
        <row r="65">
          <cell r="C65">
            <v>1406</v>
          </cell>
          <cell r="D65">
            <v>3581.17578125</v>
          </cell>
          <cell r="E65">
            <v>0</v>
          </cell>
          <cell r="F65">
            <v>0</v>
          </cell>
          <cell r="G65">
            <v>944.9521484375</v>
          </cell>
          <cell r="H65">
            <v>0</v>
          </cell>
          <cell r="I65">
            <v>528.79248046875</v>
          </cell>
          <cell r="J65">
            <v>0</v>
          </cell>
        </row>
        <row r="66">
          <cell r="C66">
            <v>2001.900146484375</v>
          </cell>
          <cell r="D66">
            <v>6626.62939453125</v>
          </cell>
          <cell r="E66">
            <v>0</v>
          </cell>
          <cell r="F66">
            <v>0</v>
          </cell>
          <cell r="G66">
            <v>1954.6282958984375</v>
          </cell>
          <cell r="H66">
            <v>292.2808837890625</v>
          </cell>
          <cell r="I66">
            <v>922.3616943359375</v>
          </cell>
          <cell r="J66">
            <v>101.81915283203125</v>
          </cell>
        </row>
        <row r="67">
          <cell r="C67">
            <v>1480.4000244140625</v>
          </cell>
          <cell r="D67">
            <v>7349.18212890625</v>
          </cell>
          <cell r="E67">
            <v>0</v>
          </cell>
          <cell r="F67">
            <v>0</v>
          </cell>
          <cell r="G67">
            <v>1798.379638671875</v>
          </cell>
          <cell r="H67">
            <v>0</v>
          </cell>
          <cell r="I67">
            <v>797.96954345703125</v>
          </cell>
          <cell r="J67">
            <v>3.9308845996856689</v>
          </cell>
        </row>
        <row r="68">
          <cell r="C68">
            <v>1671.0999755859375</v>
          </cell>
          <cell r="D68">
            <v>4142.64404296875</v>
          </cell>
          <cell r="E68">
            <v>0</v>
          </cell>
          <cell r="F68">
            <v>0</v>
          </cell>
          <cell r="G68">
            <v>1768.842529296875</v>
          </cell>
          <cell r="H68">
            <v>18.838462829589844</v>
          </cell>
          <cell r="I68">
            <v>1084.7432861328125</v>
          </cell>
          <cell r="J68">
            <v>0</v>
          </cell>
        </row>
        <row r="69">
          <cell r="C69">
            <v>6415.7998046875</v>
          </cell>
          <cell r="D69">
            <v>34852.421875</v>
          </cell>
          <cell r="E69">
            <v>0</v>
          </cell>
          <cell r="F69">
            <v>0</v>
          </cell>
          <cell r="G69">
            <v>5622.22998046875</v>
          </cell>
          <cell r="H69">
            <v>0</v>
          </cell>
          <cell r="I69">
            <v>3576.71728515625</v>
          </cell>
          <cell r="J69">
            <v>0</v>
          </cell>
        </row>
        <row r="71">
          <cell r="C71">
            <v>559.5</v>
          </cell>
          <cell r="D71">
            <v>373.0643310546875</v>
          </cell>
          <cell r="E71">
            <v>585.149169921875</v>
          </cell>
          <cell r="F71">
            <v>10232.357421875</v>
          </cell>
          <cell r="G71">
            <v>348.85433959960938</v>
          </cell>
          <cell r="H71">
            <v>852.79180908203125</v>
          </cell>
          <cell r="I71">
            <v>0</v>
          </cell>
          <cell r="J71">
            <v>19.099115371704102</v>
          </cell>
        </row>
        <row r="72">
          <cell r="C72">
            <v>84.480003356933594</v>
          </cell>
          <cell r="D72">
            <v>72.095367431640625</v>
          </cell>
          <cell r="E72">
            <v>76.545692443847656</v>
          </cell>
          <cell r="F72">
            <v>369.37750244140625</v>
          </cell>
          <cell r="G72">
            <v>184.37350463867188</v>
          </cell>
          <cell r="H72">
            <v>245.45429992675781</v>
          </cell>
          <cell r="I72">
            <v>0</v>
          </cell>
          <cell r="J72">
            <v>4.8211917877197266</v>
          </cell>
        </row>
        <row r="73">
          <cell r="C73">
            <v>118.62999725341797</v>
          </cell>
          <cell r="D73">
            <v>229.47166442871094</v>
          </cell>
          <cell r="E73">
            <v>482.87875366210938</v>
          </cell>
          <cell r="F73">
            <v>587.15484619140625</v>
          </cell>
          <cell r="G73">
            <v>199.63265991210938</v>
          </cell>
          <cell r="H73">
            <v>440.36614990234375</v>
          </cell>
          <cell r="I73">
            <v>29.197319030761719</v>
          </cell>
          <cell r="J73">
            <v>11.550586700439453</v>
          </cell>
        </row>
        <row r="74">
          <cell r="C74">
            <v>84.19000244140625</v>
          </cell>
          <cell r="D74">
            <v>187.69010925292969</v>
          </cell>
          <cell r="E74">
            <v>363.31472778320313</v>
          </cell>
          <cell r="F74">
            <v>377.24560546875</v>
          </cell>
          <cell r="G74">
            <v>157.32054138183594</v>
          </cell>
          <cell r="H74">
            <v>378.658935546875</v>
          </cell>
          <cell r="I74">
            <v>0</v>
          </cell>
          <cell r="J74">
            <v>9.5956096649169922</v>
          </cell>
        </row>
        <row r="75">
          <cell r="C75">
            <v>184.92999267578125</v>
          </cell>
          <cell r="D75">
            <v>390.84506225585938</v>
          </cell>
          <cell r="E75">
            <v>757.8975830078125</v>
          </cell>
          <cell r="F75">
            <v>717.19586181640625</v>
          </cell>
          <cell r="G75">
            <v>515.130126953125</v>
          </cell>
          <cell r="H75">
            <v>685.666015625</v>
          </cell>
          <cell r="I75">
            <v>437.27767944335938</v>
          </cell>
          <cell r="J75">
            <v>22.976823806762695</v>
          </cell>
        </row>
        <row r="76">
          <cell r="C76">
            <v>40.046001434326172</v>
          </cell>
          <cell r="D76">
            <v>31.21534538269043</v>
          </cell>
          <cell r="E76">
            <v>112.83617401123047</v>
          </cell>
          <cell r="F76">
            <v>222.47779846191406</v>
          </cell>
          <cell r="G76">
            <v>51.500751495361328</v>
          </cell>
          <cell r="H76">
            <v>89.0823974609375</v>
          </cell>
          <cell r="I76">
            <v>0</v>
          </cell>
          <cell r="J76">
            <v>0</v>
          </cell>
        </row>
        <row r="77">
          <cell r="C77">
            <v>41.799999237060547</v>
          </cell>
          <cell r="D77">
            <v>48.16375732421875</v>
          </cell>
          <cell r="E77">
            <v>143.54574584960938</v>
          </cell>
          <cell r="F77">
            <v>191.61302185058594</v>
          </cell>
          <cell r="G77">
            <v>94.16632080078125</v>
          </cell>
          <cell r="H77">
            <v>133.59846496582031</v>
          </cell>
          <cell r="I77">
            <v>0</v>
          </cell>
          <cell r="J77">
            <v>3.0874202251434326</v>
          </cell>
        </row>
        <row r="78">
          <cell r="C78">
            <v>26.700000762939453</v>
          </cell>
          <cell r="D78">
            <v>99.939727783203125</v>
          </cell>
          <cell r="E78">
            <v>115.93292236328125</v>
          </cell>
          <cell r="F78">
            <v>0</v>
          </cell>
          <cell r="G78">
            <v>40.900478363037109</v>
          </cell>
          <cell r="H78">
            <v>26.262411117553711</v>
          </cell>
          <cell r="I78">
            <v>56.816017150878906</v>
          </cell>
          <cell r="J78">
            <v>0</v>
          </cell>
        </row>
        <row r="79">
          <cell r="C79">
            <v>1113.7301025390625</v>
          </cell>
          <cell r="D79">
            <v>2004.0306396484375</v>
          </cell>
          <cell r="E79">
            <v>2729.2099609375</v>
          </cell>
          <cell r="F79">
            <v>4090.041748046875</v>
          </cell>
          <cell r="G79">
            <v>1240.8323974609375</v>
          </cell>
          <cell r="H79">
            <v>2211.66845703125</v>
          </cell>
          <cell r="I79">
            <v>890.4029541015625</v>
          </cell>
          <cell r="J79">
            <v>100.10060119628906</v>
          </cell>
        </row>
        <row r="81">
          <cell r="C81">
            <v>2775.7138671875</v>
          </cell>
          <cell r="D81">
            <v>7139.015625</v>
          </cell>
          <cell r="E81">
            <v>0</v>
          </cell>
          <cell r="F81">
            <v>0</v>
          </cell>
          <cell r="G81">
            <v>2248.814208984375</v>
          </cell>
          <cell r="H81">
            <v>1666.76806640625</v>
          </cell>
          <cell r="I81">
            <v>1077.7825927734375</v>
          </cell>
          <cell r="J81">
            <v>43.371532440185547</v>
          </cell>
        </row>
        <row r="82">
          <cell r="C82">
            <v>1493.5980224609375</v>
          </cell>
          <cell r="D82">
            <v>10269.0859375</v>
          </cell>
          <cell r="E82">
            <v>900.50244140625</v>
          </cell>
          <cell r="F82">
            <v>139.61279296875</v>
          </cell>
          <cell r="G82">
            <v>1632.30615234375</v>
          </cell>
          <cell r="H82">
            <v>674.21343994140625</v>
          </cell>
          <cell r="I82">
            <v>744.52288818359375</v>
          </cell>
          <cell r="J82">
            <v>0</v>
          </cell>
        </row>
        <row r="84">
          <cell r="C84">
            <v>399.39999389648438</v>
          </cell>
          <cell r="D84">
            <v>150.70088195800781</v>
          </cell>
          <cell r="E84">
            <v>75.001602172851563</v>
          </cell>
          <cell r="F84">
            <v>1083.1627197265625</v>
          </cell>
          <cell r="G84">
            <v>462.8297119140625</v>
          </cell>
          <cell r="H84">
            <v>297.91336059570313</v>
          </cell>
          <cell r="I84">
            <v>0</v>
          </cell>
          <cell r="J84">
            <v>29.651796340942383</v>
          </cell>
        </row>
        <row r="85">
          <cell r="C85">
            <v>373.70999145507813</v>
          </cell>
          <cell r="D85">
            <v>32.124240875244141</v>
          </cell>
          <cell r="E85">
            <v>0</v>
          </cell>
          <cell r="F85">
            <v>489.16461181640625</v>
          </cell>
          <cell r="G85">
            <v>241.23599243164063</v>
          </cell>
          <cell r="H85">
            <v>167.00953674316406</v>
          </cell>
          <cell r="I85">
            <v>0</v>
          </cell>
          <cell r="J85">
            <v>15.818755149841309</v>
          </cell>
        </row>
        <row r="87">
          <cell r="C87">
            <v>401.10000610351563</v>
          </cell>
          <cell r="D87">
            <v>671.8707275390625</v>
          </cell>
          <cell r="E87">
            <v>0</v>
          </cell>
          <cell r="F87">
            <v>0</v>
          </cell>
          <cell r="G87">
            <v>44.068939208984375</v>
          </cell>
          <cell r="H87">
            <v>0</v>
          </cell>
          <cell r="I87">
            <v>139.07002258300781</v>
          </cell>
          <cell r="J87">
            <v>0</v>
          </cell>
        </row>
        <row r="88">
          <cell r="C88">
            <v>600.6669921875</v>
          </cell>
          <cell r="D88">
            <v>4893.17529296875</v>
          </cell>
          <cell r="E88">
            <v>981.30474853515625</v>
          </cell>
          <cell r="F88">
            <v>0</v>
          </cell>
          <cell r="G88">
            <v>210.12582397460938</v>
          </cell>
          <cell r="H88">
            <v>341.45443725585938</v>
          </cell>
          <cell r="I88">
            <v>342.85382080078125</v>
          </cell>
          <cell r="J88">
            <v>0</v>
          </cell>
        </row>
        <row r="89">
          <cell r="C89">
            <v>3442.460205078125</v>
          </cell>
          <cell r="D89">
            <v>16749.541015625</v>
          </cell>
          <cell r="E89">
            <v>3261.912841796875</v>
          </cell>
          <cell r="F89">
            <v>0</v>
          </cell>
          <cell r="G89">
            <v>925.4730224609375</v>
          </cell>
          <cell r="H89">
            <v>2989.989501953125</v>
          </cell>
          <cell r="I89">
            <v>1695.144287109375</v>
          </cell>
          <cell r="J89">
            <v>0</v>
          </cell>
        </row>
        <row r="91">
          <cell r="C91">
            <v>1739.5999755859375</v>
          </cell>
          <cell r="D91">
            <v>2904.51220703125</v>
          </cell>
          <cell r="E91">
            <v>768.19732666015625</v>
          </cell>
          <cell r="F91">
            <v>674.2618408203125</v>
          </cell>
          <cell r="G91">
            <v>1089.768310546875</v>
          </cell>
          <cell r="H91">
            <v>1617.07568359375</v>
          </cell>
          <cell r="I91">
            <v>393.31936645507813</v>
          </cell>
          <cell r="J91">
            <v>0</v>
          </cell>
        </row>
        <row r="92">
          <cell r="C92">
            <v>6.8000001907348633</v>
          </cell>
          <cell r="D92">
            <v>18.352561950683594</v>
          </cell>
          <cell r="E92">
            <v>0</v>
          </cell>
          <cell r="F92">
            <v>0</v>
          </cell>
          <cell r="G92">
            <v>0</v>
          </cell>
          <cell r="H92">
            <v>1.8473702669143677</v>
          </cell>
          <cell r="I92">
            <v>2.5174205303192139</v>
          </cell>
          <cell r="J92">
            <v>0</v>
          </cell>
        </row>
        <row r="94">
          <cell r="C94">
            <v>1015</v>
          </cell>
          <cell r="D94">
            <v>1094.8201904296875</v>
          </cell>
          <cell r="E94">
            <v>2176.097900390625</v>
          </cell>
          <cell r="F94">
            <v>2020.7132568359375</v>
          </cell>
          <cell r="G94">
            <v>967.41204833984375</v>
          </cell>
          <cell r="H94">
            <v>1228.287109375</v>
          </cell>
          <cell r="I94">
            <v>0</v>
          </cell>
          <cell r="J94">
            <v>135.42698669433594</v>
          </cell>
        </row>
        <row r="95">
          <cell r="C95">
            <v>163.09700012207031</v>
          </cell>
          <cell r="D95">
            <v>1247.066162109375</v>
          </cell>
          <cell r="E95">
            <v>2618.76806640625</v>
          </cell>
          <cell r="F95">
            <v>385.0609130859375</v>
          </cell>
          <cell r="G95">
            <v>232.18730163574219</v>
          </cell>
          <cell r="H95">
            <v>224.08775329589844</v>
          </cell>
          <cell r="I95">
            <v>0</v>
          </cell>
          <cell r="J95">
            <v>15.048357963562012</v>
          </cell>
        </row>
        <row r="96">
          <cell r="C96">
            <v>385.20001220703125</v>
          </cell>
          <cell r="D96">
            <v>1671.79931640625</v>
          </cell>
          <cell r="E96">
            <v>1466.3592529296875</v>
          </cell>
          <cell r="F96">
            <v>31.190286636352539</v>
          </cell>
          <cell r="G96">
            <v>399.54757690429688</v>
          </cell>
          <cell r="H96">
            <v>627.8604736328125</v>
          </cell>
          <cell r="I96">
            <v>189.22105407714844</v>
          </cell>
          <cell r="J96">
            <v>8.3174095153808594</v>
          </cell>
        </row>
        <row r="97">
          <cell r="C97">
            <v>42.955001831054688</v>
          </cell>
          <cell r="D97">
            <v>239.13131713867188</v>
          </cell>
          <cell r="E97">
            <v>457.80166625976563</v>
          </cell>
          <cell r="F97">
            <v>107.53228759765625</v>
          </cell>
          <cell r="G97">
            <v>87.85003662109375</v>
          </cell>
          <cell r="H97">
            <v>152.27339172363281</v>
          </cell>
          <cell r="I97">
            <v>0</v>
          </cell>
          <cell r="J97">
            <v>7.040804386138916</v>
          </cell>
        </row>
        <row r="98">
          <cell r="C98">
            <v>49.080001831054688</v>
          </cell>
          <cell r="D98">
            <v>226.44667053222656</v>
          </cell>
          <cell r="E98">
            <v>257.42861938476563</v>
          </cell>
          <cell r="F98">
            <v>72.006080627441406</v>
          </cell>
          <cell r="G98">
            <v>7.5730524063110352</v>
          </cell>
          <cell r="H98">
            <v>41.231063842773438</v>
          </cell>
          <cell r="I98">
            <v>0</v>
          </cell>
          <cell r="J98">
            <v>0.55177068710327148</v>
          </cell>
        </row>
        <row r="99">
          <cell r="C99">
            <v>151.08000183105469</v>
          </cell>
          <cell r="D99">
            <v>587.69293212890625</v>
          </cell>
          <cell r="E99">
            <v>913.2064208984375</v>
          </cell>
          <cell r="F99">
            <v>328.76339721679688</v>
          </cell>
          <cell r="G99">
            <v>76.069046020507813</v>
          </cell>
          <cell r="H99">
            <v>131.39198303222656</v>
          </cell>
          <cell r="I99">
            <v>0</v>
          </cell>
          <cell r="J99">
            <v>6.0462231636047363</v>
          </cell>
        </row>
        <row r="100">
          <cell r="C100">
            <v>46.479999542236328</v>
          </cell>
          <cell r="D100">
            <v>150.40718078613281</v>
          </cell>
          <cell r="E100">
            <v>217.57978820800781</v>
          </cell>
          <cell r="F100">
            <v>1.3926591873168945</v>
          </cell>
          <cell r="G100">
            <v>17.698375701904297</v>
          </cell>
          <cell r="H100">
            <v>26.901533126831055</v>
          </cell>
          <cell r="I100">
            <v>0</v>
          </cell>
          <cell r="J100">
            <v>0.23210985958576202</v>
          </cell>
        </row>
        <row r="101">
          <cell r="C101">
            <v>2090</v>
          </cell>
          <cell r="D101">
            <v>9612.9736328125</v>
          </cell>
          <cell r="E101">
            <v>14867.927734375</v>
          </cell>
          <cell r="F101">
            <v>0</v>
          </cell>
          <cell r="G101">
            <v>793.549560546875</v>
          </cell>
          <cell r="H101">
            <v>3153.3154296875</v>
          </cell>
          <cell r="I101">
            <v>0</v>
          </cell>
          <cell r="J101">
            <v>123.24325561523438</v>
          </cell>
        </row>
        <row r="103">
          <cell r="C103">
            <v>211.22000122070313</v>
          </cell>
          <cell r="D103">
            <v>0</v>
          </cell>
          <cell r="E103">
            <v>0</v>
          </cell>
          <cell r="F103">
            <v>406.7076416015625</v>
          </cell>
          <cell r="G103">
            <v>3.4196321964263916</v>
          </cell>
          <cell r="H103">
            <v>0</v>
          </cell>
          <cell r="I103">
            <v>0</v>
          </cell>
          <cell r="J103">
            <v>1.1211909055709839</v>
          </cell>
        </row>
        <row r="105">
          <cell r="C105">
            <v>8.3999996185302734</v>
          </cell>
          <cell r="D105">
            <v>35</v>
          </cell>
          <cell r="E105">
            <v>79.519081115722656</v>
          </cell>
          <cell r="F105">
            <v>68.591506958007813</v>
          </cell>
          <cell r="G105">
            <v>5.1275520324707031</v>
          </cell>
          <cell r="H105">
            <v>67.830184936523438</v>
          </cell>
          <cell r="I105">
            <v>0</v>
          </cell>
          <cell r="J105">
            <v>5.1395597457885742</v>
          </cell>
        </row>
        <row r="106">
          <cell r="C106">
            <v>62.600002288818359</v>
          </cell>
          <cell r="D106">
            <v>91.548934936523438</v>
          </cell>
          <cell r="E106">
            <v>838.49664306640625</v>
          </cell>
          <cell r="F106">
            <v>266.40744018554688</v>
          </cell>
          <cell r="G106">
            <v>29.78392219543457</v>
          </cell>
          <cell r="H106">
            <v>352.7532958984375</v>
          </cell>
          <cell r="I106">
            <v>0</v>
          </cell>
          <cell r="J106">
            <v>28.990495681762695</v>
          </cell>
        </row>
        <row r="107">
          <cell r="D107">
            <v>51.773895263671875</v>
          </cell>
          <cell r="E107">
            <v>149.03219604492188</v>
          </cell>
          <cell r="F107">
            <v>369.76052856445313</v>
          </cell>
          <cell r="G107">
            <v>71.436744689941406</v>
          </cell>
          <cell r="H107">
            <v>246.90570068359375</v>
          </cell>
          <cell r="I107">
            <v>0</v>
          </cell>
          <cell r="J107">
            <v>12.676586151123047</v>
          </cell>
        </row>
        <row r="108">
          <cell r="C108">
            <v>34.689998626708984</v>
          </cell>
          <cell r="D108">
            <v>51.020126342773438</v>
          </cell>
          <cell r="E108">
            <v>104.67706298828125</v>
          </cell>
          <cell r="F108">
            <v>307.15469360351563</v>
          </cell>
          <cell r="G108">
            <v>48.762527465820313</v>
          </cell>
          <cell r="H108">
            <v>82.521202087402344</v>
          </cell>
          <cell r="I108">
            <v>0</v>
          </cell>
          <cell r="J108">
            <v>4.0619616508483887</v>
          </cell>
        </row>
        <row r="109">
          <cell r="C109">
            <v>49.437999725341797</v>
          </cell>
          <cell r="D109">
            <v>78.713485717773438</v>
          </cell>
          <cell r="E109">
            <v>89.541786193847656</v>
          </cell>
          <cell r="F109">
            <v>264.72091674804688</v>
          </cell>
          <cell r="G109">
            <v>105.58902740478516</v>
          </cell>
          <cell r="H109">
            <v>358.050048828125</v>
          </cell>
          <cell r="I109">
            <v>0</v>
          </cell>
          <cell r="J109">
            <v>0</v>
          </cell>
        </row>
        <row r="110">
          <cell r="C110">
            <v>16.61400032043457</v>
          </cell>
          <cell r="D110">
            <v>41.721591949462891</v>
          </cell>
          <cell r="E110">
            <v>26.00041389465332</v>
          </cell>
          <cell r="F110">
            <v>80.778907775878906</v>
          </cell>
          <cell r="G110">
            <v>0</v>
          </cell>
          <cell r="H110">
            <v>111.229248046875</v>
          </cell>
          <cell r="I110">
            <v>0</v>
          </cell>
          <cell r="J110">
            <v>1.4171737432479858</v>
          </cell>
        </row>
        <row r="111">
          <cell r="C111">
            <v>25.611000061035156</v>
          </cell>
          <cell r="D111">
            <v>43.758056640625</v>
          </cell>
          <cell r="E111">
            <v>66.149887084960938</v>
          </cell>
          <cell r="F111">
            <v>159.81948852539063</v>
          </cell>
          <cell r="G111">
            <v>50.830287933349609</v>
          </cell>
          <cell r="H111">
            <v>197.67332458496094</v>
          </cell>
          <cell r="I111">
            <v>0</v>
          </cell>
          <cell r="J111">
            <v>2.1366240978240967</v>
          </cell>
        </row>
        <row r="112">
          <cell r="C112">
            <v>9.4641590118408203</v>
          </cell>
          <cell r="D112">
            <v>46.896846771240234</v>
          </cell>
          <cell r="E112">
            <v>15.976750373840332</v>
          </cell>
          <cell r="F112">
            <v>7.3764066696166992</v>
          </cell>
          <cell r="G112">
            <v>0</v>
          </cell>
          <cell r="H112">
            <v>12.240489959716797</v>
          </cell>
          <cell r="I112">
            <v>0</v>
          </cell>
          <cell r="J112">
            <v>0</v>
          </cell>
        </row>
        <row r="113">
          <cell r="C113">
            <v>76.146003723144531</v>
          </cell>
          <cell r="D113">
            <v>64.190185546875</v>
          </cell>
          <cell r="E113">
            <v>89.259475708007813</v>
          </cell>
          <cell r="F113">
            <v>326.93881225585938</v>
          </cell>
          <cell r="G113">
            <v>133.92913818359375</v>
          </cell>
          <cell r="H113">
            <v>309.25457763671875</v>
          </cell>
          <cell r="I113">
            <v>0</v>
          </cell>
          <cell r="J113">
            <v>2.3951559066772461</v>
          </cell>
        </row>
        <row r="114">
          <cell r="C114">
            <v>40.437999725341797</v>
          </cell>
          <cell r="D114">
            <v>43.712776184082031</v>
          </cell>
          <cell r="E114">
            <v>48.256992340087891</v>
          </cell>
          <cell r="F114">
            <v>252.78349304199219</v>
          </cell>
          <cell r="G114">
            <v>107.17542266845703</v>
          </cell>
          <cell r="H114">
            <v>198.63926696777344</v>
          </cell>
          <cell r="I114">
            <v>0</v>
          </cell>
          <cell r="J114">
            <v>11.958462715148926</v>
          </cell>
        </row>
        <row r="115">
          <cell r="C115">
            <v>58.169998168945313</v>
          </cell>
          <cell r="D115">
            <v>71.216720581054688</v>
          </cell>
          <cell r="E115">
            <v>90.149795532226563</v>
          </cell>
          <cell r="F115">
            <v>693.782470703125</v>
          </cell>
          <cell r="G115">
            <v>0</v>
          </cell>
          <cell r="H115">
            <v>221.34272766113281</v>
          </cell>
          <cell r="I115">
            <v>0</v>
          </cell>
          <cell r="J115">
            <v>0.64507895708084106</v>
          </cell>
        </row>
        <row r="116">
          <cell r="C116">
            <v>24.744998931884766</v>
          </cell>
          <cell r="D116">
            <v>52.815086364746094</v>
          </cell>
          <cell r="E116">
            <v>82.731063842773438</v>
          </cell>
          <cell r="F116">
            <v>166.36857604980469</v>
          </cell>
          <cell r="G116">
            <v>14.190912246704102</v>
          </cell>
          <cell r="H116">
            <v>55.996574401855469</v>
          </cell>
          <cell r="I116">
            <v>0</v>
          </cell>
          <cell r="J116">
            <v>4.149756908416748</v>
          </cell>
        </row>
        <row r="117">
          <cell r="C117">
            <v>34.730998992919922</v>
          </cell>
          <cell r="D117">
            <v>54.835338592529297</v>
          </cell>
          <cell r="E117">
            <v>104.12464904785156</v>
          </cell>
          <cell r="F117">
            <v>156.42132568359375</v>
          </cell>
          <cell r="G117">
            <v>70.282188415527344</v>
          </cell>
          <cell r="H117">
            <v>84.576866149902344</v>
          </cell>
          <cell r="I117">
            <v>0</v>
          </cell>
          <cell r="J117">
            <v>4.4914979934692383</v>
          </cell>
        </row>
        <row r="118">
          <cell r="C118">
            <v>12.800000190734863</v>
          </cell>
          <cell r="D118">
            <v>9.2446842193603516</v>
          </cell>
          <cell r="E118">
            <v>33.126785278320313</v>
          </cell>
          <cell r="F118">
            <v>89.976287841796875</v>
          </cell>
          <cell r="G118">
            <v>9.3552494049072266</v>
          </cell>
          <cell r="H118">
            <v>26.542802810668945</v>
          </cell>
          <cell r="I118">
            <v>0</v>
          </cell>
          <cell r="J118">
            <v>1.2839838266372681</v>
          </cell>
        </row>
        <row r="120">
          <cell r="C120">
            <v>92.800003051757813</v>
          </cell>
          <cell r="D120">
            <v>167.41737365722656</v>
          </cell>
          <cell r="E120">
            <v>730.22113037109375</v>
          </cell>
          <cell r="F120">
            <v>617.52313232421875</v>
          </cell>
          <cell r="G120">
            <v>59.293659210205078</v>
          </cell>
          <cell r="H120">
            <v>174.39311218261719</v>
          </cell>
          <cell r="I120">
            <v>14.008625984191895</v>
          </cell>
          <cell r="J120">
            <v>23.443008422851563</v>
          </cell>
        </row>
        <row r="121">
          <cell r="C121">
            <v>347.20001220703125</v>
          </cell>
          <cell r="D121">
            <v>364.43978881835938</v>
          </cell>
          <cell r="E121">
            <v>617.46795654296875</v>
          </cell>
          <cell r="F121">
            <v>3165.052001953125</v>
          </cell>
          <cell r="G121">
            <v>392.6640625</v>
          </cell>
          <cell r="H121">
            <v>503.41549682617188</v>
          </cell>
          <cell r="I121">
            <v>0</v>
          </cell>
          <cell r="J121">
            <v>8.2527132034301758</v>
          </cell>
        </row>
        <row r="123">
          <cell r="C123">
            <v>10.689999580383301</v>
          </cell>
          <cell r="D123">
            <v>32.812671661376953</v>
          </cell>
          <cell r="E123">
            <v>51.047557830810547</v>
          </cell>
          <cell r="F123">
            <v>47.936214447021484</v>
          </cell>
          <cell r="G123">
            <v>1.8876289129257202</v>
          </cell>
          <cell r="H123">
            <v>22.823148727416992</v>
          </cell>
          <cell r="I123">
            <v>0</v>
          </cell>
          <cell r="J123">
            <v>1.4628422260284424</v>
          </cell>
        </row>
        <row r="124">
          <cell r="C124">
            <v>22.069999694824219</v>
          </cell>
          <cell r="D124">
            <v>114.46290588378906</v>
          </cell>
          <cell r="E124">
            <v>331.95932006835938</v>
          </cell>
          <cell r="F124">
            <v>166.56376647949219</v>
          </cell>
          <cell r="G124">
            <v>8.0812931060791016</v>
          </cell>
          <cell r="H124">
            <v>211.21562194824219</v>
          </cell>
          <cell r="I124">
            <v>0</v>
          </cell>
          <cell r="J124">
            <v>1.9269851446151733</v>
          </cell>
        </row>
        <row r="125">
          <cell r="C125">
            <v>19.554000854492188</v>
          </cell>
          <cell r="D125">
            <v>133.19706726074219</v>
          </cell>
          <cell r="E125">
            <v>192.34054565429688</v>
          </cell>
          <cell r="F125">
            <v>63.989265441894531</v>
          </cell>
          <cell r="G125">
            <v>19.264081954956055</v>
          </cell>
          <cell r="H125">
            <v>176.21897888183594</v>
          </cell>
          <cell r="I125">
            <v>0</v>
          </cell>
          <cell r="J125">
            <v>1.7602224349975586</v>
          </cell>
        </row>
        <row r="126">
          <cell r="C126">
            <v>116.47999572753906</v>
          </cell>
          <cell r="D126">
            <v>343.62225341796875</v>
          </cell>
          <cell r="E126">
            <v>253.85818481445313</v>
          </cell>
          <cell r="F126">
            <v>163.85655212402344</v>
          </cell>
          <cell r="G126">
            <v>45.015548706054688</v>
          </cell>
          <cell r="H126">
            <v>168.48825073242188</v>
          </cell>
          <cell r="I126">
            <v>0</v>
          </cell>
          <cell r="J126">
            <v>8.9838581085205078</v>
          </cell>
        </row>
        <row r="127">
          <cell r="C127">
            <v>127.13700103759766</v>
          </cell>
          <cell r="D127">
            <v>264.6900634765625</v>
          </cell>
          <cell r="E127">
            <v>440.14089965820313</v>
          </cell>
          <cell r="F127">
            <v>594.6876220703125</v>
          </cell>
          <cell r="G127">
            <v>26.382505416870117</v>
          </cell>
          <cell r="H127">
            <v>204.46441650390625</v>
          </cell>
          <cell r="I127">
            <v>0</v>
          </cell>
          <cell r="J127">
            <v>14.416669845581055</v>
          </cell>
        </row>
        <row r="128">
          <cell r="C128">
            <v>51.963001251220703</v>
          </cell>
          <cell r="D128">
            <v>106.23926544189453</v>
          </cell>
          <cell r="E128">
            <v>124.03150177001953</v>
          </cell>
          <cell r="F128">
            <v>1.7135368585586548</v>
          </cell>
          <cell r="G128">
            <v>15.678861618041992</v>
          </cell>
          <cell r="H128">
            <v>90.588981628417969</v>
          </cell>
          <cell r="I128">
            <v>0</v>
          </cell>
          <cell r="J128">
            <v>0</v>
          </cell>
        </row>
        <row r="130">
          <cell r="C130">
            <v>394.3179931640625</v>
          </cell>
          <cell r="D130">
            <v>1072.5447998046875</v>
          </cell>
          <cell r="E130">
            <v>1252.111328125</v>
          </cell>
          <cell r="F130">
            <v>400.38446044921875</v>
          </cell>
          <cell r="G130">
            <v>653.759033203125</v>
          </cell>
          <cell r="H130">
            <v>567.41351318359375</v>
          </cell>
          <cell r="I130">
            <v>17.693756103515625</v>
          </cell>
          <cell r="J130">
            <v>20.221437454223633</v>
          </cell>
        </row>
        <row r="131">
          <cell r="C131">
            <v>193.92599487304688</v>
          </cell>
          <cell r="D131">
            <v>302.49380493164063</v>
          </cell>
          <cell r="E131">
            <v>1855.0289306640625</v>
          </cell>
          <cell r="F131">
            <v>178.29920959472656</v>
          </cell>
          <cell r="G131">
            <v>278.156982421875</v>
          </cell>
          <cell r="H131">
            <v>387.54458618164063</v>
          </cell>
          <cell r="I131">
            <v>44.830974578857422</v>
          </cell>
          <cell r="J131">
            <v>9.2223720550537109</v>
          </cell>
        </row>
        <row r="132">
          <cell r="C132">
            <v>187.14999389648438</v>
          </cell>
          <cell r="D132">
            <v>1245.61865234375</v>
          </cell>
          <cell r="E132">
            <v>2002.3028564453125</v>
          </cell>
          <cell r="F132">
            <v>0</v>
          </cell>
          <cell r="G132">
            <v>271.22601318359375</v>
          </cell>
          <cell r="H132">
            <v>512.86376953125</v>
          </cell>
          <cell r="I132">
            <v>49.51593017578125</v>
          </cell>
          <cell r="J132">
            <v>13.743196487426758</v>
          </cell>
        </row>
        <row r="133">
          <cell r="C133">
            <v>264.69601440429688</v>
          </cell>
          <cell r="D133">
            <v>488.90908813476563</v>
          </cell>
          <cell r="E133">
            <v>1433.89990234375</v>
          </cell>
          <cell r="F133">
            <v>439.86251831054688</v>
          </cell>
          <cell r="G133">
            <v>451.15103149414063</v>
          </cell>
          <cell r="H133">
            <v>411.57635498046875</v>
          </cell>
          <cell r="I133">
            <v>79.473686218261719</v>
          </cell>
          <cell r="J133">
            <v>10.380236625671387</v>
          </cell>
        </row>
        <row r="134">
          <cell r="C134">
            <v>93.550003051757813</v>
          </cell>
          <cell r="D134">
            <v>618.34783935546875</v>
          </cell>
          <cell r="E134">
            <v>1270.6326904296875</v>
          </cell>
          <cell r="F134">
            <v>0</v>
          </cell>
          <cell r="G134">
            <v>140.37132263183594</v>
          </cell>
          <cell r="H134">
            <v>213.83671569824219</v>
          </cell>
          <cell r="I134">
            <v>0</v>
          </cell>
          <cell r="J134">
            <v>0</v>
          </cell>
        </row>
        <row r="135">
          <cell r="C135">
            <v>1372.2900390625</v>
          </cell>
          <cell r="D135">
            <v>1669.864013671875</v>
          </cell>
          <cell r="E135">
            <v>2645.67626953125</v>
          </cell>
          <cell r="F135">
            <v>465.767822265625</v>
          </cell>
          <cell r="G135">
            <v>1455.6683349609375</v>
          </cell>
          <cell r="H135">
            <v>1666.1263427734375</v>
          </cell>
          <cell r="I135">
            <v>70.440193176269531</v>
          </cell>
          <cell r="J135">
            <v>103.50395965576172</v>
          </cell>
        </row>
        <row r="136">
          <cell r="C136">
            <v>363.30499267578125</v>
          </cell>
          <cell r="D136">
            <v>1722.5452880859375</v>
          </cell>
          <cell r="E136">
            <v>1535.4744873046875</v>
          </cell>
          <cell r="F136">
            <v>1961.31396484375</v>
          </cell>
          <cell r="G136">
            <v>606.870361328125</v>
          </cell>
          <cell r="H136">
            <v>1040.3492431640625</v>
          </cell>
          <cell r="I136">
            <v>0</v>
          </cell>
          <cell r="J136">
            <v>8.8827629089355469</v>
          </cell>
        </row>
        <row r="138">
          <cell r="C138">
            <v>1116</v>
          </cell>
          <cell r="D138">
            <v>2763.662109375</v>
          </cell>
          <cell r="E138">
            <v>5759.2783203125</v>
          </cell>
          <cell r="F138">
            <v>2018.7598876953125</v>
          </cell>
          <cell r="G138">
            <v>1037.3367919921875</v>
          </cell>
          <cell r="H138">
            <v>1422.8262939453125</v>
          </cell>
          <cell r="I138">
            <v>0</v>
          </cell>
          <cell r="J138">
            <v>187.7578125</v>
          </cell>
        </row>
        <row r="139">
          <cell r="C139">
            <v>290.82000732421875</v>
          </cell>
          <cell r="D139">
            <v>121.27649688720703</v>
          </cell>
          <cell r="E139">
            <v>51.126369476318359</v>
          </cell>
          <cell r="F139">
            <v>769.37579345703125</v>
          </cell>
          <cell r="G139">
            <v>238.57769775390625</v>
          </cell>
          <cell r="H139">
            <v>163.18824768066406</v>
          </cell>
          <cell r="I139">
            <v>0</v>
          </cell>
          <cell r="J139">
            <v>22.293474197387695</v>
          </cell>
        </row>
        <row r="141">
          <cell r="C141">
            <v>538.20001220703125</v>
          </cell>
          <cell r="D141">
            <v>869.66070556640625</v>
          </cell>
          <cell r="E141">
            <v>1821.632568359375</v>
          </cell>
          <cell r="F141">
            <v>7409.60888671875</v>
          </cell>
          <cell r="G141">
            <v>778.93646240234375</v>
          </cell>
          <cell r="H141">
            <v>1882.45458984375</v>
          </cell>
          <cell r="I141">
            <v>0</v>
          </cell>
          <cell r="J141">
            <v>31.992301940917969</v>
          </cell>
        </row>
        <row r="143">
          <cell r="C143">
            <v>2219.198974609375</v>
          </cell>
          <cell r="D143">
            <v>8465.9013671875</v>
          </cell>
          <cell r="E143">
            <v>952.1085205078125</v>
          </cell>
          <cell r="F143">
            <v>251.96136474609375</v>
          </cell>
          <cell r="G143">
            <v>2398.595947265625</v>
          </cell>
          <cell r="H143">
            <v>1467.102294921875</v>
          </cell>
          <cell r="I143">
            <v>227.14697265625</v>
          </cell>
          <cell r="J143">
            <v>76.3519287109375</v>
          </cell>
        </row>
        <row r="144">
          <cell r="C144">
            <v>394.54498291015625</v>
          </cell>
          <cell r="D144">
            <v>1313.2132568359375</v>
          </cell>
          <cell r="E144">
            <v>225.81440734863281</v>
          </cell>
          <cell r="F144">
            <v>0</v>
          </cell>
          <cell r="G144">
            <v>769.8526611328125</v>
          </cell>
          <cell r="H144">
            <v>392.67654418945313</v>
          </cell>
          <cell r="I144">
            <v>26.680997848510742</v>
          </cell>
          <cell r="J144">
            <v>0</v>
          </cell>
        </row>
        <row r="145">
          <cell r="C145">
            <v>85.331001281738281</v>
          </cell>
          <cell r="D145">
            <v>167.34037780761719</v>
          </cell>
          <cell r="E145">
            <v>36.054084777832031</v>
          </cell>
          <cell r="F145">
            <v>60.899185180664063</v>
          </cell>
          <cell r="G145">
            <v>173.62889099121094</v>
          </cell>
          <cell r="H145">
            <v>131.90409851074219</v>
          </cell>
          <cell r="I145">
            <v>0</v>
          </cell>
          <cell r="J145">
            <v>13.680253028869629</v>
          </cell>
        </row>
        <row r="146">
          <cell r="C146">
            <v>387.85101318359375</v>
          </cell>
          <cell r="D146">
            <v>1375.122314453125</v>
          </cell>
          <cell r="E146">
            <v>8.9918289184570313</v>
          </cell>
          <cell r="F146">
            <v>0</v>
          </cell>
          <cell r="G146">
            <v>790.86273193359375</v>
          </cell>
          <cell r="H146">
            <v>427.32095336914063</v>
          </cell>
          <cell r="I146">
            <v>10.978394508361816</v>
          </cell>
          <cell r="J146">
            <v>31.366844177246094</v>
          </cell>
        </row>
        <row r="147">
          <cell r="C147">
            <v>1.9340000152587891</v>
          </cell>
          <cell r="D147">
            <v>0.35328000783920288</v>
          </cell>
          <cell r="E147">
            <v>0</v>
          </cell>
          <cell r="F147">
            <v>35.80889892578125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C148">
            <v>229.02999877929688</v>
          </cell>
          <cell r="D148">
            <v>523.9322509765625</v>
          </cell>
          <cell r="E148">
            <v>0</v>
          </cell>
          <cell r="F148">
            <v>0</v>
          </cell>
          <cell r="G148">
            <v>429.69305419921875</v>
          </cell>
          <cell r="H148">
            <v>228.3953857421875</v>
          </cell>
          <cell r="I148">
            <v>42.201423645019531</v>
          </cell>
          <cell r="J148">
            <v>0</v>
          </cell>
        </row>
        <row r="149">
          <cell r="C149">
            <v>51.978000640869141</v>
          </cell>
          <cell r="D149">
            <v>104.5784912109375</v>
          </cell>
          <cell r="E149">
            <v>0</v>
          </cell>
          <cell r="F149">
            <v>0</v>
          </cell>
          <cell r="G149">
            <v>103.28372192382813</v>
          </cell>
          <cell r="H149">
            <v>19.745416641235352</v>
          </cell>
          <cell r="I149">
            <v>0</v>
          </cell>
          <cell r="J149">
            <v>0.99598568677902222</v>
          </cell>
        </row>
        <row r="150">
          <cell r="C150">
            <v>18.420000076293945</v>
          </cell>
          <cell r="D150">
            <v>56.499851226806641</v>
          </cell>
          <cell r="E150">
            <v>0</v>
          </cell>
          <cell r="F150">
            <v>0</v>
          </cell>
          <cell r="G150">
            <v>42.442901611328125</v>
          </cell>
          <cell r="H150">
            <v>3.5103151798248291</v>
          </cell>
          <cell r="I150">
            <v>2.7465207576751709</v>
          </cell>
          <cell r="J150">
            <v>0.5231468677520752</v>
          </cell>
        </row>
        <row r="151">
          <cell r="C151">
            <v>45.650001525878906</v>
          </cell>
          <cell r="D151">
            <v>98.243362426757813</v>
          </cell>
          <cell r="E151">
            <v>0</v>
          </cell>
          <cell r="F151">
            <v>0</v>
          </cell>
          <cell r="G151">
            <v>92.452911376953125</v>
          </cell>
          <cell r="H151">
            <v>1.5803917646408081</v>
          </cell>
          <cell r="I151">
            <v>0</v>
          </cell>
          <cell r="J151">
            <v>0</v>
          </cell>
        </row>
        <row r="152">
          <cell r="C152">
            <v>48.486000061035156</v>
          </cell>
          <cell r="D152">
            <v>112.95818328857422</v>
          </cell>
          <cell r="E152">
            <v>0</v>
          </cell>
          <cell r="F152">
            <v>3.2459249496459961</v>
          </cell>
          <cell r="G152">
            <v>127.87590789794922</v>
          </cell>
          <cell r="H152">
            <v>10.725075721740723</v>
          </cell>
          <cell r="I152">
            <v>7.573824405670166</v>
          </cell>
          <cell r="J152">
            <v>0</v>
          </cell>
        </row>
        <row r="153">
          <cell r="C153">
            <v>34.08599853515625</v>
          </cell>
          <cell r="D153">
            <v>122.74651336669922</v>
          </cell>
          <cell r="E153">
            <v>0</v>
          </cell>
          <cell r="F153">
            <v>0</v>
          </cell>
          <cell r="G153">
            <v>102.62523651123047</v>
          </cell>
          <cell r="H153">
            <v>19.352188110351563</v>
          </cell>
          <cell r="I153">
            <v>0</v>
          </cell>
          <cell r="J153">
            <v>2.6918094158172607</v>
          </cell>
        </row>
        <row r="154">
          <cell r="C154">
            <v>52.708000183105469</v>
          </cell>
          <cell r="D154">
            <v>127.74813079833984</v>
          </cell>
          <cell r="E154">
            <v>0</v>
          </cell>
          <cell r="F154">
            <v>0</v>
          </cell>
          <cell r="G154">
            <v>105.20784759521484</v>
          </cell>
          <cell r="H154">
            <v>38.092494964599609</v>
          </cell>
          <cell r="I154">
            <v>0</v>
          </cell>
          <cell r="J154">
            <v>1.1894612312316895</v>
          </cell>
        </row>
        <row r="156">
          <cell r="C156">
            <v>3189.10009765625</v>
          </cell>
          <cell r="D156">
            <v>12393.224609375</v>
          </cell>
          <cell r="E156">
            <v>2760.231201171875</v>
          </cell>
          <cell r="F156">
            <v>128.38285827636719</v>
          </cell>
          <cell r="G156">
            <v>3045.526611328125</v>
          </cell>
          <cell r="H156">
            <v>2610.451416015625</v>
          </cell>
          <cell r="I156">
            <v>324.5233154296875</v>
          </cell>
          <cell r="J156">
            <v>0</v>
          </cell>
        </row>
        <row r="158">
          <cell r="C158">
            <v>986.86199951171875</v>
          </cell>
          <cell r="D158">
            <v>4244.76025390625</v>
          </cell>
          <cell r="E158">
            <v>4062.522216796875</v>
          </cell>
          <cell r="F158">
            <v>792.53436279296875</v>
          </cell>
          <cell r="G158">
            <v>1311.039794921875</v>
          </cell>
          <cell r="H158">
            <v>2881.556396484375</v>
          </cell>
          <cell r="I158">
            <v>368.28219604492188</v>
          </cell>
          <cell r="J158">
            <v>143.28305053710938</v>
          </cell>
        </row>
        <row r="159">
          <cell r="C159">
            <v>600.155029296875</v>
          </cell>
          <cell r="D159">
            <v>1413.8621826171875</v>
          </cell>
          <cell r="E159">
            <v>1190.5897216796875</v>
          </cell>
          <cell r="F159">
            <v>309.28237915039063</v>
          </cell>
          <cell r="G159">
            <v>413.2601318359375</v>
          </cell>
          <cell r="H159">
            <v>1060.10205078125</v>
          </cell>
          <cell r="I159">
            <v>242.27114868164063</v>
          </cell>
          <cell r="J159">
            <v>58.910926818847656</v>
          </cell>
        </row>
        <row r="160">
          <cell r="C160">
            <v>316.89999389648438</v>
          </cell>
          <cell r="D160">
            <v>294.50973510742188</v>
          </cell>
          <cell r="E160">
            <v>402.34326171875</v>
          </cell>
          <cell r="F160">
            <v>2517.137939453125</v>
          </cell>
          <cell r="G160">
            <v>32.748870849609375</v>
          </cell>
          <cell r="H160">
            <v>318.13189697265625</v>
          </cell>
          <cell r="I160">
            <v>0</v>
          </cell>
          <cell r="J160">
            <v>7.6695246696472168</v>
          </cell>
        </row>
        <row r="162">
          <cell r="C162">
            <v>182.58999633789063</v>
          </cell>
          <cell r="D162">
            <v>1117.383056640625</v>
          </cell>
          <cell r="E162">
            <v>2359.1591796875</v>
          </cell>
          <cell r="F162">
            <v>870.64825439453125</v>
          </cell>
          <cell r="G162">
            <v>484.80438232421875</v>
          </cell>
          <cell r="H162">
            <v>1435.6466064453125</v>
          </cell>
          <cell r="I162">
            <v>0</v>
          </cell>
          <cell r="J162">
            <v>31.79045295715332</v>
          </cell>
        </row>
        <row r="163">
          <cell r="C163">
            <v>89.5</v>
          </cell>
          <cell r="D163">
            <v>594.45391845703125</v>
          </cell>
          <cell r="E163">
            <v>1227.6165771484375</v>
          </cell>
          <cell r="F163">
            <v>131.12954711914063</v>
          </cell>
          <cell r="G163">
            <v>25.221761703491211</v>
          </cell>
          <cell r="H163">
            <v>109.29430389404297</v>
          </cell>
          <cell r="I163">
            <v>0</v>
          </cell>
          <cell r="J163">
            <v>1.181347131729126</v>
          </cell>
        </row>
        <row r="164">
          <cell r="C164">
            <v>74.5</v>
          </cell>
          <cell r="D164">
            <v>236.57009887695313</v>
          </cell>
          <cell r="E164">
            <v>826.83795166015625</v>
          </cell>
          <cell r="F164">
            <v>301.31326293945313</v>
          </cell>
          <cell r="G164">
            <v>66.049957275390625</v>
          </cell>
          <cell r="H164">
            <v>348.470458984375</v>
          </cell>
          <cell r="I164">
            <v>0</v>
          </cell>
          <cell r="J164">
            <v>1.4934980869293213</v>
          </cell>
        </row>
        <row r="165">
          <cell r="C165">
            <v>121.40599060058594</v>
          </cell>
          <cell r="D165">
            <v>627.78460693359375</v>
          </cell>
          <cell r="E165">
            <v>1183.50439453125</v>
          </cell>
          <cell r="F165">
            <v>846.1856689453125</v>
          </cell>
          <cell r="G165">
            <v>152.19261169433594</v>
          </cell>
          <cell r="H165">
            <v>445.3636474609375</v>
          </cell>
          <cell r="I165">
            <v>0</v>
          </cell>
          <cell r="J165">
            <v>10</v>
          </cell>
        </row>
        <row r="166">
          <cell r="C166">
            <v>23.579999923706055</v>
          </cell>
          <cell r="D166">
            <v>107.58699035644531</v>
          </cell>
          <cell r="E166">
            <v>303.06781005859375</v>
          </cell>
          <cell r="F166">
            <v>82.78912353515625</v>
          </cell>
          <cell r="G166">
            <v>26.870838165283203</v>
          </cell>
          <cell r="H166">
            <v>71.523841857910156</v>
          </cell>
          <cell r="I166">
            <v>0</v>
          </cell>
          <cell r="J166">
            <v>1.813846230506897</v>
          </cell>
        </row>
        <row r="167">
          <cell r="C167">
            <v>175.87199401855469</v>
          </cell>
          <cell r="D167">
            <v>173.07002258300781</v>
          </cell>
          <cell r="E167">
            <v>583.99114990234375</v>
          </cell>
          <cell r="F167">
            <v>97.351898193359375</v>
          </cell>
          <cell r="G167">
            <v>43.988632202148438</v>
          </cell>
          <cell r="H167">
            <v>161.29165649414063</v>
          </cell>
          <cell r="I167">
            <v>0</v>
          </cell>
          <cell r="J167">
            <v>2.4037506580352783</v>
          </cell>
        </row>
        <row r="168">
          <cell r="C168">
            <v>222.20001220703125</v>
          </cell>
          <cell r="D168">
            <v>562.87872314453125</v>
          </cell>
          <cell r="E168">
            <v>471.75579833984375</v>
          </cell>
          <cell r="F168">
            <v>3352.3271484375</v>
          </cell>
          <cell r="G168">
            <v>459.48965454101563</v>
          </cell>
          <cell r="H168">
            <v>508.37063598632813</v>
          </cell>
          <cell r="I168">
            <v>0</v>
          </cell>
          <cell r="J168">
            <v>4.8559861183166504</v>
          </cell>
        </row>
        <row r="170">
          <cell r="C170">
            <v>397</v>
          </cell>
          <cell r="D170">
            <v>1699.5889892578125</v>
          </cell>
          <cell r="E170">
            <v>369.10269165039063</v>
          </cell>
          <cell r="F170">
            <v>289.70272827148438</v>
          </cell>
          <cell r="G170">
            <v>346.89215087890625</v>
          </cell>
          <cell r="H170">
            <v>261.805419921875</v>
          </cell>
          <cell r="I170">
            <v>22.532430648803711</v>
          </cell>
          <cell r="J170">
            <v>23.605405807495117</v>
          </cell>
        </row>
        <row r="171">
          <cell r="C171">
            <v>1800.110107421875</v>
          </cell>
          <cell r="D171">
            <v>7444.32275390625</v>
          </cell>
          <cell r="E171">
            <v>2242.6298828125</v>
          </cell>
          <cell r="F171">
            <v>988.18450927734375</v>
          </cell>
          <cell r="G171">
            <v>1444.1905517578125</v>
          </cell>
          <cell r="H171">
            <v>1088.37548828125</v>
          </cell>
          <cell r="I171">
            <v>336.25723266601563</v>
          </cell>
          <cell r="J171">
            <v>109.79828643798828</v>
          </cell>
        </row>
        <row r="172">
          <cell r="C172">
            <v>350.00003051757813</v>
          </cell>
          <cell r="D172">
            <v>934.1331787109375</v>
          </cell>
          <cell r="E172">
            <v>623.092529296875</v>
          </cell>
          <cell r="F172">
            <v>717.786376953125</v>
          </cell>
          <cell r="G172">
            <v>488.21267700195313</v>
          </cell>
          <cell r="H172">
            <v>318.62301635742188</v>
          </cell>
          <cell r="I172">
            <v>56.024406433105469</v>
          </cell>
          <cell r="J172">
            <v>25.274168014526367</v>
          </cell>
        </row>
        <row r="174">
          <cell r="C174">
            <v>18</v>
          </cell>
          <cell r="D174">
            <v>56.864204406738281</v>
          </cell>
          <cell r="E174">
            <v>122.08609771728516</v>
          </cell>
          <cell r="F174">
            <v>48.886421203613281</v>
          </cell>
          <cell r="G174">
            <v>45.127468109130859</v>
          </cell>
          <cell r="H174">
            <v>92.084426879882813</v>
          </cell>
          <cell r="I174">
            <v>0</v>
          </cell>
          <cell r="J174">
            <v>0</v>
          </cell>
        </row>
        <row r="175">
          <cell r="C175">
            <v>144.40000915527344</v>
          </cell>
          <cell r="D175">
            <v>478.80630493164063</v>
          </cell>
          <cell r="E175">
            <v>529.9208984375</v>
          </cell>
          <cell r="F175">
            <v>2206.42626953125</v>
          </cell>
          <cell r="G175">
            <v>135.98649597167969</v>
          </cell>
          <cell r="H175">
            <v>296.19802856445313</v>
          </cell>
          <cell r="I175">
            <v>0</v>
          </cell>
          <cell r="J175">
            <v>6.9938411712646484</v>
          </cell>
        </row>
        <row r="177">
          <cell r="C177">
            <v>29.600000381469727</v>
          </cell>
          <cell r="D177">
            <v>4.6630082130432129</v>
          </cell>
          <cell r="E177">
            <v>0.64265817403793335</v>
          </cell>
          <cell r="F177">
            <v>349.84796142578125</v>
          </cell>
          <cell r="G177">
            <v>5.0142288208007813</v>
          </cell>
          <cell r="H177">
            <v>132.19329833984375</v>
          </cell>
          <cell r="I177">
            <v>0</v>
          </cell>
          <cell r="J177">
            <v>0</v>
          </cell>
        </row>
        <row r="178">
          <cell r="C178">
            <v>5.3000001907348633</v>
          </cell>
          <cell r="D178">
            <v>11.573259353637695</v>
          </cell>
          <cell r="E178">
            <v>1.3907907009124756</v>
          </cell>
          <cell r="F178">
            <v>18.436061859130859</v>
          </cell>
          <cell r="G178">
            <v>3.2285163402557373</v>
          </cell>
          <cell r="H178">
            <v>50.131683349609375</v>
          </cell>
          <cell r="I178">
            <v>0</v>
          </cell>
          <cell r="J178">
            <v>0.14701803028583527</v>
          </cell>
        </row>
        <row r="180">
          <cell r="C180">
            <v>4</v>
          </cell>
          <cell r="D180">
            <v>14.635306358337402</v>
          </cell>
          <cell r="E180">
            <v>3.6066873073577881</v>
          </cell>
          <cell r="F180">
            <v>31.895721435546875</v>
          </cell>
          <cell r="G180">
            <v>25.029186248779297</v>
          </cell>
          <cell r="H180">
            <v>32.703884124755859</v>
          </cell>
          <cell r="I180">
            <v>0</v>
          </cell>
          <cell r="J180">
            <v>0</v>
          </cell>
        </row>
        <row r="181">
          <cell r="C181">
            <v>9.3999996185302734</v>
          </cell>
          <cell r="D181">
            <v>2.6430122852325439</v>
          </cell>
          <cell r="E181">
            <v>2.7059414386749268</v>
          </cell>
          <cell r="F181">
            <v>75.829292297363281</v>
          </cell>
          <cell r="G181">
            <v>2.2392189502716064</v>
          </cell>
          <cell r="H181">
            <v>46.543766021728516</v>
          </cell>
          <cell r="I181">
            <v>0</v>
          </cell>
          <cell r="J181">
            <v>0.20976288616657257</v>
          </cell>
        </row>
        <row r="182">
          <cell r="C182">
            <v>11.399999618530273</v>
          </cell>
          <cell r="D182">
            <v>8.472376823425293</v>
          </cell>
          <cell r="E182">
            <v>0</v>
          </cell>
          <cell r="F182">
            <v>66.612533569335938</v>
          </cell>
          <cell r="G182">
            <v>0</v>
          </cell>
          <cell r="H182">
            <v>0</v>
          </cell>
          <cell r="I182">
            <v>0</v>
          </cell>
          <cell r="J182">
            <v>0.2558085024356842</v>
          </cell>
        </row>
        <row r="183">
          <cell r="C183">
            <v>7.1999998092651367</v>
          </cell>
          <cell r="D183">
            <v>7.2993512153625488</v>
          </cell>
          <cell r="E183">
            <v>0.17437341809272766</v>
          </cell>
          <cell r="F183">
            <v>59.611381530761719</v>
          </cell>
          <cell r="G183">
            <v>11.255194664001465</v>
          </cell>
          <cell r="H183">
            <v>80.270576477050781</v>
          </cell>
          <cell r="I183">
            <v>0</v>
          </cell>
          <cell r="J183">
            <v>0</v>
          </cell>
        </row>
        <row r="184">
          <cell r="C184">
            <v>23.920000076293945</v>
          </cell>
          <cell r="D184">
            <v>22.216892242431641</v>
          </cell>
          <cell r="E184">
            <v>3.7552139759063721</v>
          </cell>
          <cell r="F184">
            <v>170.56784057617188</v>
          </cell>
          <cell r="G184">
            <v>10.121610641479492</v>
          </cell>
          <cell r="H184">
            <v>51.407127380371094</v>
          </cell>
          <cell r="I184">
            <v>0</v>
          </cell>
          <cell r="J184">
            <v>8.7330557405948639E-2</v>
          </cell>
        </row>
        <row r="185">
          <cell r="C185">
            <v>3.5199999809265137</v>
          </cell>
          <cell r="D185">
            <v>7.2146797180175781</v>
          </cell>
          <cell r="E185">
            <v>0</v>
          </cell>
          <cell r="F185">
            <v>55.938144683837891</v>
          </cell>
          <cell r="G185">
            <v>2.9736180305480957</v>
          </cell>
          <cell r="H185">
            <v>5.5755338668823242</v>
          </cell>
          <cell r="I185">
            <v>0</v>
          </cell>
          <cell r="J185">
            <v>0</v>
          </cell>
        </row>
        <row r="186">
          <cell r="C186">
            <v>23.200000762939453</v>
          </cell>
          <cell r="D186">
            <v>33.023654937744141</v>
          </cell>
          <cell r="E186">
            <v>61.780445098876953</v>
          </cell>
          <cell r="F186">
            <v>268.23458862304688</v>
          </cell>
          <cell r="G186">
            <v>43.892684936523438</v>
          </cell>
          <cell r="H186">
            <v>114.30007171630859</v>
          </cell>
          <cell r="I186">
            <v>0</v>
          </cell>
          <cell r="J186">
            <v>1.2215619087219238</v>
          </cell>
        </row>
        <row r="187">
          <cell r="C187">
            <v>12.765999794006348</v>
          </cell>
          <cell r="D187">
            <v>3.9279999732971191</v>
          </cell>
          <cell r="E187">
            <v>6.2557039260864258</v>
          </cell>
          <cell r="F187">
            <v>62.738887786865234</v>
          </cell>
          <cell r="G187">
            <v>1.6639444828033447</v>
          </cell>
          <cell r="H187">
            <v>53.246223449707031</v>
          </cell>
          <cell r="I187">
            <v>0</v>
          </cell>
          <cell r="J187">
            <v>0.24246914684772491</v>
          </cell>
        </row>
        <row r="188">
          <cell r="C188">
            <v>27.899999618530273</v>
          </cell>
          <cell r="D188">
            <v>5.6205129623413086</v>
          </cell>
          <cell r="E188">
            <v>35.245296478271484</v>
          </cell>
          <cell r="F188">
            <v>136.4615478515625</v>
          </cell>
          <cell r="G188">
            <v>17.856838226318359</v>
          </cell>
          <cell r="H188">
            <v>49.9991455078125</v>
          </cell>
          <cell r="I188">
            <v>0</v>
          </cell>
          <cell r="J188">
            <v>0</v>
          </cell>
        </row>
        <row r="189">
          <cell r="C189">
            <v>215.80000305175781</v>
          </cell>
          <cell r="D189">
            <v>109.52329254150391</v>
          </cell>
          <cell r="E189">
            <v>30.983562469482422</v>
          </cell>
          <cell r="F189">
            <v>1590.383056640625</v>
          </cell>
          <cell r="G189">
            <v>7.3255710601806641</v>
          </cell>
          <cell r="H189">
            <v>285.697265625</v>
          </cell>
          <cell r="I189">
            <v>0</v>
          </cell>
          <cell r="J189">
            <v>2.4018266201019287</v>
          </cell>
        </row>
        <row r="190">
          <cell r="C190">
            <v>47.5</v>
          </cell>
          <cell r="D190">
            <v>65.615859985351563</v>
          </cell>
          <cell r="E190">
            <v>159.548095703125</v>
          </cell>
          <cell r="F190">
            <v>523.257080078125</v>
          </cell>
          <cell r="G190">
            <v>19.85400390625</v>
          </cell>
          <cell r="H190">
            <v>75.445213317871094</v>
          </cell>
          <cell r="I190">
            <v>0</v>
          </cell>
          <cell r="J190">
            <v>6.5095095634460449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2021"/>
      <sheetName val="Благор. олень 2022 экспертиза+"/>
      <sheetName val="численность 2021"/>
      <sheetName val="лось 2022 Экспертиза+"/>
      <sheetName val="соболь 2022 Экспертиза+"/>
      <sheetName val="2022"/>
      <sheetName val="ДСО 2022  экспертиза+"/>
      <sheetName val=" кабарга 2022 экспертиза"/>
      <sheetName val="медвед 2022 экспертиза+"/>
      <sheetName val="рысь 2022 Экспертиза+"/>
      <sheetName val="2021"/>
      <sheetName val="2020"/>
      <sheetName val="барсук 2022 экспертиза+"/>
      <sheetName val="косуля 2022 Экспертиза+"/>
      <sheetName val="соболь 2022"/>
      <sheetName val="медвед 2022"/>
      <sheetName val=" кабарга 2022"/>
      <sheetName val="косуля 2022 "/>
      <sheetName val="лось 2022"/>
      <sheetName val=" изюбрь 2022"/>
      <sheetName val="ДСО 2022 "/>
      <sheetName val="рысь 2022"/>
      <sheetName val="барсук 2022"/>
      <sheetName val="численность 2019"/>
      <sheetName val="Приложение 2"/>
      <sheetName val="Приложение 1"/>
    </sheetNames>
    <sheetDataSet>
      <sheetData sheetId="0">
        <row r="30">
          <cell r="T30">
            <v>1</v>
          </cell>
        </row>
        <row r="35">
          <cell r="T35">
            <v>2</v>
          </cell>
        </row>
        <row r="37">
          <cell r="T37">
            <v>1</v>
          </cell>
        </row>
        <row r="38">
          <cell r="T38">
            <v>4</v>
          </cell>
        </row>
        <row r="40">
          <cell r="T40">
            <v>2</v>
          </cell>
        </row>
        <row r="44">
          <cell r="T44">
            <v>2</v>
          </cell>
        </row>
        <row r="45">
          <cell r="T45">
            <v>1</v>
          </cell>
        </row>
        <row r="54">
          <cell r="T54">
            <v>2</v>
          </cell>
        </row>
        <row r="60">
          <cell r="T60">
            <v>3</v>
          </cell>
        </row>
        <row r="70">
          <cell r="T70">
            <v>1</v>
          </cell>
        </row>
        <row r="71">
          <cell r="T71">
            <v>3</v>
          </cell>
        </row>
        <row r="96">
          <cell r="T96">
            <v>8</v>
          </cell>
        </row>
        <row r="138">
          <cell r="T138">
            <v>10</v>
          </cell>
        </row>
        <row r="140">
          <cell r="T140">
            <v>2</v>
          </cell>
        </row>
        <row r="143">
          <cell r="T143">
            <v>4</v>
          </cell>
        </row>
        <row r="144">
          <cell r="T144">
            <v>4</v>
          </cell>
        </row>
        <row r="145">
          <cell r="T145">
            <v>1</v>
          </cell>
        </row>
        <row r="198">
          <cell r="T19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">
          <cell r="B5">
            <v>67.034000000000006</v>
          </cell>
          <cell r="DP5">
            <v>0</v>
          </cell>
          <cell r="DQ5">
            <v>0</v>
          </cell>
          <cell r="DT5">
            <v>0</v>
          </cell>
          <cell r="DV5">
            <v>0</v>
          </cell>
        </row>
        <row r="6">
          <cell r="B6">
            <v>10.308</v>
          </cell>
          <cell r="DP6">
            <v>1</v>
          </cell>
          <cell r="DQ6">
            <v>1</v>
          </cell>
          <cell r="DT6">
            <v>9.7012029491656965E-2</v>
          </cell>
          <cell r="DV6">
            <v>0.1</v>
          </cell>
        </row>
        <row r="8">
          <cell r="B8">
            <v>397.6</v>
          </cell>
          <cell r="DP8">
            <v>12</v>
          </cell>
          <cell r="DQ8">
            <v>11</v>
          </cell>
          <cell r="DT8">
            <v>2.7665995975855128E-2</v>
          </cell>
          <cell r="DV8">
            <v>1.1000000000000001</v>
          </cell>
          <cell r="DX8">
            <v>1</v>
          </cell>
        </row>
        <row r="9">
          <cell r="B9">
            <v>236.4</v>
          </cell>
          <cell r="DP9">
            <v>2</v>
          </cell>
          <cell r="DQ9">
            <v>1</v>
          </cell>
          <cell r="DT9">
            <v>4.2301184433164128E-3</v>
          </cell>
          <cell r="DV9">
            <v>0.1</v>
          </cell>
        </row>
        <row r="11">
          <cell r="B11">
            <v>225.4</v>
          </cell>
          <cell r="DP11">
            <v>32</v>
          </cell>
          <cell r="DQ11">
            <v>25</v>
          </cell>
          <cell r="DT11">
            <v>0.11091393078970718</v>
          </cell>
          <cell r="DV11">
            <v>2.5</v>
          </cell>
          <cell r="DX11">
            <v>2</v>
          </cell>
        </row>
        <row r="12">
          <cell r="B12">
            <v>358.7</v>
          </cell>
          <cell r="DP12">
            <v>32</v>
          </cell>
          <cell r="DQ12">
            <v>24</v>
          </cell>
          <cell r="DT12">
            <v>6.6908279899637588E-2</v>
          </cell>
          <cell r="DV12">
            <v>2.4000000000000004</v>
          </cell>
          <cell r="DX12">
            <v>2</v>
          </cell>
        </row>
        <row r="13">
          <cell r="B13">
            <v>57.56</v>
          </cell>
          <cell r="DP13">
            <v>6</v>
          </cell>
          <cell r="DQ13">
            <v>5</v>
          </cell>
          <cell r="DT13">
            <v>8.6865879082696315E-2</v>
          </cell>
          <cell r="DV13">
            <v>0.5</v>
          </cell>
        </row>
        <row r="14">
          <cell r="B14">
            <v>335.71</v>
          </cell>
          <cell r="DP14">
            <v>16</v>
          </cell>
          <cell r="DQ14">
            <v>19</v>
          </cell>
          <cell r="DT14">
            <v>5.6596467188942838E-2</v>
          </cell>
          <cell r="DV14">
            <v>1.9000000000000001</v>
          </cell>
          <cell r="DX14">
            <v>1</v>
          </cell>
        </row>
        <row r="15">
          <cell r="B15">
            <v>164.08600000000001</v>
          </cell>
          <cell r="DP15">
            <v>9</v>
          </cell>
          <cell r="DQ15">
            <v>10</v>
          </cell>
          <cell r="DT15">
            <v>6.0943651499823261E-2</v>
          </cell>
          <cell r="DV15">
            <v>1</v>
          </cell>
          <cell r="DX15">
            <v>1</v>
          </cell>
        </row>
        <row r="16">
          <cell r="B16">
            <v>371.93</v>
          </cell>
          <cell r="DP16">
            <v>42</v>
          </cell>
          <cell r="DQ16">
            <v>39</v>
          </cell>
          <cell r="DT16">
            <v>0.10485844110450891</v>
          </cell>
          <cell r="DV16">
            <v>3.9000000000000004</v>
          </cell>
          <cell r="DX16">
            <v>3</v>
          </cell>
        </row>
        <row r="17">
          <cell r="B17">
            <v>291.029</v>
          </cell>
          <cell r="DP17">
            <v>32</v>
          </cell>
          <cell r="DQ17">
            <v>31</v>
          </cell>
          <cell r="DT17">
            <v>0.10651859436688441</v>
          </cell>
          <cell r="DV17">
            <v>3.1</v>
          </cell>
          <cell r="DX17">
            <v>3</v>
          </cell>
        </row>
        <row r="18">
          <cell r="B18">
            <v>170.64400000000001</v>
          </cell>
          <cell r="DP18">
            <v>20</v>
          </cell>
          <cell r="DQ18">
            <v>17</v>
          </cell>
          <cell r="DT18">
            <v>9.9622606127376293E-2</v>
          </cell>
          <cell r="DV18">
            <v>1.7000000000000002</v>
          </cell>
          <cell r="DX18">
            <v>1</v>
          </cell>
        </row>
        <row r="19">
          <cell r="B19">
            <v>50</v>
          </cell>
          <cell r="DQ19">
            <v>0</v>
          </cell>
          <cell r="DT19">
            <v>0</v>
          </cell>
          <cell r="DV19">
            <v>0</v>
          </cell>
        </row>
        <row r="20">
          <cell r="B20">
            <v>434.36</v>
          </cell>
          <cell r="DP20">
            <v>26</v>
          </cell>
          <cell r="DQ20">
            <v>26</v>
          </cell>
          <cell r="DT20">
            <v>5.9858182153052768E-2</v>
          </cell>
          <cell r="DV20">
            <v>2.6</v>
          </cell>
          <cell r="DX20">
            <v>2</v>
          </cell>
        </row>
        <row r="21">
          <cell r="B21">
            <v>182.9</v>
          </cell>
          <cell r="DQ21">
            <v>0</v>
          </cell>
          <cell r="DT21">
            <v>0</v>
          </cell>
          <cell r="DV21">
            <v>0</v>
          </cell>
        </row>
        <row r="23">
          <cell r="B23">
            <v>8592.01953125</v>
          </cell>
          <cell r="DP23">
            <v>153</v>
          </cell>
          <cell r="DQ23">
            <v>223</v>
          </cell>
          <cell r="DT23">
            <v>2.5954317164774542E-2</v>
          </cell>
          <cell r="DV23">
            <v>22.3</v>
          </cell>
        </row>
        <row r="26">
          <cell r="B26">
            <v>1576.173</v>
          </cell>
          <cell r="DP26">
            <v>116</v>
          </cell>
          <cell r="DQ26">
            <v>110</v>
          </cell>
          <cell r="DT26">
            <v>6.9789293434159835E-2</v>
          </cell>
          <cell r="DV26">
            <v>11</v>
          </cell>
          <cell r="DX26">
            <v>11</v>
          </cell>
        </row>
        <row r="27">
          <cell r="B27">
            <v>116.81</v>
          </cell>
          <cell r="DP27">
            <v>4</v>
          </cell>
          <cell r="DQ27">
            <v>5</v>
          </cell>
          <cell r="DT27">
            <v>4.2804554404588649E-2</v>
          </cell>
          <cell r="DV27">
            <v>0.5</v>
          </cell>
        </row>
        <row r="28">
          <cell r="B28">
            <v>109.2</v>
          </cell>
          <cell r="DP28">
            <v>22</v>
          </cell>
          <cell r="DQ28">
            <v>25</v>
          </cell>
          <cell r="DT28">
            <v>0.22893772893772893</v>
          </cell>
          <cell r="DV28">
            <v>2.5</v>
          </cell>
          <cell r="DX28">
            <v>2</v>
          </cell>
        </row>
        <row r="29">
          <cell r="B29">
            <v>395.2</v>
          </cell>
          <cell r="DP29">
            <v>58</v>
          </cell>
          <cell r="DQ29">
            <v>51</v>
          </cell>
          <cell r="DT29">
            <v>0.12904858299595143</v>
          </cell>
          <cell r="DV29">
            <v>5.1000000000000005</v>
          </cell>
          <cell r="DX29">
            <v>5</v>
          </cell>
        </row>
        <row r="31">
          <cell r="B31">
            <v>375.81700000000001</v>
          </cell>
          <cell r="DP31">
            <v>20</v>
          </cell>
          <cell r="DQ31">
            <v>21</v>
          </cell>
          <cell r="DT31">
            <v>5.5878259897769393E-2</v>
          </cell>
          <cell r="DV31">
            <v>2.1</v>
          </cell>
          <cell r="DX31">
            <v>2</v>
          </cell>
        </row>
        <row r="32">
          <cell r="B32">
            <v>242.9</v>
          </cell>
          <cell r="DP32">
            <v>2</v>
          </cell>
          <cell r="DQ32">
            <v>3</v>
          </cell>
          <cell r="DT32">
            <v>1.2350761630300536E-2</v>
          </cell>
          <cell r="DV32">
            <v>0.30000000000000004</v>
          </cell>
        </row>
        <row r="33">
          <cell r="B33">
            <v>46.606000000000002</v>
          </cell>
          <cell r="DP33">
            <v>1</v>
          </cell>
          <cell r="DQ33">
            <v>2</v>
          </cell>
          <cell r="DT33">
            <v>4.2912929665708276E-2</v>
          </cell>
          <cell r="DV33">
            <v>0.2</v>
          </cell>
        </row>
        <row r="35">
          <cell r="B35">
            <v>399.13200000000001</v>
          </cell>
          <cell r="DP35">
            <v>35</v>
          </cell>
          <cell r="DQ35">
            <v>20</v>
          </cell>
          <cell r="DT35">
            <v>5.0108735957026744E-2</v>
          </cell>
          <cell r="DV35">
            <v>2</v>
          </cell>
          <cell r="DX35">
            <v>1</v>
          </cell>
        </row>
        <row r="36">
          <cell r="B36">
            <v>162.821</v>
          </cell>
          <cell r="DP36">
            <v>20</v>
          </cell>
          <cell r="DQ36">
            <v>24</v>
          </cell>
          <cell r="DT36">
            <v>0.14740113376038719</v>
          </cell>
          <cell r="DV36">
            <v>2.4000000000000004</v>
          </cell>
          <cell r="DX36">
            <v>1</v>
          </cell>
        </row>
        <row r="38">
          <cell r="B38">
            <v>7.1820000000000004</v>
          </cell>
          <cell r="DP38">
            <v>0</v>
          </cell>
          <cell r="DQ38">
            <v>1</v>
          </cell>
          <cell r="DT38">
            <v>0.13923698134224449</v>
          </cell>
          <cell r="DV38">
            <v>0.1</v>
          </cell>
        </row>
        <row r="39">
          <cell r="B39">
            <v>11.596</v>
          </cell>
          <cell r="DP39">
            <v>0</v>
          </cell>
          <cell r="DQ39">
            <v>1</v>
          </cell>
          <cell r="DT39">
            <v>8.6236633321835121E-2</v>
          </cell>
          <cell r="DV39">
            <v>0.1</v>
          </cell>
        </row>
        <row r="40">
          <cell r="B40">
            <v>16.03</v>
          </cell>
          <cell r="DP40">
            <v>0</v>
          </cell>
          <cell r="DQ40">
            <v>0</v>
          </cell>
          <cell r="DT40">
            <v>0</v>
          </cell>
          <cell r="DV40">
            <v>0</v>
          </cell>
        </row>
        <row r="41">
          <cell r="B41">
            <v>7.9729999999999999</v>
          </cell>
          <cell r="DP41">
            <v>3</v>
          </cell>
          <cell r="DQ41">
            <v>0</v>
          </cell>
          <cell r="DT41">
            <v>0</v>
          </cell>
          <cell r="DV41">
            <v>0</v>
          </cell>
        </row>
        <row r="42">
          <cell r="B42">
            <v>28.376999999999999</v>
          </cell>
          <cell r="DQ42">
            <v>0</v>
          </cell>
          <cell r="DT42">
            <v>0</v>
          </cell>
          <cell r="DV42">
            <v>0</v>
          </cell>
        </row>
        <row r="43">
          <cell r="B43">
            <v>36.741999999999997</v>
          </cell>
          <cell r="DQ43">
            <v>0</v>
          </cell>
          <cell r="DT43">
            <v>0</v>
          </cell>
          <cell r="DV43">
            <v>0</v>
          </cell>
        </row>
        <row r="44">
          <cell r="B44">
            <v>9.98</v>
          </cell>
          <cell r="DP44">
            <v>0</v>
          </cell>
          <cell r="DQ44">
            <v>0</v>
          </cell>
          <cell r="DT44">
            <v>0</v>
          </cell>
          <cell r="DV44">
            <v>0</v>
          </cell>
        </row>
        <row r="45">
          <cell r="B45">
            <v>9.44</v>
          </cell>
          <cell r="DP45">
            <v>0</v>
          </cell>
          <cell r="DQ45">
            <v>0</v>
          </cell>
          <cell r="DT45">
            <v>0</v>
          </cell>
          <cell r="DV45">
            <v>0</v>
          </cell>
        </row>
        <row r="46">
          <cell r="B46">
            <v>51.08</v>
          </cell>
          <cell r="DP46">
            <v>19</v>
          </cell>
          <cell r="DQ46">
            <v>24</v>
          </cell>
          <cell r="DT46">
            <v>0.46985121378230227</v>
          </cell>
          <cell r="DV46">
            <v>2.4000000000000004</v>
          </cell>
          <cell r="DX46">
            <v>2</v>
          </cell>
        </row>
        <row r="47">
          <cell r="B47">
            <v>115.1</v>
          </cell>
          <cell r="DP47">
            <v>29</v>
          </cell>
          <cell r="DQ47">
            <v>26</v>
          </cell>
          <cell r="DT47">
            <v>0.22589052997393572</v>
          </cell>
          <cell r="DV47">
            <v>2.6</v>
          </cell>
          <cell r="DX47">
            <v>2</v>
          </cell>
        </row>
        <row r="48">
          <cell r="B48">
            <v>120.515</v>
          </cell>
          <cell r="DP48">
            <v>0</v>
          </cell>
          <cell r="DQ48">
            <v>5</v>
          </cell>
          <cell r="DT48">
            <v>4.1488611376177237E-2</v>
          </cell>
          <cell r="DV48">
            <v>0.5</v>
          </cell>
        </row>
        <row r="49">
          <cell r="B49">
            <v>214.8</v>
          </cell>
          <cell r="DP49">
            <v>11</v>
          </cell>
          <cell r="DQ49">
            <v>18</v>
          </cell>
          <cell r="DT49">
            <v>8.3798882681564241E-2</v>
          </cell>
          <cell r="DV49">
            <v>1.8</v>
          </cell>
          <cell r="DX49">
            <v>1</v>
          </cell>
        </row>
        <row r="51">
          <cell r="B51">
            <v>299.10000000000002</v>
          </cell>
          <cell r="DP51">
            <v>22</v>
          </cell>
          <cell r="DQ51">
            <v>25</v>
          </cell>
          <cell r="DT51">
            <v>8.3584085590103635E-2</v>
          </cell>
          <cell r="DV51">
            <v>2.5</v>
          </cell>
          <cell r="DX51">
            <v>2</v>
          </cell>
        </row>
        <row r="52">
          <cell r="B52">
            <v>1577</v>
          </cell>
          <cell r="DP52">
            <v>5</v>
          </cell>
          <cell r="DQ52">
            <v>8</v>
          </cell>
          <cell r="DT52">
            <v>5.0729232720355105E-3</v>
          </cell>
          <cell r="DV52">
            <v>0.8</v>
          </cell>
        </row>
        <row r="53">
          <cell r="B53">
            <v>585.35</v>
          </cell>
          <cell r="DP53">
            <v>35</v>
          </cell>
          <cell r="DQ53">
            <v>29</v>
          </cell>
          <cell r="DT53">
            <v>4.9543008456479028E-2</v>
          </cell>
          <cell r="DV53">
            <v>2.9000000000000004</v>
          </cell>
          <cell r="DX53">
            <v>2</v>
          </cell>
        </row>
        <row r="54">
          <cell r="B54">
            <v>399</v>
          </cell>
          <cell r="DP54">
            <v>19</v>
          </cell>
          <cell r="DQ54">
            <v>15</v>
          </cell>
          <cell r="DT54">
            <v>3.7593984962406013E-2</v>
          </cell>
          <cell r="DV54">
            <v>1.5</v>
          </cell>
          <cell r="DX54">
            <v>1</v>
          </cell>
        </row>
        <row r="57">
          <cell r="B57">
            <v>1064.22</v>
          </cell>
          <cell r="DQ57">
            <v>0</v>
          </cell>
          <cell r="DT57">
            <v>0</v>
          </cell>
          <cell r="DV57">
            <v>0</v>
          </cell>
        </row>
        <row r="58">
          <cell r="DV58">
            <v>0</v>
          </cell>
        </row>
        <row r="59">
          <cell r="B59">
            <v>6270.68</v>
          </cell>
          <cell r="DQ59">
            <v>77</v>
          </cell>
          <cell r="DT59">
            <v>1.2279370020476247E-2</v>
          </cell>
          <cell r="DV59">
            <v>7.7</v>
          </cell>
        </row>
        <row r="60">
          <cell r="B60">
            <v>644</v>
          </cell>
          <cell r="DP60">
            <v>0</v>
          </cell>
          <cell r="DQ60">
            <v>0</v>
          </cell>
          <cell r="DT60">
            <v>0</v>
          </cell>
          <cell r="DV60">
            <v>0</v>
          </cell>
        </row>
        <row r="61">
          <cell r="B61">
            <v>21.48</v>
          </cell>
          <cell r="DQ61">
            <v>0</v>
          </cell>
          <cell r="DT61">
            <v>0</v>
          </cell>
          <cell r="DV61">
            <v>0</v>
          </cell>
        </row>
        <row r="62">
          <cell r="B62">
            <v>75.91</v>
          </cell>
          <cell r="DQ62">
            <v>0</v>
          </cell>
          <cell r="DT62">
            <v>0</v>
          </cell>
          <cell r="DV62">
            <v>0</v>
          </cell>
        </row>
        <row r="63">
          <cell r="B63">
            <v>40.04</v>
          </cell>
          <cell r="DQ63">
            <v>0</v>
          </cell>
          <cell r="DT63">
            <v>0</v>
          </cell>
          <cell r="DV63">
            <v>0</v>
          </cell>
        </row>
        <row r="64">
          <cell r="B64">
            <v>15.12</v>
          </cell>
          <cell r="DQ64">
            <v>0</v>
          </cell>
          <cell r="DT64">
            <v>0</v>
          </cell>
          <cell r="DV64">
            <v>0</v>
          </cell>
        </row>
        <row r="65">
          <cell r="B65">
            <v>38.659999999999997</v>
          </cell>
          <cell r="DQ65">
            <v>0</v>
          </cell>
          <cell r="DT65">
            <v>0</v>
          </cell>
          <cell r="DV65">
            <v>0</v>
          </cell>
        </row>
        <row r="66">
          <cell r="B66">
            <v>19.22</v>
          </cell>
          <cell r="DQ66">
            <v>0</v>
          </cell>
          <cell r="DT66">
            <v>0</v>
          </cell>
          <cell r="DV66">
            <v>0</v>
          </cell>
        </row>
        <row r="67">
          <cell r="B67">
            <v>64.239999999999995</v>
          </cell>
          <cell r="DQ67">
            <v>0</v>
          </cell>
          <cell r="DT67">
            <v>0</v>
          </cell>
          <cell r="DV67">
            <v>0</v>
          </cell>
        </row>
        <row r="68">
          <cell r="B68">
            <v>100.11</v>
          </cell>
          <cell r="DQ68">
            <v>0</v>
          </cell>
          <cell r="DT68">
            <v>0</v>
          </cell>
          <cell r="DV68">
            <v>0</v>
          </cell>
        </row>
        <row r="69">
          <cell r="B69">
            <v>100.23</v>
          </cell>
          <cell r="DQ69">
            <v>0</v>
          </cell>
          <cell r="DT69">
            <v>0</v>
          </cell>
          <cell r="DV69">
            <v>0</v>
          </cell>
        </row>
        <row r="70">
          <cell r="B70">
            <v>285.87</v>
          </cell>
          <cell r="DQ70">
            <v>0</v>
          </cell>
          <cell r="DT70">
            <v>0</v>
          </cell>
          <cell r="DV70">
            <v>0</v>
          </cell>
        </row>
        <row r="71">
          <cell r="B71">
            <v>75.650000000000006</v>
          </cell>
          <cell r="DQ71">
            <v>0</v>
          </cell>
          <cell r="DT71">
            <v>0</v>
          </cell>
          <cell r="DV71">
            <v>0</v>
          </cell>
        </row>
        <row r="72">
          <cell r="B72">
            <v>35.14</v>
          </cell>
          <cell r="DQ72">
            <v>0</v>
          </cell>
          <cell r="DT72">
            <v>0</v>
          </cell>
          <cell r="DV72">
            <v>0</v>
          </cell>
        </row>
        <row r="73">
          <cell r="B73">
            <v>9.93</v>
          </cell>
          <cell r="DQ73">
            <v>0</v>
          </cell>
          <cell r="DT73">
            <v>0</v>
          </cell>
          <cell r="DV73">
            <v>0</v>
          </cell>
        </row>
        <row r="74">
          <cell r="B74">
            <v>891.48</v>
          </cell>
          <cell r="DQ74">
            <v>0</v>
          </cell>
          <cell r="DT74">
            <v>0</v>
          </cell>
          <cell r="DV74">
            <v>0</v>
          </cell>
        </row>
        <row r="75">
          <cell r="B75">
            <v>1406</v>
          </cell>
          <cell r="DP75">
            <v>0</v>
          </cell>
          <cell r="DQ75">
            <v>0</v>
          </cell>
          <cell r="DT75">
            <v>0</v>
          </cell>
          <cell r="DV75">
            <v>0</v>
          </cell>
        </row>
        <row r="80">
          <cell r="B80">
            <v>1007.1</v>
          </cell>
          <cell r="DP80">
            <v>226</v>
          </cell>
          <cell r="DQ80">
            <v>161</v>
          </cell>
          <cell r="DT80">
            <v>0.15986495879257273</v>
          </cell>
          <cell r="DV80">
            <v>16.100000000000001</v>
          </cell>
        </row>
        <row r="81">
          <cell r="B81">
            <v>559.5</v>
          </cell>
          <cell r="DP81">
            <v>41</v>
          </cell>
          <cell r="DQ81">
            <v>35</v>
          </cell>
          <cell r="DT81">
            <v>6.2555853440571935E-2</v>
          </cell>
          <cell r="DV81">
            <v>3.5</v>
          </cell>
          <cell r="DX81">
            <v>3</v>
          </cell>
        </row>
        <row r="82">
          <cell r="B82">
            <v>26.7</v>
          </cell>
          <cell r="DP82">
            <v>0</v>
          </cell>
          <cell r="DQ82">
            <v>0</v>
          </cell>
          <cell r="DT82">
            <v>0</v>
          </cell>
          <cell r="DV82">
            <v>0</v>
          </cell>
        </row>
        <row r="83">
          <cell r="B83">
            <v>41.696399999999997</v>
          </cell>
          <cell r="DP83">
            <v>3</v>
          </cell>
          <cell r="DQ83">
            <v>0</v>
          </cell>
          <cell r="DT83">
            <v>0</v>
          </cell>
          <cell r="DV83">
            <v>0</v>
          </cell>
        </row>
        <row r="84">
          <cell r="B84">
            <v>114.9</v>
          </cell>
          <cell r="DP84">
            <v>14</v>
          </cell>
          <cell r="DQ84">
            <v>17</v>
          </cell>
          <cell r="DT84">
            <v>0.14795474325500435</v>
          </cell>
          <cell r="DV84">
            <v>1.7000000000000002</v>
          </cell>
          <cell r="DX84">
            <v>1</v>
          </cell>
        </row>
        <row r="85">
          <cell r="B85">
            <v>78.599999999999994</v>
          </cell>
          <cell r="DP85">
            <v>11</v>
          </cell>
          <cell r="DQ85">
            <v>8</v>
          </cell>
          <cell r="DT85">
            <v>0.10178117048346057</v>
          </cell>
          <cell r="DV85">
            <v>0.8</v>
          </cell>
        </row>
        <row r="86">
          <cell r="B86">
            <v>167.2</v>
          </cell>
          <cell r="DP86">
            <v>19</v>
          </cell>
          <cell r="DQ86">
            <v>13</v>
          </cell>
          <cell r="DT86">
            <v>7.7751196172248807E-2</v>
          </cell>
          <cell r="DV86">
            <v>1.3</v>
          </cell>
          <cell r="DX86">
            <v>1</v>
          </cell>
        </row>
        <row r="87">
          <cell r="B87">
            <v>40.045999999999999</v>
          </cell>
          <cell r="DP87">
            <v>0</v>
          </cell>
          <cell r="DQ87">
            <v>0</v>
          </cell>
          <cell r="DT87">
            <v>0</v>
          </cell>
          <cell r="DV87">
            <v>0</v>
          </cell>
        </row>
        <row r="88">
          <cell r="B88">
            <v>83.5</v>
          </cell>
          <cell r="DP88">
            <v>5</v>
          </cell>
          <cell r="DQ88">
            <v>14</v>
          </cell>
          <cell r="DT88">
            <v>0.16766467065868262</v>
          </cell>
          <cell r="DV88">
            <v>1.4000000000000001</v>
          </cell>
          <cell r="DX88">
            <v>1</v>
          </cell>
        </row>
        <row r="89">
          <cell r="B89">
            <v>37.700000000000003</v>
          </cell>
          <cell r="DP89">
            <v>1</v>
          </cell>
          <cell r="DQ89">
            <v>4</v>
          </cell>
          <cell r="DT89">
            <v>0.10610079575596816</v>
          </cell>
          <cell r="DV89">
            <v>0.4</v>
          </cell>
        </row>
        <row r="90">
          <cell r="DX90">
            <v>4</v>
          </cell>
        </row>
        <row r="92">
          <cell r="B92">
            <v>1493.6</v>
          </cell>
          <cell r="DP92">
            <v>0</v>
          </cell>
          <cell r="DQ92">
            <v>5</v>
          </cell>
          <cell r="DT92">
            <v>3.3476164970540978E-3</v>
          </cell>
          <cell r="DV92">
            <v>0.5</v>
          </cell>
        </row>
        <row r="93">
          <cell r="B93">
            <v>438.7</v>
          </cell>
          <cell r="DQ93">
            <v>0</v>
          </cell>
          <cell r="DT93">
            <v>0</v>
          </cell>
          <cell r="DV93">
            <v>0</v>
          </cell>
        </row>
        <row r="94">
          <cell r="B94">
            <v>537.20000000000005</v>
          </cell>
          <cell r="DQ94">
            <v>0</v>
          </cell>
          <cell r="DT94">
            <v>0</v>
          </cell>
          <cell r="DV94">
            <v>0</v>
          </cell>
        </row>
        <row r="95">
          <cell r="B95">
            <v>140</v>
          </cell>
          <cell r="DQ95">
            <v>0</v>
          </cell>
          <cell r="DT95">
            <v>0</v>
          </cell>
          <cell r="DV95">
            <v>0</v>
          </cell>
        </row>
        <row r="96">
          <cell r="B96">
            <v>1100</v>
          </cell>
          <cell r="DQ96">
            <v>0</v>
          </cell>
          <cell r="DT96">
            <v>0</v>
          </cell>
          <cell r="DV96">
            <v>0</v>
          </cell>
        </row>
        <row r="97">
          <cell r="B97">
            <v>310.89999999999998</v>
          </cell>
          <cell r="DQ97">
            <v>0</v>
          </cell>
          <cell r="DT97">
            <v>0</v>
          </cell>
          <cell r="DV97">
            <v>0</v>
          </cell>
        </row>
        <row r="98">
          <cell r="B98">
            <v>75.2</v>
          </cell>
          <cell r="DQ98">
            <v>0</v>
          </cell>
          <cell r="DT98">
            <v>0</v>
          </cell>
          <cell r="DV98">
            <v>0</v>
          </cell>
        </row>
        <row r="101">
          <cell r="B101">
            <v>384.8</v>
          </cell>
          <cell r="DP101">
            <v>24</v>
          </cell>
          <cell r="DQ101">
            <v>14</v>
          </cell>
          <cell r="DT101">
            <v>3.6382536382536385E-2</v>
          </cell>
          <cell r="DV101">
            <v>1.4000000000000001</v>
          </cell>
          <cell r="DX101">
            <v>1</v>
          </cell>
        </row>
        <row r="102">
          <cell r="B102">
            <v>396.2</v>
          </cell>
          <cell r="DP102">
            <v>38</v>
          </cell>
          <cell r="DQ102">
            <v>47</v>
          </cell>
          <cell r="DT102">
            <v>0.11862695608278648</v>
          </cell>
          <cell r="DV102">
            <v>4.7</v>
          </cell>
          <cell r="DX102">
            <v>4</v>
          </cell>
        </row>
        <row r="104">
          <cell r="B104">
            <v>597.84699999999998</v>
          </cell>
          <cell r="DP104">
            <v>0</v>
          </cell>
          <cell r="DQ104">
            <v>0</v>
          </cell>
          <cell r="DT104">
            <v>0</v>
          </cell>
          <cell r="DV104">
            <v>0</v>
          </cell>
        </row>
        <row r="105">
          <cell r="B105">
            <v>84.5</v>
          </cell>
          <cell r="DQ105">
            <v>0</v>
          </cell>
          <cell r="DT105">
            <v>0</v>
          </cell>
          <cell r="DV105">
            <v>0</v>
          </cell>
        </row>
        <row r="106">
          <cell r="B106">
            <v>70</v>
          </cell>
          <cell r="DQ106">
            <v>0</v>
          </cell>
          <cell r="DT106">
            <v>0</v>
          </cell>
          <cell r="DV106">
            <v>0</v>
          </cell>
        </row>
        <row r="107">
          <cell r="B107">
            <v>247.5</v>
          </cell>
          <cell r="DP107">
            <v>0</v>
          </cell>
          <cell r="DQ107">
            <v>0</v>
          </cell>
          <cell r="DT107">
            <v>0</v>
          </cell>
          <cell r="DV107">
            <v>0</v>
          </cell>
        </row>
        <row r="108">
          <cell r="B108">
            <v>564.6</v>
          </cell>
          <cell r="DQ108">
            <v>0</v>
          </cell>
          <cell r="DT108">
            <v>0</v>
          </cell>
          <cell r="DV108">
            <v>0</v>
          </cell>
        </row>
        <row r="109">
          <cell r="B109">
            <v>2437.1999999999998</v>
          </cell>
          <cell r="DQ109">
            <v>0</v>
          </cell>
          <cell r="DT109">
            <v>0</v>
          </cell>
          <cell r="DV109">
            <v>0</v>
          </cell>
        </row>
        <row r="111">
          <cell r="B111">
            <v>6.8</v>
          </cell>
          <cell r="DQ111">
            <v>0</v>
          </cell>
          <cell r="DT111">
            <v>0</v>
          </cell>
          <cell r="DV111">
            <v>0</v>
          </cell>
        </row>
        <row r="112">
          <cell r="B112">
            <v>166.57499999999999</v>
          </cell>
          <cell r="DQ112">
            <v>3</v>
          </cell>
          <cell r="DT112">
            <v>1.80099054479964E-2</v>
          </cell>
          <cell r="DV112">
            <v>0.30000000000000004</v>
          </cell>
        </row>
        <row r="113">
          <cell r="B113">
            <v>1572.825</v>
          </cell>
          <cell r="DP113">
            <v>0</v>
          </cell>
          <cell r="DQ113">
            <v>32</v>
          </cell>
          <cell r="DT113">
            <v>2.0345556562236741E-2</v>
          </cell>
          <cell r="DV113">
            <v>3.2</v>
          </cell>
          <cell r="DX113">
            <v>3</v>
          </cell>
        </row>
        <row r="115">
          <cell r="B115">
            <v>867</v>
          </cell>
          <cell r="DP115">
            <v>128</v>
          </cell>
          <cell r="DQ115">
            <v>147</v>
          </cell>
          <cell r="DT115">
            <v>0.16955017301038061</v>
          </cell>
          <cell r="DV115">
            <v>14.700000000000001</v>
          </cell>
          <cell r="DX115">
            <v>14</v>
          </cell>
        </row>
        <row r="116">
          <cell r="B116">
            <v>385.19600000000003</v>
          </cell>
          <cell r="DP116">
            <v>9</v>
          </cell>
          <cell r="DQ116">
            <v>11</v>
          </cell>
          <cell r="DT116">
            <v>2.8556890518073915E-2</v>
          </cell>
          <cell r="DV116">
            <v>1.1000000000000001</v>
          </cell>
          <cell r="DX116">
            <v>1</v>
          </cell>
        </row>
        <row r="117">
          <cell r="B117">
            <v>163.09700000000001</v>
          </cell>
          <cell r="DP117">
            <v>11</v>
          </cell>
          <cell r="DQ117">
            <v>21</v>
          </cell>
          <cell r="DT117">
            <v>0.12875773312813846</v>
          </cell>
          <cell r="DV117">
            <v>2.1</v>
          </cell>
          <cell r="DX117">
            <v>2</v>
          </cell>
        </row>
        <row r="118">
          <cell r="B118">
            <v>49.08</v>
          </cell>
          <cell r="DP118">
            <v>0</v>
          </cell>
          <cell r="DQ118">
            <v>0</v>
          </cell>
          <cell r="DT118">
            <v>0</v>
          </cell>
          <cell r="DV118">
            <v>0</v>
          </cell>
        </row>
        <row r="119">
          <cell r="B119">
            <v>151.1</v>
          </cell>
          <cell r="DP119">
            <v>6</v>
          </cell>
          <cell r="DQ119">
            <v>3</v>
          </cell>
          <cell r="DT119">
            <v>1.9854401058901391E-2</v>
          </cell>
          <cell r="DV119">
            <v>0.30000000000000004</v>
          </cell>
        </row>
        <row r="120">
          <cell r="B120">
            <v>46.08</v>
          </cell>
          <cell r="DP120">
            <v>0</v>
          </cell>
          <cell r="DQ120">
            <v>0</v>
          </cell>
          <cell r="DT120">
            <v>0</v>
          </cell>
          <cell r="DV120">
            <v>0</v>
          </cell>
        </row>
        <row r="121">
          <cell r="B121">
            <v>2622.1</v>
          </cell>
          <cell r="DP121">
            <v>127</v>
          </cell>
          <cell r="DQ121">
            <v>183</v>
          </cell>
          <cell r="DT121">
            <v>6.9791388581671179E-2</v>
          </cell>
          <cell r="DV121">
            <v>18.3</v>
          </cell>
        </row>
        <row r="122">
          <cell r="B122">
            <v>31.664999999999999</v>
          </cell>
          <cell r="DP122">
            <v>0</v>
          </cell>
          <cell r="DQ122">
            <v>0</v>
          </cell>
          <cell r="DV122">
            <v>0</v>
          </cell>
        </row>
        <row r="123">
          <cell r="B123">
            <v>42</v>
          </cell>
          <cell r="DP123">
            <v>1</v>
          </cell>
          <cell r="DQ123">
            <v>2</v>
          </cell>
          <cell r="DT123">
            <v>4.7619047619047616E-2</v>
          </cell>
          <cell r="DV123">
            <v>0.2</v>
          </cell>
        </row>
        <row r="124">
          <cell r="DX124">
            <v>8</v>
          </cell>
        </row>
        <row r="126">
          <cell r="B126">
            <v>34.731000000000002</v>
          </cell>
          <cell r="DP126">
            <v>4</v>
          </cell>
          <cell r="DQ126">
            <v>4</v>
          </cell>
          <cell r="DT126">
            <v>0.11517088480032248</v>
          </cell>
          <cell r="DV126">
            <v>0.4</v>
          </cell>
        </row>
        <row r="127">
          <cell r="B127">
            <v>46.97</v>
          </cell>
          <cell r="DP127">
            <v>8</v>
          </cell>
          <cell r="DQ127">
            <v>18</v>
          </cell>
          <cell r="DT127">
            <v>0.38322333404300618</v>
          </cell>
          <cell r="DV127">
            <v>1.8</v>
          </cell>
          <cell r="DX127">
            <v>1</v>
          </cell>
        </row>
        <row r="128">
          <cell r="B128">
            <v>9.1639999999999997</v>
          </cell>
          <cell r="DP128">
            <v>1</v>
          </cell>
          <cell r="DQ128">
            <v>2</v>
          </cell>
          <cell r="DT128">
            <v>0.21824530772588391</v>
          </cell>
          <cell r="DV128">
            <v>0.2</v>
          </cell>
        </row>
        <row r="129">
          <cell r="B129">
            <v>22.285</v>
          </cell>
          <cell r="DP129">
            <v>4</v>
          </cell>
          <cell r="DQ129">
            <v>5</v>
          </cell>
          <cell r="DT129">
            <v>0.22436616558223019</v>
          </cell>
          <cell r="DV129">
            <v>0.5</v>
          </cell>
        </row>
        <row r="130">
          <cell r="B130">
            <v>62.6</v>
          </cell>
          <cell r="DP130">
            <v>38</v>
          </cell>
          <cell r="DQ130">
            <v>0</v>
          </cell>
          <cell r="DT130">
            <v>0</v>
          </cell>
          <cell r="DV130">
            <v>0</v>
          </cell>
        </row>
        <row r="131">
          <cell r="B131">
            <v>8.4</v>
          </cell>
          <cell r="DP131">
            <v>6</v>
          </cell>
          <cell r="DQ131">
            <v>0</v>
          </cell>
          <cell r="DT131">
            <v>0</v>
          </cell>
          <cell r="DV131">
            <v>0</v>
          </cell>
        </row>
        <row r="132">
          <cell r="B132">
            <v>40.4</v>
          </cell>
          <cell r="DP132">
            <v>10</v>
          </cell>
          <cell r="DQ132">
            <v>12</v>
          </cell>
          <cell r="DT132">
            <v>0.29702970297029702</v>
          </cell>
          <cell r="DV132">
            <v>1.2000000000000002</v>
          </cell>
          <cell r="DX132">
            <v>1</v>
          </cell>
        </row>
        <row r="133">
          <cell r="B133">
            <v>25.61</v>
          </cell>
          <cell r="DP133">
            <v>1</v>
          </cell>
          <cell r="DQ133">
            <v>5</v>
          </cell>
          <cell r="DT133">
            <v>0.19523623584537292</v>
          </cell>
          <cell r="DV133">
            <v>0.5</v>
          </cell>
        </row>
        <row r="134">
          <cell r="B134">
            <v>16.600000000000001</v>
          </cell>
          <cell r="DP134">
            <v>1</v>
          </cell>
          <cell r="DQ134">
            <v>4</v>
          </cell>
          <cell r="DT134">
            <v>0.24096385542168672</v>
          </cell>
          <cell r="DV134">
            <v>0.4</v>
          </cell>
        </row>
        <row r="135">
          <cell r="B135">
            <v>48.85</v>
          </cell>
          <cell r="DP135">
            <v>0</v>
          </cell>
          <cell r="DQ135">
            <v>0</v>
          </cell>
          <cell r="DT135">
            <v>0</v>
          </cell>
          <cell r="DV135">
            <v>0</v>
          </cell>
        </row>
        <row r="136">
          <cell r="B136">
            <v>34.69</v>
          </cell>
          <cell r="DP136">
            <v>2</v>
          </cell>
          <cell r="DQ136">
            <v>3</v>
          </cell>
          <cell r="DT136">
            <v>8.648025367541079E-2</v>
          </cell>
          <cell r="DV136">
            <v>0.30000000000000004</v>
          </cell>
        </row>
        <row r="137">
          <cell r="B137">
            <v>8.7080000000000002</v>
          </cell>
          <cell r="DP137">
            <v>0</v>
          </cell>
          <cell r="DQ137">
            <v>0</v>
          </cell>
          <cell r="DT137">
            <v>0</v>
          </cell>
          <cell r="DV137">
            <v>0</v>
          </cell>
        </row>
        <row r="138">
          <cell r="B138">
            <v>76.099999999999994</v>
          </cell>
          <cell r="DP138">
            <v>3</v>
          </cell>
          <cell r="DQ138">
            <v>8</v>
          </cell>
          <cell r="DT138">
            <v>0.10512483574244416</v>
          </cell>
          <cell r="DV138">
            <v>0.8</v>
          </cell>
        </row>
        <row r="139">
          <cell r="B139">
            <v>3.52</v>
          </cell>
          <cell r="DQ139">
            <v>0</v>
          </cell>
          <cell r="DT139">
            <v>0</v>
          </cell>
          <cell r="DV139">
            <v>0</v>
          </cell>
        </row>
        <row r="140">
          <cell r="B140">
            <v>16.07</v>
          </cell>
          <cell r="DQ140">
            <v>0</v>
          </cell>
          <cell r="DT140">
            <v>0</v>
          </cell>
          <cell r="DV140">
            <v>0</v>
          </cell>
        </row>
        <row r="142">
          <cell r="B142">
            <v>22.076000000000001</v>
          </cell>
          <cell r="DP142">
            <v>2</v>
          </cell>
          <cell r="DQ142">
            <v>3</v>
          </cell>
          <cell r="DT142">
            <v>0.13589418372893639</v>
          </cell>
          <cell r="DV142">
            <v>0.30000000000000004</v>
          </cell>
        </row>
        <row r="143">
          <cell r="B143">
            <v>51.795000000000002</v>
          </cell>
          <cell r="DP143">
            <v>0</v>
          </cell>
          <cell r="DQ143">
            <v>4</v>
          </cell>
          <cell r="DT143">
            <v>7.7227531615020759E-2</v>
          </cell>
          <cell r="DV143">
            <v>0.4</v>
          </cell>
        </row>
        <row r="144">
          <cell r="B144">
            <v>10.686999999999999</v>
          </cell>
          <cell r="DP144">
            <v>1</v>
          </cell>
          <cell r="DQ144">
            <v>0</v>
          </cell>
          <cell r="DT144">
            <v>0</v>
          </cell>
          <cell r="DV144">
            <v>0</v>
          </cell>
        </row>
        <row r="145">
          <cell r="B145">
            <v>127.137</v>
          </cell>
          <cell r="DP145">
            <v>16</v>
          </cell>
          <cell r="DQ145">
            <v>18</v>
          </cell>
          <cell r="DT145">
            <v>0.14157955591212629</v>
          </cell>
          <cell r="DV145">
            <v>1.8</v>
          </cell>
          <cell r="DX145">
            <v>1</v>
          </cell>
        </row>
        <row r="146">
          <cell r="B146">
            <v>119.479</v>
          </cell>
          <cell r="DP146">
            <v>11</v>
          </cell>
          <cell r="DQ146">
            <v>20</v>
          </cell>
          <cell r="DT146">
            <v>0.1673934331556173</v>
          </cell>
          <cell r="DV146">
            <v>2</v>
          </cell>
          <cell r="DX146">
            <v>2</v>
          </cell>
        </row>
        <row r="147">
          <cell r="B147">
            <v>19.553999999999998</v>
          </cell>
          <cell r="DP147">
            <v>1</v>
          </cell>
          <cell r="DQ147">
            <v>4</v>
          </cell>
          <cell r="DT147">
            <v>0.20456172650097168</v>
          </cell>
          <cell r="DV147">
            <v>0.4</v>
          </cell>
        </row>
        <row r="149">
          <cell r="B149">
            <v>1372</v>
          </cell>
          <cell r="DP149">
            <v>80</v>
          </cell>
          <cell r="DQ149">
            <v>82</v>
          </cell>
          <cell r="DT149">
            <v>5.9766763848396499E-2</v>
          </cell>
          <cell r="DV149">
            <v>8.2000000000000011</v>
          </cell>
        </row>
        <row r="150">
          <cell r="B150">
            <v>187.15</v>
          </cell>
          <cell r="DP150">
            <v>8</v>
          </cell>
          <cell r="DQ150">
            <v>0</v>
          </cell>
          <cell r="DT150">
            <v>0</v>
          </cell>
          <cell r="DV150">
            <v>0</v>
          </cell>
        </row>
        <row r="151">
          <cell r="B151">
            <v>363.3</v>
          </cell>
          <cell r="DP151">
            <v>8</v>
          </cell>
          <cell r="DQ151">
            <v>14</v>
          </cell>
          <cell r="DT151">
            <v>3.8535645472061654E-2</v>
          </cell>
          <cell r="DV151">
            <v>1.4000000000000001</v>
          </cell>
        </row>
        <row r="152">
          <cell r="B152">
            <v>394</v>
          </cell>
          <cell r="DP152">
            <v>21</v>
          </cell>
          <cell r="DQ152">
            <v>23</v>
          </cell>
          <cell r="DT152">
            <v>5.8375634517766499E-2</v>
          </cell>
          <cell r="DV152">
            <v>2.3000000000000003</v>
          </cell>
          <cell r="DX152">
            <v>2</v>
          </cell>
        </row>
        <row r="153">
          <cell r="B153">
            <v>193</v>
          </cell>
          <cell r="DP153">
            <v>7</v>
          </cell>
          <cell r="DQ153">
            <v>10</v>
          </cell>
          <cell r="DT153">
            <v>5.181347150259067E-2</v>
          </cell>
          <cell r="DV153">
            <v>1</v>
          </cell>
        </row>
        <row r="154">
          <cell r="B154">
            <v>264.7</v>
          </cell>
          <cell r="DP154">
            <v>11</v>
          </cell>
          <cell r="DQ154">
            <v>1</v>
          </cell>
          <cell r="DT154">
            <v>3.7778617302606727E-3</v>
          </cell>
          <cell r="DV154">
            <v>0.1</v>
          </cell>
        </row>
        <row r="155">
          <cell r="B155">
            <v>93.555000000000007</v>
          </cell>
          <cell r="DP155">
            <v>0</v>
          </cell>
          <cell r="DQ155">
            <v>1</v>
          </cell>
          <cell r="DT155">
            <v>1.0688899577788466E-2</v>
          </cell>
          <cell r="DV155">
            <v>0.1</v>
          </cell>
        </row>
        <row r="157">
          <cell r="B157">
            <v>58.8</v>
          </cell>
          <cell r="DP157">
            <v>40</v>
          </cell>
          <cell r="DQ157">
            <v>2</v>
          </cell>
          <cell r="DT157">
            <v>3.4013605442176874E-2</v>
          </cell>
          <cell r="DV157">
            <v>0.2</v>
          </cell>
        </row>
        <row r="158">
          <cell r="B158">
            <v>17.8</v>
          </cell>
          <cell r="DQ158">
            <v>1</v>
          </cell>
          <cell r="DT158">
            <v>5.6179775280898875E-2</v>
          </cell>
          <cell r="DV158">
            <v>0.1</v>
          </cell>
        </row>
        <row r="159">
          <cell r="B159">
            <v>30.8</v>
          </cell>
          <cell r="DQ159">
            <v>1</v>
          </cell>
          <cell r="DT159">
            <v>3.2467532467532464E-2</v>
          </cell>
          <cell r="DV159">
            <v>0.1</v>
          </cell>
        </row>
        <row r="160">
          <cell r="B160">
            <v>20.399999999999999</v>
          </cell>
          <cell r="DQ160">
            <v>0</v>
          </cell>
          <cell r="DT160">
            <v>0</v>
          </cell>
          <cell r="DV160">
            <v>0</v>
          </cell>
        </row>
        <row r="161">
          <cell r="B161">
            <v>20.8</v>
          </cell>
          <cell r="DQ161">
            <v>0</v>
          </cell>
          <cell r="DT161">
            <v>0</v>
          </cell>
          <cell r="DV161">
            <v>0</v>
          </cell>
        </row>
        <row r="162">
          <cell r="B162">
            <v>14.8</v>
          </cell>
          <cell r="DQ162">
            <v>0</v>
          </cell>
          <cell r="DT162">
            <v>0</v>
          </cell>
          <cell r="DV162">
            <v>0</v>
          </cell>
        </row>
        <row r="163">
          <cell r="B163">
            <v>8.6</v>
          </cell>
          <cell r="DQ163">
            <v>0</v>
          </cell>
          <cell r="DT163">
            <v>0</v>
          </cell>
          <cell r="DV163">
            <v>0</v>
          </cell>
        </row>
        <row r="164">
          <cell r="B164">
            <v>8</v>
          </cell>
          <cell r="DQ164">
            <v>0</v>
          </cell>
          <cell r="DT164">
            <v>0</v>
          </cell>
          <cell r="DV164">
            <v>0</v>
          </cell>
        </row>
        <row r="165">
          <cell r="B165">
            <v>30.8</v>
          </cell>
          <cell r="DQ165">
            <v>0</v>
          </cell>
          <cell r="DT165">
            <v>0</v>
          </cell>
          <cell r="DV165">
            <v>0</v>
          </cell>
        </row>
        <row r="166">
          <cell r="B166">
            <v>37.25</v>
          </cell>
          <cell r="DQ166">
            <v>2</v>
          </cell>
          <cell r="DT166">
            <v>5.3691275167785234E-2</v>
          </cell>
          <cell r="DV166">
            <v>0.2</v>
          </cell>
        </row>
        <row r="167">
          <cell r="B167">
            <v>24.34</v>
          </cell>
          <cell r="DQ167">
            <v>1</v>
          </cell>
          <cell r="DT167">
            <v>4.1084634346754315E-2</v>
          </cell>
          <cell r="DV167">
            <v>0.1</v>
          </cell>
        </row>
        <row r="168">
          <cell r="B168">
            <v>30.8</v>
          </cell>
          <cell r="DQ168">
            <v>1</v>
          </cell>
          <cell r="DT168">
            <v>3.2467532467532464E-2</v>
          </cell>
          <cell r="DV168">
            <v>0.1</v>
          </cell>
        </row>
        <row r="169">
          <cell r="B169">
            <v>1020.3</v>
          </cell>
          <cell r="DP169">
            <v>156</v>
          </cell>
          <cell r="DQ169">
            <v>231</v>
          </cell>
          <cell r="DT169">
            <v>0.22640399882387535</v>
          </cell>
          <cell r="DV169">
            <v>23.1</v>
          </cell>
          <cell r="DX169">
            <v>23</v>
          </cell>
        </row>
        <row r="171">
          <cell r="B171">
            <v>538.20000000000005</v>
          </cell>
          <cell r="DP171">
            <v>31</v>
          </cell>
          <cell r="DQ171">
            <v>47</v>
          </cell>
          <cell r="DT171">
            <v>8.7328130806391666E-2</v>
          </cell>
          <cell r="DV171">
            <v>4.7</v>
          </cell>
          <cell r="DX171">
            <v>3</v>
          </cell>
        </row>
        <row r="173">
          <cell r="B173">
            <v>133.66200000000001</v>
          </cell>
          <cell r="DP173">
            <v>1</v>
          </cell>
          <cell r="DQ173">
            <v>10</v>
          </cell>
          <cell r="DT173">
            <v>7.4815579596295131E-2</v>
          </cell>
          <cell r="DV173">
            <v>1</v>
          </cell>
          <cell r="DX173">
            <v>1</v>
          </cell>
        </row>
        <row r="174">
          <cell r="B174">
            <v>868.12699999999995</v>
          </cell>
          <cell r="DP174">
            <v>73</v>
          </cell>
          <cell r="DQ174">
            <v>36</v>
          </cell>
          <cell r="DT174">
            <v>4.1468586969418068E-2</v>
          </cell>
          <cell r="DV174">
            <v>3.6</v>
          </cell>
          <cell r="DX174">
            <v>3</v>
          </cell>
        </row>
        <row r="175">
          <cell r="B175">
            <v>1249.8789999999999</v>
          </cell>
          <cell r="DP175">
            <v>43</v>
          </cell>
          <cell r="DQ175">
            <v>42</v>
          </cell>
          <cell r="DT175">
            <v>3.3603252794870545E-2</v>
          </cell>
          <cell r="DV175">
            <v>4.2</v>
          </cell>
          <cell r="DX175">
            <v>4</v>
          </cell>
        </row>
        <row r="176">
          <cell r="B176">
            <v>387.9</v>
          </cell>
          <cell r="DP176">
            <v>35</v>
          </cell>
          <cell r="DQ176">
            <v>36</v>
          </cell>
          <cell r="DT176">
            <v>9.2807424593967527E-2</v>
          </cell>
          <cell r="DV176">
            <v>3.6</v>
          </cell>
          <cell r="DX176">
            <v>3</v>
          </cell>
        </row>
        <row r="177">
          <cell r="B177">
            <v>1.93400001525878</v>
          </cell>
          <cell r="DP177">
            <v>0</v>
          </cell>
          <cell r="DQ177">
            <v>0</v>
          </cell>
          <cell r="DT177">
            <v>0</v>
          </cell>
          <cell r="DV177">
            <v>0</v>
          </cell>
        </row>
        <row r="178">
          <cell r="B178">
            <v>103.86014</v>
          </cell>
          <cell r="DT178">
            <v>0</v>
          </cell>
          <cell r="DV178">
            <v>0</v>
          </cell>
        </row>
        <row r="179">
          <cell r="B179">
            <v>385.73099999999999</v>
          </cell>
          <cell r="DP179">
            <v>5</v>
          </cell>
          <cell r="DQ179">
            <v>5</v>
          </cell>
          <cell r="DT179">
            <v>1.296240125890841E-2</v>
          </cell>
          <cell r="DV179">
            <v>0.5</v>
          </cell>
        </row>
        <row r="180">
          <cell r="B180">
            <v>16.981999999999999</v>
          </cell>
          <cell r="DQ180">
            <v>0</v>
          </cell>
          <cell r="DT180">
            <v>0</v>
          </cell>
          <cell r="DV180">
            <v>0</v>
          </cell>
        </row>
        <row r="181">
          <cell r="B181">
            <v>114.56699999999999</v>
          </cell>
          <cell r="DQ181">
            <v>0</v>
          </cell>
          <cell r="DT181">
            <v>0</v>
          </cell>
          <cell r="DV181">
            <v>0</v>
          </cell>
        </row>
        <row r="182">
          <cell r="B182">
            <v>15.319000000000001</v>
          </cell>
          <cell r="DQ182">
            <v>0</v>
          </cell>
          <cell r="DT182">
            <v>0</v>
          </cell>
          <cell r="DV182">
            <v>0</v>
          </cell>
        </row>
        <row r="183">
          <cell r="B183">
            <v>8.5980000000000008</v>
          </cell>
          <cell r="DQ183">
            <v>0</v>
          </cell>
          <cell r="DT183">
            <v>0</v>
          </cell>
          <cell r="DV183">
            <v>0</v>
          </cell>
        </row>
        <row r="184">
          <cell r="B184">
            <v>13.641</v>
          </cell>
          <cell r="DQ184">
            <v>0</v>
          </cell>
          <cell r="DT184">
            <v>0</v>
          </cell>
          <cell r="DV184">
            <v>0</v>
          </cell>
        </row>
        <row r="185">
          <cell r="B185">
            <v>52</v>
          </cell>
          <cell r="DP185">
            <v>0</v>
          </cell>
          <cell r="DQ185">
            <v>0</v>
          </cell>
          <cell r="DT185">
            <v>0</v>
          </cell>
          <cell r="DV185">
            <v>0</v>
          </cell>
        </row>
        <row r="186">
          <cell r="B186">
            <v>52.7</v>
          </cell>
          <cell r="DP186">
            <v>0</v>
          </cell>
          <cell r="DQ186">
            <v>0</v>
          </cell>
          <cell r="DT186">
            <v>0</v>
          </cell>
          <cell r="DV186">
            <v>0</v>
          </cell>
        </row>
        <row r="187">
          <cell r="B187">
            <v>34.1</v>
          </cell>
          <cell r="DP187">
            <v>1</v>
          </cell>
          <cell r="DQ187">
            <v>0</v>
          </cell>
          <cell r="DT187">
            <v>0</v>
          </cell>
          <cell r="DV187">
            <v>0</v>
          </cell>
        </row>
        <row r="188">
          <cell r="B188">
            <v>18.399999999999999</v>
          </cell>
          <cell r="DP188">
            <v>2</v>
          </cell>
          <cell r="DQ188">
            <v>0</v>
          </cell>
          <cell r="DT188">
            <v>0</v>
          </cell>
          <cell r="DV188">
            <v>0</v>
          </cell>
        </row>
        <row r="189">
          <cell r="B189">
            <v>48.5</v>
          </cell>
          <cell r="DP189">
            <v>2</v>
          </cell>
          <cell r="DQ189">
            <v>0</v>
          </cell>
          <cell r="DT189">
            <v>0</v>
          </cell>
          <cell r="DV189">
            <v>0</v>
          </cell>
        </row>
        <row r="190">
          <cell r="B190">
            <v>45.7</v>
          </cell>
          <cell r="DP190">
            <v>1</v>
          </cell>
          <cell r="DQ190">
            <v>1</v>
          </cell>
          <cell r="DT190">
            <v>2.1881838074398249E-2</v>
          </cell>
          <cell r="DV190">
            <v>0.1</v>
          </cell>
        </row>
        <row r="191">
          <cell r="B191">
            <v>85.331000000000003</v>
          </cell>
          <cell r="DP191">
            <v>11</v>
          </cell>
          <cell r="DQ191">
            <v>11</v>
          </cell>
          <cell r="DT191">
            <v>0.12890977487665678</v>
          </cell>
          <cell r="DV191">
            <v>1.1000000000000001</v>
          </cell>
          <cell r="DX191">
            <v>1</v>
          </cell>
        </row>
        <row r="193">
          <cell r="B193">
            <v>3221.3</v>
          </cell>
          <cell r="DP193">
            <v>0</v>
          </cell>
          <cell r="DQ193">
            <v>0</v>
          </cell>
          <cell r="DT193">
            <v>0</v>
          </cell>
          <cell r="DV193">
            <v>0</v>
          </cell>
        </row>
        <row r="196">
          <cell r="B196">
            <v>307.60000000000002</v>
          </cell>
          <cell r="DP196">
            <v>12</v>
          </cell>
          <cell r="DQ196">
            <v>15</v>
          </cell>
          <cell r="DT196">
            <v>4.8764629388816642E-2</v>
          </cell>
          <cell r="DV196">
            <v>1.5</v>
          </cell>
        </row>
        <row r="197">
          <cell r="B197">
            <v>986.8</v>
          </cell>
          <cell r="DP197">
            <v>161</v>
          </cell>
          <cell r="DQ197">
            <v>177</v>
          </cell>
          <cell r="DT197">
            <v>0.17936765301986218</v>
          </cell>
          <cell r="DV197">
            <v>17.7</v>
          </cell>
          <cell r="DX197">
            <v>17</v>
          </cell>
        </row>
        <row r="198">
          <cell r="B198">
            <v>600.1</v>
          </cell>
          <cell r="DP198">
            <v>83</v>
          </cell>
          <cell r="DQ198">
            <v>72</v>
          </cell>
          <cell r="DT198">
            <v>0.11998000333277786</v>
          </cell>
          <cell r="DV198">
            <v>7.2</v>
          </cell>
          <cell r="DX198">
            <v>7</v>
          </cell>
        </row>
        <row r="200">
          <cell r="B200">
            <v>74.5</v>
          </cell>
          <cell r="DP200">
            <v>2</v>
          </cell>
          <cell r="DQ200">
            <v>5</v>
          </cell>
          <cell r="DT200">
            <v>6.7114093959731544E-2</v>
          </cell>
          <cell r="DV200">
            <v>0.5</v>
          </cell>
        </row>
        <row r="201">
          <cell r="B201">
            <v>85.9</v>
          </cell>
          <cell r="DP201">
            <v>3</v>
          </cell>
          <cell r="DQ201">
            <v>3</v>
          </cell>
          <cell r="DT201">
            <v>3.4924330616996506E-2</v>
          </cell>
          <cell r="DV201">
            <v>0.30000000000000004</v>
          </cell>
        </row>
        <row r="202">
          <cell r="B202">
            <v>145.69999999999999</v>
          </cell>
          <cell r="DP202">
            <v>6</v>
          </cell>
          <cell r="DQ202">
            <v>14</v>
          </cell>
          <cell r="DT202">
            <v>9.6087851750171593E-2</v>
          </cell>
          <cell r="DV202">
            <v>1.4000000000000001</v>
          </cell>
        </row>
        <row r="203">
          <cell r="B203">
            <v>76.5</v>
          </cell>
          <cell r="DQ203">
            <v>6</v>
          </cell>
          <cell r="DT203">
            <v>7.8431372549019607E-2</v>
          </cell>
          <cell r="DV203">
            <v>0.60000000000000009</v>
          </cell>
        </row>
        <row r="204">
          <cell r="B204">
            <v>161</v>
          </cell>
          <cell r="DP204">
            <v>0</v>
          </cell>
          <cell r="DQ204">
            <v>0</v>
          </cell>
          <cell r="DT204">
            <v>0</v>
          </cell>
          <cell r="DV204">
            <v>0</v>
          </cell>
        </row>
        <row r="205">
          <cell r="B205">
            <v>121.011</v>
          </cell>
          <cell r="DP205">
            <v>6</v>
          </cell>
          <cell r="DQ205">
            <v>21</v>
          </cell>
          <cell r="DT205">
            <v>0.17353794283164342</v>
          </cell>
          <cell r="DV205">
            <v>2.1</v>
          </cell>
          <cell r="DX205">
            <v>2</v>
          </cell>
        </row>
        <row r="206">
          <cell r="B206">
            <v>23.507999999999999</v>
          </cell>
          <cell r="DP206">
            <v>1</v>
          </cell>
          <cell r="DQ206">
            <v>4</v>
          </cell>
          <cell r="DT206">
            <v>0.17015484090522376</v>
          </cell>
          <cell r="DV206">
            <v>0.4</v>
          </cell>
        </row>
        <row r="207">
          <cell r="B207">
            <v>182.6</v>
          </cell>
          <cell r="DP207">
            <v>28</v>
          </cell>
          <cell r="DQ207">
            <v>28</v>
          </cell>
          <cell r="DT207">
            <v>0.15334063526834613</v>
          </cell>
          <cell r="DV207">
            <v>2.8000000000000003</v>
          </cell>
        </row>
        <row r="209">
          <cell r="B209">
            <v>397</v>
          </cell>
          <cell r="DP209">
            <v>20</v>
          </cell>
          <cell r="DQ209">
            <v>20</v>
          </cell>
          <cell r="DT209">
            <v>5.0377833753148617E-2</v>
          </cell>
          <cell r="DV209">
            <v>2</v>
          </cell>
        </row>
        <row r="210">
          <cell r="B210">
            <v>283.51</v>
          </cell>
          <cell r="DP210">
            <v>97</v>
          </cell>
          <cell r="DQ210">
            <v>22</v>
          </cell>
          <cell r="DT210">
            <v>7.759867376812106E-2</v>
          </cell>
          <cell r="DV210">
            <v>2.2000000000000002</v>
          </cell>
        </row>
        <row r="211">
          <cell r="B211">
            <v>17.29</v>
          </cell>
          <cell r="DQ211">
            <v>1</v>
          </cell>
          <cell r="DT211">
            <v>5.7836899942163102E-2</v>
          </cell>
          <cell r="DV211">
            <v>0.1</v>
          </cell>
        </row>
        <row r="212">
          <cell r="B212">
            <v>21.34</v>
          </cell>
          <cell r="DQ212">
            <v>2</v>
          </cell>
          <cell r="DT212">
            <v>9.3720712277413312E-2</v>
          </cell>
          <cell r="DV212">
            <v>0.2</v>
          </cell>
        </row>
        <row r="213">
          <cell r="B213">
            <v>398.80799999999999</v>
          </cell>
          <cell r="DP213">
            <v>20</v>
          </cell>
          <cell r="DQ213">
            <v>25</v>
          </cell>
          <cell r="DT213">
            <v>6.2686806683918073E-2</v>
          </cell>
          <cell r="DV213">
            <v>2.5</v>
          </cell>
        </row>
        <row r="214">
          <cell r="B214">
            <v>379.44299999999998</v>
          </cell>
          <cell r="DQ214">
            <v>15</v>
          </cell>
          <cell r="DT214">
            <v>3.9531629256568182E-2</v>
          </cell>
          <cell r="DV214">
            <v>1.5</v>
          </cell>
        </row>
        <row r="215">
          <cell r="B215">
            <v>349.32100000000003</v>
          </cell>
          <cell r="DQ215">
            <v>17</v>
          </cell>
          <cell r="DT215">
            <v>4.8665840301613701E-2</v>
          </cell>
          <cell r="DV215">
            <v>1.7000000000000002</v>
          </cell>
        </row>
        <row r="216">
          <cell r="B216">
            <v>144.42500000000001</v>
          </cell>
          <cell r="DQ216">
            <v>7</v>
          </cell>
          <cell r="DT216">
            <v>4.8468063008481908E-2</v>
          </cell>
          <cell r="DV216">
            <v>0.70000000000000007</v>
          </cell>
        </row>
        <row r="217">
          <cell r="B217">
            <v>289.97000000000003</v>
          </cell>
          <cell r="DQ217">
            <v>14</v>
          </cell>
          <cell r="DT217">
            <v>4.8280856640342103E-2</v>
          </cell>
          <cell r="DV217">
            <v>1.4000000000000001</v>
          </cell>
        </row>
        <row r="218">
          <cell r="B218">
            <v>246.11</v>
          </cell>
          <cell r="DQ218">
            <v>24</v>
          </cell>
          <cell r="DT218">
            <v>9.7517370281581403E-2</v>
          </cell>
          <cell r="DV218">
            <v>2.4000000000000004</v>
          </cell>
          <cell r="DX218">
            <v>1</v>
          </cell>
        </row>
        <row r="219">
          <cell r="B219">
            <v>89.932000000000002</v>
          </cell>
          <cell r="DP219">
            <v>5</v>
          </cell>
          <cell r="DQ219">
            <v>7</v>
          </cell>
          <cell r="DT219">
            <v>7.7836587643997687E-2</v>
          </cell>
        </row>
        <row r="221">
          <cell r="B221">
            <v>144.4</v>
          </cell>
          <cell r="DP221">
            <v>4</v>
          </cell>
          <cell r="DQ221">
            <v>8</v>
          </cell>
          <cell r="DT221">
            <v>5.5401662049861494E-2</v>
          </cell>
          <cell r="DV221">
            <v>0.8</v>
          </cell>
        </row>
        <row r="222">
          <cell r="B222">
            <v>18</v>
          </cell>
          <cell r="DP222">
            <v>0</v>
          </cell>
          <cell r="DQ222">
            <v>0</v>
          </cell>
          <cell r="DT222">
            <v>0</v>
          </cell>
          <cell r="DV222">
            <v>0</v>
          </cell>
        </row>
        <row r="224">
          <cell r="B224">
            <v>240</v>
          </cell>
          <cell r="DP224">
            <v>0</v>
          </cell>
          <cell r="DQ224">
            <v>0</v>
          </cell>
          <cell r="DT224">
            <v>0</v>
          </cell>
          <cell r="DV224">
            <v>0</v>
          </cell>
        </row>
        <row r="226">
          <cell r="B226">
            <v>33.299999999999997</v>
          </cell>
          <cell r="DP226">
            <v>10</v>
          </cell>
          <cell r="DQ226">
            <v>10</v>
          </cell>
          <cell r="DT226">
            <v>0.3003003003003003</v>
          </cell>
          <cell r="DV226">
            <v>1</v>
          </cell>
          <cell r="DX226">
            <v>1</v>
          </cell>
        </row>
        <row r="227">
          <cell r="B227">
            <v>31.3</v>
          </cell>
          <cell r="DQ227">
            <v>10</v>
          </cell>
          <cell r="DT227">
            <v>0.31948881789137379</v>
          </cell>
          <cell r="DV227">
            <v>1</v>
          </cell>
          <cell r="DX227">
            <v>1</v>
          </cell>
        </row>
        <row r="228">
          <cell r="B228">
            <v>34</v>
          </cell>
          <cell r="DP228">
            <v>4</v>
          </cell>
          <cell r="DQ228">
            <v>6</v>
          </cell>
          <cell r="DT228">
            <v>0.17647058823529413</v>
          </cell>
          <cell r="DV228">
            <v>0.60000000000000009</v>
          </cell>
        </row>
        <row r="229">
          <cell r="B229">
            <v>21.36</v>
          </cell>
          <cell r="DP229">
            <v>0</v>
          </cell>
          <cell r="DQ229">
            <v>0</v>
          </cell>
          <cell r="DT229">
            <v>0</v>
          </cell>
          <cell r="DV229">
            <v>0</v>
          </cell>
        </row>
        <row r="230">
          <cell r="B230">
            <v>254.54</v>
          </cell>
          <cell r="DP230">
            <v>1</v>
          </cell>
          <cell r="DQ230">
            <v>0</v>
          </cell>
          <cell r="DT230">
            <v>0</v>
          </cell>
          <cell r="DV230">
            <v>0</v>
          </cell>
        </row>
        <row r="232">
          <cell r="B232">
            <v>9.0289999999999999</v>
          </cell>
          <cell r="DP232">
            <v>0</v>
          </cell>
          <cell r="DQ232">
            <v>0</v>
          </cell>
          <cell r="DT232">
            <v>0</v>
          </cell>
          <cell r="DV232">
            <v>0</v>
          </cell>
        </row>
        <row r="233">
          <cell r="B233">
            <v>19.600000000000001</v>
          </cell>
          <cell r="DP233">
            <v>0</v>
          </cell>
          <cell r="DQ233">
            <v>1</v>
          </cell>
          <cell r="DT233">
            <v>5.10204081632653E-2</v>
          </cell>
          <cell r="DV233">
            <v>0.1</v>
          </cell>
        </row>
        <row r="234">
          <cell r="B234">
            <v>10</v>
          </cell>
          <cell r="DP234">
            <v>0</v>
          </cell>
          <cell r="DQ234">
            <v>1</v>
          </cell>
          <cell r="DT234">
            <v>0.1</v>
          </cell>
          <cell r="DV234">
            <v>0.1</v>
          </cell>
        </row>
        <row r="235">
          <cell r="B235">
            <v>9.8000000000000007</v>
          </cell>
          <cell r="DP235">
            <v>0</v>
          </cell>
          <cell r="DQ235">
            <v>0</v>
          </cell>
          <cell r="DT235">
            <v>0</v>
          </cell>
          <cell r="DV235">
            <v>0</v>
          </cell>
        </row>
        <row r="236">
          <cell r="B236">
            <v>302.7</v>
          </cell>
          <cell r="DP236">
            <v>22</v>
          </cell>
          <cell r="DQ236">
            <v>12</v>
          </cell>
          <cell r="DT236">
            <v>3.9643211100099107E-2</v>
          </cell>
          <cell r="DV236">
            <v>1.2000000000000002</v>
          </cell>
          <cell r="DX236">
            <v>1</v>
          </cell>
        </row>
        <row r="237">
          <cell r="B237">
            <v>4.8</v>
          </cell>
          <cell r="DQ237">
            <v>1</v>
          </cell>
          <cell r="DT237">
            <v>0.20833333333333334</v>
          </cell>
          <cell r="DV237">
            <v>0.1</v>
          </cell>
        </row>
        <row r="238">
          <cell r="B238">
            <v>5.1580000000000004</v>
          </cell>
          <cell r="DP238">
            <v>0</v>
          </cell>
          <cell r="DQ238">
            <v>1</v>
          </cell>
          <cell r="DT238">
            <v>0.19387359441644048</v>
          </cell>
          <cell r="DV238">
            <v>0.1</v>
          </cell>
        </row>
        <row r="239">
          <cell r="B239">
            <v>6.8</v>
          </cell>
          <cell r="DP239">
            <v>0</v>
          </cell>
          <cell r="DQ239">
            <v>1</v>
          </cell>
          <cell r="DT239">
            <v>0.14705882352941177</v>
          </cell>
          <cell r="DV239">
            <v>0.1</v>
          </cell>
        </row>
        <row r="241">
          <cell r="B241">
            <v>91.6</v>
          </cell>
          <cell r="DP241">
            <v>23</v>
          </cell>
          <cell r="DQ241">
            <v>23</v>
          </cell>
          <cell r="DT241">
            <v>0.25109170305676859</v>
          </cell>
          <cell r="DV241">
            <v>2.3000000000000003</v>
          </cell>
          <cell r="DX241">
            <v>2</v>
          </cell>
        </row>
        <row r="242">
          <cell r="B242">
            <v>347.2</v>
          </cell>
          <cell r="DP242">
            <v>9</v>
          </cell>
          <cell r="DQ242">
            <v>10</v>
          </cell>
          <cell r="DT242">
            <v>2.880184331797235E-2</v>
          </cell>
          <cell r="DV242">
            <v>1</v>
          </cell>
          <cell r="DX242">
            <v>1</v>
          </cell>
        </row>
        <row r="244">
          <cell r="B244">
            <v>211.2</v>
          </cell>
          <cell r="DP244">
            <v>0</v>
          </cell>
          <cell r="DQ244">
            <v>0</v>
          </cell>
          <cell r="DT244">
            <v>0</v>
          </cell>
          <cell r="DV244">
            <v>0</v>
          </cell>
        </row>
        <row r="246">
          <cell r="B246">
            <v>15.6</v>
          </cell>
          <cell r="DP246">
            <v>0</v>
          </cell>
          <cell r="DQ246">
            <v>6</v>
          </cell>
          <cell r="DT246">
            <v>0.38461538461538464</v>
          </cell>
          <cell r="DV246">
            <v>0.60000000000000009</v>
          </cell>
        </row>
        <row r="247">
          <cell r="B247">
            <v>5.3</v>
          </cell>
          <cell r="DP247">
            <v>0</v>
          </cell>
          <cell r="DQ247">
            <v>0</v>
          </cell>
          <cell r="DT247">
            <v>0</v>
          </cell>
          <cell r="DV247">
            <v>0</v>
          </cell>
        </row>
        <row r="248">
          <cell r="B248">
            <v>3.2</v>
          </cell>
          <cell r="DP248">
            <v>0</v>
          </cell>
          <cell r="DQ248">
            <v>0</v>
          </cell>
        </row>
        <row r="249">
          <cell r="B249">
            <v>4</v>
          </cell>
          <cell r="DP249">
            <v>0</v>
          </cell>
          <cell r="DQ249">
            <v>0</v>
          </cell>
          <cell r="DT249">
            <v>0</v>
          </cell>
          <cell r="DV249">
            <v>0</v>
          </cell>
        </row>
        <row r="250">
          <cell r="B250">
            <v>3.52</v>
          </cell>
          <cell r="DP250">
            <v>0</v>
          </cell>
          <cell r="DQ250">
            <v>0</v>
          </cell>
          <cell r="DT250">
            <v>0</v>
          </cell>
          <cell r="DV250">
            <v>0</v>
          </cell>
        </row>
        <row r="251">
          <cell r="B251">
            <v>7.2</v>
          </cell>
          <cell r="DP251">
            <v>0</v>
          </cell>
          <cell r="DQ251">
            <v>0</v>
          </cell>
          <cell r="DT251">
            <v>0</v>
          </cell>
          <cell r="DV251">
            <v>0</v>
          </cell>
        </row>
        <row r="252">
          <cell r="B252">
            <v>9.4</v>
          </cell>
          <cell r="DP252">
            <v>0</v>
          </cell>
          <cell r="DQ252">
            <v>0</v>
          </cell>
          <cell r="DT252">
            <v>0</v>
          </cell>
          <cell r="DV252">
            <v>0</v>
          </cell>
        </row>
        <row r="253">
          <cell r="B253">
            <v>29.6</v>
          </cell>
          <cell r="DP253">
            <v>0</v>
          </cell>
          <cell r="DQ253">
            <v>0</v>
          </cell>
          <cell r="DT253">
            <v>0</v>
          </cell>
          <cell r="DV253">
            <v>0</v>
          </cell>
        </row>
        <row r="254">
          <cell r="B254">
            <v>23.164000000000001</v>
          </cell>
          <cell r="DP254">
            <v>0</v>
          </cell>
          <cell r="DQ254">
            <v>0</v>
          </cell>
          <cell r="DT254">
            <v>0</v>
          </cell>
          <cell r="DV254">
            <v>0</v>
          </cell>
        </row>
        <row r="255">
          <cell r="B255">
            <v>11.4</v>
          </cell>
          <cell r="DP255">
            <v>0</v>
          </cell>
          <cell r="DQ255">
            <v>0</v>
          </cell>
          <cell r="DT255">
            <v>0</v>
          </cell>
          <cell r="DV255">
            <v>0</v>
          </cell>
        </row>
        <row r="256">
          <cell r="B256">
            <v>23.773</v>
          </cell>
          <cell r="DP256">
            <v>0</v>
          </cell>
          <cell r="DQ256">
            <v>3</v>
          </cell>
          <cell r="DT256">
            <v>0.12619358095318217</v>
          </cell>
          <cell r="DV256">
            <v>0.30000000000000004</v>
          </cell>
        </row>
        <row r="257">
          <cell r="B257">
            <v>12.676</v>
          </cell>
          <cell r="DP257">
            <v>0</v>
          </cell>
          <cell r="DQ257">
            <v>2</v>
          </cell>
          <cell r="DT257">
            <v>0.1577784790154623</v>
          </cell>
          <cell r="DV257">
            <v>0.2</v>
          </cell>
        </row>
        <row r="258">
          <cell r="B258">
            <v>40.1</v>
          </cell>
          <cell r="DP258">
            <v>5</v>
          </cell>
          <cell r="DQ258">
            <v>9</v>
          </cell>
          <cell r="DT258">
            <v>0.22443890274314213</v>
          </cell>
          <cell r="DV258">
            <v>0.9</v>
          </cell>
        </row>
        <row r="259">
          <cell r="B259">
            <v>34.82</v>
          </cell>
          <cell r="DP259">
            <v>0</v>
          </cell>
          <cell r="DQ259">
            <v>2</v>
          </cell>
          <cell r="DT259">
            <v>5.7438253877082138E-2</v>
          </cell>
        </row>
        <row r="260">
          <cell r="B260">
            <v>179.86</v>
          </cell>
          <cell r="DP260">
            <v>1</v>
          </cell>
          <cell r="DQ260">
            <v>2</v>
          </cell>
          <cell r="DT260">
            <v>1.1119759813188034E-2</v>
          </cell>
          <cell r="DV260">
            <v>0.2</v>
          </cell>
        </row>
      </sheetData>
      <sheetData sheetId="6" refreshError="1"/>
      <sheetData sheetId="7" refreshError="1"/>
      <sheetData sheetId="8" refreshError="1"/>
      <sheetData sheetId="9"/>
      <sheetData sheetId="10">
        <row r="8">
          <cell r="DX8">
            <v>1</v>
          </cell>
        </row>
        <row r="11">
          <cell r="DX11">
            <v>3</v>
          </cell>
        </row>
        <row r="12">
          <cell r="DX12">
            <v>3</v>
          </cell>
        </row>
        <row r="14">
          <cell r="DX14">
            <v>1</v>
          </cell>
        </row>
        <row r="16">
          <cell r="DX16">
            <v>4</v>
          </cell>
        </row>
        <row r="17">
          <cell r="DX17">
            <v>3</v>
          </cell>
        </row>
        <row r="18">
          <cell r="DX18">
            <v>2</v>
          </cell>
        </row>
        <row r="20">
          <cell r="DX20">
            <v>2</v>
          </cell>
        </row>
        <row r="25">
          <cell r="DX25">
            <v>11</v>
          </cell>
        </row>
        <row r="27">
          <cell r="DX27">
            <v>2</v>
          </cell>
        </row>
        <row r="28">
          <cell r="DX28">
            <v>5</v>
          </cell>
        </row>
        <row r="30">
          <cell r="DX30">
            <v>2</v>
          </cell>
        </row>
        <row r="34">
          <cell r="DX34">
            <v>2</v>
          </cell>
        </row>
        <row r="35">
          <cell r="DX35">
            <v>1</v>
          </cell>
        </row>
        <row r="43">
          <cell r="DX43">
            <v>1</v>
          </cell>
        </row>
        <row r="44">
          <cell r="DX44">
            <v>2</v>
          </cell>
        </row>
        <row r="46">
          <cell r="DX46">
            <v>1</v>
          </cell>
        </row>
        <row r="48">
          <cell r="DX48">
            <v>2</v>
          </cell>
        </row>
        <row r="50">
          <cell r="DX50">
            <v>3</v>
          </cell>
        </row>
        <row r="60">
          <cell r="DX60">
            <v>15</v>
          </cell>
        </row>
        <row r="61">
          <cell r="DX61">
            <v>4</v>
          </cell>
        </row>
        <row r="66">
          <cell r="DX66">
            <v>1</v>
          </cell>
        </row>
        <row r="70">
          <cell r="DX70">
            <v>4</v>
          </cell>
        </row>
        <row r="76">
          <cell r="DX76">
            <v>2</v>
          </cell>
        </row>
        <row r="77">
          <cell r="DX77">
            <v>3</v>
          </cell>
        </row>
        <row r="86">
          <cell r="DX86">
            <v>12</v>
          </cell>
        </row>
        <row r="92">
          <cell r="DX92">
            <v>5</v>
          </cell>
        </row>
        <row r="95">
          <cell r="DX95">
            <v>7</v>
          </cell>
        </row>
        <row r="101">
          <cell r="DX101">
            <v>3</v>
          </cell>
        </row>
        <row r="103">
          <cell r="DX103">
            <v>1</v>
          </cell>
        </row>
        <row r="115">
          <cell r="DX115">
            <v>1</v>
          </cell>
        </row>
        <row r="119">
          <cell r="DX119">
            <v>5</v>
          </cell>
        </row>
        <row r="122">
          <cell r="DX122">
            <v>2</v>
          </cell>
        </row>
        <row r="127">
          <cell r="DX127">
            <v>2</v>
          </cell>
        </row>
        <row r="128">
          <cell r="DX128">
            <v>15</v>
          </cell>
        </row>
        <row r="130">
          <cell r="DX130">
            <v>2</v>
          </cell>
        </row>
        <row r="133">
          <cell r="DX133">
            <v>7</v>
          </cell>
        </row>
        <row r="134">
          <cell r="DX134">
            <v>4</v>
          </cell>
        </row>
        <row r="135">
          <cell r="DX135">
            <v>3</v>
          </cell>
        </row>
        <row r="146">
          <cell r="DX146">
            <v>1</v>
          </cell>
        </row>
        <row r="152">
          <cell r="DX152">
            <v>16</v>
          </cell>
        </row>
        <row r="153">
          <cell r="DX153">
            <v>8</v>
          </cell>
        </row>
        <row r="173">
          <cell r="DX173">
            <v>1</v>
          </cell>
        </row>
        <row r="182">
          <cell r="DX182">
            <v>2</v>
          </cell>
        </row>
        <row r="186">
          <cell r="DX186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heme Office">
  <a:themeElements>
    <a:clrScheme name="Standard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T260"/>
  <sheetViews>
    <sheetView tabSelected="1" workbookViewId="0">
      <pane ySplit="8" topLeftCell="A127" activePane="bottomLeft" state="frozen"/>
      <selection activeCell="K1" sqref="K1:Q1"/>
      <selection pane="bottomLeft"/>
    </sheetView>
  </sheetViews>
  <sheetFormatPr defaultRowHeight="12.75" customHeight="1" x14ac:dyDescent="0.2"/>
  <cols>
    <col min="1" max="1" width="32" style="2" bestFit="1" customWidth="1"/>
    <col min="2" max="2" width="6" style="2" bestFit="1" customWidth="1"/>
    <col min="3" max="3" width="8" style="3" bestFit="1" customWidth="1"/>
    <col min="4" max="4" width="8" style="2" bestFit="1" customWidth="1"/>
    <col min="5" max="5" width="6.42578125" style="4" bestFit="1" customWidth="1"/>
    <col min="6" max="6" width="7.5703125" style="4" bestFit="1" customWidth="1"/>
    <col min="7" max="7" width="10.140625" style="5" bestFit="1" customWidth="1"/>
    <col min="8" max="8" width="7.28515625" style="4" bestFit="1" customWidth="1"/>
    <col min="9" max="9" width="6.7109375" style="4" bestFit="1" customWidth="1"/>
    <col min="10" max="10" width="7.42578125" style="4" customWidth="1"/>
    <col min="11" max="11" width="8.85546875" style="4" bestFit="1" customWidth="1"/>
    <col min="12" max="12" width="5.28515625" style="4" customWidth="1"/>
    <col min="13" max="13" width="8.140625" style="4" customWidth="1"/>
    <col min="14" max="14" width="5.28515625" style="4" customWidth="1"/>
    <col min="15" max="15" width="5" style="4" bestFit="1" customWidth="1"/>
    <col min="16" max="16" width="7.28515625" style="4" bestFit="1" customWidth="1"/>
    <col min="17" max="17" width="6.5703125" style="4" bestFit="1" customWidth="1"/>
    <col min="18" max="18" width="7.28515625" bestFit="1" customWidth="1"/>
    <col min="19" max="19" width="7.28515625" hidden="1" bestFit="1" customWidth="1"/>
    <col min="20" max="20" width="9.5703125" bestFit="1" customWidth="1"/>
    <col min="21" max="21" width="8.140625" bestFit="1" customWidth="1"/>
    <col min="22" max="22" width="9.140625" bestFit="1" customWidth="1"/>
    <col min="23" max="23" width="7" hidden="1" bestFit="1" customWidth="1"/>
    <col min="24" max="24" width="6.5703125" hidden="1" bestFit="1" customWidth="1"/>
    <col min="25" max="25" width="6.140625" bestFit="1" customWidth="1"/>
    <col min="26" max="26" width="7.5703125" bestFit="1" customWidth="1"/>
    <col min="27" max="27" width="7.42578125" bestFit="1" customWidth="1"/>
    <col min="28" max="28" width="7.140625" hidden="1" bestFit="1" customWidth="1"/>
    <col min="29" max="29" width="7.140625" bestFit="1" customWidth="1"/>
    <col min="30" max="30" width="7.28515625" bestFit="1" customWidth="1"/>
    <col min="31" max="31" width="7" bestFit="1" customWidth="1"/>
    <col min="32" max="32" width="0.28515625" hidden="1" bestFit="1" customWidth="1"/>
    <col min="33" max="33" width="7" hidden="1" bestFit="1" customWidth="1"/>
    <col min="34" max="34" width="7.140625" bestFit="1" customWidth="1"/>
    <col min="35" max="35" width="8.5703125" bestFit="1" customWidth="1"/>
    <col min="36" max="36" width="8.28515625" bestFit="1" customWidth="1"/>
    <col min="37" max="37" width="8.28515625" hidden="1" bestFit="1" customWidth="1"/>
    <col min="38" max="39" width="8.42578125" hidden="1" bestFit="1" customWidth="1"/>
    <col min="40" max="40" width="7.5703125" bestFit="1" customWidth="1"/>
    <col min="41" max="41" width="6.7109375" bestFit="1" customWidth="1"/>
    <col min="42" max="42" width="5.5703125" bestFit="1" customWidth="1"/>
    <col min="43" max="43" width="0.140625" bestFit="1" customWidth="1"/>
    <col min="44" max="44" width="8" hidden="1" bestFit="1" customWidth="1"/>
    <col min="45" max="45" width="7" hidden="1" bestFit="1" customWidth="1"/>
    <col min="46" max="46" width="6.85546875" hidden="1" bestFit="1" customWidth="1"/>
    <col min="47" max="47" width="6.42578125" bestFit="1" customWidth="1"/>
    <col min="48" max="48" width="7.5703125" bestFit="1" customWidth="1"/>
    <col min="49" max="49" width="7.42578125" bestFit="1" customWidth="1"/>
    <col min="50" max="50" width="9.28515625" hidden="1" bestFit="1" customWidth="1"/>
    <col min="51" max="51" width="8.42578125" hidden="1" bestFit="1" customWidth="1"/>
    <col min="52" max="52" width="8" bestFit="1" customWidth="1"/>
    <col min="53" max="53" width="4.7109375" bestFit="1" customWidth="1"/>
    <col min="54" max="54" width="5.5703125" bestFit="1" customWidth="1"/>
    <col min="55" max="55" width="9.5703125" hidden="1" bestFit="1" customWidth="1"/>
    <col min="56" max="254" width="9.140625" bestFit="1" customWidth="1"/>
    <col min="255" max="255" width="9.140625" style="1" bestFit="1"/>
    <col min="256" max="16384" width="9.140625" style="1"/>
  </cols>
  <sheetData>
    <row r="1" spans="1:17" ht="54.75" customHeight="1" x14ac:dyDescent="0.25">
      <c r="A1" s="6"/>
      <c r="B1" s="6"/>
      <c r="C1" s="7"/>
      <c r="D1" s="6"/>
      <c r="E1" s="8"/>
      <c r="F1" s="8"/>
      <c r="G1" s="9"/>
      <c r="H1" s="8"/>
      <c r="I1" s="8"/>
      <c r="K1" s="541" t="s">
        <v>0</v>
      </c>
      <c r="L1" s="541"/>
      <c r="M1" s="541"/>
      <c r="N1" s="541"/>
      <c r="O1" s="541"/>
      <c r="P1" s="541"/>
      <c r="Q1" s="541"/>
    </row>
    <row r="2" spans="1:17" ht="64.5" customHeight="1" x14ac:dyDescent="0.2">
      <c r="A2" s="542" t="s">
        <v>1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2"/>
      <c r="O2" s="542"/>
      <c r="P2" s="542"/>
      <c r="Q2" s="542"/>
    </row>
    <row r="3" spans="1:17" ht="15" customHeight="1" x14ac:dyDescent="0.2">
      <c r="A3" s="543" t="s">
        <v>2</v>
      </c>
      <c r="B3" s="546" t="s">
        <v>3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</row>
    <row r="4" spans="1:17" ht="46.5" customHeight="1" x14ac:dyDescent="0.2">
      <c r="A4" s="544"/>
      <c r="B4" s="547" t="s">
        <v>4</v>
      </c>
      <c r="C4" s="548"/>
      <c r="D4" s="549"/>
      <c r="E4" s="547" t="s">
        <v>5</v>
      </c>
      <c r="F4" s="548"/>
      <c r="G4" s="548"/>
      <c r="H4" s="549"/>
      <c r="I4" s="547" t="s">
        <v>6</v>
      </c>
      <c r="J4" s="548"/>
      <c r="K4" s="549"/>
      <c r="L4" s="547" t="s">
        <v>7</v>
      </c>
      <c r="M4" s="549"/>
      <c r="N4" s="550" t="s">
        <v>8</v>
      </c>
      <c r="O4" s="551"/>
      <c r="P4" s="552" t="s">
        <v>9</v>
      </c>
      <c r="Q4" s="555" t="s">
        <v>10</v>
      </c>
    </row>
    <row r="5" spans="1:17" ht="33" hidden="1" customHeight="1" x14ac:dyDescent="0.2">
      <c r="A5" s="544"/>
      <c r="B5" s="12"/>
      <c r="C5" s="12"/>
      <c r="D5" s="12"/>
      <c r="E5" s="10"/>
      <c r="F5" s="13"/>
      <c r="G5" s="14" t="s">
        <v>11</v>
      </c>
      <c r="H5" s="13" t="s">
        <v>12</v>
      </c>
      <c r="I5" s="10"/>
      <c r="J5" s="10"/>
      <c r="K5" s="12"/>
      <c r="L5" s="15"/>
      <c r="M5" s="13"/>
      <c r="N5" s="13"/>
      <c r="O5" s="15"/>
      <c r="P5" s="553"/>
      <c r="Q5" s="555"/>
    </row>
    <row r="6" spans="1:17" ht="1.5" hidden="1" customHeight="1" x14ac:dyDescent="0.2">
      <c r="A6" s="544"/>
      <c r="B6" s="12"/>
      <c r="C6" s="12"/>
      <c r="D6" s="12"/>
      <c r="E6" s="10"/>
      <c r="F6" s="13"/>
      <c r="G6" s="16"/>
      <c r="H6" s="10"/>
      <c r="I6" s="10"/>
      <c r="J6" s="10"/>
      <c r="K6" s="12"/>
      <c r="L6" s="15"/>
      <c r="M6" s="13"/>
      <c r="N6" s="13"/>
      <c r="O6" s="15"/>
      <c r="P6" s="553"/>
      <c r="Q6" s="555"/>
    </row>
    <row r="7" spans="1:17" ht="126.75" customHeight="1" x14ac:dyDescent="0.2">
      <c r="A7" s="545"/>
      <c r="B7" s="11" t="s">
        <v>13</v>
      </c>
      <c r="C7" s="13" t="s">
        <v>14</v>
      </c>
      <c r="D7" s="13" t="s">
        <v>15</v>
      </c>
      <c r="E7" s="11" t="s">
        <v>16</v>
      </c>
      <c r="F7" s="13" t="s">
        <v>17</v>
      </c>
      <c r="G7" s="13" t="s">
        <v>18</v>
      </c>
      <c r="H7" s="13" t="s">
        <v>15</v>
      </c>
      <c r="I7" s="11" t="s">
        <v>16</v>
      </c>
      <c r="J7" s="13" t="s">
        <v>19</v>
      </c>
      <c r="K7" s="13" t="s">
        <v>15</v>
      </c>
      <c r="L7" s="11" t="s">
        <v>16</v>
      </c>
      <c r="M7" s="13" t="s">
        <v>15</v>
      </c>
      <c r="N7" s="11" t="s">
        <v>13</v>
      </c>
      <c r="O7" s="13" t="s">
        <v>20</v>
      </c>
      <c r="P7" s="554"/>
      <c r="Q7" s="555"/>
    </row>
    <row r="8" spans="1:17" ht="9.75" hidden="1" customHeight="1" x14ac:dyDescent="0.2">
      <c r="A8" s="17"/>
      <c r="B8" s="11"/>
      <c r="C8" s="13"/>
      <c r="D8" s="13"/>
      <c r="E8" s="11"/>
      <c r="F8" s="13"/>
      <c r="G8" s="13"/>
      <c r="H8" s="13"/>
      <c r="I8" s="11"/>
      <c r="J8" s="13"/>
      <c r="K8" s="13"/>
      <c r="L8" s="11"/>
      <c r="M8" s="13"/>
      <c r="N8" s="11"/>
      <c r="O8" s="13"/>
      <c r="P8" s="18"/>
      <c r="Q8" s="13"/>
    </row>
    <row r="9" spans="1:17" ht="9.75" hidden="1" customHeight="1" x14ac:dyDescent="0.2">
      <c r="A9" s="17"/>
      <c r="B9" s="11"/>
      <c r="C9" s="13"/>
      <c r="D9" s="13"/>
      <c r="E9" s="11"/>
      <c r="F9" s="13"/>
      <c r="G9" s="13"/>
      <c r="H9" s="13"/>
      <c r="I9" s="11"/>
      <c r="J9" s="13"/>
      <c r="K9" s="13"/>
      <c r="L9" s="11"/>
      <c r="M9" s="13"/>
      <c r="N9" s="11"/>
      <c r="O9" s="13"/>
      <c r="P9" s="18"/>
      <c r="Q9" s="13"/>
    </row>
    <row r="10" spans="1:17" ht="15.75" x14ac:dyDescent="0.2">
      <c r="A10" s="19" t="s">
        <v>21</v>
      </c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1"/>
      <c r="Q10" s="22"/>
    </row>
    <row r="11" spans="1:17" ht="33.75" customHeight="1" x14ac:dyDescent="0.2">
      <c r="A11" s="23" t="s">
        <v>22</v>
      </c>
      <c r="B11" s="24">
        <v>0</v>
      </c>
      <c r="C11" s="24">
        <v>0</v>
      </c>
      <c r="D11" s="24">
        <v>0</v>
      </c>
      <c r="E11" s="24">
        <v>0</v>
      </c>
      <c r="F11" s="24">
        <v>0</v>
      </c>
      <c r="G11" s="24">
        <v>0</v>
      </c>
      <c r="H11" s="24">
        <v>0</v>
      </c>
      <c r="I11" s="24">
        <v>40</v>
      </c>
      <c r="J11" s="24">
        <v>0</v>
      </c>
      <c r="K11" s="24">
        <v>0</v>
      </c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</row>
    <row r="12" spans="1:17" ht="15.75" x14ac:dyDescent="0.2">
      <c r="A12" s="19" t="s">
        <v>23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2"/>
      <c r="Q12" s="22"/>
    </row>
    <row r="13" spans="1:17" s="1" customFormat="1" ht="69" customHeight="1" x14ac:dyDescent="0.2">
      <c r="A13" s="23" t="s">
        <v>24</v>
      </c>
      <c r="B13" s="24">
        <v>0</v>
      </c>
      <c r="C13" s="24">
        <v>0</v>
      </c>
      <c r="D13" s="24">
        <v>0</v>
      </c>
      <c r="E13" s="24">
        <v>4</v>
      </c>
      <c r="F13" s="24">
        <v>0</v>
      </c>
      <c r="G13" s="24">
        <v>0</v>
      </c>
      <c r="H13" s="24">
        <v>0</v>
      </c>
      <c r="I13" s="24">
        <v>150</v>
      </c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0</v>
      </c>
      <c r="P13" s="24">
        <v>25</v>
      </c>
      <c r="Q13" s="24">
        <v>0</v>
      </c>
    </row>
    <row r="14" spans="1:17" ht="31.5" customHeight="1" x14ac:dyDescent="0.2">
      <c r="A14" s="23" t="s">
        <v>25</v>
      </c>
      <c r="B14" s="24">
        <v>0</v>
      </c>
      <c r="C14" s="24">
        <v>0</v>
      </c>
      <c r="D14" s="24">
        <v>0</v>
      </c>
      <c r="E14" s="24">
        <v>1</v>
      </c>
      <c r="F14" s="24">
        <v>0</v>
      </c>
      <c r="G14" s="24">
        <v>0</v>
      </c>
      <c r="H14" s="24">
        <v>0</v>
      </c>
      <c r="I14" s="24">
        <v>20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10</v>
      </c>
      <c r="Q14" s="24">
        <v>0</v>
      </c>
    </row>
    <row r="15" spans="1:17" ht="15.75" x14ac:dyDescent="0.2">
      <c r="A15" s="19" t="s">
        <v>26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</row>
    <row r="16" spans="1:17" s="1" customFormat="1" ht="70.5" customHeight="1" x14ac:dyDescent="0.2">
      <c r="A16" s="23" t="s">
        <v>27</v>
      </c>
      <c r="B16" s="24">
        <v>35</v>
      </c>
      <c r="C16" s="24">
        <v>0</v>
      </c>
      <c r="D16" s="24">
        <v>0</v>
      </c>
      <c r="E16" s="24">
        <v>48</v>
      </c>
      <c r="F16" s="24">
        <v>0</v>
      </c>
      <c r="G16" s="24">
        <v>0</v>
      </c>
      <c r="H16" s="24">
        <v>0</v>
      </c>
      <c r="I16" s="24">
        <v>49</v>
      </c>
      <c r="J16" s="24">
        <v>0</v>
      </c>
      <c r="K16" s="24">
        <v>0</v>
      </c>
      <c r="L16" s="24">
        <v>0</v>
      </c>
      <c r="M16" s="24">
        <v>0</v>
      </c>
      <c r="N16" s="24">
        <v>31</v>
      </c>
      <c r="O16" s="24">
        <v>0</v>
      </c>
      <c r="P16" s="24">
        <v>49</v>
      </c>
      <c r="Q16" s="24">
        <v>1</v>
      </c>
    </row>
    <row r="17" spans="1:17" ht="31.5" x14ac:dyDescent="0.2">
      <c r="A17" s="23" t="s">
        <v>28</v>
      </c>
      <c r="B17" s="24">
        <v>8</v>
      </c>
      <c r="C17" s="24">
        <v>0</v>
      </c>
      <c r="D17" s="24">
        <v>0</v>
      </c>
      <c r="E17" s="24">
        <v>20</v>
      </c>
      <c r="F17" s="24">
        <v>0</v>
      </c>
      <c r="G17" s="24">
        <v>0</v>
      </c>
      <c r="H17" s="24">
        <v>0</v>
      </c>
      <c r="I17" s="24">
        <v>29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42</v>
      </c>
      <c r="Q17" s="24">
        <v>0</v>
      </c>
    </row>
    <row r="18" spans="1:17" ht="15.75" x14ac:dyDescent="0.2">
      <c r="A18" s="19" t="s">
        <v>29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17" ht="47.25" x14ac:dyDescent="0.2">
      <c r="A19" s="23" t="s">
        <v>30</v>
      </c>
      <c r="B19" s="24">
        <v>6</v>
      </c>
      <c r="C19" s="24">
        <v>0</v>
      </c>
      <c r="D19" s="24">
        <v>0</v>
      </c>
      <c r="E19" s="24">
        <v>6</v>
      </c>
      <c r="F19" s="24">
        <v>0</v>
      </c>
      <c r="G19" s="24">
        <v>0</v>
      </c>
      <c r="H19" s="24">
        <v>0</v>
      </c>
      <c r="I19" s="24">
        <v>72</v>
      </c>
      <c r="J19" s="24">
        <v>0</v>
      </c>
      <c r="K19" s="24">
        <v>0</v>
      </c>
      <c r="L19" s="24">
        <v>0</v>
      </c>
      <c r="M19" s="24">
        <v>0</v>
      </c>
      <c r="N19" s="24">
        <v>5</v>
      </c>
      <c r="O19" s="24">
        <v>0</v>
      </c>
      <c r="P19" s="24">
        <v>25</v>
      </c>
      <c r="Q19" s="24">
        <v>0</v>
      </c>
    </row>
    <row r="20" spans="1:17" s="1" customFormat="1" ht="47.25" x14ac:dyDescent="0.2">
      <c r="A20" s="23" t="s">
        <v>31</v>
      </c>
      <c r="B20" s="24">
        <v>2</v>
      </c>
      <c r="C20" s="24">
        <v>0</v>
      </c>
      <c r="D20" s="24">
        <v>0</v>
      </c>
      <c r="E20" s="24">
        <v>25</v>
      </c>
      <c r="F20" s="24">
        <v>0</v>
      </c>
      <c r="G20" s="24">
        <v>0</v>
      </c>
      <c r="H20" s="24">
        <v>0</v>
      </c>
      <c r="I20" s="24">
        <v>45</v>
      </c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0</v>
      </c>
      <c r="P20" s="24">
        <v>10</v>
      </c>
      <c r="Q20" s="24">
        <v>0</v>
      </c>
    </row>
    <row r="21" spans="1:17" s="1" customFormat="1" ht="78.75" x14ac:dyDescent="0.2">
      <c r="A21" s="23" t="s">
        <v>32</v>
      </c>
      <c r="B21" s="24">
        <v>3</v>
      </c>
      <c r="C21" s="24">
        <v>0</v>
      </c>
      <c r="D21" s="24">
        <v>0</v>
      </c>
      <c r="E21" s="24">
        <v>21</v>
      </c>
      <c r="F21" s="24">
        <v>0</v>
      </c>
      <c r="G21" s="24">
        <v>0</v>
      </c>
      <c r="H21" s="24">
        <v>0</v>
      </c>
      <c r="I21" s="24">
        <v>38</v>
      </c>
      <c r="J21" s="24">
        <v>0</v>
      </c>
      <c r="K21" s="24">
        <v>0</v>
      </c>
      <c r="L21" s="24">
        <v>0</v>
      </c>
      <c r="M21" s="24">
        <v>0</v>
      </c>
      <c r="N21" s="24">
        <v>4</v>
      </c>
      <c r="O21" s="24">
        <v>0</v>
      </c>
      <c r="P21" s="24">
        <v>7</v>
      </c>
      <c r="Q21" s="24">
        <v>0</v>
      </c>
    </row>
    <row r="22" spans="1:17" s="1" customFormat="1" ht="78.75" x14ac:dyDescent="0.2">
      <c r="A22" s="23" t="s">
        <v>33</v>
      </c>
      <c r="B22" s="24">
        <v>5</v>
      </c>
      <c r="C22" s="24">
        <v>0</v>
      </c>
      <c r="D22" s="24">
        <v>0</v>
      </c>
      <c r="E22" s="24">
        <v>37</v>
      </c>
      <c r="F22" s="24">
        <v>0</v>
      </c>
      <c r="G22" s="24">
        <v>0</v>
      </c>
      <c r="H22" s="24">
        <v>0</v>
      </c>
      <c r="I22" s="24">
        <v>41</v>
      </c>
      <c r="J22" s="24">
        <v>0</v>
      </c>
      <c r="K22" s="24">
        <v>0</v>
      </c>
      <c r="L22" s="24">
        <v>0</v>
      </c>
      <c r="M22" s="24">
        <v>0</v>
      </c>
      <c r="N22" s="24">
        <v>4</v>
      </c>
      <c r="O22" s="24">
        <v>0</v>
      </c>
      <c r="P22" s="24">
        <v>5</v>
      </c>
      <c r="Q22" s="24">
        <v>0</v>
      </c>
    </row>
    <row r="23" spans="1:17" ht="31.5" x14ac:dyDescent="0.2">
      <c r="A23" s="23" t="s">
        <v>34</v>
      </c>
      <c r="B23" s="24">
        <v>0</v>
      </c>
      <c r="C23" s="24">
        <v>0</v>
      </c>
      <c r="D23" s="24">
        <v>0</v>
      </c>
      <c r="E23" s="24">
        <v>6</v>
      </c>
      <c r="F23" s="24">
        <v>0</v>
      </c>
      <c r="G23" s="24">
        <v>0</v>
      </c>
      <c r="H23" s="24">
        <v>3</v>
      </c>
      <c r="I23" s="24">
        <v>258</v>
      </c>
      <c r="J23" s="24">
        <v>20</v>
      </c>
      <c r="K23" s="24">
        <v>0</v>
      </c>
      <c r="L23" s="24">
        <v>0</v>
      </c>
      <c r="M23" s="24">
        <v>0</v>
      </c>
      <c r="N23" s="24">
        <v>0</v>
      </c>
      <c r="O23" s="24">
        <v>0</v>
      </c>
      <c r="P23" s="24">
        <v>6</v>
      </c>
      <c r="Q23" s="24">
        <v>0</v>
      </c>
    </row>
    <row r="24" spans="1:17" ht="15.75" x14ac:dyDescent="0.2">
      <c r="A24" s="19" t="s">
        <v>35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17" s="1" customFormat="1" ht="47.25" x14ac:dyDescent="0.2">
      <c r="A25" s="23" t="s">
        <v>36</v>
      </c>
      <c r="B25" s="24">
        <v>93</v>
      </c>
      <c r="C25" s="24">
        <v>0</v>
      </c>
      <c r="D25" s="24">
        <v>0</v>
      </c>
      <c r="E25" s="24">
        <v>171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142</v>
      </c>
      <c r="M25" s="24">
        <v>0</v>
      </c>
      <c r="N25" s="24">
        <v>598</v>
      </c>
      <c r="O25" s="24">
        <v>0</v>
      </c>
      <c r="P25" s="24">
        <v>8751</v>
      </c>
      <c r="Q25" s="24">
        <v>0</v>
      </c>
    </row>
    <row r="26" spans="1:17" ht="15.75" x14ac:dyDescent="0.2">
      <c r="A26" s="19" t="s">
        <v>37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</row>
    <row r="27" spans="1:17" ht="51" hidden="1" customHeight="1" x14ac:dyDescent="0.2">
      <c r="A27" s="23" t="s">
        <v>38</v>
      </c>
      <c r="B27" s="24">
        <v>0</v>
      </c>
      <c r="C27" s="24">
        <v>0</v>
      </c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4">
        <v>0</v>
      </c>
      <c r="O27" s="24">
        <v>0</v>
      </c>
      <c r="P27" s="24">
        <v>0</v>
      </c>
      <c r="Q27" s="24">
        <v>0</v>
      </c>
    </row>
    <row r="28" spans="1:17" s="1" customFormat="1" ht="40.5" customHeight="1" x14ac:dyDescent="0.2">
      <c r="A28" s="23" t="s">
        <v>39</v>
      </c>
      <c r="B28" s="24">
        <v>2</v>
      </c>
      <c r="C28" s="24">
        <v>0</v>
      </c>
      <c r="D28" s="24">
        <v>0</v>
      </c>
      <c r="E28" s="24">
        <v>7</v>
      </c>
      <c r="F28" s="24">
        <v>0</v>
      </c>
      <c r="G28" s="24">
        <v>0</v>
      </c>
      <c r="H28" s="24">
        <v>0</v>
      </c>
      <c r="I28" s="24">
        <v>21</v>
      </c>
      <c r="J28" s="24">
        <v>0</v>
      </c>
      <c r="K28" s="24">
        <v>0</v>
      </c>
      <c r="L28" s="24">
        <v>0</v>
      </c>
      <c r="M28" s="24">
        <v>0</v>
      </c>
      <c r="N28" s="24">
        <v>2</v>
      </c>
      <c r="O28" s="24">
        <v>0</v>
      </c>
      <c r="P28" s="24">
        <v>14</v>
      </c>
      <c r="Q28" s="24">
        <v>0</v>
      </c>
    </row>
    <row r="29" spans="1:17" s="1" customFormat="1" ht="40.5" customHeight="1" x14ac:dyDescent="0.2">
      <c r="A29" s="23" t="s">
        <v>40</v>
      </c>
      <c r="B29" s="24">
        <v>0</v>
      </c>
      <c r="C29" s="24">
        <v>0</v>
      </c>
      <c r="D29" s="24">
        <v>0</v>
      </c>
      <c r="E29" s="24">
        <v>1</v>
      </c>
      <c r="F29" s="24">
        <v>0</v>
      </c>
      <c r="G29" s="24">
        <v>0</v>
      </c>
      <c r="H29" s="24">
        <v>0</v>
      </c>
      <c r="I29" s="24">
        <v>12</v>
      </c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5</v>
      </c>
      <c r="Q29" s="24">
        <v>0</v>
      </c>
    </row>
    <row r="30" spans="1:17" s="4" customFormat="1" ht="39.75" customHeight="1" x14ac:dyDescent="0.2">
      <c r="A30" s="23" t="s">
        <v>41</v>
      </c>
      <c r="B30" s="24">
        <v>0</v>
      </c>
      <c r="C30" s="24">
        <v>0</v>
      </c>
      <c r="D30" s="24">
        <v>0</v>
      </c>
      <c r="E30" s="24">
        <v>1</v>
      </c>
      <c r="F30" s="24">
        <v>0</v>
      </c>
      <c r="G30" s="24">
        <v>0</v>
      </c>
      <c r="H30" s="24">
        <v>0</v>
      </c>
      <c r="I30" s="24">
        <v>9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4</v>
      </c>
      <c r="Q30" s="24">
        <v>0</v>
      </c>
    </row>
    <row r="31" spans="1:17" s="1" customFormat="1" ht="31.5" x14ac:dyDescent="0.2">
      <c r="A31" s="23" t="s">
        <v>42</v>
      </c>
      <c r="B31" s="24">
        <v>0</v>
      </c>
      <c r="C31" s="24">
        <v>0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6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0</v>
      </c>
      <c r="P31" s="24">
        <v>0</v>
      </c>
      <c r="Q31" s="24">
        <v>0</v>
      </c>
    </row>
    <row r="32" spans="1:17" ht="28.5" customHeight="1" x14ac:dyDescent="0.2">
      <c r="A32" s="23" t="s">
        <v>43</v>
      </c>
      <c r="B32" s="24">
        <v>0</v>
      </c>
      <c r="C32" s="24">
        <v>0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60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9</v>
      </c>
      <c r="Q32" s="24">
        <v>0</v>
      </c>
    </row>
    <row r="33" spans="1:17" s="1" customFormat="1" ht="31.5" customHeight="1" x14ac:dyDescent="0.2">
      <c r="A33" s="23" t="s">
        <v>44</v>
      </c>
      <c r="B33" s="24">
        <v>0</v>
      </c>
      <c r="C33" s="24">
        <v>0</v>
      </c>
      <c r="D33" s="24">
        <v>0</v>
      </c>
      <c r="E33" s="24">
        <v>3</v>
      </c>
      <c r="F33" s="24">
        <v>0</v>
      </c>
      <c r="G33" s="24">
        <v>0</v>
      </c>
      <c r="H33" s="24">
        <v>0</v>
      </c>
      <c r="I33" s="24">
        <v>12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4</v>
      </c>
      <c r="Q33" s="24">
        <v>0</v>
      </c>
    </row>
    <row r="34" spans="1:17" s="1" customFormat="1" ht="39" customHeight="1" x14ac:dyDescent="0.2">
      <c r="A34" s="23" t="s">
        <v>45</v>
      </c>
      <c r="B34" s="24">
        <v>0</v>
      </c>
      <c r="C34" s="24">
        <v>0</v>
      </c>
      <c r="D34" s="24">
        <v>0</v>
      </c>
      <c r="E34" s="24">
        <v>5</v>
      </c>
      <c r="F34" s="24">
        <v>0</v>
      </c>
      <c r="G34" s="24">
        <v>0</v>
      </c>
      <c r="H34" s="24">
        <v>0</v>
      </c>
      <c r="I34" s="24">
        <v>9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</row>
    <row r="35" spans="1:17" ht="18" customHeight="1" x14ac:dyDescent="0.2">
      <c r="A35" s="19" t="s">
        <v>46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</row>
    <row r="36" spans="1:17" s="1" customFormat="1" ht="60" customHeight="1" x14ac:dyDescent="0.2">
      <c r="A36" s="23" t="s">
        <v>47</v>
      </c>
      <c r="B36" s="24">
        <v>26</v>
      </c>
      <c r="C36" s="24">
        <v>0</v>
      </c>
      <c r="D36" s="24">
        <v>0</v>
      </c>
      <c r="E36" s="24">
        <v>20</v>
      </c>
      <c r="F36" s="24">
        <v>0</v>
      </c>
      <c r="G36" s="24">
        <v>0</v>
      </c>
      <c r="H36" s="24">
        <v>0</v>
      </c>
      <c r="I36" s="24">
        <v>19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108</v>
      </c>
      <c r="Q36" s="24">
        <v>1</v>
      </c>
    </row>
    <row r="37" spans="1:17" s="1" customFormat="1" ht="47.25" x14ac:dyDescent="0.2">
      <c r="A37" s="23" t="s">
        <v>48</v>
      </c>
      <c r="B37" s="24">
        <v>7</v>
      </c>
      <c r="C37" s="24">
        <v>0</v>
      </c>
      <c r="D37" s="24">
        <v>0</v>
      </c>
      <c r="E37" s="24">
        <v>8</v>
      </c>
      <c r="F37" s="24">
        <v>0</v>
      </c>
      <c r="G37" s="24">
        <v>0</v>
      </c>
      <c r="H37" s="24">
        <v>0</v>
      </c>
      <c r="I37" s="24">
        <v>6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27</v>
      </c>
      <c r="Q37" s="24">
        <v>0</v>
      </c>
    </row>
    <row r="38" spans="1:17" s="1" customFormat="1" ht="47.25" x14ac:dyDescent="0.2">
      <c r="A38" s="23" t="s">
        <v>49</v>
      </c>
      <c r="B38" s="24">
        <v>7</v>
      </c>
      <c r="C38" s="24">
        <v>0</v>
      </c>
      <c r="D38" s="24">
        <v>0</v>
      </c>
      <c r="E38" s="24">
        <v>8</v>
      </c>
      <c r="F38" s="24">
        <v>0</v>
      </c>
      <c r="G38" s="24">
        <v>0</v>
      </c>
      <c r="H38" s="24">
        <v>0</v>
      </c>
      <c r="I38" s="24">
        <v>6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27</v>
      </c>
      <c r="Q38" s="24">
        <v>0</v>
      </c>
    </row>
    <row r="39" spans="1:17" s="1" customFormat="1" ht="29.25" customHeight="1" x14ac:dyDescent="0.2">
      <c r="A39" s="23" t="s">
        <v>50</v>
      </c>
      <c r="B39" s="24">
        <v>15</v>
      </c>
      <c r="C39" s="24">
        <v>0</v>
      </c>
      <c r="D39" s="24">
        <v>0</v>
      </c>
      <c r="E39" s="24">
        <v>8</v>
      </c>
      <c r="F39" s="24">
        <v>0</v>
      </c>
      <c r="G39" s="24">
        <v>0</v>
      </c>
      <c r="H39" s="24">
        <v>0</v>
      </c>
      <c r="I39" s="24">
        <v>10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33</v>
      </c>
      <c r="Q39" s="24">
        <v>0</v>
      </c>
    </row>
    <row r="40" spans="1:17" s="1" customFormat="1" ht="40.5" customHeight="1" x14ac:dyDescent="0.2">
      <c r="A40" s="23" t="s">
        <v>51</v>
      </c>
      <c r="B40" s="24">
        <v>68</v>
      </c>
      <c r="C40" s="24">
        <v>0</v>
      </c>
      <c r="D40" s="24">
        <v>0</v>
      </c>
      <c r="E40" s="24">
        <v>54</v>
      </c>
      <c r="F40" s="24">
        <v>0</v>
      </c>
      <c r="G40" s="24">
        <v>0</v>
      </c>
      <c r="H40" s="24">
        <v>0</v>
      </c>
      <c r="I40" s="24">
        <v>109</v>
      </c>
      <c r="J40" s="24">
        <v>0</v>
      </c>
      <c r="K40" s="24">
        <v>0</v>
      </c>
      <c r="L40" s="24">
        <v>0</v>
      </c>
      <c r="M40" s="24">
        <v>0</v>
      </c>
      <c r="N40" s="24">
        <v>0</v>
      </c>
      <c r="O40" s="24">
        <v>0</v>
      </c>
      <c r="P40" s="24">
        <v>332</v>
      </c>
      <c r="Q40" s="24">
        <v>2</v>
      </c>
    </row>
    <row r="41" spans="1:17" s="1" customFormat="1" ht="43.5" customHeight="1" x14ac:dyDescent="0.2">
      <c r="A41" s="23" t="s">
        <v>52</v>
      </c>
      <c r="B41" s="24">
        <v>46</v>
      </c>
      <c r="C41" s="24">
        <v>0</v>
      </c>
      <c r="D41" s="24">
        <v>0</v>
      </c>
      <c r="E41" s="24">
        <v>42</v>
      </c>
      <c r="F41" s="24">
        <v>0</v>
      </c>
      <c r="G41" s="24">
        <v>0</v>
      </c>
      <c r="H41" s="24">
        <v>0</v>
      </c>
      <c r="I41" s="24">
        <v>17</v>
      </c>
      <c r="J41" s="24">
        <v>0</v>
      </c>
      <c r="K41" s="24">
        <v>0</v>
      </c>
      <c r="L41" s="24">
        <v>0</v>
      </c>
      <c r="M41" s="24">
        <v>0</v>
      </c>
      <c r="N41" s="24">
        <v>3</v>
      </c>
      <c r="O41" s="24">
        <v>0</v>
      </c>
      <c r="P41" s="24">
        <v>229</v>
      </c>
      <c r="Q41" s="24">
        <v>3</v>
      </c>
    </row>
    <row r="42" spans="1:17" s="1" customFormat="1" ht="47.25" customHeight="1" x14ac:dyDescent="0.2">
      <c r="A42" s="23" t="s">
        <v>53</v>
      </c>
      <c r="B42" s="24">
        <v>25</v>
      </c>
      <c r="C42" s="24">
        <v>0</v>
      </c>
      <c r="D42" s="24">
        <v>0</v>
      </c>
      <c r="E42" s="24">
        <v>31</v>
      </c>
      <c r="F42" s="24">
        <v>0</v>
      </c>
      <c r="G42" s="24">
        <v>0</v>
      </c>
      <c r="H42" s="24">
        <v>0</v>
      </c>
      <c r="I42" s="24">
        <v>58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136</v>
      </c>
      <c r="Q42" s="24">
        <v>2</v>
      </c>
    </row>
    <row r="43" spans="1:17" s="1" customFormat="1" ht="64.5" customHeight="1" x14ac:dyDescent="0.2">
      <c r="A43" s="23" t="s">
        <v>54</v>
      </c>
      <c r="B43" s="24">
        <v>26</v>
      </c>
      <c r="C43" s="24">
        <v>0</v>
      </c>
      <c r="D43" s="24">
        <v>0</v>
      </c>
      <c r="E43" s="24">
        <v>22</v>
      </c>
      <c r="F43" s="24">
        <v>0</v>
      </c>
      <c r="G43" s="24">
        <v>0</v>
      </c>
      <c r="H43" s="24">
        <v>0</v>
      </c>
      <c r="I43" s="24">
        <v>7</v>
      </c>
      <c r="J43" s="24">
        <v>0</v>
      </c>
      <c r="K43" s="24">
        <v>0</v>
      </c>
      <c r="L43" s="24">
        <v>0</v>
      </c>
      <c r="M43" s="24">
        <v>0</v>
      </c>
      <c r="N43" s="24">
        <v>0</v>
      </c>
      <c r="O43" s="24">
        <v>0</v>
      </c>
      <c r="P43" s="24">
        <v>134</v>
      </c>
      <c r="Q43" s="24">
        <v>1</v>
      </c>
    </row>
    <row r="44" spans="1:17" s="1" customFormat="1" ht="63" x14ac:dyDescent="0.2">
      <c r="A44" s="23" t="s">
        <v>55</v>
      </c>
      <c r="B44" s="24">
        <v>32</v>
      </c>
      <c r="C44" s="24">
        <v>0</v>
      </c>
      <c r="D44" s="24">
        <v>0</v>
      </c>
      <c r="E44" s="24">
        <v>34</v>
      </c>
      <c r="F44" s="24">
        <v>0</v>
      </c>
      <c r="G44" s="24">
        <v>0</v>
      </c>
      <c r="H44" s="24">
        <v>0</v>
      </c>
      <c r="I44" s="24">
        <v>7</v>
      </c>
      <c r="J44" s="24">
        <v>0</v>
      </c>
      <c r="K44" s="24">
        <v>0</v>
      </c>
      <c r="L44" s="24">
        <v>0</v>
      </c>
      <c r="M44" s="24">
        <v>0</v>
      </c>
      <c r="N44" s="24">
        <v>2</v>
      </c>
      <c r="O44" s="24">
        <v>0</v>
      </c>
      <c r="P44" s="24">
        <v>155</v>
      </c>
      <c r="Q44" s="24">
        <v>2</v>
      </c>
    </row>
    <row r="45" spans="1:17" s="1" customFormat="1" ht="47.25" x14ac:dyDescent="0.2">
      <c r="A45" s="23" t="s">
        <v>56</v>
      </c>
      <c r="B45" s="24">
        <v>35</v>
      </c>
      <c r="C45" s="24">
        <v>5</v>
      </c>
      <c r="D45" s="24">
        <v>0</v>
      </c>
      <c r="E45" s="24">
        <v>35</v>
      </c>
      <c r="F45" s="24">
        <v>1</v>
      </c>
      <c r="G45" s="24">
        <v>4</v>
      </c>
      <c r="H45" s="24">
        <v>0</v>
      </c>
      <c r="I45" s="24">
        <v>50</v>
      </c>
      <c r="J45" s="24">
        <v>7</v>
      </c>
      <c r="K45" s="24">
        <v>0</v>
      </c>
      <c r="L45" s="24">
        <v>0</v>
      </c>
      <c r="M45" s="24">
        <v>0</v>
      </c>
      <c r="N45" s="24">
        <v>6</v>
      </c>
      <c r="O45" s="24">
        <v>0</v>
      </c>
      <c r="P45" s="24">
        <v>209</v>
      </c>
      <c r="Q45" s="24">
        <v>2</v>
      </c>
    </row>
    <row r="46" spans="1:17" s="1" customFormat="1" ht="47.25" x14ac:dyDescent="0.2">
      <c r="A46" s="23" t="s">
        <v>57</v>
      </c>
      <c r="B46" s="24">
        <v>25</v>
      </c>
      <c r="C46" s="24">
        <v>3</v>
      </c>
      <c r="D46" s="24">
        <v>0</v>
      </c>
      <c r="E46" s="24">
        <v>15</v>
      </c>
      <c r="F46" s="24">
        <v>1</v>
      </c>
      <c r="G46" s="24">
        <v>1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150</v>
      </c>
      <c r="Q46" s="24">
        <v>0</v>
      </c>
    </row>
    <row r="47" spans="1:17" ht="18" customHeight="1" x14ac:dyDescent="0.2">
      <c r="A47" s="19" t="s">
        <v>58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</row>
    <row r="48" spans="1:17" s="1" customFormat="1" ht="63" x14ac:dyDescent="0.2">
      <c r="A48" s="23" t="s">
        <v>59</v>
      </c>
      <c r="B48" s="24">
        <v>2</v>
      </c>
      <c r="C48" s="24">
        <v>0</v>
      </c>
      <c r="D48" s="24">
        <v>0</v>
      </c>
      <c r="E48" s="24">
        <v>22</v>
      </c>
      <c r="F48" s="24">
        <v>0</v>
      </c>
      <c r="G48" s="24">
        <v>0</v>
      </c>
      <c r="H48" s="24">
        <v>0</v>
      </c>
      <c r="I48" s="24">
        <v>76</v>
      </c>
      <c r="J48" s="24">
        <v>0</v>
      </c>
      <c r="K48" s="24">
        <v>0</v>
      </c>
      <c r="L48" s="24">
        <v>0</v>
      </c>
      <c r="M48" s="24">
        <v>0</v>
      </c>
      <c r="N48" s="24">
        <v>23</v>
      </c>
      <c r="O48" s="24">
        <v>0</v>
      </c>
      <c r="P48" s="24">
        <v>94</v>
      </c>
      <c r="Q48" s="24">
        <v>0</v>
      </c>
    </row>
    <row r="49" spans="1:17" s="1" customFormat="1" ht="46.5" customHeight="1" x14ac:dyDescent="0.2">
      <c r="A49" s="23" t="s">
        <v>60</v>
      </c>
      <c r="B49" s="24">
        <v>149</v>
      </c>
      <c r="C49" s="24">
        <v>0</v>
      </c>
      <c r="D49" s="24">
        <v>0</v>
      </c>
      <c r="E49" s="24">
        <v>171</v>
      </c>
      <c r="F49" s="24">
        <v>0</v>
      </c>
      <c r="G49" s="24">
        <v>0</v>
      </c>
      <c r="H49" s="24">
        <v>0</v>
      </c>
      <c r="I49" s="24">
        <v>201</v>
      </c>
      <c r="J49" s="24">
        <v>0</v>
      </c>
      <c r="K49" s="24">
        <v>0</v>
      </c>
      <c r="L49" s="24">
        <v>62</v>
      </c>
      <c r="M49" s="24">
        <v>0</v>
      </c>
      <c r="N49" s="24">
        <v>315</v>
      </c>
      <c r="O49" s="24">
        <v>0</v>
      </c>
      <c r="P49" s="24">
        <v>2131</v>
      </c>
      <c r="Q49" s="24">
        <v>11</v>
      </c>
    </row>
    <row r="50" spans="1:17" s="1" customFormat="1" ht="28.5" customHeight="1" x14ac:dyDescent="0.2">
      <c r="A50" s="23" t="s">
        <v>61</v>
      </c>
      <c r="B50" s="24">
        <v>13</v>
      </c>
      <c r="C50" s="24">
        <v>0</v>
      </c>
      <c r="D50" s="24">
        <v>0</v>
      </c>
      <c r="E50" s="24">
        <v>55</v>
      </c>
      <c r="F50" s="24">
        <v>0</v>
      </c>
      <c r="G50" s="24">
        <v>0</v>
      </c>
      <c r="H50" s="24">
        <v>0</v>
      </c>
      <c r="I50" s="24">
        <v>48</v>
      </c>
      <c r="J50" s="24">
        <v>0</v>
      </c>
      <c r="K50" s="24">
        <v>0</v>
      </c>
      <c r="L50" s="24">
        <v>4</v>
      </c>
      <c r="M50" s="24">
        <v>0</v>
      </c>
      <c r="N50" s="24">
        <v>34</v>
      </c>
      <c r="O50" s="24">
        <v>0</v>
      </c>
      <c r="P50" s="24">
        <v>83</v>
      </c>
      <c r="Q50" s="24">
        <v>3</v>
      </c>
    </row>
    <row r="51" spans="1:17" s="1" customFormat="1" ht="32.25" customHeight="1" x14ac:dyDescent="0.2">
      <c r="A51" s="23" t="s">
        <v>62</v>
      </c>
      <c r="B51" s="24">
        <v>39</v>
      </c>
      <c r="C51" s="24">
        <v>0</v>
      </c>
      <c r="D51" s="24">
        <v>0</v>
      </c>
      <c r="E51" s="24">
        <v>57</v>
      </c>
      <c r="F51" s="24">
        <v>0</v>
      </c>
      <c r="G51" s="24">
        <v>0</v>
      </c>
      <c r="H51" s="24">
        <v>0</v>
      </c>
      <c r="I51" s="24">
        <v>81</v>
      </c>
      <c r="J51" s="24">
        <v>0</v>
      </c>
      <c r="K51" s="24">
        <v>0</v>
      </c>
      <c r="L51" s="24">
        <v>21</v>
      </c>
      <c r="M51" s="24">
        <v>0</v>
      </c>
      <c r="N51" s="24">
        <v>97</v>
      </c>
      <c r="O51" s="24">
        <v>0</v>
      </c>
      <c r="P51" s="24">
        <v>261</v>
      </c>
      <c r="Q51" s="24">
        <v>5</v>
      </c>
    </row>
    <row r="52" spans="1:17" ht="15.75" x14ac:dyDescent="0.2">
      <c r="A52" s="19" t="s">
        <v>63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</row>
    <row r="53" spans="1:17" s="1" customFormat="1" ht="70.5" customHeight="1" x14ac:dyDescent="0.2">
      <c r="A53" s="23" t="s">
        <v>64</v>
      </c>
      <c r="B53" s="24">
        <v>10</v>
      </c>
      <c r="C53" s="24">
        <v>0</v>
      </c>
      <c r="D53" s="24">
        <v>0</v>
      </c>
      <c r="E53" s="24">
        <v>6</v>
      </c>
      <c r="F53" s="24">
        <v>0</v>
      </c>
      <c r="G53" s="24">
        <v>0</v>
      </c>
      <c r="H53" s="24">
        <v>0</v>
      </c>
      <c r="I53" s="24">
        <v>660</v>
      </c>
      <c r="J53" s="24">
        <v>0</v>
      </c>
      <c r="K53" s="24">
        <v>0</v>
      </c>
      <c r="L53" s="24">
        <v>0</v>
      </c>
      <c r="M53" s="24">
        <v>0</v>
      </c>
      <c r="N53" s="24">
        <v>17</v>
      </c>
      <c r="O53" s="24">
        <v>0</v>
      </c>
      <c r="P53" s="24">
        <v>57</v>
      </c>
      <c r="Q53" s="24">
        <v>0</v>
      </c>
    </row>
    <row r="54" spans="1:17" s="1" customFormat="1" ht="30" customHeight="1" x14ac:dyDescent="0.2">
      <c r="A54" s="23" t="s">
        <v>65</v>
      </c>
      <c r="B54" s="24">
        <v>0</v>
      </c>
      <c r="C54" s="24">
        <v>0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</row>
    <row r="55" spans="1:17" s="1" customFormat="1" ht="31.5" x14ac:dyDescent="0.2">
      <c r="A55" s="23" t="s">
        <v>66</v>
      </c>
      <c r="B55" s="24">
        <v>0</v>
      </c>
      <c r="C55" s="24">
        <v>0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</row>
    <row r="56" spans="1:17" ht="17.25" customHeight="1" x14ac:dyDescent="0.2">
      <c r="A56" s="19" t="s">
        <v>67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</row>
    <row r="57" spans="1:17" s="1" customFormat="1" ht="60.75" customHeight="1" x14ac:dyDescent="0.2">
      <c r="A57" s="23" t="s">
        <v>68</v>
      </c>
      <c r="B57" s="24">
        <v>11</v>
      </c>
      <c r="C57" s="24">
        <v>0</v>
      </c>
      <c r="D57" s="24">
        <v>0</v>
      </c>
      <c r="E57" s="24">
        <v>4</v>
      </c>
      <c r="F57" s="24">
        <v>0</v>
      </c>
      <c r="G57" s="24">
        <v>0</v>
      </c>
      <c r="H57" s="24">
        <v>0</v>
      </c>
      <c r="I57" s="24">
        <v>202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25</v>
      </c>
      <c r="Q57" s="24">
        <v>1</v>
      </c>
    </row>
    <row r="58" spans="1:17" s="1" customFormat="1" ht="43.5" customHeight="1" x14ac:dyDescent="0.2">
      <c r="A58" s="23" t="s">
        <v>69</v>
      </c>
      <c r="B58" s="24">
        <v>8</v>
      </c>
      <c r="C58" s="24">
        <v>0</v>
      </c>
      <c r="D58" s="24">
        <v>0</v>
      </c>
      <c r="E58" s="24">
        <v>20</v>
      </c>
      <c r="F58" s="24">
        <v>0</v>
      </c>
      <c r="G58" s="24">
        <v>0</v>
      </c>
      <c r="H58" s="24">
        <v>0</v>
      </c>
      <c r="I58" s="24">
        <v>30</v>
      </c>
      <c r="J58" s="24">
        <v>0</v>
      </c>
      <c r="K58" s="24">
        <v>0</v>
      </c>
      <c r="L58" s="24">
        <v>0</v>
      </c>
      <c r="M58" s="24">
        <v>0</v>
      </c>
      <c r="N58" s="24">
        <v>32</v>
      </c>
      <c r="O58" s="24">
        <v>0</v>
      </c>
      <c r="P58" s="24">
        <v>100</v>
      </c>
      <c r="Q58" s="24">
        <v>1</v>
      </c>
    </row>
    <row r="59" spans="1:17" ht="18.75" customHeight="1" x14ac:dyDescent="0.2">
      <c r="A59" s="19" t="s">
        <v>70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</row>
    <row r="60" spans="1:17" s="1" customFormat="1" ht="105" customHeight="1" x14ac:dyDescent="0.2">
      <c r="A60" s="23" t="s">
        <v>71</v>
      </c>
      <c r="B60" s="24">
        <v>10</v>
      </c>
      <c r="C60" s="24">
        <v>0</v>
      </c>
      <c r="D60" s="24">
        <v>0</v>
      </c>
      <c r="E60" s="24">
        <v>8</v>
      </c>
      <c r="F60" s="24">
        <v>0</v>
      </c>
      <c r="G60" s="24">
        <v>0</v>
      </c>
      <c r="H60" s="24">
        <v>0</v>
      </c>
      <c r="I60" s="24">
        <v>85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19</v>
      </c>
      <c r="Q60" s="24">
        <v>1</v>
      </c>
    </row>
    <row r="61" spans="1:17" s="1" customFormat="1" ht="62.25" customHeight="1" x14ac:dyDescent="0.2">
      <c r="A61" s="23" t="s">
        <v>72</v>
      </c>
      <c r="B61" s="24">
        <v>12</v>
      </c>
      <c r="C61" s="24">
        <v>0</v>
      </c>
      <c r="D61" s="24">
        <v>0</v>
      </c>
      <c r="E61" s="24">
        <v>14</v>
      </c>
      <c r="F61" s="24">
        <v>0</v>
      </c>
      <c r="G61" s="24">
        <v>0</v>
      </c>
      <c r="H61" s="24">
        <v>0</v>
      </c>
      <c r="I61" s="24">
        <v>71</v>
      </c>
      <c r="J61" s="24">
        <v>0</v>
      </c>
      <c r="K61" s="24">
        <v>0</v>
      </c>
      <c r="L61" s="24">
        <v>0</v>
      </c>
      <c r="M61" s="24">
        <v>0</v>
      </c>
      <c r="N61" s="24">
        <v>4</v>
      </c>
      <c r="O61" s="24">
        <v>0</v>
      </c>
      <c r="P61" s="24">
        <v>69</v>
      </c>
      <c r="Q61" s="24">
        <v>0</v>
      </c>
    </row>
    <row r="62" spans="1:17" s="1" customFormat="1" ht="63" x14ac:dyDescent="0.2">
      <c r="A62" s="23" t="s">
        <v>73</v>
      </c>
      <c r="B62" s="24">
        <v>3</v>
      </c>
      <c r="C62" s="24">
        <v>0</v>
      </c>
      <c r="D62" s="24">
        <v>0</v>
      </c>
      <c r="E62" s="24">
        <v>7</v>
      </c>
      <c r="F62" s="24">
        <v>0</v>
      </c>
      <c r="G62" s="24">
        <v>0</v>
      </c>
      <c r="H62" s="24">
        <v>0</v>
      </c>
      <c r="I62" s="24">
        <v>300</v>
      </c>
      <c r="J62" s="24">
        <v>0</v>
      </c>
      <c r="K62" s="24">
        <v>0</v>
      </c>
      <c r="L62" s="24">
        <v>0</v>
      </c>
      <c r="M62" s="24">
        <v>0</v>
      </c>
      <c r="N62" s="24">
        <v>1</v>
      </c>
      <c r="O62" s="24">
        <v>0</v>
      </c>
      <c r="P62" s="24">
        <v>10</v>
      </c>
      <c r="Q62" s="24">
        <v>1</v>
      </c>
    </row>
    <row r="63" spans="1:17" s="1" customFormat="1" ht="47.25" customHeight="1" x14ac:dyDescent="0.2">
      <c r="A63" s="23" t="s">
        <v>74</v>
      </c>
      <c r="B63" s="24">
        <v>2</v>
      </c>
      <c r="C63" s="24">
        <v>0</v>
      </c>
      <c r="D63" s="24">
        <v>0</v>
      </c>
      <c r="E63" s="24">
        <v>7</v>
      </c>
      <c r="F63" s="24">
        <v>0</v>
      </c>
      <c r="G63" s="24">
        <v>0</v>
      </c>
      <c r="H63" s="24">
        <v>0</v>
      </c>
      <c r="I63" s="24">
        <v>3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4</v>
      </c>
      <c r="Q63" s="24">
        <v>0</v>
      </c>
    </row>
    <row r="64" spans="1:17" s="1" customFormat="1" ht="48" customHeight="1" x14ac:dyDescent="0.2">
      <c r="A64" s="23" t="s">
        <v>75</v>
      </c>
      <c r="B64" s="24">
        <v>5</v>
      </c>
      <c r="C64" s="24">
        <v>0</v>
      </c>
      <c r="D64" s="24">
        <v>0</v>
      </c>
      <c r="E64" s="24">
        <v>11</v>
      </c>
      <c r="F64" s="24">
        <v>0</v>
      </c>
      <c r="G64" s="24">
        <v>0</v>
      </c>
      <c r="H64" s="24">
        <v>0</v>
      </c>
      <c r="I64" s="24">
        <v>15</v>
      </c>
      <c r="J64" s="24">
        <v>0</v>
      </c>
      <c r="K64" s="24">
        <v>0</v>
      </c>
      <c r="L64" s="24">
        <v>0</v>
      </c>
      <c r="M64" s="24">
        <v>0</v>
      </c>
      <c r="N64" s="24">
        <v>4</v>
      </c>
      <c r="O64" s="24">
        <v>0</v>
      </c>
      <c r="P64" s="24">
        <v>18</v>
      </c>
      <c r="Q64" s="24">
        <v>0</v>
      </c>
    </row>
    <row r="65" spans="1:17" s="1" customFormat="1" ht="31.5" customHeight="1" x14ac:dyDescent="0.2">
      <c r="A65" s="23" t="s">
        <v>76</v>
      </c>
      <c r="B65" s="24">
        <v>4</v>
      </c>
      <c r="C65" s="24">
        <v>0</v>
      </c>
      <c r="D65" s="24">
        <v>0</v>
      </c>
      <c r="E65" s="24">
        <v>11</v>
      </c>
      <c r="F65" s="24">
        <v>0</v>
      </c>
      <c r="G65" s="24">
        <v>0</v>
      </c>
      <c r="H65" s="24">
        <v>0</v>
      </c>
      <c r="I65" s="24">
        <v>12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</row>
    <row r="66" spans="1:17" s="1" customFormat="1" ht="48.75" customHeight="1" x14ac:dyDescent="0.2">
      <c r="A66" s="23" t="s">
        <v>77</v>
      </c>
      <c r="B66" s="24">
        <v>0</v>
      </c>
      <c r="C66" s="24">
        <v>0</v>
      </c>
      <c r="D66" s="24">
        <v>0</v>
      </c>
      <c r="E66" s="24">
        <v>5</v>
      </c>
      <c r="F66" s="24">
        <v>0</v>
      </c>
      <c r="G66" s="24">
        <v>0</v>
      </c>
      <c r="H66" s="24">
        <v>0</v>
      </c>
      <c r="I66" s="24">
        <v>5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</row>
    <row r="67" spans="1:17" s="1" customFormat="1" ht="43.5" customHeight="1" x14ac:dyDescent="0.2">
      <c r="A67" s="23" t="s">
        <v>78</v>
      </c>
      <c r="B67" s="24">
        <v>1</v>
      </c>
      <c r="C67" s="24">
        <v>0</v>
      </c>
      <c r="D67" s="24">
        <v>0</v>
      </c>
      <c r="E67" s="24">
        <v>3</v>
      </c>
      <c r="F67" s="24">
        <v>0</v>
      </c>
      <c r="G67" s="24">
        <v>0</v>
      </c>
      <c r="H67" s="24">
        <v>0</v>
      </c>
      <c r="I67" s="24">
        <v>9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2</v>
      </c>
      <c r="Q67" s="24">
        <v>0</v>
      </c>
    </row>
    <row r="68" spans="1:17" s="1" customFormat="1" ht="42.75" customHeight="1" x14ac:dyDescent="0.2">
      <c r="A68" s="23" t="s">
        <v>79</v>
      </c>
      <c r="B68" s="24">
        <v>4</v>
      </c>
      <c r="C68" s="24">
        <v>0</v>
      </c>
      <c r="D68" s="24">
        <v>0</v>
      </c>
      <c r="E68" s="24">
        <v>53</v>
      </c>
      <c r="F68" s="24">
        <v>0</v>
      </c>
      <c r="G68" s="24">
        <v>0</v>
      </c>
      <c r="H68" s="24">
        <v>0</v>
      </c>
      <c r="I68" s="24">
        <v>26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21</v>
      </c>
      <c r="Q68" s="24">
        <v>0</v>
      </c>
    </row>
    <row r="69" spans="1:17" s="1" customFormat="1" ht="47.25" x14ac:dyDescent="0.2">
      <c r="A69" s="23" t="s">
        <v>80</v>
      </c>
      <c r="B69" s="24">
        <v>0</v>
      </c>
      <c r="C69" s="24">
        <v>0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1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</row>
    <row r="70" spans="1:17" s="1" customFormat="1" ht="126" x14ac:dyDescent="0.2">
      <c r="A70" s="23" t="s">
        <v>81</v>
      </c>
      <c r="B70" s="24">
        <v>14</v>
      </c>
      <c r="C70" s="24">
        <v>0</v>
      </c>
      <c r="D70" s="24">
        <v>0</v>
      </c>
      <c r="E70" s="24">
        <v>105</v>
      </c>
      <c r="F70" s="24">
        <v>0</v>
      </c>
      <c r="G70" s="24">
        <v>0</v>
      </c>
      <c r="H70" s="24">
        <v>0</v>
      </c>
      <c r="I70" s="24">
        <v>49</v>
      </c>
      <c r="J70" s="24">
        <v>0</v>
      </c>
      <c r="K70" s="24">
        <v>0</v>
      </c>
      <c r="L70" s="24">
        <v>0</v>
      </c>
      <c r="M70" s="24">
        <v>0</v>
      </c>
      <c r="N70" s="24">
        <v>178</v>
      </c>
      <c r="O70" s="24">
        <v>0</v>
      </c>
      <c r="P70" s="24">
        <v>52</v>
      </c>
      <c r="Q70" s="24">
        <v>3</v>
      </c>
    </row>
    <row r="71" spans="1:17" s="1" customFormat="1" ht="32.25" customHeight="1" x14ac:dyDescent="0.2">
      <c r="A71" s="23" t="s">
        <v>82</v>
      </c>
      <c r="B71" s="24">
        <v>4</v>
      </c>
      <c r="C71" s="24">
        <v>0</v>
      </c>
      <c r="D71" s="24">
        <v>0</v>
      </c>
      <c r="E71" s="24">
        <v>5</v>
      </c>
      <c r="F71" s="24">
        <v>0</v>
      </c>
      <c r="G71" s="24">
        <v>0</v>
      </c>
      <c r="H71" s="24">
        <v>0</v>
      </c>
      <c r="I71" s="24">
        <v>10</v>
      </c>
      <c r="J71" s="24">
        <v>0</v>
      </c>
      <c r="K71" s="24">
        <v>0</v>
      </c>
      <c r="L71" s="24">
        <v>0</v>
      </c>
      <c r="M71" s="24">
        <v>0</v>
      </c>
      <c r="N71" s="24">
        <v>2</v>
      </c>
      <c r="O71" s="24">
        <v>0</v>
      </c>
      <c r="P71" s="24">
        <v>7</v>
      </c>
      <c r="Q71" s="24">
        <v>0</v>
      </c>
    </row>
    <row r="72" spans="1:17" ht="18" customHeight="1" x14ac:dyDescent="0.2">
      <c r="A72" s="19" t="s">
        <v>83</v>
      </c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</row>
    <row r="73" spans="1:17" s="1" customFormat="1" ht="72" customHeight="1" x14ac:dyDescent="0.2">
      <c r="A73" s="23" t="s">
        <v>84</v>
      </c>
      <c r="B73" s="24">
        <v>58</v>
      </c>
      <c r="C73" s="24">
        <v>0</v>
      </c>
      <c r="D73" s="24">
        <v>0</v>
      </c>
      <c r="E73" s="24">
        <v>69</v>
      </c>
      <c r="F73" s="24">
        <v>0</v>
      </c>
      <c r="G73" s="24">
        <v>0</v>
      </c>
      <c r="H73" s="24">
        <v>0</v>
      </c>
      <c r="I73" s="24">
        <v>29</v>
      </c>
      <c r="J73" s="24">
        <v>0</v>
      </c>
      <c r="K73" s="24">
        <v>0</v>
      </c>
      <c r="L73" s="24">
        <v>7</v>
      </c>
      <c r="M73" s="24">
        <v>0</v>
      </c>
      <c r="N73" s="24">
        <v>100</v>
      </c>
      <c r="O73" s="24">
        <v>0</v>
      </c>
      <c r="P73" s="24">
        <v>772</v>
      </c>
      <c r="Q73" s="24">
        <v>4</v>
      </c>
    </row>
    <row r="74" spans="1:17" s="1" customFormat="1" ht="61.5" customHeight="1" x14ac:dyDescent="0.2">
      <c r="A74" s="23" t="s">
        <v>85</v>
      </c>
      <c r="B74" s="24">
        <v>9</v>
      </c>
      <c r="C74" s="24">
        <v>0</v>
      </c>
      <c r="D74" s="24">
        <v>0</v>
      </c>
      <c r="E74" s="24">
        <v>12</v>
      </c>
      <c r="F74" s="24">
        <v>0</v>
      </c>
      <c r="G74" s="24">
        <v>0</v>
      </c>
      <c r="H74" s="24">
        <v>0</v>
      </c>
      <c r="I74" s="24">
        <v>11</v>
      </c>
      <c r="J74" s="24">
        <v>0</v>
      </c>
      <c r="K74" s="24">
        <v>0</v>
      </c>
      <c r="L74" s="24">
        <v>22</v>
      </c>
      <c r="M74" s="24">
        <v>0</v>
      </c>
      <c r="N74" s="24">
        <v>38</v>
      </c>
      <c r="O74" s="24">
        <v>0</v>
      </c>
      <c r="P74" s="24">
        <v>278</v>
      </c>
      <c r="Q74" s="24">
        <v>1</v>
      </c>
    </row>
    <row r="75" spans="1:17" s="1" customFormat="1" ht="31.5" x14ac:dyDescent="0.2">
      <c r="A75" s="23" t="s">
        <v>86</v>
      </c>
      <c r="B75" s="24">
        <v>19</v>
      </c>
      <c r="C75" s="24">
        <v>0</v>
      </c>
      <c r="D75" s="24">
        <v>0</v>
      </c>
      <c r="E75" s="24">
        <v>19</v>
      </c>
      <c r="F75" s="24">
        <v>0</v>
      </c>
      <c r="G75" s="24">
        <v>0</v>
      </c>
      <c r="H75" s="24">
        <v>0</v>
      </c>
      <c r="I75" s="24">
        <v>14</v>
      </c>
      <c r="J75" s="24">
        <v>0</v>
      </c>
      <c r="K75" s="24">
        <v>0</v>
      </c>
      <c r="L75" s="24">
        <v>20</v>
      </c>
      <c r="M75" s="24">
        <v>0</v>
      </c>
      <c r="N75" s="24">
        <v>73</v>
      </c>
      <c r="O75" s="24">
        <v>0</v>
      </c>
      <c r="P75" s="24">
        <v>384</v>
      </c>
      <c r="Q75" s="24">
        <v>1</v>
      </c>
    </row>
    <row r="76" spans="1:17" ht="47.25" customHeight="1" x14ac:dyDescent="0.2">
      <c r="A76" s="23" t="s">
        <v>87</v>
      </c>
      <c r="B76" s="24">
        <v>26</v>
      </c>
      <c r="C76" s="24">
        <v>0</v>
      </c>
      <c r="D76" s="24">
        <v>0</v>
      </c>
      <c r="E76" s="24">
        <v>24</v>
      </c>
      <c r="F76" s="24">
        <v>0</v>
      </c>
      <c r="G76" s="24">
        <v>0</v>
      </c>
      <c r="H76" s="24">
        <v>0</v>
      </c>
      <c r="I76" s="24">
        <v>10</v>
      </c>
      <c r="J76" s="24">
        <v>0</v>
      </c>
      <c r="K76" s="24">
        <v>0</v>
      </c>
      <c r="L76" s="24">
        <v>0</v>
      </c>
      <c r="M76" s="24">
        <v>0</v>
      </c>
      <c r="N76" s="24">
        <v>191</v>
      </c>
      <c r="O76" s="24">
        <v>0</v>
      </c>
      <c r="P76" s="24">
        <v>1424</v>
      </c>
      <c r="Q76" s="24">
        <v>1</v>
      </c>
    </row>
    <row r="77" spans="1:17" ht="15.75" x14ac:dyDescent="0.2">
      <c r="A77" s="19" t="s">
        <v>88</v>
      </c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</row>
    <row r="78" spans="1:17" s="1" customFormat="1" ht="63" x14ac:dyDescent="0.2">
      <c r="A78" s="23" t="s">
        <v>89</v>
      </c>
      <c r="B78" s="24">
        <v>15</v>
      </c>
      <c r="C78" s="24">
        <v>0</v>
      </c>
      <c r="D78" s="24">
        <v>0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12</v>
      </c>
      <c r="M78" s="24">
        <v>0</v>
      </c>
      <c r="N78" s="24">
        <v>0</v>
      </c>
      <c r="O78" s="24">
        <v>0</v>
      </c>
      <c r="P78" s="24">
        <v>1155</v>
      </c>
      <c r="Q78" s="24">
        <v>0</v>
      </c>
    </row>
    <row r="79" spans="1:17" s="1" customFormat="1" ht="71.25" customHeight="1" x14ac:dyDescent="0.2">
      <c r="A79" s="23" t="s">
        <v>90</v>
      </c>
      <c r="B79" s="24">
        <v>181</v>
      </c>
      <c r="C79" s="24">
        <v>0</v>
      </c>
      <c r="D79" s="24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81</v>
      </c>
      <c r="M79" s="24">
        <v>0</v>
      </c>
      <c r="N79" s="24">
        <v>0</v>
      </c>
      <c r="O79" s="24">
        <v>0</v>
      </c>
      <c r="P79" s="24">
        <v>3525</v>
      </c>
      <c r="Q79" s="24">
        <v>0</v>
      </c>
    </row>
    <row r="80" spans="1:17" s="1" customFormat="1" ht="41.25" customHeight="1" x14ac:dyDescent="0.2">
      <c r="A80" s="23" t="s">
        <v>91</v>
      </c>
      <c r="B80" s="24">
        <v>3</v>
      </c>
      <c r="C80" s="24">
        <v>0</v>
      </c>
      <c r="D80" s="24">
        <v>0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2</v>
      </c>
      <c r="M80" s="24">
        <v>0</v>
      </c>
      <c r="N80" s="24">
        <v>0</v>
      </c>
      <c r="O80" s="24">
        <v>0</v>
      </c>
      <c r="P80" s="24">
        <v>60</v>
      </c>
      <c r="Q80" s="24">
        <v>0</v>
      </c>
    </row>
    <row r="81" spans="1:17" s="1" customFormat="1" ht="60.75" customHeight="1" x14ac:dyDescent="0.2">
      <c r="A81" s="23" t="s">
        <v>92</v>
      </c>
      <c r="B81" s="24">
        <v>5</v>
      </c>
      <c r="C81" s="24">
        <v>0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3</v>
      </c>
      <c r="M81" s="24">
        <v>0</v>
      </c>
      <c r="N81" s="24">
        <v>0</v>
      </c>
      <c r="O81" s="24">
        <v>0</v>
      </c>
      <c r="P81" s="24">
        <v>138</v>
      </c>
      <c r="Q81" s="24">
        <v>0</v>
      </c>
    </row>
    <row r="82" spans="1:17" s="1" customFormat="1" ht="63" x14ac:dyDescent="0.2">
      <c r="A82" s="23" t="s">
        <v>93</v>
      </c>
      <c r="B82" s="24">
        <v>17</v>
      </c>
      <c r="C82" s="24">
        <v>0</v>
      </c>
      <c r="D82" s="24">
        <v>0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18</v>
      </c>
      <c r="M82" s="24">
        <v>0</v>
      </c>
      <c r="N82" s="24">
        <v>0</v>
      </c>
      <c r="O82" s="24">
        <v>0</v>
      </c>
      <c r="P82" s="24">
        <v>428</v>
      </c>
      <c r="Q82" s="24">
        <v>0</v>
      </c>
    </row>
    <row r="83" spans="1:17" s="1" customFormat="1" ht="46.5" customHeight="1" x14ac:dyDescent="0.2">
      <c r="A83" s="23" t="s">
        <v>94</v>
      </c>
      <c r="B83" s="24">
        <v>2</v>
      </c>
      <c r="C83" s="24">
        <v>0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53</v>
      </c>
      <c r="Q83" s="24">
        <v>0</v>
      </c>
    </row>
    <row r="84" spans="1:17" s="1" customFormat="1" ht="43.5" customHeight="1" x14ac:dyDescent="0.2">
      <c r="A84" s="23" t="s">
        <v>95</v>
      </c>
      <c r="B84" s="24">
        <v>7</v>
      </c>
      <c r="C84" s="24">
        <v>0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9</v>
      </c>
      <c r="M84" s="24">
        <v>0</v>
      </c>
      <c r="N84" s="24">
        <v>0</v>
      </c>
      <c r="O84" s="24">
        <v>0</v>
      </c>
      <c r="P84" s="24">
        <v>161</v>
      </c>
      <c r="Q84" s="24">
        <v>0</v>
      </c>
    </row>
    <row r="85" spans="1:17" s="1" customFormat="1" ht="43.5" customHeight="1" x14ac:dyDescent="0.2">
      <c r="A85" s="23" t="s">
        <v>96</v>
      </c>
      <c r="B85" s="24">
        <v>3</v>
      </c>
      <c r="C85" s="24">
        <v>0</v>
      </c>
      <c r="D85" s="24">
        <v>0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4</v>
      </c>
      <c r="M85" s="24">
        <v>0</v>
      </c>
      <c r="N85" s="24">
        <v>0</v>
      </c>
      <c r="O85" s="24">
        <v>0</v>
      </c>
      <c r="P85" s="24">
        <v>81</v>
      </c>
      <c r="Q85" s="24">
        <v>0</v>
      </c>
    </row>
    <row r="86" spans="1:17" s="1" customFormat="1" ht="63" x14ac:dyDescent="0.2">
      <c r="A86" s="23" t="s">
        <v>97</v>
      </c>
      <c r="B86" s="24">
        <v>8</v>
      </c>
      <c r="C86" s="24">
        <v>0</v>
      </c>
      <c r="D86" s="24">
        <v>0</v>
      </c>
      <c r="E86" s="24">
        <v>0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9</v>
      </c>
      <c r="M86" s="24">
        <v>0</v>
      </c>
      <c r="N86" s="24">
        <v>0</v>
      </c>
      <c r="O86" s="24">
        <v>0</v>
      </c>
      <c r="P86" s="24">
        <v>179</v>
      </c>
      <c r="Q86" s="24">
        <v>0</v>
      </c>
    </row>
    <row r="87" spans="1:17" s="1" customFormat="1" ht="56.25" customHeight="1" x14ac:dyDescent="0.2">
      <c r="A87" s="23" t="s">
        <v>98</v>
      </c>
      <c r="B87" s="24">
        <v>10</v>
      </c>
      <c r="C87" s="24">
        <v>0</v>
      </c>
      <c r="D87" s="24">
        <v>0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10</v>
      </c>
      <c r="M87" s="24">
        <v>0</v>
      </c>
      <c r="N87" s="24">
        <v>0</v>
      </c>
      <c r="O87" s="24">
        <v>0</v>
      </c>
      <c r="P87" s="24">
        <v>300</v>
      </c>
      <c r="Q87" s="24">
        <v>0</v>
      </c>
    </row>
    <row r="88" spans="1:17" s="1" customFormat="1" ht="63" x14ac:dyDescent="0.2">
      <c r="A88" s="23" t="s">
        <v>99</v>
      </c>
      <c r="B88" s="24">
        <v>14</v>
      </c>
      <c r="C88" s="24">
        <v>0</v>
      </c>
      <c r="D88" s="24">
        <v>0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20</v>
      </c>
      <c r="M88" s="24">
        <v>0</v>
      </c>
      <c r="N88" s="24">
        <v>0</v>
      </c>
      <c r="O88" s="24">
        <v>0</v>
      </c>
      <c r="P88" s="24">
        <v>408</v>
      </c>
      <c r="Q88" s="24">
        <v>0</v>
      </c>
    </row>
    <row r="89" spans="1:17" s="1" customFormat="1" ht="63" x14ac:dyDescent="0.2">
      <c r="A89" s="23" t="s">
        <v>100</v>
      </c>
      <c r="B89" s="24">
        <v>14</v>
      </c>
      <c r="C89" s="24">
        <v>0</v>
      </c>
      <c r="D89" s="24">
        <v>0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11</v>
      </c>
      <c r="M89" s="24">
        <v>0</v>
      </c>
      <c r="N89" s="24">
        <v>0</v>
      </c>
      <c r="O89" s="24">
        <v>0</v>
      </c>
      <c r="P89" s="24">
        <v>389</v>
      </c>
      <c r="Q89" s="24">
        <v>0</v>
      </c>
    </row>
    <row r="90" spans="1:17" s="1" customFormat="1" ht="78.75" x14ac:dyDescent="0.2">
      <c r="A90" s="23" t="s">
        <v>101</v>
      </c>
      <c r="B90" s="24">
        <v>6</v>
      </c>
      <c r="C90" s="24">
        <v>0</v>
      </c>
      <c r="D90" s="24">
        <v>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6</v>
      </c>
      <c r="M90" s="24">
        <v>0</v>
      </c>
      <c r="N90" s="24">
        <v>0</v>
      </c>
      <c r="O90" s="24">
        <v>0</v>
      </c>
      <c r="P90" s="24">
        <v>148</v>
      </c>
      <c r="Q90" s="24">
        <v>0</v>
      </c>
    </row>
    <row r="91" spans="1:17" s="1" customFormat="1" ht="63" x14ac:dyDescent="0.2">
      <c r="A91" s="23" t="s">
        <v>102</v>
      </c>
      <c r="B91" s="24">
        <v>4</v>
      </c>
      <c r="C91" s="24">
        <v>0</v>
      </c>
      <c r="D91" s="24">
        <v>0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2</v>
      </c>
      <c r="M91" s="24">
        <v>0</v>
      </c>
      <c r="N91" s="24">
        <v>0</v>
      </c>
      <c r="O91" s="24">
        <v>0</v>
      </c>
      <c r="P91" s="24">
        <v>71</v>
      </c>
      <c r="Q91" s="24">
        <v>0</v>
      </c>
    </row>
    <row r="92" spans="1:17" s="1" customFormat="1" ht="58.5" customHeight="1" x14ac:dyDescent="0.2">
      <c r="A92" s="23" t="s">
        <v>103</v>
      </c>
      <c r="B92" s="24">
        <v>6</v>
      </c>
      <c r="C92" s="24">
        <v>0</v>
      </c>
      <c r="D92" s="24">
        <v>0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6</v>
      </c>
      <c r="M92" s="24">
        <v>0</v>
      </c>
      <c r="N92" s="24">
        <v>0</v>
      </c>
      <c r="O92" s="24">
        <v>0</v>
      </c>
      <c r="P92" s="24">
        <v>137</v>
      </c>
      <c r="Q92" s="24">
        <v>0</v>
      </c>
    </row>
    <row r="93" spans="1:17" s="1" customFormat="1" ht="62.25" customHeight="1" x14ac:dyDescent="0.2">
      <c r="A93" s="23" t="s">
        <v>104</v>
      </c>
      <c r="B93" s="24">
        <v>43</v>
      </c>
      <c r="C93" s="24">
        <v>0</v>
      </c>
      <c r="D93" s="24">
        <v>0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56</v>
      </c>
      <c r="M93" s="24">
        <v>0</v>
      </c>
      <c r="N93" s="24">
        <v>0</v>
      </c>
      <c r="O93" s="24">
        <v>0</v>
      </c>
      <c r="P93" s="24">
        <v>1114</v>
      </c>
      <c r="Q93" s="24">
        <v>0</v>
      </c>
    </row>
    <row r="94" spans="1:17" s="1" customFormat="1" ht="44.25" customHeight="1" x14ac:dyDescent="0.2">
      <c r="A94" s="23" t="s">
        <v>105</v>
      </c>
      <c r="B94" s="24">
        <v>114</v>
      </c>
      <c r="C94" s="24">
        <v>0</v>
      </c>
      <c r="D94" s="24">
        <v>0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112</v>
      </c>
      <c r="M94" s="24">
        <v>0</v>
      </c>
      <c r="N94" s="24">
        <v>0</v>
      </c>
      <c r="O94" s="24">
        <v>0</v>
      </c>
      <c r="P94" s="24">
        <v>2516</v>
      </c>
      <c r="Q94" s="24">
        <v>1</v>
      </c>
    </row>
    <row r="95" spans="1:17" s="1" customFormat="1" ht="47.25" x14ac:dyDescent="0.2">
      <c r="A95" s="23" t="s">
        <v>106</v>
      </c>
      <c r="B95" s="24">
        <v>306</v>
      </c>
      <c r="C95" s="24">
        <v>0</v>
      </c>
      <c r="D95" s="24">
        <v>0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  <c r="L95" s="24">
        <v>274</v>
      </c>
      <c r="M95" s="24">
        <v>0</v>
      </c>
      <c r="N95" s="24">
        <v>0</v>
      </c>
      <c r="O95" s="24">
        <v>0</v>
      </c>
      <c r="P95" s="24">
        <v>6088</v>
      </c>
      <c r="Q95" s="24">
        <v>0</v>
      </c>
    </row>
    <row r="96" spans="1:17" s="1" customFormat="1" ht="49.5" customHeight="1" x14ac:dyDescent="0.2">
      <c r="A96" s="23" t="s">
        <v>107</v>
      </c>
      <c r="B96" s="24">
        <v>835</v>
      </c>
      <c r="C96" s="24">
        <v>0</v>
      </c>
      <c r="D96" s="24">
        <v>0</v>
      </c>
      <c r="E96" s="24">
        <v>59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852</v>
      </c>
      <c r="M96" s="24">
        <v>0</v>
      </c>
      <c r="N96" s="24">
        <v>0</v>
      </c>
      <c r="O96" s="24">
        <v>0</v>
      </c>
      <c r="P96" s="24">
        <v>15200</v>
      </c>
      <c r="Q96" s="24">
        <v>5</v>
      </c>
    </row>
    <row r="97" spans="1:17" ht="23.25" customHeight="1" x14ac:dyDescent="0.2">
      <c r="A97" s="19" t="s">
        <v>108</v>
      </c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</row>
    <row r="98" spans="1:17" s="1" customFormat="1" ht="64.5" customHeight="1" x14ac:dyDescent="0.2">
      <c r="A98" s="23" t="s">
        <v>109</v>
      </c>
      <c r="B98" s="24">
        <v>14</v>
      </c>
      <c r="C98" s="24">
        <v>0</v>
      </c>
      <c r="D98" s="24">
        <v>0</v>
      </c>
      <c r="E98" s="24">
        <v>50</v>
      </c>
      <c r="F98" s="24">
        <v>0</v>
      </c>
      <c r="G98" s="24">
        <v>0</v>
      </c>
      <c r="H98" s="24">
        <v>0</v>
      </c>
      <c r="I98" s="24">
        <v>700</v>
      </c>
      <c r="J98" s="24">
        <v>0</v>
      </c>
      <c r="K98" s="24">
        <v>0</v>
      </c>
      <c r="L98" s="24">
        <v>0</v>
      </c>
      <c r="M98" s="24">
        <v>0</v>
      </c>
      <c r="N98" s="24">
        <v>34</v>
      </c>
      <c r="O98" s="24">
        <v>0</v>
      </c>
      <c r="P98" s="24">
        <v>120</v>
      </c>
      <c r="Q98" s="24">
        <v>4</v>
      </c>
    </row>
    <row r="99" spans="1:17" s="1" customFormat="1" ht="40.5" customHeight="1" x14ac:dyDescent="0.2">
      <c r="A99" s="23" t="s">
        <v>110</v>
      </c>
      <c r="B99" s="24">
        <v>22</v>
      </c>
      <c r="C99" s="24">
        <v>0</v>
      </c>
      <c r="D99" s="24">
        <v>0</v>
      </c>
      <c r="E99" s="24">
        <v>29</v>
      </c>
      <c r="F99" s="24">
        <v>0</v>
      </c>
      <c r="G99" s="24">
        <v>0</v>
      </c>
      <c r="H99" s="24">
        <v>0</v>
      </c>
      <c r="I99" s="24">
        <v>30</v>
      </c>
      <c r="J99" s="24">
        <v>0</v>
      </c>
      <c r="K99" s="24">
        <v>0</v>
      </c>
      <c r="L99" s="24">
        <v>0</v>
      </c>
      <c r="M99" s="24">
        <v>0</v>
      </c>
      <c r="N99" s="24">
        <v>6</v>
      </c>
      <c r="O99" s="24">
        <v>0</v>
      </c>
      <c r="P99" s="24">
        <v>38</v>
      </c>
      <c r="Q99" s="24">
        <v>0</v>
      </c>
    </row>
    <row r="100" spans="1:17" s="1" customFormat="1" ht="63" x14ac:dyDescent="0.2">
      <c r="A100" s="23" t="s">
        <v>111</v>
      </c>
      <c r="B100" s="24">
        <v>19</v>
      </c>
      <c r="C100" s="24">
        <v>0</v>
      </c>
      <c r="D100" s="24">
        <v>0</v>
      </c>
      <c r="E100" s="24">
        <v>57</v>
      </c>
      <c r="F100" s="24">
        <v>0</v>
      </c>
      <c r="G100" s="24">
        <v>0</v>
      </c>
      <c r="H100" s="24">
        <v>0</v>
      </c>
      <c r="I100" s="24">
        <v>71</v>
      </c>
      <c r="J100" s="24">
        <v>0</v>
      </c>
      <c r="K100" s="24">
        <v>0</v>
      </c>
      <c r="L100" s="24">
        <v>0</v>
      </c>
      <c r="M100" s="24">
        <v>0</v>
      </c>
      <c r="N100" s="24">
        <v>25</v>
      </c>
      <c r="O100" s="24">
        <v>0</v>
      </c>
      <c r="P100" s="24">
        <v>83</v>
      </c>
      <c r="Q100" s="24">
        <v>2</v>
      </c>
    </row>
    <row r="101" spans="1:17" s="1" customFormat="1" ht="63" x14ac:dyDescent="0.2">
      <c r="A101" s="23" t="s">
        <v>112</v>
      </c>
      <c r="B101" s="24">
        <v>13</v>
      </c>
      <c r="C101" s="24">
        <v>0</v>
      </c>
      <c r="D101" s="24">
        <v>0</v>
      </c>
      <c r="E101" s="24">
        <v>43</v>
      </c>
      <c r="F101" s="24">
        <v>0</v>
      </c>
      <c r="G101" s="24">
        <v>0</v>
      </c>
      <c r="H101" s="24">
        <v>0</v>
      </c>
      <c r="I101" s="24">
        <v>41</v>
      </c>
      <c r="J101" s="24">
        <v>0</v>
      </c>
      <c r="K101" s="24">
        <v>0</v>
      </c>
      <c r="L101" s="24">
        <v>0</v>
      </c>
      <c r="M101" s="24">
        <v>0</v>
      </c>
      <c r="N101" s="24">
        <v>17</v>
      </c>
      <c r="O101" s="24">
        <v>0</v>
      </c>
      <c r="P101" s="24">
        <v>55</v>
      </c>
      <c r="Q101" s="24">
        <v>1</v>
      </c>
    </row>
    <row r="102" spans="1:17" s="1" customFormat="1" ht="63" customHeight="1" x14ac:dyDescent="0.2">
      <c r="A102" s="23" t="s">
        <v>113</v>
      </c>
      <c r="B102" s="24">
        <v>37</v>
      </c>
      <c r="C102" s="24">
        <v>0</v>
      </c>
      <c r="D102" s="24">
        <v>0</v>
      </c>
      <c r="E102" s="24">
        <v>87</v>
      </c>
      <c r="F102" s="24">
        <v>0</v>
      </c>
      <c r="G102" s="24">
        <v>0</v>
      </c>
      <c r="H102" s="24">
        <v>0</v>
      </c>
      <c r="I102" s="24">
        <v>85</v>
      </c>
      <c r="J102" s="24">
        <v>0</v>
      </c>
      <c r="K102" s="24">
        <v>0</v>
      </c>
      <c r="L102" s="24">
        <v>64</v>
      </c>
      <c r="M102" s="24">
        <v>0</v>
      </c>
      <c r="N102" s="24">
        <v>35</v>
      </c>
      <c r="O102" s="24">
        <v>0</v>
      </c>
      <c r="P102" s="24">
        <v>130</v>
      </c>
      <c r="Q102" s="24">
        <v>0</v>
      </c>
    </row>
    <row r="103" spans="1:17" s="1" customFormat="1" ht="31.5" x14ac:dyDescent="0.2">
      <c r="A103" s="23" t="s">
        <v>114</v>
      </c>
      <c r="B103" s="24">
        <v>4</v>
      </c>
      <c r="C103" s="24">
        <v>0</v>
      </c>
      <c r="D103" s="24">
        <v>0</v>
      </c>
      <c r="E103" s="24">
        <v>7</v>
      </c>
      <c r="F103" s="24">
        <v>0</v>
      </c>
      <c r="G103" s="24">
        <v>0</v>
      </c>
      <c r="H103" s="24">
        <v>0</v>
      </c>
      <c r="I103" s="24">
        <v>19</v>
      </c>
      <c r="J103" s="24">
        <v>0</v>
      </c>
      <c r="K103" s="24">
        <v>0</v>
      </c>
      <c r="L103" s="24">
        <v>0</v>
      </c>
      <c r="M103" s="24">
        <v>0</v>
      </c>
      <c r="N103" s="24">
        <v>4</v>
      </c>
      <c r="O103" s="24">
        <v>0</v>
      </c>
      <c r="P103" s="24">
        <v>16</v>
      </c>
      <c r="Q103" s="24">
        <v>0</v>
      </c>
    </row>
    <row r="104" spans="1:17" s="1" customFormat="1" ht="32.25" customHeight="1" x14ac:dyDescent="0.2">
      <c r="A104" s="23" t="s">
        <v>115</v>
      </c>
      <c r="B104" s="24">
        <v>1</v>
      </c>
      <c r="C104" s="24">
        <v>0</v>
      </c>
      <c r="D104" s="24">
        <v>0</v>
      </c>
      <c r="E104" s="24">
        <v>2</v>
      </c>
      <c r="F104" s="24">
        <v>0</v>
      </c>
      <c r="G104" s="24">
        <v>0</v>
      </c>
      <c r="H104" s="24">
        <v>0</v>
      </c>
      <c r="I104" s="24">
        <v>32</v>
      </c>
      <c r="J104" s="24">
        <v>0</v>
      </c>
      <c r="K104" s="24">
        <v>0</v>
      </c>
      <c r="L104" s="24">
        <v>0</v>
      </c>
      <c r="M104" s="24">
        <v>0</v>
      </c>
      <c r="N104" s="24">
        <v>0</v>
      </c>
      <c r="O104" s="24">
        <v>0</v>
      </c>
      <c r="P104" s="24">
        <v>0</v>
      </c>
      <c r="Q104" s="24">
        <v>0</v>
      </c>
    </row>
    <row r="105" spans="1:17" s="1" customFormat="1" ht="50.25" customHeight="1" x14ac:dyDescent="0.2">
      <c r="A105" s="23" t="s">
        <v>116</v>
      </c>
      <c r="B105" s="24">
        <v>7</v>
      </c>
      <c r="C105" s="24">
        <v>0</v>
      </c>
      <c r="D105" s="24">
        <v>0</v>
      </c>
      <c r="E105" s="24">
        <v>16</v>
      </c>
      <c r="F105" s="24">
        <v>0</v>
      </c>
      <c r="G105" s="24">
        <v>0</v>
      </c>
      <c r="H105" s="24">
        <v>0</v>
      </c>
      <c r="I105" s="24">
        <v>28</v>
      </c>
      <c r="J105" s="24">
        <v>0</v>
      </c>
      <c r="K105" s="24">
        <v>0</v>
      </c>
      <c r="L105" s="24">
        <v>0</v>
      </c>
      <c r="M105" s="24">
        <v>0</v>
      </c>
      <c r="N105" s="24">
        <v>3</v>
      </c>
      <c r="O105" s="24">
        <v>0</v>
      </c>
      <c r="P105" s="24">
        <v>3</v>
      </c>
      <c r="Q105" s="24">
        <v>0</v>
      </c>
    </row>
    <row r="106" spans="1:17" s="1" customFormat="1" ht="72" customHeight="1" x14ac:dyDescent="0.2">
      <c r="A106" s="23" t="s">
        <v>117</v>
      </c>
      <c r="B106" s="24">
        <v>2</v>
      </c>
      <c r="C106" s="24">
        <v>0</v>
      </c>
      <c r="D106" s="24">
        <v>0</v>
      </c>
      <c r="E106" s="24">
        <v>2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5</v>
      </c>
      <c r="M106" s="24">
        <v>0</v>
      </c>
      <c r="N106" s="24">
        <v>7</v>
      </c>
      <c r="O106" s="24">
        <v>0</v>
      </c>
      <c r="P106" s="24">
        <v>49</v>
      </c>
      <c r="Q106" s="24">
        <v>0</v>
      </c>
    </row>
    <row r="107" spans="1:17" ht="31.5" x14ac:dyDescent="0.2">
      <c r="A107" s="23" t="s">
        <v>118</v>
      </c>
      <c r="B107" s="24">
        <v>140</v>
      </c>
      <c r="C107" s="24">
        <v>0</v>
      </c>
      <c r="D107" s="24">
        <v>0</v>
      </c>
      <c r="E107" s="24">
        <v>434</v>
      </c>
      <c r="F107" s="24">
        <v>0</v>
      </c>
      <c r="G107" s="24">
        <v>0</v>
      </c>
      <c r="H107" s="24">
        <v>0</v>
      </c>
      <c r="I107" s="24">
        <v>748</v>
      </c>
      <c r="J107" s="24">
        <v>0</v>
      </c>
      <c r="K107" s="24">
        <v>0</v>
      </c>
      <c r="L107" s="24">
        <v>327</v>
      </c>
      <c r="M107" s="24">
        <v>0</v>
      </c>
      <c r="N107" s="24">
        <v>115</v>
      </c>
      <c r="O107" s="24">
        <v>0</v>
      </c>
      <c r="P107" s="24">
        <v>1000</v>
      </c>
      <c r="Q107" s="24">
        <v>14</v>
      </c>
    </row>
    <row r="108" spans="1:17" ht="15.75" x14ac:dyDescent="0.2">
      <c r="A108" s="19" t="s">
        <v>119</v>
      </c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</row>
    <row r="109" spans="1:17" ht="46.5" customHeight="1" x14ac:dyDescent="0.2">
      <c r="A109" s="23" t="s">
        <v>120</v>
      </c>
      <c r="B109" s="24">
        <v>21</v>
      </c>
      <c r="C109" s="24">
        <v>0</v>
      </c>
      <c r="D109" s="24">
        <v>0</v>
      </c>
      <c r="E109" s="24">
        <v>12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39</v>
      </c>
      <c r="M109" s="24">
        <v>0</v>
      </c>
      <c r="N109" s="24">
        <v>0</v>
      </c>
      <c r="O109" s="24">
        <v>0</v>
      </c>
      <c r="P109" s="24">
        <v>410</v>
      </c>
      <c r="Q109" s="24">
        <v>0</v>
      </c>
    </row>
    <row r="110" spans="1:17" ht="45.75" customHeight="1" x14ac:dyDescent="0.2">
      <c r="A110" s="23" t="s">
        <v>121</v>
      </c>
      <c r="B110" s="24">
        <v>22</v>
      </c>
      <c r="C110" s="24">
        <v>0</v>
      </c>
      <c r="D110" s="24">
        <v>0</v>
      </c>
      <c r="E110" s="24">
        <v>13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46</v>
      </c>
      <c r="M110" s="24">
        <v>0</v>
      </c>
      <c r="N110" s="24">
        <v>3</v>
      </c>
      <c r="O110" s="24">
        <v>0</v>
      </c>
      <c r="P110" s="24">
        <v>497</v>
      </c>
      <c r="Q110" s="24">
        <v>0</v>
      </c>
    </row>
    <row r="111" spans="1:17" ht="47.25" customHeight="1" x14ac:dyDescent="0.2">
      <c r="A111" s="23" t="s">
        <v>122</v>
      </c>
      <c r="B111" s="24">
        <v>7</v>
      </c>
      <c r="C111" s="24">
        <v>0</v>
      </c>
      <c r="D111" s="24">
        <v>0</v>
      </c>
      <c r="E111" s="24">
        <v>5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3</v>
      </c>
      <c r="M111" s="24">
        <v>0</v>
      </c>
      <c r="N111" s="24">
        <v>1</v>
      </c>
      <c r="O111" s="24">
        <v>0</v>
      </c>
      <c r="P111" s="24">
        <v>176</v>
      </c>
      <c r="Q111" s="24">
        <v>0</v>
      </c>
    </row>
    <row r="112" spans="1:17" ht="44.25" customHeight="1" x14ac:dyDescent="0.2">
      <c r="A112" s="23" t="s">
        <v>123</v>
      </c>
      <c r="B112" s="24">
        <v>36</v>
      </c>
      <c r="C112" s="24">
        <v>0</v>
      </c>
      <c r="D112" s="24">
        <v>0</v>
      </c>
      <c r="E112" s="24">
        <v>17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>
        <v>67</v>
      </c>
      <c r="M112" s="24">
        <v>0</v>
      </c>
      <c r="N112" s="24">
        <v>1</v>
      </c>
      <c r="O112" s="24">
        <v>0</v>
      </c>
      <c r="P112" s="24">
        <v>1151</v>
      </c>
      <c r="Q112" s="24">
        <v>0</v>
      </c>
    </row>
    <row r="113" spans="1:17" ht="43.5" customHeight="1" x14ac:dyDescent="0.2">
      <c r="A113" s="23" t="s">
        <v>124</v>
      </c>
      <c r="B113" s="24">
        <v>29</v>
      </c>
      <c r="C113" s="24">
        <v>0</v>
      </c>
      <c r="D113" s="24">
        <v>0</v>
      </c>
      <c r="E113" s="24">
        <v>11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4</v>
      </c>
      <c r="M113" s="24">
        <v>0</v>
      </c>
      <c r="N113" s="24">
        <v>0</v>
      </c>
      <c r="O113" s="24">
        <v>0</v>
      </c>
      <c r="P113" s="24">
        <v>259</v>
      </c>
      <c r="Q113" s="24">
        <v>0</v>
      </c>
    </row>
    <row r="114" spans="1:17" ht="48" customHeight="1" x14ac:dyDescent="0.2">
      <c r="A114" s="23" t="s">
        <v>125</v>
      </c>
      <c r="B114" s="24">
        <v>2</v>
      </c>
      <c r="C114" s="24">
        <v>0</v>
      </c>
      <c r="D114" s="24">
        <v>0</v>
      </c>
      <c r="E114" s="24">
        <v>3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3</v>
      </c>
      <c r="M114" s="24">
        <v>0</v>
      </c>
      <c r="N114" s="24">
        <v>0</v>
      </c>
      <c r="O114" s="24">
        <v>0</v>
      </c>
      <c r="P114" s="24">
        <v>81</v>
      </c>
      <c r="Q114" s="24">
        <v>0</v>
      </c>
    </row>
    <row r="115" spans="1:17" s="1" customFormat="1" ht="47.25" x14ac:dyDescent="0.2">
      <c r="A115" s="23" t="s">
        <v>126</v>
      </c>
      <c r="B115" s="24">
        <v>40</v>
      </c>
      <c r="C115" s="24">
        <v>0</v>
      </c>
      <c r="D115" s="24">
        <v>0</v>
      </c>
      <c r="E115" s="24">
        <v>27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120</v>
      </c>
      <c r="M115" s="24">
        <v>0</v>
      </c>
      <c r="N115" s="24">
        <v>23</v>
      </c>
      <c r="O115" s="24">
        <v>0</v>
      </c>
      <c r="P115" s="24">
        <v>3450</v>
      </c>
      <c r="Q115" s="24">
        <v>0</v>
      </c>
    </row>
    <row r="116" spans="1:17" ht="15.75" x14ac:dyDescent="0.2">
      <c r="A116" s="19" t="s">
        <v>127</v>
      </c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</row>
    <row r="117" spans="1:17" s="1" customFormat="1" ht="72" customHeight="1" x14ac:dyDescent="0.2">
      <c r="A117" s="23" t="s">
        <v>128</v>
      </c>
      <c r="B117" s="24">
        <v>32</v>
      </c>
      <c r="C117" s="24">
        <v>0</v>
      </c>
      <c r="D117" s="24">
        <v>0</v>
      </c>
      <c r="E117" s="24">
        <v>23</v>
      </c>
      <c r="F117" s="24">
        <v>0</v>
      </c>
      <c r="G117" s="24">
        <v>0</v>
      </c>
      <c r="H117" s="24">
        <v>0</v>
      </c>
      <c r="I117" s="24">
        <v>84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54</v>
      </c>
      <c r="Q117" s="24">
        <v>4</v>
      </c>
    </row>
    <row r="118" spans="1:17" ht="28.5" customHeight="1" x14ac:dyDescent="0.2">
      <c r="A118" s="23" t="s">
        <v>129</v>
      </c>
      <c r="B118" s="24">
        <v>9</v>
      </c>
      <c r="C118" s="24">
        <v>0</v>
      </c>
      <c r="D118" s="24">
        <v>0</v>
      </c>
      <c r="E118" s="24">
        <v>15</v>
      </c>
      <c r="F118" s="24">
        <v>0</v>
      </c>
      <c r="G118" s="24">
        <v>0</v>
      </c>
      <c r="H118" s="24">
        <v>0</v>
      </c>
      <c r="I118" s="24">
        <v>76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11</v>
      </c>
      <c r="Q118" s="24">
        <v>0</v>
      </c>
    </row>
    <row r="119" spans="1:17" ht="15.75" x14ac:dyDescent="0.2">
      <c r="A119" s="19" t="s">
        <v>130</v>
      </c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</row>
    <row r="120" spans="1:17" s="1" customFormat="1" ht="85.5" customHeight="1" x14ac:dyDescent="0.2">
      <c r="A120" s="23" t="s">
        <v>131</v>
      </c>
      <c r="B120" s="24">
        <v>0</v>
      </c>
      <c r="C120" s="24">
        <v>0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5</v>
      </c>
      <c r="M120" s="24">
        <v>0</v>
      </c>
      <c r="N120" s="24">
        <v>0</v>
      </c>
      <c r="O120" s="24">
        <v>0</v>
      </c>
      <c r="P120" s="24">
        <v>32</v>
      </c>
      <c r="Q120" s="24">
        <v>0</v>
      </c>
    </row>
    <row r="121" spans="1:17" s="1" customFormat="1" ht="86.25" customHeight="1" x14ac:dyDescent="0.2">
      <c r="A121" s="23" t="s">
        <v>132</v>
      </c>
      <c r="B121" s="24">
        <v>0</v>
      </c>
      <c r="C121" s="24">
        <v>0</v>
      </c>
      <c r="D121" s="24">
        <v>0</v>
      </c>
      <c r="E121" s="24">
        <v>1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5</v>
      </c>
      <c r="M121" s="24">
        <v>0</v>
      </c>
      <c r="N121" s="24">
        <v>0</v>
      </c>
      <c r="O121" s="24">
        <v>0</v>
      </c>
      <c r="P121" s="24">
        <v>28</v>
      </c>
      <c r="Q121" s="24">
        <v>0</v>
      </c>
    </row>
    <row r="122" spans="1:17" s="1" customFormat="1" ht="92.25" customHeight="1" x14ac:dyDescent="0.2">
      <c r="A122" s="23" t="s">
        <v>133</v>
      </c>
      <c r="B122" s="24">
        <v>1</v>
      </c>
      <c r="C122" s="24">
        <v>0</v>
      </c>
      <c r="D122" s="24">
        <v>0</v>
      </c>
      <c r="E122" s="24">
        <v>2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15</v>
      </c>
      <c r="M122" s="24">
        <v>0</v>
      </c>
      <c r="N122" s="24">
        <v>0</v>
      </c>
      <c r="O122" s="24">
        <v>0</v>
      </c>
      <c r="P122" s="24">
        <v>194</v>
      </c>
      <c r="Q122" s="24">
        <v>0</v>
      </c>
    </row>
    <row r="123" spans="1:17" ht="46.5" customHeight="1" x14ac:dyDescent="0.2">
      <c r="A123" s="23" t="s">
        <v>134</v>
      </c>
      <c r="B123" s="24">
        <v>6</v>
      </c>
      <c r="C123" s="24">
        <v>0</v>
      </c>
      <c r="D123" s="24">
        <v>0</v>
      </c>
      <c r="E123" s="24">
        <v>13</v>
      </c>
      <c r="F123" s="24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43</v>
      </c>
      <c r="M123" s="24">
        <v>0</v>
      </c>
      <c r="N123" s="24">
        <v>51</v>
      </c>
      <c r="O123" s="24">
        <v>0</v>
      </c>
      <c r="P123" s="24">
        <v>1086</v>
      </c>
      <c r="Q123" s="24">
        <v>0</v>
      </c>
    </row>
    <row r="124" spans="1:17" ht="46.5" customHeight="1" x14ac:dyDescent="0.2">
      <c r="A124" s="23" t="s">
        <v>135</v>
      </c>
      <c r="B124" s="24">
        <v>15</v>
      </c>
      <c r="C124" s="24">
        <v>0</v>
      </c>
      <c r="D124" s="24">
        <v>0</v>
      </c>
      <c r="E124" s="24">
        <v>20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56</v>
      </c>
      <c r="M124" s="24">
        <v>0</v>
      </c>
      <c r="N124" s="24">
        <v>29</v>
      </c>
      <c r="O124" s="24">
        <v>0</v>
      </c>
      <c r="P124" s="24">
        <v>1297</v>
      </c>
      <c r="Q124" s="24">
        <v>0</v>
      </c>
    </row>
    <row r="125" spans="1:17" ht="47.25" x14ac:dyDescent="0.2">
      <c r="A125" s="23" t="s">
        <v>136</v>
      </c>
      <c r="B125" s="24">
        <v>57</v>
      </c>
      <c r="C125" s="24">
        <v>0</v>
      </c>
      <c r="D125" s="24">
        <v>0</v>
      </c>
      <c r="E125" s="24">
        <v>43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179</v>
      </c>
      <c r="M125" s="24">
        <v>0</v>
      </c>
      <c r="N125" s="24">
        <v>148</v>
      </c>
      <c r="O125" s="24">
        <v>0</v>
      </c>
      <c r="P125" s="24">
        <v>3633</v>
      </c>
      <c r="Q125" s="24">
        <v>0</v>
      </c>
    </row>
    <row r="126" spans="1:17" ht="23.25" customHeight="1" x14ac:dyDescent="0.2">
      <c r="A126" s="19" t="s">
        <v>137</v>
      </c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</row>
    <row r="127" spans="1:17" ht="71.25" customHeight="1" x14ac:dyDescent="0.2">
      <c r="A127" s="23" t="s">
        <v>138</v>
      </c>
      <c r="B127" s="24">
        <v>66</v>
      </c>
      <c r="C127" s="24">
        <v>0</v>
      </c>
      <c r="D127" s="24">
        <v>0</v>
      </c>
      <c r="E127" s="24">
        <v>127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26</v>
      </c>
      <c r="M127" s="24">
        <v>0</v>
      </c>
      <c r="N127" s="24">
        <v>32</v>
      </c>
      <c r="O127" s="24">
        <v>0</v>
      </c>
      <c r="P127" s="24">
        <v>1138</v>
      </c>
      <c r="Q127" s="24">
        <v>3</v>
      </c>
    </row>
    <row r="128" spans="1:17" s="1" customFormat="1" ht="47.25" x14ac:dyDescent="0.2">
      <c r="A128" s="23" t="s">
        <v>139</v>
      </c>
      <c r="B128" s="24">
        <v>7</v>
      </c>
      <c r="C128" s="24">
        <v>2</v>
      </c>
      <c r="D128" s="24">
        <v>0</v>
      </c>
      <c r="E128" s="24">
        <v>16</v>
      </c>
      <c r="F128" s="24">
        <v>2</v>
      </c>
      <c r="G128" s="24">
        <v>0</v>
      </c>
      <c r="H128" s="24">
        <v>0</v>
      </c>
      <c r="I128" s="24">
        <v>1</v>
      </c>
      <c r="J128" s="24">
        <v>0</v>
      </c>
      <c r="K128" s="24">
        <v>0</v>
      </c>
      <c r="L128" s="24">
        <v>0</v>
      </c>
      <c r="M128" s="24">
        <v>0</v>
      </c>
      <c r="N128" s="24">
        <v>3</v>
      </c>
      <c r="O128" s="24">
        <v>0</v>
      </c>
      <c r="P128" s="24">
        <v>73</v>
      </c>
      <c r="Q128" s="24">
        <v>0</v>
      </c>
    </row>
    <row r="129" spans="1:17" s="1" customFormat="1" ht="44.25" customHeight="1" x14ac:dyDescent="0.2">
      <c r="A129" s="23" t="s">
        <v>140</v>
      </c>
      <c r="B129" s="24">
        <v>0</v>
      </c>
      <c r="C129" s="24">
        <v>0</v>
      </c>
      <c r="D129" s="24">
        <v>0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0</v>
      </c>
      <c r="P129" s="24">
        <v>3</v>
      </c>
      <c r="Q129" s="24">
        <v>0</v>
      </c>
    </row>
    <row r="130" spans="1:17" ht="15.75" x14ac:dyDescent="0.2">
      <c r="A130" s="19" t="s">
        <v>141</v>
      </c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</row>
    <row r="131" spans="1:17" s="1" customFormat="1" ht="78" customHeight="1" x14ac:dyDescent="0.2">
      <c r="A131" s="23" t="s">
        <v>142</v>
      </c>
      <c r="B131" s="24">
        <v>36</v>
      </c>
      <c r="C131" s="24">
        <v>0</v>
      </c>
      <c r="D131" s="24">
        <v>0</v>
      </c>
      <c r="E131" s="24">
        <v>108</v>
      </c>
      <c r="F131" s="24">
        <v>0</v>
      </c>
      <c r="G131" s="24">
        <v>0</v>
      </c>
      <c r="H131" s="24">
        <v>0</v>
      </c>
      <c r="I131" s="24">
        <v>141</v>
      </c>
      <c r="J131" s="24">
        <v>0</v>
      </c>
      <c r="K131" s="24">
        <v>0</v>
      </c>
      <c r="L131" s="24">
        <v>0</v>
      </c>
      <c r="M131" s="24">
        <v>0</v>
      </c>
      <c r="N131" s="24">
        <v>133</v>
      </c>
      <c r="O131" s="24">
        <v>0</v>
      </c>
      <c r="P131" s="24">
        <v>442</v>
      </c>
      <c r="Q131" s="24">
        <v>13</v>
      </c>
    </row>
    <row r="132" spans="1:17" s="1" customFormat="1" ht="43.5" customHeight="1" x14ac:dyDescent="0.2">
      <c r="A132" s="23" t="s">
        <v>143</v>
      </c>
      <c r="B132" s="24">
        <v>19</v>
      </c>
      <c r="C132" s="24">
        <v>0</v>
      </c>
      <c r="D132" s="24">
        <v>0</v>
      </c>
      <c r="E132" s="24">
        <v>32</v>
      </c>
      <c r="F132" s="24">
        <v>0</v>
      </c>
      <c r="G132" s="24">
        <v>0</v>
      </c>
      <c r="H132" s="24">
        <v>0</v>
      </c>
      <c r="I132" s="24">
        <v>72</v>
      </c>
      <c r="J132" s="24">
        <v>0</v>
      </c>
      <c r="K132" s="24">
        <v>0</v>
      </c>
      <c r="L132" s="24">
        <v>0</v>
      </c>
      <c r="M132" s="24">
        <v>0</v>
      </c>
      <c r="N132" s="24">
        <v>73</v>
      </c>
      <c r="O132" s="24">
        <v>0</v>
      </c>
      <c r="P132" s="24">
        <v>340</v>
      </c>
      <c r="Q132" s="24">
        <v>2</v>
      </c>
    </row>
    <row r="133" spans="1:17" s="1" customFormat="1" ht="29.25" customHeight="1" x14ac:dyDescent="0.2">
      <c r="A133" s="23" t="s">
        <v>144</v>
      </c>
      <c r="B133" s="24">
        <v>33</v>
      </c>
      <c r="C133" s="24">
        <v>0</v>
      </c>
      <c r="D133" s="24">
        <v>0</v>
      </c>
      <c r="E133" s="24">
        <v>50</v>
      </c>
      <c r="F133" s="24">
        <v>0</v>
      </c>
      <c r="G133" s="24">
        <v>0</v>
      </c>
      <c r="H133" s="24">
        <v>0</v>
      </c>
      <c r="I133" s="24">
        <v>13</v>
      </c>
      <c r="J133" s="24">
        <v>0</v>
      </c>
      <c r="K133" s="24">
        <v>0</v>
      </c>
      <c r="L133" s="24">
        <v>0</v>
      </c>
      <c r="M133" s="24">
        <v>0</v>
      </c>
      <c r="N133" s="24">
        <v>91</v>
      </c>
      <c r="O133" s="24">
        <v>0</v>
      </c>
      <c r="P133" s="24">
        <v>620</v>
      </c>
      <c r="Q133" s="24">
        <v>1</v>
      </c>
    </row>
    <row r="134" spans="1:17" s="1" customFormat="1" ht="43.5" customHeight="1" x14ac:dyDescent="0.2">
      <c r="A134" s="23" t="s">
        <v>145</v>
      </c>
      <c r="B134" s="24">
        <v>10</v>
      </c>
      <c r="C134" s="24">
        <v>0</v>
      </c>
      <c r="D134" s="24">
        <v>0</v>
      </c>
      <c r="E134" s="24">
        <v>23</v>
      </c>
      <c r="F134" s="24">
        <v>0</v>
      </c>
      <c r="G134" s="24">
        <v>0</v>
      </c>
      <c r="H134" s="24">
        <v>0</v>
      </c>
      <c r="I134" s="24">
        <v>10</v>
      </c>
      <c r="J134" s="24">
        <v>0</v>
      </c>
      <c r="K134" s="24">
        <v>0</v>
      </c>
      <c r="L134" s="24">
        <v>0</v>
      </c>
      <c r="M134" s="24">
        <v>0</v>
      </c>
      <c r="N134" s="24">
        <v>9</v>
      </c>
      <c r="O134" s="24">
        <v>0</v>
      </c>
      <c r="P134" s="24">
        <v>91</v>
      </c>
      <c r="Q134" s="24">
        <v>0</v>
      </c>
    </row>
    <row r="135" spans="1:17" ht="42" customHeight="1" x14ac:dyDescent="0.2">
      <c r="A135" s="23" t="s">
        <v>146</v>
      </c>
      <c r="B135" s="24">
        <v>1</v>
      </c>
      <c r="C135" s="24">
        <v>0</v>
      </c>
      <c r="D135" s="24">
        <v>0</v>
      </c>
      <c r="E135" s="24">
        <v>1</v>
      </c>
      <c r="F135" s="24">
        <v>0</v>
      </c>
      <c r="G135" s="24">
        <v>0</v>
      </c>
      <c r="H135" s="24">
        <v>0</v>
      </c>
      <c r="I135" s="24">
        <v>5</v>
      </c>
      <c r="J135" s="24">
        <v>0</v>
      </c>
      <c r="K135" s="24">
        <v>0</v>
      </c>
      <c r="L135" s="24">
        <v>0</v>
      </c>
      <c r="M135" s="24">
        <v>0</v>
      </c>
      <c r="N135" s="24">
        <v>5</v>
      </c>
      <c r="O135" s="24">
        <v>0</v>
      </c>
      <c r="P135" s="24">
        <v>34</v>
      </c>
      <c r="Q135" s="24">
        <v>0</v>
      </c>
    </row>
    <row r="136" spans="1:17" ht="46.5" customHeight="1" x14ac:dyDescent="0.2">
      <c r="A136" s="23" t="s">
        <v>147</v>
      </c>
      <c r="B136" s="24">
        <v>1</v>
      </c>
      <c r="C136" s="24">
        <v>0</v>
      </c>
      <c r="D136" s="24">
        <v>0</v>
      </c>
      <c r="E136" s="24">
        <v>4</v>
      </c>
      <c r="F136" s="24">
        <v>0</v>
      </c>
      <c r="G136" s="24">
        <v>0</v>
      </c>
      <c r="H136" s="24">
        <v>0</v>
      </c>
      <c r="I136" s="24">
        <v>10</v>
      </c>
      <c r="J136" s="24">
        <v>0</v>
      </c>
      <c r="K136" s="24">
        <v>0</v>
      </c>
      <c r="L136" s="24">
        <v>0</v>
      </c>
      <c r="M136" s="24">
        <v>0</v>
      </c>
      <c r="N136" s="24">
        <v>11</v>
      </c>
      <c r="O136" s="24">
        <v>0</v>
      </c>
      <c r="P136" s="24">
        <v>70</v>
      </c>
      <c r="Q136" s="24">
        <v>0</v>
      </c>
    </row>
    <row r="137" spans="1:17" ht="58.5" customHeight="1" x14ac:dyDescent="0.2">
      <c r="A137" s="23" t="s">
        <v>148</v>
      </c>
      <c r="B137" s="24">
        <v>4</v>
      </c>
      <c r="C137" s="24">
        <v>0</v>
      </c>
      <c r="D137" s="24">
        <v>0</v>
      </c>
      <c r="E137" s="24">
        <v>7</v>
      </c>
      <c r="F137" s="24">
        <v>0</v>
      </c>
      <c r="G137" s="24">
        <v>0</v>
      </c>
      <c r="H137" s="24">
        <v>0</v>
      </c>
      <c r="I137" s="24">
        <v>32</v>
      </c>
      <c r="J137" s="24">
        <v>0</v>
      </c>
      <c r="K137" s="24">
        <v>0</v>
      </c>
      <c r="L137" s="24">
        <v>0</v>
      </c>
      <c r="M137" s="24">
        <v>0</v>
      </c>
      <c r="N137" s="24">
        <v>37</v>
      </c>
      <c r="O137" s="24">
        <v>0</v>
      </c>
      <c r="P137" s="24">
        <v>253</v>
      </c>
      <c r="Q137" s="24">
        <v>0</v>
      </c>
    </row>
    <row r="138" spans="1:17" ht="48" customHeight="1" x14ac:dyDescent="0.2">
      <c r="A138" s="23" t="s">
        <v>149</v>
      </c>
      <c r="B138" s="24">
        <v>1</v>
      </c>
      <c r="C138" s="24">
        <v>0</v>
      </c>
      <c r="D138" s="24">
        <v>0</v>
      </c>
      <c r="E138" s="24">
        <v>2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24">
        <v>0</v>
      </c>
      <c r="M138" s="24">
        <v>0</v>
      </c>
      <c r="N138" s="24">
        <v>11</v>
      </c>
      <c r="O138" s="24">
        <v>0</v>
      </c>
      <c r="P138" s="24">
        <v>65</v>
      </c>
      <c r="Q138" s="24">
        <v>0</v>
      </c>
    </row>
    <row r="139" spans="1:17" ht="48" customHeight="1" x14ac:dyDescent="0.2">
      <c r="A139" s="23" t="s">
        <v>150</v>
      </c>
      <c r="B139" s="24">
        <v>53</v>
      </c>
      <c r="C139" s="24">
        <v>0</v>
      </c>
      <c r="D139" s="24">
        <v>0</v>
      </c>
      <c r="E139" s="24">
        <v>283</v>
      </c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0</v>
      </c>
      <c r="M139" s="24">
        <v>0</v>
      </c>
      <c r="N139" s="24">
        <v>1113</v>
      </c>
      <c r="O139" s="24">
        <v>0</v>
      </c>
      <c r="P139" s="24">
        <v>4533</v>
      </c>
      <c r="Q139" s="24">
        <v>18</v>
      </c>
    </row>
    <row r="140" spans="1:17" ht="18.75" customHeight="1" x14ac:dyDescent="0.2">
      <c r="A140" s="19" t="s">
        <v>151</v>
      </c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</row>
    <row r="141" spans="1:17" ht="29.25" customHeight="1" x14ac:dyDescent="0.2">
      <c r="A141" s="23" t="s">
        <v>152</v>
      </c>
      <c r="B141" s="24">
        <v>0</v>
      </c>
      <c r="C141" s="24">
        <v>0</v>
      </c>
      <c r="D141" s="24">
        <v>0</v>
      </c>
      <c r="E141" s="24">
        <v>0</v>
      </c>
      <c r="F141" s="24">
        <v>0</v>
      </c>
      <c r="G141" s="24">
        <v>0</v>
      </c>
      <c r="H141" s="24">
        <v>0</v>
      </c>
      <c r="I141" s="24">
        <v>47</v>
      </c>
      <c r="J141" s="24">
        <v>0</v>
      </c>
      <c r="K141" s="24">
        <v>0</v>
      </c>
      <c r="L141" s="24">
        <v>0</v>
      </c>
      <c r="M141" s="24">
        <v>0</v>
      </c>
      <c r="N141" s="24">
        <v>0</v>
      </c>
      <c r="O141" s="24">
        <v>0</v>
      </c>
      <c r="P141" s="24">
        <v>0</v>
      </c>
      <c r="Q141" s="24">
        <v>0</v>
      </c>
    </row>
    <row r="142" spans="1:17" ht="15.75" x14ac:dyDescent="0.2">
      <c r="A142" s="19" t="s">
        <v>153</v>
      </c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</row>
    <row r="143" spans="1:17" s="1" customFormat="1" ht="33" customHeight="1" x14ac:dyDescent="0.2">
      <c r="A143" s="23" t="s">
        <v>154</v>
      </c>
      <c r="B143" s="24">
        <v>0</v>
      </c>
      <c r="C143" s="24">
        <v>0</v>
      </c>
      <c r="D143" s="24">
        <v>0</v>
      </c>
      <c r="E143" s="24">
        <v>56</v>
      </c>
      <c r="F143" s="24">
        <v>0</v>
      </c>
      <c r="G143" s="24">
        <v>0</v>
      </c>
      <c r="H143" s="24">
        <v>0</v>
      </c>
      <c r="I143" s="24">
        <v>21</v>
      </c>
      <c r="J143" s="24">
        <v>0</v>
      </c>
      <c r="K143" s="24">
        <v>0</v>
      </c>
      <c r="L143" s="24">
        <v>0</v>
      </c>
      <c r="M143" s="24">
        <v>0</v>
      </c>
      <c r="N143" s="24">
        <v>1</v>
      </c>
      <c r="O143" s="24">
        <v>0</v>
      </c>
      <c r="P143" s="24">
        <v>21</v>
      </c>
      <c r="Q143" s="24">
        <v>0</v>
      </c>
    </row>
    <row r="144" spans="1:17" s="1" customFormat="1" ht="30" customHeight="1" x14ac:dyDescent="0.2">
      <c r="A144" s="23" t="s">
        <v>155</v>
      </c>
      <c r="B144" s="24">
        <v>0</v>
      </c>
      <c r="C144" s="24">
        <v>0</v>
      </c>
      <c r="D144" s="24">
        <v>0</v>
      </c>
      <c r="E144" s="24">
        <v>164</v>
      </c>
      <c r="F144" s="24">
        <v>0</v>
      </c>
      <c r="G144" s="24">
        <v>0</v>
      </c>
      <c r="H144" s="24">
        <v>0</v>
      </c>
      <c r="I144" s="24">
        <v>163</v>
      </c>
      <c r="J144" s="24">
        <v>0</v>
      </c>
      <c r="K144" s="24">
        <v>0</v>
      </c>
      <c r="L144" s="24">
        <v>0</v>
      </c>
      <c r="M144" s="24">
        <v>0</v>
      </c>
      <c r="N144" s="24">
        <v>0</v>
      </c>
      <c r="O144" s="24">
        <v>0</v>
      </c>
      <c r="P144" s="24">
        <v>130</v>
      </c>
      <c r="Q144" s="24">
        <v>0</v>
      </c>
    </row>
    <row r="145" spans="1:17" ht="99.75" customHeight="1" x14ac:dyDescent="0.2">
      <c r="A145" s="23" t="s">
        <v>156</v>
      </c>
      <c r="B145" s="24">
        <v>7</v>
      </c>
      <c r="C145" s="24">
        <v>0</v>
      </c>
      <c r="D145" s="24">
        <v>0</v>
      </c>
      <c r="E145" s="24">
        <v>24</v>
      </c>
      <c r="F145" s="24">
        <v>0</v>
      </c>
      <c r="G145" s="24">
        <v>0</v>
      </c>
      <c r="H145" s="24">
        <v>0</v>
      </c>
      <c r="I145" s="24">
        <v>77</v>
      </c>
      <c r="J145" s="24">
        <v>0</v>
      </c>
      <c r="K145" s="24">
        <v>0</v>
      </c>
      <c r="L145" s="24">
        <v>0</v>
      </c>
      <c r="M145" s="24">
        <v>0</v>
      </c>
      <c r="N145" s="24">
        <v>5</v>
      </c>
      <c r="O145" s="24">
        <v>0</v>
      </c>
      <c r="P145" s="24">
        <v>22</v>
      </c>
      <c r="Q145" s="24">
        <v>2</v>
      </c>
    </row>
    <row r="146" spans="1:17" s="1" customFormat="1" ht="59.25" customHeight="1" x14ac:dyDescent="0.2">
      <c r="A146" s="23" t="s">
        <v>157</v>
      </c>
      <c r="B146" s="24">
        <v>3</v>
      </c>
      <c r="C146" s="24">
        <v>0</v>
      </c>
      <c r="D146" s="24">
        <v>0</v>
      </c>
      <c r="E146" s="24">
        <v>7</v>
      </c>
      <c r="F146" s="24">
        <v>0</v>
      </c>
      <c r="G146" s="24">
        <v>0</v>
      </c>
      <c r="H146" s="24">
        <v>0</v>
      </c>
      <c r="I146" s="24">
        <v>50</v>
      </c>
      <c r="J146" s="24">
        <v>0</v>
      </c>
      <c r="K146" s="24">
        <v>0</v>
      </c>
      <c r="L146" s="24">
        <v>0</v>
      </c>
      <c r="M146" s="24">
        <v>0</v>
      </c>
      <c r="N146" s="24">
        <v>5</v>
      </c>
      <c r="O146" s="24">
        <v>0</v>
      </c>
      <c r="P146" s="24">
        <v>17</v>
      </c>
      <c r="Q146" s="24">
        <v>0</v>
      </c>
    </row>
    <row r="147" spans="1:17" s="1" customFormat="1" ht="33.75" customHeight="1" x14ac:dyDescent="0.2">
      <c r="A147" s="23" t="s">
        <v>158</v>
      </c>
      <c r="B147" s="24">
        <v>7</v>
      </c>
      <c r="C147" s="24">
        <v>0</v>
      </c>
      <c r="D147" s="24">
        <v>0</v>
      </c>
      <c r="E147" s="24">
        <v>33</v>
      </c>
      <c r="F147" s="24">
        <v>0</v>
      </c>
      <c r="G147" s="24">
        <v>0</v>
      </c>
      <c r="H147" s="24">
        <v>0</v>
      </c>
      <c r="I147" s="24">
        <v>22</v>
      </c>
      <c r="J147" s="24">
        <v>0</v>
      </c>
      <c r="K147" s="24">
        <v>0</v>
      </c>
      <c r="L147" s="24">
        <v>0</v>
      </c>
      <c r="M147" s="24">
        <v>0</v>
      </c>
      <c r="N147" s="24">
        <v>6</v>
      </c>
      <c r="O147" s="24">
        <v>0</v>
      </c>
      <c r="P147" s="24">
        <v>8</v>
      </c>
      <c r="Q147" s="24">
        <v>0</v>
      </c>
    </row>
    <row r="148" spans="1:17" s="1" customFormat="1" ht="45.75" customHeight="1" x14ac:dyDescent="0.2">
      <c r="A148" s="23" t="s">
        <v>159</v>
      </c>
      <c r="B148" s="24">
        <v>0</v>
      </c>
      <c r="C148" s="24">
        <v>0</v>
      </c>
      <c r="D148" s="24">
        <v>0</v>
      </c>
      <c r="E148" s="24">
        <v>18</v>
      </c>
      <c r="F148" s="24">
        <v>0</v>
      </c>
      <c r="G148" s="24">
        <v>0</v>
      </c>
      <c r="H148" s="24">
        <v>0</v>
      </c>
      <c r="I148" s="24">
        <v>15</v>
      </c>
      <c r="J148" s="24">
        <v>0</v>
      </c>
      <c r="K148" s="24">
        <v>0</v>
      </c>
      <c r="L148" s="24">
        <v>0</v>
      </c>
      <c r="M148" s="24">
        <v>0</v>
      </c>
      <c r="N148" s="24">
        <v>5</v>
      </c>
      <c r="O148" s="24">
        <v>0</v>
      </c>
      <c r="P148" s="24">
        <v>35</v>
      </c>
      <c r="Q148" s="24">
        <v>0</v>
      </c>
    </row>
    <row r="149" spans="1:17" s="1" customFormat="1" ht="45.75" customHeight="1" x14ac:dyDescent="0.2">
      <c r="A149" s="23" t="s">
        <v>160</v>
      </c>
      <c r="B149" s="24">
        <v>3</v>
      </c>
      <c r="C149" s="24">
        <v>0</v>
      </c>
      <c r="D149" s="24">
        <v>0</v>
      </c>
      <c r="E149" s="24">
        <v>26</v>
      </c>
      <c r="F149" s="24">
        <v>0</v>
      </c>
      <c r="G149" s="24">
        <v>0</v>
      </c>
      <c r="H149" s="24">
        <v>0</v>
      </c>
      <c r="I149" s="24">
        <v>28</v>
      </c>
      <c r="J149" s="24">
        <v>0</v>
      </c>
      <c r="K149" s="24">
        <v>0</v>
      </c>
      <c r="L149" s="24">
        <v>0</v>
      </c>
      <c r="M149" s="24">
        <v>0</v>
      </c>
      <c r="N149" s="24">
        <v>4</v>
      </c>
      <c r="O149" s="24">
        <v>0</v>
      </c>
      <c r="P149" s="24">
        <v>10</v>
      </c>
      <c r="Q149" s="24">
        <v>0</v>
      </c>
    </row>
    <row r="150" spans="1:17" s="1" customFormat="1" ht="31.5" x14ac:dyDescent="0.2">
      <c r="A150" s="23" t="s">
        <v>161</v>
      </c>
      <c r="B150" s="24">
        <v>0</v>
      </c>
      <c r="C150" s="24">
        <v>0</v>
      </c>
      <c r="D150" s="24">
        <v>0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14</v>
      </c>
      <c r="Q150" s="24">
        <v>0</v>
      </c>
    </row>
    <row r="151" spans="1:17" s="1" customFormat="1" ht="40.5" customHeight="1" x14ac:dyDescent="0.2">
      <c r="A151" s="23" t="s">
        <v>162</v>
      </c>
      <c r="B151" s="24">
        <v>10</v>
      </c>
      <c r="C151" s="24">
        <v>0</v>
      </c>
      <c r="D151" s="24">
        <v>0</v>
      </c>
      <c r="E151" s="24">
        <v>34</v>
      </c>
      <c r="F151" s="24">
        <v>0</v>
      </c>
      <c r="G151" s="24">
        <v>0</v>
      </c>
      <c r="H151" s="24">
        <v>0</v>
      </c>
      <c r="I151" s="24">
        <v>38</v>
      </c>
      <c r="J151" s="24">
        <v>0</v>
      </c>
      <c r="K151" s="24">
        <v>0</v>
      </c>
      <c r="L151" s="24">
        <v>0</v>
      </c>
      <c r="M151" s="24">
        <v>0</v>
      </c>
      <c r="N151" s="24">
        <v>7</v>
      </c>
      <c r="O151" s="24">
        <v>0</v>
      </c>
      <c r="P151" s="24">
        <v>25</v>
      </c>
      <c r="Q151" s="24">
        <v>0</v>
      </c>
    </row>
    <row r="152" spans="1:17" ht="46.5" customHeight="1" x14ac:dyDescent="0.2">
      <c r="A152" s="23" t="s">
        <v>163</v>
      </c>
      <c r="B152" s="24">
        <v>6</v>
      </c>
      <c r="C152" s="24">
        <v>0</v>
      </c>
      <c r="D152" s="24">
        <v>0</v>
      </c>
      <c r="E152" s="24">
        <v>20</v>
      </c>
      <c r="F152" s="24">
        <v>0</v>
      </c>
      <c r="G152" s="24">
        <v>0</v>
      </c>
      <c r="H152" s="24">
        <v>0</v>
      </c>
      <c r="I152" s="24">
        <v>30</v>
      </c>
      <c r="J152" s="24">
        <v>0</v>
      </c>
      <c r="K152" s="24">
        <v>0</v>
      </c>
      <c r="L152" s="24">
        <v>0</v>
      </c>
      <c r="M152" s="24">
        <v>0</v>
      </c>
      <c r="N152" s="24">
        <v>3</v>
      </c>
      <c r="O152" s="24">
        <v>0</v>
      </c>
      <c r="P152" s="24">
        <v>19</v>
      </c>
      <c r="Q152" s="24">
        <v>1</v>
      </c>
    </row>
    <row r="153" spans="1:17" ht="41.25" customHeight="1" x14ac:dyDescent="0.2">
      <c r="A153" s="23" t="s">
        <v>164</v>
      </c>
      <c r="B153" s="24">
        <v>2</v>
      </c>
      <c r="C153" s="24">
        <v>0</v>
      </c>
      <c r="D153" s="24">
        <v>0</v>
      </c>
      <c r="E153" s="24">
        <v>8</v>
      </c>
      <c r="F153" s="24">
        <v>0</v>
      </c>
      <c r="G153" s="24">
        <v>0</v>
      </c>
      <c r="H153" s="24">
        <v>0</v>
      </c>
      <c r="I153" s="24">
        <v>12</v>
      </c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21</v>
      </c>
      <c r="Q153" s="24">
        <v>0</v>
      </c>
    </row>
    <row r="154" spans="1:17" ht="46.5" customHeight="1" x14ac:dyDescent="0.2">
      <c r="A154" s="23" t="s">
        <v>165</v>
      </c>
      <c r="B154" s="24">
        <v>0</v>
      </c>
      <c r="C154" s="24">
        <v>0</v>
      </c>
      <c r="D154" s="24">
        <v>0</v>
      </c>
      <c r="E154" s="24">
        <v>1</v>
      </c>
      <c r="F154" s="24">
        <v>0</v>
      </c>
      <c r="G154" s="24">
        <v>0</v>
      </c>
      <c r="H154" s="24">
        <v>0</v>
      </c>
      <c r="I154" s="24">
        <v>12</v>
      </c>
      <c r="J154" s="24">
        <v>0</v>
      </c>
      <c r="K154" s="24">
        <v>0</v>
      </c>
      <c r="L154" s="24">
        <v>0</v>
      </c>
      <c r="M154" s="24">
        <v>0</v>
      </c>
      <c r="N154" s="24">
        <v>0</v>
      </c>
      <c r="O154" s="24">
        <v>0</v>
      </c>
      <c r="P154" s="24">
        <v>0</v>
      </c>
      <c r="Q154" s="24">
        <v>0</v>
      </c>
    </row>
    <row r="155" spans="1:17" ht="48" customHeight="1" x14ac:dyDescent="0.2">
      <c r="A155" s="23" t="s">
        <v>166</v>
      </c>
      <c r="B155" s="24">
        <v>0</v>
      </c>
      <c r="C155" s="24">
        <v>0</v>
      </c>
      <c r="D155" s="24">
        <v>0</v>
      </c>
      <c r="E155" s="24">
        <v>4</v>
      </c>
      <c r="F155" s="24">
        <v>0</v>
      </c>
      <c r="G155" s="24">
        <v>0</v>
      </c>
      <c r="H155" s="24">
        <v>0</v>
      </c>
      <c r="I155" s="24">
        <v>6</v>
      </c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0</v>
      </c>
      <c r="P155" s="24">
        <v>8</v>
      </c>
      <c r="Q155" s="24">
        <v>0</v>
      </c>
    </row>
    <row r="156" spans="1:17" s="1" customFormat="1" ht="28.5" customHeight="1" x14ac:dyDescent="0.2">
      <c r="A156" s="23" t="s">
        <v>167</v>
      </c>
      <c r="B156" s="24">
        <v>1</v>
      </c>
      <c r="C156" s="24">
        <v>0</v>
      </c>
      <c r="D156" s="24">
        <v>0</v>
      </c>
      <c r="E156" s="24">
        <v>5</v>
      </c>
      <c r="F156" s="24">
        <v>0</v>
      </c>
      <c r="G156" s="24">
        <v>0</v>
      </c>
      <c r="H156" s="24">
        <v>0</v>
      </c>
      <c r="I156" s="24">
        <v>25</v>
      </c>
      <c r="J156" s="24">
        <v>0</v>
      </c>
      <c r="K156" s="24">
        <v>0</v>
      </c>
      <c r="L156" s="24">
        <v>0</v>
      </c>
      <c r="M156" s="24">
        <v>0</v>
      </c>
      <c r="N156" s="24">
        <v>3</v>
      </c>
      <c r="O156" s="24">
        <v>0</v>
      </c>
      <c r="P156" s="24">
        <v>12</v>
      </c>
      <c r="Q156" s="24">
        <v>1</v>
      </c>
    </row>
    <row r="157" spans="1:17" ht="57" customHeight="1" x14ac:dyDescent="0.2">
      <c r="A157" s="23" t="s">
        <v>168</v>
      </c>
      <c r="B157" s="24">
        <v>3</v>
      </c>
      <c r="C157" s="24">
        <v>0</v>
      </c>
      <c r="D157" s="24">
        <v>0</v>
      </c>
      <c r="E157" s="24">
        <v>5</v>
      </c>
      <c r="F157" s="24">
        <v>0</v>
      </c>
      <c r="G157" s="24">
        <v>0</v>
      </c>
      <c r="H157" s="24">
        <v>0</v>
      </c>
      <c r="I157" s="24">
        <v>20</v>
      </c>
      <c r="J157" s="24">
        <v>0</v>
      </c>
      <c r="K157" s="24">
        <v>0</v>
      </c>
      <c r="L157" s="24">
        <v>0</v>
      </c>
      <c r="M157" s="24">
        <v>0</v>
      </c>
      <c r="N157" s="24">
        <v>4</v>
      </c>
      <c r="O157" s="24">
        <v>0</v>
      </c>
      <c r="P157" s="24">
        <v>19</v>
      </c>
      <c r="Q157" s="24">
        <v>0</v>
      </c>
    </row>
    <row r="158" spans="1:17" ht="60" customHeight="1" x14ac:dyDescent="0.2">
      <c r="A158" s="23" t="s">
        <v>169</v>
      </c>
      <c r="B158" s="24">
        <v>0</v>
      </c>
      <c r="C158" s="24">
        <v>0</v>
      </c>
      <c r="D158" s="24">
        <v>0</v>
      </c>
      <c r="E158" s="24">
        <v>1</v>
      </c>
      <c r="F158" s="24">
        <v>0</v>
      </c>
      <c r="G158" s="24">
        <v>0</v>
      </c>
      <c r="H158" s="24">
        <v>0</v>
      </c>
      <c r="I158" s="24">
        <v>11</v>
      </c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</row>
    <row r="159" spans="1:17" ht="18.75" customHeight="1" x14ac:dyDescent="0.2">
      <c r="A159" s="19" t="s">
        <v>170</v>
      </c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</row>
    <row r="160" spans="1:17" s="1" customFormat="1" ht="31.5" x14ac:dyDescent="0.2">
      <c r="A160" s="23" t="s">
        <v>171</v>
      </c>
      <c r="B160" s="24">
        <v>2</v>
      </c>
      <c r="C160" s="24">
        <v>0</v>
      </c>
      <c r="D160" s="24">
        <v>0</v>
      </c>
      <c r="E160" s="24">
        <v>15</v>
      </c>
      <c r="F160" s="24">
        <v>0</v>
      </c>
      <c r="G160" s="24">
        <v>0</v>
      </c>
      <c r="H160" s="24">
        <v>0</v>
      </c>
      <c r="I160" s="24">
        <v>50</v>
      </c>
      <c r="J160" s="24">
        <v>0</v>
      </c>
      <c r="K160" s="24">
        <v>0</v>
      </c>
      <c r="L160" s="24">
        <v>0</v>
      </c>
      <c r="M160" s="24">
        <v>0</v>
      </c>
      <c r="N160" s="24">
        <v>26</v>
      </c>
      <c r="O160" s="24">
        <v>0</v>
      </c>
      <c r="P160" s="24">
        <v>66</v>
      </c>
      <c r="Q160" s="24">
        <v>2</v>
      </c>
    </row>
    <row r="161" spans="1:17" ht="31.5" x14ac:dyDescent="0.2">
      <c r="A161" s="23" t="s">
        <v>172</v>
      </c>
      <c r="B161" s="24">
        <v>30</v>
      </c>
      <c r="C161" s="24">
        <v>2</v>
      </c>
      <c r="D161" s="24">
        <v>8</v>
      </c>
      <c r="E161" s="24">
        <v>39</v>
      </c>
      <c r="F161" s="24">
        <v>0</v>
      </c>
      <c r="G161" s="24">
        <v>3</v>
      </c>
      <c r="H161" s="24">
        <v>10</v>
      </c>
      <c r="I161" s="24">
        <v>429</v>
      </c>
      <c r="J161" s="24">
        <v>22</v>
      </c>
      <c r="K161" s="24">
        <v>75</v>
      </c>
      <c r="L161" s="24">
        <v>0</v>
      </c>
      <c r="M161" s="24">
        <v>0</v>
      </c>
      <c r="N161" s="24">
        <v>21</v>
      </c>
      <c r="O161" s="24">
        <v>15</v>
      </c>
      <c r="P161" s="24">
        <v>152</v>
      </c>
      <c r="Q161" s="24">
        <v>0</v>
      </c>
    </row>
    <row r="162" spans="1:17" ht="17.25" customHeight="1" x14ac:dyDescent="0.2">
      <c r="A162" s="19" t="s">
        <v>173</v>
      </c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</row>
    <row r="163" spans="1:17" ht="45.75" customHeight="1" x14ac:dyDescent="0.2">
      <c r="A163" s="23" t="s">
        <v>174</v>
      </c>
      <c r="B163" s="24">
        <v>0</v>
      </c>
      <c r="C163" s="24">
        <v>0</v>
      </c>
      <c r="D163" s="24">
        <v>0</v>
      </c>
      <c r="E163" s="24">
        <v>1</v>
      </c>
      <c r="F163" s="24">
        <v>0</v>
      </c>
      <c r="G163" s="24">
        <v>0</v>
      </c>
      <c r="H163" s="24">
        <v>0</v>
      </c>
      <c r="I163" s="24">
        <v>4</v>
      </c>
      <c r="J163" s="24">
        <v>0</v>
      </c>
      <c r="K163" s="24">
        <v>0</v>
      </c>
      <c r="L163" s="24">
        <v>0</v>
      </c>
      <c r="M163" s="24">
        <v>0</v>
      </c>
      <c r="N163" s="24">
        <v>2</v>
      </c>
      <c r="O163" s="24">
        <v>0</v>
      </c>
      <c r="P163" s="24">
        <v>0</v>
      </c>
      <c r="Q163" s="24">
        <v>0</v>
      </c>
    </row>
    <row r="164" spans="1:17" s="1" customFormat="1" ht="118.5" customHeight="1" x14ac:dyDescent="0.2">
      <c r="A164" s="23" t="s">
        <v>175</v>
      </c>
      <c r="B164" s="24">
        <v>0</v>
      </c>
      <c r="C164" s="24">
        <v>0</v>
      </c>
      <c r="D164" s="24">
        <v>0</v>
      </c>
      <c r="E164" s="24">
        <v>4</v>
      </c>
      <c r="F164" s="24">
        <v>0</v>
      </c>
      <c r="G164" s="24">
        <v>0</v>
      </c>
      <c r="H164" s="24">
        <v>0</v>
      </c>
      <c r="I164" s="24">
        <v>3</v>
      </c>
      <c r="J164" s="24">
        <v>0</v>
      </c>
      <c r="K164" s="24">
        <v>0</v>
      </c>
      <c r="L164" s="24">
        <v>0</v>
      </c>
      <c r="M164" s="24">
        <v>0</v>
      </c>
      <c r="N164" s="24">
        <v>5</v>
      </c>
      <c r="O164" s="24">
        <v>0</v>
      </c>
      <c r="P164" s="24">
        <v>27</v>
      </c>
      <c r="Q164" s="24">
        <v>0</v>
      </c>
    </row>
    <row r="165" spans="1:17" s="1" customFormat="1" ht="42.75" customHeight="1" x14ac:dyDescent="0.2">
      <c r="A165" s="23" t="s">
        <v>176</v>
      </c>
      <c r="B165" s="24">
        <v>2</v>
      </c>
      <c r="C165" s="24">
        <v>0</v>
      </c>
      <c r="D165" s="24">
        <v>0</v>
      </c>
      <c r="E165" s="24">
        <v>5</v>
      </c>
      <c r="F165" s="24">
        <v>0</v>
      </c>
      <c r="G165" s="24">
        <v>0</v>
      </c>
      <c r="H165" s="24">
        <v>0</v>
      </c>
      <c r="I165" s="24">
        <v>4</v>
      </c>
      <c r="J165" s="24">
        <v>0</v>
      </c>
      <c r="K165" s="24">
        <v>0</v>
      </c>
      <c r="L165" s="24">
        <v>0</v>
      </c>
      <c r="M165" s="24">
        <v>0</v>
      </c>
      <c r="N165" s="24">
        <v>7</v>
      </c>
      <c r="O165" s="24">
        <v>0</v>
      </c>
      <c r="P165" s="24">
        <v>20</v>
      </c>
      <c r="Q165" s="24">
        <v>0</v>
      </c>
    </row>
    <row r="166" spans="1:17" s="1" customFormat="1" ht="43.5" customHeight="1" x14ac:dyDescent="0.2">
      <c r="A166" s="23" t="s">
        <v>177</v>
      </c>
      <c r="B166" s="24">
        <v>2</v>
      </c>
      <c r="C166" s="24">
        <v>0</v>
      </c>
      <c r="D166" s="24">
        <v>0</v>
      </c>
      <c r="E166" s="24">
        <v>21</v>
      </c>
      <c r="F166" s="24">
        <v>0</v>
      </c>
      <c r="G166" s="24">
        <v>0</v>
      </c>
      <c r="H166" s="24">
        <v>0</v>
      </c>
      <c r="I166" s="24">
        <v>6</v>
      </c>
      <c r="J166" s="24">
        <v>0</v>
      </c>
      <c r="K166" s="24">
        <v>0</v>
      </c>
      <c r="L166" s="24">
        <v>0</v>
      </c>
      <c r="M166" s="24">
        <v>0</v>
      </c>
      <c r="N166" s="24">
        <v>17</v>
      </c>
      <c r="O166" s="24">
        <v>0</v>
      </c>
      <c r="P166" s="24">
        <v>100</v>
      </c>
      <c r="Q166" s="24">
        <v>2</v>
      </c>
    </row>
    <row r="167" spans="1:17" ht="31.5" x14ac:dyDescent="0.2">
      <c r="A167" s="23" t="s">
        <v>178</v>
      </c>
      <c r="B167" s="24">
        <v>2</v>
      </c>
      <c r="C167" s="24">
        <v>0</v>
      </c>
      <c r="D167" s="24">
        <v>0</v>
      </c>
      <c r="E167" s="24">
        <v>19</v>
      </c>
      <c r="F167" s="24">
        <v>0</v>
      </c>
      <c r="G167" s="24">
        <v>0</v>
      </c>
      <c r="H167" s="24">
        <v>0</v>
      </c>
      <c r="I167" s="24">
        <v>76</v>
      </c>
      <c r="J167" s="24">
        <v>0</v>
      </c>
      <c r="K167" s="24">
        <v>0</v>
      </c>
      <c r="L167" s="24">
        <v>0</v>
      </c>
      <c r="M167" s="24">
        <v>0</v>
      </c>
      <c r="N167" s="24">
        <v>26</v>
      </c>
      <c r="O167" s="24">
        <v>0</v>
      </c>
      <c r="P167" s="24">
        <v>79</v>
      </c>
      <c r="Q167" s="24">
        <v>1</v>
      </c>
    </row>
    <row r="168" spans="1:17" s="1" customFormat="1" ht="78.75" x14ac:dyDescent="0.2">
      <c r="A168" s="23" t="s">
        <v>179</v>
      </c>
      <c r="B168" s="24">
        <v>4</v>
      </c>
      <c r="C168" s="24">
        <v>0</v>
      </c>
      <c r="D168" s="24">
        <v>0</v>
      </c>
      <c r="E168" s="24">
        <v>49</v>
      </c>
      <c r="F168" s="24">
        <v>0</v>
      </c>
      <c r="G168" s="24">
        <v>0</v>
      </c>
      <c r="H168" s="24">
        <v>0</v>
      </c>
      <c r="I168" s="24">
        <v>6</v>
      </c>
      <c r="J168" s="24">
        <v>0</v>
      </c>
      <c r="K168" s="24">
        <v>0</v>
      </c>
      <c r="L168" s="24">
        <v>0</v>
      </c>
      <c r="M168" s="24">
        <v>0</v>
      </c>
      <c r="N168" s="24">
        <v>19</v>
      </c>
      <c r="O168" s="24">
        <v>0</v>
      </c>
      <c r="P168" s="24">
        <v>94</v>
      </c>
      <c r="Q168" s="24">
        <v>0</v>
      </c>
    </row>
    <row r="169" spans="1:17" ht="15.75" x14ac:dyDescent="0.2">
      <c r="A169" s="19" t="s">
        <v>180</v>
      </c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</row>
    <row r="170" spans="1:17" s="1" customFormat="1" ht="42.75" customHeight="1" x14ac:dyDescent="0.2">
      <c r="A170" s="23" t="s">
        <v>181</v>
      </c>
      <c r="B170" s="24">
        <v>48</v>
      </c>
      <c r="C170" s="24">
        <v>0</v>
      </c>
      <c r="D170" s="24">
        <v>0</v>
      </c>
      <c r="E170" s="24">
        <v>61</v>
      </c>
      <c r="F170" s="24">
        <v>0</v>
      </c>
      <c r="G170" s="24">
        <v>0</v>
      </c>
      <c r="H170" s="24">
        <v>0</v>
      </c>
      <c r="I170" s="24">
        <v>13</v>
      </c>
      <c r="J170" s="24">
        <v>0</v>
      </c>
      <c r="K170" s="24">
        <v>0</v>
      </c>
      <c r="L170" s="24">
        <v>0</v>
      </c>
      <c r="M170" s="24">
        <v>0</v>
      </c>
      <c r="N170" s="24">
        <v>62</v>
      </c>
      <c r="O170" s="24">
        <v>0</v>
      </c>
      <c r="P170" s="24">
        <v>259</v>
      </c>
      <c r="Q170" s="24">
        <v>3</v>
      </c>
    </row>
    <row r="171" spans="1:17" s="1" customFormat="1" ht="31.5" x14ac:dyDescent="0.2">
      <c r="A171" s="23" t="s">
        <v>182</v>
      </c>
      <c r="B171" s="24">
        <v>32</v>
      </c>
      <c r="C171" s="24">
        <v>0</v>
      </c>
      <c r="D171" s="24">
        <v>0</v>
      </c>
      <c r="E171" s="24">
        <v>48</v>
      </c>
      <c r="F171" s="24">
        <v>0</v>
      </c>
      <c r="G171" s="24">
        <v>0</v>
      </c>
      <c r="H171" s="24">
        <v>0</v>
      </c>
      <c r="I171" s="24">
        <v>11</v>
      </c>
      <c r="J171" s="24">
        <v>0</v>
      </c>
      <c r="K171" s="24">
        <v>0</v>
      </c>
      <c r="L171" s="24">
        <v>0</v>
      </c>
      <c r="M171" s="24">
        <v>0</v>
      </c>
      <c r="N171" s="24">
        <v>146</v>
      </c>
      <c r="O171" s="24">
        <v>0</v>
      </c>
      <c r="P171" s="24">
        <v>192</v>
      </c>
      <c r="Q171" s="24">
        <v>0</v>
      </c>
    </row>
    <row r="172" spans="1:17" s="1" customFormat="1" ht="31.5" x14ac:dyDescent="0.2">
      <c r="A172" s="23" t="s">
        <v>183</v>
      </c>
      <c r="B172" s="24">
        <v>17</v>
      </c>
      <c r="C172" s="24">
        <v>0</v>
      </c>
      <c r="D172" s="24">
        <v>0</v>
      </c>
      <c r="E172" s="24">
        <v>29</v>
      </c>
      <c r="F172" s="24">
        <v>0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101</v>
      </c>
      <c r="O172" s="24">
        <v>0</v>
      </c>
      <c r="P172" s="24">
        <v>406</v>
      </c>
      <c r="Q172" s="24">
        <v>0</v>
      </c>
    </row>
    <row r="173" spans="1:17" s="1" customFormat="1" ht="31.5" x14ac:dyDescent="0.2">
      <c r="A173" s="23" t="s">
        <v>66</v>
      </c>
      <c r="B173" s="24">
        <v>60</v>
      </c>
      <c r="C173" s="24">
        <v>0</v>
      </c>
      <c r="D173" s="24">
        <v>0</v>
      </c>
      <c r="E173" s="24">
        <v>105</v>
      </c>
      <c r="F173" s="24">
        <v>0</v>
      </c>
      <c r="G173" s="24">
        <v>0</v>
      </c>
      <c r="H173" s="24">
        <v>0</v>
      </c>
      <c r="I173" s="24">
        <v>11</v>
      </c>
      <c r="J173" s="24">
        <v>0</v>
      </c>
      <c r="K173" s="24">
        <v>0</v>
      </c>
      <c r="L173" s="24">
        <v>0</v>
      </c>
      <c r="M173" s="24">
        <v>0</v>
      </c>
      <c r="N173" s="24">
        <v>57</v>
      </c>
      <c r="O173" s="24">
        <v>0</v>
      </c>
      <c r="P173" s="24">
        <v>187</v>
      </c>
      <c r="Q173" s="24">
        <v>0</v>
      </c>
    </row>
    <row r="174" spans="1:17" s="1" customFormat="1" ht="31.5" x14ac:dyDescent="0.2">
      <c r="A174" s="23" t="s">
        <v>184</v>
      </c>
      <c r="B174" s="24">
        <v>14</v>
      </c>
      <c r="C174" s="24">
        <v>0</v>
      </c>
      <c r="D174" s="24">
        <v>0</v>
      </c>
      <c r="E174" s="24">
        <v>33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38</v>
      </c>
      <c r="O174" s="24">
        <v>0</v>
      </c>
      <c r="P174" s="24">
        <v>234</v>
      </c>
      <c r="Q174" s="24">
        <v>0</v>
      </c>
    </row>
    <row r="175" spans="1:17" ht="32.25" customHeight="1" x14ac:dyDescent="0.2">
      <c r="A175" s="23" t="s">
        <v>185</v>
      </c>
      <c r="B175" s="24">
        <v>134</v>
      </c>
      <c r="C175" s="24">
        <v>0</v>
      </c>
      <c r="D175" s="24">
        <v>0</v>
      </c>
      <c r="E175" s="24">
        <v>176</v>
      </c>
      <c r="F175" s="24">
        <v>0</v>
      </c>
      <c r="G175" s="24">
        <v>0</v>
      </c>
      <c r="H175" s="24">
        <v>0</v>
      </c>
      <c r="I175" s="24">
        <v>166</v>
      </c>
      <c r="J175" s="24">
        <v>0</v>
      </c>
      <c r="K175" s="24">
        <v>0</v>
      </c>
      <c r="L175" s="24">
        <v>0</v>
      </c>
      <c r="M175" s="24">
        <v>0</v>
      </c>
      <c r="N175" s="24">
        <v>206</v>
      </c>
      <c r="O175" s="24">
        <v>0</v>
      </c>
      <c r="P175" s="24">
        <v>945</v>
      </c>
      <c r="Q175" s="24">
        <v>0</v>
      </c>
    </row>
    <row r="176" spans="1:17" s="1" customFormat="1" ht="71.25" customHeight="1" x14ac:dyDescent="0.2">
      <c r="A176" s="23" t="s">
        <v>186</v>
      </c>
      <c r="B176" s="24">
        <v>20</v>
      </c>
      <c r="C176" s="24">
        <v>0</v>
      </c>
      <c r="D176" s="24">
        <v>0</v>
      </c>
      <c r="E176" s="24">
        <v>30</v>
      </c>
      <c r="F176" s="24">
        <v>0</v>
      </c>
      <c r="G176" s="24">
        <v>0</v>
      </c>
      <c r="H176" s="24">
        <v>0</v>
      </c>
      <c r="I176" s="24">
        <v>100</v>
      </c>
      <c r="J176" s="24">
        <v>0</v>
      </c>
      <c r="K176" s="24">
        <v>0</v>
      </c>
      <c r="L176" s="24">
        <v>0</v>
      </c>
      <c r="M176" s="24">
        <v>0</v>
      </c>
      <c r="N176" s="24">
        <v>87</v>
      </c>
      <c r="O176" s="24">
        <v>0</v>
      </c>
      <c r="P176" s="24">
        <v>579</v>
      </c>
      <c r="Q176" s="24">
        <v>0</v>
      </c>
    </row>
    <row r="177" spans="1:17" ht="15.75" x14ac:dyDescent="0.2">
      <c r="A177" s="19" t="s">
        <v>187</v>
      </c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</row>
    <row r="178" spans="1:17" s="1" customFormat="1" ht="47.25" x14ac:dyDescent="0.2">
      <c r="A178" s="23" t="s">
        <v>188</v>
      </c>
      <c r="B178" s="24">
        <v>91</v>
      </c>
      <c r="C178" s="24">
        <v>0</v>
      </c>
      <c r="D178" s="24">
        <v>0</v>
      </c>
      <c r="E178" s="24">
        <v>145</v>
      </c>
      <c r="F178" s="24">
        <v>0</v>
      </c>
      <c r="G178" s="24">
        <v>0</v>
      </c>
      <c r="H178" s="24">
        <v>0</v>
      </c>
      <c r="I178" s="24">
        <v>189</v>
      </c>
      <c r="J178" s="24">
        <v>0</v>
      </c>
      <c r="K178" s="24">
        <v>0</v>
      </c>
      <c r="L178" s="24">
        <v>0</v>
      </c>
      <c r="M178" s="24">
        <v>0</v>
      </c>
      <c r="N178" s="24">
        <v>349</v>
      </c>
      <c r="O178" s="24">
        <v>0</v>
      </c>
      <c r="P178" s="24">
        <v>1156</v>
      </c>
      <c r="Q178" s="24">
        <v>23</v>
      </c>
    </row>
    <row r="179" spans="1:17" s="1" customFormat="1" ht="94.5" x14ac:dyDescent="0.2">
      <c r="A179" s="23" t="s">
        <v>189</v>
      </c>
      <c r="B179" s="24">
        <v>2</v>
      </c>
      <c r="C179" s="24">
        <v>0</v>
      </c>
      <c r="D179" s="24">
        <v>0</v>
      </c>
      <c r="E179" s="24">
        <v>2</v>
      </c>
      <c r="F179" s="24">
        <v>0</v>
      </c>
      <c r="G179" s="24">
        <v>0</v>
      </c>
      <c r="H179" s="24">
        <v>0</v>
      </c>
      <c r="I179" s="24">
        <v>10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23</v>
      </c>
      <c r="Q179" s="24">
        <v>0</v>
      </c>
    </row>
    <row r="180" spans="1:17" s="1" customFormat="1" ht="94.5" x14ac:dyDescent="0.2">
      <c r="A180" s="23" t="s">
        <v>190</v>
      </c>
      <c r="B180" s="24">
        <v>0</v>
      </c>
      <c r="C180" s="24">
        <v>0</v>
      </c>
      <c r="D180" s="24">
        <v>0</v>
      </c>
      <c r="E180" s="24">
        <v>0</v>
      </c>
      <c r="F180" s="24">
        <v>0</v>
      </c>
      <c r="G180" s="24">
        <v>0</v>
      </c>
      <c r="H180" s="24">
        <v>0</v>
      </c>
      <c r="I180" s="24">
        <v>11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1</v>
      </c>
      <c r="Q180" s="24">
        <v>0</v>
      </c>
    </row>
    <row r="181" spans="1:17" s="1" customFormat="1" ht="94.5" x14ac:dyDescent="0.2">
      <c r="A181" s="23" t="s">
        <v>191</v>
      </c>
      <c r="B181" s="24">
        <v>4</v>
      </c>
      <c r="C181" s="24">
        <v>0</v>
      </c>
      <c r="D181" s="24">
        <v>0</v>
      </c>
      <c r="E181" s="24">
        <v>3</v>
      </c>
      <c r="F181" s="24">
        <v>0</v>
      </c>
      <c r="G181" s="24">
        <v>0</v>
      </c>
      <c r="H181" s="24">
        <v>0</v>
      </c>
      <c r="I181" s="24">
        <v>13</v>
      </c>
      <c r="J181" s="24">
        <v>0</v>
      </c>
      <c r="K181" s="24">
        <v>0</v>
      </c>
      <c r="L181" s="24">
        <v>0</v>
      </c>
      <c r="M181" s="24">
        <v>0</v>
      </c>
      <c r="N181" s="24">
        <v>0</v>
      </c>
      <c r="O181" s="24">
        <v>0</v>
      </c>
      <c r="P181" s="24">
        <v>6</v>
      </c>
      <c r="Q181" s="24">
        <v>0</v>
      </c>
    </row>
    <row r="182" spans="1:17" s="1" customFormat="1" ht="94.5" x14ac:dyDescent="0.2">
      <c r="A182" s="23" t="s">
        <v>192</v>
      </c>
      <c r="B182" s="24">
        <v>2</v>
      </c>
      <c r="C182" s="24">
        <v>0</v>
      </c>
      <c r="D182" s="24">
        <v>0</v>
      </c>
      <c r="E182" s="24">
        <v>3</v>
      </c>
      <c r="F182" s="24">
        <v>0</v>
      </c>
      <c r="G182" s="24">
        <v>0</v>
      </c>
      <c r="H182" s="24">
        <v>0</v>
      </c>
      <c r="I182" s="24">
        <v>11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0</v>
      </c>
      <c r="P182" s="24">
        <v>4</v>
      </c>
      <c r="Q182" s="24">
        <v>0</v>
      </c>
    </row>
    <row r="183" spans="1:17" s="1" customFormat="1" ht="94.5" x14ac:dyDescent="0.2">
      <c r="A183" s="23" t="s">
        <v>193</v>
      </c>
      <c r="B183" s="24">
        <v>1</v>
      </c>
      <c r="C183" s="24">
        <v>0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14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</row>
    <row r="184" spans="1:17" s="1" customFormat="1" ht="94.5" x14ac:dyDescent="0.2">
      <c r="A184" s="23" t="s">
        <v>194</v>
      </c>
      <c r="B184" s="24">
        <v>2</v>
      </c>
      <c r="C184" s="24">
        <v>0</v>
      </c>
      <c r="D184" s="24">
        <v>0</v>
      </c>
      <c r="E184" s="24">
        <v>2</v>
      </c>
      <c r="F184" s="24">
        <v>0</v>
      </c>
      <c r="G184" s="24">
        <v>0</v>
      </c>
      <c r="H184" s="24">
        <v>0</v>
      </c>
      <c r="I184" s="24">
        <v>10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2</v>
      </c>
      <c r="Q184" s="24">
        <v>0</v>
      </c>
    </row>
    <row r="185" spans="1:17" s="1" customFormat="1" ht="94.5" x14ac:dyDescent="0.2">
      <c r="A185" s="23" t="s">
        <v>195</v>
      </c>
      <c r="B185" s="24">
        <v>1</v>
      </c>
      <c r="C185" s="24">
        <v>0</v>
      </c>
      <c r="D185" s="24">
        <v>0</v>
      </c>
      <c r="E185" s="24">
        <v>1</v>
      </c>
      <c r="F185" s="24">
        <v>0</v>
      </c>
      <c r="G185" s="24">
        <v>0</v>
      </c>
      <c r="H185" s="24">
        <v>0</v>
      </c>
      <c r="I185" s="24">
        <v>15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3</v>
      </c>
      <c r="Q185" s="24">
        <v>0</v>
      </c>
    </row>
    <row r="186" spans="1:17" ht="96" customHeight="1" x14ac:dyDescent="0.2">
      <c r="A186" s="23" t="s">
        <v>196</v>
      </c>
      <c r="B186" s="24">
        <v>1</v>
      </c>
      <c r="C186" s="24">
        <v>0</v>
      </c>
      <c r="D186" s="24">
        <v>0</v>
      </c>
      <c r="E186" s="24">
        <v>3</v>
      </c>
      <c r="F186" s="24">
        <v>0</v>
      </c>
      <c r="G186" s="24">
        <v>0</v>
      </c>
      <c r="H186" s="24">
        <v>0</v>
      </c>
      <c r="I186" s="24">
        <v>6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5</v>
      </c>
      <c r="Q186" s="24">
        <v>0</v>
      </c>
    </row>
    <row r="187" spans="1:17" s="1" customFormat="1" ht="94.5" x14ac:dyDescent="0.2">
      <c r="A187" s="23" t="s">
        <v>197</v>
      </c>
      <c r="B187" s="24">
        <v>1</v>
      </c>
      <c r="C187" s="24">
        <v>0</v>
      </c>
      <c r="D187" s="24">
        <v>0</v>
      </c>
      <c r="E187" s="24">
        <v>1</v>
      </c>
      <c r="F187" s="24">
        <v>0</v>
      </c>
      <c r="G187" s="24">
        <v>0</v>
      </c>
      <c r="H187" s="24">
        <v>0</v>
      </c>
      <c r="I187" s="24">
        <v>13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4</v>
      </c>
      <c r="Q187" s="24">
        <v>0</v>
      </c>
    </row>
    <row r="188" spans="1:17" s="1" customFormat="1" ht="94.5" x14ac:dyDescent="0.2">
      <c r="A188" s="23" t="s">
        <v>198</v>
      </c>
      <c r="B188" s="24">
        <v>1</v>
      </c>
      <c r="C188" s="24">
        <v>0</v>
      </c>
      <c r="D188" s="24">
        <v>0</v>
      </c>
      <c r="E188" s="24">
        <v>1</v>
      </c>
      <c r="F188" s="24">
        <v>0</v>
      </c>
      <c r="G188" s="24">
        <v>0</v>
      </c>
      <c r="H188" s="24">
        <v>0</v>
      </c>
      <c r="I188" s="24">
        <v>9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9</v>
      </c>
      <c r="Q188" s="24">
        <v>0</v>
      </c>
    </row>
    <row r="189" spans="1:17" s="1" customFormat="1" ht="94.5" x14ac:dyDescent="0.2">
      <c r="A189" s="23" t="s">
        <v>199</v>
      </c>
      <c r="B189" s="24">
        <v>0</v>
      </c>
      <c r="C189" s="24">
        <v>0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12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</row>
    <row r="190" spans="1:17" s="1" customFormat="1" ht="94.5" x14ac:dyDescent="0.2">
      <c r="A190" s="23" t="s">
        <v>200</v>
      </c>
      <c r="B190" s="24">
        <v>1</v>
      </c>
      <c r="C190" s="24">
        <v>0</v>
      </c>
      <c r="D190" s="24">
        <v>0</v>
      </c>
      <c r="E190" s="24">
        <v>1</v>
      </c>
      <c r="F190" s="24">
        <v>0</v>
      </c>
      <c r="G190" s="24">
        <v>0</v>
      </c>
      <c r="H190" s="24">
        <v>0</v>
      </c>
      <c r="I190" s="24">
        <v>11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</row>
    <row r="191" spans="1:17" ht="15.75" x14ac:dyDescent="0.2">
      <c r="A191" s="19" t="s">
        <v>201</v>
      </c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</row>
    <row r="192" spans="1:17" s="1" customFormat="1" ht="56.25" customHeight="1" x14ac:dyDescent="0.2">
      <c r="A192" s="23" t="s">
        <v>202</v>
      </c>
      <c r="B192" s="24">
        <v>72</v>
      </c>
      <c r="C192" s="24">
        <v>0</v>
      </c>
      <c r="D192" s="24">
        <v>0</v>
      </c>
      <c r="E192" s="24">
        <v>202</v>
      </c>
      <c r="F192" s="24">
        <v>0</v>
      </c>
      <c r="G192" s="24">
        <v>0</v>
      </c>
      <c r="H192" s="24">
        <v>0</v>
      </c>
      <c r="I192" s="24">
        <v>898</v>
      </c>
      <c r="J192" s="24">
        <v>0</v>
      </c>
      <c r="K192" s="24">
        <v>0</v>
      </c>
      <c r="L192" s="24">
        <v>0</v>
      </c>
      <c r="M192" s="24">
        <v>0</v>
      </c>
      <c r="N192" s="24">
        <v>162</v>
      </c>
      <c r="O192" s="24">
        <v>0</v>
      </c>
      <c r="P192" s="24">
        <v>176</v>
      </c>
      <c r="Q192" s="24">
        <v>5</v>
      </c>
    </row>
    <row r="193" spans="1:17" ht="15.75" x14ac:dyDescent="0.2">
      <c r="A193" s="19" t="s">
        <v>203</v>
      </c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</row>
    <row r="194" spans="1:17" s="1" customFormat="1" ht="41.25" customHeight="1" x14ac:dyDescent="0.2">
      <c r="A194" s="23" t="s">
        <v>204</v>
      </c>
      <c r="B194" s="24">
        <v>12</v>
      </c>
      <c r="C194" s="24">
        <v>0</v>
      </c>
      <c r="D194" s="24">
        <v>0</v>
      </c>
      <c r="E194" s="24">
        <v>22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12</v>
      </c>
      <c r="O194" s="24">
        <v>0</v>
      </c>
      <c r="P194" s="24">
        <v>177</v>
      </c>
      <c r="Q194" s="24">
        <v>1</v>
      </c>
    </row>
    <row r="195" spans="1:17" s="1" customFormat="1" ht="47.25" x14ac:dyDescent="0.2">
      <c r="A195" s="23" t="s">
        <v>205</v>
      </c>
      <c r="B195" s="24">
        <v>126</v>
      </c>
      <c r="C195" s="24">
        <v>0</v>
      </c>
      <c r="D195" s="24">
        <v>0</v>
      </c>
      <c r="E195" s="24">
        <v>36</v>
      </c>
      <c r="F195" s="24">
        <v>0</v>
      </c>
      <c r="G195" s="24">
        <v>0</v>
      </c>
      <c r="H195" s="24">
        <v>0</v>
      </c>
      <c r="I195" s="24">
        <v>3</v>
      </c>
      <c r="J195" s="24">
        <v>0</v>
      </c>
      <c r="K195" s="24">
        <v>0</v>
      </c>
      <c r="L195" s="24">
        <v>0</v>
      </c>
      <c r="M195" s="24">
        <v>0</v>
      </c>
      <c r="N195" s="24">
        <v>17</v>
      </c>
      <c r="O195" s="24">
        <v>0</v>
      </c>
      <c r="P195" s="24">
        <v>1179</v>
      </c>
      <c r="Q195" s="24">
        <v>3</v>
      </c>
    </row>
    <row r="196" spans="1:17" s="1" customFormat="1" ht="42.75" customHeight="1" x14ac:dyDescent="0.2">
      <c r="A196" s="23" t="s">
        <v>206</v>
      </c>
      <c r="B196" s="24">
        <v>53</v>
      </c>
      <c r="C196" s="24">
        <v>0</v>
      </c>
      <c r="D196" s="24">
        <v>0</v>
      </c>
      <c r="E196" s="24">
        <v>33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36</v>
      </c>
      <c r="O196" s="24">
        <v>0</v>
      </c>
      <c r="P196" s="24">
        <v>1717</v>
      </c>
      <c r="Q196" s="24">
        <v>4</v>
      </c>
    </row>
    <row r="197" spans="1:17" s="1" customFormat="1" ht="60.75" customHeight="1" x14ac:dyDescent="0.2">
      <c r="A197" s="23" t="s">
        <v>207</v>
      </c>
      <c r="B197" s="24">
        <v>35</v>
      </c>
      <c r="C197" s="24">
        <v>0</v>
      </c>
      <c r="D197" s="24">
        <v>0</v>
      </c>
      <c r="E197" s="24">
        <v>23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7</v>
      </c>
      <c r="O197" s="24">
        <v>0</v>
      </c>
      <c r="P197" s="24">
        <v>365</v>
      </c>
      <c r="Q197" s="24">
        <v>0</v>
      </c>
    </row>
    <row r="198" spans="1:17" s="1" customFormat="1" ht="57" customHeight="1" x14ac:dyDescent="0.2">
      <c r="A198" s="23" t="s">
        <v>208</v>
      </c>
      <c r="B198" s="24">
        <v>15</v>
      </c>
      <c r="C198" s="24">
        <v>0</v>
      </c>
      <c r="D198" s="24">
        <v>0</v>
      </c>
      <c r="E198" s="24">
        <v>14</v>
      </c>
      <c r="F198" s="24">
        <v>0</v>
      </c>
      <c r="G198" s="24">
        <v>0</v>
      </c>
      <c r="H198" s="24">
        <v>0</v>
      </c>
      <c r="I198" s="24">
        <v>3</v>
      </c>
      <c r="J198" s="24">
        <v>0</v>
      </c>
      <c r="K198" s="24">
        <v>0</v>
      </c>
      <c r="L198" s="24">
        <v>0</v>
      </c>
      <c r="M198" s="24">
        <v>0</v>
      </c>
      <c r="N198" s="24">
        <v>2</v>
      </c>
      <c r="O198" s="24">
        <v>0</v>
      </c>
      <c r="P198" s="24">
        <v>74</v>
      </c>
      <c r="Q198" s="24">
        <v>1</v>
      </c>
    </row>
    <row r="199" spans="1:17" s="1" customFormat="1" ht="61.5" customHeight="1" x14ac:dyDescent="0.2">
      <c r="A199" s="23" t="s">
        <v>209</v>
      </c>
      <c r="B199" s="24">
        <v>57</v>
      </c>
      <c r="C199" s="24">
        <v>0</v>
      </c>
      <c r="D199" s="24">
        <v>0</v>
      </c>
      <c r="E199" s="24">
        <v>33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400</v>
      </c>
      <c r="Q199" s="24">
        <v>4</v>
      </c>
    </row>
    <row r="200" spans="1:17" s="1" customFormat="1" ht="33.75" customHeight="1" x14ac:dyDescent="0.2">
      <c r="A200" s="23" t="s">
        <v>210</v>
      </c>
      <c r="B200" s="24">
        <v>16</v>
      </c>
      <c r="C200" s="24">
        <v>0</v>
      </c>
      <c r="D200" s="24">
        <v>0</v>
      </c>
      <c r="E200" s="24">
        <v>17</v>
      </c>
      <c r="F200" s="24">
        <v>0</v>
      </c>
      <c r="G200" s="24">
        <v>0</v>
      </c>
      <c r="H200" s="24">
        <v>0</v>
      </c>
      <c r="I200" s="24">
        <v>17</v>
      </c>
      <c r="J200" s="24">
        <v>0</v>
      </c>
      <c r="K200" s="24">
        <v>0</v>
      </c>
      <c r="L200" s="24">
        <v>0</v>
      </c>
      <c r="M200" s="24">
        <v>0</v>
      </c>
      <c r="N200" s="24">
        <v>2</v>
      </c>
      <c r="O200" s="24">
        <v>0</v>
      </c>
      <c r="P200" s="24">
        <v>96</v>
      </c>
      <c r="Q200" s="24">
        <v>1</v>
      </c>
    </row>
    <row r="201" spans="1:17" s="1" customFormat="1" ht="47.25" customHeight="1" x14ac:dyDescent="0.2">
      <c r="A201" s="23" t="s">
        <v>211</v>
      </c>
      <c r="B201" s="24">
        <v>0</v>
      </c>
      <c r="C201" s="24">
        <v>0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12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1</v>
      </c>
      <c r="Q201" s="24">
        <v>0</v>
      </c>
    </row>
    <row r="202" spans="1:17" ht="53.25" customHeight="1" x14ac:dyDescent="0.2">
      <c r="A202" s="23" t="s">
        <v>212</v>
      </c>
      <c r="B202" s="24">
        <v>3</v>
      </c>
      <c r="C202" s="24">
        <v>0</v>
      </c>
      <c r="D202" s="24">
        <v>0</v>
      </c>
      <c r="E202" s="24">
        <v>3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14</v>
      </c>
      <c r="Q202" s="24">
        <v>0</v>
      </c>
    </row>
    <row r="203" spans="1:17" ht="47.25" x14ac:dyDescent="0.2">
      <c r="A203" s="23" t="s">
        <v>213</v>
      </c>
      <c r="B203" s="24">
        <v>13</v>
      </c>
      <c r="C203" s="24">
        <v>0</v>
      </c>
      <c r="D203" s="24">
        <v>0</v>
      </c>
      <c r="E203" s="24">
        <v>14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124</v>
      </c>
      <c r="Q203" s="24">
        <v>0</v>
      </c>
    </row>
    <row r="204" spans="1:17" s="1" customFormat="1" ht="48" customHeight="1" x14ac:dyDescent="0.2">
      <c r="A204" s="23" t="s">
        <v>214</v>
      </c>
      <c r="B204" s="24">
        <v>3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3</v>
      </c>
      <c r="M204" s="24">
        <v>0</v>
      </c>
      <c r="N204" s="24">
        <v>0</v>
      </c>
      <c r="O204" s="24">
        <v>0</v>
      </c>
      <c r="P204" s="24">
        <v>18</v>
      </c>
      <c r="Q204" s="24">
        <v>0</v>
      </c>
    </row>
    <row r="205" spans="1:17" s="1" customFormat="1" ht="47.25" x14ac:dyDescent="0.2">
      <c r="A205" s="23" t="s">
        <v>215</v>
      </c>
      <c r="B205" s="24">
        <v>1</v>
      </c>
      <c r="C205" s="24">
        <v>0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8</v>
      </c>
      <c r="Q205" s="24">
        <v>0</v>
      </c>
    </row>
    <row r="206" spans="1:17" s="1" customFormat="1" ht="45.75" customHeight="1" x14ac:dyDescent="0.2">
      <c r="A206" s="23" t="s">
        <v>216</v>
      </c>
      <c r="B206" s="24">
        <v>2</v>
      </c>
      <c r="C206" s="24">
        <v>0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13</v>
      </c>
      <c r="Q206" s="24">
        <v>0</v>
      </c>
    </row>
    <row r="207" spans="1:17" s="1" customFormat="1" ht="47.25" customHeight="1" x14ac:dyDescent="0.2">
      <c r="A207" s="23" t="s">
        <v>217</v>
      </c>
      <c r="B207" s="24">
        <v>9</v>
      </c>
      <c r="C207" s="24">
        <v>0</v>
      </c>
      <c r="D207" s="24">
        <v>0</v>
      </c>
      <c r="E207" s="24">
        <v>2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45</v>
      </c>
      <c r="Q207" s="24">
        <v>0</v>
      </c>
    </row>
    <row r="208" spans="1:17" s="1" customFormat="1" ht="46.5" customHeight="1" x14ac:dyDescent="0.2">
      <c r="A208" s="23" t="s">
        <v>218</v>
      </c>
      <c r="B208" s="24">
        <v>3</v>
      </c>
      <c r="C208" s="24">
        <v>0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14</v>
      </c>
      <c r="Q208" s="24">
        <v>0</v>
      </c>
    </row>
    <row r="209" spans="1:17" s="1" customFormat="1" ht="47.25" x14ac:dyDescent="0.2">
      <c r="A209" s="23" t="s">
        <v>219</v>
      </c>
      <c r="B209" s="24">
        <v>7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35</v>
      </c>
      <c r="Q209" s="24">
        <v>0</v>
      </c>
    </row>
    <row r="210" spans="1:17" s="1" customFormat="1" ht="45.75" customHeight="1" x14ac:dyDescent="0.2">
      <c r="A210" s="23" t="s">
        <v>220</v>
      </c>
      <c r="B210" s="24">
        <v>11</v>
      </c>
      <c r="C210" s="24">
        <v>0</v>
      </c>
      <c r="D210" s="24">
        <v>0</v>
      </c>
      <c r="E210" s="24">
        <v>2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51</v>
      </c>
      <c r="Q210" s="24">
        <v>0</v>
      </c>
    </row>
    <row r="211" spans="1:17" s="1" customFormat="1" ht="47.25" customHeight="1" x14ac:dyDescent="0.2">
      <c r="A211" s="23" t="s">
        <v>221</v>
      </c>
      <c r="B211" s="24">
        <v>7</v>
      </c>
      <c r="C211" s="24">
        <v>0</v>
      </c>
      <c r="D211" s="24">
        <v>0</v>
      </c>
      <c r="E211" s="24">
        <v>2</v>
      </c>
      <c r="F211" s="24"/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42</v>
      </c>
      <c r="Q211" s="24">
        <v>0</v>
      </c>
    </row>
    <row r="212" spans="1:17" s="1" customFormat="1" ht="47.25" x14ac:dyDescent="0.2">
      <c r="A212" s="23" t="s">
        <v>222</v>
      </c>
      <c r="B212" s="24">
        <v>8</v>
      </c>
      <c r="C212" s="24">
        <v>0</v>
      </c>
      <c r="D212" s="24">
        <v>0</v>
      </c>
      <c r="E212" s="24">
        <v>3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56</v>
      </c>
      <c r="Q212" s="24">
        <v>0</v>
      </c>
    </row>
    <row r="213" spans="1:17" ht="15.75" x14ac:dyDescent="0.2">
      <c r="A213" s="19" t="s">
        <v>223</v>
      </c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</row>
    <row r="214" spans="1:17" s="1" customFormat="1" ht="78.75" x14ac:dyDescent="0.2">
      <c r="A214" s="23" t="s">
        <v>224</v>
      </c>
      <c r="B214" s="24">
        <v>108</v>
      </c>
      <c r="C214" s="24">
        <v>0</v>
      </c>
      <c r="D214" s="24">
        <v>0</v>
      </c>
      <c r="E214" s="24">
        <v>127</v>
      </c>
      <c r="F214" s="24">
        <v>0</v>
      </c>
      <c r="G214" s="24">
        <v>0</v>
      </c>
      <c r="H214" s="24">
        <v>0</v>
      </c>
      <c r="I214" s="24">
        <v>10</v>
      </c>
      <c r="J214" s="24">
        <v>0</v>
      </c>
      <c r="K214" s="24">
        <v>0</v>
      </c>
      <c r="L214" s="24">
        <v>111</v>
      </c>
      <c r="M214" s="24">
        <v>0</v>
      </c>
      <c r="N214" s="24">
        <v>187</v>
      </c>
      <c r="O214" s="24">
        <v>0</v>
      </c>
      <c r="P214" s="24">
        <v>3847</v>
      </c>
      <c r="Q214" s="24">
        <v>0</v>
      </c>
    </row>
    <row r="215" spans="1:17" ht="15.75" x14ac:dyDescent="0.2">
      <c r="A215" s="19" t="s">
        <v>225</v>
      </c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</row>
    <row r="216" spans="1:17" s="1" customFormat="1" ht="47.25" x14ac:dyDescent="0.2">
      <c r="A216" s="23" t="s">
        <v>226</v>
      </c>
      <c r="B216" s="24">
        <v>110</v>
      </c>
      <c r="C216" s="24">
        <v>0</v>
      </c>
      <c r="D216" s="24">
        <v>0</v>
      </c>
      <c r="E216" s="24">
        <v>382</v>
      </c>
      <c r="F216" s="24">
        <v>0</v>
      </c>
      <c r="G216" s="24"/>
      <c r="H216" s="24">
        <v>0</v>
      </c>
      <c r="I216" s="24">
        <v>41</v>
      </c>
      <c r="J216" s="24">
        <v>0</v>
      </c>
      <c r="K216" s="24">
        <v>0</v>
      </c>
      <c r="L216" s="24">
        <v>62</v>
      </c>
      <c r="M216" s="24">
        <v>0</v>
      </c>
      <c r="N216" s="24">
        <v>241</v>
      </c>
      <c r="O216" s="24">
        <v>0</v>
      </c>
      <c r="P216" s="24">
        <v>1243</v>
      </c>
      <c r="Q216" s="24">
        <v>13</v>
      </c>
    </row>
    <row r="217" spans="1:17" s="1" customFormat="1" ht="47.25" x14ac:dyDescent="0.2">
      <c r="A217" s="23" t="s">
        <v>227</v>
      </c>
      <c r="B217" s="24">
        <v>49</v>
      </c>
      <c r="C217" s="24">
        <v>0</v>
      </c>
      <c r="D217" s="24">
        <v>0</v>
      </c>
      <c r="E217" s="24">
        <v>87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28</v>
      </c>
      <c r="M217" s="24">
        <v>0</v>
      </c>
      <c r="N217" s="24">
        <v>85</v>
      </c>
      <c r="O217" s="24">
        <v>0</v>
      </c>
      <c r="P217" s="24">
        <v>474</v>
      </c>
      <c r="Q217" s="24">
        <v>4</v>
      </c>
    </row>
    <row r="218" spans="1:17" s="1" customFormat="1" ht="71.25" customHeight="1" x14ac:dyDescent="0.2">
      <c r="A218" s="23" t="s">
        <v>228</v>
      </c>
      <c r="B218" s="24">
        <v>2</v>
      </c>
      <c r="C218" s="24">
        <v>0</v>
      </c>
      <c r="D218" s="24">
        <v>0</v>
      </c>
      <c r="E218" s="24">
        <v>20</v>
      </c>
      <c r="F218" s="24">
        <v>0</v>
      </c>
      <c r="G218" s="24">
        <v>0</v>
      </c>
      <c r="H218" s="24">
        <v>0</v>
      </c>
      <c r="I218" s="24">
        <v>200</v>
      </c>
      <c r="J218" s="24">
        <v>0</v>
      </c>
      <c r="K218" s="24">
        <v>0</v>
      </c>
      <c r="L218" s="24">
        <v>0</v>
      </c>
      <c r="M218" s="24">
        <v>0</v>
      </c>
      <c r="N218" s="24">
        <v>36</v>
      </c>
      <c r="O218" s="24">
        <v>0</v>
      </c>
      <c r="P218" s="24">
        <v>87</v>
      </c>
      <c r="Q218" s="24">
        <v>0</v>
      </c>
    </row>
    <row r="219" spans="1:17" ht="15.75" x14ac:dyDescent="0.2">
      <c r="A219" s="19" t="s">
        <v>229</v>
      </c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</row>
    <row r="220" spans="1:17" s="1" customFormat="1" ht="46.5" customHeight="1" x14ac:dyDescent="0.2">
      <c r="A220" s="23" t="s">
        <v>230</v>
      </c>
      <c r="B220" s="24">
        <v>37</v>
      </c>
      <c r="C220" s="24">
        <v>0</v>
      </c>
      <c r="D220" s="24">
        <v>0</v>
      </c>
      <c r="E220" s="24">
        <v>112</v>
      </c>
      <c r="F220" s="24">
        <v>0</v>
      </c>
      <c r="G220" s="24">
        <v>0</v>
      </c>
      <c r="H220" s="24">
        <v>0</v>
      </c>
      <c r="I220" s="24">
        <v>77</v>
      </c>
      <c r="J220" s="24">
        <v>0</v>
      </c>
      <c r="K220" s="24">
        <v>0</v>
      </c>
      <c r="L220" s="24">
        <v>0</v>
      </c>
      <c r="M220" s="24">
        <v>0</v>
      </c>
      <c r="N220" s="24">
        <v>134</v>
      </c>
      <c r="O220" s="24">
        <v>0</v>
      </c>
      <c r="P220" s="24">
        <v>356</v>
      </c>
      <c r="Q220" s="24">
        <v>2</v>
      </c>
    </row>
    <row r="221" spans="1:17" s="1" customFormat="1" ht="47.25" x14ac:dyDescent="0.2">
      <c r="A221" s="23" t="s">
        <v>231</v>
      </c>
      <c r="B221" s="24">
        <v>0</v>
      </c>
      <c r="C221" s="24">
        <v>0</v>
      </c>
      <c r="D221" s="24">
        <v>0</v>
      </c>
      <c r="E221" s="24">
        <v>15</v>
      </c>
      <c r="F221" s="24">
        <v>0</v>
      </c>
      <c r="G221" s="24">
        <v>0</v>
      </c>
      <c r="H221" s="24">
        <v>0</v>
      </c>
      <c r="I221" s="24">
        <v>15</v>
      </c>
      <c r="J221" s="24">
        <v>0</v>
      </c>
      <c r="K221" s="24">
        <v>0</v>
      </c>
      <c r="L221" s="24">
        <v>0</v>
      </c>
      <c r="M221" s="24">
        <v>0</v>
      </c>
      <c r="N221" s="24">
        <v>27</v>
      </c>
      <c r="O221" s="24">
        <v>0</v>
      </c>
      <c r="P221" s="24">
        <v>121</v>
      </c>
      <c r="Q221" s="24">
        <v>0</v>
      </c>
    </row>
    <row r="222" spans="1:17" s="1" customFormat="1" ht="31.5" x14ac:dyDescent="0.2">
      <c r="A222" s="23" t="s">
        <v>232</v>
      </c>
      <c r="B222" s="24">
        <v>4</v>
      </c>
      <c r="C222" s="24">
        <v>0</v>
      </c>
      <c r="D222" s="24">
        <v>0</v>
      </c>
      <c r="E222" s="24">
        <v>34</v>
      </c>
      <c r="F222" s="24">
        <v>0</v>
      </c>
      <c r="G222" s="24">
        <v>0</v>
      </c>
      <c r="H222" s="24">
        <v>0</v>
      </c>
      <c r="I222" s="24">
        <v>17</v>
      </c>
      <c r="J222" s="24">
        <v>0</v>
      </c>
      <c r="K222" s="24">
        <v>0</v>
      </c>
      <c r="L222" s="24">
        <v>0</v>
      </c>
      <c r="M222" s="24">
        <v>0</v>
      </c>
      <c r="N222" s="24">
        <v>45</v>
      </c>
      <c r="O222" s="24">
        <v>0</v>
      </c>
      <c r="P222" s="24">
        <v>128</v>
      </c>
      <c r="Q222" s="24">
        <v>0</v>
      </c>
    </row>
    <row r="223" spans="1:17" s="1" customFormat="1" ht="54" customHeight="1" x14ac:dyDescent="0.2">
      <c r="A223" s="23" t="s">
        <v>233</v>
      </c>
      <c r="B223" s="24">
        <v>15</v>
      </c>
      <c r="C223" s="24">
        <v>0</v>
      </c>
      <c r="D223" s="24">
        <v>0</v>
      </c>
      <c r="E223" s="24">
        <v>70</v>
      </c>
      <c r="F223" s="24">
        <v>0</v>
      </c>
      <c r="G223" s="24">
        <v>0</v>
      </c>
      <c r="H223" s="24">
        <v>0</v>
      </c>
      <c r="I223" s="24">
        <v>100</v>
      </c>
      <c r="J223" s="24">
        <v>0</v>
      </c>
      <c r="K223" s="24">
        <v>0</v>
      </c>
      <c r="L223" s="24">
        <v>0</v>
      </c>
      <c r="M223" s="24">
        <v>0</v>
      </c>
      <c r="N223" s="24">
        <v>60</v>
      </c>
      <c r="O223" s="24">
        <v>0</v>
      </c>
      <c r="P223" s="24">
        <v>210</v>
      </c>
      <c r="Q223" s="24">
        <v>2</v>
      </c>
    </row>
    <row r="224" spans="1:17" s="1" customFormat="1" ht="31.5" x14ac:dyDescent="0.2">
      <c r="A224" s="23" t="s">
        <v>234</v>
      </c>
      <c r="B224" s="24">
        <v>2</v>
      </c>
      <c r="C224" s="24">
        <v>0</v>
      </c>
      <c r="D224" s="24">
        <v>0</v>
      </c>
      <c r="E224" s="24">
        <v>9</v>
      </c>
      <c r="F224" s="24">
        <v>0</v>
      </c>
      <c r="G224" s="24">
        <v>0</v>
      </c>
      <c r="H224" s="24">
        <v>0</v>
      </c>
      <c r="I224" s="24">
        <v>9</v>
      </c>
      <c r="J224" s="24">
        <v>0</v>
      </c>
      <c r="K224" s="24">
        <v>0</v>
      </c>
      <c r="L224" s="24">
        <v>0</v>
      </c>
      <c r="M224" s="24">
        <v>0</v>
      </c>
      <c r="N224" s="24">
        <v>15</v>
      </c>
      <c r="O224" s="24">
        <v>0</v>
      </c>
      <c r="P224" s="24">
        <v>42</v>
      </c>
      <c r="Q224" s="24">
        <v>0</v>
      </c>
    </row>
    <row r="225" spans="1:17" s="1" customFormat="1" ht="47.25" x14ac:dyDescent="0.2">
      <c r="A225" s="23" t="s">
        <v>235</v>
      </c>
      <c r="B225" s="24">
        <v>0</v>
      </c>
      <c r="C225" s="24">
        <v>0</v>
      </c>
      <c r="D225" s="24">
        <v>0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24">
        <v>0</v>
      </c>
      <c r="Q225" s="24">
        <v>0</v>
      </c>
    </row>
    <row r="226" spans="1:17" ht="47.25" x14ac:dyDescent="0.2">
      <c r="A226" s="23" t="s">
        <v>236</v>
      </c>
      <c r="B226" s="24">
        <v>0</v>
      </c>
      <c r="C226" s="24">
        <v>0</v>
      </c>
      <c r="D226" s="24">
        <v>0</v>
      </c>
      <c r="E226" s="24">
        <v>0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4</v>
      </c>
      <c r="Q226" s="24">
        <v>0</v>
      </c>
    </row>
    <row r="227" spans="1:17" s="1" customFormat="1" ht="87" customHeight="1" x14ac:dyDescent="0.2">
      <c r="A227" s="23" t="s">
        <v>237</v>
      </c>
      <c r="B227" s="24">
        <v>3</v>
      </c>
      <c r="C227" s="24">
        <v>0</v>
      </c>
      <c r="D227" s="24">
        <v>0</v>
      </c>
      <c r="E227" s="24">
        <v>17</v>
      </c>
      <c r="F227" s="24">
        <v>0</v>
      </c>
      <c r="G227" s="24">
        <v>0</v>
      </c>
      <c r="H227" s="24">
        <v>0</v>
      </c>
      <c r="I227" s="24">
        <v>633</v>
      </c>
      <c r="J227" s="24">
        <v>0</v>
      </c>
      <c r="K227" s="24">
        <v>0</v>
      </c>
      <c r="L227" s="24">
        <v>0</v>
      </c>
      <c r="M227" s="24">
        <v>0</v>
      </c>
      <c r="N227" s="24">
        <v>12</v>
      </c>
      <c r="O227" s="24">
        <v>0</v>
      </c>
      <c r="P227" s="24">
        <v>88</v>
      </c>
      <c r="Q227" s="24">
        <v>15</v>
      </c>
    </row>
    <row r="228" spans="1:17" s="1" customFormat="1" ht="77.25" customHeight="1" x14ac:dyDescent="0.2">
      <c r="A228" s="23" t="s">
        <v>238</v>
      </c>
      <c r="B228" s="24">
        <v>13</v>
      </c>
      <c r="C228" s="24">
        <v>0</v>
      </c>
      <c r="D228" s="24">
        <v>0</v>
      </c>
      <c r="E228" s="24">
        <v>15</v>
      </c>
      <c r="F228" s="24">
        <v>0</v>
      </c>
      <c r="G228" s="24">
        <v>0</v>
      </c>
      <c r="H228" s="24">
        <v>0</v>
      </c>
      <c r="I228" s="24">
        <v>232</v>
      </c>
      <c r="J228" s="24">
        <v>0</v>
      </c>
      <c r="K228" s="24">
        <v>0</v>
      </c>
      <c r="L228" s="24">
        <v>0</v>
      </c>
      <c r="M228" s="24">
        <v>0</v>
      </c>
      <c r="N228" s="24">
        <v>10</v>
      </c>
      <c r="O228" s="24">
        <v>0</v>
      </c>
      <c r="P228" s="24">
        <v>55</v>
      </c>
      <c r="Q228" s="24">
        <v>0</v>
      </c>
    </row>
    <row r="229" spans="1:17" ht="15.75" x14ac:dyDescent="0.2">
      <c r="A229" s="19" t="s">
        <v>239</v>
      </c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</row>
    <row r="230" spans="1:17" s="1" customFormat="1" ht="47.25" x14ac:dyDescent="0.2">
      <c r="A230" s="23" t="s">
        <v>240</v>
      </c>
      <c r="B230" s="24">
        <v>11</v>
      </c>
      <c r="C230" s="24">
        <v>0</v>
      </c>
      <c r="D230" s="24">
        <v>0</v>
      </c>
      <c r="E230" s="24">
        <v>7</v>
      </c>
      <c r="F230" s="24">
        <v>0</v>
      </c>
      <c r="G230" s="24">
        <v>0</v>
      </c>
      <c r="H230" s="24">
        <v>0</v>
      </c>
      <c r="I230" s="24">
        <v>7</v>
      </c>
      <c r="J230" s="24">
        <v>0</v>
      </c>
      <c r="K230" s="24">
        <v>0</v>
      </c>
      <c r="L230" s="24">
        <v>0</v>
      </c>
      <c r="M230" s="24">
        <v>0</v>
      </c>
      <c r="N230" s="24">
        <v>3</v>
      </c>
      <c r="O230" s="24">
        <v>0</v>
      </c>
      <c r="P230" s="24">
        <v>89</v>
      </c>
      <c r="Q230" s="24">
        <v>0</v>
      </c>
    </row>
    <row r="231" spans="1:17" s="1" customFormat="1" ht="47.25" x14ac:dyDescent="0.2">
      <c r="A231" s="23" t="s">
        <v>241</v>
      </c>
      <c r="B231" s="24">
        <v>35</v>
      </c>
      <c r="C231" s="24">
        <v>0</v>
      </c>
      <c r="D231" s="24">
        <v>0</v>
      </c>
      <c r="E231" s="24">
        <v>17</v>
      </c>
      <c r="F231" s="24">
        <v>0</v>
      </c>
      <c r="G231" s="24">
        <v>0</v>
      </c>
      <c r="H231" s="24">
        <v>0</v>
      </c>
      <c r="I231" s="24">
        <v>18</v>
      </c>
      <c r="J231" s="24">
        <v>0</v>
      </c>
      <c r="K231" s="24">
        <v>0</v>
      </c>
      <c r="L231" s="24">
        <v>6</v>
      </c>
      <c r="M231" s="24">
        <v>0</v>
      </c>
      <c r="N231" s="24">
        <v>36</v>
      </c>
      <c r="O231" s="24">
        <v>0</v>
      </c>
      <c r="P231" s="24">
        <v>721</v>
      </c>
      <c r="Q231" s="24">
        <v>0</v>
      </c>
    </row>
    <row r="232" spans="1:17" ht="47.25" x14ac:dyDescent="0.2">
      <c r="A232" s="23" t="s">
        <v>242</v>
      </c>
      <c r="B232" s="24">
        <v>13</v>
      </c>
      <c r="C232" s="24">
        <v>0</v>
      </c>
      <c r="D232" s="24">
        <v>0</v>
      </c>
      <c r="E232" s="24">
        <v>11</v>
      </c>
      <c r="F232" s="24">
        <v>0</v>
      </c>
      <c r="G232" s="24">
        <v>1</v>
      </c>
      <c r="H232" s="24">
        <v>0</v>
      </c>
      <c r="I232" s="24">
        <v>9</v>
      </c>
      <c r="J232" s="24">
        <v>0</v>
      </c>
      <c r="K232" s="24">
        <v>0</v>
      </c>
      <c r="L232" s="24">
        <v>8</v>
      </c>
      <c r="M232" s="24">
        <v>0</v>
      </c>
      <c r="N232" s="24">
        <v>24</v>
      </c>
      <c r="O232" s="24">
        <v>0</v>
      </c>
      <c r="P232" s="24">
        <v>483</v>
      </c>
      <c r="Q232" s="24">
        <v>1</v>
      </c>
    </row>
    <row r="233" spans="1:17" ht="54" customHeight="1" x14ac:dyDescent="0.2">
      <c r="A233" s="23" t="s">
        <v>243</v>
      </c>
      <c r="B233" s="24">
        <v>1</v>
      </c>
      <c r="C233" s="24">
        <v>0</v>
      </c>
      <c r="D233" s="24">
        <v>0</v>
      </c>
      <c r="E233" s="24">
        <v>1</v>
      </c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1</v>
      </c>
      <c r="O233" s="24">
        <v>0</v>
      </c>
      <c r="P233" s="24">
        <v>30</v>
      </c>
      <c r="Q233" s="24">
        <v>0</v>
      </c>
    </row>
    <row r="234" spans="1:17" ht="57.75" customHeight="1" x14ac:dyDescent="0.2">
      <c r="A234" s="23" t="s">
        <v>244</v>
      </c>
      <c r="B234" s="24">
        <v>2</v>
      </c>
      <c r="C234" s="24">
        <v>0</v>
      </c>
      <c r="D234" s="24">
        <v>0</v>
      </c>
      <c r="E234" s="24">
        <v>2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2</v>
      </c>
      <c r="O234" s="24">
        <v>0</v>
      </c>
      <c r="P234" s="24">
        <v>38</v>
      </c>
      <c r="Q234" s="24">
        <v>0</v>
      </c>
    </row>
    <row r="235" spans="1:17" s="1" customFormat="1" ht="63" x14ac:dyDescent="0.2">
      <c r="A235" s="23" t="s">
        <v>245</v>
      </c>
      <c r="B235" s="24">
        <v>18</v>
      </c>
      <c r="C235" s="24">
        <v>0</v>
      </c>
      <c r="D235" s="24">
        <v>0</v>
      </c>
      <c r="E235" s="24">
        <v>8</v>
      </c>
      <c r="F235" s="24">
        <v>0</v>
      </c>
      <c r="G235" s="24">
        <v>0</v>
      </c>
      <c r="H235" s="24">
        <v>0</v>
      </c>
      <c r="I235" s="24">
        <v>4</v>
      </c>
      <c r="J235" s="24">
        <v>0</v>
      </c>
      <c r="K235" s="24">
        <v>0</v>
      </c>
      <c r="L235" s="24">
        <v>2</v>
      </c>
      <c r="M235" s="24">
        <v>0</v>
      </c>
      <c r="N235" s="24">
        <v>41</v>
      </c>
      <c r="O235" s="24">
        <v>0</v>
      </c>
      <c r="P235" s="24">
        <v>426</v>
      </c>
      <c r="Q235" s="24">
        <v>0</v>
      </c>
    </row>
    <row r="236" spans="1:17" s="1" customFormat="1" ht="47.25" x14ac:dyDescent="0.2">
      <c r="A236" s="23" t="s">
        <v>246</v>
      </c>
      <c r="B236" s="24">
        <v>34</v>
      </c>
      <c r="C236" s="24">
        <v>0</v>
      </c>
      <c r="D236" s="24">
        <v>0</v>
      </c>
      <c r="E236" s="24">
        <v>17</v>
      </c>
      <c r="F236" s="24">
        <v>0</v>
      </c>
      <c r="G236" s="24">
        <v>0</v>
      </c>
      <c r="H236" s="24">
        <v>0</v>
      </c>
      <c r="I236" s="24">
        <v>16</v>
      </c>
      <c r="J236" s="24">
        <v>0</v>
      </c>
      <c r="K236" s="24">
        <v>0</v>
      </c>
      <c r="L236" s="24">
        <v>0</v>
      </c>
      <c r="M236" s="24">
        <v>0</v>
      </c>
      <c r="N236" s="24">
        <v>34</v>
      </c>
      <c r="O236" s="24">
        <v>0</v>
      </c>
      <c r="P236" s="24">
        <v>694</v>
      </c>
      <c r="Q236" s="24">
        <v>0</v>
      </c>
    </row>
    <row r="237" spans="1:17" s="1" customFormat="1" ht="31.5" x14ac:dyDescent="0.2">
      <c r="A237" s="23" t="s">
        <v>247</v>
      </c>
      <c r="B237" s="24">
        <v>21</v>
      </c>
      <c r="C237" s="24">
        <v>0</v>
      </c>
      <c r="D237" s="24">
        <v>0</v>
      </c>
      <c r="E237" s="24">
        <v>15</v>
      </c>
      <c r="F237" s="24">
        <v>0</v>
      </c>
      <c r="G237" s="24">
        <v>0</v>
      </c>
      <c r="H237" s="24">
        <v>0</v>
      </c>
      <c r="I237" s="24">
        <v>13</v>
      </c>
      <c r="J237" s="24">
        <v>0</v>
      </c>
      <c r="K237" s="24">
        <v>0</v>
      </c>
      <c r="L237" s="24">
        <v>13</v>
      </c>
      <c r="M237" s="24">
        <v>0</v>
      </c>
      <c r="N237" s="24">
        <v>14</v>
      </c>
      <c r="O237" s="24">
        <v>0</v>
      </c>
      <c r="P237" s="24">
        <v>325</v>
      </c>
      <c r="Q237" s="24">
        <v>3</v>
      </c>
    </row>
    <row r="238" spans="1:17" s="1" customFormat="1" ht="47.25" x14ac:dyDescent="0.2">
      <c r="A238" s="23" t="s">
        <v>248</v>
      </c>
      <c r="B238" s="24">
        <v>31</v>
      </c>
      <c r="C238" s="24">
        <v>0</v>
      </c>
      <c r="D238" s="24">
        <v>0</v>
      </c>
      <c r="E238" s="24">
        <v>16</v>
      </c>
      <c r="F238" s="24">
        <v>0</v>
      </c>
      <c r="G238" s="24">
        <v>0</v>
      </c>
      <c r="H238" s="24">
        <v>0</v>
      </c>
      <c r="I238" s="24">
        <v>17</v>
      </c>
      <c r="J238" s="24">
        <v>0</v>
      </c>
      <c r="K238" s="24">
        <v>0</v>
      </c>
      <c r="L238" s="24">
        <v>0</v>
      </c>
      <c r="M238" s="24">
        <v>0</v>
      </c>
      <c r="N238" s="24">
        <v>31</v>
      </c>
      <c r="O238" s="24">
        <v>0</v>
      </c>
      <c r="P238" s="24">
        <v>637</v>
      </c>
      <c r="Q238" s="24">
        <v>0</v>
      </c>
    </row>
    <row r="239" spans="1:17" s="1" customFormat="1" ht="47.25" x14ac:dyDescent="0.2">
      <c r="A239" s="23" t="s">
        <v>249</v>
      </c>
      <c r="B239" s="24">
        <v>13</v>
      </c>
      <c r="C239" s="24">
        <v>0</v>
      </c>
      <c r="D239" s="24">
        <v>0</v>
      </c>
      <c r="E239" s="24">
        <v>6</v>
      </c>
      <c r="F239" s="24">
        <v>0</v>
      </c>
      <c r="G239" s="24">
        <v>0</v>
      </c>
      <c r="H239" s="24">
        <v>0</v>
      </c>
      <c r="I239" s="24">
        <v>7</v>
      </c>
      <c r="J239" s="24">
        <v>0</v>
      </c>
      <c r="K239" s="24">
        <v>0</v>
      </c>
      <c r="L239" s="24">
        <v>0</v>
      </c>
      <c r="M239" s="24">
        <v>0</v>
      </c>
      <c r="N239" s="24">
        <v>13</v>
      </c>
      <c r="O239" s="24">
        <v>0</v>
      </c>
      <c r="P239" s="24">
        <v>261</v>
      </c>
      <c r="Q239" s="24">
        <v>0</v>
      </c>
    </row>
    <row r="240" spans="1:17" s="1" customFormat="1" ht="47.25" x14ac:dyDescent="0.2">
      <c r="A240" s="23" t="s">
        <v>250</v>
      </c>
      <c r="B240" s="24">
        <v>26</v>
      </c>
      <c r="C240" s="24">
        <v>0</v>
      </c>
      <c r="D240" s="24">
        <v>0</v>
      </c>
      <c r="E240" s="24">
        <v>13</v>
      </c>
      <c r="F240" s="24">
        <v>0</v>
      </c>
      <c r="G240" s="24">
        <v>0</v>
      </c>
      <c r="H240" s="24">
        <v>0</v>
      </c>
      <c r="I240" s="24">
        <v>24</v>
      </c>
      <c r="J240" s="24">
        <v>0</v>
      </c>
      <c r="K240" s="24">
        <v>0</v>
      </c>
      <c r="L240" s="24">
        <v>0</v>
      </c>
      <c r="M240" s="24">
        <v>0</v>
      </c>
      <c r="N240" s="24">
        <v>26</v>
      </c>
      <c r="O240" s="24">
        <v>0</v>
      </c>
      <c r="P240" s="24">
        <v>542</v>
      </c>
      <c r="Q240" s="24">
        <v>0</v>
      </c>
    </row>
    <row r="241" spans="1:17" ht="15.75" x14ac:dyDescent="0.2">
      <c r="A241" s="19" t="s">
        <v>251</v>
      </c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</row>
    <row r="242" spans="1:17" s="1" customFormat="1" ht="78.75" x14ac:dyDescent="0.2">
      <c r="A242" s="23" t="s">
        <v>252</v>
      </c>
      <c r="B242" s="24">
        <v>6</v>
      </c>
      <c r="C242" s="24">
        <v>0</v>
      </c>
      <c r="D242" s="24">
        <v>0</v>
      </c>
      <c r="E242" s="24">
        <v>37</v>
      </c>
      <c r="F242" s="24">
        <v>0</v>
      </c>
      <c r="G242" s="24">
        <v>0</v>
      </c>
      <c r="H242" s="24">
        <v>0</v>
      </c>
      <c r="I242" s="24">
        <v>8</v>
      </c>
      <c r="J242" s="24">
        <v>0</v>
      </c>
      <c r="K242" s="24">
        <v>0</v>
      </c>
      <c r="L242" s="24">
        <v>0</v>
      </c>
      <c r="M242" s="24">
        <v>0</v>
      </c>
      <c r="N242" s="24">
        <v>5</v>
      </c>
      <c r="O242" s="24">
        <v>0</v>
      </c>
      <c r="P242" s="24">
        <v>25</v>
      </c>
      <c r="Q242" s="24">
        <v>0</v>
      </c>
    </row>
    <row r="243" spans="1:17" s="1" customFormat="1" ht="63" x14ac:dyDescent="0.2">
      <c r="A243" s="23" t="s">
        <v>253</v>
      </c>
      <c r="B243" s="24">
        <v>10</v>
      </c>
      <c r="C243" s="24">
        <v>0</v>
      </c>
      <c r="D243" s="24">
        <v>0</v>
      </c>
      <c r="E243" s="24">
        <v>27</v>
      </c>
      <c r="F243" s="24">
        <v>0</v>
      </c>
      <c r="G243" s="24">
        <v>0</v>
      </c>
      <c r="H243" s="24">
        <v>0</v>
      </c>
      <c r="I243" s="24">
        <v>380</v>
      </c>
      <c r="J243" s="24">
        <v>0</v>
      </c>
      <c r="K243" s="24">
        <v>0</v>
      </c>
      <c r="L243" s="24">
        <v>0</v>
      </c>
      <c r="M243" s="24">
        <v>0</v>
      </c>
      <c r="N243" s="24">
        <v>25</v>
      </c>
      <c r="O243" s="24">
        <v>0</v>
      </c>
      <c r="P243" s="24">
        <v>160</v>
      </c>
      <c r="Q243" s="24">
        <v>0</v>
      </c>
    </row>
    <row r="244" spans="1:17" ht="15.75" x14ac:dyDescent="0.2">
      <c r="A244" s="19" t="s">
        <v>254</v>
      </c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</row>
    <row r="245" spans="1:17" s="1" customFormat="1" ht="78.75" x14ac:dyDescent="0.2">
      <c r="A245" s="23" t="s">
        <v>255</v>
      </c>
      <c r="B245" s="24">
        <v>0</v>
      </c>
      <c r="C245" s="24">
        <v>0</v>
      </c>
      <c r="D245" s="24">
        <v>0</v>
      </c>
      <c r="E245" s="24">
        <v>0</v>
      </c>
      <c r="F245" s="24">
        <v>2</v>
      </c>
      <c r="G245" s="24">
        <v>0</v>
      </c>
      <c r="H245" s="24">
        <v>0</v>
      </c>
      <c r="I245" s="24">
        <v>45</v>
      </c>
      <c r="J245" s="24">
        <v>0</v>
      </c>
      <c r="K245" s="24">
        <v>0</v>
      </c>
      <c r="L245" s="24">
        <v>0</v>
      </c>
      <c r="M245" s="24">
        <v>0</v>
      </c>
      <c r="N245" s="24">
        <v>0</v>
      </c>
      <c r="O245" s="24">
        <v>0</v>
      </c>
      <c r="P245" s="24">
        <v>0</v>
      </c>
      <c r="Q245" s="24">
        <v>0</v>
      </c>
    </row>
    <row r="246" spans="1:17" ht="63" x14ac:dyDescent="0.2">
      <c r="A246" s="23" t="s">
        <v>256</v>
      </c>
      <c r="B246" s="24">
        <v>0</v>
      </c>
      <c r="C246" s="24">
        <v>0</v>
      </c>
      <c r="D246" s="24">
        <v>0</v>
      </c>
      <c r="E246" s="24">
        <v>7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24">
        <v>0</v>
      </c>
      <c r="Q246" s="24">
        <v>0</v>
      </c>
    </row>
    <row r="247" spans="1:17" s="1" customFormat="1" ht="63" x14ac:dyDescent="0.2">
      <c r="A247" s="23" t="s">
        <v>257</v>
      </c>
      <c r="B247" s="24">
        <v>0</v>
      </c>
      <c r="C247" s="24">
        <v>0</v>
      </c>
      <c r="D247" s="24">
        <v>0</v>
      </c>
      <c r="E247" s="24">
        <v>0</v>
      </c>
      <c r="F247" s="24">
        <v>0</v>
      </c>
      <c r="G247" s="24">
        <v>0</v>
      </c>
      <c r="H247" s="24">
        <v>0</v>
      </c>
      <c r="I247" s="24">
        <v>3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24">
        <v>0</v>
      </c>
      <c r="Q247" s="24">
        <v>0</v>
      </c>
    </row>
    <row r="248" spans="1:17" s="1" customFormat="1" ht="47.25" x14ac:dyDescent="0.2">
      <c r="A248" s="23" t="s">
        <v>258</v>
      </c>
      <c r="B248" s="24">
        <v>2</v>
      </c>
      <c r="C248" s="24">
        <v>0</v>
      </c>
      <c r="D248" s="24">
        <v>0</v>
      </c>
      <c r="E248" s="24">
        <v>4</v>
      </c>
      <c r="F248" s="24">
        <v>0</v>
      </c>
      <c r="G248" s="24">
        <v>0</v>
      </c>
      <c r="H248" s="24">
        <v>0</v>
      </c>
      <c r="I248" s="24">
        <v>4</v>
      </c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24">
        <v>5</v>
      </c>
      <c r="Q248" s="24">
        <v>0</v>
      </c>
    </row>
    <row r="249" spans="1:17" s="1" customFormat="1" ht="47.25" x14ac:dyDescent="0.2">
      <c r="A249" s="23" t="s">
        <v>259</v>
      </c>
      <c r="B249" s="24">
        <v>1</v>
      </c>
      <c r="C249" s="24">
        <v>0</v>
      </c>
      <c r="D249" s="24">
        <v>0</v>
      </c>
      <c r="E249" s="24">
        <v>6</v>
      </c>
      <c r="F249" s="24">
        <v>0</v>
      </c>
      <c r="G249" s="24">
        <v>0</v>
      </c>
      <c r="H249" s="24">
        <v>0</v>
      </c>
      <c r="I249" s="24">
        <v>9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24">
        <v>0</v>
      </c>
      <c r="Q249" s="24">
        <v>0</v>
      </c>
    </row>
    <row r="250" spans="1:17" s="1" customFormat="1" ht="78.75" x14ac:dyDescent="0.2">
      <c r="A250" s="23" t="s">
        <v>260</v>
      </c>
      <c r="B250" s="24">
        <v>0</v>
      </c>
      <c r="C250" s="24">
        <v>0</v>
      </c>
      <c r="D250" s="24">
        <v>0</v>
      </c>
      <c r="E250" s="24">
        <v>0</v>
      </c>
      <c r="F250" s="24">
        <v>0</v>
      </c>
      <c r="G250" s="24">
        <v>0</v>
      </c>
      <c r="H250" s="24">
        <v>0</v>
      </c>
      <c r="I250" s="24">
        <v>8</v>
      </c>
      <c r="J250" s="24">
        <v>0</v>
      </c>
      <c r="K250" s="24">
        <v>0</v>
      </c>
      <c r="L250" s="24">
        <v>0</v>
      </c>
      <c r="M250" s="24">
        <v>0</v>
      </c>
      <c r="N250" s="24">
        <v>0</v>
      </c>
      <c r="O250" s="24">
        <v>0</v>
      </c>
      <c r="P250" s="24">
        <v>0</v>
      </c>
      <c r="Q250" s="24">
        <v>0</v>
      </c>
    </row>
    <row r="251" spans="1:17" ht="110.25" x14ac:dyDescent="0.2">
      <c r="A251" s="23" t="s">
        <v>261</v>
      </c>
      <c r="B251" s="24">
        <v>0</v>
      </c>
      <c r="C251" s="24">
        <v>0</v>
      </c>
      <c r="D251" s="24">
        <v>0</v>
      </c>
      <c r="E251" s="24">
        <v>0</v>
      </c>
      <c r="F251" s="24">
        <v>0</v>
      </c>
      <c r="G251" s="24">
        <v>0</v>
      </c>
      <c r="H251" s="24">
        <v>0</v>
      </c>
      <c r="I251" s="24">
        <v>0</v>
      </c>
      <c r="J251" s="24">
        <v>0</v>
      </c>
      <c r="K251" s="24">
        <v>0</v>
      </c>
      <c r="L251" s="24">
        <v>0</v>
      </c>
      <c r="M251" s="24">
        <v>0</v>
      </c>
      <c r="N251" s="24">
        <v>0</v>
      </c>
      <c r="O251" s="24">
        <v>0</v>
      </c>
      <c r="P251" s="24">
        <v>0</v>
      </c>
      <c r="Q251" s="24">
        <v>0</v>
      </c>
    </row>
    <row r="252" spans="1:17" s="1" customFormat="1" ht="47.25" x14ac:dyDescent="0.2">
      <c r="A252" s="23" t="s">
        <v>262</v>
      </c>
      <c r="B252" s="24">
        <v>0</v>
      </c>
      <c r="C252" s="24">
        <v>0</v>
      </c>
      <c r="D252" s="24">
        <v>0</v>
      </c>
      <c r="E252" s="24">
        <v>0</v>
      </c>
      <c r="F252" s="24">
        <v>0</v>
      </c>
      <c r="G252" s="24">
        <v>0</v>
      </c>
      <c r="H252" s="24">
        <v>0</v>
      </c>
      <c r="I252" s="24">
        <v>7</v>
      </c>
      <c r="J252" s="24">
        <v>0</v>
      </c>
      <c r="K252" s="24">
        <v>0</v>
      </c>
      <c r="L252" s="24">
        <v>0</v>
      </c>
      <c r="M252" s="24">
        <v>0</v>
      </c>
      <c r="N252" s="24">
        <v>0</v>
      </c>
      <c r="O252" s="24">
        <v>0</v>
      </c>
      <c r="P252" s="24">
        <v>2</v>
      </c>
      <c r="Q252" s="24">
        <v>0</v>
      </c>
    </row>
    <row r="253" spans="1:17" s="1" customFormat="1" ht="31.5" x14ac:dyDescent="0.2">
      <c r="A253" s="23" t="s">
        <v>263</v>
      </c>
      <c r="B253" s="24">
        <v>2</v>
      </c>
      <c r="C253" s="24">
        <v>0</v>
      </c>
      <c r="D253" s="24">
        <v>0</v>
      </c>
      <c r="E253" s="24">
        <v>8</v>
      </c>
      <c r="F253" s="24">
        <v>0</v>
      </c>
      <c r="G253" s="24">
        <v>0</v>
      </c>
      <c r="H253" s="24">
        <v>0</v>
      </c>
      <c r="I253" s="24">
        <v>65</v>
      </c>
      <c r="J253" s="24">
        <v>0</v>
      </c>
      <c r="K253" s="24">
        <v>0</v>
      </c>
      <c r="L253" s="24">
        <v>0</v>
      </c>
      <c r="M253" s="24">
        <v>0</v>
      </c>
      <c r="N253" s="24">
        <v>3</v>
      </c>
      <c r="O253" s="24">
        <v>0</v>
      </c>
      <c r="P253" s="24">
        <v>4</v>
      </c>
      <c r="Q253" s="24">
        <v>0</v>
      </c>
    </row>
    <row r="254" spans="1:17" s="1" customFormat="1" ht="31.5" x14ac:dyDescent="0.2">
      <c r="A254" s="23" t="s">
        <v>264</v>
      </c>
      <c r="B254" s="24">
        <v>2</v>
      </c>
      <c r="C254" s="24">
        <v>0</v>
      </c>
      <c r="D254" s="24">
        <v>0</v>
      </c>
      <c r="E254" s="24">
        <v>8</v>
      </c>
      <c r="F254" s="24">
        <v>0</v>
      </c>
      <c r="G254" s="24">
        <v>0</v>
      </c>
      <c r="H254" s="24">
        <v>0</v>
      </c>
      <c r="I254" s="24">
        <v>60</v>
      </c>
      <c r="J254" s="24">
        <v>0</v>
      </c>
      <c r="K254" s="24">
        <v>0</v>
      </c>
      <c r="L254" s="24">
        <v>0</v>
      </c>
      <c r="M254" s="24">
        <v>0</v>
      </c>
      <c r="N254" s="24">
        <v>0</v>
      </c>
      <c r="O254" s="24">
        <v>0</v>
      </c>
      <c r="P254" s="24">
        <v>4</v>
      </c>
      <c r="Q254" s="24">
        <v>0</v>
      </c>
    </row>
    <row r="255" spans="1:17" s="1" customFormat="1" ht="47.25" x14ac:dyDescent="0.2">
      <c r="A255" s="23" t="s">
        <v>265</v>
      </c>
      <c r="B255" s="24">
        <v>0</v>
      </c>
      <c r="C255" s="24">
        <v>0</v>
      </c>
      <c r="D255" s="24">
        <v>0</v>
      </c>
      <c r="E255" s="24">
        <v>7</v>
      </c>
      <c r="F255" s="24">
        <v>0</v>
      </c>
      <c r="G255" s="24">
        <v>0</v>
      </c>
      <c r="H255" s="24">
        <v>0</v>
      </c>
      <c r="I255" s="24">
        <v>33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</row>
    <row r="256" spans="1:17" s="1" customFormat="1" ht="91.5" customHeight="1" x14ac:dyDescent="0.2">
      <c r="A256" s="25" t="s">
        <v>266</v>
      </c>
      <c r="B256" s="24"/>
      <c r="C256" s="24">
        <v>0</v>
      </c>
      <c r="D256" s="24">
        <v>0</v>
      </c>
      <c r="E256" s="24">
        <v>3</v>
      </c>
      <c r="F256" s="24">
        <v>0</v>
      </c>
      <c r="G256" s="24">
        <v>0</v>
      </c>
      <c r="H256" s="24">
        <v>0</v>
      </c>
      <c r="I256" s="24">
        <v>3</v>
      </c>
      <c r="J256" s="24">
        <v>0</v>
      </c>
      <c r="K256" s="24">
        <v>0</v>
      </c>
      <c r="L256" s="24">
        <v>0</v>
      </c>
      <c r="M256" s="24">
        <v>0</v>
      </c>
      <c r="N256" s="24">
        <v>1</v>
      </c>
      <c r="O256" s="24">
        <v>0</v>
      </c>
      <c r="P256" s="24">
        <v>1</v>
      </c>
      <c r="Q256" s="24">
        <v>0</v>
      </c>
    </row>
    <row r="257" spans="1:17" s="1" customFormat="1" ht="47.25" x14ac:dyDescent="0.2">
      <c r="A257" s="23" t="s">
        <v>267</v>
      </c>
      <c r="B257" s="24">
        <v>1</v>
      </c>
      <c r="C257" s="24">
        <v>0</v>
      </c>
      <c r="D257" s="24">
        <v>0</v>
      </c>
      <c r="E257" s="24">
        <v>5</v>
      </c>
      <c r="F257" s="24">
        <v>0</v>
      </c>
      <c r="G257" s="24">
        <v>0</v>
      </c>
      <c r="H257" s="24">
        <v>2</v>
      </c>
      <c r="I257" s="24">
        <v>172</v>
      </c>
      <c r="J257" s="24">
        <v>12</v>
      </c>
      <c r="K257" s="24">
        <v>72</v>
      </c>
      <c r="L257" s="24">
        <v>0</v>
      </c>
      <c r="M257" s="24">
        <v>0</v>
      </c>
      <c r="N257" s="24">
        <v>0</v>
      </c>
      <c r="O257" s="24">
        <v>0</v>
      </c>
      <c r="P257" s="24">
        <v>3</v>
      </c>
      <c r="Q257" s="24">
        <v>0</v>
      </c>
    </row>
    <row r="258" spans="1:17" s="1" customFormat="1" ht="75.75" customHeight="1" x14ac:dyDescent="0.2">
      <c r="A258" s="23" t="s">
        <v>268</v>
      </c>
      <c r="B258" s="24">
        <v>4</v>
      </c>
      <c r="C258" s="24">
        <v>0</v>
      </c>
      <c r="D258" s="24">
        <v>0</v>
      </c>
      <c r="E258" s="24">
        <v>10</v>
      </c>
      <c r="F258" s="24">
        <v>0</v>
      </c>
      <c r="G258" s="24">
        <v>0</v>
      </c>
      <c r="H258" s="24">
        <v>0</v>
      </c>
      <c r="I258" s="24">
        <v>173</v>
      </c>
      <c r="J258" s="24">
        <v>0</v>
      </c>
      <c r="K258" s="24">
        <v>0</v>
      </c>
      <c r="L258" s="24">
        <v>0</v>
      </c>
      <c r="M258" s="24">
        <v>0</v>
      </c>
      <c r="N258" s="24">
        <v>14</v>
      </c>
      <c r="O258" s="24">
        <v>0</v>
      </c>
      <c r="P258" s="24">
        <v>40</v>
      </c>
      <c r="Q258" s="24">
        <v>0</v>
      </c>
    </row>
    <row r="259" spans="1:17" s="1" customFormat="1" ht="63" x14ac:dyDescent="0.2">
      <c r="A259" s="23" t="s">
        <v>269</v>
      </c>
      <c r="B259" s="24">
        <v>0</v>
      </c>
      <c r="C259" s="24">
        <v>0</v>
      </c>
      <c r="D259" s="24">
        <v>0</v>
      </c>
      <c r="E259" s="24">
        <v>4</v>
      </c>
      <c r="F259" s="24">
        <v>0</v>
      </c>
      <c r="G259" s="24">
        <v>0</v>
      </c>
      <c r="H259" s="24">
        <v>0</v>
      </c>
      <c r="I259" s="24">
        <v>38</v>
      </c>
      <c r="J259" s="24">
        <v>0</v>
      </c>
      <c r="K259" s="24">
        <v>0</v>
      </c>
      <c r="L259" s="24">
        <v>0</v>
      </c>
      <c r="M259" s="24">
        <v>0</v>
      </c>
      <c r="N259" s="24">
        <v>0</v>
      </c>
      <c r="O259" s="24">
        <v>0</v>
      </c>
      <c r="P259" s="24">
        <v>6</v>
      </c>
      <c r="Q259" s="24">
        <v>0</v>
      </c>
    </row>
    <row r="260" spans="1:17" s="26" customFormat="1" ht="31.5" x14ac:dyDescent="0.2">
      <c r="A260" s="27" t="s">
        <v>270</v>
      </c>
      <c r="B260" s="28">
        <f t="shared" ref="B260:Q260" si="0">SUM(B11:B259)</f>
        <v>4774</v>
      </c>
      <c r="C260" s="28">
        <f t="shared" si="0"/>
        <v>12</v>
      </c>
      <c r="D260" s="28">
        <f t="shared" si="0"/>
        <v>8</v>
      </c>
      <c r="E260" s="29">
        <f t="shared" si="0"/>
        <v>5701</v>
      </c>
      <c r="F260" s="28">
        <f t="shared" si="0"/>
        <v>6</v>
      </c>
      <c r="G260" s="28">
        <f t="shared" si="0"/>
        <v>9</v>
      </c>
      <c r="H260" s="28">
        <f t="shared" si="0"/>
        <v>15</v>
      </c>
      <c r="I260" s="28">
        <f t="shared" si="0"/>
        <v>10476</v>
      </c>
      <c r="J260" s="28">
        <f t="shared" si="0"/>
        <v>61</v>
      </c>
      <c r="K260" s="28">
        <f t="shared" si="0"/>
        <v>147</v>
      </c>
      <c r="L260" s="28">
        <f t="shared" si="0"/>
        <v>3005</v>
      </c>
      <c r="M260" s="28">
        <f t="shared" si="0"/>
        <v>0</v>
      </c>
      <c r="N260" s="28">
        <f t="shared" si="0"/>
        <v>6359</v>
      </c>
      <c r="O260" s="28">
        <f t="shared" si="0"/>
        <v>15</v>
      </c>
      <c r="P260" s="29">
        <f t="shared" si="0"/>
        <v>90653</v>
      </c>
      <c r="Q260" s="28">
        <f t="shared" si="0"/>
        <v>209</v>
      </c>
    </row>
  </sheetData>
  <mergeCells count="11">
    <mergeCell ref="K1:Q1"/>
    <mergeCell ref="A2:Q2"/>
    <mergeCell ref="A3:A7"/>
    <mergeCell ref="B3:Q3"/>
    <mergeCell ref="B4:D4"/>
    <mergeCell ref="E4:H4"/>
    <mergeCell ref="I4:K4"/>
    <mergeCell ref="L4:M4"/>
    <mergeCell ref="N4:O4"/>
    <mergeCell ref="P4:P7"/>
    <mergeCell ref="Q4:Q7"/>
  </mergeCells>
  <pageMargins left="0.19685039370078738" right="0.19685039370078738" top="1.1811023622047245" bottom="0.39370078740157477" header="0" footer="0"/>
  <pageSetup paperSize="9" fitToHeight="0" orientation="landscape"/>
  <headerFooter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76"/>
  <sheetViews>
    <sheetView zoomScale="75" workbookViewId="0">
      <selection activeCell="G242" sqref="G242"/>
    </sheetView>
  </sheetViews>
  <sheetFormatPr defaultRowHeight="15.75" customHeight="1" x14ac:dyDescent="0.25"/>
  <cols>
    <col min="1" max="1" width="5.7109375" style="32" bestFit="1" customWidth="1"/>
    <col min="2" max="2" width="43.140625" style="79" bestFit="1" customWidth="1"/>
    <col min="3" max="3" width="11" style="31" bestFit="1" customWidth="1"/>
    <col min="4" max="4" width="7.42578125" style="31" bestFit="1" customWidth="1"/>
    <col min="5" max="5" width="7.85546875" style="31" bestFit="1" customWidth="1"/>
    <col min="6" max="6" width="14.7109375" style="31" bestFit="1" customWidth="1"/>
    <col min="7" max="7" width="7.42578125" style="79" bestFit="1" customWidth="1"/>
    <col min="8" max="8" width="7.7109375" style="60" bestFit="1" customWidth="1"/>
    <col min="9" max="9" width="15.140625" style="60" bestFit="1" customWidth="1"/>
    <col min="10" max="10" width="8" style="60" bestFit="1" customWidth="1"/>
    <col min="11" max="11" width="13.42578125" style="60" bestFit="1" customWidth="1"/>
    <col min="12" max="12" width="9.85546875" style="60" bestFit="1" customWidth="1"/>
    <col min="13" max="13" width="11.85546875" style="32" bestFit="1" customWidth="1"/>
    <col min="14" max="14" width="5.5703125" style="32" bestFit="1" customWidth="1"/>
    <col min="15" max="15" width="6.28515625" style="32" bestFit="1" customWidth="1"/>
    <col min="16" max="16" width="7.85546875" style="32" bestFit="1" customWidth="1"/>
    <col min="17" max="17" width="10.5703125" style="32" bestFit="1" customWidth="1"/>
    <col min="18" max="18" width="9.140625" style="32" bestFit="1" customWidth="1"/>
    <col min="19" max="19" width="11.7109375" style="32" bestFit="1" customWidth="1"/>
    <col min="20" max="20" width="7.42578125" style="32" bestFit="1" customWidth="1"/>
    <col min="21" max="21" width="9.85546875" style="32" bestFit="1" customWidth="1"/>
    <col min="22" max="22" width="8.42578125" style="32" bestFit="1" customWidth="1"/>
    <col min="23" max="23" width="9.140625" style="32" bestFit="1" customWidth="1"/>
    <col min="24" max="24" width="6.85546875" style="32" bestFit="1" customWidth="1"/>
    <col min="25" max="26" width="9.140625" style="32" bestFit="1" customWidth="1"/>
    <col min="27" max="27" width="8.140625" style="32" bestFit="1" customWidth="1"/>
    <col min="28" max="28" width="10.42578125" style="32" bestFit="1" customWidth="1"/>
    <col min="29" max="29" width="9.140625" style="32" bestFit="1" customWidth="1"/>
    <col min="30" max="30" width="11.7109375" style="32" bestFit="1" customWidth="1"/>
    <col min="31" max="31" width="6.5703125" style="32" bestFit="1" customWidth="1"/>
    <col min="32" max="257" width="9.140625" style="32" bestFit="1" customWidth="1"/>
  </cols>
  <sheetData>
    <row r="2" spans="1:31" x14ac:dyDescent="0.25">
      <c r="B2" s="60" t="s">
        <v>373</v>
      </c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31" x14ac:dyDescent="0.25">
      <c r="B3" s="60" t="s">
        <v>374</v>
      </c>
      <c r="C3" s="32"/>
      <c r="D3" s="32"/>
      <c r="E3" s="32"/>
      <c r="F3" s="32"/>
      <c r="G3" s="32"/>
      <c r="H3" s="32"/>
      <c r="I3" s="80"/>
      <c r="J3" s="80"/>
      <c r="K3" s="80"/>
      <c r="L3" s="80"/>
    </row>
    <row r="4" spans="1:31" x14ac:dyDescent="0.25">
      <c r="B4" s="564"/>
      <c r="C4" s="565"/>
      <c r="D4" s="565"/>
      <c r="E4" s="565"/>
      <c r="F4" s="565"/>
      <c r="G4" s="565"/>
      <c r="H4" s="565"/>
      <c r="I4" s="565"/>
      <c r="J4" s="565"/>
      <c r="K4" s="565"/>
      <c r="L4" s="565"/>
    </row>
    <row r="5" spans="1:31" x14ac:dyDescent="0.25">
      <c r="B5" s="60" t="s">
        <v>375</v>
      </c>
      <c r="C5" s="32"/>
      <c r="D5" s="32"/>
      <c r="E5" s="32"/>
      <c r="F5" s="32"/>
      <c r="G5" s="32"/>
      <c r="H5" s="32"/>
      <c r="I5" s="32"/>
      <c r="J5" s="32"/>
      <c r="K5" s="32"/>
      <c r="L5" s="32"/>
    </row>
    <row r="6" spans="1:31" x14ac:dyDescent="0.25">
      <c r="B6" s="60" t="s">
        <v>1016</v>
      </c>
      <c r="C6" s="32"/>
      <c r="D6" s="32"/>
      <c r="E6" s="32"/>
      <c r="F6" s="32"/>
      <c r="G6" s="32"/>
      <c r="H6" s="32"/>
      <c r="I6" s="32"/>
      <c r="J6" s="32"/>
      <c r="K6" s="32"/>
      <c r="L6" s="32"/>
    </row>
    <row r="8" spans="1:31" ht="3" customHeight="1" x14ac:dyDescent="0.25"/>
    <row r="9" spans="1:31" ht="26.25" customHeight="1" x14ac:dyDescent="0.25">
      <c r="A9" s="575" t="s">
        <v>271</v>
      </c>
      <c r="B9" s="558" t="s">
        <v>272</v>
      </c>
      <c r="C9" s="566" t="s">
        <v>377</v>
      </c>
      <c r="D9" s="569" t="s">
        <v>378</v>
      </c>
      <c r="E9" s="570"/>
      <c r="F9" s="566" t="s">
        <v>379</v>
      </c>
      <c r="G9" s="558" t="s">
        <v>380</v>
      </c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7">
        <v>2022</v>
      </c>
      <c r="W9" s="557"/>
      <c r="X9" s="557"/>
      <c r="Y9" s="557"/>
      <c r="Z9" s="557"/>
      <c r="AA9" s="557"/>
      <c r="AB9" s="557"/>
      <c r="AC9" s="557"/>
      <c r="AD9" s="557"/>
      <c r="AE9" s="557"/>
    </row>
    <row r="10" spans="1:31" ht="63.75" customHeight="1" x14ac:dyDescent="0.25">
      <c r="A10" s="576"/>
      <c r="B10" s="558"/>
      <c r="C10" s="567"/>
      <c r="D10" s="571"/>
      <c r="E10" s="572"/>
      <c r="F10" s="567"/>
      <c r="G10" s="557" t="s">
        <v>381</v>
      </c>
      <c r="H10" s="557"/>
      <c r="I10" s="557"/>
      <c r="J10" s="557"/>
      <c r="K10" s="557"/>
      <c r="L10" s="557"/>
      <c r="M10" s="557"/>
      <c r="N10" s="557"/>
      <c r="O10" s="557" t="s">
        <v>382</v>
      </c>
      <c r="P10" s="557"/>
      <c r="Q10" s="557"/>
      <c r="R10" s="557"/>
      <c r="S10" s="557"/>
      <c r="T10" s="557"/>
      <c r="U10" s="557"/>
      <c r="V10" s="557" t="s">
        <v>383</v>
      </c>
      <c r="W10" s="557"/>
      <c r="X10" s="557" t="s">
        <v>384</v>
      </c>
      <c r="Y10" s="557"/>
      <c r="Z10" s="557"/>
      <c r="AA10" s="557"/>
      <c r="AB10" s="557"/>
      <c r="AC10" s="557"/>
      <c r="AD10" s="557"/>
      <c r="AE10" s="557"/>
    </row>
    <row r="11" spans="1:31" ht="24.75" customHeight="1" x14ac:dyDescent="0.25">
      <c r="A11" s="576"/>
      <c r="B11" s="558"/>
      <c r="C11" s="567"/>
      <c r="D11" s="573"/>
      <c r="E11" s="574"/>
      <c r="F11" s="567"/>
      <c r="G11" s="557" t="s">
        <v>280</v>
      </c>
      <c r="H11" s="557" t="s">
        <v>385</v>
      </c>
      <c r="I11" s="557" t="s">
        <v>386</v>
      </c>
      <c r="J11" s="557" t="s">
        <v>273</v>
      </c>
      <c r="K11" s="557"/>
      <c r="L11" s="557"/>
      <c r="M11" s="557"/>
      <c r="N11" s="557"/>
      <c r="O11" s="557" t="s">
        <v>280</v>
      </c>
      <c r="P11" s="557" t="s">
        <v>273</v>
      </c>
      <c r="Q11" s="557"/>
      <c r="R11" s="557"/>
      <c r="S11" s="557"/>
      <c r="T11" s="557"/>
      <c r="U11" s="557" t="s">
        <v>387</v>
      </c>
      <c r="V11" s="557" t="s">
        <v>280</v>
      </c>
      <c r="W11" s="557" t="s">
        <v>385</v>
      </c>
      <c r="X11" s="575" t="s">
        <v>280</v>
      </c>
      <c r="Y11" s="575" t="s">
        <v>385</v>
      </c>
      <c r="Z11" s="575" t="s">
        <v>388</v>
      </c>
      <c r="AA11" s="557" t="s">
        <v>273</v>
      </c>
      <c r="AB11" s="557"/>
      <c r="AC11" s="557"/>
      <c r="AD11" s="557"/>
      <c r="AE11" s="557"/>
    </row>
    <row r="12" spans="1:31" ht="62.25" customHeight="1" x14ac:dyDescent="0.25">
      <c r="A12" s="576"/>
      <c r="B12" s="558"/>
      <c r="C12" s="567"/>
      <c r="D12" s="557" t="s">
        <v>389</v>
      </c>
      <c r="E12" s="557" t="s">
        <v>390</v>
      </c>
      <c r="F12" s="567"/>
      <c r="G12" s="557"/>
      <c r="H12" s="557"/>
      <c r="I12" s="557"/>
      <c r="J12" s="557" t="s">
        <v>391</v>
      </c>
      <c r="K12" s="557"/>
      <c r="L12" s="557"/>
      <c r="M12" s="557"/>
      <c r="N12" s="557" t="s">
        <v>392</v>
      </c>
      <c r="O12" s="557"/>
      <c r="P12" s="557" t="s">
        <v>391</v>
      </c>
      <c r="Q12" s="557"/>
      <c r="R12" s="557"/>
      <c r="S12" s="557"/>
      <c r="T12" s="557" t="s">
        <v>392</v>
      </c>
      <c r="U12" s="557"/>
      <c r="V12" s="557"/>
      <c r="W12" s="557"/>
      <c r="X12" s="576"/>
      <c r="Y12" s="576"/>
      <c r="Z12" s="576"/>
      <c r="AA12" s="578" t="s">
        <v>391</v>
      </c>
      <c r="AB12" s="579"/>
      <c r="AC12" s="579"/>
      <c r="AD12" s="580"/>
      <c r="AE12" s="35" t="s">
        <v>392</v>
      </c>
    </row>
    <row r="13" spans="1:31" ht="153" customHeight="1" x14ac:dyDescent="0.25">
      <c r="A13" s="577"/>
      <c r="B13" s="558"/>
      <c r="C13" s="568"/>
      <c r="D13" s="557"/>
      <c r="E13" s="557"/>
      <c r="F13" s="568"/>
      <c r="G13" s="557"/>
      <c r="H13" s="557"/>
      <c r="I13" s="557"/>
      <c r="J13" s="35" t="s">
        <v>393</v>
      </c>
      <c r="K13" s="35" t="s">
        <v>394</v>
      </c>
      <c r="L13" s="35" t="s">
        <v>283</v>
      </c>
      <c r="M13" s="35" t="s">
        <v>395</v>
      </c>
      <c r="N13" s="557"/>
      <c r="O13" s="557"/>
      <c r="P13" s="35" t="s">
        <v>393</v>
      </c>
      <c r="Q13" s="35" t="s">
        <v>394</v>
      </c>
      <c r="R13" s="35" t="s">
        <v>283</v>
      </c>
      <c r="S13" s="35" t="s">
        <v>395</v>
      </c>
      <c r="T13" s="557"/>
      <c r="U13" s="557"/>
      <c r="V13" s="557"/>
      <c r="W13" s="557"/>
      <c r="X13" s="577"/>
      <c r="Y13" s="577"/>
      <c r="Z13" s="577"/>
      <c r="AA13" s="35" t="s">
        <v>393</v>
      </c>
      <c r="AB13" s="35" t="s">
        <v>394</v>
      </c>
      <c r="AC13" s="35" t="s">
        <v>283</v>
      </c>
      <c r="AD13" s="35" t="s">
        <v>395</v>
      </c>
      <c r="AE13" s="35"/>
    </row>
    <row r="14" spans="1:31" ht="25.5" customHeight="1" x14ac:dyDescent="0.25">
      <c r="A14" s="34">
        <v>1</v>
      </c>
      <c r="B14" s="61">
        <v>2</v>
      </c>
      <c r="C14" s="34">
        <v>3</v>
      </c>
      <c r="D14" s="34">
        <v>4</v>
      </c>
      <c r="E14" s="34">
        <v>5</v>
      </c>
      <c r="F14" s="34">
        <v>6</v>
      </c>
      <c r="G14" s="34">
        <v>7</v>
      </c>
      <c r="H14" s="34">
        <v>8</v>
      </c>
      <c r="I14" s="34">
        <v>9</v>
      </c>
      <c r="J14" s="34">
        <v>10</v>
      </c>
      <c r="K14" s="34">
        <v>11</v>
      </c>
      <c r="L14" s="34">
        <v>12</v>
      </c>
      <c r="M14" s="34">
        <v>13</v>
      </c>
      <c r="N14" s="34">
        <v>14</v>
      </c>
      <c r="O14" s="34">
        <v>15</v>
      </c>
      <c r="P14" s="34">
        <v>16</v>
      </c>
      <c r="Q14" s="34">
        <v>17</v>
      </c>
      <c r="R14" s="34">
        <v>18</v>
      </c>
      <c r="S14" s="34">
        <v>19</v>
      </c>
      <c r="T14" s="34">
        <v>20</v>
      </c>
      <c r="U14" s="34">
        <v>21</v>
      </c>
      <c r="V14" s="34">
        <v>22</v>
      </c>
      <c r="W14" s="34">
        <v>23</v>
      </c>
      <c r="X14" s="34">
        <v>24</v>
      </c>
      <c r="Y14" s="34">
        <v>25</v>
      </c>
      <c r="Z14" s="34">
        <v>26</v>
      </c>
      <c r="AA14" s="34">
        <v>27</v>
      </c>
      <c r="AB14" s="34">
        <v>28</v>
      </c>
      <c r="AC14" s="34">
        <v>29</v>
      </c>
      <c r="AD14" s="34">
        <v>30</v>
      </c>
      <c r="AE14" s="34">
        <v>31</v>
      </c>
    </row>
    <row r="15" spans="1:31" ht="17.25" customHeight="1" x14ac:dyDescent="0.25">
      <c r="A15" s="87"/>
      <c r="B15" s="88" t="s">
        <v>23</v>
      </c>
      <c r="C15" s="89"/>
      <c r="D15" s="89"/>
      <c r="E15" s="89"/>
      <c r="F15" s="90"/>
      <c r="G15" s="47"/>
      <c r="H15" s="47"/>
      <c r="I15" s="47"/>
      <c r="J15" s="47"/>
      <c r="K15" s="47"/>
      <c r="L15" s="47"/>
    </row>
    <row r="16" spans="1:31" ht="50.25" customHeight="1" x14ac:dyDescent="0.25">
      <c r="A16" s="34">
        <v>1</v>
      </c>
      <c r="B16" s="43" t="s">
        <v>24</v>
      </c>
      <c r="C16" s="92">
        <f>'2022'!B5</f>
        <v>67.034000000000006</v>
      </c>
      <c r="D16" s="93">
        <f>'2022'!N5</f>
        <v>14</v>
      </c>
      <c r="E16" s="93">
        <f>'2022'!O5</f>
        <v>16</v>
      </c>
      <c r="F16" s="92">
        <f>'2022'!R5</f>
        <v>0.23868484649580807</v>
      </c>
      <c r="G16" s="44">
        <f>'2021'!W5</f>
        <v>4</v>
      </c>
      <c r="H16" s="94">
        <f t="shared" ref="H16:H70" si="0">IF(G16&gt;0,G16/D16*100,0)</f>
        <v>28.571428571428569</v>
      </c>
      <c r="I16" s="44"/>
      <c r="J16" s="44"/>
      <c r="K16" s="44"/>
      <c r="L16" s="44"/>
      <c r="M16" s="44"/>
      <c r="N16" s="44"/>
      <c r="O16" s="44">
        <f>'Добыча 2021'!R15</f>
        <v>0</v>
      </c>
      <c r="P16" s="44"/>
      <c r="Q16" s="44"/>
      <c r="R16" s="44"/>
      <c r="S16" s="44"/>
      <c r="T16" s="44"/>
      <c r="U16" s="44">
        <f t="shared" ref="U16:U70" si="1">IF(G16=0,0,O16/G16*100)</f>
        <v>0</v>
      </c>
      <c r="V16" s="94">
        <f>'2022'!U5</f>
        <v>4.7999999999999838</v>
      </c>
      <c r="W16" s="44">
        <f t="shared" ref="W16:W79" si="2">IF(V16&gt;0,V16/E16*100,0)</f>
        <v>29.999999999999901</v>
      </c>
      <c r="X16" s="44">
        <f>'2022'!W5</f>
        <v>4</v>
      </c>
      <c r="Y16" s="94">
        <f t="shared" ref="Y16:Y79" si="3">IF(X16&gt;1,X16/E16*100,0)</f>
        <v>25</v>
      </c>
      <c r="Z16" s="44"/>
      <c r="AA16" s="44"/>
      <c r="AB16" s="44"/>
      <c r="AC16" s="44"/>
      <c r="AD16" s="44">
        <f t="shared" ref="AD16:AD79" si="4">IF(AND(ISNUMBER(X16),X16&gt;0),X16,"")</f>
        <v>4</v>
      </c>
      <c r="AE16" s="44"/>
    </row>
    <row r="17" spans="1:31" ht="33" customHeight="1" x14ac:dyDescent="0.25">
      <c r="A17" s="34">
        <v>2</v>
      </c>
      <c r="B17" s="45" t="s">
        <v>25</v>
      </c>
      <c r="C17" s="92">
        <f>'2022'!B6</f>
        <v>10.308</v>
      </c>
      <c r="D17" s="93">
        <f>'2022'!N6</f>
        <v>5</v>
      </c>
      <c r="E17" s="93">
        <f>'2022'!O6</f>
        <v>5</v>
      </c>
      <c r="F17" s="92">
        <f>'2022'!R6</f>
        <v>0.48506014745828485</v>
      </c>
      <c r="G17" s="44">
        <f>'2021'!W6</f>
        <v>1</v>
      </c>
      <c r="H17" s="94">
        <f t="shared" si="0"/>
        <v>20</v>
      </c>
      <c r="I17" s="44"/>
      <c r="J17" s="44"/>
      <c r="K17" s="44"/>
      <c r="L17" s="44"/>
      <c r="M17" s="44"/>
      <c r="N17" s="44"/>
      <c r="O17" s="44">
        <f>'Добыча 2021'!R16</f>
        <v>0</v>
      </c>
      <c r="P17" s="44"/>
      <c r="Q17" s="44"/>
      <c r="R17" s="44"/>
      <c r="S17" s="44"/>
      <c r="T17" s="44"/>
      <c r="U17" s="44">
        <f t="shared" si="1"/>
        <v>0</v>
      </c>
      <c r="V17" s="94">
        <f>'2022'!U6</f>
        <v>1.4999999999999949</v>
      </c>
      <c r="W17" s="44">
        <f t="shared" si="2"/>
        <v>29.999999999999901</v>
      </c>
      <c r="X17" s="44">
        <f>'2022'!W6</f>
        <v>1</v>
      </c>
      <c r="Y17" s="94">
        <f t="shared" si="3"/>
        <v>0</v>
      </c>
      <c r="Z17" s="44"/>
      <c r="AA17" s="44"/>
      <c r="AB17" s="44"/>
      <c r="AC17" s="44"/>
      <c r="AD17" s="44">
        <f t="shared" si="4"/>
        <v>1</v>
      </c>
      <c r="AE17" s="44"/>
    </row>
    <row r="18" spans="1:31" ht="17.25" customHeight="1" x14ac:dyDescent="0.25">
      <c r="A18" s="72"/>
      <c r="B18" s="46" t="s">
        <v>26</v>
      </c>
      <c r="C18" s="96"/>
      <c r="D18" s="97"/>
      <c r="E18" s="97"/>
      <c r="F18" s="98"/>
      <c r="G18" s="56"/>
      <c r="H18" s="94"/>
      <c r="I18" s="47"/>
      <c r="J18" s="47"/>
      <c r="K18" s="47"/>
      <c r="L18" s="99"/>
      <c r="M18" s="47"/>
      <c r="N18" s="47"/>
      <c r="O18" s="47"/>
      <c r="P18" s="47"/>
      <c r="Q18" s="47"/>
      <c r="R18" s="47"/>
      <c r="S18" s="47"/>
      <c r="T18" s="47"/>
      <c r="U18" s="44"/>
      <c r="V18" s="100"/>
      <c r="W18" s="44"/>
      <c r="X18" s="47"/>
      <c r="Y18" s="94"/>
      <c r="Z18" s="47"/>
      <c r="AA18" s="47"/>
      <c r="AB18" s="47"/>
      <c r="AC18" s="47"/>
      <c r="AD18" s="47" t="str">
        <f t="shared" si="4"/>
        <v/>
      </c>
      <c r="AE18" s="47"/>
    </row>
    <row r="19" spans="1:31" ht="48" customHeight="1" x14ac:dyDescent="0.25">
      <c r="A19" s="34">
        <v>3</v>
      </c>
      <c r="B19" s="43" t="s">
        <v>285</v>
      </c>
      <c r="C19" s="92">
        <f>'2022'!B8</f>
        <v>397.6</v>
      </c>
      <c r="D19" s="93">
        <f>'2022'!N8</f>
        <v>121</v>
      </c>
      <c r="E19" s="93">
        <f>'2022'!O8</f>
        <v>119</v>
      </c>
      <c r="F19" s="92">
        <f>'2022'!R8</f>
        <v>0.29929577464788731</v>
      </c>
      <c r="G19" s="44">
        <f>'2021'!W8</f>
        <v>24</v>
      </c>
      <c r="H19" s="94">
        <f t="shared" si="0"/>
        <v>19.834710743801654</v>
      </c>
      <c r="I19" s="44"/>
      <c r="J19" s="44"/>
      <c r="K19" s="44"/>
      <c r="L19" s="44"/>
      <c r="M19" s="44"/>
      <c r="N19" s="44"/>
      <c r="O19" s="44">
        <f>'Добыча 2021'!R18</f>
        <v>1</v>
      </c>
      <c r="P19" s="44"/>
      <c r="Q19" s="44"/>
      <c r="R19" s="44"/>
      <c r="S19" s="44"/>
      <c r="T19" s="44"/>
      <c r="U19" s="44">
        <f t="shared" si="1"/>
        <v>4.1666666666666661</v>
      </c>
      <c r="V19" s="94">
        <f>'2022'!U8</f>
        <v>35.699999999999882</v>
      </c>
      <c r="W19" s="44">
        <f t="shared" si="2"/>
        <v>29.999999999999901</v>
      </c>
      <c r="X19" s="44">
        <f>'2022'!W8</f>
        <v>17</v>
      </c>
      <c r="Y19" s="94">
        <f t="shared" si="3"/>
        <v>14.285714285714285</v>
      </c>
      <c r="Z19" s="44"/>
      <c r="AA19" s="44"/>
      <c r="AB19" s="44"/>
      <c r="AC19" s="44"/>
      <c r="AD19" s="44">
        <f t="shared" si="4"/>
        <v>17</v>
      </c>
      <c r="AE19" s="44"/>
    </row>
    <row r="20" spans="1:31" ht="31.5" x14ac:dyDescent="0.25">
      <c r="A20" s="34">
        <v>4</v>
      </c>
      <c r="B20" s="48" t="s">
        <v>28</v>
      </c>
      <c r="C20" s="92">
        <f>'2022'!B9</f>
        <v>236.4</v>
      </c>
      <c r="D20" s="93">
        <f>'2022'!N9</f>
        <v>50</v>
      </c>
      <c r="E20" s="93">
        <f>'2022'!O9</f>
        <v>48</v>
      </c>
      <c r="F20" s="92">
        <f>'2022'!R9</f>
        <v>0.20304568527918782</v>
      </c>
      <c r="G20" s="44">
        <f>'2021'!W9</f>
        <v>7</v>
      </c>
      <c r="H20" s="94">
        <f t="shared" si="0"/>
        <v>14.000000000000002</v>
      </c>
      <c r="I20" s="44"/>
      <c r="J20" s="44"/>
      <c r="K20" s="44"/>
      <c r="L20" s="44"/>
      <c r="M20" s="44"/>
      <c r="N20" s="44"/>
      <c r="O20" s="44">
        <f>'Добыча 2021'!R19</f>
        <v>0</v>
      </c>
      <c r="P20" s="44"/>
      <c r="Q20" s="44"/>
      <c r="R20" s="44"/>
      <c r="S20" s="44"/>
      <c r="T20" s="44"/>
      <c r="U20" s="44">
        <f t="shared" si="1"/>
        <v>0</v>
      </c>
      <c r="V20" s="94">
        <f>'2022'!U9</f>
        <v>14.399999999999952</v>
      </c>
      <c r="W20" s="44">
        <f t="shared" si="2"/>
        <v>29.999999999999901</v>
      </c>
      <c r="X20" s="44">
        <f>'2022'!W9</f>
        <v>7</v>
      </c>
      <c r="Y20" s="94">
        <f t="shared" si="3"/>
        <v>14.583333333333334</v>
      </c>
      <c r="Z20" s="44"/>
      <c r="AA20" s="44"/>
      <c r="AB20" s="44"/>
      <c r="AC20" s="44"/>
      <c r="AD20" s="44">
        <f t="shared" si="4"/>
        <v>7</v>
      </c>
      <c r="AE20" s="44"/>
    </row>
    <row r="21" spans="1:31" ht="17.25" customHeight="1" x14ac:dyDescent="0.25">
      <c r="A21" s="72"/>
      <c r="B21" s="46" t="s">
        <v>46</v>
      </c>
      <c r="C21" s="96"/>
      <c r="D21" s="97"/>
      <c r="E21" s="97"/>
      <c r="F21" s="101"/>
      <c r="G21" s="56"/>
      <c r="H21" s="94"/>
      <c r="I21" s="47"/>
      <c r="J21" s="47"/>
      <c r="K21" s="47"/>
      <c r="L21" s="99"/>
      <c r="M21" s="47"/>
      <c r="N21" s="47"/>
      <c r="O21" s="47"/>
      <c r="P21" s="47"/>
      <c r="Q21" s="47"/>
      <c r="R21" s="47"/>
      <c r="S21" s="47"/>
      <c r="T21" s="47"/>
      <c r="U21" s="44"/>
      <c r="V21" s="100"/>
      <c r="W21" s="44"/>
      <c r="X21" s="47"/>
      <c r="Y21" s="94"/>
      <c r="Z21" s="47"/>
      <c r="AA21" s="47"/>
      <c r="AB21" s="47"/>
      <c r="AC21" s="47"/>
      <c r="AD21" s="47" t="str">
        <f t="shared" si="4"/>
        <v/>
      </c>
      <c r="AE21" s="47"/>
    </row>
    <row r="22" spans="1:31" ht="50.25" customHeight="1" x14ac:dyDescent="0.25">
      <c r="A22" s="34">
        <v>5</v>
      </c>
      <c r="B22" s="43" t="s">
        <v>286</v>
      </c>
      <c r="C22" s="92">
        <f>'2022'!B11</f>
        <v>225.4</v>
      </c>
      <c r="D22" s="93">
        <f>'2022'!N11</f>
        <v>132</v>
      </c>
      <c r="E22" s="93">
        <f>'2022'!O11</f>
        <v>107</v>
      </c>
      <c r="F22" s="92">
        <f>'2022'!R11</f>
        <v>0.47471162377994675</v>
      </c>
      <c r="G22" s="44">
        <f>'2021'!W11</f>
        <v>28</v>
      </c>
      <c r="H22" s="94">
        <f t="shared" si="0"/>
        <v>21.212121212121211</v>
      </c>
      <c r="I22" s="44"/>
      <c r="J22" s="44"/>
      <c r="K22" s="44"/>
      <c r="L22" s="44"/>
      <c r="M22" s="44"/>
      <c r="N22" s="44"/>
      <c r="O22" s="44">
        <f>'Добыча 2021'!R21</f>
        <v>3</v>
      </c>
      <c r="P22" s="44"/>
      <c r="Q22" s="44"/>
      <c r="R22" s="44"/>
      <c r="S22" s="44"/>
      <c r="T22" s="44"/>
      <c r="U22" s="44">
        <f t="shared" si="1"/>
        <v>10.714285714285714</v>
      </c>
      <c r="V22" s="94">
        <f>'2022'!U11</f>
        <v>32.099999999999895</v>
      </c>
      <c r="W22" s="44">
        <f t="shared" si="2"/>
        <v>29.999999999999901</v>
      </c>
      <c r="X22" s="44">
        <f>'2022'!W11</f>
        <v>17</v>
      </c>
      <c r="Y22" s="94">
        <f t="shared" si="3"/>
        <v>15.887850467289718</v>
      </c>
      <c r="Z22" s="44"/>
      <c r="AA22" s="44"/>
      <c r="AB22" s="44"/>
      <c r="AC22" s="44"/>
      <c r="AD22" s="44">
        <f t="shared" si="4"/>
        <v>17</v>
      </c>
      <c r="AE22" s="44"/>
    </row>
    <row r="23" spans="1:31" ht="35.25" customHeight="1" x14ac:dyDescent="0.25">
      <c r="A23" s="34">
        <v>6</v>
      </c>
      <c r="B23" s="43" t="s">
        <v>48</v>
      </c>
      <c r="C23" s="92">
        <f>'2022'!B12</f>
        <v>358.7</v>
      </c>
      <c r="D23" s="93">
        <f>'2022'!N12</f>
        <v>174</v>
      </c>
      <c r="E23" s="93">
        <f>'2022'!O12</f>
        <v>129</v>
      </c>
      <c r="F23" s="92">
        <f>'2022'!R12</f>
        <v>0.35963200446055199</v>
      </c>
      <c r="G23" s="44">
        <f>'2021'!W12</f>
        <v>26</v>
      </c>
      <c r="H23" s="94">
        <f t="shared" si="0"/>
        <v>14.942528735632186</v>
      </c>
      <c r="I23" s="44"/>
      <c r="J23" s="44"/>
      <c r="K23" s="44"/>
      <c r="L23" s="44"/>
      <c r="M23" s="44"/>
      <c r="N23" s="44"/>
      <c r="O23" s="44">
        <f>'Добыча 2021'!R22</f>
        <v>3</v>
      </c>
      <c r="P23" s="44"/>
      <c r="Q23" s="44"/>
      <c r="R23" s="44"/>
      <c r="S23" s="44"/>
      <c r="T23" s="44"/>
      <c r="U23" s="44">
        <f t="shared" si="1"/>
        <v>11.538461538461538</v>
      </c>
      <c r="V23" s="94">
        <f>'2022'!U12</f>
        <v>38.699999999999868</v>
      </c>
      <c r="W23" s="44">
        <f t="shared" si="2"/>
        <v>29.999999999999901</v>
      </c>
      <c r="X23" s="44">
        <f>'2022'!W12</f>
        <v>38</v>
      </c>
      <c r="Y23" s="94">
        <f t="shared" si="3"/>
        <v>29.457364341085274</v>
      </c>
      <c r="Z23" s="44"/>
      <c r="AA23" s="44"/>
      <c r="AB23" s="44"/>
      <c r="AC23" s="44"/>
      <c r="AD23" s="44">
        <f t="shared" si="4"/>
        <v>38</v>
      </c>
      <c r="AE23" s="44"/>
    </row>
    <row r="24" spans="1:31" ht="31.5" customHeight="1" x14ac:dyDescent="0.25">
      <c r="A24" s="34">
        <v>7</v>
      </c>
      <c r="B24" s="49" t="s">
        <v>50</v>
      </c>
      <c r="C24" s="92">
        <f>'2022'!B13</f>
        <v>57.56</v>
      </c>
      <c r="D24" s="93">
        <f>'2022'!N13</f>
        <v>18</v>
      </c>
      <c r="E24" s="93">
        <f>'2022'!O13</f>
        <v>16</v>
      </c>
      <c r="F24" s="92">
        <f>'2022'!R13</f>
        <v>0.27797081306462823</v>
      </c>
      <c r="G24" s="44">
        <f>'2021'!W13</f>
        <v>3</v>
      </c>
      <c r="H24" s="94">
        <f t="shared" si="0"/>
        <v>16.666666666666664</v>
      </c>
      <c r="I24" s="44"/>
      <c r="J24" s="44"/>
      <c r="K24" s="44"/>
      <c r="L24" s="44"/>
      <c r="M24" s="44"/>
      <c r="N24" s="44"/>
      <c r="O24" s="44">
        <f>'Добыча 2021'!R23</f>
        <v>1</v>
      </c>
      <c r="P24" s="44"/>
      <c r="Q24" s="44"/>
      <c r="R24" s="44"/>
      <c r="S24" s="44"/>
      <c r="T24" s="44"/>
      <c r="U24" s="44">
        <f t="shared" si="1"/>
        <v>33.333333333333329</v>
      </c>
      <c r="V24" s="94">
        <f>'2022'!U13</f>
        <v>4.7999999999999838</v>
      </c>
      <c r="W24" s="44">
        <f t="shared" si="2"/>
        <v>29.999999999999901</v>
      </c>
      <c r="X24" s="44">
        <f>'2022'!W13</f>
        <v>3</v>
      </c>
      <c r="Y24" s="94">
        <f t="shared" si="3"/>
        <v>18.75</v>
      </c>
      <c r="Z24" s="44"/>
      <c r="AA24" s="44"/>
      <c r="AB24" s="44"/>
      <c r="AC24" s="44"/>
      <c r="AD24" s="44">
        <f t="shared" si="4"/>
        <v>3</v>
      </c>
      <c r="AE24" s="44"/>
    </row>
    <row r="25" spans="1:31" ht="47.25" x14ac:dyDescent="0.25">
      <c r="A25" s="34">
        <v>8</v>
      </c>
      <c r="B25" s="49" t="s">
        <v>51</v>
      </c>
      <c r="C25" s="92">
        <f>'2022'!B14</f>
        <v>335.71</v>
      </c>
      <c r="D25" s="93">
        <f>'2022'!N14</f>
        <v>93</v>
      </c>
      <c r="E25" s="93">
        <f>'2022'!O14</f>
        <v>95</v>
      </c>
      <c r="F25" s="92">
        <f>'2022'!R14</f>
        <v>0.28298233594471423</v>
      </c>
      <c r="G25" s="44">
        <f>'2021'!W14</f>
        <v>18</v>
      </c>
      <c r="H25" s="94">
        <f t="shared" si="0"/>
        <v>19.35483870967742</v>
      </c>
      <c r="I25" s="44"/>
      <c r="J25" s="44"/>
      <c r="K25" s="44"/>
      <c r="L25" s="44"/>
      <c r="M25" s="44"/>
      <c r="N25" s="44"/>
      <c r="O25" s="44">
        <f>'Добыча 2021'!R24</f>
        <v>1</v>
      </c>
      <c r="P25" s="44"/>
      <c r="Q25" s="44"/>
      <c r="R25" s="44"/>
      <c r="S25" s="44"/>
      <c r="T25" s="44"/>
      <c r="U25" s="44">
        <f t="shared" si="1"/>
        <v>5.5555555555555554</v>
      </c>
      <c r="V25" s="94">
        <f>'2022'!U14</f>
        <v>28.499999999999904</v>
      </c>
      <c r="W25" s="44">
        <f t="shared" si="2"/>
        <v>29.999999999999901</v>
      </c>
      <c r="X25" s="44">
        <f>'2022'!W14</f>
        <v>23</v>
      </c>
      <c r="Y25" s="94">
        <f t="shared" si="3"/>
        <v>24.210526315789473</v>
      </c>
      <c r="Z25" s="44"/>
      <c r="AA25" s="44"/>
      <c r="AB25" s="44"/>
      <c r="AC25" s="44"/>
      <c r="AD25" s="44">
        <f t="shared" si="4"/>
        <v>23</v>
      </c>
      <c r="AE25" s="44"/>
    </row>
    <row r="26" spans="1:31" ht="47.25" x14ac:dyDescent="0.25">
      <c r="A26" s="34">
        <v>9</v>
      </c>
      <c r="B26" s="50" t="s">
        <v>287</v>
      </c>
      <c r="C26" s="92">
        <f>'2022'!B15</f>
        <v>164.08600000000001</v>
      </c>
      <c r="D26" s="93">
        <f>'2022'!N15</f>
        <v>57</v>
      </c>
      <c r="E26" s="93">
        <f>'2022'!O15</f>
        <v>42</v>
      </c>
      <c r="F26" s="92">
        <f>'2022'!R15</f>
        <v>0.25596333629925766</v>
      </c>
      <c r="G26" s="44">
        <f>'2021'!W15</f>
        <v>6</v>
      </c>
      <c r="H26" s="94">
        <f t="shared" si="0"/>
        <v>10.526315789473683</v>
      </c>
      <c r="I26" s="44"/>
      <c r="J26" s="44"/>
      <c r="K26" s="44"/>
      <c r="L26" s="44"/>
      <c r="M26" s="44"/>
      <c r="N26" s="44"/>
      <c r="O26" s="44">
        <f>'Добыча 2021'!R25</f>
        <v>2</v>
      </c>
      <c r="P26" s="44"/>
      <c r="Q26" s="44"/>
      <c r="R26" s="44"/>
      <c r="S26" s="44"/>
      <c r="T26" s="44"/>
      <c r="U26" s="44">
        <f t="shared" si="1"/>
        <v>33.333333333333329</v>
      </c>
      <c r="V26" s="94">
        <f>'2022'!U15</f>
        <v>12.599999999999957</v>
      </c>
      <c r="W26" s="44">
        <f t="shared" si="2"/>
        <v>29.999999999999901</v>
      </c>
      <c r="X26" s="44">
        <f>'2022'!W15</f>
        <v>6</v>
      </c>
      <c r="Y26" s="94">
        <f t="shared" si="3"/>
        <v>14.285714285714285</v>
      </c>
      <c r="Z26" s="44"/>
      <c r="AA26" s="44"/>
      <c r="AB26" s="44"/>
      <c r="AC26" s="44"/>
      <c r="AD26" s="44">
        <f t="shared" si="4"/>
        <v>6</v>
      </c>
      <c r="AE26" s="44"/>
    </row>
    <row r="27" spans="1:31" ht="47.25" x14ac:dyDescent="0.25">
      <c r="A27" s="34">
        <v>10</v>
      </c>
      <c r="B27" s="50" t="s">
        <v>288</v>
      </c>
      <c r="C27" s="92">
        <f>'2022'!B16</f>
        <v>371.93</v>
      </c>
      <c r="D27" s="93">
        <f>'2022'!N16</f>
        <v>100</v>
      </c>
      <c r="E27" s="93">
        <f>'2022'!O16</f>
        <v>64</v>
      </c>
      <c r="F27" s="92">
        <f>'2022'!R16</f>
        <v>0.17207539053047616</v>
      </c>
      <c r="G27" s="44">
        <f>'2021'!W16</f>
        <v>30</v>
      </c>
      <c r="H27" s="94">
        <f t="shared" si="0"/>
        <v>30</v>
      </c>
      <c r="I27" s="44"/>
      <c r="J27" s="44"/>
      <c r="K27" s="44"/>
      <c r="L27" s="44"/>
      <c r="M27" s="44"/>
      <c r="N27" s="44"/>
      <c r="O27" s="44">
        <f>'Добыча 2021'!R26</f>
        <v>2</v>
      </c>
      <c r="P27" s="44"/>
      <c r="Q27" s="44"/>
      <c r="R27" s="44"/>
      <c r="S27" s="44"/>
      <c r="T27" s="44"/>
      <c r="U27" s="44">
        <f t="shared" si="1"/>
        <v>6.666666666666667</v>
      </c>
      <c r="V27" s="94">
        <f>'2022'!U16</f>
        <v>19.199999999999935</v>
      </c>
      <c r="W27" s="44">
        <f t="shared" si="2"/>
        <v>29.999999999999901</v>
      </c>
      <c r="X27" s="44">
        <f>'2022'!W16</f>
        <v>16</v>
      </c>
      <c r="Y27" s="94">
        <f t="shared" si="3"/>
        <v>25</v>
      </c>
      <c r="Z27" s="44"/>
      <c r="AA27" s="44"/>
      <c r="AB27" s="44"/>
      <c r="AC27" s="44"/>
      <c r="AD27" s="44">
        <f t="shared" si="4"/>
        <v>16</v>
      </c>
      <c r="AE27" s="44"/>
    </row>
    <row r="28" spans="1:31" ht="47.25" x14ac:dyDescent="0.25">
      <c r="A28" s="34">
        <v>11</v>
      </c>
      <c r="B28" s="50" t="s">
        <v>289</v>
      </c>
      <c r="C28" s="92">
        <f>'2022'!B17</f>
        <v>291.029</v>
      </c>
      <c r="D28" s="93">
        <f>'2022'!N17</f>
        <v>78</v>
      </c>
      <c r="E28" s="93">
        <f>'2022'!O17</f>
        <v>64</v>
      </c>
      <c r="F28" s="92">
        <f>'2022'!R17</f>
        <v>0.21990935611227747</v>
      </c>
      <c r="G28" s="44">
        <f>'2021'!W17</f>
        <v>23</v>
      </c>
      <c r="H28" s="94">
        <f t="shared" si="0"/>
        <v>29.487179487179489</v>
      </c>
      <c r="I28" s="44"/>
      <c r="J28" s="44"/>
      <c r="K28" s="44"/>
      <c r="L28" s="44"/>
      <c r="M28" s="44"/>
      <c r="N28" s="44"/>
      <c r="O28" s="44">
        <f>'Добыча 2021'!R27</f>
        <v>2</v>
      </c>
      <c r="P28" s="44"/>
      <c r="Q28" s="44"/>
      <c r="R28" s="44"/>
      <c r="S28" s="44"/>
      <c r="T28" s="44"/>
      <c r="U28" s="44">
        <f t="shared" si="1"/>
        <v>8.695652173913043</v>
      </c>
      <c r="V28" s="94">
        <f>'2022'!U17</f>
        <v>19.199999999999935</v>
      </c>
      <c r="W28" s="44">
        <f t="shared" si="2"/>
        <v>29.999999999999901</v>
      </c>
      <c r="X28" s="44">
        <f>'2022'!W17</f>
        <v>12</v>
      </c>
      <c r="Y28" s="94">
        <f t="shared" si="3"/>
        <v>18.75</v>
      </c>
      <c r="Z28" s="44"/>
      <c r="AA28" s="44"/>
      <c r="AB28" s="44"/>
      <c r="AC28" s="44"/>
      <c r="AD28" s="44">
        <f t="shared" si="4"/>
        <v>12</v>
      </c>
      <c r="AE28" s="44"/>
    </row>
    <row r="29" spans="1:31" ht="47.25" x14ac:dyDescent="0.25">
      <c r="A29" s="34">
        <v>12</v>
      </c>
      <c r="B29" s="50" t="s">
        <v>407</v>
      </c>
      <c r="C29" s="92">
        <f>'2022'!B18</f>
        <v>170.64400000000001</v>
      </c>
      <c r="D29" s="93">
        <f>'2022'!N18</f>
        <v>121</v>
      </c>
      <c r="E29" s="93">
        <f>'2022'!O18</f>
        <v>95</v>
      </c>
      <c r="F29" s="92">
        <f>'2022'!R18</f>
        <v>0.55671456365298511</v>
      </c>
      <c r="G29" s="44">
        <f>'2021'!W18</f>
        <v>24</v>
      </c>
      <c r="H29" s="94">
        <f t="shared" si="0"/>
        <v>19.834710743801654</v>
      </c>
      <c r="I29" s="44"/>
      <c r="J29" s="44"/>
      <c r="K29" s="44"/>
      <c r="L29" s="44"/>
      <c r="M29" s="44"/>
      <c r="N29" s="44"/>
      <c r="O29" s="44">
        <f>'Добыча 2021'!R28</f>
        <v>1</v>
      </c>
      <c r="P29" s="44"/>
      <c r="Q29" s="44"/>
      <c r="R29" s="44"/>
      <c r="S29" s="44"/>
      <c r="T29" s="44"/>
      <c r="U29" s="44">
        <f t="shared" si="1"/>
        <v>4.1666666666666661</v>
      </c>
      <c r="V29" s="94">
        <f>'2022'!U18</f>
        <v>28.499999999999904</v>
      </c>
      <c r="W29" s="44">
        <f t="shared" si="2"/>
        <v>29.999999999999901</v>
      </c>
      <c r="X29" s="44">
        <f>'2022'!W18</f>
        <v>14</v>
      </c>
      <c r="Y29" s="94">
        <f t="shared" si="3"/>
        <v>14.736842105263156</v>
      </c>
      <c r="Z29" s="44"/>
      <c r="AA29" s="44"/>
      <c r="AB29" s="44"/>
      <c r="AC29" s="44"/>
      <c r="AD29" s="44">
        <f t="shared" si="4"/>
        <v>14</v>
      </c>
      <c r="AE29" s="44"/>
    </row>
    <row r="30" spans="1:31" ht="30" customHeight="1" x14ac:dyDescent="0.25">
      <c r="A30" s="34">
        <v>13</v>
      </c>
      <c r="B30" s="50" t="s">
        <v>291</v>
      </c>
      <c r="C30" s="92">
        <f>'2022'!B19</f>
        <v>50</v>
      </c>
      <c r="D30" s="93">
        <f>'2022'!N19</f>
        <v>0</v>
      </c>
      <c r="E30" s="93">
        <f>'2022'!O19</f>
        <v>6</v>
      </c>
      <c r="F30" s="92">
        <f>'2022'!R19</f>
        <v>0.12</v>
      </c>
      <c r="G30" s="44">
        <f>'2021'!W19</f>
        <v>0</v>
      </c>
      <c r="H30" s="94">
        <f t="shared" si="0"/>
        <v>0</v>
      </c>
      <c r="I30" s="44"/>
      <c r="J30" s="44"/>
      <c r="K30" s="44"/>
      <c r="L30" s="44"/>
      <c r="M30" s="44"/>
      <c r="N30" s="44"/>
      <c r="O30" s="44">
        <f>'Добыча 2021'!R29</f>
        <v>0</v>
      </c>
      <c r="P30" s="44"/>
      <c r="Q30" s="44"/>
      <c r="R30" s="44"/>
      <c r="S30" s="44"/>
      <c r="T30" s="44"/>
      <c r="U30" s="44">
        <f t="shared" si="1"/>
        <v>0</v>
      </c>
      <c r="V30" s="94">
        <f>'2022'!U19</f>
        <v>1.799999999999994</v>
      </c>
      <c r="W30" s="44">
        <f t="shared" si="2"/>
        <v>29.999999999999901</v>
      </c>
      <c r="X30" s="44">
        <f>'2022'!W19</f>
        <v>1</v>
      </c>
      <c r="Y30" s="94">
        <f t="shared" si="3"/>
        <v>0</v>
      </c>
      <c r="Z30" s="44"/>
      <c r="AA30" s="44"/>
      <c r="AB30" s="44"/>
      <c r="AC30" s="44"/>
      <c r="AD30" s="44">
        <f t="shared" si="4"/>
        <v>1</v>
      </c>
      <c r="AE30" s="44"/>
    </row>
    <row r="31" spans="1:31" ht="30" customHeight="1" x14ac:dyDescent="0.25">
      <c r="A31" s="34">
        <v>14</v>
      </c>
      <c r="B31" s="104" t="s">
        <v>408</v>
      </c>
      <c r="C31" s="92">
        <f>'2022'!B20</f>
        <v>434.36</v>
      </c>
      <c r="D31" s="581">
        <f>'2022'!N20</f>
        <v>93</v>
      </c>
      <c r="E31" s="93">
        <f>'2022'!O20</f>
        <v>65</v>
      </c>
      <c r="F31" s="92">
        <f>'2022'!R20</f>
        <v>0.14964545538263191</v>
      </c>
      <c r="G31" s="583">
        <f>'2021'!W20</f>
        <v>27</v>
      </c>
      <c r="H31" s="585">
        <f t="shared" si="0"/>
        <v>29.032258064516132</v>
      </c>
      <c r="I31" s="56"/>
      <c r="J31" s="56"/>
      <c r="K31" s="56"/>
      <c r="L31" s="107"/>
      <c r="M31" s="44"/>
      <c r="N31" s="44"/>
      <c r="O31" s="583">
        <f>'Добыча 2021'!R30</f>
        <v>5</v>
      </c>
      <c r="P31" s="44"/>
      <c r="Q31" s="44"/>
      <c r="R31" s="44"/>
      <c r="S31" s="44"/>
      <c r="T31" s="44"/>
      <c r="U31" s="583">
        <f t="shared" si="1"/>
        <v>18.518518518518519</v>
      </c>
      <c r="V31" s="94">
        <f>'2022'!U20</f>
        <v>19.499999999999936</v>
      </c>
      <c r="W31" s="44">
        <f t="shared" si="2"/>
        <v>29.999999999999901</v>
      </c>
      <c r="X31" s="44">
        <f>'2022'!W20</f>
        <v>19</v>
      </c>
      <c r="Y31" s="94">
        <f t="shared" si="3"/>
        <v>29.230769230769234</v>
      </c>
      <c r="Z31" s="44"/>
      <c r="AA31" s="44"/>
      <c r="AB31" s="44"/>
      <c r="AC31" s="44"/>
      <c r="AD31" s="44">
        <f t="shared" si="4"/>
        <v>19</v>
      </c>
      <c r="AE31" s="44"/>
    </row>
    <row r="32" spans="1:31" ht="31.5" x14ac:dyDescent="0.25">
      <c r="A32" s="34">
        <v>15</v>
      </c>
      <c r="B32" s="108" t="s">
        <v>409</v>
      </c>
      <c r="C32" s="92">
        <f>'2022'!B21</f>
        <v>182.9</v>
      </c>
      <c r="D32" s="582"/>
      <c r="E32" s="93">
        <f>'2022'!O21</f>
        <v>35</v>
      </c>
      <c r="F32" s="92">
        <f>'2022'!R21</f>
        <v>0.19136139967195187</v>
      </c>
      <c r="G32" s="584"/>
      <c r="H32" s="586"/>
      <c r="I32" s="47"/>
      <c r="J32" s="47"/>
      <c r="K32" s="47"/>
      <c r="L32" s="99"/>
      <c r="M32" s="44"/>
      <c r="N32" s="44"/>
      <c r="O32" s="584"/>
      <c r="P32" s="44"/>
      <c r="Q32" s="44"/>
      <c r="R32" s="44"/>
      <c r="S32" s="44"/>
      <c r="T32" s="44"/>
      <c r="U32" s="584"/>
      <c r="V32" s="94">
        <f>'2022'!U21</f>
        <v>10.499999999999964</v>
      </c>
      <c r="W32" s="44">
        <f t="shared" si="2"/>
        <v>29.999999999999901</v>
      </c>
      <c r="X32" s="44">
        <f>'2022'!W21</f>
        <v>10</v>
      </c>
      <c r="Y32" s="94">
        <f t="shared" si="3"/>
        <v>28.571428571428569</v>
      </c>
      <c r="Z32" s="44"/>
      <c r="AA32" s="44"/>
      <c r="AB32" s="44"/>
      <c r="AC32" s="44"/>
      <c r="AD32" s="44">
        <f t="shared" si="4"/>
        <v>10</v>
      </c>
      <c r="AE32" s="44"/>
    </row>
    <row r="33" spans="1:31" ht="33.75" customHeight="1" x14ac:dyDescent="0.25">
      <c r="A33" s="34"/>
      <c r="B33" s="46" t="s">
        <v>35</v>
      </c>
      <c r="C33" s="96"/>
      <c r="D33" s="97"/>
      <c r="E33" s="97"/>
      <c r="F33" s="98"/>
      <c r="G33" s="44"/>
      <c r="H33" s="94"/>
      <c r="I33" s="44"/>
      <c r="J33" s="44"/>
      <c r="K33" s="44"/>
      <c r="L33" s="44"/>
      <c r="M33" s="47"/>
      <c r="N33" s="47"/>
      <c r="O33" s="47"/>
      <c r="P33" s="47"/>
      <c r="Q33" s="47"/>
      <c r="R33" s="47"/>
      <c r="S33" s="47"/>
      <c r="T33" s="47"/>
      <c r="U33" s="44"/>
      <c r="V33" s="100"/>
      <c r="W33" s="44"/>
      <c r="X33" s="47"/>
      <c r="Y33" s="94"/>
      <c r="Z33" s="47"/>
      <c r="AA33" s="47"/>
      <c r="AB33" s="47"/>
      <c r="AC33" s="47"/>
      <c r="AD33" s="47" t="str">
        <f t="shared" si="4"/>
        <v/>
      </c>
      <c r="AE33" s="47"/>
    </row>
    <row r="34" spans="1:31" ht="32.25" customHeight="1" x14ac:dyDescent="0.25">
      <c r="A34" s="34">
        <v>16</v>
      </c>
      <c r="B34" s="43" t="s">
        <v>36</v>
      </c>
      <c r="C34" s="92">
        <f>'2022'!B23</f>
        <v>8592.0195309999999</v>
      </c>
      <c r="D34" s="93">
        <f>'2022'!N23</f>
        <v>2749</v>
      </c>
      <c r="E34" s="93">
        <f>'2022'!O23</f>
        <v>3007</v>
      </c>
      <c r="F34" s="92">
        <f>'2022'!R23</f>
        <v>0.34997592698093227</v>
      </c>
      <c r="G34" s="44">
        <f>'2021'!W22</f>
        <v>45</v>
      </c>
      <c r="H34" s="94">
        <f t="shared" si="0"/>
        <v>1.6369588941433248</v>
      </c>
      <c r="I34" s="44"/>
      <c r="J34" s="44"/>
      <c r="K34" s="44"/>
      <c r="L34" s="44"/>
      <c r="M34" s="44"/>
      <c r="N34" s="44"/>
      <c r="O34" s="44">
        <f>'Добыча 2021'!R32</f>
        <v>0</v>
      </c>
      <c r="P34" s="44"/>
      <c r="Q34" s="44"/>
      <c r="R34" s="44"/>
      <c r="S34" s="44"/>
      <c r="T34" s="44"/>
      <c r="U34" s="44">
        <f t="shared" si="1"/>
        <v>0</v>
      </c>
      <c r="V34" s="94">
        <f>'2022'!U23</f>
        <v>902.09999999999695</v>
      </c>
      <c r="W34" s="44">
        <f t="shared" si="2"/>
        <v>29.999999999999901</v>
      </c>
      <c r="X34" s="44">
        <f>'2022'!W23</f>
        <v>24</v>
      </c>
      <c r="Y34" s="94">
        <f t="shared" si="3"/>
        <v>0.7981376787495843</v>
      </c>
      <c r="Z34" s="44"/>
      <c r="AA34" s="44"/>
      <c r="AB34" s="44"/>
      <c r="AC34" s="44"/>
      <c r="AD34" s="44">
        <f t="shared" si="4"/>
        <v>24</v>
      </c>
      <c r="AE34" s="44"/>
    </row>
    <row r="35" spans="1:31" x14ac:dyDescent="0.25">
      <c r="A35" s="34"/>
      <c r="B35" s="46" t="s">
        <v>58</v>
      </c>
      <c r="C35" s="96"/>
      <c r="D35" s="97"/>
      <c r="E35" s="97"/>
      <c r="F35" s="98"/>
      <c r="G35" s="44"/>
      <c r="H35" s="94"/>
      <c r="I35" s="44"/>
      <c r="J35" s="44"/>
      <c r="K35" s="44"/>
      <c r="L35" s="44"/>
      <c r="M35" s="56"/>
      <c r="N35" s="56"/>
      <c r="O35" s="56"/>
      <c r="P35" s="56"/>
      <c r="Q35" s="56"/>
      <c r="R35" s="56"/>
      <c r="S35" s="56"/>
      <c r="T35" s="56"/>
      <c r="U35" s="44"/>
      <c r="V35" s="111"/>
      <c r="W35" s="44"/>
      <c r="X35" s="56"/>
      <c r="Y35" s="94"/>
      <c r="Z35" s="56"/>
      <c r="AA35" s="56"/>
      <c r="AB35" s="56"/>
      <c r="AC35" s="56"/>
      <c r="AD35" s="56" t="str">
        <f t="shared" si="4"/>
        <v/>
      </c>
      <c r="AE35" s="56"/>
    </row>
    <row r="36" spans="1:31" ht="31.5" x14ac:dyDescent="0.25">
      <c r="A36" s="34">
        <v>17</v>
      </c>
      <c r="B36" s="57" t="s">
        <v>60</v>
      </c>
      <c r="C36" s="92">
        <f>'2022'!B26</f>
        <v>1576.173</v>
      </c>
      <c r="D36" s="93">
        <f>'2022'!N26</f>
        <v>583</v>
      </c>
      <c r="E36" s="93">
        <f>'2022'!O26</f>
        <v>567</v>
      </c>
      <c r="F36" s="92">
        <f>'2022'!R26</f>
        <v>0.35973208524698747</v>
      </c>
      <c r="G36" s="44">
        <f>'2021'!W25</f>
        <v>40</v>
      </c>
      <c r="H36" s="94">
        <f t="shared" si="0"/>
        <v>6.8610634648370503</v>
      </c>
      <c r="I36" s="44"/>
      <c r="J36" s="44"/>
      <c r="K36" s="44"/>
      <c r="L36" s="44"/>
      <c r="M36" s="44"/>
      <c r="N36" s="44"/>
      <c r="O36" s="44">
        <f>'Добыча 2021'!R35</f>
        <v>2</v>
      </c>
      <c r="P36" s="44"/>
      <c r="Q36" s="44"/>
      <c r="R36" s="44"/>
      <c r="S36" s="44"/>
      <c r="T36" s="44"/>
      <c r="U36" s="44">
        <f t="shared" si="1"/>
        <v>5</v>
      </c>
      <c r="V36" s="94">
        <f>'2022'!U26</f>
        <v>170.09999999999943</v>
      </c>
      <c r="W36" s="44">
        <f t="shared" si="2"/>
        <v>29.999999999999901</v>
      </c>
      <c r="X36" s="44">
        <f>'2022'!W26</f>
        <v>85</v>
      </c>
      <c r="Y36" s="94">
        <f t="shared" si="3"/>
        <v>14.991181657848324</v>
      </c>
      <c r="Z36" s="44"/>
      <c r="AA36" s="44"/>
      <c r="AB36" s="44"/>
      <c r="AC36" s="44"/>
      <c r="AD36" s="44">
        <f t="shared" si="4"/>
        <v>85</v>
      </c>
      <c r="AE36" s="44"/>
    </row>
    <row r="37" spans="1:31" ht="50.25" customHeight="1" x14ac:dyDescent="0.25">
      <c r="A37" s="34">
        <v>18</v>
      </c>
      <c r="B37" s="57" t="s">
        <v>59</v>
      </c>
      <c r="C37" s="92">
        <f>'2022'!B27</f>
        <v>116.81</v>
      </c>
      <c r="D37" s="93">
        <f>'2022'!N27</f>
        <v>52</v>
      </c>
      <c r="E37" s="93">
        <f>'2022'!O27</f>
        <v>56</v>
      </c>
      <c r="F37" s="92">
        <f>'2022'!R27</f>
        <v>0.47941100933139286</v>
      </c>
      <c r="G37" s="44">
        <f>'2021'!W26</f>
        <v>8</v>
      </c>
      <c r="H37" s="94">
        <f t="shared" si="0"/>
        <v>15.384615384615385</v>
      </c>
      <c r="I37" s="44"/>
      <c r="J37" s="44"/>
      <c r="K37" s="44"/>
      <c r="L37" s="44"/>
      <c r="M37" s="44"/>
      <c r="N37" s="44"/>
      <c r="O37" s="44">
        <f>'Добыча 2021'!R36</f>
        <v>2</v>
      </c>
      <c r="P37" s="44"/>
      <c r="Q37" s="44"/>
      <c r="R37" s="44"/>
      <c r="S37" s="44"/>
      <c r="T37" s="44"/>
      <c r="U37" s="44">
        <f t="shared" si="1"/>
        <v>25</v>
      </c>
      <c r="V37" s="94">
        <f>'2022'!U27</f>
        <v>16.799999999999944</v>
      </c>
      <c r="W37" s="44">
        <f t="shared" si="2"/>
        <v>29.999999999999901</v>
      </c>
      <c r="X37" s="44">
        <f>'2022'!W27</f>
        <v>11</v>
      </c>
      <c r="Y37" s="94">
        <f t="shared" si="3"/>
        <v>19.642857142857142</v>
      </c>
      <c r="Z37" s="44"/>
      <c r="AA37" s="44"/>
      <c r="AB37" s="44"/>
      <c r="AC37" s="44"/>
      <c r="AD37" s="44">
        <f t="shared" si="4"/>
        <v>11</v>
      </c>
      <c r="AE37" s="44"/>
    </row>
    <row r="38" spans="1:31" ht="30.75" customHeight="1" x14ac:dyDescent="0.25">
      <c r="A38" s="34">
        <v>19</v>
      </c>
      <c r="B38" s="57" t="s">
        <v>294</v>
      </c>
      <c r="C38" s="92">
        <f>'2022'!B28</f>
        <v>109.2</v>
      </c>
      <c r="D38" s="93">
        <f>'2022'!N28</f>
        <v>55</v>
      </c>
      <c r="E38" s="93">
        <f>'2022'!O28</f>
        <v>55</v>
      </c>
      <c r="F38" s="92">
        <f>'2022'!R28</f>
        <v>0.50366300366300365</v>
      </c>
      <c r="G38" s="44">
        <f>'2021'!W27</f>
        <v>16</v>
      </c>
      <c r="H38" s="94">
        <f t="shared" si="0"/>
        <v>29.09090909090909</v>
      </c>
      <c r="I38" s="44"/>
      <c r="J38" s="44"/>
      <c r="K38" s="44"/>
      <c r="L38" s="44"/>
      <c r="M38" s="44"/>
      <c r="N38" s="44"/>
      <c r="O38" s="44">
        <f>'Добыча 2021'!R37</f>
        <v>2</v>
      </c>
      <c r="P38" s="44"/>
      <c r="Q38" s="44"/>
      <c r="R38" s="44"/>
      <c r="S38" s="44"/>
      <c r="T38" s="44"/>
      <c r="U38" s="44">
        <f t="shared" si="1"/>
        <v>12.5</v>
      </c>
      <c r="V38" s="94">
        <f>'2022'!U28</f>
        <v>16.499999999999943</v>
      </c>
      <c r="W38" s="44">
        <f t="shared" si="2"/>
        <v>29.999999999999901</v>
      </c>
      <c r="X38" s="44">
        <f>'2022'!W28</f>
        <v>16</v>
      </c>
      <c r="Y38" s="94">
        <f t="shared" si="3"/>
        <v>29.09090909090909</v>
      </c>
      <c r="Z38" s="44"/>
      <c r="AA38" s="44"/>
      <c r="AB38" s="44"/>
      <c r="AC38" s="44"/>
      <c r="AD38" s="44">
        <f t="shared" si="4"/>
        <v>16</v>
      </c>
      <c r="AE38" s="44"/>
    </row>
    <row r="39" spans="1:31" ht="31.5" x14ac:dyDescent="0.25">
      <c r="A39" s="72">
        <v>20</v>
      </c>
      <c r="B39" s="48" t="s">
        <v>62</v>
      </c>
      <c r="C39" s="92">
        <f>'2022'!B29</f>
        <v>395.2</v>
      </c>
      <c r="D39" s="93">
        <f>'2022'!N29</f>
        <v>99</v>
      </c>
      <c r="E39" s="93">
        <f>'2022'!O29</f>
        <v>112</v>
      </c>
      <c r="F39" s="92">
        <f>'2022'!R29</f>
        <v>0.2834008097165992</v>
      </c>
      <c r="G39" s="44">
        <f>'2021'!W28</f>
        <v>29</v>
      </c>
      <c r="H39" s="94">
        <f t="shared" si="0"/>
        <v>29.292929292929294</v>
      </c>
      <c r="I39" s="47"/>
      <c r="J39" s="47"/>
      <c r="K39" s="47"/>
      <c r="L39" s="99"/>
      <c r="M39" s="44"/>
      <c r="N39" s="44"/>
      <c r="O39" s="44">
        <f>'Добыча 2021'!R38</f>
        <v>12</v>
      </c>
      <c r="P39" s="44"/>
      <c r="Q39" s="44"/>
      <c r="R39" s="44"/>
      <c r="S39" s="44"/>
      <c r="T39" s="44"/>
      <c r="U39" s="44">
        <f t="shared" si="1"/>
        <v>41.379310344827587</v>
      </c>
      <c r="V39" s="94">
        <f>'2022'!U29</f>
        <v>33.599999999999888</v>
      </c>
      <c r="W39" s="44">
        <f t="shared" si="2"/>
        <v>29.999999999999901</v>
      </c>
      <c r="X39" s="44">
        <f>'2022'!W29</f>
        <v>33</v>
      </c>
      <c r="Y39" s="94">
        <f t="shared" si="3"/>
        <v>29.464285714285715</v>
      </c>
      <c r="Z39" s="44"/>
      <c r="AA39" s="44"/>
      <c r="AB39" s="44"/>
      <c r="AC39" s="44"/>
      <c r="AD39" s="44">
        <f t="shared" si="4"/>
        <v>33</v>
      </c>
      <c r="AE39" s="44"/>
    </row>
    <row r="40" spans="1:31" x14ac:dyDescent="0.25">
      <c r="A40" s="34"/>
      <c r="B40" s="46" t="s">
        <v>63</v>
      </c>
      <c r="C40" s="96"/>
      <c r="D40" s="97"/>
      <c r="E40" s="97"/>
      <c r="F40" s="98"/>
      <c r="G40" s="44"/>
      <c r="H40" s="94"/>
      <c r="I40" s="44"/>
      <c r="J40" s="44"/>
      <c r="K40" s="44"/>
      <c r="L40" s="44"/>
      <c r="M40" s="56"/>
      <c r="N40" s="56"/>
      <c r="O40" s="56"/>
      <c r="P40" s="56"/>
      <c r="Q40" s="56"/>
      <c r="R40" s="56"/>
      <c r="S40" s="56"/>
      <c r="T40" s="56"/>
      <c r="U40" s="44"/>
      <c r="V40" s="111"/>
      <c r="W40" s="44"/>
      <c r="X40" s="56"/>
      <c r="Y40" s="94"/>
      <c r="Z40" s="56"/>
      <c r="AA40" s="56"/>
      <c r="AB40" s="56"/>
      <c r="AC40" s="56"/>
      <c r="AD40" s="56" t="str">
        <f t="shared" si="4"/>
        <v/>
      </c>
      <c r="AE40" s="56"/>
    </row>
    <row r="41" spans="1:31" ht="31.5" x14ac:dyDescent="0.25">
      <c r="A41" s="34">
        <v>21</v>
      </c>
      <c r="B41" s="57" t="s">
        <v>295</v>
      </c>
      <c r="C41" s="92">
        <f>'2022'!B31</f>
        <v>375.81700000000001</v>
      </c>
      <c r="D41" s="93">
        <f>'2022'!N31</f>
        <v>416</v>
      </c>
      <c r="E41" s="93">
        <f>'2022'!O31</f>
        <v>416</v>
      </c>
      <c r="F41" s="92">
        <f>'2022'!R31</f>
        <v>1.1069217198796222</v>
      </c>
      <c r="G41" s="44">
        <f>'2021'!W30</f>
        <v>82</v>
      </c>
      <c r="H41" s="94">
        <f t="shared" si="0"/>
        <v>19.71153846153846</v>
      </c>
      <c r="I41" s="44"/>
      <c r="J41" s="44"/>
      <c r="K41" s="44"/>
      <c r="L41" s="44"/>
      <c r="M41" s="44"/>
      <c r="N41" s="44"/>
      <c r="O41" s="44">
        <f>'Добыча 2021'!R40</f>
        <v>5</v>
      </c>
      <c r="P41" s="44"/>
      <c r="Q41" s="44"/>
      <c r="R41" s="44"/>
      <c r="S41" s="44"/>
      <c r="T41" s="44"/>
      <c r="U41" s="44">
        <f t="shared" si="1"/>
        <v>6.0975609756097562</v>
      </c>
      <c r="V41" s="94">
        <f>'2022'!U31</f>
        <v>124.79999999999959</v>
      </c>
      <c r="W41" s="44">
        <f t="shared" si="2"/>
        <v>29.999999999999901</v>
      </c>
      <c r="X41" s="44">
        <f>'2022'!W31</f>
        <v>82</v>
      </c>
      <c r="Y41" s="94">
        <f t="shared" si="3"/>
        <v>19.71153846153846</v>
      </c>
      <c r="Z41" s="44"/>
      <c r="AA41" s="44"/>
      <c r="AB41" s="44"/>
      <c r="AC41" s="44"/>
      <c r="AD41" s="44">
        <f t="shared" si="4"/>
        <v>82</v>
      </c>
      <c r="AE41" s="44"/>
    </row>
    <row r="42" spans="1:31" ht="51" customHeight="1" x14ac:dyDescent="0.25">
      <c r="A42" s="34">
        <v>22</v>
      </c>
      <c r="B42" s="57" t="s">
        <v>296</v>
      </c>
      <c r="C42" s="92">
        <f>'2022'!B32</f>
        <v>242.9</v>
      </c>
      <c r="D42" s="93">
        <f>'2022'!N32</f>
        <v>50</v>
      </c>
      <c r="E42" s="93">
        <f>'2022'!O32</f>
        <v>50</v>
      </c>
      <c r="F42" s="92">
        <f>'2022'!R32</f>
        <v>0.20584602717167558</v>
      </c>
      <c r="G42" s="44">
        <f>'2021'!W31</f>
        <v>5</v>
      </c>
      <c r="H42" s="94">
        <f t="shared" si="0"/>
        <v>10</v>
      </c>
      <c r="I42" s="44"/>
      <c r="J42" s="44"/>
      <c r="K42" s="44"/>
      <c r="L42" s="44"/>
      <c r="M42" s="44"/>
      <c r="N42" s="44"/>
      <c r="O42" s="44">
        <f>'Добыча 2021'!R41</f>
        <v>1</v>
      </c>
      <c r="P42" s="44"/>
      <c r="Q42" s="44"/>
      <c r="R42" s="44"/>
      <c r="S42" s="44"/>
      <c r="T42" s="44"/>
      <c r="U42" s="44">
        <f t="shared" si="1"/>
        <v>20</v>
      </c>
      <c r="V42" s="94">
        <f>'2022'!U32</f>
        <v>14.99999999999995</v>
      </c>
      <c r="W42" s="44">
        <f t="shared" si="2"/>
        <v>29.999999999999901</v>
      </c>
      <c r="X42" s="44">
        <f>'2022'!W32</f>
        <v>5</v>
      </c>
      <c r="Y42" s="94">
        <f t="shared" si="3"/>
        <v>10</v>
      </c>
      <c r="Z42" s="44"/>
      <c r="AA42" s="44"/>
      <c r="AB42" s="44"/>
      <c r="AC42" s="44"/>
      <c r="AD42" s="44">
        <f t="shared" si="4"/>
        <v>5</v>
      </c>
      <c r="AE42" s="44"/>
    </row>
    <row r="43" spans="1:31" ht="37.5" customHeight="1" x14ac:dyDescent="0.25">
      <c r="A43" s="72">
        <v>23</v>
      </c>
      <c r="B43" s="57" t="s">
        <v>66</v>
      </c>
      <c r="C43" s="92">
        <f>'2022'!B33</f>
        <v>46.606000000000002</v>
      </c>
      <c r="D43" s="93">
        <f>'2022'!N33</f>
        <v>46</v>
      </c>
      <c r="E43" s="93">
        <f>'2022'!O33</f>
        <v>46</v>
      </c>
      <c r="F43" s="92">
        <f>'2022'!R33</f>
        <v>0.98699738231129031</v>
      </c>
      <c r="G43" s="44">
        <f>'2021'!W32</f>
        <v>11</v>
      </c>
      <c r="H43" s="94">
        <f t="shared" si="0"/>
        <v>23.913043478260871</v>
      </c>
      <c r="I43" s="47"/>
      <c r="J43" s="47"/>
      <c r="K43" s="47"/>
      <c r="L43" s="99"/>
      <c r="M43" s="44"/>
      <c r="N43" s="44"/>
      <c r="O43" s="44">
        <f>'Добыча 2021'!R42</f>
        <v>1</v>
      </c>
      <c r="P43" s="44"/>
      <c r="Q43" s="44"/>
      <c r="R43" s="44"/>
      <c r="S43" s="44"/>
      <c r="T43" s="44"/>
      <c r="U43" s="44">
        <f t="shared" si="1"/>
        <v>9.0909090909090917</v>
      </c>
      <c r="V43" s="94">
        <f>'2022'!U33</f>
        <v>13.799999999999953</v>
      </c>
      <c r="W43" s="44">
        <f t="shared" si="2"/>
        <v>29.999999999999901</v>
      </c>
      <c r="X43" s="44">
        <f>'2022'!W33</f>
        <v>11</v>
      </c>
      <c r="Y43" s="94">
        <f t="shared" si="3"/>
        <v>23.913043478260871</v>
      </c>
      <c r="Z43" s="44"/>
      <c r="AA43" s="44"/>
      <c r="AB43" s="44"/>
      <c r="AC43" s="44"/>
      <c r="AD43" s="44">
        <f t="shared" si="4"/>
        <v>11</v>
      </c>
      <c r="AE43" s="44"/>
    </row>
    <row r="44" spans="1:31" x14ac:dyDescent="0.25">
      <c r="A44" s="34"/>
      <c r="B44" s="46" t="s">
        <v>67</v>
      </c>
      <c r="C44" s="96"/>
      <c r="D44" s="97"/>
      <c r="E44" s="97"/>
      <c r="F44" s="98"/>
      <c r="G44" s="44"/>
      <c r="H44" s="94"/>
      <c r="I44" s="44"/>
      <c r="J44" s="44"/>
      <c r="K44" s="44"/>
      <c r="L44" s="44"/>
      <c r="M44" s="56"/>
      <c r="N44" s="56"/>
      <c r="O44" s="56"/>
      <c r="P44" s="56"/>
      <c r="Q44" s="56"/>
      <c r="R44" s="56"/>
      <c r="S44" s="56"/>
      <c r="T44" s="56"/>
      <c r="U44" s="44"/>
      <c r="V44" s="111"/>
      <c r="W44" s="44"/>
      <c r="X44" s="56"/>
      <c r="Y44" s="94"/>
      <c r="Z44" s="56"/>
      <c r="AA44" s="56"/>
      <c r="AB44" s="56"/>
      <c r="AC44" s="56"/>
      <c r="AD44" s="56" t="str">
        <f t="shared" si="4"/>
        <v/>
      </c>
      <c r="AE44" s="56"/>
    </row>
    <row r="45" spans="1:31" ht="48.75" customHeight="1" x14ac:dyDescent="0.25">
      <c r="A45" s="34">
        <v>24</v>
      </c>
      <c r="B45" s="58" t="s">
        <v>297</v>
      </c>
      <c r="C45" s="92">
        <f>'2022'!B35</f>
        <v>399.13200000000001</v>
      </c>
      <c r="D45" s="93">
        <f>'2022'!N35</f>
        <v>27</v>
      </c>
      <c r="E45" s="93">
        <f>'2022'!O35</f>
        <v>32</v>
      </c>
      <c r="F45" s="92">
        <f>'2022'!R35</f>
        <v>8.0173977531242793E-2</v>
      </c>
      <c r="G45" s="44">
        <f>'2021'!W34</f>
        <v>5</v>
      </c>
      <c r="H45" s="94">
        <f t="shared" si="0"/>
        <v>18.518518518518519</v>
      </c>
      <c r="I45" s="44"/>
      <c r="J45" s="44"/>
      <c r="K45" s="44"/>
      <c r="L45" s="44"/>
      <c r="M45" s="44"/>
      <c r="N45" s="44"/>
      <c r="O45" s="44">
        <f>'Добыча 2021'!R44</f>
        <v>3</v>
      </c>
      <c r="P45" s="44"/>
      <c r="Q45" s="44"/>
      <c r="R45" s="44"/>
      <c r="S45" s="44"/>
      <c r="T45" s="44"/>
      <c r="U45" s="44">
        <f t="shared" si="1"/>
        <v>60</v>
      </c>
      <c r="V45" s="94">
        <f>'2022'!U35</f>
        <v>9.5999999999999677</v>
      </c>
      <c r="W45" s="44">
        <f t="shared" si="2"/>
        <v>29.999999999999901</v>
      </c>
      <c r="X45" s="44">
        <f>'2022'!W35</f>
        <v>5</v>
      </c>
      <c r="Y45" s="94">
        <f t="shared" si="3"/>
        <v>15.625</v>
      </c>
      <c r="Z45" s="44"/>
      <c r="AA45" s="44"/>
      <c r="AB45" s="44"/>
      <c r="AC45" s="44"/>
      <c r="AD45" s="44">
        <f t="shared" si="4"/>
        <v>5</v>
      </c>
      <c r="AE45" s="44"/>
    </row>
    <row r="46" spans="1:31" ht="31.5" x14ac:dyDescent="0.25">
      <c r="A46" s="72">
        <v>25</v>
      </c>
      <c r="B46" s="58" t="s">
        <v>298</v>
      </c>
      <c r="C46" s="92">
        <f>'2022'!B36</f>
        <v>162.821</v>
      </c>
      <c r="D46" s="93">
        <f>'2022'!N36</f>
        <v>65</v>
      </c>
      <c r="E46" s="93">
        <f>'2022'!O36</f>
        <v>65</v>
      </c>
      <c r="F46" s="92">
        <f>'2022'!R36</f>
        <v>0.39921140393438193</v>
      </c>
      <c r="G46" s="44">
        <f>'2021'!W35</f>
        <v>5</v>
      </c>
      <c r="H46" s="94">
        <f t="shared" si="0"/>
        <v>7.6923076923076925</v>
      </c>
      <c r="I46" s="47"/>
      <c r="J46" s="47"/>
      <c r="K46" s="47"/>
      <c r="L46" s="99"/>
      <c r="M46" s="44"/>
      <c r="N46" s="44"/>
      <c r="O46" s="44">
        <f>'Добыча 2021'!R45</f>
        <v>3</v>
      </c>
      <c r="P46" s="44"/>
      <c r="Q46" s="44"/>
      <c r="R46" s="44"/>
      <c r="S46" s="44"/>
      <c r="T46" s="44"/>
      <c r="U46" s="44">
        <f t="shared" si="1"/>
        <v>60</v>
      </c>
      <c r="V46" s="94">
        <f>'2022'!U36</f>
        <v>19.499999999999936</v>
      </c>
      <c r="W46" s="44">
        <f t="shared" si="2"/>
        <v>29.999999999999901</v>
      </c>
      <c r="X46" s="44">
        <f>'2022'!W36</f>
        <v>5</v>
      </c>
      <c r="Y46" s="94">
        <f t="shared" si="3"/>
        <v>7.6923076923076925</v>
      </c>
      <c r="Z46" s="44"/>
      <c r="AA46" s="44"/>
      <c r="AB46" s="44"/>
      <c r="AC46" s="44"/>
      <c r="AD46" s="44">
        <f t="shared" si="4"/>
        <v>5</v>
      </c>
      <c r="AE46" s="44"/>
    </row>
    <row r="47" spans="1:31" x14ac:dyDescent="0.25">
      <c r="A47" s="34"/>
      <c r="B47" s="46" t="s">
        <v>70</v>
      </c>
      <c r="C47" s="98"/>
      <c r="D47" s="97"/>
      <c r="E47" s="97"/>
      <c r="F47" s="98"/>
      <c r="G47" s="44"/>
      <c r="H47" s="94"/>
      <c r="I47" s="44"/>
      <c r="J47" s="44"/>
      <c r="K47" s="44"/>
      <c r="L47" s="44"/>
      <c r="M47" s="56"/>
      <c r="N47" s="56"/>
      <c r="O47" s="56"/>
      <c r="P47" s="56"/>
      <c r="Q47" s="56"/>
      <c r="R47" s="56"/>
      <c r="S47" s="56"/>
      <c r="T47" s="56"/>
      <c r="U47" s="44"/>
      <c r="V47" s="111"/>
      <c r="W47" s="44"/>
      <c r="X47" s="56"/>
      <c r="Y47" s="94"/>
      <c r="Z47" s="56"/>
      <c r="AA47" s="56"/>
      <c r="AB47" s="56"/>
      <c r="AC47" s="56"/>
      <c r="AD47" s="56" t="str">
        <f t="shared" si="4"/>
        <v/>
      </c>
      <c r="AE47" s="56"/>
    </row>
    <row r="48" spans="1:31" ht="34.5" customHeight="1" x14ac:dyDescent="0.25">
      <c r="A48" s="34">
        <v>26</v>
      </c>
      <c r="B48" s="49" t="s">
        <v>77</v>
      </c>
      <c r="C48" s="92">
        <f>'2022'!B38</f>
        <v>7.1820000000000004</v>
      </c>
      <c r="D48" s="93">
        <f>'2022'!N38</f>
        <v>11</v>
      </c>
      <c r="E48" s="93">
        <f>'2022'!O38</f>
        <v>11</v>
      </c>
      <c r="F48" s="92">
        <f>'2022'!R38</f>
        <v>1.5316067947646894</v>
      </c>
      <c r="G48" s="44">
        <f>'2021'!W37</f>
        <v>3</v>
      </c>
      <c r="H48" s="94">
        <f t="shared" si="0"/>
        <v>27.27272727272727</v>
      </c>
      <c r="I48" s="44"/>
      <c r="J48" s="44"/>
      <c r="K48" s="44"/>
      <c r="L48" s="44"/>
      <c r="M48" s="44"/>
      <c r="N48" s="44"/>
      <c r="O48" s="44">
        <f>'Добыча 2021'!R47</f>
        <v>0</v>
      </c>
      <c r="P48" s="44"/>
      <c r="Q48" s="44"/>
      <c r="R48" s="44"/>
      <c r="S48" s="44"/>
      <c r="T48" s="44"/>
      <c r="U48" s="44">
        <f t="shared" si="1"/>
        <v>0</v>
      </c>
      <c r="V48" s="94">
        <f>'2022'!U38</f>
        <v>3.2999999999999887</v>
      </c>
      <c r="W48" s="44">
        <f t="shared" si="2"/>
        <v>29.999999999999901</v>
      </c>
      <c r="X48" s="44">
        <f>'2022'!W38</f>
        <v>3</v>
      </c>
      <c r="Y48" s="94">
        <f t="shared" si="3"/>
        <v>27.27272727272727</v>
      </c>
      <c r="Z48" s="44"/>
      <c r="AA48" s="44"/>
      <c r="AB48" s="44"/>
      <c r="AC48" s="44"/>
      <c r="AD48" s="44">
        <f t="shared" si="4"/>
        <v>3</v>
      </c>
      <c r="AE48" s="44"/>
    </row>
    <row r="49" spans="1:31" ht="34.5" customHeight="1" x14ac:dyDescent="0.25">
      <c r="A49" s="34">
        <v>27</v>
      </c>
      <c r="B49" s="49" t="s">
        <v>76</v>
      </c>
      <c r="C49" s="92">
        <f>'2022'!B39</f>
        <v>11.596</v>
      </c>
      <c r="D49" s="93">
        <f>'2022'!N39</f>
        <v>17</v>
      </c>
      <c r="E49" s="93">
        <f>'2022'!O39</f>
        <v>17</v>
      </c>
      <c r="F49" s="92">
        <f>'2022'!R39</f>
        <v>1.4660227664711969</v>
      </c>
      <c r="G49" s="44">
        <f>'2021'!W38</f>
        <v>4</v>
      </c>
      <c r="H49" s="94">
        <f t="shared" si="0"/>
        <v>23.52941176470588</v>
      </c>
      <c r="I49" s="44"/>
      <c r="J49" s="44"/>
      <c r="K49" s="44"/>
      <c r="L49" s="44"/>
      <c r="M49" s="44"/>
      <c r="N49" s="44"/>
      <c r="O49" s="44">
        <f>'Добыча 2021'!R48</f>
        <v>0</v>
      </c>
      <c r="P49" s="44"/>
      <c r="Q49" s="44"/>
      <c r="R49" s="44"/>
      <c r="S49" s="44"/>
      <c r="T49" s="44"/>
      <c r="U49" s="44">
        <f t="shared" si="1"/>
        <v>0</v>
      </c>
      <c r="V49" s="94">
        <f>'2022'!U39</f>
        <v>5.0999999999999828</v>
      </c>
      <c r="W49" s="44">
        <f t="shared" si="2"/>
        <v>29.999999999999901</v>
      </c>
      <c r="X49" s="44">
        <f>'2022'!W39</f>
        <v>4</v>
      </c>
      <c r="Y49" s="94">
        <f t="shared" si="3"/>
        <v>23.52941176470588</v>
      </c>
      <c r="Z49" s="44"/>
      <c r="AA49" s="44"/>
      <c r="AB49" s="44"/>
      <c r="AC49" s="44"/>
      <c r="AD49" s="44">
        <f t="shared" si="4"/>
        <v>4</v>
      </c>
      <c r="AE49" s="44"/>
    </row>
    <row r="50" spans="1:31" ht="31.5" customHeight="1" x14ac:dyDescent="0.25">
      <c r="A50" s="34">
        <v>28</v>
      </c>
      <c r="B50" s="49" t="s">
        <v>75</v>
      </c>
      <c r="C50" s="92">
        <f>'2022'!B40</f>
        <v>16.03</v>
      </c>
      <c r="D50" s="93">
        <f>'2022'!N40</f>
        <v>16</v>
      </c>
      <c r="E50" s="93">
        <f>'2022'!O40</f>
        <v>16</v>
      </c>
      <c r="F50" s="92">
        <f>'2022'!R40</f>
        <v>0.99812850904553951</v>
      </c>
      <c r="G50" s="44">
        <f>'2021'!W39</f>
        <v>2</v>
      </c>
      <c r="H50" s="94">
        <f t="shared" si="0"/>
        <v>12.5</v>
      </c>
      <c r="I50" s="44"/>
      <c r="J50" s="44"/>
      <c r="K50" s="44"/>
      <c r="L50" s="44"/>
      <c r="M50" s="44"/>
      <c r="N50" s="44"/>
      <c r="O50" s="44">
        <f>'Добыча 2021'!R49</f>
        <v>0</v>
      </c>
      <c r="P50" s="44"/>
      <c r="Q50" s="44"/>
      <c r="R50" s="44"/>
      <c r="S50" s="44"/>
      <c r="T50" s="44"/>
      <c r="U50" s="44">
        <f t="shared" si="1"/>
        <v>0</v>
      </c>
      <c r="V50" s="94">
        <f>'2022'!U40</f>
        <v>4.7999999999999838</v>
      </c>
      <c r="W50" s="44">
        <f t="shared" si="2"/>
        <v>29.999999999999901</v>
      </c>
      <c r="X50" s="44">
        <f>'2022'!W40</f>
        <v>2</v>
      </c>
      <c r="Y50" s="94">
        <f t="shared" si="3"/>
        <v>12.5</v>
      </c>
      <c r="Z50" s="44"/>
      <c r="AA50" s="44"/>
      <c r="AB50" s="44"/>
      <c r="AC50" s="44"/>
      <c r="AD50" s="44">
        <f t="shared" si="4"/>
        <v>2</v>
      </c>
      <c r="AE50" s="44"/>
    </row>
    <row r="51" spans="1:31" ht="31.5" customHeight="1" x14ac:dyDescent="0.25">
      <c r="A51" s="34">
        <v>29</v>
      </c>
      <c r="B51" s="114" t="s">
        <v>410</v>
      </c>
      <c r="C51" s="92">
        <f>'2022'!B41</f>
        <v>7.9729999999999999</v>
      </c>
      <c r="D51" s="581">
        <f>'2022'!N41</f>
        <v>15</v>
      </c>
      <c r="E51" s="93">
        <f>'2022'!O41</f>
        <v>6</v>
      </c>
      <c r="F51" s="92">
        <f>'2022'!R41</f>
        <v>0.75253982189890878</v>
      </c>
      <c r="G51" s="583">
        <f>'2021'!W40</f>
        <v>4</v>
      </c>
      <c r="H51" s="585">
        <f t="shared" si="0"/>
        <v>26.666666666666668</v>
      </c>
      <c r="I51" s="44"/>
      <c r="J51" s="44"/>
      <c r="K51" s="44"/>
      <c r="L51" s="44"/>
      <c r="M51" s="44"/>
      <c r="N51" s="44"/>
      <c r="O51" s="583">
        <f>'Добыча 2021'!R50</f>
        <v>0</v>
      </c>
      <c r="P51" s="44"/>
      <c r="Q51" s="44"/>
      <c r="R51" s="44"/>
      <c r="S51" s="44"/>
      <c r="T51" s="44"/>
      <c r="U51" s="583">
        <f t="shared" si="1"/>
        <v>0</v>
      </c>
      <c r="V51" s="94">
        <f>'2022'!U41</f>
        <v>1.799999999999994</v>
      </c>
      <c r="W51" s="44">
        <f t="shared" si="2"/>
        <v>29.999999999999901</v>
      </c>
      <c r="X51" s="44">
        <f>'2022'!W41</f>
        <v>1</v>
      </c>
      <c r="Y51" s="94">
        <f t="shared" si="3"/>
        <v>0</v>
      </c>
      <c r="Z51" s="44"/>
      <c r="AA51" s="44"/>
      <c r="AB51" s="44"/>
      <c r="AC51" s="44"/>
      <c r="AD51" s="44">
        <f t="shared" si="4"/>
        <v>1</v>
      </c>
      <c r="AE51" s="44"/>
    </row>
    <row r="52" spans="1:31" ht="31.5" customHeight="1" x14ac:dyDescent="0.25">
      <c r="A52" s="34">
        <v>30</v>
      </c>
      <c r="B52" s="114" t="s">
        <v>411</v>
      </c>
      <c r="C52" s="92">
        <f>'2022'!B42</f>
        <v>28.376999999999999</v>
      </c>
      <c r="D52" s="587"/>
      <c r="E52" s="93">
        <f>'2022'!O42</f>
        <v>9</v>
      </c>
      <c r="F52" s="92">
        <f>'2022'!R42</f>
        <v>0.3171582619727244</v>
      </c>
      <c r="G52" s="588"/>
      <c r="H52" s="589"/>
      <c r="I52" s="44"/>
      <c r="J52" s="44"/>
      <c r="K52" s="44"/>
      <c r="L52" s="44"/>
      <c r="M52" s="44"/>
      <c r="N52" s="44"/>
      <c r="O52" s="588"/>
      <c r="P52" s="44"/>
      <c r="Q52" s="44"/>
      <c r="R52" s="44"/>
      <c r="S52" s="44"/>
      <c r="T52" s="44"/>
      <c r="U52" s="588"/>
      <c r="V52" s="94">
        <f>'2022'!U42</f>
        <v>2.6999999999999909</v>
      </c>
      <c r="W52" s="44">
        <f t="shared" si="2"/>
        <v>29.999999999999901</v>
      </c>
      <c r="X52" s="44">
        <f>'2022'!W42</f>
        <v>2</v>
      </c>
      <c r="Y52" s="94">
        <f t="shared" si="3"/>
        <v>22.222222222222221</v>
      </c>
      <c r="Z52" s="44"/>
      <c r="AA52" s="44"/>
      <c r="AB52" s="44"/>
      <c r="AC52" s="44"/>
      <c r="AD52" s="44">
        <f t="shared" si="4"/>
        <v>2</v>
      </c>
      <c r="AE52" s="44"/>
    </row>
    <row r="53" spans="1:31" ht="30.75" customHeight="1" x14ac:dyDescent="0.25">
      <c r="A53" s="34">
        <v>31</v>
      </c>
      <c r="B53" s="116" t="s">
        <v>412</v>
      </c>
      <c r="C53" s="92">
        <f>'2022'!B43</f>
        <v>36.741999999999997</v>
      </c>
      <c r="D53" s="582"/>
      <c r="E53" s="93">
        <f>'2022'!O43</f>
        <v>0</v>
      </c>
      <c r="F53" s="92">
        <f>'2022'!R43</f>
        <v>0</v>
      </c>
      <c r="G53" s="584"/>
      <c r="H53" s="586"/>
      <c r="I53" s="44"/>
      <c r="J53" s="44"/>
      <c r="K53" s="44"/>
      <c r="L53" s="44"/>
      <c r="M53" s="44"/>
      <c r="N53" s="44"/>
      <c r="O53" s="584"/>
      <c r="P53" s="44"/>
      <c r="Q53" s="44"/>
      <c r="R53" s="44"/>
      <c r="S53" s="44"/>
      <c r="T53" s="44"/>
      <c r="U53" s="584"/>
      <c r="V53" s="94">
        <f>'2022'!U43</f>
        <v>0</v>
      </c>
      <c r="W53" s="44">
        <f t="shared" si="2"/>
        <v>0</v>
      </c>
      <c r="X53" s="44">
        <f>'2022'!W43</f>
        <v>0</v>
      </c>
      <c r="Y53" s="94">
        <f t="shared" si="3"/>
        <v>0</v>
      </c>
      <c r="Z53" s="44"/>
      <c r="AA53" s="44"/>
      <c r="AB53" s="44"/>
      <c r="AC53" s="44"/>
      <c r="AD53" s="44" t="str">
        <f t="shared" si="4"/>
        <v/>
      </c>
      <c r="AE53" s="44"/>
    </row>
    <row r="54" spans="1:31" ht="30.75" customHeight="1" x14ac:dyDescent="0.25">
      <c r="A54" s="34">
        <v>32</v>
      </c>
      <c r="B54" s="57" t="s">
        <v>74</v>
      </c>
      <c r="C54" s="92">
        <f>'2022'!B44</f>
        <v>9.98</v>
      </c>
      <c r="D54" s="93">
        <f>'2022'!N44</f>
        <v>12</v>
      </c>
      <c r="E54" s="93">
        <f>'2022'!O44</f>
        <v>12</v>
      </c>
      <c r="F54" s="92">
        <f>'2022'!R44</f>
        <v>1.2024048096192383</v>
      </c>
      <c r="G54" s="44">
        <f>'2021'!W41</f>
        <v>3</v>
      </c>
      <c r="H54" s="94">
        <f t="shared" si="0"/>
        <v>25</v>
      </c>
      <c r="I54" s="44"/>
      <c r="J54" s="44"/>
      <c r="K54" s="44"/>
      <c r="L54" s="44"/>
      <c r="M54" s="44"/>
      <c r="N54" s="44"/>
      <c r="O54" s="44">
        <f>'Добыча 2021'!R51</f>
        <v>1</v>
      </c>
      <c r="P54" s="44"/>
      <c r="Q54" s="44"/>
      <c r="R54" s="44"/>
      <c r="S54" s="44"/>
      <c r="T54" s="44"/>
      <c r="U54" s="44">
        <f t="shared" si="1"/>
        <v>33.333333333333329</v>
      </c>
      <c r="V54" s="94">
        <f>'2022'!U44</f>
        <v>3.5999999999999881</v>
      </c>
      <c r="W54" s="44">
        <f t="shared" si="2"/>
        <v>29.999999999999901</v>
      </c>
      <c r="X54" s="44">
        <f>'2022'!W44</f>
        <v>3</v>
      </c>
      <c r="Y54" s="94">
        <f t="shared" si="3"/>
        <v>25</v>
      </c>
      <c r="Z54" s="44"/>
      <c r="AA54" s="44"/>
      <c r="AB54" s="44"/>
      <c r="AC54" s="44"/>
      <c r="AD54" s="44">
        <f t="shared" si="4"/>
        <v>3</v>
      </c>
      <c r="AE54" s="44"/>
    </row>
    <row r="55" spans="1:31" ht="31.5" x14ac:dyDescent="0.25">
      <c r="A55" s="34">
        <v>33</v>
      </c>
      <c r="B55" s="49" t="s">
        <v>300</v>
      </c>
      <c r="C55" s="92">
        <f>'2022'!B45</f>
        <v>9.44</v>
      </c>
      <c r="D55" s="93">
        <f>'2022'!N45</f>
        <v>8</v>
      </c>
      <c r="E55" s="93">
        <f>'2022'!O45</f>
        <v>9</v>
      </c>
      <c r="F55" s="92">
        <f>'2022'!R45</f>
        <v>0.95338983050847459</v>
      </c>
      <c r="G55" s="44">
        <f>'2021'!W42</f>
        <v>2</v>
      </c>
      <c r="H55" s="94">
        <f t="shared" si="0"/>
        <v>25</v>
      </c>
      <c r="I55" s="44"/>
      <c r="J55" s="44"/>
      <c r="K55" s="44"/>
      <c r="L55" s="44"/>
      <c r="M55" s="44"/>
      <c r="N55" s="44"/>
      <c r="O55" s="44">
        <f>'Добыча 2021'!R52</f>
        <v>1</v>
      </c>
      <c r="P55" s="44"/>
      <c r="Q55" s="44"/>
      <c r="R55" s="44"/>
      <c r="S55" s="44"/>
      <c r="T55" s="44"/>
      <c r="U55" s="44">
        <f t="shared" si="1"/>
        <v>50</v>
      </c>
      <c r="V55" s="94">
        <f>'2022'!U45</f>
        <v>2.6999999999999909</v>
      </c>
      <c r="W55" s="44">
        <f t="shared" si="2"/>
        <v>29.999999999999901</v>
      </c>
      <c r="X55" s="44">
        <f>'2022'!W45</f>
        <v>2</v>
      </c>
      <c r="Y55" s="94">
        <f t="shared" si="3"/>
        <v>22.222222222222221</v>
      </c>
      <c r="Z55" s="44"/>
      <c r="AA55" s="44"/>
      <c r="AB55" s="44"/>
      <c r="AC55" s="44"/>
      <c r="AD55" s="44">
        <f t="shared" si="4"/>
        <v>2</v>
      </c>
      <c r="AE55" s="44"/>
    </row>
    <row r="56" spans="1:31" ht="78.75" x14ac:dyDescent="0.25">
      <c r="A56" s="34">
        <v>34</v>
      </c>
      <c r="B56" s="57" t="s">
        <v>71</v>
      </c>
      <c r="C56" s="92">
        <f>'2022'!B46</f>
        <v>51.08</v>
      </c>
      <c r="D56" s="93">
        <f>'2022'!N46</f>
        <v>41</v>
      </c>
      <c r="E56" s="93">
        <f>'2022'!O46</f>
        <v>45</v>
      </c>
      <c r="F56" s="92">
        <f>'2022'!R46</f>
        <v>0.88097102584181675</v>
      </c>
      <c r="G56" s="44">
        <f>'2021'!W43</f>
        <v>8</v>
      </c>
      <c r="H56" s="94">
        <f t="shared" si="0"/>
        <v>19.512195121951219</v>
      </c>
      <c r="I56" s="44"/>
      <c r="J56" s="44"/>
      <c r="K56" s="44"/>
      <c r="L56" s="44"/>
      <c r="M56" s="44"/>
      <c r="N56" s="44"/>
      <c r="O56" s="44">
        <f>'Добыча 2021'!R53</f>
        <v>2</v>
      </c>
      <c r="P56" s="44"/>
      <c r="Q56" s="44"/>
      <c r="R56" s="44"/>
      <c r="S56" s="44"/>
      <c r="T56" s="44"/>
      <c r="U56" s="44">
        <f t="shared" si="1"/>
        <v>25</v>
      </c>
      <c r="V56" s="94">
        <f>'2022'!U46</f>
        <v>13.499999999999954</v>
      </c>
      <c r="W56" s="44">
        <f t="shared" si="2"/>
        <v>29.999999999999901</v>
      </c>
      <c r="X56" s="44">
        <f>'2022'!W46</f>
        <v>13</v>
      </c>
      <c r="Y56" s="94">
        <f t="shared" si="3"/>
        <v>28.888888888888886</v>
      </c>
      <c r="Z56" s="44"/>
      <c r="AA56" s="44"/>
      <c r="AB56" s="44"/>
      <c r="AC56" s="44"/>
      <c r="AD56" s="44">
        <f t="shared" si="4"/>
        <v>13</v>
      </c>
      <c r="AE56" s="44"/>
    </row>
    <row r="57" spans="1:31" ht="88.5" customHeight="1" x14ac:dyDescent="0.25">
      <c r="A57" s="34">
        <v>35</v>
      </c>
      <c r="B57" s="57" t="s">
        <v>301</v>
      </c>
      <c r="C57" s="92">
        <f>'2022'!B47</f>
        <v>115.1</v>
      </c>
      <c r="D57" s="93">
        <f>'2022'!N47</f>
        <v>98</v>
      </c>
      <c r="E57" s="93">
        <f>'2022'!O47</f>
        <v>88</v>
      </c>
      <c r="F57" s="92">
        <f>'2022'!R47</f>
        <v>0.76455256298870555</v>
      </c>
      <c r="G57" s="44">
        <f>'2021'!W44</f>
        <v>14</v>
      </c>
      <c r="H57" s="94">
        <f t="shared" si="0"/>
        <v>14.285714285714285</v>
      </c>
      <c r="I57" s="44"/>
      <c r="J57" s="44"/>
      <c r="K57" s="44"/>
      <c r="L57" s="44"/>
      <c r="M57" s="44"/>
      <c r="N57" s="44"/>
      <c r="O57" s="44">
        <f>'Добыча 2021'!R54</f>
        <v>0</v>
      </c>
      <c r="P57" s="44"/>
      <c r="Q57" s="44"/>
      <c r="R57" s="44"/>
      <c r="S57" s="44"/>
      <c r="T57" s="44"/>
      <c r="U57" s="44">
        <f t="shared" si="1"/>
        <v>0</v>
      </c>
      <c r="V57" s="94">
        <f>'2022'!U47</f>
        <v>26.39999999999991</v>
      </c>
      <c r="W57" s="44">
        <f t="shared" si="2"/>
        <v>29.999999999999901</v>
      </c>
      <c r="X57" s="44">
        <f>'2022'!W47</f>
        <v>13</v>
      </c>
      <c r="Y57" s="94">
        <f t="shared" si="3"/>
        <v>14.772727272727273</v>
      </c>
      <c r="Z57" s="44"/>
      <c r="AA57" s="44"/>
      <c r="AB57" s="44"/>
      <c r="AC57" s="44"/>
      <c r="AD57" s="44">
        <f t="shared" si="4"/>
        <v>13</v>
      </c>
      <c r="AE57" s="44"/>
    </row>
    <row r="58" spans="1:31" ht="51.75" customHeight="1" x14ac:dyDescent="0.25">
      <c r="A58" s="34">
        <v>36</v>
      </c>
      <c r="B58" s="57" t="s">
        <v>72</v>
      </c>
      <c r="C58" s="92">
        <f>'2022'!B48</f>
        <v>120.515</v>
      </c>
      <c r="D58" s="93">
        <f>'2022'!N48</f>
        <v>50</v>
      </c>
      <c r="E58" s="93">
        <f>'2022'!O48</f>
        <v>50</v>
      </c>
      <c r="F58" s="92">
        <f>'2022'!R48</f>
        <v>0.41488611376177237</v>
      </c>
      <c r="G58" s="44">
        <f>'2021'!W45</f>
        <v>15</v>
      </c>
      <c r="H58" s="94">
        <f t="shared" si="0"/>
        <v>30</v>
      </c>
      <c r="I58" s="44"/>
      <c r="J58" s="44"/>
      <c r="K58" s="44"/>
      <c r="L58" s="44"/>
      <c r="M58" s="44"/>
      <c r="N58" s="44"/>
      <c r="O58" s="44">
        <f>'Добыча 2021'!R55</f>
        <v>1</v>
      </c>
      <c r="P58" s="44"/>
      <c r="Q58" s="44"/>
      <c r="R58" s="44"/>
      <c r="S58" s="44"/>
      <c r="T58" s="44"/>
      <c r="U58" s="44">
        <f t="shared" si="1"/>
        <v>6.666666666666667</v>
      </c>
      <c r="V58" s="94">
        <f>'2022'!U48</f>
        <v>14.99999999999995</v>
      </c>
      <c r="W58" s="44">
        <f t="shared" si="2"/>
        <v>29.999999999999901</v>
      </c>
      <c r="X58" s="44">
        <f>'2022'!W48</f>
        <v>15</v>
      </c>
      <c r="Y58" s="94">
        <f t="shared" si="3"/>
        <v>30</v>
      </c>
      <c r="Z58" s="44"/>
      <c r="AA58" s="44"/>
      <c r="AB58" s="44"/>
      <c r="AC58" s="44"/>
      <c r="AD58" s="44">
        <f t="shared" si="4"/>
        <v>15</v>
      </c>
      <c r="AE58" s="44"/>
    </row>
    <row r="59" spans="1:31" ht="47.25" x14ac:dyDescent="0.25">
      <c r="A59" s="34">
        <v>37</v>
      </c>
      <c r="B59" s="57" t="s">
        <v>302</v>
      </c>
      <c r="C59" s="92">
        <f>'2022'!B49</f>
        <v>214.8</v>
      </c>
      <c r="D59" s="93">
        <f>'2022'!N49</f>
        <v>11</v>
      </c>
      <c r="E59" s="93">
        <f>'2022'!O49</f>
        <v>7</v>
      </c>
      <c r="F59" s="92">
        <f>'2022'!R49</f>
        <v>3.2588454376163874E-2</v>
      </c>
      <c r="G59" s="44">
        <f>'2021'!W46</f>
        <v>2</v>
      </c>
      <c r="H59" s="94">
        <f t="shared" si="0"/>
        <v>18.181818181818183</v>
      </c>
      <c r="I59" s="47"/>
      <c r="J59" s="47"/>
      <c r="K59" s="47"/>
      <c r="L59" s="99"/>
      <c r="M59" s="44"/>
      <c r="N59" s="44"/>
      <c r="O59" s="44">
        <f>'Добыча 2021'!R56</f>
        <v>1</v>
      </c>
      <c r="P59" s="44"/>
      <c r="Q59" s="44"/>
      <c r="R59" s="44"/>
      <c r="S59" s="44"/>
      <c r="T59" s="44"/>
      <c r="U59" s="44">
        <f t="shared" si="1"/>
        <v>50</v>
      </c>
      <c r="V59" s="94">
        <f>'2022'!U49</f>
        <v>2.099999999999993</v>
      </c>
      <c r="W59" s="44">
        <f t="shared" si="2"/>
        <v>29.999999999999901</v>
      </c>
      <c r="X59" s="44">
        <f>'2022'!W49</f>
        <v>2</v>
      </c>
      <c r="Y59" s="94">
        <f t="shared" si="3"/>
        <v>28.571428571428569</v>
      </c>
      <c r="Z59" s="44"/>
      <c r="AA59" s="44"/>
      <c r="AB59" s="44"/>
      <c r="AC59" s="44"/>
      <c r="AD59" s="44">
        <f t="shared" si="4"/>
        <v>2</v>
      </c>
      <c r="AE59" s="44"/>
    </row>
    <row r="60" spans="1:31" x14ac:dyDescent="0.25">
      <c r="A60" s="34"/>
      <c r="B60" s="46" t="s">
        <v>83</v>
      </c>
      <c r="C60" s="98"/>
      <c r="D60" s="97"/>
      <c r="E60" s="97"/>
      <c r="F60" s="98"/>
      <c r="G60" s="44"/>
      <c r="H60" s="94"/>
      <c r="I60" s="44"/>
      <c r="J60" s="44"/>
      <c r="K60" s="44"/>
      <c r="L60" s="44"/>
      <c r="M60" s="56"/>
      <c r="N60" s="56"/>
      <c r="O60" s="56"/>
      <c r="P60" s="56"/>
      <c r="Q60" s="56"/>
      <c r="R60" s="56"/>
      <c r="S60" s="56"/>
      <c r="T60" s="56"/>
      <c r="U60" s="44"/>
      <c r="V60" s="111"/>
      <c r="W60" s="44"/>
      <c r="X60" s="56"/>
      <c r="Y60" s="94"/>
      <c r="Z60" s="56"/>
      <c r="AA60" s="56"/>
      <c r="AB60" s="56"/>
      <c r="AC60" s="56"/>
      <c r="AD60" s="56" t="str">
        <f t="shared" si="4"/>
        <v/>
      </c>
      <c r="AE60" s="56"/>
    </row>
    <row r="61" spans="1:31" ht="45.75" customHeight="1" x14ac:dyDescent="0.25">
      <c r="A61" s="34">
        <v>38</v>
      </c>
      <c r="B61" s="57" t="s">
        <v>303</v>
      </c>
      <c r="C61" s="92">
        <f>'2022'!B51</f>
        <v>299.10000000000002</v>
      </c>
      <c r="D61" s="93">
        <f>'2022'!N51</f>
        <v>164</v>
      </c>
      <c r="E61" s="93">
        <f>'2022'!O51</f>
        <v>74</v>
      </c>
      <c r="F61" s="92">
        <f>'2022'!R51</f>
        <v>0.24740889334670677</v>
      </c>
      <c r="G61" s="44">
        <f>'2021'!W48</f>
        <v>9</v>
      </c>
      <c r="H61" s="94">
        <f t="shared" si="0"/>
        <v>5.4878048780487809</v>
      </c>
      <c r="I61" s="166">
        <f>'2021'!W52</f>
        <v>15</v>
      </c>
      <c r="J61" s="44"/>
      <c r="K61" s="44"/>
      <c r="L61" s="44"/>
      <c r="M61" s="44"/>
      <c r="N61" s="44"/>
      <c r="O61" s="44">
        <f>'Добыча 2021'!R58</f>
        <v>2</v>
      </c>
      <c r="P61" s="44"/>
      <c r="Q61" s="44"/>
      <c r="R61" s="44"/>
      <c r="S61" s="44"/>
      <c r="T61" s="44"/>
      <c r="U61" s="44">
        <f t="shared" si="1"/>
        <v>22.222222222222221</v>
      </c>
      <c r="V61" s="94">
        <f>'2022'!U51</f>
        <v>22.199999999999925</v>
      </c>
      <c r="W61" s="44">
        <f t="shared" si="2"/>
        <v>29.999999999999901</v>
      </c>
      <c r="X61" s="44">
        <v>22</v>
      </c>
      <c r="Y61" s="94">
        <f t="shared" si="3"/>
        <v>29.72972972972973</v>
      </c>
      <c r="Z61" s="44">
        <f>'2022'!W55</f>
        <v>8</v>
      </c>
      <c r="AA61" s="44"/>
      <c r="AB61" s="44"/>
      <c r="AC61" s="44"/>
      <c r="AD61" s="44">
        <f t="shared" si="4"/>
        <v>22</v>
      </c>
      <c r="AE61" s="44"/>
    </row>
    <row r="62" spans="1:31" ht="36.75" customHeight="1" x14ac:dyDescent="0.25">
      <c r="A62" s="34">
        <v>39</v>
      </c>
      <c r="B62" s="57" t="s">
        <v>87</v>
      </c>
      <c r="C62" s="92">
        <f>'2022'!B52</f>
        <v>1577</v>
      </c>
      <c r="D62" s="93">
        <f>'2022'!N52</f>
        <v>215</v>
      </c>
      <c r="E62" s="93">
        <f>'2022'!O52</f>
        <v>172</v>
      </c>
      <c r="F62" s="92">
        <f>'2022'!R52</f>
        <v>0.10906785034876347</v>
      </c>
      <c r="G62" s="44">
        <f>'2021'!W49</f>
        <v>49</v>
      </c>
      <c r="H62" s="94">
        <f t="shared" si="0"/>
        <v>22.790697674418606</v>
      </c>
      <c r="I62" s="44"/>
      <c r="J62" s="44"/>
      <c r="K62" s="44"/>
      <c r="L62" s="44"/>
      <c r="M62" s="44"/>
      <c r="N62" s="44"/>
      <c r="O62" s="44">
        <f>'Добыча 2021'!R59</f>
        <v>2</v>
      </c>
      <c r="P62" s="44"/>
      <c r="Q62" s="44"/>
      <c r="R62" s="44"/>
      <c r="S62" s="44"/>
      <c r="T62" s="44"/>
      <c r="U62" s="44">
        <f t="shared" si="1"/>
        <v>4.0816326530612246</v>
      </c>
      <c r="V62" s="94">
        <f>'2022'!U52</f>
        <v>51.599999999999824</v>
      </c>
      <c r="W62" s="44">
        <f t="shared" si="2"/>
        <v>29.999999999999901</v>
      </c>
      <c r="X62" s="44">
        <f>'2022'!W52</f>
        <v>51</v>
      </c>
      <c r="Y62" s="94">
        <f t="shared" si="3"/>
        <v>29.651162790697676</v>
      </c>
      <c r="Z62" s="44"/>
      <c r="AA62" s="44"/>
      <c r="AB62" s="44"/>
      <c r="AC62" s="44"/>
      <c r="AD62" s="44">
        <f t="shared" si="4"/>
        <v>51</v>
      </c>
      <c r="AE62" s="44"/>
    </row>
    <row r="63" spans="1:31" ht="47.25" x14ac:dyDescent="0.25">
      <c r="A63" s="34">
        <v>40</v>
      </c>
      <c r="B63" s="57" t="s">
        <v>304</v>
      </c>
      <c r="C63" s="92">
        <f>'2022'!B53</f>
        <v>585.35</v>
      </c>
      <c r="D63" s="93">
        <f>'2022'!N53</f>
        <v>223</v>
      </c>
      <c r="E63" s="93">
        <f>'2022'!O53</f>
        <v>212</v>
      </c>
      <c r="F63" s="92">
        <f>'2022'!R53</f>
        <v>0.36217647561288119</v>
      </c>
      <c r="G63" s="44">
        <f>'2021'!W50</f>
        <v>66</v>
      </c>
      <c r="H63" s="94">
        <f t="shared" si="0"/>
        <v>29.596412556053814</v>
      </c>
      <c r="I63" s="44"/>
      <c r="J63" s="44"/>
      <c r="K63" s="44"/>
      <c r="L63" s="44"/>
      <c r="M63" s="44"/>
      <c r="N63" s="44"/>
      <c r="O63" s="44">
        <f>'Добыча 2021'!R60</f>
        <v>1</v>
      </c>
      <c r="P63" s="44"/>
      <c r="Q63" s="44"/>
      <c r="R63" s="44"/>
      <c r="S63" s="44"/>
      <c r="T63" s="44"/>
      <c r="U63" s="44">
        <f t="shared" si="1"/>
        <v>1.5151515151515151</v>
      </c>
      <c r="V63" s="94">
        <f>'2022'!U53</f>
        <v>63.599999999999788</v>
      </c>
      <c r="W63" s="44">
        <f t="shared" si="2"/>
        <v>29.999999999999901</v>
      </c>
      <c r="X63" s="44">
        <f>'2022'!W53</f>
        <v>63</v>
      </c>
      <c r="Y63" s="94">
        <f t="shared" si="3"/>
        <v>29.716981132075471</v>
      </c>
      <c r="Z63" s="44"/>
      <c r="AA63" s="44"/>
      <c r="AB63" s="44"/>
      <c r="AC63" s="44"/>
      <c r="AD63" s="44">
        <f t="shared" si="4"/>
        <v>63</v>
      </c>
      <c r="AE63" s="44"/>
    </row>
    <row r="64" spans="1:31" ht="48.75" customHeight="1" x14ac:dyDescent="0.25">
      <c r="A64" s="34">
        <v>41</v>
      </c>
      <c r="B64" s="48" t="s">
        <v>305</v>
      </c>
      <c r="C64" s="92">
        <f>'2022'!B54</f>
        <v>399</v>
      </c>
      <c r="D64" s="93">
        <f>'2022'!N54</f>
        <v>243</v>
      </c>
      <c r="E64" s="93">
        <f>'2022'!O54</f>
        <v>92</v>
      </c>
      <c r="F64" s="92">
        <f>'2022'!R54</f>
        <v>0.23057644110275688</v>
      </c>
      <c r="G64" s="44">
        <f>'2021'!W51</f>
        <v>10</v>
      </c>
      <c r="H64" s="94">
        <f t="shared" si="0"/>
        <v>4.1152263374485596</v>
      </c>
      <c r="I64" s="44"/>
      <c r="J64" s="44"/>
      <c r="K64" s="44"/>
      <c r="L64" s="44"/>
      <c r="M64" s="44"/>
      <c r="N64" s="44"/>
      <c r="O64" s="44">
        <f>'Добыча 2021'!R61</f>
        <v>2</v>
      </c>
      <c r="P64" s="44"/>
      <c r="Q64" s="44"/>
      <c r="R64" s="44"/>
      <c r="S64" s="44"/>
      <c r="T64" s="44"/>
      <c r="U64" s="44">
        <f t="shared" si="1"/>
        <v>20</v>
      </c>
      <c r="V64" s="94">
        <f>'2022'!U54</f>
        <v>27.599999999999905</v>
      </c>
      <c r="W64" s="44">
        <f t="shared" si="2"/>
        <v>29.999999999999901</v>
      </c>
      <c r="X64" s="44">
        <f>'2022'!W54</f>
        <v>13</v>
      </c>
      <c r="Y64" s="94">
        <f t="shared" si="3"/>
        <v>14.130434782608695</v>
      </c>
      <c r="Z64" s="44"/>
      <c r="AA64" s="44"/>
      <c r="AB64" s="44"/>
      <c r="AC64" s="44"/>
      <c r="AD64" s="44">
        <f t="shared" si="4"/>
        <v>13</v>
      </c>
      <c r="AE64" s="44"/>
    </row>
    <row r="65" spans="1:31" x14ac:dyDescent="0.25">
      <c r="A65" s="34"/>
      <c r="B65" s="46" t="s">
        <v>88</v>
      </c>
      <c r="C65" s="98"/>
      <c r="D65" s="97"/>
      <c r="E65" s="97"/>
      <c r="F65" s="98"/>
      <c r="G65" s="44"/>
      <c r="H65" s="94"/>
      <c r="I65" s="44"/>
      <c r="J65" s="44"/>
      <c r="K65" s="44"/>
      <c r="L65" s="44"/>
      <c r="M65" s="56"/>
      <c r="N65" s="56"/>
      <c r="O65" s="56"/>
      <c r="P65" s="56"/>
      <c r="Q65" s="56"/>
      <c r="R65" s="56"/>
      <c r="S65" s="56"/>
      <c r="T65" s="56"/>
      <c r="U65" s="44"/>
      <c r="V65" s="111"/>
      <c r="W65" s="44"/>
      <c r="X65" s="56"/>
      <c r="Y65" s="94"/>
      <c r="Z65" s="56"/>
      <c r="AA65" s="56"/>
      <c r="AB65" s="56"/>
      <c r="AC65" s="56"/>
      <c r="AD65" s="56" t="str">
        <f t="shared" si="4"/>
        <v/>
      </c>
      <c r="AE65" s="56"/>
    </row>
    <row r="66" spans="1:31" ht="31.5" x14ac:dyDescent="0.25">
      <c r="A66" s="34">
        <v>42</v>
      </c>
      <c r="B66" s="170" t="s">
        <v>413</v>
      </c>
      <c r="C66" s="92">
        <f>'2022'!B57</f>
        <v>1064.22</v>
      </c>
      <c r="D66" s="581">
        <f>'2022'!N57</f>
        <v>870</v>
      </c>
      <c r="E66" s="93">
        <f>'2022'!O57</f>
        <v>102</v>
      </c>
      <c r="F66" s="92">
        <f>'2022'!R57</f>
        <v>9.5844844111180022E-2</v>
      </c>
      <c r="G66" s="583">
        <f>'2021'!W54</f>
        <v>150</v>
      </c>
      <c r="H66" s="585">
        <f t="shared" si="0"/>
        <v>17.241379310344829</v>
      </c>
      <c r="I66" s="583">
        <f>'2021'!W58</f>
        <v>57</v>
      </c>
      <c r="J66" s="44"/>
      <c r="K66" s="44"/>
      <c r="L66" s="44"/>
      <c r="M66" s="44"/>
      <c r="N66" s="44"/>
      <c r="O66" s="583">
        <f>'Добыча 2021'!R64</f>
        <v>1</v>
      </c>
      <c r="P66" s="44"/>
      <c r="Q66" s="44"/>
      <c r="R66" s="44"/>
      <c r="S66" s="44"/>
      <c r="T66" s="44"/>
      <c r="U66" s="583">
        <f t="shared" si="1"/>
        <v>0.66666666666666674</v>
      </c>
      <c r="V66" s="94">
        <f>'2022'!U57</f>
        <v>30.599999999999898</v>
      </c>
      <c r="W66" s="44">
        <f t="shared" si="2"/>
        <v>29.999999999999901</v>
      </c>
      <c r="X66" s="44">
        <v>30</v>
      </c>
      <c r="Y66" s="94">
        <f t="shared" si="3"/>
        <v>29.411764705882355</v>
      </c>
      <c r="Z66" s="44">
        <f>'2022'!W76</f>
        <v>10</v>
      </c>
      <c r="AA66" s="44"/>
      <c r="AB66" s="44"/>
      <c r="AC66" s="44"/>
      <c r="AD66" s="44">
        <f t="shared" si="4"/>
        <v>30</v>
      </c>
      <c r="AE66" s="44"/>
    </row>
    <row r="67" spans="1:31" ht="31.5" x14ac:dyDescent="0.25">
      <c r="A67" s="34">
        <v>43</v>
      </c>
      <c r="B67" s="170" t="s">
        <v>414</v>
      </c>
      <c r="C67" s="92">
        <f>'2022'!B58</f>
        <v>2277.59</v>
      </c>
      <c r="D67" s="587"/>
      <c r="E67" s="93">
        <f>'2022'!O58</f>
        <v>215</v>
      </c>
      <c r="F67" s="92">
        <f>'2022'!R58</f>
        <v>9.4398025983605471E-2</v>
      </c>
      <c r="G67" s="588"/>
      <c r="H67" s="589"/>
      <c r="I67" s="588"/>
      <c r="J67" s="44"/>
      <c r="K67" s="44"/>
      <c r="L67" s="44"/>
      <c r="M67" s="44"/>
      <c r="N67" s="44"/>
      <c r="O67" s="588"/>
      <c r="P67" s="44"/>
      <c r="Q67" s="44"/>
      <c r="R67" s="44"/>
      <c r="S67" s="44"/>
      <c r="T67" s="44"/>
      <c r="U67" s="588"/>
      <c r="V67" s="94">
        <f>'2022'!U58</f>
        <v>64.499999999999787</v>
      </c>
      <c r="W67" s="44">
        <f t="shared" si="2"/>
        <v>29.999999999999901</v>
      </c>
      <c r="X67" s="44">
        <v>64</v>
      </c>
      <c r="Y67" s="94">
        <f t="shared" si="3"/>
        <v>29.767441860465116</v>
      </c>
      <c r="Z67" s="44">
        <f>'2022'!W77</f>
        <v>9</v>
      </c>
      <c r="AA67" s="44"/>
      <c r="AB67" s="44"/>
      <c r="AC67" s="44"/>
      <c r="AD67" s="44">
        <f t="shared" si="4"/>
        <v>64</v>
      </c>
      <c r="AE67" s="44"/>
    </row>
    <row r="68" spans="1:31" ht="31.5" x14ac:dyDescent="0.25">
      <c r="A68" s="34">
        <v>44</v>
      </c>
      <c r="B68" s="118" t="s">
        <v>415</v>
      </c>
      <c r="C68" s="92">
        <f>'2022'!B59</f>
        <v>6270.68</v>
      </c>
      <c r="D68" s="582"/>
      <c r="E68" s="93">
        <f>'2022'!O59</f>
        <v>573</v>
      </c>
      <c r="F68" s="92">
        <f>'2022'!R59</f>
        <v>9.1377649632894672E-2</v>
      </c>
      <c r="G68" s="584"/>
      <c r="H68" s="586"/>
      <c r="I68" s="584"/>
      <c r="J68" s="44"/>
      <c r="K68" s="44"/>
      <c r="L68" s="44"/>
      <c r="M68" s="44"/>
      <c r="N68" s="44"/>
      <c r="O68" s="584"/>
      <c r="P68" s="44"/>
      <c r="Q68" s="44"/>
      <c r="R68" s="44"/>
      <c r="S68" s="44"/>
      <c r="T68" s="44"/>
      <c r="U68" s="584"/>
      <c r="V68" s="94">
        <f>'2022'!U59</f>
        <v>171.89999999999941</v>
      </c>
      <c r="W68" s="44">
        <f t="shared" si="2"/>
        <v>29.999999999999901</v>
      </c>
      <c r="X68" s="44">
        <v>171</v>
      </c>
      <c r="Y68" s="94">
        <f t="shared" si="3"/>
        <v>29.842931937172771</v>
      </c>
      <c r="Z68" s="44">
        <f>'2022'!W78</f>
        <v>81</v>
      </c>
      <c r="AA68" s="44"/>
      <c r="AB68" s="44"/>
      <c r="AC68" s="44"/>
      <c r="AD68" s="44">
        <f t="shared" si="4"/>
        <v>171</v>
      </c>
      <c r="AE68" s="44"/>
    </row>
    <row r="69" spans="1:31" ht="47.25" customHeight="1" x14ac:dyDescent="0.25">
      <c r="A69" s="34">
        <v>45</v>
      </c>
      <c r="B69" s="57" t="s">
        <v>89</v>
      </c>
      <c r="C69" s="92">
        <f>'2022'!B60</f>
        <v>644</v>
      </c>
      <c r="D69" s="93">
        <f>'2022'!N60</f>
        <v>0</v>
      </c>
      <c r="E69" s="93">
        <f>'2022'!O60</f>
        <v>0</v>
      </c>
      <c r="F69" s="92">
        <f>'2022'!R60</f>
        <v>0</v>
      </c>
      <c r="G69" s="44">
        <f>'2021'!W55</f>
        <v>0</v>
      </c>
      <c r="H69" s="94">
        <f t="shared" si="0"/>
        <v>0</v>
      </c>
      <c r="I69" s="44"/>
      <c r="J69" s="44"/>
      <c r="K69" s="44"/>
      <c r="L69" s="44"/>
      <c r="M69" s="44"/>
      <c r="N69" s="44"/>
      <c r="O69" s="44">
        <f>'Добыча 2021'!R65</f>
        <v>0</v>
      </c>
      <c r="P69" s="44"/>
      <c r="Q69" s="44"/>
      <c r="R69" s="44"/>
      <c r="S69" s="44"/>
      <c r="T69" s="44"/>
      <c r="U69" s="44">
        <f t="shared" si="1"/>
        <v>0</v>
      </c>
      <c r="V69" s="94">
        <f>'2022'!U60</f>
        <v>0</v>
      </c>
      <c r="W69" s="44">
        <f t="shared" si="2"/>
        <v>0</v>
      </c>
      <c r="X69" s="44">
        <f>'2022'!W60</f>
        <v>0</v>
      </c>
      <c r="Y69" s="94">
        <f t="shared" si="3"/>
        <v>0</v>
      </c>
      <c r="Z69" s="44"/>
      <c r="AA69" s="44"/>
      <c r="AB69" s="44"/>
      <c r="AC69" s="44"/>
      <c r="AD69" s="44" t="str">
        <f t="shared" si="4"/>
        <v/>
      </c>
      <c r="AE69" s="44"/>
    </row>
    <row r="70" spans="1:31" ht="47.25" customHeight="1" x14ac:dyDescent="0.25">
      <c r="A70" s="34">
        <v>46</v>
      </c>
      <c r="B70" s="116" t="s">
        <v>416</v>
      </c>
      <c r="C70" s="92">
        <f>'2022'!B61</f>
        <v>21.48</v>
      </c>
      <c r="D70" s="581">
        <f>'2022'!N61</f>
        <v>0</v>
      </c>
      <c r="E70" s="93">
        <f>'2022'!O61</f>
        <v>0</v>
      </c>
      <c r="F70" s="92">
        <f>'2022'!R61</f>
        <v>0</v>
      </c>
      <c r="G70" s="583">
        <f>'2021'!W56</f>
        <v>0</v>
      </c>
      <c r="H70" s="585">
        <f t="shared" si="0"/>
        <v>0</v>
      </c>
      <c r="I70" s="44"/>
      <c r="J70" s="44"/>
      <c r="K70" s="44"/>
      <c r="L70" s="44"/>
      <c r="M70" s="44"/>
      <c r="N70" s="44"/>
      <c r="O70" s="583">
        <f>'Добыча 2021'!R66</f>
        <v>0</v>
      </c>
      <c r="P70" s="44"/>
      <c r="Q70" s="44"/>
      <c r="R70" s="44"/>
      <c r="S70" s="44"/>
      <c r="T70" s="44"/>
      <c r="U70" s="583">
        <f t="shared" si="1"/>
        <v>0</v>
      </c>
      <c r="V70" s="94">
        <f>'2022'!U61</f>
        <v>0</v>
      </c>
      <c r="W70" s="44">
        <f t="shared" si="2"/>
        <v>0</v>
      </c>
      <c r="X70" s="44">
        <f>'2022'!W61</f>
        <v>0</v>
      </c>
      <c r="Y70" s="94">
        <f t="shared" si="3"/>
        <v>0</v>
      </c>
      <c r="Z70" s="44"/>
      <c r="AA70" s="44"/>
      <c r="AB70" s="44"/>
      <c r="AC70" s="44"/>
      <c r="AD70" s="44" t="str">
        <f t="shared" si="4"/>
        <v/>
      </c>
      <c r="AE70" s="44"/>
    </row>
    <row r="71" spans="1:31" ht="47.25" customHeight="1" x14ac:dyDescent="0.25">
      <c r="A71" s="34">
        <v>47</v>
      </c>
      <c r="B71" s="116" t="s">
        <v>417</v>
      </c>
      <c r="C71" s="92">
        <f>'2022'!B62</f>
        <v>75.91</v>
      </c>
      <c r="D71" s="587"/>
      <c r="E71" s="93">
        <f>'2022'!O62</f>
        <v>0</v>
      </c>
      <c r="F71" s="92">
        <f>'2022'!R62</f>
        <v>0</v>
      </c>
      <c r="G71" s="588"/>
      <c r="H71" s="589"/>
      <c r="I71" s="44"/>
      <c r="J71" s="44"/>
      <c r="K71" s="44"/>
      <c r="L71" s="44"/>
      <c r="M71" s="44"/>
      <c r="N71" s="44"/>
      <c r="O71" s="588"/>
      <c r="P71" s="44"/>
      <c r="Q71" s="44"/>
      <c r="R71" s="44"/>
      <c r="S71" s="44"/>
      <c r="T71" s="44"/>
      <c r="U71" s="588"/>
      <c r="V71" s="94">
        <f>'2022'!U62</f>
        <v>0</v>
      </c>
      <c r="W71" s="44">
        <f t="shared" si="2"/>
        <v>0</v>
      </c>
      <c r="X71" s="44">
        <f>'2022'!W62</f>
        <v>0</v>
      </c>
      <c r="Y71" s="94">
        <f t="shared" si="3"/>
        <v>0</v>
      </c>
      <c r="Z71" s="44"/>
      <c r="AA71" s="44"/>
      <c r="AB71" s="44"/>
      <c r="AC71" s="44"/>
      <c r="AD71" s="44" t="str">
        <f t="shared" si="4"/>
        <v/>
      </c>
      <c r="AE71" s="44"/>
    </row>
    <row r="72" spans="1:31" ht="47.25" customHeight="1" x14ac:dyDescent="0.25">
      <c r="A72" s="34">
        <v>48</v>
      </c>
      <c r="B72" s="116" t="s">
        <v>418</v>
      </c>
      <c r="C72" s="92">
        <f>'2022'!B63</f>
        <v>40.04</v>
      </c>
      <c r="D72" s="587"/>
      <c r="E72" s="93">
        <f>'2022'!O63</f>
        <v>0</v>
      </c>
      <c r="F72" s="92">
        <f>'2022'!R63</f>
        <v>0</v>
      </c>
      <c r="G72" s="588"/>
      <c r="H72" s="589"/>
      <c r="I72" s="44"/>
      <c r="J72" s="44"/>
      <c r="K72" s="44"/>
      <c r="L72" s="44"/>
      <c r="M72" s="44"/>
      <c r="N72" s="44"/>
      <c r="O72" s="588"/>
      <c r="P72" s="44"/>
      <c r="Q72" s="44"/>
      <c r="R72" s="44"/>
      <c r="S72" s="44"/>
      <c r="T72" s="44"/>
      <c r="U72" s="588"/>
      <c r="V72" s="94">
        <f>'2022'!U63</f>
        <v>0</v>
      </c>
      <c r="W72" s="44">
        <f t="shared" si="2"/>
        <v>0</v>
      </c>
      <c r="X72" s="44">
        <f>'2022'!W63</f>
        <v>0</v>
      </c>
      <c r="Y72" s="94">
        <f t="shared" si="3"/>
        <v>0</v>
      </c>
      <c r="Z72" s="44"/>
      <c r="AA72" s="44"/>
      <c r="AB72" s="44"/>
      <c r="AC72" s="44"/>
      <c r="AD72" s="44" t="str">
        <f t="shared" si="4"/>
        <v/>
      </c>
      <c r="AE72" s="44"/>
    </row>
    <row r="73" spans="1:31" ht="47.25" customHeight="1" x14ac:dyDescent="0.25">
      <c r="A73" s="34">
        <v>49</v>
      </c>
      <c r="B73" s="116" t="s">
        <v>419</v>
      </c>
      <c r="C73" s="92">
        <f>'2022'!B64</f>
        <v>15.12</v>
      </c>
      <c r="D73" s="587"/>
      <c r="E73" s="93">
        <f>'2022'!O64</f>
        <v>0</v>
      </c>
      <c r="F73" s="92">
        <f>'2022'!R64</f>
        <v>0</v>
      </c>
      <c r="G73" s="588"/>
      <c r="H73" s="589"/>
      <c r="I73" s="44"/>
      <c r="J73" s="44"/>
      <c r="K73" s="44"/>
      <c r="L73" s="44"/>
      <c r="M73" s="44"/>
      <c r="N73" s="44"/>
      <c r="O73" s="588"/>
      <c r="P73" s="44"/>
      <c r="Q73" s="44"/>
      <c r="R73" s="44"/>
      <c r="S73" s="44"/>
      <c r="T73" s="44"/>
      <c r="U73" s="588"/>
      <c r="V73" s="94">
        <f>'2022'!U64</f>
        <v>0</v>
      </c>
      <c r="W73" s="44">
        <f t="shared" si="2"/>
        <v>0</v>
      </c>
      <c r="X73" s="44">
        <f>'2022'!W64</f>
        <v>0</v>
      </c>
      <c r="Y73" s="94">
        <f t="shared" si="3"/>
        <v>0</v>
      </c>
      <c r="Z73" s="44"/>
      <c r="AA73" s="44"/>
      <c r="AB73" s="44"/>
      <c r="AC73" s="44"/>
      <c r="AD73" s="44" t="str">
        <f t="shared" si="4"/>
        <v/>
      </c>
      <c r="AE73" s="44"/>
    </row>
    <row r="74" spans="1:31" ht="47.25" customHeight="1" x14ac:dyDescent="0.25">
      <c r="A74" s="34">
        <v>50</v>
      </c>
      <c r="B74" s="116" t="s">
        <v>420</v>
      </c>
      <c r="C74" s="92">
        <f>'2022'!B65</f>
        <v>38.659999999999997</v>
      </c>
      <c r="D74" s="587"/>
      <c r="E74" s="93">
        <f>'2022'!O65</f>
        <v>0</v>
      </c>
      <c r="F74" s="92">
        <f>'2022'!R65</f>
        <v>0</v>
      </c>
      <c r="G74" s="588"/>
      <c r="H74" s="589"/>
      <c r="I74" s="44"/>
      <c r="J74" s="44"/>
      <c r="K74" s="44"/>
      <c r="L74" s="44"/>
      <c r="M74" s="44"/>
      <c r="N74" s="44"/>
      <c r="O74" s="588"/>
      <c r="P74" s="44"/>
      <c r="Q74" s="44"/>
      <c r="R74" s="44"/>
      <c r="S74" s="44"/>
      <c r="T74" s="44"/>
      <c r="U74" s="588"/>
      <c r="V74" s="94">
        <f>'2022'!U65</f>
        <v>0</v>
      </c>
      <c r="W74" s="44">
        <f t="shared" si="2"/>
        <v>0</v>
      </c>
      <c r="X74" s="44">
        <f>'2022'!W65</f>
        <v>0</v>
      </c>
      <c r="Y74" s="94">
        <f t="shared" si="3"/>
        <v>0</v>
      </c>
      <c r="Z74" s="44"/>
      <c r="AA74" s="44"/>
      <c r="AB74" s="44"/>
      <c r="AC74" s="44"/>
      <c r="AD74" s="44" t="str">
        <f t="shared" si="4"/>
        <v/>
      </c>
      <c r="AE74" s="44"/>
    </row>
    <row r="75" spans="1:31" ht="47.25" customHeight="1" x14ac:dyDescent="0.25">
      <c r="A75" s="34">
        <v>51</v>
      </c>
      <c r="B75" s="116" t="s">
        <v>421</v>
      </c>
      <c r="C75" s="92">
        <f>'2022'!B66</f>
        <v>19.22</v>
      </c>
      <c r="D75" s="587"/>
      <c r="E75" s="93">
        <f>'2022'!O66</f>
        <v>0</v>
      </c>
      <c r="F75" s="92">
        <f>'2022'!R66</f>
        <v>0</v>
      </c>
      <c r="G75" s="588"/>
      <c r="H75" s="589"/>
      <c r="I75" s="44"/>
      <c r="J75" s="44"/>
      <c r="K75" s="44"/>
      <c r="L75" s="44"/>
      <c r="M75" s="44"/>
      <c r="N75" s="44"/>
      <c r="O75" s="588"/>
      <c r="P75" s="44"/>
      <c r="Q75" s="44"/>
      <c r="R75" s="44"/>
      <c r="S75" s="44"/>
      <c r="T75" s="44"/>
      <c r="U75" s="588"/>
      <c r="V75" s="94">
        <f>'2022'!U66</f>
        <v>0</v>
      </c>
      <c r="W75" s="44">
        <f t="shared" si="2"/>
        <v>0</v>
      </c>
      <c r="X75" s="44">
        <f>'2022'!W66</f>
        <v>0</v>
      </c>
      <c r="Y75" s="94">
        <f t="shared" si="3"/>
        <v>0</v>
      </c>
      <c r="Z75" s="44"/>
      <c r="AA75" s="44"/>
      <c r="AB75" s="44"/>
      <c r="AC75" s="44"/>
      <c r="AD75" s="44" t="str">
        <f t="shared" si="4"/>
        <v/>
      </c>
      <c r="AE75" s="44"/>
    </row>
    <row r="76" spans="1:31" ht="48" customHeight="1" x14ac:dyDescent="0.25">
      <c r="A76" s="34">
        <v>52</v>
      </c>
      <c r="B76" s="116" t="s">
        <v>422</v>
      </c>
      <c r="C76" s="92">
        <f>'2022'!B67</f>
        <v>64.239999999999995</v>
      </c>
      <c r="D76" s="587"/>
      <c r="E76" s="93">
        <f>'2022'!O67</f>
        <v>0</v>
      </c>
      <c r="F76" s="92">
        <f>'2022'!R67</f>
        <v>0</v>
      </c>
      <c r="G76" s="588"/>
      <c r="H76" s="589"/>
      <c r="I76" s="44"/>
      <c r="J76" s="44"/>
      <c r="K76" s="44"/>
      <c r="L76" s="44"/>
      <c r="M76" s="44"/>
      <c r="N76" s="44"/>
      <c r="O76" s="588"/>
      <c r="P76" s="44"/>
      <c r="Q76" s="44"/>
      <c r="R76" s="44"/>
      <c r="S76" s="44"/>
      <c r="T76" s="44"/>
      <c r="U76" s="588"/>
      <c r="V76" s="94">
        <f>'2022'!U67</f>
        <v>0</v>
      </c>
      <c r="W76" s="44">
        <f t="shared" si="2"/>
        <v>0</v>
      </c>
      <c r="X76" s="44">
        <f>'2022'!W67</f>
        <v>0</v>
      </c>
      <c r="Y76" s="94">
        <f t="shared" si="3"/>
        <v>0</v>
      </c>
      <c r="Z76" s="44"/>
      <c r="AA76" s="44"/>
      <c r="AB76" s="44"/>
      <c r="AC76" s="44"/>
      <c r="AD76" s="44" t="str">
        <f t="shared" si="4"/>
        <v/>
      </c>
      <c r="AE76" s="44"/>
    </row>
    <row r="77" spans="1:31" ht="47.25" customHeight="1" x14ac:dyDescent="0.25">
      <c r="A77" s="34">
        <v>53</v>
      </c>
      <c r="B77" s="116" t="s">
        <v>423</v>
      </c>
      <c r="C77" s="92">
        <f>'2022'!B68</f>
        <v>100.11</v>
      </c>
      <c r="D77" s="587"/>
      <c r="E77" s="93">
        <f>'2022'!O68</f>
        <v>0</v>
      </c>
      <c r="F77" s="92">
        <f>'2022'!R68</f>
        <v>0</v>
      </c>
      <c r="G77" s="588"/>
      <c r="H77" s="589"/>
      <c r="I77" s="44"/>
      <c r="J77" s="44"/>
      <c r="K77" s="44"/>
      <c r="L77" s="44"/>
      <c r="M77" s="44"/>
      <c r="N77" s="44"/>
      <c r="O77" s="588"/>
      <c r="P77" s="44"/>
      <c r="Q77" s="44"/>
      <c r="R77" s="44"/>
      <c r="S77" s="44"/>
      <c r="T77" s="44"/>
      <c r="U77" s="588"/>
      <c r="V77" s="94">
        <f>'2022'!U68</f>
        <v>0</v>
      </c>
      <c r="W77" s="44">
        <f t="shared" si="2"/>
        <v>0</v>
      </c>
      <c r="X77" s="44">
        <f>'2022'!W68</f>
        <v>0</v>
      </c>
      <c r="Y77" s="94">
        <f t="shared" si="3"/>
        <v>0</v>
      </c>
      <c r="Z77" s="44"/>
      <c r="AA77" s="44"/>
      <c r="AB77" s="44"/>
      <c r="AC77" s="44"/>
      <c r="AD77" s="44" t="str">
        <f t="shared" si="4"/>
        <v/>
      </c>
      <c r="AE77" s="44"/>
    </row>
    <row r="78" spans="1:31" ht="47.25" customHeight="1" x14ac:dyDescent="0.25">
      <c r="A78" s="34">
        <v>54</v>
      </c>
      <c r="B78" s="116" t="s">
        <v>424</v>
      </c>
      <c r="C78" s="92">
        <f>'2022'!B69</f>
        <v>100.23</v>
      </c>
      <c r="D78" s="587"/>
      <c r="E78" s="93">
        <f>'2022'!O69</f>
        <v>0</v>
      </c>
      <c r="F78" s="92">
        <f>'2022'!R69</f>
        <v>0</v>
      </c>
      <c r="G78" s="588"/>
      <c r="H78" s="589"/>
      <c r="I78" s="44"/>
      <c r="J78" s="44"/>
      <c r="K78" s="44"/>
      <c r="L78" s="44"/>
      <c r="M78" s="44"/>
      <c r="N78" s="44"/>
      <c r="O78" s="588"/>
      <c r="P78" s="44"/>
      <c r="Q78" s="44"/>
      <c r="R78" s="44"/>
      <c r="S78" s="44"/>
      <c r="T78" s="44"/>
      <c r="U78" s="588"/>
      <c r="V78" s="94">
        <f>'2022'!U69</f>
        <v>0</v>
      </c>
      <c r="W78" s="44">
        <f t="shared" si="2"/>
        <v>0</v>
      </c>
      <c r="X78" s="44">
        <f>'2022'!W69</f>
        <v>0</v>
      </c>
      <c r="Y78" s="94">
        <f t="shared" si="3"/>
        <v>0</v>
      </c>
      <c r="Z78" s="44"/>
      <c r="AA78" s="44"/>
      <c r="AB78" s="44"/>
      <c r="AC78" s="44"/>
      <c r="AD78" s="44" t="str">
        <f t="shared" si="4"/>
        <v/>
      </c>
      <c r="AE78" s="44"/>
    </row>
    <row r="79" spans="1:31" ht="48" customHeight="1" x14ac:dyDescent="0.25">
      <c r="A79" s="34">
        <v>55</v>
      </c>
      <c r="B79" s="116" t="s">
        <v>425</v>
      </c>
      <c r="C79" s="92">
        <f>'2022'!B70</f>
        <v>285.87</v>
      </c>
      <c r="D79" s="587"/>
      <c r="E79" s="93">
        <f>'2022'!O70</f>
        <v>0</v>
      </c>
      <c r="F79" s="92">
        <f>'2022'!R70</f>
        <v>0</v>
      </c>
      <c r="G79" s="588"/>
      <c r="H79" s="589"/>
      <c r="I79" s="44"/>
      <c r="J79" s="44"/>
      <c r="K79" s="44"/>
      <c r="L79" s="44"/>
      <c r="M79" s="44"/>
      <c r="N79" s="44"/>
      <c r="O79" s="588"/>
      <c r="P79" s="44"/>
      <c r="Q79" s="44"/>
      <c r="R79" s="44"/>
      <c r="S79" s="44"/>
      <c r="T79" s="44"/>
      <c r="U79" s="588"/>
      <c r="V79" s="94">
        <f>'2022'!U70</f>
        <v>0</v>
      </c>
      <c r="W79" s="44">
        <f t="shared" si="2"/>
        <v>0</v>
      </c>
      <c r="X79" s="44">
        <f>'2022'!W70</f>
        <v>0</v>
      </c>
      <c r="Y79" s="94">
        <f t="shared" si="3"/>
        <v>0</v>
      </c>
      <c r="Z79" s="44"/>
      <c r="AA79" s="44"/>
      <c r="AB79" s="44"/>
      <c r="AC79" s="44"/>
      <c r="AD79" s="44" t="str">
        <f t="shared" si="4"/>
        <v/>
      </c>
      <c r="AE79" s="44"/>
    </row>
    <row r="80" spans="1:31" ht="47.25" customHeight="1" x14ac:dyDescent="0.25">
      <c r="A80" s="34">
        <v>56</v>
      </c>
      <c r="B80" s="116" t="s">
        <v>426</v>
      </c>
      <c r="C80" s="92">
        <f>'2022'!B71</f>
        <v>75.650000000000006</v>
      </c>
      <c r="D80" s="587"/>
      <c r="E80" s="93">
        <f>'2022'!O71</f>
        <v>0</v>
      </c>
      <c r="F80" s="92">
        <f>'2022'!R71</f>
        <v>0</v>
      </c>
      <c r="G80" s="588"/>
      <c r="H80" s="589"/>
      <c r="I80" s="44"/>
      <c r="J80" s="44"/>
      <c r="K80" s="44"/>
      <c r="L80" s="44"/>
      <c r="M80" s="44"/>
      <c r="N80" s="44"/>
      <c r="O80" s="588"/>
      <c r="P80" s="44"/>
      <c r="Q80" s="44"/>
      <c r="R80" s="44"/>
      <c r="S80" s="44"/>
      <c r="T80" s="44"/>
      <c r="U80" s="588"/>
      <c r="V80" s="94">
        <f>'2022'!U71</f>
        <v>0</v>
      </c>
      <c r="W80" s="44">
        <f t="shared" ref="W80:W143" si="5">IF(V80&gt;0,V80/E80*100,0)</f>
        <v>0</v>
      </c>
      <c r="X80" s="44">
        <f>'2022'!W71</f>
        <v>0</v>
      </c>
      <c r="Y80" s="94">
        <f t="shared" ref="Y80:Y143" si="6">IF(X80&gt;1,X80/E80*100,0)</f>
        <v>0</v>
      </c>
      <c r="Z80" s="44"/>
      <c r="AA80" s="44"/>
      <c r="AB80" s="44"/>
      <c r="AC80" s="44"/>
      <c r="AD80" s="44" t="str">
        <f t="shared" ref="AD80:AD143" si="7">IF(AND(ISNUMBER(X80),X80&gt;0),X80,"")</f>
        <v/>
      </c>
      <c r="AE80" s="44"/>
    </row>
    <row r="81" spans="1:31" ht="47.25" customHeight="1" x14ac:dyDescent="0.25">
      <c r="A81" s="34">
        <v>57</v>
      </c>
      <c r="B81" s="116" t="s">
        <v>427</v>
      </c>
      <c r="C81" s="92">
        <f>'2022'!B72</f>
        <v>35.14</v>
      </c>
      <c r="D81" s="587"/>
      <c r="E81" s="93">
        <f>'2022'!O72</f>
        <v>0</v>
      </c>
      <c r="F81" s="92">
        <f>'2022'!R72</f>
        <v>0</v>
      </c>
      <c r="G81" s="588"/>
      <c r="H81" s="589"/>
      <c r="I81" s="44"/>
      <c r="J81" s="44"/>
      <c r="K81" s="44"/>
      <c r="L81" s="44"/>
      <c r="M81" s="44"/>
      <c r="N81" s="44"/>
      <c r="O81" s="588"/>
      <c r="P81" s="44"/>
      <c r="Q81" s="44"/>
      <c r="R81" s="44"/>
      <c r="S81" s="44"/>
      <c r="T81" s="44"/>
      <c r="U81" s="588"/>
      <c r="V81" s="94">
        <f>'2022'!U72</f>
        <v>0</v>
      </c>
      <c r="W81" s="44">
        <f t="shared" si="5"/>
        <v>0</v>
      </c>
      <c r="X81" s="44">
        <f>'2022'!W72</f>
        <v>0</v>
      </c>
      <c r="Y81" s="94">
        <f t="shared" si="6"/>
        <v>0</v>
      </c>
      <c r="Z81" s="44"/>
      <c r="AA81" s="44"/>
      <c r="AB81" s="44"/>
      <c r="AC81" s="44"/>
      <c r="AD81" s="44" t="str">
        <f t="shared" si="7"/>
        <v/>
      </c>
      <c r="AE81" s="44"/>
    </row>
    <row r="82" spans="1:31" ht="47.25" customHeight="1" x14ac:dyDescent="0.25">
      <c r="A82" s="34">
        <v>58</v>
      </c>
      <c r="B82" s="116" t="s">
        <v>428</v>
      </c>
      <c r="C82" s="92">
        <f>'2022'!B73</f>
        <v>9.93</v>
      </c>
      <c r="D82" s="587"/>
      <c r="E82" s="93">
        <f>'2022'!O73</f>
        <v>0</v>
      </c>
      <c r="F82" s="92">
        <f>'2022'!R73</f>
        <v>0</v>
      </c>
      <c r="G82" s="588"/>
      <c r="H82" s="589"/>
      <c r="I82" s="44"/>
      <c r="J82" s="44"/>
      <c r="K82" s="44"/>
      <c r="L82" s="44"/>
      <c r="M82" s="44"/>
      <c r="N82" s="44"/>
      <c r="O82" s="588"/>
      <c r="P82" s="44"/>
      <c r="Q82" s="44"/>
      <c r="R82" s="44"/>
      <c r="S82" s="44"/>
      <c r="T82" s="44"/>
      <c r="U82" s="588"/>
      <c r="V82" s="94">
        <f>'2022'!U73</f>
        <v>0</v>
      </c>
      <c r="W82" s="44">
        <f t="shared" si="5"/>
        <v>0</v>
      </c>
      <c r="X82" s="44">
        <f>'2022'!W73</f>
        <v>0</v>
      </c>
      <c r="Y82" s="94">
        <f t="shared" si="6"/>
        <v>0</v>
      </c>
      <c r="Z82" s="44"/>
      <c r="AA82" s="44"/>
      <c r="AB82" s="44"/>
      <c r="AC82" s="44"/>
      <c r="AD82" s="44" t="str">
        <f t="shared" si="7"/>
        <v/>
      </c>
      <c r="AE82" s="44"/>
    </row>
    <row r="83" spans="1:31" ht="63.75" customHeight="1" x14ac:dyDescent="0.25">
      <c r="A83" s="34">
        <v>59</v>
      </c>
      <c r="B83" s="116" t="s">
        <v>429</v>
      </c>
      <c r="C83" s="92">
        <f>'2022'!B74</f>
        <v>891.48</v>
      </c>
      <c r="D83" s="582"/>
      <c r="E83" s="93">
        <f>'2022'!O74</f>
        <v>0</v>
      </c>
      <c r="F83" s="92">
        <f>'2022'!R74</f>
        <v>0</v>
      </c>
      <c r="G83" s="584"/>
      <c r="H83" s="586"/>
      <c r="I83" s="44"/>
      <c r="J83" s="44"/>
      <c r="K83" s="44"/>
      <c r="L83" s="44"/>
      <c r="M83" s="44"/>
      <c r="N83" s="44"/>
      <c r="O83" s="584"/>
      <c r="P83" s="44"/>
      <c r="Q83" s="44"/>
      <c r="R83" s="44"/>
      <c r="S83" s="44"/>
      <c r="T83" s="44"/>
      <c r="U83" s="584"/>
      <c r="V83" s="94">
        <f>'2022'!U74</f>
        <v>0</v>
      </c>
      <c r="W83" s="44">
        <f t="shared" si="5"/>
        <v>0</v>
      </c>
      <c r="X83" s="44">
        <f>'2022'!W74</f>
        <v>0</v>
      </c>
      <c r="Y83" s="94">
        <f t="shared" si="6"/>
        <v>0</v>
      </c>
      <c r="Z83" s="44"/>
      <c r="AA83" s="44"/>
      <c r="AB83" s="44"/>
      <c r="AC83" s="44"/>
      <c r="AD83" s="44" t="str">
        <f t="shared" si="7"/>
        <v/>
      </c>
      <c r="AE83" s="44"/>
    </row>
    <row r="84" spans="1:31" ht="63" customHeight="1" x14ac:dyDescent="0.25">
      <c r="A84" s="34">
        <v>60</v>
      </c>
      <c r="B84" s="57" t="s">
        <v>90</v>
      </c>
      <c r="C84" s="92">
        <f>'2022'!B75</f>
        <v>1406</v>
      </c>
      <c r="D84" s="93">
        <f>'2022'!N75</f>
        <v>0</v>
      </c>
      <c r="E84" s="93">
        <f>'2022'!O75</f>
        <v>0</v>
      </c>
      <c r="F84" s="92">
        <f>'2022'!R75</f>
        <v>0</v>
      </c>
      <c r="G84" s="44">
        <f>'2021'!W57</f>
        <v>0</v>
      </c>
      <c r="H84" s="94">
        <f t="shared" ref="H84:H141" si="8">IF(G84&gt;0,G84/D84*100,0)</f>
        <v>0</v>
      </c>
      <c r="I84" s="44"/>
      <c r="J84" s="44"/>
      <c r="K84" s="44"/>
      <c r="L84" s="44"/>
      <c r="M84" s="44"/>
      <c r="N84" s="44"/>
      <c r="O84" s="44">
        <f>'Добыча 2021'!R67</f>
        <v>0</v>
      </c>
      <c r="P84" s="44"/>
      <c r="Q84" s="44"/>
      <c r="R84" s="44"/>
      <c r="S84" s="44"/>
      <c r="T84" s="44"/>
      <c r="U84" s="44">
        <f t="shared" ref="U84:U141" si="9">IF(G84=0,0,O84/G84*100)</f>
        <v>0</v>
      </c>
      <c r="V84" s="94">
        <f>'2022'!U75</f>
        <v>0</v>
      </c>
      <c r="W84" s="44">
        <f t="shared" si="5"/>
        <v>0</v>
      </c>
      <c r="X84" s="44">
        <f>'2022'!W75</f>
        <v>0</v>
      </c>
      <c r="Y84" s="94">
        <f t="shared" si="6"/>
        <v>0</v>
      </c>
      <c r="Z84" s="44"/>
      <c r="AA84" s="44"/>
      <c r="AB84" s="44"/>
      <c r="AC84" s="44"/>
      <c r="AD84" s="44" t="str">
        <f t="shared" si="7"/>
        <v/>
      </c>
      <c r="AE84" s="44"/>
    </row>
    <row r="85" spans="1:31" x14ac:dyDescent="0.25">
      <c r="A85" s="34"/>
      <c r="B85" s="46" t="s">
        <v>108</v>
      </c>
      <c r="C85" s="98"/>
      <c r="D85" s="97"/>
      <c r="E85" s="97"/>
      <c r="F85" s="98"/>
      <c r="G85" s="44"/>
      <c r="H85" s="94"/>
      <c r="I85" s="44"/>
      <c r="J85" s="44"/>
      <c r="K85" s="44"/>
      <c r="L85" s="44"/>
      <c r="M85" s="56"/>
      <c r="N85" s="56"/>
      <c r="O85" s="56"/>
      <c r="P85" s="56"/>
      <c r="Q85" s="56"/>
      <c r="R85" s="56"/>
      <c r="S85" s="56"/>
      <c r="T85" s="56"/>
      <c r="U85" s="44"/>
      <c r="V85" s="111"/>
      <c r="W85" s="44"/>
      <c r="X85" s="56"/>
      <c r="Y85" s="94"/>
      <c r="Z85" s="56"/>
      <c r="AA85" s="56"/>
      <c r="AB85" s="56"/>
      <c r="AC85" s="56"/>
      <c r="AD85" s="56" t="str">
        <f t="shared" si="7"/>
        <v/>
      </c>
      <c r="AE85" s="56"/>
    </row>
    <row r="86" spans="1:31" ht="31.5" x14ac:dyDescent="0.25">
      <c r="A86" s="72">
        <v>61</v>
      </c>
      <c r="B86" s="57" t="s">
        <v>118</v>
      </c>
      <c r="C86" s="92">
        <f>'2022'!B80</f>
        <v>1007.1</v>
      </c>
      <c r="D86" s="93">
        <f>'2022'!N80</f>
        <v>300</v>
      </c>
      <c r="E86" s="93">
        <f>'2022'!O80</f>
        <v>300</v>
      </c>
      <c r="F86" s="92">
        <f>'2022'!R80</f>
        <v>0.29788501638367587</v>
      </c>
      <c r="G86" s="44">
        <f>'2021'!W60</f>
        <v>50</v>
      </c>
      <c r="H86" s="94">
        <f t="shared" si="8"/>
        <v>16.666666666666664</v>
      </c>
      <c r="I86" s="44">
        <f>'2021'!W70</f>
        <v>7</v>
      </c>
      <c r="J86" s="47"/>
      <c r="K86" s="47"/>
      <c r="L86" s="99"/>
      <c r="M86" s="44"/>
      <c r="N86" s="44"/>
      <c r="O86" s="44">
        <f>'Добыча 2021'!R70</f>
        <v>12</v>
      </c>
      <c r="P86" s="44"/>
      <c r="Q86" s="44"/>
      <c r="R86" s="44"/>
      <c r="S86" s="44"/>
      <c r="T86" s="44"/>
      <c r="U86" s="44">
        <f t="shared" si="9"/>
        <v>24</v>
      </c>
      <c r="V86" s="94">
        <f>'2022'!U80</f>
        <v>90</v>
      </c>
      <c r="W86" s="44">
        <f t="shared" si="5"/>
        <v>30</v>
      </c>
      <c r="X86" s="44">
        <v>90</v>
      </c>
      <c r="Y86" s="94">
        <f t="shared" si="6"/>
        <v>30</v>
      </c>
      <c r="Z86" s="44">
        <f>'2022'!W90</f>
        <v>10</v>
      </c>
      <c r="AA86" s="44"/>
      <c r="AB86" s="44"/>
      <c r="AC86" s="44"/>
      <c r="AD86" s="44">
        <f t="shared" si="7"/>
        <v>90</v>
      </c>
      <c r="AE86" s="44"/>
    </row>
    <row r="87" spans="1:31" ht="47.25" x14ac:dyDescent="0.25">
      <c r="A87" s="34">
        <v>62</v>
      </c>
      <c r="B87" s="57" t="s">
        <v>308</v>
      </c>
      <c r="C87" s="92">
        <f>'2022'!B81</f>
        <v>559.5</v>
      </c>
      <c r="D87" s="93">
        <f>'2022'!N81</f>
        <v>200</v>
      </c>
      <c r="E87" s="93">
        <f>'2022'!O81</f>
        <v>171</v>
      </c>
      <c r="F87" s="92">
        <f>'2022'!R81</f>
        <v>0.30563002680965146</v>
      </c>
      <c r="G87" s="44">
        <f>'2021'!W61</f>
        <v>35</v>
      </c>
      <c r="H87" s="94">
        <f t="shared" si="8"/>
        <v>17.5</v>
      </c>
      <c r="I87" s="44"/>
      <c r="J87" s="44"/>
      <c r="K87" s="44"/>
      <c r="L87" s="44"/>
      <c r="M87" s="44"/>
      <c r="N87" s="44"/>
      <c r="O87" s="44">
        <f>'Добыча 2021'!R71</f>
        <v>3</v>
      </c>
      <c r="P87" s="44"/>
      <c r="Q87" s="44"/>
      <c r="R87" s="44"/>
      <c r="S87" s="44"/>
      <c r="T87" s="44"/>
      <c r="U87" s="44">
        <f t="shared" si="9"/>
        <v>8.5714285714285712</v>
      </c>
      <c r="V87" s="94">
        <f>'2022'!U81</f>
        <v>51.3</v>
      </c>
      <c r="W87" s="44">
        <f t="shared" si="5"/>
        <v>30</v>
      </c>
      <c r="X87" s="44">
        <f>'2022'!W81</f>
        <v>45</v>
      </c>
      <c r="Y87" s="94">
        <f t="shared" si="6"/>
        <v>26.315789473684209</v>
      </c>
      <c r="Z87" s="44"/>
      <c r="AA87" s="44"/>
      <c r="AB87" s="44"/>
      <c r="AC87" s="44"/>
      <c r="AD87" s="44">
        <f t="shared" si="7"/>
        <v>45</v>
      </c>
      <c r="AE87" s="44"/>
    </row>
    <row r="88" spans="1:31" ht="63.75" customHeight="1" x14ac:dyDescent="0.25">
      <c r="A88" s="72">
        <v>63</v>
      </c>
      <c r="B88" s="57" t="s">
        <v>117</v>
      </c>
      <c r="C88" s="92">
        <f>'2022'!B82</f>
        <v>26.7</v>
      </c>
      <c r="D88" s="93">
        <f>'2022'!N82</f>
        <v>25</v>
      </c>
      <c r="E88" s="93">
        <f>'2022'!O82</f>
        <v>23</v>
      </c>
      <c r="F88" s="92">
        <f>'2022'!R82</f>
        <v>0.86142322097378277</v>
      </c>
      <c r="G88" s="44">
        <f>'2021'!W62</f>
        <v>2</v>
      </c>
      <c r="H88" s="94">
        <f t="shared" si="8"/>
        <v>8</v>
      </c>
      <c r="I88" s="44"/>
      <c r="J88" s="44"/>
      <c r="K88" s="44"/>
      <c r="L88" s="44"/>
      <c r="M88" s="44"/>
      <c r="N88" s="44"/>
      <c r="O88" s="44">
        <f>'Добыча 2021'!R72</f>
        <v>0</v>
      </c>
      <c r="P88" s="44"/>
      <c r="Q88" s="44"/>
      <c r="R88" s="44"/>
      <c r="S88" s="44"/>
      <c r="T88" s="44"/>
      <c r="U88" s="44">
        <f t="shared" si="9"/>
        <v>0</v>
      </c>
      <c r="V88" s="94">
        <f>'2022'!U82</f>
        <v>6.8999999999999995</v>
      </c>
      <c r="W88" s="44">
        <f t="shared" si="5"/>
        <v>30</v>
      </c>
      <c r="X88" s="44">
        <f>'2022'!W82</f>
        <v>2</v>
      </c>
      <c r="Y88" s="94">
        <f t="shared" si="6"/>
        <v>8.695652173913043</v>
      </c>
      <c r="Z88" s="44"/>
      <c r="AA88" s="44"/>
      <c r="AB88" s="44"/>
      <c r="AC88" s="44"/>
      <c r="AD88" s="44">
        <f t="shared" si="7"/>
        <v>2</v>
      </c>
      <c r="AE88" s="44"/>
    </row>
    <row r="89" spans="1:31" ht="31.5" x14ac:dyDescent="0.25">
      <c r="A89" s="34">
        <v>64</v>
      </c>
      <c r="B89" s="57" t="s">
        <v>116</v>
      </c>
      <c r="C89" s="92">
        <f>'2022'!B83</f>
        <v>41.696399999999997</v>
      </c>
      <c r="D89" s="93">
        <f>'2022'!N83</f>
        <v>25</v>
      </c>
      <c r="E89" s="93">
        <f>'2022'!O83</f>
        <v>21</v>
      </c>
      <c r="F89" s="92">
        <f>'2022'!R83</f>
        <v>0.50364060206636552</v>
      </c>
      <c r="G89" s="44">
        <f>'2021'!W63</f>
        <v>7</v>
      </c>
      <c r="H89" s="94">
        <f t="shared" si="8"/>
        <v>28.000000000000004</v>
      </c>
      <c r="I89" s="44"/>
      <c r="J89" s="44"/>
      <c r="K89" s="44"/>
      <c r="L89" s="44"/>
      <c r="M89" s="44"/>
      <c r="N89" s="44"/>
      <c r="O89" s="44">
        <f>'Добыча 2021'!R73</f>
        <v>4</v>
      </c>
      <c r="P89" s="44"/>
      <c r="Q89" s="44"/>
      <c r="R89" s="44"/>
      <c r="S89" s="44"/>
      <c r="T89" s="44"/>
      <c r="U89" s="44">
        <f t="shared" si="9"/>
        <v>57.142857142857139</v>
      </c>
      <c r="V89" s="94">
        <f>'2022'!U83</f>
        <v>6.3</v>
      </c>
      <c r="W89" s="44">
        <f t="shared" si="5"/>
        <v>30</v>
      </c>
      <c r="X89" s="44">
        <f>'2022'!W83</f>
        <v>6</v>
      </c>
      <c r="Y89" s="94">
        <f t="shared" si="6"/>
        <v>28.571428571428569</v>
      </c>
      <c r="Z89" s="44"/>
      <c r="AA89" s="44"/>
      <c r="AB89" s="44"/>
      <c r="AC89" s="44"/>
      <c r="AD89" s="44">
        <f t="shared" si="7"/>
        <v>6</v>
      </c>
      <c r="AE89" s="44"/>
    </row>
    <row r="90" spans="1:31" ht="54.75" customHeight="1" x14ac:dyDescent="0.25">
      <c r="A90" s="72">
        <v>65</v>
      </c>
      <c r="B90" s="57" t="s">
        <v>111</v>
      </c>
      <c r="C90" s="92">
        <f>'2022'!B84</f>
        <v>114.9</v>
      </c>
      <c r="D90" s="93">
        <f>'2022'!N84</f>
        <v>80</v>
      </c>
      <c r="E90" s="93">
        <f>'2022'!O84</f>
        <v>68</v>
      </c>
      <c r="F90" s="92">
        <f>'2022'!R84</f>
        <v>0.5918189730200174</v>
      </c>
      <c r="G90" s="44">
        <f>'2021'!W64</f>
        <v>16</v>
      </c>
      <c r="H90" s="94">
        <f t="shared" si="8"/>
        <v>20</v>
      </c>
      <c r="I90" s="44"/>
      <c r="J90" s="44"/>
      <c r="K90" s="44"/>
      <c r="L90" s="44"/>
      <c r="M90" s="44"/>
      <c r="N90" s="44"/>
      <c r="O90" s="44">
        <f>'Добыча 2021'!R74</f>
        <v>3</v>
      </c>
      <c r="P90" s="44"/>
      <c r="Q90" s="44"/>
      <c r="R90" s="44"/>
      <c r="S90" s="44"/>
      <c r="T90" s="44"/>
      <c r="U90" s="44">
        <f t="shared" si="9"/>
        <v>18.75</v>
      </c>
      <c r="V90" s="94">
        <f>'2022'!U84</f>
        <v>20.399999999999999</v>
      </c>
      <c r="W90" s="44">
        <f t="shared" si="5"/>
        <v>30</v>
      </c>
      <c r="X90" s="44">
        <f>'2022'!W84</f>
        <v>15</v>
      </c>
      <c r="Y90" s="94">
        <f t="shared" si="6"/>
        <v>22.058823529411764</v>
      </c>
      <c r="Z90" s="44"/>
      <c r="AA90" s="44"/>
      <c r="AB90" s="44"/>
      <c r="AC90" s="44"/>
      <c r="AD90" s="44">
        <f t="shared" si="7"/>
        <v>15</v>
      </c>
      <c r="AE90" s="44"/>
    </row>
    <row r="91" spans="1:31" ht="51" customHeight="1" x14ac:dyDescent="0.25">
      <c r="A91" s="34">
        <v>66</v>
      </c>
      <c r="B91" s="57" t="s">
        <v>309</v>
      </c>
      <c r="C91" s="92">
        <f>'2022'!B85</f>
        <v>78.599999999999994</v>
      </c>
      <c r="D91" s="93">
        <f>'2022'!N85</f>
        <v>55</v>
      </c>
      <c r="E91" s="93">
        <f>'2022'!O85</f>
        <v>39</v>
      </c>
      <c r="F91" s="92">
        <f>'2022'!R85</f>
        <v>0.49618320610687028</v>
      </c>
      <c r="G91" s="44">
        <f>'2021'!W65</f>
        <v>16</v>
      </c>
      <c r="H91" s="94">
        <f t="shared" si="8"/>
        <v>29.09090909090909</v>
      </c>
      <c r="I91" s="44"/>
      <c r="J91" s="44"/>
      <c r="K91" s="44"/>
      <c r="L91" s="44"/>
      <c r="M91" s="44"/>
      <c r="N91" s="44"/>
      <c r="O91" s="44">
        <f>'Добыча 2021'!R75</f>
        <v>3</v>
      </c>
      <c r="P91" s="44"/>
      <c r="Q91" s="44"/>
      <c r="R91" s="44"/>
      <c r="S91" s="44"/>
      <c r="T91" s="44"/>
      <c r="U91" s="44">
        <f t="shared" si="9"/>
        <v>18.75</v>
      </c>
      <c r="V91" s="94">
        <f>'2022'!U85</f>
        <v>11.7</v>
      </c>
      <c r="W91" s="44">
        <f t="shared" si="5"/>
        <v>30</v>
      </c>
      <c r="X91" s="44">
        <f>'2022'!W85</f>
        <v>10</v>
      </c>
      <c r="Y91" s="94">
        <f t="shared" si="6"/>
        <v>25.641025641025639</v>
      </c>
      <c r="Z91" s="44"/>
      <c r="AA91" s="44"/>
      <c r="AB91" s="44"/>
      <c r="AC91" s="44"/>
      <c r="AD91" s="44">
        <f t="shared" si="7"/>
        <v>10</v>
      </c>
      <c r="AE91" s="44"/>
    </row>
    <row r="92" spans="1:31" ht="48.75" customHeight="1" x14ac:dyDescent="0.25">
      <c r="A92" s="72">
        <v>67</v>
      </c>
      <c r="B92" s="57" t="s">
        <v>310</v>
      </c>
      <c r="C92" s="92">
        <f>'2022'!B86</f>
        <v>167.2</v>
      </c>
      <c r="D92" s="93">
        <f>'2022'!N86</f>
        <v>100</v>
      </c>
      <c r="E92" s="93">
        <f>'2022'!O86</f>
        <v>83</v>
      </c>
      <c r="F92" s="92">
        <f>'2022'!R86</f>
        <v>0.49641148325358853</v>
      </c>
      <c r="G92" s="44">
        <f>'2021'!W66</f>
        <v>20</v>
      </c>
      <c r="H92" s="94">
        <f t="shared" si="8"/>
        <v>20</v>
      </c>
      <c r="I92" s="44"/>
      <c r="J92" s="44"/>
      <c r="K92" s="44"/>
      <c r="L92" s="44"/>
      <c r="M92" s="44"/>
      <c r="N92" s="44"/>
      <c r="O92" s="44">
        <f>'Добыча 2021'!R76</f>
        <v>4</v>
      </c>
      <c r="P92" s="44"/>
      <c r="Q92" s="44"/>
      <c r="R92" s="44"/>
      <c r="S92" s="44"/>
      <c r="T92" s="44"/>
      <c r="U92" s="44">
        <f t="shared" si="9"/>
        <v>20</v>
      </c>
      <c r="V92" s="94">
        <f>'2022'!U86</f>
        <v>24.9</v>
      </c>
      <c r="W92" s="44">
        <f t="shared" si="5"/>
        <v>30</v>
      </c>
      <c r="X92" s="44">
        <f>'2022'!W86</f>
        <v>15</v>
      </c>
      <c r="Y92" s="94">
        <f t="shared" si="6"/>
        <v>18.072289156626507</v>
      </c>
      <c r="Z92" s="44"/>
      <c r="AA92" s="44"/>
      <c r="AB92" s="44"/>
      <c r="AC92" s="44"/>
      <c r="AD92" s="44">
        <f t="shared" si="7"/>
        <v>15</v>
      </c>
      <c r="AE92" s="44"/>
    </row>
    <row r="93" spans="1:31" ht="31.5" x14ac:dyDescent="0.25">
      <c r="A93" s="34">
        <v>68</v>
      </c>
      <c r="B93" s="57" t="s">
        <v>115</v>
      </c>
      <c r="C93" s="92">
        <f>'2022'!B87</f>
        <v>40.045999999999999</v>
      </c>
      <c r="D93" s="93">
        <f>'2022'!N87</f>
        <v>0</v>
      </c>
      <c r="E93" s="93">
        <f>'2022'!O87</f>
        <v>0</v>
      </c>
      <c r="F93" s="92">
        <f>'2022'!R87</f>
        <v>0</v>
      </c>
      <c r="G93" s="44">
        <f>'2021'!W67</f>
        <v>0</v>
      </c>
      <c r="H93" s="94">
        <f t="shared" si="8"/>
        <v>0</v>
      </c>
      <c r="I93" s="44"/>
      <c r="J93" s="44"/>
      <c r="K93" s="44"/>
      <c r="L93" s="44"/>
      <c r="M93" s="44"/>
      <c r="N93" s="44"/>
      <c r="O93" s="44">
        <f>'Добыча 2021'!R77</f>
        <v>0</v>
      </c>
      <c r="P93" s="44"/>
      <c r="Q93" s="44"/>
      <c r="R93" s="44"/>
      <c r="S93" s="44"/>
      <c r="T93" s="44"/>
      <c r="U93" s="44">
        <f t="shared" si="9"/>
        <v>0</v>
      </c>
      <c r="V93" s="94">
        <f>'2022'!U87</f>
        <v>0</v>
      </c>
      <c r="W93" s="44">
        <f t="shared" si="5"/>
        <v>0</v>
      </c>
      <c r="X93" s="44">
        <f>'2022'!W87</f>
        <v>0</v>
      </c>
      <c r="Y93" s="94">
        <f t="shared" si="6"/>
        <v>0</v>
      </c>
      <c r="Z93" s="44"/>
      <c r="AA93" s="44"/>
      <c r="AB93" s="44"/>
      <c r="AC93" s="44"/>
      <c r="AD93" s="44" t="str">
        <f t="shared" si="7"/>
        <v/>
      </c>
      <c r="AE93" s="44"/>
    </row>
    <row r="94" spans="1:31" ht="36" customHeight="1" x14ac:dyDescent="0.25">
      <c r="A94" s="72">
        <v>69</v>
      </c>
      <c r="B94" s="57" t="s">
        <v>110</v>
      </c>
      <c r="C94" s="92">
        <f>'2022'!B88</f>
        <v>83.5</v>
      </c>
      <c r="D94" s="93">
        <f>'2022'!N88</f>
        <v>26</v>
      </c>
      <c r="E94" s="93">
        <f>'2022'!O88</f>
        <v>26</v>
      </c>
      <c r="F94" s="92">
        <f>'2022'!R88</f>
        <v>0.31137724550898205</v>
      </c>
      <c r="G94" s="44">
        <f>'2021'!W68</f>
        <v>6</v>
      </c>
      <c r="H94" s="94">
        <f t="shared" si="8"/>
        <v>23.076923076923077</v>
      </c>
      <c r="I94" s="44"/>
      <c r="J94" s="44"/>
      <c r="K94" s="44"/>
      <c r="L94" s="44"/>
      <c r="M94" s="44"/>
      <c r="N94" s="44"/>
      <c r="O94" s="44">
        <f>'Добыча 2021'!R78</f>
        <v>0</v>
      </c>
      <c r="P94" s="44"/>
      <c r="Q94" s="44"/>
      <c r="R94" s="44"/>
      <c r="S94" s="44"/>
      <c r="T94" s="44"/>
      <c r="U94" s="44">
        <f t="shared" si="9"/>
        <v>0</v>
      </c>
      <c r="V94" s="94">
        <f>'2022'!U88</f>
        <v>7.8</v>
      </c>
      <c r="W94" s="44">
        <f t="shared" si="5"/>
        <v>30</v>
      </c>
      <c r="X94" s="44">
        <f>'2022'!W88</f>
        <v>7</v>
      </c>
      <c r="Y94" s="94">
        <f t="shared" si="6"/>
        <v>26.923076923076923</v>
      </c>
      <c r="Z94" s="44"/>
      <c r="AA94" s="44"/>
      <c r="AB94" s="44"/>
      <c r="AC94" s="44"/>
      <c r="AD94" s="44">
        <f t="shared" si="7"/>
        <v>7</v>
      </c>
      <c r="AE94" s="44"/>
    </row>
    <row r="95" spans="1:31" ht="30.75" customHeight="1" x14ac:dyDescent="0.25">
      <c r="A95" s="34">
        <v>70</v>
      </c>
      <c r="B95" s="57" t="s">
        <v>114</v>
      </c>
      <c r="C95" s="92">
        <f>'2022'!B89</f>
        <v>37.700000000000003</v>
      </c>
      <c r="D95" s="93">
        <f>'2022'!N89</f>
        <v>15</v>
      </c>
      <c r="E95" s="93">
        <f>'2022'!O89</f>
        <v>18</v>
      </c>
      <c r="F95" s="92">
        <f>'2022'!R89</f>
        <v>0.47745358090185674</v>
      </c>
      <c r="G95" s="44">
        <f>'2021'!W69</f>
        <v>4</v>
      </c>
      <c r="H95" s="94">
        <f t="shared" si="8"/>
        <v>26.666666666666668</v>
      </c>
      <c r="I95" s="44"/>
      <c r="J95" s="44"/>
      <c r="K95" s="44"/>
      <c r="L95" s="44"/>
      <c r="M95" s="44"/>
      <c r="N95" s="44"/>
      <c r="O95" s="44">
        <f>'Добыча 2021'!R79</f>
        <v>1</v>
      </c>
      <c r="P95" s="44"/>
      <c r="Q95" s="44"/>
      <c r="R95" s="44"/>
      <c r="S95" s="44"/>
      <c r="T95" s="44"/>
      <c r="U95" s="44">
        <f t="shared" si="9"/>
        <v>25</v>
      </c>
      <c r="V95" s="94">
        <f>'2022'!U89</f>
        <v>5.3999999999999995</v>
      </c>
      <c r="W95" s="44">
        <f t="shared" si="5"/>
        <v>30</v>
      </c>
      <c r="X95" s="44">
        <f>'2022'!W89</f>
        <v>5</v>
      </c>
      <c r="Y95" s="94">
        <f t="shared" si="6"/>
        <v>27.777777777777779</v>
      </c>
      <c r="Z95" s="44"/>
      <c r="AA95" s="44"/>
      <c r="AB95" s="44"/>
      <c r="AC95" s="44"/>
      <c r="AD95" s="44">
        <f t="shared" si="7"/>
        <v>5</v>
      </c>
      <c r="AE95" s="44"/>
    </row>
    <row r="96" spans="1:31" ht="17.25" customHeight="1" x14ac:dyDescent="0.25">
      <c r="A96" s="72"/>
      <c r="B96" s="46" t="s">
        <v>119</v>
      </c>
      <c r="C96" s="98"/>
      <c r="D96" s="97"/>
      <c r="E96" s="97"/>
      <c r="F96" s="98"/>
      <c r="G96" s="56"/>
      <c r="H96" s="94"/>
      <c r="I96" s="47"/>
      <c r="J96" s="47"/>
      <c r="K96" s="47"/>
      <c r="L96" s="99"/>
      <c r="M96" s="56"/>
      <c r="N96" s="56"/>
      <c r="O96" s="56"/>
      <c r="P96" s="56"/>
      <c r="Q96" s="56"/>
      <c r="R96" s="56"/>
      <c r="S96" s="56"/>
      <c r="T96" s="56"/>
      <c r="U96" s="44"/>
      <c r="V96" s="111"/>
      <c r="W96" s="44"/>
      <c r="X96" s="56"/>
      <c r="Y96" s="94"/>
      <c r="Z96" s="56"/>
      <c r="AA96" s="56"/>
      <c r="AB96" s="56"/>
      <c r="AC96" s="56"/>
      <c r="AD96" s="56" t="str">
        <f t="shared" si="7"/>
        <v/>
      </c>
      <c r="AE96" s="56"/>
    </row>
    <row r="97" spans="1:31" ht="35.25" customHeight="1" x14ac:dyDescent="0.25">
      <c r="A97" s="34">
        <v>71</v>
      </c>
      <c r="B97" s="57" t="s">
        <v>126</v>
      </c>
      <c r="C97" s="92">
        <f>'2022'!B92</f>
        <v>1493.6</v>
      </c>
      <c r="D97" s="93">
        <f>'2022'!N92</f>
        <v>285</v>
      </c>
      <c r="E97" s="93">
        <f>'2022'!O92</f>
        <v>299</v>
      </c>
      <c r="F97" s="92">
        <f>'2022'!R92</f>
        <v>0.20018746652383504</v>
      </c>
      <c r="G97" s="44">
        <f>'2021'!W72</f>
        <v>65</v>
      </c>
      <c r="H97" s="94">
        <f t="shared" si="8"/>
        <v>22.807017543859647</v>
      </c>
      <c r="I97" s="44">
        <f>'2021'!W74</f>
        <v>1</v>
      </c>
      <c r="J97" s="44"/>
      <c r="K97" s="44"/>
      <c r="L97" s="44"/>
      <c r="M97" s="44"/>
      <c r="N97" s="44"/>
      <c r="O97" s="44">
        <f>'Добыча 2021'!R82</f>
        <v>2</v>
      </c>
      <c r="P97" s="44"/>
      <c r="Q97" s="44"/>
      <c r="R97" s="44"/>
      <c r="S97" s="44"/>
      <c r="T97" s="44"/>
      <c r="U97" s="44">
        <f t="shared" si="9"/>
        <v>3.0769230769230771</v>
      </c>
      <c r="V97" s="94">
        <f>'2022'!U92</f>
        <v>89.699999999999704</v>
      </c>
      <c r="W97" s="44">
        <f t="shared" si="5"/>
        <v>29.999999999999901</v>
      </c>
      <c r="X97" s="44">
        <v>89</v>
      </c>
      <c r="Y97" s="94">
        <f t="shared" si="6"/>
        <v>29.76588628762542</v>
      </c>
      <c r="Z97" s="44">
        <f>'2022'!W99</f>
        <v>2</v>
      </c>
      <c r="AA97" s="44"/>
      <c r="AB97" s="44"/>
      <c r="AC97" s="44"/>
      <c r="AD97" s="44">
        <f t="shared" si="7"/>
        <v>89</v>
      </c>
      <c r="AE97" s="44"/>
    </row>
    <row r="98" spans="1:31" ht="35.25" customHeight="1" x14ac:dyDescent="0.25">
      <c r="A98" s="34">
        <v>72</v>
      </c>
      <c r="B98" s="119" t="s">
        <v>430</v>
      </c>
      <c r="C98" s="92">
        <f>'2022'!B93</f>
        <v>438.7</v>
      </c>
      <c r="D98" s="581">
        <f>'2022'!N93</f>
        <v>469</v>
      </c>
      <c r="E98" s="93">
        <f>'2022'!O93</f>
        <v>83</v>
      </c>
      <c r="F98" s="92">
        <f>'2022'!R93</f>
        <v>0.1891953498974242</v>
      </c>
      <c r="G98" s="583">
        <f>'2021'!W73</f>
        <v>65</v>
      </c>
      <c r="H98" s="585">
        <f t="shared" si="8"/>
        <v>13.859275053304904</v>
      </c>
      <c r="I98" s="44"/>
      <c r="J98" s="44"/>
      <c r="K98" s="44"/>
      <c r="L98" s="44"/>
      <c r="M98" s="44"/>
      <c r="N98" s="44"/>
      <c r="O98" s="583">
        <f>'Добыча 2021'!R83</f>
        <v>1</v>
      </c>
      <c r="P98" s="44"/>
      <c r="Q98" s="44"/>
      <c r="R98" s="44"/>
      <c r="S98" s="44"/>
      <c r="T98" s="44"/>
      <c r="U98" s="583">
        <f t="shared" si="9"/>
        <v>1.5384615384615385</v>
      </c>
      <c r="V98" s="94">
        <f>'2022'!U93</f>
        <v>24.899999999999917</v>
      </c>
      <c r="W98" s="44">
        <f t="shared" si="5"/>
        <v>29.999999999999901</v>
      </c>
      <c r="X98" s="44">
        <f>'2022'!W93</f>
        <v>24</v>
      </c>
      <c r="Y98" s="94">
        <f t="shared" si="6"/>
        <v>28.915662650602407</v>
      </c>
      <c r="Z98" s="44"/>
      <c r="AA98" s="44"/>
      <c r="AB98" s="44"/>
      <c r="AC98" s="44"/>
      <c r="AD98" s="44">
        <f t="shared" si="7"/>
        <v>24</v>
      </c>
      <c r="AE98" s="44"/>
    </row>
    <row r="99" spans="1:31" ht="35.25" customHeight="1" x14ac:dyDescent="0.25">
      <c r="A99" s="34">
        <v>73</v>
      </c>
      <c r="B99" s="119" t="s">
        <v>431</v>
      </c>
      <c r="C99" s="92">
        <f>'2022'!B94</f>
        <v>537.20000000000005</v>
      </c>
      <c r="D99" s="587"/>
      <c r="E99" s="93">
        <f>'2022'!O94</f>
        <v>102</v>
      </c>
      <c r="F99" s="92">
        <f>'2022'!R94</f>
        <v>0.18987341772151897</v>
      </c>
      <c r="G99" s="588"/>
      <c r="H99" s="589"/>
      <c r="I99" s="44"/>
      <c r="J99" s="44"/>
      <c r="K99" s="44"/>
      <c r="L99" s="44"/>
      <c r="M99" s="44"/>
      <c r="N99" s="44"/>
      <c r="O99" s="588"/>
      <c r="P99" s="44"/>
      <c r="Q99" s="44"/>
      <c r="R99" s="44"/>
      <c r="S99" s="44"/>
      <c r="T99" s="44"/>
      <c r="U99" s="588"/>
      <c r="V99" s="94">
        <f>'2022'!U94</f>
        <v>30.599999999999898</v>
      </c>
      <c r="W99" s="44">
        <f t="shared" si="5"/>
        <v>29.999999999999901</v>
      </c>
      <c r="X99" s="44">
        <f>'2022'!W94</f>
        <v>25</v>
      </c>
      <c r="Y99" s="94">
        <f t="shared" si="6"/>
        <v>24.509803921568626</v>
      </c>
      <c r="Z99" s="44"/>
      <c r="AA99" s="44"/>
      <c r="AB99" s="44"/>
      <c r="AC99" s="44"/>
      <c r="AD99" s="44">
        <f t="shared" si="7"/>
        <v>25</v>
      </c>
      <c r="AE99" s="44"/>
    </row>
    <row r="100" spans="1:31" ht="35.25" customHeight="1" x14ac:dyDescent="0.25">
      <c r="A100" s="34">
        <v>74</v>
      </c>
      <c r="B100" s="119" t="s">
        <v>432</v>
      </c>
      <c r="C100" s="92">
        <f>'2022'!B95</f>
        <v>140</v>
      </c>
      <c r="D100" s="587"/>
      <c r="E100" s="93">
        <f>'2022'!O95</f>
        <v>26</v>
      </c>
      <c r="F100" s="92">
        <f>'2022'!R95</f>
        <v>0.18571428571428572</v>
      </c>
      <c r="G100" s="588"/>
      <c r="H100" s="589"/>
      <c r="I100" s="44"/>
      <c r="J100" s="44"/>
      <c r="K100" s="44"/>
      <c r="L100" s="44"/>
      <c r="M100" s="44"/>
      <c r="N100" s="44"/>
      <c r="O100" s="588"/>
      <c r="P100" s="44"/>
      <c r="Q100" s="44"/>
      <c r="R100" s="44"/>
      <c r="S100" s="44"/>
      <c r="T100" s="44"/>
      <c r="U100" s="588"/>
      <c r="V100" s="94">
        <f>'2022'!U95</f>
        <v>7.7999999999999741</v>
      </c>
      <c r="W100" s="44">
        <f t="shared" ref="W100:W102" si="10">IF(V100&gt;0,V100/E100*100,0)</f>
        <v>29.999999999999901</v>
      </c>
      <c r="X100" s="44">
        <f>'2022'!W95</f>
        <v>7</v>
      </c>
      <c r="Y100" s="94">
        <f t="shared" ref="Y100:Y102" si="11">IF(X100&gt;1,X100/E100*100,0)</f>
        <v>26.923076923076923</v>
      </c>
      <c r="Z100" s="44"/>
      <c r="AA100" s="44"/>
      <c r="AB100" s="44"/>
      <c r="AC100" s="44"/>
      <c r="AD100" s="44">
        <f t="shared" si="7"/>
        <v>7</v>
      </c>
      <c r="AE100" s="44"/>
    </row>
    <row r="101" spans="1:31" ht="35.25" customHeight="1" x14ac:dyDescent="0.25">
      <c r="A101" s="34">
        <v>75</v>
      </c>
      <c r="B101" s="119" t="s">
        <v>433</v>
      </c>
      <c r="C101" s="92">
        <f>'2022'!B96</f>
        <v>1100</v>
      </c>
      <c r="D101" s="587"/>
      <c r="E101" s="93">
        <f>'2022'!O96</f>
        <v>209</v>
      </c>
      <c r="F101" s="92">
        <f>'2022'!R96</f>
        <v>0.19</v>
      </c>
      <c r="G101" s="588"/>
      <c r="H101" s="589"/>
      <c r="I101" s="44"/>
      <c r="J101" s="44"/>
      <c r="K101" s="44"/>
      <c r="L101" s="44"/>
      <c r="M101" s="44"/>
      <c r="N101" s="44"/>
      <c r="O101" s="588"/>
      <c r="P101" s="44"/>
      <c r="Q101" s="44"/>
      <c r="R101" s="44"/>
      <c r="S101" s="44"/>
      <c r="T101" s="44"/>
      <c r="U101" s="588"/>
      <c r="V101" s="94">
        <f>'2022'!U96</f>
        <v>62.69999999999979</v>
      </c>
      <c r="W101" s="44">
        <f t="shared" si="10"/>
        <v>29.999999999999901</v>
      </c>
      <c r="X101" s="44">
        <f>'2022'!W96</f>
        <v>31</v>
      </c>
      <c r="Y101" s="94">
        <f t="shared" si="11"/>
        <v>14.832535885167463</v>
      </c>
      <c r="Z101" s="44"/>
      <c r="AA101" s="44"/>
      <c r="AB101" s="44"/>
      <c r="AC101" s="44"/>
      <c r="AD101" s="44">
        <f t="shared" si="7"/>
        <v>31</v>
      </c>
      <c r="AE101" s="44"/>
    </row>
    <row r="102" spans="1:31" ht="35.25" customHeight="1" x14ac:dyDescent="0.25">
      <c r="A102" s="34">
        <v>76</v>
      </c>
      <c r="B102" s="119" t="s">
        <v>434</v>
      </c>
      <c r="C102" s="92">
        <f>'2022'!B97</f>
        <v>310.89999999999998</v>
      </c>
      <c r="D102" s="587"/>
      <c r="E102" s="93">
        <f>'2022'!O97</f>
        <v>59</v>
      </c>
      <c r="F102" s="92">
        <f>'2022'!R97</f>
        <v>0.18977163074943712</v>
      </c>
      <c r="G102" s="588"/>
      <c r="H102" s="589"/>
      <c r="I102" s="44"/>
      <c r="J102" s="44"/>
      <c r="K102" s="44"/>
      <c r="L102" s="44"/>
      <c r="M102" s="44"/>
      <c r="N102" s="44"/>
      <c r="O102" s="588"/>
      <c r="P102" s="44"/>
      <c r="Q102" s="44"/>
      <c r="R102" s="44"/>
      <c r="S102" s="44"/>
      <c r="T102" s="44"/>
      <c r="U102" s="588"/>
      <c r="V102" s="94">
        <f>'2022'!U97</f>
        <v>17.699999999999939</v>
      </c>
      <c r="W102" s="44">
        <f t="shared" si="10"/>
        <v>29.999999999999901</v>
      </c>
      <c r="X102" s="44">
        <f>'2022'!W97</f>
        <v>15</v>
      </c>
      <c r="Y102" s="94">
        <f t="shared" si="11"/>
        <v>25.423728813559322</v>
      </c>
      <c r="Z102" s="44"/>
      <c r="AA102" s="44"/>
      <c r="AB102" s="44"/>
      <c r="AC102" s="44"/>
      <c r="AD102" s="44">
        <f t="shared" si="7"/>
        <v>15</v>
      </c>
      <c r="AE102" s="44"/>
    </row>
    <row r="103" spans="1:31" ht="35.25" customHeight="1" x14ac:dyDescent="0.25">
      <c r="A103" s="34">
        <v>77</v>
      </c>
      <c r="B103" s="119" t="s">
        <v>435</v>
      </c>
      <c r="C103" s="92">
        <f>'2022'!B98</f>
        <v>75.2</v>
      </c>
      <c r="D103" s="582"/>
      <c r="E103" s="93">
        <f>'2022'!O98</f>
        <v>14</v>
      </c>
      <c r="F103" s="92">
        <f>'2022'!R98</f>
        <v>0.18617021276595744</v>
      </c>
      <c r="G103" s="584"/>
      <c r="H103" s="586"/>
      <c r="I103" s="44"/>
      <c r="J103" s="44"/>
      <c r="K103" s="44"/>
      <c r="L103" s="44"/>
      <c r="M103" s="44"/>
      <c r="N103" s="44"/>
      <c r="O103" s="584"/>
      <c r="P103" s="44"/>
      <c r="Q103" s="44"/>
      <c r="R103" s="44"/>
      <c r="S103" s="44"/>
      <c r="T103" s="44"/>
      <c r="U103" s="584"/>
      <c r="V103" s="94">
        <f>'2022'!U98</f>
        <v>4.199999999999986</v>
      </c>
      <c r="W103" s="44">
        <f t="shared" si="5"/>
        <v>29.999999999999901</v>
      </c>
      <c r="X103" s="44">
        <f>'2022'!W98</f>
        <v>4</v>
      </c>
      <c r="Y103" s="94">
        <f t="shared" si="6"/>
        <v>28.571428571428569</v>
      </c>
      <c r="Z103" s="44"/>
      <c r="AA103" s="44"/>
      <c r="AB103" s="44"/>
      <c r="AC103" s="44"/>
      <c r="AD103" s="44">
        <f t="shared" si="7"/>
        <v>4</v>
      </c>
      <c r="AE103" s="44"/>
    </row>
    <row r="104" spans="1:31" ht="17.25" customHeight="1" x14ac:dyDescent="0.25">
      <c r="A104" s="72"/>
      <c r="B104" s="46" t="s">
        <v>127</v>
      </c>
      <c r="C104" s="98"/>
      <c r="D104" s="97"/>
      <c r="E104" s="97"/>
      <c r="F104" s="98"/>
      <c r="G104" s="56"/>
      <c r="H104" s="94"/>
      <c r="I104" s="47"/>
      <c r="J104" s="47"/>
      <c r="K104" s="47"/>
      <c r="L104" s="99"/>
      <c r="M104" s="56"/>
      <c r="N104" s="56"/>
      <c r="O104" s="56"/>
      <c r="P104" s="56"/>
      <c r="Q104" s="56"/>
      <c r="R104" s="56"/>
      <c r="S104" s="56"/>
      <c r="T104" s="56"/>
      <c r="U104" s="44"/>
      <c r="V104" s="111"/>
      <c r="W104" s="44"/>
      <c r="X104" s="56"/>
      <c r="Y104" s="94"/>
      <c r="Z104" s="56"/>
      <c r="AA104" s="56"/>
      <c r="AB104" s="56"/>
      <c r="AC104" s="56"/>
      <c r="AD104" s="56" t="str">
        <f t="shared" si="7"/>
        <v/>
      </c>
      <c r="AE104" s="56"/>
    </row>
    <row r="105" spans="1:31" ht="31.5" x14ac:dyDescent="0.25">
      <c r="A105" s="34">
        <v>78</v>
      </c>
      <c r="B105" s="57" t="s">
        <v>129</v>
      </c>
      <c r="C105" s="92">
        <f>'2022'!B101</f>
        <v>384.8</v>
      </c>
      <c r="D105" s="93">
        <f>'2022'!N101</f>
        <v>115</v>
      </c>
      <c r="E105" s="93">
        <f>'2022'!O101</f>
        <v>121</v>
      </c>
      <c r="F105" s="92">
        <f>'2022'!R101</f>
        <v>0.31444906444906445</v>
      </c>
      <c r="G105" s="44">
        <f>'2021'!W76</f>
        <v>25</v>
      </c>
      <c r="H105" s="94">
        <f t="shared" si="8"/>
        <v>21.739130434782609</v>
      </c>
      <c r="I105" s="44"/>
      <c r="J105" s="44"/>
      <c r="K105" s="44"/>
      <c r="L105" s="44"/>
      <c r="M105" s="44"/>
      <c r="N105" s="44"/>
      <c r="O105" s="44">
        <f>'Добыча 2021'!R86</f>
        <v>1</v>
      </c>
      <c r="P105" s="44"/>
      <c r="Q105" s="44"/>
      <c r="R105" s="44"/>
      <c r="S105" s="44"/>
      <c r="T105" s="44"/>
      <c r="U105" s="44">
        <f t="shared" si="9"/>
        <v>4</v>
      </c>
      <c r="V105" s="94">
        <f>'2022'!U101</f>
        <v>36.299999999999876</v>
      </c>
      <c r="W105" s="44">
        <f t="shared" si="5"/>
        <v>29.999999999999901</v>
      </c>
      <c r="X105" s="44">
        <f>'2022'!W101</f>
        <v>36</v>
      </c>
      <c r="Y105" s="94">
        <f t="shared" si="6"/>
        <v>29.75206611570248</v>
      </c>
      <c r="Z105" s="44"/>
      <c r="AA105" s="44"/>
      <c r="AB105" s="44"/>
      <c r="AC105" s="44"/>
      <c r="AD105" s="44">
        <f t="shared" si="7"/>
        <v>36</v>
      </c>
      <c r="AE105" s="44"/>
    </row>
    <row r="106" spans="1:31" ht="51.75" customHeight="1" x14ac:dyDescent="0.25">
      <c r="A106" s="34">
        <v>79</v>
      </c>
      <c r="B106" s="64" t="s">
        <v>128</v>
      </c>
      <c r="C106" s="121">
        <f>'2022'!B102</f>
        <v>396.2</v>
      </c>
      <c r="D106" s="105">
        <f>'2022'!N102</f>
        <v>55</v>
      </c>
      <c r="E106" s="105">
        <f>'2022'!O102</f>
        <v>77</v>
      </c>
      <c r="F106" s="121">
        <f>'2022'!R102</f>
        <v>0.19434628975265017</v>
      </c>
      <c r="G106" s="44">
        <f>'2021'!W77</f>
        <v>16</v>
      </c>
      <c r="H106" s="94">
        <f t="shared" si="8"/>
        <v>29.09090909090909</v>
      </c>
      <c r="I106" s="44"/>
      <c r="J106" s="44"/>
      <c r="K106" s="44"/>
      <c r="L106" s="44"/>
      <c r="M106" s="65"/>
      <c r="N106" s="65"/>
      <c r="O106" s="65">
        <f>'Добыча 2021'!R87</f>
        <v>1</v>
      </c>
      <c r="P106" s="65"/>
      <c r="Q106" s="65"/>
      <c r="R106" s="65"/>
      <c r="S106" s="65"/>
      <c r="T106" s="65"/>
      <c r="U106" s="44">
        <f t="shared" si="9"/>
        <v>6.25</v>
      </c>
      <c r="V106" s="106">
        <f>'2022'!U102</f>
        <v>23.099999999999923</v>
      </c>
      <c r="W106" s="44">
        <f t="shared" si="5"/>
        <v>29.999999999999901</v>
      </c>
      <c r="X106" s="65">
        <f>'2022'!W102</f>
        <v>23</v>
      </c>
      <c r="Y106" s="94">
        <f t="shared" si="6"/>
        <v>29.870129870129869</v>
      </c>
      <c r="Z106" s="65"/>
      <c r="AA106" s="65"/>
      <c r="AB106" s="65"/>
      <c r="AC106" s="65"/>
      <c r="AD106" s="65">
        <f t="shared" si="7"/>
        <v>23</v>
      </c>
      <c r="AE106" s="65"/>
    </row>
    <row r="107" spans="1:31" ht="17.25" customHeight="1" x14ac:dyDescent="0.25">
      <c r="A107" s="72"/>
      <c r="B107" s="46" t="s">
        <v>130</v>
      </c>
      <c r="C107" s="98"/>
      <c r="D107" s="97"/>
      <c r="E107" s="97"/>
      <c r="F107" s="98"/>
      <c r="G107" s="56"/>
      <c r="H107" s="94"/>
      <c r="I107" s="47"/>
      <c r="J107" s="47"/>
      <c r="K107" s="47"/>
      <c r="L107" s="99"/>
      <c r="M107" s="56"/>
      <c r="N107" s="56"/>
      <c r="O107" s="56"/>
      <c r="P107" s="56"/>
      <c r="Q107" s="56"/>
      <c r="R107" s="56"/>
      <c r="S107" s="56"/>
      <c r="T107" s="56"/>
      <c r="U107" s="44"/>
      <c r="V107" s="111"/>
      <c r="W107" s="44"/>
      <c r="X107" s="56"/>
      <c r="Y107" s="94"/>
      <c r="Z107" s="56"/>
      <c r="AA107" s="56"/>
      <c r="AB107" s="56"/>
      <c r="AC107" s="56"/>
      <c r="AD107" s="56" t="str">
        <f t="shared" si="7"/>
        <v/>
      </c>
      <c r="AE107" s="56"/>
    </row>
    <row r="108" spans="1:31" ht="46.5" customHeight="1" x14ac:dyDescent="0.25">
      <c r="A108" s="34">
        <v>80</v>
      </c>
      <c r="B108" s="66" t="s">
        <v>134</v>
      </c>
      <c r="C108" s="124">
        <f>'2022'!B104</f>
        <v>597.84699999999998</v>
      </c>
      <c r="D108" s="109">
        <f>'2022'!N104</f>
        <v>180</v>
      </c>
      <c r="E108" s="109">
        <f>'2022'!O104</f>
        <v>0</v>
      </c>
      <c r="F108" s="124">
        <f>'2022'!R104</f>
        <v>0</v>
      </c>
      <c r="G108" s="44">
        <f>'2021'!W79</f>
        <v>27</v>
      </c>
      <c r="H108" s="94">
        <f t="shared" si="8"/>
        <v>15</v>
      </c>
      <c r="I108" s="44"/>
      <c r="J108" s="44"/>
      <c r="K108" s="44"/>
      <c r="L108" s="44"/>
      <c r="M108" s="67"/>
      <c r="N108" s="67"/>
      <c r="O108" s="67">
        <f>'Добыча 2021'!R89</f>
        <v>0</v>
      </c>
      <c r="P108" s="67"/>
      <c r="Q108" s="67"/>
      <c r="R108" s="67"/>
      <c r="S108" s="67"/>
      <c r="T108" s="67"/>
      <c r="U108" s="44">
        <f t="shared" si="9"/>
        <v>0</v>
      </c>
      <c r="V108" s="110">
        <f>'2022'!U104</f>
        <v>0</v>
      </c>
      <c r="W108" s="44">
        <f t="shared" si="5"/>
        <v>0</v>
      </c>
      <c r="X108" s="67">
        <f>'2022'!W104</f>
        <v>0</v>
      </c>
      <c r="Y108" s="94">
        <f t="shared" si="6"/>
        <v>0</v>
      </c>
      <c r="Z108" s="67"/>
      <c r="AA108" s="67"/>
      <c r="AB108" s="67"/>
      <c r="AC108" s="67"/>
      <c r="AD108" s="67" t="str">
        <f t="shared" si="7"/>
        <v/>
      </c>
      <c r="AE108" s="67"/>
    </row>
    <row r="109" spans="1:31" ht="63.75" customHeight="1" x14ac:dyDescent="0.25">
      <c r="A109" s="34">
        <v>81</v>
      </c>
      <c r="B109" s="116" t="s">
        <v>436</v>
      </c>
      <c r="C109" s="124">
        <f>'2022'!B105</f>
        <v>84.5</v>
      </c>
      <c r="D109" s="581">
        <f>'2022'!N105</f>
        <v>75</v>
      </c>
      <c r="E109" s="109">
        <f>'2022'!O105</f>
        <v>30</v>
      </c>
      <c r="F109" s="124">
        <f>'2022'!R105</f>
        <v>0.35502958579881655</v>
      </c>
      <c r="G109" s="583">
        <f>'2021'!W80</f>
        <v>22</v>
      </c>
      <c r="H109" s="585">
        <f>IF(G109&gt;0,G109/D109*100,0)</f>
        <v>29.333333333333332</v>
      </c>
      <c r="I109" s="44"/>
      <c r="J109" s="44"/>
      <c r="K109" s="44"/>
      <c r="L109" s="44"/>
      <c r="M109" s="67"/>
      <c r="N109" s="67"/>
      <c r="O109" s="583">
        <f>'Добыча 2021'!R90</f>
        <v>0</v>
      </c>
      <c r="P109" s="67"/>
      <c r="Q109" s="67"/>
      <c r="R109" s="67"/>
      <c r="S109" s="67"/>
      <c r="T109" s="67"/>
      <c r="U109" s="583">
        <f>IF(G109=0,0,O109/G109*100)</f>
        <v>0</v>
      </c>
      <c r="V109" s="110">
        <f>'2022'!U105</f>
        <v>8.9999999999999698</v>
      </c>
      <c r="W109" s="44">
        <f t="shared" ref="W109:W110" si="12">IF(V109&gt;0,V109/E109*100,0)</f>
        <v>29.999999999999901</v>
      </c>
      <c r="X109" s="67">
        <f>'2022'!W105</f>
        <v>6</v>
      </c>
      <c r="Y109" s="94">
        <f t="shared" ref="Y109:Y110" si="13">IF(X109&gt;1,X109/E109*100,0)</f>
        <v>20</v>
      </c>
      <c r="Z109" s="67"/>
      <c r="AA109" s="67"/>
      <c r="AB109" s="67"/>
      <c r="AC109" s="67"/>
      <c r="AD109" s="67">
        <f t="shared" si="7"/>
        <v>6</v>
      </c>
      <c r="AE109" s="67"/>
    </row>
    <row r="110" spans="1:31" ht="63.75" customHeight="1" x14ac:dyDescent="0.25">
      <c r="A110" s="34">
        <v>82</v>
      </c>
      <c r="B110" s="116" t="s">
        <v>437</v>
      </c>
      <c r="C110" s="124">
        <f>'2022'!B106</f>
        <v>70</v>
      </c>
      <c r="D110" s="587"/>
      <c r="E110" s="109">
        <f>'2022'!O106</f>
        <v>30</v>
      </c>
      <c r="F110" s="124">
        <f>'2022'!R106</f>
        <v>0.42857142857142855</v>
      </c>
      <c r="G110" s="588"/>
      <c r="H110" s="589"/>
      <c r="I110" s="44"/>
      <c r="J110" s="44"/>
      <c r="K110" s="44"/>
      <c r="L110" s="44"/>
      <c r="M110" s="67"/>
      <c r="N110" s="67"/>
      <c r="O110" s="588"/>
      <c r="P110" s="67"/>
      <c r="Q110" s="67"/>
      <c r="R110" s="67"/>
      <c r="S110" s="67"/>
      <c r="T110" s="67"/>
      <c r="U110" s="588"/>
      <c r="V110" s="110">
        <f>'2022'!U106</f>
        <v>8.9999999999999698</v>
      </c>
      <c r="W110" s="44">
        <f t="shared" si="12"/>
        <v>29.999999999999901</v>
      </c>
      <c r="X110" s="67">
        <f>'2022'!W106</f>
        <v>6</v>
      </c>
      <c r="Y110" s="94">
        <f t="shared" si="13"/>
        <v>20</v>
      </c>
      <c r="Z110" s="67"/>
      <c r="AA110" s="67"/>
      <c r="AB110" s="67"/>
      <c r="AC110" s="67"/>
      <c r="AD110" s="67">
        <f t="shared" si="7"/>
        <v>6</v>
      </c>
      <c r="AE110" s="67"/>
    </row>
    <row r="111" spans="1:31" ht="69" customHeight="1" x14ac:dyDescent="0.25">
      <c r="A111" s="34">
        <v>83</v>
      </c>
      <c r="B111" s="116" t="s">
        <v>438</v>
      </c>
      <c r="C111" s="92">
        <f>'2022'!B107</f>
        <v>247.5</v>
      </c>
      <c r="D111" s="582"/>
      <c r="E111" s="93">
        <f>'2022'!O107</f>
        <v>15</v>
      </c>
      <c r="F111" s="92">
        <f>'2022'!R107</f>
        <v>6.0606060606060608E-2</v>
      </c>
      <c r="G111" s="584"/>
      <c r="H111" s="586"/>
      <c r="I111" s="44"/>
      <c r="J111" s="44"/>
      <c r="K111" s="44"/>
      <c r="L111" s="44"/>
      <c r="M111" s="44"/>
      <c r="N111" s="44"/>
      <c r="O111" s="584"/>
      <c r="P111" s="44"/>
      <c r="Q111" s="44"/>
      <c r="R111" s="44"/>
      <c r="S111" s="44"/>
      <c r="T111" s="44"/>
      <c r="U111" s="584"/>
      <c r="V111" s="94">
        <f>'2022'!U107</f>
        <v>4.4999999999999849</v>
      </c>
      <c r="W111" s="44">
        <f t="shared" si="5"/>
        <v>29.999999999999901</v>
      </c>
      <c r="X111" s="44">
        <f>'2022'!W107</f>
        <v>3</v>
      </c>
      <c r="Y111" s="94">
        <f t="shared" si="6"/>
        <v>20</v>
      </c>
      <c r="Z111" s="44"/>
      <c r="AA111" s="44"/>
      <c r="AB111" s="44"/>
      <c r="AC111" s="44"/>
      <c r="AD111" s="44">
        <f t="shared" si="7"/>
        <v>3</v>
      </c>
      <c r="AE111" s="44"/>
    </row>
    <row r="112" spans="1:31" ht="39.75" customHeight="1" x14ac:dyDescent="0.25">
      <c r="A112" s="34">
        <v>84</v>
      </c>
      <c r="B112" s="116" t="s">
        <v>439</v>
      </c>
      <c r="C112" s="92">
        <f>'2022'!B108</f>
        <v>564.6</v>
      </c>
      <c r="D112" s="581">
        <f>'2022'!N108</f>
        <v>1239</v>
      </c>
      <c r="E112" s="93">
        <f>'2022'!O108</f>
        <v>252</v>
      </c>
      <c r="F112" s="92">
        <f>'2022'!R108</f>
        <v>0.44633368756641867</v>
      </c>
      <c r="G112" s="583">
        <f>'2021'!W81</f>
        <v>86</v>
      </c>
      <c r="H112" s="585">
        <f>IF(G112&gt;0,G112/D112*100,0)</f>
        <v>6.9410815173527043</v>
      </c>
      <c r="I112" s="44"/>
      <c r="J112" s="44"/>
      <c r="K112" s="44"/>
      <c r="L112" s="44"/>
      <c r="M112" s="44"/>
      <c r="N112" s="44"/>
      <c r="O112" s="583">
        <f>'Добыча 2021'!R91</f>
        <v>0</v>
      </c>
      <c r="P112" s="44"/>
      <c r="Q112" s="44"/>
      <c r="R112" s="44"/>
      <c r="S112" s="44"/>
      <c r="T112" s="44"/>
      <c r="U112" s="583">
        <f>IF(G112=0,0,O112/G112*100)</f>
        <v>0</v>
      </c>
      <c r="V112" s="94">
        <f>'2022'!U108</f>
        <v>75.599999999999739</v>
      </c>
      <c r="W112" s="44">
        <f>IF(V112&gt;0,V112/E112*100,0)</f>
        <v>29.999999999999901</v>
      </c>
      <c r="X112" s="44">
        <f>'2022'!W108</f>
        <v>37</v>
      </c>
      <c r="Y112" s="94">
        <f>IF(X112&gt;1,X112/E112*100,0)</f>
        <v>14.682539682539684</v>
      </c>
      <c r="Z112" s="44"/>
      <c r="AA112" s="44"/>
      <c r="AB112" s="44"/>
      <c r="AC112" s="44"/>
      <c r="AD112" s="44">
        <f t="shared" si="7"/>
        <v>37</v>
      </c>
      <c r="AE112" s="44"/>
    </row>
    <row r="113" spans="1:31" ht="38.25" customHeight="1" x14ac:dyDescent="0.25">
      <c r="A113" s="34">
        <v>85</v>
      </c>
      <c r="B113" s="116" t="s">
        <v>440</v>
      </c>
      <c r="C113" s="92">
        <f>'2022'!B109</f>
        <v>2437.1999999999998</v>
      </c>
      <c r="D113" s="582"/>
      <c r="E113" s="93">
        <f>'2022'!O109</f>
        <v>1008</v>
      </c>
      <c r="F113" s="92">
        <f>'2022'!R109</f>
        <v>0.41358936484490399</v>
      </c>
      <c r="G113" s="584"/>
      <c r="H113" s="586"/>
      <c r="I113" s="44"/>
      <c r="J113" s="44"/>
      <c r="K113" s="44"/>
      <c r="L113" s="44"/>
      <c r="M113" s="44"/>
      <c r="N113" s="44"/>
      <c r="O113" s="584"/>
      <c r="P113" s="44"/>
      <c r="Q113" s="44"/>
      <c r="R113" s="44"/>
      <c r="S113" s="44"/>
      <c r="T113" s="44"/>
      <c r="U113" s="584"/>
      <c r="V113" s="94">
        <f>'2022'!U109</f>
        <v>302.39999999999895</v>
      </c>
      <c r="W113" s="44">
        <f t="shared" si="5"/>
        <v>29.999999999999901</v>
      </c>
      <c r="X113" s="44">
        <f>'2022'!W109</f>
        <v>50</v>
      </c>
      <c r="Y113" s="94">
        <f t="shared" si="6"/>
        <v>4.9603174603174605</v>
      </c>
      <c r="Z113" s="44"/>
      <c r="AA113" s="44"/>
      <c r="AB113" s="44"/>
      <c r="AC113" s="44"/>
      <c r="AD113" s="44">
        <f t="shared" si="7"/>
        <v>50</v>
      </c>
      <c r="AE113" s="44"/>
    </row>
    <row r="114" spans="1:31" ht="17.25" customHeight="1" x14ac:dyDescent="0.25">
      <c r="A114" s="72"/>
      <c r="B114" s="46" t="s">
        <v>137</v>
      </c>
      <c r="C114" s="98"/>
      <c r="D114" s="97"/>
      <c r="E114" s="97"/>
      <c r="F114" s="98"/>
      <c r="G114" s="56"/>
      <c r="H114" s="94"/>
      <c r="I114" s="47"/>
      <c r="J114" s="47"/>
      <c r="K114" s="47"/>
      <c r="L114" s="99"/>
      <c r="M114" s="56"/>
      <c r="N114" s="56"/>
      <c r="O114" s="56"/>
      <c r="P114" s="56"/>
      <c r="Q114" s="56"/>
      <c r="R114" s="56"/>
      <c r="S114" s="56"/>
      <c r="T114" s="56"/>
      <c r="U114" s="44"/>
      <c r="V114" s="111"/>
      <c r="W114" s="44"/>
      <c r="X114" s="56"/>
      <c r="Y114" s="94"/>
      <c r="Z114" s="56"/>
      <c r="AA114" s="56"/>
      <c r="AB114" s="56"/>
      <c r="AC114" s="56"/>
      <c r="AD114" s="56" t="str">
        <f t="shared" si="7"/>
        <v/>
      </c>
      <c r="AE114" s="56"/>
    </row>
    <row r="115" spans="1:31" ht="41.25" customHeight="1" x14ac:dyDescent="0.25">
      <c r="A115" s="72">
        <v>86</v>
      </c>
      <c r="B115" s="126" t="s">
        <v>441</v>
      </c>
      <c r="C115" s="92">
        <f>'2022'!B111</f>
        <v>6.8</v>
      </c>
      <c r="D115" s="581">
        <f>'2022'!N111</f>
        <v>30</v>
      </c>
      <c r="E115" s="93">
        <f>'2022'!O111</f>
        <v>0</v>
      </c>
      <c r="F115" s="92">
        <f>'2022'!R111</f>
        <v>0</v>
      </c>
      <c r="G115" s="583">
        <f>'2021'!W83</f>
        <v>9</v>
      </c>
      <c r="H115" s="585">
        <f>IF(G115&gt;0,G115/D115*100,0)</f>
        <v>30</v>
      </c>
      <c r="I115" s="127"/>
      <c r="J115" s="127"/>
      <c r="K115" s="127"/>
      <c r="L115" s="127"/>
      <c r="M115" s="44"/>
      <c r="N115" s="44"/>
      <c r="O115" s="583">
        <f>'Добыча 2021'!R93</f>
        <v>0</v>
      </c>
      <c r="P115" s="44"/>
      <c r="Q115" s="44"/>
      <c r="R115" s="44"/>
      <c r="S115" s="44"/>
      <c r="T115" s="44"/>
      <c r="U115" s="583">
        <f>IF(G115=0,0,O115/G115*100)</f>
        <v>0</v>
      </c>
      <c r="V115" s="94">
        <f>'2022'!U111</f>
        <v>0</v>
      </c>
      <c r="W115" s="44">
        <f>IF(V115&gt;0,V115/E115*100,0)</f>
        <v>0</v>
      </c>
      <c r="X115" s="44">
        <f>'2022'!W111</f>
        <v>0</v>
      </c>
      <c r="Y115" s="94">
        <f>IF(X115&gt;1,X115/E115*100,0)</f>
        <v>0</v>
      </c>
      <c r="Z115" s="44"/>
      <c r="AA115" s="44"/>
      <c r="AB115" s="44"/>
      <c r="AC115" s="44"/>
      <c r="AD115" s="44" t="str">
        <f t="shared" si="7"/>
        <v/>
      </c>
      <c r="AE115" s="44"/>
    </row>
    <row r="116" spans="1:31" ht="52.5" customHeight="1" x14ac:dyDescent="0.25">
      <c r="A116" s="34">
        <v>87</v>
      </c>
      <c r="B116" s="118" t="s">
        <v>442</v>
      </c>
      <c r="C116" s="92">
        <f>'2022'!B112</f>
        <v>166.57499999999999</v>
      </c>
      <c r="D116" s="582"/>
      <c r="E116" s="93">
        <f>'2022'!O112</f>
        <v>30</v>
      </c>
      <c r="F116" s="92">
        <f>'2022'!R112</f>
        <v>0.18009905447996399</v>
      </c>
      <c r="G116" s="584"/>
      <c r="H116" s="586"/>
      <c r="I116" s="44"/>
      <c r="J116" s="44"/>
      <c r="K116" s="44"/>
      <c r="L116" s="44"/>
      <c r="M116" s="44"/>
      <c r="N116" s="44"/>
      <c r="O116" s="584"/>
      <c r="P116" s="44"/>
      <c r="Q116" s="44"/>
      <c r="R116" s="44"/>
      <c r="S116" s="44"/>
      <c r="T116" s="44"/>
      <c r="U116" s="584"/>
      <c r="V116" s="94">
        <f>'2022'!U112</f>
        <v>8.9999999999999698</v>
      </c>
      <c r="W116" s="44">
        <f t="shared" si="5"/>
        <v>29.999999999999901</v>
      </c>
      <c r="X116" s="44">
        <f>'2022'!W112</f>
        <v>9</v>
      </c>
      <c r="Y116" s="94">
        <f t="shared" si="6"/>
        <v>30</v>
      </c>
      <c r="Z116" s="44"/>
      <c r="AA116" s="44"/>
      <c r="AB116" s="44"/>
      <c r="AC116" s="44"/>
      <c r="AD116" s="44">
        <f t="shared" si="7"/>
        <v>9</v>
      </c>
      <c r="AE116" s="44"/>
    </row>
    <row r="117" spans="1:31" ht="47.25" x14ac:dyDescent="0.25">
      <c r="A117" s="72">
        <v>88</v>
      </c>
      <c r="B117" s="57" t="s">
        <v>315</v>
      </c>
      <c r="C117" s="92">
        <f>'2022'!B113</f>
        <v>1572.825</v>
      </c>
      <c r="D117" s="93">
        <f>'2022'!N113</f>
        <v>420</v>
      </c>
      <c r="E117" s="93">
        <f>'2022'!O113</f>
        <v>400</v>
      </c>
      <c r="F117" s="92">
        <f>'2022'!R113</f>
        <v>0.25431945702795922</v>
      </c>
      <c r="G117" s="44">
        <f>'2021'!W84</f>
        <v>35</v>
      </c>
      <c r="H117" s="94">
        <f t="shared" si="8"/>
        <v>8.3333333333333321</v>
      </c>
      <c r="I117" s="47"/>
      <c r="J117" s="47"/>
      <c r="K117" s="47"/>
      <c r="L117" s="99"/>
      <c r="M117" s="44"/>
      <c r="N117" s="44"/>
      <c r="O117" s="44">
        <f>'Добыча 2021'!R94</f>
        <v>4</v>
      </c>
      <c r="P117" s="44"/>
      <c r="Q117" s="44"/>
      <c r="R117" s="44"/>
      <c r="S117" s="44"/>
      <c r="T117" s="44"/>
      <c r="U117" s="44">
        <f t="shared" si="9"/>
        <v>11.428571428571429</v>
      </c>
      <c r="V117" s="94">
        <f>'2022'!U113</f>
        <v>119.9999999999996</v>
      </c>
      <c r="W117" s="44">
        <f t="shared" si="5"/>
        <v>29.999999999999901</v>
      </c>
      <c r="X117" s="44">
        <f>'2022'!W113</f>
        <v>45</v>
      </c>
      <c r="Y117" s="94">
        <f t="shared" si="6"/>
        <v>11.25</v>
      </c>
      <c r="Z117" s="44"/>
      <c r="AA117" s="44"/>
      <c r="AB117" s="44"/>
      <c r="AC117" s="44"/>
      <c r="AD117" s="44">
        <f t="shared" si="7"/>
        <v>45</v>
      </c>
      <c r="AE117" s="44"/>
    </row>
    <row r="118" spans="1:31" x14ac:dyDescent="0.25">
      <c r="A118" s="34"/>
      <c r="B118" s="46" t="s">
        <v>141</v>
      </c>
      <c r="C118" s="98"/>
      <c r="D118" s="97"/>
      <c r="E118" s="97"/>
      <c r="F118" s="98"/>
      <c r="G118" s="44"/>
      <c r="H118" s="94"/>
      <c r="I118" s="44"/>
      <c r="J118" s="44"/>
      <c r="K118" s="44"/>
      <c r="L118" s="44"/>
      <c r="M118" s="56"/>
      <c r="N118" s="56"/>
      <c r="O118" s="56"/>
      <c r="P118" s="56"/>
      <c r="Q118" s="56"/>
      <c r="R118" s="56"/>
      <c r="S118" s="56"/>
      <c r="T118" s="56"/>
      <c r="U118" s="44"/>
      <c r="V118" s="111"/>
      <c r="W118" s="44"/>
      <c r="X118" s="56"/>
      <c r="Y118" s="94"/>
      <c r="Z118" s="56"/>
      <c r="AA118" s="56"/>
      <c r="AB118" s="56"/>
      <c r="AC118" s="56"/>
      <c r="AD118" s="56" t="str">
        <f t="shared" si="7"/>
        <v/>
      </c>
      <c r="AE118" s="56"/>
    </row>
    <row r="119" spans="1:31" ht="47.25" customHeight="1" x14ac:dyDescent="0.25">
      <c r="A119" s="34">
        <v>89</v>
      </c>
      <c r="B119" s="57" t="s">
        <v>142</v>
      </c>
      <c r="C119" s="92">
        <f>'2022'!B115</f>
        <v>867</v>
      </c>
      <c r="D119" s="93">
        <f>'2022'!N115</f>
        <v>154</v>
      </c>
      <c r="E119" s="93">
        <f>'2022'!O115</f>
        <v>156</v>
      </c>
      <c r="F119" s="92">
        <f>'2022'!R115</f>
        <v>0.17993079584775087</v>
      </c>
      <c r="G119" s="44">
        <f>'2021'!W86</f>
        <v>30</v>
      </c>
      <c r="H119" s="94">
        <f t="shared" si="8"/>
        <v>19.480519480519483</v>
      </c>
      <c r="I119" s="44"/>
      <c r="J119" s="44"/>
      <c r="K119" s="44"/>
      <c r="L119" s="44"/>
      <c r="M119" s="44"/>
      <c r="N119" s="44"/>
      <c r="O119" s="44">
        <f>'Добыча 2021'!R96</f>
        <v>4</v>
      </c>
      <c r="P119" s="44"/>
      <c r="Q119" s="44"/>
      <c r="R119" s="44"/>
      <c r="S119" s="44"/>
      <c r="T119" s="44"/>
      <c r="U119" s="44">
        <f t="shared" si="9"/>
        <v>13.333333333333334</v>
      </c>
      <c r="V119" s="94">
        <f>'2022'!U115</f>
        <v>46.799999999999841</v>
      </c>
      <c r="W119" s="44">
        <f t="shared" si="5"/>
        <v>29.999999999999901</v>
      </c>
      <c r="X119" s="44">
        <f>'2022'!W115</f>
        <v>39</v>
      </c>
      <c r="Y119" s="94">
        <f t="shared" si="6"/>
        <v>25</v>
      </c>
      <c r="Z119" s="44"/>
      <c r="AA119" s="44"/>
      <c r="AB119" s="44"/>
      <c r="AC119" s="44"/>
      <c r="AD119" s="44">
        <f t="shared" si="7"/>
        <v>39</v>
      </c>
      <c r="AE119" s="44"/>
    </row>
    <row r="120" spans="1:31" ht="32.25" customHeight="1" x14ac:dyDescent="0.25">
      <c r="A120" s="34">
        <v>90</v>
      </c>
      <c r="B120" s="57" t="s">
        <v>316</v>
      </c>
      <c r="C120" s="92">
        <f>'2022'!B116</f>
        <v>385.19600000000003</v>
      </c>
      <c r="D120" s="93">
        <f>'2022'!N116</f>
        <v>120</v>
      </c>
      <c r="E120" s="93">
        <f>'2022'!O116</f>
        <v>120</v>
      </c>
      <c r="F120" s="92">
        <f>'2022'!R116</f>
        <v>0.31152971474262453</v>
      </c>
      <c r="G120" s="44">
        <f>'2021'!W87</f>
        <v>36</v>
      </c>
      <c r="H120" s="94">
        <f t="shared" si="8"/>
        <v>30</v>
      </c>
      <c r="I120" s="44"/>
      <c r="J120" s="44"/>
      <c r="K120" s="44"/>
      <c r="L120" s="44"/>
      <c r="M120" s="44"/>
      <c r="N120" s="44"/>
      <c r="O120" s="44">
        <f>'Добыча 2021'!R97</f>
        <v>18</v>
      </c>
      <c r="P120" s="44"/>
      <c r="Q120" s="44"/>
      <c r="R120" s="44"/>
      <c r="S120" s="44"/>
      <c r="T120" s="44"/>
      <c r="U120" s="44">
        <f t="shared" si="9"/>
        <v>50</v>
      </c>
      <c r="V120" s="94">
        <f>'2022'!U116</f>
        <v>35.999999999999879</v>
      </c>
      <c r="W120" s="44">
        <f t="shared" si="5"/>
        <v>29.999999999999901</v>
      </c>
      <c r="X120" s="44">
        <f>'2022'!W116</f>
        <v>36</v>
      </c>
      <c r="Y120" s="94">
        <f t="shared" si="6"/>
        <v>30</v>
      </c>
      <c r="Z120" s="44"/>
      <c r="AA120" s="44"/>
      <c r="AB120" s="44"/>
      <c r="AC120" s="44"/>
      <c r="AD120" s="44">
        <f t="shared" si="7"/>
        <v>36</v>
      </c>
      <c r="AE120" s="44"/>
    </row>
    <row r="121" spans="1:31" ht="32.25" customHeight="1" x14ac:dyDescent="0.25">
      <c r="A121" s="34">
        <v>91</v>
      </c>
      <c r="B121" s="57" t="s">
        <v>317</v>
      </c>
      <c r="C121" s="92">
        <f>'2022'!B117</f>
        <v>163.09700000000001</v>
      </c>
      <c r="D121" s="93">
        <f>'2022'!N117</f>
        <v>86</v>
      </c>
      <c r="E121" s="93">
        <f>'2022'!O117</f>
        <v>88</v>
      </c>
      <c r="F121" s="92">
        <f>'2022'!R117</f>
        <v>0.53955621501315165</v>
      </c>
      <c r="G121" s="44">
        <f>'2021'!W88</f>
        <v>12</v>
      </c>
      <c r="H121" s="94">
        <f t="shared" si="8"/>
        <v>13.953488372093023</v>
      </c>
      <c r="I121" s="44"/>
      <c r="J121" s="44"/>
      <c r="K121" s="44"/>
      <c r="L121" s="44"/>
      <c r="M121" s="44"/>
      <c r="N121" s="44"/>
      <c r="O121" s="44">
        <f>'Добыча 2021'!R98</f>
        <v>1</v>
      </c>
      <c r="P121" s="44"/>
      <c r="Q121" s="44"/>
      <c r="R121" s="44"/>
      <c r="S121" s="44"/>
      <c r="T121" s="44"/>
      <c r="U121" s="44">
        <f t="shared" si="9"/>
        <v>8.3333333333333321</v>
      </c>
      <c r="V121" s="94">
        <f>'2022'!U117</f>
        <v>26.39999999999991</v>
      </c>
      <c r="W121" s="44">
        <f t="shared" si="5"/>
        <v>29.999999999999901</v>
      </c>
      <c r="X121" s="44">
        <f>'2022'!W117</f>
        <v>26</v>
      </c>
      <c r="Y121" s="94">
        <f t="shared" si="6"/>
        <v>29.545454545454547</v>
      </c>
      <c r="Z121" s="44"/>
      <c r="AA121" s="44"/>
      <c r="AB121" s="44"/>
      <c r="AC121" s="44"/>
      <c r="AD121" s="44">
        <f t="shared" si="7"/>
        <v>26</v>
      </c>
      <c r="AE121" s="44"/>
    </row>
    <row r="122" spans="1:31" ht="32.25" customHeight="1" x14ac:dyDescent="0.25">
      <c r="A122" s="34">
        <v>92</v>
      </c>
      <c r="B122" s="57" t="s">
        <v>318</v>
      </c>
      <c r="C122" s="92">
        <f>'2022'!B118</f>
        <v>49.08</v>
      </c>
      <c r="D122" s="93">
        <f>'2022'!N118</f>
        <v>11</v>
      </c>
      <c r="E122" s="93">
        <f>'2022'!O118</f>
        <v>10</v>
      </c>
      <c r="F122" s="92">
        <f>'2022'!R118</f>
        <v>0.20374898125509372</v>
      </c>
      <c r="G122" s="44">
        <f>'2021'!W89</f>
        <v>1</v>
      </c>
      <c r="H122" s="94">
        <f t="shared" si="8"/>
        <v>9.0909090909090917</v>
      </c>
      <c r="I122" s="44"/>
      <c r="J122" s="44"/>
      <c r="K122" s="44"/>
      <c r="L122" s="44"/>
      <c r="M122" s="44"/>
      <c r="N122" s="44"/>
      <c r="O122" s="44">
        <f>'Добыча 2021'!R99</f>
        <v>0</v>
      </c>
      <c r="P122" s="44"/>
      <c r="Q122" s="44"/>
      <c r="R122" s="44"/>
      <c r="S122" s="44"/>
      <c r="T122" s="44"/>
      <c r="U122" s="44">
        <f t="shared" si="9"/>
        <v>0</v>
      </c>
      <c r="V122" s="94">
        <f>'2022'!U118</f>
        <v>2.9999999999999898</v>
      </c>
      <c r="W122" s="44">
        <f t="shared" si="5"/>
        <v>29.999999999999901</v>
      </c>
      <c r="X122" s="44">
        <f>'2022'!W118</f>
        <v>1</v>
      </c>
      <c r="Y122" s="94">
        <f t="shared" si="6"/>
        <v>0</v>
      </c>
      <c r="Z122" s="44"/>
      <c r="AA122" s="44"/>
      <c r="AB122" s="44"/>
      <c r="AC122" s="44"/>
      <c r="AD122" s="44">
        <f t="shared" si="7"/>
        <v>1</v>
      </c>
      <c r="AE122" s="44"/>
    </row>
    <row r="123" spans="1:31" ht="32.25" customHeight="1" x14ac:dyDescent="0.25">
      <c r="A123" s="34">
        <v>93</v>
      </c>
      <c r="B123" s="57" t="s">
        <v>319</v>
      </c>
      <c r="C123" s="92">
        <f>'2022'!B119</f>
        <v>151.1</v>
      </c>
      <c r="D123" s="93">
        <f>'2022'!N119</f>
        <v>33</v>
      </c>
      <c r="E123" s="93">
        <f>'2022'!O119</f>
        <v>26</v>
      </c>
      <c r="F123" s="92">
        <f>'2022'!R119</f>
        <v>0.17207147584381205</v>
      </c>
      <c r="G123" s="44">
        <f>'2021'!W90</f>
        <v>2</v>
      </c>
      <c r="H123" s="94">
        <f t="shared" si="8"/>
        <v>6.0606060606060606</v>
      </c>
      <c r="I123" s="44"/>
      <c r="J123" s="44"/>
      <c r="K123" s="44"/>
      <c r="L123" s="44"/>
      <c r="M123" s="44"/>
      <c r="N123" s="44"/>
      <c r="O123" s="44">
        <f>'Добыча 2021'!R100</f>
        <v>1</v>
      </c>
      <c r="P123" s="44"/>
      <c r="Q123" s="44"/>
      <c r="R123" s="44"/>
      <c r="S123" s="44"/>
      <c r="T123" s="44"/>
      <c r="U123" s="44">
        <f t="shared" si="9"/>
        <v>50</v>
      </c>
      <c r="V123" s="94">
        <f>'2022'!U119</f>
        <v>7.7999999999999741</v>
      </c>
      <c r="W123" s="44">
        <f t="shared" si="5"/>
        <v>29.999999999999901</v>
      </c>
      <c r="X123" s="44">
        <f>'2022'!W119</f>
        <v>3</v>
      </c>
      <c r="Y123" s="94">
        <f t="shared" si="6"/>
        <v>11.538461538461538</v>
      </c>
      <c r="Z123" s="44"/>
      <c r="AA123" s="44"/>
      <c r="AB123" s="44"/>
      <c r="AC123" s="44"/>
      <c r="AD123" s="44">
        <f t="shared" si="7"/>
        <v>3</v>
      </c>
      <c r="AE123" s="44"/>
    </row>
    <row r="124" spans="1:31" ht="30.75" customHeight="1" x14ac:dyDescent="0.25">
      <c r="A124" s="34">
        <v>94</v>
      </c>
      <c r="B124" s="57" t="s">
        <v>320</v>
      </c>
      <c r="C124" s="92">
        <f>'2022'!B120</f>
        <v>46.08</v>
      </c>
      <c r="D124" s="93">
        <f>'2022'!N120</f>
        <v>13</v>
      </c>
      <c r="E124" s="93">
        <f>'2022'!O120</f>
        <v>12</v>
      </c>
      <c r="F124" s="92">
        <f>'2022'!R120</f>
        <v>0.26041666666666669</v>
      </c>
      <c r="G124" s="44">
        <f>'2021'!W91</f>
        <v>1</v>
      </c>
      <c r="H124" s="94">
        <f t="shared" si="8"/>
        <v>7.6923076923076925</v>
      </c>
      <c r="I124" s="44"/>
      <c r="J124" s="44"/>
      <c r="K124" s="44"/>
      <c r="L124" s="44"/>
      <c r="M124" s="44"/>
      <c r="N124" s="44"/>
      <c r="O124" s="44">
        <f>'Добыча 2021'!R101</f>
        <v>0</v>
      </c>
      <c r="P124" s="44"/>
      <c r="Q124" s="44"/>
      <c r="R124" s="44"/>
      <c r="S124" s="44"/>
      <c r="T124" s="44"/>
      <c r="U124" s="44">
        <f t="shared" si="9"/>
        <v>0</v>
      </c>
      <c r="V124" s="94">
        <f>'2022'!U120</f>
        <v>3.5999999999999881</v>
      </c>
      <c r="W124" s="44">
        <f t="shared" si="5"/>
        <v>29.999999999999901</v>
      </c>
      <c r="X124" s="44">
        <f>'2022'!W120</f>
        <v>1</v>
      </c>
      <c r="Y124" s="94">
        <f t="shared" si="6"/>
        <v>0</v>
      </c>
      <c r="Z124" s="44"/>
      <c r="AA124" s="44"/>
      <c r="AB124" s="44"/>
      <c r="AC124" s="44"/>
      <c r="AD124" s="44">
        <f t="shared" si="7"/>
        <v>1</v>
      </c>
      <c r="AE124" s="44"/>
    </row>
    <row r="125" spans="1:31" ht="32.25" customHeight="1" x14ac:dyDescent="0.25">
      <c r="A125" s="34">
        <v>95</v>
      </c>
      <c r="B125" s="57" t="s">
        <v>321</v>
      </c>
      <c r="C125" s="92">
        <f>'2022'!B121</f>
        <v>2622.1</v>
      </c>
      <c r="D125" s="93">
        <f>'2022'!N121</f>
        <v>460</v>
      </c>
      <c r="E125" s="93">
        <f>'2022'!O121</f>
        <v>470</v>
      </c>
      <c r="F125" s="92">
        <f>'2022'!R121</f>
        <v>0.17924564280538499</v>
      </c>
      <c r="G125" s="44">
        <f>'2021'!W92</f>
        <v>40</v>
      </c>
      <c r="H125" s="94">
        <f t="shared" si="8"/>
        <v>8.695652173913043</v>
      </c>
      <c r="I125" s="44">
        <f>'2021'!W95</f>
        <v>23</v>
      </c>
      <c r="J125" s="44"/>
      <c r="K125" s="44"/>
      <c r="L125" s="44"/>
      <c r="M125" s="44"/>
      <c r="N125" s="44"/>
      <c r="O125" s="44">
        <f>'Добыча 2021'!R102</f>
        <v>0</v>
      </c>
      <c r="P125" s="44"/>
      <c r="Q125" s="44"/>
      <c r="R125" s="44"/>
      <c r="S125" s="44"/>
      <c r="T125" s="44"/>
      <c r="U125" s="44">
        <f t="shared" si="9"/>
        <v>0</v>
      </c>
      <c r="V125" s="94">
        <f>'2022'!U121</f>
        <v>140.99999999999952</v>
      </c>
      <c r="W125" s="44">
        <f t="shared" si="5"/>
        <v>29.999999999999901</v>
      </c>
      <c r="X125" s="44">
        <v>82</v>
      </c>
      <c r="Y125" s="94">
        <f t="shared" si="6"/>
        <v>17.446808510638299</v>
      </c>
      <c r="Z125" s="44">
        <f>'2022'!W124</f>
        <v>50</v>
      </c>
      <c r="AA125" s="44"/>
      <c r="AB125" s="44"/>
      <c r="AC125" s="44"/>
      <c r="AD125" s="44">
        <f t="shared" si="7"/>
        <v>82</v>
      </c>
      <c r="AE125" s="44"/>
    </row>
    <row r="126" spans="1:31" ht="33" customHeight="1" x14ac:dyDescent="0.25">
      <c r="A126" s="34">
        <v>96</v>
      </c>
      <c r="B126" s="57" t="s">
        <v>322</v>
      </c>
      <c r="C126" s="92">
        <f>'2022'!B122</f>
        <v>31.664999999999999</v>
      </c>
      <c r="D126" s="93">
        <f>'2022'!N122</f>
        <v>0</v>
      </c>
      <c r="E126" s="93">
        <f>'2022'!O122</f>
        <v>6</v>
      </c>
      <c r="F126" s="92">
        <f>'2022'!R122</f>
        <v>0</v>
      </c>
      <c r="G126" s="44">
        <f>'2021'!W93</f>
        <v>0</v>
      </c>
      <c r="H126" s="94">
        <f t="shared" si="8"/>
        <v>0</v>
      </c>
      <c r="I126" s="44"/>
      <c r="J126" s="44"/>
      <c r="K126" s="44"/>
      <c r="L126" s="44"/>
      <c r="M126" s="44"/>
      <c r="N126" s="44"/>
      <c r="O126" s="44">
        <f>'Добыча 2021'!R103</f>
        <v>0</v>
      </c>
      <c r="P126" s="44"/>
      <c r="Q126" s="44"/>
      <c r="R126" s="44"/>
      <c r="S126" s="44"/>
      <c r="T126" s="44"/>
      <c r="U126" s="44">
        <f t="shared" si="9"/>
        <v>0</v>
      </c>
      <c r="V126" s="94">
        <f>'2022'!U122</f>
        <v>1.799999999999994</v>
      </c>
      <c r="W126" s="44">
        <f t="shared" si="5"/>
        <v>29.999999999999901</v>
      </c>
      <c r="X126" s="44">
        <f>'2022'!W122</f>
        <v>1</v>
      </c>
      <c r="Y126" s="94">
        <f t="shared" si="6"/>
        <v>0</v>
      </c>
      <c r="Z126" s="44"/>
      <c r="AA126" s="44"/>
      <c r="AB126" s="44"/>
      <c r="AC126" s="44"/>
      <c r="AD126" s="44">
        <f t="shared" si="7"/>
        <v>1</v>
      </c>
      <c r="AE126" s="44"/>
    </row>
    <row r="127" spans="1:31" ht="31.5" x14ac:dyDescent="0.25">
      <c r="A127" s="34">
        <v>97</v>
      </c>
      <c r="B127" s="57" t="s">
        <v>145</v>
      </c>
      <c r="C127" s="92">
        <f>'2022'!B123</f>
        <v>42</v>
      </c>
      <c r="D127" s="93">
        <f>'2022'!N123</f>
        <v>30</v>
      </c>
      <c r="E127" s="93">
        <f>'2022'!O123</f>
        <v>29</v>
      </c>
      <c r="F127" s="92">
        <f>'2022'!R123</f>
        <v>0.69047619047619047</v>
      </c>
      <c r="G127" s="44">
        <f>'2021'!W94</f>
        <v>3</v>
      </c>
      <c r="H127" s="94">
        <f t="shared" si="8"/>
        <v>10</v>
      </c>
      <c r="I127" s="47"/>
      <c r="J127" s="47"/>
      <c r="K127" s="47"/>
      <c r="L127" s="99"/>
      <c r="M127" s="44"/>
      <c r="N127" s="44"/>
      <c r="O127" s="44">
        <f>'Добыча 2021'!R104</f>
        <v>0</v>
      </c>
      <c r="P127" s="44"/>
      <c r="Q127" s="44"/>
      <c r="R127" s="44"/>
      <c r="S127" s="44"/>
      <c r="T127" s="44"/>
      <c r="U127" s="44">
        <f t="shared" si="9"/>
        <v>0</v>
      </c>
      <c r="V127" s="94">
        <f>'2022'!U123</f>
        <v>8.6999999999999709</v>
      </c>
      <c r="W127" s="44">
        <f t="shared" si="5"/>
        <v>29.999999999999901</v>
      </c>
      <c r="X127" s="44">
        <f>'2022'!W123</f>
        <v>8</v>
      </c>
      <c r="Y127" s="94">
        <f t="shared" si="6"/>
        <v>27.586206896551722</v>
      </c>
      <c r="Z127" s="44"/>
      <c r="AA127" s="44"/>
      <c r="AB127" s="44"/>
      <c r="AC127" s="44"/>
      <c r="AD127" s="44">
        <f t="shared" si="7"/>
        <v>8</v>
      </c>
      <c r="AE127" s="44"/>
    </row>
    <row r="128" spans="1:31" x14ac:dyDescent="0.25">
      <c r="A128" s="34"/>
      <c r="B128" s="46" t="s">
        <v>153</v>
      </c>
      <c r="C128" s="98"/>
      <c r="D128" s="97"/>
      <c r="E128" s="97"/>
      <c r="F128" s="98"/>
      <c r="G128" s="44"/>
      <c r="H128" s="94"/>
      <c r="I128" s="44"/>
      <c r="J128" s="44"/>
      <c r="K128" s="44"/>
      <c r="L128" s="44"/>
      <c r="M128" s="56"/>
      <c r="N128" s="56"/>
      <c r="O128" s="56"/>
      <c r="P128" s="56"/>
      <c r="Q128" s="56"/>
      <c r="R128" s="56"/>
      <c r="S128" s="56"/>
      <c r="T128" s="56"/>
      <c r="U128" s="44"/>
      <c r="V128" s="111"/>
      <c r="W128" s="44"/>
      <c r="X128" s="56"/>
      <c r="Y128" s="94"/>
      <c r="Z128" s="56"/>
      <c r="AA128" s="56"/>
      <c r="AB128" s="56"/>
      <c r="AC128" s="56"/>
      <c r="AD128" s="56" t="str">
        <f t="shared" si="7"/>
        <v/>
      </c>
      <c r="AE128" s="56"/>
    </row>
    <row r="129" spans="1:31" ht="47.25" x14ac:dyDescent="0.25">
      <c r="A129" s="34">
        <v>98</v>
      </c>
      <c r="B129" s="57" t="s">
        <v>168</v>
      </c>
      <c r="C129" s="92">
        <f>'2022'!B126</f>
        <v>34.731000000000002</v>
      </c>
      <c r="D129" s="93">
        <f>'2022'!N126</f>
        <v>8</v>
      </c>
      <c r="E129" s="93">
        <f>'2022'!O126</f>
        <v>8</v>
      </c>
      <c r="F129" s="92">
        <f>'2022'!R126</f>
        <v>0.23034176960064495</v>
      </c>
      <c r="G129" s="44">
        <f>'2021'!W97</f>
        <v>1</v>
      </c>
      <c r="H129" s="94">
        <f t="shared" si="8"/>
        <v>12.5</v>
      </c>
      <c r="I129" s="44"/>
      <c r="J129" s="44"/>
      <c r="K129" s="44"/>
      <c r="L129" s="44"/>
      <c r="M129" s="44"/>
      <c r="N129" s="44"/>
      <c r="O129" s="44">
        <f>'Добыча 2021'!R107</f>
        <v>0</v>
      </c>
      <c r="P129" s="44"/>
      <c r="Q129" s="44"/>
      <c r="R129" s="44"/>
      <c r="S129" s="44"/>
      <c r="T129" s="44"/>
      <c r="U129" s="44">
        <f t="shared" si="9"/>
        <v>0</v>
      </c>
      <c r="V129" s="94">
        <f>'2022'!U126</f>
        <v>2.3999999999999919</v>
      </c>
      <c r="W129" s="44">
        <f t="shared" si="5"/>
        <v>29.999999999999901</v>
      </c>
      <c r="X129" s="44">
        <f>'2022'!W126</f>
        <v>1</v>
      </c>
      <c r="Y129" s="94">
        <f t="shared" si="6"/>
        <v>0</v>
      </c>
      <c r="Z129" s="44"/>
      <c r="AA129" s="44"/>
      <c r="AB129" s="44"/>
      <c r="AC129" s="44"/>
      <c r="AD129" s="44">
        <f t="shared" si="7"/>
        <v>1</v>
      </c>
      <c r="AE129" s="44"/>
    </row>
    <row r="130" spans="1:31" ht="48" customHeight="1" x14ac:dyDescent="0.25">
      <c r="A130" s="34">
        <v>99</v>
      </c>
      <c r="B130" s="57" t="s">
        <v>156</v>
      </c>
      <c r="C130" s="92">
        <f>'2022'!B127</f>
        <v>46.97</v>
      </c>
      <c r="D130" s="93">
        <f>'2022'!N127</f>
        <v>42</v>
      </c>
      <c r="E130" s="93">
        <f>'2022'!O127</f>
        <v>50</v>
      </c>
      <c r="F130" s="92">
        <f>'2022'!R127</f>
        <v>1.0645092612305727</v>
      </c>
      <c r="G130" s="44">
        <f>'2021'!W98</f>
        <v>8</v>
      </c>
      <c r="H130" s="94">
        <f t="shared" si="8"/>
        <v>19.047619047619047</v>
      </c>
      <c r="I130" s="44"/>
      <c r="J130" s="44"/>
      <c r="K130" s="44"/>
      <c r="L130" s="44"/>
      <c r="M130" s="44"/>
      <c r="N130" s="44"/>
      <c r="O130" s="44">
        <f>'Добыча 2021'!R108</f>
        <v>2</v>
      </c>
      <c r="P130" s="44"/>
      <c r="Q130" s="44"/>
      <c r="R130" s="44"/>
      <c r="S130" s="44"/>
      <c r="T130" s="44"/>
      <c r="U130" s="44">
        <f t="shared" si="9"/>
        <v>25</v>
      </c>
      <c r="V130" s="94">
        <f>'2022'!U127</f>
        <v>14.99999999999995</v>
      </c>
      <c r="W130" s="44">
        <f t="shared" si="5"/>
        <v>29.999999999999901</v>
      </c>
      <c r="X130" s="44">
        <f>'2022'!W127</f>
        <v>15</v>
      </c>
      <c r="Y130" s="94">
        <f t="shared" si="6"/>
        <v>30</v>
      </c>
      <c r="Z130" s="44"/>
      <c r="AA130" s="44"/>
      <c r="AB130" s="44"/>
      <c r="AC130" s="44"/>
      <c r="AD130" s="44">
        <f t="shared" si="7"/>
        <v>15</v>
      </c>
      <c r="AE130" s="44"/>
    </row>
    <row r="131" spans="1:31" ht="47.25" x14ac:dyDescent="0.25">
      <c r="A131" s="34">
        <v>100</v>
      </c>
      <c r="B131" s="57" t="s">
        <v>323</v>
      </c>
      <c r="C131" s="92">
        <f>'2022'!B128</f>
        <v>9.1639999999999997</v>
      </c>
      <c r="D131" s="93">
        <f>'2022'!N128</f>
        <v>0</v>
      </c>
      <c r="E131" s="93">
        <f>'2022'!O128</f>
        <v>0</v>
      </c>
      <c r="F131" s="92">
        <f>'2022'!R128</f>
        <v>0</v>
      </c>
      <c r="G131" s="44">
        <f>'2021'!W99</f>
        <v>0</v>
      </c>
      <c r="H131" s="94">
        <f t="shared" si="8"/>
        <v>0</v>
      </c>
      <c r="I131" s="44"/>
      <c r="J131" s="44"/>
      <c r="K131" s="44"/>
      <c r="L131" s="44"/>
      <c r="M131" s="44"/>
      <c r="N131" s="44"/>
      <c r="O131" s="44">
        <f>'Добыча 2021'!R109</f>
        <v>0</v>
      </c>
      <c r="P131" s="44"/>
      <c r="Q131" s="44"/>
      <c r="R131" s="44"/>
      <c r="S131" s="44"/>
      <c r="T131" s="44"/>
      <c r="U131" s="44">
        <f t="shared" si="9"/>
        <v>0</v>
      </c>
      <c r="V131" s="94">
        <f>'2022'!U128</f>
        <v>0</v>
      </c>
      <c r="W131" s="44">
        <f t="shared" si="5"/>
        <v>0</v>
      </c>
      <c r="X131" s="44">
        <f>'2022'!W128</f>
        <v>0</v>
      </c>
      <c r="Y131" s="94">
        <f t="shared" si="6"/>
        <v>0</v>
      </c>
      <c r="Z131" s="44"/>
      <c r="AA131" s="44"/>
      <c r="AB131" s="44"/>
      <c r="AC131" s="44"/>
      <c r="AD131" s="44" t="str">
        <f t="shared" si="7"/>
        <v/>
      </c>
      <c r="AE131" s="44"/>
    </row>
    <row r="132" spans="1:31" ht="47.25" x14ac:dyDescent="0.25">
      <c r="A132" s="34">
        <v>101</v>
      </c>
      <c r="B132" s="57" t="s">
        <v>324</v>
      </c>
      <c r="C132" s="92">
        <f>'2022'!B129</f>
        <v>22.285</v>
      </c>
      <c r="D132" s="93">
        <f>'2022'!N129</f>
        <v>21</v>
      </c>
      <c r="E132" s="93">
        <f>'2022'!O129</f>
        <v>19</v>
      </c>
      <c r="F132" s="92">
        <f>'2022'!R129</f>
        <v>0.85259142921247477</v>
      </c>
      <c r="G132" s="44">
        <f>'2021'!W100</f>
        <v>6</v>
      </c>
      <c r="H132" s="94">
        <f t="shared" si="8"/>
        <v>28.571428571428569</v>
      </c>
      <c r="I132" s="44"/>
      <c r="J132" s="44"/>
      <c r="K132" s="44"/>
      <c r="L132" s="44"/>
      <c r="M132" s="44"/>
      <c r="N132" s="44"/>
      <c r="O132" s="44">
        <f>'Добыча 2021'!R110</f>
        <v>0</v>
      </c>
      <c r="P132" s="44"/>
      <c r="Q132" s="44"/>
      <c r="R132" s="44"/>
      <c r="S132" s="44"/>
      <c r="T132" s="44"/>
      <c r="U132" s="44">
        <f t="shared" si="9"/>
        <v>0</v>
      </c>
      <c r="V132" s="94">
        <f>'2022'!U129</f>
        <v>5.6999999999999806</v>
      </c>
      <c r="W132" s="44">
        <f t="shared" si="5"/>
        <v>29.999999999999901</v>
      </c>
      <c r="X132" s="44">
        <f>'2022'!W129</f>
        <v>5</v>
      </c>
      <c r="Y132" s="94">
        <f t="shared" si="6"/>
        <v>26.315789473684209</v>
      </c>
      <c r="Z132" s="44"/>
      <c r="AA132" s="44"/>
      <c r="AB132" s="44"/>
      <c r="AC132" s="44"/>
      <c r="AD132" s="44">
        <f t="shared" si="7"/>
        <v>5</v>
      </c>
      <c r="AE132" s="44"/>
    </row>
    <row r="133" spans="1:31" x14ac:dyDescent="0.25">
      <c r="A133" s="34">
        <v>102</v>
      </c>
      <c r="B133" s="57" t="s">
        <v>155</v>
      </c>
      <c r="C133" s="92">
        <f>'2022'!B130</f>
        <v>62.6</v>
      </c>
      <c r="D133" s="93">
        <f>'2022'!N130</f>
        <v>141</v>
      </c>
      <c r="E133" s="93">
        <f>'2022'!O130</f>
        <v>126</v>
      </c>
      <c r="F133" s="92">
        <f>'2022'!R130</f>
        <v>2.0127795527156551</v>
      </c>
      <c r="G133" s="44">
        <f>'2021'!W101</f>
        <v>42</v>
      </c>
      <c r="H133" s="94">
        <f t="shared" si="8"/>
        <v>29.787234042553191</v>
      </c>
      <c r="I133" s="44"/>
      <c r="J133" s="44"/>
      <c r="K133" s="44"/>
      <c r="L133" s="44"/>
      <c r="M133" s="44"/>
      <c r="N133" s="44"/>
      <c r="O133" s="44">
        <f>'Добыча 2021'!R111</f>
        <v>0</v>
      </c>
      <c r="P133" s="44"/>
      <c r="Q133" s="44"/>
      <c r="R133" s="44"/>
      <c r="S133" s="44"/>
      <c r="T133" s="44"/>
      <c r="U133" s="44">
        <f t="shared" si="9"/>
        <v>0</v>
      </c>
      <c r="V133" s="94">
        <f>'2022'!U130</f>
        <v>37.799999999999869</v>
      </c>
      <c r="W133" s="44">
        <f t="shared" si="5"/>
        <v>29.999999999999901</v>
      </c>
      <c r="X133" s="44">
        <f>'2022'!W130</f>
        <v>37</v>
      </c>
      <c r="Y133" s="94">
        <f t="shared" si="6"/>
        <v>29.365079365079367</v>
      </c>
      <c r="Z133" s="44"/>
      <c r="AA133" s="44"/>
      <c r="AB133" s="44"/>
      <c r="AC133" s="44"/>
      <c r="AD133" s="44">
        <f t="shared" si="7"/>
        <v>37</v>
      </c>
      <c r="AE133" s="44"/>
    </row>
    <row r="134" spans="1:31" ht="31.5" x14ac:dyDescent="0.25">
      <c r="A134" s="34">
        <v>103</v>
      </c>
      <c r="B134" s="57" t="s">
        <v>154</v>
      </c>
      <c r="C134" s="92">
        <f>'2022'!B131</f>
        <v>8.4</v>
      </c>
      <c r="D134" s="93">
        <f>'2022'!N131</f>
        <v>29</v>
      </c>
      <c r="E134" s="93">
        <f>'2022'!O131</f>
        <v>21</v>
      </c>
      <c r="F134" s="92">
        <f>'2022'!R131</f>
        <v>2.5</v>
      </c>
      <c r="G134" s="44">
        <f>'2021'!W102</f>
        <v>8</v>
      </c>
      <c r="H134" s="94">
        <f t="shared" si="8"/>
        <v>27.586206896551722</v>
      </c>
      <c r="I134" s="44"/>
      <c r="J134" s="44"/>
      <c r="K134" s="44"/>
      <c r="L134" s="44"/>
      <c r="M134" s="44"/>
      <c r="N134" s="44"/>
      <c r="O134" s="44">
        <f>'Добыча 2021'!R112</f>
        <v>0</v>
      </c>
      <c r="P134" s="44"/>
      <c r="Q134" s="44"/>
      <c r="R134" s="44"/>
      <c r="S134" s="44"/>
      <c r="T134" s="44"/>
      <c r="U134" s="44">
        <f t="shared" si="9"/>
        <v>0</v>
      </c>
      <c r="V134" s="94">
        <f>'2022'!U131</f>
        <v>6.2999999999999785</v>
      </c>
      <c r="W134" s="44">
        <f t="shared" si="5"/>
        <v>29.999999999999901</v>
      </c>
      <c r="X134" s="44">
        <f>'2022'!W131</f>
        <v>6</v>
      </c>
      <c r="Y134" s="94">
        <f t="shared" si="6"/>
        <v>28.571428571428569</v>
      </c>
      <c r="Z134" s="44"/>
      <c r="AA134" s="44"/>
      <c r="AB134" s="44"/>
      <c r="AC134" s="44"/>
      <c r="AD134" s="44">
        <f t="shared" si="7"/>
        <v>6</v>
      </c>
      <c r="AE134" s="44"/>
    </row>
    <row r="135" spans="1:31" ht="50.25" customHeight="1" x14ac:dyDescent="0.25">
      <c r="A135" s="34">
        <v>104</v>
      </c>
      <c r="B135" s="57" t="s">
        <v>163</v>
      </c>
      <c r="C135" s="92">
        <f>'2022'!B132</f>
        <v>40.4</v>
      </c>
      <c r="D135" s="93">
        <f>'2022'!N132</f>
        <v>29</v>
      </c>
      <c r="E135" s="93">
        <f>'2022'!O132</f>
        <v>29</v>
      </c>
      <c r="F135" s="92">
        <f>'2022'!R132</f>
        <v>0.71782178217821779</v>
      </c>
      <c r="G135" s="44">
        <f>'2021'!W103</f>
        <v>4</v>
      </c>
      <c r="H135" s="94">
        <f t="shared" si="8"/>
        <v>13.793103448275861</v>
      </c>
      <c r="I135" s="44"/>
      <c r="J135" s="44"/>
      <c r="K135" s="44"/>
      <c r="L135" s="44"/>
      <c r="M135" s="44"/>
      <c r="N135" s="44"/>
      <c r="O135" s="44">
        <f>'Добыча 2021'!R113</f>
        <v>2</v>
      </c>
      <c r="P135" s="44"/>
      <c r="Q135" s="44"/>
      <c r="R135" s="44"/>
      <c r="S135" s="44"/>
      <c r="T135" s="44"/>
      <c r="U135" s="44">
        <f t="shared" si="9"/>
        <v>50</v>
      </c>
      <c r="V135" s="94">
        <f>'2022'!U132</f>
        <v>8.6999999999999709</v>
      </c>
      <c r="W135" s="44">
        <f t="shared" si="5"/>
        <v>29.999999999999901</v>
      </c>
      <c r="X135" s="44">
        <f>'2022'!W132</f>
        <v>4</v>
      </c>
      <c r="Y135" s="94">
        <f t="shared" si="6"/>
        <v>13.793103448275861</v>
      </c>
      <c r="Z135" s="44"/>
      <c r="AA135" s="44"/>
      <c r="AB135" s="44"/>
      <c r="AC135" s="44"/>
      <c r="AD135" s="44">
        <f t="shared" si="7"/>
        <v>4</v>
      </c>
      <c r="AE135" s="44"/>
    </row>
    <row r="136" spans="1:31" ht="47.25" x14ac:dyDescent="0.25">
      <c r="A136" s="34">
        <v>105</v>
      </c>
      <c r="B136" s="57" t="s">
        <v>325</v>
      </c>
      <c r="C136" s="92">
        <f>'2022'!B133</f>
        <v>25.61</v>
      </c>
      <c r="D136" s="93">
        <f>'2022'!N133</f>
        <v>14</v>
      </c>
      <c r="E136" s="93">
        <f>'2022'!O133</f>
        <v>13</v>
      </c>
      <c r="F136" s="92">
        <f>'2022'!R133</f>
        <v>0.50761421319796951</v>
      </c>
      <c r="G136" s="44">
        <f>'2021'!W104</f>
        <v>2</v>
      </c>
      <c r="H136" s="94">
        <f t="shared" si="8"/>
        <v>14.285714285714285</v>
      </c>
      <c r="I136" s="44"/>
      <c r="J136" s="44"/>
      <c r="K136" s="44"/>
      <c r="L136" s="44"/>
      <c r="M136" s="44"/>
      <c r="N136" s="44"/>
      <c r="O136" s="44">
        <f>'Добыча 2021'!R114</f>
        <v>0</v>
      </c>
      <c r="P136" s="44"/>
      <c r="Q136" s="44"/>
      <c r="R136" s="44"/>
      <c r="S136" s="44"/>
      <c r="T136" s="44"/>
      <c r="U136" s="44">
        <f t="shared" si="9"/>
        <v>0</v>
      </c>
      <c r="V136" s="94">
        <f>'2022'!U133</f>
        <v>3.899999999999987</v>
      </c>
      <c r="W136" s="44">
        <f t="shared" si="5"/>
        <v>29.999999999999901</v>
      </c>
      <c r="X136" s="44">
        <f>'2022'!W133</f>
        <v>2</v>
      </c>
      <c r="Y136" s="94">
        <f t="shared" si="6"/>
        <v>15.384615384615385</v>
      </c>
      <c r="Z136" s="44"/>
      <c r="AA136" s="44"/>
      <c r="AB136" s="44"/>
      <c r="AC136" s="44"/>
      <c r="AD136" s="44">
        <f t="shared" si="7"/>
        <v>2</v>
      </c>
      <c r="AE136" s="44"/>
    </row>
    <row r="137" spans="1:31" ht="40.5" customHeight="1" x14ac:dyDescent="0.25">
      <c r="A137" s="34">
        <v>106</v>
      </c>
      <c r="B137" s="57" t="s">
        <v>326</v>
      </c>
      <c r="C137" s="92">
        <f>'2022'!B134</f>
        <v>16.600000000000001</v>
      </c>
      <c r="D137" s="93">
        <f>'2022'!N134</f>
        <v>13</v>
      </c>
      <c r="E137" s="93">
        <f>'2022'!O134</f>
        <v>13</v>
      </c>
      <c r="F137" s="92">
        <f>'2022'!R134</f>
        <v>0.7831325301204819</v>
      </c>
      <c r="G137" s="44">
        <f>'2021'!W105</f>
        <v>1</v>
      </c>
      <c r="H137" s="94">
        <f t="shared" si="8"/>
        <v>7.6923076923076925</v>
      </c>
      <c r="I137" s="44"/>
      <c r="J137" s="44"/>
      <c r="K137" s="44"/>
      <c r="L137" s="44"/>
      <c r="M137" s="44"/>
      <c r="N137" s="44"/>
      <c r="O137" s="44">
        <f>'Добыча 2021'!R115</f>
        <v>1</v>
      </c>
      <c r="P137" s="44"/>
      <c r="Q137" s="44"/>
      <c r="R137" s="44"/>
      <c r="S137" s="44"/>
      <c r="T137" s="44"/>
      <c r="U137" s="44">
        <f t="shared" si="9"/>
        <v>100</v>
      </c>
      <c r="V137" s="94">
        <f>'2022'!U134</f>
        <v>3.899999999999987</v>
      </c>
      <c r="W137" s="44">
        <f t="shared" si="5"/>
        <v>29.999999999999901</v>
      </c>
      <c r="X137" s="44">
        <f>'2022'!W134</f>
        <v>1</v>
      </c>
      <c r="Y137" s="94">
        <f t="shared" si="6"/>
        <v>0</v>
      </c>
      <c r="Z137" s="44"/>
      <c r="AA137" s="44"/>
      <c r="AB137" s="44"/>
      <c r="AC137" s="44"/>
      <c r="AD137" s="44">
        <f t="shared" si="7"/>
        <v>1</v>
      </c>
      <c r="AE137" s="44"/>
    </row>
    <row r="138" spans="1:31" ht="31.5" x14ac:dyDescent="0.25">
      <c r="A138" s="34">
        <v>107</v>
      </c>
      <c r="B138" s="57" t="s">
        <v>158</v>
      </c>
      <c r="C138" s="92">
        <f>'2022'!B135</f>
        <v>48.85</v>
      </c>
      <c r="D138" s="93">
        <f>'2022'!N135</f>
        <v>18</v>
      </c>
      <c r="E138" s="93">
        <f>'2022'!O135</f>
        <v>18</v>
      </c>
      <c r="F138" s="92">
        <f>'2022'!R135</f>
        <v>0.36847492323439096</v>
      </c>
      <c r="G138" s="44">
        <f>'2021'!W106</f>
        <v>1</v>
      </c>
      <c r="H138" s="94">
        <f t="shared" si="8"/>
        <v>5.5555555555555554</v>
      </c>
      <c r="I138" s="44"/>
      <c r="J138" s="44"/>
      <c r="K138" s="44"/>
      <c r="L138" s="44"/>
      <c r="M138" s="44"/>
      <c r="N138" s="44"/>
      <c r="O138" s="44">
        <f>'Добыча 2021'!R116</f>
        <v>0</v>
      </c>
      <c r="P138" s="44"/>
      <c r="Q138" s="44"/>
      <c r="R138" s="44"/>
      <c r="S138" s="44"/>
      <c r="T138" s="44"/>
      <c r="U138" s="44">
        <f t="shared" si="9"/>
        <v>0</v>
      </c>
      <c r="V138" s="94">
        <f>'2022'!U135</f>
        <v>5.3999999999999817</v>
      </c>
      <c r="W138" s="44">
        <f t="shared" si="5"/>
        <v>29.999999999999901</v>
      </c>
      <c r="X138" s="44">
        <f>'2022'!W135</f>
        <v>1</v>
      </c>
      <c r="Y138" s="94">
        <f t="shared" si="6"/>
        <v>0</v>
      </c>
      <c r="Z138" s="44"/>
      <c r="AA138" s="44"/>
      <c r="AB138" s="44"/>
      <c r="AC138" s="44"/>
      <c r="AD138" s="44">
        <f t="shared" si="7"/>
        <v>1</v>
      </c>
      <c r="AE138" s="44"/>
    </row>
    <row r="139" spans="1:31" ht="47.25" x14ac:dyDescent="0.25">
      <c r="A139" s="34">
        <v>108</v>
      </c>
      <c r="B139" s="57" t="s">
        <v>157</v>
      </c>
      <c r="C139" s="92">
        <f>'2022'!B136</f>
        <v>34.69</v>
      </c>
      <c r="D139" s="93">
        <f>'2022'!N136</f>
        <v>23</v>
      </c>
      <c r="E139" s="93">
        <f>'2022'!O136</f>
        <v>24</v>
      </c>
      <c r="F139" s="92">
        <f>'2022'!R136</f>
        <v>0.69184202940328632</v>
      </c>
      <c r="G139" s="44">
        <f>'2021'!W107</f>
        <v>6</v>
      </c>
      <c r="H139" s="94">
        <f t="shared" si="8"/>
        <v>26.086956521739129</v>
      </c>
      <c r="I139" s="44"/>
      <c r="J139" s="44"/>
      <c r="K139" s="44"/>
      <c r="L139" s="44"/>
      <c r="M139" s="44"/>
      <c r="N139" s="44"/>
      <c r="O139" s="44">
        <f>'Добыча 2021'!R117</f>
        <v>1</v>
      </c>
      <c r="P139" s="44"/>
      <c r="Q139" s="44"/>
      <c r="R139" s="44"/>
      <c r="S139" s="44"/>
      <c r="T139" s="44"/>
      <c r="U139" s="44">
        <f t="shared" si="9"/>
        <v>16.666666666666664</v>
      </c>
      <c r="V139" s="94">
        <f>'2022'!U136</f>
        <v>7.1999999999999762</v>
      </c>
      <c r="W139" s="44">
        <f t="shared" si="5"/>
        <v>29.999999999999901</v>
      </c>
      <c r="X139" s="44">
        <f>'2022'!W136</f>
        <v>6</v>
      </c>
      <c r="Y139" s="94">
        <f t="shared" si="6"/>
        <v>25</v>
      </c>
      <c r="Z139" s="44"/>
      <c r="AA139" s="44"/>
      <c r="AB139" s="44"/>
      <c r="AC139" s="44"/>
      <c r="AD139" s="44">
        <f t="shared" si="7"/>
        <v>6</v>
      </c>
      <c r="AE139" s="44"/>
    </row>
    <row r="140" spans="1:31" ht="32.25" customHeight="1" x14ac:dyDescent="0.25">
      <c r="A140" s="34">
        <v>109</v>
      </c>
      <c r="B140" s="57" t="s">
        <v>161</v>
      </c>
      <c r="C140" s="92">
        <f>'2022'!B137</f>
        <v>8.7080000000000002</v>
      </c>
      <c r="D140" s="93">
        <f>'2022'!N137</f>
        <v>26</v>
      </c>
      <c r="E140" s="93">
        <f>'2022'!O137</f>
        <v>26</v>
      </c>
      <c r="F140" s="92">
        <f>'2022'!R137</f>
        <v>2.9857602204869087</v>
      </c>
      <c r="G140" s="44">
        <f>'2021'!W108</f>
        <v>3</v>
      </c>
      <c r="H140" s="94">
        <f t="shared" si="8"/>
        <v>11.538461538461538</v>
      </c>
      <c r="I140" s="44"/>
      <c r="J140" s="44"/>
      <c r="K140" s="44"/>
      <c r="L140" s="44"/>
      <c r="M140" s="44"/>
      <c r="N140" s="44"/>
      <c r="O140" s="44">
        <f>'Добыча 2021'!R118</f>
        <v>0</v>
      </c>
      <c r="P140" s="44"/>
      <c r="Q140" s="44"/>
      <c r="R140" s="44"/>
      <c r="S140" s="44"/>
      <c r="T140" s="44"/>
      <c r="U140" s="44">
        <f t="shared" si="9"/>
        <v>0</v>
      </c>
      <c r="V140" s="94">
        <f>'2022'!U137</f>
        <v>7.7999999999999741</v>
      </c>
      <c r="W140" s="44">
        <f t="shared" si="5"/>
        <v>29.999999999999901</v>
      </c>
      <c r="X140" s="44">
        <f>'2022'!W137</f>
        <v>3</v>
      </c>
      <c r="Y140" s="94">
        <f t="shared" si="6"/>
        <v>11.538461538461538</v>
      </c>
      <c r="Z140" s="44"/>
      <c r="AA140" s="44"/>
      <c r="AB140" s="44"/>
      <c r="AC140" s="44"/>
      <c r="AD140" s="44">
        <f t="shared" si="7"/>
        <v>3</v>
      </c>
      <c r="AE140" s="44"/>
    </row>
    <row r="141" spans="1:31" ht="31.5" x14ac:dyDescent="0.25">
      <c r="A141" s="34">
        <v>110</v>
      </c>
      <c r="B141" s="57" t="s">
        <v>162</v>
      </c>
      <c r="C141" s="92">
        <f>'2022'!B138</f>
        <v>76.099999999999994</v>
      </c>
      <c r="D141" s="93">
        <f>'2022'!N138</f>
        <v>57</v>
      </c>
      <c r="E141" s="93">
        <f>'2022'!O138</f>
        <v>60</v>
      </c>
      <c r="F141" s="92">
        <f>'2022'!R138</f>
        <v>0.78843626806833123</v>
      </c>
      <c r="G141" s="44">
        <f>'2021'!W109</f>
        <v>17</v>
      </c>
      <c r="H141" s="94">
        <f t="shared" si="8"/>
        <v>29.82456140350877</v>
      </c>
      <c r="I141" s="47"/>
      <c r="J141" s="47"/>
      <c r="K141" s="47"/>
      <c r="L141" s="99"/>
      <c r="M141" s="44"/>
      <c r="N141" s="44"/>
      <c r="O141" s="44">
        <f>'Добыча 2021'!R119</f>
        <v>0</v>
      </c>
      <c r="P141" s="44"/>
      <c r="Q141" s="44"/>
      <c r="R141" s="44"/>
      <c r="S141" s="44"/>
      <c r="T141" s="44"/>
      <c r="U141" s="44">
        <f t="shared" si="9"/>
        <v>0</v>
      </c>
      <c r="V141" s="94">
        <f>'2022'!U138</f>
        <v>17.99999999999994</v>
      </c>
      <c r="W141" s="44">
        <f t="shared" si="5"/>
        <v>29.999999999999901</v>
      </c>
      <c r="X141" s="44">
        <f>'2022'!W138</f>
        <v>18</v>
      </c>
      <c r="Y141" s="94">
        <f t="shared" si="6"/>
        <v>30</v>
      </c>
      <c r="Z141" s="44"/>
      <c r="AA141" s="44"/>
      <c r="AB141" s="44"/>
      <c r="AC141" s="44"/>
      <c r="AD141" s="44">
        <f t="shared" si="7"/>
        <v>18</v>
      </c>
      <c r="AE141" s="44"/>
    </row>
    <row r="142" spans="1:31" ht="31.5" x14ac:dyDescent="0.25">
      <c r="A142" s="34">
        <v>111</v>
      </c>
      <c r="B142" s="128" t="s">
        <v>165</v>
      </c>
      <c r="C142" s="92">
        <f>'2022'!B139</f>
        <v>3.52</v>
      </c>
      <c r="D142" s="581">
        <f>'2022'!N139</f>
        <v>21</v>
      </c>
      <c r="E142" s="93">
        <f>'2022'!O139</f>
        <v>4</v>
      </c>
      <c r="F142" s="92">
        <f>'2022'!R139</f>
        <v>1.1363636363636365</v>
      </c>
      <c r="G142" s="583">
        <f>'2021'!W110</f>
        <v>6</v>
      </c>
      <c r="H142" s="585">
        <f>IF(G142&gt;0,G142/D142*100,0)</f>
        <v>28.571428571428569</v>
      </c>
      <c r="I142" s="47"/>
      <c r="J142" s="47"/>
      <c r="K142" s="47"/>
      <c r="L142" s="99"/>
      <c r="M142" s="44"/>
      <c r="N142" s="44"/>
      <c r="O142" s="583">
        <f>'Добыча 2021'!R120</f>
        <v>0</v>
      </c>
      <c r="P142" s="44"/>
      <c r="Q142" s="44"/>
      <c r="R142" s="44"/>
      <c r="S142" s="44"/>
      <c r="T142" s="44"/>
      <c r="U142" s="583">
        <f>IF(G142=0,0,O142/G142*100)</f>
        <v>0</v>
      </c>
      <c r="V142" s="94">
        <f>'2022'!U139</f>
        <v>1.199999999999996</v>
      </c>
      <c r="W142" s="44">
        <f>IF(V142&gt;0,V142/E142*100,0)</f>
        <v>29.999999999999901</v>
      </c>
      <c r="X142" s="44">
        <f>'2022'!W139</f>
        <v>1</v>
      </c>
      <c r="Y142" s="94">
        <f>IF(X142&gt;1,X142/E142*100,0)</f>
        <v>0</v>
      </c>
      <c r="Z142" s="44"/>
      <c r="AA142" s="44"/>
      <c r="AB142" s="44"/>
      <c r="AC142" s="44"/>
      <c r="AD142" s="44">
        <f t="shared" si="7"/>
        <v>1</v>
      </c>
      <c r="AE142" s="44"/>
    </row>
    <row r="143" spans="1:31" ht="31.5" x14ac:dyDescent="0.25">
      <c r="A143" s="34">
        <v>112</v>
      </c>
      <c r="B143" s="119" t="s">
        <v>443</v>
      </c>
      <c r="C143" s="92">
        <f>'2022'!B140</f>
        <v>16.07</v>
      </c>
      <c r="D143" s="582"/>
      <c r="E143" s="93">
        <f>'2022'!O140</f>
        <v>17</v>
      </c>
      <c r="F143" s="92">
        <f>'2022'!R140</f>
        <v>1.057871810827629</v>
      </c>
      <c r="G143" s="584"/>
      <c r="H143" s="586"/>
      <c r="I143" s="44"/>
      <c r="J143" s="44"/>
      <c r="K143" s="44"/>
      <c r="L143" s="44"/>
      <c r="M143" s="44"/>
      <c r="N143" s="44"/>
      <c r="O143" s="584"/>
      <c r="P143" s="44"/>
      <c r="Q143" s="44"/>
      <c r="R143" s="44"/>
      <c r="S143" s="44"/>
      <c r="T143" s="44"/>
      <c r="U143" s="584"/>
      <c r="V143" s="94">
        <f>'2022'!U140</f>
        <v>5.0999999999999828</v>
      </c>
      <c r="W143" s="44">
        <f t="shared" si="5"/>
        <v>29.999999999999901</v>
      </c>
      <c r="X143" s="44">
        <f>'2022'!W140</f>
        <v>5</v>
      </c>
      <c r="Y143" s="94">
        <f t="shared" si="6"/>
        <v>29.411764705882355</v>
      </c>
      <c r="Z143" s="44"/>
      <c r="AA143" s="44"/>
      <c r="AB143" s="44"/>
      <c r="AC143" s="44"/>
      <c r="AD143" s="44">
        <f t="shared" si="7"/>
        <v>5</v>
      </c>
      <c r="AE143" s="44"/>
    </row>
    <row r="144" spans="1:31" x14ac:dyDescent="0.25">
      <c r="A144" s="34"/>
      <c r="B144" s="46" t="s">
        <v>173</v>
      </c>
      <c r="C144" s="98"/>
      <c r="D144" s="97"/>
      <c r="E144" s="97"/>
      <c r="F144" s="98"/>
      <c r="G144" s="44"/>
      <c r="H144" s="94"/>
      <c r="I144" s="44"/>
      <c r="J144" s="44"/>
      <c r="K144" s="44"/>
      <c r="L144" s="44"/>
      <c r="M144" s="56"/>
      <c r="N144" s="56"/>
      <c r="O144" s="56"/>
      <c r="P144" s="56"/>
      <c r="Q144" s="56"/>
      <c r="R144" s="56"/>
      <c r="S144" s="56"/>
      <c r="T144" s="56"/>
      <c r="U144" s="44"/>
      <c r="V144" s="111"/>
      <c r="W144" s="44"/>
      <c r="X144" s="56"/>
      <c r="Y144" s="94"/>
      <c r="Z144" s="56"/>
      <c r="AA144" s="56"/>
      <c r="AB144" s="56"/>
      <c r="AC144" s="56"/>
      <c r="AD144" s="56" t="str">
        <f t="shared" ref="AD144:AD207" si="14">IF(AND(ISNUMBER(X144),X144&gt;0),X144,"")</f>
        <v/>
      </c>
      <c r="AE144" s="56"/>
    </row>
    <row r="145" spans="1:31" ht="94.5" x14ac:dyDescent="0.25">
      <c r="A145" s="34">
        <v>113</v>
      </c>
      <c r="B145" s="57" t="s">
        <v>328</v>
      </c>
      <c r="C145" s="92">
        <f>'2022'!B142</f>
        <v>22.076000000000001</v>
      </c>
      <c r="D145" s="93">
        <f>'2022'!N142</f>
        <v>83</v>
      </c>
      <c r="E145" s="93">
        <f>'2022'!O142</f>
        <v>75</v>
      </c>
      <c r="F145" s="92">
        <f>'2022'!R142</f>
        <v>3.3973545932234099</v>
      </c>
      <c r="G145" s="44">
        <f>'2021'!W112</f>
        <v>15</v>
      </c>
      <c r="H145" s="94">
        <f t="shared" ref="H145:H177" si="15">IF(G145&gt;0,G145/D145*100,0)</f>
        <v>18.072289156626507</v>
      </c>
      <c r="I145" s="44"/>
      <c r="J145" s="44"/>
      <c r="K145" s="44"/>
      <c r="L145" s="44"/>
      <c r="M145" s="44"/>
      <c r="N145" s="44"/>
      <c r="O145" s="44">
        <f>'Добыча 2021'!R122</f>
        <v>1</v>
      </c>
      <c r="P145" s="44"/>
      <c r="Q145" s="44"/>
      <c r="R145" s="44"/>
      <c r="S145" s="44"/>
      <c r="T145" s="44"/>
      <c r="U145" s="44">
        <f t="shared" ref="U145:U176" si="16">IF(G145=0,0,O145/G145*100)</f>
        <v>6.666666666666667</v>
      </c>
      <c r="V145" s="94">
        <f>'2022'!U142</f>
        <v>22.499999999999925</v>
      </c>
      <c r="W145" s="44">
        <f t="shared" ref="W145:W177" si="17">IF(V145&gt;0,V145/E145*100,0)</f>
        <v>29.999999999999901</v>
      </c>
      <c r="X145" s="44">
        <f>'2022'!W142</f>
        <v>16</v>
      </c>
      <c r="Y145" s="94">
        <f t="shared" ref="Y145:Y177" si="18">IF(X145&gt;1,X145/E145*100,0)</f>
        <v>21.333333333333336</v>
      </c>
      <c r="Z145" s="44"/>
      <c r="AA145" s="44"/>
      <c r="AB145" s="44"/>
      <c r="AC145" s="44"/>
      <c r="AD145" s="44">
        <f t="shared" si="14"/>
        <v>16</v>
      </c>
      <c r="AE145" s="44"/>
    </row>
    <row r="146" spans="1:31" ht="69.75" customHeight="1" x14ac:dyDescent="0.25">
      <c r="A146" s="34">
        <v>114</v>
      </c>
      <c r="B146" s="57" t="s">
        <v>329</v>
      </c>
      <c r="C146" s="92">
        <f>'2022'!B143</f>
        <v>51.795000000000002</v>
      </c>
      <c r="D146" s="93">
        <f>'2022'!N143</f>
        <v>88</v>
      </c>
      <c r="E146" s="93">
        <f>'2022'!O143</f>
        <v>87</v>
      </c>
      <c r="F146" s="92">
        <f>'2022'!R143</f>
        <v>1.6796988126267014</v>
      </c>
      <c r="G146" s="44">
        <f>'2021'!W113</f>
        <v>26</v>
      </c>
      <c r="H146" s="94">
        <f t="shared" si="15"/>
        <v>29.545454545454547</v>
      </c>
      <c r="I146" s="44"/>
      <c r="J146" s="44"/>
      <c r="K146" s="44"/>
      <c r="L146" s="44"/>
      <c r="M146" s="44"/>
      <c r="N146" s="44"/>
      <c r="O146" s="44">
        <f>'Добыча 2021'!R123</f>
        <v>2</v>
      </c>
      <c r="P146" s="44"/>
      <c r="Q146" s="44"/>
      <c r="R146" s="44"/>
      <c r="S146" s="44"/>
      <c r="T146" s="44"/>
      <c r="U146" s="44">
        <f t="shared" si="16"/>
        <v>7.6923076923076925</v>
      </c>
      <c r="V146" s="94">
        <f>'2022'!U143</f>
        <v>26.099999999999913</v>
      </c>
      <c r="W146" s="44">
        <f t="shared" si="17"/>
        <v>29.999999999999901</v>
      </c>
      <c r="X146" s="44">
        <f>'2022'!W143</f>
        <v>26</v>
      </c>
      <c r="Y146" s="94">
        <f t="shared" si="18"/>
        <v>29.885057471264371</v>
      </c>
      <c r="Z146" s="44"/>
      <c r="AA146" s="44"/>
      <c r="AB146" s="44"/>
      <c r="AC146" s="44"/>
      <c r="AD146" s="44">
        <f t="shared" si="14"/>
        <v>26</v>
      </c>
      <c r="AE146" s="44"/>
    </row>
    <row r="147" spans="1:31" ht="31.5" customHeight="1" x14ac:dyDescent="0.25">
      <c r="A147" s="34">
        <v>115</v>
      </c>
      <c r="B147" s="57" t="s">
        <v>174</v>
      </c>
      <c r="C147" s="92">
        <f>'2022'!B144</f>
        <v>10.686999999999999</v>
      </c>
      <c r="D147" s="93">
        <f>'2022'!N144</f>
        <v>12</v>
      </c>
      <c r="E147" s="93">
        <f>'2022'!O144</f>
        <v>12</v>
      </c>
      <c r="F147" s="92">
        <f>'2022'!R144</f>
        <v>1.1228595489847479</v>
      </c>
      <c r="G147" s="44">
        <f>'2021'!W114</f>
        <v>2</v>
      </c>
      <c r="H147" s="94">
        <f t="shared" si="15"/>
        <v>16.666666666666664</v>
      </c>
      <c r="I147" s="44"/>
      <c r="J147" s="44"/>
      <c r="K147" s="44"/>
      <c r="L147" s="44"/>
      <c r="M147" s="44"/>
      <c r="N147" s="44"/>
      <c r="O147" s="44">
        <f>'Добыча 2021'!R124</f>
        <v>0</v>
      </c>
      <c r="P147" s="44"/>
      <c r="Q147" s="44"/>
      <c r="R147" s="44"/>
      <c r="S147" s="44"/>
      <c r="T147" s="44"/>
      <c r="U147" s="44">
        <f t="shared" si="16"/>
        <v>0</v>
      </c>
      <c r="V147" s="94">
        <f>'2022'!U144</f>
        <v>3.5999999999999881</v>
      </c>
      <c r="W147" s="44">
        <f t="shared" si="17"/>
        <v>29.999999999999901</v>
      </c>
      <c r="X147" s="44">
        <f>'2022'!W144</f>
        <v>3</v>
      </c>
      <c r="Y147" s="94">
        <f t="shared" si="18"/>
        <v>25</v>
      </c>
      <c r="Z147" s="44"/>
      <c r="AA147" s="44"/>
      <c r="AB147" s="44"/>
      <c r="AC147" s="44"/>
      <c r="AD147" s="44">
        <f t="shared" si="14"/>
        <v>3</v>
      </c>
      <c r="AE147" s="44"/>
    </row>
    <row r="148" spans="1:31" ht="31.5" x14ac:dyDescent="0.25">
      <c r="A148" s="34">
        <v>116</v>
      </c>
      <c r="B148" s="57" t="s">
        <v>178</v>
      </c>
      <c r="C148" s="92">
        <f>'2022'!B145</f>
        <v>127.137</v>
      </c>
      <c r="D148" s="93">
        <f>'2022'!N145</f>
        <v>148</v>
      </c>
      <c r="E148" s="93">
        <f>'2022'!O145</f>
        <v>156</v>
      </c>
      <c r="F148" s="92">
        <f>'2022'!R145</f>
        <v>1.2270228179050946</v>
      </c>
      <c r="G148" s="44">
        <f>'2021'!W115</f>
        <v>44</v>
      </c>
      <c r="H148" s="94">
        <f t="shared" si="15"/>
        <v>29.72972972972973</v>
      </c>
      <c r="I148" s="44"/>
      <c r="J148" s="44"/>
      <c r="K148" s="44"/>
      <c r="L148" s="44"/>
      <c r="M148" s="44"/>
      <c r="N148" s="44"/>
      <c r="O148" s="44">
        <f>'Добыча 2021'!R125</f>
        <v>4</v>
      </c>
      <c r="P148" s="44"/>
      <c r="Q148" s="44"/>
      <c r="R148" s="44"/>
      <c r="S148" s="44"/>
      <c r="T148" s="44"/>
      <c r="U148" s="44">
        <f t="shared" si="16"/>
        <v>9.0909090909090917</v>
      </c>
      <c r="V148" s="94">
        <f>'2022'!U145</f>
        <v>46.799999999999841</v>
      </c>
      <c r="W148" s="44">
        <f t="shared" si="17"/>
        <v>29.999999999999901</v>
      </c>
      <c r="X148" s="44">
        <f>'2022'!W145</f>
        <v>46</v>
      </c>
      <c r="Y148" s="94">
        <f t="shared" si="18"/>
        <v>29.487179487179489</v>
      </c>
      <c r="Z148" s="44"/>
      <c r="AA148" s="44"/>
      <c r="AB148" s="44"/>
      <c r="AC148" s="44"/>
      <c r="AD148" s="44">
        <f t="shared" si="14"/>
        <v>46</v>
      </c>
      <c r="AE148" s="44"/>
    </row>
    <row r="149" spans="1:31" ht="31.5" x14ac:dyDescent="0.25">
      <c r="A149" s="34">
        <v>117</v>
      </c>
      <c r="B149" s="49" t="s">
        <v>177</v>
      </c>
      <c r="C149" s="92">
        <f>'2022'!B146</f>
        <v>119.479</v>
      </c>
      <c r="D149" s="93">
        <f>'2022'!N146</f>
        <v>103</v>
      </c>
      <c r="E149" s="93">
        <f>'2022'!O146</f>
        <v>102</v>
      </c>
      <c r="F149" s="92">
        <f>'2022'!R146</f>
        <v>0.85370650909364831</v>
      </c>
      <c r="G149" s="44">
        <f>'2021'!W116</f>
        <v>15</v>
      </c>
      <c r="H149" s="94">
        <f t="shared" si="15"/>
        <v>14.563106796116504</v>
      </c>
      <c r="I149" s="47"/>
      <c r="J149" s="47"/>
      <c r="K149" s="47"/>
      <c r="L149" s="99"/>
      <c r="M149" s="44"/>
      <c r="N149" s="44"/>
      <c r="O149" s="44">
        <f>'Добыча 2021'!R126</f>
        <v>0</v>
      </c>
      <c r="P149" s="44"/>
      <c r="Q149" s="44"/>
      <c r="R149" s="44"/>
      <c r="S149" s="44"/>
      <c r="T149" s="44"/>
      <c r="U149" s="44">
        <f t="shared" si="16"/>
        <v>0</v>
      </c>
      <c r="V149" s="94">
        <f>'2022'!U146</f>
        <v>30.599999999999898</v>
      </c>
      <c r="W149" s="44">
        <f t="shared" si="17"/>
        <v>29.999999999999901</v>
      </c>
      <c r="X149" s="44">
        <f>'2022'!W146</f>
        <v>15</v>
      </c>
      <c r="Y149" s="94">
        <f t="shared" si="18"/>
        <v>14.705882352941178</v>
      </c>
      <c r="Z149" s="44"/>
      <c r="AA149" s="44"/>
      <c r="AB149" s="44"/>
      <c r="AC149" s="44"/>
      <c r="AD149" s="44">
        <f t="shared" si="14"/>
        <v>15</v>
      </c>
      <c r="AE149" s="44"/>
    </row>
    <row r="150" spans="1:31" ht="32.25" customHeight="1" x14ac:dyDescent="0.25">
      <c r="A150" s="34">
        <v>118</v>
      </c>
      <c r="B150" s="57" t="s">
        <v>330</v>
      </c>
      <c r="C150" s="92">
        <f>'2022'!B147</f>
        <v>19.553999999999998</v>
      </c>
      <c r="D150" s="93">
        <f>'2022'!N147</f>
        <v>33</v>
      </c>
      <c r="E150" s="93">
        <f>'2022'!O147</f>
        <v>37</v>
      </c>
      <c r="F150" s="92">
        <f>'2022'!R147</f>
        <v>1.8921959701339881</v>
      </c>
      <c r="G150" s="44">
        <f>'2021'!W117</f>
        <v>2</v>
      </c>
      <c r="H150" s="94">
        <f t="shared" si="15"/>
        <v>6.0606060606060606</v>
      </c>
      <c r="I150" s="44"/>
      <c r="J150" s="44"/>
      <c r="K150" s="44"/>
      <c r="L150" s="44"/>
      <c r="M150" s="44"/>
      <c r="N150" s="44"/>
      <c r="O150" s="44">
        <f>'Добыча 2021'!R127</f>
        <v>1</v>
      </c>
      <c r="P150" s="44"/>
      <c r="Q150" s="44"/>
      <c r="R150" s="44"/>
      <c r="S150" s="44"/>
      <c r="T150" s="44"/>
      <c r="U150" s="44">
        <f t="shared" si="16"/>
        <v>50</v>
      </c>
      <c r="V150" s="94">
        <f>'2022'!U147</f>
        <v>11.099999999999962</v>
      </c>
      <c r="W150" s="44">
        <f t="shared" si="17"/>
        <v>29.999999999999901</v>
      </c>
      <c r="X150" s="44">
        <f>'2022'!W147</f>
        <v>2</v>
      </c>
      <c r="Y150" s="94">
        <f t="shared" si="18"/>
        <v>5.4054054054054053</v>
      </c>
      <c r="Z150" s="44"/>
      <c r="AA150" s="44"/>
      <c r="AB150" s="44"/>
      <c r="AC150" s="44"/>
      <c r="AD150" s="44">
        <f t="shared" si="14"/>
        <v>2</v>
      </c>
      <c r="AE150" s="44"/>
    </row>
    <row r="151" spans="1:31" x14ac:dyDescent="0.25">
      <c r="A151" s="34"/>
      <c r="B151" s="46" t="s">
        <v>180</v>
      </c>
      <c r="C151" s="98"/>
      <c r="D151" s="97"/>
      <c r="E151" s="97"/>
      <c r="F151" s="98"/>
      <c r="G151" s="44"/>
      <c r="H151" s="94"/>
      <c r="I151" s="44"/>
      <c r="J151" s="44"/>
      <c r="K151" s="44"/>
      <c r="L151" s="44"/>
      <c r="M151" s="56"/>
      <c r="N151" s="56"/>
      <c r="O151" s="56"/>
      <c r="P151" s="56"/>
      <c r="Q151" s="56"/>
      <c r="R151" s="56"/>
      <c r="S151" s="56"/>
      <c r="T151" s="56"/>
      <c r="U151" s="44"/>
      <c r="V151" s="111"/>
      <c r="W151" s="44"/>
      <c r="X151" s="56"/>
      <c r="Y151" s="94"/>
      <c r="Z151" s="56"/>
      <c r="AA151" s="56"/>
      <c r="AB151" s="56"/>
      <c r="AC151" s="56"/>
      <c r="AD151" s="56" t="str">
        <f t="shared" si="14"/>
        <v/>
      </c>
      <c r="AE151" s="56"/>
    </row>
    <row r="152" spans="1:31" ht="31.5" x14ac:dyDescent="0.25">
      <c r="A152" s="34">
        <v>119</v>
      </c>
      <c r="B152" s="57" t="s">
        <v>185</v>
      </c>
      <c r="C152" s="92">
        <f>'2022'!B149</f>
        <v>1372</v>
      </c>
      <c r="D152" s="93">
        <f>'2022'!N149</f>
        <v>140</v>
      </c>
      <c r="E152" s="93">
        <f>'2022'!O149</f>
        <v>197</v>
      </c>
      <c r="F152" s="92">
        <f>'2022'!R149</f>
        <v>0.14358600583090378</v>
      </c>
      <c r="G152" s="44">
        <f>'2021'!W119</f>
        <v>40</v>
      </c>
      <c r="H152" s="94">
        <f t="shared" si="15"/>
        <v>28.571428571428569</v>
      </c>
      <c r="I152" s="44"/>
      <c r="J152" s="44"/>
      <c r="K152" s="44"/>
      <c r="L152" s="44"/>
      <c r="M152" s="44"/>
      <c r="N152" s="44"/>
      <c r="O152" s="44">
        <f>'Добыча 2021'!R129</f>
        <v>2</v>
      </c>
      <c r="P152" s="44"/>
      <c r="Q152" s="44"/>
      <c r="R152" s="44"/>
      <c r="S152" s="44"/>
      <c r="T152" s="44"/>
      <c r="U152" s="44">
        <f t="shared" si="16"/>
        <v>5</v>
      </c>
      <c r="V152" s="94">
        <f>'2022'!U149</f>
        <v>59.099999999999802</v>
      </c>
      <c r="W152" s="44">
        <f t="shared" si="17"/>
        <v>29.999999999999901</v>
      </c>
      <c r="X152" s="44">
        <f>'2022'!W149</f>
        <v>49</v>
      </c>
      <c r="Y152" s="94">
        <f t="shared" si="18"/>
        <v>24.873096446700508</v>
      </c>
      <c r="Z152" s="44"/>
      <c r="AA152" s="44"/>
      <c r="AB152" s="44"/>
      <c r="AC152" s="44"/>
      <c r="AD152" s="44">
        <f t="shared" si="14"/>
        <v>49</v>
      </c>
      <c r="AE152" s="44"/>
    </row>
    <row r="153" spans="1:31" ht="31.5" x14ac:dyDescent="0.25">
      <c r="A153" s="34">
        <v>120</v>
      </c>
      <c r="B153" s="57" t="s">
        <v>331</v>
      </c>
      <c r="C153" s="92">
        <f>'2022'!B150</f>
        <v>187.15</v>
      </c>
      <c r="D153" s="93">
        <f>'2022'!N150</f>
        <v>47</v>
      </c>
      <c r="E153" s="93">
        <f>'2022'!O150</f>
        <v>61</v>
      </c>
      <c r="F153" s="92">
        <f>'2022'!R150</f>
        <v>0.32594175794816993</v>
      </c>
      <c r="G153" s="44">
        <f>'2021'!W120</f>
        <v>7</v>
      </c>
      <c r="H153" s="94">
        <f t="shared" si="15"/>
        <v>14.893617021276595</v>
      </c>
      <c r="I153" s="44"/>
      <c r="J153" s="44"/>
      <c r="K153" s="44"/>
      <c r="L153" s="44"/>
      <c r="M153" s="44"/>
      <c r="N153" s="44"/>
      <c r="O153" s="44">
        <f>'Добыча 2021'!R130</f>
        <v>3</v>
      </c>
      <c r="P153" s="44"/>
      <c r="Q153" s="44"/>
      <c r="R153" s="44"/>
      <c r="S153" s="44"/>
      <c r="T153" s="44"/>
      <c r="U153" s="44">
        <f t="shared" si="16"/>
        <v>42.857142857142854</v>
      </c>
      <c r="V153" s="94">
        <f>'2022'!U150</f>
        <v>18.299999999999937</v>
      </c>
      <c r="W153" s="44">
        <f t="shared" si="17"/>
        <v>29.999999999999901</v>
      </c>
      <c r="X153" s="44">
        <f>'2022'!W150</f>
        <v>10</v>
      </c>
      <c r="Y153" s="94">
        <f t="shared" si="18"/>
        <v>16.393442622950818</v>
      </c>
      <c r="Z153" s="44"/>
      <c r="AA153" s="44"/>
      <c r="AB153" s="44"/>
      <c r="AC153" s="44"/>
      <c r="AD153" s="44">
        <f t="shared" si="14"/>
        <v>10</v>
      </c>
      <c r="AE153" s="44"/>
    </row>
    <row r="154" spans="1:31" ht="51" customHeight="1" x14ac:dyDescent="0.25">
      <c r="A154" s="34">
        <v>121</v>
      </c>
      <c r="B154" s="57" t="s">
        <v>332</v>
      </c>
      <c r="C154" s="92">
        <f>'2022'!B151</f>
        <v>363.3</v>
      </c>
      <c r="D154" s="93">
        <f>'2022'!N151</f>
        <v>908</v>
      </c>
      <c r="E154" s="93">
        <f>'2022'!O151</f>
        <v>908</v>
      </c>
      <c r="F154" s="92">
        <f>'2022'!R151</f>
        <v>2.499311863473713</v>
      </c>
      <c r="G154" s="44">
        <f>'2021'!W121</f>
        <v>45</v>
      </c>
      <c r="H154" s="94">
        <f t="shared" si="15"/>
        <v>4.9559471365638768</v>
      </c>
      <c r="I154" s="44"/>
      <c r="J154" s="44"/>
      <c r="K154" s="44"/>
      <c r="L154" s="44"/>
      <c r="M154" s="44"/>
      <c r="N154" s="44"/>
      <c r="O154" s="44">
        <f>'Добыча 2021'!R131</f>
        <v>2</v>
      </c>
      <c r="P154" s="44"/>
      <c r="Q154" s="44"/>
      <c r="R154" s="44"/>
      <c r="S154" s="44"/>
      <c r="T154" s="44"/>
      <c r="U154" s="44">
        <f t="shared" si="16"/>
        <v>4.4444444444444446</v>
      </c>
      <c r="V154" s="94">
        <f>'2022'!U151</f>
        <v>272.39999999999907</v>
      </c>
      <c r="W154" s="44">
        <f t="shared" si="17"/>
        <v>29.999999999999901</v>
      </c>
      <c r="X154" s="44">
        <f>'2022'!W151</f>
        <v>45</v>
      </c>
      <c r="Y154" s="94">
        <f t="shared" si="18"/>
        <v>4.9559471365638768</v>
      </c>
      <c r="Z154" s="44"/>
      <c r="AA154" s="44"/>
      <c r="AB154" s="44"/>
      <c r="AC154" s="44"/>
      <c r="AD154" s="44">
        <f t="shared" si="14"/>
        <v>45</v>
      </c>
      <c r="AE154" s="44"/>
    </row>
    <row r="155" spans="1:31" ht="53.25" customHeight="1" x14ac:dyDescent="0.25">
      <c r="A155" s="34">
        <v>122</v>
      </c>
      <c r="B155" s="57" t="s">
        <v>333</v>
      </c>
      <c r="C155" s="92">
        <f>'2022'!B152</f>
        <v>394</v>
      </c>
      <c r="D155" s="93">
        <f>'2022'!N152</f>
        <v>236</v>
      </c>
      <c r="E155" s="93">
        <f>'2022'!O152</f>
        <v>256</v>
      </c>
      <c r="F155" s="92">
        <f>'2022'!R152</f>
        <v>0.64974619289340096</v>
      </c>
      <c r="G155" s="44">
        <f>'2021'!W122</f>
        <v>35</v>
      </c>
      <c r="H155" s="94">
        <f t="shared" si="15"/>
        <v>14.83050847457627</v>
      </c>
      <c r="I155" s="44"/>
      <c r="J155" s="44"/>
      <c r="K155" s="44"/>
      <c r="L155" s="44"/>
      <c r="M155" s="44"/>
      <c r="N155" s="44"/>
      <c r="O155" s="44">
        <f>'Добыча 2021'!R132</f>
        <v>0</v>
      </c>
      <c r="P155" s="44"/>
      <c r="Q155" s="44"/>
      <c r="R155" s="44"/>
      <c r="S155" s="44"/>
      <c r="T155" s="44"/>
      <c r="U155" s="44">
        <f t="shared" si="16"/>
        <v>0</v>
      </c>
      <c r="V155" s="94">
        <f>'2022'!U152</f>
        <v>76.799999999999741</v>
      </c>
      <c r="W155" s="44">
        <f t="shared" si="17"/>
        <v>29.999999999999901</v>
      </c>
      <c r="X155" s="44">
        <f>'2022'!W152</f>
        <v>38</v>
      </c>
      <c r="Y155" s="94">
        <f t="shared" si="18"/>
        <v>14.84375</v>
      </c>
      <c r="Z155" s="44"/>
      <c r="AA155" s="44"/>
      <c r="AB155" s="44"/>
      <c r="AC155" s="44"/>
      <c r="AD155" s="44">
        <f t="shared" si="14"/>
        <v>38</v>
      </c>
      <c r="AE155" s="44"/>
    </row>
    <row r="156" spans="1:31" ht="31.5" x14ac:dyDescent="0.25">
      <c r="A156" s="34">
        <v>123</v>
      </c>
      <c r="B156" s="57" t="s">
        <v>182</v>
      </c>
      <c r="C156" s="92">
        <f>'2022'!B153</f>
        <v>193</v>
      </c>
      <c r="D156" s="93">
        <f>'2022'!N153</f>
        <v>80</v>
      </c>
      <c r="E156" s="93">
        <f>'2022'!O153</f>
        <v>77</v>
      </c>
      <c r="F156" s="92">
        <f>'2022'!R153</f>
        <v>0.39896373056994816</v>
      </c>
      <c r="G156" s="44">
        <f>'2021'!W123</f>
        <v>16</v>
      </c>
      <c r="H156" s="94">
        <f t="shared" si="15"/>
        <v>20</v>
      </c>
      <c r="I156" s="44"/>
      <c r="J156" s="44"/>
      <c r="K156" s="44"/>
      <c r="L156" s="44"/>
      <c r="M156" s="44"/>
      <c r="N156" s="44"/>
      <c r="O156" s="44">
        <f>'Добыча 2021'!R133</f>
        <v>1</v>
      </c>
      <c r="P156" s="44"/>
      <c r="Q156" s="44"/>
      <c r="R156" s="44"/>
      <c r="S156" s="44"/>
      <c r="T156" s="44"/>
      <c r="U156" s="44">
        <f t="shared" si="16"/>
        <v>6.25</v>
      </c>
      <c r="V156" s="94">
        <f>'2022'!U153</f>
        <v>23.099999999999923</v>
      </c>
      <c r="W156" s="44">
        <f t="shared" si="17"/>
        <v>29.999999999999901</v>
      </c>
      <c r="X156" s="44">
        <f>'2022'!W153</f>
        <v>23</v>
      </c>
      <c r="Y156" s="94">
        <f t="shared" si="18"/>
        <v>29.870129870129869</v>
      </c>
      <c r="Z156" s="44"/>
      <c r="AA156" s="44"/>
      <c r="AB156" s="44"/>
      <c r="AC156" s="44"/>
      <c r="AD156" s="44">
        <f t="shared" si="14"/>
        <v>23</v>
      </c>
      <c r="AE156" s="44"/>
    </row>
    <row r="157" spans="1:31" ht="53.25" customHeight="1" x14ac:dyDescent="0.25">
      <c r="A157" s="34">
        <v>124</v>
      </c>
      <c r="B157" s="57" t="s">
        <v>334</v>
      </c>
      <c r="C157" s="92">
        <f>'2022'!B154</f>
        <v>264.7</v>
      </c>
      <c r="D157" s="93">
        <f>'2022'!N154</f>
        <v>79</v>
      </c>
      <c r="E157" s="93">
        <f>'2022'!O154</f>
        <v>79</v>
      </c>
      <c r="F157" s="92">
        <f>'2022'!R154</f>
        <v>0.29845107669059312</v>
      </c>
      <c r="G157" s="44">
        <f>'2021'!W124</f>
        <v>15</v>
      </c>
      <c r="H157" s="94">
        <f t="shared" si="15"/>
        <v>18.9873417721519</v>
      </c>
      <c r="I157" s="47"/>
      <c r="J157" s="47"/>
      <c r="K157" s="47"/>
      <c r="L157" s="99"/>
      <c r="M157" s="44"/>
      <c r="N157" s="44"/>
      <c r="O157" s="44">
        <f>'Добыча 2021'!R134</f>
        <v>0</v>
      </c>
      <c r="P157" s="44"/>
      <c r="Q157" s="44"/>
      <c r="R157" s="44"/>
      <c r="S157" s="44"/>
      <c r="T157" s="44"/>
      <c r="U157" s="44">
        <f t="shared" si="16"/>
        <v>0</v>
      </c>
      <c r="V157" s="94">
        <f>'2022'!U154</f>
        <v>23.699999999999921</v>
      </c>
      <c r="W157" s="44">
        <f t="shared" si="17"/>
        <v>29.999999999999901</v>
      </c>
      <c r="X157" s="44">
        <f>'2022'!W154</f>
        <v>23</v>
      </c>
      <c r="Y157" s="94">
        <f t="shared" si="18"/>
        <v>29.11392405063291</v>
      </c>
      <c r="Z157" s="44"/>
      <c r="AA157" s="44"/>
      <c r="AB157" s="44"/>
      <c r="AC157" s="44"/>
      <c r="AD157" s="44">
        <f t="shared" si="14"/>
        <v>23</v>
      </c>
      <c r="AE157" s="44"/>
    </row>
    <row r="158" spans="1:31" ht="31.5" x14ac:dyDescent="0.25">
      <c r="A158" s="34">
        <v>125</v>
      </c>
      <c r="B158" s="57" t="s">
        <v>335</v>
      </c>
      <c r="C158" s="92">
        <f>'2022'!B155</f>
        <v>93.555000000000007</v>
      </c>
      <c r="D158" s="93">
        <f>'2022'!N155</f>
        <v>62</v>
      </c>
      <c r="E158" s="93">
        <f>'2022'!O155</f>
        <v>20</v>
      </c>
      <c r="F158" s="92">
        <f>'2022'!R155</f>
        <v>0.21377799155576932</v>
      </c>
      <c r="G158" s="44">
        <f>'2021'!W125</f>
        <v>10</v>
      </c>
      <c r="H158" s="94">
        <f t="shared" si="15"/>
        <v>16.129032258064516</v>
      </c>
      <c r="I158" s="44"/>
      <c r="J158" s="44"/>
      <c r="K158" s="44"/>
      <c r="L158" s="44"/>
      <c r="M158" s="44"/>
      <c r="N158" s="44"/>
      <c r="O158" s="44">
        <f>'Добыча 2021'!R135</f>
        <v>1</v>
      </c>
      <c r="P158" s="44"/>
      <c r="Q158" s="44"/>
      <c r="R158" s="44"/>
      <c r="S158" s="44"/>
      <c r="T158" s="44"/>
      <c r="U158" s="44">
        <f t="shared" si="16"/>
        <v>10</v>
      </c>
      <c r="V158" s="94">
        <f>'2022'!U155</f>
        <v>6</v>
      </c>
      <c r="W158" s="44">
        <f t="shared" si="17"/>
        <v>30</v>
      </c>
      <c r="X158" s="44">
        <f>'2022'!W155</f>
        <v>6</v>
      </c>
      <c r="Y158" s="94">
        <f t="shared" si="18"/>
        <v>30</v>
      </c>
      <c r="Z158" s="44"/>
      <c r="AA158" s="44"/>
      <c r="AB158" s="44"/>
      <c r="AC158" s="44"/>
      <c r="AD158" s="44">
        <f t="shared" si="14"/>
        <v>6</v>
      </c>
      <c r="AE158" s="44"/>
    </row>
    <row r="159" spans="1:31" x14ac:dyDescent="0.25">
      <c r="A159" s="34"/>
      <c r="B159" s="46" t="s">
        <v>187</v>
      </c>
      <c r="C159" s="98"/>
      <c r="D159" s="97"/>
      <c r="E159" s="97"/>
      <c r="F159" s="98"/>
      <c r="G159" s="44"/>
      <c r="H159" s="94"/>
      <c r="I159" s="44"/>
      <c r="J159" s="44"/>
      <c r="K159" s="44"/>
      <c r="L159" s="44"/>
      <c r="M159" s="56"/>
      <c r="N159" s="56"/>
      <c r="O159" s="56"/>
      <c r="P159" s="56"/>
      <c r="Q159" s="56"/>
      <c r="R159" s="56"/>
      <c r="S159" s="56"/>
      <c r="T159" s="56"/>
      <c r="U159" s="44"/>
      <c r="V159" s="111"/>
      <c r="W159" s="44"/>
      <c r="X159" s="56"/>
      <c r="Y159" s="94"/>
      <c r="Z159" s="56"/>
      <c r="AA159" s="56"/>
      <c r="AB159" s="56"/>
      <c r="AC159" s="56"/>
      <c r="AD159" s="56" t="str">
        <f t="shared" si="14"/>
        <v/>
      </c>
      <c r="AE159" s="56"/>
    </row>
    <row r="160" spans="1:31" ht="63" x14ac:dyDescent="0.25">
      <c r="A160" s="34">
        <v>126</v>
      </c>
      <c r="B160" s="49" t="s">
        <v>189</v>
      </c>
      <c r="C160" s="92">
        <f>'2022'!B157</f>
        <v>58.8</v>
      </c>
      <c r="D160" s="581">
        <f>'2022'!N157</f>
        <v>110</v>
      </c>
      <c r="E160" s="93">
        <f>'2022'!O157</f>
        <v>6</v>
      </c>
      <c r="F160" s="92">
        <f>'2022'!R157</f>
        <v>0.10204081632653061</v>
      </c>
      <c r="G160" s="583">
        <f>'2021'!W127</f>
        <v>20</v>
      </c>
      <c r="H160" s="585">
        <f>IF(G160&gt;0,G160/D160*100,0)</f>
        <v>18.181818181818183</v>
      </c>
      <c r="I160" s="44"/>
      <c r="J160" s="44"/>
      <c r="K160" s="44"/>
      <c r="L160" s="44"/>
      <c r="M160" s="44"/>
      <c r="N160" s="44"/>
      <c r="O160" s="583">
        <f>'Добыча 2021'!R137</f>
        <v>0</v>
      </c>
      <c r="P160" s="44"/>
      <c r="Q160" s="44"/>
      <c r="R160" s="44"/>
      <c r="S160" s="44"/>
      <c r="T160" s="44"/>
      <c r="U160" s="583">
        <f>IF(G160=0,0,O160/G160*100)</f>
        <v>0</v>
      </c>
      <c r="V160" s="94">
        <f>'2022'!U157</f>
        <v>1.799999999999994</v>
      </c>
      <c r="W160" s="44">
        <f t="shared" ref="W160:W170" si="19">IF(V160&gt;0,V160/E160*100,0)</f>
        <v>29.999999999999901</v>
      </c>
      <c r="X160" s="44">
        <f>'2022'!W157</f>
        <v>1</v>
      </c>
      <c r="Y160" s="94">
        <f t="shared" ref="Y160:Y170" si="20">IF(X160&gt;1,X160/E160*100,0)</f>
        <v>0</v>
      </c>
      <c r="Z160" s="44"/>
      <c r="AA160" s="44"/>
      <c r="AB160" s="44"/>
      <c r="AC160" s="44"/>
      <c r="AD160" s="44">
        <f t="shared" si="14"/>
        <v>1</v>
      </c>
      <c r="AE160" s="44"/>
    </row>
    <row r="161" spans="1:31" ht="63" x14ac:dyDescent="0.25">
      <c r="A161" s="34">
        <v>127</v>
      </c>
      <c r="B161" s="49" t="s">
        <v>190</v>
      </c>
      <c r="C161" s="92">
        <f>'2022'!B158</f>
        <v>17.8</v>
      </c>
      <c r="D161" s="587"/>
      <c r="E161" s="93">
        <f>'2022'!O158</f>
        <v>2</v>
      </c>
      <c r="F161" s="92">
        <f>'2022'!R158</f>
        <v>0.11235955056179775</v>
      </c>
      <c r="G161" s="588"/>
      <c r="H161" s="589"/>
      <c r="I161" s="44"/>
      <c r="J161" s="44"/>
      <c r="K161" s="44"/>
      <c r="L161" s="44"/>
      <c r="M161" s="44"/>
      <c r="N161" s="44"/>
      <c r="O161" s="588"/>
      <c r="P161" s="44"/>
      <c r="Q161" s="44"/>
      <c r="R161" s="44"/>
      <c r="S161" s="44"/>
      <c r="T161" s="44"/>
      <c r="U161" s="588"/>
      <c r="V161" s="94">
        <f>'2022'!U158</f>
        <v>0.59999999999999798</v>
      </c>
      <c r="W161" s="44">
        <f t="shared" si="19"/>
        <v>29.999999999999901</v>
      </c>
      <c r="X161" s="44">
        <f>'2022'!W158</f>
        <v>0</v>
      </c>
      <c r="Y161" s="94">
        <f t="shared" si="20"/>
        <v>0</v>
      </c>
      <c r="Z161" s="44"/>
      <c r="AA161" s="44"/>
      <c r="AB161" s="44"/>
      <c r="AC161" s="44"/>
      <c r="AD161" s="44" t="str">
        <f t="shared" si="14"/>
        <v/>
      </c>
      <c r="AE161" s="44"/>
    </row>
    <row r="162" spans="1:31" ht="63" x14ac:dyDescent="0.25">
      <c r="A162" s="34">
        <v>128</v>
      </c>
      <c r="B162" s="49" t="s">
        <v>191</v>
      </c>
      <c r="C162" s="92">
        <f>'2022'!B159</f>
        <v>30.8</v>
      </c>
      <c r="D162" s="587"/>
      <c r="E162" s="93">
        <f>'2022'!O159</f>
        <v>5</v>
      </c>
      <c r="F162" s="92">
        <f>'2022'!R159</f>
        <v>0.16233766233766234</v>
      </c>
      <c r="G162" s="588"/>
      <c r="H162" s="589"/>
      <c r="I162" s="44"/>
      <c r="J162" s="44"/>
      <c r="K162" s="44"/>
      <c r="L162" s="44"/>
      <c r="M162" s="44"/>
      <c r="N162" s="44"/>
      <c r="O162" s="588"/>
      <c r="P162" s="44"/>
      <c r="Q162" s="44"/>
      <c r="R162" s="44"/>
      <c r="S162" s="44"/>
      <c r="T162" s="44"/>
      <c r="U162" s="588"/>
      <c r="V162" s="94">
        <f>'2022'!U159</f>
        <v>1.4999999999999949</v>
      </c>
      <c r="W162" s="44">
        <f t="shared" si="19"/>
        <v>29.999999999999901</v>
      </c>
      <c r="X162" s="44">
        <f>'2022'!W159</f>
        <v>1</v>
      </c>
      <c r="Y162" s="94">
        <f t="shared" si="20"/>
        <v>0</v>
      </c>
      <c r="Z162" s="44"/>
      <c r="AA162" s="44"/>
      <c r="AB162" s="44"/>
      <c r="AC162" s="44"/>
      <c r="AD162" s="44">
        <f t="shared" si="14"/>
        <v>1</v>
      </c>
      <c r="AE162" s="44"/>
    </row>
    <row r="163" spans="1:31" ht="63" x14ac:dyDescent="0.25">
      <c r="A163" s="34">
        <v>129</v>
      </c>
      <c r="B163" s="49" t="s">
        <v>192</v>
      </c>
      <c r="C163" s="92">
        <f>'2022'!B160</f>
        <v>20.399999999999999</v>
      </c>
      <c r="D163" s="587"/>
      <c r="E163" s="93">
        <f>'2022'!O160</f>
        <v>4</v>
      </c>
      <c r="F163" s="92">
        <f>'2022'!R160</f>
        <v>0.19607843137254904</v>
      </c>
      <c r="G163" s="588"/>
      <c r="H163" s="589"/>
      <c r="I163" s="44"/>
      <c r="J163" s="44"/>
      <c r="K163" s="44"/>
      <c r="L163" s="44"/>
      <c r="M163" s="44"/>
      <c r="N163" s="44"/>
      <c r="O163" s="588"/>
      <c r="P163" s="44"/>
      <c r="Q163" s="44"/>
      <c r="R163" s="44"/>
      <c r="S163" s="44"/>
      <c r="T163" s="44"/>
      <c r="U163" s="588"/>
      <c r="V163" s="94">
        <f>'2022'!U160</f>
        <v>1.199999999999996</v>
      </c>
      <c r="W163" s="44">
        <f t="shared" si="19"/>
        <v>29.999999999999901</v>
      </c>
      <c r="X163" s="44">
        <f>'2022'!W160</f>
        <v>1</v>
      </c>
      <c r="Y163" s="94">
        <f t="shared" si="20"/>
        <v>0</v>
      </c>
      <c r="Z163" s="44"/>
      <c r="AA163" s="44"/>
      <c r="AB163" s="44"/>
      <c r="AC163" s="44"/>
      <c r="AD163" s="44">
        <f t="shared" si="14"/>
        <v>1</v>
      </c>
      <c r="AE163" s="44"/>
    </row>
    <row r="164" spans="1:31" ht="63" x14ac:dyDescent="0.25">
      <c r="A164" s="34">
        <v>130</v>
      </c>
      <c r="B164" s="49" t="s">
        <v>193</v>
      </c>
      <c r="C164" s="92">
        <f>'2022'!B161</f>
        <v>20.8</v>
      </c>
      <c r="D164" s="587"/>
      <c r="E164" s="93">
        <f>'2022'!O161</f>
        <v>3</v>
      </c>
      <c r="F164" s="92">
        <f>'2022'!R161</f>
        <v>0.14423076923076922</v>
      </c>
      <c r="G164" s="588"/>
      <c r="H164" s="589"/>
      <c r="I164" s="44"/>
      <c r="J164" s="44"/>
      <c r="K164" s="44"/>
      <c r="L164" s="44"/>
      <c r="M164" s="44"/>
      <c r="N164" s="44"/>
      <c r="O164" s="588"/>
      <c r="P164" s="44"/>
      <c r="Q164" s="44"/>
      <c r="R164" s="44"/>
      <c r="S164" s="44"/>
      <c r="T164" s="44"/>
      <c r="U164" s="588"/>
      <c r="V164" s="94">
        <f>'2022'!U161</f>
        <v>0.89999999999999702</v>
      </c>
      <c r="W164" s="44">
        <f t="shared" si="19"/>
        <v>29.999999999999901</v>
      </c>
      <c r="X164" s="44">
        <f>'2022'!W161</f>
        <v>0</v>
      </c>
      <c r="Y164" s="94">
        <f t="shared" si="20"/>
        <v>0</v>
      </c>
      <c r="Z164" s="44"/>
      <c r="AA164" s="44"/>
      <c r="AB164" s="44"/>
      <c r="AC164" s="44"/>
      <c r="AD164" s="44" t="str">
        <f t="shared" si="14"/>
        <v/>
      </c>
      <c r="AE164" s="44"/>
    </row>
    <row r="165" spans="1:31" ht="63" x14ac:dyDescent="0.25">
      <c r="A165" s="34">
        <v>131</v>
      </c>
      <c r="B165" s="49" t="s">
        <v>194</v>
      </c>
      <c r="C165" s="92">
        <f>'2022'!B162</f>
        <v>14.8</v>
      </c>
      <c r="D165" s="587"/>
      <c r="E165" s="93">
        <f>'2022'!O162</f>
        <v>3</v>
      </c>
      <c r="F165" s="92">
        <f>'2022'!R162</f>
        <v>0.20270270270270269</v>
      </c>
      <c r="G165" s="588"/>
      <c r="H165" s="589"/>
      <c r="I165" s="44"/>
      <c r="J165" s="44"/>
      <c r="K165" s="44"/>
      <c r="L165" s="44"/>
      <c r="M165" s="44"/>
      <c r="N165" s="44"/>
      <c r="O165" s="588"/>
      <c r="P165" s="44"/>
      <c r="Q165" s="44"/>
      <c r="R165" s="44"/>
      <c r="S165" s="44"/>
      <c r="T165" s="44"/>
      <c r="U165" s="588"/>
      <c r="V165" s="94">
        <f>'2022'!U162</f>
        <v>0.89999999999999702</v>
      </c>
      <c r="W165" s="44">
        <f t="shared" si="19"/>
        <v>29.999999999999901</v>
      </c>
      <c r="X165" s="44">
        <f>'2022'!W162</f>
        <v>0</v>
      </c>
      <c r="Y165" s="94">
        <f t="shared" si="20"/>
        <v>0</v>
      </c>
      <c r="Z165" s="44"/>
      <c r="AA165" s="44"/>
      <c r="AB165" s="44"/>
      <c r="AC165" s="44"/>
      <c r="AD165" s="44" t="str">
        <f t="shared" si="14"/>
        <v/>
      </c>
      <c r="AE165" s="44"/>
    </row>
    <row r="166" spans="1:31" ht="63" x14ac:dyDescent="0.25">
      <c r="A166" s="34">
        <v>132</v>
      </c>
      <c r="B166" s="49" t="s">
        <v>195</v>
      </c>
      <c r="C166" s="92">
        <f>'2022'!B163</f>
        <v>8.6</v>
      </c>
      <c r="D166" s="587"/>
      <c r="E166" s="93">
        <f>'2022'!O163</f>
        <v>7</v>
      </c>
      <c r="F166" s="92">
        <f>'2022'!R163</f>
        <v>0.81395348837209303</v>
      </c>
      <c r="G166" s="588"/>
      <c r="H166" s="589"/>
      <c r="I166" s="44"/>
      <c r="J166" s="44"/>
      <c r="K166" s="44"/>
      <c r="L166" s="44"/>
      <c r="M166" s="44"/>
      <c r="N166" s="44"/>
      <c r="O166" s="588"/>
      <c r="P166" s="44"/>
      <c r="Q166" s="44"/>
      <c r="R166" s="44"/>
      <c r="S166" s="44"/>
      <c r="T166" s="44"/>
      <c r="U166" s="588"/>
      <c r="V166" s="94">
        <f>'2022'!U163</f>
        <v>2.099999999999993</v>
      </c>
      <c r="W166" s="44">
        <f t="shared" si="19"/>
        <v>29.999999999999901</v>
      </c>
      <c r="X166" s="44">
        <f>'2022'!W163</f>
        <v>2</v>
      </c>
      <c r="Y166" s="94">
        <f t="shared" si="20"/>
        <v>28.571428571428569</v>
      </c>
      <c r="Z166" s="44"/>
      <c r="AA166" s="44"/>
      <c r="AB166" s="44"/>
      <c r="AC166" s="44"/>
      <c r="AD166" s="44">
        <f t="shared" si="14"/>
        <v>2</v>
      </c>
      <c r="AE166" s="44"/>
    </row>
    <row r="167" spans="1:31" ht="63" x14ac:dyDescent="0.25">
      <c r="A167" s="34">
        <v>133</v>
      </c>
      <c r="B167" s="49" t="s">
        <v>196</v>
      </c>
      <c r="C167" s="92">
        <f>'2022'!B164</f>
        <v>8</v>
      </c>
      <c r="D167" s="587"/>
      <c r="E167" s="93">
        <f>'2022'!O164</f>
        <v>6</v>
      </c>
      <c r="F167" s="92">
        <f>'2022'!R164</f>
        <v>0.75</v>
      </c>
      <c r="G167" s="588"/>
      <c r="H167" s="589"/>
      <c r="I167" s="44"/>
      <c r="J167" s="44"/>
      <c r="K167" s="44"/>
      <c r="L167" s="44"/>
      <c r="M167" s="44"/>
      <c r="N167" s="44"/>
      <c r="O167" s="588"/>
      <c r="P167" s="44"/>
      <c r="Q167" s="44"/>
      <c r="R167" s="44"/>
      <c r="S167" s="44"/>
      <c r="T167" s="44"/>
      <c r="U167" s="588"/>
      <c r="V167" s="94">
        <f>'2022'!U164</f>
        <v>1.799999999999994</v>
      </c>
      <c r="W167" s="44">
        <f t="shared" si="19"/>
        <v>29.999999999999901</v>
      </c>
      <c r="X167" s="44">
        <f>'2022'!W164</f>
        <v>1</v>
      </c>
      <c r="Y167" s="94">
        <f t="shared" si="20"/>
        <v>0</v>
      </c>
      <c r="Z167" s="44"/>
      <c r="AA167" s="44"/>
      <c r="AB167" s="44"/>
      <c r="AC167" s="44"/>
      <c r="AD167" s="44">
        <f t="shared" si="14"/>
        <v>1</v>
      </c>
      <c r="AE167" s="44"/>
    </row>
    <row r="168" spans="1:31" ht="63" x14ac:dyDescent="0.25">
      <c r="A168" s="34">
        <v>134</v>
      </c>
      <c r="B168" s="49" t="s">
        <v>197</v>
      </c>
      <c r="C168" s="92">
        <f>'2022'!B165</f>
        <v>30.8</v>
      </c>
      <c r="D168" s="587"/>
      <c r="E168" s="93">
        <f>'2022'!O165</f>
        <v>5</v>
      </c>
      <c r="F168" s="92">
        <f>'2022'!R165</f>
        <v>0.16233766233766234</v>
      </c>
      <c r="G168" s="588"/>
      <c r="H168" s="589"/>
      <c r="I168" s="44"/>
      <c r="J168" s="44"/>
      <c r="K168" s="44"/>
      <c r="L168" s="44"/>
      <c r="M168" s="44"/>
      <c r="N168" s="44"/>
      <c r="O168" s="588"/>
      <c r="P168" s="44"/>
      <c r="Q168" s="44"/>
      <c r="R168" s="44"/>
      <c r="S168" s="44"/>
      <c r="T168" s="44"/>
      <c r="U168" s="588"/>
      <c r="V168" s="94">
        <f>'2022'!U165</f>
        <v>1.4999999999999949</v>
      </c>
      <c r="W168" s="44">
        <f t="shared" si="19"/>
        <v>29.999999999999901</v>
      </c>
      <c r="X168" s="44">
        <f>'2022'!W165</f>
        <v>1</v>
      </c>
      <c r="Y168" s="94">
        <f t="shared" si="20"/>
        <v>0</v>
      </c>
      <c r="Z168" s="44"/>
      <c r="AA168" s="44"/>
      <c r="AB168" s="44"/>
      <c r="AC168" s="44"/>
      <c r="AD168" s="44">
        <f t="shared" si="14"/>
        <v>1</v>
      </c>
      <c r="AE168" s="44"/>
    </row>
    <row r="169" spans="1:31" ht="63" x14ac:dyDescent="0.25">
      <c r="A169" s="34">
        <v>135</v>
      </c>
      <c r="B169" s="49" t="s">
        <v>198</v>
      </c>
      <c r="C169" s="92">
        <f>'2022'!B166</f>
        <v>37.25</v>
      </c>
      <c r="D169" s="587"/>
      <c r="E169" s="93">
        <f>'2022'!O166</f>
        <v>5</v>
      </c>
      <c r="F169" s="92">
        <f>'2022'!R166</f>
        <v>0.13422818791946309</v>
      </c>
      <c r="G169" s="588"/>
      <c r="H169" s="589"/>
      <c r="I169" s="44"/>
      <c r="J169" s="44"/>
      <c r="K169" s="44"/>
      <c r="L169" s="44"/>
      <c r="M169" s="44"/>
      <c r="N169" s="44"/>
      <c r="O169" s="588"/>
      <c r="P169" s="44"/>
      <c r="Q169" s="44"/>
      <c r="R169" s="44"/>
      <c r="S169" s="44"/>
      <c r="T169" s="44"/>
      <c r="U169" s="588"/>
      <c r="V169" s="94">
        <f>'2022'!U166</f>
        <v>1.4999999999999949</v>
      </c>
      <c r="W169" s="44">
        <f t="shared" si="19"/>
        <v>29.999999999999901</v>
      </c>
      <c r="X169" s="44">
        <f>'2022'!W166</f>
        <v>1</v>
      </c>
      <c r="Y169" s="94">
        <f t="shared" si="20"/>
        <v>0</v>
      </c>
      <c r="Z169" s="44"/>
      <c r="AA169" s="44"/>
      <c r="AB169" s="44"/>
      <c r="AC169" s="44"/>
      <c r="AD169" s="44">
        <f t="shared" si="14"/>
        <v>1</v>
      </c>
      <c r="AE169" s="44"/>
    </row>
    <row r="170" spans="1:31" ht="63" x14ac:dyDescent="0.25">
      <c r="A170" s="34">
        <v>136</v>
      </c>
      <c r="B170" s="49" t="s">
        <v>199</v>
      </c>
      <c r="C170" s="92">
        <f>'2022'!B167</f>
        <v>24.34</v>
      </c>
      <c r="D170" s="587"/>
      <c r="E170" s="93">
        <f>'2022'!O167</f>
        <v>3</v>
      </c>
      <c r="F170" s="92">
        <f>'2022'!R167</f>
        <v>0.12325390304026294</v>
      </c>
      <c r="G170" s="588"/>
      <c r="H170" s="589"/>
      <c r="I170" s="44"/>
      <c r="J170" s="44"/>
      <c r="K170" s="44"/>
      <c r="L170" s="44"/>
      <c r="M170" s="44"/>
      <c r="N170" s="44"/>
      <c r="O170" s="588"/>
      <c r="P170" s="44"/>
      <c r="Q170" s="44"/>
      <c r="R170" s="44"/>
      <c r="S170" s="44"/>
      <c r="T170" s="44"/>
      <c r="U170" s="588"/>
      <c r="V170" s="94">
        <f>'2022'!U167</f>
        <v>0.89999999999999702</v>
      </c>
      <c r="W170" s="44">
        <f t="shared" si="19"/>
        <v>29.999999999999901</v>
      </c>
      <c r="X170" s="44">
        <f>'2022'!W167</f>
        <v>0</v>
      </c>
      <c r="Y170" s="94">
        <f t="shared" si="20"/>
        <v>0</v>
      </c>
      <c r="Z170" s="44"/>
      <c r="AA170" s="44"/>
      <c r="AB170" s="44"/>
      <c r="AC170" s="44"/>
      <c r="AD170" s="44" t="str">
        <f t="shared" si="14"/>
        <v/>
      </c>
      <c r="AE170" s="44"/>
    </row>
    <row r="171" spans="1:31" ht="63" x14ac:dyDescent="0.25">
      <c r="A171" s="72">
        <v>137</v>
      </c>
      <c r="B171" s="49" t="s">
        <v>200</v>
      </c>
      <c r="C171" s="92">
        <f>'2022'!B168</f>
        <v>30.8</v>
      </c>
      <c r="D171" s="582"/>
      <c r="E171" s="93">
        <f>'2022'!O168</f>
        <v>5</v>
      </c>
      <c r="F171" s="92">
        <f>'2022'!R168</f>
        <v>0.16233766233766234</v>
      </c>
      <c r="G171" s="584"/>
      <c r="H171" s="586"/>
      <c r="I171" s="47"/>
      <c r="J171" s="47"/>
      <c r="K171" s="47"/>
      <c r="L171" s="99"/>
      <c r="M171" s="44"/>
      <c r="N171" s="44"/>
      <c r="O171" s="584"/>
      <c r="P171" s="44"/>
      <c r="Q171" s="44"/>
      <c r="R171" s="44"/>
      <c r="S171" s="44"/>
      <c r="T171" s="44"/>
      <c r="U171" s="584"/>
      <c r="V171" s="94">
        <f>'2022'!U168</f>
        <v>1.5</v>
      </c>
      <c r="W171" s="44">
        <f t="shared" si="17"/>
        <v>30</v>
      </c>
      <c r="X171" s="44">
        <f>'2022'!W168</f>
        <v>1</v>
      </c>
      <c r="Y171" s="94">
        <f t="shared" si="18"/>
        <v>0</v>
      </c>
      <c r="Z171" s="44"/>
      <c r="AA171" s="44"/>
      <c r="AB171" s="44"/>
      <c r="AC171" s="44"/>
      <c r="AD171" s="44">
        <f t="shared" si="14"/>
        <v>1</v>
      </c>
      <c r="AE171" s="44"/>
    </row>
    <row r="172" spans="1:31" ht="31.5" x14ac:dyDescent="0.25">
      <c r="A172" s="34">
        <v>138</v>
      </c>
      <c r="B172" s="57" t="s">
        <v>337</v>
      </c>
      <c r="C172" s="92">
        <f>'2022'!B169</f>
        <v>1020.3</v>
      </c>
      <c r="D172" s="93">
        <f>'2022'!N169</f>
        <v>946</v>
      </c>
      <c r="E172" s="93">
        <f>'2022'!O169</f>
        <v>820</v>
      </c>
      <c r="F172" s="92">
        <f>'2022'!R169</f>
        <v>0.80368519063020682</v>
      </c>
      <c r="G172" s="44">
        <f>'2021'!W128</f>
        <v>120</v>
      </c>
      <c r="H172" s="94">
        <f t="shared" si="15"/>
        <v>12.684989429175475</v>
      </c>
      <c r="I172" s="44"/>
      <c r="J172" s="44"/>
      <c r="K172" s="44"/>
      <c r="L172" s="44"/>
      <c r="M172" s="44"/>
      <c r="N172" s="44"/>
      <c r="O172" s="44">
        <f>'Добыча 2021'!R138</f>
        <v>2</v>
      </c>
      <c r="P172" s="44"/>
      <c r="Q172" s="44"/>
      <c r="R172" s="44"/>
      <c r="S172" s="44"/>
      <c r="T172" s="44"/>
      <c r="U172" s="44">
        <f t="shared" si="16"/>
        <v>1.6666666666666667</v>
      </c>
      <c r="V172" s="94">
        <f>'2022'!U169</f>
        <v>246</v>
      </c>
      <c r="W172" s="44">
        <f t="shared" si="17"/>
        <v>30</v>
      </c>
      <c r="X172" s="44">
        <f>'2022'!W169</f>
        <v>205</v>
      </c>
      <c r="Y172" s="94">
        <f t="shared" si="18"/>
        <v>25</v>
      </c>
      <c r="Z172" s="44"/>
      <c r="AA172" s="44"/>
      <c r="AB172" s="44"/>
      <c r="AC172" s="44"/>
      <c r="AD172" s="44">
        <f t="shared" si="14"/>
        <v>205</v>
      </c>
      <c r="AE172" s="44"/>
    </row>
    <row r="173" spans="1:31" ht="17.25" customHeight="1" x14ac:dyDescent="0.25">
      <c r="A173" s="72"/>
      <c r="B173" s="46" t="s">
        <v>201</v>
      </c>
      <c r="C173" s="98"/>
      <c r="D173" s="97"/>
      <c r="E173" s="97"/>
      <c r="F173" s="98"/>
      <c r="G173" s="56"/>
      <c r="H173" s="94"/>
      <c r="I173" s="47"/>
      <c r="J173" s="47"/>
      <c r="K173" s="47"/>
      <c r="L173" s="99"/>
      <c r="M173" s="56"/>
      <c r="N173" s="56"/>
      <c r="O173" s="56"/>
      <c r="P173" s="56"/>
      <c r="Q173" s="56"/>
      <c r="R173" s="56"/>
      <c r="S173" s="56"/>
      <c r="T173" s="56"/>
      <c r="U173" s="44"/>
      <c r="V173" s="111"/>
      <c r="W173" s="44"/>
      <c r="X173" s="56"/>
      <c r="Y173" s="94"/>
      <c r="Z173" s="56"/>
      <c r="AA173" s="56"/>
      <c r="AB173" s="56"/>
      <c r="AC173" s="56"/>
      <c r="AD173" s="56" t="str">
        <f t="shared" si="14"/>
        <v/>
      </c>
      <c r="AE173" s="56"/>
    </row>
    <row r="174" spans="1:31" ht="47.25" x14ac:dyDescent="0.25">
      <c r="A174" s="34">
        <v>139</v>
      </c>
      <c r="B174" s="57" t="s">
        <v>202</v>
      </c>
      <c r="C174" s="92">
        <f>'2022'!B171</f>
        <v>538.20000000000005</v>
      </c>
      <c r="D174" s="93">
        <f>'2022'!N171</f>
        <v>267</v>
      </c>
      <c r="E174" s="93">
        <f>'2022'!O171</f>
        <v>536</v>
      </c>
      <c r="F174" s="92">
        <f>'2022'!R171</f>
        <v>0.99591230026012623</v>
      </c>
      <c r="G174" s="44">
        <f>'2021'!W130</f>
        <v>57</v>
      </c>
      <c r="H174" s="94">
        <f t="shared" si="15"/>
        <v>21.348314606741571</v>
      </c>
      <c r="I174" s="44"/>
      <c r="J174" s="44"/>
      <c r="K174" s="44"/>
      <c r="L174" s="44"/>
      <c r="M174" s="44"/>
      <c r="N174" s="44"/>
      <c r="O174" s="44">
        <f>'Добыча 2021'!R140</f>
        <v>2</v>
      </c>
      <c r="P174" s="44"/>
      <c r="Q174" s="44"/>
      <c r="R174" s="44"/>
      <c r="S174" s="44"/>
      <c r="T174" s="44"/>
      <c r="U174" s="44">
        <f t="shared" si="16"/>
        <v>3.5087719298245612</v>
      </c>
      <c r="V174" s="94">
        <f>'2022'!U171</f>
        <v>160.79999999999998</v>
      </c>
      <c r="W174" s="44">
        <f t="shared" si="17"/>
        <v>30</v>
      </c>
      <c r="X174" s="44">
        <f>'2022'!W171</f>
        <v>70</v>
      </c>
      <c r="Y174" s="94">
        <f t="shared" si="18"/>
        <v>13.059701492537313</v>
      </c>
      <c r="Z174" s="44"/>
      <c r="AA174" s="44"/>
      <c r="AB174" s="44"/>
      <c r="AC174" s="44"/>
      <c r="AD174" s="44">
        <f t="shared" si="14"/>
        <v>70</v>
      </c>
      <c r="AE174" s="44"/>
    </row>
    <row r="175" spans="1:31" x14ac:dyDescent="0.25">
      <c r="A175" s="34"/>
      <c r="B175" s="46" t="s">
        <v>203</v>
      </c>
      <c r="C175" s="98"/>
      <c r="D175" s="97"/>
      <c r="E175" s="97"/>
      <c r="F175" s="98"/>
      <c r="G175" s="44"/>
      <c r="H175" s="94"/>
      <c r="I175" s="44"/>
      <c r="J175" s="44"/>
      <c r="K175" s="44"/>
      <c r="L175" s="44"/>
      <c r="M175" s="56"/>
      <c r="N175" s="56"/>
      <c r="O175" s="56"/>
      <c r="P175" s="56"/>
      <c r="Q175" s="56"/>
      <c r="R175" s="56"/>
      <c r="S175" s="56"/>
      <c r="T175" s="56"/>
      <c r="U175" s="44"/>
      <c r="V175" s="111"/>
      <c r="W175" s="44"/>
      <c r="X175" s="56"/>
      <c r="Y175" s="94"/>
      <c r="Z175" s="56"/>
      <c r="AA175" s="56"/>
      <c r="AB175" s="56"/>
      <c r="AC175" s="56"/>
      <c r="AD175" s="56" t="str">
        <f t="shared" si="14"/>
        <v/>
      </c>
      <c r="AE175" s="56"/>
    </row>
    <row r="176" spans="1:31" ht="31.5" x14ac:dyDescent="0.25">
      <c r="A176" s="34">
        <v>140</v>
      </c>
      <c r="B176" s="57" t="s">
        <v>204</v>
      </c>
      <c r="C176" s="92">
        <f>'2022'!B173</f>
        <v>133.66200000000001</v>
      </c>
      <c r="D176" s="93">
        <f>'2022'!N173</f>
        <v>45</v>
      </c>
      <c r="E176" s="93">
        <f>'2022'!O173</f>
        <v>44</v>
      </c>
      <c r="F176" s="92">
        <f>'2022'!R173</f>
        <v>0.32918855022369858</v>
      </c>
      <c r="G176" s="44">
        <f>'2021'!W132</f>
        <v>9</v>
      </c>
      <c r="H176" s="94">
        <f t="shared" si="15"/>
        <v>20</v>
      </c>
      <c r="I176" s="44"/>
      <c r="J176" s="44"/>
      <c r="K176" s="44"/>
      <c r="L176" s="44"/>
      <c r="M176" s="44"/>
      <c r="N176" s="44"/>
      <c r="O176" s="44">
        <f>'Добыча 2021'!R142</f>
        <v>5</v>
      </c>
      <c r="P176" s="44"/>
      <c r="Q176" s="44"/>
      <c r="R176" s="44"/>
      <c r="S176" s="44"/>
      <c r="T176" s="44"/>
      <c r="U176" s="44">
        <f t="shared" si="16"/>
        <v>55.555555555555557</v>
      </c>
      <c r="V176" s="94">
        <f>'2022'!U173</f>
        <v>13.2</v>
      </c>
      <c r="W176" s="44">
        <f t="shared" si="17"/>
        <v>30</v>
      </c>
      <c r="X176" s="44">
        <f>'2022'!W173</f>
        <v>11</v>
      </c>
      <c r="Y176" s="94">
        <f t="shared" si="18"/>
        <v>25</v>
      </c>
      <c r="Z176" s="44"/>
      <c r="AA176" s="44"/>
      <c r="AB176" s="44"/>
      <c r="AC176" s="44"/>
      <c r="AD176" s="44">
        <f t="shared" si="14"/>
        <v>11</v>
      </c>
      <c r="AE176" s="44"/>
    </row>
    <row r="177" spans="1:31" ht="31.5" x14ac:dyDescent="0.25">
      <c r="A177" s="34">
        <v>141</v>
      </c>
      <c r="B177" s="57" t="s">
        <v>205</v>
      </c>
      <c r="C177" s="92">
        <f>'2022'!B174</f>
        <v>868.12699999999995</v>
      </c>
      <c r="D177" s="93">
        <f>'2022'!N174</f>
        <v>295</v>
      </c>
      <c r="E177" s="93">
        <f>'2022'!O174</f>
        <v>338</v>
      </c>
      <c r="F177" s="92">
        <f>'2022'!R174</f>
        <v>0.38934395543509187</v>
      </c>
      <c r="G177" s="44">
        <f>'2021'!W133</f>
        <v>59</v>
      </c>
      <c r="H177" s="94">
        <f t="shared" si="15"/>
        <v>20</v>
      </c>
      <c r="I177" s="44"/>
      <c r="J177" s="44"/>
      <c r="K177" s="44"/>
      <c r="L177" s="44"/>
      <c r="M177" s="44"/>
      <c r="N177" s="44"/>
      <c r="O177" s="44">
        <f>'Добыча 2021'!R143</f>
        <v>31</v>
      </c>
      <c r="P177" s="44"/>
      <c r="Q177" s="44"/>
      <c r="R177" s="44"/>
      <c r="S177" s="44"/>
      <c r="T177" s="44"/>
      <c r="U177" s="44">
        <f t="shared" ref="U177:U240" si="21">IF(G177=0,0,O177/G177*100)</f>
        <v>52.542372881355938</v>
      </c>
      <c r="V177" s="94">
        <f>'2022'!U174</f>
        <v>101.39999999999999</v>
      </c>
      <c r="W177" s="44">
        <f t="shared" si="17"/>
        <v>30</v>
      </c>
      <c r="X177" s="44">
        <f>'2022'!W174</f>
        <v>60</v>
      </c>
      <c r="Y177" s="94">
        <f t="shared" si="18"/>
        <v>17.751479289940828</v>
      </c>
      <c r="Z177" s="44"/>
      <c r="AA177" s="44"/>
      <c r="AB177" s="44"/>
      <c r="AC177" s="44"/>
      <c r="AD177" s="44">
        <f t="shared" si="14"/>
        <v>60</v>
      </c>
      <c r="AE177" s="44"/>
    </row>
    <row r="178" spans="1:31" ht="31.5" x14ac:dyDescent="0.25">
      <c r="A178" s="34">
        <v>142</v>
      </c>
      <c r="B178" s="57" t="s">
        <v>206</v>
      </c>
      <c r="C178" s="92">
        <f>'2022'!B175</f>
        <v>1249.8789999999999</v>
      </c>
      <c r="D178" s="93">
        <f>'2022'!N175</f>
        <v>425</v>
      </c>
      <c r="E178" s="93">
        <f>'2022'!O175</f>
        <v>449</v>
      </c>
      <c r="F178" s="92">
        <f>'2022'!R175</f>
        <v>0.35923477392611608</v>
      </c>
      <c r="G178" s="44">
        <f>'2021'!W134</f>
        <v>29</v>
      </c>
      <c r="H178" s="94">
        <f t="shared" ref="H178:H241" si="22">IF(G178&gt;0,G178/D178*100,0)</f>
        <v>6.8235294117647065</v>
      </c>
      <c r="I178" s="44"/>
      <c r="J178" s="44"/>
      <c r="K178" s="44"/>
      <c r="L178" s="44"/>
      <c r="M178" s="44"/>
      <c r="N178" s="44"/>
      <c r="O178" s="44">
        <f>'Добыча 2021'!R144</f>
        <v>16</v>
      </c>
      <c r="P178" s="44"/>
      <c r="Q178" s="44"/>
      <c r="R178" s="44"/>
      <c r="S178" s="44"/>
      <c r="T178" s="44"/>
      <c r="U178" s="44">
        <f t="shared" si="21"/>
        <v>55.172413793103445</v>
      </c>
      <c r="V178" s="94">
        <f>'2022'!U175</f>
        <v>134.69999999999999</v>
      </c>
      <c r="W178" s="44">
        <f t="shared" ref="W178:W241" si="23">IF(V178&gt;0,V178/E178*100,0)</f>
        <v>30</v>
      </c>
      <c r="X178" s="44">
        <f>'2022'!W175</f>
        <v>31</v>
      </c>
      <c r="Y178" s="94">
        <f t="shared" ref="Y178:Y241" si="24">IF(X178&gt;1,X178/E178*100,0)</f>
        <v>6.9042316258351892</v>
      </c>
      <c r="Z178" s="44"/>
      <c r="AA178" s="44"/>
      <c r="AB178" s="44"/>
      <c r="AC178" s="44"/>
      <c r="AD178" s="44">
        <f t="shared" si="14"/>
        <v>31</v>
      </c>
      <c r="AE178" s="44"/>
    </row>
    <row r="179" spans="1:31" ht="47.25" x14ac:dyDescent="0.25">
      <c r="A179" s="34">
        <v>143</v>
      </c>
      <c r="B179" s="57" t="s">
        <v>209</v>
      </c>
      <c r="C179" s="92">
        <f>'2022'!B176</f>
        <v>387.9</v>
      </c>
      <c r="D179" s="93">
        <f>'2022'!N176</f>
        <v>244</v>
      </c>
      <c r="E179" s="93">
        <f>'2022'!O176</f>
        <v>244</v>
      </c>
      <c r="F179" s="92">
        <f>'2022'!R176</f>
        <v>0.62902810002577991</v>
      </c>
      <c r="G179" s="44">
        <f>'2021'!W135</f>
        <v>25</v>
      </c>
      <c r="H179" s="94">
        <f t="shared" si="22"/>
        <v>10.245901639344263</v>
      </c>
      <c r="I179" s="44"/>
      <c r="J179" s="44"/>
      <c r="K179" s="44"/>
      <c r="L179" s="44"/>
      <c r="M179" s="44"/>
      <c r="N179" s="44"/>
      <c r="O179" s="44">
        <f>'Добыча 2021'!R145</f>
        <v>4</v>
      </c>
      <c r="P179" s="44"/>
      <c r="Q179" s="44"/>
      <c r="R179" s="44"/>
      <c r="S179" s="44"/>
      <c r="T179" s="44"/>
      <c r="U179" s="44">
        <f t="shared" si="21"/>
        <v>16</v>
      </c>
      <c r="V179" s="94">
        <f>'2022'!U176</f>
        <v>73.2</v>
      </c>
      <c r="W179" s="44">
        <f t="shared" si="23"/>
        <v>30</v>
      </c>
      <c r="X179" s="44">
        <f>'2022'!W176</f>
        <v>25</v>
      </c>
      <c r="Y179" s="94">
        <f t="shared" si="24"/>
        <v>10.245901639344263</v>
      </c>
      <c r="Z179" s="44"/>
      <c r="AA179" s="44"/>
      <c r="AB179" s="44"/>
      <c r="AC179" s="44"/>
      <c r="AD179" s="44">
        <f t="shared" si="14"/>
        <v>25</v>
      </c>
      <c r="AE179" s="44"/>
    </row>
    <row r="180" spans="1:31" ht="31.5" x14ac:dyDescent="0.25">
      <c r="A180" s="34">
        <v>144</v>
      </c>
      <c r="B180" s="57" t="s">
        <v>210</v>
      </c>
      <c r="C180" s="92">
        <f>'2022'!B177</f>
        <v>1.9339999999999999</v>
      </c>
      <c r="D180" s="93">
        <f>'2022'!N177</f>
        <v>0</v>
      </c>
      <c r="E180" s="93">
        <f>'2022'!O177</f>
        <v>0</v>
      </c>
      <c r="F180" s="92">
        <f>'2022'!R177</f>
        <v>0</v>
      </c>
      <c r="G180" s="44">
        <f>'2021'!W136</f>
        <v>0</v>
      </c>
      <c r="H180" s="94">
        <f t="shared" si="22"/>
        <v>0</v>
      </c>
      <c r="I180" s="47"/>
      <c r="J180" s="47"/>
      <c r="K180" s="47"/>
      <c r="L180" s="47"/>
      <c r="M180" s="44"/>
      <c r="N180" s="44"/>
      <c r="O180" s="44">
        <f>'Добыча 2021'!R146</f>
        <v>0</v>
      </c>
      <c r="P180" s="44"/>
      <c r="Q180" s="44"/>
      <c r="R180" s="44"/>
      <c r="S180" s="44"/>
      <c r="T180" s="44"/>
      <c r="U180" s="44">
        <f t="shared" si="21"/>
        <v>0</v>
      </c>
      <c r="V180" s="94">
        <f>'2022'!U177</f>
        <v>0</v>
      </c>
      <c r="W180" s="44">
        <f t="shared" si="23"/>
        <v>0</v>
      </c>
      <c r="X180" s="44">
        <f>'2022'!W177</f>
        <v>0</v>
      </c>
      <c r="Y180" s="94">
        <f t="shared" si="24"/>
        <v>0</v>
      </c>
      <c r="Z180" s="44"/>
      <c r="AA180" s="44"/>
      <c r="AB180" s="44"/>
      <c r="AC180" s="44"/>
      <c r="AD180" s="44" t="str">
        <f t="shared" si="14"/>
        <v/>
      </c>
      <c r="AE180" s="44"/>
    </row>
    <row r="181" spans="1:31" ht="47.25" x14ac:dyDescent="0.25">
      <c r="A181" s="34">
        <v>145</v>
      </c>
      <c r="B181" s="57" t="s">
        <v>338</v>
      </c>
      <c r="C181" s="92">
        <f>'2022'!B178</f>
        <v>103.86014</v>
      </c>
      <c r="D181" s="93">
        <f>'2022'!N178</f>
        <v>13</v>
      </c>
      <c r="E181" s="93">
        <f>'2022'!O178</f>
        <v>30</v>
      </c>
      <c r="F181" s="92">
        <f>'2022'!R178</f>
        <v>0.28884998614482899</v>
      </c>
      <c r="G181" s="44">
        <f>'2021'!W137</f>
        <v>3</v>
      </c>
      <c r="H181" s="94">
        <f t="shared" si="22"/>
        <v>23.076923076923077</v>
      </c>
      <c r="I181" s="44"/>
      <c r="J181" s="44"/>
      <c r="K181" s="44"/>
      <c r="L181" s="44"/>
      <c r="M181" s="44"/>
      <c r="N181" s="44"/>
      <c r="O181" s="44">
        <f>'Добыча 2021'!R147</f>
        <v>0</v>
      </c>
      <c r="P181" s="44"/>
      <c r="Q181" s="44"/>
      <c r="R181" s="44"/>
      <c r="S181" s="44"/>
      <c r="T181" s="44"/>
      <c r="U181" s="44">
        <f t="shared" si="21"/>
        <v>0</v>
      </c>
      <c r="V181" s="94">
        <f>'2022'!U178</f>
        <v>8.9999999999999698</v>
      </c>
      <c r="W181" s="44">
        <f t="shared" si="23"/>
        <v>29.999999999999901</v>
      </c>
      <c r="X181" s="44">
        <f>'2022'!W178</f>
        <v>9</v>
      </c>
      <c r="Y181" s="94">
        <f t="shared" si="24"/>
        <v>30</v>
      </c>
      <c r="Z181" s="44"/>
      <c r="AA181" s="44"/>
      <c r="AB181" s="44"/>
      <c r="AC181" s="44"/>
      <c r="AD181" s="44">
        <f t="shared" si="14"/>
        <v>9</v>
      </c>
      <c r="AE181" s="44"/>
    </row>
    <row r="182" spans="1:31" ht="47.25" x14ac:dyDescent="0.25">
      <c r="A182" s="34">
        <v>146</v>
      </c>
      <c r="B182" s="57" t="s">
        <v>339</v>
      </c>
      <c r="C182" s="92">
        <f>'2022'!B179</f>
        <v>385.73099999999999</v>
      </c>
      <c r="D182" s="93">
        <f>'2022'!N179</f>
        <v>140</v>
      </c>
      <c r="E182" s="93">
        <f>'2022'!O179</f>
        <v>140</v>
      </c>
      <c r="F182" s="92">
        <f>'2022'!R179</f>
        <v>0.36294723524943551</v>
      </c>
      <c r="G182" s="44">
        <f>'2021'!W138</f>
        <v>30</v>
      </c>
      <c r="H182" s="94">
        <f t="shared" si="22"/>
        <v>21.428571428571427</v>
      </c>
      <c r="I182" s="44"/>
      <c r="J182" s="44"/>
      <c r="K182" s="44"/>
      <c r="L182" s="44"/>
      <c r="M182" s="44"/>
      <c r="N182" s="44"/>
      <c r="O182" s="44">
        <f>'Добыча 2021'!R148</f>
        <v>4</v>
      </c>
      <c r="P182" s="44"/>
      <c r="Q182" s="44"/>
      <c r="R182" s="44"/>
      <c r="S182" s="44"/>
      <c r="T182" s="44"/>
      <c r="U182" s="44">
        <f t="shared" si="21"/>
        <v>13.333333333333334</v>
      </c>
      <c r="V182" s="94">
        <f>'2022'!U179</f>
        <v>41.999999999999858</v>
      </c>
      <c r="W182" s="44">
        <f t="shared" si="23"/>
        <v>29.999999999999901</v>
      </c>
      <c r="X182" s="44">
        <f>'2022'!W179</f>
        <v>35</v>
      </c>
      <c r="Y182" s="94">
        <f t="shared" si="24"/>
        <v>25</v>
      </c>
      <c r="Z182" s="44"/>
      <c r="AA182" s="44"/>
      <c r="AB182" s="44"/>
      <c r="AC182" s="44"/>
      <c r="AD182" s="44">
        <f t="shared" si="14"/>
        <v>35</v>
      </c>
      <c r="AE182" s="44"/>
    </row>
    <row r="183" spans="1:31" ht="31.5" x14ac:dyDescent="0.25">
      <c r="A183" s="34">
        <v>147</v>
      </c>
      <c r="B183" s="116" t="s">
        <v>444</v>
      </c>
      <c r="C183" s="92">
        <f>'2022'!B180</f>
        <v>16.981999999999999</v>
      </c>
      <c r="D183" s="581">
        <f>'2022'!N180</f>
        <v>51</v>
      </c>
      <c r="E183" s="93">
        <f>'2022'!O180</f>
        <v>16</v>
      </c>
      <c r="F183" s="92">
        <f>'2022'!R180</f>
        <v>0.9421740666588152</v>
      </c>
      <c r="G183" s="583">
        <f>'2021'!W139</f>
        <v>10</v>
      </c>
      <c r="H183" s="585">
        <f t="shared" si="22"/>
        <v>19.607843137254903</v>
      </c>
      <c r="I183" s="44"/>
      <c r="J183" s="44"/>
      <c r="K183" s="44"/>
      <c r="L183" s="44"/>
      <c r="M183" s="44"/>
      <c r="N183" s="44"/>
      <c r="O183" s="583">
        <f>'Добыча 2021'!R149</f>
        <v>1</v>
      </c>
      <c r="P183" s="44"/>
      <c r="Q183" s="44"/>
      <c r="R183" s="44"/>
      <c r="S183" s="44"/>
      <c r="T183" s="44"/>
      <c r="U183" s="583">
        <f t="shared" si="21"/>
        <v>10</v>
      </c>
      <c r="V183" s="94">
        <f>'2022'!U180</f>
        <v>4.7999999999999838</v>
      </c>
      <c r="W183" s="44">
        <f t="shared" si="23"/>
        <v>29.999999999999901</v>
      </c>
      <c r="X183" s="44">
        <f>'2022'!W180</f>
        <v>4</v>
      </c>
      <c r="Y183" s="94">
        <f t="shared" si="24"/>
        <v>25</v>
      </c>
      <c r="Z183" s="44"/>
      <c r="AA183" s="44"/>
      <c r="AB183" s="44"/>
      <c r="AC183" s="44"/>
      <c r="AD183" s="44">
        <f t="shared" si="14"/>
        <v>4</v>
      </c>
      <c r="AE183" s="44"/>
    </row>
    <row r="184" spans="1:31" ht="31.5" x14ac:dyDescent="0.25">
      <c r="A184" s="34">
        <v>148</v>
      </c>
      <c r="B184" s="116" t="s">
        <v>445</v>
      </c>
      <c r="C184" s="92">
        <f>'2022'!B181</f>
        <v>114.56699999999999</v>
      </c>
      <c r="D184" s="587"/>
      <c r="E184" s="93">
        <f>'2022'!O181</f>
        <v>37</v>
      </c>
      <c r="F184" s="92">
        <f>'2022'!R181</f>
        <v>0.32295512669442339</v>
      </c>
      <c r="G184" s="588"/>
      <c r="H184" s="589"/>
      <c r="I184" s="44"/>
      <c r="J184" s="44"/>
      <c r="K184" s="44"/>
      <c r="L184" s="44"/>
      <c r="M184" s="44"/>
      <c r="N184" s="44"/>
      <c r="O184" s="588"/>
      <c r="P184" s="44"/>
      <c r="Q184" s="44"/>
      <c r="R184" s="44"/>
      <c r="S184" s="44"/>
      <c r="T184" s="44"/>
      <c r="U184" s="588"/>
      <c r="V184" s="94">
        <f>'2022'!U181</f>
        <v>11.099999999999962</v>
      </c>
      <c r="W184" s="44">
        <f t="shared" si="23"/>
        <v>29.999999999999901</v>
      </c>
      <c r="X184" s="44">
        <f>'2022'!W181</f>
        <v>11</v>
      </c>
      <c r="Y184" s="94">
        <f t="shared" si="24"/>
        <v>29.72972972972973</v>
      </c>
      <c r="Z184" s="44"/>
      <c r="AA184" s="44"/>
      <c r="AB184" s="44"/>
      <c r="AC184" s="44"/>
      <c r="AD184" s="44">
        <f t="shared" si="14"/>
        <v>11</v>
      </c>
      <c r="AE184" s="44"/>
    </row>
    <row r="185" spans="1:31" ht="31.5" x14ac:dyDescent="0.25">
      <c r="A185" s="34">
        <v>149</v>
      </c>
      <c r="B185" s="116" t="s">
        <v>446</v>
      </c>
      <c r="C185" s="92">
        <f>'2022'!B182</f>
        <v>15.319000000000001</v>
      </c>
      <c r="D185" s="587"/>
      <c r="E185" s="93">
        <f>'2022'!O182</f>
        <v>12</v>
      </c>
      <c r="F185" s="92">
        <f>'2022'!R182</f>
        <v>0.78334094914811669</v>
      </c>
      <c r="G185" s="588"/>
      <c r="H185" s="589"/>
      <c r="I185" s="44"/>
      <c r="J185" s="44"/>
      <c r="K185" s="44"/>
      <c r="L185" s="44"/>
      <c r="M185" s="44"/>
      <c r="N185" s="44"/>
      <c r="O185" s="588"/>
      <c r="P185" s="44"/>
      <c r="Q185" s="44"/>
      <c r="R185" s="44"/>
      <c r="S185" s="44"/>
      <c r="T185" s="44"/>
      <c r="U185" s="588"/>
      <c r="V185" s="94">
        <f>'2022'!U182</f>
        <v>3.5999999999999881</v>
      </c>
      <c r="W185" s="44">
        <f t="shared" si="23"/>
        <v>29.999999999999901</v>
      </c>
      <c r="X185" s="44">
        <f>'2022'!W182</f>
        <v>3</v>
      </c>
      <c r="Y185" s="94">
        <f t="shared" si="24"/>
        <v>25</v>
      </c>
      <c r="Z185" s="44"/>
      <c r="AA185" s="44"/>
      <c r="AB185" s="44"/>
      <c r="AC185" s="44"/>
      <c r="AD185" s="44">
        <f t="shared" si="14"/>
        <v>3</v>
      </c>
      <c r="AE185" s="44"/>
    </row>
    <row r="186" spans="1:31" ht="31.5" x14ac:dyDescent="0.25">
      <c r="A186" s="34">
        <v>150</v>
      </c>
      <c r="B186" s="116" t="s">
        <v>447</v>
      </c>
      <c r="C186" s="92">
        <f>'2022'!B183</f>
        <v>8.5980000000000008</v>
      </c>
      <c r="D186" s="587"/>
      <c r="E186" s="93">
        <f>'2022'!O183</f>
        <v>3</v>
      </c>
      <c r="F186" s="92">
        <f>'2022'!R183</f>
        <v>0.34891835310537334</v>
      </c>
      <c r="G186" s="588"/>
      <c r="H186" s="589"/>
      <c r="I186" s="44"/>
      <c r="J186" s="44"/>
      <c r="K186" s="44"/>
      <c r="L186" s="44"/>
      <c r="M186" s="44"/>
      <c r="N186" s="44"/>
      <c r="O186" s="588"/>
      <c r="P186" s="44"/>
      <c r="Q186" s="44"/>
      <c r="R186" s="44"/>
      <c r="S186" s="44"/>
      <c r="T186" s="44"/>
      <c r="U186" s="588"/>
      <c r="V186" s="94">
        <f>'2022'!U183</f>
        <v>0.89999999999999702</v>
      </c>
      <c r="W186" s="44">
        <f t="shared" si="23"/>
        <v>29.999999999999901</v>
      </c>
      <c r="X186" s="44">
        <f>'2022'!W183</f>
        <v>0</v>
      </c>
      <c r="Y186" s="94">
        <f t="shared" si="24"/>
        <v>0</v>
      </c>
      <c r="Z186" s="44"/>
      <c r="AA186" s="44"/>
      <c r="AB186" s="44"/>
      <c r="AC186" s="44"/>
      <c r="AD186" s="44" t="str">
        <f t="shared" si="14"/>
        <v/>
      </c>
      <c r="AE186" s="44"/>
    </row>
    <row r="187" spans="1:31" ht="31.5" x14ac:dyDescent="0.25">
      <c r="A187" s="34">
        <v>151</v>
      </c>
      <c r="B187" s="116" t="s">
        <v>448</v>
      </c>
      <c r="C187" s="92">
        <f>'2022'!B184</f>
        <v>13.641</v>
      </c>
      <c r="D187" s="582"/>
      <c r="E187" s="93">
        <f>'2022'!O184</f>
        <v>6</v>
      </c>
      <c r="F187" s="92">
        <f>'2022'!R184</f>
        <v>0.43985045084671209</v>
      </c>
      <c r="G187" s="584"/>
      <c r="H187" s="586"/>
      <c r="I187" s="44"/>
      <c r="J187" s="44"/>
      <c r="K187" s="44"/>
      <c r="L187" s="44"/>
      <c r="M187" s="44"/>
      <c r="N187" s="44"/>
      <c r="O187" s="584"/>
      <c r="P187" s="44"/>
      <c r="Q187" s="44"/>
      <c r="R187" s="44"/>
      <c r="S187" s="44"/>
      <c r="T187" s="44"/>
      <c r="U187" s="584"/>
      <c r="V187" s="94">
        <f>'2022'!U184</f>
        <v>1.799999999999994</v>
      </c>
      <c r="W187" s="44">
        <f t="shared" si="23"/>
        <v>29.999999999999901</v>
      </c>
      <c r="X187" s="44">
        <f>'2022'!W184</f>
        <v>1</v>
      </c>
      <c r="Y187" s="94">
        <f t="shared" si="24"/>
        <v>0</v>
      </c>
      <c r="Z187" s="44"/>
      <c r="AA187" s="44"/>
      <c r="AB187" s="44"/>
      <c r="AC187" s="44"/>
      <c r="AD187" s="44">
        <f t="shared" si="14"/>
        <v>1</v>
      </c>
      <c r="AE187" s="44"/>
    </row>
    <row r="188" spans="1:31" ht="31.5" x14ac:dyDescent="0.25">
      <c r="A188" s="34">
        <v>152</v>
      </c>
      <c r="B188" s="57" t="s">
        <v>217</v>
      </c>
      <c r="C188" s="92">
        <f>'2022'!B185</f>
        <v>52</v>
      </c>
      <c r="D188" s="93">
        <f>'2022'!N185</f>
        <v>52</v>
      </c>
      <c r="E188" s="93">
        <f>'2022'!O185</f>
        <v>35</v>
      </c>
      <c r="F188" s="92">
        <f>'2022'!R185</f>
        <v>0.67307692307692313</v>
      </c>
      <c r="G188" s="44">
        <f>'2021'!W140</f>
        <v>8</v>
      </c>
      <c r="H188" s="94">
        <f t="shared" si="22"/>
        <v>15.384615384615385</v>
      </c>
      <c r="I188" s="44"/>
      <c r="J188" s="44"/>
      <c r="K188" s="44"/>
      <c r="L188" s="44"/>
      <c r="M188" s="44"/>
      <c r="N188" s="44"/>
      <c r="O188" s="44">
        <f>'Добыча 2021'!R150</f>
        <v>1</v>
      </c>
      <c r="P188" s="44"/>
      <c r="Q188" s="44"/>
      <c r="R188" s="44"/>
      <c r="S188" s="44"/>
      <c r="T188" s="44"/>
      <c r="U188" s="44">
        <f t="shared" si="21"/>
        <v>12.5</v>
      </c>
      <c r="V188" s="94">
        <f>'2022'!U185</f>
        <v>10.499999999999964</v>
      </c>
      <c r="W188" s="44">
        <f t="shared" si="23"/>
        <v>29.999999999999901</v>
      </c>
      <c r="X188" s="44">
        <f>'2022'!W185</f>
        <v>8</v>
      </c>
      <c r="Y188" s="94">
        <f t="shared" si="24"/>
        <v>22.857142857142858</v>
      </c>
      <c r="Z188" s="44"/>
      <c r="AA188" s="44"/>
      <c r="AB188" s="44"/>
      <c r="AC188" s="44"/>
      <c r="AD188" s="44">
        <f t="shared" si="14"/>
        <v>8</v>
      </c>
      <c r="AE188" s="44"/>
    </row>
    <row r="189" spans="1:31" ht="31.5" x14ac:dyDescent="0.25">
      <c r="A189" s="34">
        <v>153</v>
      </c>
      <c r="B189" s="57" t="s">
        <v>222</v>
      </c>
      <c r="C189" s="92">
        <f>'2022'!B186</f>
        <v>52.7</v>
      </c>
      <c r="D189" s="93">
        <f>'2022'!N186</f>
        <v>32</v>
      </c>
      <c r="E189" s="93">
        <f>'2022'!O186</f>
        <v>30</v>
      </c>
      <c r="F189" s="92">
        <f>'2022'!R186</f>
        <v>0.56925996204933582</v>
      </c>
      <c r="G189" s="44">
        <f>'2021'!W141</f>
        <v>4</v>
      </c>
      <c r="H189" s="94">
        <f t="shared" si="22"/>
        <v>12.5</v>
      </c>
      <c r="I189" s="44"/>
      <c r="J189" s="44"/>
      <c r="K189" s="44"/>
      <c r="L189" s="44"/>
      <c r="M189" s="44"/>
      <c r="N189" s="44"/>
      <c r="O189" s="44">
        <f>'Добыча 2021'!R151</f>
        <v>1</v>
      </c>
      <c r="P189" s="44"/>
      <c r="Q189" s="44"/>
      <c r="R189" s="44"/>
      <c r="S189" s="44"/>
      <c r="T189" s="44"/>
      <c r="U189" s="44">
        <f t="shared" si="21"/>
        <v>25</v>
      </c>
      <c r="V189" s="94">
        <f>'2022'!U186</f>
        <v>8.9999999999999698</v>
      </c>
      <c r="W189" s="44">
        <f t="shared" si="23"/>
        <v>29.999999999999901</v>
      </c>
      <c r="X189" s="44">
        <f>'2022'!W186</f>
        <v>7</v>
      </c>
      <c r="Y189" s="94">
        <f t="shared" si="24"/>
        <v>23.333333333333332</v>
      </c>
      <c r="Z189" s="44"/>
      <c r="AA189" s="44"/>
      <c r="AB189" s="44"/>
      <c r="AC189" s="44"/>
      <c r="AD189" s="44">
        <f t="shared" si="14"/>
        <v>7</v>
      </c>
      <c r="AE189" s="44"/>
    </row>
    <row r="190" spans="1:31" ht="31.5" customHeight="1" x14ac:dyDescent="0.25">
      <c r="A190" s="34">
        <v>154</v>
      </c>
      <c r="B190" s="57" t="s">
        <v>221</v>
      </c>
      <c r="C190" s="92">
        <f>'2022'!B187</f>
        <v>34.1</v>
      </c>
      <c r="D190" s="93">
        <f>'2022'!N187</f>
        <v>22</v>
      </c>
      <c r="E190" s="93">
        <f>'2022'!O187</f>
        <v>20</v>
      </c>
      <c r="F190" s="92">
        <f>'2022'!R187</f>
        <v>0.58651026392961869</v>
      </c>
      <c r="G190" s="44">
        <f>'2021'!W142</f>
        <v>6</v>
      </c>
      <c r="H190" s="94">
        <f t="shared" si="22"/>
        <v>27.27272727272727</v>
      </c>
      <c r="I190" s="47"/>
      <c r="J190" s="47"/>
      <c r="K190" s="47"/>
      <c r="L190" s="99"/>
      <c r="M190" s="44"/>
      <c r="N190" s="44"/>
      <c r="O190" s="44">
        <f>'Добыча 2021'!R152</f>
        <v>1</v>
      </c>
      <c r="P190" s="44"/>
      <c r="Q190" s="44"/>
      <c r="R190" s="44"/>
      <c r="S190" s="44"/>
      <c r="T190" s="44"/>
      <c r="U190" s="44">
        <f t="shared" si="21"/>
        <v>16.666666666666664</v>
      </c>
      <c r="V190" s="94">
        <f>'2022'!U187</f>
        <v>5.9999999999999796</v>
      </c>
      <c r="W190" s="44">
        <f t="shared" si="23"/>
        <v>29.999999999999901</v>
      </c>
      <c r="X190" s="44">
        <f>'2022'!W187</f>
        <v>6</v>
      </c>
      <c r="Y190" s="94">
        <f t="shared" si="24"/>
        <v>30</v>
      </c>
      <c r="Z190" s="44"/>
      <c r="AA190" s="44"/>
      <c r="AB190" s="44"/>
      <c r="AC190" s="44"/>
      <c r="AD190" s="44">
        <f t="shared" si="14"/>
        <v>6</v>
      </c>
      <c r="AE190" s="44"/>
    </row>
    <row r="191" spans="1:31" ht="31.5" x14ac:dyDescent="0.25">
      <c r="A191" s="34">
        <v>155</v>
      </c>
      <c r="B191" s="57" t="s">
        <v>218</v>
      </c>
      <c r="C191" s="92">
        <f>'2022'!B188</f>
        <v>18.399999999999999</v>
      </c>
      <c r="D191" s="93">
        <f>'2022'!N188</f>
        <v>18</v>
      </c>
      <c r="E191" s="93">
        <f>'2022'!O188</f>
        <v>18</v>
      </c>
      <c r="F191" s="92">
        <f>'2022'!R188</f>
        <v>0.97826086956521752</v>
      </c>
      <c r="G191" s="44">
        <f>'2021'!W143</f>
        <v>3</v>
      </c>
      <c r="H191" s="94">
        <f t="shared" si="22"/>
        <v>16.666666666666664</v>
      </c>
      <c r="I191" s="44"/>
      <c r="J191" s="44"/>
      <c r="K191" s="44"/>
      <c r="L191" s="44"/>
      <c r="M191" s="44"/>
      <c r="N191" s="44"/>
      <c r="O191" s="44">
        <f>'Добыча 2021'!R153</f>
        <v>1</v>
      </c>
      <c r="P191" s="44"/>
      <c r="Q191" s="44"/>
      <c r="R191" s="44"/>
      <c r="S191" s="44"/>
      <c r="T191" s="44"/>
      <c r="U191" s="44">
        <f t="shared" si="21"/>
        <v>33.333333333333329</v>
      </c>
      <c r="V191" s="94">
        <f>'2022'!U188</f>
        <v>5.3999999999999817</v>
      </c>
      <c r="W191" s="44">
        <f t="shared" si="23"/>
        <v>29.999999999999901</v>
      </c>
      <c r="X191" s="44">
        <f>'2022'!W188</f>
        <v>4</v>
      </c>
      <c r="Y191" s="94">
        <f t="shared" si="24"/>
        <v>22.222222222222221</v>
      </c>
      <c r="Z191" s="44"/>
      <c r="AA191" s="44"/>
      <c r="AB191" s="44"/>
      <c r="AC191" s="44"/>
      <c r="AD191" s="44">
        <f t="shared" si="14"/>
        <v>4</v>
      </c>
      <c r="AE191" s="44"/>
    </row>
    <row r="192" spans="1:31" ht="31.5" x14ac:dyDescent="0.25">
      <c r="A192" s="34">
        <v>156</v>
      </c>
      <c r="B192" s="57" t="s">
        <v>220</v>
      </c>
      <c r="C192" s="92">
        <f>'2022'!B189</f>
        <v>48.5</v>
      </c>
      <c r="D192" s="93">
        <f>'2022'!N189</f>
        <v>27</v>
      </c>
      <c r="E192" s="93">
        <f>'2022'!O189</f>
        <v>25</v>
      </c>
      <c r="F192" s="92">
        <f>'2022'!R189</f>
        <v>0.51546391752577314</v>
      </c>
      <c r="G192" s="44">
        <f>'2021'!W144</f>
        <v>4</v>
      </c>
      <c r="H192" s="94">
        <f t="shared" si="22"/>
        <v>14.814814814814813</v>
      </c>
      <c r="I192" s="44"/>
      <c r="J192" s="44"/>
      <c r="K192" s="44"/>
      <c r="L192" s="44"/>
      <c r="M192" s="44"/>
      <c r="N192" s="44"/>
      <c r="O192" s="44">
        <f>'Добыча 2021'!R154</f>
        <v>0</v>
      </c>
      <c r="P192" s="44"/>
      <c r="Q192" s="44"/>
      <c r="R192" s="44"/>
      <c r="S192" s="44"/>
      <c r="T192" s="44"/>
      <c r="U192" s="44">
        <f t="shared" si="21"/>
        <v>0</v>
      </c>
      <c r="V192" s="94">
        <f>'2022'!U189</f>
        <v>7.4999999999999751</v>
      </c>
      <c r="W192" s="44">
        <f t="shared" si="23"/>
        <v>29.999999999999901</v>
      </c>
      <c r="X192" s="44">
        <f>'2022'!W189</f>
        <v>7</v>
      </c>
      <c r="Y192" s="94">
        <f t="shared" si="24"/>
        <v>28.000000000000004</v>
      </c>
      <c r="Z192" s="44"/>
      <c r="AA192" s="44"/>
      <c r="AB192" s="44"/>
      <c r="AC192" s="44"/>
      <c r="AD192" s="44">
        <f t="shared" si="14"/>
        <v>7</v>
      </c>
      <c r="AE192" s="44"/>
    </row>
    <row r="193" spans="1:31" ht="31.5" x14ac:dyDescent="0.25">
      <c r="A193" s="34">
        <v>157</v>
      </c>
      <c r="B193" s="57" t="s">
        <v>219</v>
      </c>
      <c r="C193" s="92">
        <f>'2022'!B190</f>
        <v>45.7</v>
      </c>
      <c r="D193" s="93">
        <f>'2022'!N190</f>
        <v>21</v>
      </c>
      <c r="E193" s="93">
        <f>'2022'!O190</f>
        <v>20</v>
      </c>
      <c r="F193" s="92">
        <f>'2022'!R190</f>
        <v>0.43763676148796499</v>
      </c>
      <c r="G193" s="44">
        <f>'2021'!W145</f>
        <v>6</v>
      </c>
      <c r="H193" s="94">
        <f t="shared" si="22"/>
        <v>28.571428571428569</v>
      </c>
      <c r="I193" s="47"/>
      <c r="J193" s="47"/>
      <c r="K193" s="47"/>
      <c r="L193" s="99"/>
      <c r="M193" s="44"/>
      <c r="N193" s="44"/>
      <c r="O193" s="44">
        <f>'Добыча 2021'!R155</f>
        <v>0</v>
      </c>
      <c r="P193" s="44"/>
      <c r="Q193" s="44"/>
      <c r="R193" s="44"/>
      <c r="S193" s="44"/>
      <c r="T193" s="44"/>
      <c r="U193" s="44">
        <f t="shared" si="21"/>
        <v>0</v>
      </c>
      <c r="V193" s="94">
        <f>'2022'!U190</f>
        <v>5.9999999999999796</v>
      </c>
      <c r="W193" s="44">
        <f t="shared" si="23"/>
        <v>29.999999999999901</v>
      </c>
      <c r="X193" s="44">
        <f>'2022'!W190</f>
        <v>6</v>
      </c>
      <c r="Y193" s="94">
        <f t="shared" si="24"/>
        <v>30</v>
      </c>
      <c r="Z193" s="44"/>
      <c r="AA193" s="44"/>
      <c r="AB193" s="44"/>
      <c r="AC193" s="44"/>
      <c r="AD193" s="44">
        <f t="shared" si="14"/>
        <v>6</v>
      </c>
      <c r="AE193" s="44"/>
    </row>
    <row r="194" spans="1:31" ht="48" customHeight="1" x14ac:dyDescent="0.25">
      <c r="A194" s="34">
        <v>158</v>
      </c>
      <c r="B194" s="57" t="s">
        <v>208</v>
      </c>
      <c r="C194" s="92">
        <f>'2022'!B191</f>
        <v>85.331000000000003</v>
      </c>
      <c r="D194" s="93">
        <f>'2022'!N191</f>
        <v>51</v>
      </c>
      <c r="E194" s="93">
        <f>'2022'!O191</f>
        <v>51</v>
      </c>
      <c r="F194" s="92">
        <f>'2022'!R191</f>
        <v>0.5976725926099542</v>
      </c>
      <c r="G194" s="44">
        <f>'2021'!W146</f>
        <v>15</v>
      </c>
      <c r="H194" s="94">
        <f t="shared" si="22"/>
        <v>29.411764705882355</v>
      </c>
      <c r="I194" s="44"/>
      <c r="J194" s="44"/>
      <c r="K194" s="44"/>
      <c r="L194" s="44"/>
      <c r="M194" s="44"/>
      <c r="N194" s="44"/>
      <c r="O194" s="44">
        <f>'Добыча 2021'!R156</f>
        <v>4</v>
      </c>
      <c r="P194" s="44"/>
      <c r="Q194" s="44"/>
      <c r="R194" s="44"/>
      <c r="S194" s="44"/>
      <c r="T194" s="44"/>
      <c r="U194" s="44">
        <f t="shared" si="21"/>
        <v>26.666666666666668</v>
      </c>
      <c r="V194" s="94">
        <f>'2022'!U191</f>
        <v>15.299999999999949</v>
      </c>
      <c r="W194" s="44">
        <f t="shared" si="23"/>
        <v>29.999999999999901</v>
      </c>
      <c r="X194" s="44">
        <f>'2022'!W191</f>
        <v>15</v>
      </c>
      <c r="Y194" s="94">
        <f t="shared" si="24"/>
        <v>29.411764705882355</v>
      </c>
      <c r="Z194" s="44"/>
      <c r="AA194" s="44"/>
      <c r="AB194" s="44"/>
      <c r="AC194" s="44"/>
      <c r="AD194" s="44">
        <f t="shared" si="14"/>
        <v>15</v>
      </c>
      <c r="AE194" s="44"/>
    </row>
    <row r="195" spans="1:31" ht="21" customHeight="1" x14ac:dyDescent="0.25">
      <c r="A195" s="34"/>
      <c r="B195" s="46" t="s">
        <v>223</v>
      </c>
      <c r="C195" s="98"/>
      <c r="D195" s="97"/>
      <c r="E195" s="97"/>
      <c r="F195" s="98"/>
      <c r="G195" s="44"/>
      <c r="H195" s="94"/>
      <c r="I195" s="44"/>
      <c r="J195" s="44"/>
      <c r="K195" s="44"/>
      <c r="L195" s="44"/>
      <c r="M195" s="56"/>
      <c r="N195" s="56"/>
      <c r="O195" s="56"/>
      <c r="P195" s="56"/>
      <c r="Q195" s="56"/>
      <c r="R195" s="56"/>
      <c r="S195" s="56"/>
      <c r="T195" s="56"/>
      <c r="U195" s="44"/>
      <c r="V195" s="111"/>
      <c r="W195" s="44"/>
      <c r="X195" s="56"/>
      <c r="Y195" s="94"/>
      <c r="Z195" s="56"/>
      <c r="AA195" s="56"/>
      <c r="AB195" s="56"/>
      <c r="AC195" s="56"/>
      <c r="AD195" s="56" t="str">
        <f t="shared" si="14"/>
        <v/>
      </c>
      <c r="AE195" s="56"/>
    </row>
    <row r="196" spans="1:31" ht="47.25" x14ac:dyDescent="0.25">
      <c r="A196" s="34">
        <v>159</v>
      </c>
      <c r="B196" s="57" t="s">
        <v>224</v>
      </c>
      <c r="C196" s="92">
        <f>'2022'!B193</f>
        <v>3221.3</v>
      </c>
      <c r="D196" s="93">
        <f>'2022'!N193</f>
        <v>1400</v>
      </c>
      <c r="E196" s="93">
        <f>'2022'!O193</f>
        <v>1400</v>
      </c>
      <c r="F196" s="92">
        <f>'2022'!R193</f>
        <v>0.43460714618321794</v>
      </c>
      <c r="G196" s="44">
        <f>'2021'!W148</f>
        <v>70</v>
      </c>
      <c r="H196" s="94">
        <f t="shared" si="22"/>
        <v>5</v>
      </c>
      <c r="I196" s="44"/>
      <c r="J196" s="44"/>
      <c r="K196" s="44"/>
      <c r="L196" s="44"/>
      <c r="M196" s="44"/>
      <c r="N196" s="44"/>
      <c r="O196" s="44">
        <f>'Добыча 2021'!R158</f>
        <v>4</v>
      </c>
      <c r="P196" s="44"/>
      <c r="Q196" s="44"/>
      <c r="R196" s="44"/>
      <c r="S196" s="44"/>
      <c r="T196" s="44"/>
      <c r="U196" s="44">
        <f t="shared" si="21"/>
        <v>5.7142857142857144</v>
      </c>
      <c r="V196" s="94">
        <f>'2022'!U193</f>
        <v>419.99999999999858</v>
      </c>
      <c r="W196" s="44">
        <f t="shared" si="23"/>
        <v>29.999999999999901</v>
      </c>
      <c r="X196" s="44">
        <f>'2022'!W193</f>
        <v>56</v>
      </c>
      <c r="Y196" s="94">
        <f t="shared" si="24"/>
        <v>4</v>
      </c>
      <c r="Z196" s="44"/>
      <c r="AA196" s="44"/>
      <c r="AB196" s="44"/>
      <c r="AC196" s="44"/>
      <c r="AD196" s="44">
        <f t="shared" si="14"/>
        <v>56</v>
      </c>
      <c r="AE196" s="44"/>
    </row>
    <row r="197" spans="1:31" x14ac:dyDescent="0.25">
      <c r="A197" s="34"/>
      <c r="B197" s="46" t="s">
        <v>225</v>
      </c>
      <c r="C197" s="98"/>
      <c r="D197" s="97"/>
      <c r="E197" s="97"/>
      <c r="F197" s="98"/>
      <c r="G197" s="44"/>
      <c r="H197" s="94"/>
      <c r="I197" s="44"/>
      <c r="J197" s="44"/>
      <c r="K197" s="44"/>
      <c r="L197" s="44"/>
      <c r="M197" s="56"/>
      <c r="N197" s="56"/>
      <c r="O197" s="56"/>
      <c r="P197" s="56"/>
      <c r="Q197" s="56"/>
      <c r="R197" s="56"/>
      <c r="S197" s="56"/>
      <c r="T197" s="56"/>
      <c r="U197" s="44"/>
      <c r="V197" s="111"/>
      <c r="W197" s="44"/>
      <c r="X197" s="56"/>
      <c r="Y197" s="94"/>
      <c r="Z197" s="56"/>
      <c r="AA197" s="56"/>
      <c r="AB197" s="56"/>
      <c r="AC197" s="56"/>
      <c r="AD197" s="56" t="str">
        <f t="shared" si="14"/>
        <v/>
      </c>
      <c r="AE197" s="56"/>
    </row>
    <row r="198" spans="1:31" ht="50.25" customHeight="1" x14ac:dyDescent="0.25">
      <c r="A198" s="34">
        <v>160</v>
      </c>
      <c r="B198" s="57" t="s">
        <v>341</v>
      </c>
      <c r="C198" s="92">
        <f>'2022'!B196</f>
        <v>307.60000000000002</v>
      </c>
      <c r="D198" s="93">
        <f>'2022'!N196</f>
        <v>28</v>
      </c>
      <c r="E198" s="93">
        <f>'2022'!O196</f>
        <v>27</v>
      </c>
      <c r="F198" s="92">
        <f>'2022'!R196</f>
        <v>8.7776332899869955E-2</v>
      </c>
      <c r="G198" s="44">
        <f>'2021'!W151</f>
        <v>4</v>
      </c>
      <c r="H198" s="94">
        <f t="shared" si="22"/>
        <v>14.285714285714285</v>
      </c>
      <c r="I198" s="44"/>
      <c r="J198" s="44"/>
      <c r="K198" s="44"/>
      <c r="L198" s="44"/>
      <c r="M198" s="44"/>
      <c r="N198" s="44"/>
      <c r="O198" s="44">
        <f>'Добыча 2021'!R161</f>
        <v>1</v>
      </c>
      <c r="P198" s="44"/>
      <c r="Q198" s="44"/>
      <c r="R198" s="44"/>
      <c r="S198" s="44"/>
      <c r="T198" s="44"/>
      <c r="U198" s="44">
        <f t="shared" si="21"/>
        <v>25</v>
      </c>
      <c r="V198" s="94">
        <f>'2022'!U196</f>
        <v>8.099999999999973</v>
      </c>
      <c r="W198" s="44">
        <f t="shared" si="23"/>
        <v>29.999999999999901</v>
      </c>
      <c r="X198" s="44">
        <f>'2022'!W196</f>
        <v>3</v>
      </c>
      <c r="Y198" s="94">
        <f t="shared" si="24"/>
        <v>11.111111111111111</v>
      </c>
      <c r="Z198" s="44"/>
      <c r="AA198" s="44"/>
      <c r="AB198" s="44"/>
      <c r="AC198" s="44"/>
      <c r="AD198" s="44">
        <f t="shared" si="14"/>
        <v>3</v>
      </c>
      <c r="AE198" s="44"/>
    </row>
    <row r="199" spans="1:31" ht="47.25" x14ac:dyDescent="0.25">
      <c r="A199" s="34">
        <v>161</v>
      </c>
      <c r="B199" s="57" t="s">
        <v>342</v>
      </c>
      <c r="C199" s="92">
        <f>'2022'!B197</f>
        <v>986.8</v>
      </c>
      <c r="D199" s="93">
        <f>'2022'!N197</f>
        <v>710</v>
      </c>
      <c r="E199" s="93">
        <f>'2022'!O197</f>
        <v>690</v>
      </c>
      <c r="F199" s="92">
        <f>'2022'!R197</f>
        <v>0.69922983380624248</v>
      </c>
      <c r="G199" s="44">
        <f>'2021'!W152</f>
        <v>71</v>
      </c>
      <c r="H199" s="94">
        <f t="shared" si="22"/>
        <v>10</v>
      </c>
      <c r="I199" s="44"/>
      <c r="J199" s="44"/>
      <c r="K199" s="44"/>
      <c r="L199" s="44"/>
      <c r="M199" s="44"/>
      <c r="N199" s="44"/>
      <c r="O199" s="44">
        <f>'Добыча 2021'!R162</f>
        <v>4</v>
      </c>
      <c r="P199" s="44"/>
      <c r="Q199" s="44"/>
      <c r="R199" s="44"/>
      <c r="S199" s="44"/>
      <c r="T199" s="44"/>
      <c r="U199" s="44">
        <f t="shared" si="21"/>
        <v>5.6338028169014089</v>
      </c>
      <c r="V199" s="94">
        <f>'2022'!U197</f>
        <v>206.99999999999929</v>
      </c>
      <c r="W199" s="44">
        <f t="shared" si="23"/>
        <v>29.999999999999901</v>
      </c>
      <c r="X199" s="44">
        <f>'2022'!W197</f>
        <v>69</v>
      </c>
      <c r="Y199" s="94">
        <f t="shared" si="24"/>
        <v>10</v>
      </c>
      <c r="Z199" s="44"/>
      <c r="AA199" s="44"/>
      <c r="AB199" s="44"/>
      <c r="AC199" s="44"/>
      <c r="AD199" s="44">
        <f t="shared" si="14"/>
        <v>69</v>
      </c>
      <c r="AE199" s="44"/>
    </row>
    <row r="200" spans="1:31" ht="47.25" x14ac:dyDescent="0.25">
      <c r="A200" s="34">
        <v>162</v>
      </c>
      <c r="B200" s="57" t="s">
        <v>343</v>
      </c>
      <c r="C200" s="92">
        <f>'2022'!B198</f>
        <v>600.1</v>
      </c>
      <c r="D200" s="93">
        <f>'2022'!N198</f>
        <v>317</v>
      </c>
      <c r="E200" s="93">
        <f>'2022'!O198</f>
        <v>288</v>
      </c>
      <c r="F200" s="92">
        <f>'2022'!R198</f>
        <v>0.47992001333111145</v>
      </c>
      <c r="G200" s="44">
        <f>'2021'!W153</f>
        <v>32</v>
      </c>
      <c r="H200" s="94">
        <f t="shared" si="22"/>
        <v>10.094637223974763</v>
      </c>
      <c r="I200" s="44"/>
      <c r="J200" s="44"/>
      <c r="K200" s="44"/>
      <c r="L200" s="44"/>
      <c r="M200" s="44"/>
      <c r="N200" s="44"/>
      <c r="O200" s="44">
        <f>'Добыча 2021'!R163</f>
        <v>0</v>
      </c>
      <c r="P200" s="44"/>
      <c r="Q200" s="44"/>
      <c r="R200" s="44"/>
      <c r="S200" s="44"/>
      <c r="T200" s="44"/>
      <c r="U200" s="44">
        <f t="shared" si="21"/>
        <v>0</v>
      </c>
      <c r="V200" s="94">
        <f>'2022'!U198</f>
        <v>86.399999999999707</v>
      </c>
      <c r="W200" s="44">
        <f t="shared" si="23"/>
        <v>29.999999999999901</v>
      </c>
      <c r="X200" s="44">
        <f>'2022'!W198</f>
        <v>28</v>
      </c>
      <c r="Y200" s="94">
        <f t="shared" si="24"/>
        <v>9.7222222222222232</v>
      </c>
      <c r="Z200" s="44"/>
      <c r="AA200" s="44"/>
      <c r="AB200" s="44"/>
      <c r="AC200" s="44"/>
      <c r="AD200" s="44">
        <f t="shared" si="14"/>
        <v>28</v>
      </c>
      <c r="AE200" s="44"/>
    </row>
    <row r="201" spans="1:31" x14ac:dyDescent="0.25">
      <c r="A201" s="34"/>
      <c r="B201" s="46" t="s">
        <v>229</v>
      </c>
      <c r="C201" s="98"/>
      <c r="D201" s="97"/>
      <c r="E201" s="97"/>
      <c r="F201" s="98"/>
      <c r="G201" s="44"/>
      <c r="H201" s="94"/>
      <c r="I201" s="44"/>
      <c r="J201" s="44"/>
      <c r="K201" s="44"/>
      <c r="L201" s="44"/>
      <c r="M201" s="56"/>
      <c r="N201" s="56"/>
      <c r="O201" s="56"/>
      <c r="P201" s="56"/>
      <c r="Q201" s="56"/>
      <c r="R201" s="56"/>
      <c r="S201" s="56"/>
      <c r="T201" s="56"/>
      <c r="U201" s="44"/>
      <c r="V201" s="111"/>
      <c r="W201" s="44"/>
      <c r="X201" s="56"/>
      <c r="Y201" s="94"/>
      <c r="Z201" s="56"/>
      <c r="AA201" s="56"/>
      <c r="AB201" s="56"/>
      <c r="AC201" s="56"/>
      <c r="AD201" s="56" t="str">
        <f t="shared" si="14"/>
        <v/>
      </c>
      <c r="AE201" s="56"/>
    </row>
    <row r="202" spans="1:31" ht="31.5" x14ac:dyDescent="0.25">
      <c r="A202" s="34">
        <v>163</v>
      </c>
      <c r="B202" s="57" t="s">
        <v>344</v>
      </c>
      <c r="C202" s="92">
        <f>'2022'!B200</f>
        <v>74.5</v>
      </c>
      <c r="D202" s="93">
        <f>'2022'!N200</f>
        <v>48</v>
      </c>
      <c r="E202" s="93">
        <f>'2022'!O200</f>
        <v>50</v>
      </c>
      <c r="F202" s="92">
        <f>'2022'!R200</f>
        <v>0.67114093959731547</v>
      </c>
      <c r="G202" s="44">
        <f>'2021'!W155</f>
        <v>14</v>
      </c>
      <c r="H202" s="94">
        <f t="shared" si="22"/>
        <v>29.166666666666668</v>
      </c>
      <c r="I202" s="44"/>
      <c r="J202" s="44"/>
      <c r="K202" s="44"/>
      <c r="L202" s="44"/>
      <c r="M202" s="44"/>
      <c r="N202" s="44"/>
      <c r="O202" s="44">
        <f>'Добыча 2021'!R165</f>
        <v>2</v>
      </c>
      <c r="P202" s="44"/>
      <c r="Q202" s="44"/>
      <c r="R202" s="44"/>
      <c r="S202" s="44"/>
      <c r="T202" s="44"/>
      <c r="U202" s="44">
        <f t="shared" si="21"/>
        <v>14.285714285714285</v>
      </c>
      <c r="V202" s="94">
        <f>'2022'!U200</f>
        <v>14.99999999999995</v>
      </c>
      <c r="W202" s="44">
        <f t="shared" si="23"/>
        <v>29.999999999999901</v>
      </c>
      <c r="X202" s="44">
        <f>'2022'!W200</f>
        <v>15</v>
      </c>
      <c r="Y202" s="94">
        <f t="shared" si="24"/>
        <v>30</v>
      </c>
      <c r="Z202" s="44"/>
      <c r="AA202" s="44"/>
      <c r="AB202" s="44"/>
      <c r="AC202" s="44"/>
      <c r="AD202" s="44">
        <f t="shared" si="14"/>
        <v>15</v>
      </c>
      <c r="AE202" s="44"/>
    </row>
    <row r="203" spans="1:31" ht="30" customHeight="1" x14ac:dyDescent="0.25">
      <c r="A203" s="34">
        <v>164</v>
      </c>
      <c r="B203" s="57" t="s">
        <v>231</v>
      </c>
      <c r="C203" s="92">
        <f>'2022'!B201</f>
        <v>85.9</v>
      </c>
      <c r="D203" s="93">
        <f>'2022'!N201</f>
        <v>27</v>
      </c>
      <c r="E203" s="93">
        <f>'2022'!O201</f>
        <v>27</v>
      </c>
      <c r="F203" s="92">
        <f>'2022'!R201</f>
        <v>0.31431897555296856</v>
      </c>
      <c r="G203" s="44">
        <f>'2021'!W156</f>
        <v>4</v>
      </c>
      <c r="H203" s="94">
        <f t="shared" si="22"/>
        <v>14.814814814814813</v>
      </c>
      <c r="I203" s="44"/>
      <c r="J203" s="44"/>
      <c r="K203" s="44"/>
      <c r="L203" s="44"/>
      <c r="M203" s="44"/>
      <c r="N203" s="44"/>
      <c r="O203" s="44">
        <f>'Добыча 2021'!R166</f>
        <v>0</v>
      </c>
      <c r="P203" s="44"/>
      <c r="Q203" s="44"/>
      <c r="R203" s="44"/>
      <c r="S203" s="44"/>
      <c r="T203" s="44"/>
      <c r="U203" s="44">
        <f t="shared" si="21"/>
        <v>0</v>
      </c>
      <c r="V203" s="94">
        <f>'2022'!U201</f>
        <v>8.099999999999973</v>
      </c>
      <c r="W203" s="44">
        <f t="shared" si="23"/>
        <v>29.999999999999901</v>
      </c>
      <c r="X203" s="44">
        <f>'2022'!W201</f>
        <v>4</v>
      </c>
      <c r="Y203" s="94">
        <f t="shared" si="24"/>
        <v>14.814814814814813</v>
      </c>
      <c r="Z203" s="44"/>
      <c r="AA203" s="44"/>
      <c r="AB203" s="44"/>
      <c r="AC203" s="44"/>
      <c r="AD203" s="44">
        <f t="shared" si="14"/>
        <v>4</v>
      </c>
      <c r="AE203" s="44"/>
    </row>
    <row r="204" spans="1:31" ht="65.25" customHeight="1" x14ac:dyDescent="0.25">
      <c r="A204" s="34">
        <v>165</v>
      </c>
      <c r="B204" s="116" t="s">
        <v>449</v>
      </c>
      <c r="C204" s="92">
        <f>'2022'!B202</f>
        <v>145.69999999999999</v>
      </c>
      <c r="D204" s="581">
        <f>'2022'!N202</f>
        <v>118</v>
      </c>
      <c r="E204" s="93">
        <f>'2022'!O202</f>
        <v>70</v>
      </c>
      <c r="F204" s="92">
        <f>'2022'!R202</f>
        <v>0.48043925875085797</v>
      </c>
      <c r="G204" s="583">
        <f>'2021'!W157</f>
        <v>12</v>
      </c>
      <c r="H204" s="585">
        <f t="shared" si="22"/>
        <v>10.16949152542373</v>
      </c>
      <c r="I204" s="56"/>
      <c r="J204" s="56"/>
      <c r="K204" s="56"/>
      <c r="L204" s="107"/>
      <c r="M204" s="44"/>
      <c r="N204" s="44"/>
      <c r="O204" s="583">
        <f>'Добыча 2021'!R167</f>
        <v>1</v>
      </c>
      <c r="P204" s="44"/>
      <c r="Q204" s="44"/>
      <c r="R204" s="44"/>
      <c r="S204" s="44"/>
      <c r="T204" s="44"/>
      <c r="U204" s="583">
        <f t="shared" si="21"/>
        <v>8.3333333333333321</v>
      </c>
      <c r="V204" s="94">
        <f>'2022'!U202</f>
        <v>20.999999999999929</v>
      </c>
      <c r="W204" s="44">
        <f t="shared" si="23"/>
        <v>29.999999999999901</v>
      </c>
      <c r="X204" s="44">
        <f>'2022'!W202</f>
        <v>14</v>
      </c>
      <c r="Y204" s="94">
        <f t="shared" si="24"/>
        <v>20</v>
      </c>
      <c r="Z204" s="44"/>
      <c r="AA204" s="44"/>
      <c r="AB204" s="44"/>
      <c r="AC204" s="44"/>
      <c r="AD204" s="44">
        <f t="shared" si="14"/>
        <v>14</v>
      </c>
      <c r="AE204" s="44"/>
    </row>
    <row r="205" spans="1:31" ht="72" customHeight="1" x14ac:dyDescent="0.25">
      <c r="A205" s="34">
        <v>166</v>
      </c>
      <c r="B205" s="116" t="s">
        <v>450</v>
      </c>
      <c r="C205" s="92">
        <f>'2022'!B203</f>
        <v>76.5</v>
      </c>
      <c r="D205" s="582"/>
      <c r="E205" s="93">
        <f>'2022'!O203</f>
        <v>50</v>
      </c>
      <c r="F205" s="92">
        <f>'2022'!R203</f>
        <v>0.65359477124183007</v>
      </c>
      <c r="G205" s="584"/>
      <c r="H205" s="586"/>
      <c r="I205" s="47"/>
      <c r="J205" s="47"/>
      <c r="K205" s="47"/>
      <c r="L205" s="99"/>
      <c r="M205" s="44"/>
      <c r="N205" s="44"/>
      <c r="O205" s="584"/>
      <c r="P205" s="44"/>
      <c r="Q205" s="44"/>
      <c r="R205" s="44"/>
      <c r="S205" s="44"/>
      <c r="T205" s="44"/>
      <c r="U205" s="584"/>
      <c r="V205" s="94">
        <f>'2022'!U203</f>
        <v>14.99999999999995</v>
      </c>
      <c r="W205" s="44">
        <f t="shared" si="23"/>
        <v>29.999999999999901</v>
      </c>
      <c r="X205" s="44">
        <f>'2022'!W203</f>
        <v>6</v>
      </c>
      <c r="Y205" s="94">
        <f t="shared" si="24"/>
        <v>12</v>
      </c>
      <c r="Z205" s="44"/>
      <c r="AA205" s="44"/>
      <c r="AB205" s="44"/>
      <c r="AC205" s="44"/>
      <c r="AD205" s="44">
        <f t="shared" si="14"/>
        <v>6</v>
      </c>
      <c r="AE205" s="44"/>
    </row>
    <row r="206" spans="1:31" ht="31.5" x14ac:dyDescent="0.25">
      <c r="A206" s="34">
        <v>167</v>
      </c>
      <c r="B206" s="57" t="s">
        <v>346</v>
      </c>
      <c r="C206" s="92">
        <f>'2022'!B204</f>
        <v>161</v>
      </c>
      <c r="D206" s="93">
        <f>'2022'!N204</f>
        <v>0</v>
      </c>
      <c r="E206" s="93">
        <f>'2022'!O204</f>
        <v>0</v>
      </c>
      <c r="F206" s="92">
        <f>'2022'!R204</f>
        <v>0</v>
      </c>
      <c r="G206" s="44">
        <f>'2021'!W158</f>
        <v>0</v>
      </c>
      <c r="H206" s="94">
        <f t="shared" si="22"/>
        <v>0</v>
      </c>
      <c r="I206" s="44"/>
      <c r="J206" s="44"/>
      <c r="K206" s="44"/>
      <c r="L206" s="44"/>
      <c r="M206" s="44"/>
      <c r="N206" s="44"/>
      <c r="O206" s="44">
        <f>'Добыча 2021'!R168</f>
        <v>0</v>
      </c>
      <c r="P206" s="44"/>
      <c r="Q206" s="44"/>
      <c r="R206" s="44"/>
      <c r="S206" s="44"/>
      <c r="T206" s="44"/>
      <c r="U206" s="44">
        <f t="shared" si="21"/>
        <v>0</v>
      </c>
      <c r="V206" s="94">
        <f>'2022'!U204</f>
        <v>0</v>
      </c>
      <c r="W206" s="44">
        <f t="shared" si="23"/>
        <v>0</v>
      </c>
      <c r="X206" s="44">
        <f>'2022'!W204</f>
        <v>0</v>
      </c>
      <c r="Y206" s="94">
        <f t="shared" si="24"/>
        <v>0</v>
      </c>
      <c r="Z206" s="44"/>
      <c r="AA206" s="44"/>
      <c r="AB206" s="44"/>
      <c r="AC206" s="44"/>
      <c r="AD206" s="44" t="str">
        <f t="shared" si="14"/>
        <v/>
      </c>
      <c r="AE206" s="44"/>
    </row>
    <row r="207" spans="1:31" ht="47.25" x14ac:dyDescent="0.25">
      <c r="A207" s="34">
        <v>168</v>
      </c>
      <c r="B207" s="57" t="s">
        <v>347</v>
      </c>
      <c r="C207" s="92">
        <f>'2022'!B205</f>
        <v>121.011</v>
      </c>
      <c r="D207" s="93">
        <f>'2022'!N205</f>
        <v>41</v>
      </c>
      <c r="E207" s="93">
        <f>'2022'!O205</f>
        <v>36</v>
      </c>
      <c r="F207" s="92">
        <f>'2022'!R205</f>
        <v>0.29749361628281729</v>
      </c>
      <c r="G207" s="44">
        <f>'2021'!W159</f>
        <v>8</v>
      </c>
      <c r="H207" s="94">
        <f t="shared" si="22"/>
        <v>19.512195121951219</v>
      </c>
      <c r="I207" s="44"/>
      <c r="J207" s="44"/>
      <c r="K207" s="44"/>
      <c r="L207" s="44"/>
      <c r="M207" s="44"/>
      <c r="N207" s="44"/>
      <c r="O207" s="44">
        <f>'Добыча 2021'!R169</f>
        <v>0</v>
      </c>
      <c r="P207" s="44"/>
      <c r="Q207" s="44"/>
      <c r="R207" s="44"/>
      <c r="S207" s="44"/>
      <c r="T207" s="44"/>
      <c r="U207" s="44">
        <f t="shared" si="21"/>
        <v>0</v>
      </c>
      <c r="V207" s="94">
        <f>'2022'!U205</f>
        <v>10.799999999999963</v>
      </c>
      <c r="W207" s="44">
        <f t="shared" si="23"/>
        <v>29.999999999999901</v>
      </c>
      <c r="X207" s="44">
        <f>'2022'!W205</f>
        <v>10</v>
      </c>
      <c r="Y207" s="94">
        <f t="shared" si="24"/>
        <v>27.777777777777779</v>
      </c>
      <c r="Z207" s="44"/>
      <c r="AA207" s="44"/>
      <c r="AB207" s="44"/>
      <c r="AC207" s="44"/>
      <c r="AD207" s="44">
        <f t="shared" si="14"/>
        <v>10</v>
      </c>
      <c r="AE207" s="44"/>
    </row>
    <row r="208" spans="1:31" ht="31.5" x14ac:dyDescent="0.25">
      <c r="A208" s="34">
        <v>169</v>
      </c>
      <c r="B208" s="57" t="s">
        <v>234</v>
      </c>
      <c r="C208" s="92">
        <f>'2022'!B206</f>
        <v>23.507999999999999</v>
      </c>
      <c r="D208" s="93">
        <f>'2022'!N206</f>
        <v>21</v>
      </c>
      <c r="E208" s="93">
        <f>'2022'!O206</f>
        <v>6</v>
      </c>
      <c r="F208" s="92">
        <f>'2022'!R206</f>
        <v>0.25523226135783567</v>
      </c>
      <c r="G208" s="44">
        <f>'2021'!W160</f>
        <v>4</v>
      </c>
      <c r="H208" s="94">
        <f t="shared" si="22"/>
        <v>19.047619047619047</v>
      </c>
      <c r="I208" s="44"/>
      <c r="J208" s="44"/>
      <c r="K208" s="44"/>
      <c r="L208" s="44"/>
      <c r="M208" s="44"/>
      <c r="N208" s="44"/>
      <c r="O208" s="44">
        <f>'Добыча 2021'!R170</f>
        <v>0</v>
      </c>
      <c r="P208" s="44"/>
      <c r="Q208" s="44"/>
      <c r="R208" s="44"/>
      <c r="S208" s="44"/>
      <c r="T208" s="44"/>
      <c r="U208" s="44">
        <f t="shared" si="21"/>
        <v>0</v>
      </c>
      <c r="V208" s="94">
        <f>'2022'!U206</f>
        <v>1.799999999999994</v>
      </c>
      <c r="W208" s="44">
        <f t="shared" si="23"/>
        <v>29.999999999999901</v>
      </c>
      <c r="X208" s="44">
        <f>'2022'!W206</f>
        <v>1</v>
      </c>
      <c r="Y208" s="94">
        <f t="shared" si="24"/>
        <v>0</v>
      </c>
      <c r="Z208" s="44"/>
      <c r="AA208" s="44"/>
      <c r="AB208" s="44"/>
      <c r="AC208" s="44"/>
      <c r="AD208" s="44">
        <f t="shared" ref="AD208:AD262" si="25">IF(AND(ISNUMBER(X208),X208&gt;0),X208,"")</f>
        <v>1</v>
      </c>
      <c r="AE208" s="44"/>
    </row>
    <row r="209" spans="1:31" ht="31.5" x14ac:dyDescent="0.25">
      <c r="A209" s="34">
        <v>170</v>
      </c>
      <c r="B209" s="57" t="s">
        <v>337</v>
      </c>
      <c r="C209" s="92">
        <f>'2022'!B207</f>
        <v>182.6</v>
      </c>
      <c r="D209" s="93">
        <f>'2022'!N207</f>
        <v>280</v>
      </c>
      <c r="E209" s="93">
        <f>'2022'!O207</f>
        <v>284</v>
      </c>
      <c r="F209" s="92">
        <f>'2022'!R207</f>
        <v>1.5553121577217963</v>
      </c>
      <c r="G209" s="44">
        <f>'2021'!W161</f>
        <v>20</v>
      </c>
      <c r="H209" s="94">
        <f t="shared" si="22"/>
        <v>7.1428571428571423</v>
      </c>
      <c r="I209" s="47"/>
      <c r="J209" s="47"/>
      <c r="K209" s="47"/>
      <c r="L209" s="99"/>
      <c r="M209" s="44"/>
      <c r="N209" s="44"/>
      <c r="O209" s="44">
        <f>'Добыча 2021'!R171</f>
        <v>1</v>
      </c>
      <c r="P209" s="44"/>
      <c r="Q209" s="44"/>
      <c r="R209" s="44"/>
      <c r="S209" s="44"/>
      <c r="T209" s="44"/>
      <c r="U209" s="44">
        <f t="shared" si="21"/>
        <v>5</v>
      </c>
      <c r="V209" s="94">
        <f>'2022'!U207</f>
        <v>85.199999999999719</v>
      </c>
      <c r="W209" s="44">
        <f t="shared" si="23"/>
        <v>29.999999999999901</v>
      </c>
      <c r="X209" s="44">
        <f>'2022'!W207</f>
        <v>20</v>
      </c>
      <c r="Y209" s="94">
        <f t="shared" si="24"/>
        <v>7.042253521126761</v>
      </c>
      <c r="Z209" s="44"/>
      <c r="AA209" s="44"/>
      <c r="AB209" s="44"/>
      <c r="AC209" s="44"/>
      <c r="AD209" s="44">
        <f t="shared" si="25"/>
        <v>20</v>
      </c>
      <c r="AE209" s="44"/>
    </row>
    <row r="210" spans="1:31" x14ac:dyDescent="0.25">
      <c r="A210" s="34"/>
      <c r="B210" s="46" t="s">
        <v>239</v>
      </c>
      <c r="C210" s="98"/>
      <c r="D210" s="97"/>
      <c r="E210" s="97"/>
      <c r="F210" s="98"/>
      <c r="G210" s="44"/>
      <c r="H210" s="94"/>
      <c r="I210" s="44"/>
      <c r="J210" s="44"/>
      <c r="K210" s="44"/>
      <c r="L210" s="44"/>
      <c r="M210" s="56"/>
      <c r="N210" s="56"/>
      <c r="O210" s="56"/>
      <c r="P210" s="56"/>
      <c r="Q210" s="56"/>
      <c r="R210" s="56"/>
      <c r="S210" s="56"/>
      <c r="T210" s="56"/>
      <c r="U210" s="44"/>
      <c r="V210" s="111"/>
      <c r="W210" s="44"/>
      <c r="X210" s="56"/>
      <c r="Y210" s="94"/>
      <c r="Z210" s="56"/>
      <c r="AA210" s="56"/>
      <c r="AB210" s="56"/>
      <c r="AC210" s="56"/>
      <c r="AD210" s="56" t="str">
        <f t="shared" si="25"/>
        <v/>
      </c>
      <c r="AE210" s="56"/>
    </row>
    <row r="211" spans="1:31" ht="31.5" x14ac:dyDescent="0.25">
      <c r="A211" s="34">
        <v>171</v>
      </c>
      <c r="B211" s="57" t="s">
        <v>348</v>
      </c>
      <c r="C211" s="92">
        <f>'2022'!B209</f>
        <v>397</v>
      </c>
      <c r="D211" s="93">
        <f>'2022'!N209</f>
        <v>205</v>
      </c>
      <c r="E211" s="93">
        <f>'2022'!O209</f>
        <v>214</v>
      </c>
      <c r="F211" s="92">
        <f>'2022'!R209</f>
        <v>0.53904282115869018</v>
      </c>
      <c r="G211" s="44">
        <f>'2021'!W163</f>
        <v>30</v>
      </c>
      <c r="H211" s="94">
        <f t="shared" si="22"/>
        <v>14.634146341463413</v>
      </c>
      <c r="I211" s="44"/>
      <c r="J211" s="44"/>
      <c r="K211" s="44"/>
      <c r="L211" s="44"/>
      <c r="M211" s="44"/>
      <c r="N211" s="44"/>
      <c r="O211" s="44">
        <f>'Добыча 2021'!R173</f>
        <v>8</v>
      </c>
      <c r="P211" s="44"/>
      <c r="Q211" s="44"/>
      <c r="R211" s="44"/>
      <c r="S211" s="44"/>
      <c r="T211" s="44"/>
      <c r="U211" s="44">
        <f t="shared" si="21"/>
        <v>26.666666666666668</v>
      </c>
      <c r="V211" s="94">
        <f>'2022'!U209</f>
        <v>64.19999999999979</v>
      </c>
      <c r="W211" s="44">
        <f t="shared" si="23"/>
        <v>29.999999999999901</v>
      </c>
      <c r="X211" s="44">
        <f>'2022'!W209</f>
        <v>21</v>
      </c>
      <c r="Y211" s="94">
        <f t="shared" si="24"/>
        <v>9.8130841121495322</v>
      </c>
      <c r="Z211" s="44"/>
      <c r="AA211" s="44"/>
      <c r="AB211" s="44"/>
      <c r="AC211" s="44"/>
      <c r="AD211" s="44">
        <f t="shared" si="25"/>
        <v>21</v>
      </c>
      <c r="AE211" s="44"/>
    </row>
    <row r="212" spans="1:31" ht="31.5" x14ac:dyDescent="0.25">
      <c r="A212" s="34">
        <v>172</v>
      </c>
      <c r="B212" s="116" t="s">
        <v>451</v>
      </c>
      <c r="C212" s="92">
        <f>'2022'!B210</f>
        <v>283.51</v>
      </c>
      <c r="D212" s="581">
        <f>'2022'!N210</f>
        <v>975</v>
      </c>
      <c r="E212" s="93">
        <f>'2022'!O210</f>
        <v>160</v>
      </c>
      <c r="F212" s="92">
        <f>'2022'!R210</f>
        <v>0.56435399104088046</v>
      </c>
      <c r="G212" s="583">
        <f>'2021'!W164</f>
        <v>49</v>
      </c>
      <c r="H212" s="585">
        <f t="shared" si="22"/>
        <v>5.0256410256410255</v>
      </c>
      <c r="I212" s="56"/>
      <c r="J212" s="56"/>
      <c r="K212" s="56"/>
      <c r="L212" s="107"/>
      <c r="M212" s="44"/>
      <c r="N212" s="44"/>
      <c r="O212" s="583">
        <f>'Добыча 2021'!R174</f>
        <v>9</v>
      </c>
      <c r="P212" s="44"/>
      <c r="Q212" s="44"/>
      <c r="R212" s="44"/>
      <c r="S212" s="44"/>
      <c r="T212" s="44"/>
      <c r="U212" s="583">
        <f t="shared" si="21"/>
        <v>18.367346938775512</v>
      </c>
      <c r="V212" s="94">
        <f>'2022'!U210</f>
        <v>47.999999999999837</v>
      </c>
      <c r="W212" s="44">
        <f t="shared" si="23"/>
        <v>29.999999999999901</v>
      </c>
      <c r="X212" s="44">
        <f>'2022'!W210</f>
        <v>16</v>
      </c>
      <c r="Y212" s="94">
        <f t="shared" si="24"/>
        <v>10</v>
      </c>
      <c r="Z212" s="44"/>
      <c r="AA212" s="44"/>
      <c r="AB212" s="44"/>
      <c r="AC212" s="44"/>
      <c r="AD212" s="44">
        <f t="shared" si="25"/>
        <v>16</v>
      </c>
      <c r="AE212" s="44"/>
    </row>
    <row r="213" spans="1:31" ht="47.25" x14ac:dyDescent="0.25">
      <c r="A213" s="34">
        <v>173</v>
      </c>
      <c r="B213" s="116" t="s">
        <v>452</v>
      </c>
      <c r="C213" s="92">
        <f>'2022'!B211</f>
        <v>17.29</v>
      </c>
      <c r="D213" s="587"/>
      <c r="E213" s="93">
        <f>'2022'!O211</f>
        <v>10</v>
      </c>
      <c r="F213" s="92">
        <f>'2022'!R211</f>
        <v>0.578368999421631</v>
      </c>
      <c r="G213" s="588"/>
      <c r="H213" s="589"/>
      <c r="I213" s="56"/>
      <c r="J213" s="56"/>
      <c r="K213" s="56"/>
      <c r="L213" s="107"/>
      <c r="M213" s="44"/>
      <c r="N213" s="44"/>
      <c r="O213" s="588"/>
      <c r="P213" s="44"/>
      <c r="Q213" s="44"/>
      <c r="R213" s="44"/>
      <c r="S213" s="44"/>
      <c r="T213" s="44"/>
      <c r="U213" s="588"/>
      <c r="V213" s="94">
        <f>'2022'!U211</f>
        <v>2.9999999999999898</v>
      </c>
      <c r="W213" s="44">
        <f t="shared" si="23"/>
        <v>29.999999999999901</v>
      </c>
      <c r="X213" s="44">
        <f>'2022'!W211</f>
        <v>1</v>
      </c>
      <c r="Y213" s="94">
        <f t="shared" si="24"/>
        <v>0</v>
      </c>
      <c r="Z213" s="44"/>
      <c r="AA213" s="44"/>
      <c r="AB213" s="44"/>
      <c r="AC213" s="44"/>
      <c r="AD213" s="44">
        <f t="shared" si="25"/>
        <v>1</v>
      </c>
      <c r="AE213" s="44"/>
    </row>
    <row r="214" spans="1:31" ht="53.25" customHeight="1" x14ac:dyDescent="0.25">
      <c r="A214" s="72">
        <v>174</v>
      </c>
      <c r="B214" s="116" t="s">
        <v>453</v>
      </c>
      <c r="C214" s="92">
        <f>'2022'!B212</f>
        <v>21.34</v>
      </c>
      <c r="D214" s="582"/>
      <c r="E214" s="93">
        <f>'2022'!O212</f>
        <v>12</v>
      </c>
      <c r="F214" s="92">
        <f>'2022'!R212</f>
        <v>0.5623242736644799</v>
      </c>
      <c r="G214" s="584"/>
      <c r="H214" s="586"/>
      <c r="I214" s="47"/>
      <c r="J214" s="47"/>
      <c r="K214" s="47"/>
      <c r="L214" s="99"/>
      <c r="M214" s="44"/>
      <c r="N214" s="44"/>
      <c r="O214" s="584"/>
      <c r="P214" s="44"/>
      <c r="Q214" s="44"/>
      <c r="R214" s="44"/>
      <c r="S214" s="44"/>
      <c r="T214" s="44"/>
      <c r="U214" s="584"/>
      <c r="V214" s="94">
        <f>'2022'!U212</f>
        <v>3.5999999999999881</v>
      </c>
      <c r="W214" s="44">
        <f t="shared" si="23"/>
        <v>29.999999999999901</v>
      </c>
      <c r="X214" s="44">
        <f>'2022'!W212</f>
        <v>1</v>
      </c>
      <c r="Y214" s="94">
        <f t="shared" si="24"/>
        <v>0</v>
      </c>
      <c r="Z214" s="44"/>
      <c r="AA214" s="44"/>
      <c r="AB214" s="44"/>
      <c r="AC214" s="44"/>
      <c r="AD214" s="44">
        <f t="shared" si="25"/>
        <v>1</v>
      </c>
      <c r="AE214" s="44"/>
    </row>
    <row r="215" spans="1:31" ht="47.25" x14ac:dyDescent="0.25">
      <c r="A215" s="34">
        <v>175</v>
      </c>
      <c r="B215" s="58" t="s">
        <v>355</v>
      </c>
      <c r="C215" s="92">
        <f>'2022'!B213</f>
        <v>398.80799999999999</v>
      </c>
      <c r="D215" s="93">
        <f>'2022'!N213</f>
        <v>105</v>
      </c>
      <c r="E215" s="93">
        <f>'2022'!O213</f>
        <v>120</v>
      </c>
      <c r="F215" s="92">
        <f>'2022'!R213</f>
        <v>0.30089667208280679</v>
      </c>
      <c r="G215" s="44">
        <f>'2021'!W165</f>
        <v>15</v>
      </c>
      <c r="H215" s="94">
        <f t="shared" si="22"/>
        <v>14.285714285714285</v>
      </c>
      <c r="I215" s="44"/>
      <c r="J215" s="44"/>
      <c r="K215" s="44"/>
      <c r="L215" s="44"/>
      <c r="M215" s="44"/>
      <c r="N215" s="44"/>
      <c r="O215" s="44">
        <f>'Добыча 2021'!R180</f>
        <v>1</v>
      </c>
      <c r="P215" s="44"/>
      <c r="Q215" s="44"/>
      <c r="R215" s="44"/>
      <c r="S215" s="44"/>
      <c r="T215" s="44"/>
      <c r="U215" s="44">
        <f t="shared" si="21"/>
        <v>6.666666666666667</v>
      </c>
      <c r="V215" s="94">
        <f>'2022'!U213</f>
        <v>35.999999999999879</v>
      </c>
      <c r="W215" s="44">
        <f t="shared" si="23"/>
        <v>29.999999999999901</v>
      </c>
      <c r="X215" s="44">
        <f>'2022'!W213</f>
        <v>12</v>
      </c>
      <c r="Y215" s="94">
        <f t="shared" si="24"/>
        <v>10</v>
      </c>
      <c r="Z215" s="44"/>
      <c r="AA215" s="44"/>
      <c r="AB215" s="44"/>
      <c r="AC215" s="44"/>
      <c r="AD215" s="44">
        <f t="shared" si="25"/>
        <v>12</v>
      </c>
      <c r="AE215" s="44"/>
    </row>
    <row r="216" spans="1:31" ht="47.25" x14ac:dyDescent="0.25">
      <c r="A216" s="34">
        <v>176</v>
      </c>
      <c r="B216" s="129" t="s">
        <v>454</v>
      </c>
      <c r="C216" s="92">
        <f>'2022'!B214</f>
        <v>379.44299999999998</v>
      </c>
      <c r="D216" s="93">
        <f>'2022'!N214</f>
        <v>0</v>
      </c>
      <c r="E216" s="93">
        <f>'2022'!O214</f>
        <v>209</v>
      </c>
      <c r="F216" s="92">
        <f>'2022'!R214</f>
        <v>0.55080736764151672</v>
      </c>
      <c r="G216" s="44">
        <v>0</v>
      </c>
      <c r="H216" s="94">
        <f t="shared" si="22"/>
        <v>0</v>
      </c>
      <c r="I216" s="56"/>
      <c r="J216" s="56"/>
      <c r="K216" s="56"/>
      <c r="L216" s="107"/>
      <c r="M216" s="44"/>
      <c r="N216" s="44"/>
      <c r="O216" s="44"/>
      <c r="P216" s="44"/>
      <c r="Q216" s="44"/>
      <c r="R216" s="44"/>
      <c r="S216" s="44"/>
      <c r="T216" s="44"/>
      <c r="U216" s="44">
        <f t="shared" si="21"/>
        <v>0</v>
      </c>
      <c r="V216" s="94">
        <f>'2022'!U214</f>
        <v>62.69999999999979</v>
      </c>
      <c r="W216" s="44">
        <f t="shared" si="23"/>
        <v>29.999999999999901</v>
      </c>
      <c r="X216" s="44">
        <f>'2022'!W214</f>
        <v>20</v>
      </c>
      <c r="Y216" s="94">
        <f t="shared" si="24"/>
        <v>9.5693779904306222</v>
      </c>
      <c r="Z216" s="44"/>
      <c r="AA216" s="44"/>
      <c r="AB216" s="44"/>
      <c r="AC216" s="44"/>
      <c r="AD216" s="44">
        <f t="shared" si="25"/>
        <v>20</v>
      </c>
      <c r="AE216" s="44"/>
    </row>
    <row r="217" spans="1:31" ht="47.25" x14ac:dyDescent="0.25">
      <c r="A217" s="34">
        <v>177</v>
      </c>
      <c r="B217" s="129" t="s">
        <v>455</v>
      </c>
      <c r="C217" s="92">
        <f>'2022'!B215</f>
        <v>349.32100000000003</v>
      </c>
      <c r="D217" s="93">
        <f>'2022'!N215</f>
        <v>0</v>
      </c>
      <c r="E217" s="93">
        <f>'2022'!O215</f>
        <v>192</v>
      </c>
      <c r="F217" s="92">
        <f>'2022'!R215</f>
        <v>0.54963772575940173</v>
      </c>
      <c r="G217" s="44">
        <v>0</v>
      </c>
      <c r="H217" s="94">
        <f t="shared" si="22"/>
        <v>0</v>
      </c>
      <c r="I217" s="56"/>
      <c r="J217" s="56"/>
      <c r="K217" s="56"/>
      <c r="L217" s="107"/>
      <c r="M217" s="44"/>
      <c r="N217" s="44"/>
      <c r="O217" s="44"/>
      <c r="P217" s="44"/>
      <c r="Q217" s="44"/>
      <c r="R217" s="44"/>
      <c r="S217" s="44"/>
      <c r="T217" s="44"/>
      <c r="U217" s="44">
        <f t="shared" si="21"/>
        <v>0</v>
      </c>
      <c r="V217" s="94">
        <f>'2022'!U215</f>
        <v>57.59999999999981</v>
      </c>
      <c r="W217" s="44">
        <f t="shared" si="23"/>
        <v>29.999999999999901</v>
      </c>
      <c r="X217" s="44">
        <f>'2022'!W215</f>
        <v>11</v>
      </c>
      <c r="Y217" s="94">
        <f t="shared" si="24"/>
        <v>5.7291666666666661</v>
      </c>
      <c r="Z217" s="44"/>
      <c r="AA217" s="44"/>
      <c r="AB217" s="44"/>
      <c r="AC217" s="44"/>
      <c r="AD217" s="44">
        <f t="shared" si="25"/>
        <v>11</v>
      </c>
      <c r="AE217" s="44"/>
    </row>
    <row r="218" spans="1:31" ht="47.25" x14ac:dyDescent="0.25">
      <c r="A218" s="34">
        <v>178</v>
      </c>
      <c r="B218" s="129" t="s">
        <v>456</v>
      </c>
      <c r="C218" s="92">
        <f>'2022'!B216</f>
        <v>144.42500000000001</v>
      </c>
      <c r="D218" s="93">
        <f>'2022'!N216</f>
        <v>0</v>
      </c>
      <c r="E218" s="93">
        <f>'2022'!O216</f>
        <v>77</v>
      </c>
      <c r="F218" s="92">
        <f>'2022'!R216</f>
        <v>0.53314869309330093</v>
      </c>
      <c r="G218" s="44">
        <v>0</v>
      </c>
      <c r="H218" s="94">
        <f t="shared" si="22"/>
        <v>0</v>
      </c>
      <c r="I218" s="56"/>
      <c r="J218" s="56"/>
      <c r="K218" s="56"/>
      <c r="L218" s="107"/>
      <c r="M218" s="44"/>
      <c r="N218" s="44"/>
      <c r="O218" s="44"/>
      <c r="P218" s="44"/>
      <c r="Q218" s="44"/>
      <c r="R218" s="44"/>
      <c r="S218" s="44"/>
      <c r="T218" s="44"/>
      <c r="U218" s="44">
        <f t="shared" si="21"/>
        <v>0</v>
      </c>
      <c r="V218" s="94">
        <f>'2022'!U216</f>
        <v>23.099999999999923</v>
      </c>
      <c r="W218" s="44">
        <f t="shared" si="23"/>
        <v>29.999999999999901</v>
      </c>
      <c r="X218" s="44">
        <f>'2022'!W216</f>
        <v>5</v>
      </c>
      <c r="Y218" s="94">
        <f t="shared" si="24"/>
        <v>6.4935064935064926</v>
      </c>
      <c r="Z218" s="44"/>
      <c r="AA218" s="44"/>
      <c r="AB218" s="44"/>
      <c r="AC218" s="44"/>
      <c r="AD218" s="44">
        <f t="shared" si="25"/>
        <v>5</v>
      </c>
      <c r="AE218" s="44"/>
    </row>
    <row r="219" spans="1:31" ht="47.25" x14ac:dyDescent="0.25">
      <c r="A219" s="34">
        <v>179</v>
      </c>
      <c r="B219" s="129" t="s">
        <v>457</v>
      </c>
      <c r="C219" s="92">
        <f>'2022'!B217</f>
        <v>289.97000000000003</v>
      </c>
      <c r="D219" s="93">
        <f>'2022'!N217</f>
        <v>0</v>
      </c>
      <c r="E219" s="93">
        <f>'2022'!O217</f>
        <v>157</v>
      </c>
      <c r="F219" s="92">
        <f>'2022'!R217</f>
        <v>0.54143532089526503</v>
      </c>
      <c r="G219" s="44">
        <v>0</v>
      </c>
      <c r="H219" s="94">
        <f t="shared" si="22"/>
        <v>0</v>
      </c>
      <c r="I219" s="56"/>
      <c r="J219" s="56"/>
      <c r="K219" s="56"/>
      <c r="L219" s="107"/>
      <c r="M219" s="44"/>
      <c r="N219" s="44"/>
      <c r="O219" s="44"/>
      <c r="P219" s="44"/>
      <c r="Q219" s="44"/>
      <c r="R219" s="44"/>
      <c r="S219" s="44"/>
      <c r="T219" s="44"/>
      <c r="U219" s="44">
        <f t="shared" si="21"/>
        <v>0</v>
      </c>
      <c r="V219" s="94">
        <f>'2022'!U217</f>
        <v>47.099999999999838</v>
      </c>
      <c r="W219" s="44">
        <f t="shared" si="23"/>
        <v>29.999999999999901</v>
      </c>
      <c r="X219" s="44">
        <f>'2022'!W217</f>
        <v>10</v>
      </c>
      <c r="Y219" s="94">
        <f t="shared" si="24"/>
        <v>6.369426751592357</v>
      </c>
      <c r="Z219" s="44"/>
      <c r="AA219" s="44"/>
      <c r="AB219" s="44"/>
      <c r="AC219" s="44"/>
      <c r="AD219" s="44">
        <f t="shared" si="25"/>
        <v>10</v>
      </c>
      <c r="AE219" s="44"/>
    </row>
    <row r="220" spans="1:31" ht="31.5" x14ac:dyDescent="0.25">
      <c r="A220" s="34">
        <v>180</v>
      </c>
      <c r="B220" s="129" t="s">
        <v>458</v>
      </c>
      <c r="C220" s="92">
        <f>'2022'!B218</f>
        <v>246.11</v>
      </c>
      <c r="D220" s="93">
        <f>'2022'!N218</f>
        <v>0</v>
      </c>
      <c r="E220" s="93">
        <f>'2022'!O218</f>
        <v>206</v>
      </c>
      <c r="F220" s="92">
        <f>'2022'!R218</f>
        <v>0.83702409491690699</v>
      </c>
      <c r="G220" s="44">
        <v>0</v>
      </c>
      <c r="H220" s="94">
        <f t="shared" si="22"/>
        <v>0</v>
      </c>
      <c r="I220" s="56"/>
      <c r="J220" s="56"/>
      <c r="K220" s="56"/>
      <c r="L220" s="107"/>
      <c r="M220" s="44"/>
      <c r="N220" s="44"/>
      <c r="O220" s="44"/>
      <c r="P220" s="44"/>
      <c r="Q220" s="44"/>
      <c r="R220" s="44"/>
      <c r="S220" s="44"/>
      <c r="T220" s="44"/>
      <c r="U220" s="44">
        <f t="shared" si="21"/>
        <v>0</v>
      </c>
      <c r="V220" s="94">
        <f>'2022'!U218</f>
        <v>61.799999999999791</v>
      </c>
      <c r="W220" s="44">
        <f t="shared" si="23"/>
        <v>29.999999999999901</v>
      </c>
      <c r="X220" s="44">
        <f>'2022'!W218</f>
        <v>20</v>
      </c>
      <c r="Y220" s="94">
        <f t="shared" si="24"/>
        <v>9.7087378640776691</v>
      </c>
      <c r="Z220" s="44"/>
      <c r="AA220" s="44"/>
      <c r="AB220" s="44"/>
      <c r="AC220" s="44"/>
      <c r="AD220" s="44">
        <f t="shared" si="25"/>
        <v>20</v>
      </c>
      <c r="AE220" s="44"/>
    </row>
    <row r="221" spans="1:31" ht="47.25" x14ac:dyDescent="0.25">
      <c r="A221" s="72">
        <v>181</v>
      </c>
      <c r="B221" s="130" t="s">
        <v>240</v>
      </c>
      <c r="C221" s="92">
        <f>'2022'!B219</f>
        <v>89.932000000000002</v>
      </c>
      <c r="D221" s="93">
        <f>'2022'!N219</f>
        <v>51</v>
      </c>
      <c r="E221" s="93">
        <f>'2022'!O219</f>
        <v>51</v>
      </c>
      <c r="F221" s="92">
        <f>'2022'!R219</f>
        <v>0.56709513854912597</v>
      </c>
      <c r="G221" s="44">
        <f>'2021'!W166</f>
        <v>4</v>
      </c>
      <c r="H221" s="94">
        <f t="shared" si="22"/>
        <v>7.8431372549019605</v>
      </c>
      <c r="I221" s="47"/>
      <c r="J221" s="47"/>
      <c r="K221" s="47"/>
      <c r="L221" s="99"/>
      <c r="M221" s="44"/>
      <c r="N221" s="44"/>
      <c r="O221" s="44">
        <f>'Добыча 2021'!R181</f>
        <v>0</v>
      </c>
      <c r="P221" s="44"/>
      <c r="Q221" s="44"/>
      <c r="R221" s="44"/>
      <c r="S221" s="44"/>
      <c r="T221" s="44"/>
      <c r="U221" s="44">
        <f t="shared" si="21"/>
        <v>0</v>
      </c>
      <c r="V221" s="94">
        <f>'2022'!U219</f>
        <v>15.299999999999949</v>
      </c>
      <c r="W221" s="44">
        <f t="shared" si="23"/>
        <v>29.999999999999901</v>
      </c>
      <c r="X221" s="44">
        <f>'2022'!W219</f>
        <v>4</v>
      </c>
      <c r="Y221" s="94">
        <f t="shared" si="24"/>
        <v>7.8431372549019605</v>
      </c>
      <c r="Z221" s="44"/>
      <c r="AA221" s="44"/>
      <c r="AB221" s="44"/>
      <c r="AC221" s="44"/>
      <c r="AD221" s="44">
        <f t="shared" si="25"/>
        <v>4</v>
      </c>
      <c r="AE221" s="44"/>
    </row>
    <row r="222" spans="1:31" x14ac:dyDescent="0.25">
      <c r="A222" s="34"/>
      <c r="B222" s="46" t="s">
        <v>251</v>
      </c>
      <c r="C222" s="98"/>
      <c r="D222" s="97"/>
      <c r="E222" s="97"/>
      <c r="F222" s="98"/>
      <c r="G222" s="44"/>
      <c r="H222" s="94"/>
      <c r="I222" s="44"/>
      <c r="J222" s="44"/>
      <c r="K222" s="44"/>
      <c r="L222" s="44"/>
      <c r="M222" s="56"/>
      <c r="N222" s="56"/>
      <c r="O222" s="56"/>
      <c r="P222" s="56"/>
      <c r="Q222" s="56"/>
      <c r="R222" s="56"/>
      <c r="S222" s="56"/>
      <c r="T222" s="56"/>
      <c r="U222" s="44"/>
      <c r="V222" s="111"/>
      <c r="W222" s="44"/>
      <c r="X222" s="56"/>
      <c r="Y222" s="94"/>
      <c r="Z222" s="56"/>
      <c r="AA222" s="56"/>
      <c r="AB222" s="56"/>
      <c r="AC222" s="56"/>
      <c r="AD222" s="56" t="str">
        <f t="shared" si="25"/>
        <v/>
      </c>
      <c r="AE222" s="56"/>
    </row>
    <row r="223" spans="1:31" ht="48" customHeight="1" x14ac:dyDescent="0.25">
      <c r="A223" s="34">
        <v>182</v>
      </c>
      <c r="B223" s="57" t="s">
        <v>356</v>
      </c>
      <c r="C223" s="92">
        <f>'2022'!B221</f>
        <v>144.4</v>
      </c>
      <c r="D223" s="93">
        <f>'2022'!N221</f>
        <v>409</v>
      </c>
      <c r="E223" s="93">
        <f>'2022'!O221</f>
        <v>362</v>
      </c>
      <c r="F223" s="92">
        <f>'2022'!R221</f>
        <v>2.5069252077562325</v>
      </c>
      <c r="G223" s="44">
        <f>'2021'!W168</f>
        <v>81</v>
      </c>
      <c r="H223" s="94">
        <f t="shared" si="22"/>
        <v>19.804400977995108</v>
      </c>
      <c r="I223" s="44"/>
      <c r="J223" s="44"/>
      <c r="K223" s="44"/>
      <c r="L223" s="44"/>
      <c r="M223" s="44"/>
      <c r="N223" s="44"/>
      <c r="O223" s="44">
        <f>'Добыча 2021'!R183</f>
        <v>12</v>
      </c>
      <c r="P223" s="44"/>
      <c r="Q223" s="44"/>
      <c r="R223" s="44"/>
      <c r="S223" s="44"/>
      <c r="T223" s="44"/>
      <c r="U223" s="44">
        <f t="shared" si="21"/>
        <v>14.814814814814813</v>
      </c>
      <c r="V223" s="94">
        <f>'2022'!U221</f>
        <v>108.59999999999964</v>
      </c>
      <c r="W223" s="44">
        <f t="shared" si="23"/>
        <v>29.999999999999901</v>
      </c>
      <c r="X223" s="44">
        <f>'2022'!W221</f>
        <v>90</v>
      </c>
      <c r="Y223" s="94">
        <f t="shared" si="24"/>
        <v>24.861878453038674</v>
      </c>
      <c r="Z223" s="44"/>
      <c r="AA223" s="44"/>
      <c r="AB223" s="44"/>
      <c r="AC223" s="44"/>
      <c r="AD223" s="44">
        <f t="shared" si="25"/>
        <v>90</v>
      </c>
      <c r="AE223" s="44"/>
    </row>
    <row r="224" spans="1:31" ht="63" x14ac:dyDescent="0.25">
      <c r="A224" s="34">
        <v>183</v>
      </c>
      <c r="B224" s="57" t="s">
        <v>357</v>
      </c>
      <c r="C224" s="92">
        <f>'2022'!B222</f>
        <v>18</v>
      </c>
      <c r="D224" s="93">
        <f>'2022'!N222</f>
        <v>29</v>
      </c>
      <c r="E224" s="93">
        <f>'2022'!O222</f>
        <v>26</v>
      </c>
      <c r="F224" s="92">
        <f>'2022'!R222</f>
        <v>1.4444444444444444</v>
      </c>
      <c r="G224" s="44">
        <f>'2021'!W169</f>
        <v>8</v>
      </c>
      <c r="H224" s="94">
        <f t="shared" si="22"/>
        <v>27.586206896551722</v>
      </c>
      <c r="I224" s="44"/>
      <c r="J224" s="44"/>
      <c r="K224" s="44"/>
      <c r="L224" s="44"/>
      <c r="M224" s="44"/>
      <c r="N224" s="44"/>
      <c r="O224" s="44">
        <f>'Добыча 2021'!R184</f>
        <v>1</v>
      </c>
      <c r="P224" s="44"/>
      <c r="Q224" s="44"/>
      <c r="R224" s="44"/>
      <c r="S224" s="44"/>
      <c r="T224" s="44"/>
      <c r="U224" s="44">
        <f t="shared" si="21"/>
        <v>12.5</v>
      </c>
      <c r="V224" s="94">
        <f>'2022'!U222</f>
        <v>7.7999999999999741</v>
      </c>
      <c r="W224" s="44">
        <f t="shared" si="23"/>
        <v>29.999999999999901</v>
      </c>
      <c r="X224" s="44">
        <f>'2022'!W222</f>
        <v>7</v>
      </c>
      <c r="Y224" s="94">
        <f t="shared" si="24"/>
        <v>26.923076923076923</v>
      </c>
      <c r="Z224" s="44"/>
      <c r="AA224" s="44"/>
      <c r="AB224" s="44"/>
      <c r="AC224" s="44"/>
      <c r="AD224" s="44">
        <f t="shared" si="25"/>
        <v>7</v>
      </c>
      <c r="AE224" s="44"/>
    </row>
    <row r="225" spans="1:31" x14ac:dyDescent="0.25">
      <c r="A225" s="34"/>
      <c r="B225" s="46" t="s">
        <v>21</v>
      </c>
      <c r="C225" s="98"/>
      <c r="D225" s="97"/>
      <c r="E225" s="97"/>
      <c r="F225" s="98"/>
      <c r="G225" s="44"/>
      <c r="H225" s="94"/>
      <c r="I225" s="44"/>
      <c r="J225" s="44"/>
      <c r="K225" s="44"/>
      <c r="L225" s="44"/>
      <c r="M225" s="56"/>
      <c r="N225" s="56"/>
      <c r="O225" s="56"/>
      <c r="P225" s="56"/>
      <c r="Q225" s="56"/>
      <c r="R225" s="56"/>
      <c r="S225" s="56"/>
      <c r="T225" s="56"/>
      <c r="U225" s="44"/>
      <c r="V225" s="111"/>
      <c r="W225" s="44"/>
      <c r="X225" s="56"/>
      <c r="Y225" s="94"/>
      <c r="Z225" s="56"/>
      <c r="AA225" s="56"/>
      <c r="AB225" s="56"/>
      <c r="AC225" s="56"/>
      <c r="AD225" s="56" t="str">
        <f t="shared" si="25"/>
        <v/>
      </c>
      <c r="AE225" s="56"/>
    </row>
    <row r="226" spans="1:31" ht="31.5" x14ac:dyDescent="0.25">
      <c r="A226" s="72">
        <v>184</v>
      </c>
      <c r="B226" s="57" t="s">
        <v>22</v>
      </c>
      <c r="C226" s="92">
        <f>'2022'!B224</f>
        <v>240</v>
      </c>
      <c r="D226" s="93">
        <f>'2022'!N224</f>
        <v>0</v>
      </c>
      <c r="E226" s="93">
        <f>'2022'!O224</f>
        <v>0</v>
      </c>
      <c r="F226" s="92">
        <f>'2022'!R224</f>
        <v>0</v>
      </c>
      <c r="G226" s="56">
        <f>'2021'!W171</f>
        <v>0</v>
      </c>
      <c r="H226" s="94">
        <f t="shared" si="22"/>
        <v>0</v>
      </c>
      <c r="I226" s="47"/>
      <c r="J226" s="47"/>
      <c r="K226" s="47"/>
      <c r="L226" s="99"/>
      <c r="M226" s="44"/>
      <c r="N226" s="44"/>
      <c r="O226" s="44">
        <f>'Добыча 2021'!R186</f>
        <v>0</v>
      </c>
      <c r="P226" s="44"/>
      <c r="Q226" s="44"/>
      <c r="R226" s="44"/>
      <c r="S226" s="44"/>
      <c r="T226" s="44"/>
      <c r="U226" s="44">
        <f t="shared" si="21"/>
        <v>0</v>
      </c>
      <c r="V226" s="94">
        <f>'2022'!U224</f>
        <v>0</v>
      </c>
      <c r="W226" s="44">
        <f t="shared" si="23"/>
        <v>0</v>
      </c>
      <c r="X226" s="44">
        <f>'2022'!W224</f>
        <v>0</v>
      </c>
      <c r="Y226" s="94">
        <f t="shared" si="24"/>
        <v>0</v>
      </c>
      <c r="Z226" s="44"/>
      <c r="AA226" s="44"/>
      <c r="AB226" s="44"/>
      <c r="AC226" s="44"/>
      <c r="AD226" s="44" t="str">
        <f t="shared" si="25"/>
        <v/>
      </c>
      <c r="AE226" s="44"/>
    </row>
    <row r="227" spans="1:31" x14ac:dyDescent="0.25">
      <c r="A227" s="72"/>
      <c r="B227" s="46" t="s">
        <v>29</v>
      </c>
      <c r="C227" s="98"/>
      <c r="D227" s="97"/>
      <c r="E227" s="97"/>
      <c r="F227" s="98"/>
      <c r="G227" s="44"/>
      <c r="H227" s="94"/>
      <c r="I227" s="44"/>
      <c r="J227" s="44"/>
      <c r="K227" s="44"/>
      <c r="L227" s="44"/>
      <c r="M227" s="56"/>
      <c r="N227" s="56"/>
      <c r="O227" s="56"/>
      <c r="P227" s="56"/>
      <c r="Q227" s="56"/>
      <c r="R227" s="56"/>
      <c r="S227" s="56"/>
      <c r="T227" s="56"/>
      <c r="U227" s="44"/>
      <c r="V227" s="111"/>
      <c r="W227" s="44"/>
      <c r="X227" s="56"/>
      <c r="Y227" s="94"/>
      <c r="Z227" s="56"/>
      <c r="AA227" s="56"/>
      <c r="AB227" s="56"/>
      <c r="AC227" s="56"/>
      <c r="AD227" s="56" t="str">
        <f t="shared" si="25"/>
        <v/>
      </c>
      <c r="AE227" s="56"/>
    </row>
    <row r="228" spans="1:31" ht="47.25" x14ac:dyDescent="0.25">
      <c r="A228" s="72">
        <v>185</v>
      </c>
      <c r="B228" s="126" t="s">
        <v>358</v>
      </c>
      <c r="C228" s="92">
        <f>'2022'!B226</f>
        <v>33.299999999999997</v>
      </c>
      <c r="D228" s="581">
        <f>'2022'!N226</f>
        <v>20</v>
      </c>
      <c r="E228" s="93">
        <f>'2022'!O226</f>
        <v>10</v>
      </c>
      <c r="F228" s="92">
        <f>'2022'!R226</f>
        <v>0.3003003003003003</v>
      </c>
      <c r="G228" s="583">
        <f>'2021'!W173</f>
        <v>6</v>
      </c>
      <c r="H228" s="585">
        <f t="shared" si="22"/>
        <v>30</v>
      </c>
      <c r="I228" s="44"/>
      <c r="J228" s="44"/>
      <c r="K228" s="44"/>
      <c r="L228" s="44"/>
      <c r="M228" s="44"/>
      <c r="N228" s="44"/>
      <c r="O228" s="44">
        <f>'Добыча 2021'!R188</f>
        <v>0</v>
      </c>
      <c r="P228" s="44"/>
      <c r="Q228" s="44"/>
      <c r="R228" s="44"/>
      <c r="S228" s="44"/>
      <c r="T228" s="44"/>
      <c r="U228" s="44">
        <f t="shared" si="21"/>
        <v>0</v>
      </c>
      <c r="V228" s="94">
        <f>'2022'!U226</f>
        <v>2.9999999999999898</v>
      </c>
      <c r="W228" s="44">
        <f t="shared" si="23"/>
        <v>29.999999999999901</v>
      </c>
      <c r="X228" s="44">
        <f>'2022'!W226</f>
        <v>3</v>
      </c>
      <c r="Y228" s="94">
        <f t="shared" si="24"/>
        <v>30</v>
      </c>
      <c r="Z228" s="44"/>
      <c r="AA228" s="44"/>
      <c r="AB228" s="44"/>
      <c r="AC228" s="44"/>
      <c r="AD228" s="44">
        <f t="shared" si="25"/>
        <v>3</v>
      </c>
      <c r="AE228" s="44"/>
    </row>
    <row r="229" spans="1:31" ht="53.25" customHeight="1" x14ac:dyDescent="0.25">
      <c r="A229" s="72">
        <v>186</v>
      </c>
      <c r="B229" s="116" t="s">
        <v>359</v>
      </c>
      <c r="C229" s="92">
        <f>'2022'!B227</f>
        <v>31.3</v>
      </c>
      <c r="D229" s="582"/>
      <c r="E229" s="93">
        <f>'2022'!O227</f>
        <v>10</v>
      </c>
      <c r="F229" s="92">
        <f>'2022'!R227</f>
        <v>0.31948881789137379</v>
      </c>
      <c r="G229" s="584"/>
      <c r="H229" s="586"/>
      <c r="I229" s="44"/>
      <c r="J229" s="44"/>
      <c r="K229" s="44"/>
      <c r="L229" s="44"/>
      <c r="M229" s="44"/>
      <c r="N229" s="44"/>
      <c r="O229" s="44">
        <f>'Добыча 2021'!R189</f>
        <v>0</v>
      </c>
      <c r="P229" s="44"/>
      <c r="Q229" s="44"/>
      <c r="R229" s="44"/>
      <c r="S229" s="44"/>
      <c r="T229" s="44"/>
      <c r="U229" s="44">
        <f t="shared" si="21"/>
        <v>0</v>
      </c>
      <c r="V229" s="94">
        <f>'2022'!U227</f>
        <v>2.9999999999999898</v>
      </c>
      <c r="W229" s="44">
        <f t="shared" si="23"/>
        <v>29.999999999999901</v>
      </c>
      <c r="X229" s="44">
        <f>'2022'!W227</f>
        <v>3</v>
      </c>
      <c r="Y229" s="94">
        <f t="shared" si="24"/>
        <v>30</v>
      </c>
      <c r="Z229" s="44"/>
      <c r="AA229" s="44"/>
      <c r="AB229" s="44"/>
      <c r="AC229" s="44"/>
      <c r="AD229" s="44">
        <f t="shared" si="25"/>
        <v>3</v>
      </c>
      <c r="AE229" s="44"/>
    </row>
    <row r="230" spans="1:31" ht="47.25" x14ac:dyDescent="0.25">
      <c r="A230" s="72">
        <v>187</v>
      </c>
      <c r="B230" s="57" t="s">
        <v>30</v>
      </c>
      <c r="C230" s="92">
        <f>'2022'!B228</f>
        <v>34</v>
      </c>
      <c r="D230" s="93">
        <f>'2022'!N228</f>
        <v>14</v>
      </c>
      <c r="E230" s="93">
        <f>'2022'!O228</f>
        <v>16</v>
      </c>
      <c r="F230" s="92">
        <f>'2022'!R228</f>
        <v>0.47058823529411764</v>
      </c>
      <c r="G230" s="44">
        <f>'2021'!W174</f>
        <v>1</v>
      </c>
      <c r="H230" s="94">
        <f t="shared" si="22"/>
        <v>7.1428571428571423</v>
      </c>
      <c r="I230" s="44"/>
      <c r="J230" s="44"/>
      <c r="K230" s="44"/>
      <c r="L230" s="44"/>
      <c r="M230" s="44"/>
      <c r="N230" s="44"/>
      <c r="O230" s="44">
        <f>'Добыча 2021'!R190</f>
        <v>0</v>
      </c>
      <c r="P230" s="44"/>
      <c r="Q230" s="44"/>
      <c r="R230" s="44"/>
      <c r="S230" s="44"/>
      <c r="T230" s="44"/>
      <c r="U230" s="44">
        <f t="shared" si="21"/>
        <v>0</v>
      </c>
      <c r="V230" s="94">
        <f>'2022'!U228</f>
        <v>4.7999999999999838</v>
      </c>
      <c r="W230" s="44">
        <f t="shared" si="23"/>
        <v>29.999999999999901</v>
      </c>
      <c r="X230" s="44">
        <f>'2022'!W228</f>
        <v>1</v>
      </c>
      <c r="Y230" s="94">
        <f t="shared" si="24"/>
        <v>0</v>
      </c>
      <c r="Z230" s="44"/>
      <c r="AA230" s="44"/>
      <c r="AB230" s="44"/>
      <c r="AC230" s="44"/>
      <c r="AD230" s="44">
        <f t="shared" si="25"/>
        <v>1</v>
      </c>
      <c r="AE230" s="44"/>
    </row>
    <row r="231" spans="1:31" ht="31.5" x14ac:dyDescent="0.25">
      <c r="A231" s="72">
        <v>188</v>
      </c>
      <c r="B231" s="57" t="s">
        <v>31</v>
      </c>
      <c r="C231" s="92">
        <f>'2022'!B229</f>
        <v>21.36</v>
      </c>
      <c r="D231" s="93">
        <f>'2022'!N229</f>
        <v>14</v>
      </c>
      <c r="E231" s="93">
        <f>'2022'!O229</f>
        <v>14</v>
      </c>
      <c r="F231" s="92">
        <f>'2022'!R229</f>
        <v>0.65543071161048694</v>
      </c>
      <c r="G231" s="44">
        <f>'2021'!W175</f>
        <v>2</v>
      </c>
      <c r="H231" s="94">
        <f t="shared" si="22"/>
        <v>14.285714285714285</v>
      </c>
      <c r="I231" s="44"/>
      <c r="J231" s="44"/>
      <c r="K231" s="44"/>
      <c r="L231" s="44"/>
      <c r="M231" s="44"/>
      <c r="N231" s="44"/>
      <c r="O231" s="44">
        <f>'Добыча 2021'!R191</f>
        <v>0</v>
      </c>
      <c r="P231" s="44"/>
      <c r="Q231" s="44"/>
      <c r="R231" s="44"/>
      <c r="S231" s="44"/>
      <c r="T231" s="44"/>
      <c r="U231" s="44">
        <f t="shared" si="21"/>
        <v>0</v>
      </c>
      <c r="V231" s="94">
        <f>'2022'!U229</f>
        <v>4.199999999999986</v>
      </c>
      <c r="W231" s="44">
        <f t="shared" si="23"/>
        <v>29.999999999999901</v>
      </c>
      <c r="X231" s="44">
        <f>'2022'!W229</f>
        <v>2</v>
      </c>
      <c r="Y231" s="94">
        <f t="shared" si="24"/>
        <v>14.285714285714285</v>
      </c>
      <c r="Z231" s="44"/>
      <c r="AA231" s="44"/>
      <c r="AB231" s="44"/>
      <c r="AC231" s="44"/>
      <c r="AD231" s="44">
        <f t="shared" si="25"/>
        <v>2</v>
      </c>
      <c r="AE231" s="44"/>
    </row>
    <row r="232" spans="1:31" ht="31.5" x14ac:dyDescent="0.25">
      <c r="A232" s="72">
        <v>189</v>
      </c>
      <c r="B232" s="57" t="s">
        <v>34</v>
      </c>
      <c r="C232" s="92">
        <f>'2022'!B230</f>
        <v>254.54</v>
      </c>
      <c r="D232" s="93">
        <f>'2022'!N230</f>
        <v>41</v>
      </c>
      <c r="E232" s="93">
        <f>'2022'!O230</f>
        <v>52</v>
      </c>
      <c r="F232" s="92">
        <f>'2022'!R230</f>
        <v>0.20429009193054137</v>
      </c>
      <c r="G232" s="44">
        <f>'2021'!W176</f>
        <v>6</v>
      </c>
      <c r="H232" s="94">
        <f t="shared" si="22"/>
        <v>14.634146341463413</v>
      </c>
      <c r="I232" s="44"/>
      <c r="J232" s="44"/>
      <c r="K232" s="44"/>
      <c r="L232" s="44"/>
      <c r="M232" s="44"/>
      <c r="N232" s="44"/>
      <c r="O232" s="44">
        <f>'Добыча 2021'!R192</f>
        <v>0</v>
      </c>
      <c r="P232" s="44"/>
      <c r="Q232" s="44"/>
      <c r="R232" s="44"/>
      <c r="S232" s="44"/>
      <c r="T232" s="44"/>
      <c r="U232" s="44">
        <f t="shared" si="21"/>
        <v>0</v>
      </c>
      <c r="V232" s="94">
        <f>'2022'!U230</f>
        <v>15.599999999999948</v>
      </c>
      <c r="W232" s="44">
        <f t="shared" si="23"/>
        <v>29.999999999999901</v>
      </c>
      <c r="X232" s="44">
        <f>'2022'!W230</f>
        <v>8</v>
      </c>
      <c r="Y232" s="94">
        <f t="shared" si="24"/>
        <v>15.384615384615385</v>
      </c>
      <c r="Z232" s="44"/>
      <c r="AA232" s="44"/>
      <c r="AB232" s="44"/>
      <c r="AC232" s="44"/>
      <c r="AD232" s="44">
        <f t="shared" si="25"/>
        <v>8</v>
      </c>
      <c r="AE232" s="44"/>
    </row>
    <row r="233" spans="1:31" x14ac:dyDescent="0.25">
      <c r="A233" s="72"/>
      <c r="B233" s="46" t="s">
        <v>37</v>
      </c>
      <c r="C233" s="98"/>
      <c r="D233" s="97"/>
      <c r="E233" s="97"/>
      <c r="F233" s="98"/>
      <c r="G233" s="44"/>
      <c r="H233" s="94"/>
      <c r="I233" s="44"/>
      <c r="J233" s="44"/>
      <c r="K233" s="44"/>
      <c r="L233" s="44"/>
      <c r="M233" s="56"/>
      <c r="N233" s="56"/>
      <c r="O233" s="56"/>
      <c r="P233" s="56"/>
      <c r="Q233" s="56"/>
      <c r="R233" s="56"/>
      <c r="S233" s="56"/>
      <c r="T233" s="56"/>
      <c r="U233" s="44"/>
      <c r="V233" s="111"/>
      <c r="W233" s="44"/>
      <c r="X233" s="56"/>
      <c r="Y233" s="94"/>
      <c r="Z233" s="56"/>
      <c r="AA233" s="56"/>
      <c r="AB233" s="56"/>
      <c r="AC233" s="56"/>
      <c r="AD233" s="56" t="str">
        <f t="shared" si="25"/>
        <v/>
      </c>
      <c r="AE233" s="56"/>
    </row>
    <row r="234" spans="1:31" ht="31.5" x14ac:dyDescent="0.25">
      <c r="A234" s="72">
        <v>190</v>
      </c>
      <c r="B234" s="57" t="s">
        <v>360</v>
      </c>
      <c r="C234" s="92">
        <f>'2022'!B232</f>
        <v>9.0289999999999999</v>
      </c>
      <c r="D234" s="93">
        <f>'2022'!N232</f>
        <v>0</v>
      </c>
      <c r="E234" s="93">
        <f>'2022'!O232</f>
        <v>0</v>
      </c>
      <c r="F234" s="92">
        <f>'2022'!R232</f>
        <v>0</v>
      </c>
      <c r="G234" s="44">
        <f>'2021'!W178</f>
        <v>0</v>
      </c>
      <c r="H234" s="94">
        <f t="shared" si="22"/>
        <v>0</v>
      </c>
      <c r="I234" s="44"/>
      <c r="J234" s="44"/>
      <c r="K234" s="44"/>
      <c r="L234" s="44"/>
      <c r="M234" s="44"/>
      <c r="N234" s="44"/>
      <c r="O234" s="44">
        <f>'Добыча 2021'!R194</f>
        <v>0</v>
      </c>
      <c r="P234" s="44"/>
      <c r="Q234" s="44"/>
      <c r="R234" s="44"/>
      <c r="S234" s="44"/>
      <c r="T234" s="44"/>
      <c r="U234" s="44">
        <f t="shared" si="21"/>
        <v>0</v>
      </c>
      <c r="V234" s="94">
        <f>'2022'!U232</f>
        <v>0</v>
      </c>
      <c r="W234" s="44">
        <f t="shared" si="23"/>
        <v>0</v>
      </c>
      <c r="X234" s="44">
        <f>'2022'!W232</f>
        <v>0</v>
      </c>
      <c r="Y234" s="94">
        <f t="shared" si="24"/>
        <v>0</v>
      </c>
      <c r="Z234" s="44"/>
      <c r="AA234" s="44"/>
      <c r="AB234" s="44"/>
      <c r="AC234" s="44"/>
      <c r="AD234" s="44" t="str">
        <f t="shared" si="25"/>
        <v/>
      </c>
      <c r="AE234" s="44"/>
    </row>
    <row r="235" spans="1:31" ht="31.5" x14ac:dyDescent="0.25">
      <c r="A235" s="72">
        <v>191</v>
      </c>
      <c r="B235" s="49" t="s">
        <v>361</v>
      </c>
      <c r="C235" s="92">
        <f>'2022'!B233</f>
        <v>19.600000000000001</v>
      </c>
      <c r="D235" s="93">
        <f>'2022'!N233</f>
        <v>8</v>
      </c>
      <c r="E235" s="93">
        <f>'2022'!O233</f>
        <v>10</v>
      </c>
      <c r="F235" s="92">
        <f>'2022'!R233</f>
        <v>0.51020408163265307</v>
      </c>
      <c r="G235" s="44">
        <f>'2021'!W179</f>
        <v>2</v>
      </c>
      <c r="H235" s="94">
        <f t="shared" si="22"/>
        <v>25</v>
      </c>
      <c r="I235" s="47"/>
      <c r="J235" s="47"/>
      <c r="K235" s="47"/>
      <c r="L235" s="99"/>
      <c r="M235" s="44"/>
      <c r="N235" s="44"/>
      <c r="O235" s="44">
        <f>'Добыча 2021'!R195</f>
        <v>0</v>
      </c>
      <c r="P235" s="44"/>
      <c r="Q235" s="44"/>
      <c r="R235" s="44"/>
      <c r="S235" s="44"/>
      <c r="T235" s="44"/>
      <c r="U235" s="44">
        <f t="shared" si="21"/>
        <v>0</v>
      </c>
      <c r="V235" s="94">
        <f>'2022'!U233</f>
        <v>2.9999999999999898</v>
      </c>
      <c r="W235" s="44">
        <f t="shared" si="23"/>
        <v>29.999999999999901</v>
      </c>
      <c r="X235" s="44">
        <f>'2022'!W233</f>
        <v>3</v>
      </c>
      <c r="Y235" s="94">
        <f t="shared" si="24"/>
        <v>30</v>
      </c>
      <c r="Z235" s="44"/>
      <c r="AA235" s="44"/>
      <c r="AB235" s="44"/>
      <c r="AC235" s="44"/>
      <c r="AD235" s="44">
        <f t="shared" si="25"/>
        <v>3</v>
      </c>
      <c r="AE235" s="44"/>
    </row>
    <row r="236" spans="1:31" ht="19.5" customHeight="1" x14ac:dyDescent="0.25">
      <c r="A236" s="72">
        <v>192</v>
      </c>
      <c r="B236" s="57" t="s">
        <v>44</v>
      </c>
      <c r="C236" s="92">
        <f>'2022'!B234</f>
        <v>10</v>
      </c>
      <c r="D236" s="93">
        <f>'2022'!N234</f>
        <v>0</v>
      </c>
      <c r="E236" s="93">
        <f>'2022'!O234</f>
        <v>7</v>
      </c>
      <c r="F236" s="92">
        <f>'2022'!R234</f>
        <v>0.7</v>
      </c>
      <c r="G236" s="44">
        <f>'2021'!W180</f>
        <v>0</v>
      </c>
      <c r="H236" s="94">
        <f t="shared" si="22"/>
        <v>0</v>
      </c>
      <c r="I236" s="44"/>
      <c r="J236" s="44"/>
      <c r="K236" s="44"/>
      <c r="L236" s="44"/>
      <c r="M236" s="44"/>
      <c r="N236" s="44"/>
      <c r="O236" s="44">
        <f>'Добыча 2021'!R196</f>
        <v>0</v>
      </c>
      <c r="P236" s="44"/>
      <c r="Q236" s="44"/>
      <c r="R236" s="44"/>
      <c r="S236" s="44"/>
      <c r="T236" s="44"/>
      <c r="U236" s="44">
        <f t="shared" si="21"/>
        <v>0</v>
      </c>
      <c r="V236" s="94">
        <f>'2022'!U234</f>
        <v>2.099999999999993</v>
      </c>
      <c r="W236" s="44">
        <f t="shared" si="23"/>
        <v>29.999999999999901</v>
      </c>
      <c r="X236" s="44">
        <f>'2022'!W234</f>
        <v>0</v>
      </c>
      <c r="Y236" s="94">
        <f t="shared" si="24"/>
        <v>0</v>
      </c>
      <c r="Z236" s="44"/>
      <c r="AA236" s="44"/>
      <c r="AB236" s="44"/>
      <c r="AC236" s="44"/>
      <c r="AD236" s="44" t="str">
        <f t="shared" si="25"/>
        <v/>
      </c>
      <c r="AE236" s="44"/>
    </row>
    <row r="237" spans="1:31" ht="31.5" x14ac:dyDescent="0.25">
      <c r="A237" s="72">
        <v>193</v>
      </c>
      <c r="B237" s="57" t="s">
        <v>45</v>
      </c>
      <c r="C237" s="92">
        <f>'2022'!B235</f>
        <v>9.8000000000000007</v>
      </c>
      <c r="D237" s="93">
        <f>'2022'!N235</f>
        <v>0</v>
      </c>
      <c r="E237" s="93">
        <f>'2022'!O235</f>
        <v>0</v>
      </c>
      <c r="F237" s="92">
        <f>'2022'!R235</f>
        <v>0</v>
      </c>
      <c r="G237" s="44">
        <f>'2021'!W181</f>
        <v>0</v>
      </c>
      <c r="H237" s="94">
        <f t="shared" si="22"/>
        <v>0</v>
      </c>
      <c r="I237" s="44"/>
      <c r="J237" s="44"/>
      <c r="K237" s="44"/>
      <c r="L237" s="44"/>
      <c r="M237" s="44"/>
      <c r="N237" s="44"/>
      <c r="O237" s="44">
        <f>'Добыча 2021'!R197</f>
        <v>0</v>
      </c>
      <c r="P237" s="44"/>
      <c r="Q237" s="44"/>
      <c r="R237" s="44"/>
      <c r="S237" s="44"/>
      <c r="T237" s="44"/>
      <c r="U237" s="44">
        <f t="shared" si="21"/>
        <v>0</v>
      </c>
      <c r="V237" s="94">
        <f>'2022'!U235</f>
        <v>0</v>
      </c>
      <c r="W237" s="44">
        <f t="shared" si="23"/>
        <v>0</v>
      </c>
      <c r="X237" s="44">
        <f>'2022'!W235</f>
        <v>0</v>
      </c>
      <c r="Y237" s="94">
        <f t="shared" si="24"/>
        <v>0</v>
      </c>
      <c r="Z237" s="44"/>
      <c r="AA237" s="44"/>
      <c r="AB237" s="44"/>
      <c r="AC237" s="44"/>
      <c r="AD237" s="44" t="str">
        <f t="shared" si="25"/>
        <v/>
      </c>
      <c r="AE237" s="44"/>
    </row>
    <row r="238" spans="1:31" ht="31.5" x14ac:dyDescent="0.25">
      <c r="A238" s="72">
        <v>194</v>
      </c>
      <c r="B238" s="116" t="s">
        <v>459</v>
      </c>
      <c r="C238" s="92">
        <f>'2022'!B236</f>
        <v>302.7</v>
      </c>
      <c r="D238" s="581">
        <f>'2022'!N236</f>
        <v>0</v>
      </c>
      <c r="E238" s="93">
        <f>'2022'!O236</f>
        <v>0</v>
      </c>
      <c r="F238" s="92">
        <f>'2022'!R236</f>
        <v>0</v>
      </c>
      <c r="G238" s="583">
        <f>'2021'!W182</f>
        <v>0</v>
      </c>
      <c r="H238" s="585">
        <f t="shared" si="22"/>
        <v>0</v>
      </c>
      <c r="I238" s="56"/>
      <c r="J238" s="56"/>
      <c r="K238" s="56"/>
      <c r="L238" s="107"/>
      <c r="M238" s="44"/>
      <c r="N238" s="44"/>
      <c r="O238" s="583">
        <f>'Добыча 2021'!R198</f>
        <v>0</v>
      </c>
      <c r="P238" s="44"/>
      <c r="Q238" s="44"/>
      <c r="R238" s="44"/>
      <c r="S238" s="44"/>
      <c r="T238" s="44"/>
      <c r="U238" s="583">
        <f t="shared" si="21"/>
        <v>0</v>
      </c>
      <c r="V238" s="94">
        <f>'2022'!U236</f>
        <v>0</v>
      </c>
      <c r="W238" s="44">
        <f t="shared" si="23"/>
        <v>0</v>
      </c>
      <c r="X238" s="44">
        <f>'2022'!W236</f>
        <v>0</v>
      </c>
      <c r="Y238" s="94">
        <f t="shared" si="24"/>
        <v>0</v>
      </c>
      <c r="Z238" s="44"/>
      <c r="AA238" s="44"/>
      <c r="AB238" s="44"/>
      <c r="AC238" s="44"/>
      <c r="AD238" s="44" t="str">
        <f t="shared" si="25"/>
        <v/>
      </c>
      <c r="AE238" s="44"/>
    </row>
    <row r="239" spans="1:31" ht="38.25" customHeight="1" x14ac:dyDescent="0.25">
      <c r="A239" s="72">
        <v>195</v>
      </c>
      <c r="B239" s="116" t="s">
        <v>460</v>
      </c>
      <c r="C239" s="92">
        <f>'2022'!B237</f>
        <v>4.8</v>
      </c>
      <c r="D239" s="582"/>
      <c r="E239" s="93">
        <f>'2022'!O237</f>
        <v>0</v>
      </c>
      <c r="F239" s="92">
        <f>'2022'!R237</f>
        <v>0</v>
      </c>
      <c r="G239" s="584"/>
      <c r="H239" s="586"/>
      <c r="I239" s="47"/>
      <c r="J239" s="47"/>
      <c r="K239" s="47"/>
      <c r="L239" s="99"/>
      <c r="M239" s="44"/>
      <c r="N239" s="44"/>
      <c r="O239" s="584"/>
      <c r="P239" s="44"/>
      <c r="Q239" s="44"/>
      <c r="R239" s="44"/>
      <c r="S239" s="44"/>
      <c r="T239" s="44"/>
      <c r="U239" s="584"/>
      <c r="V239" s="94">
        <f>'2022'!U237</f>
        <v>0</v>
      </c>
      <c r="W239" s="44">
        <f t="shared" si="23"/>
        <v>0</v>
      </c>
      <c r="X239" s="44">
        <f>'2022'!W237</f>
        <v>0</v>
      </c>
      <c r="Y239" s="94">
        <f t="shared" si="24"/>
        <v>0</v>
      </c>
      <c r="Z239" s="44"/>
      <c r="AA239" s="44"/>
      <c r="AB239" s="44"/>
      <c r="AC239" s="44"/>
      <c r="AD239" s="44" t="str">
        <f t="shared" si="25"/>
        <v/>
      </c>
      <c r="AE239" s="44"/>
    </row>
    <row r="240" spans="1:31" ht="31.5" x14ac:dyDescent="0.25">
      <c r="A240" s="72">
        <v>196</v>
      </c>
      <c r="B240" s="57" t="s">
        <v>38</v>
      </c>
      <c r="C240" s="92">
        <f>'2022'!B238</f>
        <v>5.1580000000000004</v>
      </c>
      <c r="D240" s="93">
        <f>'2022'!N238</f>
        <v>0</v>
      </c>
      <c r="E240" s="93">
        <f>'2022'!O238</f>
        <v>4</v>
      </c>
      <c r="F240" s="92">
        <f>'2022'!R238</f>
        <v>0.7754943776657619</v>
      </c>
      <c r="G240" s="44">
        <f>'2021'!W183</f>
        <v>0</v>
      </c>
      <c r="H240" s="94">
        <f t="shared" si="22"/>
        <v>0</v>
      </c>
      <c r="I240" s="44"/>
      <c r="J240" s="44"/>
      <c r="K240" s="44"/>
      <c r="L240" s="44"/>
      <c r="M240" s="44"/>
      <c r="N240" s="44"/>
      <c r="O240" s="44">
        <f>'Добыча 2021'!R199</f>
        <v>0</v>
      </c>
      <c r="P240" s="44"/>
      <c r="Q240" s="44"/>
      <c r="R240" s="44"/>
      <c r="S240" s="44"/>
      <c r="T240" s="44"/>
      <c r="U240" s="44">
        <f t="shared" si="21"/>
        <v>0</v>
      </c>
      <c r="V240" s="94">
        <f>'2022'!U238</f>
        <v>1.199999999999996</v>
      </c>
      <c r="W240" s="44">
        <f t="shared" si="23"/>
        <v>29.999999999999901</v>
      </c>
      <c r="X240" s="44">
        <f>'2022'!W238</f>
        <v>1</v>
      </c>
      <c r="Y240" s="94">
        <f t="shared" si="24"/>
        <v>0</v>
      </c>
      <c r="Z240" s="44"/>
      <c r="AA240" s="44"/>
      <c r="AB240" s="44"/>
      <c r="AC240" s="44"/>
      <c r="AD240" s="44">
        <f t="shared" si="25"/>
        <v>1</v>
      </c>
      <c r="AE240" s="44"/>
    </row>
    <row r="241" spans="1:31" ht="31.5" x14ac:dyDescent="0.25">
      <c r="A241" s="72">
        <v>197</v>
      </c>
      <c r="B241" s="57" t="s">
        <v>362</v>
      </c>
      <c r="C241" s="92">
        <f>'2022'!B239</f>
        <v>6.8</v>
      </c>
      <c r="D241" s="93">
        <f>'2022'!N239</f>
        <v>8</v>
      </c>
      <c r="E241" s="93">
        <f>'2022'!O239</f>
        <v>7</v>
      </c>
      <c r="F241" s="92">
        <f>'2022'!R239</f>
        <v>1.0294117647058825</v>
      </c>
      <c r="G241" s="44">
        <f>'2021'!W184</f>
        <v>2</v>
      </c>
      <c r="H241" s="94">
        <f t="shared" si="22"/>
        <v>25</v>
      </c>
      <c r="I241" s="47"/>
      <c r="J241" s="47"/>
      <c r="K241" s="47"/>
      <c r="L241" s="99"/>
      <c r="M241" s="44"/>
      <c r="N241" s="44"/>
      <c r="O241" s="44">
        <f>'Добыча 2021'!R200</f>
        <v>0</v>
      </c>
      <c r="P241" s="44"/>
      <c r="Q241" s="44"/>
      <c r="R241" s="44"/>
      <c r="S241" s="44"/>
      <c r="T241" s="44"/>
      <c r="U241" s="44">
        <f t="shared" ref="U241:U262" si="26">IF(G241=0,0,O241/G241*100)</f>
        <v>0</v>
      </c>
      <c r="V241" s="94">
        <f>'2022'!U239</f>
        <v>2.099999999999993</v>
      </c>
      <c r="W241" s="44">
        <f t="shared" si="23"/>
        <v>29.999999999999901</v>
      </c>
      <c r="X241" s="44">
        <f>'2022'!W239</f>
        <v>2</v>
      </c>
      <c r="Y241" s="94">
        <f t="shared" si="24"/>
        <v>28.571428571428569</v>
      </c>
      <c r="Z241" s="44"/>
      <c r="AA241" s="44"/>
      <c r="AB241" s="44"/>
      <c r="AC241" s="44"/>
      <c r="AD241" s="44">
        <f t="shared" si="25"/>
        <v>2</v>
      </c>
      <c r="AE241" s="44"/>
    </row>
    <row r="242" spans="1:31" x14ac:dyDescent="0.25">
      <c r="A242" s="34"/>
      <c r="B242" s="46" t="s">
        <v>170</v>
      </c>
      <c r="C242" s="98"/>
      <c r="D242" s="97"/>
      <c r="E242" s="97"/>
      <c r="F242" s="98"/>
      <c r="G242" s="44"/>
      <c r="H242" s="94"/>
      <c r="I242" s="44"/>
      <c r="J242" s="44"/>
      <c r="K242" s="44"/>
      <c r="L242" s="44"/>
      <c r="M242" s="56"/>
      <c r="N242" s="56"/>
      <c r="O242" s="56"/>
      <c r="P242" s="56"/>
      <c r="Q242" s="56"/>
      <c r="R242" s="56"/>
      <c r="S242" s="56"/>
      <c r="T242" s="56"/>
      <c r="U242" s="44"/>
      <c r="V242" s="111"/>
      <c r="W242" s="44"/>
      <c r="X242" s="56"/>
      <c r="Y242" s="94"/>
      <c r="Z242" s="56"/>
      <c r="AA242" s="56"/>
      <c r="AB242" s="56"/>
      <c r="AC242" s="56"/>
      <c r="AD242" s="56" t="str">
        <f t="shared" si="25"/>
        <v/>
      </c>
      <c r="AE242" s="56"/>
    </row>
    <row r="243" spans="1:31" ht="31.5" x14ac:dyDescent="0.25">
      <c r="A243" s="34">
        <v>198</v>
      </c>
      <c r="B243" s="57" t="s">
        <v>171</v>
      </c>
      <c r="C243" s="92">
        <f>'2022'!B241</f>
        <v>91.6</v>
      </c>
      <c r="D243" s="93">
        <f>'2022'!N241</f>
        <v>50</v>
      </c>
      <c r="E243" s="93">
        <f>'2022'!O241</f>
        <v>45</v>
      </c>
      <c r="F243" s="92">
        <f>'2022'!R241</f>
        <v>0.49126637554585156</v>
      </c>
      <c r="G243" s="44">
        <f>'2021'!W186</f>
        <v>2</v>
      </c>
      <c r="H243" s="94">
        <f t="shared" ref="H243:H262" si="27">IF(G243&gt;0,G243/D243*100,0)</f>
        <v>4</v>
      </c>
      <c r="I243" s="44"/>
      <c r="J243" s="44"/>
      <c r="K243" s="44"/>
      <c r="L243" s="44"/>
      <c r="M243" s="44"/>
      <c r="N243" s="44"/>
      <c r="O243" s="44">
        <f>'Добыча 2021'!R202</f>
        <v>0</v>
      </c>
      <c r="P243" s="44"/>
      <c r="Q243" s="44"/>
      <c r="R243" s="44"/>
      <c r="S243" s="44"/>
      <c r="T243" s="44"/>
      <c r="U243" s="44">
        <f t="shared" si="26"/>
        <v>0</v>
      </c>
      <c r="V243" s="94">
        <f>'2022'!U241</f>
        <v>13.5</v>
      </c>
      <c r="W243" s="44">
        <f t="shared" ref="W243:W262" si="28">IF(V243&gt;0,V243/E243*100,0)</f>
        <v>30</v>
      </c>
      <c r="X243" s="44">
        <f>'2022'!W241</f>
        <v>11</v>
      </c>
      <c r="Y243" s="94">
        <f t="shared" ref="Y243:Y262" si="29">IF(X243&gt;1,X243/E243*100,0)</f>
        <v>24.444444444444443</v>
      </c>
      <c r="Z243" s="44"/>
      <c r="AA243" s="44"/>
      <c r="AB243" s="44"/>
      <c r="AC243" s="44"/>
      <c r="AD243" s="44">
        <f t="shared" si="25"/>
        <v>11</v>
      </c>
      <c r="AE243" s="44"/>
    </row>
    <row r="244" spans="1:31" ht="31.5" x14ac:dyDescent="0.25">
      <c r="A244" s="34">
        <v>199</v>
      </c>
      <c r="B244" s="57" t="s">
        <v>172</v>
      </c>
      <c r="C244" s="92">
        <f>'2022'!B242</f>
        <v>347.2</v>
      </c>
      <c r="D244" s="93">
        <f>'2022'!N242</f>
        <v>50</v>
      </c>
      <c r="E244" s="93">
        <f>'2022'!O242</f>
        <v>50</v>
      </c>
      <c r="F244" s="92">
        <f>'2022'!R242</f>
        <v>0.14400921658986177</v>
      </c>
      <c r="G244" s="44">
        <f>'2021'!W187</f>
        <v>10</v>
      </c>
      <c r="H244" s="94">
        <f t="shared" si="27"/>
        <v>20</v>
      </c>
      <c r="I244" s="44"/>
      <c r="J244" s="44"/>
      <c r="K244" s="44"/>
      <c r="L244" s="44"/>
      <c r="M244" s="44"/>
      <c r="N244" s="44"/>
      <c r="O244" s="44">
        <f>'Добыча 2021'!R203</f>
        <v>1</v>
      </c>
      <c r="P244" s="44"/>
      <c r="Q244" s="44"/>
      <c r="R244" s="44"/>
      <c r="S244" s="44"/>
      <c r="T244" s="44"/>
      <c r="U244" s="44">
        <f t="shared" si="26"/>
        <v>10</v>
      </c>
      <c r="V244" s="94">
        <f>'2022'!U242</f>
        <v>15</v>
      </c>
      <c r="W244" s="44">
        <f t="shared" si="28"/>
        <v>30</v>
      </c>
      <c r="X244" s="44">
        <f>'2022'!W242</f>
        <v>10</v>
      </c>
      <c r="Y244" s="94">
        <f t="shared" si="29"/>
        <v>20</v>
      </c>
      <c r="Z244" s="44"/>
      <c r="AA244" s="44"/>
      <c r="AB244" s="44"/>
      <c r="AC244" s="44"/>
      <c r="AD244" s="44">
        <f t="shared" si="25"/>
        <v>10</v>
      </c>
      <c r="AE244" s="44"/>
    </row>
    <row r="245" spans="1:31" x14ac:dyDescent="0.25">
      <c r="A245" s="34"/>
      <c r="B245" s="46" t="s">
        <v>151</v>
      </c>
      <c r="C245" s="98"/>
      <c r="D245" s="97"/>
      <c r="E245" s="97"/>
      <c r="F245" s="98"/>
      <c r="G245" s="44"/>
      <c r="H245" s="94"/>
      <c r="I245" s="44"/>
      <c r="J245" s="44"/>
      <c r="K245" s="44"/>
      <c r="L245" s="44"/>
      <c r="M245" s="56"/>
      <c r="N245" s="56"/>
      <c r="O245" s="56"/>
      <c r="P245" s="56"/>
      <c r="Q245" s="56"/>
      <c r="R245" s="56"/>
      <c r="S245" s="56"/>
      <c r="T245" s="56"/>
      <c r="U245" s="44"/>
      <c r="V245" s="111"/>
      <c r="W245" s="44"/>
      <c r="X245" s="56"/>
      <c r="Y245" s="94"/>
      <c r="Z245" s="56"/>
      <c r="AA245" s="56"/>
      <c r="AB245" s="56"/>
      <c r="AC245" s="56"/>
      <c r="AD245" s="56" t="str">
        <f t="shared" si="25"/>
        <v/>
      </c>
      <c r="AE245" s="56"/>
    </row>
    <row r="246" spans="1:31" ht="31.5" x14ac:dyDescent="0.25">
      <c r="A246" s="34">
        <v>200</v>
      </c>
      <c r="B246" s="57" t="s">
        <v>152</v>
      </c>
      <c r="C246" s="92">
        <f>'2022'!B244</f>
        <v>211.2</v>
      </c>
      <c r="D246" s="93">
        <f>'2022'!N244</f>
        <v>0</v>
      </c>
      <c r="E246" s="93">
        <f>'2022'!O244</f>
        <v>0</v>
      </c>
      <c r="F246" s="92">
        <f>'2022'!R244</f>
        <v>0</v>
      </c>
      <c r="G246" s="44">
        <f>'2021'!W189</f>
        <v>0</v>
      </c>
      <c r="H246" s="94">
        <f t="shared" si="27"/>
        <v>0</v>
      </c>
      <c r="I246" s="44"/>
      <c r="J246" s="44"/>
      <c r="K246" s="44"/>
      <c r="L246" s="44"/>
      <c r="M246" s="44"/>
      <c r="N246" s="44"/>
      <c r="O246" s="44">
        <f>'Добыча 2021'!R205</f>
        <v>0</v>
      </c>
      <c r="P246" s="44"/>
      <c r="Q246" s="44"/>
      <c r="R246" s="44"/>
      <c r="S246" s="44"/>
      <c r="T246" s="44"/>
      <c r="U246" s="44">
        <f t="shared" si="26"/>
        <v>0</v>
      </c>
      <c r="V246" s="94">
        <f>'2022'!U244</f>
        <v>0</v>
      </c>
      <c r="W246" s="44">
        <f t="shared" si="28"/>
        <v>0</v>
      </c>
      <c r="X246" s="44">
        <f>'2022'!W244</f>
        <v>0</v>
      </c>
      <c r="Y246" s="94">
        <f t="shared" si="29"/>
        <v>0</v>
      </c>
      <c r="Z246" s="44"/>
      <c r="AA246" s="44"/>
      <c r="AB246" s="44"/>
      <c r="AC246" s="44"/>
      <c r="AD246" s="44" t="str">
        <f t="shared" si="25"/>
        <v/>
      </c>
      <c r="AE246" s="44"/>
    </row>
    <row r="247" spans="1:31" x14ac:dyDescent="0.25">
      <c r="A247" s="34"/>
      <c r="B247" s="46" t="s">
        <v>254</v>
      </c>
      <c r="C247" s="98"/>
      <c r="D247" s="97"/>
      <c r="E247" s="97"/>
      <c r="F247" s="98"/>
      <c r="G247" s="44"/>
      <c r="H247" s="94"/>
      <c r="I247" s="44"/>
      <c r="J247" s="44"/>
      <c r="K247" s="44"/>
      <c r="L247" s="44"/>
      <c r="M247" s="56"/>
      <c r="N247" s="56"/>
      <c r="O247" s="56"/>
      <c r="P247" s="56"/>
      <c r="Q247" s="56"/>
      <c r="R247" s="56"/>
      <c r="S247" s="56"/>
      <c r="T247" s="56"/>
      <c r="U247" s="44"/>
      <c r="V247" s="111"/>
      <c r="W247" s="44"/>
      <c r="X247" s="56"/>
      <c r="Y247" s="94"/>
      <c r="Z247" s="56"/>
      <c r="AA247" s="56"/>
      <c r="AB247" s="56"/>
      <c r="AC247" s="56"/>
      <c r="AD247" s="56" t="str">
        <f t="shared" si="25"/>
        <v/>
      </c>
      <c r="AE247" s="56"/>
    </row>
    <row r="248" spans="1:31" ht="47.25" x14ac:dyDescent="0.25">
      <c r="A248" s="34">
        <v>201</v>
      </c>
      <c r="B248" s="57" t="s">
        <v>363</v>
      </c>
      <c r="C248" s="92">
        <f>'2022'!B246</f>
        <v>15.6</v>
      </c>
      <c r="D248" s="93">
        <f>'2022'!N246</f>
        <v>0</v>
      </c>
      <c r="E248" s="93">
        <f>'2022'!O246</f>
        <v>8</v>
      </c>
      <c r="F248" s="92">
        <f>'2022'!R246</f>
        <v>0.51282051282051289</v>
      </c>
      <c r="G248" s="44">
        <f>'2021'!W191</f>
        <v>0</v>
      </c>
      <c r="H248" s="94">
        <f t="shared" si="27"/>
        <v>0</v>
      </c>
      <c r="I248" s="44"/>
      <c r="J248" s="44"/>
      <c r="K248" s="44"/>
      <c r="L248" s="44"/>
      <c r="M248" s="44"/>
      <c r="N248" s="44"/>
      <c r="O248" s="44">
        <f>'Добыча 2021'!R207</f>
        <v>0</v>
      </c>
      <c r="P248" s="44"/>
      <c r="Q248" s="44"/>
      <c r="R248" s="44"/>
      <c r="S248" s="44"/>
      <c r="T248" s="44"/>
      <c r="U248" s="44">
        <f t="shared" si="26"/>
        <v>0</v>
      </c>
      <c r="V248" s="94">
        <f>'2022'!U246</f>
        <v>2.4</v>
      </c>
      <c r="W248" s="44">
        <f t="shared" si="28"/>
        <v>30</v>
      </c>
      <c r="X248" s="44">
        <f>'2022'!W246</f>
        <v>0</v>
      </c>
      <c r="Y248" s="94">
        <f t="shared" si="29"/>
        <v>0</v>
      </c>
      <c r="Z248" s="44"/>
      <c r="AA248" s="44"/>
      <c r="AB248" s="44"/>
      <c r="AC248" s="44"/>
      <c r="AD248" s="44" t="str">
        <f t="shared" si="25"/>
        <v/>
      </c>
      <c r="AE248" s="44"/>
    </row>
    <row r="249" spans="1:31" ht="47.25" x14ac:dyDescent="0.25">
      <c r="A249" s="34">
        <v>202</v>
      </c>
      <c r="B249" s="57" t="s">
        <v>364</v>
      </c>
      <c r="C249" s="92">
        <f>'2022'!B247</f>
        <v>5.3</v>
      </c>
      <c r="D249" s="93">
        <f>'2022'!N247</f>
        <v>25</v>
      </c>
      <c r="E249" s="93">
        <f>'2022'!O247</f>
        <v>12</v>
      </c>
      <c r="F249" s="92">
        <f>'2022'!R247</f>
        <v>2.2641509433962264</v>
      </c>
      <c r="G249" s="44">
        <f>'2021'!W192</f>
        <v>3</v>
      </c>
      <c r="H249" s="94">
        <f t="shared" si="27"/>
        <v>12</v>
      </c>
      <c r="I249" s="44"/>
      <c r="J249" s="44"/>
      <c r="K249" s="44"/>
      <c r="L249" s="44"/>
      <c r="M249" s="44"/>
      <c r="N249" s="44"/>
      <c r="O249" s="44">
        <f>'Добыча 2021'!R208</f>
        <v>1</v>
      </c>
      <c r="P249" s="44"/>
      <c r="Q249" s="44"/>
      <c r="R249" s="44"/>
      <c r="S249" s="44"/>
      <c r="T249" s="44"/>
      <c r="U249" s="44">
        <f t="shared" si="26"/>
        <v>33.333333333333329</v>
      </c>
      <c r="V249" s="94">
        <f>'2022'!U247</f>
        <v>3.5999999999999996</v>
      </c>
      <c r="W249" s="44">
        <f t="shared" si="28"/>
        <v>30</v>
      </c>
      <c r="X249" s="44">
        <f>'2022'!W247</f>
        <v>2</v>
      </c>
      <c r="Y249" s="94">
        <f t="shared" si="29"/>
        <v>16.666666666666664</v>
      </c>
      <c r="Z249" s="44"/>
      <c r="AA249" s="44"/>
      <c r="AB249" s="44"/>
      <c r="AC249" s="44"/>
      <c r="AD249" s="44">
        <f t="shared" si="25"/>
        <v>2</v>
      </c>
      <c r="AE249" s="44"/>
    </row>
    <row r="250" spans="1:31" ht="47.25" x14ac:dyDescent="0.25">
      <c r="A250" s="34">
        <v>203</v>
      </c>
      <c r="B250" s="57" t="s">
        <v>365</v>
      </c>
      <c r="C250" s="92">
        <f>'2022'!B248</f>
        <v>3.2</v>
      </c>
      <c r="D250" s="93">
        <f>'2022'!N248</f>
        <v>0</v>
      </c>
      <c r="E250" s="93">
        <f>'2022'!O248</f>
        <v>7</v>
      </c>
      <c r="F250" s="92">
        <f>'2022'!R248</f>
        <v>2.1875</v>
      </c>
      <c r="G250" s="44">
        <f>'2021'!W193</f>
        <v>0</v>
      </c>
      <c r="H250" s="94">
        <f t="shared" si="27"/>
        <v>0</v>
      </c>
      <c r="I250" s="44"/>
      <c r="J250" s="44"/>
      <c r="K250" s="44"/>
      <c r="L250" s="44"/>
      <c r="M250" s="44"/>
      <c r="N250" s="44"/>
      <c r="O250" s="44">
        <f>'Добыча 2021'!R209</f>
        <v>0</v>
      </c>
      <c r="P250" s="44"/>
      <c r="Q250" s="44"/>
      <c r="R250" s="44"/>
      <c r="S250" s="44"/>
      <c r="T250" s="44"/>
      <c r="U250" s="44">
        <f t="shared" si="26"/>
        <v>0</v>
      </c>
      <c r="V250" s="94">
        <f>'2022'!U248</f>
        <v>2.1</v>
      </c>
      <c r="W250" s="44">
        <f t="shared" si="28"/>
        <v>30</v>
      </c>
      <c r="X250" s="44">
        <f>'2022'!W248</f>
        <v>0</v>
      </c>
      <c r="Y250" s="94">
        <f t="shared" si="29"/>
        <v>0</v>
      </c>
      <c r="Z250" s="44"/>
      <c r="AA250" s="44"/>
      <c r="AB250" s="44"/>
      <c r="AC250" s="44"/>
      <c r="AD250" s="44" t="str">
        <f t="shared" si="25"/>
        <v/>
      </c>
      <c r="AE250" s="44"/>
    </row>
    <row r="251" spans="1:31" ht="31.5" x14ac:dyDescent="0.25">
      <c r="A251" s="34">
        <v>204</v>
      </c>
      <c r="B251" s="57" t="s">
        <v>258</v>
      </c>
      <c r="C251" s="92">
        <f>'2022'!B249</f>
        <v>4</v>
      </c>
      <c r="D251" s="93">
        <f>'2022'!N249</f>
        <v>8</v>
      </c>
      <c r="E251" s="93">
        <f>'2022'!O249</f>
        <v>8</v>
      </c>
      <c r="F251" s="92">
        <f>'2022'!R249</f>
        <v>2</v>
      </c>
      <c r="G251" s="44">
        <f>'2021'!W194</f>
        <v>1</v>
      </c>
      <c r="H251" s="94">
        <f t="shared" si="27"/>
        <v>12.5</v>
      </c>
      <c r="I251" s="44"/>
      <c r="J251" s="44"/>
      <c r="K251" s="44"/>
      <c r="L251" s="44"/>
      <c r="M251" s="44"/>
      <c r="N251" s="44"/>
      <c r="O251" s="44">
        <f>'Добыча 2021'!R210</f>
        <v>0</v>
      </c>
      <c r="P251" s="44"/>
      <c r="Q251" s="44"/>
      <c r="R251" s="44"/>
      <c r="S251" s="44"/>
      <c r="T251" s="44"/>
      <c r="U251" s="44">
        <f t="shared" si="26"/>
        <v>0</v>
      </c>
      <c r="V251" s="94">
        <f>'2022'!U249</f>
        <v>2.4</v>
      </c>
      <c r="W251" s="44">
        <f t="shared" si="28"/>
        <v>30</v>
      </c>
      <c r="X251" s="44">
        <f>'2022'!W249</f>
        <v>1</v>
      </c>
      <c r="Y251" s="94">
        <f t="shared" si="29"/>
        <v>0</v>
      </c>
      <c r="Z251" s="44"/>
      <c r="AA251" s="44"/>
      <c r="AB251" s="44"/>
      <c r="AC251" s="44"/>
      <c r="AD251" s="44">
        <f t="shared" si="25"/>
        <v>1</v>
      </c>
      <c r="AE251" s="44"/>
    </row>
    <row r="252" spans="1:31" ht="31.5" x14ac:dyDescent="0.25">
      <c r="A252" s="34">
        <v>205</v>
      </c>
      <c r="B252" s="57" t="s">
        <v>262</v>
      </c>
      <c r="C252" s="92">
        <f>'2022'!B250</f>
        <v>3.52</v>
      </c>
      <c r="D252" s="93">
        <f>'2022'!N250</f>
        <v>0</v>
      </c>
      <c r="E252" s="93">
        <f>'2022'!O250</f>
        <v>0</v>
      </c>
      <c r="F252" s="92">
        <f>'2022'!R250</f>
        <v>0</v>
      </c>
      <c r="G252" s="44">
        <f>'2021'!W195</f>
        <v>0</v>
      </c>
      <c r="H252" s="94">
        <f t="shared" si="27"/>
        <v>0</v>
      </c>
      <c r="I252" s="44"/>
      <c r="J252" s="44"/>
      <c r="K252" s="44"/>
      <c r="L252" s="44"/>
      <c r="M252" s="44"/>
      <c r="N252" s="44"/>
      <c r="O252" s="44">
        <f>'Добыча 2021'!R211</f>
        <v>0</v>
      </c>
      <c r="P252" s="44"/>
      <c r="Q252" s="44"/>
      <c r="R252" s="44"/>
      <c r="S252" s="44"/>
      <c r="T252" s="44"/>
      <c r="U252" s="44">
        <f t="shared" si="26"/>
        <v>0</v>
      </c>
      <c r="V252" s="94">
        <f>'2022'!U250</f>
        <v>0</v>
      </c>
      <c r="W252" s="44">
        <f t="shared" si="28"/>
        <v>0</v>
      </c>
      <c r="X252" s="44">
        <f>'2022'!W250</f>
        <v>0</v>
      </c>
      <c r="Y252" s="94">
        <f t="shared" si="29"/>
        <v>0</v>
      </c>
      <c r="Z252" s="44"/>
      <c r="AA252" s="44"/>
      <c r="AB252" s="44"/>
      <c r="AC252" s="44"/>
      <c r="AD252" s="44" t="str">
        <f t="shared" si="25"/>
        <v/>
      </c>
      <c r="AE252" s="44"/>
    </row>
    <row r="253" spans="1:31" ht="84.75" customHeight="1" x14ac:dyDescent="0.25">
      <c r="A253" s="34">
        <v>206</v>
      </c>
      <c r="B253" s="57" t="s">
        <v>261</v>
      </c>
      <c r="C253" s="92">
        <f>'2022'!B251</f>
        <v>7.2</v>
      </c>
      <c r="D253" s="93">
        <f>'2022'!N251</f>
        <v>12</v>
      </c>
      <c r="E253" s="93">
        <f>'2022'!O251</f>
        <v>12</v>
      </c>
      <c r="F253" s="92">
        <f>'2022'!R251</f>
        <v>1.6666666666666665</v>
      </c>
      <c r="G253" s="44">
        <f>'2021'!W196</f>
        <v>1</v>
      </c>
      <c r="H253" s="94">
        <f t="shared" si="27"/>
        <v>8.3333333333333321</v>
      </c>
      <c r="I253" s="44"/>
      <c r="J253" s="44"/>
      <c r="K253" s="44"/>
      <c r="L253" s="44"/>
      <c r="M253" s="44"/>
      <c r="N253" s="44"/>
      <c r="O253" s="44">
        <f>'Добыча 2021'!R212</f>
        <v>1</v>
      </c>
      <c r="P253" s="44"/>
      <c r="Q253" s="44"/>
      <c r="R253" s="44"/>
      <c r="S253" s="44"/>
      <c r="T253" s="44"/>
      <c r="U253" s="44">
        <f t="shared" si="26"/>
        <v>100</v>
      </c>
      <c r="V253" s="94">
        <f>'2022'!U251</f>
        <v>3.5999999999999996</v>
      </c>
      <c r="W253" s="44">
        <f t="shared" si="28"/>
        <v>30</v>
      </c>
      <c r="X253" s="44">
        <f>'2022'!W251</f>
        <v>2</v>
      </c>
      <c r="Y253" s="94">
        <f t="shared" si="29"/>
        <v>16.666666666666664</v>
      </c>
      <c r="Z253" s="44"/>
      <c r="AA253" s="44"/>
      <c r="AB253" s="44"/>
      <c r="AC253" s="44"/>
      <c r="AD253" s="44">
        <f t="shared" si="25"/>
        <v>2</v>
      </c>
      <c r="AE253" s="44"/>
    </row>
    <row r="254" spans="1:31" ht="31.5" x14ac:dyDescent="0.25">
      <c r="A254" s="34">
        <v>207</v>
      </c>
      <c r="B254" s="57" t="s">
        <v>259</v>
      </c>
      <c r="C254" s="92">
        <f>'2022'!B252</f>
        <v>9.4</v>
      </c>
      <c r="D254" s="93">
        <f>'2022'!N252</f>
        <v>9</v>
      </c>
      <c r="E254" s="93">
        <f>'2022'!O252</f>
        <v>9</v>
      </c>
      <c r="F254" s="92">
        <f>'2022'!R252</f>
        <v>0.95744680851063824</v>
      </c>
      <c r="G254" s="44">
        <f>'2021'!W197</f>
        <v>1</v>
      </c>
      <c r="H254" s="94">
        <f t="shared" si="27"/>
        <v>11.111111111111111</v>
      </c>
      <c r="I254" s="44"/>
      <c r="J254" s="44"/>
      <c r="K254" s="44"/>
      <c r="L254" s="44"/>
      <c r="M254" s="44"/>
      <c r="N254" s="44"/>
      <c r="O254" s="44">
        <f>'Добыча 2021'!R213</f>
        <v>0</v>
      </c>
      <c r="P254" s="44"/>
      <c r="Q254" s="44"/>
      <c r="R254" s="44"/>
      <c r="S254" s="44"/>
      <c r="T254" s="44"/>
      <c r="U254" s="44">
        <f t="shared" si="26"/>
        <v>0</v>
      </c>
      <c r="V254" s="94">
        <f>'2022'!U252</f>
        <v>2.6999999999999997</v>
      </c>
      <c r="W254" s="44">
        <f t="shared" si="28"/>
        <v>30</v>
      </c>
      <c r="X254" s="44">
        <f>'2022'!W252</f>
        <v>1</v>
      </c>
      <c r="Y254" s="94">
        <f t="shared" si="29"/>
        <v>0</v>
      </c>
      <c r="Z254" s="44"/>
      <c r="AA254" s="44"/>
      <c r="AB254" s="44"/>
      <c r="AC254" s="44"/>
      <c r="AD254" s="44">
        <f t="shared" si="25"/>
        <v>1</v>
      </c>
      <c r="AE254" s="44"/>
    </row>
    <row r="255" spans="1:31" ht="63" x14ac:dyDescent="0.25">
      <c r="A255" s="34">
        <v>208</v>
      </c>
      <c r="B255" s="57" t="s">
        <v>255</v>
      </c>
      <c r="C255" s="92">
        <f>'2022'!B253</f>
        <v>29.6</v>
      </c>
      <c r="D255" s="93">
        <f>'2022'!N253</f>
        <v>15</v>
      </c>
      <c r="E255" s="93">
        <f>'2022'!O253</f>
        <v>15</v>
      </c>
      <c r="F255" s="92">
        <f>'2022'!R253</f>
        <v>0.50675675675675669</v>
      </c>
      <c r="G255" s="44">
        <f>'2021'!W198</f>
        <v>2</v>
      </c>
      <c r="H255" s="94">
        <f t="shared" si="27"/>
        <v>13.333333333333334</v>
      </c>
      <c r="I255" s="44"/>
      <c r="J255" s="44"/>
      <c r="K255" s="44"/>
      <c r="L255" s="44"/>
      <c r="M255" s="44"/>
      <c r="N255" s="44"/>
      <c r="O255" s="44">
        <f>'Добыча 2021'!R214</f>
        <v>0</v>
      </c>
      <c r="P255" s="44"/>
      <c r="Q255" s="44"/>
      <c r="R255" s="44"/>
      <c r="S255" s="44"/>
      <c r="T255" s="44"/>
      <c r="U255" s="44">
        <f t="shared" si="26"/>
        <v>0</v>
      </c>
      <c r="V255" s="94">
        <f>'2022'!U253</f>
        <v>4.5</v>
      </c>
      <c r="W255" s="44">
        <f t="shared" si="28"/>
        <v>30</v>
      </c>
      <c r="X255" s="44">
        <f>'2022'!W253</f>
        <v>2</v>
      </c>
      <c r="Y255" s="94">
        <f t="shared" si="29"/>
        <v>13.333333333333334</v>
      </c>
      <c r="Z255" s="44"/>
      <c r="AA255" s="44"/>
      <c r="AB255" s="44"/>
      <c r="AC255" s="44"/>
      <c r="AD255" s="44">
        <f t="shared" si="25"/>
        <v>2</v>
      </c>
      <c r="AE255" s="44"/>
    </row>
    <row r="256" spans="1:31" ht="31.5" x14ac:dyDescent="0.25">
      <c r="A256" s="34">
        <v>209</v>
      </c>
      <c r="B256" s="57" t="s">
        <v>263</v>
      </c>
      <c r="C256" s="92">
        <f>'2022'!B254</f>
        <v>23.164000000000001</v>
      </c>
      <c r="D256" s="93">
        <f>'2022'!N254</f>
        <v>15</v>
      </c>
      <c r="E256" s="93">
        <f>'2022'!O254</f>
        <v>15</v>
      </c>
      <c r="F256" s="92">
        <f>'2022'!R254</f>
        <v>0.64755655327231909</v>
      </c>
      <c r="G256" s="44">
        <f>'2021'!W199</f>
        <v>2</v>
      </c>
      <c r="H256" s="94">
        <f t="shared" si="27"/>
        <v>13.333333333333334</v>
      </c>
      <c r="I256" s="44"/>
      <c r="J256" s="44"/>
      <c r="K256" s="44"/>
      <c r="L256" s="44"/>
      <c r="M256" s="44"/>
      <c r="N256" s="44"/>
      <c r="O256" s="44">
        <f>'Добыча 2021'!R215</f>
        <v>1</v>
      </c>
      <c r="P256" s="44"/>
      <c r="Q256" s="44"/>
      <c r="R256" s="44"/>
      <c r="S256" s="44"/>
      <c r="T256" s="44"/>
      <c r="U256" s="44">
        <f t="shared" si="26"/>
        <v>50</v>
      </c>
      <c r="V256" s="94">
        <f>'2022'!U254</f>
        <v>4.5</v>
      </c>
      <c r="W256" s="44">
        <f t="shared" si="28"/>
        <v>30</v>
      </c>
      <c r="X256" s="44">
        <f>'2022'!W254</f>
        <v>2</v>
      </c>
      <c r="Y256" s="94">
        <f t="shared" si="29"/>
        <v>13.333333333333334</v>
      </c>
      <c r="Z256" s="44"/>
      <c r="AA256" s="44"/>
      <c r="AB256" s="44"/>
      <c r="AC256" s="44"/>
      <c r="AD256" s="44">
        <f t="shared" si="25"/>
        <v>2</v>
      </c>
      <c r="AE256" s="44"/>
    </row>
    <row r="257" spans="1:31" ht="63" x14ac:dyDescent="0.25">
      <c r="A257" s="34">
        <v>210</v>
      </c>
      <c r="B257" s="57" t="s">
        <v>260</v>
      </c>
      <c r="C257" s="92">
        <f>'2022'!B255</f>
        <v>11.4</v>
      </c>
      <c r="D257" s="93">
        <f>'2022'!N255</f>
        <v>0</v>
      </c>
      <c r="E257" s="93">
        <f>'2022'!O255</f>
        <v>0</v>
      </c>
      <c r="F257" s="92">
        <f>'2022'!R255</f>
        <v>0</v>
      </c>
      <c r="G257" s="44">
        <f>'2021'!W200</f>
        <v>0</v>
      </c>
      <c r="H257" s="94">
        <f t="shared" si="27"/>
        <v>0</v>
      </c>
      <c r="I257" s="44"/>
      <c r="J257" s="44"/>
      <c r="K257" s="44"/>
      <c r="L257" s="44"/>
      <c r="M257" s="44"/>
      <c r="N257" s="44"/>
      <c r="O257" s="44">
        <f>'Добыча 2021'!R216</f>
        <v>0</v>
      </c>
      <c r="P257" s="44"/>
      <c r="Q257" s="44"/>
      <c r="R257" s="44"/>
      <c r="S257" s="44"/>
      <c r="T257" s="44"/>
      <c r="U257" s="44">
        <f t="shared" si="26"/>
        <v>0</v>
      </c>
      <c r="V257" s="94">
        <f>'2022'!U255</f>
        <v>0</v>
      </c>
      <c r="W257" s="44">
        <f t="shared" si="28"/>
        <v>0</v>
      </c>
      <c r="X257" s="44">
        <f>'2022'!W255</f>
        <v>0</v>
      </c>
      <c r="Y257" s="94">
        <f t="shared" si="29"/>
        <v>0</v>
      </c>
      <c r="Z257" s="44"/>
      <c r="AA257" s="44"/>
      <c r="AB257" s="44"/>
      <c r="AC257" s="44"/>
      <c r="AD257" s="44" t="str">
        <f t="shared" si="25"/>
        <v/>
      </c>
      <c r="AE257" s="44"/>
    </row>
    <row r="258" spans="1:31" ht="47.25" x14ac:dyDescent="0.25">
      <c r="A258" s="34">
        <v>211</v>
      </c>
      <c r="B258" s="116" t="s">
        <v>366</v>
      </c>
      <c r="C258" s="92">
        <f>'2022'!B256</f>
        <v>23.773</v>
      </c>
      <c r="D258" s="93">
        <f>'2022'!N256</f>
        <v>0</v>
      </c>
      <c r="E258" s="93">
        <f>'2022'!O256</f>
        <v>6</v>
      </c>
      <c r="F258" s="92">
        <f>'2022'!R256</f>
        <v>0.25238716190636434</v>
      </c>
      <c r="G258" s="44">
        <f>'2021'!W201</f>
        <v>0</v>
      </c>
      <c r="H258" s="94">
        <f t="shared" si="27"/>
        <v>0</v>
      </c>
      <c r="I258" s="44"/>
      <c r="J258" s="44"/>
      <c r="K258" s="44"/>
      <c r="L258" s="44"/>
      <c r="M258" s="44"/>
      <c r="N258" s="44"/>
      <c r="O258" s="44">
        <f>'Добыча 2021'!R217</f>
        <v>0</v>
      </c>
      <c r="P258" s="44"/>
      <c r="Q258" s="44"/>
      <c r="R258" s="44"/>
      <c r="S258" s="44"/>
      <c r="T258" s="44"/>
      <c r="U258" s="44">
        <f t="shared" si="26"/>
        <v>0</v>
      </c>
      <c r="V258" s="94">
        <f>'2022'!U256</f>
        <v>1.7999999999999998</v>
      </c>
      <c r="W258" s="44">
        <f t="shared" si="28"/>
        <v>30</v>
      </c>
      <c r="X258" s="44">
        <f>'2022'!W256</f>
        <v>0</v>
      </c>
      <c r="Y258" s="94">
        <f t="shared" si="29"/>
        <v>0</v>
      </c>
      <c r="Z258" s="44"/>
      <c r="AA258" s="44"/>
      <c r="AB258" s="44"/>
      <c r="AC258" s="44"/>
      <c r="AD258" s="44" t="str">
        <f t="shared" si="25"/>
        <v/>
      </c>
      <c r="AE258" s="44"/>
    </row>
    <row r="259" spans="1:31" ht="47.25" x14ac:dyDescent="0.25">
      <c r="A259" s="34">
        <v>212</v>
      </c>
      <c r="B259" s="57" t="s">
        <v>367</v>
      </c>
      <c r="C259" s="92">
        <f>'2022'!B257</f>
        <v>12.676</v>
      </c>
      <c r="D259" s="93">
        <f>'2022'!N257</f>
        <v>15</v>
      </c>
      <c r="E259" s="93">
        <f>'2022'!O257</f>
        <v>15</v>
      </c>
      <c r="F259" s="92">
        <f>'2022'!R257</f>
        <v>1.1833385926159672</v>
      </c>
      <c r="G259" s="44">
        <f>'2021'!W202</f>
        <v>2</v>
      </c>
      <c r="H259" s="94">
        <f t="shared" si="27"/>
        <v>13.333333333333334</v>
      </c>
      <c r="I259" s="44"/>
      <c r="J259" s="44"/>
      <c r="K259" s="44"/>
      <c r="L259" s="44"/>
      <c r="M259" s="44"/>
      <c r="N259" s="44"/>
      <c r="O259" s="44">
        <f>'Добыча 2021'!R218</f>
        <v>1</v>
      </c>
      <c r="P259" s="44"/>
      <c r="Q259" s="44"/>
      <c r="R259" s="44"/>
      <c r="S259" s="44"/>
      <c r="T259" s="44"/>
      <c r="U259" s="44">
        <f t="shared" si="26"/>
        <v>50</v>
      </c>
      <c r="V259" s="94">
        <f>'2022'!U257</f>
        <v>4.5</v>
      </c>
      <c r="W259" s="44">
        <f t="shared" si="28"/>
        <v>30</v>
      </c>
      <c r="X259" s="44">
        <f>'2022'!W257</f>
        <v>2</v>
      </c>
      <c r="Y259" s="94">
        <f t="shared" si="29"/>
        <v>13.333333333333334</v>
      </c>
      <c r="Z259" s="44"/>
      <c r="AA259" s="44"/>
      <c r="AB259" s="44"/>
      <c r="AC259" s="44"/>
      <c r="AD259" s="44">
        <f t="shared" si="25"/>
        <v>2</v>
      </c>
      <c r="AE259" s="44"/>
    </row>
    <row r="260" spans="1:31" ht="47.25" x14ac:dyDescent="0.25">
      <c r="A260" s="34">
        <v>213</v>
      </c>
      <c r="B260" s="57" t="s">
        <v>368</v>
      </c>
      <c r="C260" s="92">
        <f>'2022'!B258</f>
        <v>40.1</v>
      </c>
      <c r="D260" s="93">
        <f>'2022'!N258</f>
        <v>23</v>
      </c>
      <c r="E260" s="93">
        <f>'2022'!O258</f>
        <v>23</v>
      </c>
      <c r="F260" s="92">
        <f>'2022'!R258</f>
        <v>0.57356608478802995</v>
      </c>
      <c r="G260" s="44">
        <f>'2021'!W203</f>
        <v>3</v>
      </c>
      <c r="H260" s="94">
        <f t="shared" si="27"/>
        <v>13.043478260869565</v>
      </c>
      <c r="I260" s="44"/>
      <c r="J260" s="44"/>
      <c r="K260" s="44"/>
      <c r="L260" s="44"/>
      <c r="M260" s="44"/>
      <c r="N260" s="44"/>
      <c r="O260" s="44">
        <f>'Добыча 2021'!R219</f>
        <v>1</v>
      </c>
      <c r="P260" s="44"/>
      <c r="Q260" s="44"/>
      <c r="R260" s="44"/>
      <c r="S260" s="44"/>
      <c r="T260" s="44"/>
      <c r="U260" s="44">
        <f t="shared" si="26"/>
        <v>33.333333333333329</v>
      </c>
      <c r="V260" s="94">
        <f>'2022'!U258</f>
        <v>6.8999999999999995</v>
      </c>
      <c r="W260" s="44">
        <f t="shared" si="28"/>
        <v>30</v>
      </c>
      <c r="X260" s="44">
        <f>'2022'!W258</f>
        <v>6</v>
      </c>
      <c r="Y260" s="94">
        <f t="shared" si="29"/>
        <v>26.086956521739129</v>
      </c>
      <c r="Z260" s="44"/>
      <c r="AA260" s="44"/>
      <c r="AB260" s="44"/>
      <c r="AC260" s="44"/>
      <c r="AD260" s="44">
        <f t="shared" si="25"/>
        <v>6</v>
      </c>
      <c r="AE260" s="44"/>
    </row>
    <row r="261" spans="1:31" ht="31.5" x14ac:dyDescent="0.25">
      <c r="A261" s="34">
        <v>214</v>
      </c>
      <c r="B261" s="49" t="s">
        <v>264</v>
      </c>
      <c r="C261" s="92">
        <f>'2022'!B259</f>
        <v>34.82</v>
      </c>
      <c r="D261" s="93">
        <f>'2022'!N259</f>
        <v>9</v>
      </c>
      <c r="E261" s="93">
        <f>'2022'!O259</f>
        <v>9</v>
      </c>
      <c r="F261" s="92">
        <f>'2022'!R259</f>
        <v>0.25847214244686961</v>
      </c>
      <c r="G261" s="44">
        <f>'2021'!W204</f>
        <v>2</v>
      </c>
      <c r="H261" s="94">
        <f t="shared" si="27"/>
        <v>22.222222222222221</v>
      </c>
      <c r="I261" s="44"/>
      <c r="J261" s="44"/>
      <c r="K261" s="44"/>
      <c r="L261" s="44"/>
      <c r="M261" s="44"/>
      <c r="N261" s="44"/>
      <c r="O261" s="44">
        <f>'Добыча 2021'!R220</f>
        <v>0</v>
      </c>
      <c r="P261" s="44"/>
      <c r="Q261" s="44"/>
      <c r="R261" s="44"/>
      <c r="S261" s="44"/>
      <c r="T261" s="44"/>
      <c r="U261" s="44">
        <f t="shared" si="26"/>
        <v>0</v>
      </c>
      <c r="V261" s="94">
        <f>'2022'!U259</f>
        <v>2.6999999999999997</v>
      </c>
      <c r="W261" s="44">
        <f t="shared" si="28"/>
        <v>30</v>
      </c>
      <c r="X261" s="44">
        <f>'2022'!W259</f>
        <v>2</v>
      </c>
      <c r="Y261" s="94">
        <f t="shared" si="29"/>
        <v>22.222222222222221</v>
      </c>
      <c r="Z261" s="44"/>
      <c r="AA261" s="44"/>
      <c r="AB261" s="44"/>
      <c r="AC261" s="44"/>
      <c r="AD261" s="44">
        <f t="shared" si="25"/>
        <v>2</v>
      </c>
      <c r="AE261" s="44"/>
    </row>
    <row r="262" spans="1:31" ht="31.5" x14ac:dyDescent="0.25">
      <c r="A262" s="34">
        <v>215</v>
      </c>
      <c r="B262" s="57" t="s">
        <v>267</v>
      </c>
      <c r="C262" s="92">
        <f>'2022'!B260</f>
        <v>179.86</v>
      </c>
      <c r="D262" s="93">
        <f>'2022'!N260</f>
        <v>40</v>
      </c>
      <c r="E262" s="93">
        <f>'2022'!O260</f>
        <v>40</v>
      </c>
      <c r="F262" s="92">
        <f>'2022'!R260</f>
        <v>0.2223951962637607</v>
      </c>
      <c r="G262" s="44">
        <f>'2021'!W205</f>
        <v>6</v>
      </c>
      <c r="H262" s="94">
        <f t="shared" si="27"/>
        <v>15</v>
      </c>
      <c r="I262" s="44"/>
      <c r="J262" s="44"/>
      <c r="K262" s="44"/>
      <c r="L262" s="44"/>
      <c r="M262" s="44"/>
      <c r="N262" s="44"/>
      <c r="O262" s="44">
        <f>'Добыча 2021'!R221</f>
        <v>1</v>
      </c>
      <c r="P262" s="44"/>
      <c r="Q262" s="44"/>
      <c r="R262" s="44"/>
      <c r="S262" s="44"/>
      <c r="T262" s="44"/>
      <c r="U262" s="44">
        <f t="shared" si="26"/>
        <v>16.666666666666664</v>
      </c>
      <c r="V262" s="94">
        <f>'2022'!U260</f>
        <v>12</v>
      </c>
      <c r="W262" s="44">
        <f t="shared" si="28"/>
        <v>30</v>
      </c>
      <c r="X262" s="44">
        <f>'2022'!W260</f>
        <v>10</v>
      </c>
      <c r="Y262" s="94">
        <f t="shared" si="29"/>
        <v>25</v>
      </c>
      <c r="Z262" s="44"/>
      <c r="AA262" s="44"/>
      <c r="AB262" s="44"/>
      <c r="AC262" s="44"/>
      <c r="AD262" s="44">
        <f t="shared" si="25"/>
        <v>10</v>
      </c>
      <c r="AE262" s="44"/>
    </row>
    <row r="263" spans="1:31" x14ac:dyDescent="0.25">
      <c r="A263" s="561" t="s">
        <v>369</v>
      </c>
      <c r="B263" s="562"/>
      <c r="C263" s="131"/>
      <c r="D263" s="131"/>
      <c r="E263" s="131">
        <f>SUM(E16:E262)</f>
        <v>21994</v>
      </c>
      <c r="F263" s="131"/>
      <c r="G263" s="131">
        <f>SUM(G16:G262)</f>
        <v>2704</v>
      </c>
      <c r="H263" s="131">
        <f>SUM(H16:H262)</f>
        <v>2516.3757451316415</v>
      </c>
      <c r="I263" s="131">
        <f t="shared" ref="I263:AE263" si="30">SUM(I16:I262)</f>
        <v>103</v>
      </c>
      <c r="J263" s="131">
        <f t="shared" si="30"/>
        <v>0</v>
      </c>
      <c r="K263" s="131">
        <f t="shared" si="30"/>
        <v>0</v>
      </c>
      <c r="L263" s="131">
        <f t="shared" si="30"/>
        <v>0</v>
      </c>
      <c r="M263" s="131">
        <f t="shared" si="30"/>
        <v>0</v>
      </c>
      <c r="N263" s="131">
        <f t="shared" si="30"/>
        <v>0</v>
      </c>
      <c r="O263" s="131">
        <f t="shared" si="30"/>
        <v>276</v>
      </c>
      <c r="P263" s="131">
        <f t="shared" si="30"/>
        <v>0</v>
      </c>
      <c r="Q263" s="131">
        <f t="shared" si="30"/>
        <v>0</v>
      </c>
      <c r="R263" s="131">
        <f t="shared" si="30"/>
        <v>0</v>
      </c>
      <c r="S263" s="131">
        <f t="shared" si="30"/>
        <v>0</v>
      </c>
      <c r="T263" s="131">
        <f t="shared" si="30"/>
        <v>0</v>
      </c>
      <c r="U263" s="131">
        <f t="shared" si="30"/>
        <v>2001.3473848758929</v>
      </c>
      <c r="V263" s="94">
        <f t="shared" si="30"/>
        <v>6598.1999999999853</v>
      </c>
      <c r="W263" s="131"/>
      <c r="X263" s="131">
        <f t="shared" si="30"/>
        <v>3193</v>
      </c>
      <c r="Y263" s="131"/>
      <c r="Z263" s="131">
        <f t="shared" si="30"/>
        <v>170</v>
      </c>
      <c r="AA263" s="131">
        <f t="shared" si="30"/>
        <v>0</v>
      </c>
      <c r="AB263" s="131">
        <f t="shared" si="30"/>
        <v>0</v>
      </c>
      <c r="AC263" s="131">
        <f t="shared" si="30"/>
        <v>0</v>
      </c>
      <c r="AD263" s="131">
        <f t="shared" si="30"/>
        <v>3193</v>
      </c>
      <c r="AE263" s="131">
        <f t="shared" si="30"/>
        <v>0</v>
      </c>
    </row>
    <row r="264" spans="1:31" hidden="1" x14ac:dyDescent="0.25">
      <c r="A264" s="561" t="s">
        <v>370</v>
      </c>
      <c r="B264" s="562"/>
      <c r="C264" s="44"/>
      <c r="D264" s="44"/>
      <c r="E264" s="44"/>
      <c r="F264" s="44"/>
      <c r="G264" s="44"/>
      <c r="H264" s="44">
        <v>52000</v>
      </c>
      <c r="I264" s="44"/>
      <c r="J264" s="44"/>
      <c r="K264" s="44"/>
      <c r="L264" s="44"/>
    </row>
    <row r="265" spans="1:31" hidden="1" x14ac:dyDescent="0.25">
      <c r="A265" s="561" t="s">
        <v>371</v>
      </c>
      <c r="B265" s="562"/>
      <c r="C265" s="44"/>
      <c r="D265" s="44"/>
      <c r="E265" s="44"/>
      <c r="F265" s="44"/>
      <c r="G265" s="44"/>
      <c r="H265" s="44">
        <f>H264-H263</f>
        <v>49483.624254868359</v>
      </c>
      <c r="I265" s="44"/>
      <c r="J265" s="44"/>
      <c r="K265" s="44"/>
      <c r="L265" s="44"/>
    </row>
    <row r="266" spans="1:31" hidden="1" x14ac:dyDescent="0.25">
      <c r="A266" s="561" t="s">
        <v>293</v>
      </c>
      <c r="B266" s="562"/>
      <c r="C266" s="132"/>
      <c r="D266" s="132"/>
      <c r="E266" s="132"/>
      <c r="F266" s="44"/>
      <c r="G266" s="44"/>
      <c r="H266" s="44"/>
      <c r="I266" s="44"/>
      <c r="J266" s="44"/>
      <c r="K266" s="44"/>
      <c r="L266" s="44"/>
    </row>
    <row r="267" spans="1:31" ht="12.75" customHeight="1" x14ac:dyDescent="0.25">
      <c r="A267" s="78"/>
      <c r="B267" s="167"/>
      <c r="C267" s="78"/>
      <c r="D267" s="78"/>
      <c r="F267" s="140"/>
      <c r="G267" s="140"/>
      <c r="H267" s="140"/>
      <c r="I267" s="140"/>
      <c r="J267" s="140"/>
      <c r="K267" s="140"/>
      <c r="L267" s="140"/>
    </row>
    <row r="268" spans="1:31" ht="123.75" customHeight="1" x14ac:dyDescent="0.3">
      <c r="A268" s="590" t="s">
        <v>461</v>
      </c>
      <c r="B268" s="590"/>
      <c r="C268" s="590"/>
      <c r="D268" s="134"/>
      <c r="E268" s="168"/>
      <c r="F268" s="136"/>
      <c r="G268" s="135" t="s">
        <v>462</v>
      </c>
      <c r="H268" s="135"/>
      <c r="I268" s="136"/>
      <c r="J268" s="137" t="s">
        <v>463</v>
      </c>
      <c r="K268" s="137"/>
      <c r="L268" s="137"/>
      <c r="M268" s="137"/>
    </row>
    <row r="269" spans="1:31" ht="20.25" x14ac:dyDescent="0.3">
      <c r="A269" s="138"/>
      <c r="B269" s="134"/>
      <c r="C269" s="134"/>
      <c r="D269" s="134"/>
      <c r="E269" s="139" t="s">
        <v>464</v>
      </c>
      <c r="F269" s="136"/>
      <c r="G269" s="137"/>
      <c r="H269" s="136"/>
      <c r="I269" s="136"/>
      <c r="J269" s="136"/>
      <c r="K269" s="136"/>
      <c r="L269" s="136"/>
      <c r="M269" s="137"/>
    </row>
    <row r="270" spans="1:31" x14ac:dyDescent="0.25">
      <c r="F270" s="140"/>
      <c r="G270" s="140"/>
      <c r="H270" s="140"/>
      <c r="I270" s="140"/>
      <c r="J270" s="140"/>
      <c r="K270" s="140"/>
      <c r="L270" s="140"/>
    </row>
    <row r="271" spans="1:31" x14ac:dyDescent="0.25">
      <c r="F271" s="140"/>
      <c r="G271" s="140"/>
      <c r="H271" s="140"/>
      <c r="I271" s="140"/>
      <c r="J271" s="140"/>
      <c r="K271" s="140"/>
      <c r="L271" s="140"/>
    </row>
    <row r="272" spans="1:31" x14ac:dyDescent="0.25">
      <c r="F272" s="141"/>
      <c r="G272" s="140"/>
      <c r="H272" s="140"/>
      <c r="I272" s="140"/>
      <c r="J272" s="140"/>
      <c r="K272" s="140"/>
      <c r="L272" s="140"/>
    </row>
    <row r="273" spans="6:12" x14ac:dyDescent="0.25">
      <c r="F273" s="141"/>
      <c r="G273" s="140"/>
      <c r="H273" s="140"/>
      <c r="I273" s="140"/>
      <c r="J273" s="140"/>
      <c r="K273" s="140"/>
      <c r="L273" s="140"/>
    </row>
    <row r="274" spans="6:12" x14ac:dyDescent="0.25">
      <c r="F274" s="141"/>
      <c r="G274" s="140"/>
      <c r="H274" s="140"/>
      <c r="I274" s="140"/>
      <c r="J274" s="140"/>
      <c r="K274" s="140"/>
      <c r="L274" s="140"/>
    </row>
    <row r="275" spans="6:12" x14ac:dyDescent="0.25">
      <c r="F275" s="141"/>
      <c r="G275" s="140"/>
      <c r="H275" s="140"/>
      <c r="I275" s="140"/>
      <c r="J275" s="140"/>
      <c r="K275" s="140"/>
      <c r="L275" s="140"/>
    </row>
    <row r="276" spans="6:12" x14ac:dyDescent="0.25">
      <c r="F276" s="141"/>
      <c r="G276" s="140"/>
      <c r="H276" s="140"/>
      <c r="I276" s="140"/>
      <c r="J276" s="140"/>
      <c r="K276" s="140"/>
      <c r="L276" s="140"/>
    </row>
  </sheetData>
  <mergeCells count="111">
    <mergeCell ref="A264:B264"/>
    <mergeCell ref="A265:B265"/>
    <mergeCell ref="A266:B266"/>
    <mergeCell ref="A268:C268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4" fitToHeight="9" orientation="landscape" verticalDpi="300"/>
  <headerFooter>
    <oddHeader>&amp;C&amp;P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224"/>
  <sheetViews>
    <sheetView workbookViewId="0">
      <pane xSplit="2" ySplit="3" topLeftCell="C4" activePane="bottomRight" state="frozen"/>
      <selection activeCell="L57" sqref="L57"/>
      <selection pane="topRight"/>
      <selection pane="bottomLeft"/>
      <selection pane="bottomRight" activeCell="C4" sqref="C4"/>
    </sheetView>
  </sheetViews>
  <sheetFormatPr defaultRowHeight="12.75" customHeight="1" x14ac:dyDescent="0.2"/>
  <cols>
    <col min="1" max="1" width="38.85546875" style="171" bestFit="1" customWidth="1"/>
    <col min="2" max="2" width="8.140625" style="171" bestFit="1" customWidth="1"/>
    <col min="3" max="3" width="7.5703125" style="171" bestFit="1" customWidth="1"/>
    <col min="4" max="4" width="9.5703125" style="171" bestFit="1" customWidth="1"/>
    <col min="5" max="5" width="8.7109375" style="172" bestFit="1" customWidth="1"/>
    <col min="6" max="6" width="5.85546875" style="173" bestFit="1" customWidth="1"/>
    <col min="7" max="7" width="5.7109375" style="174" bestFit="1" customWidth="1"/>
    <col min="8" max="8" width="6.85546875" style="171" bestFit="1" customWidth="1"/>
    <col min="9" max="9" width="7.140625" style="175" bestFit="1" customWidth="1"/>
    <col min="10" max="10" width="11.42578125" style="176" bestFit="1" customWidth="1"/>
    <col min="11" max="11" width="8.42578125" style="177" bestFit="1" customWidth="1"/>
    <col min="12" max="12" width="10.28515625" style="178" bestFit="1" customWidth="1"/>
    <col min="13" max="13" width="5.85546875" style="178" bestFit="1" customWidth="1"/>
    <col min="14" max="14" width="6.42578125" style="178" bestFit="1" customWidth="1"/>
    <col min="15" max="15" width="8.140625" style="178" bestFit="1" customWidth="1"/>
    <col min="16" max="16" width="7.140625" style="178" bestFit="1" customWidth="1"/>
    <col min="17" max="17" width="6.7109375" style="178" bestFit="1" customWidth="1"/>
    <col min="18" max="18" width="10.140625" style="178" bestFit="1" customWidth="1"/>
    <col min="19" max="19" width="6" style="178" bestFit="1" customWidth="1"/>
    <col min="20" max="20" width="5.5703125" style="178" bestFit="1" customWidth="1"/>
    <col min="21" max="21" width="8" style="179" bestFit="1" customWidth="1"/>
    <col min="22" max="22" width="9.42578125" bestFit="1" customWidth="1"/>
    <col min="23" max="23" width="8.85546875" style="180" bestFit="1" customWidth="1"/>
    <col min="24" max="24" width="7" bestFit="1" customWidth="1"/>
    <col min="25" max="25" width="12.28515625" style="181" bestFit="1" customWidth="1"/>
    <col min="26" max="27" width="10.28515625" bestFit="1" customWidth="1"/>
    <col min="28" max="28" width="10.28515625" style="142" bestFit="1" customWidth="1"/>
    <col min="29" max="30" width="10.28515625" bestFit="1" customWidth="1"/>
    <col min="31" max="31" width="12" style="179" bestFit="1" customWidth="1"/>
    <col min="32" max="32" width="8" style="182" bestFit="1" customWidth="1"/>
    <col min="33" max="33" width="12" bestFit="1" customWidth="1"/>
    <col min="34" max="36" width="9.42578125" style="181" bestFit="1" customWidth="1"/>
    <col min="37" max="37" width="7.42578125" style="178" bestFit="1" customWidth="1"/>
    <col min="38" max="38" width="6.5703125" style="179" bestFit="1" customWidth="1"/>
    <col min="39" max="39" width="7.7109375" bestFit="1" customWidth="1"/>
    <col min="40" max="40" width="7.7109375" style="142" bestFit="1" customWidth="1"/>
    <col min="41" max="41" width="7.28515625" bestFit="1" customWidth="1"/>
    <col min="42" max="42" width="7" bestFit="1" customWidth="1"/>
    <col min="43" max="43" width="7.140625" bestFit="1" customWidth="1"/>
    <col min="44" max="44" width="6" style="183" bestFit="1" customWidth="1"/>
    <col min="45" max="46" width="9.42578125" bestFit="1" customWidth="1"/>
    <col min="47" max="48" width="7.85546875" bestFit="1" customWidth="1"/>
    <col min="49" max="49" width="7.28515625" style="184" bestFit="1" customWidth="1"/>
    <col min="50" max="50" width="6.28515625" bestFit="1" customWidth="1"/>
    <col min="51" max="55" width="10.28515625" bestFit="1" customWidth="1"/>
    <col min="56" max="56" width="6.85546875" bestFit="1" customWidth="1"/>
    <col min="57" max="57" width="7.28515625" bestFit="1" customWidth="1"/>
    <col min="58" max="58" width="7.5703125" style="142" bestFit="1" customWidth="1"/>
    <col min="59" max="59" width="7.140625" bestFit="1" customWidth="1"/>
    <col min="60" max="60" width="6.85546875" bestFit="1" customWidth="1"/>
    <col min="61" max="61" width="7.28515625" bestFit="1" customWidth="1"/>
    <col min="62" max="62" width="6.5703125" style="183" bestFit="1" customWidth="1"/>
    <col min="63" max="64" width="7.28515625" bestFit="1" customWidth="1"/>
    <col min="65" max="65" width="8.42578125" style="180" bestFit="1" customWidth="1"/>
    <col min="66" max="66" width="8.42578125" bestFit="1" customWidth="1"/>
    <col min="67" max="67" width="8" style="185" bestFit="1" customWidth="1"/>
    <col min="68" max="68" width="9.5703125" bestFit="1" customWidth="1"/>
    <col min="69" max="69" width="10.42578125" bestFit="1" customWidth="1"/>
    <col min="70" max="70" width="7" style="186" bestFit="1" customWidth="1"/>
    <col min="71" max="71" width="8.7109375" bestFit="1" customWidth="1"/>
    <col min="72" max="73" width="7.28515625" bestFit="1" customWidth="1"/>
    <col min="74" max="74" width="6.5703125" bestFit="1" customWidth="1"/>
    <col min="75" max="75" width="8.5703125" style="142" bestFit="1" customWidth="1"/>
    <col min="76" max="76" width="6.7109375" bestFit="1" customWidth="1"/>
    <col min="77" max="78" width="7.28515625" bestFit="1" customWidth="1"/>
    <col min="79" max="79" width="6.28515625" style="183" bestFit="1" customWidth="1"/>
    <col min="80" max="80" width="6.28515625" bestFit="1" customWidth="1"/>
    <col min="81" max="83" width="7.28515625" bestFit="1" customWidth="1"/>
    <col min="84" max="84" width="6.28515625" bestFit="1" customWidth="1"/>
    <col min="85" max="87" width="7.28515625" bestFit="1" customWidth="1"/>
    <col min="88" max="88" width="8.5703125" style="187" bestFit="1" customWidth="1"/>
    <col min="89" max="89" width="7.140625" style="187" bestFit="1" customWidth="1"/>
    <col min="90" max="90" width="6.85546875" style="187" bestFit="1" customWidth="1"/>
    <col min="91" max="91" width="6.28515625" style="187" bestFit="1" customWidth="1"/>
    <col min="92" max="92" width="6.140625" bestFit="1" customWidth="1"/>
    <col min="93" max="93" width="6.28515625" bestFit="1" customWidth="1"/>
    <col min="94" max="94" width="4.140625" bestFit="1" customWidth="1"/>
    <col min="95" max="96" width="5" hidden="1" bestFit="1" customWidth="1"/>
    <col min="97" max="97" width="10.28515625" hidden="1" bestFit="1" customWidth="1"/>
    <col min="98" max="99" width="5" hidden="1" bestFit="1" customWidth="1"/>
    <col min="100" max="100" width="10.28515625" hidden="1" bestFit="1" customWidth="1"/>
    <col min="101" max="101" width="12" style="187" hidden="1" bestFit="1" customWidth="1"/>
    <col min="102" max="102" width="12.28515625" style="180" hidden="1" bestFit="1" customWidth="1"/>
    <col min="103" max="103" width="12.28515625" hidden="1" bestFit="1" customWidth="1"/>
    <col min="104" max="104" width="4" hidden="1" bestFit="1" customWidth="1"/>
    <col min="105" max="105" width="16.85546875" hidden="1" bestFit="1" customWidth="1"/>
    <col min="106" max="106" width="10.28515625" style="178" hidden="1" bestFit="1" customWidth="1"/>
    <col min="107" max="107" width="6.28515625" bestFit="1" customWidth="1"/>
    <col min="108" max="108" width="6.42578125" bestFit="1" customWidth="1"/>
    <col min="109" max="109" width="7.42578125" style="142" bestFit="1" customWidth="1"/>
    <col min="110" max="110" width="5.85546875" bestFit="1" customWidth="1"/>
    <col min="111" max="111" width="5.7109375" bestFit="1" customWidth="1"/>
    <col min="112" max="112" width="6.85546875" bestFit="1" customWidth="1"/>
    <col min="113" max="113" width="7.140625" style="183" bestFit="1" customWidth="1"/>
    <col min="114" max="114" width="11.42578125" style="180" bestFit="1" customWidth="1"/>
    <col min="115" max="115" width="8.42578125" bestFit="1" customWidth="1"/>
    <col min="116" max="120" width="5.85546875" style="181" bestFit="1" customWidth="1"/>
    <col min="121" max="121" width="7.28515625" style="188" bestFit="1" customWidth="1"/>
    <col min="122" max="122" width="6.28515625" bestFit="1" customWidth="1"/>
    <col min="124" max="124" width="6.5703125" style="179" bestFit="1" customWidth="1"/>
    <col min="125" max="125" width="5.5703125" style="183" bestFit="1" customWidth="1"/>
    <col min="126" max="126" width="6.7109375" bestFit="1" customWidth="1"/>
    <col min="127" max="127" width="7.42578125" style="181" bestFit="1" customWidth="1"/>
    <col min="128" max="128" width="7.140625" style="178" bestFit="1" customWidth="1"/>
    <col min="129" max="129" width="5.42578125" style="179" bestFit="1" customWidth="1"/>
    <col min="130" max="130" width="5.7109375" bestFit="1" customWidth="1"/>
    <col min="131" max="131" width="7.5703125" bestFit="1" customWidth="1"/>
    <col min="132" max="132" width="6.42578125" bestFit="1" customWidth="1"/>
    <col min="133" max="133" width="6.28515625" bestFit="1" customWidth="1"/>
    <col min="135" max="135" width="9.140625" style="183" bestFit="1" customWidth="1"/>
  </cols>
  <sheetData>
    <row r="1" spans="1:139" ht="11.25" customHeight="1" x14ac:dyDescent="0.2">
      <c r="A1" s="599"/>
      <c r="B1" s="602" t="s">
        <v>469</v>
      </c>
      <c r="C1" s="604" t="s">
        <v>277</v>
      </c>
      <c r="D1" s="605"/>
      <c r="E1" s="605"/>
      <c r="F1" s="605"/>
      <c r="G1" s="605"/>
      <c r="H1" s="605"/>
      <c r="I1" s="605"/>
      <c r="J1" s="605"/>
      <c r="K1" s="605"/>
      <c r="L1" s="606"/>
      <c r="M1" s="607" t="s">
        <v>276</v>
      </c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4" t="s">
        <v>8</v>
      </c>
      <c r="AA1" s="605"/>
      <c r="AB1" s="605"/>
      <c r="AC1" s="605"/>
      <c r="AD1" s="605"/>
      <c r="AE1" s="605"/>
      <c r="AF1" s="605"/>
      <c r="AG1" s="605"/>
      <c r="AH1" s="605"/>
      <c r="AI1" s="605"/>
      <c r="AJ1" s="605"/>
      <c r="AK1" s="606"/>
      <c r="AL1" s="607" t="s">
        <v>6</v>
      </c>
      <c r="AM1" s="608"/>
      <c r="AN1" s="608"/>
      <c r="AO1" s="608"/>
      <c r="AP1" s="608"/>
      <c r="AQ1" s="608"/>
      <c r="AR1" s="608"/>
      <c r="AS1" s="608"/>
      <c r="AT1" s="608"/>
      <c r="AU1" s="608"/>
      <c r="AV1" s="608"/>
      <c r="AW1" s="608"/>
      <c r="AX1" s="608"/>
      <c r="AY1" s="608"/>
      <c r="AZ1" s="608"/>
      <c r="BA1" s="608"/>
      <c r="BB1" s="608"/>
      <c r="BC1" s="609"/>
      <c r="BD1" s="604" t="s">
        <v>4</v>
      </c>
      <c r="BE1" s="605"/>
      <c r="BF1" s="605"/>
      <c r="BG1" s="605"/>
      <c r="BH1" s="605"/>
      <c r="BI1" s="605"/>
      <c r="BJ1" s="605"/>
      <c r="BK1" s="605"/>
      <c r="BL1" s="605"/>
      <c r="BM1" s="605"/>
      <c r="BN1" s="605"/>
      <c r="BO1" s="605"/>
      <c r="BP1" s="605"/>
      <c r="BQ1" s="605"/>
      <c r="BR1" s="605"/>
      <c r="BS1" s="605"/>
      <c r="BT1" s="606"/>
      <c r="BU1" s="607" t="s">
        <v>5</v>
      </c>
      <c r="BV1" s="608"/>
      <c r="BW1" s="608"/>
      <c r="BX1" s="608"/>
      <c r="BY1" s="608"/>
      <c r="BZ1" s="608"/>
      <c r="CA1" s="608"/>
      <c r="CB1" s="608"/>
      <c r="CC1" s="608"/>
      <c r="CD1" s="608"/>
      <c r="CE1" s="608"/>
      <c r="CF1" s="608"/>
      <c r="CG1" s="608"/>
      <c r="CH1" s="608"/>
      <c r="CI1" s="608"/>
      <c r="CJ1" s="608"/>
      <c r="CK1" s="608"/>
      <c r="CL1" s="608"/>
      <c r="CM1" s="608"/>
      <c r="CN1" s="608"/>
      <c r="CO1" s="609"/>
      <c r="CP1" s="189"/>
      <c r="CQ1" s="601" t="s">
        <v>967</v>
      </c>
      <c r="CR1" s="610"/>
      <c r="CS1" s="610"/>
      <c r="CT1" s="610"/>
      <c r="CU1" s="610"/>
      <c r="CV1" s="610"/>
      <c r="CW1" s="610"/>
      <c r="CX1" s="610"/>
      <c r="CY1" s="610"/>
      <c r="CZ1" s="610"/>
      <c r="DA1" s="610"/>
      <c r="DB1" s="611"/>
      <c r="DC1" s="612" t="s">
        <v>7</v>
      </c>
      <c r="DD1" s="613"/>
      <c r="DE1" s="613"/>
      <c r="DF1" s="613"/>
      <c r="DG1" s="613"/>
      <c r="DH1" s="613"/>
      <c r="DI1" s="613"/>
      <c r="DJ1" s="613"/>
      <c r="DK1" s="613"/>
      <c r="DL1" s="613"/>
      <c r="DM1" s="190"/>
      <c r="DN1" s="190"/>
      <c r="DO1" s="612" t="s">
        <v>278</v>
      </c>
      <c r="DP1" s="613"/>
      <c r="DQ1" s="613"/>
      <c r="DR1" s="613"/>
      <c r="DS1" s="613"/>
      <c r="DT1" s="613"/>
      <c r="DU1" s="613"/>
      <c r="DV1" s="613"/>
      <c r="DW1" s="613"/>
      <c r="DX1" s="613"/>
      <c r="DY1" s="607" t="s">
        <v>279</v>
      </c>
      <c r="DZ1" s="608"/>
      <c r="EA1" s="608"/>
      <c r="EB1" s="608"/>
      <c r="EC1" s="608"/>
      <c r="ED1" s="608"/>
      <c r="EE1" s="608"/>
      <c r="EF1" s="608"/>
      <c r="EG1" s="608"/>
      <c r="EH1" s="608"/>
    </row>
    <row r="2" spans="1:139" ht="24.75" customHeight="1" x14ac:dyDescent="0.2">
      <c r="A2" s="600"/>
      <c r="B2" s="602"/>
      <c r="C2" s="614" t="s">
        <v>968</v>
      </c>
      <c r="D2" s="614"/>
      <c r="E2" s="614"/>
      <c r="F2" s="614" t="s">
        <v>11</v>
      </c>
      <c r="G2" s="614"/>
      <c r="H2" s="614"/>
      <c r="I2" s="615" t="s">
        <v>969</v>
      </c>
      <c r="J2" s="617" t="s">
        <v>970</v>
      </c>
      <c r="K2" s="618" t="s">
        <v>971</v>
      </c>
      <c r="L2" s="620" t="s">
        <v>972</v>
      </c>
      <c r="M2" s="614" t="s">
        <v>968</v>
      </c>
      <c r="N2" s="614"/>
      <c r="O2" s="614"/>
      <c r="P2" s="614" t="s">
        <v>11</v>
      </c>
      <c r="Q2" s="614"/>
      <c r="R2" s="614"/>
      <c r="S2" s="621" t="s">
        <v>969</v>
      </c>
      <c r="T2" s="615" t="s">
        <v>973</v>
      </c>
      <c r="U2" s="617" t="s">
        <v>970</v>
      </c>
      <c r="V2" s="618" t="s">
        <v>971</v>
      </c>
      <c r="W2" s="620" t="s">
        <v>972</v>
      </c>
      <c r="X2" s="620" t="s">
        <v>974</v>
      </c>
      <c r="Y2" s="622" t="s">
        <v>975</v>
      </c>
      <c r="Z2" s="614" t="s">
        <v>968</v>
      </c>
      <c r="AA2" s="614"/>
      <c r="AB2" s="614"/>
      <c r="AC2" s="614" t="s">
        <v>11</v>
      </c>
      <c r="AD2" s="614"/>
      <c r="AE2" s="614"/>
      <c r="AF2" s="615" t="s">
        <v>969</v>
      </c>
      <c r="AG2" s="617" t="s">
        <v>970</v>
      </c>
      <c r="AH2" s="618" t="s">
        <v>971</v>
      </c>
      <c r="AI2" s="624" t="s">
        <v>976</v>
      </c>
      <c r="AJ2" s="620" t="s">
        <v>972</v>
      </c>
      <c r="AK2" s="620" t="s">
        <v>977</v>
      </c>
      <c r="AL2" s="614" t="s">
        <v>968</v>
      </c>
      <c r="AM2" s="614"/>
      <c r="AN2" s="614"/>
      <c r="AO2" s="614" t="s">
        <v>11</v>
      </c>
      <c r="AP2" s="614"/>
      <c r="AQ2" s="614"/>
      <c r="AR2" s="615" t="s">
        <v>969</v>
      </c>
      <c r="AS2" s="615" t="s">
        <v>978</v>
      </c>
      <c r="AT2" s="191"/>
      <c r="AU2" s="617" t="s">
        <v>970</v>
      </c>
      <c r="AV2" s="193"/>
      <c r="AW2" s="624" t="s">
        <v>971</v>
      </c>
      <c r="AX2" s="620" t="s">
        <v>972</v>
      </c>
      <c r="AY2" s="617" t="s">
        <v>979</v>
      </c>
      <c r="AZ2" s="618" t="s">
        <v>980</v>
      </c>
      <c r="BA2" s="620" t="s">
        <v>981</v>
      </c>
      <c r="BB2" s="617" t="s">
        <v>982</v>
      </c>
      <c r="BC2" s="620" t="s">
        <v>983</v>
      </c>
      <c r="BD2" s="614" t="s">
        <v>968</v>
      </c>
      <c r="BE2" s="614"/>
      <c r="BF2" s="614"/>
      <c r="BG2" s="614" t="s">
        <v>11</v>
      </c>
      <c r="BH2" s="614"/>
      <c r="BI2" s="614"/>
      <c r="BJ2" s="621" t="s">
        <v>969</v>
      </c>
      <c r="BK2" s="621" t="s">
        <v>984</v>
      </c>
      <c r="BL2" s="192"/>
      <c r="BM2" s="617" t="s">
        <v>970</v>
      </c>
      <c r="BN2" s="624" t="s">
        <v>971</v>
      </c>
      <c r="BO2" s="620" t="s">
        <v>972</v>
      </c>
      <c r="BP2" s="617" t="s">
        <v>985</v>
      </c>
      <c r="BQ2" s="618" t="s">
        <v>986</v>
      </c>
      <c r="BR2" s="620" t="s">
        <v>987</v>
      </c>
      <c r="BS2" s="617" t="s">
        <v>982</v>
      </c>
      <c r="BT2" s="620" t="s">
        <v>983</v>
      </c>
      <c r="BU2" s="614" t="s">
        <v>968</v>
      </c>
      <c r="BV2" s="614"/>
      <c r="BW2" s="614"/>
      <c r="BX2" s="614" t="s">
        <v>11</v>
      </c>
      <c r="BY2" s="614"/>
      <c r="BZ2" s="614"/>
      <c r="CA2" s="621" t="s">
        <v>969</v>
      </c>
      <c r="CB2" s="615" t="s">
        <v>988</v>
      </c>
      <c r="CC2" s="621" t="s">
        <v>989</v>
      </c>
      <c r="CD2" s="192"/>
      <c r="CE2" s="617" t="s">
        <v>970</v>
      </c>
      <c r="CF2" s="624" t="s">
        <v>971</v>
      </c>
      <c r="CG2" s="620" t="s">
        <v>972</v>
      </c>
      <c r="CH2" s="617" t="s">
        <v>990</v>
      </c>
      <c r="CI2" s="618" t="s">
        <v>991</v>
      </c>
      <c r="CJ2" s="620" t="s">
        <v>992</v>
      </c>
      <c r="CK2" s="617" t="s">
        <v>993</v>
      </c>
      <c r="CL2" s="618" t="s">
        <v>994</v>
      </c>
      <c r="CM2" s="620" t="s">
        <v>995</v>
      </c>
      <c r="CN2" s="617" t="s">
        <v>982</v>
      </c>
      <c r="CO2" s="620" t="s">
        <v>983</v>
      </c>
      <c r="CP2" s="626" t="s">
        <v>975</v>
      </c>
      <c r="CQ2" s="614" t="s">
        <v>968</v>
      </c>
      <c r="CR2" s="614"/>
      <c r="CS2" s="614"/>
      <c r="CT2" s="614" t="s">
        <v>11</v>
      </c>
      <c r="CU2" s="614"/>
      <c r="CV2" s="614"/>
      <c r="CW2" s="621" t="s">
        <v>969</v>
      </c>
      <c r="CX2" s="617" t="s">
        <v>970</v>
      </c>
      <c r="CY2" s="624" t="s">
        <v>971</v>
      </c>
      <c r="CZ2" s="620" t="s">
        <v>972</v>
      </c>
      <c r="DA2" s="617" t="s">
        <v>982</v>
      </c>
      <c r="DB2" s="620" t="s">
        <v>983</v>
      </c>
      <c r="DC2" s="614" t="s">
        <v>968</v>
      </c>
      <c r="DD2" s="614"/>
      <c r="DE2" s="614"/>
      <c r="DF2" s="614" t="s">
        <v>11</v>
      </c>
      <c r="DG2" s="614"/>
      <c r="DH2" s="614"/>
      <c r="DI2" s="621" t="s">
        <v>969</v>
      </c>
      <c r="DJ2" s="617" t="s">
        <v>970</v>
      </c>
      <c r="DK2" s="618" t="s">
        <v>971</v>
      </c>
      <c r="DL2" s="620" t="s">
        <v>972</v>
      </c>
      <c r="DM2" s="617" t="s">
        <v>982</v>
      </c>
      <c r="DN2" s="620" t="s">
        <v>983</v>
      </c>
      <c r="DO2" s="614" t="s">
        <v>968</v>
      </c>
      <c r="DP2" s="614"/>
      <c r="DQ2" s="614"/>
      <c r="DR2" s="614" t="s">
        <v>11</v>
      </c>
      <c r="DS2" s="614"/>
      <c r="DT2" s="614"/>
      <c r="DU2" s="621" t="s">
        <v>969</v>
      </c>
      <c r="DV2" s="617" t="s">
        <v>970</v>
      </c>
      <c r="DW2" s="618" t="s">
        <v>971</v>
      </c>
      <c r="DX2" s="628" t="s">
        <v>972</v>
      </c>
      <c r="DY2" s="614" t="s">
        <v>968</v>
      </c>
      <c r="DZ2" s="614"/>
      <c r="EA2" s="614"/>
      <c r="EB2" s="614" t="s">
        <v>11</v>
      </c>
      <c r="EC2" s="614"/>
      <c r="ED2" s="614"/>
      <c r="EE2" s="621" t="s">
        <v>969</v>
      </c>
      <c r="EF2" s="617" t="s">
        <v>970</v>
      </c>
      <c r="EG2" s="618" t="s">
        <v>971</v>
      </c>
      <c r="EH2" s="620" t="s">
        <v>972</v>
      </c>
    </row>
    <row r="3" spans="1:139" ht="24.75" customHeight="1" x14ac:dyDescent="0.2">
      <c r="A3" s="601"/>
      <c r="B3" s="603"/>
      <c r="C3" s="194">
        <v>2019</v>
      </c>
      <c r="D3" s="195">
        <v>2020</v>
      </c>
      <c r="E3" s="195">
        <v>2021</v>
      </c>
      <c r="F3" s="194">
        <v>2019</v>
      </c>
      <c r="G3" s="194">
        <v>2020</v>
      </c>
      <c r="H3" s="194">
        <v>2021</v>
      </c>
      <c r="I3" s="616"/>
      <c r="J3" s="617"/>
      <c r="K3" s="619"/>
      <c r="L3" s="620"/>
      <c r="M3" s="194">
        <v>2019</v>
      </c>
      <c r="N3" s="195">
        <v>2020</v>
      </c>
      <c r="O3" s="195">
        <v>2021</v>
      </c>
      <c r="P3" s="194">
        <v>2019</v>
      </c>
      <c r="Q3" s="194">
        <v>2020</v>
      </c>
      <c r="R3" s="194">
        <v>2021</v>
      </c>
      <c r="S3" s="621"/>
      <c r="T3" s="616"/>
      <c r="U3" s="617"/>
      <c r="V3" s="619"/>
      <c r="W3" s="620"/>
      <c r="X3" s="620"/>
      <c r="Y3" s="623"/>
      <c r="Z3" s="194">
        <v>2019</v>
      </c>
      <c r="AA3" s="195">
        <v>2020</v>
      </c>
      <c r="AB3" s="195">
        <v>2021</v>
      </c>
      <c r="AC3" s="194">
        <v>2019</v>
      </c>
      <c r="AD3" s="194">
        <v>2020</v>
      </c>
      <c r="AE3" s="194">
        <v>2021</v>
      </c>
      <c r="AF3" s="616"/>
      <c r="AG3" s="617"/>
      <c r="AH3" s="619"/>
      <c r="AI3" s="625"/>
      <c r="AJ3" s="620"/>
      <c r="AK3" s="620"/>
      <c r="AL3" s="194">
        <v>2019</v>
      </c>
      <c r="AM3" s="195">
        <v>2020</v>
      </c>
      <c r="AN3" s="195">
        <v>2021</v>
      </c>
      <c r="AO3" s="194">
        <v>2019</v>
      </c>
      <c r="AP3" s="194">
        <v>2020</v>
      </c>
      <c r="AQ3" s="194">
        <v>2021</v>
      </c>
      <c r="AR3" s="616"/>
      <c r="AS3" s="616"/>
      <c r="AT3" s="196"/>
      <c r="AU3" s="617"/>
      <c r="AV3" s="197"/>
      <c r="AW3" s="625"/>
      <c r="AX3" s="620"/>
      <c r="AY3" s="617"/>
      <c r="AZ3" s="619"/>
      <c r="BA3" s="620"/>
      <c r="BB3" s="617"/>
      <c r="BC3" s="620"/>
      <c r="BD3" s="194">
        <v>2019</v>
      </c>
      <c r="BE3" s="195">
        <v>2020</v>
      </c>
      <c r="BF3" s="195">
        <v>2021</v>
      </c>
      <c r="BG3" s="194">
        <v>2019</v>
      </c>
      <c r="BH3" s="194">
        <v>2020</v>
      </c>
      <c r="BI3" s="194">
        <v>2021</v>
      </c>
      <c r="BJ3" s="621"/>
      <c r="BK3" s="621"/>
      <c r="BL3" s="192"/>
      <c r="BM3" s="617"/>
      <c r="BN3" s="625"/>
      <c r="BO3" s="620"/>
      <c r="BP3" s="617"/>
      <c r="BQ3" s="619"/>
      <c r="BR3" s="620"/>
      <c r="BS3" s="617"/>
      <c r="BT3" s="620"/>
      <c r="BU3" s="194">
        <v>2019</v>
      </c>
      <c r="BV3" s="195">
        <v>2020</v>
      </c>
      <c r="BW3" s="195">
        <v>2021</v>
      </c>
      <c r="BX3" s="194">
        <v>2019</v>
      </c>
      <c r="BY3" s="194">
        <v>2020</v>
      </c>
      <c r="BZ3" s="194">
        <v>2021</v>
      </c>
      <c r="CA3" s="621"/>
      <c r="CB3" s="616"/>
      <c r="CC3" s="621"/>
      <c r="CD3" s="192"/>
      <c r="CE3" s="617"/>
      <c r="CF3" s="625"/>
      <c r="CG3" s="620"/>
      <c r="CH3" s="617"/>
      <c r="CI3" s="619"/>
      <c r="CJ3" s="620"/>
      <c r="CK3" s="617"/>
      <c r="CL3" s="619"/>
      <c r="CM3" s="620"/>
      <c r="CN3" s="617"/>
      <c r="CO3" s="620"/>
      <c r="CP3" s="627"/>
      <c r="CQ3" s="194">
        <v>2011</v>
      </c>
      <c r="CR3" s="194">
        <v>2012</v>
      </c>
      <c r="CS3" s="194">
        <v>2013</v>
      </c>
      <c r="CT3" s="194">
        <v>2011</v>
      </c>
      <c r="CU3" s="194">
        <v>2012</v>
      </c>
      <c r="CV3" s="194">
        <v>2013</v>
      </c>
      <c r="CW3" s="621"/>
      <c r="CX3" s="617"/>
      <c r="CY3" s="625"/>
      <c r="CZ3" s="620"/>
      <c r="DA3" s="617"/>
      <c r="DB3" s="620"/>
      <c r="DC3" s="194">
        <v>2019</v>
      </c>
      <c r="DD3" s="195">
        <v>2020</v>
      </c>
      <c r="DE3" s="195">
        <v>2021</v>
      </c>
      <c r="DF3" s="194">
        <v>2019</v>
      </c>
      <c r="DG3" s="194">
        <v>2020</v>
      </c>
      <c r="DH3" s="194">
        <v>2021</v>
      </c>
      <c r="DI3" s="621"/>
      <c r="DJ3" s="617"/>
      <c r="DK3" s="619"/>
      <c r="DL3" s="620"/>
      <c r="DM3" s="617"/>
      <c r="DN3" s="620"/>
      <c r="DO3" s="194">
        <v>2019</v>
      </c>
      <c r="DP3" s="195">
        <v>2020</v>
      </c>
      <c r="DQ3" s="195">
        <v>2021</v>
      </c>
      <c r="DR3" s="194">
        <v>2019</v>
      </c>
      <c r="DS3" s="194">
        <v>2020</v>
      </c>
      <c r="DT3" s="194">
        <v>2021</v>
      </c>
      <c r="DU3" s="621"/>
      <c r="DV3" s="617"/>
      <c r="DW3" s="619"/>
      <c r="DX3" s="629"/>
      <c r="DY3" s="194">
        <v>2019</v>
      </c>
      <c r="DZ3" s="195">
        <v>2020</v>
      </c>
      <c r="EA3" s="195">
        <v>2021</v>
      </c>
      <c r="EB3" s="194">
        <v>2019</v>
      </c>
      <c r="EC3" s="194">
        <v>2020</v>
      </c>
      <c r="ED3" s="194">
        <v>2021</v>
      </c>
      <c r="EE3" s="621"/>
      <c r="EF3" s="617"/>
      <c r="EG3" s="619"/>
      <c r="EH3" s="620"/>
    </row>
    <row r="4" spans="1:139" ht="28.5" customHeight="1" x14ac:dyDescent="0.2">
      <c r="A4" s="198" t="s">
        <v>23</v>
      </c>
      <c r="B4" s="199"/>
      <c r="C4" s="199"/>
      <c r="D4" s="199"/>
      <c r="F4" s="200"/>
      <c r="G4" s="200"/>
      <c r="H4" s="200"/>
      <c r="I4" s="201"/>
      <c r="J4" s="202"/>
      <c r="K4" s="203"/>
      <c r="L4" s="204"/>
      <c r="M4" s="199"/>
      <c r="N4" s="199"/>
      <c r="O4" s="199"/>
      <c r="P4" s="199"/>
      <c r="Q4" s="200"/>
      <c r="R4" s="200"/>
      <c r="S4" s="201"/>
      <c r="T4" s="201"/>
      <c r="U4" s="202"/>
      <c r="V4" s="203"/>
      <c r="W4" s="204"/>
      <c r="X4" s="204"/>
      <c r="Y4" s="205"/>
      <c r="Z4" s="199"/>
      <c r="AA4" s="199"/>
      <c r="AB4" s="206"/>
      <c r="AC4" s="199"/>
      <c r="AD4" s="200"/>
      <c r="AE4" s="200"/>
      <c r="AF4" s="201"/>
      <c r="AG4" s="207"/>
      <c r="AH4" s="208"/>
      <c r="AI4" s="209"/>
      <c r="AJ4" s="204"/>
      <c r="AK4" s="204"/>
      <c r="AL4" s="199"/>
      <c r="AM4" s="199"/>
      <c r="AN4" s="206"/>
      <c r="AO4" s="199"/>
      <c r="AP4" s="200"/>
      <c r="AQ4" s="200"/>
      <c r="AR4" s="201"/>
      <c r="AS4" s="201"/>
      <c r="AT4" s="201"/>
      <c r="AU4" s="210"/>
      <c r="AV4" s="210"/>
      <c r="AW4" s="209"/>
      <c r="AX4" s="204"/>
      <c r="AY4" s="202"/>
      <c r="AZ4" s="203"/>
      <c r="BA4" s="204"/>
      <c r="BB4" s="202"/>
      <c r="BC4" s="204"/>
      <c r="BD4" s="199"/>
      <c r="BE4" s="199"/>
      <c r="BF4" s="206"/>
      <c r="BG4" s="199"/>
      <c r="BH4" s="200"/>
      <c r="BI4" s="200"/>
      <c r="BJ4" s="201"/>
      <c r="BK4" s="201"/>
      <c r="BL4" s="201"/>
      <c r="BM4" s="210"/>
      <c r="BN4" s="209"/>
      <c r="BO4" s="204"/>
      <c r="BP4" s="202"/>
      <c r="BQ4" s="203"/>
      <c r="BR4" s="204"/>
      <c r="BS4" s="202"/>
      <c r="BT4" s="204"/>
      <c r="BU4" s="199"/>
      <c r="BV4" s="199"/>
      <c r="BW4" s="206"/>
      <c r="BX4" s="199"/>
      <c r="BY4" s="200"/>
      <c r="BZ4" s="200"/>
      <c r="CA4" s="201"/>
      <c r="CB4" s="201"/>
      <c r="CC4" s="201"/>
      <c r="CD4" s="201"/>
      <c r="CE4" s="210"/>
      <c r="CF4" s="209"/>
      <c r="CG4" s="204"/>
      <c r="CH4" s="202"/>
      <c r="CI4" s="203"/>
      <c r="CJ4" s="204"/>
      <c r="CK4" s="202"/>
      <c r="CL4" s="203"/>
      <c r="CM4" s="204"/>
      <c r="CN4" s="202"/>
      <c r="CO4" s="204"/>
      <c r="CP4" s="211"/>
      <c r="CQ4" s="199"/>
      <c r="CR4" s="199"/>
      <c r="CS4" s="199"/>
      <c r="CT4" s="200"/>
      <c r="CU4" s="200"/>
      <c r="CV4" s="200"/>
      <c r="CW4" s="201"/>
      <c r="CX4" s="210"/>
      <c r="CY4" s="209"/>
      <c r="CZ4" s="204"/>
      <c r="DA4" s="202"/>
      <c r="DB4" s="204"/>
      <c r="DC4" s="199"/>
      <c r="DD4" s="199"/>
      <c r="DE4" s="206"/>
      <c r="DF4" s="199"/>
      <c r="DG4" s="200"/>
      <c r="DH4" s="200"/>
      <c r="DI4" s="201"/>
      <c r="DJ4" s="202"/>
      <c r="DK4" s="203"/>
      <c r="DL4" s="204"/>
      <c r="DM4" s="202"/>
      <c r="DN4" s="204"/>
      <c r="DO4" s="199"/>
      <c r="DP4" s="199"/>
      <c r="DQ4" s="206"/>
      <c r="DR4" s="199"/>
      <c r="DS4" s="200"/>
      <c r="DT4" s="200"/>
      <c r="DU4" s="201"/>
      <c r="DV4" s="202"/>
      <c r="DW4" s="203"/>
      <c r="DX4" s="204"/>
      <c r="DY4" s="199"/>
      <c r="DZ4" s="199"/>
      <c r="EA4" s="199"/>
      <c r="EB4" s="199"/>
      <c r="EC4" s="200"/>
      <c r="ED4" s="200"/>
      <c r="EE4" s="201"/>
      <c r="EF4" s="202"/>
      <c r="EG4" s="203"/>
      <c r="EH4" s="204"/>
    </row>
    <row r="5" spans="1:139" ht="49.5" customHeight="1" x14ac:dyDescent="0.2">
      <c r="A5" s="108" t="s">
        <v>24</v>
      </c>
      <c r="B5" s="212">
        <f>'[3]численность 2021'!C7</f>
        <v>67.029998779296875</v>
      </c>
      <c r="C5" s="213">
        <v>28.030788000000001</v>
      </c>
      <c r="D5" s="213">
        <v>33.584347000000001</v>
      </c>
      <c r="E5" s="213">
        <f>_xlfn.FLOOR.PRECISE('[3]численность 2021'!D7)</f>
        <v>28</v>
      </c>
      <c r="F5" s="212">
        <v>0.50103500000000001</v>
      </c>
      <c r="G5" s="212">
        <v>0.50103500000000001</v>
      </c>
      <c r="H5" s="212">
        <f t="shared" ref="H5:H9" si="0">E5/B5</f>
        <v>0.41772341503679367</v>
      </c>
      <c r="I5" s="214">
        <f>_xlfn.FLOOR.PRECISE('[3]численность 2021'!R7)</f>
        <v>0</v>
      </c>
      <c r="J5" s="215">
        <f t="shared" ref="J5:J68" si="1">IF(E5&gt;1,E5*0.349999999999999,0)</f>
        <v>9.7999999999999723</v>
      </c>
      <c r="K5" s="216">
        <f t="shared" ref="K5:K9" si="2">IF(I5&lt;J5,I5,J5)</f>
        <v>0</v>
      </c>
      <c r="L5" s="217"/>
      <c r="M5" s="213">
        <v>14</v>
      </c>
      <c r="N5" s="213">
        <v>14</v>
      </c>
      <c r="O5" s="212">
        <f>_xlfn.FLOOR.PRECISE('[3]численность 2021'!P7)</f>
        <v>14</v>
      </c>
      <c r="P5" s="212">
        <v>0.20886199999999999</v>
      </c>
      <c r="Q5" s="212">
        <v>0.20886199999999999</v>
      </c>
      <c r="R5" s="212">
        <f t="shared" ref="R5:R9" si="3">O5/B5</f>
        <v>0.20886170751839683</v>
      </c>
      <c r="S5" s="214">
        <f>_xlfn.FLOOR.PRECISE('[3]численность 2021'!Q7)</f>
        <v>4</v>
      </c>
      <c r="T5" s="214"/>
      <c r="U5" s="215">
        <f t="shared" ref="U5:U18" si="4">O5*0.299999999999999</f>
        <v>4.199999999999986</v>
      </c>
      <c r="V5" s="216">
        <f t="shared" ref="V5:V9" si="5">IF(S5&lt;U5,S5,U5)</f>
        <v>4</v>
      </c>
      <c r="W5" s="217">
        <v>4</v>
      </c>
      <c r="X5" s="217"/>
      <c r="Y5" s="218"/>
      <c r="Z5" s="213">
        <v>0</v>
      </c>
      <c r="AA5" s="213">
        <v>0</v>
      </c>
      <c r="AB5" s="212">
        <f>_xlfn.FLOOR.PRECISE('[3]численность 2021'!E7)</f>
        <v>0</v>
      </c>
      <c r="AC5" s="212">
        <v>0</v>
      </c>
      <c r="AD5" s="212">
        <v>0</v>
      </c>
      <c r="AE5" s="212">
        <f t="shared" ref="AE5:AE9" si="6">AB5/B5</f>
        <v>0</v>
      </c>
      <c r="AF5" s="214">
        <f>_xlfn.FLOOR.PRECISE('[3]численность 2021'!O7)</f>
        <v>0</v>
      </c>
      <c r="AG5" s="215">
        <f t="shared" ref="AG5:AG36" si="7">IF(AB5&gt;34,AB5*0.05,0)</f>
        <v>0</v>
      </c>
      <c r="AH5" s="216">
        <f t="shared" ref="AH5:AH36" si="8">IF(AF5&lt;AG5,AF5,AG5)</f>
        <v>0</v>
      </c>
      <c r="AI5" s="219">
        <f t="shared" ref="AI5:AI9" si="9">AJ5*0.75</f>
        <v>0</v>
      </c>
      <c r="AJ5" s="217"/>
      <c r="AK5" s="217"/>
      <c r="AL5" s="213">
        <v>889.63574200000005</v>
      </c>
      <c r="AM5" s="213">
        <v>881.589111</v>
      </c>
      <c r="AN5" s="212">
        <f>_xlfn.FLOOR.PRECISE('[3]численность 2021'!F7)</f>
        <v>1082</v>
      </c>
      <c r="AO5" s="212">
        <v>13.272202999999999</v>
      </c>
      <c r="AP5" s="212">
        <v>13.152158</v>
      </c>
      <c r="AQ5" s="212">
        <f t="shared" ref="AQ5:AQ9" si="10">AN5/B5</f>
        <v>16.142026252493242</v>
      </c>
      <c r="AR5" s="214">
        <f>_xlfn.FLOOR.PRECISE('[3]численность 2021'!L7)</f>
        <v>100</v>
      </c>
      <c r="AS5" s="214"/>
      <c r="AT5" s="214">
        <f t="shared" ref="AT5:AT18" si="11">IF(AND(B5&lt;7,AQ5&lt;5),0,AR5)</f>
        <v>100</v>
      </c>
      <c r="AU5" s="215">
        <f t="shared" ref="AU5:AU9" si="12">IF(AN5&gt;34,IF(AQ5&gt;10,AN5*0.149999999999999,IF(AQ5&gt;8,AN5*0.12,IF(AQ5&gt;6,AN5*0.1,IF(AQ5&gt;4,AN5*0.08,IF(AQ5&gt;2,AN5*0.07,IF(AQ5&gt;1,AN5*0.05,IF(AQ5&lt;1,AN5*0.0299999999999999,0))))))),0)</f>
        <v>162.2999999999989</v>
      </c>
      <c r="AV5" s="215">
        <f>IF(AN5&gt;34,IF(AQ5&gt;20,AN5*0.299999999999999,IF(AQ5&gt;15,AN5*0.25,IF(AQ5&gt;12,AN5*0.2,IF(AQ5&gt;10,AN5*0.149999999999999)))),0)</f>
        <v>270.5</v>
      </c>
      <c r="AW5" s="220">
        <f>IF(AV5&gt;AU5,IF(AR5&gt;AV5,AV5,AR5),AU5)</f>
        <v>100</v>
      </c>
      <c r="AX5" s="217">
        <v>100</v>
      </c>
      <c r="AY5" s="215">
        <f t="shared" ref="AY5:AY18" si="13">IF(AX5&gt;7,AX5*0.149999999999999,0)</f>
        <v>14.999999999999899</v>
      </c>
      <c r="AZ5" s="216">
        <f t="shared" ref="AZ5:AZ9" si="14">IF(AS5&lt;AY5,AS5,AY5)</f>
        <v>0</v>
      </c>
      <c r="BA5" s="217"/>
      <c r="BB5" s="215">
        <f t="shared" ref="BB5:BB18" si="15">AX5*0.299999999999999</f>
        <v>29.999999999999901</v>
      </c>
      <c r="BC5" s="217"/>
      <c r="BD5" s="213">
        <v>1.737681</v>
      </c>
      <c r="BE5" s="213">
        <v>0.88916899999999999</v>
      </c>
      <c r="BF5" s="212">
        <f>_xlfn.FLOOR.PRECISE('[3]численность 2021'!G7)</f>
        <v>6</v>
      </c>
      <c r="BG5" s="212">
        <v>2.5923999999999999E-2</v>
      </c>
      <c r="BH5" s="212">
        <v>1.3265000000000001E-2</v>
      </c>
      <c r="BI5" s="212">
        <f t="shared" ref="BI5:BI9" si="16">BF5/B5</f>
        <v>8.951216036502721E-2</v>
      </c>
      <c r="BJ5" s="214">
        <f>_xlfn.FLOOR.PRECISE('[3]численность 2021'!K7)</f>
        <v>0</v>
      </c>
      <c r="BK5" s="214"/>
      <c r="BL5" s="214">
        <f t="shared" ref="BL5:BL18" si="17">IF(AND(B5&lt;7,BI5&lt;5),0,BJ5)</f>
        <v>0</v>
      </c>
      <c r="BM5" s="215">
        <f t="shared" ref="BM5:BM9" si="18">IF(BF5&gt;1,IF(BI5&gt;10,BF5*0.149999999999999,IF(BI5&gt;8,BF5*0.12,IF(BI5&gt;6,BF5*0.1,IF(BI5&gt;4,BF5*0.08,IF(BI5&gt;2,BF5*0.07,IF(BI5&gt;1,BF5*0.05,IF(BI5&lt;1,BF5*0.0299999999999999,0))))))),0)</f>
        <v>0.17999999999999938</v>
      </c>
      <c r="BN5" s="220">
        <f t="shared" ref="BN5:BN18" si="19">IF(BJ5&lt;BM5,BJ5,BM5)</f>
        <v>0</v>
      </c>
      <c r="BO5" s="217"/>
      <c r="BP5" s="215">
        <f t="shared" ref="BP5:BP18" si="20">IF(BO5&gt;3,BO5*0.149999999999999,0)</f>
        <v>0</v>
      </c>
      <c r="BQ5" s="216">
        <f t="shared" ref="BQ5:BQ9" si="21">IF(BK5&lt;BP5,BK5,BP5)</f>
        <v>0</v>
      </c>
      <c r="BR5" s="217"/>
      <c r="BS5" s="215">
        <f t="shared" ref="BS5:BS9" si="22">BO5*0.2</f>
        <v>0</v>
      </c>
      <c r="BT5" s="217"/>
      <c r="BU5" s="213">
        <v>8.6884060000000005</v>
      </c>
      <c r="BV5" s="213">
        <v>40.901772000000001</v>
      </c>
      <c r="BW5" s="212">
        <f>_xlfn.FLOOR.PRECISE('[3]численность 2021'!H7)</f>
        <v>12</v>
      </c>
      <c r="BX5" s="212">
        <v>0.12962000000000001</v>
      </c>
      <c r="BY5" s="212">
        <v>0.61020099999999999</v>
      </c>
      <c r="BZ5" s="212">
        <f t="shared" ref="BZ5:BZ9" si="23">BW5/B5</f>
        <v>0.17902432073005442</v>
      </c>
      <c r="CA5" s="214">
        <f>_xlfn.FLOOR.PRECISE('[3]численность 2021'!M7)</f>
        <v>0</v>
      </c>
      <c r="CB5" s="214"/>
      <c r="CC5" s="214"/>
      <c r="CD5" s="214">
        <f t="shared" ref="CD5:CD18" si="24">IF(AND(B5&lt;7,BZ5&lt;5),0,CA5)</f>
        <v>0</v>
      </c>
      <c r="CE5" s="215">
        <f t="shared" ref="CE5:CE9" si="25">IF(BW5&gt;1,IF(BZ5&gt;10,BW5*0.149999999999999,IF(BZ5&gt;8,BW5*0.12,IF(BZ5&gt;6,BW5*0.1,IF(BZ5&gt;4,BW5*0.08,IF(BZ5&gt;2,BW5*0.07,IF(BZ5&gt;1,BW5*0.05,IF(BZ5&lt;1,BW5*0.0299999999999999,0))))))),0)</f>
        <v>0.35999999999999877</v>
      </c>
      <c r="CF5" s="220">
        <f t="shared" ref="CF5:CF9" si="26">IF(CA5&lt;CE5,CA5,CE5)</f>
        <v>0</v>
      </c>
      <c r="CG5" s="217"/>
      <c r="CH5" s="215">
        <f t="shared" ref="CH5:CH18" si="27">IF(CG5&gt;3,CG5*0.0749999999999999,0)</f>
        <v>0</v>
      </c>
      <c r="CI5" s="216">
        <f t="shared" ref="CI5:CI9" si="28">IF(CB5&lt;CH5,CB5,CH5)</f>
        <v>0</v>
      </c>
      <c r="CJ5" s="217"/>
      <c r="CK5" s="215">
        <f t="shared" ref="CK5:CK18" si="29">IF(CG5&gt;3,CG5*0.0749999999999999,0)</f>
        <v>0</v>
      </c>
      <c r="CL5" s="216">
        <f t="shared" ref="CL5:CL9" si="30">IF(CC5&lt;CK5,CC5,CK5)</f>
        <v>0</v>
      </c>
      <c r="CM5" s="217"/>
      <c r="CN5" s="215">
        <f t="shared" ref="CN5:CN9" si="31">CG5*0.2</f>
        <v>0</v>
      </c>
      <c r="CO5" s="217"/>
      <c r="CP5" s="221">
        <f t="shared" ref="CP5:CP9" si="32">IF(CG5*0.25&gt;CJ5+CM5-0.1,1,0)</f>
        <v>1</v>
      </c>
      <c r="CQ5" s="213">
        <v>9</v>
      </c>
      <c r="CR5" s="213">
        <v>0</v>
      </c>
      <c r="CS5" s="213" t="e">
        <f>'[3]Проект Лимит 2022-2023 (1)'!#REF!</f>
        <v>#REF!</v>
      </c>
      <c r="CT5" s="212">
        <v>0.109</v>
      </c>
      <c r="CU5" s="212">
        <v>0</v>
      </c>
      <c r="CV5" s="212" t="e">
        <f>'[3]Проект Лимит 2022-2023 (1)'!#REF!</f>
        <v>#REF!</v>
      </c>
      <c r="CW5" s="214" t="e">
        <f>'[3]Проект Лимит 2022-2023 (1)'!#REF!</f>
        <v>#REF!</v>
      </c>
      <c r="CX5" s="215" t="e">
        <f t="shared" ref="CX5:CX8" si="33">IF((CS5*0.1)&gt;0,CS5*0.8,0)</f>
        <v>#REF!</v>
      </c>
      <c r="CY5" s="220" t="e">
        <f t="shared" ref="CY5:CY8" si="34">IF(CW5&lt;CX5,CW5,CX5)</f>
        <v>#REF!</v>
      </c>
      <c r="CZ5" s="222"/>
      <c r="DA5" s="215">
        <f t="shared" ref="DA5:DA8" si="35">CZ5*0.8</f>
        <v>0</v>
      </c>
      <c r="DB5" s="222"/>
      <c r="DC5" s="213">
        <v>0</v>
      </c>
      <c r="DD5" s="213">
        <v>0</v>
      </c>
      <c r="DE5" s="212">
        <f>_xlfn.FLOOR.PRECISE('[3]численность 2021'!I7)</f>
        <v>0</v>
      </c>
      <c r="DF5" s="212">
        <v>0</v>
      </c>
      <c r="DG5" s="212">
        <v>0</v>
      </c>
      <c r="DH5" s="212">
        <f t="shared" ref="DH5:DH9" si="36">DE5/B5</f>
        <v>0</v>
      </c>
      <c r="DI5" s="214">
        <f>_xlfn.FLOOR.PRECISE('[3]численность 2021'!N7)</f>
        <v>0</v>
      </c>
      <c r="DJ5" s="215">
        <f t="shared" ref="DJ5:DJ18" si="37">IF(DE5&gt;34,DE5*0.149999999999999,0)</f>
        <v>0</v>
      </c>
      <c r="DK5" s="216">
        <f t="shared" ref="DK5:DK9" si="38">IF(DI5&lt;DJ5,DI5,DJ5)</f>
        <v>0</v>
      </c>
      <c r="DL5" s="217"/>
      <c r="DM5" s="215">
        <f t="shared" ref="DM5:DM18" si="39">DL5*0.2</f>
        <v>0</v>
      </c>
      <c r="DN5" s="217"/>
      <c r="DO5" s="213">
        <v>0</v>
      </c>
      <c r="DP5" s="213">
        <v>0</v>
      </c>
      <c r="DQ5" s="212">
        <f>_xlfn.FLOOR.PRECISE('[3]численность 2021'!J7)</f>
        <v>0</v>
      </c>
      <c r="DR5" s="212">
        <v>0</v>
      </c>
      <c r="DS5" s="212">
        <v>0</v>
      </c>
      <c r="DT5" s="212">
        <f t="shared" ref="DT5:DT9" si="40">DQ5/B5</f>
        <v>0</v>
      </c>
      <c r="DU5" s="214">
        <f>_xlfn.FLOOR.PRECISE('[3]численность 2021'!S7)</f>
        <v>0</v>
      </c>
      <c r="DV5" s="215">
        <f t="shared" ref="DV5:DV9" si="41">DQ5*0.1</f>
        <v>0</v>
      </c>
      <c r="DW5" s="216">
        <f t="shared" ref="DW5:DW9" si="42">IF(DU5&lt;DV5,DU5,DV5)</f>
        <v>0</v>
      </c>
      <c r="DX5" s="217"/>
      <c r="DY5" s="213">
        <v>21</v>
      </c>
      <c r="DZ5" s="223">
        <v>21</v>
      </c>
      <c r="EA5" s="212">
        <f>_xlfn.FLOOR.PRECISE('[3]численность 2021'!T7)</f>
        <v>21</v>
      </c>
      <c r="EB5" s="212">
        <v>0.31329299999999999</v>
      </c>
      <c r="EC5" s="212">
        <v>0.31329299999999999</v>
      </c>
      <c r="ED5" s="212">
        <f t="shared" ref="ED5:ED9" si="43">EA5/B5</f>
        <v>0.31329256127759525</v>
      </c>
      <c r="EE5" s="214">
        <f>_xlfn.FLOOR.PRECISE('[3]численность 2021'!U7)</f>
        <v>2</v>
      </c>
      <c r="EF5" s="215">
        <f t="shared" ref="EF5:EF9" si="44">EA5*0.1</f>
        <v>2.1</v>
      </c>
      <c r="EG5" s="216">
        <f t="shared" ref="EG5:EG9" si="45">IF(EE5&lt;EF5,EE5,EF5)</f>
        <v>2</v>
      </c>
      <c r="EH5" s="222">
        <v>2</v>
      </c>
    </row>
    <row r="6" spans="1:139" ht="30" customHeight="1" x14ac:dyDescent="0.2">
      <c r="A6" s="224" t="s">
        <v>25</v>
      </c>
      <c r="B6" s="212">
        <f>'[3]численность 2021'!C8</f>
        <v>12.795000076293945</v>
      </c>
      <c r="C6" s="213">
        <v>34.077537999999997</v>
      </c>
      <c r="D6" s="213">
        <v>36.139178999999999</v>
      </c>
      <c r="E6" s="212">
        <f>_xlfn.FLOOR.PRECISE('[3]численность 2021'!D8)</f>
        <v>10</v>
      </c>
      <c r="F6" s="212">
        <v>2.8244769999999999</v>
      </c>
      <c r="G6" s="212">
        <v>2.8244769999999999</v>
      </c>
      <c r="H6" s="212">
        <f t="shared" si="0"/>
        <v>0.78155529037687088</v>
      </c>
      <c r="I6" s="214">
        <f>_xlfn.FLOOR.PRECISE('[3]численность 2021'!R8)</f>
        <v>3</v>
      </c>
      <c r="J6" s="215">
        <f t="shared" si="1"/>
        <v>3.4999999999999898</v>
      </c>
      <c r="K6" s="216">
        <f t="shared" si="2"/>
        <v>3</v>
      </c>
      <c r="L6" s="217">
        <v>3</v>
      </c>
      <c r="M6" s="213">
        <v>9</v>
      </c>
      <c r="N6" s="213">
        <v>10</v>
      </c>
      <c r="O6" s="212">
        <f>_xlfn.FLOOR.PRECISE('[3]численность 2021'!P8)</f>
        <v>5</v>
      </c>
      <c r="P6" s="212">
        <v>0.7</v>
      </c>
      <c r="Q6" s="212">
        <v>0.781555</v>
      </c>
      <c r="R6" s="212">
        <f t="shared" si="3"/>
        <v>0.39077764518843544</v>
      </c>
      <c r="S6" s="214">
        <f>_xlfn.FLOOR.PRECISE('[3]численность 2021'!Q8)</f>
        <v>1</v>
      </c>
      <c r="T6" s="214"/>
      <c r="U6" s="215">
        <f t="shared" si="4"/>
        <v>1.4999999999999949</v>
      </c>
      <c r="V6" s="216">
        <f t="shared" si="5"/>
        <v>1</v>
      </c>
      <c r="W6" s="217">
        <v>1</v>
      </c>
      <c r="X6" s="217">
        <v>1</v>
      </c>
      <c r="Y6" s="218"/>
      <c r="Z6" s="213">
        <v>5.6703349999999997</v>
      </c>
      <c r="AA6" s="213">
        <v>9.6569859999999998</v>
      </c>
      <c r="AB6" s="212">
        <f>_xlfn.FLOOR.PRECISE('[3]численность 2021'!E8)</f>
        <v>4</v>
      </c>
      <c r="AC6" s="212">
        <v>0.44316800000000001</v>
      </c>
      <c r="AD6" s="212">
        <v>0.75474699999999995</v>
      </c>
      <c r="AE6" s="212">
        <f t="shared" si="6"/>
        <v>0.31262211615074836</v>
      </c>
      <c r="AF6" s="214">
        <f>_xlfn.FLOOR.PRECISE('[3]численность 2021'!O8)</f>
        <v>0</v>
      </c>
      <c r="AG6" s="215">
        <f t="shared" si="7"/>
        <v>0</v>
      </c>
      <c r="AH6" s="216">
        <f t="shared" si="8"/>
        <v>0</v>
      </c>
      <c r="AI6" s="219">
        <f t="shared" si="9"/>
        <v>0</v>
      </c>
      <c r="AJ6" s="217"/>
      <c r="AK6" s="217"/>
      <c r="AL6" s="213">
        <v>116.13826</v>
      </c>
      <c r="AM6" s="213">
        <v>184.409729</v>
      </c>
      <c r="AN6" s="212">
        <f>_xlfn.FLOOR.PRECISE('[3]численность 2021'!F8)</f>
        <v>54</v>
      </c>
      <c r="AO6" s="212">
        <v>9.0768470000000008</v>
      </c>
      <c r="AP6" s="212">
        <v>14.41264</v>
      </c>
      <c r="AQ6" s="212">
        <f t="shared" si="10"/>
        <v>4.2203985680351028</v>
      </c>
      <c r="AR6" s="214">
        <f>_xlfn.FLOOR.PRECISE('[3]численность 2021'!L8)</f>
        <v>4</v>
      </c>
      <c r="AS6" s="214"/>
      <c r="AT6" s="214">
        <f t="shared" si="11"/>
        <v>4</v>
      </c>
      <c r="AU6" s="215">
        <f t="shared" si="12"/>
        <v>4.32</v>
      </c>
      <c r="AV6" s="215">
        <f t="shared" ref="AV6:AV18" si="46">IF(AN6&gt;34,IF(AQ6&gt;20,AN6*0.299999999999999,IF(AQ6&gt;15,AN6*0.25,IF(AQ6&gt;12,AN6*0.2,IF(AQ6&gt;10,AN6*0.149999999999999,IF(AQ6&gt;8,AN6*0.12,IF(AQ6&gt;6,AN6*0.1,IF(AQ6&lt;1,AN6*0.0299999999999999,0))))))),0)</f>
        <v>0</v>
      </c>
      <c r="AW6" s="220">
        <f t="shared" ref="AW6:AW9" si="47">IF(AR6&lt;AU6,AR6,AU6)</f>
        <v>4</v>
      </c>
      <c r="AX6" s="217">
        <v>4</v>
      </c>
      <c r="AY6" s="215">
        <f t="shared" si="13"/>
        <v>0</v>
      </c>
      <c r="AZ6" s="216">
        <f t="shared" si="14"/>
        <v>0</v>
      </c>
      <c r="BA6" s="217"/>
      <c r="BB6" s="215">
        <f t="shared" si="15"/>
        <v>1.199999999999996</v>
      </c>
      <c r="BC6" s="217">
        <v>2</v>
      </c>
      <c r="BD6" s="213">
        <v>19.248055999999998</v>
      </c>
      <c r="BE6" s="213">
        <v>32.912117000000002</v>
      </c>
      <c r="BF6" s="212">
        <f>_xlfn.FLOOR.PRECISE('[3]численность 2021'!G8)</f>
        <v>5</v>
      </c>
      <c r="BG6" s="212">
        <v>1.5043420000000001</v>
      </c>
      <c r="BH6" s="212">
        <v>2.5722640000000001</v>
      </c>
      <c r="BI6" s="212">
        <f t="shared" si="16"/>
        <v>0.39077764518843544</v>
      </c>
      <c r="BJ6" s="214">
        <f>_xlfn.FLOOR.PRECISE('[3]численность 2021'!K8)</f>
        <v>0</v>
      </c>
      <c r="BK6" s="214"/>
      <c r="BL6" s="214">
        <f t="shared" si="17"/>
        <v>0</v>
      </c>
      <c r="BM6" s="215">
        <f t="shared" si="18"/>
        <v>0.14999999999999949</v>
      </c>
      <c r="BN6" s="220">
        <f t="shared" si="19"/>
        <v>0</v>
      </c>
      <c r="BO6" s="217"/>
      <c r="BP6" s="215">
        <f t="shared" si="20"/>
        <v>0</v>
      </c>
      <c r="BQ6" s="216">
        <f t="shared" si="21"/>
        <v>0</v>
      </c>
      <c r="BR6" s="217"/>
      <c r="BS6" s="215">
        <f t="shared" si="22"/>
        <v>0</v>
      </c>
      <c r="BT6" s="217"/>
      <c r="BU6" s="213">
        <v>42.80538</v>
      </c>
      <c r="BV6" s="213">
        <v>79.029929999999993</v>
      </c>
      <c r="BW6" s="212">
        <f>_xlfn.FLOOR.PRECISE('[3]численность 2021'!H8)</f>
        <v>7</v>
      </c>
      <c r="BX6" s="212">
        <v>3.3454769999999998</v>
      </c>
      <c r="BY6" s="212">
        <v>6.1766259999999997</v>
      </c>
      <c r="BZ6" s="212">
        <f t="shared" si="23"/>
        <v>0.54708870326380965</v>
      </c>
      <c r="CA6" s="214">
        <f>_xlfn.FLOOR.PRECISE('[3]численность 2021'!M8)</f>
        <v>0</v>
      </c>
      <c r="CB6" s="214"/>
      <c r="CC6" s="214"/>
      <c r="CD6" s="214">
        <f t="shared" si="24"/>
        <v>0</v>
      </c>
      <c r="CE6" s="215">
        <f t="shared" si="25"/>
        <v>0.2099999999999993</v>
      </c>
      <c r="CF6" s="220">
        <f t="shared" si="26"/>
        <v>0</v>
      </c>
      <c r="CG6" s="217"/>
      <c r="CH6" s="215">
        <f t="shared" si="27"/>
        <v>0</v>
      </c>
      <c r="CI6" s="216">
        <f t="shared" si="28"/>
        <v>0</v>
      </c>
      <c r="CJ6" s="217"/>
      <c r="CK6" s="215">
        <f t="shared" si="29"/>
        <v>0</v>
      </c>
      <c r="CL6" s="216">
        <f t="shared" si="30"/>
        <v>0</v>
      </c>
      <c r="CM6" s="217"/>
      <c r="CN6" s="215">
        <f t="shared" si="31"/>
        <v>0</v>
      </c>
      <c r="CO6" s="217"/>
      <c r="CP6" s="221">
        <f t="shared" si="32"/>
        <v>1</v>
      </c>
      <c r="CQ6" s="213"/>
      <c r="CR6" s="213">
        <v>37</v>
      </c>
      <c r="CS6" s="213" t="e">
        <f>#NAME?</f>
        <v>#NAME?</v>
      </c>
      <c r="CT6" s="212"/>
      <c r="CU6" s="212">
        <v>0.1</v>
      </c>
      <c r="CV6" s="212" t="e">
        <f>#NAME?</f>
        <v>#NAME?</v>
      </c>
      <c r="CW6" s="214" t="e">
        <f>#NAME?</f>
        <v>#NAME?</v>
      </c>
      <c r="CX6" s="215" t="e">
        <f t="shared" si="33"/>
        <v>#NAME?</v>
      </c>
      <c r="CY6" s="220" t="e">
        <f t="shared" si="34"/>
        <v>#NAME?</v>
      </c>
      <c r="CZ6" s="222"/>
      <c r="DA6" s="215">
        <f t="shared" si="35"/>
        <v>0</v>
      </c>
      <c r="DB6" s="222"/>
      <c r="DC6" s="213">
        <v>0</v>
      </c>
      <c r="DD6" s="213">
        <v>0</v>
      </c>
      <c r="DE6" s="212">
        <f>_xlfn.FLOOR.PRECISE('[3]численность 2021'!I8)</f>
        <v>0</v>
      </c>
      <c r="DF6" s="212">
        <v>0</v>
      </c>
      <c r="DG6" s="212">
        <v>0</v>
      </c>
      <c r="DH6" s="212">
        <f t="shared" si="36"/>
        <v>0</v>
      </c>
      <c r="DI6" s="214">
        <f>_xlfn.FLOOR.PRECISE('[3]численность 2021'!N8)</f>
        <v>0</v>
      </c>
      <c r="DJ6" s="215">
        <f t="shared" si="37"/>
        <v>0</v>
      </c>
      <c r="DK6" s="216">
        <f t="shared" si="38"/>
        <v>0</v>
      </c>
      <c r="DL6" s="217"/>
      <c r="DM6" s="215">
        <f t="shared" si="39"/>
        <v>0</v>
      </c>
      <c r="DN6" s="217"/>
      <c r="DO6" s="213">
        <v>0.57122300000000004</v>
      </c>
      <c r="DP6" s="213">
        <v>1.010615</v>
      </c>
      <c r="DQ6" s="212">
        <f>_xlfn.FLOOR.PRECISE('[3]численность 2021'!J8)</f>
        <v>1</v>
      </c>
      <c r="DR6" s="212">
        <v>2.5766000000000001E-2</v>
      </c>
      <c r="DS6" s="212">
        <v>7.8985E-2</v>
      </c>
      <c r="DT6" s="212">
        <f t="shared" si="40"/>
        <v>7.8155529037687091E-2</v>
      </c>
      <c r="DU6" s="214">
        <f>_xlfn.FLOOR.PRECISE('[3]численность 2021'!S8)</f>
        <v>0</v>
      </c>
      <c r="DV6" s="215">
        <f t="shared" si="41"/>
        <v>0.1</v>
      </c>
      <c r="DW6" s="216">
        <f t="shared" si="42"/>
        <v>0</v>
      </c>
      <c r="DX6" s="217"/>
      <c r="DY6" s="213">
        <v>22</v>
      </c>
      <c r="DZ6" s="223">
        <v>25</v>
      </c>
      <c r="EA6" s="212">
        <f>_xlfn.FLOOR.PRECISE('[3]численность 2021'!T8)</f>
        <v>21</v>
      </c>
      <c r="EB6" s="212">
        <v>1.9538880000000001</v>
      </c>
      <c r="EC6" s="212">
        <v>1.9538880000000001</v>
      </c>
      <c r="ED6" s="212">
        <f t="shared" si="43"/>
        <v>1.641266109791429</v>
      </c>
      <c r="EE6" s="214">
        <f>_xlfn.FLOOR.PRECISE('[3]численность 2021'!U8)</f>
        <v>2</v>
      </c>
      <c r="EF6" s="215">
        <f t="shared" si="44"/>
        <v>2.1</v>
      </c>
      <c r="EG6" s="216">
        <f t="shared" si="45"/>
        <v>2</v>
      </c>
      <c r="EH6" s="222">
        <v>2</v>
      </c>
      <c r="EI6" s="212"/>
    </row>
    <row r="7" spans="1:139" ht="13.5" customHeight="1" x14ac:dyDescent="0.2">
      <c r="A7" s="198">
        <f>'[1]Таблица 6'!A39</f>
        <v>0</v>
      </c>
      <c r="B7" s="212"/>
      <c r="C7" s="213"/>
      <c r="D7" s="213"/>
      <c r="E7" s="212"/>
      <c r="F7" s="212"/>
      <c r="G7" s="212"/>
      <c r="H7" s="212"/>
      <c r="I7" s="214"/>
      <c r="J7" s="215">
        <f t="shared" si="1"/>
        <v>0</v>
      </c>
      <c r="K7" s="216"/>
      <c r="L7" s="222"/>
      <c r="M7" s="213"/>
      <c r="N7" s="213"/>
      <c r="O7" s="212"/>
      <c r="P7" s="212"/>
      <c r="Q7" s="212"/>
      <c r="R7" s="212"/>
      <c r="S7" s="214"/>
      <c r="T7" s="214"/>
      <c r="U7" s="215">
        <f t="shared" si="4"/>
        <v>0</v>
      </c>
      <c r="V7" s="216"/>
      <c r="W7" s="222"/>
      <c r="X7" s="222"/>
      <c r="Y7" s="218"/>
      <c r="Z7" s="213"/>
      <c r="AA7" s="213"/>
      <c r="AB7" s="212"/>
      <c r="AC7" s="212"/>
      <c r="AD7" s="212"/>
      <c r="AE7" s="212"/>
      <c r="AF7" s="214"/>
      <c r="AG7" s="215">
        <f t="shared" si="7"/>
        <v>0</v>
      </c>
      <c r="AH7" s="216">
        <f t="shared" si="8"/>
        <v>0</v>
      </c>
      <c r="AI7" s="219"/>
      <c r="AJ7" s="222"/>
      <c r="AK7" s="222"/>
      <c r="AL7" s="213"/>
      <c r="AM7" s="213"/>
      <c r="AN7" s="212"/>
      <c r="AO7" s="212"/>
      <c r="AP7" s="212"/>
      <c r="AQ7" s="212"/>
      <c r="AR7" s="214"/>
      <c r="AS7" s="214"/>
      <c r="AT7" s="214">
        <f t="shared" si="11"/>
        <v>0</v>
      </c>
      <c r="AU7" s="215">
        <f t="shared" si="12"/>
        <v>0</v>
      </c>
      <c r="AV7" s="215">
        <f t="shared" si="46"/>
        <v>0</v>
      </c>
      <c r="AW7" s="220">
        <f t="shared" si="47"/>
        <v>0</v>
      </c>
      <c r="AX7" s="222"/>
      <c r="AY7" s="215">
        <f t="shared" si="13"/>
        <v>0</v>
      </c>
      <c r="AZ7" s="216">
        <f t="shared" si="14"/>
        <v>0</v>
      </c>
      <c r="BA7" s="222"/>
      <c r="BB7" s="215">
        <f t="shared" si="15"/>
        <v>0</v>
      </c>
      <c r="BC7" s="222"/>
      <c r="BD7" s="213"/>
      <c r="BE7" s="213"/>
      <c r="BF7" s="212"/>
      <c r="BG7" s="212"/>
      <c r="BH7" s="212"/>
      <c r="BI7" s="212"/>
      <c r="BJ7" s="214"/>
      <c r="BK7" s="214"/>
      <c r="BL7" s="214">
        <f t="shared" si="17"/>
        <v>0</v>
      </c>
      <c r="BM7" s="215">
        <f t="shared" si="18"/>
        <v>0</v>
      </c>
      <c r="BN7" s="220">
        <f t="shared" si="19"/>
        <v>0</v>
      </c>
      <c r="BO7" s="222"/>
      <c r="BP7" s="215">
        <f t="shared" si="20"/>
        <v>0</v>
      </c>
      <c r="BQ7" s="216">
        <f t="shared" si="21"/>
        <v>0</v>
      </c>
      <c r="BR7" s="222"/>
      <c r="BS7" s="215">
        <f t="shared" si="22"/>
        <v>0</v>
      </c>
      <c r="BT7" s="222"/>
      <c r="BU7" s="213"/>
      <c r="BV7" s="213"/>
      <c r="BW7" s="212"/>
      <c r="BX7" s="212"/>
      <c r="BY7" s="212"/>
      <c r="BZ7" s="212"/>
      <c r="CA7" s="214"/>
      <c r="CB7" s="214"/>
      <c r="CC7" s="214"/>
      <c r="CD7" s="214">
        <f t="shared" si="24"/>
        <v>0</v>
      </c>
      <c r="CE7" s="215">
        <f t="shared" si="25"/>
        <v>0</v>
      </c>
      <c r="CF7" s="220">
        <f t="shared" si="26"/>
        <v>0</v>
      </c>
      <c r="CG7" s="222"/>
      <c r="CH7" s="215">
        <f t="shared" si="27"/>
        <v>0</v>
      </c>
      <c r="CI7" s="216">
        <f t="shared" si="28"/>
        <v>0</v>
      </c>
      <c r="CJ7" s="222"/>
      <c r="CK7" s="215">
        <f t="shared" si="29"/>
        <v>0</v>
      </c>
      <c r="CL7" s="216">
        <f t="shared" si="30"/>
        <v>0</v>
      </c>
      <c r="CM7" s="222"/>
      <c r="CN7" s="215">
        <f t="shared" si="31"/>
        <v>0</v>
      </c>
      <c r="CO7" s="222"/>
      <c r="CP7" s="221">
        <f t="shared" si="32"/>
        <v>1</v>
      </c>
      <c r="CQ7" s="213"/>
      <c r="CR7" s="213"/>
      <c r="CS7" s="213"/>
      <c r="CT7" s="212"/>
      <c r="CU7" s="212"/>
      <c r="CV7" s="212"/>
      <c r="CW7" s="214"/>
      <c r="CX7" s="215"/>
      <c r="CY7" s="220"/>
      <c r="CZ7" s="222"/>
      <c r="DA7" s="215"/>
      <c r="DB7" s="222"/>
      <c r="DC7" s="213"/>
      <c r="DD7" s="213"/>
      <c r="DE7" s="212"/>
      <c r="DF7" s="212"/>
      <c r="DG7" s="212"/>
      <c r="DH7" s="212"/>
      <c r="DI7" s="214"/>
      <c r="DJ7" s="215">
        <f t="shared" si="37"/>
        <v>0</v>
      </c>
      <c r="DK7" s="216">
        <f t="shared" si="38"/>
        <v>0</v>
      </c>
      <c r="DL7" s="222"/>
      <c r="DM7" s="215">
        <f t="shared" si="39"/>
        <v>0</v>
      </c>
      <c r="DN7" s="222"/>
      <c r="DO7" s="213"/>
      <c r="DP7" s="213"/>
      <c r="DQ7" s="212"/>
      <c r="DR7" s="212"/>
      <c r="DS7" s="212"/>
      <c r="DT7" s="212"/>
      <c r="DU7" s="214"/>
      <c r="DV7" s="215">
        <f t="shared" si="41"/>
        <v>0</v>
      </c>
      <c r="DW7" s="216">
        <f t="shared" si="42"/>
        <v>0</v>
      </c>
      <c r="DX7" s="222"/>
      <c r="DY7" s="213"/>
      <c r="DZ7" s="223"/>
      <c r="EA7" s="212"/>
      <c r="EB7" s="212"/>
      <c r="EC7" s="212"/>
      <c r="ED7" s="212"/>
      <c r="EE7" s="214"/>
      <c r="EF7" s="215">
        <f t="shared" si="44"/>
        <v>0</v>
      </c>
      <c r="EG7" s="216">
        <f t="shared" si="45"/>
        <v>0</v>
      </c>
      <c r="EH7" s="222"/>
    </row>
    <row r="8" spans="1:139" ht="48" customHeight="1" x14ac:dyDescent="0.2">
      <c r="A8" s="108" t="s">
        <v>285</v>
      </c>
      <c r="B8" s="212">
        <f>'[3]численность 2021'!C10</f>
        <v>397.60000610351563</v>
      </c>
      <c r="C8" s="213">
        <v>346.975616</v>
      </c>
      <c r="D8" s="213">
        <v>310.72442599999999</v>
      </c>
      <c r="E8" s="212">
        <f>_xlfn.FLOOR.PRECISE('[3]численность 2021'!D10)</f>
        <v>237</v>
      </c>
      <c r="F8" s="212">
        <v>0.78149999999999997</v>
      </c>
      <c r="G8" s="212">
        <v>0.78149999999999997</v>
      </c>
      <c r="H8" s="212">
        <f t="shared" si="0"/>
        <v>0.5960764496022084</v>
      </c>
      <c r="I8" s="214">
        <f>_xlfn.FLOOR.PRECISE('[3]численность 2021'!R10)</f>
        <v>82</v>
      </c>
      <c r="J8" s="215">
        <f t="shared" si="1"/>
        <v>82.949999999999761</v>
      </c>
      <c r="K8" s="216">
        <f t="shared" si="2"/>
        <v>82</v>
      </c>
      <c r="L8" s="222">
        <v>82</v>
      </c>
      <c r="M8" s="213">
        <v>119</v>
      </c>
      <c r="N8" s="213">
        <v>107</v>
      </c>
      <c r="O8" s="212">
        <f>_xlfn.FLOOR.PRECISE('[3]численность 2021'!P10)</f>
        <v>121</v>
      </c>
      <c r="P8" s="212">
        <v>0.29929600000000001</v>
      </c>
      <c r="Q8" s="212">
        <v>0.26911499999999999</v>
      </c>
      <c r="R8" s="212">
        <f t="shared" si="3"/>
        <v>0.30432595106273092</v>
      </c>
      <c r="S8" s="214">
        <f>_xlfn.FLOOR.PRECISE('[3]численность 2021'!Q10)</f>
        <v>24</v>
      </c>
      <c r="T8" s="225"/>
      <c r="U8" s="215">
        <f t="shared" si="4"/>
        <v>36.299999999999876</v>
      </c>
      <c r="V8" s="216">
        <f t="shared" si="5"/>
        <v>24</v>
      </c>
      <c r="W8" s="222">
        <v>24</v>
      </c>
      <c r="X8" s="222"/>
      <c r="Y8" s="218"/>
      <c r="Z8" s="213">
        <v>603.10754399999996</v>
      </c>
      <c r="AA8" s="213">
        <v>621.66467299999999</v>
      </c>
      <c r="AB8" s="212">
        <f>_xlfn.FLOOR.PRECISE('[3]численность 2021'!E10)</f>
        <v>647</v>
      </c>
      <c r="AC8" s="212">
        <v>1.5168699999999999</v>
      </c>
      <c r="AD8" s="212">
        <v>1.5635429999999999</v>
      </c>
      <c r="AE8" s="212">
        <f t="shared" si="6"/>
        <v>1.6272635565089826</v>
      </c>
      <c r="AF8" s="214">
        <f>_xlfn.FLOOR.PRECISE('[3]численность 2021'!O10)</f>
        <v>32</v>
      </c>
      <c r="AG8" s="215">
        <f t="shared" si="7"/>
        <v>32.35</v>
      </c>
      <c r="AH8" s="216">
        <f t="shared" si="8"/>
        <v>32</v>
      </c>
      <c r="AI8" s="219">
        <f t="shared" si="9"/>
        <v>24</v>
      </c>
      <c r="AJ8" s="222">
        <v>32</v>
      </c>
      <c r="AK8" s="222">
        <v>24</v>
      </c>
      <c r="AL8" s="213">
        <v>560.16619900000001</v>
      </c>
      <c r="AM8" s="213">
        <v>569.66149900000005</v>
      </c>
      <c r="AN8" s="212">
        <f>_xlfn.FLOOR.PRECISE('[3]численность 2021'!F10)</f>
        <v>575</v>
      </c>
      <c r="AO8" s="212">
        <v>1.4088689999999999</v>
      </c>
      <c r="AP8" s="212">
        <v>1.43275</v>
      </c>
      <c r="AQ8" s="212">
        <f t="shared" si="10"/>
        <v>1.4461770401741345</v>
      </c>
      <c r="AR8" s="214">
        <f>_xlfn.FLOOR.PRECISE('[3]численность 2021'!L10)</f>
        <v>28</v>
      </c>
      <c r="AS8" s="225"/>
      <c r="AT8" s="214">
        <f t="shared" si="11"/>
        <v>28</v>
      </c>
      <c r="AU8" s="215">
        <f t="shared" si="12"/>
        <v>28.75</v>
      </c>
      <c r="AV8" s="215">
        <f t="shared" si="46"/>
        <v>0</v>
      </c>
      <c r="AW8" s="220">
        <f t="shared" si="47"/>
        <v>28</v>
      </c>
      <c r="AX8" s="222">
        <v>28</v>
      </c>
      <c r="AY8" s="215">
        <f t="shared" si="13"/>
        <v>4.1999999999999718</v>
      </c>
      <c r="AZ8" s="216">
        <f t="shared" si="14"/>
        <v>0</v>
      </c>
      <c r="BA8" s="222"/>
      <c r="BB8" s="215">
        <f t="shared" si="15"/>
        <v>8.3999999999999719</v>
      </c>
      <c r="BC8" s="222"/>
      <c r="BD8" s="213">
        <v>408.04162600000001</v>
      </c>
      <c r="BE8" s="213">
        <v>394.87899800000002</v>
      </c>
      <c r="BF8" s="212">
        <f>_xlfn.FLOOR.PRECISE('[3]численность 2021'!G10)</f>
        <v>426</v>
      </c>
      <c r="BG8" s="212">
        <v>1.026262</v>
      </c>
      <c r="BH8" s="212">
        <v>0.99315600000000004</v>
      </c>
      <c r="BI8" s="212">
        <f t="shared" si="16"/>
        <v>1.0714285549811848</v>
      </c>
      <c r="BJ8" s="214">
        <f>_xlfn.FLOOR.PRECISE('[3]численность 2021'!K10)</f>
        <v>21</v>
      </c>
      <c r="BK8" s="225"/>
      <c r="BL8" s="214">
        <f t="shared" si="17"/>
        <v>21</v>
      </c>
      <c r="BM8" s="215">
        <f t="shared" si="18"/>
        <v>21.3</v>
      </c>
      <c r="BN8" s="220">
        <f t="shared" si="19"/>
        <v>21</v>
      </c>
      <c r="BO8" s="222">
        <v>21</v>
      </c>
      <c r="BP8" s="215">
        <f t="shared" si="20"/>
        <v>3.149999999999979</v>
      </c>
      <c r="BQ8" s="216">
        <f t="shared" si="21"/>
        <v>0</v>
      </c>
      <c r="BR8" s="222"/>
      <c r="BS8" s="215">
        <f t="shared" si="22"/>
        <v>4.2</v>
      </c>
      <c r="BT8" s="222"/>
      <c r="BU8" s="213">
        <v>546.24932899999999</v>
      </c>
      <c r="BV8" s="213">
        <v>559.41192599999999</v>
      </c>
      <c r="BW8" s="212">
        <f>_xlfn.FLOOR.PRECISE('[3]численность 2021'!H10)</f>
        <v>597</v>
      </c>
      <c r="BX8" s="212">
        <v>1.373866</v>
      </c>
      <c r="BY8" s="212">
        <v>1.4069719999999999</v>
      </c>
      <c r="BZ8" s="212">
        <f t="shared" si="23"/>
        <v>1.5015090312764492</v>
      </c>
      <c r="CA8" s="214">
        <f>_xlfn.FLOOR.PRECISE('[3]численность 2021'!M10)</f>
        <v>29</v>
      </c>
      <c r="CB8" s="225"/>
      <c r="CC8" s="225"/>
      <c r="CD8" s="214">
        <f t="shared" si="24"/>
        <v>29</v>
      </c>
      <c r="CE8" s="215">
        <f t="shared" si="25"/>
        <v>29.85</v>
      </c>
      <c r="CF8" s="220">
        <f t="shared" si="26"/>
        <v>29</v>
      </c>
      <c r="CG8" s="222">
        <v>29</v>
      </c>
      <c r="CH8" s="215">
        <f t="shared" si="27"/>
        <v>2.1749999999999972</v>
      </c>
      <c r="CI8" s="216">
        <f t="shared" si="28"/>
        <v>0</v>
      </c>
      <c r="CJ8" s="222"/>
      <c r="CK8" s="215">
        <f t="shared" si="29"/>
        <v>2.1749999999999972</v>
      </c>
      <c r="CL8" s="216">
        <f t="shared" si="30"/>
        <v>0</v>
      </c>
      <c r="CM8" s="222"/>
      <c r="CN8" s="215">
        <f t="shared" si="31"/>
        <v>5.8000000000000007</v>
      </c>
      <c r="CO8" s="222"/>
      <c r="CP8" s="221">
        <f t="shared" si="32"/>
        <v>1</v>
      </c>
      <c r="CQ8" s="213">
        <v>0</v>
      </c>
      <c r="CR8" s="213">
        <v>0</v>
      </c>
      <c r="CS8" s="213" t="e">
        <f>#NAME?</f>
        <v>#NAME?</v>
      </c>
      <c r="CT8" s="212">
        <v>0</v>
      </c>
      <c r="CU8" s="212">
        <v>0</v>
      </c>
      <c r="CV8" s="212" t="e">
        <f>#NAME?</f>
        <v>#NAME?</v>
      </c>
      <c r="CW8" s="225" t="e">
        <f>#NAME?</f>
        <v>#NAME?</v>
      </c>
      <c r="CX8" s="215" t="e">
        <f t="shared" si="33"/>
        <v>#NAME?</v>
      </c>
      <c r="CY8" s="220" t="e">
        <f t="shared" si="34"/>
        <v>#NAME?</v>
      </c>
      <c r="CZ8" s="222"/>
      <c r="DA8" s="215">
        <f t="shared" si="35"/>
        <v>0</v>
      </c>
      <c r="DB8" s="222"/>
      <c r="DC8" s="213">
        <v>0</v>
      </c>
      <c r="DD8" s="213">
        <v>0</v>
      </c>
      <c r="DE8" s="212">
        <f>_xlfn.FLOOR.PRECISE('[3]численность 2021'!I10)</f>
        <v>0</v>
      </c>
      <c r="DF8" s="212">
        <v>0</v>
      </c>
      <c r="DG8" s="212">
        <v>0</v>
      </c>
      <c r="DH8" s="212">
        <f t="shared" si="36"/>
        <v>0</v>
      </c>
      <c r="DI8" s="214">
        <f>_xlfn.FLOOR.PRECISE('[3]численность 2021'!N10)</f>
        <v>0</v>
      </c>
      <c r="DJ8" s="215">
        <f t="shared" si="37"/>
        <v>0</v>
      </c>
      <c r="DK8" s="216">
        <f t="shared" si="38"/>
        <v>0</v>
      </c>
      <c r="DL8" s="222"/>
      <c r="DM8" s="215">
        <f t="shared" si="39"/>
        <v>0</v>
      </c>
      <c r="DN8" s="222"/>
      <c r="DO8" s="213">
        <v>10.789044000000001</v>
      </c>
      <c r="DP8" s="213">
        <v>6.473427</v>
      </c>
      <c r="DQ8" s="212">
        <f>_xlfn.FLOOR.PRECISE('[3]численность 2021'!J10)</f>
        <v>12</v>
      </c>
      <c r="DR8" s="212">
        <v>2.7134999999999999E-2</v>
      </c>
      <c r="DS8" s="212">
        <v>1.6281E-2</v>
      </c>
      <c r="DT8" s="212">
        <f t="shared" si="40"/>
        <v>3.0181086055808021E-2</v>
      </c>
      <c r="DU8" s="214">
        <f>_xlfn.FLOOR.PRECISE('[3]численность 2021'!S10)</f>
        <v>1</v>
      </c>
      <c r="DV8" s="215">
        <f t="shared" si="41"/>
        <v>1.2000000000000002</v>
      </c>
      <c r="DW8" s="216">
        <f t="shared" si="42"/>
        <v>1</v>
      </c>
      <c r="DX8" s="222">
        <v>1</v>
      </c>
      <c r="DY8" s="213">
        <v>0</v>
      </c>
      <c r="DZ8" s="226">
        <v>0</v>
      </c>
      <c r="EA8" s="212">
        <f>_xlfn.FLOOR.PRECISE('[3]численность 2021'!T10)</f>
        <v>0</v>
      </c>
      <c r="EB8" s="212">
        <v>0</v>
      </c>
      <c r="EC8" s="212">
        <v>0</v>
      </c>
      <c r="ED8" s="212">
        <f t="shared" si="43"/>
        <v>0</v>
      </c>
      <c r="EE8" s="214">
        <f>_xlfn.FLOOR.PRECISE('[3]численность 2021'!U10)</f>
        <v>0</v>
      </c>
      <c r="EF8" s="215">
        <f t="shared" si="44"/>
        <v>0</v>
      </c>
      <c r="EG8" s="216">
        <f t="shared" si="45"/>
        <v>0</v>
      </c>
      <c r="EH8" s="222"/>
      <c r="EI8" s="212"/>
    </row>
    <row r="9" spans="1:139" s="227" customFormat="1" ht="31.5" x14ac:dyDescent="0.2">
      <c r="A9" s="119" t="s">
        <v>28</v>
      </c>
      <c r="B9" s="228">
        <f>'[3]численность 2021'!C11</f>
        <v>236.39999389648438</v>
      </c>
      <c r="C9" s="229">
        <v>140.30908203125</v>
      </c>
      <c r="D9" s="229">
        <v>88.037079000000006</v>
      </c>
      <c r="E9" s="228">
        <f>_xlfn.FLOOR.PRECISE('[3]численность 2021'!D11)</f>
        <v>126</v>
      </c>
      <c r="F9" s="228">
        <v>0.37240699999999999</v>
      </c>
      <c r="G9" s="212">
        <v>0.37240699999999999</v>
      </c>
      <c r="H9" s="228">
        <f t="shared" si="0"/>
        <v>0.53299493761904793</v>
      </c>
      <c r="I9" s="230">
        <f>_xlfn.FLOOR.PRECISE('[3]численность 2021'!R11)</f>
        <v>44</v>
      </c>
      <c r="J9" s="215">
        <f t="shared" si="1"/>
        <v>44.099999999999874</v>
      </c>
      <c r="K9" s="231">
        <f t="shared" si="2"/>
        <v>44</v>
      </c>
      <c r="L9" s="217">
        <v>44</v>
      </c>
      <c r="M9" s="229">
        <v>70</v>
      </c>
      <c r="N9" s="229">
        <v>40</v>
      </c>
      <c r="O9" s="228">
        <f>_xlfn.FLOOR.PRECISE('[3]численность 2021'!P11)</f>
        <v>50</v>
      </c>
      <c r="P9" s="212">
        <v>0.29610799999999998</v>
      </c>
      <c r="Q9" s="228">
        <v>0.16920499999999999</v>
      </c>
      <c r="R9" s="228">
        <f t="shared" si="3"/>
        <v>0.21150592762660633</v>
      </c>
      <c r="S9" s="230">
        <f>_xlfn.FLOOR.PRECISE('[3]численность 2021'!Q11)</f>
        <v>7</v>
      </c>
      <c r="T9" s="225"/>
      <c r="U9" s="215">
        <f t="shared" si="4"/>
        <v>14.99999999999995</v>
      </c>
      <c r="V9" s="231">
        <f t="shared" si="5"/>
        <v>7</v>
      </c>
      <c r="W9" s="217">
        <v>7</v>
      </c>
      <c r="X9" s="217">
        <v>4</v>
      </c>
      <c r="Y9" s="232"/>
      <c r="Z9" s="229">
        <v>197.166382</v>
      </c>
      <c r="AA9" s="229">
        <v>187.30806000000001</v>
      </c>
      <c r="AB9" s="228">
        <f>_xlfn.FLOOR.PRECISE('[3]численность 2021'!E11)</f>
        <v>187</v>
      </c>
      <c r="AC9" s="228">
        <v>0.83403700000000003</v>
      </c>
      <c r="AD9" s="228">
        <v>0.79233500000000001</v>
      </c>
      <c r="AE9" s="228">
        <f t="shared" si="6"/>
        <v>0.79103216932350762</v>
      </c>
      <c r="AF9" s="230">
        <f>_xlfn.FLOOR.PRECISE('[3]численность 2021'!O11)</f>
        <v>9</v>
      </c>
      <c r="AG9" s="215">
        <f t="shared" si="7"/>
        <v>9.35</v>
      </c>
      <c r="AH9" s="216">
        <f t="shared" si="8"/>
        <v>9</v>
      </c>
      <c r="AI9" s="219">
        <f t="shared" si="9"/>
        <v>6.75</v>
      </c>
      <c r="AJ9" s="217">
        <v>9</v>
      </c>
      <c r="AK9" s="217">
        <v>6</v>
      </c>
      <c r="AL9" s="229">
        <v>398.91806000000003</v>
      </c>
      <c r="AM9" s="229">
        <v>371.40646400000003</v>
      </c>
      <c r="AN9" s="228">
        <f>_xlfn.FLOOR.PRECISE('[3]численность 2021'!F11)</f>
        <v>402</v>
      </c>
      <c r="AO9" s="228">
        <v>1.6874709999999999</v>
      </c>
      <c r="AP9" s="228">
        <v>1.5710930000000001</v>
      </c>
      <c r="AQ9" s="228">
        <f t="shared" si="10"/>
        <v>1.7005076581179148</v>
      </c>
      <c r="AR9" s="230">
        <f>_xlfn.FLOOR.PRECISE('[3]численность 2021'!L11)</f>
        <v>20</v>
      </c>
      <c r="AS9" s="225"/>
      <c r="AT9" s="214">
        <f t="shared" si="11"/>
        <v>20</v>
      </c>
      <c r="AU9" s="233">
        <f t="shared" si="12"/>
        <v>20.100000000000001</v>
      </c>
      <c r="AV9" s="215">
        <f t="shared" si="46"/>
        <v>0</v>
      </c>
      <c r="AW9" s="219">
        <f t="shared" si="47"/>
        <v>20</v>
      </c>
      <c r="AX9" s="217">
        <v>20</v>
      </c>
      <c r="AY9" s="215">
        <f t="shared" si="13"/>
        <v>2.99999999999998</v>
      </c>
      <c r="AZ9" s="231">
        <f t="shared" si="14"/>
        <v>0</v>
      </c>
      <c r="BA9" s="217">
        <v>3</v>
      </c>
      <c r="BB9" s="215">
        <f t="shared" si="15"/>
        <v>5.9999999999999796</v>
      </c>
      <c r="BC9" s="217">
        <v>6</v>
      </c>
      <c r="BD9" s="229">
        <v>206.27960200000001</v>
      </c>
      <c r="BE9" s="229">
        <v>171.31693999999999</v>
      </c>
      <c r="BF9" s="228">
        <f>_xlfn.FLOOR.PRECISE('[3]численность 2021'!G11)</f>
        <v>181</v>
      </c>
      <c r="BG9" s="228">
        <v>0.872587</v>
      </c>
      <c r="BH9" s="228">
        <v>0.72469099999999997</v>
      </c>
      <c r="BI9" s="228">
        <f t="shared" si="16"/>
        <v>0.76565145800831491</v>
      </c>
      <c r="BJ9" s="230">
        <f>_xlfn.FLOOR.PRECISE('[3]численность 2021'!K11)</f>
        <v>5</v>
      </c>
      <c r="BK9" s="225"/>
      <c r="BL9" s="214">
        <f t="shared" si="17"/>
        <v>5</v>
      </c>
      <c r="BM9" s="233">
        <f t="shared" si="18"/>
        <v>5.429999999999982</v>
      </c>
      <c r="BN9" s="219">
        <f t="shared" si="19"/>
        <v>5</v>
      </c>
      <c r="BO9" s="217">
        <v>5</v>
      </c>
      <c r="BP9" s="215">
        <f t="shared" si="20"/>
        <v>0.749999999999995</v>
      </c>
      <c r="BQ9" s="231">
        <f t="shared" si="21"/>
        <v>0</v>
      </c>
      <c r="BR9" s="217"/>
      <c r="BS9" s="233">
        <f t="shared" si="22"/>
        <v>1</v>
      </c>
      <c r="BT9" s="217">
        <v>1</v>
      </c>
      <c r="BU9" s="229">
        <v>181.80573999999999</v>
      </c>
      <c r="BV9" s="229">
        <v>234.24970999999999</v>
      </c>
      <c r="BW9" s="228">
        <f>_xlfn.FLOOR.PRECISE('[3]численность 2021'!H11)</f>
        <v>237</v>
      </c>
      <c r="BX9" s="228">
        <v>0.76905999999999997</v>
      </c>
      <c r="BY9" s="228">
        <v>0.99090400000000001</v>
      </c>
      <c r="BZ9" s="228">
        <f t="shared" si="23"/>
        <v>1.0025380969501139</v>
      </c>
      <c r="CA9" s="230">
        <f>_xlfn.FLOOR.PRECISE('[3]численность 2021'!M11)</f>
        <v>11</v>
      </c>
      <c r="CB9" s="225"/>
      <c r="CC9" s="225"/>
      <c r="CD9" s="214">
        <f t="shared" si="24"/>
        <v>11</v>
      </c>
      <c r="CE9" s="233">
        <f t="shared" si="25"/>
        <v>11.850000000000001</v>
      </c>
      <c r="CF9" s="219">
        <f t="shared" si="26"/>
        <v>11</v>
      </c>
      <c r="CG9" s="217">
        <v>7</v>
      </c>
      <c r="CH9" s="215">
        <f t="shared" si="27"/>
        <v>0.52499999999999925</v>
      </c>
      <c r="CI9" s="231">
        <f t="shared" si="28"/>
        <v>0</v>
      </c>
      <c r="CJ9" s="217">
        <v>1</v>
      </c>
      <c r="CK9" s="215">
        <f t="shared" si="29"/>
        <v>0.52499999999999925</v>
      </c>
      <c r="CL9" s="231">
        <f t="shared" si="30"/>
        <v>0</v>
      </c>
      <c r="CM9" s="217"/>
      <c r="CN9" s="233">
        <f t="shared" si="31"/>
        <v>1.4000000000000001</v>
      </c>
      <c r="CO9" s="217">
        <v>2</v>
      </c>
      <c r="CP9" s="234">
        <f t="shared" si="32"/>
        <v>1</v>
      </c>
      <c r="CQ9" s="229"/>
      <c r="CR9" s="229"/>
      <c r="CS9" s="229"/>
      <c r="CT9" s="228"/>
      <c r="CU9" s="228"/>
      <c r="CV9" s="228"/>
      <c r="CW9" s="225"/>
      <c r="CX9" s="233"/>
      <c r="CY9" s="219"/>
      <c r="CZ9" s="217"/>
      <c r="DA9" s="233"/>
      <c r="DB9" s="217"/>
      <c r="DC9" s="229">
        <v>0</v>
      </c>
      <c r="DD9" s="229">
        <v>0</v>
      </c>
      <c r="DE9" s="228">
        <f>_xlfn.FLOOR.PRECISE('[3]численность 2021'!I11)</f>
        <v>0</v>
      </c>
      <c r="DF9" s="228">
        <v>0</v>
      </c>
      <c r="DG9" s="228">
        <v>0</v>
      </c>
      <c r="DH9" s="228">
        <f t="shared" si="36"/>
        <v>0</v>
      </c>
      <c r="DI9" s="230">
        <f>_xlfn.FLOOR.PRECISE('[3]численность 2021'!N11)</f>
        <v>0</v>
      </c>
      <c r="DJ9" s="215">
        <f t="shared" si="37"/>
        <v>0</v>
      </c>
      <c r="DK9" s="231">
        <f t="shared" si="38"/>
        <v>0</v>
      </c>
      <c r="DL9" s="217"/>
      <c r="DM9" s="215">
        <f t="shared" si="39"/>
        <v>0</v>
      </c>
      <c r="DN9" s="217"/>
      <c r="DO9" s="229">
        <v>3.4389479999999999</v>
      </c>
      <c r="DP9" s="229">
        <v>2.2926319999999998</v>
      </c>
      <c r="DQ9" s="228">
        <f>_xlfn.FLOOR.PRECISE('[3]численность 2021'!J11)</f>
        <v>2</v>
      </c>
      <c r="DR9" s="228">
        <v>1.4546999999999999E-2</v>
      </c>
      <c r="DS9" s="228">
        <v>9.698E-3</v>
      </c>
      <c r="DT9" s="228">
        <f t="shared" si="40"/>
        <v>8.4602371050642531E-3</v>
      </c>
      <c r="DU9" s="230">
        <f>_xlfn.FLOOR.PRECISE('[3]численность 2021'!S11)</f>
        <v>0</v>
      </c>
      <c r="DV9" s="233">
        <f t="shared" si="41"/>
        <v>0.2</v>
      </c>
      <c r="DW9" s="231">
        <f t="shared" si="42"/>
        <v>0</v>
      </c>
      <c r="DX9" s="217"/>
      <c r="DY9" s="229">
        <v>0</v>
      </c>
      <c r="DZ9" s="226">
        <v>0</v>
      </c>
      <c r="EA9" s="228">
        <f>_xlfn.FLOOR.PRECISE('[3]численность 2021'!T11)</f>
        <v>0</v>
      </c>
      <c r="EB9" s="212">
        <v>0</v>
      </c>
      <c r="EC9" s="228">
        <v>0</v>
      </c>
      <c r="ED9" s="228">
        <f t="shared" si="43"/>
        <v>0</v>
      </c>
      <c r="EE9" s="230">
        <f>_xlfn.FLOOR.PRECISE('[3]численность 2021'!U11)</f>
        <v>0</v>
      </c>
      <c r="EF9" s="233">
        <f t="shared" si="44"/>
        <v>0</v>
      </c>
      <c r="EG9" s="231">
        <f t="shared" si="45"/>
        <v>0</v>
      </c>
      <c r="EH9" s="217"/>
      <c r="EI9" s="235"/>
    </row>
    <row r="10" spans="1:139" ht="13.5" customHeight="1" x14ac:dyDescent="0.2">
      <c r="A10" s="198" t="s">
        <v>46</v>
      </c>
      <c r="B10" s="212"/>
      <c r="C10" s="213"/>
      <c r="D10" s="213"/>
      <c r="E10" s="212"/>
      <c r="F10" s="212"/>
      <c r="G10" s="212"/>
      <c r="H10" s="212"/>
      <c r="I10" s="214"/>
      <c r="J10" s="215">
        <f t="shared" si="1"/>
        <v>0</v>
      </c>
      <c r="K10" s="216"/>
      <c r="L10" s="222"/>
      <c r="M10" s="213"/>
      <c r="N10" s="213"/>
      <c r="O10" s="212"/>
      <c r="P10" s="212"/>
      <c r="Q10" s="212"/>
      <c r="R10" s="212"/>
      <c r="S10" s="214"/>
      <c r="T10" s="214"/>
      <c r="U10" s="215">
        <f t="shared" si="4"/>
        <v>0</v>
      </c>
      <c r="V10" s="216"/>
      <c r="W10" s="222"/>
      <c r="X10" s="222"/>
      <c r="Y10" s="218"/>
      <c r="Z10" s="213"/>
      <c r="AA10" s="213"/>
      <c r="AB10" s="212"/>
      <c r="AC10" s="212"/>
      <c r="AD10" s="212"/>
      <c r="AE10" s="212"/>
      <c r="AF10" s="214"/>
      <c r="AG10" s="215">
        <f t="shared" si="7"/>
        <v>0</v>
      </c>
      <c r="AH10" s="216">
        <f t="shared" si="8"/>
        <v>0</v>
      </c>
      <c r="AI10" s="219"/>
      <c r="AJ10" s="222"/>
      <c r="AK10" s="222"/>
      <c r="AL10" s="213"/>
      <c r="AM10" s="213"/>
      <c r="AN10" s="212"/>
      <c r="AO10" s="212"/>
      <c r="AP10" s="212"/>
      <c r="AQ10" s="212"/>
      <c r="AR10" s="214"/>
      <c r="AS10" s="214"/>
      <c r="AT10" s="214">
        <f t="shared" si="11"/>
        <v>0</v>
      </c>
      <c r="AU10" s="215"/>
      <c r="AV10" s="215">
        <f t="shared" si="46"/>
        <v>0</v>
      </c>
      <c r="AW10" s="220"/>
      <c r="AX10" s="222"/>
      <c r="AY10" s="215">
        <f t="shared" si="13"/>
        <v>0</v>
      </c>
      <c r="AZ10" s="216"/>
      <c r="BA10" s="222"/>
      <c r="BB10" s="215">
        <f t="shared" si="15"/>
        <v>0</v>
      </c>
      <c r="BC10" s="222"/>
      <c r="BD10" s="213"/>
      <c r="BE10" s="213"/>
      <c r="BF10" s="212"/>
      <c r="BG10" s="212"/>
      <c r="BH10" s="212"/>
      <c r="BI10" s="212"/>
      <c r="BJ10" s="214"/>
      <c r="BK10" s="214"/>
      <c r="BL10" s="214">
        <f t="shared" si="17"/>
        <v>0</v>
      </c>
      <c r="BM10" s="215"/>
      <c r="BN10" s="220">
        <f t="shared" si="19"/>
        <v>0</v>
      </c>
      <c r="BO10" s="222"/>
      <c r="BP10" s="215">
        <f t="shared" si="20"/>
        <v>0</v>
      </c>
      <c r="BQ10" s="216"/>
      <c r="BR10" s="222"/>
      <c r="BS10" s="215"/>
      <c r="BT10" s="222"/>
      <c r="BU10" s="213"/>
      <c r="BV10" s="213"/>
      <c r="BW10" s="212"/>
      <c r="BX10" s="212"/>
      <c r="BY10" s="212"/>
      <c r="BZ10" s="212"/>
      <c r="CA10" s="214"/>
      <c r="CB10" s="214"/>
      <c r="CC10" s="214"/>
      <c r="CD10" s="214">
        <f t="shared" si="24"/>
        <v>0</v>
      </c>
      <c r="CE10" s="215"/>
      <c r="CF10" s="220"/>
      <c r="CG10" s="222"/>
      <c r="CH10" s="215">
        <f t="shared" si="27"/>
        <v>0</v>
      </c>
      <c r="CI10" s="216"/>
      <c r="CJ10" s="222"/>
      <c r="CK10" s="215">
        <f t="shared" si="29"/>
        <v>0</v>
      </c>
      <c r="CL10" s="216"/>
      <c r="CM10" s="222"/>
      <c r="CN10" s="215"/>
      <c r="CO10" s="222"/>
      <c r="CP10" s="221"/>
      <c r="CQ10" s="213"/>
      <c r="CR10" s="213"/>
      <c r="CS10" s="213"/>
      <c r="CT10" s="212"/>
      <c r="CU10" s="212"/>
      <c r="CV10" s="212"/>
      <c r="CW10" s="214"/>
      <c r="CX10" s="215"/>
      <c r="CY10" s="220"/>
      <c r="CZ10" s="222"/>
      <c r="DA10" s="215"/>
      <c r="DB10" s="222"/>
      <c r="DC10" s="213"/>
      <c r="DD10" s="213"/>
      <c r="DE10" s="212"/>
      <c r="DF10" s="212"/>
      <c r="DG10" s="212"/>
      <c r="DH10" s="212"/>
      <c r="DI10" s="214"/>
      <c r="DJ10" s="215">
        <f t="shared" si="37"/>
        <v>0</v>
      </c>
      <c r="DK10" s="216"/>
      <c r="DL10" s="222"/>
      <c r="DM10" s="215">
        <f t="shared" si="39"/>
        <v>0</v>
      </c>
      <c r="DN10" s="222"/>
      <c r="DO10" s="213"/>
      <c r="DP10" s="213"/>
      <c r="DQ10" s="212"/>
      <c r="DR10" s="212"/>
      <c r="DS10" s="212"/>
      <c r="DT10" s="212"/>
      <c r="DU10" s="214"/>
      <c r="DV10" s="215"/>
      <c r="DW10" s="216"/>
      <c r="DX10" s="222"/>
      <c r="DY10" s="213"/>
      <c r="DZ10" s="223"/>
      <c r="EA10" s="212"/>
      <c r="EB10" s="212"/>
      <c r="EC10" s="212"/>
      <c r="ED10" s="212"/>
      <c r="EE10" s="214"/>
      <c r="EF10" s="215"/>
      <c r="EG10" s="216"/>
      <c r="EH10" s="222"/>
    </row>
    <row r="11" spans="1:139" ht="47.25" customHeight="1" x14ac:dyDescent="0.2">
      <c r="A11" s="108" t="s">
        <v>286</v>
      </c>
      <c r="B11" s="212">
        <f>'[3]численность 2021'!C36</f>
        <v>225.39999389648438</v>
      </c>
      <c r="C11" s="213">
        <v>461.08078</v>
      </c>
      <c r="D11" s="213">
        <v>427.12786899999998</v>
      </c>
      <c r="E11" s="212">
        <f>_xlfn.FLOOR.PRECISE('[3]численность 2021'!D36)</f>
        <v>439</v>
      </c>
      <c r="F11" s="212">
        <v>1.8949769999999999</v>
      </c>
      <c r="G11" s="212">
        <v>1.8949769999999999</v>
      </c>
      <c r="H11" s="212">
        <f t="shared" ref="H11:H73" si="48">E11/B11</f>
        <v>1.9476486774068507</v>
      </c>
      <c r="I11" s="214">
        <f>_xlfn.FLOOR.PRECISE('[3]численность 2021'!R36)</f>
        <v>153</v>
      </c>
      <c r="J11" s="215">
        <f t="shared" si="1"/>
        <v>153.64999999999955</v>
      </c>
      <c r="K11" s="216">
        <f t="shared" ref="K11:K74" si="49">IF(I11&lt;J11,I11,J11)</f>
        <v>153</v>
      </c>
      <c r="L11" s="222">
        <v>153</v>
      </c>
      <c r="M11" s="213">
        <v>132</v>
      </c>
      <c r="N11" s="213">
        <v>128</v>
      </c>
      <c r="O11" s="212">
        <f>_xlfn.FLOOR.PRECISE('[3]численность 2021'!P36)</f>
        <v>132</v>
      </c>
      <c r="P11" s="212">
        <v>0.58562599999999998</v>
      </c>
      <c r="Q11" s="212">
        <v>0.56787900000000002</v>
      </c>
      <c r="R11" s="212">
        <f t="shared" ref="R11:R73" si="50">O11/B11</f>
        <v>0.58562557042757235</v>
      </c>
      <c r="S11" s="214">
        <f>_xlfn.FLOOR.PRECISE('[3]численность 2021'!Q36)</f>
        <v>28</v>
      </c>
      <c r="T11" s="214"/>
      <c r="U11" s="215">
        <f t="shared" si="4"/>
        <v>39.599999999999866</v>
      </c>
      <c r="V11" s="216">
        <f t="shared" ref="V11:V74" si="51">IF(S11&lt;U11,S11,U11)</f>
        <v>28</v>
      </c>
      <c r="W11" s="222">
        <v>28</v>
      </c>
      <c r="X11" s="222"/>
      <c r="Y11" s="218"/>
      <c r="Z11" s="213">
        <v>0</v>
      </c>
      <c r="AA11" s="213">
        <v>37.724617000000002</v>
      </c>
      <c r="AB11" s="212">
        <f>_xlfn.FLOOR.PRECISE('[3]численность 2021'!E36)</f>
        <v>43</v>
      </c>
      <c r="AC11" s="212">
        <v>0</v>
      </c>
      <c r="AD11" s="212">
        <v>0.16736699999999999</v>
      </c>
      <c r="AE11" s="212">
        <f t="shared" ref="AE11:AE73" si="52">AB11/B11</f>
        <v>0.19077196612413344</v>
      </c>
      <c r="AF11" s="214">
        <f>_xlfn.FLOOR.PRECISE('[3]численность 2021'!O36)</f>
        <v>2</v>
      </c>
      <c r="AG11" s="215">
        <f t="shared" si="7"/>
        <v>2.15</v>
      </c>
      <c r="AH11" s="216">
        <f t="shared" si="8"/>
        <v>2</v>
      </c>
      <c r="AI11" s="219">
        <f t="shared" ref="AI11:AI74" si="53">AJ11*0.75</f>
        <v>1.5</v>
      </c>
      <c r="AJ11" s="222">
        <v>2</v>
      </c>
      <c r="AK11" s="222">
        <v>1</v>
      </c>
      <c r="AL11" s="213">
        <v>196.270905</v>
      </c>
      <c r="AM11" s="213">
        <v>137.30688499999999</v>
      </c>
      <c r="AN11" s="212">
        <f>_xlfn.FLOOR.PRECISE('[3]численность 2021'!F36)</f>
        <v>138</v>
      </c>
      <c r="AO11" s="212">
        <v>0.87076699999999996</v>
      </c>
      <c r="AP11" s="212">
        <v>0.60916999999999999</v>
      </c>
      <c r="AQ11" s="212">
        <f t="shared" ref="AQ11:AQ73" si="54">AN11/B11</f>
        <v>0.61224491453791663</v>
      </c>
      <c r="AR11" s="214">
        <f>_xlfn.FLOOR.PRECISE('[3]численность 2021'!L36)</f>
        <v>4</v>
      </c>
      <c r="AS11" s="214"/>
      <c r="AT11" s="214">
        <f t="shared" si="11"/>
        <v>4</v>
      </c>
      <c r="AU11" s="215">
        <f t="shared" ref="AU11:AU74" si="55">IF(AN11&gt;34,IF(AQ11&gt;10,AN11*0.149999999999999,IF(AQ11&gt;8,AN11*0.12,IF(AQ11&gt;6,AN11*0.1,IF(AQ11&gt;4,AN11*0.08,IF(AQ11&gt;2,AN11*0.07,IF(AQ11&gt;1,AN11*0.05,IF(AQ11&lt;1,AN11*0.0299999999999999,0))))))),0)</f>
        <v>4.1399999999999864</v>
      </c>
      <c r="AV11" s="215">
        <f t="shared" si="46"/>
        <v>4.1399999999999864</v>
      </c>
      <c r="AW11" s="220">
        <f t="shared" ref="AW11:AW74" si="56">IF(AR11&lt;AU11,AR11,AU11)</f>
        <v>4</v>
      </c>
      <c r="AX11" s="222">
        <v>4</v>
      </c>
      <c r="AY11" s="215">
        <f t="shared" si="13"/>
        <v>0</v>
      </c>
      <c r="AZ11" s="216">
        <f t="shared" ref="AZ11:AZ74" si="57">IF(AS11&lt;AY11,AS11,AY11)</f>
        <v>0</v>
      </c>
      <c r="BA11" s="222"/>
      <c r="BB11" s="215">
        <f t="shared" si="15"/>
        <v>1.199999999999996</v>
      </c>
      <c r="BC11" s="222"/>
      <c r="BD11" s="213">
        <v>449.76153599999998</v>
      </c>
      <c r="BE11" s="213">
        <v>393.72720299999997</v>
      </c>
      <c r="BF11" s="212">
        <f>_xlfn.FLOOR.PRECISE('[3]численность 2021'!G36)</f>
        <v>401</v>
      </c>
      <c r="BG11" s="212">
        <v>1.995393</v>
      </c>
      <c r="BH11" s="212">
        <v>1.746793</v>
      </c>
      <c r="BI11" s="212">
        <f t="shared" ref="BI11:BI73" si="58">BF11/B11</f>
        <v>1.7790594980413375</v>
      </c>
      <c r="BJ11" s="214">
        <f>_xlfn.FLOOR.PRECISE('[3]численность 2021'!K36)</f>
        <v>20</v>
      </c>
      <c r="BK11" s="214"/>
      <c r="BL11" s="214">
        <f t="shared" si="17"/>
        <v>20</v>
      </c>
      <c r="BM11" s="215">
        <f t="shared" ref="BM11:BM74" si="59">IF(BF11&gt;1,IF(BI11&gt;10,BF11*0.149999999999999,IF(BI11&gt;8,BF11*0.12,IF(BI11&gt;6,BF11*0.1,IF(BI11&gt;4,BF11*0.08,IF(BI11&gt;2,BF11*0.07,IF(BI11&gt;1,BF11*0.05,IF(BI11&lt;1,BF11*0.0299999999999999,0))))))),0)</f>
        <v>20.05</v>
      </c>
      <c r="BN11" s="220">
        <f t="shared" si="19"/>
        <v>20</v>
      </c>
      <c r="BO11" s="222">
        <v>20</v>
      </c>
      <c r="BP11" s="215">
        <f t="shared" si="20"/>
        <v>2.99999999999998</v>
      </c>
      <c r="BQ11" s="216">
        <f t="shared" ref="BQ11:BQ74" si="60">IF(BK11&lt;BP11,BK11,BP11)</f>
        <v>0</v>
      </c>
      <c r="BR11" s="222"/>
      <c r="BS11" s="215">
        <f t="shared" ref="BS11:BS74" si="61">BO11*0.2</f>
        <v>4</v>
      </c>
      <c r="BT11" s="222"/>
      <c r="BU11" s="213">
        <v>465.598206</v>
      </c>
      <c r="BV11" s="213">
        <v>321.09789999999998</v>
      </c>
      <c r="BW11" s="212">
        <f>_xlfn.FLOOR.PRECISE('[3]численность 2021'!H36)</f>
        <v>340</v>
      </c>
      <c r="BX11" s="212">
        <v>2.0656530000000002</v>
      </c>
      <c r="BY11" s="212">
        <v>1.424569</v>
      </c>
      <c r="BZ11" s="212">
        <f t="shared" ref="BZ11:BZ73" si="62">BW11/B11</f>
        <v>1.5084294995861713</v>
      </c>
      <c r="CA11" s="214">
        <f>_xlfn.FLOOR.PRECISE('[3]численность 2021'!M36)</f>
        <v>17</v>
      </c>
      <c r="CB11" s="214"/>
      <c r="CC11" s="214"/>
      <c r="CD11" s="214">
        <f t="shared" si="24"/>
        <v>17</v>
      </c>
      <c r="CE11" s="215">
        <f t="shared" ref="CE11:CE74" si="63">IF(BW11&gt;1,IF(BZ11&gt;10,BW11*0.149999999999999,IF(BZ11&gt;8,BW11*0.12,IF(BZ11&gt;6,BW11*0.1,IF(BZ11&gt;4,BW11*0.08,IF(BZ11&gt;2,BW11*0.07,IF(BZ11&gt;1,BW11*0.05,IF(BZ11&lt;1,BW11*0.0299999999999999,0))))))),0)</f>
        <v>17</v>
      </c>
      <c r="CF11" s="220">
        <f t="shared" ref="CF11:CF74" si="64">IF(CA11&lt;CE11,CA11,CE11)</f>
        <v>17</v>
      </c>
      <c r="CG11" s="222">
        <v>17</v>
      </c>
      <c r="CH11" s="215">
        <f t="shared" si="27"/>
        <v>1.2749999999999984</v>
      </c>
      <c r="CI11" s="216">
        <f t="shared" ref="CI11:CI74" si="65">IF(CB11&lt;CH11,CB11,CH11)</f>
        <v>0</v>
      </c>
      <c r="CJ11" s="222"/>
      <c r="CK11" s="215">
        <f t="shared" si="29"/>
        <v>1.2749999999999984</v>
      </c>
      <c r="CL11" s="216">
        <f t="shared" ref="CL11:CL74" si="66">IF(CC11&lt;CK11,CC11,CK11)</f>
        <v>0</v>
      </c>
      <c r="CM11" s="222"/>
      <c r="CN11" s="215">
        <f t="shared" ref="CN11:CN74" si="67">CG11*0.2</f>
        <v>3.4000000000000004</v>
      </c>
      <c r="CO11" s="222"/>
      <c r="CP11" s="221">
        <f t="shared" ref="CP11:CP74" si="68">IF(CG11*0.25&gt;CJ11+CM11-0.1,1,0)</f>
        <v>1</v>
      </c>
      <c r="CQ11" s="213">
        <v>0</v>
      </c>
      <c r="CR11" s="213">
        <v>0</v>
      </c>
      <c r="CS11" s="213" t="e">
        <f>#NAME?</f>
        <v>#NAME?</v>
      </c>
      <c r="CT11" s="212">
        <v>0</v>
      </c>
      <c r="CU11" s="212">
        <v>0</v>
      </c>
      <c r="CV11" s="212" t="e">
        <f>#NAME?</f>
        <v>#NAME?</v>
      </c>
      <c r="CW11" s="214" t="e">
        <f>#NAME?</f>
        <v>#NAME?</v>
      </c>
      <c r="CX11" s="215" t="e">
        <f t="shared" ref="CX11:CX74" si="69">IF((CS11*0.1)&gt;0,CS11*0.8,0)</f>
        <v>#NAME?</v>
      </c>
      <c r="CY11" s="220" t="e">
        <f t="shared" ref="CY11:CY72" si="70">IF(CW11&lt;CX11,CW11,CX11)</f>
        <v>#NAME?</v>
      </c>
      <c r="CZ11" s="222"/>
      <c r="DA11" s="215">
        <f t="shared" ref="DA11:DA72" si="71">CZ11*0.8</f>
        <v>0</v>
      </c>
      <c r="DB11" s="222"/>
      <c r="DC11" s="213">
        <v>0</v>
      </c>
      <c r="DD11" s="213">
        <v>4.3865829999999999</v>
      </c>
      <c r="DE11" s="212">
        <f>_xlfn.FLOOR.PRECISE('[3]численность 2021'!I36)</f>
        <v>6</v>
      </c>
      <c r="DF11" s="212">
        <v>0</v>
      </c>
      <c r="DG11" s="212">
        <v>1.9460999999999999E-2</v>
      </c>
      <c r="DH11" s="212">
        <f t="shared" ref="DH11:DH73" si="72">DE11/B11</f>
        <v>2.6619344110344199E-2</v>
      </c>
      <c r="DI11" s="214">
        <f>_xlfn.FLOOR.PRECISE('[3]численность 2021'!N36)</f>
        <v>0</v>
      </c>
      <c r="DJ11" s="215">
        <f t="shared" si="37"/>
        <v>0</v>
      </c>
      <c r="DK11" s="216">
        <f t="shared" ref="DK11:DK74" si="73">IF(DI11&lt;DJ11,DI11,DJ11)</f>
        <v>0</v>
      </c>
      <c r="DL11" s="222"/>
      <c r="DM11" s="215">
        <f t="shared" si="39"/>
        <v>0</v>
      </c>
      <c r="DN11" s="222"/>
      <c r="DO11" s="213">
        <v>41.538815</v>
      </c>
      <c r="DP11" s="213">
        <v>31.332739</v>
      </c>
      <c r="DQ11" s="212">
        <f>_xlfn.FLOOR.PRECISE('[3]численность 2021'!J36)</f>
        <v>32</v>
      </c>
      <c r="DR11" s="212">
        <v>0.18428900000000001</v>
      </c>
      <c r="DS11" s="212">
        <v>0.13900899999999999</v>
      </c>
      <c r="DT11" s="212">
        <f t="shared" ref="DT11:DT73" si="74">DQ11/B11</f>
        <v>0.14196983525516907</v>
      </c>
      <c r="DU11" s="214">
        <f>_xlfn.FLOOR.PRECISE('[3]численность 2021'!S36)</f>
        <v>3</v>
      </c>
      <c r="DV11" s="215">
        <f t="shared" ref="DV11:DV74" si="75">DQ11*0.1</f>
        <v>3.2</v>
      </c>
      <c r="DW11" s="216">
        <f t="shared" ref="DW11:DW74" si="76">IF(DU11&lt;DV11,DU11,DV11)</f>
        <v>3</v>
      </c>
      <c r="DX11" s="222">
        <v>3</v>
      </c>
      <c r="DY11" s="213">
        <v>0</v>
      </c>
      <c r="DZ11" s="223">
        <v>0</v>
      </c>
      <c r="EA11" s="212">
        <f>_xlfn.FLOOR.PRECISE('[3]численность 2021'!T36)</f>
        <v>15</v>
      </c>
      <c r="EB11" s="212">
        <v>0</v>
      </c>
      <c r="EC11" s="212">
        <v>0</v>
      </c>
      <c r="ED11" s="212">
        <f t="shared" ref="ED11:ED73" si="77">EA11/B11</f>
        <v>6.6548360275860502E-2</v>
      </c>
      <c r="EE11" s="214">
        <f>_xlfn.FLOOR.PRECISE('[3]численность 2021'!U36)</f>
        <v>1</v>
      </c>
      <c r="EF11" s="215">
        <f t="shared" ref="EF11:EF74" si="78">EA11*0.1</f>
        <v>1.5</v>
      </c>
      <c r="EG11" s="216">
        <f t="shared" ref="EG11:EG74" si="79">IF(EE11&lt;EF11,EE11,EF11)</f>
        <v>1</v>
      </c>
      <c r="EH11" s="222">
        <v>1</v>
      </c>
    </row>
    <row r="12" spans="1:139" ht="34.5" customHeight="1" x14ac:dyDescent="0.2">
      <c r="A12" s="108" t="s">
        <v>48</v>
      </c>
      <c r="B12" s="212">
        <f>'[3]численность 2021'!C29</f>
        <v>358.70001220703125</v>
      </c>
      <c r="C12" s="213">
        <v>857.58160399999997</v>
      </c>
      <c r="D12" s="213">
        <v>796.95245399999999</v>
      </c>
      <c r="E12" s="212">
        <f>_xlfn.FLOOR.PRECISE('[3]численность 2021'!D29)</f>
        <v>787</v>
      </c>
      <c r="F12" s="212">
        <v>2.2217799999999999</v>
      </c>
      <c r="G12" s="212">
        <v>2.2217799999999999</v>
      </c>
      <c r="H12" s="212">
        <f t="shared" si="48"/>
        <v>2.1940339370430979</v>
      </c>
      <c r="I12" s="214">
        <f>_xlfn.FLOOR.PRECISE('[3]численность 2021'!R29)</f>
        <v>275</v>
      </c>
      <c r="J12" s="215">
        <f t="shared" si="1"/>
        <v>275.44999999999919</v>
      </c>
      <c r="K12" s="216">
        <f t="shared" si="49"/>
        <v>275</v>
      </c>
      <c r="L12" s="222">
        <v>275</v>
      </c>
      <c r="M12" s="213">
        <v>191</v>
      </c>
      <c r="N12" s="213">
        <v>167</v>
      </c>
      <c r="O12" s="212">
        <f>_xlfn.FLOOR.PRECISE('[3]численность 2021'!P29)</f>
        <v>174</v>
      </c>
      <c r="P12" s="212">
        <v>0.53247800000000001</v>
      </c>
      <c r="Q12" s="212">
        <v>0.46556999999999998</v>
      </c>
      <c r="R12" s="212">
        <f t="shared" si="50"/>
        <v>0.48508501276429355</v>
      </c>
      <c r="S12" s="214">
        <f>_xlfn.FLOOR.PRECISE('[3]численность 2021'!Q29)</f>
        <v>26</v>
      </c>
      <c r="T12" s="214"/>
      <c r="U12" s="215">
        <f t="shared" si="4"/>
        <v>52.199999999999825</v>
      </c>
      <c r="V12" s="216">
        <f t="shared" si="51"/>
        <v>26</v>
      </c>
      <c r="W12" s="222">
        <v>26</v>
      </c>
      <c r="X12" s="222"/>
      <c r="Y12" s="218"/>
      <c r="Z12" s="213">
        <v>0</v>
      </c>
      <c r="AA12" s="213">
        <v>66.412704000000005</v>
      </c>
      <c r="AB12" s="212">
        <f>_xlfn.FLOOR.PRECISE('[3]численность 2021'!E29)</f>
        <v>83</v>
      </c>
      <c r="AC12" s="212">
        <v>0</v>
      </c>
      <c r="AD12" s="212">
        <v>0.18514800000000001</v>
      </c>
      <c r="AE12" s="212">
        <f t="shared" si="52"/>
        <v>0.2313911267783699</v>
      </c>
      <c r="AF12" s="214">
        <f>_xlfn.FLOOR.PRECISE('[3]численность 2021'!O29)</f>
        <v>4</v>
      </c>
      <c r="AG12" s="215">
        <f t="shared" si="7"/>
        <v>4.1500000000000004</v>
      </c>
      <c r="AH12" s="216">
        <f t="shared" si="8"/>
        <v>4</v>
      </c>
      <c r="AI12" s="219">
        <f t="shared" si="53"/>
        <v>3</v>
      </c>
      <c r="AJ12" s="222">
        <v>4</v>
      </c>
      <c r="AK12" s="222">
        <v>3</v>
      </c>
      <c r="AL12" s="213">
        <v>431.70120200000002</v>
      </c>
      <c r="AM12" s="213">
        <v>365.73590100000001</v>
      </c>
      <c r="AN12" s="212">
        <f>_xlfn.FLOOR.PRECISE('[3]численность 2021'!F29)</f>
        <v>360</v>
      </c>
      <c r="AO12" s="212">
        <v>1.203516</v>
      </c>
      <c r="AP12" s="212">
        <v>1.0196149999999999</v>
      </c>
      <c r="AQ12" s="212">
        <f t="shared" si="54"/>
        <v>1.0036241643399177</v>
      </c>
      <c r="AR12" s="214">
        <f>_xlfn.FLOOR.PRECISE('[3]численность 2021'!L29)</f>
        <v>18</v>
      </c>
      <c r="AS12" s="214"/>
      <c r="AT12" s="214">
        <f t="shared" si="11"/>
        <v>18</v>
      </c>
      <c r="AU12" s="215">
        <f t="shared" si="55"/>
        <v>18</v>
      </c>
      <c r="AV12" s="215">
        <f t="shared" si="46"/>
        <v>0</v>
      </c>
      <c r="AW12" s="220">
        <f t="shared" si="56"/>
        <v>18</v>
      </c>
      <c r="AX12" s="222">
        <v>11</v>
      </c>
      <c r="AY12" s="215">
        <f t="shared" si="13"/>
        <v>1.649999999999989</v>
      </c>
      <c r="AZ12" s="216">
        <f t="shared" si="57"/>
        <v>0</v>
      </c>
      <c r="BA12" s="222"/>
      <c r="BB12" s="215">
        <f t="shared" si="15"/>
        <v>3.2999999999999887</v>
      </c>
      <c r="BC12" s="222"/>
      <c r="BD12" s="213">
        <v>734.78125</v>
      </c>
      <c r="BE12" s="213">
        <v>624.163635</v>
      </c>
      <c r="BF12" s="212">
        <f>_xlfn.FLOOR.PRECISE('[3]численность 2021'!G29)</f>
        <v>641</v>
      </c>
      <c r="BG12" s="212">
        <v>2.0484559999999998</v>
      </c>
      <c r="BH12" s="212">
        <v>1.7400709999999999</v>
      </c>
      <c r="BI12" s="212">
        <f t="shared" si="58"/>
        <v>1.7870085815052423</v>
      </c>
      <c r="BJ12" s="214">
        <f>_xlfn.FLOOR.PRECISE('[3]численность 2021'!K29)</f>
        <v>32</v>
      </c>
      <c r="BK12" s="214"/>
      <c r="BL12" s="214">
        <f t="shared" si="17"/>
        <v>32</v>
      </c>
      <c r="BM12" s="215">
        <f t="shared" si="59"/>
        <v>32.050000000000004</v>
      </c>
      <c r="BN12" s="220">
        <f t="shared" si="19"/>
        <v>32</v>
      </c>
      <c r="BO12" s="222">
        <v>32</v>
      </c>
      <c r="BP12" s="215">
        <f t="shared" si="20"/>
        <v>4.7999999999999678</v>
      </c>
      <c r="BQ12" s="216">
        <f t="shared" si="60"/>
        <v>0</v>
      </c>
      <c r="BR12" s="222"/>
      <c r="BS12" s="215">
        <f t="shared" si="61"/>
        <v>6.4</v>
      </c>
      <c r="BT12" s="222"/>
      <c r="BU12" s="213">
        <v>724.91839600000003</v>
      </c>
      <c r="BV12" s="213">
        <v>559.39184599999999</v>
      </c>
      <c r="BW12" s="212">
        <f>_xlfn.FLOOR.PRECISE('[3]численность 2021'!H29)</f>
        <v>541</v>
      </c>
      <c r="BX12" s="212">
        <v>2.0209600000000001</v>
      </c>
      <c r="BY12" s="212">
        <v>1.5594980000000001</v>
      </c>
      <c r="BZ12" s="212">
        <f t="shared" si="62"/>
        <v>1.5082240914108207</v>
      </c>
      <c r="CA12" s="214">
        <f>_xlfn.FLOOR.PRECISE('[3]численность 2021'!M29)</f>
        <v>27</v>
      </c>
      <c r="CB12" s="214"/>
      <c r="CC12" s="214"/>
      <c r="CD12" s="214">
        <f t="shared" si="24"/>
        <v>27</v>
      </c>
      <c r="CE12" s="215">
        <f t="shared" si="63"/>
        <v>27.05</v>
      </c>
      <c r="CF12" s="220">
        <f t="shared" si="64"/>
        <v>27</v>
      </c>
      <c r="CG12" s="222">
        <v>27</v>
      </c>
      <c r="CH12" s="215">
        <f t="shared" si="27"/>
        <v>2.0249999999999972</v>
      </c>
      <c r="CI12" s="216">
        <f t="shared" si="65"/>
        <v>0</v>
      </c>
      <c r="CJ12" s="222"/>
      <c r="CK12" s="215">
        <f t="shared" si="29"/>
        <v>2.0249999999999972</v>
      </c>
      <c r="CL12" s="216">
        <f t="shared" si="66"/>
        <v>0</v>
      </c>
      <c r="CM12" s="222"/>
      <c r="CN12" s="215">
        <f t="shared" si="67"/>
        <v>5.4</v>
      </c>
      <c r="CO12" s="222"/>
      <c r="CP12" s="221">
        <f t="shared" si="68"/>
        <v>1</v>
      </c>
      <c r="CQ12" s="213">
        <v>0</v>
      </c>
      <c r="CR12" s="213">
        <v>0</v>
      </c>
      <c r="CS12" s="213" t="e">
        <f>#NAME?</f>
        <v>#NAME?</v>
      </c>
      <c r="CT12" s="212">
        <v>0</v>
      </c>
      <c r="CU12" s="212">
        <v>0</v>
      </c>
      <c r="CV12" s="212" t="e">
        <f>#NAME?</f>
        <v>#NAME?</v>
      </c>
      <c r="CW12" s="214" t="e">
        <f>#NAME?</f>
        <v>#NAME?</v>
      </c>
      <c r="CX12" s="215" t="e">
        <f t="shared" si="69"/>
        <v>#NAME?</v>
      </c>
      <c r="CY12" s="220" t="e">
        <f t="shared" si="70"/>
        <v>#NAME?</v>
      </c>
      <c r="CZ12" s="222"/>
      <c r="DA12" s="215">
        <f t="shared" si="71"/>
        <v>0</v>
      </c>
      <c r="DB12" s="222"/>
      <c r="DC12" s="213">
        <v>0</v>
      </c>
      <c r="DD12" s="213">
        <v>13.514213</v>
      </c>
      <c r="DE12" s="212">
        <f>_xlfn.FLOOR.PRECISE('[3]численность 2021'!I29)</f>
        <v>16</v>
      </c>
      <c r="DF12" s="212">
        <v>0</v>
      </c>
      <c r="DG12" s="212">
        <v>3.7676000000000001E-2</v>
      </c>
      <c r="DH12" s="212">
        <f t="shared" si="72"/>
        <v>4.4605518415107452E-2</v>
      </c>
      <c r="DI12" s="214">
        <f>_xlfn.FLOOR.PRECISE('[3]численность 2021'!N29)</f>
        <v>0</v>
      </c>
      <c r="DJ12" s="215">
        <f t="shared" si="37"/>
        <v>0</v>
      </c>
      <c r="DK12" s="216">
        <f t="shared" si="73"/>
        <v>0</v>
      </c>
      <c r="DL12" s="222"/>
      <c r="DM12" s="215">
        <f t="shared" si="39"/>
        <v>0</v>
      </c>
      <c r="DN12" s="222"/>
      <c r="DO12" s="213">
        <v>53.3563232421875</v>
      </c>
      <c r="DP12" s="213">
        <v>36.681435</v>
      </c>
      <c r="DQ12" s="212">
        <f>_xlfn.FLOOR.PRECISE('[3]численность 2021'!J29)</f>
        <v>32</v>
      </c>
      <c r="DR12" s="212">
        <v>0.14874899999999999</v>
      </c>
      <c r="DS12" s="212">
        <v>0.10226200000000001</v>
      </c>
      <c r="DT12" s="212">
        <f t="shared" si="74"/>
        <v>8.9211036830214904E-2</v>
      </c>
      <c r="DU12" s="214">
        <f>_xlfn.FLOOR.PRECISE('[3]численность 2021'!S29)</f>
        <v>3</v>
      </c>
      <c r="DV12" s="215">
        <f t="shared" si="75"/>
        <v>3.2</v>
      </c>
      <c r="DW12" s="216">
        <f t="shared" si="76"/>
        <v>3</v>
      </c>
      <c r="DX12" s="222">
        <v>3</v>
      </c>
      <c r="DY12" s="213">
        <v>0</v>
      </c>
      <c r="DZ12" s="223">
        <v>0</v>
      </c>
      <c r="EA12" s="212">
        <f>_xlfn.FLOOR.PRECISE('[3]численность 2021'!T29)</f>
        <v>15</v>
      </c>
      <c r="EB12" s="212">
        <v>0</v>
      </c>
      <c r="EC12" s="212">
        <v>0</v>
      </c>
      <c r="ED12" s="212">
        <f t="shared" si="77"/>
        <v>4.1817673514163232E-2</v>
      </c>
      <c r="EE12" s="214">
        <f>_xlfn.FLOOR.PRECISE('[3]численность 2021'!U29)</f>
        <v>1</v>
      </c>
      <c r="EF12" s="215">
        <f t="shared" si="78"/>
        <v>1.5</v>
      </c>
      <c r="EG12" s="216">
        <f t="shared" si="79"/>
        <v>1</v>
      </c>
      <c r="EH12" s="222">
        <v>1</v>
      </c>
    </row>
    <row r="13" spans="1:139" ht="34.5" customHeight="1" x14ac:dyDescent="0.2">
      <c r="A13" s="114" t="s">
        <v>50</v>
      </c>
      <c r="B13" s="212">
        <f>'[3]численность 2021'!C31</f>
        <v>57.621997833251953</v>
      </c>
      <c r="C13" s="213">
        <v>183.18916300000001</v>
      </c>
      <c r="D13" s="213">
        <v>192.19845599999999</v>
      </c>
      <c r="E13" s="212">
        <f>_xlfn.FLOOR.PRECISE('[3]численность 2021'!D31)</f>
        <v>162</v>
      </c>
      <c r="F13" s="212">
        <v>3.3355049999999999</v>
      </c>
      <c r="G13" s="212">
        <v>3.3355049999999999</v>
      </c>
      <c r="H13" s="212">
        <f t="shared" si="48"/>
        <v>2.8114262971027113</v>
      </c>
      <c r="I13" s="214">
        <f>_xlfn.FLOOR.PRECISE('[3]численность 2021'!R31)</f>
        <v>30</v>
      </c>
      <c r="J13" s="215">
        <f t="shared" si="1"/>
        <v>56.699999999999832</v>
      </c>
      <c r="K13" s="216">
        <f t="shared" si="49"/>
        <v>30</v>
      </c>
      <c r="L13" s="222">
        <v>30</v>
      </c>
      <c r="M13" s="213">
        <v>13</v>
      </c>
      <c r="N13" s="213">
        <v>15</v>
      </c>
      <c r="O13" s="212">
        <f>_xlfn.FLOOR.PRECISE('[3]численность 2021'!P31)</f>
        <v>18</v>
      </c>
      <c r="P13" s="212">
        <v>0.225608</v>
      </c>
      <c r="Q13" s="212">
        <v>0.26031700000000002</v>
      </c>
      <c r="R13" s="212">
        <f t="shared" si="50"/>
        <v>0.31238069967807902</v>
      </c>
      <c r="S13" s="214">
        <f>_xlfn.FLOOR.PRECISE('[3]численность 2021'!Q31)</f>
        <v>3</v>
      </c>
      <c r="T13" s="214"/>
      <c r="U13" s="215">
        <f t="shared" si="4"/>
        <v>5.3999999999999817</v>
      </c>
      <c r="V13" s="216">
        <f t="shared" si="51"/>
        <v>3</v>
      </c>
      <c r="W13" s="222">
        <v>3</v>
      </c>
      <c r="X13" s="222"/>
      <c r="Y13" s="218"/>
      <c r="Z13" s="213">
        <v>0</v>
      </c>
      <c r="AA13" s="213">
        <v>0</v>
      </c>
      <c r="AB13" s="212">
        <f>_xlfn.FLOOR.PRECISE('[3]численность 2021'!E31)</f>
        <v>0</v>
      </c>
      <c r="AC13" s="212">
        <v>0</v>
      </c>
      <c r="AD13" s="212">
        <v>0</v>
      </c>
      <c r="AE13" s="212">
        <f t="shared" si="52"/>
        <v>0</v>
      </c>
      <c r="AF13" s="214">
        <f>_xlfn.FLOOR.PRECISE('[3]численность 2021'!O31)</f>
        <v>0</v>
      </c>
      <c r="AG13" s="215">
        <f t="shared" si="7"/>
        <v>0</v>
      </c>
      <c r="AH13" s="216">
        <f t="shared" si="8"/>
        <v>0</v>
      </c>
      <c r="AI13" s="219">
        <f t="shared" si="53"/>
        <v>0</v>
      </c>
      <c r="AJ13" s="222"/>
      <c r="AK13" s="222"/>
      <c r="AL13" s="213">
        <v>126.69332900000001</v>
      </c>
      <c r="AM13" s="213">
        <v>153.908951</v>
      </c>
      <c r="AN13" s="212">
        <f>_xlfn.FLOOR.PRECISE('[3]численность 2021'!F31)</f>
        <v>157</v>
      </c>
      <c r="AO13" s="212">
        <v>2.1986970000000001</v>
      </c>
      <c r="AP13" s="212">
        <v>2.6710099999999999</v>
      </c>
      <c r="AQ13" s="212">
        <f t="shared" si="54"/>
        <v>2.7246538805254672</v>
      </c>
      <c r="AR13" s="214">
        <f>_xlfn.FLOOR.PRECISE('[3]численность 2021'!L31)</f>
        <v>10</v>
      </c>
      <c r="AS13" s="214"/>
      <c r="AT13" s="214">
        <f t="shared" si="11"/>
        <v>10</v>
      </c>
      <c r="AU13" s="215">
        <f t="shared" si="55"/>
        <v>10.99</v>
      </c>
      <c r="AV13" s="215">
        <f t="shared" si="46"/>
        <v>0</v>
      </c>
      <c r="AW13" s="220">
        <f t="shared" si="56"/>
        <v>10</v>
      </c>
      <c r="AX13" s="222">
        <v>10</v>
      </c>
      <c r="AY13" s="215">
        <f t="shared" si="13"/>
        <v>1.49999999999999</v>
      </c>
      <c r="AZ13" s="216">
        <f t="shared" si="57"/>
        <v>0</v>
      </c>
      <c r="BA13" s="222"/>
      <c r="BB13" s="215">
        <f t="shared" si="15"/>
        <v>2.9999999999999898</v>
      </c>
      <c r="BC13" s="222"/>
      <c r="BD13" s="213">
        <v>159.33642578125</v>
      </c>
      <c r="BE13" s="213">
        <v>168.87751800000001</v>
      </c>
      <c r="BF13" s="212">
        <f>_xlfn.FLOOR.PRECISE('[3]численность 2021'!G31)</f>
        <v>174</v>
      </c>
      <c r="BG13" s="212">
        <v>2.7652009999999998</v>
      </c>
      <c r="BH13" s="212">
        <v>2.9307820000000002</v>
      </c>
      <c r="BI13" s="212">
        <f t="shared" si="58"/>
        <v>3.0196800968880977</v>
      </c>
      <c r="BJ13" s="214">
        <f>_xlfn.FLOOR.PRECISE('[3]численность 2021'!K31)</f>
        <v>12</v>
      </c>
      <c r="BK13" s="214"/>
      <c r="BL13" s="214">
        <f t="shared" si="17"/>
        <v>12</v>
      </c>
      <c r="BM13" s="215">
        <f t="shared" si="59"/>
        <v>12.180000000000001</v>
      </c>
      <c r="BN13" s="220">
        <f t="shared" si="19"/>
        <v>12</v>
      </c>
      <c r="BO13" s="222">
        <v>12</v>
      </c>
      <c r="BP13" s="215">
        <f t="shared" si="20"/>
        <v>1.7999999999999878</v>
      </c>
      <c r="BQ13" s="216">
        <f t="shared" si="60"/>
        <v>0</v>
      </c>
      <c r="BR13" s="222"/>
      <c r="BS13" s="215">
        <f t="shared" si="61"/>
        <v>2.4000000000000004</v>
      </c>
      <c r="BT13" s="222"/>
      <c r="BU13" s="213">
        <v>84.915809999999993</v>
      </c>
      <c r="BV13" s="213">
        <v>87.778144999999995</v>
      </c>
      <c r="BW13" s="212">
        <f>_xlfn.FLOOR.PRECISE('[3]численность 2021'!H31)</f>
        <v>102</v>
      </c>
      <c r="BX13" s="212">
        <v>1.47367</v>
      </c>
      <c r="BY13" s="212">
        <v>1.523344</v>
      </c>
      <c r="BZ13" s="212">
        <f t="shared" si="62"/>
        <v>1.7701572981757814</v>
      </c>
      <c r="CA13" s="214">
        <f>_xlfn.FLOOR.PRECISE('[3]численность 2021'!M31)</f>
        <v>5</v>
      </c>
      <c r="CB13" s="214"/>
      <c r="CC13" s="214"/>
      <c r="CD13" s="214">
        <f t="shared" si="24"/>
        <v>5</v>
      </c>
      <c r="CE13" s="215">
        <f t="shared" si="63"/>
        <v>5.1000000000000005</v>
      </c>
      <c r="CF13" s="220">
        <f t="shared" si="64"/>
        <v>5</v>
      </c>
      <c r="CG13" s="222">
        <v>5</v>
      </c>
      <c r="CH13" s="215">
        <f t="shared" si="27"/>
        <v>0.3749999999999995</v>
      </c>
      <c r="CI13" s="216">
        <f t="shared" si="65"/>
        <v>0</v>
      </c>
      <c r="CJ13" s="222"/>
      <c r="CK13" s="215">
        <f t="shared" si="29"/>
        <v>0.3749999999999995</v>
      </c>
      <c r="CL13" s="216">
        <f t="shared" si="66"/>
        <v>0</v>
      </c>
      <c r="CM13" s="222"/>
      <c r="CN13" s="215">
        <f t="shared" si="67"/>
        <v>1</v>
      </c>
      <c r="CO13" s="222"/>
      <c r="CP13" s="221">
        <f t="shared" si="68"/>
        <v>1</v>
      </c>
      <c r="CQ13" s="213">
        <v>0</v>
      </c>
      <c r="CR13" s="213">
        <v>0</v>
      </c>
      <c r="CS13" s="213" t="e">
        <f>#NAME?</f>
        <v>#NAME?</v>
      </c>
      <c r="CT13" s="212">
        <v>0</v>
      </c>
      <c r="CU13" s="212">
        <v>0</v>
      </c>
      <c r="CV13" s="212" t="e">
        <f>#NAME?</f>
        <v>#NAME?</v>
      </c>
      <c r="CW13" s="214" t="e">
        <f>#NAME?</f>
        <v>#NAME?</v>
      </c>
      <c r="CX13" s="215" t="e">
        <f t="shared" si="69"/>
        <v>#NAME?</v>
      </c>
      <c r="CY13" s="220" t="e">
        <f t="shared" si="70"/>
        <v>#NAME?</v>
      </c>
      <c r="CZ13" s="222"/>
      <c r="DA13" s="215">
        <f t="shared" si="71"/>
        <v>0</v>
      </c>
      <c r="DB13" s="222"/>
      <c r="DC13" s="213">
        <v>0</v>
      </c>
      <c r="DD13" s="213">
        <v>0</v>
      </c>
      <c r="DE13" s="212">
        <f>_xlfn.FLOOR.PRECISE('[3]численность 2021'!I31)</f>
        <v>0</v>
      </c>
      <c r="DF13" s="212">
        <v>0</v>
      </c>
      <c r="DG13" s="212">
        <v>0</v>
      </c>
      <c r="DH13" s="212">
        <f t="shared" si="72"/>
        <v>0</v>
      </c>
      <c r="DI13" s="214">
        <f>_xlfn.FLOOR.PRECISE('[3]численность 2021'!N31)</f>
        <v>0</v>
      </c>
      <c r="DJ13" s="215">
        <f t="shared" si="37"/>
        <v>0</v>
      </c>
      <c r="DK13" s="216">
        <f t="shared" si="73"/>
        <v>0</v>
      </c>
      <c r="DL13" s="222"/>
      <c r="DM13" s="215">
        <f t="shared" si="39"/>
        <v>0</v>
      </c>
      <c r="DN13" s="222"/>
      <c r="DO13" s="213">
        <v>5.0051680000000003</v>
      </c>
      <c r="DP13" s="213">
        <v>4.3795229999999998</v>
      </c>
      <c r="DQ13" s="212">
        <f>_xlfn.FLOOR.PRECISE('[3]численность 2021'!J31)</f>
        <v>6</v>
      </c>
      <c r="DR13" s="212">
        <v>8.6861999999999995E-2</v>
      </c>
      <c r="DS13" s="212">
        <v>7.6004000000000002E-2</v>
      </c>
      <c r="DT13" s="212">
        <f t="shared" si="74"/>
        <v>0.10412689989269301</v>
      </c>
      <c r="DU13" s="214">
        <f>_xlfn.FLOOR.PRECISE('[3]численность 2021'!S31)</f>
        <v>0</v>
      </c>
      <c r="DV13" s="215">
        <f t="shared" si="75"/>
        <v>0.60000000000000009</v>
      </c>
      <c r="DW13" s="216">
        <f t="shared" si="76"/>
        <v>0</v>
      </c>
      <c r="DX13" s="222"/>
      <c r="DY13" s="213">
        <v>0</v>
      </c>
      <c r="DZ13" s="223">
        <v>0</v>
      </c>
      <c r="EA13" s="212">
        <f>_xlfn.FLOOR.PRECISE('[3]численность 2021'!T31)</f>
        <v>0</v>
      </c>
      <c r="EB13" s="212">
        <v>0</v>
      </c>
      <c r="EC13" s="212">
        <v>0</v>
      </c>
      <c r="ED13" s="212">
        <f t="shared" si="77"/>
        <v>0</v>
      </c>
      <c r="EE13" s="214">
        <f>_xlfn.FLOOR.PRECISE('[3]численность 2021'!U31)</f>
        <v>0</v>
      </c>
      <c r="EF13" s="215">
        <f t="shared" si="78"/>
        <v>0</v>
      </c>
      <c r="EG13" s="216">
        <f t="shared" si="79"/>
        <v>0</v>
      </c>
      <c r="EH13" s="222"/>
    </row>
    <row r="14" spans="1:139" ht="47.25" customHeight="1" x14ac:dyDescent="0.2">
      <c r="A14" s="114" t="s">
        <v>51</v>
      </c>
      <c r="B14" s="212">
        <f>'[3]численность 2021'!C32</f>
        <v>385.70999145507813</v>
      </c>
      <c r="C14" s="213">
        <v>1065.976807</v>
      </c>
      <c r="D14" s="213">
        <v>1062.795654</v>
      </c>
      <c r="E14" s="212">
        <f>_xlfn.FLOOR.PRECISE('[3]численность 2021'!D32)</f>
        <v>1012</v>
      </c>
      <c r="F14" s="212">
        <v>2.7554270000000001</v>
      </c>
      <c r="G14" s="212">
        <v>2.7554270000000001</v>
      </c>
      <c r="H14" s="212">
        <f t="shared" si="48"/>
        <v>2.6237329144165118</v>
      </c>
      <c r="I14" s="214">
        <f>_xlfn.FLOOR.PRECISE('[3]численность 2021'!R32)</f>
        <v>303</v>
      </c>
      <c r="J14" s="215">
        <f t="shared" si="1"/>
        <v>354.19999999999897</v>
      </c>
      <c r="K14" s="216">
        <f t="shared" si="49"/>
        <v>303</v>
      </c>
      <c r="L14" s="222">
        <v>303</v>
      </c>
      <c r="M14" s="213">
        <v>68</v>
      </c>
      <c r="N14" s="213">
        <v>80</v>
      </c>
      <c r="O14" s="212">
        <f>_xlfn.FLOOR.PRECISE('[3]численность 2021'!P32)</f>
        <v>93</v>
      </c>
      <c r="P14" s="212">
        <v>0.17629800000000001</v>
      </c>
      <c r="Q14" s="212">
        <v>0.20741000000000001</v>
      </c>
      <c r="R14" s="212">
        <f t="shared" si="50"/>
        <v>0.24111379549479803</v>
      </c>
      <c r="S14" s="214">
        <f>_xlfn.FLOOR.PRECISE('[3]численность 2021'!Q32)</f>
        <v>18</v>
      </c>
      <c r="T14" s="214"/>
      <c r="U14" s="215">
        <f t="shared" si="4"/>
        <v>27.899999999999906</v>
      </c>
      <c r="V14" s="216">
        <f t="shared" si="51"/>
        <v>18</v>
      </c>
      <c r="W14" s="222">
        <v>18</v>
      </c>
      <c r="X14" s="222"/>
      <c r="Y14" s="218"/>
      <c r="Z14" s="213">
        <v>0</v>
      </c>
      <c r="AA14" s="213">
        <v>0</v>
      </c>
      <c r="AB14" s="212">
        <f>_xlfn.FLOOR.PRECISE('[3]численность 2021'!E32)</f>
        <v>0</v>
      </c>
      <c r="AC14" s="212">
        <v>0</v>
      </c>
      <c r="AD14" s="212">
        <v>0</v>
      </c>
      <c r="AE14" s="212">
        <f t="shared" si="52"/>
        <v>0</v>
      </c>
      <c r="AF14" s="214">
        <f>_xlfn.FLOOR.PRECISE('[3]численность 2021'!O32)</f>
        <v>0</v>
      </c>
      <c r="AG14" s="215">
        <f t="shared" si="7"/>
        <v>0</v>
      </c>
      <c r="AH14" s="216">
        <f t="shared" si="8"/>
        <v>0</v>
      </c>
      <c r="AI14" s="219">
        <f t="shared" si="53"/>
        <v>0</v>
      </c>
      <c r="AJ14" s="222"/>
      <c r="AK14" s="222"/>
      <c r="AL14" s="213">
        <v>1538.3983149999999</v>
      </c>
      <c r="AM14" s="213">
        <v>1562.934814</v>
      </c>
      <c r="AN14" s="212">
        <f>_xlfn.FLOOR.PRECISE('[3]численность 2021'!F32)</f>
        <v>878</v>
      </c>
      <c r="AO14" s="212">
        <v>3.9884840000000001</v>
      </c>
      <c r="AP14" s="212">
        <v>4.052098</v>
      </c>
      <c r="AQ14" s="212">
        <f t="shared" si="54"/>
        <v>2.2763216391874481</v>
      </c>
      <c r="AR14" s="214">
        <f>_xlfn.FLOOR.PRECISE('[3]численность 2021'!L32)</f>
        <v>61</v>
      </c>
      <c r="AS14" s="214"/>
      <c r="AT14" s="214">
        <f t="shared" si="11"/>
        <v>61</v>
      </c>
      <c r="AU14" s="215">
        <f t="shared" si="55"/>
        <v>61.460000000000008</v>
      </c>
      <c r="AV14" s="215">
        <f t="shared" si="46"/>
        <v>0</v>
      </c>
      <c r="AW14" s="220">
        <f t="shared" si="56"/>
        <v>61</v>
      </c>
      <c r="AX14" s="222">
        <v>61</v>
      </c>
      <c r="AY14" s="215">
        <f t="shared" si="13"/>
        <v>9.1499999999999382</v>
      </c>
      <c r="AZ14" s="216">
        <f t="shared" si="57"/>
        <v>0</v>
      </c>
      <c r="BA14" s="222"/>
      <c r="BB14" s="215">
        <f t="shared" si="15"/>
        <v>18.299999999999937</v>
      </c>
      <c r="BC14" s="222"/>
      <c r="BD14" s="213">
        <v>979.06341599999996</v>
      </c>
      <c r="BE14" s="213">
        <v>959.065247</v>
      </c>
      <c r="BF14" s="212">
        <f>_xlfn.FLOOR.PRECISE('[3]численность 2021'!G32)</f>
        <v>893</v>
      </c>
      <c r="BG14" s="212">
        <v>2.538341</v>
      </c>
      <c r="BH14" s="212">
        <v>2.4864929999999998</v>
      </c>
      <c r="BI14" s="212">
        <f t="shared" si="58"/>
        <v>2.3152109610414477</v>
      </c>
      <c r="BJ14" s="214">
        <f>_xlfn.FLOOR.PRECISE('[3]численность 2021'!K32)</f>
        <v>62</v>
      </c>
      <c r="BK14" s="214"/>
      <c r="BL14" s="214">
        <f t="shared" si="17"/>
        <v>62</v>
      </c>
      <c r="BM14" s="215">
        <f t="shared" si="59"/>
        <v>62.510000000000005</v>
      </c>
      <c r="BN14" s="220">
        <f t="shared" si="19"/>
        <v>62</v>
      </c>
      <c r="BO14" s="222">
        <v>62</v>
      </c>
      <c r="BP14" s="215">
        <f t="shared" si="20"/>
        <v>9.2999999999999385</v>
      </c>
      <c r="BQ14" s="216">
        <f t="shared" si="60"/>
        <v>0</v>
      </c>
      <c r="BR14" s="222"/>
      <c r="BS14" s="215">
        <f t="shared" si="61"/>
        <v>12.4</v>
      </c>
      <c r="BT14" s="222"/>
      <c r="BU14" s="213">
        <v>640.39367700000003</v>
      </c>
      <c r="BV14" s="213">
        <v>771.79217500000004</v>
      </c>
      <c r="BW14" s="212">
        <f>_xlfn.FLOOR.PRECISE('[3]численность 2021'!H32)</f>
        <v>706</v>
      </c>
      <c r="BX14" s="212">
        <v>1.6602980000000001</v>
      </c>
      <c r="BY14" s="212">
        <v>2.0009649999999999</v>
      </c>
      <c r="BZ14" s="212">
        <f t="shared" si="62"/>
        <v>1.8303907485949182</v>
      </c>
      <c r="CA14" s="214">
        <f>_xlfn.FLOOR.PRECISE('[3]численность 2021'!M32)</f>
        <v>35</v>
      </c>
      <c r="CB14" s="214"/>
      <c r="CC14" s="214"/>
      <c r="CD14" s="214">
        <f t="shared" si="24"/>
        <v>35</v>
      </c>
      <c r="CE14" s="215">
        <f t="shared" si="63"/>
        <v>35.300000000000004</v>
      </c>
      <c r="CF14" s="220">
        <f t="shared" si="64"/>
        <v>35</v>
      </c>
      <c r="CG14" s="222">
        <v>35</v>
      </c>
      <c r="CH14" s="215">
        <f t="shared" si="27"/>
        <v>2.6249999999999964</v>
      </c>
      <c r="CI14" s="216">
        <f t="shared" si="65"/>
        <v>0</v>
      </c>
      <c r="CJ14" s="222"/>
      <c r="CK14" s="215">
        <f t="shared" si="29"/>
        <v>2.6249999999999964</v>
      </c>
      <c r="CL14" s="216">
        <f t="shared" si="66"/>
        <v>0</v>
      </c>
      <c r="CM14" s="222"/>
      <c r="CN14" s="215">
        <f t="shared" si="67"/>
        <v>7</v>
      </c>
      <c r="CO14" s="222"/>
      <c r="CP14" s="221">
        <f t="shared" si="68"/>
        <v>1</v>
      </c>
      <c r="CQ14" s="213">
        <v>0</v>
      </c>
      <c r="CR14" s="213">
        <v>0</v>
      </c>
      <c r="CS14" s="213" t="e">
        <f>#NAME?</f>
        <v>#NAME?</v>
      </c>
      <c r="CT14" s="212">
        <v>0</v>
      </c>
      <c r="CU14" s="212">
        <v>0</v>
      </c>
      <c r="CV14" s="212" t="e">
        <f>#NAME?</f>
        <v>#NAME?</v>
      </c>
      <c r="CW14" s="214" t="e">
        <f>#NAME?</f>
        <v>#NAME?</v>
      </c>
      <c r="CX14" s="215" t="e">
        <f t="shared" si="69"/>
        <v>#NAME?</v>
      </c>
      <c r="CY14" s="220" t="e">
        <f t="shared" si="70"/>
        <v>#NAME?</v>
      </c>
      <c r="CZ14" s="222"/>
      <c r="DA14" s="215">
        <f t="shared" si="71"/>
        <v>0</v>
      </c>
      <c r="DB14" s="222"/>
      <c r="DC14" s="213">
        <v>0</v>
      </c>
      <c r="DD14" s="213">
        <v>0</v>
      </c>
      <c r="DE14" s="212">
        <f>_xlfn.FLOOR.PRECISE('[3]численность 2021'!I32)</f>
        <v>0</v>
      </c>
      <c r="DF14" s="212">
        <v>0</v>
      </c>
      <c r="DG14" s="212">
        <v>0</v>
      </c>
      <c r="DH14" s="212">
        <f t="shared" si="72"/>
        <v>0</v>
      </c>
      <c r="DI14" s="214">
        <f>_xlfn.FLOOR.PRECISE('[3]численность 2021'!N32)</f>
        <v>0</v>
      </c>
      <c r="DJ14" s="215">
        <f t="shared" si="37"/>
        <v>0</v>
      </c>
      <c r="DK14" s="216">
        <f t="shared" si="73"/>
        <v>0</v>
      </c>
      <c r="DL14" s="222"/>
      <c r="DM14" s="215">
        <f t="shared" si="39"/>
        <v>0</v>
      </c>
      <c r="DN14" s="222"/>
      <c r="DO14" s="213">
        <v>16.151163</v>
      </c>
      <c r="DP14" s="213">
        <v>18.606366999999999</v>
      </c>
      <c r="DQ14" s="212">
        <f>_xlfn.FLOOR.PRECISE('[3]численность 2021'!J32)</f>
        <v>16</v>
      </c>
      <c r="DR14" s="212">
        <v>4.1874000000000001E-2</v>
      </c>
      <c r="DS14" s="212">
        <v>4.8238999999999997E-2</v>
      </c>
      <c r="DT14" s="212">
        <f t="shared" si="74"/>
        <v>4.1481943310932995E-2</v>
      </c>
      <c r="DU14" s="214">
        <f>_xlfn.FLOOR.PRECISE('[3]численность 2021'!S32)</f>
        <v>1</v>
      </c>
      <c r="DV14" s="215">
        <f t="shared" si="75"/>
        <v>1.6</v>
      </c>
      <c r="DW14" s="216">
        <f t="shared" si="76"/>
        <v>1</v>
      </c>
      <c r="DX14" s="222">
        <v>1</v>
      </c>
      <c r="DY14" s="213">
        <v>0</v>
      </c>
      <c r="DZ14" s="223">
        <v>0</v>
      </c>
      <c r="EA14" s="212">
        <f>_xlfn.FLOOR.PRECISE('[3]численность 2021'!T32)</f>
        <v>0</v>
      </c>
      <c r="EB14" s="212">
        <v>0</v>
      </c>
      <c r="EC14" s="212">
        <v>0</v>
      </c>
      <c r="ED14" s="212">
        <f t="shared" si="77"/>
        <v>0</v>
      </c>
      <c r="EE14" s="214">
        <f>_xlfn.FLOOR.PRECISE('[3]численность 2021'!U32)</f>
        <v>0</v>
      </c>
      <c r="EF14" s="215">
        <f t="shared" si="78"/>
        <v>0</v>
      </c>
      <c r="EG14" s="216">
        <f t="shared" si="79"/>
        <v>0</v>
      </c>
      <c r="EH14" s="222"/>
    </row>
    <row r="15" spans="1:139" s="227" customFormat="1" ht="47.25" customHeight="1" x14ac:dyDescent="0.2">
      <c r="A15" s="104" t="s">
        <v>287</v>
      </c>
      <c r="B15" s="228">
        <f>'[3]численность 2021'!C28</f>
        <v>164.08599853515625</v>
      </c>
      <c r="C15" s="229">
        <v>264.415955</v>
      </c>
      <c r="D15" s="229">
        <v>350.49096700000001</v>
      </c>
      <c r="E15" s="228">
        <f>_xlfn.FLOOR.PRECISE('[3]численность 2021'!D28)</f>
        <v>363</v>
      </c>
      <c r="F15" s="228">
        <v>2.1360199999999998</v>
      </c>
      <c r="G15" s="212">
        <v>2.1360199999999998</v>
      </c>
      <c r="H15" s="228">
        <f t="shared" si="48"/>
        <v>2.2122545691930284</v>
      </c>
      <c r="I15" s="230">
        <f>_xlfn.FLOOR.PRECISE('[3]численность 2021'!R28)</f>
        <v>110</v>
      </c>
      <c r="J15" s="215">
        <f t="shared" si="1"/>
        <v>127.04999999999963</v>
      </c>
      <c r="K15" s="231">
        <f t="shared" si="49"/>
        <v>110</v>
      </c>
      <c r="L15" s="217">
        <v>110</v>
      </c>
      <c r="M15" s="229">
        <v>60</v>
      </c>
      <c r="N15" s="229">
        <v>40</v>
      </c>
      <c r="O15" s="228">
        <f>_xlfn.FLOOR.PRECISE('[3]численность 2021'!P28)</f>
        <v>57</v>
      </c>
      <c r="P15" s="212">
        <v>0.36566199999999999</v>
      </c>
      <c r="Q15" s="228">
        <v>0.24377499999999999</v>
      </c>
      <c r="R15" s="228">
        <f t="shared" si="50"/>
        <v>0.34737881665014497</v>
      </c>
      <c r="S15" s="230">
        <f>_xlfn.FLOOR.PRECISE('[3]численность 2021'!Q28)</f>
        <v>6</v>
      </c>
      <c r="T15" s="230"/>
      <c r="U15" s="215">
        <f t="shared" si="4"/>
        <v>17.099999999999941</v>
      </c>
      <c r="V15" s="231">
        <f t="shared" si="51"/>
        <v>6</v>
      </c>
      <c r="W15" s="217">
        <v>6</v>
      </c>
      <c r="X15" s="217"/>
      <c r="Y15" s="232"/>
      <c r="Z15" s="229">
        <v>0</v>
      </c>
      <c r="AA15" s="229">
        <v>0</v>
      </c>
      <c r="AB15" s="228">
        <f>_xlfn.FLOOR.PRECISE('[3]численность 2021'!E28)</f>
        <v>0</v>
      </c>
      <c r="AC15" s="228">
        <v>0</v>
      </c>
      <c r="AD15" s="228">
        <v>0</v>
      </c>
      <c r="AE15" s="228">
        <f t="shared" si="52"/>
        <v>0</v>
      </c>
      <c r="AF15" s="230">
        <f>_xlfn.FLOOR.PRECISE('[3]численность 2021'!O28)</f>
        <v>0</v>
      </c>
      <c r="AG15" s="215">
        <f t="shared" si="7"/>
        <v>0</v>
      </c>
      <c r="AH15" s="216">
        <f t="shared" si="8"/>
        <v>0</v>
      </c>
      <c r="AI15" s="219">
        <f t="shared" si="53"/>
        <v>0</v>
      </c>
      <c r="AJ15" s="217"/>
      <c r="AK15" s="217"/>
      <c r="AL15" s="229">
        <v>173.38752700000001</v>
      </c>
      <c r="AM15" s="229">
        <v>212.16830400000001</v>
      </c>
      <c r="AN15" s="228">
        <f>_xlfn.FLOOR.PRECISE('[3]численность 2021'!F28)</f>
        <v>283</v>
      </c>
      <c r="AO15" s="228">
        <v>1.0566869999999999</v>
      </c>
      <c r="AP15" s="228">
        <v>1.293031</v>
      </c>
      <c r="AQ15" s="228">
        <f t="shared" si="54"/>
        <v>1.7247053528419478</v>
      </c>
      <c r="AR15" s="230">
        <f>_xlfn.FLOOR.PRECISE('[3]численность 2021'!L28)</f>
        <v>14</v>
      </c>
      <c r="AS15" s="230"/>
      <c r="AT15" s="214">
        <f t="shared" si="11"/>
        <v>14</v>
      </c>
      <c r="AU15" s="233">
        <f t="shared" si="55"/>
        <v>14.15</v>
      </c>
      <c r="AV15" s="215">
        <f t="shared" si="46"/>
        <v>0</v>
      </c>
      <c r="AW15" s="219">
        <f t="shared" si="56"/>
        <v>14</v>
      </c>
      <c r="AX15" s="217">
        <v>14</v>
      </c>
      <c r="AY15" s="215">
        <f t="shared" si="13"/>
        <v>2.0999999999999859</v>
      </c>
      <c r="AZ15" s="231">
        <f t="shared" si="57"/>
        <v>0</v>
      </c>
      <c r="BA15" s="217"/>
      <c r="BB15" s="215">
        <f t="shared" si="15"/>
        <v>4.199999999999986</v>
      </c>
      <c r="BC15" s="217"/>
      <c r="BD15" s="229">
        <v>336.02862499999998</v>
      </c>
      <c r="BE15" s="229">
        <v>344.56686400000001</v>
      </c>
      <c r="BF15" s="228">
        <f>_xlfn.FLOOR.PRECISE('[3]численность 2021'!G28)</f>
        <v>403</v>
      </c>
      <c r="BG15" s="228">
        <v>2.0478809999999998</v>
      </c>
      <c r="BH15" s="228">
        <v>2.0999159999999999</v>
      </c>
      <c r="BI15" s="228">
        <f t="shared" si="58"/>
        <v>2.4560291773685687</v>
      </c>
      <c r="BJ15" s="230">
        <f>_xlfn.FLOOR.PRECISE('[3]численность 2021'!K28)</f>
        <v>28</v>
      </c>
      <c r="BK15" s="230"/>
      <c r="BL15" s="214">
        <f t="shared" si="17"/>
        <v>28</v>
      </c>
      <c r="BM15" s="233">
        <f t="shared" si="59"/>
        <v>28.210000000000004</v>
      </c>
      <c r="BN15" s="219">
        <f t="shared" si="19"/>
        <v>28</v>
      </c>
      <c r="BO15" s="217">
        <v>28</v>
      </c>
      <c r="BP15" s="215">
        <f t="shared" si="20"/>
        <v>4.1999999999999718</v>
      </c>
      <c r="BQ15" s="231">
        <f t="shared" si="60"/>
        <v>0</v>
      </c>
      <c r="BR15" s="217"/>
      <c r="BS15" s="233">
        <f t="shared" si="61"/>
        <v>5.6000000000000005</v>
      </c>
      <c r="BT15" s="217"/>
      <c r="BU15" s="229">
        <v>195.55763200000001</v>
      </c>
      <c r="BV15" s="229">
        <v>207.30036899999999</v>
      </c>
      <c r="BW15" s="228">
        <f>_xlfn.FLOOR.PRECISE('[3]численность 2021'!H28)</f>
        <v>283</v>
      </c>
      <c r="BX15" s="228">
        <v>1.1918</v>
      </c>
      <c r="BY15" s="228">
        <v>1.2633639999999999</v>
      </c>
      <c r="BZ15" s="228">
        <f t="shared" si="62"/>
        <v>1.7247053528419478</v>
      </c>
      <c r="CA15" s="230">
        <f>_xlfn.FLOOR.PRECISE('[3]численность 2021'!M28)</f>
        <v>14</v>
      </c>
      <c r="CB15" s="230"/>
      <c r="CC15" s="230"/>
      <c r="CD15" s="214">
        <f t="shared" si="24"/>
        <v>14</v>
      </c>
      <c r="CE15" s="233">
        <f t="shared" si="63"/>
        <v>14.15</v>
      </c>
      <c r="CF15" s="219">
        <f t="shared" si="64"/>
        <v>14</v>
      </c>
      <c r="CG15" s="217">
        <v>14</v>
      </c>
      <c r="CH15" s="215">
        <f t="shared" si="27"/>
        <v>1.0499999999999985</v>
      </c>
      <c r="CI15" s="231">
        <f t="shared" si="65"/>
        <v>0</v>
      </c>
      <c r="CJ15" s="217"/>
      <c r="CK15" s="215">
        <f t="shared" si="29"/>
        <v>1.0499999999999985</v>
      </c>
      <c r="CL15" s="231">
        <f t="shared" si="66"/>
        <v>0</v>
      </c>
      <c r="CM15" s="217"/>
      <c r="CN15" s="233">
        <f t="shared" si="67"/>
        <v>2.8000000000000003</v>
      </c>
      <c r="CO15" s="217"/>
      <c r="CP15" s="234">
        <f t="shared" si="68"/>
        <v>1</v>
      </c>
      <c r="CQ15" s="229"/>
      <c r="CR15" s="229"/>
      <c r="CS15" s="229"/>
      <c r="CT15" s="228"/>
      <c r="CU15" s="228"/>
      <c r="CV15" s="228"/>
      <c r="CW15" s="230"/>
      <c r="CX15" s="233"/>
      <c r="CY15" s="219"/>
      <c r="CZ15" s="217"/>
      <c r="DA15" s="233"/>
      <c r="DB15" s="217"/>
      <c r="DC15" s="229">
        <v>0</v>
      </c>
      <c r="DD15" s="229">
        <v>0</v>
      </c>
      <c r="DE15" s="228">
        <f>_xlfn.FLOOR.PRECISE('[3]численность 2021'!I28)</f>
        <v>0</v>
      </c>
      <c r="DF15" s="228">
        <v>0</v>
      </c>
      <c r="DG15" s="228">
        <v>0</v>
      </c>
      <c r="DH15" s="228">
        <f t="shared" si="72"/>
        <v>0</v>
      </c>
      <c r="DI15" s="230">
        <f>_xlfn.FLOOR.PRECISE('[3]численность 2021'!N28)</f>
        <v>0</v>
      </c>
      <c r="DJ15" s="215">
        <f t="shared" si="37"/>
        <v>0</v>
      </c>
      <c r="DK15" s="231">
        <f t="shared" si="73"/>
        <v>0</v>
      </c>
      <c r="DL15" s="217"/>
      <c r="DM15" s="215">
        <f t="shared" si="39"/>
        <v>0</v>
      </c>
      <c r="DN15" s="217"/>
      <c r="DO15" s="229">
        <v>8.1275399999999998</v>
      </c>
      <c r="DP15" s="229">
        <v>7.3478190000000003</v>
      </c>
      <c r="DQ15" s="228">
        <f>_xlfn.FLOOR.PRECISE('[3]численность 2021'!J28)</f>
        <v>9</v>
      </c>
      <c r="DR15" s="228">
        <v>4.9532E-2</v>
      </c>
      <c r="DS15" s="228">
        <v>4.478E-2</v>
      </c>
      <c r="DT15" s="228">
        <f t="shared" si="74"/>
        <v>5.4849286839496574E-2</v>
      </c>
      <c r="DU15" s="230">
        <f>_xlfn.FLOOR.PRECISE('[3]численность 2021'!S28)</f>
        <v>0</v>
      </c>
      <c r="DV15" s="233">
        <f t="shared" si="75"/>
        <v>0.9</v>
      </c>
      <c r="DW15" s="231">
        <f t="shared" si="76"/>
        <v>0</v>
      </c>
      <c r="DX15" s="217"/>
      <c r="DY15" s="229">
        <v>0</v>
      </c>
      <c r="DZ15" s="236">
        <v>0</v>
      </c>
      <c r="EA15" s="228">
        <f>_xlfn.FLOOR.PRECISE('[3]численность 2021'!T28)</f>
        <v>0</v>
      </c>
      <c r="EB15" s="212">
        <v>0</v>
      </c>
      <c r="EC15" s="228">
        <v>0</v>
      </c>
      <c r="ED15" s="228">
        <f t="shared" si="77"/>
        <v>0</v>
      </c>
      <c r="EE15" s="230">
        <f>_xlfn.FLOOR.PRECISE('[3]численность 2021'!U28)</f>
        <v>0</v>
      </c>
      <c r="EF15" s="233">
        <f t="shared" si="78"/>
        <v>0</v>
      </c>
      <c r="EG15" s="231">
        <f t="shared" si="79"/>
        <v>0</v>
      </c>
      <c r="EH15" s="217"/>
    </row>
    <row r="16" spans="1:139" s="227" customFormat="1" ht="47.25" customHeight="1" x14ac:dyDescent="0.2">
      <c r="A16" s="104" t="s">
        <v>288</v>
      </c>
      <c r="B16" s="228">
        <f>'[3]численность 2021'!C33</f>
        <v>371.93002319335938</v>
      </c>
      <c r="C16" s="229">
        <v>614.96075399999995</v>
      </c>
      <c r="D16" s="229">
        <v>623.50482199999999</v>
      </c>
      <c r="E16" s="228">
        <f>_xlfn.FLOOR.PRECISE('[3]численность 2021'!D33)</f>
        <v>628</v>
      </c>
      <c r="F16" s="228">
        <v>1.676404</v>
      </c>
      <c r="G16" s="212">
        <v>1.676404</v>
      </c>
      <c r="H16" s="228">
        <f t="shared" si="48"/>
        <v>1.6884896642869691</v>
      </c>
      <c r="I16" s="230">
        <f>_xlfn.FLOOR.PRECISE('[3]численность 2021'!R33)</f>
        <v>219</v>
      </c>
      <c r="J16" s="215">
        <f t="shared" si="1"/>
        <v>219.79999999999936</v>
      </c>
      <c r="K16" s="231">
        <f t="shared" si="49"/>
        <v>219</v>
      </c>
      <c r="L16" s="217">
        <v>219</v>
      </c>
      <c r="M16" s="229">
        <v>76</v>
      </c>
      <c r="N16" s="229">
        <v>99</v>
      </c>
      <c r="O16" s="228">
        <f>_xlfn.FLOOR.PRECISE('[3]численность 2021'!P33)</f>
        <v>100</v>
      </c>
      <c r="P16" s="212">
        <v>0.20433999999999999</v>
      </c>
      <c r="Q16" s="228">
        <v>0.266179</v>
      </c>
      <c r="R16" s="228">
        <f t="shared" si="50"/>
        <v>0.26886778093741548</v>
      </c>
      <c r="S16" s="230">
        <f>_xlfn.FLOOR.PRECISE('[3]численность 2021'!Q33)</f>
        <v>30</v>
      </c>
      <c r="T16" s="230"/>
      <c r="U16" s="215">
        <f t="shared" si="4"/>
        <v>29.999999999999901</v>
      </c>
      <c r="V16" s="231">
        <f t="shared" si="51"/>
        <v>29.999999999999901</v>
      </c>
      <c r="W16" s="217">
        <v>30</v>
      </c>
      <c r="X16" s="217"/>
      <c r="Y16" s="232"/>
      <c r="Z16" s="229">
        <v>0</v>
      </c>
      <c r="AA16" s="229">
        <v>0</v>
      </c>
      <c r="AB16" s="228">
        <f>_xlfn.FLOOR.PRECISE('[3]численность 2021'!E33)</f>
        <v>0</v>
      </c>
      <c r="AC16" s="228">
        <v>0</v>
      </c>
      <c r="AD16" s="228">
        <v>0</v>
      </c>
      <c r="AE16" s="228">
        <f t="shared" si="52"/>
        <v>0</v>
      </c>
      <c r="AF16" s="230">
        <f>_xlfn.FLOOR.PRECISE('[3]численность 2021'!O33)</f>
        <v>0</v>
      </c>
      <c r="AG16" s="215">
        <f t="shared" si="7"/>
        <v>0</v>
      </c>
      <c r="AH16" s="216">
        <f t="shared" si="8"/>
        <v>0</v>
      </c>
      <c r="AI16" s="219">
        <f t="shared" si="53"/>
        <v>0</v>
      </c>
      <c r="AJ16" s="217"/>
      <c r="AK16" s="217"/>
      <c r="AL16" s="229">
        <v>404.88833599999998</v>
      </c>
      <c r="AM16" s="229">
        <v>392.58578499999999</v>
      </c>
      <c r="AN16" s="228">
        <f>_xlfn.FLOOR.PRECISE('[3]численность 2021'!F33)</f>
        <v>381</v>
      </c>
      <c r="AO16" s="228">
        <v>1.088614</v>
      </c>
      <c r="AP16" s="228">
        <v>1.0555369999999999</v>
      </c>
      <c r="AQ16" s="228">
        <f t="shared" si="54"/>
        <v>1.0243862453715529</v>
      </c>
      <c r="AR16" s="230">
        <f>_xlfn.FLOOR.PRECISE('[3]численность 2021'!L33)</f>
        <v>19</v>
      </c>
      <c r="AS16" s="230"/>
      <c r="AT16" s="214">
        <f t="shared" si="11"/>
        <v>19</v>
      </c>
      <c r="AU16" s="233">
        <f t="shared" si="55"/>
        <v>19.05</v>
      </c>
      <c r="AV16" s="215">
        <f t="shared" si="46"/>
        <v>0</v>
      </c>
      <c r="AW16" s="219">
        <f t="shared" si="56"/>
        <v>19</v>
      </c>
      <c r="AX16" s="217">
        <v>19</v>
      </c>
      <c r="AY16" s="215">
        <f t="shared" si="13"/>
        <v>2.849999999999981</v>
      </c>
      <c r="AZ16" s="231">
        <f t="shared" si="57"/>
        <v>0</v>
      </c>
      <c r="BA16" s="217"/>
      <c r="BB16" s="215">
        <f t="shared" si="15"/>
        <v>5.6999999999999806</v>
      </c>
      <c r="BC16" s="217"/>
      <c r="BD16" s="229">
        <v>471.29391500000003</v>
      </c>
      <c r="BE16" s="229">
        <v>478.97036700000001</v>
      </c>
      <c r="BF16" s="228">
        <f>_xlfn.FLOOR.PRECISE('[3]численность 2021'!G33)</f>
        <v>484</v>
      </c>
      <c r="BG16" s="228">
        <v>1.267158</v>
      </c>
      <c r="BH16" s="228">
        <v>1.2877970000000001</v>
      </c>
      <c r="BI16" s="228">
        <f t="shared" si="58"/>
        <v>1.3013200597370909</v>
      </c>
      <c r="BJ16" s="230">
        <f>_xlfn.FLOOR.PRECISE('[3]численность 2021'!K33)</f>
        <v>24</v>
      </c>
      <c r="BK16" s="230"/>
      <c r="BL16" s="214">
        <f t="shared" si="17"/>
        <v>24</v>
      </c>
      <c r="BM16" s="233">
        <f t="shared" si="59"/>
        <v>24.200000000000003</v>
      </c>
      <c r="BN16" s="219">
        <f t="shared" si="19"/>
        <v>24</v>
      </c>
      <c r="BO16" s="217">
        <v>24</v>
      </c>
      <c r="BP16" s="215">
        <f t="shared" si="20"/>
        <v>3.5999999999999757</v>
      </c>
      <c r="BQ16" s="231">
        <f t="shared" si="60"/>
        <v>0</v>
      </c>
      <c r="BR16" s="217"/>
      <c r="BS16" s="233">
        <f t="shared" si="61"/>
        <v>4.8000000000000007</v>
      </c>
      <c r="BT16" s="217"/>
      <c r="BU16" s="229">
        <v>447.43090799999999</v>
      </c>
      <c r="BV16" s="229">
        <v>444.14523300000002</v>
      </c>
      <c r="BW16" s="228">
        <f>_xlfn.FLOOR.PRECISE('[3]численность 2021'!H33)</f>
        <v>437</v>
      </c>
      <c r="BX16" s="228">
        <v>1.202998</v>
      </c>
      <c r="BY16" s="228">
        <v>1.1941630000000001</v>
      </c>
      <c r="BZ16" s="228">
        <f t="shared" si="62"/>
        <v>1.1749522026965056</v>
      </c>
      <c r="CA16" s="230">
        <f>_xlfn.FLOOR.PRECISE('[3]численность 2021'!M33)</f>
        <v>21</v>
      </c>
      <c r="CB16" s="230"/>
      <c r="CC16" s="230"/>
      <c r="CD16" s="214">
        <f t="shared" si="24"/>
        <v>21</v>
      </c>
      <c r="CE16" s="233">
        <f t="shared" si="63"/>
        <v>21.85</v>
      </c>
      <c r="CF16" s="219">
        <f t="shared" si="64"/>
        <v>21</v>
      </c>
      <c r="CG16" s="217">
        <v>21</v>
      </c>
      <c r="CH16" s="215">
        <f t="shared" si="27"/>
        <v>1.574999999999998</v>
      </c>
      <c r="CI16" s="231">
        <f t="shared" si="65"/>
        <v>0</v>
      </c>
      <c r="CJ16" s="217"/>
      <c r="CK16" s="215">
        <f t="shared" si="29"/>
        <v>1.574999999999998</v>
      </c>
      <c r="CL16" s="231">
        <f t="shared" si="66"/>
        <v>0</v>
      </c>
      <c r="CM16" s="217"/>
      <c r="CN16" s="233">
        <f t="shared" si="67"/>
        <v>4.2</v>
      </c>
      <c r="CO16" s="217"/>
      <c r="CP16" s="234">
        <f t="shared" si="68"/>
        <v>1</v>
      </c>
      <c r="CQ16" s="229"/>
      <c r="CR16" s="229"/>
      <c r="CS16" s="229"/>
      <c r="CT16" s="228"/>
      <c r="CU16" s="228"/>
      <c r="CV16" s="228"/>
      <c r="CW16" s="230"/>
      <c r="CX16" s="233"/>
      <c r="CY16" s="219"/>
      <c r="CZ16" s="217"/>
      <c r="DA16" s="233"/>
      <c r="DB16" s="217"/>
      <c r="DC16" s="229">
        <v>0</v>
      </c>
      <c r="DD16" s="229">
        <v>0</v>
      </c>
      <c r="DE16" s="228">
        <f>_xlfn.FLOOR.PRECISE('[3]численность 2021'!I33)</f>
        <v>0</v>
      </c>
      <c r="DF16" s="228">
        <v>0</v>
      </c>
      <c r="DG16" s="228">
        <v>0</v>
      </c>
      <c r="DH16" s="228">
        <f t="shared" si="72"/>
        <v>0</v>
      </c>
      <c r="DI16" s="230">
        <f>_xlfn.FLOOR.PRECISE('[3]численность 2021'!N33)</f>
        <v>0</v>
      </c>
      <c r="DJ16" s="215">
        <f t="shared" si="37"/>
        <v>0</v>
      </c>
      <c r="DK16" s="231">
        <f t="shared" si="73"/>
        <v>0</v>
      </c>
      <c r="DL16" s="217"/>
      <c r="DM16" s="215">
        <f t="shared" si="39"/>
        <v>0</v>
      </c>
      <c r="DN16" s="217"/>
      <c r="DO16" s="229">
        <v>43.031609000000003</v>
      </c>
      <c r="DP16" s="229">
        <v>40.713935999999997</v>
      </c>
      <c r="DQ16" s="228">
        <f>_xlfn.FLOOR.PRECISE('[3]численность 2021'!J33)</f>
        <v>42</v>
      </c>
      <c r="DR16" s="228">
        <v>0.115698</v>
      </c>
      <c r="DS16" s="228">
        <v>0.10946699999999999</v>
      </c>
      <c r="DT16" s="228">
        <f t="shared" si="74"/>
        <v>0.1129244679937145</v>
      </c>
      <c r="DU16" s="230">
        <f>_xlfn.FLOOR.PRECISE('[3]численность 2021'!S33)</f>
        <v>4</v>
      </c>
      <c r="DV16" s="233">
        <f t="shared" si="75"/>
        <v>4.2</v>
      </c>
      <c r="DW16" s="231">
        <f t="shared" si="76"/>
        <v>4</v>
      </c>
      <c r="DX16" s="217">
        <v>4</v>
      </c>
      <c r="DY16" s="229">
        <v>0</v>
      </c>
      <c r="DZ16" s="236">
        <v>0</v>
      </c>
      <c r="EA16" s="228">
        <f>_xlfn.FLOOR.PRECISE('[3]численность 2021'!T33)</f>
        <v>0</v>
      </c>
      <c r="EB16" s="212">
        <v>0</v>
      </c>
      <c r="EC16" s="228">
        <v>0</v>
      </c>
      <c r="ED16" s="228">
        <f t="shared" si="77"/>
        <v>0</v>
      </c>
      <c r="EE16" s="230">
        <f>_xlfn.FLOOR.PRECISE('[3]численность 2021'!U33)</f>
        <v>0</v>
      </c>
      <c r="EF16" s="233">
        <f t="shared" si="78"/>
        <v>0</v>
      </c>
      <c r="EG16" s="231">
        <f t="shared" si="79"/>
        <v>0</v>
      </c>
      <c r="EH16" s="217"/>
    </row>
    <row r="17" spans="1:138" s="227" customFormat="1" ht="47.25" customHeight="1" x14ac:dyDescent="0.2">
      <c r="A17" s="104" t="s">
        <v>289</v>
      </c>
      <c r="B17" s="228">
        <f>'[3]численность 2021'!C34</f>
        <v>291.02899169921875</v>
      </c>
      <c r="C17" s="229">
        <v>374.14801</v>
      </c>
      <c r="D17" s="229">
        <v>383.01745599999998</v>
      </c>
      <c r="E17" s="228">
        <f>_xlfn.FLOOR.PRECISE('[3]численность 2021'!D34)</f>
        <v>390</v>
      </c>
      <c r="F17" s="228">
        <v>1.3160799999999999</v>
      </c>
      <c r="G17" s="212">
        <v>1.3160799999999999</v>
      </c>
      <c r="H17" s="228">
        <f t="shared" si="48"/>
        <v>1.3400726770309836</v>
      </c>
      <c r="I17" s="230">
        <f>_xlfn.FLOOR.PRECISE('[3]численность 2021'!R34)</f>
        <v>136</v>
      </c>
      <c r="J17" s="215">
        <f t="shared" si="1"/>
        <v>136.4999999999996</v>
      </c>
      <c r="K17" s="231">
        <f t="shared" si="49"/>
        <v>136</v>
      </c>
      <c r="L17" s="217">
        <v>136</v>
      </c>
      <c r="M17" s="229">
        <v>64</v>
      </c>
      <c r="N17" s="229">
        <v>68</v>
      </c>
      <c r="O17" s="228">
        <f>_xlfn.FLOOR.PRECISE('[3]численность 2021'!P34)</f>
        <v>78</v>
      </c>
      <c r="P17" s="212">
        <v>0.21990899999999999</v>
      </c>
      <c r="Q17" s="228">
        <v>0.233654</v>
      </c>
      <c r="R17" s="228">
        <f t="shared" si="50"/>
        <v>0.26801453540619674</v>
      </c>
      <c r="S17" s="230">
        <f>_xlfn.FLOOR.PRECISE('[3]численность 2021'!Q34)</f>
        <v>23</v>
      </c>
      <c r="T17" s="230"/>
      <c r="U17" s="215">
        <f t="shared" si="4"/>
        <v>23.39999999999992</v>
      </c>
      <c r="V17" s="231">
        <f t="shared" si="51"/>
        <v>23</v>
      </c>
      <c r="W17" s="217">
        <v>23</v>
      </c>
      <c r="X17" s="217"/>
      <c r="Y17" s="232"/>
      <c r="Z17" s="229">
        <v>0</v>
      </c>
      <c r="AA17" s="229">
        <v>0</v>
      </c>
      <c r="AB17" s="228">
        <f>_xlfn.FLOOR.PRECISE('[3]численность 2021'!E34)</f>
        <v>0</v>
      </c>
      <c r="AC17" s="228">
        <v>0</v>
      </c>
      <c r="AD17" s="228">
        <v>0</v>
      </c>
      <c r="AE17" s="228">
        <f t="shared" si="52"/>
        <v>0</v>
      </c>
      <c r="AF17" s="230">
        <f>_xlfn.FLOOR.PRECISE('[3]численность 2021'!O34)</f>
        <v>0</v>
      </c>
      <c r="AG17" s="215">
        <f t="shared" si="7"/>
        <v>0</v>
      </c>
      <c r="AH17" s="216">
        <f t="shared" si="8"/>
        <v>0</v>
      </c>
      <c r="AI17" s="219">
        <f t="shared" si="53"/>
        <v>0</v>
      </c>
      <c r="AJ17" s="217"/>
      <c r="AK17" s="217"/>
      <c r="AL17" s="229">
        <v>664.68158000000005</v>
      </c>
      <c r="AM17" s="229">
        <v>659.33984375</v>
      </c>
      <c r="AN17" s="228">
        <f>_xlfn.FLOOR.PRECISE('[3]численность 2021'!F34)</f>
        <v>699</v>
      </c>
      <c r="AO17" s="228">
        <v>2.2839019999999999</v>
      </c>
      <c r="AP17" s="228">
        <v>2.2655470000000002</v>
      </c>
      <c r="AQ17" s="228">
        <f t="shared" si="54"/>
        <v>2.4018225672939937</v>
      </c>
      <c r="AR17" s="230">
        <f>_xlfn.FLOOR.PRECISE('[3]численность 2021'!L34)</f>
        <v>48</v>
      </c>
      <c r="AS17" s="230"/>
      <c r="AT17" s="214">
        <f t="shared" si="11"/>
        <v>48</v>
      </c>
      <c r="AU17" s="233">
        <f t="shared" si="55"/>
        <v>48.930000000000007</v>
      </c>
      <c r="AV17" s="215">
        <f t="shared" si="46"/>
        <v>0</v>
      </c>
      <c r="AW17" s="219">
        <f t="shared" si="56"/>
        <v>48</v>
      </c>
      <c r="AX17" s="217">
        <v>48</v>
      </c>
      <c r="AY17" s="215">
        <f t="shared" si="13"/>
        <v>7.1999999999999513</v>
      </c>
      <c r="AZ17" s="231">
        <f t="shared" si="57"/>
        <v>0</v>
      </c>
      <c r="BA17" s="217"/>
      <c r="BB17" s="215">
        <f t="shared" si="15"/>
        <v>14.399999999999952</v>
      </c>
      <c r="BC17" s="217"/>
      <c r="BD17" s="229">
        <v>380.11480699999998</v>
      </c>
      <c r="BE17" s="229">
        <v>339.38629200000003</v>
      </c>
      <c r="BF17" s="228">
        <f>_xlfn.FLOOR.PRECISE('[3]численность 2021'!G34)</f>
        <v>334</v>
      </c>
      <c r="BG17" s="228">
        <v>1.306106</v>
      </c>
      <c r="BH17" s="228">
        <v>1.1661600000000001</v>
      </c>
      <c r="BI17" s="228">
        <f t="shared" si="58"/>
        <v>1.1476519849444835</v>
      </c>
      <c r="BJ17" s="230">
        <f>_xlfn.FLOOR.PRECISE('[3]численность 2021'!K34)</f>
        <v>16</v>
      </c>
      <c r="BK17" s="230"/>
      <c r="BL17" s="214">
        <f t="shared" si="17"/>
        <v>16</v>
      </c>
      <c r="BM17" s="233">
        <f t="shared" si="59"/>
        <v>16.7</v>
      </c>
      <c r="BN17" s="219">
        <f t="shared" si="19"/>
        <v>16</v>
      </c>
      <c r="BO17" s="217">
        <v>16</v>
      </c>
      <c r="BP17" s="215">
        <f t="shared" si="20"/>
        <v>2.3999999999999839</v>
      </c>
      <c r="BQ17" s="231">
        <f t="shared" si="60"/>
        <v>0</v>
      </c>
      <c r="BR17" s="217"/>
      <c r="BS17" s="233">
        <f t="shared" si="61"/>
        <v>3.2</v>
      </c>
      <c r="BT17" s="217"/>
      <c r="BU17" s="229">
        <v>375.42199699999998</v>
      </c>
      <c r="BV17" s="229">
        <v>375.11114500000002</v>
      </c>
      <c r="BW17" s="228">
        <f>_xlfn.FLOOR.PRECISE('[3]численность 2021'!H34)</f>
        <v>384</v>
      </c>
      <c r="BX17" s="228">
        <v>1.289981</v>
      </c>
      <c r="BY17" s="228">
        <v>1.288913</v>
      </c>
      <c r="BZ17" s="228">
        <f t="shared" si="62"/>
        <v>1.31945617430743</v>
      </c>
      <c r="CA17" s="230">
        <f>_xlfn.FLOOR.PRECISE('[3]численность 2021'!M34)</f>
        <v>19</v>
      </c>
      <c r="CB17" s="230"/>
      <c r="CC17" s="230"/>
      <c r="CD17" s="214">
        <f t="shared" si="24"/>
        <v>19</v>
      </c>
      <c r="CE17" s="233">
        <f t="shared" si="63"/>
        <v>19.200000000000003</v>
      </c>
      <c r="CF17" s="219">
        <f t="shared" si="64"/>
        <v>19</v>
      </c>
      <c r="CG17" s="217">
        <v>19</v>
      </c>
      <c r="CH17" s="215">
        <f t="shared" si="27"/>
        <v>1.424999999999998</v>
      </c>
      <c r="CI17" s="231">
        <f t="shared" si="65"/>
        <v>0</v>
      </c>
      <c r="CJ17" s="217"/>
      <c r="CK17" s="215">
        <f t="shared" si="29"/>
        <v>1.424999999999998</v>
      </c>
      <c r="CL17" s="231">
        <f t="shared" si="66"/>
        <v>0</v>
      </c>
      <c r="CM17" s="217"/>
      <c r="CN17" s="233">
        <f t="shared" si="67"/>
        <v>3.8000000000000003</v>
      </c>
      <c r="CO17" s="217"/>
      <c r="CP17" s="234">
        <f t="shared" si="68"/>
        <v>1</v>
      </c>
      <c r="CQ17" s="229"/>
      <c r="CR17" s="229"/>
      <c r="CS17" s="229"/>
      <c r="CT17" s="228"/>
      <c r="CU17" s="228"/>
      <c r="CV17" s="228"/>
      <c r="CW17" s="230"/>
      <c r="CX17" s="233"/>
      <c r="CY17" s="219"/>
      <c r="CZ17" s="217"/>
      <c r="DA17" s="233"/>
      <c r="DB17" s="217"/>
      <c r="DC17" s="229">
        <v>0</v>
      </c>
      <c r="DD17" s="229">
        <v>0</v>
      </c>
      <c r="DE17" s="228">
        <f>_xlfn.FLOOR.PRECISE('[3]численность 2021'!I34)</f>
        <v>0</v>
      </c>
      <c r="DF17" s="228">
        <v>0</v>
      </c>
      <c r="DG17" s="228">
        <v>0</v>
      </c>
      <c r="DH17" s="228">
        <f t="shared" si="72"/>
        <v>0</v>
      </c>
      <c r="DI17" s="230">
        <f>_xlfn.FLOOR.PRECISE('[3]численность 2021'!N34)</f>
        <v>0</v>
      </c>
      <c r="DJ17" s="215">
        <f t="shared" si="37"/>
        <v>0</v>
      </c>
      <c r="DK17" s="231">
        <f t="shared" si="73"/>
        <v>0</v>
      </c>
      <c r="DL17" s="217"/>
      <c r="DM17" s="215">
        <f t="shared" si="39"/>
        <v>0</v>
      </c>
      <c r="DN17" s="217"/>
      <c r="DO17" s="229">
        <v>40.472743999999999</v>
      </c>
      <c r="DP17" s="229">
        <v>40.995750000000001</v>
      </c>
      <c r="DQ17" s="228">
        <f>_xlfn.FLOOR.PRECISE('[3]численность 2021'!J34)</f>
        <v>32</v>
      </c>
      <c r="DR17" s="228">
        <v>0.139068</v>
      </c>
      <c r="DS17" s="228">
        <v>0.14086499999999999</v>
      </c>
      <c r="DT17" s="228">
        <f t="shared" si="74"/>
        <v>0.10995468119228584</v>
      </c>
      <c r="DU17" s="230">
        <f>_xlfn.FLOOR.PRECISE('[3]численность 2021'!S34)</f>
        <v>3</v>
      </c>
      <c r="DV17" s="233">
        <f t="shared" si="75"/>
        <v>3.2</v>
      </c>
      <c r="DW17" s="231">
        <f t="shared" si="76"/>
        <v>3</v>
      </c>
      <c r="DX17" s="217">
        <v>3</v>
      </c>
      <c r="DY17" s="229">
        <v>0</v>
      </c>
      <c r="DZ17" s="236">
        <v>0</v>
      </c>
      <c r="EA17" s="228">
        <f>_xlfn.FLOOR.PRECISE('[3]численность 2021'!T34)</f>
        <v>56</v>
      </c>
      <c r="EB17" s="212">
        <v>0</v>
      </c>
      <c r="EC17" s="228">
        <v>0</v>
      </c>
      <c r="ED17" s="228">
        <f t="shared" si="77"/>
        <v>0.19242069208650023</v>
      </c>
      <c r="EE17" s="230">
        <f>_xlfn.FLOOR.PRECISE('[3]численность 2021'!U34)</f>
        <v>5</v>
      </c>
      <c r="EF17" s="233">
        <f t="shared" si="78"/>
        <v>5.6000000000000005</v>
      </c>
      <c r="EG17" s="231">
        <f t="shared" si="79"/>
        <v>5</v>
      </c>
      <c r="EH17" s="217">
        <v>5</v>
      </c>
    </row>
    <row r="18" spans="1:138" s="227" customFormat="1" ht="47.25" customHeight="1" x14ac:dyDescent="0.2">
      <c r="A18" s="104" t="s">
        <v>290</v>
      </c>
      <c r="B18" s="228">
        <f>'[3]численность 2021'!C35</f>
        <v>170.64399719238281</v>
      </c>
      <c r="C18" s="229">
        <v>342.59896900000001</v>
      </c>
      <c r="D18" s="229">
        <v>323.96310399999999</v>
      </c>
      <c r="E18" s="228">
        <f>_xlfn.FLOOR.PRECISE('[3]численность 2021'!D35)</f>
        <v>328</v>
      </c>
      <c r="F18" s="228">
        <v>1.8984730000000001</v>
      </c>
      <c r="G18" s="212">
        <v>1.8984730000000001</v>
      </c>
      <c r="H18" s="228">
        <f t="shared" si="48"/>
        <v>1.9221303145531405</v>
      </c>
      <c r="I18" s="230">
        <f>_xlfn.FLOOR.PRECISE('[3]численность 2021'!R35)</f>
        <v>114</v>
      </c>
      <c r="J18" s="215">
        <f t="shared" si="1"/>
        <v>114.79999999999967</v>
      </c>
      <c r="K18" s="231">
        <f t="shared" si="49"/>
        <v>114</v>
      </c>
      <c r="L18" s="217">
        <v>114</v>
      </c>
      <c r="M18" s="229">
        <v>123</v>
      </c>
      <c r="N18" s="229">
        <v>114</v>
      </c>
      <c r="O18" s="228">
        <f>_xlfn.FLOOR.PRECISE('[3]численность 2021'!P35)</f>
        <v>121</v>
      </c>
      <c r="P18" s="212">
        <v>0.72079899999999997</v>
      </c>
      <c r="Q18" s="228">
        <v>0.66805700000000001</v>
      </c>
      <c r="R18" s="228">
        <f t="shared" si="50"/>
        <v>0.70907856116137191</v>
      </c>
      <c r="S18" s="230">
        <f>_xlfn.FLOOR.PRECISE('[3]численность 2021'!Q35)</f>
        <v>24</v>
      </c>
      <c r="T18" s="230"/>
      <c r="U18" s="215">
        <f t="shared" si="4"/>
        <v>36.299999999999876</v>
      </c>
      <c r="V18" s="231">
        <f t="shared" si="51"/>
        <v>24</v>
      </c>
      <c r="W18" s="217">
        <v>24</v>
      </c>
      <c r="X18" s="217"/>
      <c r="Y18" s="232"/>
      <c r="Z18" s="229">
        <v>0</v>
      </c>
      <c r="AA18" s="229">
        <v>0</v>
      </c>
      <c r="AB18" s="228">
        <f>_xlfn.FLOOR.PRECISE('[3]численность 2021'!E35)</f>
        <v>0</v>
      </c>
      <c r="AC18" s="228">
        <v>0</v>
      </c>
      <c r="AD18" s="228">
        <v>0</v>
      </c>
      <c r="AE18" s="228">
        <f t="shared" si="52"/>
        <v>0</v>
      </c>
      <c r="AF18" s="230">
        <f>_xlfn.FLOOR.PRECISE('[3]численность 2021'!O35)</f>
        <v>0</v>
      </c>
      <c r="AG18" s="215">
        <f t="shared" si="7"/>
        <v>0</v>
      </c>
      <c r="AH18" s="216">
        <f t="shared" si="8"/>
        <v>0</v>
      </c>
      <c r="AI18" s="219">
        <f t="shared" si="53"/>
        <v>0</v>
      </c>
      <c r="AJ18" s="217"/>
      <c r="AK18" s="217"/>
      <c r="AL18" s="229">
        <v>150.761032</v>
      </c>
      <c r="AM18" s="229">
        <v>122.975494</v>
      </c>
      <c r="AN18" s="228">
        <f>_xlfn.FLOOR.PRECISE('[3]численность 2021'!F35)</f>
        <v>133</v>
      </c>
      <c r="AO18" s="228">
        <v>0.88348300000000002</v>
      </c>
      <c r="AP18" s="228">
        <v>0.72065500000000005</v>
      </c>
      <c r="AQ18" s="228">
        <f t="shared" si="54"/>
        <v>0.77940040193770632</v>
      </c>
      <c r="AR18" s="230">
        <f>_xlfn.FLOOR.PRECISE('[3]численность 2021'!L35)</f>
        <v>3</v>
      </c>
      <c r="AS18" s="230"/>
      <c r="AT18" s="214">
        <f t="shared" si="11"/>
        <v>3</v>
      </c>
      <c r="AU18" s="233">
        <f t="shared" si="55"/>
        <v>3.9899999999999864</v>
      </c>
      <c r="AV18" s="215">
        <f t="shared" si="46"/>
        <v>3.9899999999999864</v>
      </c>
      <c r="AW18" s="219">
        <f t="shared" si="56"/>
        <v>3</v>
      </c>
      <c r="AX18" s="217">
        <v>3</v>
      </c>
      <c r="AY18" s="215">
        <f t="shared" si="13"/>
        <v>0</v>
      </c>
      <c r="AZ18" s="231">
        <f t="shared" si="57"/>
        <v>0</v>
      </c>
      <c r="BA18" s="217"/>
      <c r="BB18" s="215">
        <f t="shared" si="15"/>
        <v>0.89999999999999702</v>
      </c>
      <c r="BC18" s="217"/>
      <c r="BD18" s="229">
        <v>302.10470600000002</v>
      </c>
      <c r="BE18" s="229">
        <v>283.0458984375</v>
      </c>
      <c r="BF18" s="228">
        <f>_xlfn.FLOOR.PRECISE('[3]численность 2021'!G35)</f>
        <v>285</v>
      </c>
      <c r="BG18" s="228">
        <v>1.7703800000000001</v>
      </c>
      <c r="BH18" s="228">
        <v>1.6586920000000001</v>
      </c>
      <c r="BI18" s="228">
        <f t="shared" si="58"/>
        <v>1.6701437184379422</v>
      </c>
      <c r="BJ18" s="230">
        <f>_xlfn.FLOOR.PRECISE('[3]численность 2021'!K35)</f>
        <v>14</v>
      </c>
      <c r="BK18" s="230"/>
      <c r="BL18" s="214">
        <f t="shared" si="17"/>
        <v>14</v>
      </c>
      <c r="BM18" s="233">
        <f t="shared" si="59"/>
        <v>14.25</v>
      </c>
      <c r="BN18" s="219">
        <f t="shared" si="19"/>
        <v>14</v>
      </c>
      <c r="BO18" s="217">
        <v>14</v>
      </c>
      <c r="BP18" s="215">
        <f t="shared" si="20"/>
        <v>2.0999999999999859</v>
      </c>
      <c r="BQ18" s="231">
        <f t="shared" si="60"/>
        <v>0</v>
      </c>
      <c r="BR18" s="217"/>
      <c r="BS18" s="233">
        <f t="shared" si="61"/>
        <v>2.8000000000000003</v>
      </c>
      <c r="BT18" s="217"/>
      <c r="BU18" s="229">
        <v>310.99014299999999</v>
      </c>
      <c r="BV18" s="229">
        <v>268.75067100000001</v>
      </c>
      <c r="BW18" s="228">
        <f>_xlfn.FLOOR.PRECISE('[3]численность 2021'!H35)</f>
        <v>263</v>
      </c>
      <c r="BX18" s="228">
        <v>1.8224499999999999</v>
      </c>
      <c r="BY18" s="228">
        <v>1.5749200000000001</v>
      </c>
      <c r="BZ18" s="228">
        <f t="shared" si="62"/>
        <v>1.5412203436813292</v>
      </c>
      <c r="CA18" s="230">
        <f>_xlfn.FLOOR.PRECISE('[3]численность 2021'!M35)</f>
        <v>13</v>
      </c>
      <c r="CB18" s="230"/>
      <c r="CC18" s="230"/>
      <c r="CD18" s="214">
        <f t="shared" si="24"/>
        <v>13</v>
      </c>
      <c r="CE18" s="233">
        <f t="shared" si="63"/>
        <v>13.15</v>
      </c>
      <c r="CF18" s="219">
        <f t="shared" si="64"/>
        <v>13</v>
      </c>
      <c r="CG18" s="217">
        <v>13</v>
      </c>
      <c r="CH18" s="215">
        <f t="shared" si="27"/>
        <v>0.97499999999999876</v>
      </c>
      <c r="CI18" s="231">
        <f t="shared" si="65"/>
        <v>0</v>
      </c>
      <c r="CJ18" s="217"/>
      <c r="CK18" s="215">
        <f t="shared" si="29"/>
        <v>0.97499999999999876</v>
      </c>
      <c r="CL18" s="231">
        <f t="shared" si="66"/>
        <v>0</v>
      </c>
      <c r="CM18" s="217"/>
      <c r="CN18" s="233">
        <f t="shared" si="67"/>
        <v>2.6</v>
      </c>
      <c r="CO18" s="217"/>
      <c r="CP18" s="234">
        <f t="shared" si="68"/>
        <v>1</v>
      </c>
      <c r="CQ18" s="229"/>
      <c r="CR18" s="229"/>
      <c r="CS18" s="229"/>
      <c r="CT18" s="228"/>
      <c r="CU18" s="228"/>
      <c r="CV18" s="228"/>
      <c r="CW18" s="230"/>
      <c r="CX18" s="233"/>
      <c r="CY18" s="219"/>
      <c r="CZ18" s="217"/>
      <c r="DA18" s="233"/>
      <c r="DB18" s="217"/>
      <c r="DC18" s="229">
        <v>0</v>
      </c>
      <c r="DD18" s="229">
        <v>0</v>
      </c>
      <c r="DE18" s="228">
        <f>_xlfn.FLOOR.PRECISE('[3]численность 2021'!I35)</f>
        <v>0</v>
      </c>
      <c r="DF18" s="228">
        <v>0</v>
      </c>
      <c r="DG18" s="228">
        <v>0</v>
      </c>
      <c r="DH18" s="228">
        <f t="shared" si="72"/>
        <v>0</v>
      </c>
      <c r="DI18" s="230">
        <f>_xlfn.FLOOR.PRECISE('[3]численность 2021'!N35)</f>
        <v>0</v>
      </c>
      <c r="DJ18" s="215">
        <f t="shared" si="37"/>
        <v>0</v>
      </c>
      <c r="DK18" s="231">
        <f t="shared" si="73"/>
        <v>0</v>
      </c>
      <c r="DL18" s="217"/>
      <c r="DM18" s="215">
        <f t="shared" si="39"/>
        <v>0</v>
      </c>
      <c r="DN18" s="217"/>
      <c r="DO18" s="229">
        <v>36.415706999999998</v>
      </c>
      <c r="DP18" s="229">
        <v>22.497437999999999</v>
      </c>
      <c r="DQ18" s="228">
        <f>_xlfn.FLOOR.PRECISE('[3]численность 2021'!J35)</f>
        <v>20</v>
      </c>
      <c r="DR18" s="228">
        <v>0.21340200000000001</v>
      </c>
      <c r="DS18" s="228">
        <v>0.13183800000000001</v>
      </c>
      <c r="DT18" s="228">
        <f t="shared" si="74"/>
        <v>0.11720306796055735</v>
      </c>
      <c r="DU18" s="230">
        <f>_xlfn.FLOOR.PRECISE('[3]численность 2021'!S35)</f>
        <v>2</v>
      </c>
      <c r="DV18" s="233">
        <f t="shared" si="75"/>
        <v>2</v>
      </c>
      <c r="DW18" s="231">
        <f t="shared" si="76"/>
        <v>2</v>
      </c>
      <c r="DX18" s="217">
        <v>2</v>
      </c>
      <c r="DY18" s="229">
        <v>0</v>
      </c>
      <c r="DZ18" s="236">
        <v>0</v>
      </c>
      <c r="EA18" s="228">
        <f>_xlfn.FLOOR.PRECISE('[3]численность 2021'!T35)</f>
        <v>0</v>
      </c>
      <c r="EB18" s="212">
        <v>0</v>
      </c>
      <c r="EC18" s="228">
        <v>0</v>
      </c>
      <c r="ED18" s="228">
        <f t="shared" si="77"/>
        <v>0</v>
      </c>
      <c r="EE18" s="230">
        <f>_xlfn.FLOOR.PRECISE('[3]численность 2021'!U35)</f>
        <v>0</v>
      </c>
      <c r="EF18" s="233">
        <f t="shared" si="78"/>
        <v>0</v>
      </c>
      <c r="EG18" s="231">
        <f t="shared" si="79"/>
        <v>0</v>
      </c>
      <c r="EH18" s="217"/>
    </row>
    <row r="19" spans="1:138" s="227" customFormat="1" ht="47.25" customHeight="1" x14ac:dyDescent="0.2">
      <c r="A19" s="104" t="s">
        <v>291</v>
      </c>
      <c r="B19" s="228">
        <f>'[3]численность 2021'!C30</f>
        <v>59.464000701904297</v>
      </c>
      <c r="C19" s="229"/>
      <c r="D19" s="229"/>
      <c r="E19" s="228">
        <f>_xlfn.FLOOR.PRECISE('[3]численность 2021'!D30)</f>
        <v>24</v>
      </c>
      <c r="F19" s="228"/>
      <c r="G19" s="212"/>
      <c r="H19" s="228"/>
      <c r="I19" s="230">
        <f>_xlfn.FLOOR.PRECISE('[3]численность 2021'!R30)</f>
        <v>0</v>
      </c>
      <c r="J19" s="215">
        <f t="shared" si="1"/>
        <v>8.3999999999999755</v>
      </c>
      <c r="K19" s="231"/>
      <c r="L19" s="217"/>
      <c r="M19" s="229"/>
      <c r="N19" s="229"/>
      <c r="O19" s="228">
        <f>_xlfn.FLOOR.PRECISE('[3]численность 2021'!P30)</f>
        <v>0</v>
      </c>
      <c r="P19" s="212"/>
      <c r="Q19" s="228"/>
      <c r="R19" s="228"/>
      <c r="S19" s="230">
        <f>_xlfn.FLOOR.PRECISE('[3]численность 2021'!Q30)</f>
        <v>0</v>
      </c>
      <c r="T19" s="230"/>
      <c r="U19" s="215"/>
      <c r="V19" s="231"/>
      <c r="W19" s="217"/>
      <c r="X19" s="217"/>
      <c r="Y19" s="232"/>
      <c r="Z19" s="229"/>
      <c r="AA19" s="229"/>
      <c r="AB19" s="228">
        <f>_xlfn.FLOOR.PRECISE('[3]численность 2021'!E30)</f>
        <v>0</v>
      </c>
      <c r="AC19" s="228"/>
      <c r="AD19" s="228"/>
      <c r="AE19" s="228"/>
      <c r="AF19" s="230">
        <f>_xlfn.FLOOR.PRECISE('[3]численность 2021'!O30)</f>
        <v>0</v>
      </c>
      <c r="AG19" s="215">
        <f t="shared" si="7"/>
        <v>0</v>
      </c>
      <c r="AH19" s="216">
        <f t="shared" si="8"/>
        <v>0</v>
      </c>
      <c r="AI19" s="219"/>
      <c r="AJ19" s="217"/>
      <c r="AK19" s="217"/>
      <c r="AL19" s="229"/>
      <c r="AM19" s="229"/>
      <c r="AN19" s="228">
        <f>_xlfn.FLOOR.PRECISE('[3]численность 2021'!F30)</f>
        <v>11</v>
      </c>
      <c r="AO19" s="228"/>
      <c r="AP19" s="228"/>
      <c r="AQ19" s="228"/>
      <c r="AR19" s="230">
        <f>_xlfn.FLOOR.PRECISE('[3]численность 2021'!L30)</f>
        <v>0</v>
      </c>
      <c r="AS19" s="230"/>
      <c r="AT19" s="214"/>
      <c r="AU19" s="233"/>
      <c r="AV19" s="215"/>
      <c r="AW19" s="219"/>
      <c r="AX19" s="217"/>
      <c r="AY19" s="215"/>
      <c r="AZ19" s="231"/>
      <c r="BA19" s="217"/>
      <c r="BB19" s="215"/>
      <c r="BC19" s="217"/>
      <c r="BD19" s="229"/>
      <c r="BE19" s="229"/>
      <c r="BF19" s="228">
        <f>_xlfn.FLOOR.PRECISE('[3]численность 2021'!G30)</f>
        <v>21</v>
      </c>
      <c r="BG19" s="228"/>
      <c r="BH19" s="228"/>
      <c r="BI19" s="228"/>
      <c r="BJ19" s="230">
        <f>_xlfn.FLOOR.PRECISE('[3]численность 2021'!K30)</f>
        <v>0</v>
      </c>
      <c r="BK19" s="230"/>
      <c r="BL19" s="214"/>
      <c r="BM19" s="233"/>
      <c r="BN19" s="219"/>
      <c r="BO19" s="217"/>
      <c r="BP19" s="215"/>
      <c r="BQ19" s="231"/>
      <c r="BR19" s="217"/>
      <c r="BS19" s="233"/>
      <c r="BT19" s="217"/>
      <c r="BU19" s="229"/>
      <c r="BV19" s="229"/>
      <c r="BW19" s="228">
        <f>_xlfn.FLOOR.PRECISE('[3]численность 2021'!H30)</f>
        <v>31</v>
      </c>
      <c r="BX19" s="228"/>
      <c r="BY19" s="228"/>
      <c r="BZ19" s="228"/>
      <c r="CA19" s="230">
        <f>_xlfn.FLOOR.PRECISE('[3]численность 2021'!M30)</f>
        <v>0</v>
      </c>
      <c r="CB19" s="230"/>
      <c r="CC19" s="230"/>
      <c r="CD19" s="214"/>
      <c r="CE19" s="233"/>
      <c r="CF19" s="219"/>
      <c r="CG19" s="217"/>
      <c r="CH19" s="215"/>
      <c r="CI19" s="231"/>
      <c r="CJ19" s="217"/>
      <c r="CK19" s="215"/>
      <c r="CL19" s="231"/>
      <c r="CM19" s="217"/>
      <c r="CN19" s="233"/>
      <c r="CO19" s="217"/>
      <c r="CP19" s="234"/>
      <c r="CQ19" s="229"/>
      <c r="CR19" s="229"/>
      <c r="CS19" s="229"/>
      <c r="CT19" s="228"/>
      <c r="CU19" s="228"/>
      <c r="CV19" s="228"/>
      <c r="CW19" s="230"/>
      <c r="CX19" s="233"/>
      <c r="CY19" s="219"/>
      <c r="CZ19" s="217"/>
      <c r="DA19" s="233"/>
      <c r="DB19" s="217"/>
      <c r="DC19" s="229"/>
      <c r="DD19" s="229"/>
      <c r="DE19" s="228">
        <f>_xlfn.FLOOR.PRECISE('[3]численность 2021'!I30)</f>
        <v>0</v>
      </c>
      <c r="DF19" s="228"/>
      <c r="DG19" s="228"/>
      <c r="DH19" s="228"/>
      <c r="DI19" s="230">
        <f>_xlfn.FLOOR.PRECISE('[3]численность 2021'!N30)</f>
        <v>0</v>
      </c>
      <c r="DJ19" s="215"/>
      <c r="DK19" s="231"/>
      <c r="DL19" s="217"/>
      <c r="DM19" s="215"/>
      <c r="DN19" s="217"/>
      <c r="DO19" s="229"/>
      <c r="DP19" s="229"/>
      <c r="DQ19" s="228">
        <f>_xlfn.FLOOR.PRECISE('[3]численность 2021'!J30)</f>
        <v>0</v>
      </c>
      <c r="DR19" s="228"/>
      <c r="DS19" s="228"/>
      <c r="DT19" s="228"/>
      <c r="DU19" s="230">
        <f>_xlfn.FLOOR.PRECISE('[3]численность 2021'!S30)</f>
        <v>0</v>
      </c>
      <c r="DV19" s="233"/>
      <c r="DW19" s="231"/>
      <c r="DX19" s="217"/>
      <c r="DY19" s="229"/>
      <c r="DZ19" s="236"/>
      <c r="EA19" s="228">
        <f>_xlfn.FLOOR.PRECISE('[3]численность 2021'!T30)</f>
        <v>0</v>
      </c>
      <c r="EB19" s="212"/>
      <c r="EC19" s="228"/>
      <c r="ED19" s="228"/>
      <c r="EE19" s="230">
        <f>_xlfn.FLOOR.PRECISE('[3]численность 2021'!U30)</f>
        <v>0</v>
      </c>
      <c r="EF19" s="233"/>
      <c r="EG19" s="231"/>
      <c r="EH19" s="217"/>
    </row>
    <row r="20" spans="1:138" ht="30" customHeight="1" x14ac:dyDescent="0.2">
      <c r="A20" s="108" t="s">
        <v>292</v>
      </c>
      <c r="B20" s="212">
        <f>'[3]численность 2021'!C37</f>
        <v>434.35501098632813</v>
      </c>
      <c r="C20" s="213">
        <v>481.49014299999999</v>
      </c>
      <c r="D20" s="213">
        <v>300.2841796875</v>
      </c>
      <c r="E20" s="212">
        <f>_xlfn.FLOOR.PRECISE('[3]численность 2021'!D37)</f>
        <v>764</v>
      </c>
      <c r="F20" s="212">
        <v>0.691334</v>
      </c>
      <c r="G20" s="212">
        <v>0.691334</v>
      </c>
      <c r="H20" s="212">
        <f t="shared" si="48"/>
        <v>1.7589298630747185</v>
      </c>
      <c r="I20" s="214">
        <f>_xlfn.FLOOR.PRECISE('[3]численность 2021'!R37)</f>
        <v>220</v>
      </c>
      <c r="J20" s="215">
        <f t="shared" si="1"/>
        <v>267.39999999999924</v>
      </c>
      <c r="K20" s="216">
        <f t="shared" si="49"/>
        <v>220</v>
      </c>
      <c r="L20" s="222">
        <v>267</v>
      </c>
      <c r="M20" s="213">
        <v>120</v>
      </c>
      <c r="N20" s="213">
        <v>205</v>
      </c>
      <c r="O20" s="212">
        <f>_xlfn.FLOOR.PRECISE('[3]численность 2021'!P37)</f>
        <v>93</v>
      </c>
      <c r="P20" s="212">
        <v>0.27627200000000002</v>
      </c>
      <c r="Q20" s="212">
        <v>0.47196399999999999</v>
      </c>
      <c r="R20" s="212">
        <f t="shared" si="50"/>
        <v>0.21411057233762934</v>
      </c>
      <c r="S20" s="214">
        <f>_xlfn.FLOOR.PRECISE('[3]численность 2021'!Q37)</f>
        <v>20</v>
      </c>
      <c r="T20" s="214"/>
      <c r="U20" s="215">
        <f t="shared" ref="U20:U83" si="80">O20*0.299999999999999</f>
        <v>27.899999999999906</v>
      </c>
      <c r="V20" s="216">
        <f t="shared" si="51"/>
        <v>20</v>
      </c>
      <c r="W20" s="222">
        <v>27</v>
      </c>
      <c r="X20" s="222">
        <v>15</v>
      </c>
      <c r="Y20" s="218"/>
      <c r="Z20" s="213">
        <v>0</v>
      </c>
      <c r="AA20" s="213">
        <v>0</v>
      </c>
      <c r="AB20" s="212">
        <f>_xlfn.FLOOR.PRECISE('[3]численность 2021'!E37)</f>
        <v>0</v>
      </c>
      <c r="AC20" s="212">
        <v>0</v>
      </c>
      <c r="AD20" s="212">
        <v>0</v>
      </c>
      <c r="AE20" s="212">
        <f t="shared" si="52"/>
        <v>0</v>
      </c>
      <c r="AF20" s="214">
        <f>_xlfn.FLOOR.PRECISE('[3]численность 2021'!O37)</f>
        <v>0</v>
      </c>
      <c r="AG20" s="215">
        <f t="shared" si="7"/>
        <v>0</v>
      </c>
      <c r="AH20" s="216">
        <f t="shared" si="8"/>
        <v>0</v>
      </c>
      <c r="AI20" s="219">
        <f t="shared" si="53"/>
        <v>0</v>
      </c>
      <c r="AJ20" s="222"/>
      <c r="AK20" s="222"/>
      <c r="AL20" s="213">
        <v>213.564178</v>
      </c>
      <c r="AM20" s="213">
        <v>543.61792000000003</v>
      </c>
      <c r="AN20" s="212">
        <f>_xlfn.FLOOR.PRECISE('[3]численность 2021'!F37)</f>
        <v>723</v>
      </c>
      <c r="AO20" s="212">
        <v>0.49168099999999998</v>
      </c>
      <c r="AP20" s="212">
        <v>1.251552</v>
      </c>
      <c r="AQ20" s="212">
        <f t="shared" si="54"/>
        <v>1.6645370301086668</v>
      </c>
      <c r="AR20" s="214">
        <f>_xlfn.FLOOR.PRECISE('[3]численность 2021'!L37)</f>
        <v>18</v>
      </c>
      <c r="AS20" s="214"/>
      <c r="AT20" s="214">
        <f t="shared" ref="AT20:AT83" si="81">IF(AND(B20&lt;7,AQ20&lt;5),0,AR20)</f>
        <v>18</v>
      </c>
      <c r="AU20" s="215">
        <f t="shared" si="55"/>
        <v>36.15</v>
      </c>
      <c r="AV20" s="215">
        <f t="shared" ref="AV20:AV83" si="82">IF(AN20&gt;34,IF(AQ20&gt;20,AN20*0.299999999999999,IF(AQ20&gt;15,AN20*0.25,IF(AQ20&gt;12,AN20*0.2,IF(AQ20&gt;10,AN20*0.149999999999999,IF(AQ20&gt;8,AN20*0.12,IF(AQ20&gt;6,AN20*0.1,IF(AQ20&lt;1,AN20*0.0299999999999999,0))))))),0)</f>
        <v>0</v>
      </c>
      <c r="AW20" s="220">
        <f t="shared" si="56"/>
        <v>18</v>
      </c>
      <c r="AX20" s="222">
        <v>35</v>
      </c>
      <c r="AY20" s="215">
        <f t="shared" ref="AY20:AY83" si="83">IF(AX20&gt;7,AX20*0.149999999999999,0)</f>
        <v>5.2499999999999645</v>
      </c>
      <c r="AZ20" s="216">
        <f t="shared" si="57"/>
        <v>0</v>
      </c>
      <c r="BA20" s="222">
        <v>5</v>
      </c>
      <c r="BB20" s="215">
        <f t="shared" ref="BB20:BB83" si="84">AX20*0.299999999999999</f>
        <v>10.499999999999964</v>
      </c>
      <c r="BC20" s="222">
        <v>11</v>
      </c>
      <c r="BD20" s="213">
        <v>460.565155</v>
      </c>
      <c r="BE20" s="213">
        <v>427.667664</v>
      </c>
      <c r="BF20" s="212">
        <f>_xlfn.FLOOR.PRECISE('[3]численность 2021'!G37)</f>
        <v>796</v>
      </c>
      <c r="BG20" s="212">
        <v>1.060343</v>
      </c>
      <c r="BH20" s="212">
        <v>0.98460400000000003</v>
      </c>
      <c r="BI20" s="212">
        <f t="shared" si="58"/>
        <v>1.8326023180726125</v>
      </c>
      <c r="BJ20" s="214">
        <f>_xlfn.FLOOR.PRECISE('[3]численность 2021'!K37)</f>
        <v>30</v>
      </c>
      <c r="BK20" s="214"/>
      <c r="BL20" s="214">
        <f t="shared" ref="BL20:BL83" si="85">IF(AND(B20&lt;7,BI20&lt;5),0,BJ20)</f>
        <v>30</v>
      </c>
      <c r="BM20" s="215">
        <f t="shared" si="59"/>
        <v>39.800000000000004</v>
      </c>
      <c r="BN20" s="220">
        <f t="shared" ref="BN20:BN83" si="86">IF(BJ20&lt;BM20,BJ20,BM20)</f>
        <v>30</v>
      </c>
      <c r="BO20" s="222">
        <v>39</v>
      </c>
      <c r="BP20" s="215">
        <f t="shared" ref="BP20:BP83" si="87">IF(BO20&gt;3,BO20*0.149999999999999,0)</f>
        <v>5.8499999999999606</v>
      </c>
      <c r="BQ20" s="216">
        <f t="shared" si="60"/>
        <v>0</v>
      </c>
      <c r="BR20" s="222">
        <v>5</v>
      </c>
      <c r="BS20" s="215">
        <f t="shared" si="61"/>
        <v>7.8000000000000007</v>
      </c>
      <c r="BT20" s="222">
        <v>8</v>
      </c>
      <c r="BU20" s="213">
        <v>144.749054</v>
      </c>
      <c r="BV20" s="213">
        <v>381.611176</v>
      </c>
      <c r="BW20" s="212">
        <f>_xlfn.FLOOR.PRECISE('[3]численность 2021'!H37)</f>
        <v>708</v>
      </c>
      <c r="BX20" s="212">
        <v>0.33325100000000002</v>
      </c>
      <c r="BY20" s="212">
        <v>0.87856999999999996</v>
      </c>
      <c r="BZ20" s="212">
        <f t="shared" si="62"/>
        <v>1.630003066828404</v>
      </c>
      <c r="CA20" s="214">
        <f>_xlfn.FLOOR.PRECISE('[3]численность 2021'!M37)</f>
        <v>22</v>
      </c>
      <c r="CB20" s="214"/>
      <c r="CC20" s="214"/>
      <c r="CD20" s="214">
        <f t="shared" ref="CD20:CD83" si="88">IF(AND(B20&lt;7,BZ20&lt;5),0,CA20)</f>
        <v>22</v>
      </c>
      <c r="CE20" s="215">
        <f t="shared" si="63"/>
        <v>35.4</v>
      </c>
      <c r="CF20" s="220">
        <f t="shared" si="64"/>
        <v>22</v>
      </c>
      <c r="CG20" s="222">
        <v>34</v>
      </c>
      <c r="CH20" s="215">
        <f t="shared" ref="CH20:CH83" si="89">IF(CG20&gt;3,CG20*0.0749999999999999,0)</f>
        <v>2.5499999999999967</v>
      </c>
      <c r="CI20" s="216">
        <f t="shared" si="65"/>
        <v>0</v>
      </c>
      <c r="CJ20" s="222">
        <v>5</v>
      </c>
      <c r="CK20" s="215">
        <f t="shared" ref="CK20:CK83" si="90">IF(CG20&gt;3,CG20*0.0749999999999999,0)</f>
        <v>2.5499999999999967</v>
      </c>
      <c r="CL20" s="216">
        <f t="shared" si="66"/>
        <v>0</v>
      </c>
      <c r="CM20" s="222"/>
      <c r="CN20" s="215">
        <f t="shared" si="67"/>
        <v>6.8000000000000007</v>
      </c>
      <c r="CO20" s="222">
        <v>7</v>
      </c>
      <c r="CP20" s="221">
        <f t="shared" si="68"/>
        <v>1</v>
      </c>
      <c r="CQ20" s="213">
        <v>0</v>
      </c>
      <c r="CR20" s="213">
        <v>0</v>
      </c>
      <c r="CS20" s="213" t="e">
        <f>#NAME?</f>
        <v>#NAME?</v>
      </c>
      <c r="CT20" s="212">
        <v>0</v>
      </c>
      <c r="CU20" s="212">
        <v>0</v>
      </c>
      <c r="CV20" s="212" t="e">
        <f>#NAME?</f>
        <v>#NAME?</v>
      </c>
      <c r="CW20" s="214" t="e">
        <f>#NAME?</f>
        <v>#NAME?</v>
      </c>
      <c r="CX20" s="215" t="e">
        <f t="shared" si="69"/>
        <v>#NAME?</v>
      </c>
      <c r="CY20" s="220" t="e">
        <f t="shared" si="70"/>
        <v>#NAME?</v>
      </c>
      <c r="CZ20" s="222"/>
      <c r="DA20" s="215">
        <f t="shared" si="71"/>
        <v>0</v>
      </c>
      <c r="DB20" s="222"/>
      <c r="DC20" s="213">
        <v>0</v>
      </c>
      <c r="DD20" s="213">
        <v>0</v>
      </c>
      <c r="DE20" s="212">
        <f>_xlfn.FLOOR.PRECISE('[3]численность 2021'!I37)</f>
        <v>0</v>
      </c>
      <c r="DF20" s="212">
        <v>0</v>
      </c>
      <c r="DG20" s="212">
        <v>0</v>
      </c>
      <c r="DH20" s="212">
        <f t="shared" si="72"/>
        <v>0</v>
      </c>
      <c r="DI20" s="214">
        <f>_xlfn.FLOOR.PRECISE('[3]численность 2021'!N37)</f>
        <v>0</v>
      </c>
      <c r="DJ20" s="215">
        <f t="shared" ref="DJ20:DJ83" si="91">IF(DE20&gt;34,DE20*0.149999999999999,0)</f>
        <v>0</v>
      </c>
      <c r="DK20" s="216">
        <f t="shared" si="73"/>
        <v>0</v>
      </c>
      <c r="DL20" s="222"/>
      <c r="DM20" s="215">
        <f t="shared" ref="DM20:DM83" si="92">DL20*0.2</f>
        <v>0</v>
      </c>
      <c r="DN20" s="222"/>
      <c r="DO20" s="213">
        <v>21.572137999999999</v>
      </c>
      <c r="DP20" s="213">
        <v>2.1572140000000002</v>
      </c>
      <c r="DQ20" s="212">
        <f>_xlfn.FLOOR.PRECISE('[3]численность 2021'!J37)</f>
        <v>26</v>
      </c>
      <c r="DR20" s="212">
        <v>4.9665000000000001E-2</v>
      </c>
      <c r="DS20" s="212">
        <v>4.9659999999999999E-3</v>
      </c>
      <c r="DT20" s="212">
        <f t="shared" si="74"/>
        <v>5.9858869685788851E-2</v>
      </c>
      <c r="DU20" s="214">
        <f>_xlfn.FLOOR.PRECISE('[3]численность 2021'!S37)</f>
        <v>2</v>
      </c>
      <c r="DV20" s="215">
        <f t="shared" si="75"/>
        <v>2.6</v>
      </c>
      <c r="DW20" s="216">
        <f t="shared" si="76"/>
        <v>2</v>
      </c>
      <c r="DX20" s="222">
        <v>2</v>
      </c>
      <c r="DY20" s="213">
        <v>0</v>
      </c>
      <c r="DZ20" s="223">
        <v>0</v>
      </c>
      <c r="EA20" s="212">
        <f>_xlfn.FLOOR.PRECISE('[3]численность 2021'!T37)</f>
        <v>0</v>
      </c>
      <c r="EB20" s="212">
        <v>0</v>
      </c>
      <c r="EC20" s="212">
        <v>0</v>
      </c>
      <c r="ED20" s="212">
        <f t="shared" si="77"/>
        <v>0</v>
      </c>
      <c r="EE20" s="214">
        <f>_xlfn.FLOOR.PRECISE('[3]численность 2021'!U37)</f>
        <v>0</v>
      </c>
      <c r="EF20" s="215">
        <f t="shared" si="78"/>
        <v>0</v>
      </c>
      <c r="EG20" s="216">
        <f t="shared" si="79"/>
        <v>0</v>
      </c>
      <c r="EH20" s="222"/>
    </row>
    <row r="21" spans="1:138" ht="13.5" customHeight="1" x14ac:dyDescent="0.2">
      <c r="A21" s="198" t="s">
        <v>35</v>
      </c>
      <c r="B21" s="212"/>
      <c r="C21" s="213"/>
      <c r="D21" s="213"/>
      <c r="E21" s="212"/>
      <c r="F21" s="212"/>
      <c r="G21" s="212"/>
      <c r="H21" s="212"/>
      <c r="I21" s="214"/>
      <c r="J21" s="215">
        <f t="shared" si="1"/>
        <v>0</v>
      </c>
      <c r="K21" s="216">
        <f t="shared" si="49"/>
        <v>0</v>
      </c>
      <c r="L21" s="222"/>
      <c r="M21" s="213"/>
      <c r="N21" s="213"/>
      <c r="O21" s="212"/>
      <c r="P21" s="212"/>
      <c r="Q21" s="212"/>
      <c r="R21" s="212" t="e">
        <f t="shared" si="50"/>
        <v>#DIV/0!</v>
      </c>
      <c r="S21" s="214"/>
      <c r="T21" s="214"/>
      <c r="U21" s="215">
        <f t="shared" si="80"/>
        <v>0</v>
      </c>
      <c r="V21" s="216">
        <f t="shared" si="51"/>
        <v>0</v>
      </c>
      <c r="W21" s="222"/>
      <c r="X21" s="222"/>
      <c r="Y21" s="218"/>
      <c r="Z21" s="213"/>
      <c r="AA21" s="213"/>
      <c r="AB21" s="212"/>
      <c r="AC21" s="212"/>
      <c r="AD21" s="212"/>
      <c r="AE21" s="212" t="e">
        <f t="shared" si="52"/>
        <v>#DIV/0!</v>
      </c>
      <c r="AF21" s="214"/>
      <c r="AG21" s="215">
        <f t="shared" si="7"/>
        <v>0</v>
      </c>
      <c r="AH21" s="216">
        <f t="shared" si="8"/>
        <v>0</v>
      </c>
      <c r="AI21" s="219">
        <f t="shared" si="53"/>
        <v>0</v>
      </c>
      <c r="AJ21" s="222"/>
      <c r="AK21" s="222"/>
      <c r="AL21" s="213"/>
      <c r="AM21" s="213"/>
      <c r="AN21" s="212"/>
      <c r="AO21" s="212"/>
      <c r="AP21" s="212"/>
      <c r="AQ21" s="212" t="e">
        <f t="shared" si="54"/>
        <v>#DIV/0!</v>
      </c>
      <c r="AR21" s="214"/>
      <c r="AS21" s="214"/>
      <c r="AT21" s="214" t="e">
        <f t="shared" si="81"/>
        <v>#DIV/0!</v>
      </c>
      <c r="AU21" s="215">
        <f t="shared" si="55"/>
        <v>0</v>
      </c>
      <c r="AV21" s="215">
        <f t="shared" si="82"/>
        <v>0</v>
      </c>
      <c r="AW21" s="220">
        <f t="shared" si="56"/>
        <v>0</v>
      </c>
      <c r="AX21" s="222"/>
      <c r="AY21" s="215">
        <f t="shared" si="83"/>
        <v>0</v>
      </c>
      <c r="AZ21" s="216">
        <f t="shared" si="57"/>
        <v>0</v>
      </c>
      <c r="BA21" s="222"/>
      <c r="BB21" s="215">
        <f t="shared" si="84"/>
        <v>0</v>
      </c>
      <c r="BC21" s="222"/>
      <c r="BD21" s="213"/>
      <c r="BE21" s="213"/>
      <c r="BF21" s="212"/>
      <c r="BG21" s="212"/>
      <c r="BH21" s="212"/>
      <c r="BI21" s="212" t="e">
        <f t="shared" si="58"/>
        <v>#DIV/0!</v>
      </c>
      <c r="BJ21" s="214"/>
      <c r="BK21" s="214"/>
      <c r="BL21" s="214" t="e">
        <f t="shared" si="85"/>
        <v>#DIV/0!</v>
      </c>
      <c r="BM21" s="215">
        <f t="shared" si="59"/>
        <v>0</v>
      </c>
      <c r="BN21" s="220">
        <f t="shared" si="86"/>
        <v>0</v>
      </c>
      <c r="BO21" s="222"/>
      <c r="BP21" s="215">
        <f t="shared" si="87"/>
        <v>0</v>
      </c>
      <c r="BQ21" s="216">
        <f t="shared" si="60"/>
        <v>0</v>
      </c>
      <c r="BR21" s="222"/>
      <c r="BS21" s="215">
        <f t="shared" si="61"/>
        <v>0</v>
      </c>
      <c r="BT21" s="222"/>
      <c r="BU21" s="213"/>
      <c r="BV21" s="213"/>
      <c r="BW21" s="212"/>
      <c r="BX21" s="212"/>
      <c r="BY21" s="212"/>
      <c r="BZ21" s="212" t="e">
        <f t="shared" si="62"/>
        <v>#DIV/0!</v>
      </c>
      <c r="CA21" s="214"/>
      <c r="CB21" s="214"/>
      <c r="CC21" s="214"/>
      <c r="CD21" s="214" t="e">
        <f t="shared" si="88"/>
        <v>#DIV/0!</v>
      </c>
      <c r="CE21" s="215">
        <f t="shared" si="63"/>
        <v>0</v>
      </c>
      <c r="CF21" s="220">
        <f t="shared" si="64"/>
        <v>0</v>
      </c>
      <c r="CG21" s="222"/>
      <c r="CH21" s="215">
        <f t="shared" si="89"/>
        <v>0</v>
      </c>
      <c r="CI21" s="216">
        <f t="shared" si="65"/>
        <v>0</v>
      </c>
      <c r="CJ21" s="222"/>
      <c r="CK21" s="215">
        <f t="shared" si="90"/>
        <v>0</v>
      </c>
      <c r="CL21" s="216">
        <f t="shared" si="66"/>
        <v>0</v>
      </c>
      <c r="CM21" s="222"/>
      <c r="CN21" s="215">
        <f t="shared" si="67"/>
        <v>0</v>
      </c>
      <c r="CO21" s="222"/>
      <c r="CP21" s="221">
        <f t="shared" si="68"/>
        <v>1</v>
      </c>
      <c r="CQ21" s="213"/>
      <c r="CR21" s="213"/>
      <c r="CS21" s="213"/>
      <c r="CT21" s="212"/>
      <c r="CU21" s="212"/>
      <c r="CV21" s="212"/>
      <c r="CW21" s="214"/>
      <c r="CX21" s="215">
        <f t="shared" si="69"/>
        <v>0</v>
      </c>
      <c r="CY21" s="220">
        <f t="shared" si="70"/>
        <v>0</v>
      </c>
      <c r="CZ21" s="222"/>
      <c r="DA21" s="215">
        <f t="shared" si="71"/>
        <v>0</v>
      </c>
      <c r="DB21" s="222"/>
      <c r="DC21" s="213"/>
      <c r="DD21" s="213"/>
      <c r="DE21" s="212"/>
      <c r="DF21" s="212"/>
      <c r="DG21" s="212"/>
      <c r="DH21" s="212" t="e">
        <f t="shared" si="72"/>
        <v>#DIV/0!</v>
      </c>
      <c r="DI21" s="214"/>
      <c r="DJ21" s="215">
        <f t="shared" si="91"/>
        <v>0</v>
      </c>
      <c r="DK21" s="216">
        <f t="shared" si="73"/>
        <v>0</v>
      </c>
      <c r="DL21" s="222"/>
      <c r="DM21" s="215">
        <f t="shared" si="92"/>
        <v>0</v>
      </c>
      <c r="DN21" s="222"/>
      <c r="DO21" s="213"/>
      <c r="DP21" s="213"/>
      <c r="DQ21" s="212"/>
      <c r="DR21" s="212"/>
      <c r="DS21" s="212"/>
      <c r="DT21" s="212" t="e">
        <f t="shared" si="74"/>
        <v>#DIV/0!</v>
      </c>
      <c r="DU21" s="214"/>
      <c r="DV21" s="215">
        <f t="shared" si="75"/>
        <v>0</v>
      </c>
      <c r="DW21" s="216">
        <f t="shared" si="76"/>
        <v>0</v>
      </c>
      <c r="DX21" s="222"/>
      <c r="DY21" s="213"/>
      <c r="DZ21" s="223"/>
      <c r="EA21" s="212"/>
      <c r="EB21" s="212"/>
      <c r="EC21" s="212"/>
      <c r="ED21" s="212" t="e">
        <f t="shared" si="77"/>
        <v>#DIV/0!</v>
      </c>
      <c r="EE21" s="214"/>
      <c r="EF21" s="215">
        <f t="shared" si="78"/>
        <v>0</v>
      </c>
      <c r="EG21" s="216">
        <f t="shared" si="79"/>
        <v>0</v>
      </c>
      <c r="EH21" s="222"/>
    </row>
    <row r="22" spans="1:138" ht="48.75" customHeight="1" x14ac:dyDescent="0.2">
      <c r="A22" s="108" t="s">
        <v>36</v>
      </c>
      <c r="B22" s="212">
        <f>'[3]численность 2021'!C18</f>
        <v>8592.01953125</v>
      </c>
      <c r="C22" s="213">
        <v>26176.003906000002</v>
      </c>
      <c r="D22" s="213">
        <v>25009.398438</v>
      </c>
      <c r="E22" s="212">
        <f>_xlfn.FLOOR.PRECISE('[3]численность 2021'!D18)</f>
        <v>24699</v>
      </c>
      <c r="F22" s="212">
        <v>2.9107090000000002</v>
      </c>
      <c r="G22" s="212">
        <v>2.9107090000000002</v>
      </c>
      <c r="H22" s="212">
        <f t="shared" si="48"/>
        <v>2.8746443033756344</v>
      </c>
      <c r="I22" s="214">
        <f>_xlfn.FLOOR.PRECISE('[3]численность 2021'!R18)</f>
        <v>8644</v>
      </c>
      <c r="J22" s="215">
        <f t="shared" si="1"/>
        <v>8644.6499999999742</v>
      </c>
      <c r="K22" s="216">
        <f t="shared" si="49"/>
        <v>8644</v>
      </c>
      <c r="L22" s="217">
        <v>8644</v>
      </c>
      <c r="M22" s="213">
        <v>2695</v>
      </c>
      <c r="N22" s="213">
        <v>2652</v>
      </c>
      <c r="O22" s="212">
        <f>_xlfn.FLOOR.PRECISE('[3]численность 2021'!P18)</f>
        <v>2749</v>
      </c>
      <c r="P22" s="212">
        <v>0.30104900000000001</v>
      </c>
      <c r="Q22" s="212">
        <v>0.30865199999999998</v>
      </c>
      <c r="R22" s="212">
        <f t="shared" si="50"/>
        <v>0.31994806226890232</v>
      </c>
      <c r="S22" s="214">
        <f>_xlfn.FLOOR.PRECISE('[3]численность 2021'!Q18)</f>
        <v>45</v>
      </c>
      <c r="T22" s="214"/>
      <c r="U22" s="215">
        <f t="shared" si="80"/>
        <v>824.6999999999972</v>
      </c>
      <c r="V22" s="216">
        <f t="shared" si="51"/>
        <v>45</v>
      </c>
      <c r="W22" s="217">
        <v>45</v>
      </c>
      <c r="X22" s="217"/>
      <c r="Y22" s="218"/>
      <c r="Z22" s="213">
        <v>10499.369140999999</v>
      </c>
      <c r="AA22" s="213">
        <v>11788.966796999999</v>
      </c>
      <c r="AB22" s="212">
        <f>_xlfn.FLOOR.PRECISE('[3]численность 2021'!E18)</f>
        <v>14165</v>
      </c>
      <c r="AC22" s="212">
        <v>1.172849</v>
      </c>
      <c r="AD22" s="212">
        <v>1.3720540000000001</v>
      </c>
      <c r="AE22" s="212">
        <f t="shared" si="52"/>
        <v>1.6486228817893784</v>
      </c>
      <c r="AF22" s="214">
        <f>_xlfn.FLOOR.PRECISE('[3]численность 2021'!O18)</f>
        <v>708</v>
      </c>
      <c r="AG22" s="215">
        <f t="shared" si="7"/>
        <v>708.25</v>
      </c>
      <c r="AH22" s="216">
        <f t="shared" si="8"/>
        <v>708</v>
      </c>
      <c r="AI22" s="219">
        <f t="shared" si="53"/>
        <v>531</v>
      </c>
      <c r="AJ22" s="217">
        <v>708</v>
      </c>
      <c r="AK22" s="217">
        <v>531</v>
      </c>
      <c r="AL22" s="213">
        <v>0</v>
      </c>
      <c r="AM22" s="213">
        <v>0</v>
      </c>
      <c r="AN22" s="212">
        <f>_xlfn.FLOOR.PRECISE('[3]численность 2021'!F18)</f>
        <v>0</v>
      </c>
      <c r="AO22" s="212">
        <v>0</v>
      </c>
      <c r="AP22" s="212">
        <v>0</v>
      </c>
      <c r="AQ22" s="212">
        <f t="shared" si="54"/>
        <v>0</v>
      </c>
      <c r="AR22" s="214">
        <f>_xlfn.FLOOR.PRECISE('[3]численность 2021'!L18)</f>
        <v>0</v>
      </c>
      <c r="AS22" s="214"/>
      <c r="AT22" s="214">
        <f t="shared" si="81"/>
        <v>0</v>
      </c>
      <c r="AU22" s="215">
        <f t="shared" si="55"/>
        <v>0</v>
      </c>
      <c r="AV22" s="215">
        <f t="shared" si="82"/>
        <v>0</v>
      </c>
      <c r="AW22" s="220">
        <f t="shared" si="56"/>
        <v>0</v>
      </c>
      <c r="AX22" s="217"/>
      <c r="AY22" s="215">
        <f t="shared" si="83"/>
        <v>0</v>
      </c>
      <c r="AZ22" s="216">
        <f t="shared" si="57"/>
        <v>0</v>
      </c>
      <c r="BA22" s="217"/>
      <c r="BB22" s="215">
        <f t="shared" si="84"/>
        <v>0</v>
      </c>
      <c r="BC22" s="217"/>
      <c r="BD22" s="213">
        <v>5056.2744140000004</v>
      </c>
      <c r="BE22" s="213">
        <v>4994.9653319999998</v>
      </c>
      <c r="BF22" s="212">
        <f>_xlfn.FLOOR.PRECISE('[3]численность 2021'!G18)</f>
        <v>4634</v>
      </c>
      <c r="BG22" s="212">
        <v>0.56481899999999996</v>
      </c>
      <c r="BH22" s="212">
        <v>0.58133699999999999</v>
      </c>
      <c r="BI22" s="212">
        <f t="shared" si="58"/>
        <v>0.53933769390836428</v>
      </c>
      <c r="BJ22" s="214">
        <f>_xlfn.FLOOR.PRECISE('[3]численность 2021'!K18)</f>
        <v>35</v>
      </c>
      <c r="BK22" s="214"/>
      <c r="BL22" s="214">
        <f t="shared" si="85"/>
        <v>35</v>
      </c>
      <c r="BM22" s="215">
        <f t="shared" si="59"/>
        <v>139.01999999999953</v>
      </c>
      <c r="BN22" s="220">
        <f t="shared" si="86"/>
        <v>35</v>
      </c>
      <c r="BO22" s="217">
        <v>35</v>
      </c>
      <c r="BP22" s="215">
        <f t="shared" si="87"/>
        <v>5.2499999999999645</v>
      </c>
      <c r="BQ22" s="216">
        <f t="shared" si="60"/>
        <v>0</v>
      </c>
      <c r="BR22" s="217"/>
      <c r="BS22" s="215">
        <f t="shared" si="61"/>
        <v>7</v>
      </c>
      <c r="BT22" s="217"/>
      <c r="BU22" s="213">
        <v>6947.2158200000003</v>
      </c>
      <c r="BV22" s="213">
        <v>5401.9624020000001</v>
      </c>
      <c r="BW22" s="212">
        <f>_xlfn.FLOOR.PRECISE('[3]численность 2021'!H18)</f>
        <v>5724</v>
      </c>
      <c r="BX22" s="212">
        <v>0.77605000000000002</v>
      </c>
      <c r="BY22" s="212">
        <v>0.62870499999999996</v>
      </c>
      <c r="BZ22" s="212">
        <f t="shared" si="62"/>
        <v>0.66619960292004254</v>
      </c>
      <c r="CA22" s="214">
        <f>_xlfn.FLOOR.PRECISE('[3]численность 2021'!M18)</f>
        <v>40</v>
      </c>
      <c r="CB22" s="214"/>
      <c r="CC22" s="214"/>
      <c r="CD22" s="214">
        <f t="shared" si="88"/>
        <v>40</v>
      </c>
      <c r="CE22" s="215">
        <f t="shared" si="63"/>
        <v>171.71999999999943</v>
      </c>
      <c r="CF22" s="220">
        <f t="shared" si="64"/>
        <v>40</v>
      </c>
      <c r="CG22" s="217">
        <v>40</v>
      </c>
      <c r="CH22" s="215">
        <f t="shared" si="89"/>
        <v>2.999999999999996</v>
      </c>
      <c r="CI22" s="216">
        <f t="shared" si="65"/>
        <v>0</v>
      </c>
      <c r="CJ22" s="217"/>
      <c r="CK22" s="215">
        <f t="shared" si="90"/>
        <v>2.999999999999996</v>
      </c>
      <c r="CL22" s="216">
        <f t="shared" si="66"/>
        <v>0</v>
      </c>
      <c r="CM22" s="217"/>
      <c r="CN22" s="215">
        <f t="shared" si="67"/>
        <v>8</v>
      </c>
      <c r="CO22" s="217"/>
      <c r="CP22" s="221">
        <f t="shared" si="68"/>
        <v>1</v>
      </c>
      <c r="CQ22" s="213">
        <v>0</v>
      </c>
      <c r="CR22" s="213">
        <v>0</v>
      </c>
      <c r="CS22" s="213" t="e">
        <f>#NAME?</f>
        <v>#NAME?</v>
      </c>
      <c r="CT22" s="212">
        <v>0</v>
      </c>
      <c r="CU22" s="212">
        <v>0</v>
      </c>
      <c r="CV22" s="212" t="e">
        <f>#NAME?</f>
        <v>#NAME?</v>
      </c>
      <c r="CW22" s="214" t="e">
        <f>#NAME?</f>
        <v>#NAME?</v>
      </c>
      <c r="CX22" s="215" t="e">
        <f t="shared" si="69"/>
        <v>#NAME?</v>
      </c>
      <c r="CY22" s="220" t="e">
        <f t="shared" si="70"/>
        <v>#NAME?</v>
      </c>
      <c r="CZ22" s="222"/>
      <c r="DA22" s="215">
        <f t="shared" si="71"/>
        <v>0</v>
      </c>
      <c r="DB22" s="222"/>
      <c r="DC22" s="213">
        <v>12079.277344</v>
      </c>
      <c r="DD22" s="213">
        <v>9213.5419920000004</v>
      </c>
      <c r="DE22" s="212">
        <f>_xlfn.FLOOR.PRECISE('[3]численность 2021'!I18)</f>
        <v>10077</v>
      </c>
      <c r="DF22" s="212">
        <v>1.349335</v>
      </c>
      <c r="DG22" s="212">
        <v>1.0723149999999999</v>
      </c>
      <c r="DH22" s="212">
        <f t="shared" si="72"/>
        <v>1.1728325294593411</v>
      </c>
      <c r="DI22" s="214">
        <f>_xlfn.FLOOR.PRECISE('[3]численность 2021'!N18)</f>
        <v>170</v>
      </c>
      <c r="DJ22" s="215">
        <f t="shared" si="91"/>
        <v>1511.54999999999</v>
      </c>
      <c r="DK22" s="216">
        <f t="shared" si="73"/>
        <v>170</v>
      </c>
      <c r="DL22" s="217">
        <v>170</v>
      </c>
      <c r="DM22" s="215">
        <f t="shared" si="92"/>
        <v>34</v>
      </c>
      <c r="DN22" s="217"/>
      <c r="DO22" s="213">
        <v>205.61798099999999</v>
      </c>
      <c r="DP22" s="213">
        <v>218.35914600000001</v>
      </c>
      <c r="DQ22" s="212">
        <f>_xlfn.FLOOR.PRECISE('[3]численность 2021'!J18)</f>
        <v>153</v>
      </c>
      <c r="DR22" s="212">
        <v>2.2969E-2</v>
      </c>
      <c r="DS22" s="212">
        <v>2.5413999999999999E-2</v>
      </c>
      <c r="DT22" s="212">
        <f t="shared" si="74"/>
        <v>1.7807222090630067E-2</v>
      </c>
      <c r="DU22" s="214">
        <f>_xlfn.FLOOR.PRECISE('[3]численность 2021'!S18)</f>
        <v>0</v>
      </c>
      <c r="DV22" s="215">
        <f t="shared" si="75"/>
        <v>15.3</v>
      </c>
      <c r="DW22" s="216">
        <f t="shared" si="76"/>
        <v>0</v>
      </c>
      <c r="DX22" s="217"/>
      <c r="DY22" s="213">
        <v>0</v>
      </c>
      <c r="DZ22" s="223">
        <v>0</v>
      </c>
      <c r="EA22" s="212">
        <f>_xlfn.FLOOR.PRECISE('[3]численность 2021'!T18)</f>
        <v>0</v>
      </c>
      <c r="EB22" s="212">
        <v>0</v>
      </c>
      <c r="EC22" s="212">
        <v>0</v>
      </c>
      <c r="ED22" s="212">
        <f t="shared" si="77"/>
        <v>0</v>
      </c>
      <c r="EE22" s="214">
        <f>_xlfn.FLOOR.PRECISE('[3]численность 2021'!U18)</f>
        <v>0</v>
      </c>
      <c r="EF22" s="215">
        <f t="shared" si="78"/>
        <v>0</v>
      </c>
      <c r="EG22" s="216">
        <f t="shared" si="79"/>
        <v>0</v>
      </c>
      <c r="EH22" s="222"/>
    </row>
    <row r="23" spans="1:138" ht="32.25" customHeight="1" x14ac:dyDescent="0.2">
      <c r="A23" s="237" t="s">
        <v>293</v>
      </c>
      <c r="B23" s="212"/>
      <c r="C23" s="213"/>
      <c r="D23" s="213"/>
      <c r="E23" s="212"/>
      <c r="F23" s="212"/>
      <c r="G23" s="212"/>
      <c r="H23" s="212"/>
      <c r="I23" s="214"/>
      <c r="J23" s="215">
        <f t="shared" si="1"/>
        <v>0</v>
      </c>
      <c r="K23" s="216"/>
      <c r="L23" s="217"/>
      <c r="M23" s="213"/>
      <c r="N23" s="213"/>
      <c r="O23" s="212"/>
      <c r="P23" s="212"/>
      <c r="Q23" s="212"/>
      <c r="R23" s="212" t="e">
        <f t="shared" si="50"/>
        <v>#DIV/0!</v>
      </c>
      <c r="S23" s="214"/>
      <c r="T23" s="214"/>
      <c r="U23" s="215">
        <f t="shared" si="80"/>
        <v>0</v>
      </c>
      <c r="V23" s="216">
        <f t="shared" si="51"/>
        <v>0</v>
      </c>
      <c r="W23" s="217"/>
      <c r="X23" s="217"/>
      <c r="Y23" s="218"/>
      <c r="Z23" s="213"/>
      <c r="AA23" s="213"/>
      <c r="AB23" s="212"/>
      <c r="AC23" s="212"/>
      <c r="AD23" s="212"/>
      <c r="AE23" s="212" t="e">
        <f t="shared" si="52"/>
        <v>#DIV/0!</v>
      </c>
      <c r="AF23" s="214"/>
      <c r="AG23" s="215">
        <f t="shared" si="7"/>
        <v>0</v>
      </c>
      <c r="AH23" s="216">
        <f t="shared" si="8"/>
        <v>0</v>
      </c>
      <c r="AI23" s="219">
        <f t="shared" si="53"/>
        <v>0</v>
      </c>
      <c r="AJ23" s="217"/>
      <c r="AK23" s="217"/>
      <c r="AL23" s="213"/>
      <c r="AM23" s="213"/>
      <c r="AN23" s="212"/>
      <c r="AO23" s="212"/>
      <c r="AP23" s="212"/>
      <c r="AQ23" s="212" t="e">
        <f t="shared" si="54"/>
        <v>#DIV/0!</v>
      </c>
      <c r="AR23" s="214"/>
      <c r="AS23" s="214"/>
      <c r="AT23" s="214" t="e">
        <f t="shared" si="81"/>
        <v>#DIV/0!</v>
      </c>
      <c r="AU23" s="215">
        <f t="shared" si="55"/>
        <v>0</v>
      </c>
      <c r="AV23" s="215">
        <f t="shared" si="82"/>
        <v>0</v>
      </c>
      <c r="AW23" s="220">
        <f t="shared" si="56"/>
        <v>0</v>
      </c>
      <c r="AX23" s="217"/>
      <c r="AY23" s="215">
        <f t="shared" si="83"/>
        <v>0</v>
      </c>
      <c r="AZ23" s="216">
        <f t="shared" si="57"/>
        <v>0</v>
      </c>
      <c r="BA23" s="217"/>
      <c r="BB23" s="215">
        <f t="shared" si="84"/>
        <v>0</v>
      </c>
      <c r="BC23" s="217"/>
      <c r="BD23" s="213"/>
      <c r="BE23" s="213"/>
      <c r="BF23" s="212"/>
      <c r="BG23" s="212"/>
      <c r="BH23" s="212"/>
      <c r="BI23" s="212" t="e">
        <f t="shared" si="58"/>
        <v>#DIV/0!</v>
      </c>
      <c r="BJ23" s="214"/>
      <c r="BK23" s="214"/>
      <c r="BL23" s="214" t="e">
        <f t="shared" si="85"/>
        <v>#DIV/0!</v>
      </c>
      <c r="BM23" s="215">
        <f t="shared" si="59"/>
        <v>0</v>
      </c>
      <c r="BN23" s="220">
        <f t="shared" si="86"/>
        <v>0</v>
      </c>
      <c r="BO23" s="217"/>
      <c r="BP23" s="215">
        <f t="shared" si="87"/>
        <v>0</v>
      </c>
      <c r="BQ23" s="216">
        <f t="shared" si="60"/>
        <v>0</v>
      </c>
      <c r="BR23" s="217"/>
      <c r="BS23" s="215">
        <f t="shared" si="61"/>
        <v>0</v>
      </c>
      <c r="BT23" s="217"/>
      <c r="BU23" s="213"/>
      <c r="BV23" s="213"/>
      <c r="BW23" s="212"/>
      <c r="BX23" s="212"/>
      <c r="BY23" s="212"/>
      <c r="BZ23" s="212" t="e">
        <f t="shared" si="62"/>
        <v>#DIV/0!</v>
      </c>
      <c r="CA23" s="214"/>
      <c r="CB23" s="214"/>
      <c r="CC23" s="214"/>
      <c r="CD23" s="214" t="e">
        <f t="shared" si="88"/>
        <v>#DIV/0!</v>
      </c>
      <c r="CE23" s="215">
        <f t="shared" si="63"/>
        <v>0</v>
      </c>
      <c r="CF23" s="220">
        <f t="shared" si="64"/>
        <v>0</v>
      </c>
      <c r="CG23" s="217"/>
      <c r="CH23" s="215">
        <f t="shared" si="89"/>
        <v>0</v>
      </c>
      <c r="CI23" s="216">
        <f t="shared" si="65"/>
        <v>0</v>
      </c>
      <c r="CJ23" s="217"/>
      <c r="CK23" s="215">
        <f t="shared" si="90"/>
        <v>0</v>
      </c>
      <c r="CL23" s="216">
        <f t="shared" si="66"/>
        <v>0</v>
      </c>
      <c r="CM23" s="217"/>
      <c r="CN23" s="215">
        <f t="shared" si="67"/>
        <v>0</v>
      </c>
      <c r="CO23" s="217"/>
      <c r="CP23" s="221">
        <f t="shared" si="68"/>
        <v>1</v>
      </c>
      <c r="CQ23" s="213"/>
      <c r="CR23" s="213"/>
      <c r="CS23" s="213"/>
      <c r="CT23" s="212"/>
      <c r="CU23" s="212"/>
      <c r="CV23" s="212"/>
      <c r="CW23" s="214"/>
      <c r="CX23" s="215">
        <f t="shared" si="69"/>
        <v>0</v>
      </c>
      <c r="CY23" s="220"/>
      <c r="CZ23" s="222"/>
      <c r="DA23" s="215"/>
      <c r="DB23" s="222"/>
      <c r="DC23" s="213"/>
      <c r="DD23" s="213"/>
      <c r="DE23" s="212"/>
      <c r="DF23" s="212"/>
      <c r="DG23" s="212"/>
      <c r="DH23" s="212" t="e">
        <f t="shared" si="72"/>
        <v>#DIV/0!</v>
      </c>
      <c r="DI23" s="214"/>
      <c r="DJ23" s="215">
        <f t="shared" si="91"/>
        <v>0</v>
      </c>
      <c r="DK23" s="216">
        <f t="shared" si="73"/>
        <v>0</v>
      </c>
      <c r="DL23" s="217"/>
      <c r="DM23" s="215">
        <f t="shared" si="92"/>
        <v>0</v>
      </c>
      <c r="DN23" s="217"/>
      <c r="DO23" s="213"/>
      <c r="DP23" s="213"/>
      <c r="DQ23" s="212"/>
      <c r="DR23" s="212"/>
      <c r="DS23" s="212"/>
      <c r="DT23" s="212" t="e">
        <f t="shared" si="74"/>
        <v>#DIV/0!</v>
      </c>
      <c r="DU23" s="214"/>
      <c r="DV23" s="215">
        <f t="shared" si="75"/>
        <v>0</v>
      </c>
      <c r="DW23" s="216">
        <f t="shared" si="76"/>
        <v>0</v>
      </c>
      <c r="DX23" s="217"/>
      <c r="DY23" s="213"/>
      <c r="DZ23" s="223"/>
      <c r="EA23" s="212"/>
      <c r="EB23" s="212"/>
      <c r="EC23" s="212"/>
      <c r="ED23" s="212" t="e">
        <f t="shared" si="77"/>
        <v>#DIV/0!</v>
      </c>
      <c r="EE23" s="214"/>
      <c r="EF23" s="215">
        <f t="shared" si="78"/>
        <v>0</v>
      </c>
      <c r="EG23" s="216">
        <f t="shared" si="79"/>
        <v>0</v>
      </c>
      <c r="EH23" s="222"/>
    </row>
    <row r="24" spans="1:138" ht="18.75" customHeight="1" x14ac:dyDescent="0.2">
      <c r="A24" s="198" t="s">
        <v>58</v>
      </c>
      <c r="B24" s="212"/>
      <c r="C24" s="213"/>
      <c r="D24" s="213"/>
      <c r="E24" s="212"/>
      <c r="F24" s="212"/>
      <c r="G24" s="212"/>
      <c r="H24" s="212"/>
      <c r="I24" s="214"/>
      <c r="J24" s="215">
        <f t="shared" si="1"/>
        <v>0</v>
      </c>
      <c r="K24" s="216"/>
      <c r="L24" s="222"/>
      <c r="M24" s="213"/>
      <c r="N24" s="213"/>
      <c r="O24" s="212"/>
      <c r="P24" s="212"/>
      <c r="Q24" s="212"/>
      <c r="R24" s="212" t="e">
        <f t="shared" si="50"/>
        <v>#DIV/0!</v>
      </c>
      <c r="S24" s="214"/>
      <c r="T24" s="214"/>
      <c r="U24" s="215">
        <f t="shared" si="80"/>
        <v>0</v>
      </c>
      <c r="V24" s="216">
        <f t="shared" si="51"/>
        <v>0</v>
      </c>
      <c r="W24" s="222"/>
      <c r="X24" s="222"/>
      <c r="Y24" s="218"/>
      <c r="Z24" s="213"/>
      <c r="AA24" s="213"/>
      <c r="AB24" s="212"/>
      <c r="AC24" s="212"/>
      <c r="AD24" s="212"/>
      <c r="AE24" s="212" t="e">
        <f t="shared" si="52"/>
        <v>#DIV/0!</v>
      </c>
      <c r="AF24" s="214"/>
      <c r="AG24" s="215">
        <f t="shared" si="7"/>
        <v>0</v>
      </c>
      <c r="AH24" s="216">
        <f t="shared" si="8"/>
        <v>0</v>
      </c>
      <c r="AI24" s="219">
        <f t="shared" si="53"/>
        <v>0</v>
      </c>
      <c r="AJ24" s="222"/>
      <c r="AK24" s="222"/>
      <c r="AL24" s="213"/>
      <c r="AM24" s="213"/>
      <c r="AN24" s="212"/>
      <c r="AO24" s="212"/>
      <c r="AP24" s="212"/>
      <c r="AQ24" s="212" t="e">
        <f t="shared" si="54"/>
        <v>#DIV/0!</v>
      </c>
      <c r="AR24" s="214"/>
      <c r="AS24" s="214"/>
      <c r="AT24" s="214" t="e">
        <f t="shared" si="81"/>
        <v>#DIV/0!</v>
      </c>
      <c r="AU24" s="215">
        <f t="shared" si="55"/>
        <v>0</v>
      </c>
      <c r="AV24" s="215">
        <f t="shared" si="82"/>
        <v>0</v>
      </c>
      <c r="AW24" s="220">
        <f t="shared" si="56"/>
        <v>0</v>
      </c>
      <c r="AX24" s="222"/>
      <c r="AY24" s="215">
        <f t="shared" si="83"/>
        <v>0</v>
      </c>
      <c r="AZ24" s="216">
        <f t="shared" si="57"/>
        <v>0</v>
      </c>
      <c r="BA24" s="222"/>
      <c r="BB24" s="215">
        <f t="shared" si="84"/>
        <v>0</v>
      </c>
      <c r="BC24" s="222"/>
      <c r="BD24" s="213"/>
      <c r="BE24" s="213"/>
      <c r="BF24" s="212"/>
      <c r="BG24" s="212"/>
      <c r="BH24" s="212"/>
      <c r="BI24" s="212" t="e">
        <f t="shared" si="58"/>
        <v>#DIV/0!</v>
      </c>
      <c r="BJ24" s="214"/>
      <c r="BK24" s="214"/>
      <c r="BL24" s="214" t="e">
        <f t="shared" si="85"/>
        <v>#DIV/0!</v>
      </c>
      <c r="BM24" s="215">
        <f t="shared" si="59"/>
        <v>0</v>
      </c>
      <c r="BN24" s="220">
        <f t="shared" si="86"/>
        <v>0</v>
      </c>
      <c r="BO24" s="222"/>
      <c r="BP24" s="215">
        <f t="shared" si="87"/>
        <v>0</v>
      </c>
      <c r="BQ24" s="216">
        <f t="shared" si="60"/>
        <v>0</v>
      </c>
      <c r="BR24" s="222"/>
      <c r="BS24" s="215">
        <f t="shared" si="61"/>
        <v>0</v>
      </c>
      <c r="BT24" s="222"/>
      <c r="BU24" s="213"/>
      <c r="BV24" s="213"/>
      <c r="BW24" s="212"/>
      <c r="BX24" s="212"/>
      <c r="BY24" s="212"/>
      <c r="BZ24" s="212" t="e">
        <f t="shared" si="62"/>
        <v>#DIV/0!</v>
      </c>
      <c r="CA24" s="214"/>
      <c r="CB24" s="214"/>
      <c r="CC24" s="214"/>
      <c r="CD24" s="214" t="e">
        <f t="shared" si="88"/>
        <v>#DIV/0!</v>
      </c>
      <c r="CE24" s="215">
        <f t="shared" si="63"/>
        <v>0</v>
      </c>
      <c r="CF24" s="220">
        <f t="shared" si="64"/>
        <v>0</v>
      </c>
      <c r="CG24" s="222"/>
      <c r="CH24" s="215">
        <f t="shared" si="89"/>
        <v>0</v>
      </c>
      <c r="CI24" s="216">
        <f t="shared" si="65"/>
        <v>0</v>
      </c>
      <c r="CJ24" s="222"/>
      <c r="CK24" s="215">
        <f t="shared" si="90"/>
        <v>0</v>
      </c>
      <c r="CL24" s="216">
        <f t="shared" si="66"/>
        <v>0</v>
      </c>
      <c r="CM24" s="222"/>
      <c r="CN24" s="215">
        <f t="shared" si="67"/>
        <v>0</v>
      </c>
      <c r="CO24" s="222"/>
      <c r="CP24" s="221">
        <f t="shared" si="68"/>
        <v>1</v>
      </c>
      <c r="CQ24" s="213"/>
      <c r="CR24" s="213"/>
      <c r="CS24" s="213"/>
      <c r="CT24" s="212"/>
      <c r="CU24" s="212"/>
      <c r="CV24" s="212"/>
      <c r="CW24" s="214"/>
      <c r="CX24" s="215">
        <f t="shared" si="69"/>
        <v>0</v>
      </c>
      <c r="CY24" s="220">
        <f t="shared" si="70"/>
        <v>0</v>
      </c>
      <c r="CZ24" s="222"/>
      <c r="DA24" s="215">
        <f t="shared" si="71"/>
        <v>0</v>
      </c>
      <c r="DB24" s="222"/>
      <c r="DC24" s="213"/>
      <c r="DD24" s="213"/>
      <c r="DE24" s="212"/>
      <c r="DF24" s="212"/>
      <c r="DG24" s="212"/>
      <c r="DH24" s="212" t="e">
        <f t="shared" si="72"/>
        <v>#DIV/0!</v>
      </c>
      <c r="DI24" s="214"/>
      <c r="DJ24" s="215">
        <f t="shared" si="91"/>
        <v>0</v>
      </c>
      <c r="DK24" s="216">
        <f t="shared" si="73"/>
        <v>0</v>
      </c>
      <c r="DL24" s="222"/>
      <c r="DM24" s="215">
        <f t="shared" si="92"/>
        <v>0</v>
      </c>
      <c r="DN24" s="222"/>
      <c r="DO24" s="213"/>
      <c r="DP24" s="213"/>
      <c r="DQ24" s="212"/>
      <c r="DR24" s="212"/>
      <c r="DS24" s="212"/>
      <c r="DT24" s="212" t="e">
        <f t="shared" si="74"/>
        <v>#DIV/0!</v>
      </c>
      <c r="DU24" s="214"/>
      <c r="DV24" s="215">
        <f t="shared" si="75"/>
        <v>0</v>
      </c>
      <c r="DW24" s="216">
        <f t="shared" si="76"/>
        <v>0</v>
      </c>
      <c r="DX24" s="222"/>
      <c r="DY24" s="213"/>
      <c r="DZ24" s="223"/>
      <c r="EA24" s="212"/>
      <c r="EB24" s="212"/>
      <c r="EC24" s="212"/>
      <c r="ED24" s="212" t="e">
        <f t="shared" si="77"/>
        <v>#DIV/0!</v>
      </c>
      <c r="EE24" s="214"/>
      <c r="EF24" s="215">
        <f t="shared" si="78"/>
        <v>0</v>
      </c>
      <c r="EG24" s="216">
        <f t="shared" si="79"/>
        <v>0</v>
      </c>
      <c r="EH24" s="222"/>
    </row>
    <row r="25" spans="1:138" ht="35.25" customHeight="1" x14ac:dyDescent="0.2">
      <c r="A25" s="116" t="s">
        <v>60</v>
      </c>
      <c r="B25" s="212">
        <f>'[3]численность 2021'!C40</f>
        <v>1576.0830078125</v>
      </c>
      <c r="C25" s="213">
        <v>6327.1015630000002</v>
      </c>
      <c r="D25" s="213">
        <v>5855.1503910000001</v>
      </c>
      <c r="E25" s="212">
        <f>_xlfn.FLOOR.PRECISE('[3]численность 2021'!D40)</f>
        <v>5364</v>
      </c>
      <c r="F25" s="212">
        <v>3.7149610000000002</v>
      </c>
      <c r="G25" s="212">
        <v>3.7149610000000002</v>
      </c>
      <c r="H25" s="212">
        <f t="shared" si="48"/>
        <v>3.403374044013634</v>
      </c>
      <c r="I25" s="214">
        <f>_xlfn.FLOOR.PRECISE('[3]численность 2021'!R40)</f>
        <v>1555</v>
      </c>
      <c r="J25" s="215">
        <f t="shared" si="1"/>
        <v>1877.3999999999946</v>
      </c>
      <c r="K25" s="216">
        <f t="shared" si="49"/>
        <v>1555</v>
      </c>
      <c r="L25" s="222">
        <v>1555</v>
      </c>
      <c r="M25" s="213">
        <v>504</v>
      </c>
      <c r="N25" s="213">
        <v>551</v>
      </c>
      <c r="O25" s="212">
        <f>_xlfn.FLOOR.PRECISE('[3]численность 2021'!P40)</f>
        <v>583</v>
      </c>
      <c r="P25" s="212">
        <v>0.31977699999999998</v>
      </c>
      <c r="Q25" s="212">
        <v>0.34959699999999999</v>
      </c>
      <c r="R25" s="212">
        <f t="shared" si="50"/>
        <v>0.36990437502981893</v>
      </c>
      <c r="S25" s="214">
        <f>_xlfn.FLOOR.PRECISE('[3]численность 2021'!Q40)</f>
        <v>40</v>
      </c>
      <c r="T25" s="214"/>
      <c r="U25" s="215">
        <f t="shared" si="80"/>
        <v>174.89999999999941</v>
      </c>
      <c r="V25" s="216">
        <f t="shared" si="51"/>
        <v>40</v>
      </c>
      <c r="W25" s="222">
        <v>40</v>
      </c>
      <c r="X25" s="222"/>
      <c r="Y25" s="218"/>
      <c r="Z25" s="213">
        <v>3752.2614749999998</v>
      </c>
      <c r="AA25" s="213">
        <v>4095.7783199999999</v>
      </c>
      <c r="AB25" s="212">
        <f>_xlfn.FLOOR.PRECISE('[3]численность 2021'!E40)</f>
        <v>5336</v>
      </c>
      <c r="AC25" s="212">
        <v>2.3807260000000001</v>
      </c>
      <c r="AD25" s="212">
        <v>2.5986790000000002</v>
      </c>
      <c r="AE25" s="212">
        <f t="shared" si="52"/>
        <v>3.3856084822626307</v>
      </c>
      <c r="AF25" s="214">
        <f>_xlfn.FLOOR.PRECISE('[3]численность 2021'!O40)</f>
        <v>266</v>
      </c>
      <c r="AG25" s="215">
        <f t="shared" si="7"/>
        <v>266.8</v>
      </c>
      <c r="AH25" s="216">
        <f t="shared" si="8"/>
        <v>266</v>
      </c>
      <c r="AI25" s="219">
        <f t="shared" si="53"/>
        <v>199.5</v>
      </c>
      <c r="AJ25" s="222">
        <v>266</v>
      </c>
      <c r="AK25" s="222">
        <v>199</v>
      </c>
      <c r="AL25" s="213">
        <v>3687.1225589999999</v>
      </c>
      <c r="AM25" s="213">
        <v>3853.0427249999998</v>
      </c>
      <c r="AN25" s="212">
        <f>_xlfn.FLOOR.PRECISE('[3]численность 2021'!F40)</f>
        <v>1949</v>
      </c>
      <c r="AO25" s="212">
        <v>2.3393959999999998</v>
      </c>
      <c r="AP25" s="212">
        <v>2.4446690000000002</v>
      </c>
      <c r="AQ25" s="212">
        <f t="shared" si="54"/>
        <v>1.2366099947394804</v>
      </c>
      <c r="AR25" s="214">
        <f>_xlfn.FLOOR.PRECISE('[3]численность 2021'!L40)</f>
        <v>97</v>
      </c>
      <c r="AS25" s="214"/>
      <c r="AT25" s="214">
        <f t="shared" si="81"/>
        <v>97</v>
      </c>
      <c r="AU25" s="215">
        <f t="shared" si="55"/>
        <v>97.45</v>
      </c>
      <c r="AV25" s="215">
        <f t="shared" si="82"/>
        <v>0</v>
      </c>
      <c r="AW25" s="220">
        <f t="shared" si="56"/>
        <v>97</v>
      </c>
      <c r="AX25" s="222">
        <v>97</v>
      </c>
      <c r="AY25" s="215">
        <f t="shared" si="83"/>
        <v>14.549999999999903</v>
      </c>
      <c r="AZ25" s="216">
        <f t="shared" si="57"/>
        <v>0</v>
      </c>
      <c r="BA25" s="222"/>
      <c r="BB25" s="215">
        <f t="shared" si="84"/>
        <v>29.099999999999902</v>
      </c>
      <c r="BC25" s="222"/>
      <c r="BD25" s="213">
        <v>1180.8009030000001</v>
      </c>
      <c r="BE25" s="213">
        <v>1237.0295410000001</v>
      </c>
      <c r="BF25" s="212">
        <f>_xlfn.FLOOR.PRECISE('[3]численность 2021'!G40)</f>
        <v>1704</v>
      </c>
      <c r="BG25" s="212">
        <v>0.74919199999999997</v>
      </c>
      <c r="BH25" s="212">
        <v>0.78486699999999998</v>
      </c>
      <c r="BI25" s="212">
        <f t="shared" si="58"/>
        <v>1.0811613294182014</v>
      </c>
      <c r="BJ25" s="214">
        <f>_xlfn.FLOOR.PRECISE('[3]численность 2021'!K40)</f>
        <v>83</v>
      </c>
      <c r="BK25" s="214"/>
      <c r="BL25" s="214">
        <f t="shared" si="85"/>
        <v>83</v>
      </c>
      <c r="BM25" s="215">
        <f t="shared" si="59"/>
        <v>85.2</v>
      </c>
      <c r="BN25" s="220">
        <f t="shared" si="86"/>
        <v>83</v>
      </c>
      <c r="BO25" s="222">
        <v>83</v>
      </c>
      <c r="BP25" s="215">
        <f t="shared" si="87"/>
        <v>12.449999999999916</v>
      </c>
      <c r="BQ25" s="216">
        <f t="shared" si="60"/>
        <v>0</v>
      </c>
      <c r="BR25" s="222"/>
      <c r="BS25" s="215">
        <f t="shared" si="61"/>
        <v>16.600000000000001</v>
      </c>
      <c r="BT25" s="222"/>
      <c r="BU25" s="213">
        <v>1349.4868160000001</v>
      </c>
      <c r="BV25" s="213">
        <v>1330.7438959999999</v>
      </c>
      <c r="BW25" s="212">
        <f>_xlfn.FLOOR.PRECISE('[3]численность 2021'!H40)</f>
        <v>1843</v>
      </c>
      <c r="BX25" s="212">
        <v>0.85621899999999995</v>
      </c>
      <c r="BY25" s="212">
        <v>0.84432700000000005</v>
      </c>
      <c r="BZ25" s="212">
        <f t="shared" si="62"/>
        <v>1.1693546538249677</v>
      </c>
      <c r="CA25" s="214">
        <f>_xlfn.FLOOR.PRECISE('[3]численность 2021'!M40)</f>
        <v>90</v>
      </c>
      <c r="CB25" s="214"/>
      <c r="CC25" s="214"/>
      <c r="CD25" s="214">
        <f t="shared" si="88"/>
        <v>90</v>
      </c>
      <c r="CE25" s="215">
        <f t="shared" si="63"/>
        <v>92.15</v>
      </c>
      <c r="CF25" s="220">
        <f t="shared" si="64"/>
        <v>90</v>
      </c>
      <c r="CG25" s="222">
        <v>90</v>
      </c>
      <c r="CH25" s="215">
        <f t="shared" si="89"/>
        <v>6.7499999999999911</v>
      </c>
      <c r="CI25" s="216">
        <f t="shared" si="65"/>
        <v>0</v>
      </c>
      <c r="CJ25" s="222"/>
      <c r="CK25" s="215">
        <f t="shared" si="90"/>
        <v>6.7499999999999911</v>
      </c>
      <c r="CL25" s="216">
        <f t="shared" si="66"/>
        <v>0</v>
      </c>
      <c r="CM25" s="222"/>
      <c r="CN25" s="215">
        <f t="shared" si="67"/>
        <v>18</v>
      </c>
      <c r="CO25" s="222"/>
      <c r="CP25" s="221">
        <f t="shared" si="68"/>
        <v>1</v>
      </c>
      <c r="CQ25" s="213">
        <v>0</v>
      </c>
      <c r="CR25" s="213">
        <v>0</v>
      </c>
      <c r="CS25" s="213" t="e">
        <f>#NAME?</f>
        <v>#NAME?</v>
      </c>
      <c r="CT25" s="212">
        <v>0</v>
      </c>
      <c r="CU25" s="212">
        <v>0</v>
      </c>
      <c r="CV25" s="212" t="e">
        <f>#NAME?</f>
        <v>#NAME?</v>
      </c>
      <c r="CW25" s="214" t="e">
        <f>#NAME?</f>
        <v>#NAME?</v>
      </c>
      <c r="CX25" s="215" t="e">
        <f t="shared" si="69"/>
        <v>#NAME?</v>
      </c>
      <c r="CY25" s="220" t="e">
        <f t="shared" si="70"/>
        <v>#NAME?</v>
      </c>
      <c r="CZ25" s="222"/>
      <c r="DA25" s="215">
        <f t="shared" si="71"/>
        <v>0</v>
      </c>
      <c r="DB25" s="222"/>
      <c r="DC25" s="213">
        <v>408.65603599999997</v>
      </c>
      <c r="DD25" s="213">
        <v>516.19708300000002</v>
      </c>
      <c r="DE25" s="212">
        <f>_xlfn.FLOOR.PRECISE('[3]численность 2021'!I40)</f>
        <v>466</v>
      </c>
      <c r="DF25" s="212">
        <v>0.25928299999999999</v>
      </c>
      <c r="DG25" s="212">
        <v>0.327515</v>
      </c>
      <c r="DH25" s="212">
        <f t="shared" si="72"/>
        <v>0.29566970628455508</v>
      </c>
      <c r="DI25" s="214">
        <f>_xlfn.FLOOR.PRECISE('[3]численность 2021'!N40)</f>
        <v>23</v>
      </c>
      <c r="DJ25" s="215">
        <f t="shared" si="91"/>
        <v>69.899999999999537</v>
      </c>
      <c r="DK25" s="216">
        <f t="shared" si="73"/>
        <v>23</v>
      </c>
      <c r="DL25" s="222">
        <v>23</v>
      </c>
      <c r="DM25" s="215">
        <f t="shared" si="92"/>
        <v>4.6000000000000005</v>
      </c>
      <c r="DN25" s="222"/>
      <c r="DO25" s="213">
        <v>92.178061999999997</v>
      </c>
      <c r="DP25" s="213">
        <v>98.323265000000006</v>
      </c>
      <c r="DQ25" s="212">
        <f>_xlfn.FLOOR.PRECISE('[3]численность 2021'!J40)</f>
        <v>116</v>
      </c>
      <c r="DR25" s="212">
        <v>5.8485000000000002E-2</v>
      </c>
      <c r="DS25" s="212">
        <v>6.2384000000000002E-2</v>
      </c>
      <c r="DT25" s="212">
        <f t="shared" si="74"/>
        <v>7.3600184397013713E-2</v>
      </c>
      <c r="DU25" s="214">
        <f>_xlfn.FLOOR.PRECISE('[3]численность 2021'!S40)</f>
        <v>11</v>
      </c>
      <c r="DV25" s="215">
        <f t="shared" si="75"/>
        <v>11.600000000000001</v>
      </c>
      <c r="DW25" s="216">
        <f t="shared" si="76"/>
        <v>11</v>
      </c>
      <c r="DX25" s="222">
        <v>11</v>
      </c>
      <c r="DY25" s="213">
        <v>0</v>
      </c>
      <c r="DZ25" s="223">
        <v>0</v>
      </c>
      <c r="EA25" s="212">
        <f>_xlfn.FLOOR.PRECISE('[3]численность 2021'!T40)</f>
        <v>0</v>
      </c>
      <c r="EB25" s="212">
        <v>0</v>
      </c>
      <c r="EC25" s="212">
        <v>0</v>
      </c>
      <c r="ED25" s="212">
        <f t="shared" si="77"/>
        <v>0</v>
      </c>
      <c r="EE25" s="214">
        <f>_xlfn.FLOOR.PRECISE('[3]численность 2021'!U40)</f>
        <v>0</v>
      </c>
      <c r="EF25" s="215">
        <f t="shared" si="78"/>
        <v>0</v>
      </c>
      <c r="EG25" s="216">
        <f t="shared" si="79"/>
        <v>0</v>
      </c>
      <c r="EH25" s="222"/>
    </row>
    <row r="26" spans="1:138" ht="53.25" customHeight="1" x14ac:dyDescent="0.2">
      <c r="A26" s="116" t="s">
        <v>59</v>
      </c>
      <c r="B26" s="212">
        <f>'[3]численность 2021'!C39</f>
        <v>116.81000518798828</v>
      </c>
      <c r="C26" s="213">
        <v>295</v>
      </c>
      <c r="D26" s="213">
        <v>284.21658300000001</v>
      </c>
      <c r="E26" s="212">
        <f>_xlfn.FLOOR.PRECISE('[3]численность 2021'!D39)</f>
        <v>282</v>
      </c>
      <c r="F26" s="212">
        <v>2.4331529999999999</v>
      </c>
      <c r="G26" s="212">
        <v>2.4331529999999999</v>
      </c>
      <c r="H26" s="212">
        <f t="shared" si="48"/>
        <v>2.4141767611957818</v>
      </c>
      <c r="I26" s="214">
        <f>_xlfn.FLOOR.PRECISE('[3]численность 2021'!R39)</f>
        <v>98</v>
      </c>
      <c r="J26" s="215">
        <f t="shared" si="1"/>
        <v>98.699999999999719</v>
      </c>
      <c r="K26" s="216">
        <f t="shared" si="49"/>
        <v>98</v>
      </c>
      <c r="L26" s="222">
        <v>98</v>
      </c>
      <c r="M26" s="213">
        <v>37</v>
      </c>
      <c r="N26" s="213">
        <v>49</v>
      </c>
      <c r="O26" s="212">
        <f>_xlfn.FLOOR.PRECISE('[3]численность 2021'!P39)</f>
        <v>52</v>
      </c>
      <c r="P26" s="212">
        <v>0.28087800000000002</v>
      </c>
      <c r="Q26" s="212">
        <v>0.419485</v>
      </c>
      <c r="R26" s="212">
        <f t="shared" si="50"/>
        <v>0.44516734603610159</v>
      </c>
      <c r="S26" s="214">
        <f>_xlfn.FLOOR.PRECISE('[3]численность 2021'!Q39)</f>
        <v>8</v>
      </c>
      <c r="T26" s="214"/>
      <c r="U26" s="215">
        <f t="shared" si="80"/>
        <v>15.599999999999948</v>
      </c>
      <c r="V26" s="216">
        <f t="shared" si="51"/>
        <v>8</v>
      </c>
      <c r="W26" s="222">
        <v>8</v>
      </c>
      <c r="X26" s="222"/>
      <c r="Y26" s="218"/>
      <c r="Z26" s="213">
        <v>500</v>
      </c>
      <c r="AA26" s="213">
        <v>478.44430499999999</v>
      </c>
      <c r="AB26" s="212">
        <f>_xlfn.FLOOR.PRECISE('[3]численность 2021'!E39)</f>
        <v>486</v>
      </c>
      <c r="AC26" s="212">
        <v>3.7956430000000001</v>
      </c>
      <c r="AD26" s="212">
        <v>4.0959190000000003</v>
      </c>
      <c r="AE26" s="212">
        <f t="shared" si="52"/>
        <v>4.1606025033374108</v>
      </c>
      <c r="AF26" s="214">
        <f>_xlfn.FLOOR.PRECISE('[3]численность 2021'!O39)</f>
        <v>24</v>
      </c>
      <c r="AG26" s="215">
        <f t="shared" si="7"/>
        <v>24.3</v>
      </c>
      <c r="AH26" s="216">
        <f t="shared" si="8"/>
        <v>24</v>
      </c>
      <c r="AI26" s="219">
        <f t="shared" si="53"/>
        <v>18</v>
      </c>
      <c r="AJ26" s="222">
        <v>24</v>
      </c>
      <c r="AK26" s="222">
        <v>18</v>
      </c>
      <c r="AL26" s="213">
        <v>617</v>
      </c>
      <c r="AM26" s="213">
        <v>614.53539999999998</v>
      </c>
      <c r="AN26" s="212">
        <f>_xlfn.FLOOR.PRECISE('[3]численность 2021'!F39)</f>
        <v>625</v>
      </c>
      <c r="AO26" s="212">
        <v>4.6838230000000003</v>
      </c>
      <c r="AP26" s="212">
        <v>5.2609830000000004</v>
      </c>
      <c r="AQ26" s="212">
        <f t="shared" si="54"/>
        <v>5.3505690629339133</v>
      </c>
      <c r="AR26" s="214">
        <f>_xlfn.FLOOR.PRECISE('[3]численность 2021'!L39)</f>
        <v>50</v>
      </c>
      <c r="AS26" s="214"/>
      <c r="AT26" s="214">
        <f t="shared" si="81"/>
        <v>50</v>
      </c>
      <c r="AU26" s="215">
        <f t="shared" si="55"/>
        <v>50</v>
      </c>
      <c r="AV26" s="215">
        <f t="shared" si="82"/>
        <v>0</v>
      </c>
      <c r="AW26" s="220">
        <f t="shared" si="56"/>
        <v>50</v>
      </c>
      <c r="AX26" s="222">
        <v>50</v>
      </c>
      <c r="AY26" s="215">
        <f t="shared" si="83"/>
        <v>7.4999999999999494</v>
      </c>
      <c r="AZ26" s="216">
        <f t="shared" si="57"/>
        <v>0</v>
      </c>
      <c r="BA26" s="222"/>
      <c r="BB26" s="215">
        <f t="shared" si="84"/>
        <v>14.99999999999995</v>
      </c>
      <c r="BC26" s="222"/>
      <c r="BD26" s="213">
        <v>77</v>
      </c>
      <c r="BE26" s="213">
        <v>91.455757000000006</v>
      </c>
      <c r="BF26" s="212">
        <f>_xlfn.FLOOR.PRECISE('[3]численность 2021'!G39)</f>
        <v>73</v>
      </c>
      <c r="BG26" s="212">
        <v>0.58452899999999997</v>
      </c>
      <c r="BH26" s="212">
        <v>0.782945</v>
      </c>
      <c r="BI26" s="212">
        <f t="shared" si="58"/>
        <v>0.62494646655068109</v>
      </c>
      <c r="BJ26" s="214">
        <f>_xlfn.FLOOR.PRECISE('[3]численность 2021'!K39)</f>
        <v>2</v>
      </c>
      <c r="BK26" s="214"/>
      <c r="BL26" s="214">
        <f t="shared" si="85"/>
        <v>2</v>
      </c>
      <c r="BM26" s="215">
        <f t="shared" si="59"/>
        <v>2.1899999999999924</v>
      </c>
      <c r="BN26" s="220">
        <f t="shared" si="86"/>
        <v>2</v>
      </c>
      <c r="BO26" s="222">
        <v>2</v>
      </c>
      <c r="BP26" s="215">
        <f t="shared" si="87"/>
        <v>0</v>
      </c>
      <c r="BQ26" s="216">
        <f t="shared" si="60"/>
        <v>0</v>
      </c>
      <c r="BR26" s="222"/>
      <c r="BS26" s="215">
        <f t="shared" si="61"/>
        <v>0.4</v>
      </c>
      <c r="BT26" s="222"/>
      <c r="BU26" s="213">
        <v>261</v>
      </c>
      <c r="BV26" s="213">
        <v>243.375122</v>
      </c>
      <c r="BW26" s="212">
        <f>_xlfn.FLOOR.PRECISE('[3]численность 2021'!H39)</f>
        <v>272</v>
      </c>
      <c r="BX26" s="212">
        <v>1.9813259999999999</v>
      </c>
      <c r="BY26" s="212">
        <v>2.0835129999999999</v>
      </c>
      <c r="BZ26" s="212">
        <f t="shared" si="62"/>
        <v>2.3285676561888389</v>
      </c>
      <c r="CA26" s="214">
        <f>_xlfn.FLOOR.PRECISE('[3]численность 2021'!M39)</f>
        <v>18</v>
      </c>
      <c r="CB26" s="214"/>
      <c r="CC26" s="214"/>
      <c r="CD26" s="214">
        <f t="shared" si="88"/>
        <v>18</v>
      </c>
      <c r="CE26" s="215">
        <f t="shared" si="63"/>
        <v>19.040000000000003</v>
      </c>
      <c r="CF26" s="220">
        <f t="shared" si="64"/>
        <v>18</v>
      </c>
      <c r="CG26" s="222">
        <v>18</v>
      </c>
      <c r="CH26" s="215">
        <f t="shared" si="89"/>
        <v>1.3499999999999983</v>
      </c>
      <c r="CI26" s="216">
        <f t="shared" si="65"/>
        <v>0</v>
      </c>
      <c r="CJ26" s="222"/>
      <c r="CK26" s="215">
        <f t="shared" si="90"/>
        <v>1.3499999999999983</v>
      </c>
      <c r="CL26" s="216">
        <f t="shared" si="66"/>
        <v>0</v>
      </c>
      <c r="CM26" s="222"/>
      <c r="CN26" s="215">
        <f t="shared" si="67"/>
        <v>3.6</v>
      </c>
      <c r="CO26" s="222"/>
      <c r="CP26" s="221">
        <f t="shared" si="68"/>
        <v>1</v>
      </c>
      <c r="CQ26" s="213">
        <v>0</v>
      </c>
      <c r="CR26" s="213">
        <v>0</v>
      </c>
      <c r="CS26" s="213" t="e">
        <f>#NAME?</f>
        <v>#NAME?</v>
      </c>
      <c r="CT26" s="212">
        <v>0</v>
      </c>
      <c r="CU26" s="212">
        <v>0</v>
      </c>
      <c r="CV26" s="212" t="e">
        <f>#NAME?</f>
        <v>#NAME?</v>
      </c>
      <c r="CW26" s="214" t="e">
        <f>#NAME?</f>
        <v>#NAME?</v>
      </c>
      <c r="CX26" s="215" t="e">
        <f t="shared" si="69"/>
        <v>#NAME?</v>
      </c>
      <c r="CY26" s="220" t="e">
        <f t="shared" si="70"/>
        <v>#NAME?</v>
      </c>
      <c r="CZ26" s="222"/>
      <c r="DA26" s="215">
        <f t="shared" si="71"/>
        <v>0</v>
      </c>
      <c r="DB26" s="222"/>
      <c r="DC26" s="213">
        <v>0</v>
      </c>
      <c r="DD26" s="213">
        <v>0</v>
      </c>
      <c r="DE26" s="212">
        <f>_xlfn.FLOOR.PRECISE('[3]численность 2021'!I39)</f>
        <v>0</v>
      </c>
      <c r="DF26" s="212">
        <v>0</v>
      </c>
      <c r="DG26" s="212">
        <v>0</v>
      </c>
      <c r="DH26" s="212">
        <f t="shared" si="72"/>
        <v>0</v>
      </c>
      <c r="DI26" s="214">
        <f>_xlfn.FLOOR.PRECISE('[3]численность 2021'!N39)</f>
        <v>0</v>
      </c>
      <c r="DJ26" s="215">
        <f t="shared" si="91"/>
        <v>0</v>
      </c>
      <c r="DK26" s="216">
        <f t="shared" si="73"/>
        <v>0</v>
      </c>
      <c r="DL26" s="222"/>
      <c r="DM26" s="215">
        <f t="shared" si="92"/>
        <v>0</v>
      </c>
      <c r="DN26" s="222"/>
      <c r="DO26" s="213">
        <v>5.5312960000000002</v>
      </c>
      <c r="DP26" s="213">
        <v>3.904074</v>
      </c>
      <c r="DQ26" s="212">
        <f>_xlfn.FLOOR.PRECISE('[3]численность 2021'!J39)</f>
        <v>4</v>
      </c>
      <c r="DR26" s="212">
        <v>4.199E-2</v>
      </c>
      <c r="DS26" s="212">
        <v>3.3422E-2</v>
      </c>
      <c r="DT26" s="212">
        <f t="shared" si="74"/>
        <v>3.4243642002777047E-2</v>
      </c>
      <c r="DU26" s="214">
        <f>_xlfn.FLOOR.PRECISE('[3]численность 2021'!S39)</f>
        <v>0</v>
      </c>
      <c r="DV26" s="215">
        <f t="shared" si="75"/>
        <v>0.4</v>
      </c>
      <c r="DW26" s="216">
        <f t="shared" si="76"/>
        <v>0</v>
      </c>
      <c r="DX26" s="222"/>
      <c r="DY26" s="213">
        <v>0</v>
      </c>
      <c r="DZ26" s="223">
        <v>0</v>
      </c>
      <c r="EA26" s="212">
        <f>_xlfn.FLOOR.PRECISE('[3]численность 2021'!T39)</f>
        <v>0</v>
      </c>
      <c r="EB26" s="212">
        <v>0</v>
      </c>
      <c r="EC26" s="212">
        <v>0</v>
      </c>
      <c r="ED26" s="212">
        <f t="shared" si="77"/>
        <v>0</v>
      </c>
      <c r="EE26" s="214">
        <f>_xlfn.FLOOR.PRECISE('[3]численность 2021'!U39)</f>
        <v>0</v>
      </c>
      <c r="EF26" s="215">
        <f t="shared" si="78"/>
        <v>0</v>
      </c>
      <c r="EG26" s="216">
        <f t="shared" si="79"/>
        <v>0</v>
      </c>
      <c r="EH26" s="222"/>
    </row>
    <row r="27" spans="1:138" ht="31.5" customHeight="1" x14ac:dyDescent="0.2">
      <c r="A27" s="116" t="s">
        <v>294</v>
      </c>
      <c r="B27" s="212">
        <f>'[3]численность 2021'!C41</f>
        <v>109.70999908447266</v>
      </c>
      <c r="C27" s="213">
        <v>286.20498700000002</v>
      </c>
      <c r="D27" s="213">
        <v>227.29319799999999</v>
      </c>
      <c r="E27" s="212">
        <f>_xlfn.FLOOR.PRECISE('[3]численность 2021'!D41)</f>
        <v>192</v>
      </c>
      <c r="F27" s="212">
        <v>2.0717639999999999</v>
      </c>
      <c r="G27" s="212">
        <v>2.0717639999999999</v>
      </c>
      <c r="H27" s="212">
        <f t="shared" si="48"/>
        <v>1.7500683766496714</v>
      </c>
      <c r="I27" s="214">
        <f>_xlfn.FLOOR.PRECISE('[3]численность 2021'!R41)</f>
        <v>67</v>
      </c>
      <c r="J27" s="215">
        <f t="shared" si="1"/>
        <v>67.199999999999804</v>
      </c>
      <c r="K27" s="216">
        <f t="shared" si="49"/>
        <v>67</v>
      </c>
      <c r="L27" s="222">
        <v>67</v>
      </c>
      <c r="M27" s="213">
        <v>35</v>
      </c>
      <c r="N27" s="213">
        <v>45</v>
      </c>
      <c r="O27" s="212">
        <f>_xlfn.FLOOR.PRECISE('[3]численность 2021'!P41)</f>
        <v>55</v>
      </c>
      <c r="P27" s="212">
        <v>0.319023</v>
      </c>
      <c r="Q27" s="212">
        <v>0.41017199999999998</v>
      </c>
      <c r="R27" s="212">
        <f t="shared" si="50"/>
        <v>0.50132167039443709</v>
      </c>
      <c r="S27" s="214">
        <f>_xlfn.FLOOR.PRECISE('[3]численность 2021'!Q41)</f>
        <v>16</v>
      </c>
      <c r="T27" s="214"/>
      <c r="U27" s="215">
        <f t="shared" si="80"/>
        <v>16.499999999999943</v>
      </c>
      <c r="V27" s="216">
        <f t="shared" si="51"/>
        <v>16</v>
      </c>
      <c r="W27" s="222">
        <v>16</v>
      </c>
      <c r="X27" s="222"/>
      <c r="Y27" s="218"/>
      <c r="Z27" s="213">
        <v>804.78607199999999</v>
      </c>
      <c r="AA27" s="213">
        <v>775.68316700000003</v>
      </c>
      <c r="AB27" s="212">
        <f>_xlfn.FLOOR.PRECISE('[3]численность 2021'!E41)</f>
        <v>645</v>
      </c>
      <c r="AC27" s="212">
        <v>7.3355759999999997</v>
      </c>
      <c r="AD27" s="212">
        <v>7.0703050000000003</v>
      </c>
      <c r="AE27" s="212">
        <f t="shared" si="52"/>
        <v>5.8791359528074896</v>
      </c>
      <c r="AF27" s="214">
        <f>_xlfn.FLOOR.PRECISE('[3]численность 2021'!O41)</f>
        <v>32</v>
      </c>
      <c r="AG27" s="215">
        <f t="shared" si="7"/>
        <v>32.25</v>
      </c>
      <c r="AH27" s="216">
        <f t="shared" si="8"/>
        <v>32</v>
      </c>
      <c r="AI27" s="219">
        <f t="shared" si="53"/>
        <v>24</v>
      </c>
      <c r="AJ27" s="222">
        <v>32</v>
      </c>
      <c r="AK27" s="222">
        <v>24</v>
      </c>
      <c r="AL27" s="213">
        <v>235.19163499999999</v>
      </c>
      <c r="AM27" s="213">
        <v>282.42535400000003</v>
      </c>
      <c r="AN27" s="212">
        <f>_xlfn.FLOOR.PRECISE('[3]численность 2021'!F41)</f>
        <v>350</v>
      </c>
      <c r="AO27" s="212">
        <v>2.1437580000000001</v>
      </c>
      <c r="AP27" s="212">
        <v>2.57429</v>
      </c>
      <c r="AQ27" s="212">
        <f t="shared" si="54"/>
        <v>3.1902288116009636</v>
      </c>
      <c r="AR27" s="214">
        <f>_xlfn.FLOOR.PRECISE('[3]численность 2021'!L41)</f>
        <v>24</v>
      </c>
      <c r="AS27" s="214"/>
      <c r="AT27" s="214">
        <f t="shared" si="81"/>
        <v>24</v>
      </c>
      <c r="AU27" s="215">
        <f t="shared" si="55"/>
        <v>24.500000000000004</v>
      </c>
      <c r="AV27" s="215">
        <f t="shared" si="82"/>
        <v>0</v>
      </c>
      <c r="AW27" s="220">
        <f t="shared" si="56"/>
        <v>24</v>
      </c>
      <c r="AX27" s="222">
        <v>24</v>
      </c>
      <c r="AY27" s="215">
        <f t="shared" si="83"/>
        <v>3.5999999999999757</v>
      </c>
      <c r="AZ27" s="216">
        <f t="shared" si="57"/>
        <v>0</v>
      </c>
      <c r="BA27" s="222"/>
      <c r="BB27" s="215">
        <f t="shared" si="84"/>
        <v>7.1999999999999762</v>
      </c>
      <c r="BC27" s="222"/>
      <c r="BD27" s="213">
        <v>136.39459199999999</v>
      </c>
      <c r="BE27" s="213">
        <v>134.10977199999999</v>
      </c>
      <c r="BF27" s="212">
        <f>_xlfn.FLOOR.PRECISE('[3]численность 2021'!G41)</f>
        <v>154</v>
      </c>
      <c r="BG27" s="212">
        <v>1.243228</v>
      </c>
      <c r="BH27" s="212">
        <v>1.222402</v>
      </c>
      <c r="BI27" s="212">
        <f t="shared" si="58"/>
        <v>1.403700677104424</v>
      </c>
      <c r="BJ27" s="214">
        <f>_xlfn.FLOOR.PRECISE('[3]численность 2021'!K41)</f>
        <v>7</v>
      </c>
      <c r="BK27" s="214"/>
      <c r="BL27" s="214">
        <f t="shared" si="85"/>
        <v>7</v>
      </c>
      <c r="BM27" s="215">
        <f t="shared" si="59"/>
        <v>7.7</v>
      </c>
      <c r="BN27" s="220">
        <f t="shared" si="86"/>
        <v>7</v>
      </c>
      <c r="BO27" s="222">
        <v>7</v>
      </c>
      <c r="BP27" s="215">
        <f t="shared" si="87"/>
        <v>1.0499999999999929</v>
      </c>
      <c r="BQ27" s="216">
        <f t="shared" si="60"/>
        <v>0</v>
      </c>
      <c r="BR27" s="222"/>
      <c r="BS27" s="215">
        <f t="shared" si="61"/>
        <v>1.4000000000000001</v>
      </c>
      <c r="BT27" s="222"/>
      <c r="BU27" s="213">
        <v>377.18994099999998</v>
      </c>
      <c r="BV27" s="213">
        <v>361.064728</v>
      </c>
      <c r="BW27" s="212">
        <f>_xlfn.FLOOR.PRECISE('[3]численность 2021'!H41)</f>
        <v>375</v>
      </c>
      <c r="BX27" s="212">
        <v>3.4380630000000001</v>
      </c>
      <c r="BY27" s="212">
        <v>3.291083</v>
      </c>
      <c r="BZ27" s="212">
        <f t="shared" si="62"/>
        <v>3.4181022981438893</v>
      </c>
      <c r="CA27" s="214">
        <f>_xlfn.FLOOR.PRECISE('[3]численность 2021'!M41)</f>
        <v>26</v>
      </c>
      <c r="CB27" s="214"/>
      <c r="CC27" s="214"/>
      <c r="CD27" s="214">
        <f t="shared" si="88"/>
        <v>26</v>
      </c>
      <c r="CE27" s="215">
        <f t="shared" si="63"/>
        <v>26.250000000000004</v>
      </c>
      <c r="CF27" s="220">
        <f t="shared" si="64"/>
        <v>26</v>
      </c>
      <c r="CG27" s="222">
        <v>26</v>
      </c>
      <c r="CH27" s="215">
        <f t="shared" si="89"/>
        <v>1.9499999999999975</v>
      </c>
      <c r="CI27" s="216">
        <f t="shared" si="65"/>
        <v>0</v>
      </c>
      <c r="CJ27" s="222"/>
      <c r="CK27" s="215">
        <f t="shared" si="90"/>
        <v>1.9499999999999975</v>
      </c>
      <c r="CL27" s="216">
        <f t="shared" si="66"/>
        <v>0</v>
      </c>
      <c r="CM27" s="222"/>
      <c r="CN27" s="215">
        <f t="shared" si="67"/>
        <v>5.2</v>
      </c>
      <c r="CO27" s="222"/>
      <c r="CP27" s="221">
        <f t="shared" si="68"/>
        <v>1</v>
      </c>
      <c r="CQ27" s="213">
        <v>0</v>
      </c>
      <c r="CR27" s="213">
        <v>0</v>
      </c>
      <c r="CS27" s="213" t="e">
        <f>#NAME?</f>
        <v>#NAME?</v>
      </c>
      <c r="CT27" s="212">
        <v>0</v>
      </c>
      <c r="CU27" s="212">
        <v>0</v>
      </c>
      <c r="CV27" s="212" t="e">
        <f>#NAME?</f>
        <v>#NAME?</v>
      </c>
      <c r="CW27" s="214" t="e">
        <f>#NAME?</f>
        <v>#NAME?</v>
      </c>
      <c r="CX27" s="215" t="e">
        <f t="shared" si="69"/>
        <v>#NAME?</v>
      </c>
      <c r="CY27" s="220" t="e">
        <f t="shared" si="70"/>
        <v>#NAME?</v>
      </c>
      <c r="CZ27" s="222"/>
      <c r="DA27" s="215">
        <f t="shared" si="71"/>
        <v>0</v>
      </c>
      <c r="DB27" s="222"/>
      <c r="DC27" s="213">
        <v>26.086393000000001</v>
      </c>
      <c r="DD27" s="213">
        <v>21.703344000000001</v>
      </c>
      <c r="DE27" s="212">
        <f>_xlfn.FLOOR.PRECISE('[3]численность 2021'!I41)</f>
        <v>24</v>
      </c>
      <c r="DF27" s="212">
        <v>0.23777599999999999</v>
      </c>
      <c r="DG27" s="212">
        <v>0.197825</v>
      </c>
      <c r="DH27" s="212">
        <f t="shared" si="72"/>
        <v>0.21875854708120893</v>
      </c>
      <c r="DI27" s="214">
        <f>_xlfn.FLOOR.PRECISE('[3]численность 2021'!N41)</f>
        <v>0</v>
      </c>
      <c r="DJ27" s="215">
        <f t="shared" si="91"/>
        <v>0</v>
      </c>
      <c r="DK27" s="216">
        <f t="shared" si="73"/>
        <v>0</v>
      </c>
      <c r="DL27" s="222"/>
      <c r="DM27" s="215">
        <f t="shared" si="92"/>
        <v>0</v>
      </c>
      <c r="DN27" s="222"/>
      <c r="DO27" s="213">
        <v>17.114882999999999</v>
      </c>
      <c r="DP27" s="213">
        <v>16.347975000000002</v>
      </c>
      <c r="DQ27" s="212">
        <f>_xlfn.FLOOR.PRECISE('[3]численность 2021'!J41)</f>
        <v>22</v>
      </c>
      <c r="DR27" s="212">
        <v>0.156001</v>
      </c>
      <c r="DS27" s="212">
        <v>0.149011</v>
      </c>
      <c r="DT27" s="212">
        <f t="shared" si="74"/>
        <v>0.20052866815777484</v>
      </c>
      <c r="DU27" s="214">
        <f>_xlfn.FLOOR.PRECISE('[3]численность 2021'!S41)</f>
        <v>2</v>
      </c>
      <c r="DV27" s="215">
        <f t="shared" si="75"/>
        <v>2.2000000000000002</v>
      </c>
      <c r="DW27" s="216">
        <f t="shared" si="76"/>
        <v>2</v>
      </c>
      <c r="DX27" s="222">
        <v>2</v>
      </c>
      <c r="DY27" s="213">
        <v>0</v>
      </c>
      <c r="DZ27" s="223">
        <v>0</v>
      </c>
      <c r="EA27" s="212">
        <f>_xlfn.FLOOR.PRECISE('[3]численность 2021'!T41)</f>
        <v>0</v>
      </c>
      <c r="EB27" s="212">
        <v>0</v>
      </c>
      <c r="EC27" s="212">
        <v>0</v>
      </c>
      <c r="ED27" s="212">
        <f t="shared" si="77"/>
        <v>0</v>
      </c>
      <c r="EE27" s="214">
        <f>_xlfn.FLOOR.PRECISE('[3]численность 2021'!U41)</f>
        <v>0</v>
      </c>
      <c r="EF27" s="215">
        <f t="shared" si="78"/>
        <v>0</v>
      </c>
      <c r="EG27" s="216">
        <f t="shared" si="79"/>
        <v>0</v>
      </c>
      <c r="EH27" s="222"/>
    </row>
    <row r="28" spans="1:138" ht="31.5" customHeight="1" x14ac:dyDescent="0.2">
      <c r="A28" s="119" t="s">
        <v>62</v>
      </c>
      <c r="B28" s="212">
        <f>'[3]численность 2021'!C42</f>
        <v>446.9169921875</v>
      </c>
      <c r="C28" s="213">
        <v>821.39178500000003</v>
      </c>
      <c r="D28" s="213">
        <v>843.38928199999998</v>
      </c>
      <c r="E28" s="212">
        <f>_xlfn.FLOOR.PRECISE('[3]численность 2021'!D42)</f>
        <v>799</v>
      </c>
      <c r="F28" s="212">
        <v>1.887127</v>
      </c>
      <c r="G28" s="212">
        <v>1.887127</v>
      </c>
      <c r="H28" s="212">
        <f t="shared" si="48"/>
        <v>1.7878040306527141</v>
      </c>
      <c r="I28" s="214">
        <f>_xlfn.FLOOR.PRECISE('[3]численность 2021'!R42)</f>
        <v>279</v>
      </c>
      <c r="J28" s="215">
        <f t="shared" si="1"/>
        <v>279.64999999999918</v>
      </c>
      <c r="K28" s="216">
        <f t="shared" si="49"/>
        <v>279</v>
      </c>
      <c r="L28" s="222">
        <v>279</v>
      </c>
      <c r="M28" s="213">
        <v>95</v>
      </c>
      <c r="N28" s="213">
        <v>99</v>
      </c>
      <c r="O28" s="212">
        <f>_xlfn.FLOOR.PRECISE('[3]численность 2021'!P42)</f>
        <v>99</v>
      </c>
      <c r="P28" s="212">
        <v>0.21256700000000001</v>
      </c>
      <c r="Q28" s="212">
        <v>0.22151799999999999</v>
      </c>
      <c r="R28" s="212">
        <f t="shared" si="50"/>
        <v>0.22151764585058659</v>
      </c>
      <c r="S28" s="214">
        <f>_xlfn.FLOOR.PRECISE('[3]численность 2021'!Q42)</f>
        <v>29</v>
      </c>
      <c r="T28" s="214"/>
      <c r="U28" s="215">
        <f t="shared" si="80"/>
        <v>29.6999999999999</v>
      </c>
      <c r="V28" s="216">
        <f t="shared" si="51"/>
        <v>29</v>
      </c>
      <c r="W28" s="222">
        <v>29</v>
      </c>
      <c r="X28" s="222">
        <v>14</v>
      </c>
      <c r="Y28" s="218"/>
      <c r="Z28" s="213">
        <v>2648.9885250000002</v>
      </c>
      <c r="AA28" s="213">
        <v>2599.6948240000002</v>
      </c>
      <c r="AB28" s="212">
        <f>_xlfn.FLOOR.PRECISE('[3]численность 2021'!E42)</f>
        <v>2178</v>
      </c>
      <c r="AC28" s="212">
        <v>5.9272499999999999</v>
      </c>
      <c r="AD28" s="212">
        <v>5.8169519999999997</v>
      </c>
      <c r="AE28" s="212">
        <f t="shared" si="52"/>
        <v>4.873388208712905</v>
      </c>
      <c r="AF28" s="214">
        <f>_xlfn.FLOOR.PRECISE('[3]численность 2021'!O42)</f>
        <v>108</v>
      </c>
      <c r="AG28" s="215">
        <f t="shared" si="7"/>
        <v>108.9</v>
      </c>
      <c r="AH28" s="216">
        <f t="shared" si="8"/>
        <v>108</v>
      </c>
      <c r="AI28" s="219">
        <f t="shared" si="53"/>
        <v>81</v>
      </c>
      <c r="AJ28" s="222">
        <v>108</v>
      </c>
      <c r="AK28" s="222">
        <v>81</v>
      </c>
      <c r="AL28" s="213">
        <v>804.27948000000004</v>
      </c>
      <c r="AM28" s="213">
        <v>770.83972200000005</v>
      </c>
      <c r="AN28" s="212">
        <f>_xlfn.FLOOR.PRECISE('[3]численность 2021'!F42)</f>
        <v>419</v>
      </c>
      <c r="AO28" s="212">
        <v>1.799617</v>
      </c>
      <c r="AP28" s="212">
        <v>1.7247939999999999</v>
      </c>
      <c r="AQ28" s="212">
        <f t="shared" si="54"/>
        <v>0.93753427890298768</v>
      </c>
      <c r="AR28" s="214">
        <f>_xlfn.FLOOR.PRECISE('[3]численность 2021'!L42)</f>
        <v>12</v>
      </c>
      <c r="AS28" s="214"/>
      <c r="AT28" s="214">
        <f t="shared" si="81"/>
        <v>12</v>
      </c>
      <c r="AU28" s="215">
        <f t="shared" si="55"/>
        <v>12.569999999999958</v>
      </c>
      <c r="AV28" s="215">
        <f t="shared" si="82"/>
        <v>12.569999999999958</v>
      </c>
      <c r="AW28" s="220">
        <f t="shared" si="56"/>
        <v>12</v>
      </c>
      <c r="AX28" s="222">
        <v>12</v>
      </c>
      <c r="AY28" s="215">
        <f t="shared" si="83"/>
        <v>1.7999999999999878</v>
      </c>
      <c r="AZ28" s="216">
        <f t="shared" si="57"/>
        <v>0</v>
      </c>
      <c r="BA28" s="222">
        <v>1</v>
      </c>
      <c r="BB28" s="215">
        <f t="shared" si="84"/>
        <v>3.5999999999999881</v>
      </c>
      <c r="BC28" s="222">
        <v>4</v>
      </c>
      <c r="BD28" s="213">
        <v>463.934235</v>
      </c>
      <c r="BE28" s="213">
        <v>432.18035900000001</v>
      </c>
      <c r="BF28" s="212">
        <f>_xlfn.FLOOR.PRECISE('[3]численность 2021'!G42)</f>
        <v>390</v>
      </c>
      <c r="BG28" s="212">
        <v>1.0380769999999999</v>
      </c>
      <c r="BH28" s="212">
        <v>0.96702600000000005</v>
      </c>
      <c r="BI28" s="212">
        <f t="shared" si="58"/>
        <v>0.87264527153261384</v>
      </c>
      <c r="BJ28" s="214">
        <f>_xlfn.FLOOR.PRECISE('[3]численность 2021'!K42)</f>
        <v>11</v>
      </c>
      <c r="BK28" s="214"/>
      <c r="BL28" s="214">
        <f t="shared" si="85"/>
        <v>11</v>
      </c>
      <c r="BM28" s="215">
        <f t="shared" si="59"/>
        <v>11.69999999999996</v>
      </c>
      <c r="BN28" s="220">
        <f t="shared" si="86"/>
        <v>11</v>
      </c>
      <c r="BO28" s="222">
        <v>11</v>
      </c>
      <c r="BP28" s="215">
        <f t="shared" si="87"/>
        <v>1.649999999999989</v>
      </c>
      <c r="BQ28" s="216">
        <f t="shared" si="60"/>
        <v>0</v>
      </c>
      <c r="BR28" s="222">
        <v>1</v>
      </c>
      <c r="BS28" s="215">
        <f t="shared" si="61"/>
        <v>2.2000000000000002</v>
      </c>
      <c r="BT28" s="222">
        <v>3</v>
      </c>
      <c r="BU28" s="213">
        <v>608.91369599999996</v>
      </c>
      <c r="BV28" s="213">
        <v>639.626892</v>
      </c>
      <c r="BW28" s="212">
        <f>_xlfn.FLOOR.PRECISE('[3]численность 2021'!H42)</f>
        <v>528</v>
      </c>
      <c r="BX28" s="212">
        <v>1.362476</v>
      </c>
      <c r="BY28" s="212">
        <v>1.431198</v>
      </c>
      <c r="BZ28" s="212">
        <f t="shared" si="62"/>
        <v>1.1814274445364619</v>
      </c>
      <c r="CA28" s="214">
        <f>_xlfn.FLOOR.PRECISE('[3]численность 2021'!M42)</f>
        <v>26</v>
      </c>
      <c r="CB28" s="214"/>
      <c r="CC28" s="214"/>
      <c r="CD28" s="214">
        <f t="shared" si="88"/>
        <v>26</v>
      </c>
      <c r="CE28" s="215">
        <f t="shared" si="63"/>
        <v>26.400000000000002</v>
      </c>
      <c r="CF28" s="220">
        <f t="shared" si="64"/>
        <v>26</v>
      </c>
      <c r="CG28" s="222">
        <v>26</v>
      </c>
      <c r="CH28" s="215">
        <f t="shared" si="89"/>
        <v>1.9499999999999975</v>
      </c>
      <c r="CI28" s="216">
        <f t="shared" si="65"/>
        <v>0</v>
      </c>
      <c r="CJ28" s="222">
        <v>3</v>
      </c>
      <c r="CK28" s="215">
        <f t="shared" si="90"/>
        <v>1.9499999999999975</v>
      </c>
      <c r="CL28" s="216">
        <f t="shared" si="66"/>
        <v>0</v>
      </c>
      <c r="CM28" s="222"/>
      <c r="CN28" s="215">
        <f t="shared" si="67"/>
        <v>5.2</v>
      </c>
      <c r="CO28" s="222">
        <v>6</v>
      </c>
      <c r="CP28" s="221">
        <f t="shared" si="68"/>
        <v>1</v>
      </c>
      <c r="CQ28" s="213"/>
      <c r="CR28" s="213"/>
      <c r="CS28" s="213" t="e">
        <f>#NAME?</f>
        <v>#NAME?</v>
      </c>
      <c r="CT28" s="212"/>
      <c r="CU28" s="212"/>
      <c r="CV28" s="212" t="e">
        <f>#NAME?</f>
        <v>#NAME?</v>
      </c>
      <c r="CW28" s="214" t="e">
        <f>#NAME?</f>
        <v>#NAME?</v>
      </c>
      <c r="CX28" s="215" t="e">
        <f t="shared" si="69"/>
        <v>#NAME?</v>
      </c>
      <c r="CY28" s="220" t="e">
        <f t="shared" si="70"/>
        <v>#NAME?</v>
      </c>
      <c r="CZ28" s="222"/>
      <c r="DA28" s="215">
        <f t="shared" si="71"/>
        <v>0</v>
      </c>
      <c r="DB28" s="222"/>
      <c r="DC28" s="213">
        <v>189.66163599999999</v>
      </c>
      <c r="DD28" s="213">
        <v>135.558212</v>
      </c>
      <c r="DE28" s="212">
        <f>_xlfn.FLOOR.PRECISE('[3]численность 2021'!I42)</f>
        <v>126</v>
      </c>
      <c r="DF28" s="212">
        <v>0.42437799999999998</v>
      </c>
      <c r="DG28" s="212">
        <v>0.30331900000000001</v>
      </c>
      <c r="DH28" s="212">
        <f t="shared" si="72"/>
        <v>0.28193154926438296</v>
      </c>
      <c r="DI28" s="214">
        <f>_xlfn.FLOOR.PRECISE('[3]численность 2021'!N42)</f>
        <v>18</v>
      </c>
      <c r="DJ28" s="215">
        <f t="shared" si="91"/>
        <v>18.899999999999874</v>
      </c>
      <c r="DK28" s="216">
        <f t="shared" si="73"/>
        <v>18</v>
      </c>
      <c r="DL28" s="222">
        <v>18</v>
      </c>
      <c r="DM28" s="215">
        <f t="shared" si="92"/>
        <v>3.6</v>
      </c>
      <c r="DN28" s="222">
        <v>4</v>
      </c>
      <c r="DO28" s="213">
        <v>72.25206</v>
      </c>
      <c r="DP28" s="213">
        <v>66.125953999999993</v>
      </c>
      <c r="DQ28" s="212">
        <f>_xlfn.FLOOR.PRECISE('[3]численность 2021'!J42)</f>
        <v>58</v>
      </c>
      <c r="DR28" s="212">
        <v>0.16166800000000001</v>
      </c>
      <c r="DS28" s="212">
        <v>0.14796000000000001</v>
      </c>
      <c r="DT28" s="212">
        <f t="shared" si="74"/>
        <v>0.12977801474074771</v>
      </c>
      <c r="DU28" s="214">
        <f>_xlfn.FLOOR.PRECISE('[3]численность 2021'!S42)</f>
        <v>5</v>
      </c>
      <c r="DV28" s="215">
        <f t="shared" si="75"/>
        <v>5.8000000000000007</v>
      </c>
      <c r="DW28" s="216">
        <f t="shared" si="76"/>
        <v>5</v>
      </c>
      <c r="DX28" s="222">
        <v>5</v>
      </c>
      <c r="DY28" s="213">
        <v>0</v>
      </c>
      <c r="DZ28" s="223">
        <v>0</v>
      </c>
      <c r="EA28" s="212">
        <f>_xlfn.FLOOR.PRECISE('[3]численность 2021'!T42)</f>
        <v>0</v>
      </c>
      <c r="EB28" s="212">
        <v>0</v>
      </c>
      <c r="EC28" s="212">
        <v>0</v>
      </c>
      <c r="ED28" s="212">
        <f t="shared" si="77"/>
        <v>0</v>
      </c>
      <c r="EE28" s="214">
        <f>_xlfn.FLOOR.PRECISE('[3]численность 2021'!U42)</f>
        <v>0</v>
      </c>
      <c r="EF28" s="215">
        <f t="shared" si="78"/>
        <v>0</v>
      </c>
      <c r="EG28" s="216">
        <f t="shared" si="79"/>
        <v>0</v>
      </c>
      <c r="EH28" s="222"/>
    </row>
    <row r="29" spans="1:138" ht="13.5" customHeight="1" x14ac:dyDescent="0.2">
      <c r="A29" s="198" t="s">
        <v>63</v>
      </c>
      <c r="B29" s="212"/>
      <c r="C29" s="213"/>
      <c r="D29" s="213"/>
      <c r="E29" s="212"/>
      <c r="F29" s="212"/>
      <c r="G29" s="212"/>
      <c r="H29" s="212"/>
      <c r="I29" s="214"/>
      <c r="J29" s="215">
        <f t="shared" si="1"/>
        <v>0</v>
      </c>
      <c r="K29" s="216">
        <f t="shared" si="49"/>
        <v>0</v>
      </c>
      <c r="L29" s="222"/>
      <c r="M29" s="213"/>
      <c r="N29" s="213"/>
      <c r="O29" s="212"/>
      <c r="P29" s="212"/>
      <c r="Q29" s="212"/>
      <c r="R29" s="212" t="e">
        <f t="shared" si="50"/>
        <v>#DIV/0!</v>
      </c>
      <c r="S29" s="214"/>
      <c r="T29" s="214"/>
      <c r="U29" s="215">
        <f t="shared" si="80"/>
        <v>0</v>
      </c>
      <c r="V29" s="216">
        <f t="shared" si="51"/>
        <v>0</v>
      </c>
      <c r="W29" s="222"/>
      <c r="X29" s="222"/>
      <c r="Y29" s="218"/>
      <c r="Z29" s="213"/>
      <c r="AA29" s="213"/>
      <c r="AB29" s="212"/>
      <c r="AC29" s="212"/>
      <c r="AD29" s="212"/>
      <c r="AE29" s="212" t="e">
        <f t="shared" si="52"/>
        <v>#DIV/0!</v>
      </c>
      <c r="AF29" s="214"/>
      <c r="AG29" s="215">
        <f t="shared" si="7"/>
        <v>0</v>
      </c>
      <c r="AH29" s="216">
        <f t="shared" si="8"/>
        <v>0</v>
      </c>
      <c r="AI29" s="219">
        <f t="shared" si="53"/>
        <v>0</v>
      </c>
      <c r="AJ29" s="222"/>
      <c r="AK29" s="222"/>
      <c r="AL29" s="213"/>
      <c r="AM29" s="213"/>
      <c r="AN29" s="212"/>
      <c r="AO29" s="212"/>
      <c r="AP29" s="212"/>
      <c r="AQ29" s="212" t="e">
        <f t="shared" si="54"/>
        <v>#DIV/0!</v>
      </c>
      <c r="AR29" s="214"/>
      <c r="AS29" s="214"/>
      <c r="AT29" s="214" t="e">
        <f t="shared" si="81"/>
        <v>#DIV/0!</v>
      </c>
      <c r="AU29" s="215">
        <f t="shared" si="55"/>
        <v>0</v>
      </c>
      <c r="AV29" s="215">
        <f t="shared" si="82"/>
        <v>0</v>
      </c>
      <c r="AW29" s="220">
        <f t="shared" si="56"/>
        <v>0</v>
      </c>
      <c r="AX29" s="222"/>
      <c r="AY29" s="215">
        <f t="shared" si="83"/>
        <v>0</v>
      </c>
      <c r="AZ29" s="216">
        <f t="shared" si="57"/>
        <v>0</v>
      </c>
      <c r="BA29" s="222"/>
      <c r="BB29" s="215">
        <f t="shared" si="84"/>
        <v>0</v>
      </c>
      <c r="BC29" s="222"/>
      <c r="BD29" s="213"/>
      <c r="BE29" s="213"/>
      <c r="BF29" s="212"/>
      <c r="BG29" s="212"/>
      <c r="BH29" s="212"/>
      <c r="BI29" s="212" t="e">
        <f t="shared" si="58"/>
        <v>#DIV/0!</v>
      </c>
      <c r="BJ29" s="214"/>
      <c r="BK29" s="214"/>
      <c r="BL29" s="214" t="e">
        <f t="shared" si="85"/>
        <v>#DIV/0!</v>
      </c>
      <c r="BM29" s="215">
        <f t="shared" si="59"/>
        <v>0</v>
      </c>
      <c r="BN29" s="220">
        <f t="shared" si="86"/>
        <v>0</v>
      </c>
      <c r="BO29" s="222"/>
      <c r="BP29" s="215">
        <f t="shared" si="87"/>
        <v>0</v>
      </c>
      <c r="BQ29" s="216">
        <f t="shared" si="60"/>
        <v>0</v>
      </c>
      <c r="BR29" s="222"/>
      <c r="BS29" s="215">
        <f t="shared" si="61"/>
        <v>0</v>
      </c>
      <c r="BT29" s="222"/>
      <c r="BU29" s="213"/>
      <c r="BV29" s="213"/>
      <c r="BW29" s="212"/>
      <c r="BX29" s="212"/>
      <c r="BY29" s="212"/>
      <c r="BZ29" s="212" t="e">
        <f t="shared" si="62"/>
        <v>#DIV/0!</v>
      </c>
      <c r="CA29" s="214"/>
      <c r="CB29" s="214"/>
      <c r="CC29" s="214"/>
      <c r="CD29" s="214" t="e">
        <f t="shared" si="88"/>
        <v>#DIV/0!</v>
      </c>
      <c r="CE29" s="215">
        <f t="shared" si="63"/>
        <v>0</v>
      </c>
      <c r="CF29" s="220">
        <f t="shared" si="64"/>
        <v>0</v>
      </c>
      <c r="CG29" s="222"/>
      <c r="CH29" s="215">
        <f t="shared" si="89"/>
        <v>0</v>
      </c>
      <c r="CI29" s="216">
        <f t="shared" si="65"/>
        <v>0</v>
      </c>
      <c r="CJ29" s="222"/>
      <c r="CK29" s="215">
        <f t="shared" si="90"/>
        <v>0</v>
      </c>
      <c r="CL29" s="216">
        <f t="shared" si="66"/>
        <v>0</v>
      </c>
      <c r="CM29" s="222"/>
      <c r="CN29" s="215">
        <f t="shared" si="67"/>
        <v>0</v>
      </c>
      <c r="CO29" s="222"/>
      <c r="CP29" s="221">
        <f t="shared" si="68"/>
        <v>1</v>
      </c>
      <c r="CQ29" s="213"/>
      <c r="CR29" s="213"/>
      <c r="CS29" s="213"/>
      <c r="CT29" s="212"/>
      <c r="CU29" s="212"/>
      <c r="CV29" s="212"/>
      <c r="CW29" s="214"/>
      <c r="CX29" s="215">
        <f t="shared" si="69"/>
        <v>0</v>
      </c>
      <c r="CY29" s="220">
        <f t="shared" si="70"/>
        <v>0</v>
      </c>
      <c r="CZ29" s="222"/>
      <c r="DA29" s="215">
        <f t="shared" si="71"/>
        <v>0</v>
      </c>
      <c r="DB29" s="222"/>
      <c r="DC29" s="213"/>
      <c r="DD29" s="213"/>
      <c r="DE29" s="212"/>
      <c r="DF29" s="212"/>
      <c r="DG29" s="212"/>
      <c r="DH29" s="212" t="e">
        <f t="shared" si="72"/>
        <v>#DIV/0!</v>
      </c>
      <c r="DI29" s="214"/>
      <c r="DJ29" s="215">
        <f t="shared" si="91"/>
        <v>0</v>
      </c>
      <c r="DK29" s="216">
        <f t="shared" si="73"/>
        <v>0</v>
      </c>
      <c r="DL29" s="222"/>
      <c r="DM29" s="215">
        <f t="shared" si="92"/>
        <v>0</v>
      </c>
      <c r="DN29" s="222"/>
      <c r="DO29" s="213"/>
      <c r="DP29" s="213"/>
      <c r="DQ29" s="212"/>
      <c r="DR29" s="212"/>
      <c r="DS29" s="212"/>
      <c r="DT29" s="212" t="e">
        <f t="shared" si="74"/>
        <v>#DIV/0!</v>
      </c>
      <c r="DU29" s="214"/>
      <c r="DV29" s="215">
        <f t="shared" si="75"/>
        <v>0</v>
      </c>
      <c r="DW29" s="216">
        <f t="shared" si="76"/>
        <v>0</v>
      </c>
      <c r="DX29" s="222"/>
      <c r="DY29" s="213"/>
      <c r="DZ29" s="223"/>
      <c r="EA29" s="212"/>
      <c r="EB29" s="212"/>
      <c r="EC29" s="212"/>
      <c r="ED29" s="212" t="e">
        <f t="shared" si="77"/>
        <v>#DIV/0!</v>
      </c>
      <c r="EE29" s="214"/>
      <c r="EF29" s="215">
        <f t="shared" si="78"/>
        <v>0</v>
      </c>
      <c r="EG29" s="216">
        <f t="shared" si="79"/>
        <v>0</v>
      </c>
      <c r="EH29" s="222"/>
    </row>
    <row r="30" spans="1:138" ht="33.75" customHeight="1" x14ac:dyDescent="0.2">
      <c r="A30" s="116" t="s">
        <v>295</v>
      </c>
      <c r="B30" s="212">
        <f>'[3]численность 2021'!C45</f>
        <v>372.7080078125</v>
      </c>
      <c r="C30" s="213">
        <v>1575.5732419999999</v>
      </c>
      <c r="D30" s="213">
        <v>1544.265259</v>
      </c>
      <c r="E30" s="212">
        <f>_xlfn.FLOOR.PRECISE('[3]численность 2021'!D45)</f>
        <v>1424</v>
      </c>
      <c r="F30" s="212">
        <v>4.1433650000000002</v>
      </c>
      <c r="G30" s="212">
        <v>4.1433650000000002</v>
      </c>
      <c r="H30" s="212">
        <f t="shared" si="48"/>
        <v>3.8206852821804098</v>
      </c>
      <c r="I30" s="214">
        <f>_xlfn.FLOOR.PRECISE('[3]численность 2021'!R45)</f>
        <v>498</v>
      </c>
      <c r="J30" s="215">
        <f t="shared" si="1"/>
        <v>498.39999999999856</v>
      </c>
      <c r="K30" s="216">
        <f t="shared" si="49"/>
        <v>498</v>
      </c>
      <c r="L30" s="217">
        <v>498</v>
      </c>
      <c r="M30" s="213">
        <v>415</v>
      </c>
      <c r="N30" s="213">
        <v>416</v>
      </c>
      <c r="O30" s="212">
        <f>_xlfn.FLOOR.PRECISE('[3]численность 2021'!P45)</f>
        <v>416</v>
      </c>
      <c r="P30" s="212">
        <v>1.1134660000000001</v>
      </c>
      <c r="Q30" s="212">
        <v>1.116155</v>
      </c>
      <c r="R30" s="212">
        <f t="shared" si="50"/>
        <v>1.1161552509740524</v>
      </c>
      <c r="S30" s="214">
        <f>_xlfn.FLOOR.PRECISE('[3]численность 2021'!Q45)</f>
        <v>82</v>
      </c>
      <c r="T30" s="214"/>
      <c r="U30" s="215">
        <f t="shared" si="80"/>
        <v>124.79999999999959</v>
      </c>
      <c r="V30" s="216">
        <f t="shared" si="51"/>
        <v>82</v>
      </c>
      <c r="W30" s="217">
        <v>82</v>
      </c>
      <c r="X30" s="217"/>
      <c r="Y30" s="218"/>
      <c r="Z30" s="213">
        <v>3729.4738769999999</v>
      </c>
      <c r="AA30" s="213">
        <v>3653.6062010000001</v>
      </c>
      <c r="AB30" s="212">
        <f>_xlfn.FLOOR.PRECISE('[3]численность 2021'!E45)</f>
        <v>3504</v>
      </c>
      <c r="AC30" s="212">
        <v>10.006368999999999</v>
      </c>
      <c r="AD30" s="212">
        <v>9.8028650000000006</v>
      </c>
      <c r="AE30" s="212">
        <f t="shared" si="52"/>
        <v>9.4014615370506718</v>
      </c>
      <c r="AF30" s="214">
        <f>_xlfn.FLOOR.PRECISE('[3]численность 2021'!O45)</f>
        <v>175</v>
      </c>
      <c r="AG30" s="215">
        <f t="shared" si="7"/>
        <v>175.20000000000002</v>
      </c>
      <c r="AH30" s="216">
        <f t="shared" si="8"/>
        <v>175</v>
      </c>
      <c r="AI30" s="219">
        <f t="shared" si="53"/>
        <v>131.25</v>
      </c>
      <c r="AJ30" s="217">
        <v>175</v>
      </c>
      <c r="AK30" s="217">
        <v>131</v>
      </c>
      <c r="AL30" s="213">
        <v>1613.0996090000001</v>
      </c>
      <c r="AM30" s="213">
        <v>1553.8641359999999</v>
      </c>
      <c r="AN30" s="212">
        <f>_xlfn.FLOOR.PRECISE('[3]численность 2021'!F45)</f>
        <v>1470</v>
      </c>
      <c r="AO30" s="212">
        <v>4.3280289999999999</v>
      </c>
      <c r="AP30" s="212">
        <v>4.1691190000000002</v>
      </c>
      <c r="AQ30" s="212">
        <f t="shared" si="54"/>
        <v>3.9441062955092714</v>
      </c>
      <c r="AR30" s="214">
        <f>_xlfn.FLOOR.PRECISE('[3]численность 2021'!L45)</f>
        <v>102</v>
      </c>
      <c r="AS30" s="214"/>
      <c r="AT30" s="214">
        <f t="shared" si="81"/>
        <v>102</v>
      </c>
      <c r="AU30" s="215">
        <f t="shared" si="55"/>
        <v>102.9</v>
      </c>
      <c r="AV30" s="215">
        <f t="shared" si="82"/>
        <v>0</v>
      </c>
      <c r="AW30" s="220">
        <f t="shared" si="56"/>
        <v>102</v>
      </c>
      <c r="AX30" s="217">
        <v>102</v>
      </c>
      <c r="AY30" s="215">
        <f t="shared" si="83"/>
        <v>15.299999999999898</v>
      </c>
      <c r="AZ30" s="216">
        <f t="shared" si="57"/>
        <v>0</v>
      </c>
      <c r="BA30" s="217"/>
      <c r="BB30" s="215">
        <f t="shared" si="84"/>
        <v>30.599999999999898</v>
      </c>
      <c r="BC30" s="217"/>
      <c r="BD30" s="213">
        <v>702.609375</v>
      </c>
      <c r="BE30" s="213">
        <v>967.70971699999996</v>
      </c>
      <c r="BF30" s="212">
        <f>_xlfn.FLOOR.PRECISE('[3]численность 2021'!G45)</f>
        <v>871</v>
      </c>
      <c r="BG30" s="212">
        <v>1.8851370000000001</v>
      </c>
      <c r="BH30" s="212">
        <v>2.5964290000000001</v>
      </c>
      <c r="BI30" s="212">
        <f t="shared" si="58"/>
        <v>2.3369500567269221</v>
      </c>
      <c r="BJ30" s="214">
        <f>_xlfn.FLOOR.PRECISE('[3]численность 2021'!K45)</f>
        <v>60</v>
      </c>
      <c r="BK30" s="214"/>
      <c r="BL30" s="214">
        <f t="shared" si="85"/>
        <v>60</v>
      </c>
      <c r="BM30" s="215">
        <f t="shared" si="59"/>
        <v>60.970000000000006</v>
      </c>
      <c r="BN30" s="220">
        <f t="shared" si="86"/>
        <v>60</v>
      </c>
      <c r="BO30" s="217">
        <v>60</v>
      </c>
      <c r="BP30" s="215">
        <f t="shared" si="87"/>
        <v>8.9999999999999396</v>
      </c>
      <c r="BQ30" s="216">
        <f t="shared" si="60"/>
        <v>0</v>
      </c>
      <c r="BR30" s="217"/>
      <c r="BS30" s="215">
        <f t="shared" si="61"/>
        <v>12</v>
      </c>
      <c r="BT30" s="217"/>
      <c r="BU30" s="213">
        <v>1798.40234375</v>
      </c>
      <c r="BV30" s="213">
        <v>1831.517578</v>
      </c>
      <c r="BW30" s="212">
        <f>_xlfn.FLOOR.PRECISE('[3]численность 2021'!H45)</f>
        <v>1758</v>
      </c>
      <c r="BX30" s="212">
        <v>4.8252050000000004</v>
      </c>
      <c r="BY30" s="212">
        <v>4.9140819999999996</v>
      </c>
      <c r="BZ30" s="212">
        <f t="shared" si="62"/>
        <v>4.7168291615682305</v>
      </c>
      <c r="CA30" s="214">
        <f>_xlfn.FLOOR.PRECISE('[3]численность 2021'!M45)</f>
        <v>140</v>
      </c>
      <c r="CB30" s="214"/>
      <c r="CC30" s="214"/>
      <c r="CD30" s="214">
        <f t="shared" si="88"/>
        <v>140</v>
      </c>
      <c r="CE30" s="215">
        <f t="shared" si="63"/>
        <v>140.64000000000001</v>
      </c>
      <c r="CF30" s="220">
        <f t="shared" si="64"/>
        <v>140</v>
      </c>
      <c r="CG30" s="217">
        <v>140</v>
      </c>
      <c r="CH30" s="215">
        <f t="shared" si="89"/>
        <v>10.499999999999986</v>
      </c>
      <c r="CI30" s="216">
        <f t="shared" si="65"/>
        <v>0</v>
      </c>
      <c r="CJ30" s="217"/>
      <c r="CK30" s="215">
        <f t="shared" si="90"/>
        <v>10.499999999999986</v>
      </c>
      <c r="CL30" s="216">
        <f t="shared" si="66"/>
        <v>0</v>
      </c>
      <c r="CM30" s="217"/>
      <c r="CN30" s="215">
        <f t="shared" si="67"/>
        <v>28</v>
      </c>
      <c r="CO30" s="217"/>
      <c r="CP30" s="221">
        <f t="shared" si="68"/>
        <v>1</v>
      </c>
      <c r="CQ30" s="213">
        <v>225</v>
      </c>
      <c r="CR30" s="213">
        <v>224</v>
      </c>
      <c r="CS30" s="213" t="e">
        <f>#NAME?</f>
        <v>#NAME?</v>
      </c>
      <c r="CT30" s="212">
        <v>0.626</v>
      </c>
      <c r="CU30" s="212">
        <v>0.621</v>
      </c>
      <c r="CV30" s="212" t="e">
        <f>#NAME?</f>
        <v>#NAME?</v>
      </c>
      <c r="CW30" s="214" t="e">
        <f>#NAME?</f>
        <v>#NAME?</v>
      </c>
      <c r="CX30" s="215" t="e">
        <f t="shared" si="69"/>
        <v>#NAME?</v>
      </c>
      <c r="CY30" s="220" t="e">
        <f t="shared" si="70"/>
        <v>#NAME?</v>
      </c>
      <c r="CZ30" s="222"/>
      <c r="DA30" s="215">
        <f t="shared" si="71"/>
        <v>0</v>
      </c>
      <c r="DB30" s="222"/>
      <c r="DC30" s="213">
        <v>98.987548828125</v>
      </c>
      <c r="DD30" s="213">
        <v>0</v>
      </c>
      <c r="DE30" s="212">
        <f>_xlfn.FLOOR.PRECISE('[3]численность 2021'!I45)</f>
        <v>5</v>
      </c>
      <c r="DF30" s="212">
        <v>0.26558900000000002</v>
      </c>
      <c r="DG30" s="212">
        <v>0</v>
      </c>
      <c r="DH30" s="212">
        <f t="shared" si="72"/>
        <v>1.3415327535745822E-2</v>
      </c>
      <c r="DI30" s="214">
        <f>_xlfn.FLOOR.PRECISE('[3]численность 2021'!N45)</f>
        <v>0</v>
      </c>
      <c r="DJ30" s="215">
        <f t="shared" si="91"/>
        <v>0</v>
      </c>
      <c r="DK30" s="216">
        <f t="shared" si="73"/>
        <v>0</v>
      </c>
      <c r="DL30" s="217"/>
      <c r="DM30" s="215">
        <f t="shared" si="92"/>
        <v>0</v>
      </c>
      <c r="DN30" s="217"/>
      <c r="DO30" s="213">
        <v>18.854771</v>
      </c>
      <c r="DP30" s="213">
        <v>16.498560000000001</v>
      </c>
      <c r="DQ30" s="212">
        <f>_xlfn.FLOOR.PRECISE('[3]численность 2021'!J45)</f>
        <v>20</v>
      </c>
      <c r="DR30" s="212">
        <v>5.0588000000000001E-2</v>
      </c>
      <c r="DS30" s="212">
        <v>4.4267000000000001E-2</v>
      </c>
      <c r="DT30" s="212">
        <f t="shared" si="74"/>
        <v>5.3661310142983289E-2</v>
      </c>
      <c r="DU30" s="214">
        <f>_xlfn.FLOOR.PRECISE('[3]численность 2021'!S45)</f>
        <v>2</v>
      </c>
      <c r="DV30" s="215">
        <f t="shared" si="75"/>
        <v>2</v>
      </c>
      <c r="DW30" s="216">
        <f t="shared" si="76"/>
        <v>2</v>
      </c>
      <c r="DX30" s="217">
        <v>2</v>
      </c>
      <c r="DY30" s="213">
        <v>0</v>
      </c>
      <c r="DZ30" s="223">
        <v>0</v>
      </c>
      <c r="EA30" s="212">
        <f>_xlfn.FLOOR.PRECISE('[3]численность 2021'!T45)</f>
        <v>0</v>
      </c>
      <c r="EB30" s="212">
        <v>0</v>
      </c>
      <c r="EC30" s="212">
        <v>0</v>
      </c>
      <c r="ED30" s="212">
        <f t="shared" si="77"/>
        <v>0</v>
      </c>
      <c r="EE30" s="214">
        <f>_xlfn.FLOOR.PRECISE('[3]численность 2021'!U45)</f>
        <v>0</v>
      </c>
      <c r="EF30" s="215">
        <f t="shared" si="78"/>
        <v>0</v>
      </c>
      <c r="EG30" s="216">
        <f t="shared" si="79"/>
        <v>0</v>
      </c>
      <c r="EH30" s="222"/>
    </row>
    <row r="31" spans="1:138" ht="54" customHeight="1" x14ac:dyDescent="0.2">
      <c r="A31" s="116" t="s">
        <v>296</v>
      </c>
      <c r="B31" s="212">
        <f>'[3]численность 2021'!C44</f>
        <v>242.89999389648438</v>
      </c>
      <c r="C31" s="213">
        <v>189.33363299999999</v>
      </c>
      <c r="D31" s="213">
        <v>84.204941000000005</v>
      </c>
      <c r="E31" s="212">
        <f>_xlfn.FLOOR.PRECISE('[3]численность 2021'!D44)</f>
        <v>120</v>
      </c>
      <c r="F31" s="212">
        <v>0.346665</v>
      </c>
      <c r="G31" s="212">
        <v>0.346665</v>
      </c>
      <c r="H31" s="212">
        <f t="shared" si="48"/>
        <v>0.49403047762586555</v>
      </c>
      <c r="I31" s="214">
        <f>_xlfn.FLOOR.PRECISE('[3]численность 2021'!R44)</f>
        <v>40</v>
      </c>
      <c r="J31" s="215">
        <f t="shared" si="1"/>
        <v>41.999999999999879</v>
      </c>
      <c r="K31" s="216">
        <f t="shared" si="49"/>
        <v>40</v>
      </c>
      <c r="L31" s="217">
        <v>40</v>
      </c>
      <c r="M31" s="213">
        <v>50</v>
      </c>
      <c r="N31" s="213">
        <v>50</v>
      </c>
      <c r="O31" s="212">
        <f>_xlfn.FLOOR.PRECISE('[3]численность 2021'!P44)</f>
        <v>50</v>
      </c>
      <c r="P31" s="212">
        <v>0.20591400000000001</v>
      </c>
      <c r="Q31" s="212">
        <v>0.205846</v>
      </c>
      <c r="R31" s="212">
        <f t="shared" si="50"/>
        <v>0.20584603234411064</v>
      </c>
      <c r="S31" s="214">
        <f>_xlfn.FLOOR.PRECISE('[3]численность 2021'!Q44)</f>
        <v>5</v>
      </c>
      <c r="T31" s="214"/>
      <c r="U31" s="215">
        <f t="shared" si="80"/>
        <v>14.99999999999995</v>
      </c>
      <c r="V31" s="216">
        <f t="shared" si="51"/>
        <v>5</v>
      </c>
      <c r="W31" s="217">
        <v>5</v>
      </c>
      <c r="X31" s="217"/>
      <c r="Y31" s="218"/>
      <c r="Z31" s="213">
        <v>254.417068</v>
      </c>
      <c r="AA31" s="213">
        <v>305.60275300000001</v>
      </c>
      <c r="AB31" s="212">
        <f>_xlfn.FLOOR.PRECISE('[3]численность 2021'!E44)</f>
        <v>337</v>
      </c>
      <c r="AC31" s="212">
        <v>1.04776</v>
      </c>
      <c r="AD31" s="212">
        <v>1.2581420000000001</v>
      </c>
      <c r="AE31" s="212">
        <f t="shared" si="52"/>
        <v>1.3874022579993057</v>
      </c>
      <c r="AF31" s="214">
        <f>_xlfn.FLOOR.PRECISE('[3]численность 2021'!O44)</f>
        <v>16</v>
      </c>
      <c r="AG31" s="215">
        <f t="shared" si="7"/>
        <v>16.850000000000001</v>
      </c>
      <c r="AH31" s="216">
        <f t="shared" si="8"/>
        <v>16</v>
      </c>
      <c r="AI31" s="219">
        <f t="shared" si="53"/>
        <v>12</v>
      </c>
      <c r="AJ31" s="217">
        <v>16</v>
      </c>
      <c r="AK31" s="217">
        <v>12</v>
      </c>
      <c r="AL31" s="213">
        <v>1737.369263</v>
      </c>
      <c r="AM31" s="213">
        <v>2702.0522460000002</v>
      </c>
      <c r="AN31" s="212">
        <f>_xlfn.FLOOR.PRECISE('[3]численность 2021'!F44)</f>
        <v>3610</v>
      </c>
      <c r="AO31" s="212">
        <v>7.1549680000000002</v>
      </c>
      <c r="AP31" s="212">
        <v>11.124135000000001</v>
      </c>
      <c r="AQ31" s="212">
        <f t="shared" si="54"/>
        <v>14.862083535244789</v>
      </c>
      <c r="AR31" s="214">
        <f>_xlfn.FLOOR.PRECISE('[3]численность 2021'!L44)</f>
        <v>540</v>
      </c>
      <c r="AS31" s="214"/>
      <c r="AT31" s="214">
        <f t="shared" si="81"/>
        <v>540</v>
      </c>
      <c r="AU31" s="215">
        <f t="shared" si="55"/>
        <v>541.49999999999636</v>
      </c>
      <c r="AV31" s="215">
        <f t="shared" si="82"/>
        <v>722</v>
      </c>
      <c r="AW31" s="220">
        <f t="shared" si="56"/>
        <v>540</v>
      </c>
      <c r="AX31" s="217">
        <v>540</v>
      </c>
      <c r="AY31" s="215">
        <f t="shared" si="83"/>
        <v>80.99999999999946</v>
      </c>
      <c r="AZ31" s="216">
        <f t="shared" si="57"/>
        <v>0</v>
      </c>
      <c r="BA31" s="217"/>
      <c r="BB31" s="215">
        <f t="shared" si="84"/>
        <v>161.99999999999946</v>
      </c>
      <c r="BC31" s="217"/>
      <c r="BD31" s="213">
        <v>135.997803</v>
      </c>
      <c r="BE31" s="213">
        <v>186.18151900000001</v>
      </c>
      <c r="BF31" s="212">
        <f>_xlfn.FLOOR.PRECISE('[3]численность 2021'!G44)</f>
        <v>99</v>
      </c>
      <c r="BG31" s="212">
        <v>0.56007700000000005</v>
      </c>
      <c r="BH31" s="212">
        <v>0.76649500000000004</v>
      </c>
      <c r="BI31" s="212">
        <f t="shared" si="58"/>
        <v>0.40757514404133904</v>
      </c>
      <c r="BJ31" s="214">
        <f>_xlfn.FLOOR.PRECISE('[3]численность 2021'!K44)</f>
        <v>2</v>
      </c>
      <c r="BK31" s="214"/>
      <c r="BL31" s="214">
        <f t="shared" si="85"/>
        <v>2</v>
      </c>
      <c r="BM31" s="215">
        <f t="shared" si="59"/>
        <v>2.96999999999999</v>
      </c>
      <c r="BN31" s="220">
        <f t="shared" si="86"/>
        <v>2</v>
      </c>
      <c r="BO31" s="217">
        <v>2</v>
      </c>
      <c r="BP31" s="215">
        <f t="shared" si="87"/>
        <v>0</v>
      </c>
      <c r="BQ31" s="216">
        <f t="shared" si="60"/>
        <v>0</v>
      </c>
      <c r="BR31" s="217"/>
      <c r="BS31" s="215">
        <f t="shared" si="61"/>
        <v>0.4</v>
      </c>
      <c r="BT31" s="217"/>
      <c r="BU31" s="213">
        <v>88.921645999999996</v>
      </c>
      <c r="BV31" s="213">
        <v>120.729736328125</v>
      </c>
      <c r="BW31" s="212">
        <f>_xlfn.FLOOR.PRECISE('[3]численность 2021'!H44)</f>
        <v>62</v>
      </c>
      <c r="BX31" s="212">
        <v>0.36620399999999997</v>
      </c>
      <c r="BY31" s="212">
        <v>0.497035</v>
      </c>
      <c r="BZ31" s="212">
        <f t="shared" si="62"/>
        <v>0.25524908010669717</v>
      </c>
      <c r="CA31" s="214">
        <f>_xlfn.FLOOR.PRECISE('[3]численность 2021'!M44)</f>
        <v>1</v>
      </c>
      <c r="CB31" s="214"/>
      <c r="CC31" s="214"/>
      <c r="CD31" s="214">
        <f t="shared" si="88"/>
        <v>1</v>
      </c>
      <c r="CE31" s="215">
        <f t="shared" si="63"/>
        <v>1.8599999999999937</v>
      </c>
      <c r="CF31" s="220">
        <f t="shared" si="64"/>
        <v>1</v>
      </c>
      <c r="CG31" s="217">
        <v>1</v>
      </c>
      <c r="CH31" s="215">
        <f t="shared" si="89"/>
        <v>0</v>
      </c>
      <c r="CI31" s="216">
        <f t="shared" si="65"/>
        <v>0</v>
      </c>
      <c r="CJ31" s="217"/>
      <c r="CK31" s="215">
        <f t="shared" si="90"/>
        <v>0</v>
      </c>
      <c r="CL31" s="216">
        <f t="shared" si="66"/>
        <v>0</v>
      </c>
      <c r="CM31" s="217"/>
      <c r="CN31" s="215">
        <f t="shared" si="67"/>
        <v>0.2</v>
      </c>
      <c r="CO31" s="217"/>
      <c r="CP31" s="221">
        <f t="shared" si="68"/>
        <v>1</v>
      </c>
      <c r="CQ31" s="213">
        <v>52</v>
      </c>
      <c r="CR31" s="213">
        <v>222</v>
      </c>
      <c r="CS31" s="213" t="e">
        <f>#NAME?</f>
        <v>#NAME?</v>
      </c>
      <c r="CT31" s="212">
        <v>0.18</v>
      </c>
      <c r="CU31" s="212">
        <v>0.76300000000000001</v>
      </c>
      <c r="CV31" s="212" t="e">
        <f>#NAME?</f>
        <v>#NAME?</v>
      </c>
      <c r="CW31" s="214" t="e">
        <f>#NAME?</f>
        <v>#NAME?</v>
      </c>
      <c r="CX31" s="215" t="e">
        <f t="shared" si="69"/>
        <v>#NAME?</v>
      </c>
      <c r="CY31" s="220" t="e">
        <f t="shared" si="70"/>
        <v>#NAME?</v>
      </c>
      <c r="CZ31" s="222"/>
      <c r="DA31" s="215">
        <f t="shared" si="71"/>
        <v>0</v>
      </c>
      <c r="DB31" s="222"/>
      <c r="DC31" s="213">
        <v>0</v>
      </c>
      <c r="DD31" s="213">
        <v>0</v>
      </c>
      <c r="DE31" s="212">
        <f>_xlfn.FLOOR.PRECISE('[3]численность 2021'!I44)</f>
        <v>0</v>
      </c>
      <c r="DF31" s="212">
        <v>0</v>
      </c>
      <c r="DG31" s="212">
        <v>0</v>
      </c>
      <c r="DH31" s="212">
        <f t="shared" si="72"/>
        <v>0</v>
      </c>
      <c r="DI31" s="214">
        <f>_xlfn.FLOOR.PRECISE('[3]численность 2021'!N44)</f>
        <v>0</v>
      </c>
      <c r="DJ31" s="215">
        <f t="shared" si="91"/>
        <v>0</v>
      </c>
      <c r="DK31" s="216">
        <f t="shared" si="73"/>
        <v>0</v>
      </c>
      <c r="DL31" s="217"/>
      <c r="DM31" s="215">
        <f t="shared" si="92"/>
        <v>0</v>
      </c>
      <c r="DN31" s="217"/>
      <c r="DO31" s="213">
        <v>2.5724680000000002</v>
      </c>
      <c r="DP31" s="213">
        <v>2.6988759999999998</v>
      </c>
      <c r="DQ31" s="212">
        <f>_xlfn.FLOOR.PRECISE('[3]численность 2021'!J44)</f>
        <v>2</v>
      </c>
      <c r="DR31" s="212">
        <v>1.0593999999999999E-2</v>
      </c>
      <c r="DS31" s="212">
        <v>1.1110999999999999E-2</v>
      </c>
      <c r="DT31" s="212">
        <f t="shared" si="74"/>
        <v>8.2338412937644264E-3</v>
      </c>
      <c r="DU31" s="214">
        <f>_xlfn.FLOOR.PRECISE('[3]численность 2021'!S44)</f>
        <v>0</v>
      </c>
      <c r="DV31" s="215">
        <f t="shared" si="75"/>
        <v>0.2</v>
      </c>
      <c r="DW31" s="216">
        <f t="shared" si="76"/>
        <v>0</v>
      </c>
      <c r="DX31" s="217"/>
      <c r="DY31" s="213">
        <v>500</v>
      </c>
      <c r="DZ31" s="223">
        <v>500</v>
      </c>
      <c r="EA31" s="212">
        <f>_xlfn.FLOOR.PRECISE('[3]численность 2021'!T44)</f>
        <v>500</v>
      </c>
      <c r="EB31" s="212">
        <v>2.0591390000000001</v>
      </c>
      <c r="EC31" s="212">
        <v>2.0584600000000002</v>
      </c>
      <c r="ED31" s="212">
        <f t="shared" si="77"/>
        <v>2.0584603234411065</v>
      </c>
      <c r="EE31" s="214">
        <f>_xlfn.FLOOR.PRECISE('[3]численность 2021'!U44)</f>
        <v>30</v>
      </c>
      <c r="EF31" s="215">
        <f t="shared" si="78"/>
        <v>50</v>
      </c>
      <c r="EG31" s="216">
        <f t="shared" si="79"/>
        <v>30</v>
      </c>
      <c r="EH31" s="222">
        <v>30</v>
      </c>
    </row>
    <row r="32" spans="1:138" ht="34.5" customHeight="1" x14ac:dyDescent="0.2">
      <c r="A32" s="116" t="s">
        <v>66</v>
      </c>
      <c r="B32" s="212">
        <f>'[3]численность 2021'!C46</f>
        <v>47.194999694824219</v>
      </c>
      <c r="C32" s="213">
        <v>82.114959999999996</v>
      </c>
      <c r="D32" s="213">
        <v>111.403381</v>
      </c>
      <c r="E32" s="212">
        <f>_xlfn.FLOOR.PRECISE('[3]численность 2021'!D46)</f>
        <v>117</v>
      </c>
      <c r="F32" s="212">
        <v>2.3602409999999998</v>
      </c>
      <c r="G32" s="212">
        <v>2.3602409999999998</v>
      </c>
      <c r="H32" s="212">
        <f t="shared" si="48"/>
        <v>2.47907618935383</v>
      </c>
      <c r="I32" s="214">
        <f>_xlfn.FLOOR.PRECISE('[3]численность 2021'!R46)</f>
        <v>40</v>
      </c>
      <c r="J32" s="215">
        <f t="shared" si="1"/>
        <v>40.949999999999882</v>
      </c>
      <c r="K32" s="216">
        <f t="shared" si="49"/>
        <v>40</v>
      </c>
      <c r="L32" s="217">
        <v>40</v>
      </c>
      <c r="M32" s="213">
        <v>45</v>
      </c>
      <c r="N32" s="213">
        <v>46</v>
      </c>
      <c r="O32" s="212">
        <f>_xlfn.FLOOR.PRECISE('[3]численность 2021'!P46)</f>
        <v>46</v>
      </c>
      <c r="P32" s="212">
        <v>0.95338999999999996</v>
      </c>
      <c r="Q32" s="212">
        <v>0.974576</v>
      </c>
      <c r="R32" s="212">
        <f t="shared" si="50"/>
        <v>0.97467952743825803</v>
      </c>
      <c r="S32" s="214">
        <f>_xlfn.FLOOR.PRECISE('[3]численность 2021'!Q46)</f>
        <v>11</v>
      </c>
      <c r="T32" s="214"/>
      <c r="U32" s="215">
        <f t="shared" si="80"/>
        <v>13.799999999999953</v>
      </c>
      <c r="V32" s="216">
        <f t="shared" si="51"/>
        <v>11</v>
      </c>
      <c r="W32" s="217">
        <v>11</v>
      </c>
      <c r="X32" s="217"/>
      <c r="Y32" s="218"/>
      <c r="Z32" s="213">
        <v>273.71951300000001</v>
      </c>
      <c r="AA32" s="213">
        <v>271.15164199999998</v>
      </c>
      <c r="AB32" s="212">
        <f>_xlfn.FLOOR.PRECISE('[3]численность 2021'!E46)</f>
        <v>282</v>
      </c>
      <c r="AC32" s="212">
        <v>5.7991419999999998</v>
      </c>
      <c r="AD32" s="212">
        <v>5.7447379999999999</v>
      </c>
      <c r="AE32" s="212">
        <f t="shared" si="52"/>
        <v>5.9752092769041036</v>
      </c>
      <c r="AF32" s="214">
        <f>_xlfn.FLOOR.PRECISE('[3]численность 2021'!O46)</f>
        <v>14</v>
      </c>
      <c r="AG32" s="215">
        <f t="shared" si="7"/>
        <v>14.100000000000001</v>
      </c>
      <c r="AH32" s="216">
        <f t="shared" si="8"/>
        <v>14</v>
      </c>
      <c r="AI32" s="219">
        <f t="shared" si="53"/>
        <v>10.5</v>
      </c>
      <c r="AJ32" s="217">
        <v>14</v>
      </c>
      <c r="AK32" s="217">
        <v>10</v>
      </c>
      <c r="AL32" s="213">
        <v>351.88952599999999</v>
      </c>
      <c r="AM32" s="213">
        <v>364.62112400000001</v>
      </c>
      <c r="AN32" s="212">
        <f>_xlfn.FLOOR.PRECISE('[3]численность 2021'!F46)</f>
        <v>367</v>
      </c>
      <c r="AO32" s="212">
        <v>7.4552860000000001</v>
      </c>
      <c r="AP32" s="212">
        <v>7.7250240000000003</v>
      </c>
      <c r="AQ32" s="212">
        <f t="shared" si="54"/>
        <v>7.7762475341269717</v>
      </c>
      <c r="AR32" s="214">
        <f>_xlfn.FLOOR.PRECISE('[3]численность 2021'!L46)</f>
        <v>36</v>
      </c>
      <c r="AS32" s="214"/>
      <c r="AT32" s="214">
        <f t="shared" si="81"/>
        <v>36</v>
      </c>
      <c r="AU32" s="215">
        <f t="shared" si="55"/>
        <v>36.700000000000003</v>
      </c>
      <c r="AV32" s="215">
        <f t="shared" si="82"/>
        <v>36.700000000000003</v>
      </c>
      <c r="AW32" s="220">
        <f t="shared" si="56"/>
        <v>36</v>
      </c>
      <c r="AX32" s="217">
        <v>36</v>
      </c>
      <c r="AY32" s="215">
        <f t="shared" si="83"/>
        <v>5.3999999999999639</v>
      </c>
      <c r="AZ32" s="216">
        <f t="shared" si="57"/>
        <v>0</v>
      </c>
      <c r="BA32" s="217"/>
      <c r="BB32" s="215">
        <f t="shared" si="84"/>
        <v>10.799999999999963</v>
      </c>
      <c r="BC32" s="217"/>
      <c r="BD32" s="213">
        <v>101.386055</v>
      </c>
      <c r="BE32" s="213">
        <v>105.361603</v>
      </c>
      <c r="BF32" s="212">
        <f>_xlfn.FLOOR.PRECISE('[3]численность 2021'!G46)</f>
        <v>113</v>
      </c>
      <c r="BG32" s="212">
        <v>2.1480100000000002</v>
      </c>
      <c r="BH32" s="212">
        <v>2.232237</v>
      </c>
      <c r="BI32" s="212">
        <f t="shared" si="58"/>
        <v>2.3943214478374597</v>
      </c>
      <c r="BJ32" s="214">
        <f>_xlfn.FLOOR.PRECISE('[3]численность 2021'!K46)</f>
        <v>7</v>
      </c>
      <c r="BK32" s="214"/>
      <c r="BL32" s="214">
        <f t="shared" si="85"/>
        <v>7</v>
      </c>
      <c r="BM32" s="215">
        <f t="shared" si="59"/>
        <v>7.910000000000001</v>
      </c>
      <c r="BN32" s="220">
        <f t="shared" si="86"/>
        <v>7</v>
      </c>
      <c r="BO32" s="217">
        <v>7</v>
      </c>
      <c r="BP32" s="215">
        <f t="shared" si="87"/>
        <v>1.0499999999999929</v>
      </c>
      <c r="BQ32" s="216">
        <f t="shared" si="60"/>
        <v>0</v>
      </c>
      <c r="BR32" s="217"/>
      <c r="BS32" s="215">
        <f t="shared" si="61"/>
        <v>1.4000000000000001</v>
      </c>
      <c r="BT32" s="217"/>
      <c r="BU32" s="213">
        <v>205.41752600000001</v>
      </c>
      <c r="BV32" s="213">
        <v>227.94487000000001</v>
      </c>
      <c r="BW32" s="212">
        <f>_xlfn.FLOOR.PRECISE('[3]численность 2021'!H46)</f>
        <v>234</v>
      </c>
      <c r="BX32" s="212">
        <v>4.3520659999999998</v>
      </c>
      <c r="BY32" s="212">
        <v>4.8293400000000002</v>
      </c>
      <c r="BZ32" s="212">
        <f t="shared" si="62"/>
        <v>4.95815237870766</v>
      </c>
      <c r="CA32" s="214">
        <f>_xlfn.FLOOR.PRECISE('[3]численность 2021'!M46)</f>
        <v>18</v>
      </c>
      <c r="CB32" s="214"/>
      <c r="CC32" s="214"/>
      <c r="CD32" s="214">
        <f t="shared" si="88"/>
        <v>18</v>
      </c>
      <c r="CE32" s="215">
        <f t="shared" si="63"/>
        <v>18.72</v>
      </c>
      <c r="CF32" s="220">
        <f t="shared" si="64"/>
        <v>18</v>
      </c>
      <c r="CG32" s="217">
        <v>18</v>
      </c>
      <c r="CH32" s="215">
        <f t="shared" si="89"/>
        <v>1.3499999999999983</v>
      </c>
      <c r="CI32" s="216">
        <f t="shared" si="65"/>
        <v>0</v>
      </c>
      <c r="CJ32" s="217"/>
      <c r="CK32" s="215">
        <f t="shared" si="90"/>
        <v>1.3499999999999983</v>
      </c>
      <c r="CL32" s="216">
        <f t="shared" si="66"/>
        <v>0</v>
      </c>
      <c r="CM32" s="217"/>
      <c r="CN32" s="215">
        <f t="shared" si="67"/>
        <v>3.6</v>
      </c>
      <c r="CO32" s="217"/>
      <c r="CP32" s="221">
        <f t="shared" si="68"/>
        <v>1</v>
      </c>
      <c r="CQ32" s="213">
        <v>42</v>
      </c>
      <c r="CR32" s="213">
        <v>45</v>
      </c>
      <c r="CS32" s="213" t="e">
        <f>#NAME?</f>
        <v>#NAME?</v>
      </c>
      <c r="CT32" s="212">
        <v>0.91200000000000003</v>
      </c>
      <c r="CU32" s="212">
        <v>0.97299999999999998</v>
      </c>
      <c r="CV32" s="212" t="e">
        <f>#NAME?</f>
        <v>#NAME?</v>
      </c>
      <c r="CW32" s="214" t="e">
        <f>#NAME?</f>
        <v>#NAME?</v>
      </c>
      <c r="CX32" s="215" t="e">
        <f t="shared" si="69"/>
        <v>#NAME?</v>
      </c>
      <c r="CY32" s="220" t="e">
        <f t="shared" si="70"/>
        <v>#NAME?</v>
      </c>
      <c r="CZ32" s="222"/>
      <c r="DA32" s="215">
        <f t="shared" si="71"/>
        <v>0</v>
      </c>
      <c r="DB32" s="222"/>
      <c r="DC32" s="213">
        <v>0</v>
      </c>
      <c r="DD32" s="213">
        <v>0</v>
      </c>
      <c r="DE32" s="212">
        <f>_xlfn.FLOOR.PRECISE('[3]численность 2021'!I46)</f>
        <v>0</v>
      </c>
      <c r="DF32" s="212">
        <v>0</v>
      </c>
      <c r="DG32" s="212">
        <v>0</v>
      </c>
      <c r="DH32" s="212">
        <f t="shared" si="72"/>
        <v>0</v>
      </c>
      <c r="DI32" s="214">
        <f>_xlfn.FLOOR.PRECISE('[3]численность 2021'!N46)</f>
        <v>0</v>
      </c>
      <c r="DJ32" s="215">
        <f t="shared" si="91"/>
        <v>0</v>
      </c>
      <c r="DK32" s="216">
        <f t="shared" si="73"/>
        <v>0</v>
      </c>
      <c r="DL32" s="217"/>
      <c r="DM32" s="215">
        <f t="shared" si="92"/>
        <v>0</v>
      </c>
      <c r="DN32" s="217"/>
      <c r="DO32" s="213">
        <v>0.56835400000000003</v>
      </c>
      <c r="DP32" s="213">
        <v>1.4596880000000001</v>
      </c>
      <c r="DQ32" s="212">
        <f>_xlfn.FLOOR.PRECISE('[3]численность 2021'!J46)</f>
        <v>1</v>
      </c>
      <c r="DR32" s="212">
        <v>1.2041E-2</v>
      </c>
      <c r="DS32" s="212">
        <v>3.0925999999999999E-2</v>
      </c>
      <c r="DT32" s="212">
        <f t="shared" si="74"/>
        <v>2.1188685379092565E-2</v>
      </c>
      <c r="DU32" s="214">
        <f>_xlfn.FLOOR.PRECISE('[3]численность 2021'!S46)</f>
        <v>0</v>
      </c>
      <c r="DV32" s="215">
        <f t="shared" si="75"/>
        <v>0.1</v>
      </c>
      <c r="DW32" s="216">
        <f t="shared" si="76"/>
        <v>0</v>
      </c>
      <c r="DX32" s="217"/>
      <c r="DY32" s="213">
        <v>0</v>
      </c>
      <c r="DZ32" s="223">
        <v>0</v>
      </c>
      <c r="EA32" s="212">
        <f>_xlfn.FLOOR.PRECISE('[3]численность 2021'!T46)</f>
        <v>0</v>
      </c>
      <c r="EB32" s="212">
        <v>0</v>
      </c>
      <c r="EC32" s="212">
        <v>0</v>
      </c>
      <c r="ED32" s="212">
        <f t="shared" si="77"/>
        <v>0</v>
      </c>
      <c r="EE32" s="214">
        <f>_xlfn.FLOOR.PRECISE('[3]численность 2021'!U46)</f>
        <v>0</v>
      </c>
      <c r="EF32" s="215">
        <f t="shared" si="78"/>
        <v>0</v>
      </c>
      <c r="EG32" s="216">
        <f t="shared" si="79"/>
        <v>0</v>
      </c>
      <c r="EH32" s="222"/>
    </row>
    <row r="33" spans="1:138" ht="13.5" customHeight="1" x14ac:dyDescent="0.2">
      <c r="A33" s="198" t="s">
        <v>67</v>
      </c>
      <c r="B33" s="212"/>
      <c r="C33" s="213"/>
      <c r="D33" s="213"/>
      <c r="E33" s="212"/>
      <c r="F33" s="212"/>
      <c r="G33" s="212"/>
      <c r="H33" s="212"/>
      <c r="I33" s="214"/>
      <c r="J33" s="215">
        <f t="shared" si="1"/>
        <v>0</v>
      </c>
      <c r="K33" s="216">
        <f t="shared" si="49"/>
        <v>0</v>
      </c>
      <c r="L33" s="222"/>
      <c r="M33" s="213"/>
      <c r="N33" s="213"/>
      <c r="O33" s="212"/>
      <c r="P33" s="212"/>
      <c r="Q33" s="212"/>
      <c r="R33" s="212" t="e">
        <f t="shared" si="50"/>
        <v>#DIV/0!</v>
      </c>
      <c r="S33" s="214"/>
      <c r="T33" s="214"/>
      <c r="U33" s="215">
        <f t="shared" si="80"/>
        <v>0</v>
      </c>
      <c r="V33" s="216">
        <f t="shared" si="51"/>
        <v>0</v>
      </c>
      <c r="W33" s="222"/>
      <c r="X33" s="222"/>
      <c r="Y33" s="218"/>
      <c r="Z33" s="213"/>
      <c r="AA33" s="213"/>
      <c r="AB33" s="212"/>
      <c r="AC33" s="212"/>
      <c r="AD33" s="212"/>
      <c r="AE33" s="212" t="e">
        <f t="shared" si="52"/>
        <v>#DIV/0!</v>
      </c>
      <c r="AF33" s="214"/>
      <c r="AG33" s="215">
        <f t="shared" si="7"/>
        <v>0</v>
      </c>
      <c r="AH33" s="216">
        <f t="shared" si="8"/>
        <v>0</v>
      </c>
      <c r="AI33" s="219">
        <f t="shared" si="53"/>
        <v>0</v>
      </c>
      <c r="AJ33" s="222"/>
      <c r="AK33" s="222"/>
      <c r="AL33" s="213"/>
      <c r="AM33" s="213"/>
      <c r="AN33" s="212"/>
      <c r="AO33" s="212"/>
      <c r="AP33" s="212"/>
      <c r="AQ33" s="212" t="e">
        <f t="shared" si="54"/>
        <v>#DIV/0!</v>
      </c>
      <c r="AR33" s="214"/>
      <c r="AS33" s="214"/>
      <c r="AT33" s="214" t="e">
        <f t="shared" si="81"/>
        <v>#DIV/0!</v>
      </c>
      <c r="AU33" s="215">
        <f t="shared" si="55"/>
        <v>0</v>
      </c>
      <c r="AV33" s="215">
        <f t="shared" si="82"/>
        <v>0</v>
      </c>
      <c r="AW33" s="220">
        <f t="shared" si="56"/>
        <v>0</v>
      </c>
      <c r="AX33" s="222"/>
      <c r="AY33" s="215">
        <f t="shared" si="83"/>
        <v>0</v>
      </c>
      <c r="AZ33" s="216">
        <f t="shared" si="57"/>
        <v>0</v>
      </c>
      <c r="BA33" s="222"/>
      <c r="BB33" s="215">
        <f t="shared" si="84"/>
        <v>0</v>
      </c>
      <c r="BC33" s="222"/>
      <c r="BD33" s="213"/>
      <c r="BE33" s="213"/>
      <c r="BF33" s="212"/>
      <c r="BG33" s="212"/>
      <c r="BH33" s="212"/>
      <c r="BI33" s="212" t="e">
        <f t="shared" si="58"/>
        <v>#DIV/0!</v>
      </c>
      <c r="BJ33" s="214"/>
      <c r="BK33" s="214"/>
      <c r="BL33" s="214" t="e">
        <f t="shared" si="85"/>
        <v>#DIV/0!</v>
      </c>
      <c r="BM33" s="215">
        <f t="shared" si="59"/>
        <v>0</v>
      </c>
      <c r="BN33" s="220">
        <f t="shared" si="86"/>
        <v>0</v>
      </c>
      <c r="BO33" s="222"/>
      <c r="BP33" s="215">
        <f t="shared" si="87"/>
        <v>0</v>
      </c>
      <c r="BQ33" s="216">
        <f t="shared" si="60"/>
        <v>0</v>
      </c>
      <c r="BR33" s="222"/>
      <c r="BS33" s="215">
        <f t="shared" si="61"/>
        <v>0</v>
      </c>
      <c r="BT33" s="222"/>
      <c r="BU33" s="213"/>
      <c r="BV33" s="213"/>
      <c r="BW33" s="212"/>
      <c r="BX33" s="212"/>
      <c r="BY33" s="212"/>
      <c r="BZ33" s="212" t="e">
        <f t="shared" si="62"/>
        <v>#DIV/0!</v>
      </c>
      <c r="CA33" s="214"/>
      <c r="CB33" s="214"/>
      <c r="CC33" s="214"/>
      <c r="CD33" s="214" t="e">
        <f t="shared" si="88"/>
        <v>#DIV/0!</v>
      </c>
      <c r="CE33" s="215">
        <f t="shared" si="63"/>
        <v>0</v>
      </c>
      <c r="CF33" s="220">
        <f t="shared" si="64"/>
        <v>0</v>
      </c>
      <c r="CG33" s="222"/>
      <c r="CH33" s="215">
        <f t="shared" si="89"/>
        <v>0</v>
      </c>
      <c r="CI33" s="216">
        <f t="shared" si="65"/>
        <v>0</v>
      </c>
      <c r="CJ33" s="222"/>
      <c r="CK33" s="215">
        <f t="shared" si="90"/>
        <v>0</v>
      </c>
      <c r="CL33" s="216">
        <f t="shared" si="66"/>
        <v>0</v>
      </c>
      <c r="CM33" s="222"/>
      <c r="CN33" s="215">
        <f t="shared" si="67"/>
        <v>0</v>
      </c>
      <c r="CO33" s="222"/>
      <c r="CP33" s="221">
        <f t="shared" si="68"/>
        <v>1</v>
      </c>
      <c r="CQ33" s="213"/>
      <c r="CR33" s="213"/>
      <c r="CS33" s="213"/>
      <c r="CT33" s="212"/>
      <c r="CU33" s="212"/>
      <c r="CV33" s="212"/>
      <c r="CW33" s="214"/>
      <c r="CX33" s="215">
        <f t="shared" si="69"/>
        <v>0</v>
      </c>
      <c r="CY33" s="220">
        <f t="shared" si="70"/>
        <v>0</v>
      </c>
      <c r="CZ33" s="222"/>
      <c r="DA33" s="215">
        <f t="shared" si="71"/>
        <v>0</v>
      </c>
      <c r="DB33" s="222"/>
      <c r="DC33" s="213"/>
      <c r="DD33" s="213"/>
      <c r="DE33" s="212"/>
      <c r="DF33" s="212"/>
      <c r="DG33" s="212"/>
      <c r="DH33" s="212" t="e">
        <f t="shared" si="72"/>
        <v>#DIV/0!</v>
      </c>
      <c r="DI33" s="214"/>
      <c r="DJ33" s="215">
        <f t="shared" si="91"/>
        <v>0</v>
      </c>
      <c r="DK33" s="216">
        <f t="shared" si="73"/>
        <v>0</v>
      </c>
      <c r="DL33" s="222"/>
      <c r="DM33" s="215">
        <f t="shared" si="92"/>
        <v>0</v>
      </c>
      <c r="DN33" s="222"/>
      <c r="DO33" s="213"/>
      <c r="DP33" s="213"/>
      <c r="DQ33" s="212"/>
      <c r="DR33" s="212"/>
      <c r="DS33" s="212"/>
      <c r="DT33" s="212" t="e">
        <f t="shared" si="74"/>
        <v>#DIV/0!</v>
      </c>
      <c r="DU33" s="214"/>
      <c r="DV33" s="215">
        <f t="shared" si="75"/>
        <v>0</v>
      </c>
      <c r="DW33" s="216">
        <f t="shared" si="76"/>
        <v>0</v>
      </c>
      <c r="DX33" s="222"/>
      <c r="DY33" s="213"/>
      <c r="DZ33" s="223"/>
      <c r="EA33" s="212"/>
      <c r="EB33" s="212"/>
      <c r="EC33" s="212"/>
      <c r="ED33" s="212" t="e">
        <f t="shared" si="77"/>
        <v>#DIV/0!</v>
      </c>
      <c r="EE33" s="214"/>
      <c r="EF33" s="215">
        <f t="shared" si="78"/>
        <v>0</v>
      </c>
      <c r="EG33" s="216">
        <f t="shared" si="79"/>
        <v>0</v>
      </c>
      <c r="EH33" s="222"/>
    </row>
    <row r="34" spans="1:138" ht="45" customHeight="1" x14ac:dyDescent="0.2">
      <c r="A34" s="238" t="s">
        <v>297</v>
      </c>
      <c r="B34" s="212">
        <f>'[3]численность 2021'!C48</f>
        <v>399.58001708984375</v>
      </c>
      <c r="C34" s="213">
        <v>160.358307</v>
      </c>
      <c r="D34" s="213">
        <v>178.36575300000001</v>
      </c>
      <c r="E34" s="212">
        <f>_xlfn.FLOOR.PRECISE('[3]численность 2021'!D48)</f>
        <v>203</v>
      </c>
      <c r="F34" s="212">
        <v>0.44975999999999999</v>
      </c>
      <c r="G34" s="212">
        <v>0.44975999999999999</v>
      </c>
      <c r="H34" s="212">
        <f t="shared" si="48"/>
        <v>0.50803341337851826</v>
      </c>
      <c r="I34" s="214">
        <f>_xlfn.FLOOR.PRECISE('[3]численность 2021'!R48)</f>
        <v>20</v>
      </c>
      <c r="J34" s="215">
        <f t="shared" si="1"/>
        <v>71.049999999999798</v>
      </c>
      <c r="K34" s="216">
        <f t="shared" si="49"/>
        <v>20</v>
      </c>
      <c r="L34" s="217">
        <v>20</v>
      </c>
      <c r="M34" s="213">
        <v>28</v>
      </c>
      <c r="N34" s="213">
        <v>26</v>
      </c>
      <c r="O34" s="212">
        <f>_xlfn.FLOOR.PRECISE('[3]численность 2021'!P48)</f>
        <v>27</v>
      </c>
      <c r="P34" s="212">
        <v>7.0604E-2</v>
      </c>
      <c r="Q34" s="212">
        <v>6.5560999999999994E-2</v>
      </c>
      <c r="R34" s="212">
        <f t="shared" si="50"/>
        <v>6.7570946606995044E-2</v>
      </c>
      <c r="S34" s="214">
        <f>_xlfn.FLOOR.PRECISE('[3]численность 2021'!Q48)</f>
        <v>5</v>
      </c>
      <c r="T34" s="214"/>
      <c r="U34" s="215">
        <f t="shared" si="80"/>
        <v>8.099999999999973</v>
      </c>
      <c r="V34" s="216">
        <f t="shared" si="51"/>
        <v>5</v>
      </c>
      <c r="W34" s="217">
        <v>5</v>
      </c>
      <c r="X34" s="217"/>
      <c r="Y34" s="218"/>
      <c r="Z34" s="213">
        <v>0</v>
      </c>
      <c r="AA34" s="213">
        <v>0</v>
      </c>
      <c r="AB34" s="212">
        <f>_xlfn.FLOOR.PRECISE('[3]численность 2021'!E48)</f>
        <v>0</v>
      </c>
      <c r="AC34" s="212">
        <v>0</v>
      </c>
      <c r="AD34" s="212">
        <v>0</v>
      </c>
      <c r="AE34" s="212">
        <f t="shared" si="52"/>
        <v>0</v>
      </c>
      <c r="AF34" s="214">
        <f>_xlfn.FLOOR.PRECISE('[3]численность 2021'!O48)</f>
        <v>0</v>
      </c>
      <c r="AG34" s="215">
        <f t="shared" si="7"/>
        <v>0</v>
      </c>
      <c r="AH34" s="216">
        <f t="shared" si="8"/>
        <v>0</v>
      </c>
      <c r="AI34" s="219">
        <f t="shared" si="53"/>
        <v>0</v>
      </c>
      <c r="AJ34" s="217"/>
      <c r="AK34" s="217"/>
      <c r="AL34" s="213">
        <v>2062.1689449999999</v>
      </c>
      <c r="AM34" s="213">
        <v>1816.110596</v>
      </c>
      <c r="AN34" s="212">
        <f>_xlfn.FLOOR.PRECISE('[3]численность 2021'!F48)</f>
        <v>1844</v>
      </c>
      <c r="AO34" s="212">
        <v>5.1998819999999997</v>
      </c>
      <c r="AP34" s="212">
        <v>4.5794300000000003</v>
      </c>
      <c r="AQ34" s="212">
        <f t="shared" si="54"/>
        <v>4.6148453904925502</v>
      </c>
      <c r="AR34" s="214">
        <f>_xlfn.FLOOR.PRECISE('[3]численность 2021'!L48)</f>
        <v>147</v>
      </c>
      <c r="AS34" s="214"/>
      <c r="AT34" s="214">
        <f t="shared" si="81"/>
        <v>147</v>
      </c>
      <c r="AU34" s="215">
        <f t="shared" si="55"/>
        <v>147.52000000000001</v>
      </c>
      <c r="AV34" s="215">
        <f t="shared" si="82"/>
        <v>0</v>
      </c>
      <c r="AW34" s="220">
        <f t="shared" si="56"/>
        <v>147</v>
      </c>
      <c r="AX34" s="217">
        <v>147</v>
      </c>
      <c r="AY34" s="215">
        <f t="shared" si="83"/>
        <v>22.049999999999851</v>
      </c>
      <c r="AZ34" s="216">
        <f t="shared" si="57"/>
        <v>0</v>
      </c>
      <c r="BA34" s="217"/>
      <c r="BB34" s="215">
        <f t="shared" si="84"/>
        <v>44.099999999999852</v>
      </c>
      <c r="BC34" s="217"/>
      <c r="BD34" s="213">
        <v>301.530396</v>
      </c>
      <c r="BE34" s="213">
        <v>222.29058800000001</v>
      </c>
      <c r="BF34" s="212">
        <f>_xlfn.FLOOR.PRECISE('[3]численность 2021'!G48)</f>
        <v>199</v>
      </c>
      <c r="BG34" s="212">
        <v>0.76032699999999998</v>
      </c>
      <c r="BH34" s="212">
        <v>0.56051899999999999</v>
      </c>
      <c r="BI34" s="212">
        <f t="shared" si="58"/>
        <v>0.4980229027700746</v>
      </c>
      <c r="BJ34" s="214">
        <f>_xlfn.FLOOR.PRECISE('[3]численность 2021'!K48)</f>
        <v>5</v>
      </c>
      <c r="BK34" s="214"/>
      <c r="BL34" s="214">
        <f t="shared" si="85"/>
        <v>5</v>
      </c>
      <c r="BM34" s="215">
        <f t="shared" si="59"/>
        <v>5.9699999999999793</v>
      </c>
      <c r="BN34" s="220">
        <f t="shared" si="86"/>
        <v>5</v>
      </c>
      <c r="BO34" s="217">
        <v>5</v>
      </c>
      <c r="BP34" s="215">
        <f t="shared" si="87"/>
        <v>0.749999999999995</v>
      </c>
      <c r="BQ34" s="216">
        <f t="shared" si="60"/>
        <v>0</v>
      </c>
      <c r="BR34" s="217"/>
      <c r="BS34" s="215">
        <f t="shared" si="61"/>
        <v>1</v>
      </c>
      <c r="BT34" s="217"/>
      <c r="BU34" s="213">
        <v>381.28207400000002</v>
      </c>
      <c r="BV34" s="213">
        <v>393.34457400000002</v>
      </c>
      <c r="BW34" s="212">
        <f>_xlfn.FLOOR.PRECISE('[3]численность 2021'!H48)</f>
        <v>154</v>
      </c>
      <c r="BX34" s="212">
        <v>0.96142499999999997</v>
      </c>
      <c r="BY34" s="212">
        <v>0.991842</v>
      </c>
      <c r="BZ34" s="212">
        <f t="shared" si="62"/>
        <v>0.38540465842508287</v>
      </c>
      <c r="CA34" s="214">
        <f>_xlfn.FLOOR.PRECISE('[3]численность 2021'!M48)</f>
        <v>4</v>
      </c>
      <c r="CB34" s="214"/>
      <c r="CC34" s="214"/>
      <c r="CD34" s="214">
        <f t="shared" si="88"/>
        <v>4</v>
      </c>
      <c r="CE34" s="215">
        <f t="shared" si="63"/>
        <v>4.6199999999999841</v>
      </c>
      <c r="CF34" s="220">
        <f t="shared" si="64"/>
        <v>4</v>
      </c>
      <c r="CG34" s="217">
        <v>4</v>
      </c>
      <c r="CH34" s="215">
        <f t="shared" si="89"/>
        <v>0.2999999999999996</v>
      </c>
      <c r="CI34" s="216">
        <f t="shared" si="65"/>
        <v>0</v>
      </c>
      <c r="CJ34" s="217"/>
      <c r="CK34" s="215">
        <f t="shared" si="90"/>
        <v>0.2999999999999996</v>
      </c>
      <c r="CL34" s="216">
        <f t="shared" si="66"/>
        <v>0</v>
      </c>
      <c r="CM34" s="217"/>
      <c r="CN34" s="215">
        <f t="shared" si="67"/>
        <v>0.8</v>
      </c>
      <c r="CO34" s="217"/>
      <c r="CP34" s="221">
        <f t="shared" si="68"/>
        <v>1</v>
      </c>
      <c r="CQ34" s="213">
        <v>33</v>
      </c>
      <c r="CR34" s="213">
        <v>36</v>
      </c>
      <c r="CS34" s="213" t="e">
        <f>#NAME?</f>
        <v>#NAME?</v>
      </c>
      <c r="CT34" s="212">
        <v>8.5000000000000006E-2</v>
      </c>
      <c r="CU34" s="212">
        <v>9.2999999999999999E-2</v>
      </c>
      <c r="CV34" s="212" t="e">
        <f>#NAME?</f>
        <v>#NAME?</v>
      </c>
      <c r="CW34" s="214" t="e">
        <f>#NAME?</f>
        <v>#NAME?</v>
      </c>
      <c r="CX34" s="215" t="e">
        <f t="shared" si="69"/>
        <v>#NAME?</v>
      </c>
      <c r="CY34" s="220" t="e">
        <f t="shared" si="70"/>
        <v>#NAME?</v>
      </c>
      <c r="CZ34" s="222"/>
      <c r="DA34" s="215">
        <f t="shared" si="71"/>
        <v>0</v>
      </c>
      <c r="DB34" s="222"/>
      <c r="DC34" s="213">
        <v>0</v>
      </c>
      <c r="DD34" s="213">
        <v>0</v>
      </c>
      <c r="DE34" s="212">
        <f>_xlfn.FLOOR.PRECISE('[3]численность 2021'!I48)</f>
        <v>0</v>
      </c>
      <c r="DF34" s="212">
        <v>0</v>
      </c>
      <c r="DG34" s="212">
        <v>0</v>
      </c>
      <c r="DH34" s="212">
        <f t="shared" si="72"/>
        <v>0</v>
      </c>
      <c r="DI34" s="214">
        <f>_xlfn.FLOOR.PRECISE('[3]численность 2021'!N48)</f>
        <v>0</v>
      </c>
      <c r="DJ34" s="215">
        <f t="shared" si="91"/>
        <v>0</v>
      </c>
      <c r="DK34" s="216">
        <f t="shared" si="73"/>
        <v>0</v>
      </c>
      <c r="DL34" s="217"/>
      <c r="DM34" s="215">
        <f t="shared" si="92"/>
        <v>0</v>
      </c>
      <c r="DN34" s="217"/>
      <c r="DO34" s="213">
        <v>36.641010000000001</v>
      </c>
      <c r="DP34" s="213">
        <v>39.345387000000002</v>
      </c>
      <c r="DQ34" s="212">
        <f>_xlfn.FLOOR.PRECISE('[3]численность 2021'!J48)</f>
        <v>35</v>
      </c>
      <c r="DR34" s="212">
        <v>9.2392000000000002E-2</v>
      </c>
      <c r="DS34" s="212">
        <v>9.9211999999999995E-2</v>
      </c>
      <c r="DT34" s="212">
        <f t="shared" si="74"/>
        <v>8.7591967823882469E-2</v>
      </c>
      <c r="DU34" s="214">
        <f>_xlfn.FLOOR.PRECISE('[3]численность 2021'!S48)</f>
        <v>2</v>
      </c>
      <c r="DV34" s="215">
        <f t="shared" si="75"/>
        <v>3.5</v>
      </c>
      <c r="DW34" s="216">
        <f t="shared" si="76"/>
        <v>2</v>
      </c>
      <c r="DX34" s="217">
        <v>2</v>
      </c>
      <c r="DY34" s="213">
        <v>136</v>
      </c>
      <c r="DZ34" s="223">
        <v>145</v>
      </c>
      <c r="EA34" s="212">
        <f>_xlfn.FLOOR.PRECISE('[3]численность 2021'!T48)</f>
        <v>167</v>
      </c>
      <c r="EB34" s="212">
        <v>0.34293200000000001</v>
      </c>
      <c r="EC34" s="212">
        <v>0.36562600000000001</v>
      </c>
      <c r="ED34" s="212">
        <f t="shared" si="77"/>
        <v>0.41793881790252491</v>
      </c>
      <c r="EE34" s="214">
        <f>_xlfn.FLOOR.PRECISE('[3]численность 2021'!U48)</f>
        <v>10</v>
      </c>
      <c r="EF34" s="215">
        <f t="shared" si="78"/>
        <v>16.7</v>
      </c>
      <c r="EG34" s="216">
        <f t="shared" si="79"/>
        <v>10</v>
      </c>
      <c r="EH34" s="222">
        <v>10</v>
      </c>
    </row>
    <row r="35" spans="1:138" ht="33.75" customHeight="1" x14ac:dyDescent="0.2">
      <c r="A35" s="238" t="s">
        <v>298</v>
      </c>
      <c r="B35" s="212">
        <f>'[3]численность 2021'!C49</f>
        <v>162.82099914550781</v>
      </c>
      <c r="C35" s="213">
        <v>454.26168799999999</v>
      </c>
      <c r="D35" s="213">
        <v>494.43472300000002</v>
      </c>
      <c r="E35" s="212">
        <f>_xlfn.FLOOR.PRECISE('[3]численность 2021'!D49)</f>
        <v>372</v>
      </c>
      <c r="F35" s="212">
        <v>3.0366770000000001</v>
      </c>
      <c r="G35" s="212">
        <v>3.0366770000000001</v>
      </c>
      <c r="H35" s="212">
        <f t="shared" si="48"/>
        <v>2.2847175852763053</v>
      </c>
      <c r="I35" s="214">
        <f>_xlfn.FLOOR.PRECISE('[3]численность 2021'!R49)</f>
        <v>130</v>
      </c>
      <c r="J35" s="215">
        <f t="shared" si="1"/>
        <v>130.19999999999962</v>
      </c>
      <c r="K35" s="216">
        <f t="shared" si="49"/>
        <v>130</v>
      </c>
      <c r="L35" s="217">
        <v>130</v>
      </c>
      <c r="M35" s="213">
        <v>74</v>
      </c>
      <c r="N35" s="213">
        <v>89</v>
      </c>
      <c r="O35" s="212">
        <f>_xlfn.FLOOR.PRECISE('[3]численность 2021'!P49)</f>
        <v>65</v>
      </c>
      <c r="P35" s="212">
        <v>0.45449000000000001</v>
      </c>
      <c r="Q35" s="212">
        <v>0.54661300000000002</v>
      </c>
      <c r="R35" s="212">
        <f t="shared" si="50"/>
        <v>0.39921140602946198</v>
      </c>
      <c r="S35" s="214">
        <f>_xlfn.FLOOR.PRECISE('[3]численность 2021'!Q49)</f>
        <v>5</v>
      </c>
      <c r="T35" s="214"/>
      <c r="U35" s="215">
        <f t="shared" si="80"/>
        <v>19.499999999999936</v>
      </c>
      <c r="V35" s="216">
        <f t="shared" si="51"/>
        <v>5</v>
      </c>
      <c r="W35" s="217">
        <v>5</v>
      </c>
      <c r="X35" s="217"/>
      <c r="Y35" s="218"/>
      <c r="Z35" s="213">
        <v>536.25176999999996</v>
      </c>
      <c r="AA35" s="213">
        <v>575.14556900000002</v>
      </c>
      <c r="AB35" s="212">
        <f>_xlfn.FLOOR.PRECISE('[3]численность 2021'!E49)</f>
        <v>617</v>
      </c>
      <c r="AC35" s="212">
        <v>3.2935249999999998</v>
      </c>
      <c r="AD35" s="212">
        <v>3.5323799999999999</v>
      </c>
      <c r="AE35" s="212">
        <f t="shared" si="52"/>
        <v>3.7894375003104313</v>
      </c>
      <c r="AF35" s="214">
        <f>_xlfn.FLOOR.PRECISE('[3]численность 2021'!O49)</f>
        <v>30</v>
      </c>
      <c r="AG35" s="215">
        <f t="shared" si="7"/>
        <v>30.85</v>
      </c>
      <c r="AH35" s="216">
        <f t="shared" si="8"/>
        <v>30</v>
      </c>
      <c r="AI35" s="219">
        <f t="shared" si="53"/>
        <v>22.5</v>
      </c>
      <c r="AJ35" s="217">
        <v>30</v>
      </c>
      <c r="AK35" s="217">
        <v>22</v>
      </c>
      <c r="AL35" s="213">
        <v>639.46893299999999</v>
      </c>
      <c r="AM35" s="213">
        <v>749.49847399999999</v>
      </c>
      <c r="AN35" s="212">
        <f>_xlfn.FLOOR.PRECISE('[3]численность 2021'!F49)</f>
        <v>617</v>
      </c>
      <c r="AO35" s="212">
        <v>3.92746</v>
      </c>
      <c r="AP35" s="212">
        <v>4.603205</v>
      </c>
      <c r="AQ35" s="212">
        <f t="shared" si="54"/>
        <v>3.7894375003104313</v>
      </c>
      <c r="AR35" s="214">
        <f>_xlfn.FLOOR.PRECISE('[3]численность 2021'!L49)</f>
        <v>26</v>
      </c>
      <c r="AS35" s="214"/>
      <c r="AT35" s="214">
        <f t="shared" si="81"/>
        <v>26</v>
      </c>
      <c r="AU35" s="215">
        <f t="shared" si="55"/>
        <v>43.190000000000005</v>
      </c>
      <c r="AV35" s="215">
        <f t="shared" si="82"/>
        <v>0</v>
      </c>
      <c r="AW35" s="220">
        <f t="shared" si="56"/>
        <v>26</v>
      </c>
      <c r="AX35" s="217">
        <v>26</v>
      </c>
      <c r="AY35" s="215">
        <f t="shared" si="83"/>
        <v>3.8999999999999737</v>
      </c>
      <c r="AZ35" s="216">
        <f t="shared" si="57"/>
        <v>0</v>
      </c>
      <c r="BA35" s="217"/>
      <c r="BB35" s="215">
        <f t="shared" si="84"/>
        <v>7.7999999999999741</v>
      </c>
      <c r="BC35" s="217"/>
      <c r="BD35" s="213">
        <v>299.43597399999999</v>
      </c>
      <c r="BE35" s="213">
        <v>305.57565299999999</v>
      </c>
      <c r="BF35" s="212">
        <f>_xlfn.FLOOR.PRECISE('[3]численность 2021'!G49)</f>
        <v>232</v>
      </c>
      <c r="BG35" s="212">
        <v>1.8390610000000001</v>
      </c>
      <c r="BH35" s="212">
        <v>1.8767579999999999</v>
      </c>
      <c r="BI35" s="212">
        <f t="shared" si="58"/>
        <v>1.4248776338282334</v>
      </c>
      <c r="BJ35" s="214">
        <f>_xlfn.FLOOR.PRECISE('[3]численность 2021'!K49)</f>
        <v>8</v>
      </c>
      <c r="BK35" s="214"/>
      <c r="BL35" s="214">
        <f t="shared" si="85"/>
        <v>8</v>
      </c>
      <c r="BM35" s="215">
        <f t="shared" si="59"/>
        <v>11.600000000000001</v>
      </c>
      <c r="BN35" s="220">
        <f t="shared" si="86"/>
        <v>8</v>
      </c>
      <c r="BO35" s="217">
        <v>8</v>
      </c>
      <c r="BP35" s="215">
        <f t="shared" si="87"/>
        <v>1.199999999999992</v>
      </c>
      <c r="BQ35" s="216">
        <f t="shared" si="60"/>
        <v>0</v>
      </c>
      <c r="BR35" s="217"/>
      <c r="BS35" s="215">
        <f t="shared" si="61"/>
        <v>1.6</v>
      </c>
      <c r="BT35" s="217"/>
      <c r="BU35" s="213">
        <v>407.3408203125</v>
      </c>
      <c r="BV35" s="213">
        <v>447.55441300000001</v>
      </c>
      <c r="BW35" s="212">
        <f>_xlfn.FLOOR.PRECISE('[3]численность 2021'!H49)</f>
        <v>384</v>
      </c>
      <c r="BX35" s="212">
        <v>2.5017860000000001</v>
      </c>
      <c r="BY35" s="212">
        <v>2.7487509999999999</v>
      </c>
      <c r="BZ35" s="212">
        <f t="shared" si="62"/>
        <v>2.3584181525432832</v>
      </c>
      <c r="CA35" s="214">
        <f>_xlfn.FLOOR.PRECISE('[3]численность 2021'!M49)</f>
        <v>16</v>
      </c>
      <c r="CB35" s="214"/>
      <c r="CC35" s="214"/>
      <c r="CD35" s="214">
        <f t="shared" si="88"/>
        <v>16</v>
      </c>
      <c r="CE35" s="215">
        <f t="shared" si="63"/>
        <v>26.880000000000003</v>
      </c>
      <c r="CF35" s="220">
        <f t="shared" si="64"/>
        <v>16</v>
      </c>
      <c r="CG35" s="217">
        <v>16</v>
      </c>
      <c r="CH35" s="215">
        <f t="shared" si="89"/>
        <v>1.1999999999999984</v>
      </c>
      <c r="CI35" s="216">
        <f t="shared" si="65"/>
        <v>0</v>
      </c>
      <c r="CJ35" s="217"/>
      <c r="CK35" s="215">
        <f t="shared" si="90"/>
        <v>1.1999999999999984</v>
      </c>
      <c r="CL35" s="216">
        <f t="shared" si="66"/>
        <v>0</v>
      </c>
      <c r="CM35" s="217"/>
      <c r="CN35" s="215">
        <f t="shared" si="67"/>
        <v>3.2</v>
      </c>
      <c r="CO35" s="217"/>
      <c r="CP35" s="221">
        <f t="shared" si="68"/>
        <v>1</v>
      </c>
      <c r="CQ35" s="213">
        <v>0</v>
      </c>
      <c r="CR35" s="213">
        <v>112</v>
      </c>
      <c r="CS35" s="213" t="e">
        <f>#NAME?</f>
        <v>#NAME?</v>
      </c>
      <c r="CT35" s="212">
        <v>0</v>
      </c>
      <c r="CU35" s="212">
        <v>0.93400000000000005</v>
      </c>
      <c r="CV35" s="212" t="e">
        <f>#NAME?</f>
        <v>#NAME?</v>
      </c>
      <c r="CW35" s="214" t="e">
        <f>#NAME?</f>
        <v>#NAME?</v>
      </c>
      <c r="CX35" s="215" t="e">
        <f t="shared" si="69"/>
        <v>#NAME?</v>
      </c>
      <c r="CY35" s="220" t="e">
        <f t="shared" si="70"/>
        <v>#NAME?</v>
      </c>
      <c r="CZ35" s="222"/>
      <c r="DA35" s="215">
        <f t="shared" si="71"/>
        <v>0</v>
      </c>
      <c r="DB35" s="222"/>
      <c r="DC35" s="213">
        <v>0</v>
      </c>
      <c r="DD35" s="213">
        <v>0</v>
      </c>
      <c r="DE35" s="212">
        <f>_xlfn.FLOOR.PRECISE('[3]численность 2021'!I49)</f>
        <v>0</v>
      </c>
      <c r="DF35" s="212">
        <v>0</v>
      </c>
      <c r="DG35" s="212">
        <v>0</v>
      </c>
      <c r="DH35" s="212">
        <f t="shared" si="72"/>
        <v>0</v>
      </c>
      <c r="DI35" s="214">
        <f>_xlfn.FLOOR.PRECISE('[3]численность 2021'!N49)</f>
        <v>0</v>
      </c>
      <c r="DJ35" s="215">
        <f t="shared" si="91"/>
        <v>0</v>
      </c>
      <c r="DK35" s="216">
        <f t="shared" si="73"/>
        <v>0</v>
      </c>
      <c r="DL35" s="217"/>
      <c r="DM35" s="215">
        <f t="shared" si="92"/>
        <v>0</v>
      </c>
      <c r="DN35" s="217"/>
      <c r="DO35" s="213">
        <v>6.191262</v>
      </c>
      <c r="DP35" s="213">
        <v>7.4827849999999998</v>
      </c>
      <c r="DQ35" s="212">
        <f>_xlfn.FLOOR.PRECISE('[3]численность 2021'!J49)</f>
        <v>20</v>
      </c>
      <c r="DR35" s="212">
        <v>3.8025000000000003E-2</v>
      </c>
      <c r="DS35" s="212">
        <v>4.5956999999999998E-2</v>
      </c>
      <c r="DT35" s="212">
        <f t="shared" si="74"/>
        <v>0.12283427877829599</v>
      </c>
      <c r="DU35" s="214">
        <f>_xlfn.FLOOR.PRECISE('[3]численность 2021'!S49)</f>
        <v>1</v>
      </c>
      <c r="DV35" s="215">
        <f t="shared" si="75"/>
        <v>2</v>
      </c>
      <c r="DW35" s="216">
        <f t="shared" si="76"/>
        <v>1</v>
      </c>
      <c r="DX35" s="217">
        <v>1</v>
      </c>
      <c r="DY35" s="213">
        <v>0</v>
      </c>
      <c r="DZ35" s="223">
        <v>0</v>
      </c>
      <c r="EA35" s="212">
        <f>_xlfn.FLOOR.PRECISE('[3]численность 2021'!T49)</f>
        <v>0</v>
      </c>
      <c r="EB35" s="212">
        <v>0</v>
      </c>
      <c r="EC35" s="212">
        <v>0</v>
      </c>
      <c r="ED35" s="212">
        <f t="shared" si="77"/>
        <v>0</v>
      </c>
      <c r="EE35" s="214">
        <f>_xlfn.FLOOR.PRECISE('[3]численность 2021'!U49)</f>
        <v>0</v>
      </c>
      <c r="EF35" s="215">
        <f t="shared" si="78"/>
        <v>0</v>
      </c>
      <c r="EG35" s="216">
        <f t="shared" si="79"/>
        <v>0</v>
      </c>
      <c r="EH35" s="222"/>
    </row>
    <row r="36" spans="1:138" ht="13.5" customHeight="1" x14ac:dyDescent="0.2">
      <c r="A36" s="198" t="s">
        <v>70</v>
      </c>
      <c r="B36" s="212"/>
      <c r="C36" s="213"/>
      <c r="D36" s="213"/>
      <c r="E36" s="212"/>
      <c r="F36" s="212"/>
      <c r="G36" s="212"/>
      <c r="H36" s="212"/>
      <c r="I36" s="214"/>
      <c r="J36" s="215">
        <f t="shared" si="1"/>
        <v>0</v>
      </c>
      <c r="K36" s="216">
        <f t="shared" si="49"/>
        <v>0</v>
      </c>
      <c r="L36" s="222"/>
      <c r="M36" s="213"/>
      <c r="N36" s="213"/>
      <c r="O36" s="212"/>
      <c r="P36" s="212"/>
      <c r="Q36" s="212"/>
      <c r="R36" s="212" t="e">
        <f t="shared" si="50"/>
        <v>#DIV/0!</v>
      </c>
      <c r="S36" s="214"/>
      <c r="T36" s="214"/>
      <c r="U36" s="215">
        <f t="shared" si="80"/>
        <v>0</v>
      </c>
      <c r="V36" s="216">
        <f t="shared" si="51"/>
        <v>0</v>
      </c>
      <c r="W36" s="222"/>
      <c r="X36" s="222"/>
      <c r="Y36" s="218"/>
      <c r="Z36" s="213"/>
      <c r="AA36" s="213"/>
      <c r="AB36" s="212"/>
      <c r="AC36" s="212"/>
      <c r="AD36" s="212"/>
      <c r="AE36" s="212" t="e">
        <f t="shared" si="52"/>
        <v>#DIV/0!</v>
      </c>
      <c r="AF36" s="214"/>
      <c r="AG36" s="215">
        <f t="shared" si="7"/>
        <v>0</v>
      </c>
      <c r="AH36" s="216">
        <f t="shared" si="8"/>
        <v>0</v>
      </c>
      <c r="AI36" s="219">
        <f t="shared" si="53"/>
        <v>0</v>
      </c>
      <c r="AJ36" s="222"/>
      <c r="AK36" s="222"/>
      <c r="AL36" s="213"/>
      <c r="AM36" s="213"/>
      <c r="AN36" s="212"/>
      <c r="AO36" s="212"/>
      <c r="AP36" s="212"/>
      <c r="AQ36" s="212" t="e">
        <f t="shared" si="54"/>
        <v>#DIV/0!</v>
      </c>
      <c r="AR36" s="214"/>
      <c r="AS36" s="214"/>
      <c r="AT36" s="214" t="e">
        <f t="shared" si="81"/>
        <v>#DIV/0!</v>
      </c>
      <c r="AU36" s="215">
        <f t="shared" si="55"/>
        <v>0</v>
      </c>
      <c r="AV36" s="215">
        <f t="shared" si="82"/>
        <v>0</v>
      </c>
      <c r="AW36" s="220">
        <f t="shared" si="56"/>
        <v>0</v>
      </c>
      <c r="AX36" s="222"/>
      <c r="AY36" s="215">
        <f t="shared" si="83"/>
        <v>0</v>
      </c>
      <c r="AZ36" s="216">
        <f t="shared" si="57"/>
        <v>0</v>
      </c>
      <c r="BA36" s="222"/>
      <c r="BB36" s="215">
        <f t="shared" si="84"/>
        <v>0</v>
      </c>
      <c r="BC36" s="222"/>
      <c r="BD36" s="213"/>
      <c r="BE36" s="213"/>
      <c r="BF36" s="212"/>
      <c r="BG36" s="212"/>
      <c r="BH36" s="212"/>
      <c r="BI36" s="212" t="e">
        <f t="shared" si="58"/>
        <v>#DIV/0!</v>
      </c>
      <c r="BJ36" s="214"/>
      <c r="BK36" s="214"/>
      <c r="BL36" s="214" t="e">
        <f t="shared" si="85"/>
        <v>#DIV/0!</v>
      </c>
      <c r="BM36" s="215">
        <f t="shared" si="59"/>
        <v>0</v>
      </c>
      <c r="BN36" s="220">
        <f t="shared" si="86"/>
        <v>0</v>
      </c>
      <c r="BO36" s="222"/>
      <c r="BP36" s="215">
        <f t="shared" si="87"/>
        <v>0</v>
      </c>
      <c r="BQ36" s="216">
        <f t="shared" si="60"/>
        <v>0</v>
      </c>
      <c r="BR36" s="222"/>
      <c r="BS36" s="215">
        <f t="shared" si="61"/>
        <v>0</v>
      </c>
      <c r="BT36" s="222"/>
      <c r="BU36" s="213"/>
      <c r="BV36" s="213"/>
      <c r="BW36" s="212"/>
      <c r="BX36" s="212"/>
      <c r="BY36" s="212"/>
      <c r="BZ36" s="212" t="e">
        <f t="shared" si="62"/>
        <v>#DIV/0!</v>
      </c>
      <c r="CA36" s="214"/>
      <c r="CB36" s="214"/>
      <c r="CC36" s="214"/>
      <c r="CD36" s="214" t="e">
        <f t="shared" si="88"/>
        <v>#DIV/0!</v>
      </c>
      <c r="CE36" s="215">
        <f t="shared" si="63"/>
        <v>0</v>
      </c>
      <c r="CF36" s="220">
        <f t="shared" si="64"/>
        <v>0</v>
      </c>
      <c r="CG36" s="222"/>
      <c r="CH36" s="215">
        <f t="shared" si="89"/>
        <v>0</v>
      </c>
      <c r="CI36" s="216">
        <f t="shared" si="65"/>
        <v>0</v>
      </c>
      <c r="CJ36" s="222"/>
      <c r="CK36" s="215">
        <f t="shared" si="90"/>
        <v>0</v>
      </c>
      <c r="CL36" s="216">
        <f t="shared" si="66"/>
        <v>0</v>
      </c>
      <c r="CM36" s="222"/>
      <c r="CN36" s="215">
        <f t="shared" si="67"/>
        <v>0</v>
      </c>
      <c r="CO36" s="222"/>
      <c r="CP36" s="221">
        <f t="shared" si="68"/>
        <v>1</v>
      </c>
      <c r="CQ36" s="213"/>
      <c r="CR36" s="213"/>
      <c r="CS36" s="213"/>
      <c r="CT36" s="212"/>
      <c r="CU36" s="212"/>
      <c r="CV36" s="212"/>
      <c r="CW36" s="214"/>
      <c r="CX36" s="215">
        <f t="shared" si="69"/>
        <v>0</v>
      </c>
      <c r="CY36" s="220">
        <f t="shared" si="70"/>
        <v>0</v>
      </c>
      <c r="CZ36" s="222"/>
      <c r="DA36" s="215">
        <f t="shared" si="71"/>
        <v>0</v>
      </c>
      <c r="DB36" s="222"/>
      <c r="DC36" s="213"/>
      <c r="DD36" s="213"/>
      <c r="DE36" s="212"/>
      <c r="DF36" s="212"/>
      <c r="DG36" s="212"/>
      <c r="DH36" s="212" t="e">
        <f t="shared" si="72"/>
        <v>#DIV/0!</v>
      </c>
      <c r="DI36" s="214"/>
      <c r="DJ36" s="215">
        <f t="shared" si="91"/>
        <v>0</v>
      </c>
      <c r="DK36" s="216">
        <f t="shared" si="73"/>
        <v>0</v>
      </c>
      <c r="DL36" s="222"/>
      <c r="DM36" s="215">
        <f t="shared" si="92"/>
        <v>0</v>
      </c>
      <c r="DN36" s="222"/>
      <c r="DO36" s="213"/>
      <c r="DP36" s="213"/>
      <c r="DQ36" s="212"/>
      <c r="DR36" s="212"/>
      <c r="DS36" s="212"/>
      <c r="DT36" s="212" t="e">
        <f t="shared" si="74"/>
        <v>#DIV/0!</v>
      </c>
      <c r="DU36" s="214"/>
      <c r="DV36" s="215">
        <f t="shared" si="75"/>
        <v>0</v>
      </c>
      <c r="DW36" s="216">
        <f t="shared" si="76"/>
        <v>0</v>
      </c>
      <c r="DX36" s="222"/>
      <c r="DY36" s="213"/>
      <c r="DZ36" s="223"/>
      <c r="EA36" s="212"/>
      <c r="EB36" s="212"/>
      <c r="EC36" s="212"/>
      <c r="ED36" s="212" t="e">
        <f t="shared" si="77"/>
        <v>#DIV/0!</v>
      </c>
      <c r="EE36" s="214"/>
      <c r="EF36" s="215">
        <f t="shared" si="78"/>
        <v>0</v>
      </c>
      <c r="EG36" s="216">
        <f t="shared" si="79"/>
        <v>0</v>
      </c>
      <c r="EH36" s="222"/>
    </row>
    <row r="37" spans="1:138" ht="31.5" customHeight="1" x14ac:dyDescent="0.2">
      <c r="A37" s="114" t="s">
        <v>77</v>
      </c>
      <c r="B37" s="212">
        <f>'[3]численность 2021'!C57</f>
        <v>7.1820001602172852</v>
      </c>
      <c r="C37" s="213">
        <v>2.1806730000000001</v>
      </c>
      <c r="D37" s="213">
        <v>4.5509709999999997</v>
      </c>
      <c r="E37" s="212">
        <f>_xlfn.FLOOR.PRECISE('[3]численность 2021'!D57)</f>
        <v>6</v>
      </c>
      <c r="F37" s="212">
        <v>0.63366299999999998</v>
      </c>
      <c r="G37" s="212">
        <v>0.63366299999999998</v>
      </c>
      <c r="H37" s="212">
        <f t="shared" si="48"/>
        <v>0.83542186941673291</v>
      </c>
      <c r="I37" s="214">
        <f>_xlfn.FLOOR.PRECISE('[3]численность 2021'!R57)</f>
        <v>0</v>
      </c>
      <c r="J37" s="215">
        <f t="shared" si="1"/>
        <v>2.0999999999999939</v>
      </c>
      <c r="K37" s="216">
        <f t="shared" si="49"/>
        <v>0</v>
      </c>
      <c r="L37" s="217"/>
      <c r="M37" s="213">
        <v>10</v>
      </c>
      <c r="N37" s="213">
        <v>10</v>
      </c>
      <c r="O37" s="212">
        <f>_xlfn.FLOOR.PRECISE('[3]численность 2021'!P57)</f>
        <v>11</v>
      </c>
      <c r="P37" s="212">
        <v>1.3923700000000001</v>
      </c>
      <c r="Q37" s="212">
        <v>1.3923700000000001</v>
      </c>
      <c r="R37" s="212">
        <f t="shared" si="50"/>
        <v>1.5316067605973438</v>
      </c>
      <c r="S37" s="214">
        <f>_xlfn.FLOOR.PRECISE('[3]численность 2021'!Q57)</f>
        <v>3</v>
      </c>
      <c r="T37" s="214"/>
      <c r="U37" s="215">
        <f t="shared" si="80"/>
        <v>3.2999999999999887</v>
      </c>
      <c r="V37" s="216">
        <f t="shared" si="51"/>
        <v>3</v>
      </c>
      <c r="W37" s="217">
        <v>3</v>
      </c>
      <c r="X37" s="217"/>
      <c r="Y37" s="218"/>
      <c r="Z37" s="213">
        <v>1.868584</v>
      </c>
      <c r="AA37" s="213">
        <v>4.076911</v>
      </c>
      <c r="AB37" s="212">
        <f>_xlfn.FLOOR.PRECISE('[3]численность 2021'!E57)</f>
        <v>9</v>
      </c>
      <c r="AC37" s="212">
        <v>0.26017600000000002</v>
      </c>
      <c r="AD37" s="212">
        <v>0.56765699999999997</v>
      </c>
      <c r="AE37" s="212">
        <f t="shared" si="52"/>
        <v>1.2531328041250995</v>
      </c>
      <c r="AF37" s="214">
        <f>_xlfn.FLOOR.PRECISE('[3]численность 2021'!O57)</f>
        <v>0</v>
      </c>
      <c r="AG37" s="215">
        <f t="shared" ref="AG37:AG100" si="93">IF(AB37&gt;34,AB37*0.05,0)</f>
        <v>0</v>
      </c>
      <c r="AH37" s="216">
        <f t="shared" ref="AH37:AH100" si="94">IF(AF37&lt;AG37,AF37,AG37)</f>
        <v>0</v>
      </c>
      <c r="AI37" s="219">
        <f t="shared" si="53"/>
        <v>0</v>
      </c>
      <c r="AJ37" s="217"/>
      <c r="AK37" s="217"/>
      <c r="AL37" s="213">
        <v>42.546836999999996</v>
      </c>
      <c r="AM37" s="213">
        <v>46.694854999999997</v>
      </c>
      <c r="AN37" s="212">
        <f>_xlfn.FLOOR.PRECISE('[3]численность 2021'!F57)</f>
        <v>54</v>
      </c>
      <c r="AO37" s="212">
        <v>5.9240930000000001</v>
      </c>
      <c r="AP37" s="212">
        <v>6.5016499999999997</v>
      </c>
      <c r="AQ37" s="212">
        <f t="shared" si="54"/>
        <v>7.5187968247505967</v>
      </c>
      <c r="AR37" s="214">
        <f>_xlfn.FLOOR.PRECISE('[3]численность 2021'!L57)</f>
        <v>5</v>
      </c>
      <c r="AS37" s="214"/>
      <c r="AT37" s="214">
        <f t="shared" si="81"/>
        <v>5</v>
      </c>
      <c r="AU37" s="215">
        <f t="shared" si="55"/>
        <v>5.4</v>
      </c>
      <c r="AV37" s="215">
        <f t="shared" si="82"/>
        <v>5.4</v>
      </c>
      <c r="AW37" s="220">
        <f t="shared" si="56"/>
        <v>5</v>
      </c>
      <c r="AX37" s="217">
        <v>5</v>
      </c>
      <c r="AY37" s="215">
        <f t="shared" si="83"/>
        <v>0</v>
      </c>
      <c r="AZ37" s="216">
        <f t="shared" si="57"/>
        <v>0</v>
      </c>
      <c r="BA37" s="217"/>
      <c r="BB37" s="215">
        <f t="shared" si="84"/>
        <v>1.4999999999999949</v>
      </c>
      <c r="BC37" s="217"/>
      <c r="BD37" s="213">
        <v>3.0122529999999998</v>
      </c>
      <c r="BE37" s="213">
        <v>4.0966630000000004</v>
      </c>
      <c r="BF37" s="212">
        <f>_xlfn.FLOOR.PRECISE('[3]численность 2021'!G57)</f>
        <v>5</v>
      </c>
      <c r="BG37" s="212">
        <v>0.41941699999999998</v>
      </c>
      <c r="BH37" s="212">
        <v>0.570407</v>
      </c>
      <c r="BI37" s="212">
        <f t="shared" si="58"/>
        <v>0.69618489118061078</v>
      </c>
      <c r="BJ37" s="214">
        <f>_xlfn.FLOOR.PRECISE('[3]численность 2021'!K57)</f>
        <v>0</v>
      </c>
      <c r="BK37" s="214"/>
      <c r="BL37" s="214">
        <f t="shared" si="85"/>
        <v>0</v>
      </c>
      <c r="BM37" s="215">
        <f t="shared" si="59"/>
        <v>0.14999999999999949</v>
      </c>
      <c r="BN37" s="220">
        <f t="shared" si="86"/>
        <v>0</v>
      </c>
      <c r="BO37" s="217"/>
      <c r="BP37" s="215">
        <f t="shared" si="87"/>
        <v>0</v>
      </c>
      <c r="BQ37" s="216">
        <f t="shared" si="60"/>
        <v>0</v>
      </c>
      <c r="BR37" s="217"/>
      <c r="BS37" s="215">
        <f t="shared" si="61"/>
        <v>0</v>
      </c>
      <c r="BT37" s="217"/>
      <c r="BU37" s="213">
        <v>34.821640000000002</v>
      </c>
      <c r="BV37" s="213">
        <v>40.484676</v>
      </c>
      <c r="BW37" s="212">
        <f>_xlfn.FLOOR.PRECISE('[3]численность 2021'!H57)</f>
        <v>47</v>
      </c>
      <c r="BX37" s="212">
        <v>4.8484600000000002</v>
      </c>
      <c r="BY37" s="212">
        <v>5.6369639999999999</v>
      </c>
      <c r="BZ37" s="212">
        <f t="shared" si="62"/>
        <v>6.5441379770977415</v>
      </c>
      <c r="CA37" s="214">
        <f>_xlfn.FLOOR.PRECISE('[3]численность 2021'!M57)</f>
        <v>4</v>
      </c>
      <c r="CB37" s="214"/>
      <c r="CC37" s="214"/>
      <c r="CD37" s="214">
        <f t="shared" si="88"/>
        <v>4</v>
      </c>
      <c r="CE37" s="215">
        <f t="shared" si="63"/>
        <v>4.7</v>
      </c>
      <c r="CF37" s="220">
        <f t="shared" si="64"/>
        <v>4</v>
      </c>
      <c r="CG37" s="217">
        <v>4</v>
      </c>
      <c r="CH37" s="215">
        <f t="shared" si="89"/>
        <v>0.2999999999999996</v>
      </c>
      <c r="CI37" s="216">
        <f t="shared" si="65"/>
        <v>0</v>
      </c>
      <c r="CJ37" s="217"/>
      <c r="CK37" s="215">
        <f t="shared" si="90"/>
        <v>0.2999999999999996</v>
      </c>
      <c r="CL37" s="216">
        <f t="shared" si="66"/>
        <v>0</v>
      </c>
      <c r="CM37" s="217"/>
      <c r="CN37" s="215">
        <f t="shared" si="67"/>
        <v>0.8</v>
      </c>
      <c r="CO37" s="217"/>
      <c r="CP37" s="221">
        <f t="shared" si="68"/>
        <v>1</v>
      </c>
      <c r="CQ37" s="213">
        <v>35</v>
      </c>
      <c r="CR37" s="213">
        <v>0</v>
      </c>
      <c r="CS37" s="213" t="e">
        <f>#NAME?</f>
        <v>#NAME?</v>
      </c>
      <c r="CT37" s="212">
        <v>3.5190000000000001</v>
      </c>
      <c r="CU37" s="212">
        <v>0</v>
      </c>
      <c r="CV37" s="212" t="e">
        <f>#NAME?</f>
        <v>#NAME?</v>
      </c>
      <c r="CW37" s="214" t="e">
        <f>#NAME?</f>
        <v>#NAME?</v>
      </c>
      <c r="CX37" s="215" t="e">
        <f t="shared" si="69"/>
        <v>#NAME?</v>
      </c>
      <c r="CY37" s="220" t="e">
        <f t="shared" si="70"/>
        <v>#NAME?</v>
      </c>
      <c r="CZ37" s="222"/>
      <c r="DA37" s="215">
        <f t="shared" si="71"/>
        <v>0</v>
      </c>
      <c r="DB37" s="222"/>
      <c r="DC37" s="213">
        <v>0</v>
      </c>
      <c r="DD37" s="213">
        <v>0</v>
      </c>
      <c r="DE37" s="212">
        <f>_xlfn.FLOOR.PRECISE('[3]численность 2021'!I57)</f>
        <v>0</v>
      </c>
      <c r="DF37" s="212">
        <v>0</v>
      </c>
      <c r="DG37" s="212">
        <v>0</v>
      </c>
      <c r="DH37" s="212">
        <f t="shared" si="72"/>
        <v>0</v>
      </c>
      <c r="DI37" s="214">
        <f>_xlfn.FLOOR.PRECISE('[3]численность 2021'!N57)</f>
        <v>0</v>
      </c>
      <c r="DJ37" s="215">
        <f t="shared" si="91"/>
        <v>0</v>
      </c>
      <c r="DK37" s="216">
        <f t="shared" si="73"/>
        <v>0</v>
      </c>
      <c r="DL37" s="217"/>
      <c r="DM37" s="215">
        <f t="shared" si="92"/>
        <v>0</v>
      </c>
      <c r="DN37" s="217"/>
      <c r="DO37" s="213">
        <v>0</v>
      </c>
      <c r="DP37" s="213">
        <v>0.23702999999999999</v>
      </c>
      <c r="DQ37" s="212">
        <f>_xlfn.FLOOR.PRECISE('[3]численность 2021'!J57)</f>
        <v>0</v>
      </c>
      <c r="DR37" s="212">
        <v>0</v>
      </c>
      <c r="DS37" s="212">
        <v>3.3002999999999998E-2</v>
      </c>
      <c r="DT37" s="212">
        <f t="shared" si="74"/>
        <v>0</v>
      </c>
      <c r="DU37" s="214">
        <f>_xlfn.FLOOR.PRECISE('[3]численность 2021'!S57)</f>
        <v>0</v>
      </c>
      <c r="DV37" s="215">
        <f t="shared" si="75"/>
        <v>0</v>
      </c>
      <c r="DW37" s="216">
        <f t="shared" si="76"/>
        <v>0</v>
      </c>
      <c r="DX37" s="217"/>
      <c r="DY37" s="213">
        <v>0</v>
      </c>
      <c r="DZ37" s="223">
        <v>0</v>
      </c>
      <c r="EA37" s="212">
        <f>_xlfn.FLOOR.PRECISE('[3]численность 2021'!T57)</f>
        <v>0</v>
      </c>
      <c r="EB37" s="212">
        <v>0</v>
      </c>
      <c r="EC37" s="212">
        <v>0</v>
      </c>
      <c r="ED37" s="212">
        <f t="shared" si="77"/>
        <v>0</v>
      </c>
      <c r="EE37" s="214">
        <f>_xlfn.FLOOR.PRECISE('[3]численность 2021'!U57)</f>
        <v>0</v>
      </c>
      <c r="EF37" s="215">
        <f t="shared" si="78"/>
        <v>0</v>
      </c>
      <c r="EG37" s="216">
        <f t="shared" si="79"/>
        <v>0</v>
      </c>
      <c r="EH37" s="222"/>
    </row>
    <row r="38" spans="1:138" ht="32.25" customHeight="1" x14ac:dyDescent="0.2">
      <c r="A38" s="114" t="s">
        <v>76</v>
      </c>
      <c r="B38" s="212">
        <f>'[3]численность 2021'!C56</f>
        <v>11.595999717712402</v>
      </c>
      <c r="C38" s="213">
        <v>8.1653979999999997</v>
      </c>
      <c r="D38" s="213">
        <v>9.9799310000000006</v>
      </c>
      <c r="E38" s="212">
        <f>_xlfn.FLOOR.PRECISE('[3]численность 2021'!D56)</f>
        <v>9</v>
      </c>
      <c r="F38" s="212">
        <v>0.86063599999999996</v>
      </c>
      <c r="G38" s="212">
        <v>0.86063599999999996</v>
      </c>
      <c r="H38" s="212">
        <f t="shared" si="48"/>
        <v>0.77612971879025472</v>
      </c>
      <c r="I38" s="214">
        <f>_xlfn.FLOOR.PRECISE('[3]численность 2021'!R56)</f>
        <v>0</v>
      </c>
      <c r="J38" s="215">
        <f t="shared" si="1"/>
        <v>3.1499999999999906</v>
      </c>
      <c r="K38" s="216">
        <f t="shared" si="49"/>
        <v>0</v>
      </c>
      <c r="L38" s="217"/>
      <c r="M38" s="213">
        <v>15</v>
      </c>
      <c r="N38" s="213">
        <v>15</v>
      </c>
      <c r="O38" s="212">
        <f>_xlfn.FLOOR.PRECISE('[3]численность 2021'!P56)</f>
        <v>17</v>
      </c>
      <c r="P38" s="212">
        <v>1.29355</v>
      </c>
      <c r="Q38" s="212">
        <v>1.29355</v>
      </c>
      <c r="R38" s="212">
        <f t="shared" si="50"/>
        <v>1.46602280215937</v>
      </c>
      <c r="S38" s="214">
        <f>_xlfn.FLOOR.PRECISE('[3]численность 2021'!Q56)</f>
        <v>4</v>
      </c>
      <c r="T38" s="214"/>
      <c r="U38" s="215">
        <f t="shared" si="80"/>
        <v>5.0999999999999828</v>
      </c>
      <c r="V38" s="216">
        <f t="shared" si="51"/>
        <v>4</v>
      </c>
      <c r="W38" s="217">
        <v>4</v>
      </c>
      <c r="X38" s="217"/>
      <c r="Y38" s="218"/>
      <c r="Z38" s="213">
        <v>0</v>
      </c>
      <c r="AA38" s="213">
        <v>0</v>
      </c>
      <c r="AB38" s="212">
        <f>_xlfn.FLOOR.PRECISE('[3]численность 2021'!E56)</f>
        <v>0</v>
      </c>
      <c r="AC38" s="212">
        <v>0</v>
      </c>
      <c r="AD38" s="212">
        <v>0</v>
      </c>
      <c r="AE38" s="212">
        <f t="shared" si="52"/>
        <v>0</v>
      </c>
      <c r="AF38" s="214">
        <f>_xlfn.FLOOR.PRECISE('[3]численность 2021'!O56)</f>
        <v>0</v>
      </c>
      <c r="AG38" s="215">
        <f t="shared" si="93"/>
        <v>0</v>
      </c>
      <c r="AH38" s="216">
        <f t="shared" si="94"/>
        <v>0</v>
      </c>
      <c r="AI38" s="219">
        <f t="shared" si="53"/>
        <v>0</v>
      </c>
      <c r="AJ38" s="217"/>
      <c r="AK38" s="217"/>
      <c r="AL38" s="213">
        <v>71.447235000000006</v>
      </c>
      <c r="AM38" s="213">
        <v>79.007796999999997</v>
      </c>
      <c r="AN38" s="212">
        <f>_xlfn.FLOOR.PRECISE('[3]численность 2021'!F56)</f>
        <v>95</v>
      </c>
      <c r="AO38" s="212">
        <v>6.1613689999999997</v>
      </c>
      <c r="AP38" s="212">
        <v>6.8133670000000004</v>
      </c>
      <c r="AQ38" s="212">
        <f t="shared" si="54"/>
        <v>8.1924803650082438</v>
      </c>
      <c r="AR38" s="214">
        <f>_xlfn.FLOOR.PRECISE('[3]численность 2021'!L56)</f>
        <v>11</v>
      </c>
      <c r="AS38" s="214"/>
      <c r="AT38" s="214">
        <f t="shared" si="81"/>
        <v>11</v>
      </c>
      <c r="AU38" s="215">
        <f t="shared" si="55"/>
        <v>11.4</v>
      </c>
      <c r="AV38" s="215">
        <f t="shared" si="82"/>
        <v>11.4</v>
      </c>
      <c r="AW38" s="220">
        <f t="shared" si="56"/>
        <v>11</v>
      </c>
      <c r="AX38" s="217">
        <v>11</v>
      </c>
      <c r="AY38" s="215">
        <f t="shared" si="83"/>
        <v>1.649999999999989</v>
      </c>
      <c r="AZ38" s="216">
        <f t="shared" si="57"/>
        <v>0</v>
      </c>
      <c r="BA38" s="217"/>
      <c r="BB38" s="215">
        <f t="shared" si="84"/>
        <v>3.2999999999999887</v>
      </c>
      <c r="BC38" s="217"/>
      <c r="BD38" s="213">
        <v>35.358192000000003</v>
      </c>
      <c r="BE38" s="213">
        <v>38.432819000000002</v>
      </c>
      <c r="BF38" s="212">
        <f>_xlfn.FLOOR.PRECISE('[3]численность 2021'!G56)</f>
        <v>49</v>
      </c>
      <c r="BG38" s="212">
        <v>3.049172</v>
      </c>
      <c r="BH38" s="212">
        <v>3.314317</v>
      </c>
      <c r="BI38" s="212">
        <f t="shared" si="58"/>
        <v>4.2255951356358317</v>
      </c>
      <c r="BJ38" s="214">
        <f>_xlfn.FLOOR.PRECISE('[3]численность 2021'!K56)</f>
        <v>3</v>
      </c>
      <c r="BK38" s="214"/>
      <c r="BL38" s="214">
        <f t="shared" si="85"/>
        <v>3</v>
      </c>
      <c r="BM38" s="215">
        <f t="shared" si="59"/>
        <v>3.92</v>
      </c>
      <c r="BN38" s="220">
        <f t="shared" si="86"/>
        <v>3</v>
      </c>
      <c r="BO38" s="217">
        <v>3</v>
      </c>
      <c r="BP38" s="215">
        <f t="shared" si="87"/>
        <v>0</v>
      </c>
      <c r="BQ38" s="216">
        <f t="shared" si="60"/>
        <v>0</v>
      </c>
      <c r="BR38" s="217"/>
      <c r="BS38" s="215">
        <f t="shared" si="61"/>
        <v>0.60000000000000009</v>
      </c>
      <c r="BT38" s="217"/>
      <c r="BU38" s="213">
        <v>69.563400000000001</v>
      </c>
      <c r="BV38" s="213">
        <v>72.638023000000004</v>
      </c>
      <c r="BW38" s="212">
        <f>_xlfn.FLOOR.PRECISE('[3]численность 2021'!H56)</f>
        <v>84</v>
      </c>
      <c r="BX38" s="212">
        <v>5.9989140000000001</v>
      </c>
      <c r="BY38" s="212">
        <v>6.2640589999999996</v>
      </c>
      <c r="BZ38" s="212">
        <f t="shared" si="62"/>
        <v>7.2438773753757104</v>
      </c>
      <c r="CA38" s="214">
        <f>_xlfn.FLOOR.PRECISE('[3]численность 2021'!M56)</f>
        <v>8</v>
      </c>
      <c r="CB38" s="214"/>
      <c r="CC38" s="214"/>
      <c r="CD38" s="214">
        <f t="shared" si="88"/>
        <v>8</v>
      </c>
      <c r="CE38" s="215">
        <f t="shared" si="63"/>
        <v>8.4</v>
      </c>
      <c r="CF38" s="220">
        <f t="shared" si="64"/>
        <v>8</v>
      </c>
      <c r="CG38" s="217">
        <v>8</v>
      </c>
      <c r="CH38" s="215">
        <f t="shared" si="89"/>
        <v>0.5999999999999992</v>
      </c>
      <c r="CI38" s="216">
        <f t="shared" si="65"/>
        <v>0</v>
      </c>
      <c r="CJ38" s="217"/>
      <c r="CK38" s="215">
        <f t="shared" si="90"/>
        <v>0.5999999999999992</v>
      </c>
      <c r="CL38" s="216">
        <f t="shared" si="66"/>
        <v>0</v>
      </c>
      <c r="CM38" s="217"/>
      <c r="CN38" s="215">
        <f t="shared" si="67"/>
        <v>1.6</v>
      </c>
      <c r="CO38" s="217"/>
      <c r="CP38" s="221">
        <f t="shared" si="68"/>
        <v>1</v>
      </c>
      <c r="CQ38" s="213">
        <v>35</v>
      </c>
      <c r="CR38" s="213">
        <v>0</v>
      </c>
      <c r="CS38" s="213" t="e">
        <f>#NAME?</f>
        <v>#NAME?</v>
      </c>
      <c r="CT38" s="212">
        <v>3.5190000000000001</v>
      </c>
      <c r="CU38" s="212">
        <v>0</v>
      </c>
      <c r="CV38" s="212" t="e">
        <f>#NAME?</f>
        <v>#NAME?</v>
      </c>
      <c r="CW38" s="214" t="e">
        <f>#NAME?</f>
        <v>#NAME?</v>
      </c>
      <c r="CX38" s="215" t="e">
        <f t="shared" si="69"/>
        <v>#NAME?</v>
      </c>
      <c r="CY38" s="220" t="e">
        <f t="shared" si="70"/>
        <v>#NAME?</v>
      </c>
      <c r="CZ38" s="222"/>
      <c r="DA38" s="215">
        <f t="shared" si="71"/>
        <v>0</v>
      </c>
      <c r="DB38" s="222"/>
      <c r="DC38" s="213">
        <v>0</v>
      </c>
      <c r="DD38" s="213">
        <v>0</v>
      </c>
      <c r="DE38" s="212">
        <f>_xlfn.FLOOR.PRECISE('[3]численность 2021'!I56)</f>
        <v>0</v>
      </c>
      <c r="DF38" s="212">
        <v>0</v>
      </c>
      <c r="DG38" s="212">
        <v>0</v>
      </c>
      <c r="DH38" s="212">
        <f t="shared" si="72"/>
        <v>0</v>
      </c>
      <c r="DI38" s="214">
        <f>_xlfn.FLOOR.PRECISE('[3]численность 2021'!N56)</f>
        <v>0</v>
      </c>
      <c r="DJ38" s="215">
        <f t="shared" si="91"/>
        <v>0</v>
      </c>
      <c r="DK38" s="216">
        <f t="shared" si="73"/>
        <v>0</v>
      </c>
      <c r="DL38" s="217"/>
      <c r="DM38" s="215">
        <f t="shared" si="92"/>
        <v>0</v>
      </c>
      <c r="DN38" s="217"/>
      <c r="DO38" s="213">
        <v>6.3005000000000005E-2</v>
      </c>
      <c r="DP38" s="213">
        <v>0.315023</v>
      </c>
      <c r="DQ38" s="212">
        <f>_xlfn.FLOOR.PRECISE('[3]численность 2021'!J56)</f>
        <v>0</v>
      </c>
      <c r="DR38" s="212">
        <v>5.4330000000000003E-3</v>
      </c>
      <c r="DS38" s="212">
        <v>2.7167E-2</v>
      </c>
      <c r="DT38" s="212">
        <f t="shared" si="74"/>
        <v>0</v>
      </c>
      <c r="DU38" s="214">
        <f>_xlfn.FLOOR.PRECISE('[3]численность 2021'!S56)</f>
        <v>0</v>
      </c>
      <c r="DV38" s="215">
        <f t="shared" si="75"/>
        <v>0</v>
      </c>
      <c r="DW38" s="216">
        <f t="shared" si="76"/>
        <v>0</v>
      </c>
      <c r="DX38" s="217"/>
      <c r="DY38" s="213">
        <v>0</v>
      </c>
      <c r="DZ38" s="223">
        <v>0</v>
      </c>
      <c r="EA38" s="212">
        <f>_xlfn.FLOOR.PRECISE('[3]численность 2021'!T56)</f>
        <v>0</v>
      </c>
      <c r="EB38" s="212">
        <v>0</v>
      </c>
      <c r="EC38" s="212">
        <v>0</v>
      </c>
      <c r="ED38" s="212">
        <f t="shared" si="77"/>
        <v>0</v>
      </c>
      <c r="EE38" s="214">
        <f>_xlfn.FLOOR.PRECISE('[3]численность 2021'!U56)</f>
        <v>0</v>
      </c>
      <c r="EF38" s="215">
        <f t="shared" si="78"/>
        <v>0</v>
      </c>
      <c r="EG38" s="216">
        <f t="shared" si="79"/>
        <v>0</v>
      </c>
      <c r="EH38" s="222"/>
    </row>
    <row r="39" spans="1:138" ht="32.25" customHeight="1" x14ac:dyDescent="0.2">
      <c r="A39" s="114" t="s">
        <v>75</v>
      </c>
      <c r="B39" s="212">
        <f>'[3]численность 2021'!C55</f>
        <v>16.030000686645508</v>
      </c>
      <c r="C39" s="213">
        <v>47.878044000000003</v>
      </c>
      <c r="D39" s="213">
        <v>49.609413000000004</v>
      </c>
      <c r="E39" s="228">
        <f>_xlfn.FLOOR.PRECISE('[3]численность 2021'!D55)</f>
        <v>49</v>
      </c>
      <c r="F39" s="212">
        <v>3.0947849999999999</v>
      </c>
      <c r="G39" s="212">
        <v>3.0947849999999999</v>
      </c>
      <c r="H39" s="212">
        <f t="shared" si="48"/>
        <v>3.0567684280152023</v>
      </c>
      <c r="I39" s="230">
        <f>_xlfn.FLOOR.PRECISE('[3]численность 2021'!R55)</f>
        <v>17</v>
      </c>
      <c r="J39" s="215">
        <f t="shared" si="1"/>
        <v>17.149999999999949</v>
      </c>
      <c r="K39" s="216">
        <f t="shared" si="49"/>
        <v>17</v>
      </c>
      <c r="L39" s="217">
        <v>17</v>
      </c>
      <c r="M39" s="213">
        <v>15</v>
      </c>
      <c r="N39" s="213">
        <v>16</v>
      </c>
      <c r="O39" s="228">
        <f>_xlfn.FLOOR.PRECISE('[3]численность 2021'!P55)</f>
        <v>16</v>
      </c>
      <c r="P39" s="212">
        <v>0.93574500000000005</v>
      </c>
      <c r="Q39" s="212">
        <v>0.99812800000000002</v>
      </c>
      <c r="R39" s="212">
        <f t="shared" si="50"/>
        <v>0.99812846629067831</v>
      </c>
      <c r="S39" s="230">
        <f>_xlfn.FLOOR.PRECISE('[3]численность 2021'!Q55)</f>
        <v>2</v>
      </c>
      <c r="T39" s="214"/>
      <c r="U39" s="215">
        <f t="shared" si="80"/>
        <v>4.7999999999999838</v>
      </c>
      <c r="V39" s="216">
        <f t="shared" si="51"/>
        <v>2</v>
      </c>
      <c r="W39" s="217">
        <v>2</v>
      </c>
      <c r="X39" s="217"/>
      <c r="Y39" s="218"/>
      <c r="Z39" s="213">
        <v>66.123230000000007</v>
      </c>
      <c r="AA39" s="213">
        <v>69.4636</v>
      </c>
      <c r="AB39" s="228">
        <f>_xlfn.FLOOR.PRECISE('[3]численность 2021'!E55)</f>
        <v>70</v>
      </c>
      <c r="AC39" s="212">
        <v>4.1249669999999998</v>
      </c>
      <c r="AD39" s="212">
        <v>4.3333500000000003</v>
      </c>
      <c r="AE39" s="212">
        <f t="shared" si="52"/>
        <v>4.366812040021717</v>
      </c>
      <c r="AF39" s="230">
        <f>_xlfn.FLOOR.PRECISE('[3]численность 2021'!O55)</f>
        <v>3</v>
      </c>
      <c r="AG39" s="215">
        <f t="shared" si="93"/>
        <v>3.5</v>
      </c>
      <c r="AH39" s="216">
        <f t="shared" si="94"/>
        <v>3</v>
      </c>
      <c r="AI39" s="219">
        <f t="shared" si="53"/>
        <v>2.25</v>
      </c>
      <c r="AJ39" s="217">
        <v>3</v>
      </c>
      <c r="AK39" s="217">
        <v>2</v>
      </c>
      <c r="AL39" s="213">
        <v>125.43049600000001</v>
      </c>
      <c r="AM39" s="213">
        <v>142.941742</v>
      </c>
      <c r="AN39" s="228">
        <f>_xlfn.FLOOR.PRECISE('[3]численность 2021'!F55)</f>
        <v>127</v>
      </c>
      <c r="AO39" s="212">
        <v>7.8247340000000003</v>
      </c>
      <c r="AP39" s="212">
        <v>8.9171390000000006</v>
      </c>
      <c r="AQ39" s="212">
        <f t="shared" si="54"/>
        <v>7.9226447011822589</v>
      </c>
      <c r="AR39" s="230">
        <f>_xlfn.FLOOR.PRECISE('[3]численность 2021'!L55)</f>
        <v>12</v>
      </c>
      <c r="AS39" s="214"/>
      <c r="AT39" s="214">
        <f t="shared" si="81"/>
        <v>12</v>
      </c>
      <c r="AU39" s="215">
        <f t="shared" si="55"/>
        <v>12.700000000000001</v>
      </c>
      <c r="AV39" s="215">
        <f t="shared" si="82"/>
        <v>12.700000000000001</v>
      </c>
      <c r="AW39" s="220">
        <f t="shared" si="56"/>
        <v>12</v>
      </c>
      <c r="AX39" s="217">
        <v>12</v>
      </c>
      <c r="AY39" s="215">
        <f t="shared" si="83"/>
        <v>1.7999999999999878</v>
      </c>
      <c r="AZ39" s="216">
        <f t="shared" si="57"/>
        <v>0</v>
      </c>
      <c r="BA39" s="217"/>
      <c r="BB39" s="215">
        <f t="shared" si="84"/>
        <v>3.5999999999999881</v>
      </c>
      <c r="BC39" s="217"/>
      <c r="BD39" s="213">
        <v>63.887259999999998</v>
      </c>
      <c r="BE39" s="213">
        <v>69.667693999999997</v>
      </c>
      <c r="BF39" s="228">
        <f>_xlfn.FLOOR.PRECISE('[3]численность 2021'!G55)</f>
        <v>69</v>
      </c>
      <c r="BG39" s="212">
        <v>3.9854810000000001</v>
      </c>
      <c r="BH39" s="212">
        <v>4.346082</v>
      </c>
      <c r="BI39" s="212">
        <f t="shared" si="58"/>
        <v>4.3044290108785503</v>
      </c>
      <c r="BJ39" s="230">
        <f>_xlfn.FLOOR.PRECISE('[3]численность 2021'!K55)</f>
        <v>5</v>
      </c>
      <c r="BK39" s="214"/>
      <c r="BL39" s="214">
        <f t="shared" si="85"/>
        <v>5</v>
      </c>
      <c r="BM39" s="215">
        <f t="shared" si="59"/>
        <v>5.5200000000000005</v>
      </c>
      <c r="BN39" s="220">
        <f t="shared" si="86"/>
        <v>5</v>
      </c>
      <c r="BO39" s="217">
        <v>5</v>
      </c>
      <c r="BP39" s="215">
        <f t="shared" si="87"/>
        <v>0.749999999999995</v>
      </c>
      <c r="BQ39" s="216">
        <f t="shared" si="60"/>
        <v>0</v>
      </c>
      <c r="BR39" s="217"/>
      <c r="BS39" s="215">
        <f t="shared" si="61"/>
        <v>1</v>
      </c>
      <c r="BT39" s="217"/>
      <c r="BU39" s="213">
        <v>113.323837</v>
      </c>
      <c r="BV39" s="213">
        <v>117.24046300000001</v>
      </c>
      <c r="BW39" s="228">
        <f>_xlfn.FLOOR.PRECISE('[3]численность 2021'!H55)</f>
        <v>109</v>
      </c>
      <c r="BX39" s="212">
        <v>7.0694840000000001</v>
      </c>
      <c r="BY39" s="212">
        <v>7.313815</v>
      </c>
      <c r="BZ39" s="212">
        <f t="shared" si="62"/>
        <v>6.7997501766052455</v>
      </c>
      <c r="CA39" s="230">
        <f>_xlfn.FLOOR.PRECISE('[3]численность 2021'!M55)</f>
        <v>10</v>
      </c>
      <c r="CB39" s="214"/>
      <c r="CC39" s="214"/>
      <c r="CD39" s="214">
        <f t="shared" si="88"/>
        <v>10</v>
      </c>
      <c r="CE39" s="215">
        <f t="shared" si="63"/>
        <v>10.9</v>
      </c>
      <c r="CF39" s="220">
        <f t="shared" si="64"/>
        <v>10</v>
      </c>
      <c r="CG39" s="217">
        <v>10</v>
      </c>
      <c r="CH39" s="215">
        <f t="shared" si="89"/>
        <v>0.749999999999999</v>
      </c>
      <c r="CI39" s="216">
        <f t="shared" si="65"/>
        <v>0</v>
      </c>
      <c r="CJ39" s="217"/>
      <c r="CK39" s="215">
        <f t="shared" si="90"/>
        <v>0.749999999999999</v>
      </c>
      <c r="CL39" s="216">
        <f t="shared" si="66"/>
        <v>0</v>
      </c>
      <c r="CM39" s="217"/>
      <c r="CN39" s="215">
        <f t="shared" si="67"/>
        <v>2</v>
      </c>
      <c r="CO39" s="217"/>
      <c r="CP39" s="221">
        <f t="shared" si="68"/>
        <v>1</v>
      </c>
      <c r="CQ39" s="213">
        <v>35</v>
      </c>
      <c r="CR39" s="213">
        <v>0</v>
      </c>
      <c r="CS39" s="213" t="e">
        <f>#NAME?</f>
        <v>#NAME?</v>
      </c>
      <c r="CT39" s="212">
        <v>3.5190000000000001</v>
      </c>
      <c r="CU39" s="212">
        <v>0</v>
      </c>
      <c r="CV39" s="212" t="e">
        <f>#NAME?</f>
        <v>#NAME?</v>
      </c>
      <c r="CW39" s="214" t="e">
        <f>#NAME?</f>
        <v>#NAME?</v>
      </c>
      <c r="CX39" s="215" t="e">
        <f t="shared" si="69"/>
        <v>#NAME?</v>
      </c>
      <c r="CY39" s="220" t="e">
        <f t="shared" si="70"/>
        <v>#NAME?</v>
      </c>
      <c r="CZ39" s="222"/>
      <c r="DA39" s="215">
        <f t="shared" si="71"/>
        <v>0</v>
      </c>
      <c r="DB39" s="222"/>
      <c r="DC39" s="213">
        <v>0</v>
      </c>
      <c r="DD39" s="213">
        <v>0</v>
      </c>
      <c r="DE39" s="228">
        <f>_xlfn.FLOOR.PRECISE('[3]численность 2021'!I55)</f>
        <v>0</v>
      </c>
      <c r="DF39" s="212">
        <v>0</v>
      </c>
      <c r="DG39" s="212">
        <v>0</v>
      </c>
      <c r="DH39" s="212">
        <f t="shared" si="72"/>
        <v>0</v>
      </c>
      <c r="DI39" s="230">
        <f>_xlfn.FLOOR.PRECISE('[3]численность 2021'!N55)</f>
        <v>0</v>
      </c>
      <c r="DJ39" s="215">
        <f t="shared" si="91"/>
        <v>0</v>
      </c>
      <c r="DK39" s="216">
        <f t="shared" si="73"/>
        <v>0</v>
      </c>
      <c r="DL39" s="217"/>
      <c r="DM39" s="215">
        <f t="shared" si="92"/>
        <v>0</v>
      </c>
      <c r="DN39" s="217"/>
      <c r="DO39" s="213">
        <v>0.58185100000000001</v>
      </c>
      <c r="DP39" s="213">
        <v>0.43425599999999998</v>
      </c>
      <c r="DQ39" s="228">
        <f>_xlfn.FLOOR.PRECISE('[3]численность 2021'!J55)</f>
        <v>0</v>
      </c>
      <c r="DR39" s="212">
        <v>3.6297999999999997E-2</v>
      </c>
      <c r="DS39" s="212">
        <v>2.7089999999999999E-2</v>
      </c>
      <c r="DT39" s="212">
        <f t="shared" si="74"/>
        <v>0</v>
      </c>
      <c r="DU39" s="230">
        <f>_xlfn.FLOOR.PRECISE('[3]численность 2021'!S55)</f>
        <v>0</v>
      </c>
      <c r="DV39" s="215">
        <f t="shared" si="75"/>
        <v>0</v>
      </c>
      <c r="DW39" s="216">
        <f t="shared" si="76"/>
        <v>0</v>
      </c>
      <c r="DX39" s="217"/>
      <c r="DY39" s="213">
        <v>0</v>
      </c>
      <c r="DZ39" s="223">
        <v>0</v>
      </c>
      <c r="EA39" s="228">
        <f>_xlfn.FLOOR.PRECISE('[3]численность 2021'!T55)</f>
        <v>0</v>
      </c>
      <c r="EB39" s="212">
        <v>0</v>
      </c>
      <c r="EC39" s="212">
        <v>0</v>
      </c>
      <c r="ED39" s="212">
        <f t="shared" si="77"/>
        <v>0</v>
      </c>
      <c r="EE39" s="230">
        <f>_xlfn.FLOOR.PRECISE('[3]численность 2021'!U55)</f>
        <v>0</v>
      </c>
      <c r="EF39" s="215">
        <f t="shared" si="78"/>
        <v>0</v>
      </c>
      <c r="EG39" s="216">
        <f t="shared" si="79"/>
        <v>0</v>
      </c>
      <c r="EH39" s="222"/>
    </row>
    <row r="40" spans="1:138" ht="30.75" customHeight="1" x14ac:dyDescent="0.2">
      <c r="A40" s="116" t="s">
        <v>299</v>
      </c>
      <c r="B40" s="212">
        <f>'[3]численность 2021'!C58</f>
        <v>76.400001525878906</v>
      </c>
      <c r="C40" s="213">
        <v>61.677860000000003</v>
      </c>
      <c r="D40" s="213">
        <v>61.677860000000003</v>
      </c>
      <c r="E40" s="212">
        <f>_xlfn.FLOOR.PRECISE('[3]численность 2021'!D58)</f>
        <v>67</v>
      </c>
      <c r="F40" s="212">
        <v>0.80730199999999996</v>
      </c>
      <c r="G40" s="212">
        <v>0.80730199999999996</v>
      </c>
      <c r="H40" s="212">
        <f t="shared" si="48"/>
        <v>0.87696333327042075</v>
      </c>
      <c r="I40" s="214">
        <f>_xlfn.FLOOR.PRECISE('[3]численность 2021'!R58)</f>
        <v>0</v>
      </c>
      <c r="J40" s="215">
        <f t="shared" si="1"/>
        <v>23.449999999999932</v>
      </c>
      <c r="K40" s="216">
        <f t="shared" si="49"/>
        <v>0</v>
      </c>
      <c r="L40" s="217">
        <v>20</v>
      </c>
      <c r="M40" s="213">
        <v>12</v>
      </c>
      <c r="N40" s="213">
        <v>12</v>
      </c>
      <c r="O40" s="212">
        <f>_xlfn.FLOOR.PRECISE('[3]численность 2021'!P58)</f>
        <v>15</v>
      </c>
      <c r="P40" s="212">
        <v>0.15706800000000001</v>
      </c>
      <c r="Q40" s="212">
        <v>0.15706800000000001</v>
      </c>
      <c r="R40" s="212">
        <f t="shared" si="50"/>
        <v>0.19633507461278077</v>
      </c>
      <c r="S40" s="214">
        <f>_xlfn.FLOOR.PRECISE('[3]численность 2021'!Q58)</f>
        <v>0</v>
      </c>
      <c r="T40" s="214"/>
      <c r="U40" s="215">
        <f t="shared" si="80"/>
        <v>4.4999999999999849</v>
      </c>
      <c r="V40" s="216">
        <f t="shared" si="51"/>
        <v>0</v>
      </c>
      <c r="W40" s="217">
        <v>4</v>
      </c>
      <c r="X40" s="217">
        <v>2</v>
      </c>
      <c r="Y40" s="218"/>
      <c r="Z40" s="213">
        <v>0</v>
      </c>
      <c r="AA40" s="213">
        <v>0</v>
      </c>
      <c r="AB40" s="212">
        <f>_xlfn.FLOOR.PRECISE('[3]численность 2021'!E58)</f>
        <v>0</v>
      </c>
      <c r="AC40" s="212">
        <v>0</v>
      </c>
      <c r="AD40" s="212">
        <v>0</v>
      </c>
      <c r="AE40" s="212">
        <f t="shared" si="52"/>
        <v>0</v>
      </c>
      <c r="AF40" s="214">
        <f>_xlfn.FLOOR.PRECISE('[3]численность 2021'!O58)</f>
        <v>0</v>
      </c>
      <c r="AG40" s="215">
        <f t="shared" si="93"/>
        <v>0</v>
      </c>
      <c r="AH40" s="216">
        <f t="shared" si="94"/>
        <v>0</v>
      </c>
      <c r="AI40" s="219">
        <f t="shared" si="53"/>
        <v>0</v>
      </c>
      <c r="AJ40" s="217"/>
      <c r="AK40" s="217"/>
      <c r="AL40" s="213">
        <v>229.85485800000001</v>
      </c>
      <c r="AM40" s="213">
        <v>229.85485800000001</v>
      </c>
      <c r="AN40" s="212">
        <f>_xlfn.FLOOR.PRECISE('[3]численность 2021'!F58)</f>
        <v>572</v>
      </c>
      <c r="AO40" s="212">
        <v>3.0085709999999999</v>
      </c>
      <c r="AP40" s="212">
        <v>3.0085709999999999</v>
      </c>
      <c r="AQ40" s="212">
        <f t="shared" si="54"/>
        <v>7.48691084523404</v>
      </c>
      <c r="AR40" s="214">
        <f>_xlfn.FLOOR.PRECISE('[3]численность 2021'!L58)</f>
        <v>0</v>
      </c>
      <c r="AS40" s="214"/>
      <c r="AT40" s="214">
        <f t="shared" si="81"/>
        <v>0</v>
      </c>
      <c r="AU40" s="215">
        <f t="shared" si="55"/>
        <v>57.2</v>
      </c>
      <c r="AV40" s="215">
        <f t="shared" si="82"/>
        <v>57.2</v>
      </c>
      <c r="AW40" s="220">
        <f t="shared" si="56"/>
        <v>0</v>
      </c>
      <c r="AX40" s="217">
        <v>30</v>
      </c>
      <c r="AY40" s="215">
        <f t="shared" si="83"/>
        <v>4.4999999999999698</v>
      </c>
      <c r="AZ40" s="216">
        <f t="shared" si="57"/>
        <v>0</v>
      </c>
      <c r="BA40" s="217">
        <v>4</v>
      </c>
      <c r="BB40" s="215">
        <f t="shared" si="84"/>
        <v>8.9999999999999698</v>
      </c>
      <c r="BC40" s="217">
        <v>9</v>
      </c>
      <c r="BD40" s="213">
        <v>86.319725000000005</v>
      </c>
      <c r="BE40" s="213">
        <v>86.319725000000005</v>
      </c>
      <c r="BF40" s="212">
        <f>_xlfn.FLOOR.PRECISE('[3]численность 2021'!G58)</f>
        <v>155</v>
      </c>
      <c r="BG40" s="212">
        <v>1.129839</v>
      </c>
      <c r="BH40" s="212">
        <v>1.129839</v>
      </c>
      <c r="BI40" s="212">
        <f t="shared" si="58"/>
        <v>2.0287957709987348</v>
      </c>
      <c r="BJ40" s="214">
        <f>_xlfn.FLOOR.PRECISE('[3]численность 2021'!K58)</f>
        <v>0</v>
      </c>
      <c r="BK40" s="214"/>
      <c r="BL40" s="214">
        <f t="shared" si="85"/>
        <v>0</v>
      </c>
      <c r="BM40" s="215">
        <f t="shared" si="59"/>
        <v>10.850000000000001</v>
      </c>
      <c r="BN40" s="220">
        <f t="shared" si="86"/>
        <v>0</v>
      </c>
      <c r="BO40" s="217">
        <v>10</v>
      </c>
      <c r="BP40" s="215">
        <f t="shared" si="87"/>
        <v>1.49999999999999</v>
      </c>
      <c r="BQ40" s="216">
        <f t="shared" si="60"/>
        <v>0</v>
      </c>
      <c r="BR40" s="217">
        <v>1</v>
      </c>
      <c r="BS40" s="215">
        <f t="shared" si="61"/>
        <v>2</v>
      </c>
      <c r="BT40" s="217">
        <v>2</v>
      </c>
      <c r="BU40" s="213">
        <v>177.600357</v>
      </c>
      <c r="BV40" s="213">
        <v>177.600357</v>
      </c>
      <c r="BW40" s="212">
        <f>_xlfn.FLOOR.PRECISE('[3]численность 2021'!H58)</f>
        <v>245</v>
      </c>
      <c r="BX40" s="212">
        <v>2.3246120000000001</v>
      </c>
      <c r="BY40" s="212">
        <v>2.3246120000000001</v>
      </c>
      <c r="BZ40" s="212">
        <f t="shared" si="62"/>
        <v>3.2068062186754194</v>
      </c>
      <c r="CA40" s="214">
        <f>_xlfn.FLOOR.PRECISE('[3]численность 2021'!M58)</f>
        <v>0</v>
      </c>
      <c r="CB40" s="214"/>
      <c r="CC40" s="214"/>
      <c r="CD40" s="214">
        <f t="shared" si="88"/>
        <v>0</v>
      </c>
      <c r="CE40" s="215">
        <f t="shared" si="63"/>
        <v>17.150000000000002</v>
      </c>
      <c r="CF40" s="220">
        <f t="shared" si="64"/>
        <v>0</v>
      </c>
      <c r="CG40" s="217">
        <v>15</v>
      </c>
      <c r="CH40" s="215">
        <f t="shared" si="89"/>
        <v>1.1249999999999984</v>
      </c>
      <c r="CI40" s="216">
        <f t="shared" si="65"/>
        <v>0</v>
      </c>
      <c r="CJ40" s="217">
        <v>2</v>
      </c>
      <c r="CK40" s="215">
        <f t="shared" si="90"/>
        <v>1.1249999999999984</v>
      </c>
      <c r="CL40" s="216">
        <f t="shared" si="66"/>
        <v>0</v>
      </c>
      <c r="CM40" s="217"/>
      <c r="CN40" s="215">
        <f t="shared" si="67"/>
        <v>3</v>
      </c>
      <c r="CO40" s="217">
        <v>3</v>
      </c>
      <c r="CP40" s="221">
        <f t="shared" si="68"/>
        <v>1</v>
      </c>
      <c r="CQ40" s="213"/>
      <c r="CR40" s="213">
        <v>0</v>
      </c>
      <c r="CS40" s="213"/>
      <c r="CT40" s="212"/>
      <c r="CU40" s="212">
        <v>0</v>
      </c>
      <c r="CV40" s="212"/>
      <c r="CW40" s="214"/>
      <c r="CX40" s="215">
        <f t="shared" si="69"/>
        <v>0</v>
      </c>
      <c r="CY40" s="220"/>
      <c r="CZ40" s="222"/>
      <c r="DA40" s="215"/>
      <c r="DB40" s="222"/>
      <c r="DC40" s="213">
        <v>0</v>
      </c>
      <c r="DD40" s="213">
        <v>0</v>
      </c>
      <c r="DE40" s="212">
        <f>_xlfn.FLOOR.PRECISE('[3]численность 2021'!I58)</f>
        <v>0</v>
      </c>
      <c r="DF40" s="212">
        <v>0</v>
      </c>
      <c r="DG40" s="212">
        <v>0</v>
      </c>
      <c r="DH40" s="212">
        <f t="shared" si="72"/>
        <v>0</v>
      </c>
      <c r="DI40" s="214">
        <f>_xlfn.FLOOR.PRECISE('[3]численность 2021'!N58)</f>
        <v>0</v>
      </c>
      <c r="DJ40" s="215">
        <f t="shared" si="91"/>
        <v>0</v>
      </c>
      <c r="DK40" s="216">
        <f t="shared" si="73"/>
        <v>0</v>
      </c>
      <c r="DL40" s="217"/>
      <c r="DM40" s="215">
        <f t="shared" si="92"/>
        <v>0</v>
      </c>
      <c r="DN40" s="217"/>
      <c r="DO40" s="213">
        <v>3.9036620000000002</v>
      </c>
      <c r="DP40" s="213">
        <v>3.9036620000000002</v>
      </c>
      <c r="DQ40" s="212">
        <f>_xlfn.FLOOR.PRECISE('[3]численность 2021'!J58)</f>
        <v>3</v>
      </c>
      <c r="DR40" s="212">
        <v>5.1095000000000002E-2</v>
      </c>
      <c r="DS40" s="212">
        <v>5.1095000000000002E-2</v>
      </c>
      <c r="DT40" s="212">
        <f t="shared" si="74"/>
        <v>3.9267014922556152E-2</v>
      </c>
      <c r="DU40" s="214">
        <f>_xlfn.FLOOR.PRECISE('[3]численность 2021'!S58)</f>
        <v>0</v>
      </c>
      <c r="DV40" s="215">
        <f t="shared" si="75"/>
        <v>0.30000000000000004</v>
      </c>
      <c r="DW40" s="216">
        <f t="shared" si="76"/>
        <v>0</v>
      </c>
      <c r="DX40" s="217"/>
      <c r="DY40" s="213">
        <v>0</v>
      </c>
      <c r="DZ40" s="223">
        <v>0</v>
      </c>
      <c r="EA40" s="212">
        <f>_xlfn.FLOOR.PRECISE('[3]численность 2021'!T58)</f>
        <v>0</v>
      </c>
      <c r="EB40" s="212">
        <v>0</v>
      </c>
      <c r="EC40" s="212">
        <v>0</v>
      </c>
      <c r="ED40" s="212">
        <f t="shared" si="77"/>
        <v>0</v>
      </c>
      <c r="EE40" s="214">
        <f>_xlfn.FLOOR.PRECISE('[3]численность 2021'!U58)</f>
        <v>0</v>
      </c>
      <c r="EF40" s="215">
        <f t="shared" si="78"/>
        <v>0</v>
      </c>
      <c r="EG40" s="216">
        <f t="shared" si="79"/>
        <v>0</v>
      </c>
      <c r="EH40" s="222"/>
    </row>
    <row r="41" spans="1:138" ht="37.5" customHeight="1" x14ac:dyDescent="0.2">
      <c r="A41" s="116" t="s">
        <v>74</v>
      </c>
      <c r="B41" s="212">
        <f>'[3]численность 2021'!C54</f>
        <v>9.9799995422363281</v>
      </c>
      <c r="C41" s="213">
        <v>23.161771999999999</v>
      </c>
      <c r="D41" s="213">
        <v>20.167196000000001</v>
      </c>
      <c r="E41" s="212">
        <f>_xlfn.FLOOR.PRECISE('[3]численность 2021'!D54)</f>
        <v>8</v>
      </c>
      <c r="F41" s="212">
        <v>2.0207609999999998</v>
      </c>
      <c r="G41" s="212">
        <v>2.0207609999999998</v>
      </c>
      <c r="H41" s="212">
        <f t="shared" si="48"/>
        <v>0.80160324318084608</v>
      </c>
      <c r="I41" s="214">
        <f>_xlfn.FLOOR.PRECISE('[3]численность 2021'!R54)</f>
        <v>2</v>
      </c>
      <c r="J41" s="215">
        <f t="shared" si="1"/>
        <v>2.7999999999999918</v>
      </c>
      <c r="K41" s="216">
        <f t="shared" si="49"/>
        <v>2</v>
      </c>
      <c r="L41" s="217">
        <v>2</v>
      </c>
      <c r="M41" s="213">
        <v>8</v>
      </c>
      <c r="N41" s="213">
        <v>12</v>
      </c>
      <c r="O41" s="212">
        <f>_xlfn.FLOOR.PRECISE('[3]численность 2021'!P54)</f>
        <v>12</v>
      </c>
      <c r="P41" s="212">
        <v>0.80160299999999995</v>
      </c>
      <c r="Q41" s="212">
        <v>1.2024049999999999</v>
      </c>
      <c r="R41" s="212">
        <f t="shared" si="50"/>
        <v>1.2024048647712691</v>
      </c>
      <c r="S41" s="214">
        <f>_xlfn.FLOOR.PRECISE('[3]численность 2021'!Q54)</f>
        <v>3</v>
      </c>
      <c r="T41" s="214"/>
      <c r="U41" s="215">
        <f t="shared" si="80"/>
        <v>3.5999999999999881</v>
      </c>
      <c r="V41" s="216">
        <f t="shared" si="51"/>
        <v>3</v>
      </c>
      <c r="W41" s="217">
        <v>3</v>
      </c>
      <c r="X41" s="217"/>
      <c r="Y41" s="218"/>
      <c r="Z41" s="213">
        <v>0.97642799999999996</v>
      </c>
      <c r="AA41" s="213">
        <v>0</v>
      </c>
      <c r="AB41" s="212">
        <f>_xlfn.FLOOR.PRECISE('[3]численность 2021'!E54)</f>
        <v>2</v>
      </c>
      <c r="AC41" s="212">
        <v>9.7837999999999994E-2</v>
      </c>
      <c r="AD41" s="212">
        <v>0</v>
      </c>
      <c r="AE41" s="212">
        <f t="shared" si="52"/>
        <v>0.20040081079521152</v>
      </c>
      <c r="AF41" s="214">
        <f>_xlfn.FLOOR.PRECISE('[3]численность 2021'!O54)</f>
        <v>0</v>
      </c>
      <c r="AG41" s="215">
        <f t="shared" si="93"/>
        <v>0</v>
      </c>
      <c r="AH41" s="216">
        <f t="shared" si="94"/>
        <v>0</v>
      </c>
      <c r="AI41" s="219">
        <f t="shared" si="53"/>
        <v>0</v>
      </c>
      <c r="AJ41" s="217"/>
      <c r="AK41" s="217"/>
      <c r="AL41" s="213">
        <v>39.170647000000002</v>
      </c>
      <c r="AM41" s="213">
        <v>45.756053999999999</v>
      </c>
      <c r="AN41" s="212">
        <f>_xlfn.FLOOR.PRECISE('[3]численность 2021'!F54)</f>
        <v>45</v>
      </c>
      <c r="AO41" s="213">
        <v>3.9249149999999999</v>
      </c>
      <c r="AP41" s="213">
        <v>4.5847749999999996</v>
      </c>
      <c r="AQ41" s="212">
        <f t="shared" si="54"/>
        <v>4.5090182428922594</v>
      </c>
      <c r="AR41" s="214">
        <f>_xlfn.FLOOR.PRECISE('[3]численность 2021'!L54)</f>
        <v>3</v>
      </c>
      <c r="AS41" s="214"/>
      <c r="AT41" s="214">
        <f t="shared" si="81"/>
        <v>3</v>
      </c>
      <c r="AU41" s="215">
        <f t="shared" si="55"/>
        <v>3.6</v>
      </c>
      <c r="AV41" s="215">
        <f t="shared" si="82"/>
        <v>0</v>
      </c>
      <c r="AW41" s="220">
        <f t="shared" si="56"/>
        <v>3</v>
      </c>
      <c r="AX41" s="217">
        <v>3</v>
      </c>
      <c r="AY41" s="215">
        <f t="shared" si="83"/>
        <v>0</v>
      </c>
      <c r="AZ41" s="216">
        <f t="shared" si="57"/>
        <v>0</v>
      </c>
      <c r="BA41" s="217"/>
      <c r="BB41" s="215">
        <f t="shared" si="84"/>
        <v>0.89999999999999702</v>
      </c>
      <c r="BC41" s="217"/>
      <c r="BD41" s="213">
        <v>39.82349</v>
      </c>
      <c r="BE41" s="213">
        <v>42.832272000000003</v>
      </c>
      <c r="BF41" s="212">
        <f>_xlfn.FLOOR.PRECISE('[3]численность 2021'!G54)</f>
        <v>42</v>
      </c>
      <c r="BG41" s="212">
        <v>3.9903300000000002</v>
      </c>
      <c r="BH41" s="212">
        <v>4.291811</v>
      </c>
      <c r="BI41" s="212">
        <f t="shared" si="58"/>
        <v>4.2084170266994416</v>
      </c>
      <c r="BJ41" s="214">
        <f>_xlfn.FLOOR.PRECISE('[3]численность 2021'!K54)</f>
        <v>3</v>
      </c>
      <c r="BK41" s="214"/>
      <c r="BL41" s="214">
        <f t="shared" si="85"/>
        <v>3</v>
      </c>
      <c r="BM41" s="215">
        <f t="shared" si="59"/>
        <v>3.36</v>
      </c>
      <c r="BN41" s="220">
        <f t="shared" si="86"/>
        <v>3</v>
      </c>
      <c r="BO41" s="217">
        <v>3</v>
      </c>
      <c r="BP41" s="215">
        <f t="shared" si="87"/>
        <v>0</v>
      </c>
      <c r="BQ41" s="216">
        <f t="shared" si="60"/>
        <v>0</v>
      </c>
      <c r="BR41" s="217"/>
      <c r="BS41" s="215">
        <f t="shared" si="61"/>
        <v>0.60000000000000009</v>
      </c>
      <c r="BT41" s="217"/>
      <c r="BU41" s="213">
        <v>54.540871000000003</v>
      </c>
      <c r="BV41" s="213">
        <v>61.966361999999997</v>
      </c>
      <c r="BW41" s="212">
        <f>_xlfn.FLOOR.PRECISE('[3]численность 2021'!H54)</f>
        <v>72</v>
      </c>
      <c r="BX41" s="212">
        <v>5.4650169999999996</v>
      </c>
      <c r="BY41" s="212">
        <v>6.2090550000000002</v>
      </c>
      <c r="BZ41" s="212">
        <f t="shared" si="62"/>
        <v>7.2144291886276148</v>
      </c>
      <c r="CA41" s="214">
        <f>_xlfn.FLOOR.PRECISE('[3]численность 2021'!M54)</f>
        <v>7</v>
      </c>
      <c r="CB41" s="214"/>
      <c r="CC41" s="214"/>
      <c r="CD41" s="214">
        <f t="shared" si="88"/>
        <v>7</v>
      </c>
      <c r="CE41" s="215">
        <f t="shared" si="63"/>
        <v>7.2</v>
      </c>
      <c r="CF41" s="220">
        <f t="shared" si="64"/>
        <v>7</v>
      </c>
      <c r="CG41" s="217">
        <v>7</v>
      </c>
      <c r="CH41" s="215">
        <f t="shared" si="89"/>
        <v>0.52499999999999925</v>
      </c>
      <c r="CI41" s="216">
        <f t="shared" si="65"/>
        <v>0</v>
      </c>
      <c r="CJ41" s="217"/>
      <c r="CK41" s="215">
        <f t="shared" si="90"/>
        <v>0.52499999999999925</v>
      </c>
      <c r="CL41" s="216">
        <f t="shared" si="66"/>
        <v>0</v>
      </c>
      <c r="CM41" s="217"/>
      <c r="CN41" s="215">
        <f t="shared" si="67"/>
        <v>1.4000000000000001</v>
      </c>
      <c r="CO41" s="217"/>
      <c r="CP41" s="221">
        <f t="shared" si="68"/>
        <v>1</v>
      </c>
      <c r="CQ41" s="213"/>
      <c r="CR41" s="213"/>
      <c r="CS41" s="213"/>
      <c r="CT41" s="212"/>
      <c r="CU41" s="212"/>
      <c r="CV41" s="212"/>
      <c r="CW41" s="214"/>
      <c r="CX41" s="215"/>
      <c r="CY41" s="220"/>
      <c r="CZ41" s="222"/>
      <c r="DA41" s="215"/>
      <c r="DB41" s="222"/>
      <c r="DC41" s="213">
        <v>0</v>
      </c>
      <c r="DD41" s="213">
        <v>0</v>
      </c>
      <c r="DE41" s="212">
        <f>_xlfn.FLOOR.PRECISE('[3]численность 2021'!I54)</f>
        <v>0</v>
      </c>
      <c r="DF41" s="212">
        <v>0</v>
      </c>
      <c r="DG41" s="212">
        <v>0</v>
      </c>
      <c r="DH41" s="212">
        <f t="shared" si="72"/>
        <v>0</v>
      </c>
      <c r="DI41" s="214">
        <f>_xlfn.FLOOR.PRECISE('[3]численность 2021'!N54)</f>
        <v>0</v>
      </c>
      <c r="DJ41" s="215">
        <f t="shared" si="91"/>
        <v>0</v>
      </c>
      <c r="DK41" s="216">
        <f t="shared" si="73"/>
        <v>0</v>
      </c>
      <c r="DL41" s="217"/>
      <c r="DM41" s="215">
        <f t="shared" si="92"/>
        <v>0</v>
      </c>
      <c r="DN41" s="217"/>
      <c r="DO41" s="213">
        <v>0.73799800000000004</v>
      </c>
      <c r="DP41" s="213">
        <v>0.80576700000000001</v>
      </c>
      <c r="DQ41" s="212">
        <f>_xlfn.FLOOR.PRECISE('[3]численность 2021'!J54)</f>
        <v>0</v>
      </c>
      <c r="DR41" s="212">
        <v>7.3948E-2</v>
      </c>
      <c r="DS41" s="212">
        <v>8.0738000000000004E-2</v>
      </c>
      <c r="DT41" s="212">
        <f t="shared" si="74"/>
        <v>0</v>
      </c>
      <c r="DU41" s="214">
        <f>_xlfn.FLOOR.PRECISE('[3]численность 2021'!S54)</f>
        <v>0</v>
      </c>
      <c r="DV41" s="215">
        <f t="shared" si="75"/>
        <v>0</v>
      </c>
      <c r="DW41" s="216">
        <f t="shared" si="76"/>
        <v>0</v>
      </c>
      <c r="DX41" s="217"/>
      <c r="DY41" s="213">
        <v>0</v>
      </c>
      <c r="DZ41" s="223">
        <v>0</v>
      </c>
      <c r="EA41" s="212">
        <f>_xlfn.FLOOR.PRECISE('[3]численность 2021'!T54)</f>
        <v>0</v>
      </c>
      <c r="EB41" s="212">
        <v>0</v>
      </c>
      <c r="EC41" s="212">
        <v>0</v>
      </c>
      <c r="ED41" s="212">
        <f t="shared" si="77"/>
        <v>0</v>
      </c>
      <c r="EE41" s="214">
        <f>_xlfn.FLOOR.PRECISE('[3]численность 2021'!U54)</f>
        <v>0</v>
      </c>
      <c r="EF41" s="215">
        <f t="shared" si="78"/>
        <v>0</v>
      </c>
      <c r="EG41" s="216">
        <f t="shared" si="79"/>
        <v>0</v>
      </c>
      <c r="EH41" s="222"/>
    </row>
    <row r="42" spans="1:138" ht="37.5" customHeight="1" x14ac:dyDescent="0.2">
      <c r="A42" s="114" t="s">
        <v>300</v>
      </c>
      <c r="B42" s="212">
        <f>'[3]численность 2021'!C60</f>
        <v>10.984999656677246</v>
      </c>
      <c r="C42" s="213">
        <v>31.793068000000002</v>
      </c>
      <c r="D42" s="213">
        <v>26.422108000000001</v>
      </c>
      <c r="E42" s="212">
        <f>_xlfn.FLOOR.PRECISE('[3]численность 2021'!D60)</f>
        <v>13</v>
      </c>
      <c r="F42" s="212">
        <v>2.4052899999999999</v>
      </c>
      <c r="G42" s="212">
        <v>2.4052899999999999</v>
      </c>
      <c r="H42" s="212">
        <f t="shared" si="48"/>
        <v>1.183431989649443</v>
      </c>
      <c r="I42" s="214">
        <f>_xlfn.FLOOR.PRECISE('[3]численность 2021'!R60)</f>
        <v>2</v>
      </c>
      <c r="J42" s="215">
        <f t="shared" si="1"/>
        <v>4.5499999999999865</v>
      </c>
      <c r="K42" s="216">
        <f t="shared" si="49"/>
        <v>2</v>
      </c>
      <c r="L42" s="217">
        <v>2</v>
      </c>
      <c r="M42" s="213">
        <v>8</v>
      </c>
      <c r="N42" s="213">
        <v>7</v>
      </c>
      <c r="O42" s="212">
        <f>_xlfn.FLOOR.PRECISE('[3]численность 2021'!P60)</f>
        <v>8</v>
      </c>
      <c r="P42" s="212">
        <v>0.85397100000000004</v>
      </c>
      <c r="Q42" s="212">
        <v>0.63723300000000005</v>
      </c>
      <c r="R42" s="212">
        <f t="shared" si="50"/>
        <v>0.72826583978427251</v>
      </c>
      <c r="S42" s="214">
        <f>_xlfn.FLOOR.PRECISE('[3]численность 2021'!Q60)</f>
        <v>2</v>
      </c>
      <c r="T42" s="214"/>
      <c r="U42" s="215">
        <f t="shared" si="80"/>
        <v>2.3999999999999919</v>
      </c>
      <c r="V42" s="216">
        <f t="shared" si="51"/>
        <v>2</v>
      </c>
      <c r="W42" s="217">
        <v>2</v>
      </c>
      <c r="X42" s="217"/>
      <c r="Y42" s="218"/>
      <c r="Z42" s="213">
        <v>33.168087</v>
      </c>
      <c r="AA42" s="213">
        <v>21.133756999999999</v>
      </c>
      <c r="AB42" s="212">
        <f>_xlfn.FLOOR.PRECISE('[3]численность 2021'!E60)</f>
        <v>18</v>
      </c>
      <c r="AC42" s="212">
        <v>3.5405730000000002</v>
      </c>
      <c r="AD42" s="212">
        <v>1.9238740000000001</v>
      </c>
      <c r="AE42" s="212">
        <f t="shared" si="52"/>
        <v>1.6385981395146132</v>
      </c>
      <c r="AF42" s="214">
        <f>_xlfn.FLOOR.PRECISE('[3]численность 2021'!O60)</f>
        <v>0</v>
      </c>
      <c r="AG42" s="215">
        <f t="shared" si="93"/>
        <v>0</v>
      </c>
      <c r="AH42" s="216">
        <f t="shared" si="94"/>
        <v>0</v>
      </c>
      <c r="AI42" s="219">
        <f t="shared" si="53"/>
        <v>0</v>
      </c>
      <c r="AJ42" s="217"/>
      <c r="AK42" s="217"/>
      <c r="AL42" s="213">
        <v>52.988453</v>
      </c>
      <c r="AM42" s="213">
        <v>63.499561</v>
      </c>
      <c r="AN42" s="212">
        <f>_xlfn.FLOOR.PRECISE('[3]численность 2021'!F60)</f>
        <v>53</v>
      </c>
      <c r="AO42" s="213">
        <v>5.6563249999999998</v>
      </c>
      <c r="AP42" s="213">
        <v>5.78057</v>
      </c>
      <c r="AQ42" s="212">
        <f t="shared" si="54"/>
        <v>4.8247611885708057</v>
      </c>
      <c r="AR42" s="214">
        <f>_xlfn.FLOOR.PRECISE('[3]численность 2021'!L60)</f>
        <v>2</v>
      </c>
      <c r="AS42" s="214"/>
      <c r="AT42" s="214">
        <f t="shared" si="81"/>
        <v>2</v>
      </c>
      <c r="AU42" s="215">
        <f t="shared" si="55"/>
        <v>4.24</v>
      </c>
      <c r="AV42" s="215">
        <f t="shared" si="82"/>
        <v>0</v>
      </c>
      <c r="AW42" s="220">
        <f t="shared" si="56"/>
        <v>2</v>
      </c>
      <c r="AX42" s="217">
        <v>2</v>
      </c>
      <c r="AY42" s="215">
        <f t="shared" si="83"/>
        <v>0</v>
      </c>
      <c r="AZ42" s="216">
        <f t="shared" si="57"/>
        <v>0</v>
      </c>
      <c r="BA42" s="217"/>
      <c r="BB42" s="215">
        <f t="shared" si="84"/>
        <v>0.59999999999999798</v>
      </c>
      <c r="BC42" s="217"/>
      <c r="BD42" s="213">
        <v>32.732104999999997</v>
      </c>
      <c r="BE42" s="213">
        <v>32.179454999999997</v>
      </c>
      <c r="BF42" s="212">
        <f>_xlfn.FLOOR.PRECISE('[3]численность 2021'!G60)</f>
        <v>28</v>
      </c>
      <c r="BG42" s="212">
        <v>3.4940329999999999</v>
      </c>
      <c r="BH42" s="212">
        <v>2.9293999999999998</v>
      </c>
      <c r="BI42" s="212">
        <f t="shared" si="58"/>
        <v>2.5489304392449537</v>
      </c>
      <c r="BJ42" s="214">
        <f>_xlfn.FLOOR.PRECISE('[3]численность 2021'!K60)</f>
        <v>1</v>
      </c>
      <c r="BK42" s="214"/>
      <c r="BL42" s="214">
        <f t="shared" si="85"/>
        <v>1</v>
      </c>
      <c r="BM42" s="215">
        <f t="shared" si="59"/>
        <v>1.9600000000000002</v>
      </c>
      <c r="BN42" s="220">
        <f t="shared" si="86"/>
        <v>1</v>
      </c>
      <c r="BO42" s="217">
        <v>1</v>
      </c>
      <c r="BP42" s="215">
        <f t="shared" si="87"/>
        <v>0</v>
      </c>
      <c r="BQ42" s="216">
        <f t="shared" si="60"/>
        <v>0</v>
      </c>
      <c r="BR42" s="217"/>
      <c r="BS42" s="215">
        <f t="shared" si="61"/>
        <v>0.2</v>
      </c>
      <c r="BT42" s="217"/>
      <c r="BU42" s="213">
        <v>46.029522</v>
      </c>
      <c r="BV42" s="213">
        <v>60.360626000000003</v>
      </c>
      <c r="BW42" s="212">
        <f>_xlfn.FLOOR.PRECISE('[3]численность 2021'!H60)</f>
        <v>44</v>
      </c>
      <c r="BX42" s="212">
        <v>4.9134840000000004</v>
      </c>
      <c r="BY42" s="212">
        <v>5.4948230000000002</v>
      </c>
      <c r="BZ42" s="212">
        <f t="shared" si="62"/>
        <v>4.0054621188134991</v>
      </c>
      <c r="CA42" s="214">
        <f>_xlfn.FLOOR.PRECISE('[3]численность 2021'!M60)</f>
        <v>3</v>
      </c>
      <c r="CB42" s="214"/>
      <c r="CC42" s="214"/>
      <c r="CD42" s="214">
        <f t="shared" si="88"/>
        <v>3</v>
      </c>
      <c r="CE42" s="215">
        <f t="shared" si="63"/>
        <v>3.52</v>
      </c>
      <c r="CF42" s="220">
        <f t="shared" si="64"/>
        <v>3</v>
      </c>
      <c r="CG42" s="217">
        <v>3</v>
      </c>
      <c r="CH42" s="215">
        <f t="shared" si="89"/>
        <v>0</v>
      </c>
      <c r="CI42" s="216">
        <f t="shared" si="65"/>
        <v>0</v>
      </c>
      <c r="CJ42" s="217"/>
      <c r="CK42" s="215">
        <f t="shared" si="90"/>
        <v>0</v>
      </c>
      <c r="CL42" s="216">
        <f t="shared" si="66"/>
        <v>0</v>
      </c>
      <c r="CM42" s="217"/>
      <c r="CN42" s="215">
        <f t="shared" si="67"/>
        <v>0.60000000000000009</v>
      </c>
      <c r="CO42" s="217"/>
      <c r="CP42" s="221">
        <f t="shared" si="68"/>
        <v>1</v>
      </c>
      <c r="CQ42" s="213"/>
      <c r="CR42" s="213"/>
      <c r="CS42" s="213"/>
      <c r="CT42" s="212"/>
      <c r="CU42" s="212"/>
      <c r="CV42" s="212"/>
      <c r="CW42" s="214"/>
      <c r="CX42" s="215"/>
      <c r="CY42" s="220"/>
      <c r="CZ42" s="222"/>
      <c r="DA42" s="215"/>
      <c r="DB42" s="222"/>
      <c r="DC42" s="213">
        <v>0</v>
      </c>
      <c r="DD42" s="213">
        <v>0</v>
      </c>
      <c r="DE42" s="212">
        <f>_xlfn.FLOOR.PRECISE('[3]численность 2021'!I60)</f>
        <v>0</v>
      </c>
      <c r="DF42" s="212">
        <v>0</v>
      </c>
      <c r="DG42" s="212">
        <v>0</v>
      </c>
      <c r="DH42" s="212">
        <f t="shared" si="72"/>
        <v>0</v>
      </c>
      <c r="DI42" s="214">
        <f>_xlfn.FLOOR.PRECISE('[3]численность 2021'!N60)</f>
        <v>0</v>
      </c>
      <c r="DJ42" s="215">
        <f t="shared" si="91"/>
        <v>0</v>
      </c>
      <c r="DK42" s="216">
        <f t="shared" si="73"/>
        <v>0</v>
      </c>
      <c r="DL42" s="217"/>
      <c r="DM42" s="215">
        <f t="shared" si="92"/>
        <v>0</v>
      </c>
      <c r="DN42" s="217"/>
      <c r="DO42" s="213">
        <v>0.50305500000000003</v>
      </c>
      <c r="DP42" s="213">
        <v>0.45871699999999999</v>
      </c>
      <c r="DQ42" s="212">
        <f>_xlfn.FLOOR.PRECISE('[3]численность 2021'!J60)</f>
        <v>0</v>
      </c>
      <c r="DR42" s="212">
        <v>5.3698999999999997E-2</v>
      </c>
      <c r="DS42" s="212">
        <v>4.1758999999999998E-2</v>
      </c>
      <c r="DT42" s="212">
        <f t="shared" si="74"/>
        <v>0</v>
      </c>
      <c r="DU42" s="214">
        <f>_xlfn.FLOOR.PRECISE('[3]численность 2021'!S60)</f>
        <v>0</v>
      </c>
      <c r="DV42" s="215">
        <f t="shared" si="75"/>
        <v>0</v>
      </c>
      <c r="DW42" s="216">
        <f t="shared" si="76"/>
        <v>0</v>
      </c>
      <c r="DX42" s="217"/>
      <c r="DY42" s="213">
        <v>0</v>
      </c>
      <c r="DZ42" s="223">
        <v>0</v>
      </c>
      <c r="EA42" s="212">
        <f>_xlfn.FLOOR.PRECISE('[3]численность 2021'!T60)</f>
        <v>0</v>
      </c>
      <c r="EB42" s="212">
        <v>0</v>
      </c>
      <c r="EC42" s="212">
        <v>0</v>
      </c>
      <c r="ED42" s="212">
        <f t="shared" si="77"/>
        <v>0</v>
      </c>
      <c r="EE42" s="214">
        <f>_xlfn.FLOOR.PRECISE('[3]численность 2021'!U60)</f>
        <v>0</v>
      </c>
      <c r="EF42" s="215">
        <f t="shared" si="78"/>
        <v>0</v>
      </c>
      <c r="EG42" s="216">
        <f t="shared" si="79"/>
        <v>0</v>
      </c>
      <c r="EH42" s="222"/>
    </row>
    <row r="43" spans="1:138" ht="81" customHeight="1" x14ac:dyDescent="0.2">
      <c r="A43" s="116" t="s">
        <v>71</v>
      </c>
      <c r="B43" s="212">
        <f>'[3]численность 2021'!C51</f>
        <v>54.5</v>
      </c>
      <c r="C43" s="213">
        <v>50.244903999999998</v>
      </c>
      <c r="D43" s="213">
        <v>66.319473000000002</v>
      </c>
      <c r="E43" s="212">
        <f>_xlfn.FLOOR.PRECISE('[3]численность 2021'!D51)</f>
        <v>41</v>
      </c>
      <c r="F43" s="212">
        <v>1.216871</v>
      </c>
      <c r="G43" s="212">
        <v>1.216871</v>
      </c>
      <c r="H43" s="212">
        <f t="shared" si="48"/>
        <v>0.75229357798165142</v>
      </c>
      <c r="I43" s="214">
        <f>_xlfn.FLOOR.PRECISE('[3]численность 2021'!R51)</f>
        <v>14</v>
      </c>
      <c r="J43" s="215">
        <f t="shared" si="1"/>
        <v>14.349999999999959</v>
      </c>
      <c r="K43" s="216">
        <f t="shared" si="49"/>
        <v>14</v>
      </c>
      <c r="L43" s="222">
        <v>14</v>
      </c>
      <c r="M43" s="213">
        <v>31</v>
      </c>
      <c r="N43" s="213">
        <v>35</v>
      </c>
      <c r="O43" s="212">
        <f>_xlfn.FLOOR.PRECISE('[3]численность 2021'!P51)</f>
        <v>41</v>
      </c>
      <c r="P43" s="212">
        <v>0.56953900000000002</v>
      </c>
      <c r="Q43" s="212">
        <v>0.64220200000000005</v>
      </c>
      <c r="R43" s="212">
        <f t="shared" si="50"/>
        <v>0.75229357798165142</v>
      </c>
      <c r="S43" s="214">
        <f>_xlfn.FLOOR.PRECISE('[3]численность 2021'!Q51)</f>
        <v>8</v>
      </c>
      <c r="T43" s="214"/>
      <c r="U43" s="215">
        <f t="shared" si="80"/>
        <v>12.299999999999958</v>
      </c>
      <c r="V43" s="216">
        <f t="shared" si="51"/>
        <v>8</v>
      </c>
      <c r="W43" s="222">
        <v>8</v>
      </c>
      <c r="X43" s="222"/>
      <c r="Y43" s="218"/>
      <c r="Z43" s="213">
        <v>0</v>
      </c>
      <c r="AA43" s="213">
        <v>0</v>
      </c>
      <c r="AB43" s="212">
        <f>_xlfn.FLOOR.PRECISE('[3]численность 2021'!E51)</f>
        <v>0</v>
      </c>
      <c r="AC43" s="212">
        <v>0</v>
      </c>
      <c r="AD43" s="212">
        <v>0</v>
      </c>
      <c r="AE43" s="212">
        <f t="shared" si="52"/>
        <v>0</v>
      </c>
      <c r="AF43" s="214">
        <f>_xlfn.FLOOR.PRECISE('[3]численность 2021'!O51)</f>
        <v>0</v>
      </c>
      <c r="AG43" s="215">
        <f t="shared" si="93"/>
        <v>0</v>
      </c>
      <c r="AH43" s="216">
        <f t="shared" si="94"/>
        <v>0</v>
      </c>
      <c r="AI43" s="219">
        <f t="shared" si="53"/>
        <v>0</v>
      </c>
      <c r="AJ43" s="222"/>
      <c r="AK43" s="222"/>
      <c r="AL43" s="213">
        <v>429.95504799999998</v>
      </c>
      <c r="AM43" s="213">
        <v>408.34240699999998</v>
      </c>
      <c r="AN43" s="212">
        <f>_xlfn.FLOOR.PRECISE('[3]численность 2021'!F51)</f>
        <v>418</v>
      </c>
      <c r="AO43" s="212">
        <v>7.8992300000000002</v>
      </c>
      <c r="AP43" s="212">
        <v>7.492521</v>
      </c>
      <c r="AQ43" s="212">
        <f t="shared" si="54"/>
        <v>7.669724770642202</v>
      </c>
      <c r="AR43" s="214">
        <f>_xlfn.FLOOR.PRECISE('[3]численность 2021'!L51)</f>
        <v>41</v>
      </c>
      <c r="AS43" s="214"/>
      <c r="AT43" s="214">
        <f t="shared" si="81"/>
        <v>41</v>
      </c>
      <c r="AU43" s="215">
        <f t="shared" si="55"/>
        <v>41.800000000000004</v>
      </c>
      <c r="AV43" s="215">
        <f t="shared" si="82"/>
        <v>41.800000000000004</v>
      </c>
      <c r="AW43" s="220">
        <f t="shared" si="56"/>
        <v>41</v>
      </c>
      <c r="AX43" s="222">
        <v>41</v>
      </c>
      <c r="AY43" s="215">
        <f t="shared" si="83"/>
        <v>6.1499999999999586</v>
      </c>
      <c r="AZ43" s="216">
        <f t="shared" si="57"/>
        <v>0</v>
      </c>
      <c r="BA43" s="222"/>
      <c r="BB43" s="215">
        <f t="shared" si="84"/>
        <v>12.299999999999958</v>
      </c>
      <c r="BC43" s="222"/>
      <c r="BD43" s="213">
        <v>140.05784600000001</v>
      </c>
      <c r="BE43" s="213">
        <v>140.22752399999999</v>
      </c>
      <c r="BF43" s="212">
        <f>_xlfn.FLOOR.PRECISE('[3]численность 2021'!G51)</f>
        <v>145</v>
      </c>
      <c r="BG43" s="212">
        <v>2.5731739999999999</v>
      </c>
      <c r="BH43" s="212">
        <v>2.5729820000000001</v>
      </c>
      <c r="BI43" s="212">
        <f t="shared" si="58"/>
        <v>2.6605504587155964</v>
      </c>
      <c r="BJ43" s="214">
        <f>_xlfn.FLOOR.PRECISE('[3]численность 2021'!K51)</f>
        <v>10</v>
      </c>
      <c r="BK43" s="214"/>
      <c r="BL43" s="214">
        <f t="shared" si="85"/>
        <v>10</v>
      </c>
      <c r="BM43" s="215">
        <f t="shared" si="59"/>
        <v>10.15</v>
      </c>
      <c r="BN43" s="220">
        <f t="shared" si="86"/>
        <v>10</v>
      </c>
      <c r="BO43" s="222">
        <v>10</v>
      </c>
      <c r="BP43" s="215">
        <f t="shared" si="87"/>
        <v>1.49999999999999</v>
      </c>
      <c r="BQ43" s="216">
        <f t="shared" si="60"/>
        <v>0</v>
      </c>
      <c r="BR43" s="222"/>
      <c r="BS43" s="215">
        <f t="shared" si="61"/>
        <v>2</v>
      </c>
      <c r="BT43" s="222"/>
      <c r="BU43" s="213">
        <v>165.94682299999999</v>
      </c>
      <c r="BV43" s="213">
        <v>153.97837799999999</v>
      </c>
      <c r="BW43" s="212">
        <f>_xlfn.FLOOR.PRECISE('[3]численность 2021'!H51)</f>
        <v>133</v>
      </c>
      <c r="BX43" s="212">
        <v>3.0488119999999999</v>
      </c>
      <c r="BY43" s="212">
        <v>2.825291</v>
      </c>
      <c r="BZ43" s="212">
        <f t="shared" si="62"/>
        <v>2.4403669724770642</v>
      </c>
      <c r="CA43" s="214">
        <f>_xlfn.FLOOR.PRECISE('[3]численность 2021'!M51)</f>
        <v>9</v>
      </c>
      <c r="CB43" s="214"/>
      <c r="CC43" s="214"/>
      <c r="CD43" s="214">
        <f t="shared" si="88"/>
        <v>9</v>
      </c>
      <c r="CE43" s="215">
        <f t="shared" si="63"/>
        <v>9.31</v>
      </c>
      <c r="CF43" s="220">
        <f t="shared" si="64"/>
        <v>9</v>
      </c>
      <c r="CG43" s="222">
        <v>9</v>
      </c>
      <c r="CH43" s="215">
        <f t="shared" si="89"/>
        <v>0.67499999999999916</v>
      </c>
      <c r="CI43" s="216">
        <f t="shared" si="65"/>
        <v>0</v>
      </c>
      <c r="CJ43" s="222"/>
      <c r="CK43" s="215">
        <f t="shared" si="90"/>
        <v>0.67499999999999916</v>
      </c>
      <c r="CL43" s="216">
        <f t="shared" si="66"/>
        <v>0</v>
      </c>
      <c r="CM43" s="222"/>
      <c r="CN43" s="215">
        <f t="shared" si="67"/>
        <v>1.8</v>
      </c>
      <c r="CO43" s="222"/>
      <c r="CP43" s="221">
        <f t="shared" si="68"/>
        <v>1</v>
      </c>
      <c r="CQ43" s="213">
        <v>0</v>
      </c>
      <c r="CR43" s="213">
        <v>0</v>
      </c>
      <c r="CS43" s="213" t="e">
        <f>#NAME?</f>
        <v>#NAME?</v>
      </c>
      <c r="CT43" s="212">
        <v>0</v>
      </c>
      <c r="CU43" s="212">
        <v>0</v>
      </c>
      <c r="CV43" s="212" t="e">
        <f>#NAME?</f>
        <v>#NAME?</v>
      </c>
      <c r="CW43" s="214" t="e">
        <f>#NAME?</f>
        <v>#NAME?</v>
      </c>
      <c r="CX43" s="215" t="e">
        <f t="shared" si="69"/>
        <v>#NAME?</v>
      </c>
      <c r="CY43" s="220" t="e">
        <f t="shared" si="70"/>
        <v>#NAME?</v>
      </c>
      <c r="CZ43" s="222"/>
      <c r="DA43" s="215">
        <f t="shared" si="71"/>
        <v>0</v>
      </c>
      <c r="DB43" s="222"/>
      <c r="DC43" s="213">
        <v>0</v>
      </c>
      <c r="DD43" s="213">
        <v>0</v>
      </c>
      <c r="DE43" s="212">
        <f>_xlfn.FLOOR.PRECISE('[3]численность 2021'!I51)</f>
        <v>0</v>
      </c>
      <c r="DF43" s="212">
        <v>0</v>
      </c>
      <c r="DG43" s="212">
        <v>0</v>
      </c>
      <c r="DH43" s="212">
        <f t="shared" si="72"/>
        <v>0</v>
      </c>
      <c r="DI43" s="214">
        <f>_xlfn.FLOOR.PRECISE('[3]численность 2021'!N51)</f>
        <v>0</v>
      </c>
      <c r="DJ43" s="215">
        <f t="shared" si="91"/>
        <v>0</v>
      </c>
      <c r="DK43" s="216">
        <f t="shared" si="73"/>
        <v>0</v>
      </c>
      <c r="DL43" s="222"/>
      <c r="DM43" s="215">
        <f t="shared" si="92"/>
        <v>0</v>
      </c>
      <c r="DN43" s="222"/>
      <c r="DO43" s="213">
        <v>22.62351</v>
      </c>
      <c r="DP43" s="213">
        <v>20.219324</v>
      </c>
      <c r="DQ43" s="212">
        <f>_xlfn.FLOOR.PRECISE('[3]численность 2021'!J51)</f>
        <v>19</v>
      </c>
      <c r="DR43" s="212">
        <v>0.41564400000000001</v>
      </c>
      <c r="DS43" s="212">
        <v>0.37099700000000002</v>
      </c>
      <c r="DT43" s="212">
        <f t="shared" si="74"/>
        <v>0.34862385321100919</v>
      </c>
      <c r="DU43" s="214">
        <f>_xlfn.FLOOR.PRECISE('[3]численность 2021'!S51)</f>
        <v>1</v>
      </c>
      <c r="DV43" s="215">
        <f t="shared" si="75"/>
        <v>1.9000000000000001</v>
      </c>
      <c r="DW43" s="216">
        <f t="shared" si="76"/>
        <v>1</v>
      </c>
      <c r="DX43" s="222">
        <v>1</v>
      </c>
      <c r="DY43" s="213">
        <v>0</v>
      </c>
      <c r="DZ43" s="223">
        <v>0</v>
      </c>
      <c r="EA43" s="212">
        <f>_xlfn.FLOOR.PRECISE('[3]численность 2021'!T51)</f>
        <v>0</v>
      </c>
      <c r="EB43" s="212">
        <v>0</v>
      </c>
      <c r="EC43" s="212">
        <v>0</v>
      </c>
      <c r="ED43" s="212">
        <f t="shared" si="77"/>
        <v>0</v>
      </c>
      <c r="EE43" s="214">
        <f>_xlfn.FLOOR.PRECISE('[3]численность 2021'!U51)</f>
        <v>0</v>
      </c>
      <c r="EF43" s="215">
        <f t="shared" si="78"/>
        <v>0</v>
      </c>
      <c r="EG43" s="216">
        <f t="shared" si="79"/>
        <v>0</v>
      </c>
      <c r="EH43" s="222"/>
    </row>
    <row r="44" spans="1:138" ht="112.5" customHeight="1" x14ac:dyDescent="0.2">
      <c r="A44" s="239" t="s">
        <v>301</v>
      </c>
      <c r="B44" s="212">
        <f>'[3]численность 2021'!C59</f>
        <v>120</v>
      </c>
      <c r="C44" s="213">
        <v>241.41175799999999</v>
      </c>
      <c r="D44" s="213">
        <v>271.873108</v>
      </c>
      <c r="E44" s="212">
        <f>_xlfn.FLOOR.PRECISE('[3]численность 2021'!D59)</f>
        <v>160</v>
      </c>
      <c r="F44" s="212">
        <v>2.265609</v>
      </c>
      <c r="G44" s="212">
        <v>2.265609</v>
      </c>
      <c r="H44" s="212">
        <f t="shared" si="48"/>
        <v>1.3333333333333333</v>
      </c>
      <c r="I44" s="214">
        <f>_xlfn.FLOOR.PRECISE('[3]численность 2021'!R59)</f>
        <v>56</v>
      </c>
      <c r="J44" s="215">
        <f t="shared" si="1"/>
        <v>55.999999999999837</v>
      </c>
      <c r="K44" s="216">
        <f t="shared" si="49"/>
        <v>55.999999999999837</v>
      </c>
      <c r="L44" s="222">
        <v>56</v>
      </c>
      <c r="M44" s="213">
        <v>72</v>
      </c>
      <c r="N44" s="213">
        <v>89</v>
      </c>
      <c r="O44" s="212">
        <f>_xlfn.FLOOR.PRECISE('[3]численность 2021'!P59)</f>
        <v>98</v>
      </c>
      <c r="P44" s="212">
        <v>0.59780800000000001</v>
      </c>
      <c r="Q44" s="212">
        <v>0.74166699999999997</v>
      </c>
      <c r="R44" s="212">
        <f t="shared" si="50"/>
        <v>0.81666666666666665</v>
      </c>
      <c r="S44" s="214">
        <f>_xlfn.FLOOR.PRECISE('[3]численность 2021'!Q59)</f>
        <v>14</v>
      </c>
      <c r="T44" s="214"/>
      <c r="U44" s="215">
        <f t="shared" si="80"/>
        <v>29.399999999999903</v>
      </c>
      <c r="V44" s="216">
        <f t="shared" si="51"/>
        <v>14</v>
      </c>
      <c r="W44" s="222">
        <v>14</v>
      </c>
      <c r="X44" s="222"/>
      <c r="Y44" s="218"/>
      <c r="Z44" s="213">
        <v>432.52941900000002</v>
      </c>
      <c r="AA44" s="213">
        <v>434.10485799999998</v>
      </c>
      <c r="AB44" s="212">
        <f>_xlfn.FLOOR.PRECISE('[3]численность 2021'!E59)</f>
        <v>509</v>
      </c>
      <c r="AC44" s="212">
        <v>3.5912440000000001</v>
      </c>
      <c r="AD44" s="212">
        <v>3.61754</v>
      </c>
      <c r="AE44" s="212">
        <f t="shared" si="52"/>
        <v>4.2416666666666663</v>
      </c>
      <c r="AF44" s="214">
        <f>_xlfn.FLOOR.PRECISE('[3]численность 2021'!O59)</f>
        <v>25</v>
      </c>
      <c r="AG44" s="215">
        <f t="shared" si="93"/>
        <v>25.450000000000003</v>
      </c>
      <c r="AH44" s="216">
        <f t="shared" si="94"/>
        <v>25</v>
      </c>
      <c r="AI44" s="219">
        <f t="shared" si="53"/>
        <v>18.75</v>
      </c>
      <c r="AJ44" s="222">
        <v>25</v>
      </c>
      <c r="AK44" s="222">
        <v>18</v>
      </c>
      <c r="AL44" s="213">
        <v>700.09417699999995</v>
      </c>
      <c r="AM44" s="213">
        <v>707.85620100000006</v>
      </c>
      <c r="AN44" s="212">
        <f>_xlfn.FLOOR.PRECISE('[3]численность 2021'!F59)</f>
        <v>681</v>
      </c>
      <c r="AO44" s="212">
        <v>5.8128039999999999</v>
      </c>
      <c r="AP44" s="212">
        <v>5.8988019999999999</v>
      </c>
      <c r="AQ44" s="212">
        <f t="shared" si="54"/>
        <v>5.6749999999999998</v>
      </c>
      <c r="AR44" s="214">
        <f>_xlfn.FLOOR.PRECISE('[3]численность 2021'!L59)</f>
        <v>54</v>
      </c>
      <c r="AS44" s="214"/>
      <c r="AT44" s="214">
        <f t="shared" si="81"/>
        <v>54</v>
      </c>
      <c r="AU44" s="215">
        <f t="shared" si="55"/>
        <v>54.480000000000004</v>
      </c>
      <c r="AV44" s="215">
        <f t="shared" si="82"/>
        <v>0</v>
      </c>
      <c r="AW44" s="220">
        <f t="shared" si="56"/>
        <v>54</v>
      </c>
      <c r="AX44" s="222">
        <v>54</v>
      </c>
      <c r="AY44" s="215">
        <f t="shared" si="83"/>
        <v>8.0999999999999464</v>
      </c>
      <c r="AZ44" s="216">
        <f t="shared" si="57"/>
        <v>0</v>
      </c>
      <c r="BA44" s="222"/>
      <c r="BB44" s="215">
        <f t="shared" si="84"/>
        <v>16.199999999999946</v>
      </c>
      <c r="BC44" s="222"/>
      <c r="BD44" s="213">
        <v>273.48507699999999</v>
      </c>
      <c r="BE44" s="213">
        <v>282.84899899999999</v>
      </c>
      <c r="BF44" s="212">
        <f>_xlfn.FLOOR.PRECISE('[3]численность 2021'!G59)</f>
        <v>275</v>
      </c>
      <c r="BG44" s="212">
        <v>2.2707160000000002</v>
      </c>
      <c r="BH44" s="212">
        <v>2.357075</v>
      </c>
      <c r="BI44" s="212">
        <f t="shared" si="58"/>
        <v>2.2916666666666665</v>
      </c>
      <c r="BJ44" s="214">
        <f>_xlfn.FLOOR.PRECISE('[3]численность 2021'!K59)</f>
        <v>19</v>
      </c>
      <c r="BK44" s="214"/>
      <c r="BL44" s="214">
        <f t="shared" si="85"/>
        <v>19</v>
      </c>
      <c r="BM44" s="215">
        <f t="shared" si="59"/>
        <v>19.250000000000004</v>
      </c>
      <c r="BN44" s="220">
        <f t="shared" si="86"/>
        <v>19</v>
      </c>
      <c r="BO44" s="222">
        <v>19</v>
      </c>
      <c r="BP44" s="215">
        <f t="shared" si="87"/>
        <v>2.849999999999981</v>
      </c>
      <c r="BQ44" s="216">
        <f t="shared" si="60"/>
        <v>0</v>
      </c>
      <c r="BR44" s="222"/>
      <c r="BS44" s="215">
        <f t="shared" si="61"/>
        <v>3.8000000000000003</v>
      </c>
      <c r="BT44" s="222"/>
      <c r="BU44" s="213">
        <v>420.74624599999999</v>
      </c>
      <c r="BV44" s="213">
        <v>488.720123</v>
      </c>
      <c r="BW44" s="212">
        <f>_xlfn.FLOOR.PRECISE('[3]численность 2021'!H59)</f>
        <v>499</v>
      </c>
      <c r="BX44" s="212">
        <v>3.4934090000000002</v>
      </c>
      <c r="BY44" s="212">
        <v>4.0726680000000002</v>
      </c>
      <c r="BZ44" s="212">
        <f t="shared" si="62"/>
        <v>4.1583333333333332</v>
      </c>
      <c r="CA44" s="214">
        <f>_xlfn.FLOOR.PRECISE('[3]численность 2021'!M59)</f>
        <v>39</v>
      </c>
      <c r="CB44" s="214"/>
      <c r="CC44" s="214"/>
      <c r="CD44" s="214">
        <f t="shared" si="88"/>
        <v>39</v>
      </c>
      <c r="CE44" s="215">
        <f t="shared" si="63"/>
        <v>39.92</v>
      </c>
      <c r="CF44" s="220">
        <f t="shared" si="64"/>
        <v>39</v>
      </c>
      <c r="CG44" s="222">
        <v>39</v>
      </c>
      <c r="CH44" s="215">
        <f t="shared" si="89"/>
        <v>2.9249999999999963</v>
      </c>
      <c r="CI44" s="216">
        <f t="shared" si="65"/>
        <v>0</v>
      </c>
      <c r="CJ44" s="222"/>
      <c r="CK44" s="215">
        <f t="shared" si="90"/>
        <v>2.9249999999999963</v>
      </c>
      <c r="CL44" s="216">
        <f t="shared" si="66"/>
        <v>0</v>
      </c>
      <c r="CM44" s="222"/>
      <c r="CN44" s="215">
        <f t="shared" si="67"/>
        <v>7.8000000000000007</v>
      </c>
      <c r="CO44" s="222"/>
      <c r="CP44" s="221">
        <f t="shared" si="68"/>
        <v>1</v>
      </c>
      <c r="CQ44" s="213">
        <v>0</v>
      </c>
      <c r="CR44" s="213">
        <v>0</v>
      </c>
      <c r="CS44" s="213" t="e">
        <f>#NAME?</f>
        <v>#NAME?</v>
      </c>
      <c r="CT44" s="212">
        <v>0</v>
      </c>
      <c r="CU44" s="212">
        <v>0</v>
      </c>
      <c r="CV44" s="212" t="e">
        <f>#NAME?</f>
        <v>#NAME?</v>
      </c>
      <c r="CW44" s="214" t="e">
        <f>#NAME?</f>
        <v>#NAME?</v>
      </c>
      <c r="CX44" s="215" t="e">
        <f t="shared" si="69"/>
        <v>#NAME?</v>
      </c>
      <c r="CY44" s="220" t="e">
        <f t="shared" si="70"/>
        <v>#NAME?</v>
      </c>
      <c r="CZ44" s="222"/>
      <c r="DA44" s="215">
        <f t="shared" si="71"/>
        <v>0</v>
      </c>
      <c r="DB44" s="222"/>
      <c r="DC44" s="213">
        <v>0</v>
      </c>
      <c r="DD44" s="213">
        <v>0</v>
      </c>
      <c r="DE44" s="212">
        <f>_xlfn.FLOOR.PRECISE('[3]численность 2021'!I59)</f>
        <v>0</v>
      </c>
      <c r="DF44" s="212">
        <v>0</v>
      </c>
      <c r="DG44" s="212">
        <v>0</v>
      </c>
      <c r="DH44" s="212">
        <f t="shared" si="72"/>
        <v>0</v>
      </c>
      <c r="DI44" s="214">
        <f>_xlfn.FLOOR.PRECISE('[3]численность 2021'!N59)</f>
        <v>0</v>
      </c>
      <c r="DJ44" s="215">
        <f t="shared" si="91"/>
        <v>0</v>
      </c>
      <c r="DK44" s="216">
        <f t="shared" si="73"/>
        <v>0</v>
      </c>
      <c r="DL44" s="222"/>
      <c r="DM44" s="215">
        <f t="shared" si="92"/>
        <v>0</v>
      </c>
      <c r="DN44" s="222"/>
      <c r="DO44" s="213">
        <v>43.109245000000001</v>
      </c>
      <c r="DP44" s="213">
        <v>45.194797999999999</v>
      </c>
      <c r="DQ44" s="212">
        <f>_xlfn.FLOOR.PRECISE('[3]численность 2021'!J59)</f>
        <v>29</v>
      </c>
      <c r="DR44" s="212">
        <v>0.357931</v>
      </c>
      <c r="DS44" s="212">
        <v>0.37662299999999999</v>
      </c>
      <c r="DT44" s="212">
        <f t="shared" si="74"/>
        <v>0.24166666666666667</v>
      </c>
      <c r="DU44" s="214">
        <f>_xlfn.FLOOR.PRECISE('[3]численность 2021'!S59)</f>
        <v>2</v>
      </c>
      <c r="DV44" s="215">
        <f t="shared" si="75"/>
        <v>2.9000000000000004</v>
      </c>
      <c r="DW44" s="216">
        <f t="shared" si="76"/>
        <v>2</v>
      </c>
      <c r="DX44" s="222">
        <v>2</v>
      </c>
      <c r="DY44" s="213">
        <v>25</v>
      </c>
      <c r="DZ44" s="223">
        <v>25</v>
      </c>
      <c r="EA44" s="212">
        <f>_xlfn.FLOOR.PRECISE('[3]численность 2021'!T59)</f>
        <v>25</v>
      </c>
      <c r="EB44" s="212">
        <v>0.20757200000000001</v>
      </c>
      <c r="EC44" s="212">
        <v>0.20833299999999999</v>
      </c>
      <c r="ED44" s="212">
        <f t="shared" si="77"/>
        <v>0.20833333333333334</v>
      </c>
      <c r="EE44" s="214">
        <f>_xlfn.FLOOR.PRECISE('[3]численность 2021'!U59)</f>
        <v>2</v>
      </c>
      <c r="EF44" s="215">
        <f t="shared" si="78"/>
        <v>2.5</v>
      </c>
      <c r="EG44" s="216">
        <f t="shared" si="79"/>
        <v>2</v>
      </c>
      <c r="EH44" s="222">
        <v>2</v>
      </c>
    </row>
    <row r="45" spans="1:138" ht="48.75" customHeight="1" x14ac:dyDescent="0.2">
      <c r="A45" s="116" t="s">
        <v>72</v>
      </c>
      <c r="B45" s="212">
        <f>'[3]численность 2021'!C52</f>
        <v>120.51499938964844</v>
      </c>
      <c r="C45" s="213">
        <v>126.679703</v>
      </c>
      <c r="D45" s="213">
        <v>155.392578125</v>
      </c>
      <c r="E45" s="212">
        <f>_xlfn.FLOOR.PRECISE('[3]численность 2021'!D52)</f>
        <v>184</v>
      </c>
      <c r="F45" s="212">
        <v>1.289404</v>
      </c>
      <c r="G45" s="212">
        <v>1.289404</v>
      </c>
      <c r="H45" s="212">
        <f t="shared" si="48"/>
        <v>1.5267809063757467</v>
      </c>
      <c r="I45" s="214">
        <f>_xlfn.FLOOR.PRECISE('[3]численность 2021'!R52)</f>
        <v>55</v>
      </c>
      <c r="J45" s="215">
        <f t="shared" si="1"/>
        <v>64.399999999999807</v>
      </c>
      <c r="K45" s="216">
        <f t="shared" si="49"/>
        <v>55</v>
      </c>
      <c r="L45" s="222">
        <v>55</v>
      </c>
      <c r="M45" s="213">
        <v>38</v>
      </c>
      <c r="N45" s="213">
        <v>44</v>
      </c>
      <c r="O45" s="212">
        <f>_xlfn.FLOOR.PRECISE('[3]численность 2021'!P52)</f>
        <v>50</v>
      </c>
      <c r="P45" s="212">
        <v>0.42744700000000002</v>
      </c>
      <c r="Q45" s="212">
        <v>0.36509999999999998</v>
      </c>
      <c r="R45" s="212">
        <f t="shared" si="50"/>
        <v>0.41488611586297464</v>
      </c>
      <c r="S45" s="214">
        <f>_xlfn.FLOOR.PRECISE('[3]численность 2021'!Q52)</f>
        <v>15</v>
      </c>
      <c r="T45" s="214"/>
      <c r="U45" s="215">
        <f t="shared" si="80"/>
        <v>14.99999999999995</v>
      </c>
      <c r="V45" s="216">
        <f t="shared" si="51"/>
        <v>14.99999999999995</v>
      </c>
      <c r="W45" s="222">
        <v>15</v>
      </c>
      <c r="X45" s="222"/>
      <c r="Y45" s="218"/>
      <c r="Z45" s="213">
        <v>44.239486999999997</v>
      </c>
      <c r="AA45" s="213">
        <v>67.848236</v>
      </c>
      <c r="AB45" s="212">
        <f>_xlfn.FLOOR.PRECISE('[3]численность 2021'!E52)</f>
        <v>75</v>
      </c>
      <c r="AC45" s="212">
        <v>0.49763200000000002</v>
      </c>
      <c r="AD45" s="212">
        <v>0.56298599999999999</v>
      </c>
      <c r="AE45" s="212">
        <f t="shared" si="52"/>
        <v>0.62232917379446195</v>
      </c>
      <c r="AF45" s="214">
        <f>_xlfn.FLOOR.PRECISE('[3]численность 2021'!O52)</f>
        <v>3</v>
      </c>
      <c r="AG45" s="215">
        <f t="shared" si="93"/>
        <v>3.75</v>
      </c>
      <c r="AH45" s="216">
        <f t="shared" si="94"/>
        <v>3</v>
      </c>
      <c r="AI45" s="219">
        <f t="shared" si="53"/>
        <v>2.25</v>
      </c>
      <c r="AJ45" s="222">
        <v>3</v>
      </c>
      <c r="AK45" s="222">
        <v>2</v>
      </c>
      <c r="AL45" s="213">
        <v>430.764679</v>
      </c>
      <c r="AM45" s="213">
        <v>558.23809800000004</v>
      </c>
      <c r="AN45" s="212">
        <f>_xlfn.FLOOR.PRECISE('[3]численность 2021'!F52)</f>
        <v>555</v>
      </c>
      <c r="AO45" s="212">
        <v>4.8454969999999999</v>
      </c>
      <c r="AP45" s="212">
        <v>4.6321050000000001</v>
      </c>
      <c r="AQ45" s="212">
        <f t="shared" si="54"/>
        <v>4.6052358860790186</v>
      </c>
      <c r="AR45" s="214">
        <f>_xlfn.FLOOR.PRECISE('[3]численность 2021'!L52)</f>
        <v>44</v>
      </c>
      <c r="AS45" s="214"/>
      <c r="AT45" s="214">
        <f t="shared" si="81"/>
        <v>44</v>
      </c>
      <c r="AU45" s="215">
        <f t="shared" si="55"/>
        <v>44.4</v>
      </c>
      <c r="AV45" s="215">
        <f t="shared" si="82"/>
        <v>0</v>
      </c>
      <c r="AW45" s="220">
        <f t="shared" si="56"/>
        <v>44</v>
      </c>
      <c r="AX45" s="222">
        <v>44</v>
      </c>
      <c r="AY45" s="215">
        <f t="shared" si="83"/>
        <v>6.5999999999999561</v>
      </c>
      <c r="AZ45" s="216">
        <f t="shared" si="57"/>
        <v>0</v>
      </c>
      <c r="BA45" s="222"/>
      <c r="BB45" s="215">
        <f t="shared" si="84"/>
        <v>13.199999999999955</v>
      </c>
      <c r="BC45" s="222"/>
      <c r="BD45" s="213">
        <v>103.687698</v>
      </c>
      <c r="BE45" s="213">
        <v>139.396286</v>
      </c>
      <c r="BF45" s="212">
        <f>_xlfn.FLOOR.PRECISE('[3]численность 2021'!G52)</f>
        <v>143</v>
      </c>
      <c r="BG45" s="212">
        <v>1.1663410000000001</v>
      </c>
      <c r="BH45" s="212">
        <v>1.1566719999999999</v>
      </c>
      <c r="BI45" s="212">
        <f t="shared" si="58"/>
        <v>1.1865742913681074</v>
      </c>
      <c r="BJ45" s="214">
        <f>_xlfn.FLOOR.PRECISE('[3]численность 2021'!K52)</f>
        <v>7</v>
      </c>
      <c r="BK45" s="214"/>
      <c r="BL45" s="214">
        <f t="shared" si="85"/>
        <v>7</v>
      </c>
      <c r="BM45" s="215">
        <f t="shared" si="59"/>
        <v>7.15</v>
      </c>
      <c r="BN45" s="220">
        <f t="shared" si="86"/>
        <v>7</v>
      </c>
      <c r="BO45" s="222">
        <v>7</v>
      </c>
      <c r="BP45" s="215">
        <f t="shared" si="87"/>
        <v>1.0499999999999929</v>
      </c>
      <c r="BQ45" s="216">
        <f t="shared" si="60"/>
        <v>0</v>
      </c>
      <c r="BR45" s="222"/>
      <c r="BS45" s="215">
        <f t="shared" si="61"/>
        <v>1.4000000000000001</v>
      </c>
      <c r="BT45" s="222"/>
      <c r="BU45" s="213">
        <v>135.06686400000001</v>
      </c>
      <c r="BV45" s="213">
        <v>184.20225500000001</v>
      </c>
      <c r="BW45" s="212">
        <f>_xlfn.FLOOR.PRECISE('[3]численность 2021'!H52)</f>
        <v>188</v>
      </c>
      <c r="BX45" s="212">
        <v>1.519312</v>
      </c>
      <c r="BY45" s="212">
        <v>1.528459</v>
      </c>
      <c r="BZ45" s="212">
        <f t="shared" si="62"/>
        <v>1.5599717956447847</v>
      </c>
      <c r="CA45" s="214">
        <f>_xlfn.FLOOR.PRECISE('[3]численность 2021'!M52)</f>
        <v>9</v>
      </c>
      <c r="CB45" s="214"/>
      <c r="CC45" s="214"/>
      <c r="CD45" s="214">
        <f t="shared" si="88"/>
        <v>9</v>
      </c>
      <c r="CE45" s="215">
        <f t="shared" si="63"/>
        <v>9.4</v>
      </c>
      <c r="CF45" s="220">
        <f t="shared" si="64"/>
        <v>9</v>
      </c>
      <c r="CG45" s="222">
        <v>9</v>
      </c>
      <c r="CH45" s="215">
        <f t="shared" si="89"/>
        <v>0.67499999999999916</v>
      </c>
      <c r="CI45" s="216">
        <f t="shared" si="65"/>
        <v>0</v>
      </c>
      <c r="CJ45" s="222"/>
      <c r="CK45" s="215">
        <f t="shared" si="90"/>
        <v>0.67499999999999916</v>
      </c>
      <c r="CL45" s="216">
        <f t="shared" si="66"/>
        <v>0</v>
      </c>
      <c r="CM45" s="222"/>
      <c r="CN45" s="215">
        <f t="shared" si="67"/>
        <v>1.8</v>
      </c>
      <c r="CO45" s="222"/>
      <c r="CP45" s="221">
        <f t="shared" si="68"/>
        <v>1</v>
      </c>
      <c r="CQ45" s="213">
        <v>109</v>
      </c>
      <c r="CR45" s="213">
        <v>110</v>
      </c>
      <c r="CS45" s="213" t="e">
        <f>#NAME?</f>
        <v>#NAME?</v>
      </c>
      <c r="CT45" s="212">
        <v>0.80900000000000005</v>
      </c>
      <c r="CU45" s="212">
        <v>0.81499999999999995</v>
      </c>
      <c r="CV45" s="212" t="e">
        <f>#NAME?</f>
        <v>#NAME?</v>
      </c>
      <c r="CW45" s="214" t="e">
        <f>#NAME?</f>
        <v>#NAME?</v>
      </c>
      <c r="CX45" s="215" t="e">
        <f t="shared" si="69"/>
        <v>#NAME?</v>
      </c>
      <c r="CY45" s="220" t="e">
        <f t="shared" si="70"/>
        <v>#NAME?</v>
      </c>
      <c r="CZ45" s="222"/>
      <c r="DA45" s="215">
        <f t="shared" si="71"/>
        <v>0</v>
      </c>
      <c r="DB45" s="222"/>
      <c r="DC45" s="213">
        <v>0</v>
      </c>
      <c r="DD45" s="213">
        <v>0</v>
      </c>
      <c r="DE45" s="212">
        <f>_xlfn.FLOOR.PRECISE('[3]численность 2021'!I52)</f>
        <v>0</v>
      </c>
      <c r="DF45" s="212">
        <v>0</v>
      </c>
      <c r="DG45" s="212">
        <v>0</v>
      </c>
      <c r="DH45" s="212">
        <f t="shared" si="72"/>
        <v>0</v>
      </c>
      <c r="DI45" s="214">
        <f>_xlfn.FLOOR.PRECISE('[3]численность 2021'!N52)</f>
        <v>0</v>
      </c>
      <c r="DJ45" s="215">
        <f t="shared" si="91"/>
        <v>0</v>
      </c>
      <c r="DK45" s="216">
        <f t="shared" si="73"/>
        <v>0</v>
      </c>
      <c r="DL45" s="222"/>
      <c r="DM45" s="215">
        <f t="shared" si="92"/>
        <v>0</v>
      </c>
      <c r="DN45" s="222"/>
      <c r="DO45" s="213">
        <v>0</v>
      </c>
      <c r="DP45" s="213">
        <v>0.54409200000000002</v>
      </c>
      <c r="DQ45" s="212">
        <f>_xlfn.FLOOR.PRECISE('[3]численность 2021'!J52)</f>
        <v>0</v>
      </c>
      <c r="DR45" s="212">
        <v>0</v>
      </c>
      <c r="DS45" s="212">
        <v>4.5149999999999999E-3</v>
      </c>
      <c r="DT45" s="212">
        <f t="shared" si="74"/>
        <v>0</v>
      </c>
      <c r="DU45" s="214">
        <f>_xlfn.FLOOR.PRECISE('[3]численность 2021'!S52)</f>
        <v>0</v>
      </c>
      <c r="DV45" s="215">
        <f t="shared" si="75"/>
        <v>0</v>
      </c>
      <c r="DW45" s="216">
        <f t="shared" si="76"/>
        <v>0</v>
      </c>
      <c r="DX45" s="222"/>
      <c r="DY45" s="213">
        <v>0</v>
      </c>
      <c r="DZ45" s="223">
        <v>0</v>
      </c>
      <c r="EA45" s="212">
        <f>_xlfn.FLOOR.PRECISE('[3]численность 2021'!T52)</f>
        <v>0</v>
      </c>
      <c r="EB45" s="212">
        <v>0</v>
      </c>
      <c r="EC45" s="212">
        <v>0</v>
      </c>
      <c r="ED45" s="212">
        <f t="shared" si="77"/>
        <v>0</v>
      </c>
      <c r="EE45" s="214">
        <f>_xlfn.FLOOR.PRECISE('[3]численность 2021'!U52)</f>
        <v>0</v>
      </c>
      <c r="EF45" s="215">
        <f t="shared" si="78"/>
        <v>0</v>
      </c>
      <c r="EG45" s="216">
        <f t="shared" si="79"/>
        <v>0</v>
      </c>
      <c r="EH45" s="222"/>
    </row>
    <row r="46" spans="1:138" ht="49.5" customHeight="1" x14ac:dyDescent="0.2">
      <c r="A46" s="116" t="s">
        <v>302</v>
      </c>
      <c r="B46" s="212">
        <f>'[3]численность 2021'!C53</f>
        <v>210.5</v>
      </c>
      <c r="C46" s="213">
        <v>192.699814</v>
      </c>
      <c r="D46" s="213">
        <v>184.02510100000001</v>
      </c>
      <c r="E46" s="212">
        <f>_xlfn.FLOOR.PRECISE('[3]численность 2021'!D53)</f>
        <v>165</v>
      </c>
      <c r="F46" s="212">
        <v>0.83306999999999998</v>
      </c>
      <c r="G46" s="212">
        <v>0.83306999999999998</v>
      </c>
      <c r="H46" s="212">
        <f t="shared" si="48"/>
        <v>0.78384798099762465</v>
      </c>
      <c r="I46" s="214">
        <f>_xlfn.FLOOR.PRECISE('[3]численность 2021'!R53)</f>
        <v>3</v>
      </c>
      <c r="J46" s="215">
        <f t="shared" si="1"/>
        <v>57.749999999999829</v>
      </c>
      <c r="K46" s="216">
        <f t="shared" si="49"/>
        <v>3</v>
      </c>
      <c r="L46" s="222">
        <v>3</v>
      </c>
      <c r="M46" s="213">
        <v>11</v>
      </c>
      <c r="N46" s="213">
        <v>11</v>
      </c>
      <c r="O46" s="212">
        <f>_xlfn.FLOOR.PRECISE('[3]численность 2021'!P53)</f>
        <v>11</v>
      </c>
      <c r="P46" s="212">
        <v>5.0796000000000001E-2</v>
      </c>
      <c r="Q46" s="212">
        <v>4.9796E-2</v>
      </c>
      <c r="R46" s="212">
        <f t="shared" si="50"/>
        <v>5.2256532066508314E-2</v>
      </c>
      <c r="S46" s="214">
        <f>_xlfn.FLOOR.PRECISE('[3]численность 2021'!Q53)</f>
        <v>2</v>
      </c>
      <c r="T46" s="214"/>
      <c r="U46" s="215">
        <f t="shared" si="80"/>
        <v>3.2999999999999887</v>
      </c>
      <c r="V46" s="216">
        <f t="shared" si="51"/>
        <v>2</v>
      </c>
      <c r="W46" s="222">
        <v>2</v>
      </c>
      <c r="X46" s="222"/>
      <c r="Y46" s="218"/>
      <c r="Z46" s="213">
        <v>17.196379</v>
      </c>
      <c r="AA46" s="213">
        <v>41.581837</v>
      </c>
      <c r="AB46" s="212">
        <f>_xlfn.FLOOR.PRECISE('[3]численность 2021'!E53)</f>
        <v>19</v>
      </c>
      <c r="AC46" s="212">
        <v>7.7847E-2</v>
      </c>
      <c r="AD46" s="212">
        <v>0.18823799999999999</v>
      </c>
      <c r="AE46" s="212">
        <f t="shared" si="52"/>
        <v>9.0261282660332537E-2</v>
      </c>
      <c r="AF46" s="214">
        <f>_xlfn.FLOOR.PRECISE('[3]численность 2021'!O53)</f>
        <v>0</v>
      </c>
      <c r="AG46" s="215">
        <f t="shared" si="93"/>
        <v>0</v>
      </c>
      <c r="AH46" s="216">
        <f t="shared" si="94"/>
        <v>0</v>
      </c>
      <c r="AI46" s="219">
        <f t="shared" si="53"/>
        <v>0</v>
      </c>
      <c r="AJ46" s="222"/>
      <c r="AK46" s="222"/>
      <c r="AL46" s="213">
        <v>2155.1628420000002</v>
      </c>
      <c r="AM46" s="213">
        <v>2785.55249</v>
      </c>
      <c r="AN46" s="212">
        <f>_xlfn.FLOOR.PRECISE('[3]численность 2021'!F53)</f>
        <v>3209</v>
      </c>
      <c r="AO46" s="212">
        <v>9.7562820000000006</v>
      </c>
      <c r="AP46" s="212">
        <v>12.610015000000001</v>
      </c>
      <c r="AQ46" s="212">
        <f t="shared" si="54"/>
        <v>15.244655581947743</v>
      </c>
      <c r="AR46" s="214">
        <f>_xlfn.FLOOR.PRECISE('[3]численность 2021'!L53)</f>
        <v>180</v>
      </c>
      <c r="AS46" s="214"/>
      <c r="AT46" s="214">
        <f t="shared" si="81"/>
        <v>180</v>
      </c>
      <c r="AU46" s="215">
        <f t="shared" si="55"/>
        <v>481.34999999999678</v>
      </c>
      <c r="AV46" s="215">
        <f t="shared" si="82"/>
        <v>802.25</v>
      </c>
      <c r="AW46" s="220">
        <f t="shared" si="56"/>
        <v>180</v>
      </c>
      <c r="AX46" s="222">
        <v>180</v>
      </c>
      <c r="AY46" s="215">
        <f t="shared" si="83"/>
        <v>26.999999999999819</v>
      </c>
      <c r="AZ46" s="216">
        <f t="shared" si="57"/>
        <v>0</v>
      </c>
      <c r="BA46" s="222"/>
      <c r="BB46" s="215">
        <f t="shared" si="84"/>
        <v>53.999999999999815</v>
      </c>
      <c r="BC46" s="222"/>
      <c r="BD46" s="213">
        <v>161.29310599999999</v>
      </c>
      <c r="BE46" s="213">
        <v>145.018631</v>
      </c>
      <c r="BF46" s="212">
        <f>_xlfn.FLOOR.PRECISE('[3]численность 2021'!G53)</f>
        <v>159</v>
      </c>
      <c r="BG46" s="212">
        <v>0.73016300000000001</v>
      </c>
      <c r="BH46" s="212">
        <v>0.65649000000000002</v>
      </c>
      <c r="BI46" s="212">
        <f t="shared" si="58"/>
        <v>0.75534441805225649</v>
      </c>
      <c r="BJ46" s="214">
        <f>_xlfn.FLOOR.PRECISE('[3]численность 2021'!K53)</f>
        <v>3</v>
      </c>
      <c r="BK46" s="214"/>
      <c r="BL46" s="214">
        <f t="shared" si="85"/>
        <v>3</v>
      </c>
      <c r="BM46" s="215">
        <f t="shared" si="59"/>
        <v>4.7699999999999836</v>
      </c>
      <c r="BN46" s="220">
        <f t="shared" si="86"/>
        <v>3</v>
      </c>
      <c r="BO46" s="222">
        <v>3</v>
      </c>
      <c r="BP46" s="215">
        <f t="shared" si="87"/>
        <v>0</v>
      </c>
      <c r="BQ46" s="216">
        <f t="shared" si="60"/>
        <v>0</v>
      </c>
      <c r="BR46" s="222"/>
      <c r="BS46" s="215">
        <f t="shared" si="61"/>
        <v>0.60000000000000009</v>
      </c>
      <c r="BT46" s="222"/>
      <c r="BU46" s="213">
        <v>188.781158</v>
      </c>
      <c r="BV46" s="213">
        <v>225.95207199999999</v>
      </c>
      <c r="BW46" s="212">
        <f>_xlfn.FLOOR.PRECISE('[3]численность 2021'!H53)</f>
        <v>327</v>
      </c>
      <c r="BX46" s="212">
        <v>0.85460000000000003</v>
      </c>
      <c r="BY46" s="212">
        <v>1.0228699999999999</v>
      </c>
      <c r="BZ46" s="212">
        <f t="shared" si="62"/>
        <v>1.5534441805225654</v>
      </c>
      <c r="CA46" s="214">
        <f>_xlfn.FLOOR.PRECISE('[3]численность 2021'!M53)</f>
        <v>14</v>
      </c>
      <c r="CB46" s="214"/>
      <c r="CC46" s="214"/>
      <c r="CD46" s="214">
        <f t="shared" si="88"/>
        <v>14</v>
      </c>
      <c r="CE46" s="215">
        <f t="shared" si="63"/>
        <v>16.350000000000001</v>
      </c>
      <c r="CF46" s="220">
        <f t="shared" si="64"/>
        <v>14</v>
      </c>
      <c r="CG46" s="222">
        <v>14</v>
      </c>
      <c r="CH46" s="215">
        <f t="shared" si="89"/>
        <v>1.0499999999999985</v>
      </c>
      <c r="CI46" s="216">
        <f t="shared" si="65"/>
        <v>0</v>
      </c>
      <c r="CJ46" s="222"/>
      <c r="CK46" s="215">
        <f t="shared" si="90"/>
        <v>1.0499999999999985</v>
      </c>
      <c r="CL46" s="216">
        <f t="shared" si="66"/>
        <v>0</v>
      </c>
      <c r="CM46" s="222"/>
      <c r="CN46" s="215">
        <f t="shared" si="67"/>
        <v>2.8000000000000003</v>
      </c>
      <c r="CO46" s="222"/>
      <c r="CP46" s="221">
        <f t="shared" si="68"/>
        <v>1</v>
      </c>
      <c r="CQ46" s="213">
        <v>0</v>
      </c>
      <c r="CR46" s="213">
        <v>0</v>
      </c>
      <c r="CS46" s="213" t="e">
        <f>#NAME?</f>
        <v>#NAME?</v>
      </c>
      <c r="CT46" s="212">
        <v>0</v>
      </c>
      <c r="CU46" s="212">
        <v>0</v>
      </c>
      <c r="CV46" s="212" t="e">
        <f>#NAME?</f>
        <v>#NAME?</v>
      </c>
      <c r="CW46" s="214" t="e">
        <f>#NAME?</f>
        <v>#NAME?</v>
      </c>
      <c r="CX46" s="215" t="e">
        <f t="shared" si="69"/>
        <v>#NAME?</v>
      </c>
      <c r="CY46" s="220" t="e">
        <f t="shared" si="70"/>
        <v>#NAME?</v>
      </c>
      <c r="CZ46" s="222"/>
      <c r="DA46" s="215">
        <f t="shared" si="71"/>
        <v>0</v>
      </c>
      <c r="DB46" s="222"/>
      <c r="DC46" s="213">
        <v>0</v>
      </c>
      <c r="DD46" s="213">
        <v>0</v>
      </c>
      <c r="DE46" s="212">
        <f>_xlfn.FLOOR.PRECISE('[3]численность 2021'!I53)</f>
        <v>0</v>
      </c>
      <c r="DF46" s="212">
        <v>0</v>
      </c>
      <c r="DG46" s="212">
        <v>0</v>
      </c>
      <c r="DH46" s="212">
        <f t="shared" si="72"/>
        <v>0</v>
      </c>
      <c r="DI46" s="214">
        <f>_xlfn.FLOOR.PRECISE('[3]численность 2021'!N53)</f>
        <v>0</v>
      </c>
      <c r="DJ46" s="215">
        <f t="shared" si="91"/>
        <v>0</v>
      </c>
      <c r="DK46" s="216">
        <f t="shared" si="73"/>
        <v>0</v>
      </c>
      <c r="DL46" s="222"/>
      <c r="DM46" s="215">
        <f t="shared" si="92"/>
        <v>0</v>
      </c>
      <c r="DN46" s="222"/>
      <c r="DO46" s="213">
        <v>4.7989899999999999</v>
      </c>
      <c r="DP46" s="213">
        <v>10.74466</v>
      </c>
      <c r="DQ46" s="212">
        <f>_xlfn.FLOOR.PRECISE('[3]численность 2021'!J53)</f>
        <v>11</v>
      </c>
      <c r="DR46" s="212">
        <v>2.1725000000000001E-2</v>
      </c>
      <c r="DS46" s="212">
        <v>4.8640000000000003E-2</v>
      </c>
      <c r="DT46" s="212">
        <f t="shared" si="74"/>
        <v>5.2256532066508314E-2</v>
      </c>
      <c r="DU46" s="214">
        <f>_xlfn.FLOOR.PRECISE('[3]численность 2021'!S53)</f>
        <v>1</v>
      </c>
      <c r="DV46" s="215">
        <f t="shared" si="75"/>
        <v>1.1000000000000001</v>
      </c>
      <c r="DW46" s="216">
        <f t="shared" si="76"/>
        <v>1</v>
      </c>
      <c r="DX46" s="222">
        <v>1</v>
      </c>
      <c r="DY46" s="213">
        <v>165</v>
      </c>
      <c r="DZ46" s="223">
        <v>150</v>
      </c>
      <c r="EA46" s="212">
        <f>_xlfn.FLOOR.PRECISE('[3]численность 2021'!T53)</f>
        <v>150</v>
      </c>
      <c r="EB46" s="212">
        <v>0.74694400000000005</v>
      </c>
      <c r="EC46" s="212">
        <v>0.67903999999999998</v>
      </c>
      <c r="ED46" s="212">
        <f t="shared" si="77"/>
        <v>0.71258907363420432</v>
      </c>
      <c r="EE46" s="214">
        <f>_xlfn.FLOOR.PRECISE('[3]численность 2021'!U53)</f>
        <v>8</v>
      </c>
      <c r="EF46" s="215">
        <f t="shared" si="78"/>
        <v>15</v>
      </c>
      <c r="EG46" s="216">
        <f t="shared" si="79"/>
        <v>8</v>
      </c>
      <c r="EH46" s="222">
        <v>8</v>
      </c>
    </row>
    <row r="47" spans="1:138" ht="13.5" customHeight="1" x14ac:dyDescent="0.2">
      <c r="A47" s="198" t="s">
        <v>83</v>
      </c>
      <c r="B47" s="212"/>
      <c r="C47" s="213"/>
      <c r="D47" s="213"/>
      <c r="E47" s="212"/>
      <c r="F47" s="212"/>
      <c r="G47" s="212"/>
      <c r="H47" s="212"/>
      <c r="I47" s="214"/>
      <c r="J47" s="215">
        <f t="shared" si="1"/>
        <v>0</v>
      </c>
      <c r="K47" s="216">
        <f t="shared" si="49"/>
        <v>0</v>
      </c>
      <c r="L47" s="222"/>
      <c r="M47" s="213"/>
      <c r="N47" s="213"/>
      <c r="O47" s="212"/>
      <c r="P47" s="212"/>
      <c r="Q47" s="212"/>
      <c r="R47" s="212" t="e">
        <f t="shared" si="50"/>
        <v>#DIV/0!</v>
      </c>
      <c r="S47" s="214"/>
      <c r="T47" s="214"/>
      <c r="U47" s="215">
        <f t="shared" si="80"/>
        <v>0</v>
      </c>
      <c r="V47" s="216">
        <f t="shared" si="51"/>
        <v>0</v>
      </c>
      <c r="W47" s="222"/>
      <c r="X47" s="222"/>
      <c r="Y47" s="218"/>
      <c r="Z47" s="213"/>
      <c r="AA47" s="213"/>
      <c r="AB47" s="212"/>
      <c r="AC47" s="212"/>
      <c r="AD47" s="212"/>
      <c r="AE47" s="212" t="e">
        <f t="shared" si="52"/>
        <v>#DIV/0!</v>
      </c>
      <c r="AF47" s="214"/>
      <c r="AG47" s="215">
        <f t="shared" si="93"/>
        <v>0</v>
      </c>
      <c r="AH47" s="216">
        <f t="shared" si="94"/>
        <v>0</v>
      </c>
      <c r="AI47" s="219">
        <f t="shared" si="53"/>
        <v>0</v>
      </c>
      <c r="AJ47" s="222"/>
      <c r="AK47" s="222"/>
      <c r="AL47" s="213"/>
      <c r="AM47" s="213"/>
      <c r="AN47" s="212"/>
      <c r="AO47" s="212"/>
      <c r="AP47" s="212"/>
      <c r="AQ47" s="212"/>
      <c r="AR47" s="214"/>
      <c r="AS47" s="214"/>
      <c r="AT47" s="214">
        <f t="shared" si="81"/>
        <v>0</v>
      </c>
      <c r="AU47" s="215">
        <f t="shared" si="55"/>
        <v>0</v>
      </c>
      <c r="AV47" s="215">
        <f t="shared" si="82"/>
        <v>0</v>
      </c>
      <c r="AW47" s="220">
        <f t="shared" si="56"/>
        <v>0</v>
      </c>
      <c r="AX47" s="222"/>
      <c r="AY47" s="215">
        <f t="shared" si="83"/>
        <v>0</v>
      </c>
      <c r="AZ47" s="216">
        <f t="shared" si="57"/>
        <v>0</v>
      </c>
      <c r="BA47" s="222"/>
      <c r="BB47" s="215">
        <f t="shared" si="84"/>
        <v>0</v>
      </c>
      <c r="BC47" s="222"/>
      <c r="BD47" s="213"/>
      <c r="BE47" s="213"/>
      <c r="BF47" s="212"/>
      <c r="BG47" s="212"/>
      <c r="BH47" s="212"/>
      <c r="BI47" s="212" t="e">
        <f t="shared" si="58"/>
        <v>#DIV/0!</v>
      </c>
      <c r="BJ47" s="214"/>
      <c r="BK47" s="214"/>
      <c r="BL47" s="214" t="e">
        <f t="shared" si="85"/>
        <v>#DIV/0!</v>
      </c>
      <c r="BM47" s="215">
        <f t="shared" si="59"/>
        <v>0</v>
      </c>
      <c r="BN47" s="220">
        <f t="shared" si="86"/>
        <v>0</v>
      </c>
      <c r="BO47" s="222"/>
      <c r="BP47" s="215">
        <f t="shared" si="87"/>
        <v>0</v>
      </c>
      <c r="BQ47" s="216">
        <f t="shared" si="60"/>
        <v>0</v>
      </c>
      <c r="BR47" s="222"/>
      <c r="BS47" s="215">
        <f t="shared" si="61"/>
        <v>0</v>
      </c>
      <c r="BT47" s="222"/>
      <c r="BU47" s="213"/>
      <c r="BV47" s="213"/>
      <c r="BW47" s="212"/>
      <c r="BX47" s="212"/>
      <c r="BY47" s="212"/>
      <c r="BZ47" s="212"/>
      <c r="CA47" s="214"/>
      <c r="CB47" s="214"/>
      <c r="CC47" s="214"/>
      <c r="CD47" s="214">
        <f t="shared" si="88"/>
        <v>0</v>
      </c>
      <c r="CE47" s="215">
        <f t="shared" si="63"/>
        <v>0</v>
      </c>
      <c r="CF47" s="220">
        <f t="shared" si="64"/>
        <v>0</v>
      </c>
      <c r="CG47" s="222"/>
      <c r="CH47" s="215">
        <f t="shared" si="89"/>
        <v>0</v>
      </c>
      <c r="CI47" s="216">
        <f t="shared" si="65"/>
        <v>0</v>
      </c>
      <c r="CJ47" s="222"/>
      <c r="CK47" s="215">
        <f t="shared" si="90"/>
        <v>0</v>
      </c>
      <c r="CL47" s="216">
        <f t="shared" si="66"/>
        <v>0</v>
      </c>
      <c r="CM47" s="222"/>
      <c r="CN47" s="215">
        <f t="shared" si="67"/>
        <v>0</v>
      </c>
      <c r="CO47" s="222"/>
      <c r="CP47" s="221">
        <f t="shared" si="68"/>
        <v>1</v>
      </c>
      <c r="CQ47" s="213"/>
      <c r="CR47" s="213"/>
      <c r="CS47" s="213"/>
      <c r="CT47" s="212"/>
      <c r="CU47" s="212"/>
      <c r="CV47" s="212"/>
      <c r="CW47" s="214"/>
      <c r="CX47" s="215">
        <f t="shared" si="69"/>
        <v>0</v>
      </c>
      <c r="CY47" s="220">
        <f t="shared" si="70"/>
        <v>0</v>
      </c>
      <c r="CZ47" s="222"/>
      <c r="DA47" s="215">
        <f t="shared" si="71"/>
        <v>0</v>
      </c>
      <c r="DB47" s="222"/>
      <c r="DC47" s="213"/>
      <c r="DD47" s="213"/>
      <c r="DE47" s="212"/>
      <c r="DF47" s="212"/>
      <c r="DG47" s="212"/>
      <c r="DH47" s="212"/>
      <c r="DI47" s="214"/>
      <c r="DJ47" s="215">
        <f t="shared" si="91"/>
        <v>0</v>
      </c>
      <c r="DK47" s="216">
        <f t="shared" si="73"/>
        <v>0</v>
      </c>
      <c r="DL47" s="222"/>
      <c r="DM47" s="215">
        <f t="shared" si="92"/>
        <v>0</v>
      </c>
      <c r="DN47" s="222"/>
      <c r="DO47" s="213"/>
      <c r="DP47" s="213"/>
      <c r="DQ47" s="212"/>
      <c r="DR47" s="212"/>
      <c r="DS47" s="212"/>
      <c r="DT47" s="212" t="e">
        <f t="shared" si="74"/>
        <v>#DIV/0!</v>
      </c>
      <c r="DU47" s="214"/>
      <c r="DV47" s="215">
        <f t="shared" si="75"/>
        <v>0</v>
      </c>
      <c r="DW47" s="216">
        <f t="shared" si="76"/>
        <v>0</v>
      </c>
      <c r="DX47" s="222"/>
      <c r="DY47" s="213"/>
      <c r="DZ47" s="223"/>
      <c r="EA47" s="212"/>
      <c r="EB47" s="212"/>
      <c r="EC47" s="212"/>
      <c r="ED47" s="212" t="e">
        <f t="shared" si="77"/>
        <v>#DIV/0!</v>
      </c>
      <c r="EE47" s="214"/>
      <c r="EF47" s="215">
        <f t="shared" si="78"/>
        <v>0</v>
      </c>
      <c r="EG47" s="216">
        <f t="shared" si="79"/>
        <v>0</v>
      </c>
      <c r="EH47" s="222"/>
    </row>
    <row r="48" spans="1:138" s="253" customFormat="1" ht="51.75" customHeight="1" x14ac:dyDescent="0.2">
      <c r="A48" s="118" t="s">
        <v>303</v>
      </c>
      <c r="B48" s="254">
        <f>'[3]численность 2021'!C63</f>
        <v>299.06698608398438</v>
      </c>
      <c r="C48" s="255">
        <v>497.962890625</v>
      </c>
      <c r="D48" s="255">
        <v>554.79888900000003</v>
      </c>
      <c r="E48" s="254">
        <f>_xlfn.FLOOR.PRECISE('[3]численность 2021'!D63)</f>
        <v>740</v>
      </c>
      <c r="F48" s="254">
        <v>1.855515</v>
      </c>
      <c r="G48" s="212">
        <v>1.855515</v>
      </c>
      <c r="H48" s="254">
        <f t="shared" si="48"/>
        <v>2.4743620474116534</v>
      </c>
      <c r="I48" s="256">
        <f>_xlfn.FLOOR.PRECISE('[3]численность 2021'!R63)</f>
        <v>259</v>
      </c>
      <c r="J48" s="215">
        <f t="shared" si="1"/>
        <v>258.99999999999926</v>
      </c>
      <c r="K48" s="257">
        <f t="shared" si="49"/>
        <v>258.99999999999926</v>
      </c>
      <c r="L48" s="258">
        <v>259</v>
      </c>
      <c r="M48" s="255">
        <v>181</v>
      </c>
      <c r="N48" s="255">
        <v>140</v>
      </c>
      <c r="O48" s="254">
        <f>_xlfn.FLOOR.PRECISE('[3]численность 2021'!P63)</f>
        <v>164</v>
      </c>
      <c r="P48" s="212">
        <v>0.60535099999999997</v>
      </c>
      <c r="Q48" s="254">
        <v>0.468227</v>
      </c>
      <c r="R48" s="254">
        <f t="shared" si="50"/>
        <v>0.54837212942636637</v>
      </c>
      <c r="S48" s="256">
        <f>_xlfn.FLOOR.PRECISE('[3]численность 2021'!Q63)</f>
        <v>9</v>
      </c>
      <c r="T48" s="256"/>
      <c r="U48" s="215">
        <f t="shared" si="80"/>
        <v>49.199999999999832</v>
      </c>
      <c r="V48" s="257">
        <f t="shared" si="51"/>
        <v>9</v>
      </c>
      <c r="W48" s="258">
        <v>9</v>
      </c>
      <c r="X48" s="258"/>
      <c r="Y48" s="259"/>
      <c r="Z48" s="255">
        <v>467.62725799999998</v>
      </c>
      <c r="AA48" s="255">
        <v>435.6484375</v>
      </c>
      <c r="AB48" s="254">
        <f>_xlfn.FLOOR.PRECISE('[3]численность 2021'!E63)</f>
        <v>637</v>
      </c>
      <c r="AC48" s="254">
        <v>1.563971</v>
      </c>
      <c r="AD48" s="254">
        <v>1.4570179999999999</v>
      </c>
      <c r="AE48" s="254">
        <f t="shared" si="52"/>
        <v>2.1299576002719234</v>
      </c>
      <c r="AF48" s="256">
        <f>_xlfn.FLOOR.PRECISE('[3]численность 2021'!O63)</f>
        <v>31</v>
      </c>
      <c r="AG48" s="215">
        <f t="shared" si="93"/>
        <v>31.85</v>
      </c>
      <c r="AH48" s="216">
        <f t="shared" si="94"/>
        <v>31</v>
      </c>
      <c r="AI48" s="260">
        <f t="shared" si="53"/>
        <v>21</v>
      </c>
      <c r="AJ48" s="258">
        <v>28</v>
      </c>
      <c r="AK48" s="258">
        <v>21</v>
      </c>
      <c r="AL48" s="255">
        <v>94.441237999999998</v>
      </c>
      <c r="AM48" s="255">
        <v>98.459686000000005</v>
      </c>
      <c r="AN48" s="254">
        <f>_xlfn.FLOOR.PRECISE('[3]численность 2021'!F63)</f>
        <v>140</v>
      </c>
      <c r="AO48" s="254">
        <v>0.315857</v>
      </c>
      <c r="AP48" s="254">
        <v>0.32929700000000001</v>
      </c>
      <c r="AQ48" s="254">
        <f t="shared" si="54"/>
        <v>0.46812254951031279</v>
      </c>
      <c r="AR48" s="256">
        <f>_xlfn.FLOOR.PRECISE('[3]численность 2021'!L63)</f>
        <v>4</v>
      </c>
      <c r="AS48" s="256"/>
      <c r="AT48" s="214">
        <f t="shared" si="81"/>
        <v>4</v>
      </c>
      <c r="AU48" s="215">
        <f t="shared" si="55"/>
        <v>4.199999999999986</v>
      </c>
      <c r="AV48" s="215">
        <f t="shared" si="82"/>
        <v>4.199999999999986</v>
      </c>
      <c r="AW48" s="260">
        <f t="shared" si="56"/>
        <v>4</v>
      </c>
      <c r="AX48" s="258">
        <v>4</v>
      </c>
      <c r="AY48" s="215">
        <f t="shared" si="83"/>
        <v>0</v>
      </c>
      <c r="AZ48" s="257">
        <f t="shared" si="57"/>
        <v>0</v>
      </c>
      <c r="BA48" s="258"/>
      <c r="BB48" s="215">
        <f t="shared" si="84"/>
        <v>1.199999999999996</v>
      </c>
      <c r="BC48" s="258"/>
      <c r="BD48" s="255">
        <v>139.65855400000001</v>
      </c>
      <c r="BE48" s="255">
        <v>117.509491</v>
      </c>
      <c r="BF48" s="254">
        <f>_xlfn.FLOOR.PRECISE('[3]численность 2021'!G63)</f>
        <v>166</v>
      </c>
      <c r="BG48" s="254">
        <v>0.46708499999999997</v>
      </c>
      <c r="BH48" s="254">
        <v>0.39300800000000002</v>
      </c>
      <c r="BI48" s="254">
        <f t="shared" si="58"/>
        <v>0.55505959441937092</v>
      </c>
      <c r="BJ48" s="256">
        <f>_xlfn.FLOOR.PRECISE('[3]численность 2021'!K63)</f>
        <v>4</v>
      </c>
      <c r="BK48" s="256"/>
      <c r="BL48" s="214">
        <f t="shared" si="85"/>
        <v>4</v>
      </c>
      <c r="BM48" s="215">
        <f t="shared" si="59"/>
        <v>4.9799999999999836</v>
      </c>
      <c r="BN48" s="260">
        <f t="shared" si="86"/>
        <v>4</v>
      </c>
      <c r="BO48" s="258">
        <v>4</v>
      </c>
      <c r="BP48" s="215">
        <f t="shared" si="87"/>
        <v>0.59999999999999598</v>
      </c>
      <c r="BQ48" s="257">
        <f t="shared" si="60"/>
        <v>0</v>
      </c>
      <c r="BR48" s="258"/>
      <c r="BS48" s="261">
        <f t="shared" si="61"/>
        <v>0.8</v>
      </c>
      <c r="BT48" s="258"/>
      <c r="BU48" s="255">
        <v>187.66618299999999</v>
      </c>
      <c r="BV48" s="255">
        <v>191.49696399999999</v>
      </c>
      <c r="BW48" s="254">
        <f>_xlfn.FLOOR.PRECISE('[3]численность 2021'!H63)</f>
        <v>212</v>
      </c>
      <c r="BX48" s="254">
        <v>0.62764600000000004</v>
      </c>
      <c r="BY48" s="254">
        <v>0.64045799999999997</v>
      </c>
      <c r="BZ48" s="254">
        <f t="shared" si="62"/>
        <v>0.70887128925847365</v>
      </c>
      <c r="CA48" s="256">
        <f>_xlfn.FLOOR.PRECISE('[3]численность 2021'!M63)</f>
        <v>6</v>
      </c>
      <c r="CB48" s="256"/>
      <c r="CC48" s="256"/>
      <c r="CD48" s="214">
        <f t="shared" si="88"/>
        <v>6</v>
      </c>
      <c r="CE48" s="215">
        <f t="shared" si="63"/>
        <v>6.3599999999999781</v>
      </c>
      <c r="CF48" s="260">
        <f t="shared" si="64"/>
        <v>6</v>
      </c>
      <c r="CG48" s="258">
        <v>6</v>
      </c>
      <c r="CH48" s="215">
        <f t="shared" si="89"/>
        <v>0.4499999999999994</v>
      </c>
      <c r="CI48" s="257">
        <f t="shared" si="65"/>
        <v>0</v>
      </c>
      <c r="CJ48" s="258"/>
      <c r="CK48" s="215">
        <f t="shared" si="90"/>
        <v>0.4499999999999994</v>
      </c>
      <c r="CL48" s="257">
        <f t="shared" si="66"/>
        <v>0</v>
      </c>
      <c r="CM48" s="258"/>
      <c r="CN48" s="261">
        <f t="shared" si="67"/>
        <v>1.2000000000000002</v>
      </c>
      <c r="CO48" s="258"/>
      <c r="CP48" s="262">
        <f t="shared" si="68"/>
        <v>1</v>
      </c>
      <c r="CQ48" s="255">
        <v>0</v>
      </c>
      <c r="CR48" s="255">
        <v>0</v>
      </c>
      <c r="CS48" s="255" t="e">
        <f>#NAME?</f>
        <v>#NAME?</v>
      </c>
      <c r="CT48" s="254">
        <v>0</v>
      </c>
      <c r="CU48" s="254">
        <v>0</v>
      </c>
      <c r="CV48" s="254" t="e">
        <f>#NAME?</f>
        <v>#NAME?</v>
      </c>
      <c r="CW48" s="256" t="e">
        <f>#NAME?</f>
        <v>#NAME?</v>
      </c>
      <c r="CX48" s="261" t="e">
        <f t="shared" si="69"/>
        <v>#NAME?</v>
      </c>
      <c r="CY48" s="260" t="e">
        <f t="shared" si="70"/>
        <v>#NAME?</v>
      </c>
      <c r="CZ48" s="258"/>
      <c r="DA48" s="261">
        <f t="shared" si="71"/>
        <v>0</v>
      </c>
      <c r="DB48" s="258"/>
      <c r="DC48" s="255">
        <v>60.098965</v>
      </c>
      <c r="DD48" s="255">
        <v>69.920647000000002</v>
      </c>
      <c r="DE48" s="254">
        <f>_xlfn.FLOOR.PRECISE('[3]численность 2021'!I63)</f>
        <v>222</v>
      </c>
      <c r="DF48" s="254">
        <v>0.20100000000000001</v>
      </c>
      <c r="DG48" s="254">
        <v>0.233848</v>
      </c>
      <c r="DH48" s="254">
        <f t="shared" si="72"/>
        <v>0.74230861422349603</v>
      </c>
      <c r="DI48" s="256">
        <f>_xlfn.FLOOR.PRECISE('[3]численность 2021'!N63)</f>
        <v>33</v>
      </c>
      <c r="DJ48" s="215">
        <f t="shared" si="91"/>
        <v>33.299999999999777</v>
      </c>
      <c r="DK48" s="257">
        <f t="shared" si="73"/>
        <v>33</v>
      </c>
      <c r="DL48" s="258">
        <v>33</v>
      </c>
      <c r="DM48" s="215">
        <f t="shared" si="92"/>
        <v>6.6000000000000005</v>
      </c>
      <c r="DN48" s="258"/>
      <c r="DO48" s="255">
        <v>24.325775</v>
      </c>
      <c r="DP48" s="255">
        <v>22.831232</v>
      </c>
      <c r="DQ48" s="254">
        <f>_xlfn.FLOOR.PRECISE('[3]численность 2021'!J63)</f>
        <v>22</v>
      </c>
      <c r="DR48" s="254">
        <v>8.1356999999999999E-2</v>
      </c>
      <c r="DS48" s="254">
        <v>7.6358999999999996E-2</v>
      </c>
      <c r="DT48" s="254">
        <f t="shared" si="74"/>
        <v>7.3562114923049149E-2</v>
      </c>
      <c r="DU48" s="256">
        <f>_xlfn.FLOOR.PRECISE('[3]численность 2021'!S63)</f>
        <v>2</v>
      </c>
      <c r="DV48" s="215">
        <f t="shared" si="75"/>
        <v>2.2000000000000002</v>
      </c>
      <c r="DW48" s="257">
        <f t="shared" si="76"/>
        <v>2</v>
      </c>
      <c r="DX48" s="258">
        <v>2</v>
      </c>
      <c r="DY48" s="255">
        <v>0</v>
      </c>
      <c r="DZ48" s="263">
        <v>0</v>
      </c>
      <c r="EA48" s="254">
        <f>_xlfn.FLOOR.PRECISE('[3]численность 2021'!T63)</f>
        <v>0</v>
      </c>
      <c r="EB48" s="212">
        <v>0</v>
      </c>
      <c r="EC48" s="254">
        <v>0</v>
      </c>
      <c r="ED48" s="254">
        <f t="shared" si="77"/>
        <v>0</v>
      </c>
      <c r="EE48" s="256">
        <f>_xlfn.FLOOR.PRECISE('[3]численность 2021'!U63)</f>
        <v>0</v>
      </c>
      <c r="EF48" s="261">
        <f t="shared" si="78"/>
        <v>0</v>
      </c>
      <c r="EG48" s="257">
        <f t="shared" si="79"/>
        <v>0</v>
      </c>
      <c r="EH48" s="258"/>
    </row>
    <row r="49" spans="1:138" ht="32.25" customHeight="1" x14ac:dyDescent="0.2">
      <c r="A49" s="116" t="s">
        <v>87</v>
      </c>
      <c r="B49" s="212">
        <f>'[3]численность 2021'!C65</f>
        <v>1576.969970703125</v>
      </c>
      <c r="C49" s="213">
        <v>6023.7592770000001</v>
      </c>
      <c r="D49" s="213">
        <v>5481.626953</v>
      </c>
      <c r="E49" s="212">
        <f>_xlfn.FLOOR.PRECISE('[3]численность 2021'!D65)</f>
        <v>5107</v>
      </c>
      <c r="F49" s="212">
        <v>3.4760499999999999</v>
      </c>
      <c r="G49" s="212">
        <v>3.4760499999999999</v>
      </c>
      <c r="H49" s="212">
        <f t="shared" si="48"/>
        <v>3.2384890612234916</v>
      </c>
      <c r="I49" s="214">
        <f>_xlfn.FLOOR.PRECISE('[3]численность 2021'!R65)</f>
        <v>1787</v>
      </c>
      <c r="J49" s="215">
        <f t="shared" si="1"/>
        <v>1787.4499999999948</v>
      </c>
      <c r="K49" s="216">
        <f t="shared" si="49"/>
        <v>1787</v>
      </c>
      <c r="L49" s="217">
        <v>1787</v>
      </c>
      <c r="M49" s="213">
        <v>130</v>
      </c>
      <c r="N49" s="213">
        <v>870</v>
      </c>
      <c r="O49" s="212">
        <f>_xlfn.FLOOR.PRECISE('[3]численность 2021'!P65)</f>
        <v>215</v>
      </c>
      <c r="P49" s="212">
        <v>8.2436999999999996E-2</v>
      </c>
      <c r="Q49" s="212">
        <v>0.55169100000000004</v>
      </c>
      <c r="R49" s="212">
        <f t="shared" si="50"/>
        <v>0.13633740907833378</v>
      </c>
      <c r="S49" s="214">
        <f>_xlfn.FLOOR.PRECISE('[3]численность 2021'!Q65)</f>
        <v>64</v>
      </c>
      <c r="T49" s="214"/>
      <c r="U49" s="215">
        <f t="shared" si="80"/>
        <v>64.499999999999787</v>
      </c>
      <c r="V49" s="216">
        <f t="shared" si="51"/>
        <v>64</v>
      </c>
      <c r="W49" s="217">
        <v>49</v>
      </c>
      <c r="X49" s="217">
        <v>25</v>
      </c>
      <c r="Y49" s="218"/>
      <c r="Z49" s="213">
        <v>5051.9467770000001</v>
      </c>
      <c r="AA49" s="213">
        <v>5016.5507809999999</v>
      </c>
      <c r="AB49" s="212">
        <f>_xlfn.FLOOR.PRECISE('[3]численность 2021'!E65)</f>
        <v>5077</v>
      </c>
      <c r="AC49" s="212">
        <v>3.2035779999999998</v>
      </c>
      <c r="AD49" s="212">
        <v>3.181133</v>
      </c>
      <c r="AE49" s="212">
        <f t="shared" si="52"/>
        <v>3.2194652367009331</v>
      </c>
      <c r="AF49" s="214">
        <f>_xlfn.FLOOR.PRECISE('[3]численность 2021'!O65)</f>
        <v>253</v>
      </c>
      <c r="AG49" s="215">
        <f t="shared" si="93"/>
        <v>253.85000000000002</v>
      </c>
      <c r="AH49" s="216">
        <f t="shared" si="94"/>
        <v>253</v>
      </c>
      <c r="AI49" s="219">
        <f t="shared" si="53"/>
        <v>189.75</v>
      </c>
      <c r="AJ49" s="217">
        <v>253</v>
      </c>
      <c r="AK49" s="217">
        <v>189</v>
      </c>
      <c r="AL49" s="213">
        <v>362.34350599999999</v>
      </c>
      <c r="AM49" s="213">
        <v>312.19937099999999</v>
      </c>
      <c r="AN49" s="212">
        <f>_xlfn.FLOOR.PRECISE('[3]численность 2021'!F65)</f>
        <v>342</v>
      </c>
      <c r="AO49" s="212">
        <v>0.229772</v>
      </c>
      <c r="AP49" s="212">
        <v>0.19797400000000001</v>
      </c>
      <c r="AQ49" s="212">
        <f t="shared" si="54"/>
        <v>0.21687159955716351</v>
      </c>
      <c r="AR49" s="214">
        <f>_xlfn.FLOOR.PRECISE('[3]численность 2021'!L65)</f>
        <v>10</v>
      </c>
      <c r="AS49" s="214"/>
      <c r="AT49" s="214">
        <f t="shared" si="81"/>
        <v>10</v>
      </c>
      <c r="AU49" s="215">
        <f t="shared" si="55"/>
        <v>10.259999999999966</v>
      </c>
      <c r="AV49" s="215">
        <f t="shared" si="82"/>
        <v>10.259999999999966</v>
      </c>
      <c r="AW49" s="220">
        <f t="shared" si="56"/>
        <v>10</v>
      </c>
      <c r="AX49" s="217">
        <v>10</v>
      </c>
      <c r="AY49" s="215">
        <f t="shared" si="83"/>
        <v>1.49999999999999</v>
      </c>
      <c r="AZ49" s="216">
        <f t="shared" si="57"/>
        <v>0</v>
      </c>
      <c r="BA49" s="217">
        <v>1</v>
      </c>
      <c r="BB49" s="215">
        <f t="shared" si="84"/>
        <v>2.9999999999999898</v>
      </c>
      <c r="BC49" s="217">
        <v>3</v>
      </c>
      <c r="BD49" s="213">
        <v>853.977844</v>
      </c>
      <c r="BE49" s="213">
        <v>851.97558600000002</v>
      </c>
      <c r="BF49" s="212">
        <f>_xlfn.FLOOR.PRECISE('[3]численность 2021'!G65)</f>
        <v>853</v>
      </c>
      <c r="BG49" s="212">
        <v>0.54153099999999998</v>
      </c>
      <c r="BH49" s="212">
        <v>0.54026099999999999</v>
      </c>
      <c r="BI49" s="212">
        <f t="shared" si="58"/>
        <v>0.54091074392473826</v>
      </c>
      <c r="BJ49" s="214">
        <f>_xlfn.FLOOR.PRECISE('[3]численность 2021'!K65)</f>
        <v>25</v>
      </c>
      <c r="BK49" s="214"/>
      <c r="BL49" s="214">
        <f t="shared" si="85"/>
        <v>25</v>
      </c>
      <c r="BM49" s="215">
        <f t="shared" si="59"/>
        <v>25.589999999999915</v>
      </c>
      <c r="BN49" s="220">
        <f t="shared" si="86"/>
        <v>25</v>
      </c>
      <c r="BO49" s="217">
        <v>25</v>
      </c>
      <c r="BP49" s="215">
        <f t="shared" si="87"/>
        <v>3.7499999999999747</v>
      </c>
      <c r="BQ49" s="216">
        <f t="shared" si="60"/>
        <v>0</v>
      </c>
      <c r="BR49" s="217">
        <v>3</v>
      </c>
      <c r="BS49" s="215">
        <f t="shared" si="61"/>
        <v>5</v>
      </c>
      <c r="BT49" s="217">
        <v>5</v>
      </c>
      <c r="BU49" s="213">
        <v>943.25732400000004</v>
      </c>
      <c r="BV49" s="213">
        <v>868.68102999999996</v>
      </c>
      <c r="BW49" s="212">
        <f>_xlfn.FLOOR.PRECISE('[3]численность 2021'!H65)</f>
        <v>974</v>
      </c>
      <c r="BX49" s="212">
        <v>0.59814500000000004</v>
      </c>
      <c r="BY49" s="212">
        <v>0.55085499999999998</v>
      </c>
      <c r="BZ49" s="212">
        <f t="shared" si="62"/>
        <v>0.61764016949905631</v>
      </c>
      <c r="CA49" s="214">
        <f>_xlfn.FLOOR.PRECISE('[3]численность 2021'!M65)</f>
        <v>29</v>
      </c>
      <c r="CB49" s="214"/>
      <c r="CC49" s="214"/>
      <c r="CD49" s="214">
        <f t="shared" si="88"/>
        <v>29</v>
      </c>
      <c r="CE49" s="215">
        <f t="shared" si="63"/>
        <v>29.219999999999899</v>
      </c>
      <c r="CF49" s="220">
        <f t="shared" si="64"/>
        <v>29</v>
      </c>
      <c r="CG49" s="217">
        <v>29</v>
      </c>
      <c r="CH49" s="215">
        <f t="shared" si="89"/>
        <v>2.1749999999999972</v>
      </c>
      <c r="CI49" s="216">
        <f t="shared" si="65"/>
        <v>0</v>
      </c>
      <c r="CJ49" s="217">
        <v>4</v>
      </c>
      <c r="CK49" s="215">
        <f t="shared" si="90"/>
        <v>2.1749999999999972</v>
      </c>
      <c r="CL49" s="216">
        <f t="shared" si="66"/>
        <v>0</v>
      </c>
      <c r="CM49" s="217"/>
      <c r="CN49" s="215">
        <f t="shared" si="67"/>
        <v>5.8000000000000007</v>
      </c>
      <c r="CO49" s="217">
        <v>6</v>
      </c>
      <c r="CP49" s="221">
        <f t="shared" si="68"/>
        <v>1</v>
      </c>
      <c r="CQ49" s="213">
        <v>0</v>
      </c>
      <c r="CR49" s="213">
        <v>0</v>
      </c>
      <c r="CS49" s="213" t="e">
        <f>#NAME?</f>
        <v>#NAME?</v>
      </c>
      <c r="CT49" s="212">
        <v>0</v>
      </c>
      <c r="CU49" s="212">
        <v>0</v>
      </c>
      <c r="CV49" s="212" t="e">
        <f>#NAME?</f>
        <v>#NAME?</v>
      </c>
      <c r="CW49" s="214" t="e">
        <f>#NAME?</f>
        <v>#NAME?</v>
      </c>
      <c r="CX49" s="215" t="e">
        <f t="shared" si="69"/>
        <v>#NAME?</v>
      </c>
      <c r="CY49" s="220" t="e">
        <f t="shared" si="70"/>
        <v>#NAME?</v>
      </c>
      <c r="CZ49" s="222"/>
      <c r="DA49" s="215">
        <f t="shared" si="71"/>
        <v>0</v>
      </c>
      <c r="DB49" s="222"/>
      <c r="DC49" s="213">
        <v>220.974625</v>
      </c>
      <c r="DD49" s="213">
        <v>201.28642300000001</v>
      </c>
      <c r="DE49" s="212">
        <f>_xlfn.FLOOR.PRECISE('[3]численность 2021'!I65)</f>
        <v>199</v>
      </c>
      <c r="DF49" s="212">
        <v>0.140126</v>
      </c>
      <c r="DG49" s="212">
        <v>0.127641</v>
      </c>
      <c r="DH49" s="212">
        <f t="shared" si="72"/>
        <v>0.1261913693329694</v>
      </c>
      <c r="DI49" s="214">
        <f>_xlfn.FLOOR.PRECISE('[3]численность 2021'!N65)</f>
        <v>20</v>
      </c>
      <c r="DJ49" s="215">
        <f t="shared" si="91"/>
        <v>29.849999999999799</v>
      </c>
      <c r="DK49" s="216">
        <f t="shared" si="73"/>
        <v>20</v>
      </c>
      <c r="DL49" s="217">
        <v>20</v>
      </c>
      <c r="DM49" s="215">
        <f t="shared" si="92"/>
        <v>4</v>
      </c>
      <c r="DN49" s="217">
        <v>4</v>
      </c>
      <c r="DO49" s="213">
        <v>38.430374</v>
      </c>
      <c r="DP49" s="213">
        <v>0</v>
      </c>
      <c r="DQ49" s="212">
        <f>_xlfn.FLOOR.PRECISE('[3]численность 2021'!J65)</f>
        <v>5</v>
      </c>
      <c r="DR49" s="212">
        <v>2.4369999999999999E-2</v>
      </c>
      <c r="DS49" s="212">
        <v>0</v>
      </c>
      <c r="DT49" s="212">
        <f t="shared" si="74"/>
        <v>3.1706374204263669E-3</v>
      </c>
      <c r="DU49" s="214">
        <f>_xlfn.FLOOR.PRECISE('[3]численность 2021'!S65)</f>
        <v>0</v>
      </c>
      <c r="DV49" s="215">
        <f t="shared" si="75"/>
        <v>0.5</v>
      </c>
      <c r="DW49" s="216">
        <f t="shared" si="76"/>
        <v>0</v>
      </c>
      <c r="DX49" s="217"/>
      <c r="DY49" s="213">
        <v>0</v>
      </c>
      <c r="DZ49" s="223">
        <v>0</v>
      </c>
      <c r="EA49" s="212">
        <f>_xlfn.FLOOR.PRECISE('[3]численность 2021'!T65)</f>
        <v>0</v>
      </c>
      <c r="EB49" s="212">
        <v>0</v>
      </c>
      <c r="EC49" s="212">
        <v>0</v>
      </c>
      <c r="ED49" s="212">
        <f t="shared" si="77"/>
        <v>0</v>
      </c>
      <c r="EE49" s="214">
        <f>_xlfn.FLOOR.PRECISE('[3]численность 2021'!U65)</f>
        <v>0</v>
      </c>
      <c r="EF49" s="215">
        <f t="shared" si="78"/>
        <v>0</v>
      </c>
      <c r="EG49" s="216">
        <f t="shared" si="79"/>
        <v>0</v>
      </c>
      <c r="EH49" s="222"/>
    </row>
    <row r="50" spans="1:138" ht="48.75" customHeight="1" x14ac:dyDescent="0.2">
      <c r="A50" s="116" t="s">
        <v>304</v>
      </c>
      <c r="B50" s="212">
        <f>'[3]численность 2021'!C62</f>
        <v>588.53997802734375</v>
      </c>
      <c r="C50" s="213">
        <v>2109.2314449999999</v>
      </c>
      <c r="D50" s="213">
        <v>2156.98999</v>
      </c>
      <c r="E50" s="212">
        <f>_xlfn.FLOOR.PRECISE('[3]численность 2021'!D62)</f>
        <v>2299</v>
      </c>
      <c r="F50" s="212">
        <v>3.655977</v>
      </c>
      <c r="G50" s="212">
        <v>3.655977</v>
      </c>
      <c r="H50" s="212">
        <f t="shared" si="48"/>
        <v>3.9062766945853724</v>
      </c>
      <c r="I50" s="214">
        <f>_xlfn.FLOOR.PRECISE('[3]численность 2021'!R62)</f>
        <v>804</v>
      </c>
      <c r="J50" s="215">
        <f t="shared" si="1"/>
        <v>804.6499999999977</v>
      </c>
      <c r="K50" s="216">
        <f t="shared" si="49"/>
        <v>804</v>
      </c>
      <c r="L50" s="222">
        <v>804</v>
      </c>
      <c r="M50" s="213">
        <v>209</v>
      </c>
      <c r="N50" s="213">
        <v>215</v>
      </c>
      <c r="O50" s="212">
        <f>_xlfn.FLOOR.PRECISE('[3]численность 2021'!P62)</f>
        <v>223</v>
      </c>
      <c r="P50" s="212">
        <v>0.35391299999999998</v>
      </c>
      <c r="Q50" s="212">
        <v>0.36441299999999999</v>
      </c>
      <c r="R50" s="212">
        <f t="shared" si="50"/>
        <v>0.37890374201502308</v>
      </c>
      <c r="S50" s="214">
        <f>_xlfn.FLOOR.PRECISE('[3]численность 2021'!Q62)</f>
        <v>66</v>
      </c>
      <c r="T50" s="214"/>
      <c r="U50" s="215">
        <f t="shared" si="80"/>
        <v>66.899999999999778</v>
      </c>
      <c r="V50" s="216">
        <f t="shared" si="51"/>
        <v>66</v>
      </c>
      <c r="W50" s="222">
        <v>66</v>
      </c>
      <c r="X50" s="222"/>
      <c r="Y50" s="218"/>
      <c r="Z50" s="213">
        <v>2033.10022</v>
      </c>
      <c r="AA50" s="213">
        <v>2075.6496579999998</v>
      </c>
      <c r="AB50" s="212">
        <f>_xlfn.FLOOR.PRECISE('[3]численность 2021'!E62)</f>
        <v>2319</v>
      </c>
      <c r="AC50" s="212">
        <v>3.4427810000000001</v>
      </c>
      <c r="AD50" s="212">
        <v>3.5181100000000001</v>
      </c>
      <c r="AE50" s="212">
        <f t="shared" si="52"/>
        <v>3.94025909297237</v>
      </c>
      <c r="AF50" s="214">
        <f>_xlfn.FLOOR.PRECISE('[3]численность 2021'!O62)</f>
        <v>114</v>
      </c>
      <c r="AG50" s="215">
        <f t="shared" si="93"/>
        <v>115.95</v>
      </c>
      <c r="AH50" s="216">
        <f t="shared" si="94"/>
        <v>114</v>
      </c>
      <c r="AI50" s="219">
        <f t="shared" si="53"/>
        <v>85.5</v>
      </c>
      <c r="AJ50" s="222">
        <v>114</v>
      </c>
      <c r="AK50" s="222">
        <v>85</v>
      </c>
      <c r="AL50" s="213">
        <v>384.66229199999998</v>
      </c>
      <c r="AM50" s="213">
        <v>424.03738399999997</v>
      </c>
      <c r="AN50" s="212">
        <f>_xlfn.FLOOR.PRECISE('[3]численность 2021'!F62)</f>
        <v>557</v>
      </c>
      <c r="AO50" s="212">
        <v>0.65137400000000001</v>
      </c>
      <c r="AP50" s="212">
        <v>0.71872000000000003</v>
      </c>
      <c r="AQ50" s="212">
        <f t="shared" si="54"/>
        <v>0.9464097950778827</v>
      </c>
      <c r="AR50" s="214">
        <f>_xlfn.FLOOR.PRECISE('[3]численность 2021'!L62)</f>
        <v>16</v>
      </c>
      <c r="AS50" s="214"/>
      <c r="AT50" s="214">
        <f t="shared" si="81"/>
        <v>16</v>
      </c>
      <c r="AU50" s="215">
        <f t="shared" si="55"/>
        <v>16.709999999999944</v>
      </c>
      <c r="AV50" s="215">
        <f t="shared" si="82"/>
        <v>16.709999999999944</v>
      </c>
      <c r="AW50" s="220">
        <f t="shared" si="56"/>
        <v>16</v>
      </c>
      <c r="AX50" s="222">
        <v>16</v>
      </c>
      <c r="AY50" s="215">
        <f t="shared" si="83"/>
        <v>2.3999999999999839</v>
      </c>
      <c r="AZ50" s="216">
        <f t="shared" si="57"/>
        <v>0</v>
      </c>
      <c r="BA50" s="222"/>
      <c r="BB50" s="215">
        <f t="shared" si="84"/>
        <v>4.7999999999999838</v>
      </c>
      <c r="BC50" s="222"/>
      <c r="BD50" s="213">
        <v>668.08355700000004</v>
      </c>
      <c r="BE50" s="213">
        <v>610.05377199999998</v>
      </c>
      <c r="BF50" s="212">
        <f>_xlfn.FLOOR.PRECISE('[3]численность 2021'!G62)</f>
        <v>683</v>
      </c>
      <c r="BG50" s="212">
        <v>1.13131</v>
      </c>
      <c r="BH50" s="212">
        <v>1.0340069999999999</v>
      </c>
      <c r="BI50" s="212">
        <f t="shared" si="58"/>
        <v>1.1604989049159675</v>
      </c>
      <c r="BJ50" s="214">
        <f>_xlfn.FLOOR.PRECISE('[3]численность 2021'!K62)</f>
        <v>34</v>
      </c>
      <c r="BK50" s="214"/>
      <c r="BL50" s="214">
        <f t="shared" si="85"/>
        <v>34</v>
      </c>
      <c r="BM50" s="215">
        <f t="shared" si="59"/>
        <v>34.15</v>
      </c>
      <c r="BN50" s="220">
        <f t="shared" si="86"/>
        <v>34</v>
      </c>
      <c r="BO50" s="222">
        <v>34</v>
      </c>
      <c r="BP50" s="215">
        <f t="shared" si="87"/>
        <v>5.0999999999999659</v>
      </c>
      <c r="BQ50" s="216">
        <f t="shared" si="60"/>
        <v>0</v>
      </c>
      <c r="BR50" s="222"/>
      <c r="BS50" s="215">
        <f t="shared" si="61"/>
        <v>6.8000000000000007</v>
      </c>
      <c r="BT50" s="222"/>
      <c r="BU50" s="213">
        <v>936.94641100000001</v>
      </c>
      <c r="BV50" s="213">
        <v>902.87957800000004</v>
      </c>
      <c r="BW50" s="212">
        <f>_xlfn.FLOOR.PRECISE('[3]численность 2021'!H62)</f>
        <v>962</v>
      </c>
      <c r="BX50" s="212">
        <v>1.5865929999999999</v>
      </c>
      <c r="BY50" s="212">
        <v>1.53033</v>
      </c>
      <c r="BZ50" s="212">
        <f t="shared" si="62"/>
        <v>1.6345533624145838</v>
      </c>
      <c r="CA50" s="214">
        <f>_xlfn.FLOOR.PRECISE('[3]численность 2021'!M62)</f>
        <v>48</v>
      </c>
      <c r="CB50" s="214"/>
      <c r="CC50" s="214"/>
      <c r="CD50" s="214">
        <f t="shared" si="88"/>
        <v>48</v>
      </c>
      <c r="CE50" s="215">
        <f t="shared" si="63"/>
        <v>48.1</v>
      </c>
      <c r="CF50" s="220">
        <f t="shared" si="64"/>
        <v>48</v>
      </c>
      <c r="CG50" s="222">
        <v>48</v>
      </c>
      <c r="CH50" s="215">
        <f t="shared" si="89"/>
        <v>3.5999999999999952</v>
      </c>
      <c r="CI50" s="216">
        <f t="shared" si="65"/>
        <v>0</v>
      </c>
      <c r="CJ50" s="222"/>
      <c r="CK50" s="215">
        <f t="shared" si="90"/>
        <v>3.5999999999999952</v>
      </c>
      <c r="CL50" s="216">
        <f t="shared" si="66"/>
        <v>0</v>
      </c>
      <c r="CM50" s="222"/>
      <c r="CN50" s="215">
        <f t="shared" si="67"/>
        <v>9.6000000000000014</v>
      </c>
      <c r="CO50" s="222"/>
      <c r="CP50" s="221">
        <f t="shared" si="68"/>
        <v>1</v>
      </c>
      <c r="CQ50" s="213">
        <v>0</v>
      </c>
      <c r="CR50" s="213">
        <v>0</v>
      </c>
      <c r="CS50" s="213" t="e">
        <f>#NAME?</f>
        <v>#NAME?</v>
      </c>
      <c r="CT50" s="212">
        <v>0</v>
      </c>
      <c r="CU50" s="212">
        <v>0</v>
      </c>
      <c r="CV50" s="212" t="e">
        <f>#NAME?</f>
        <v>#NAME?</v>
      </c>
      <c r="CW50" s="214" t="e">
        <f>#NAME?</f>
        <v>#NAME?</v>
      </c>
      <c r="CX50" s="215" t="e">
        <f t="shared" si="69"/>
        <v>#NAME?</v>
      </c>
      <c r="CY50" s="220" t="e">
        <f t="shared" si="70"/>
        <v>#NAME?</v>
      </c>
      <c r="CZ50" s="222"/>
      <c r="DA50" s="215">
        <f t="shared" si="71"/>
        <v>0</v>
      </c>
      <c r="DB50" s="222"/>
      <c r="DC50" s="213">
        <v>158.94030799999999</v>
      </c>
      <c r="DD50" s="213">
        <v>126.011101</v>
      </c>
      <c r="DE50" s="212">
        <f>_xlfn.FLOOR.PRECISE('[3]численность 2021'!I62)</f>
        <v>82</v>
      </c>
      <c r="DF50" s="212">
        <v>0.26914399999999999</v>
      </c>
      <c r="DG50" s="212">
        <v>0.21358199999999999</v>
      </c>
      <c r="DH50" s="212">
        <f t="shared" si="72"/>
        <v>0.13932783338669011</v>
      </c>
      <c r="DI50" s="214">
        <f>_xlfn.FLOOR.PRECISE('[3]численность 2021'!N62)</f>
        <v>12</v>
      </c>
      <c r="DJ50" s="215">
        <f t="shared" si="91"/>
        <v>12.299999999999917</v>
      </c>
      <c r="DK50" s="216">
        <f t="shared" si="73"/>
        <v>12</v>
      </c>
      <c r="DL50" s="222">
        <v>12</v>
      </c>
      <c r="DM50" s="215">
        <f t="shared" si="92"/>
        <v>2.4000000000000004</v>
      </c>
      <c r="DN50" s="222"/>
      <c r="DO50" s="213">
        <v>42.740253000000003</v>
      </c>
      <c r="DP50" s="213">
        <v>50.671131000000003</v>
      </c>
      <c r="DQ50" s="212">
        <f>_xlfn.FLOOR.PRECISE('[3]численность 2021'!J62)</f>
        <v>35</v>
      </c>
      <c r="DR50" s="212">
        <v>7.2374999999999995E-2</v>
      </c>
      <c r="DS50" s="212">
        <v>8.5885000000000003E-2</v>
      </c>
      <c r="DT50" s="212">
        <f t="shared" si="74"/>
        <v>5.9469197177245775E-2</v>
      </c>
      <c r="DU50" s="214">
        <f>_xlfn.FLOOR.PRECISE('[3]численность 2021'!S62)</f>
        <v>3</v>
      </c>
      <c r="DV50" s="215">
        <f t="shared" si="75"/>
        <v>3.5</v>
      </c>
      <c r="DW50" s="216">
        <f t="shared" si="76"/>
        <v>3</v>
      </c>
      <c r="DX50" s="222">
        <v>3</v>
      </c>
      <c r="DY50" s="213">
        <v>0</v>
      </c>
      <c r="DZ50" s="223">
        <v>0</v>
      </c>
      <c r="EA50" s="212">
        <f>_xlfn.FLOOR.PRECISE('[3]численность 2021'!T62)</f>
        <v>0</v>
      </c>
      <c r="EB50" s="212">
        <v>0</v>
      </c>
      <c r="EC50" s="212">
        <v>0</v>
      </c>
      <c r="ED50" s="212">
        <f t="shared" si="77"/>
        <v>0</v>
      </c>
      <c r="EE50" s="214">
        <f>_xlfn.FLOOR.PRECISE('[3]численность 2021'!U62)</f>
        <v>0</v>
      </c>
      <c r="EF50" s="215">
        <f t="shared" si="78"/>
        <v>0</v>
      </c>
      <c r="EG50" s="216">
        <f t="shared" si="79"/>
        <v>0</v>
      </c>
      <c r="EH50" s="222"/>
    </row>
    <row r="51" spans="1:138" s="227" customFormat="1" ht="47.25" x14ac:dyDescent="0.2">
      <c r="A51" s="119" t="s">
        <v>305</v>
      </c>
      <c r="B51" s="228">
        <f>'[3]численность 2021'!C64</f>
        <v>398.97000122070313</v>
      </c>
      <c r="C51" s="229">
        <v>1258.7974850000001</v>
      </c>
      <c r="D51" s="229">
        <v>1319.07421875</v>
      </c>
      <c r="E51" s="228">
        <f>_xlfn.FLOOR.PRECISE('[3]численность 2021'!D64)</f>
        <v>1197</v>
      </c>
      <c r="F51" s="228">
        <v>3.3061989999999999</v>
      </c>
      <c r="G51" s="212">
        <v>3.3061989999999999</v>
      </c>
      <c r="H51" s="228">
        <f t="shared" si="48"/>
        <v>3.0002255716911428</v>
      </c>
      <c r="I51" s="230">
        <f>_xlfn.FLOOR.PRECISE('[3]численность 2021'!R64)</f>
        <v>418</v>
      </c>
      <c r="J51" s="215">
        <f t="shared" si="1"/>
        <v>418.94999999999879</v>
      </c>
      <c r="K51" s="231">
        <f t="shared" si="49"/>
        <v>418</v>
      </c>
      <c r="L51" s="217">
        <v>418</v>
      </c>
      <c r="M51" s="229">
        <v>129</v>
      </c>
      <c r="N51" s="229">
        <v>33</v>
      </c>
      <c r="O51" s="228">
        <f>_xlfn.FLOOR.PRECISE('[3]численность 2021'!P64)</f>
        <v>243</v>
      </c>
      <c r="P51" s="212">
        <v>0.32333299999999998</v>
      </c>
      <c r="Q51" s="228">
        <v>8.2712999999999995E-2</v>
      </c>
      <c r="R51" s="228">
        <f t="shared" si="50"/>
        <v>0.60906834914030716</v>
      </c>
      <c r="S51" s="230">
        <f>_xlfn.FLOOR.PRECISE('[3]численность 2021'!Q64)</f>
        <v>10</v>
      </c>
      <c r="T51" s="230"/>
      <c r="U51" s="215">
        <f t="shared" si="80"/>
        <v>72.89999999999975</v>
      </c>
      <c r="V51" s="231">
        <f t="shared" si="51"/>
        <v>10</v>
      </c>
      <c r="W51" s="217">
        <v>10</v>
      </c>
      <c r="X51" s="217"/>
      <c r="Y51" s="232"/>
      <c r="Z51" s="229">
        <v>1515.5347899999999</v>
      </c>
      <c r="AA51" s="229">
        <v>1016.952942</v>
      </c>
      <c r="AB51" s="228">
        <f>_xlfn.FLOOR.PRECISE('[3]численность 2021'!E64)</f>
        <v>1322</v>
      </c>
      <c r="AC51" s="228">
        <v>3.7986179999999998</v>
      </c>
      <c r="AD51" s="228">
        <v>2.5489459999999999</v>
      </c>
      <c r="AE51" s="228">
        <f t="shared" si="52"/>
        <v>3.3135323356522064</v>
      </c>
      <c r="AF51" s="230">
        <f>_xlfn.FLOOR.PRECISE('[3]численность 2021'!O64)</f>
        <v>66</v>
      </c>
      <c r="AG51" s="215">
        <f t="shared" si="93"/>
        <v>66.100000000000009</v>
      </c>
      <c r="AH51" s="216">
        <f t="shared" si="94"/>
        <v>66</v>
      </c>
      <c r="AI51" s="219">
        <f t="shared" si="53"/>
        <v>49.5</v>
      </c>
      <c r="AJ51" s="217">
        <v>66</v>
      </c>
      <c r="AK51" s="217">
        <v>49</v>
      </c>
      <c r="AL51" s="229">
        <v>120.26728799999999</v>
      </c>
      <c r="AM51" s="229">
        <v>169.88078300000001</v>
      </c>
      <c r="AN51" s="228">
        <f>_xlfn.FLOOR.PRECISE('[3]численность 2021'!F64)</f>
        <v>227</v>
      </c>
      <c r="AO51" s="228">
        <v>0.30144399999999999</v>
      </c>
      <c r="AP51" s="228">
        <v>0.42579800000000001</v>
      </c>
      <c r="AQ51" s="228">
        <f t="shared" si="54"/>
        <v>0.5689650833532911</v>
      </c>
      <c r="AR51" s="230">
        <f>_xlfn.FLOOR.PRECISE('[3]численность 2021'!L64)</f>
        <v>6</v>
      </c>
      <c r="AS51" s="230"/>
      <c r="AT51" s="214">
        <f t="shared" si="81"/>
        <v>6</v>
      </c>
      <c r="AU51" s="233">
        <f t="shared" si="55"/>
        <v>6.8099999999999765</v>
      </c>
      <c r="AV51" s="215">
        <f t="shared" si="82"/>
        <v>6.8099999999999765</v>
      </c>
      <c r="AW51" s="219">
        <f t="shared" si="56"/>
        <v>6</v>
      </c>
      <c r="AX51" s="217">
        <v>6</v>
      </c>
      <c r="AY51" s="215">
        <f t="shared" si="83"/>
        <v>0</v>
      </c>
      <c r="AZ51" s="231">
        <f t="shared" si="57"/>
        <v>0</v>
      </c>
      <c r="BA51" s="217"/>
      <c r="BB51" s="215">
        <f t="shared" si="84"/>
        <v>1.799999999999994</v>
      </c>
      <c r="BC51" s="217"/>
      <c r="BD51" s="229">
        <v>264.92208900000003</v>
      </c>
      <c r="BE51" s="229">
        <v>299.70632899999998</v>
      </c>
      <c r="BF51" s="228">
        <f>_xlfn.FLOOR.PRECISE('[3]численность 2021'!G64)</f>
        <v>324</v>
      </c>
      <c r="BG51" s="228">
        <v>0.66401500000000002</v>
      </c>
      <c r="BH51" s="228">
        <v>0.75119999999999998</v>
      </c>
      <c r="BI51" s="228">
        <f t="shared" si="58"/>
        <v>0.81209113218707629</v>
      </c>
      <c r="BJ51" s="230">
        <f>_xlfn.FLOOR.PRECISE('[3]численность 2021'!K64)</f>
        <v>9</v>
      </c>
      <c r="BK51" s="230"/>
      <c r="BL51" s="214">
        <f t="shared" si="85"/>
        <v>9</v>
      </c>
      <c r="BM51" s="233">
        <f t="shared" si="59"/>
        <v>9.7199999999999669</v>
      </c>
      <c r="BN51" s="219">
        <f t="shared" si="86"/>
        <v>9</v>
      </c>
      <c r="BO51" s="217">
        <v>9</v>
      </c>
      <c r="BP51" s="215">
        <f t="shared" si="87"/>
        <v>1.349999999999991</v>
      </c>
      <c r="BQ51" s="231">
        <f t="shared" si="60"/>
        <v>0</v>
      </c>
      <c r="BR51" s="217"/>
      <c r="BS51" s="233">
        <f t="shared" si="61"/>
        <v>1.8</v>
      </c>
      <c r="BT51" s="217"/>
      <c r="BU51" s="229">
        <v>208.880875</v>
      </c>
      <c r="BV51" s="229">
        <v>269.22772200000003</v>
      </c>
      <c r="BW51" s="228">
        <f>_xlfn.FLOOR.PRECISE('[3]численность 2021'!H64)</f>
        <v>279</v>
      </c>
      <c r="BX51" s="228">
        <v>0.52354999999999996</v>
      </c>
      <c r="BY51" s="228">
        <v>0.67480700000000005</v>
      </c>
      <c r="BZ51" s="228">
        <f t="shared" si="62"/>
        <v>0.69930069716109344</v>
      </c>
      <c r="CA51" s="230">
        <f>_xlfn.FLOOR.PRECISE('[3]численность 2021'!M64)</f>
        <v>8</v>
      </c>
      <c r="CB51" s="230"/>
      <c r="CC51" s="230"/>
      <c r="CD51" s="214">
        <f t="shared" si="88"/>
        <v>8</v>
      </c>
      <c r="CE51" s="233">
        <f t="shared" si="63"/>
        <v>8.3699999999999708</v>
      </c>
      <c r="CF51" s="219">
        <f t="shared" si="64"/>
        <v>8</v>
      </c>
      <c r="CG51" s="217">
        <v>8</v>
      </c>
      <c r="CH51" s="215">
        <f t="shared" si="89"/>
        <v>0.5999999999999992</v>
      </c>
      <c r="CI51" s="231">
        <f t="shared" si="65"/>
        <v>0</v>
      </c>
      <c r="CJ51" s="217"/>
      <c r="CK51" s="215">
        <f t="shared" si="90"/>
        <v>0.5999999999999992</v>
      </c>
      <c r="CL51" s="231">
        <f t="shared" si="66"/>
        <v>0</v>
      </c>
      <c r="CM51" s="217"/>
      <c r="CN51" s="233">
        <f t="shared" si="67"/>
        <v>1.6</v>
      </c>
      <c r="CO51" s="217"/>
      <c r="CP51" s="234">
        <f t="shared" si="68"/>
        <v>1</v>
      </c>
      <c r="CQ51" s="229"/>
      <c r="CR51" s="229"/>
      <c r="CS51" s="229"/>
      <c r="CT51" s="228"/>
      <c r="CU51" s="228"/>
      <c r="CV51" s="228"/>
      <c r="CW51" s="230"/>
      <c r="CX51" s="233"/>
      <c r="CY51" s="219"/>
      <c r="CZ51" s="217"/>
      <c r="DA51" s="233"/>
      <c r="DB51" s="217"/>
      <c r="DC51" s="229">
        <v>181.236099</v>
      </c>
      <c r="DD51" s="229">
        <v>209.85270700000001</v>
      </c>
      <c r="DE51" s="228">
        <f>_xlfn.FLOOR.PRECISE('[3]численность 2021'!I64)</f>
        <v>222</v>
      </c>
      <c r="DF51" s="228">
        <v>0.45426</v>
      </c>
      <c r="DG51" s="228">
        <v>0.52598599999999995</v>
      </c>
      <c r="DH51" s="228">
        <f t="shared" si="72"/>
        <v>0.55643281279484857</v>
      </c>
      <c r="DI51" s="230">
        <f>_xlfn.FLOOR.PRECISE('[3]численность 2021'!N64)</f>
        <v>33</v>
      </c>
      <c r="DJ51" s="215">
        <f t="shared" si="91"/>
        <v>33.299999999999777</v>
      </c>
      <c r="DK51" s="231">
        <f t="shared" si="73"/>
        <v>33</v>
      </c>
      <c r="DL51" s="217">
        <v>33</v>
      </c>
      <c r="DM51" s="215">
        <f t="shared" si="92"/>
        <v>6.6000000000000005</v>
      </c>
      <c r="DN51" s="217"/>
      <c r="DO51" s="229">
        <v>30.06682</v>
      </c>
      <c r="DP51" s="229">
        <v>23.316970999999999</v>
      </c>
      <c r="DQ51" s="228">
        <f>_xlfn.FLOOR.PRECISE('[3]численность 2021'!J64)</f>
        <v>19</v>
      </c>
      <c r="DR51" s="228">
        <v>7.5360999999999997E-2</v>
      </c>
      <c r="DS51" s="228">
        <v>5.8443000000000002E-2</v>
      </c>
      <c r="DT51" s="228">
        <f t="shared" si="74"/>
        <v>4.762262812208163E-2</v>
      </c>
      <c r="DU51" s="230">
        <f>_xlfn.FLOOR.PRECISE('[3]численность 2021'!S64)</f>
        <v>0</v>
      </c>
      <c r="DV51" s="233">
        <f t="shared" si="75"/>
        <v>1.9000000000000001</v>
      </c>
      <c r="DW51" s="231">
        <f t="shared" si="76"/>
        <v>0</v>
      </c>
      <c r="DX51" s="217"/>
      <c r="DY51" s="229">
        <v>0</v>
      </c>
      <c r="DZ51" s="236">
        <v>0</v>
      </c>
      <c r="EA51" s="228">
        <f>_xlfn.FLOOR.PRECISE('[3]численность 2021'!T64)</f>
        <v>0</v>
      </c>
      <c r="EB51" s="212">
        <v>0</v>
      </c>
      <c r="EC51" s="228">
        <v>0</v>
      </c>
      <c r="ED51" s="228">
        <f t="shared" si="77"/>
        <v>0</v>
      </c>
      <c r="EE51" s="230">
        <f>_xlfn.FLOOR.PRECISE('[3]численность 2021'!U64)</f>
        <v>0</v>
      </c>
      <c r="EF51" s="233">
        <f t="shared" si="78"/>
        <v>0</v>
      </c>
      <c r="EG51" s="231">
        <f t="shared" si="79"/>
        <v>0</v>
      </c>
      <c r="EH51" s="217"/>
    </row>
    <row r="52" spans="1:138" ht="30.75" customHeight="1" x14ac:dyDescent="0.2">
      <c r="A52" s="237" t="s">
        <v>293</v>
      </c>
      <c r="B52" s="212"/>
      <c r="C52" s="213"/>
      <c r="D52" s="213"/>
      <c r="E52" s="212"/>
      <c r="F52" s="212"/>
      <c r="G52" s="212"/>
      <c r="H52" s="212"/>
      <c r="I52" s="214">
        <v>450</v>
      </c>
      <c r="J52" s="215">
        <f t="shared" si="1"/>
        <v>0</v>
      </c>
      <c r="K52" s="216"/>
      <c r="L52" s="217"/>
      <c r="M52" s="213"/>
      <c r="N52" s="213"/>
      <c r="O52" s="212"/>
      <c r="P52" s="212"/>
      <c r="Q52" s="212"/>
      <c r="R52" s="212"/>
      <c r="S52" s="214">
        <v>15</v>
      </c>
      <c r="T52" s="214"/>
      <c r="U52" s="215">
        <f t="shared" si="80"/>
        <v>0</v>
      </c>
      <c r="V52" s="216"/>
      <c r="W52" s="217">
        <v>15</v>
      </c>
      <c r="X52" s="217"/>
      <c r="Y52" s="218"/>
      <c r="Z52" s="213"/>
      <c r="AA52" s="213"/>
      <c r="AB52" s="212"/>
      <c r="AC52" s="212"/>
      <c r="AD52" s="212"/>
      <c r="AE52" s="212"/>
      <c r="AF52" s="214"/>
      <c r="AG52" s="215">
        <f t="shared" si="93"/>
        <v>0</v>
      </c>
      <c r="AH52" s="216">
        <f t="shared" si="94"/>
        <v>0</v>
      </c>
      <c r="AI52" s="219"/>
      <c r="AJ52" s="217"/>
      <c r="AK52" s="217"/>
      <c r="AL52" s="213"/>
      <c r="AM52" s="213"/>
      <c r="AN52" s="212"/>
      <c r="AO52" s="212"/>
      <c r="AP52" s="212"/>
      <c r="AQ52" s="212"/>
      <c r="AR52" s="214"/>
      <c r="AS52" s="214"/>
      <c r="AT52" s="214">
        <f t="shared" si="81"/>
        <v>0</v>
      </c>
      <c r="AU52" s="215"/>
      <c r="AV52" s="215">
        <f t="shared" si="82"/>
        <v>0</v>
      </c>
      <c r="AW52" s="220"/>
      <c r="AX52" s="217"/>
      <c r="AY52" s="215">
        <f t="shared" si="83"/>
        <v>0</v>
      </c>
      <c r="AZ52" s="216"/>
      <c r="BA52" s="217"/>
      <c r="BB52" s="215">
        <f t="shared" si="84"/>
        <v>0</v>
      </c>
      <c r="BC52" s="217"/>
      <c r="BD52" s="213"/>
      <c r="BE52" s="213"/>
      <c r="BF52" s="212"/>
      <c r="BG52" s="212"/>
      <c r="BH52" s="212"/>
      <c r="BI52" s="212"/>
      <c r="BJ52" s="214">
        <v>15</v>
      </c>
      <c r="BK52" s="214"/>
      <c r="BL52" s="214">
        <f t="shared" si="85"/>
        <v>0</v>
      </c>
      <c r="BM52" s="215"/>
      <c r="BN52" s="220"/>
      <c r="BO52" s="217"/>
      <c r="BP52" s="215">
        <f t="shared" si="87"/>
        <v>0</v>
      </c>
      <c r="BQ52" s="216"/>
      <c r="BR52" s="217"/>
      <c r="BS52" s="215"/>
      <c r="BT52" s="217"/>
      <c r="BU52" s="213"/>
      <c r="BV52" s="213"/>
      <c r="BW52" s="212"/>
      <c r="BX52" s="212"/>
      <c r="BY52" s="212"/>
      <c r="BZ52" s="212"/>
      <c r="CA52" s="214">
        <v>15</v>
      </c>
      <c r="CB52" s="214"/>
      <c r="CC52" s="214"/>
      <c r="CD52" s="214">
        <f t="shared" si="88"/>
        <v>0</v>
      </c>
      <c r="CE52" s="215"/>
      <c r="CF52" s="220"/>
      <c r="CG52" s="217"/>
      <c r="CH52" s="215">
        <f t="shared" si="89"/>
        <v>0</v>
      </c>
      <c r="CI52" s="216"/>
      <c r="CJ52" s="217"/>
      <c r="CK52" s="215">
        <f t="shared" si="90"/>
        <v>0</v>
      </c>
      <c r="CL52" s="216"/>
      <c r="CM52" s="217"/>
      <c r="CN52" s="215"/>
      <c r="CO52" s="217"/>
      <c r="CP52" s="221"/>
      <c r="CQ52" s="213"/>
      <c r="CR52" s="213"/>
      <c r="CS52" s="213"/>
      <c r="CT52" s="212"/>
      <c r="CU52" s="212"/>
      <c r="CV52" s="212"/>
      <c r="CW52" s="214"/>
      <c r="CX52" s="215"/>
      <c r="CY52" s="220"/>
      <c r="CZ52" s="222"/>
      <c r="DA52" s="215"/>
      <c r="DB52" s="222"/>
      <c r="DC52" s="213"/>
      <c r="DD52" s="213"/>
      <c r="DE52" s="212"/>
      <c r="DF52" s="212"/>
      <c r="DG52" s="212"/>
      <c r="DH52" s="212"/>
      <c r="DI52" s="214">
        <v>15</v>
      </c>
      <c r="DJ52" s="215">
        <f t="shared" si="91"/>
        <v>0</v>
      </c>
      <c r="DK52" s="216"/>
      <c r="DL52" s="217"/>
      <c r="DM52" s="215">
        <f t="shared" si="92"/>
        <v>0</v>
      </c>
      <c r="DN52" s="217"/>
      <c r="DO52" s="213"/>
      <c r="DP52" s="213"/>
      <c r="DQ52" s="212"/>
      <c r="DR52" s="212"/>
      <c r="DS52" s="212"/>
      <c r="DT52" s="212"/>
      <c r="DU52" s="214"/>
      <c r="DV52" s="215"/>
      <c r="DW52" s="216"/>
      <c r="DX52" s="217"/>
      <c r="DY52" s="213"/>
      <c r="DZ52" s="223"/>
      <c r="EA52" s="212"/>
      <c r="EB52" s="212"/>
      <c r="EC52" s="212"/>
      <c r="ED52" s="212"/>
      <c r="EE52" s="214"/>
      <c r="EF52" s="215"/>
      <c r="EG52" s="216"/>
      <c r="EH52" s="222"/>
    </row>
    <row r="53" spans="1:138" ht="13.5" customHeight="1" x14ac:dyDescent="0.2">
      <c r="A53" s="198" t="s">
        <v>88</v>
      </c>
      <c r="B53" s="212"/>
      <c r="C53" s="213"/>
      <c r="D53" s="213"/>
      <c r="E53" s="212"/>
      <c r="F53" s="212"/>
      <c r="G53" s="212"/>
      <c r="H53" s="212"/>
      <c r="I53" s="214"/>
      <c r="J53" s="215">
        <f t="shared" si="1"/>
        <v>0</v>
      </c>
      <c r="K53" s="216"/>
      <c r="L53" s="222"/>
      <c r="M53" s="213"/>
      <c r="N53" s="213"/>
      <c r="O53" s="212"/>
      <c r="P53" s="212"/>
      <c r="Q53" s="212"/>
      <c r="R53" s="212"/>
      <c r="S53" s="214"/>
      <c r="T53" s="214"/>
      <c r="U53" s="215">
        <f t="shared" si="80"/>
        <v>0</v>
      </c>
      <c r="V53" s="216">
        <f t="shared" si="51"/>
        <v>0</v>
      </c>
      <c r="W53" s="222"/>
      <c r="X53" s="222"/>
      <c r="Y53" s="218"/>
      <c r="Z53" s="213"/>
      <c r="AA53" s="213"/>
      <c r="AB53" s="212"/>
      <c r="AC53" s="212"/>
      <c r="AD53" s="212"/>
      <c r="AE53" s="212" t="e">
        <f t="shared" si="52"/>
        <v>#DIV/0!</v>
      </c>
      <c r="AF53" s="214"/>
      <c r="AG53" s="215">
        <f t="shared" si="93"/>
        <v>0</v>
      </c>
      <c r="AH53" s="216">
        <f t="shared" si="94"/>
        <v>0</v>
      </c>
      <c r="AI53" s="219">
        <f t="shared" si="53"/>
        <v>0</v>
      </c>
      <c r="AJ53" s="222"/>
      <c r="AK53" s="222"/>
      <c r="AL53" s="213"/>
      <c r="AM53" s="213"/>
      <c r="AN53" s="212"/>
      <c r="AO53" s="212"/>
      <c r="AP53" s="212"/>
      <c r="AQ53" s="212"/>
      <c r="AR53" s="214"/>
      <c r="AS53" s="214"/>
      <c r="AT53" s="214">
        <f t="shared" si="81"/>
        <v>0</v>
      </c>
      <c r="AU53" s="215">
        <f t="shared" si="55"/>
        <v>0</v>
      </c>
      <c r="AV53" s="215">
        <f t="shared" si="82"/>
        <v>0</v>
      </c>
      <c r="AW53" s="220">
        <f t="shared" si="56"/>
        <v>0</v>
      </c>
      <c r="AX53" s="222"/>
      <c r="AY53" s="215">
        <f t="shared" si="83"/>
        <v>0</v>
      </c>
      <c r="AZ53" s="216">
        <f t="shared" si="57"/>
        <v>0</v>
      </c>
      <c r="BA53" s="222"/>
      <c r="BB53" s="215">
        <f t="shared" si="84"/>
        <v>0</v>
      </c>
      <c r="BC53" s="222"/>
      <c r="BD53" s="213"/>
      <c r="BE53" s="213"/>
      <c r="BF53" s="212"/>
      <c r="BG53" s="212"/>
      <c r="BH53" s="212"/>
      <c r="BI53" s="212" t="e">
        <f t="shared" si="58"/>
        <v>#DIV/0!</v>
      </c>
      <c r="BJ53" s="214"/>
      <c r="BK53" s="214"/>
      <c r="BL53" s="214" t="e">
        <f t="shared" si="85"/>
        <v>#DIV/0!</v>
      </c>
      <c r="BM53" s="215">
        <f t="shared" si="59"/>
        <v>0</v>
      </c>
      <c r="BN53" s="220">
        <f t="shared" si="86"/>
        <v>0</v>
      </c>
      <c r="BO53" s="222"/>
      <c r="BP53" s="215">
        <f t="shared" si="87"/>
        <v>0</v>
      </c>
      <c r="BQ53" s="216">
        <f t="shared" si="60"/>
        <v>0</v>
      </c>
      <c r="BR53" s="222"/>
      <c r="BS53" s="215">
        <f t="shared" si="61"/>
        <v>0</v>
      </c>
      <c r="BT53" s="222"/>
      <c r="BU53" s="213"/>
      <c r="BV53" s="213"/>
      <c r="BW53" s="212"/>
      <c r="BX53" s="212"/>
      <c r="BY53" s="212"/>
      <c r="BZ53" s="212"/>
      <c r="CA53" s="214"/>
      <c r="CB53" s="214"/>
      <c r="CC53" s="214"/>
      <c r="CD53" s="214">
        <f t="shared" si="88"/>
        <v>0</v>
      </c>
      <c r="CE53" s="215">
        <f t="shared" si="63"/>
        <v>0</v>
      </c>
      <c r="CF53" s="220">
        <f t="shared" si="64"/>
        <v>0</v>
      </c>
      <c r="CG53" s="222"/>
      <c r="CH53" s="215">
        <f t="shared" si="89"/>
        <v>0</v>
      </c>
      <c r="CI53" s="216">
        <f t="shared" si="65"/>
        <v>0</v>
      </c>
      <c r="CJ53" s="222"/>
      <c r="CK53" s="215">
        <f t="shared" si="90"/>
        <v>0</v>
      </c>
      <c r="CL53" s="216">
        <f t="shared" si="66"/>
        <v>0</v>
      </c>
      <c r="CM53" s="222"/>
      <c r="CN53" s="215">
        <f t="shared" si="67"/>
        <v>0</v>
      </c>
      <c r="CO53" s="222"/>
      <c r="CP53" s="221">
        <f t="shared" si="68"/>
        <v>1</v>
      </c>
      <c r="CQ53" s="213"/>
      <c r="CR53" s="213"/>
      <c r="CS53" s="213"/>
      <c r="CT53" s="212"/>
      <c r="CU53" s="212"/>
      <c r="CV53" s="212"/>
      <c r="CW53" s="214"/>
      <c r="CX53" s="215">
        <f t="shared" si="69"/>
        <v>0</v>
      </c>
      <c r="CY53" s="220">
        <f t="shared" si="70"/>
        <v>0</v>
      </c>
      <c r="CZ53" s="222"/>
      <c r="DA53" s="215">
        <f t="shared" si="71"/>
        <v>0</v>
      </c>
      <c r="DB53" s="222"/>
      <c r="DC53" s="213"/>
      <c r="DD53" s="213"/>
      <c r="DE53" s="212"/>
      <c r="DF53" s="212"/>
      <c r="DG53" s="212"/>
      <c r="DH53" s="212"/>
      <c r="DI53" s="214"/>
      <c r="DJ53" s="215">
        <f t="shared" si="91"/>
        <v>0</v>
      </c>
      <c r="DK53" s="216">
        <f t="shared" si="73"/>
        <v>0</v>
      </c>
      <c r="DL53" s="222"/>
      <c r="DM53" s="215">
        <f t="shared" si="92"/>
        <v>0</v>
      </c>
      <c r="DN53" s="222"/>
      <c r="DO53" s="213"/>
      <c r="DP53" s="213"/>
      <c r="DQ53" s="212"/>
      <c r="DR53" s="212"/>
      <c r="DS53" s="212"/>
      <c r="DT53" s="212"/>
      <c r="DU53" s="214"/>
      <c r="DV53" s="215">
        <f t="shared" si="75"/>
        <v>0</v>
      </c>
      <c r="DW53" s="216">
        <f t="shared" si="76"/>
        <v>0</v>
      </c>
      <c r="DX53" s="222"/>
      <c r="DY53" s="213"/>
      <c r="DZ53" s="223"/>
      <c r="EA53" s="212"/>
      <c r="EB53" s="212"/>
      <c r="EC53" s="212"/>
      <c r="ED53" s="212" t="e">
        <f t="shared" si="77"/>
        <v>#DIV/0!</v>
      </c>
      <c r="EE53" s="214"/>
      <c r="EF53" s="215">
        <f t="shared" si="78"/>
        <v>0</v>
      </c>
      <c r="EG53" s="216">
        <f t="shared" si="79"/>
        <v>0</v>
      </c>
      <c r="EH53" s="222"/>
    </row>
    <row r="54" spans="1:138" s="253" customFormat="1" ht="34.5" customHeight="1" x14ac:dyDescent="0.2">
      <c r="A54" s="118" t="s">
        <v>306</v>
      </c>
      <c r="B54" s="254">
        <f>'[3]численность 2021'!C70</f>
        <v>8086.900390625</v>
      </c>
      <c r="C54" s="255">
        <v>36685.648437999997</v>
      </c>
      <c r="D54" s="255">
        <v>34852.421875</v>
      </c>
      <c r="E54" s="254">
        <f>_xlfn.FLOOR.PRECISE('[3]численность 2021'!D70)</f>
        <v>43648</v>
      </c>
      <c r="F54" s="254">
        <v>5.4322800000000004</v>
      </c>
      <c r="G54" s="254">
        <v>5.4322800000000004</v>
      </c>
      <c r="H54" s="254">
        <f t="shared" si="48"/>
        <v>5.3973707961829662</v>
      </c>
      <c r="I54" s="256">
        <f>_xlfn.FLOOR.PRECISE('[3]численность 2021'!R70)</f>
        <v>12000</v>
      </c>
      <c r="J54" s="215">
        <f t="shared" si="1"/>
        <v>15276.799999999956</v>
      </c>
      <c r="K54" s="257">
        <f t="shared" si="49"/>
        <v>12000</v>
      </c>
      <c r="L54" s="258">
        <v>12000</v>
      </c>
      <c r="M54" s="255">
        <v>150</v>
      </c>
      <c r="N54" s="255">
        <v>450</v>
      </c>
      <c r="O54" s="254">
        <f>_xlfn.FLOOR.PRECISE('[3]численность 2021'!P70)</f>
        <v>870</v>
      </c>
      <c r="P54" s="212">
        <v>2.6710000000000001E-2</v>
      </c>
      <c r="Q54" s="254">
        <v>7.0139000000000007E-2</v>
      </c>
      <c r="R54" s="254">
        <f t="shared" si="50"/>
        <v>0.1075813918777305</v>
      </c>
      <c r="S54" s="256">
        <f>_xlfn.FLOOR.PRECISE('[3]численность 2021'!Q70)</f>
        <v>150</v>
      </c>
      <c r="T54" s="256"/>
      <c r="U54" s="215">
        <f t="shared" si="80"/>
        <v>260.99999999999915</v>
      </c>
      <c r="V54" s="257">
        <f t="shared" si="51"/>
        <v>150</v>
      </c>
      <c r="W54" s="258">
        <v>150</v>
      </c>
      <c r="X54" s="258">
        <v>100</v>
      </c>
      <c r="Y54" s="259"/>
      <c r="Z54" s="255">
        <v>0</v>
      </c>
      <c r="AA54" s="255">
        <v>0</v>
      </c>
      <c r="AB54" s="254">
        <f>_xlfn.FLOOR.PRECISE('[3]численность 2021'!E70)</f>
        <v>0</v>
      </c>
      <c r="AC54" s="254">
        <v>0</v>
      </c>
      <c r="AD54" s="254">
        <v>0</v>
      </c>
      <c r="AE54" s="254">
        <f t="shared" si="52"/>
        <v>0</v>
      </c>
      <c r="AF54" s="256">
        <f>_xlfn.FLOOR.PRECISE('[3]численность 2021'!O70)</f>
        <v>0</v>
      </c>
      <c r="AG54" s="215">
        <f t="shared" si="93"/>
        <v>0</v>
      </c>
      <c r="AH54" s="216">
        <f t="shared" si="94"/>
        <v>0</v>
      </c>
      <c r="AI54" s="260">
        <f t="shared" si="53"/>
        <v>0</v>
      </c>
      <c r="AJ54" s="258"/>
      <c r="AK54" s="258"/>
      <c r="AL54" s="255">
        <v>0</v>
      </c>
      <c r="AM54" s="255">
        <v>0</v>
      </c>
      <c r="AN54" s="254">
        <f>_xlfn.FLOOR.PRECISE('[3]численность 2021'!F70)</f>
        <v>0</v>
      </c>
      <c r="AO54" s="254">
        <v>0</v>
      </c>
      <c r="AP54" s="254">
        <v>0</v>
      </c>
      <c r="AQ54" s="254">
        <f t="shared" si="54"/>
        <v>0</v>
      </c>
      <c r="AR54" s="256">
        <f>_xlfn.FLOOR.PRECISE('[3]численность 2021'!L70)</f>
        <v>0</v>
      </c>
      <c r="AS54" s="256"/>
      <c r="AT54" s="214">
        <f t="shared" si="81"/>
        <v>0</v>
      </c>
      <c r="AU54" s="261">
        <f t="shared" si="55"/>
        <v>0</v>
      </c>
      <c r="AV54" s="215">
        <f t="shared" si="82"/>
        <v>0</v>
      </c>
      <c r="AW54" s="260">
        <f t="shared" si="56"/>
        <v>0</v>
      </c>
      <c r="AX54" s="258"/>
      <c r="AY54" s="215">
        <f t="shared" si="83"/>
        <v>0</v>
      </c>
      <c r="AZ54" s="257">
        <f t="shared" si="57"/>
        <v>0</v>
      </c>
      <c r="BA54" s="258"/>
      <c r="BB54" s="215">
        <f t="shared" si="84"/>
        <v>0</v>
      </c>
      <c r="BC54" s="258"/>
      <c r="BD54" s="255">
        <v>6856.857422</v>
      </c>
      <c r="BE54" s="255">
        <v>5622.2299800000001</v>
      </c>
      <c r="BF54" s="254">
        <f>_xlfn.FLOOR.PRECISE('[3]численность 2021'!G70)</f>
        <v>9613</v>
      </c>
      <c r="BG54" s="254">
        <v>1.2209939999999999</v>
      </c>
      <c r="BH54" s="254">
        <v>0.87631000000000003</v>
      </c>
      <c r="BI54" s="254">
        <f t="shared" si="58"/>
        <v>1.1887125518627855</v>
      </c>
      <c r="BJ54" s="256">
        <f>_xlfn.FLOOR.PRECISE('[3]численность 2021'!K70)</f>
        <v>170</v>
      </c>
      <c r="BK54" s="256">
        <v>20</v>
      </c>
      <c r="BL54" s="214">
        <f t="shared" si="85"/>
        <v>170</v>
      </c>
      <c r="BM54" s="215">
        <f t="shared" si="59"/>
        <v>480.65000000000003</v>
      </c>
      <c r="BN54" s="260">
        <f t="shared" si="86"/>
        <v>170</v>
      </c>
      <c r="BO54" s="258">
        <v>200</v>
      </c>
      <c r="BP54" s="215">
        <f t="shared" si="87"/>
        <v>29.999999999999797</v>
      </c>
      <c r="BQ54" s="257">
        <f t="shared" si="60"/>
        <v>20</v>
      </c>
      <c r="BR54" s="258">
        <v>20</v>
      </c>
      <c r="BS54" s="215">
        <f t="shared" si="61"/>
        <v>40</v>
      </c>
      <c r="BT54" s="258">
        <v>81</v>
      </c>
      <c r="BU54" s="255">
        <v>290.01583900000003</v>
      </c>
      <c r="BV54" s="255">
        <v>0</v>
      </c>
      <c r="BW54" s="254">
        <f>_xlfn.FLOOR.PRECISE('[3]численность 2021'!H70)</f>
        <v>76</v>
      </c>
      <c r="BX54" s="254">
        <v>5.1643000000000001E-2</v>
      </c>
      <c r="BY54" s="254">
        <v>0</v>
      </c>
      <c r="BZ54" s="254">
        <f t="shared" si="62"/>
        <v>9.3979146927672622E-3</v>
      </c>
      <c r="CA54" s="256">
        <f>_xlfn.FLOOR.PRECISE('[3]численность 2021'!M70)</f>
        <v>0</v>
      </c>
      <c r="CB54" s="256"/>
      <c r="CC54" s="256"/>
      <c r="CD54" s="214">
        <f t="shared" si="88"/>
        <v>0</v>
      </c>
      <c r="CE54" s="261">
        <f t="shared" si="63"/>
        <v>2.2799999999999923</v>
      </c>
      <c r="CF54" s="260">
        <f t="shared" si="64"/>
        <v>0</v>
      </c>
      <c r="CG54" s="258"/>
      <c r="CH54" s="215">
        <f t="shared" si="89"/>
        <v>0</v>
      </c>
      <c r="CI54" s="257">
        <f t="shared" si="65"/>
        <v>0</v>
      </c>
      <c r="CJ54" s="258"/>
      <c r="CK54" s="215">
        <f t="shared" si="90"/>
        <v>0</v>
      </c>
      <c r="CL54" s="257">
        <f t="shared" si="66"/>
        <v>0</v>
      </c>
      <c r="CM54" s="258"/>
      <c r="CN54" s="261">
        <f t="shared" si="67"/>
        <v>0</v>
      </c>
      <c r="CO54" s="258"/>
      <c r="CP54" s="262">
        <f t="shared" si="68"/>
        <v>1</v>
      </c>
      <c r="CQ54" s="255">
        <v>0</v>
      </c>
      <c r="CR54" s="255">
        <v>0</v>
      </c>
      <c r="CS54" s="255" t="e">
        <f>#NAME?</f>
        <v>#NAME?</v>
      </c>
      <c r="CT54" s="254">
        <v>0</v>
      </c>
      <c r="CU54" s="254">
        <v>0</v>
      </c>
      <c r="CV54" s="254" t="e">
        <f>#NAME?</f>
        <v>#NAME?</v>
      </c>
      <c r="CW54" s="256" t="e">
        <f>#NAME?</f>
        <v>#NAME?</v>
      </c>
      <c r="CX54" s="261" t="e">
        <f t="shared" si="69"/>
        <v>#NAME?</v>
      </c>
      <c r="CY54" s="260" t="e">
        <f t="shared" si="70"/>
        <v>#NAME?</v>
      </c>
      <c r="CZ54" s="258"/>
      <c r="DA54" s="261">
        <f t="shared" si="71"/>
        <v>0</v>
      </c>
      <c r="DB54" s="258"/>
      <c r="DC54" s="255">
        <v>4462.4375</v>
      </c>
      <c r="DD54" s="255">
        <v>3576.7172850000002</v>
      </c>
      <c r="DE54" s="254">
        <f>_xlfn.FLOOR.PRECISE('[3]численность 2021'!I70)</f>
        <v>6683</v>
      </c>
      <c r="DF54" s="254">
        <v>0.79462200000000005</v>
      </c>
      <c r="DG54" s="254">
        <v>0.55748600000000004</v>
      </c>
      <c r="DH54" s="254">
        <f t="shared" si="72"/>
        <v>0.82639820910215278</v>
      </c>
      <c r="DI54" s="256">
        <f>_xlfn.FLOOR.PRECISE('[3]численность 2021'!N70)</f>
        <v>250</v>
      </c>
      <c r="DJ54" s="215">
        <f t="shared" si="91"/>
        <v>1002.4499999999933</v>
      </c>
      <c r="DK54" s="257">
        <f t="shared" si="73"/>
        <v>250</v>
      </c>
      <c r="DL54" s="258">
        <v>303</v>
      </c>
      <c r="DM54" s="215">
        <f t="shared" si="92"/>
        <v>60.6</v>
      </c>
      <c r="DN54" s="258">
        <v>91</v>
      </c>
      <c r="DO54" s="255">
        <v>0</v>
      </c>
      <c r="DP54" s="255">
        <v>0</v>
      </c>
      <c r="DQ54" s="254">
        <f>_xlfn.FLOOR.PRECISE('[3]численность 2021'!J70)</f>
        <v>0</v>
      </c>
      <c r="DR54" s="254">
        <v>0</v>
      </c>
      <c r="DS54" s="254">
        <v>0</v>
      </c>
      <c r="DT54" s="254">
        <f t="shared" si="74"/>
        <v>0</v>
      </c>
      <c r="DU54" s="256">
        <f>_xlfn.FLOOR.PRECISE('[3]численность 2021'!S70)</f>
        <v>0</v>
      </c>
      <c r="DV54" s="261">
        <f t="shared" si="75"/>
        <v>0</v>
      </c>
      <c r="DW54" s="257">
        <f t="shared" si="76"/>
        <v>0</v>
      </c>
      <c r="DX54" s="258"/>
      <c r="DY54" s="255">
        <v>0</v>
      </c>
      <c r="DZ54" s="263">
        <v>0</v>
      </c>
      <c r="EA54" s="254">
        <f>_xlfn.FLOOR.PRECISE('[3]численность 2021'!T70)</f>
        <v>0</v>
      </c>
      <c r="EB54" s="212">
        <v>0</v>
      </c>
      <c r="EC54" s="254">
        <v>0</v>
      </c>
      <c r="ED54" s="254">
        <f t="shared" si="77"/>
        <v>0</v>
      </c>
      <c r="EE54" s="256">
        <f>_xlfn.FLOOR.PRECISE('[3]численность 2021'!U70)</f>
        <v>0</v>
      </c>
      <c r="EF54" s="261">
        <f t="shared" si="78"/>
        <v>0</v>
      </c>
      <c r="EG54" s="257">
        <f t="shared" si="79"/>
        <v>0</v>
      </c>
      <c r="EH54" s="258"/>
    </row>
    <row r="55" spans="1:138" ht="51" customHeight="1" x14ac:dyDescent="0.2">
      <c r="A55" s="116" t="s">
        <v>89</v>
      </c>
      <c r="B55" s="212">
        <f>'[3]численность 2021'!C67</f>
        <v>644</v>
      </c>
      <c r="C55" s="213">
        <v>3212.4479980000001</v>
      </c>
      <c r="D55" s="213">
        <v>3072.4560550000001</v>
      </c>
      <c r="E55" s="212">
        <f>_xlfn.FLOOR.PRECISE('[3]численность 2021'!D67)</f>
        <v>3464</v>
      </c>
      <c r="F55" s="212">
        <v>4.7708940000000002</v>
      </c>
      <c r="G55" s="212">
        <v>4.7708940000000002</v>
      </c>
      <c r="H55" s="212">
        <f t="shared" si="48"/>
        <v>5.3788819875776399</v>
      </c>
      <c r="I55" s="214">
        <f>_xlfn.FLOOR.PRECISE('[3]численность 2021'!R67)</f>
        <v>1100</v>
      </c>
      <c r="J55" s="215">
        <f t="shared" si="1"/>
        <v>1212.3999999999965</v>
      </c>
      <c r="K55" s="216">
        <f t="shared" si="49"/>
        <v>1100</v>
      </c>
      <c r="L55" s="217">
        <v>1100</v>
      </c>
      <c r="M55" s="213">
        <v>0</v>
      </c>
      <c r="N55" s="213">
        <v>0</v>
      </c>
      <c r="O55" s="212">
        <f>_xlfn.FLOOR.PRECISE('[3]численность 2021'!P67)</f>
        <v>0</v>
      </c>
      <c r="P55" s="212">
        <v>0</v>
      </c>
      <c r="Q55" s="212">
        <v>0</v>
      </c>
      <c r="R55" s="212">
        <f t="shared" si="50"/>
        <v>0</v>
      </c>
      <c r="S55" s="214">
        <f>_xlfn.FLOOR.PRECISE('[3]численность 2021'!Q67)</f>
        <v>0</v>
      </c>
      <c r="T55" s="214"/>
      <c r="U55" s="215">
        <f t="shared" si="80"/>
        <v>0</v>
      </c>
      <c r="V55" s="216">
        <f t="shared" si="51"/>
        <v>0</v>
      </c>
      <c r="W55" s="217"/>
      <c r="X55" s="217"/>
      <c r="Y55" s="218"/>
      <c r="Z55" s="213">
        <v>0</v>
      </c>
      <c r="AA55" s="213">
        <v>0</v>
      </c>
      <c r="AB55" s="212">
        <f>_xlfn.FLOOR.PRECISE('[3]численность 2021'!E67)</f>
        <v>0</v>
      </c>
      <c r="AC55" s="212">
        <v>0</v>
      </c>
      <c r="AD55" s="212">
        <v>0</v>
      </c>
      <c r="AE55" s="212">
        <f t="shared" si="52"/>
        <v>0</v>
      </c>
      <c r="AF55" s="214">
        <f>_xlfn.FLOOR.PRECISE('[3]численность 2021'!O67)</f>
        <v>0</v>
      </c>
      <c r="AG55" s="215">
        <f t="shared" si="93"/>
        <v>0</v>
      </c>
      <c r="AH55" s="216">
        <f t="shared" si="94"/>
        <v>0</v>
      </c>
      <c r="AI55" s="219">
        <f t="shared" si="53"/>
        <v>0</v>
      </c>
      <c r="AJ55" s="217"/>
      <c r="AK55" s="217"/>
      <c r="AL55" s="213">
        <v>0</v>
      </c>
      <c r="AM55" s="213">
        <v>0</v>
      </c>
      <c r="AN55" s="212">
        <f>_xlfn.FLOOR.PRECISE('[3]численность 2021'!F67)</f>
        <v>0</v>
      </c>
      <c r="AO55" s="212">
        <v>0</v>
      </c>
      <c r="AP55" s="212">
        <v>0</v>
      </c>
      <c r="AQ55" s="212">
        <f t="shared" si="54"/>
        <v>0</v>
      </c>
      <c r="AR55" s="214">
        <f>_xlfn.FLOOR.PRECISE('[3]численность 2021'!L67)</f>
        <v>0</v>
      </c>
      <c r="AS55" s="214"/>
      <c r="AT55" s="214">
        <f t="shared" si="81"/>
        <v>0</v>
      </c>
      <c r="AU55" s="215">
        <f t="shared" si="55"/>
        <v>0</v>
      </c>
      <c r="AV55" s="215">
        <f t="shared" si="82"/>
        <v>0</v>
      </c>
      <c r="AW55" s="220">
        <f t="shared" si="56"/>
        <v>0</v>
      </c>
      <c r="AX55" s="217"/>
      <c r="AY55" s="215">
        <f t="shared" si="83"/>
        <v>0</v>
      </c>
      <c r="AZ55" s="216">
        <f t="shared" si="57"/>
        <v>0</v>
      </c>
      <c r="BA55" s="217"/>
      <c r="BB55" s="215">
        <f t="shared" si="84"/>
        <v>0</v>
      </c>
      <c r="BC55" s="217"/>
      <c r="BD55" s="213">
        <v>430.72100799999998</v>
      </c>
      <c r="BE55" s="213">
        <v>346.44949300000002</v>
      </c>
      <c r="BF55" s="212">
        <f>_xlfn.FLOOR.PRECISE('[3]численность 2021'!G67)</f>
        <v>528</v>
      </c>
      <c r="BG55" s="212">
        <v>0.668821</v>
      </c>
      <c r="BH55" s="212">
        <v>0.53796500000000003</v>
      </c>
      <c r="BI55" s="212">
        <f t="shared" si="58"/>
        <v>0.81987577639751552</v>
      </c>
      <c r="BJ55" s="214">
        <f>_xlfn.FLOOR.PRECISE('[3]численность 2021'!K67)</f>
        <v>11</v>
      </c>
      <c r="BK55" s="214"/>
      <c r="BL55" s="214">
        <f t="shared" si="85"/>
        <v>11</v>
      </c>
      <c r="BM55" s="215">
        <f t="shared" si="59"/>
        <v>15.839999999999947</v>
      </c>
      <c r="BN55" s="220">
        <f t="shared" si="86"/>
        <v>11</v>
      </c>
      <c r="BO55" s="217">
        <v>11</v>
      </c>
      <c r="BP55" s="215">
        <f t="shared" si="87"/>
        <v>1.649999999999989</v>
      </c>
      <c r="BQ55" s="216">
        <f t="shared" si="60"/>
        <v>0</v>
      </c>
      <c r="BR55" s="217"/>
      <c r="BS55" s="215">
        <f t="shared" si="61"/>
        <v>2.2000000000000002</v>
      </c>
      <c r="BT55" s="217"/>
      <c r="BU55" s="213">
        <v>0</v>
      </c>
      <c r="BV55" s="213">
        <v>0</v>
      </c>
      <c r="BW55" s="212">
        <f>_xlfn.FLOOR.PRECISE('[3]численность 2021'!H67)</f>
        <v>0</v>
      </c>
      <c r="BX55" s="212">
        <v>0</v>
      </c>
      <c r="BY55" s="212">
        <v>0</v>
      </c>
      <c r="BZ55" s="212">
        <f t="shared" si="62"/>
        <v>0</v>
      </c>
      <c r="CA55" s="214">
        <f>_xlfn.FLOOR.PRECISE('[3]численность 2021'!M67)</f>
        <v>0</v>
      </c>
      <c r="CB55" s="214"/>
      <c r="CC55" s="214"/>
      <c r="CD55" s="214">
        <f t="shared" si="88"/>
        <v>0</v>
      </c>
      <c r="CE55" s="215">
        <f t="shared" si="63"/>
        <v>0</v>
      </c>
      <c r="CF55" s="220">
        <f t="shared" si="64"/>
        <v>0</v>
      </c>
      <c r="CG55" s="217"/>
      <c r="CH55" s="215">
        <f t="shared" si="89"/>
        <v>0</v>
      </c>
      <c r="CI55" s="216">
        <f t="shared" si="65"/>
        <v>0</v>
      </c>
      <c r="CJ55" s="217"/>
      <c r="CK55" s="215">
        <f t="shared" si="90"/>
        <v>0</v>
      </c>
      <c r="CL55" s="216">
        <f t="shared" si="66"/>
        <v>0</v>
      </c>
      <c r="CM55" s="217"/>
      <c r="CN55" s="215">
        <f t="shared" si="67"/>
        <v>0</v>
      </c>
      <c r="CO55" s="217"/>
      <c r="CP55" s="221">
        <f t="shared" si="68"/>
        <v>1</v>
      </c>
      <c r="CQ55" s="213">
        <v>0</v>
      </c>
      <c r="CR55" s="213">
        <v>0</v>
      </c>
      <c r="CS55" s="213" t="e">
        <f>#NAME?</f>
        <v>#NAME?</v>
      </c>
      <c r="CT55" s="212">
        <v>0</v>
      </c>
      <c r="CU55" s="212">
        <v>0</v>
      </c>
      <c r="CV55" s="212" t="e">
        <f>#NAME?</f>
        <v>#NAME?</v>
      </c>
      <c r="CW55" s="214" t="e">
        <f>#NAME?</f>
        <v>#NAME?</v>
      </c>
      <c r="CX55" s="215" t="e">
        <f t="shared" si="69"/>
        <v>#NAME?</v>
      </c>
      <c r="CY55" s="220" t="e">
        <f t="shared" si="70"/>
        <v>#NAME?</v>
      </c>
      <c r="CZ55" s="222"/>
      <c r="DA55" s="215">
        <f t="shared" si="71"/>
        <v>0</v>
      </c>
      <c r="DB55" s="222"/>
      <c r="DC55" s="213">
        <v>327.72250400000001</v>
      </c>
      <c r="DD55" s="213">
        <v>284.74249300000002</v>
      </c>
      <c r="DE55" s="212">
        <f>_xlfn.FLOOR.PRECISE('[3]численность 2021'!I67)</f>
        <v>530</v>
      </c>
      <c r="DF55" s="212">
        <v>0.50888599999999995</v>
      </c>
      <c r="DG55" s="212">
        <v>0.44214700000000001</v>
      </c>
      <c r="DH55" s="212">
        <f t="shared" si="72"/>
        <v>0.82298136645962738</v>
      </c>
      <c r="DI55" s="214">
        <f>_xlfn.FLOOR.PRECISE('[3]численность 2021'!N67)</f>
        <v>27</v>
      </c>
      <c r="DJ55" s="215">
        <f t="shared" si="91"/>
        <v>79.499999999999474</v>
      </c>
      <c r="DK55" s="216">
        <f t="shared" si="73"/>
        <v>27</v>
      </c>
      <c r="DL55" s="217">
        <v>27</v>
      </c>
      <c r="DM55" s="215">
        <f t="shared" si="92"/>
        <v>5.4</v>
      </c>
      <c r="DN55" s="217"/>
      <c r="DO55" s="213">
        <v>0</v>
      </c>
      <c r="DP55" s="213">
        <v>0</v>
      </c>
      <c r="DQ55" s="212">
        <f>_xlfn.FLOOR.PRECISE('[3]численность 2021'!J67)</f>
        <v>0</v>
      </c>
      <c r="DR55" s="212">
        <v>0</v>
      </c>
      <c r="DS55" s="212">
        <v>0</v>
      </c>
      <c r="DT55" s="212">
        <f t="shared" si="74"/>
        <v>0</v>
      </c>
      <c r="DU55" s="214">
        <f>_xlfn.FLOOR.PRECISE('[3]численность 2021'!S67)</f>
        <v>0</v>
      </c>
      <c r="DV55" s="215">
        <f t="shared" si="75"/>
        <v>0</v>
      </c>
      <c r="DW55" s="216">
        <f t="shared" si="76"/>
        <v>0</v>
      </c>
      <c r="DX55" s="217"/>
      <c r="DY55" s="213">
        <v>0</v>
      </c>
      <c r="DZ55" s="223">
        <v>0</v>
      </c>
      <c r="EA55" s="212">
        <f>_xlfn.FLOOR.PRECISE('[3]численность 2021'!T67)</f>
        <v>0</v>
      </c>
      <c r="EB55" s="212">
        <v>0</v>
      </c>
      <c r="EC55" s="212">
        <v>0</v>
      </c>
      <c r="ED55" s="212">
        <f t="shared" si="77"/>
        <v>0</v>
      </c>
      <c r="EE55" s="214">
        <f>_xlfn.FLOOR.PRECISE('[3]численность 2021'!U67)</f>
        <v>0</v>
      </c>
      <c r="EF55" s="215">
        <f t="shared" si="78"/>
        <v>0</v>
      </c>
      <c r="EG55" s="216">
        <f t="shared" si="79"/>
        <v>0</v>
      </c>
      <c r="EH55" s="222"/>
    </row>
    <row r="56" spans="1:138" ht="48" customHeight="1" x14ac:dyDescent="0.2">
      <c r="A56" s="116" t="s">
        <v>307</v>
      </c>
      <c r="B56" s="212">
        <f>'[3]численность 2021'!C69</f>
        <v>1480.4000244140625</v>
      </c>
      <c r="C56" s="213">
        <v>6412.7939450000003</v>
      </c>
      <c r="D56" s="213">
        <v>7349.1821289999998</v>
      </c>
      <c r="E56" s="212">
        <f>_xlfn.FLOOR.PRECISE('[3]численность 2021'!D69)</f>
        <v>7011</v>
      </c>
      <c r="F56" s="212">
        <v>4.9643220000000001</v>
      </c>
      <c r="G56" s="212">
        <v>4.9643220000000001</v>
      </c>
      <c r="H56" s="212">
        <f t="shared" si="48"/>
        <v>4.735882115899674</v>
      </c>
      <c r="I56" s="214">
        <f>_xlfn.FLOOR.PRECISE('[3]численность 2021'!R69)</f>
        <v>2400</v>
      </c>
      <c r="J56" s="215">
        <f t="shared" si="1"/>
        <v>2453.8499999999926</v>
      </c>
      <c r="K56" s="216">
        <f t="shared" si="49"/>
        <v>2400</v>
      </c>
      <c r="L56" s="217">
        <v>2400</v>
      </c>
      <c r="M56" s="213">
        <v>0</v>
      </c>
      <c r="N56" s="213">
        <v>0</v>
      </c>
      <c r="O56" s="212">
        <f>_xlfn.FLOOR.PRECISE('[3]численность 2021'!P69)</f>
        <v>0</v>
      </c>
      <c r="P56" s="212">
        <v>0</v>
      </c>
      <c r="Q56" s="212">
        <v>0</v>
      </c>
      <c r="R56" s="212">
        <f t="shared" si="50"/>
        <v>0</v>
      </c>
      <c r="S56" s="214">
        <f>_xlfn.FLOOR.PRECISE('[3]численность 2021'!Q69)</f>
        <v>0</v>
      </c>
      <c r="T56" s="214"/>
      <c r="U56" s="215">
        <f t="shared" si="80"/>
        <v>0</v>
      </c>
      <c r="V56" s="216">
        <f t="shared" si="51"/>
        <v>0</v>
      </c>
      <c r="W56" s="217"/>
      <c r="X56" s="217"/>
      <c r="Y56" s="218"/>
      <c r="Z56" s="213">
        <v>0</v>
      </c>
      <c r="AA56" s="213">
        <v>0</v>
      </c>
      <c r="AB56" s="212">
        <f>_xlfn.FLOOR.PRECISE('[3]численность 2021'!E69)</f>
        <v>0</v>
      </c>
      <c r="AC56" s="212">
        <v>0</v>
      </c>
      <c r="AD56" s="212">
        <v>0</v>
      </c>
      <c r="AE56" s="212">
        <f t="shared" si="52"/>
        <v>0</v>
      </c>
      <c r="AF56" s="214">
        <f>_xlfn.FLOOR.PRECISE('[3]численность 2021'!O69)</f>
        <v>0</v>
      </c>
      <c r="AG56" s="215">
        <f t="shared" si="93"/>
        <v>0</v>
      </c>
      <c r="AH56" s="216">
        <f t="shared" si="94"/>
        <v>0</v>
      </c>
      <c r="AI56" s="219">
        <f t="shared" si="53"/>
        <v>0</v>
      </c>
      <c r="AJ56" s="217"/>
      <c r="AK56" s="217"/>
      <c r="AL56" s="213">
        <v>0</v>
      </c>
      <c r="AM56" s="213">
        <v>0</v>
      </c>
      <c r="AN56" s="212">
        <f>_xlfn.FLOOR.PRECISE('[3]численность 2021'!F69)</f>
        <v>0</v>
      </c>
      <c r="AO56" s="212">
        <v>0</v>
      </c>
      <c r="AP56" s="212">
        <v>0</v>
      </c>
      <c r="AQ56" s="212">
        <f t="shared" si="54"/>
        <v>0</v>
      </c>
      <c r="AR56" s="214">
        <f>_xlfn.FLOOR.PRECISE('[3]численность 2021'!L69)</f>
        <v>0</v>
      </c>
      <c r="AS56" s="214"/>
      <c r="AT56" s="214">
        <f t="shared" si="81"/>
        <v>0</v>
      </c>
      <c r="AU56" s="215">
        <f t="shared" si="55"/>
        <v>0</v>
      </c>
      <c r="AV56" s="215">
        <f t="shared" si="82"/>
        <v>0</v>
      </c>
      <c r="AW56" s="220">
        <f t="shared" si="56"/>
        <v>0</v>
      </c>
      <c r="AX56" s="217"/>
      <c r="AY56" s="215">
        <f t="shared" si="83"/>
        <v>0</v>
      </c>
      <c r="AZ56" s="216">
        <f t="shared" si="57"/>
        <v>0</v>
      </c>
      <c r="BA56" s="217"/>
      <c r="BB56" s="215">
        <f t="shared" si="84"/>
        <v>0</v>
      </c>
      <c r="BC56" s="217"/>
      <c r="BD56" s="213">
        <v>1214.265991</v>
      </c>
      <c r="BE56" s="213">
        <v>1798.379639</v>
      </c>
      <c r="BF56" s="212">
        <f>_xlfn.FLOOR.PRECISE('[3]численность 2021'!G69)</f>
        <v>1995</v>
      </c>
      <c r="BG56" s="212">
        <v>0.82022799999999996</v>
      </c>
      <c r="BH56" s="212">
        <v>1.214793</v>
      </c>
      <c r="BI56" s="212">
        <f t="shared" si="58"/>
        <v>1.347608732166574</v>
      </c>
      <c r="BJ56" s="214">
        <f>_xlfn.FLOOR.PRECISE('[3]численность 2021'!K69)</f>
        <v>50</v>
      </c>
      <c r="BK56" s="214"/>
      <c r="BL56" s="214">
        <f t="shared" si="85"/>
        <v>50</v>
      </c>
      <c r="BM56" s="215">
        <f t="shared" si="59"/>
        <v>99.75</v>
      </c>
      <c r="BN56" s="220">
        <f t="shared" si="86"/>
        <v>50</v>
      </c>
      <c r="BO56" s="217">
        <v>50</v>
      </c>
      <c r="BP56" s="215">
        <f t="shared" si="87"/>
        <v>7.4999999999999494</v>
      </c>
      <c r="BQ56" s="216">
        <f t="shared" si="60"/>
        <v>0</v>
      </c>
      <c r="BR56" s="217"/>
      <c r="BS56" s="215">
        <f t="shared" si="61"/>
        <v>10</v>
      </c>
      <c r="BT56" s="217"/>
      <c r="BU56" s="213">
        <v>0</v>
      </c>
      <c r="BV56" s="213">
        <v>0</v>
      </c>
      <c r="BW56" s="212">
        <f>_xlfn.FLOOR.PRECISE('[3]численность 2021'!H69)</f>
        <v>0</v>
      </c>
      <c r="BX56" s="212">
        <v>0</v>
      </c>
      <c r="BY56" s="212">
        <v>0</v>
      </c>
      <c r="BZ56" s="212">
        <f t="shared" si="62"/>
        <v>0</v>
      </c>
      <c r="CA56" s="214">
        <f>_xlfn.FLOOR.PRECISE('[3]численность 2021'!M69)</f>
        <v>0</v>
      </c>
      <c r="CB56" s="214"/>
      <c r="CC56" s="214"/>
      <c r="CD56" s="214">
        <f t="shared" si="88"/>
        <v>0</v>
      </c>
      <c r="CE56" s="215">
        <f t="shared" si="63"/>
        <v>0</v>
      </c>
      <c r="CF56" s="220">
        <f t="shared" si="64"/>
        <v>0</v>
      </c>
      <c r="CG56" s="217"/>
      <c r="CH56" s="215">
        <f t="shared" si="89"/>
        <v>0</v>
      </c>
      <c r="CI56" s="216">
        <f t="shared" si="65"/>
        <v>0</v>
      </c>
      <c r="CJ56" s="217"/>
      <c r="CK56" s="215">
        <f t="shared" si="90"/>
        <v>0</v>
      </c>
      <c r="CL56" s="216">
        <f t="shared" si="66"/>
        <v>0</v>
      </c>
      <c r="CM56" s="217"/>
      <c r="CN56" s="215">
        <f t="shared" si="67"/>
        <v>0</v>
      </c>
      <c r="CO56" s="217"/>
      <c r="CP56" s="221">
        <f t="shared" si="68"/>
        <v>1</v>
      </c>
      <c r="CQ56" s="213">
        <v>0</v>
      </c>
      <c r="CR56" s="213">
        <v>0</v>
      </c>
      <c r="CS56" s="213" t="e">
        <f>#NAME?</f>
        <v>#NAME?</v>
      </c>
      <c r="CT56" s="212">
        <v>0</v>
      </c>
      <c r="CU56" s="212">
        <v>0</v>
      </c>
      <c r="CV56" s="212" t="e">
        <f>#NAME?</f>
        <v>#NAME?</v>
      </c>
      <c r="CW56" s="214" t="e">
        <f>#NAME?</f>
        <v>#NAME?</v>
      </c>
      <c r="CX56" s="215" t="e">
        <f t="shared" si="69"/>
        <v>#NAME?</v>
      </c>
      <c r="CY56" s="220" t="e">
        <f t="shared" si="70"/>
        <v>#NAME?</v>
      </c>
      <c r="CZ56" s="222"/>
      <c r="DA56" s="215">
        <f t="shared" si="71"/>
        <v>0</v>
      </c>
      <c r="DB56" s="222"/>
      <c r="DC56" s="213">
        <v>547.19604500000003</v>
      </c>
      <c r="DD56" s="213">
        <v>797.96954300000004</v>
      </c>
      <c r="DE56" s="212">
        <f>_xlfn.FLOOR.PRECISE('[3]численность 2021'!I69)</f>
        <v>765</v>
      </c>
      <c r="DF56" s="212">
        <v>0.36962699999999998</v>
      </c>
      <c r="DG56" s="212">
        <v>0.53902300000000003</v>
      </c>
      <c r="DH56" s="212">
        <f t="shared" si="72"/>
        <v>0.51675222060522763</v>
      </c>
      <c r="DI56" s="214">
        <f>_xlfn.FLOOR.PRECISE('[3]численность 2021'!N69)</f>
        <v>50</v>
      </c>
      <c r="DJ56" s="215">
        <f t="shared" si="91"/>
        <v>114.74999999999923</v>
      </c>
      <c r="DK56" s="216">
        <f t="shared" si="73"/>
        <v>50</v>
      </c>
      <c r="DL56" s="217">
        <v>50</v>
      </c>
      <c r="DM56" s="215">
        <f t="shared" si="92"/>
        <v>10</v>
      </c>
      <c r="DN56" s="217"/>
      <c r="DO56" s="213">
        <v>0</v>
      </c>
      <c r="DP56" s="213">
        <v>3.930885</v>
      </c>
      <c r="DQ56" s="212">
        <f>_xlfn.FLOOR.PRECISE('[3]численность 2021'!J69)</f>
        <v>0</v>
      </c>
      <c r="DR56" s="212">
        <v>0</v>
      </c>
      <c r="DS56" s="212">
        <v>2.6549999999999998E-3</v>
      </c>
      <c r="DT56" s="212">
        <f t="shared" si="74"/>
        <v>0</v>
      </c>
      <c r="DU56" s="214">
        <f>_xlfn.FLOOR.PRECISE('[3]численность 2021'!S69)</f>
        <v>0</v>
      </c>
      <c r="DV56" s="215">
        <f t="shared" si="75"/>
        <v>0</v>
      </c>
      <c r="DW56" s="216">
        <f t="shared" si="76"/>
        <v>0</v>
      </c>
      <c r="DX56" s="217"/>
      <c r="DY56" s="213">
        <v>0</v>
      </c>
      <c r="DZ56" s="223">
        <v>0</v>
      </c>
      <c r="EA56" s="212">
        <f>_xlfn.FLOOR.PRECISE('[3]численность 2021'!T69)</f>
        <v>0</v>
      </c>
      <c r="EB56" s="212">
        <v>0</v>
      </c>
      <c r="EC56" s="212">
        <v>0</v>
      </c>
      <c r="ED56" s="212">
        <f t="shared" si="77"/>
        <v>0</v>
      </c>
      <c r="EE56" s="214">
        <f>_xlfn.FLOOR.PRECISE('[3]численность 2021'!U69)</f>
        <v>0</v>
      </c>
      <c r="EF56" s="215">
        <f t="shared" si="78"/>
        <v>0</v>
      </c>
      <c r="EG56" s="216">
        <f t="shared" si="79"/>
        <v>0</v>
      </c>
      <c r="EH56" s="222"/>
    </row>
    <row r="57" spans="1:138" s="253" customFormat="1" ht="66" customHeight="1" x14ac:dyDescent="0.2">
      <c r="A57" s="118" t="s">
        <v>90</v>
      </c>
      <c r="B57" s="254">
        <f>'[3]численность 2021'!C68</f>
        <v>1406</v>
      </c>
      <c r="C57" s="255">
        <v>5848.6523440000001</v>
      </c>
      <c r="D57" s="255">
        <v>3581.1757809999999</v>
      </c>
      <c r="E57" s="254">
        <f>_xlfn.FLOOR.PRECISE('[3]численность 2021'!D68)</f>
        <v>3678</v>
      </c>
      <c r="F57" s="254">
        <v>2.5470670000000002</v>
      </c>
      <c r="G57" s="212">
        <v>2.5470670000000002</v>
      </c>
      <c r="H57" s="254">
        <f t="shared" si="48"/>
        <v>2.6159317211948792</v>
      </c>
      <c r="I57" s="256">
        <f>_xlfn.FLOOR.PRECISE('[3]численность 2021'!R68)</f>
        <v>1287</v>
      </c>
      <c r="J57" s="215">
        <f t="shared" si="1"/>
        <v>1287.2999999999963</v>
      </c>
      <c r="K57" s="257">
        <f t="shared" si="49"/>
        <v>1287</v>
      </c>
      <c r="L57" s="258">
        <v>1287</v>
      </c>
      <c r="M57" s="255">
        <v>0</v>
      </c>
      <c r="N57" s="255">
        <v>0</v>
      </c>
      <c r="O57" s="254">
        <f>_xlfn.FLOOR.PRECISE('[3]численность 2021'!P68)</f>
        <v>0</v>
      </c>
      <c r="P57" s="212">
        <v>0</v>
      </c>
      <c r="Q57" s="254">
        <v>0</v>
      </c>
      <c r="R57" s="254">
        <f t="shared" si="50"/>
        <v>0</v>
      </c>
      <c r="S57" s="256">
        <f>_xlfn.FLOOR.PRECISE('[3]численность 2021'!Q68)</f>
        <v>0</v>
      </c>
      <c r="T57" s="256"/>
      <c r="U57" s="215">
        <f t="shared" si="80"/>
        <v>0</v>
      </c>
      <c r="V57" s="257">
        <f t="shared" si="51"/>
        <v>0</v>
      </c>
      <c r="W57" s="258"/>
      <c r="X57" s="258"/>
      <c r="Y57" s="259"/>
      <c r="Z57" s="255">
        <v>0</v>
      </c>
      <c r="AA57" s="255">
        <v>0</v>
      </c>
      <c r="AB57" s="254">
        <f>_xlfn.FLOOR.PRECISE('[3]численность 2021'!E68)</f>
        <v>0</v>
      </c>
      <c r="AC57" s="254">
        <v>0</v>
      </c>
      <c r="AD57" s="254">
        <v>0</v>
      </c>
      <c r="AE57" s="254">
        <f t="shared" si="52"/>
        <v>0</v>
      </c>
      <c r="AF57" s="256">
        <f>_xlfn.FLOOR.PRECISE('[3]численность 2021'!O68)</f>
        <v>0</v>
      </c>
      <c r="AG57" s="215">
        <f t="shared" si="93"/>
        <v>0</v>
      </c>
      <c r="AH57" s="216">
        <f t="shared" si="94"/>
        <v>0</v>
      </c>
      <c r="AI57" s="260">
        <f t="shared" si="53"/>
        <v>0</v>
      </c>
      <c r="AJ57" s="258"/>
      <c r="AK57" s="258"/>
      <c r="AL57" s="255">
        <v>0</v>
      </c>
      <c r="AM57" s="255">
        <v>0</v>
      </c>
      <c r="AN57" s="254">
        <f>_xlfn.FLOOR.PRECISE('[3]численность 2021'!F68)</f>
        <v>0</v>
      </c>
      <c r="AO57" s="254">
        <v>0</v>
      </c>
      <c r="AP57" s="254">
        <v>0</v>
      </c>
      <c r="AQ57" s="254">
        <f t="shared" si="54"/>
        <v>0</v>
      </c>
      <c r="AR57" s="256">
        <f>_xlfn.FLOOR.PRECISE('[3]численность 2021'!L68)</f>
        <v>0</v>
      </c>
      <c r="AS57" s="256"/>
      <c r="AT57" s="214">
        <f t="shared" si="81"/>
        <v>0</v>
      </c>
      <c r="AU57" s="261">
        <f t="shared" si="55"/>
        <v>0</v>
      </c>
      <c r="AV57" s="215">
        <f t="shared" si="82"/>
        <v>0</v>
      </c>
      <c r="AW57" s="260">
        <f t="shared" si="56"/>
        <v>0</v>
      </c>
      <c r="AX57" s="258"/>
      <c r="AY57" s="215">
        <f t="shared" si="83"/>
        <v>0</v>
      </c>
      <c r="AZ57" s="257">
        <f t="shared" si="57"/>
        <v>0</v>
      </c>
      <c r="BA57" s="258"/>
      <c r="BB57" s="215">
        <f t="shared" si="84"/>
        <v>0</v>
      </c>
      <c r="BC57" s="258"/>
      <c r="BD57" s="255">
        <v>865.252747</v>
      </c>
      <c r="BE57" s="255">
        <v>944.95214799999997</v>
      </c>
      <c r="BF57" s="254">
        <f>_xlfn.FLOOR.PRECISE('[3]численность 2021'!G68)</f>
        <v>378</v>
      </c>
      <c r="BG57" s="254">
        <v>0.61539999999999995</v>
      </c>
      <c r="BH57" s="254">
        <v>0.67208500000000004</v>
      </c>
      <c r="BI57" s="254">
        <f t="shared" si="58"/>
        <v>0.26884779516358465</v>
      </c>
      <c r="BJ57" s="256">
        <f>_xlfn.FLOOR.PRECISE('[3]численность 2021'!K68)</f>
        <v>11</v>
      </c>
      <c r="BK57" s="256"/>
      <c r="BL57" s="214">
        <f t="shared" si="85"/>
        <v>11</v>
      </c>
      <c r="BM57" s="215">
        <f t="shared" si="59"/>
        <v>11.339999999999961</v>
      </c>
      <c r="BN57" s="260">
        <f t="shared" si="86"/>
        <v>11</v>
      </c>
      <c r="BO57" s="258">
        <v>11</v>
      </c>
      <c r="BP57" s="215">
        <f t="shared" si="87"/>
        <v>1.649999999999989</v>
      </c>
      <c r="BQ57" s="257">
        <f t="shared" si="60"/>
        <v>0</v>
      </c>
      <c r="BR57" s="258"/>
      <c r="BS57" s="261">
        <f t="shared" si="61"/>
        <v>2.2000000000000002</v>
      </c>
      <c r="BT57" s="258"/>
      <c r="BU57" s="255">
        <v>0</v>
      </c>
      <c r="BV57" s="255">
        <v>0</v>
      </c>
      <c r="BW57" s="254">
        <f>_xlfn.FLOOR.PRECISE('[3]численность 2021'!H68)</f>
        <v>0</v>
      </c>
      <c r="BX57" s="254">
        <v>0</v>
      </c>
      <c r="BY57" s="254">
        <v>0</v>
      </c>
      <c r="BZ57" s="254">
        <f t="shared" si="62"/>
        <v>0</v>
      </c>
      <c r="CA57" s="256">
        <f>_xlfn.FLOOR.PRECISE('[3]численность 2021'!M68)</f>
        <v>0</v>
      </c>
      <c r="CB57" s="256"/>
      <c r="CC57" s="256"/>
      <c r="CD57" s="214">
        <f t="shared" si="88"/>
        <v>0</v>
      </c>
      <c r="CE57" s="261">
        <f t="shared" si="63"/>
        <v>0</v>
      </c>
      <c r="CF57" s="260">
        <f t="shared" si="64"/>
        <v>0</v>
      </c>
      <c r="CG57" s="258"/>
      <c r="CH57" s="215">
        <f t="shared" si="89"/>
        <v>0</v>
      </c>
      <c r="CI57" s="257">
        <f t="shared" si="65"/>
        <v>0</v>
      </c>
      <c r="CJ57" s="258"/>
      <c r="CK57" s="215">
        <f t="shared" si="90"/>
        <v>0</v>
      </c>
      <c r="CL57" s="257">
        <f t="shared" si="66"/>
        <v>0</v>
      </c>
      <c r="CM57" s="258"/>
      <c r="CN57" s="261">
        <f t="shared" si="67"/>
        <v>0</v>
      </c>
      <c r="CO57" s="258"/>
      <c r="CP57" s="262">
        <f t="shared" si="68"/>
        <v>1</v>
      </c>
      <c r="CQ57" s="255">
        <v>0</v>
      </c>
      <c r="CR57" s="255">
        <v>0</v>
      </c>
      <c r="CS57" s="255" t="e">
        <f>#NAME?</f>
        <v>#NAME?</v>
      </c>
      <c r="CT57" s="254">
        <v>0</v>
      </c>
      <c r="CU57" s="254">
        <v>0</v>
      </c>
      <c r="CV57" s="254" t="e">
        <f>#NAME?</f>
        <v>#NAME?</v>
      </c>
      <c r="CW57" s="256" t="e">
        <f>#NAME?</f>
        <v>#NAME?</v>
      </c>
      <c r="CX57" s="261" t="e">
        <f t="shared" si="69"/>
        <v>#NAME?</v>
      </c>
      <c r="CY57" s="260" t="e">
        <f t="shared" si="70"/>
        <v>#NAME?</v>
      </c>
      <c r="CZ57" s="258"/>
      <c r="DA57" s="261">
        <f t="shared" si="71"/>
        <v>0</v>
      </c>
      <c r="DB57" s="258"/>
      <c r="DC57" s="255">
        <v>309.26797499999998</v>
      </c>
      <c r="DD57" s="255">
        <v>528.79247999999995</v>
      </c>
      <c r="DE57" s="254">
        <f>_xlfn.FLOOR.PRECISE('[3]численность 2021'!I68)</f>
        <v>201</v>
      </c>
      <c r="DF57" s="254">
        <v>0.21996299999999999</v>
      </c>
      <c r="DG57" s="254">
        <v>0.37609700000000001</v>
      </c>
      <c r="DH57" s="254">
        <f t="shared" si="72"/>
        <v>0.14295874822190613</v>
      </c>
      <c r="DI57" s="256">
        <f>_xlfn.FLOOR.PRECISE('[3]численность 2021'!N68)</f>
        <v>20</v>
      </c>
      <c r="DJ57" s="215">
        <f t="shared" si="91"/>
        <v>30.1499999999998</v>
      </c>
      <c r="DK57" s="257">
        <f t="shared" si="73"/>
        <v>20</v>
      </c>
      <c r="DL57" s="258">
        <v>20</v>
      </c>
      <c r="DM57" s="215">
        <f t="shared" si="92"/>
        <v>4</v>
      </c>
      <c r="DN57" s="258"/>
      <c r="DO57" s="255">
        <v>116.266159</v>
      </c>
      <c r="DP57" s="255">
        <v>0</v>
      </c>
      <c r="DQ57" s="254">
        <f>_xlfn.FLOOR.PRECISE('[3]численность 2021'!J68)</f>
        <v>0</v>
      </c>
      <c r="DR57" s="254">
        <v>8.2693000000000003E-2</v>
      </c>
      <c r="DS57" s="254">
        <v>0</v>
      </c>
      <c r="DT57" s="254">
        <f t="shared" si="74"/>
        <v>0</v>
      </c>
      <c r="DU57" s="256">
        <f>_xlfn.FLOOR.PRECISE('[3]численность 2021'!S68)</f>
        <v>0</v>
      </c>
      <c r="DV57" s="261">
        <f t="shared" si="75"/>
        <v>0</v>
      </c>
      <c r="DW57" s="257">
        <f t="shared" si="76"/>
        <v>0</v>
      </c>
      <c r="DX57" s="258"/>
      <c r="DY57" s="255">
        <v>0</v>
      </c>
      <c r="DZ57" s="263">
        <v>0</v>
      </c>
      <c r="EA57" s="254">
        <f>_xlfn.FLOOR.PRECISE('[3]численность 2021'!T68)</f>
        <v>0</v>
      </c>
      <c r="EB57" s="212">
        <v>0</v>
      </c>
      <c r="EC57" s="254">
        <v>0</v>
      </c>
      <c r="ED57" s="254">
        <f t="shared" si="77"/>
        <v>0</v>
      </c>
      <c r="EE57" s="256">
        <f>_xlfn.FLOOR.PRECISE('[3]численность 2021'!U68)</f>
        <v>0</v>
      </c>
      <c r="EF57" s="261">
        <f t="shared" si="78"/>
        <v>0</v>
      </c>
      <c r="EG57" s="257">
        <f t="shared" si="79"/>
        <v>0</v>
      </c>
      <c r="EH57" s="258"/>
    </row>
    <row r="58" spans="1:138" s="253" customFormat="1" ht="33" customHeight="1" x14ac:dyDescent="0.2">
      <c r="A58" s="252" t="s">
        <v>293</v>
      </c>
      <c r="B58" s="254"/>
      <c r="C58" s="255"/>
      <c r="D58" s="255"/>
      <c r="E58" s="254"/>
      <c r="F58" s="254"/>
      <c r="G58" s="254"/>
      <c r="H58" s="254"/>
      <c r="I58" s="256">
        <v>6692</v>
      </c>
      <c r="J58" s="215">
        <f t="shared" si="1"/>
        <v>0</v>
      </c>
      <c r="K58" s="257"/>
      <c r="L58" s="258">
        <v>3276</v>
      </c>
      <c r="M58" s="255"/>
      <c r="N58" s="255"/>
      <c r="O58" s="254"/>
      <c r="P58" s="212"/>
      <c r="Q58" s="254"/>
      <c r="R58" s="254"/>
      <c r="S58" s="256">
        <v>57</v>
      </c>
      <c r="T58" s="256"/>
      <c r="U58" s="215">
        <f t="shared" si="80"/>
        <v>0</v>
      </c>
      <c r="V58" s="257"/>
      <c r="W58" s="258">
        <v>57</v>
      </c>
      <c r="X58" s="258"/>
      <c r="Y58" s="259"/>
      <c r="Z58" s="255"/>
      <c r="AA58" s="255"/>
      <c r="AB58" s="254"/>
      <c r="AC58" s="254"/>
      <c r="AD58" s="254"/>
      <c r="AE58" s="254"/>
      <c r="AF58" s="256"/>
      <c r="AG58" s="215">
        <f t="shared" si="93"/>
        <v>0</v>
      </c>
      <c r="AH58" s="216">
        <f t="shared" si="94"/>
        <v>0</v>
      </c>
      <c r="AI58" s="260"/>
      <c r="AJ58" s="258"/>
      <c r="AK58" s="258"/>
      <c r="AL58" s="255"/>
      <c r="AM58" s="255"/>
      <c r="AN58" s="254"/>
      <c r="AO58" s="254"/>
      <c r="AP58" s="254"/>
      <c r="AQ58" s="254"/>
      <c r="AR58" s="256"/>
      <c r="AS58" s="256"/>
      <c r="AT58" s="214">
        <f t="shared" si="81"/>
        <v>0</v>
      </c>
      <c r="AU58" s="261"/>
      <c r="AV58" s="215">
        <f t="shared" si="82"/>
        <v>0</v>
      </c>
      <c r="AW58" s="260"/>
      <c r="AX58" s="258"/>
      <c r="AY58" s="215">
        <f t="shared" si="83"/>
        <v>0</v>
      </c>
      <c r="AZ58" s="257"/>
      <c r="BA58" s="258"/>
      <c r="BB58" s="215">
        <f t="shared" si="84"/>
        <v>0</v>
      </c>
      <c r="BC58" s="258"/>
      <c r="BD58" s="255"/>
      <c r="BE58" s="255"/>
      <c r="BF58" s="254"/>
      <c r="BG58" s="254"/>
      <c r="BH58" s="254"/>
      <c r="BI58" s="254"/>
      <c r="BJ58" s="256">
        <v>204</v>
      </c>
      <c r="BK58" s="256"/>
      <c r="BL58" s="214">
        <f t="shared" si="85"/>
        <v>0</v>
      </c>
      <c r="BM58" s="261"/>
      <c r="BN58" s="260"/>
      <c r="BO58" s="258">
        <v>204</v>
      </c>
      <c r="BP58" s="215">
        <f t="shared" si="87"/>
        <v>30.599999999999795</v>
      </c>
      <c r="BQ58" s="257"/>
      <c r="BR58" s="258"/>
      <c r="BS58" s="261">
        <f t="shared" si="61"/>
        <v>40.800000000000004</v>
      </c>
      <c r="BT58" s="258"/>
      <c r="BU58" s="255"/>
      <c r="BV58" s="255"/>
      <c r="BW58" s="254"/>
      <c r="BX58" s="254"/>
      <c r="BY58" s="254"/>
      <c r="BZ58" s="254"/>
      <c r="CA58" s="256"/>
      <c r="CB58" s="256"/>
      <c r="CC58" s="256"/>
      <c r="CD58" s="214">
        <f t="shared" si="88"/>
        <v>0</v>
      </c>
      <c r="CE58" s="261"/>
      <c r="CF58" s="260"/>
      <c r="CG58" s="258"/>
      <c r="CH58" s="215">
        <f t="shared" si="89"/>
        <v>0</v>
      </c>
      <c r="CI58" s="257"/>
      <c r="CJ58" s="258"/>
      <c r="CK58" s="215">
        <f t="shared" si="90"/>
        <v>0</v>
      </c>
      <c r="CL58" s="257"/>
      <c r="CM58" s="258"/>
      <c r="CN58" s="261"/>
      <c r="CO58" s="258"/>
      <c r="CP58" s="262"/>
      <c r="CQ58" s="255"/>
      <c r="CR58" s="255"/>
      <c r="CS58" s="255"/>
      <c r="CT58" s="254"/>
      <c r="CU58" s="254"/>
      <c r="CV58" s="254"/>
      <c r="CW58" s="256"/>
      <c r="CX58" s="261"/>
      <c r="CY58" s="260"/>
      <c r="CZ58" s="258"/>
      <c r="DA58" s="261"/>
      <c r="DB58" s="258"/>
      <c r="DC58" s="255"/>
      <c r="DD58" s="255"/>
      <c r="DE58" s="254"/>
      <c r="DF58" s="254"/>
      <c r="DG58" s="254"/>
      <c r="DH58" s="254"/>
      <c r="DI58" s="256">
        <v>148</v>
      </c>
      <c r="DJ58" s="215">
        <f t="shared" si="91"/>
        <v>0</v>
      </c>
      <c r="DK58" s="257"/>
      <c r="DL58" s="258">
        <v>148</v>
      </c>
      <c r="DM58" s="215">
        <f t="shared" si="92"/>
        <v>29.6</v>
      </c>
      <c r="DN58" s="258"/>
      <c r="DO58" s="255"/>
      <c r="DP58" s="255"/>
      <c r="DQ58" s="254"/>
      <c r="DR58" s="254"/>
      <c r="DS58" s="254"/>
      <c r="DT58" s="254"/>
      <c r="DU58" s="256"/>
      <c r="DV58" s="261"/>
      <c r="DW58" s="257"/>
      <c r="DX58" s="258"/>
      <c r="DY58" s="255"/>
      <c r="DZ58" s="263"/>
      <c r="EA58" s="254"/>
      <c r="EB58" s="212"/>
      <c r="EC58" s="254"/>
      <c r="ED58" s="254"/>
      <c r="EE58" s="256"/>
      <c r="EF58" s="261"/>
      <c r="EG58" s="257"/>
      <c r="EH58" s="258"/>
    </row>
    <row r="59" spans="1:138" ht="13.5" customHeight="1" x14ac:dyDescent="0.2">
      <c r="A59" s="198" t="s">
        <v>108</v>
      </c>
      <c r="B59" s="212"/>
      <c r="C59" s="213"/>
      <c r="D59" s="213"/>
      <c r="E59" s="212"/>
      <c r="F59" s="212"/>
      <c r="G59" s="212"/>
      <c r="H59" s="212"/>
      <c r="I59" s="214"/>
      <c r="J59" s="215">
        <f t="shared" si="1"/>
        <v>0</v>
      </c>
      <c r="K59" s="216"/>
      <c r="L59" s="217"/>
      <c r="M59" s="213"/>
      <c r="N59" s="213"/>
      <c r="O59" s="212"/>
      <c r="P59" s="212"/>
      <c r="Q59" s="212"/>
      <c r="R59" s="212"/>
      <c r="S59" s="214"/>
      <c r="T59" s="214"/>
      <c r="U59" s="215">
        <f t="shared" si="80"/>
        <v>0</v>
      </c>
      <c r="V59" s="216"/>
      <c r="W59" s="217"/>
      <c r="X59" s="217"/>
      <c r="Y59" s="218"/>
      <c r="Z59" s="213"/>
      <c r="AA59" s="213"/>
      <c r="AB59" s="212"/>
      <c r="AC59" s="212"/>
      <c r="AD59" s="212"/>
      <c r="AE59" s="212"/>
      <c r="AF59" s="214"/>
      <c r="AG59" s="215">
        <f t="shared" si="93"/>
        <v>0</v>
      </c>
      <c r="AH59" s="216">
        <f t="shared" si="94"/>
        <v>0</v>
      </c>
      <c r="AI59" s="219"/>
      <c r="AJ59" s="217"/>
      <c r="AK59" s="217"/>
      <c r="AL59" s="213"/>
      <c r="AM59" s="213"/>
      <c r="AN59" s="212"/>
      <c r="AO59" s="212"/>
      <c r="AP59" s="212"/>
      <c r="AQ59" s="212"/>
      <c r="AR59" s="214"/>
      <c r="AS59" s="214"/>
      <c r="AT59" s="214">
        <f t="shared" si="81"/>
        <v>0</v>
      </c>
      <c r="AU59" s="215"/>
      <c r="AV59" s="215">
        <f t="shared" si="82"/>
        <v>0</v>
      </c>
      <c r="AW59" s="220"/>
      <c r="AX59" s="217"/>
      <c r="AY59" s="215">
        <f t="shared" si="83"/>
        <v>0</v>
      </c>
      <c r="AZ59" s="216"/>
      <c r="BA59" s="217"/>
      <c r="BB59" s="215">
        <f t="shared" si="84"/>
        <v>0</v>
      </c>
      <c r="BC59" s="217"/>
      <c r="BD59" s="213"/>
      <c r="BE59" s="213"/>
      <c r="BF59" s="212"/>
      <c r="BG59" s="212"/>
      <c r="BH59" s="212"/>
      <c r="BI59" s="212"/>
      <c r="BJ59" s="214"/>
      <c r="BK59" s="214"/>
      <c r="BL59" s="214">
        <f t="shared" si="85"/>
        <v>0</v>
      </c>
      <c r="BM59" s="215"/>
      <c r="BN59" s="220">
        <f t="shared" si="86"/>
        <v>0</v>
      </c>
      <c r="BO59" s="217"/>
      <c r="BP59" s="215">
        <f t="shared" si="87"/>
        <v>0</v>
      </c>
      <c r="BQ59" s="216"/>
      <c r="BR59" s="217"/>
      <c r="BS59" s="215"/>
      <c r="BT59" s="217"/>
      <c r="BU59" s="213"/>
      <c r="BV59" s="213"/>
      <c r="BW59" s="212"/>
      <c r="BX59" s="212"/>
      <c r="BY59" s="212"/>
      <c r="BZ59" s="212"/>
      <c r="CA59" s="214"/>
      <c r="CB59" s="214"/>
      <c r="CC59" s="214"/>
      <c r="CD59" s="214">
        <f t="shared" si="88"/>
        <v>0</v>
      </c>
      <c r="CE59" s="215"/>
      <c r="CF59" s="220"/>
      <c r="CG59" s="217"/>
      <c r="CH59" s="215">
        <f t="shared" si="89"/>
        <v>0</v>
      </c>
      <c r="CI59" s="216"/>
      <c r="CJ59" s="217"/>
      <c r="CK59" s="215">
        <f t="shared" si="90"/>
        <v>0</v>
      </c>
      <c r="CL59" s="216"/>
      <c r="CM59" s="217"/>
      <c r="CN59" s="215"/>
      <c r="CO59" s="217"/>
      <c r="CP59" s="221"/>
      <c r="CQ59" s="213"/>
      <c r="CR59" s="213"/>
      <c r="CS59" s="213"/>
      <c r="CT59" s="212"/>
      <c r="CU59" s="212"/>
      <c r="CV59" s="212"/>
      <c r="CW59" s="214"/>
      <c r="CX59" s="215"/>
      <c r="CY59" s="220"/>
      <c r="CZ59" s="222"/>
      <c r="DA59" s="215"/>
      <c r="DB59" s="222"/>
      <c r="DC59" s="213"/>
      <c r="DD59" s="213"/>
      <c r="DE59" s="212"/>
      <c r="DF59" s="212"/>
      <c r="DG59" s="212"/>
      <c r="DH59" s="212"/>
      <c r="DI59" s="214"/>
      <c r="DJ59" s="215">
        <f t="shared" si="91"/>
        <v>0</v>
      </c>
      <c r="DK59" s="216"/>
      <c r="DL59" s="217"/>
      <c r="DM59" s="215">
        <f t="shared" si="92"/>
        <v>0</v>
      </c>
      <c r="DN59" s="217"/>
      <c r="DO59" s="213"/>
      <c r="DP59" s="213"/>
      <c r="DQ59" s="212"/>
      <c r="DR59" s="212"/>
      <c r="DS59" s="212"/>
      <c r="DT59" s="212"/>
      <c r="DU59" s="214"/>
      <c r="DV59" s="215"/>
      <c r="DW59" s="216"/>
      <c r="DX59" s="217"/>
      <c r="DY59" s="213"/>
      <c r="DZ59" s="223"/>
      <c r="EA59" s="212"/>
      <c r="EB59" s="212"/>
      <c r="EC59" s="212"/>
      <c r="ED59" s="212"/>
      <c r="EE59" s="214"/>
      <c r="EF59" s="215"/>
      <c r="EG59" s="216"/>
      <c r="EH59" s="222"/>
    </row>
    <row r="60" spans="1:138" s="253" customFormat="1" ht="36" customHeight="1" x14ac:dyDescent="0.2">
      <c r="A60" s="118" t="s">
        <v>118</v>
      </c>
      <c r="B60" s="254">
        <f>'[3]численность 2021'!C81</f>
        <v>1075.9940185546875</v>
      </c>
      <c r="C60" s="255">
        <v>1596.5344239999999</v>
      </c>
      <c r="D60" s="255">
        <v>2004.0306399999999</v>
      </c>
      <c r="E60" s="254">
        <f>_xlfn.FLOOR.PRECISE('[3]численность 2021'!D81)</f>
        <v>2152</v>
      </c>
      <c r="F60" s="254">
        <v>1.7993859999999999</v>
      </c>
      <c r="G60" s="254">
        <v>1.7993859999999999</v>
      </c>
      <c r="H60" s="254">
        <f t="shared" si="48"/>
        <v>2.0000111179898945</v>
      </c>
      <c r="I60" s="256">
        <f>_xlfn.FLOOR.PRECISE('[3]численность 2021'!R81)</f>
        <v>0</v>
      </c>
      <c r="J60" s="215">
        <f t="shared" si="1"/>
        <v>753.19999999999777</v>
      </c>
      <c r="K60" s="257">
        <f t="shared" si="49"/>
        <v>0</v>
      </c>
      <c r="L60" s="258">
        <v>600</v>
      </c>
      <c r="M60" s="255">
        <v>300</v>
      </c>
      <c r="N60" s="255">
        <v>300</v>
      </c>
      <c r="O60" s="254">
        <f>_xlfn.FLOOR.PRECISE('[3]численность 2021'!P81)</f>
        <v>300</v>
      </c>
      <c r="P60" s="212">
        <v>0.26936500000000002</v>
      </c>
      <c r="Q60" s="254">
        <v>0.26936500000000002</v>
      </c>
      <c r="R60" s="254">
        <f t="shared" si="50"/>
        <v>0.27881195882758752</v>
      </c>
      <c r="S60" s="256">
        <f>_xlfn.FLOOR.PRECISE('[3]численность 2021'!Q81)</f>
        <v>0</v>
      </c>
      <c r="T60" s="256"/>
      <c r="U60" s="215">
        <f t="shared" si="80"/>
        <v>89.999999999999702</v>
      </c>
      <c r="V60" s="257">
        <f t="shared" si="51"/>
        <v>0</v>
      </c>
      <c r="W60" s="258">
        <v>50</v>
      </c>
      <c r="X60" s="258">
        <v>25</v>
      </c>
      <c r="Y60" s="259"/>
      <c r="Z60" s="255">
        <v>1522.9289550000001</v>
      </c>
      <c r="AA60" s="255">
        <v>2729.209961</v>
      </c>
      <c r="AB60" s="254">
        <f>_xlfn.FLOOR.PRECISE('[3]численность 2021'!E81)</f>
        <v>4493</v>
      </c>
      <c r="AC60" s="254">
        <v>1.367413</v>
      </c>
      <c r="AD60" s="254">
        <v>2.4505129999999999</v>
      </c>
      <c r="AE60" s="254">
        <f t="shared" si="52"/>
        <v>4.1756737700411692</v>
      </c>
      <c r="AF60" s="256">
        <f>_xlfn.FLOOR.PRECISE('[3]численность 2021'!O81)</f>
        <v>0</v>
      </c>
      <c r="AG60" s="215">
        <f t="shared" si="93"/>
        <v>224.65</v>
      </c>
      <c r="AH60" s="216">
        <f t="shared" si="94"/>
        <v>0</v>
      </c>
      <c r="AI60" s="260">
        <f t="shared" si="53"/>
        <v>132.75</v>
      </c>
      <c r="AJ60" s="258">
        <v>177</v>
      </c>
      <c r="AK60" s="258">
        <v>132</v>
      </c>
      <c r="AL60" s="255">
        <v>2707.086914</v>
      </c>
      <c r="AM60" s="255">
        <v>4090.0417480000001</v>
      </c>
      <c r="AN60" s="254">
        <f>_xlfn.FLOOR.PRECISE('[3]численность 2021'!F81)</f>
        <v>4387</v>
      </c>
      <c r="AO60" s="254">
        <v>2.4306489999999998</v>
      </c>
      <c r="AP60" s="254">
        <v>3.6723810000000001</v>
      </c>
      <c r="AQ60" s="254">
        <f t="shared" si="54"/>
        <v>4.0771602112554222</v>
      </c>
      <c r="AR60" s="256">
        <f>_xlfn.FLOOR.PRECISE('[3]численность 2021'!L81)</f>
        <v>0</v>
      </c>
      <c r="AS60" s="256"/>
      <c r="AT60" s="214">
        <f t="shared" si="81"/>
        <v>0</v>
      </c>
      <c r="AU60" s="215">
        <f t="shared" si="55"/>
        <v>350.96</v>
      </c>
      <c r="AV60" s="215">
        <f t="shared" si="82"/>
        <v>0</v>
      </c>
      <c r="AW60" s="260">
        <f t="shared" si="56"/>
        <v>0</v>
      </c>
      <c r="AX60" s="258">
        <v>250</v>
      </c>
      <c r="AY60" s="215">
        <f t="shared" si="83"/>
        <v>37.499999999999751</v>
      </c>
      <c r="AZ60" s="257">
        <f t="shared" si="57"/>
        <v>0</v>
      </c>
      <c r="BA60" s="258">
        <v>20</v>
      </c>
      <c r="BB60" s="215">
        <f t="shared" si="84"/>
        <v>74.999999999999744</v>
      </c>
      <c r="BC60" s="258">
        <v>92</v>
      </c>
      <c r="BD60" s="255">
        <v>986.28515625</v>
      </c>
      <c r="BE60" s="255">
        <v>1240.8323969999999</v>
      </c>
      <c r="BF60" s="254">
        <f>_xlfn.FLOOR.PRECISE('[3]численность 2021'!G81)</f>
        <v>1367</v>
      </c>
      <c r="BG60" s="254">
        <v>0.88556900000000005</v>
      </c>
      <c r="BH60" s="254">
        <v>1.114123</v>
      </c>
      <c r="BI60" s="254">
        <f t="shared" si="58"/>
        <v>1.2704531590577073</v>
      </c>
      <c r="BJ60" s="256">
        <f>_xlfn.FLOOR.PRECISE('[3]численность 2021'!K81)</f>
        <v>0</v>
      </c>
      <c r="BK60" s="256"/>
      <c r="BL60" s="214">
        <f t="shared" si="85"/>
        <v>0</v>
      </c>
      <c r="BM60" s="215">
        <f t="shared" si="59"/>
        <v>68.350000000000009</v>
      </c>
      <c r="BN60" s="260">
        <f t="shared" si="86"/>
        <v>0</v>
      </c>
      <c r="BO60" s="258">
        <v>30</v>
      </c>
      <c r="BP60" s="215">
        <f t="shared" si="87"/>
        <v>4.4999999999999698</v>
      </c>
      <c r="BQ60" s="257">
        <f t="shared" si="60"/>
        <v>0</v>
      </c>
      <c r="BR60" s="258">
        <v>4</v>
      </c>
      <c r="BS60" s="215">
        <f t="shared" si="61"/>
        <v>6</v>
      </c>
      <c r="BT60" s="258">
        <v>14</v>
      </c>
      <c r="BU60" s="255">
        <v>1709.5607910000001</v>
      </c>
      <c r="BV60" s="255">
        <v>2211.6684570000002</v>
      </c>
      <c r="BW60" s="254">
        <f>_xlfn.FLOOR.PRECISE('[3]численность 2021'!H81)</f>
        <v>2664</v>
      </c>
      <c r="BX60" s="254">
        <v>1.5349870000000001</v>
      </c>
      <c r="BY60" s="254">
        <v>1.9858210000000001</v>
      </c>
      <c r="BZ60" s="254">
        <f t="shared" si="62"/>
        <v>2.4758501943889772</v>
      </c>
      <c r="CA60" s="256">
        <f>_xlfn.FLOOR.PRECISE('[3]численность 2021'!M81)</f>
        <v>0</v>
      </c>
      <c r="CB60" s="256"/>
      <c r="CC60" s="256"/>
      <c r="CD60" s="214">
        <f t="shared" si="88"/>
        <v>0</v>
      </c>
      <c r="CE60" s="215">
        <f t="shared" si="63"/>
        <v>186.48000000000002</v>
      </c>
      <c r="CF60" s="260">
        <f t="shared" si="64"/>
        <v>0</v>
      </c>
      <c r="CG60" s="258">
        <v>140</v>
      </c>
      <c r="CH60" s="215">
        <f t="shared" si="89"/>
        <v>10.499999999999986</v>
      </c>
      <c r="CI60" s="257">
        <f t="shared" si="65"/>
        <v>0</v>
      </c>
      <c r="CJ60" s="258">
        <v>15</v>
      </c>
      <c r="CK60" s="215">
        <f t="shared" si="90"/>
        <v>10.499999999999986</v>
      </c>
      <c r="CL60" s="257">
        <f t="shared" si="66"/>
        <v>0</v>
      </c>
      <c r="CM60" s="258">
        <v>6</v>
      </c>
      <c r="CN60" s="215">
        <f t="shared" si="67"/>
        <v>28</v>
      </c>
      <c r="CO60" s="258">
        <v>36</v>
      </c>
      <c r="CP60" s="262">
        <f t="shared" si="68"/>
        <v>1</v>
      </c>
      <c r="CQ60" s="255"/>
      <c r="CR60" s="255"/>
      <c r="CS60" s="255"/>
      <c r="CT60" s="254"/>
      <c r="CU60" s="254"/>
      <c r="CV60" s="254"/>
      <c r="CW60" s="256"/>
      <c r="CX60" s="261"/>
      <c r="CY60" s="260"/>
      <c r="CZ60" s="258"/>
      <c r="DA60" s="261"/>
      <c r="DB60" s="258"/>
      <c r="DC60" s="255">
        <v>495.837311</v>
      </c>
      <c r="DD60" s="255">
        <v>890.40295400000002</v>
      </c>
      <c r="DE60" s="254">
        <f>_xlfn.FLOOR.PRECISE('[3]численность 2021'!I81)</f>
        <v>1242</v>
      </c>
      <c r="DF60" s="254">
        <v>0.44520399999999999</v>
      </c>
      <c r="DG60" s="254">
        <v>0.79947800000000002</v>
      </c>
      <c r="DH60" s="254">
        <f t="shared" si="72"/>
        <v>1.1542815095462124</v>
      </c>
      <c r="DI60" s="256">
        <f>_xlfn.FLOOR.PRECISE('[3]численность 2021'!N81)</f>
        <v>0</v>
      </c>
      <c r="DJ60" s="215">
        <f t="shared" si="91"/>
        <v>186.29999999999876</v>
      </c>
      <c r="DK60" s="257">
        <f t="shared" si="73"/>
        <v>0</v>
      </c>
      <c r="DL60" s="258">
        <v>140</v>
      </c>
      <c r="DM60" s="215">
        <f t="shared" si="92"/>
        <v>28</v>
      </c>
      <c r="DN60" s="258">
        <v>37</v>
      </c>
      <c r="DO60" s="255">
        <v>55.435229999999997</v>
      </c>
      <c r="DP60" s="255">
        <v>100.100601</v>
      </c>
      <c r="DQ60" s="254">
        <f>_xlfn.FLOOR.PRECISE('[3]численность 2021'!J81)</f>
        <v>226</v>
      </c>
      <c r="DR60" s="254">
        <v>4.9773999999999999E-2</v>
      </c>
      <c r="DS60" s="254">
        <v>8.9879000000000001E-2</v>
      </c>
      <c r="DT60" s="254">
        <f t="shared" si="74"/>
        <v>0.21003834231678262</v>
      </c>
      <c r="DU60" s="256">
        <f>_xlfn.FLOOR.PRECISE('[3]численность 2021'!S81)</f>
        <v>0</v>
      </c>
      <c r="DV60" s="215">
        <f t="shared" si="75"/>
        <v>22.6</v>
      </c>
      <c r="DW60" s="257">
        <f t="shared" si="76"/>
        <v>0</v>
      </c>
      <c r="DX60" s="258">
        <v>15</v>
      </c>
      <c r="DY60" s="255">
        <v>0</v>
      </c>
      <c r="DZ60" s="263">
        <v>0</v>
      </c>
      <c r="EA60" s="254">
        <f>_xlfn.FLOOR.PRECISE('[3]численность 2021'!T81)</f>
        <v>0</v>
      </c>
      <c r="EB60" s="212">
        <v>0</v>
      </c>
      <c r="EC60" s="254">
        <v>0</v>
      </c>
      <c r="ED60" s="254">
        <f t="shared" si="77"/>
        <v>0</v>
      </c>
      <c r="EE60" s="256">
        <f>_xlfn.FLOOR.PRECISE('[3]численность 2021'!U81)</f>
        <v>0</v>
      </c>
      <c r="EF60" s="261">
        <f t="shared" si="78"/>
        <v>0</v>
      </c>
      <c r="EG60" s="257">
        <f t="shared" si="79"/>
        <v>0</v>
      </c>
      <c r="EH60" s="258"/>
    </row>
    <row r="61" spans="1:138" ht="48.75" customHeight="1" x14ac:dyDescent="0.2">
      <c r="A61" s="116" t="s">
        <v>308</v>
      </c>
      <c r="B61" s="212">
        <f>'[3]численность 2021'!C72</f>
        <v>559.5</v>
      </c>
      <c r="C61" s="213">
        <v>413.36227400000001</v>
      </c>
      <c r="D61" s="213">
        <v>373.06433099999998</v>
      </c>
      <c r="E61" s="212">
        <f>_xlfn.FLOOR.PRECISE('[3]численность 2021'!D72)</f>
        <v>420</v>
      </c>
      <c r="F61" s="212">
        <v>0.66678199999999999</v>
      </c>
      <c r="G61" s="212">
        <v>0.66678199999999999</v>
      </c>
      <c r="H61" s="212">
        <f t="shared" si="48"/>
        <v>0.75067024128686322</v>
      </c>
      <c r="I61" s="214">
        <f>_xlfn.FLOOR.PRECISE('[3]численность 2021'!R72)</f>
        <v>100</v>
      </c>
      <c r="J61" s="215">
        <f t="shared" si="1"/>
        <v>146.99999999999957</v>
      </c>
      <c r="K61" s="216">
        <f t="shared" si="49"/>
        <v>100</v>
      </c>
      <c r="L61" s="222">
        <v>100</v>
      </c>
      <c r="M61" s="213">
        <v>206</v>
      </c>
      <c r="N61" s="213">
        <v>206</v>
      </c>
      <c r="O61" s="212">
        <f>_xlfn.FLOOR.PRECISE('[3]численность 2021'!P72)</f>
        <v>200</v>
      </c>
      <c r="P61" s="212">
        <v>0.34998299999999999</v>
      </c>
      <c r="Q61" s="212">
        <v>0.36818600000000001</v>
      </c>
      <c r="R61" s="212">
        <f t="shared" si="50"/>
        <v>0.35746201966041108</v>
      </c>
      <c r="S61" s="214">
        <f>_xlfn.FLOOR.PRECISE('[3]численность 2021'!Q72)</f>
        <v>35</v>
      </c>
      <c r="T61" s="214"/>
      <c r="U61" s="215">
        <f t="shared" si="80"/>
        <v>59.999999999999801</v>
      </c>
      <c r="V61" s="216">
        <f t="shared" si="51"/>
        <v>35</v>
      </c>
      <c r="W61" s="222">
        <v>35</v>
      </c>
      <c r="X61" s="222"/>
      <c r="Y61" s="218"/>
      <c r="Z61" s="213">
        <v>509.94888300000002</v>
      </c>
      <c r="AA61" s="213">
        <v>585.14917000000003</v>
      </c>
      <c r="AB61" s="212">
        <f>_xlfn.FLOOR.PRECISE('[3]численность 2021'!E72)</f>
        <v>531</v>
      </c>
      <c r="AC61" s="212">
        <v>0.86637600000000003</v>
      </c>
      <c r="AD61" s="212">
        <v>1.0458430000000001</v>
      </c>
      <c r="AE61" s="212">
        <f t="shared" si="52"/>
        <v>0.94906166219839139</v>
      </c>
      <c r="AF61" s="214">
        <f>_xlfn.FLOOR.PRECISE('[3]численность 2021'!O72)</f>
        <v>26</v>
      </c>
      <c r="AG61" s="215">
        <f t="shared" si="93"/>
        <v>26.55</v>
      </c>
      <c r="AH61" s="216">
        <f t="shared" si="94"/>
        <v>26</v>
      </c>
      <c r="AI61" s="219">
        <f t="shared" si="53"/>
        <v>19.5</v>
      </c>
      <c r="AJ61" s="222">
        <v>26</v>
      </c>
      <c r="AK61" s="222">
        <v>19</v>
      </c>
      <c r="AL61" s="213">
        <v>8308.2695309999999</v>
      </c>
      <c r="AM61" s="213">
        <v>10232.357421999999</v>
      </c>
      <c r="AN61" s="212">
        <f>_xlfn.FLOOR.PRECISE('[3]численность 2021'!F72)</f>
        <v>8701</v>
      </c>
      <c r="AO61" s="212">
        <v>14.115307</v>
      </c>
      <c r="AP61" s="212">
        <v>18.288395999999999</v>
      </c>
      <c r="AQ61" s="212">
        <f t="shared" si="54"/>
        <v>15.551385165326185</v>
      </c>
      <c r="AR61" s="214">
        <f>_xlfn.FLOOR.PRECISE('[3]численность 2021'!L72)</f>
        <v>650</v>
      </c>
      <c r="AS61" s="214"/>
      <c r="AT61" s="214">
        <f t="shared" si="81"/>
        <v>650</v>
      </c>
      <c r="AU61" s="215">
        <f t="shared" si="55"/>
        <v>1305.1499999999912</v>
      </c>
      <c r="AV61" s="215">
        <f t="shared" si="82"/>
        <v>2175.25</v>
      </c>
      <c r="AW61" s="220">
        <f t="shared" si="56"/>
        <v>650</v>
      </c>
      <c r="AX61" s="222">
        <v>650</v>
      </c>
      <c r="AY61" s="215">
        <f t="shared" si="83"/>
        <v>97.499999999999346</v>
      </c>
      <c r="AZ61" s="216">
        <f t="shared" si="57"/>
        <v>0</v>
      </c>
      <c r="BA61" s="222"/>
      <c r="BB61" s="215">
        <f t="shared" si="84"/>
        <v>194.99999999999935</v>
      </c>
      <c r="BC61" s="222"/>
      <c r="BD61" s="229">
        <v>345.87872299999998</v>
      </c>
      <c r="BE61" s="229">
        <v>348.85433999999998</v>
      </c>
      <c r="BF61" s="212">
        <f>_xlfn.FLOOR.PRECISE('[3]численность 2021'!G72)</f>
        <v>362</v>
      </c>
      <c r="BG61" s="228">
        <v>0.58762999999999999</v>
      </c>
      <c r="BH61" s="228">
        <v>0.62351100000000004</v>
      </c>
      <c r="BI61" s="212">
        <f t="shared" si="58"/>
        <v>0.64700625558534408</v>
      </c>
      <c r="BJ61" s="214">
        <f>_xlfn.FLOOR.PRECISE('[3]численность 2021'!K72)</f>
        <v>10</v>
      </c>
      <c r="BK61" s="214"/>
      <c r="BL61" s="214">
        <f t="shared" si="85"/>
        <v>10</v>
      </c>
      <c r="BM61" s="215">
        <f t="shared" si="59"/>
        <v>10.859999999999964</v>
      </c>
      <c r="BN61" s="220">
        <f t="shared" si="86"/>
        <v>10</v>
      </c>
      <c r="BO61" s="222">
        <v>10</v>
      </c>
      <c r="BP61" s="215">
        <f t="shared" si="87"/>
        <v>1.49999999999999</v>
      </c>
      <c r="BQ61" s="216">
        <f t="shared" si="60"/>
        <v>0</v>
      </c>
      <c r="BR61" s="222"/>
      <c r="BS61" s="215">
        <f t="shared" si="61"/>
        <v>2</v>
      </c>
      <c r="BT61" s="222"/>
      <c r="BU61" s="213">
        <v>731.11175500000002</v>
      </c>
      <c r="BV61" s="213">
        <v>852.79180899999994</v>
      </c>
      <c r="BW61" s="212">
        <f>_xlfn.FLOOR.PRECISE('[3]численность 2021'!H72)</f>
        <v>691</v>
      </c>
      <c r="BX61" s="212">
        <v>1.2421199999999999</v>
      </c>
      <c r="BY61" s="212">
        <v>1.524203</v>
      </c>
      <c r="BZ61" s="212">
        <f t="shared" si="62"/>
        <v>1.2350312779267203</v>
      </c>
      <c r="CA61" s="214">
        <f>_xlfn.FLOOR.PRECISE('[3]численность 2021'!M72)</f>
        <v>34</v>
      </c>
      <c r="CB61" s="214"/>
      <c r="CC61" s="214"/>
      <c r="CD61" s="214">
        <f t="shared" si="88"/>
        <v>34</v>
      </c>
      <c r="CE61" s="215">
        <f t="shared" si="63"/>
        <v>34.550000000000004</v>
      </c>
      <c r="CF61" s="220">
        <f t="shared" si="64"/>
        <v>34</v>
      </c>
      <c r="CG61" s="222">
        <v>34</v>
      </c>
      <c r="CH61" s="215">
        <f t="shared" si="89"/>
        <v>2.5499999999999967</v>
      </c>
      <c r="CI61" s="216">
        <f t="shared" si="65"/>
        <v>0</v>
      </c>
      <c r="CJ61" s="222"/>
      <c r="CK61" s="215">
        <f t="shared" si="90"/>
        <v>2.5499999999999967</v>
      </c>
      <c r="CL61" s="216">
        <f t="shared" si="66"/>
        <v>0</v>
      </c>
      <c r="CM61" s="222"/>
      <c r="CN61" s="215">
        <f t="shared" si="67"/>
        <v>6.8000000000000007</v>
      </c>
      <c r="CO61" s="222"/>
      <c r="CP61" s="221">
        <f t="shared" si="68"/>
        <v>1</v>
      </c>
      <c r="CQ61" s="213">
        <v>0</v>
      </c>
      <c r="CR61" s="213">
        <v>0</v>
      </c>
      <c r="CS61" s="213" t="e">
        <f>#NAME?</f>
        <v>#NAME?</v>
      </c>
      <c r="CT61" s="212">
        <v>0</v>
      </c>
      <c r="CU61" s="212">
        <v>0</v>
      </c>
      <c r="CV61" s="212" t="e">
        <f>#NAME?</f>
        <v>#NAME?</v>
      </c>
      <c r="CW61" s="214" t="e">
        <f>#NAME?</f>
        <v>#NAME?</v>
      </c>
      <c r="CX61" s="215" t="e">
        <f t="shared" si="69"/>
        <v>#NAME?</v>
      </c>
      <c r="CY61" s="220" t="e">
        <f t="shared" si="70"/>
        <v>#NAME?</v>
      </c>
      <c r="CZ61" s="222"/>
      <c r="DA61" s="215">
        <f t="shared" si="71"/>
        <v>0</v>
      </c>
      <c r="DB61" s="222"/>
      <c r="DC61" s="213">
        <v>0</v>
      </c>
      <c r="DD61" s="213">
        <v>0</v>
      </c>
      <c r="DE61" s="212">
        <f>_xlfn.FLOOR.PRECISE('[3]численность 2021'!I72)</f>
        <v>0</v>
      </c>
      <c r="DF61" s="212">
        <v>0</v>
      </c>
      <c r="DG61" s="212">
        <v>0</v>
      </c>
      <c r="DH61" s="212">
        <f t="shared" si="72"/>
        <v>0</v>
      </c>
      <c r="DI61" s="214">
        <f>_xlfn.FLOOR.PRECISE('[3]численность 2021'!N72)</f>
        <v>0</v>
      </c>
      <c r="DJ61" s="215">
        <f t="shared" si="91"/>
        <v>0</v>
      </c>
      <c r="DK61" s="216">
        <f t="shared" si="73"/>
        <v>0</v>
      </c>
      <c r="DL61" s="222"/>
      <c r="DM61" s="215">
        <f t="shared" si="92"/>
        <v>0</v>
      </c>
      <c r="DN61" s="222"/>
      <c r="DO61" s="213">
        <v>12.616251</v>
      </c>
      <c r="DP61" s="213">
        <v>19.099115000000001</v>
      </c>
      <c r="DQ61" s="212">
        <f>_xlfn.FLOOR.PRECISE('[3]численность 2021'!J72)</f>
        <v>41</v>
      </c>
      <c r="DR61" s="212">
        <v>2.1434000000000002E-2</v>
      </c>
      <c r="DS61" s="212">
        <v>3.4136E-2</v>
      </c>
      <c r="DT61" s="212">
        <f t="shared" si="74"/>
        <v>7.3279714030384274E-2</v>
      </c>
      <c r="DU61" s="214">
        <f>_xlfn.FLOOR.PRECISE('[3]численность 2021'!S72)</f>
        <v>4</v>
      </c>
      <c r="DV61" s="215">
        <f t="shared" si="75"/>
        <v>4.1000000000000005</v>
      </c>
      <c r="DW61" s="216">
        <f t="shared" si="76"/>
        <v>4</v>
      </c>
      <c r="DX61" s="222">
        <v>4</v>
      </c>
      <c r="DY61" s="213">
        <v>46</v>
      </c>
      <c r="DZ61" s="223">
        <v>60</v>
      </c>
      <c r="EA61" s="212">
        <f>_xlfn.FLOOR.PRECISE('[3]численность 2021'!T72)</f>
        <v>65</v>
      </c>
      <c r="EB61" s="212">
        <v>7.8151999999999999E-2</v>
      </c>
      <c r="EC61" s="212">
        <v>0.107239</v>
      </c>
      <c r="ED61" s="212">
        <f t="shared" si="77"/>
        <v>0.1161751563896336</v>
      </c>
      <c r="EE61" s="214">
        <f>_xlfn.FLOOR.PRECISE('[3]численность 2021'!U72)</f>
        <v>6</v>
      </c>
      <c r="EF61" s="215">
        <f t="shared" si="78"/>
        <v>6.5</v>
      </c>
      <c r="EG61" s="216">
        <f t="shared" si="79"/>
        <v>6</v>
      </c>
      <c r="EH61" s="222">
        <v>6</v>
      </c>
    </row>
    <row r="62" spans="1:138" ht="63.75" customHeight="1" x14ac:dyDescent="0.2">
      <c r="A62" s="116" t="s">
        <v>117</v>
      </c>
      <c r="B62" s="212">
        <f>'[3]численность 2021'!C80</f>
        <v>26.700000762939453</v>
      </c>
      <c r="C62" s="213">
        <v>75.550888</v>
      </c>
      <c r="D62" s="213">
        <v>99.939728000000002</v>
      </c>
      <c r="E62" s="212">
        <f>_xlfn.FLOOR.PRECISE('[3]численность 2021'!D80)</f>
        <v>153</v>
      </c>
      <c r="F62" s="212">
        <v>3.743061</v>
      </c>
      <c r="G62" s="212">
        <v>3.743061</v>
      </c>
      <c r="H62" s="212">
        <f t="shared" si="48"/>
        <v>5.730336914910108</v>
      </c>
      <c r="I62" s="214">
        <f>_xlfn.FLOOR.PRECISE('[3]численность 2021'!R80)</f>
        <v>53</v>
      </c>
      <c r="J62" s="215">
        <f t="shared" si="1"/>
        <v>53.549999999999841</v>
      </c>
      <c r="K62" s="216">
        <f t="shared" si="49"/>
        <v>53</v>
      </c>
      <c r="L62" s="217">
        <v>53</v>
      </c>
      <c r="M62" s="213">
        <v>23</v>
      </c>
      <c r="N62" s="213">
        <v>25</v>
      </c>
      <c r="O62" s="212">
        <f>_xlfn.FLOOR.PRECISE('[3]численность 2021'!P80)</f>
        <v>25</v>
      </c>
      <c r="P62" s="212">
        <v>0.86206899999999997</v>
      </c>
      <c r="Q62" s="212">
        <v>0.93633</v>
      </c>
      <c r="R62" s="212">
        <f t="shared" si="50"/>
        <v>0.93632956125982159</v>
      </c>
      <c r="S62" s="214">
        <f>_xlfn.FLOOR.PRECISE('[3]численность 2021'!Q80)</f>
        <v>2</v>
      </c>
      <c r="T62" s="214"/>
      <c r="U62" s="215">
        <f t="shared" si="80"/>
        <v>7.4999999999999751</v>
      </c>
      <c r="V62" s="216">
        <f t="shared" si="51"/>
        <v>2</v>
      </c>
      <c r="W62" s="217">
        <v>2</v>
      </c>
      <c r="X62" s="217"/>
      <c r="Y62" s="218"/>
      <c r="Z62" s="213">
        <v>50.986362</v>
      </c>
      <c r="AA62" s="213">
        <v>115.932922</v>
      </c>
      <c r="AB62" s="212">
        <f>_xlfn.FLOOR.PRECISE('[3]численность 2021'!E80)</f>
        <v>187</v>
      </c>
      <c r="AC62" s="212">
        <v>1.911033</v>
      </c>
      <c r="AD62" s="212">
        <v>4.3420569999999996</v>
      </c>
      <c r="AE62" s="212">
        <f t="shared" si="52"/>
        <v>7.0037451182234651</v>
      </c>
      <c r="AF62" s="214">
        <f>_xlfn.FLOOR.PRECISE('[3]численность 2021'!O80)</f>
        <v>9</v>
      </c>
      <c r="AG62" s="215">
        <f t="shared" si="93"/>
        <v>9.35</v>
      </c>
      <c r="AH62" s="216">
        <f t="shared" si="94"/>
        <v>9</v>
      </c>
      <c r="AI62" s="219">
        <f t="shared" si="53"/>
        <v>5.25</v>
      </c>
      <c r="AJ62" s="217">
        <v>7</v>
      </c>
      <c r="AK62" s="217">
        <v>5</v>
      </c>
      <c r="AL62" s="213">
        <v>0</v>
      </c>
      <c r="AM62" s="213">
        <v>0</v>
      </c>
      <c r="AN62" s="212">
        <f>_xlfn.FLOOR.PRECISE('[3]численность 2021'!F80)</f>
        <v>0</v>
      </c>
      <c r="AO62" s="212">
        <v>0</v>
      </c>
      <c r="AP62" s="212">
        <v>0</v>
      </c>
      <c r="AQ62" s="212">
        <f t="shared" si="54"/>
        <v>0</v>
      </c>
      <c r="AR62" s="214">
        <f>_xlfn.FLOOR.PRECISE('[3]численность 2021'!L80)</f>
        <v>0</v>
      </c>
      <c r="AS62" s="214"/>
      <c r="AT62" s="214">
        <f t="shared" si="81"/>
        <v>0</v>
      </c>
      <c r="AU62" s="215">
        <f t="shared" si="55"/>
        <v>0</v>
      </c>
      <c r="AV62" s="215">
        <f t="shared" si="82"/>
        <v>0</v>
      </c>
      <c r="AW62" s="220">
        <f t="shared" si="56"/>
        <v>0</v>
      </c>
      <c r="AX62" s="217"/>
      <c r="AY62" s="215">
        <f t="shared" si="83"/>
        <v>0</v>
      </c>
      <c r="AZ62" s="216">
        <f t="shared" si="57"/>
        <v>0</v>
      </c>
      <c r="BA62" s="217"/>
      <c r="BB62" s="215">
        <f t="shared" si="84"/>
        <v>0</v>
      </c>
      <c r="BC62" s="217"/>
      <c r="BD62" s="213">
        <v>34.564532999999997</v>
      </c>
      <c r="BE62" s="213">
        <v>40.900478</v>
      </c>
      <c r="BF62" s="212">
        <f>_xlfn.FLOOR.PRECISE('[3]численность 2021'!G80)</f>
        <v>36</v>
      </c>
      <c r="BG62" s="212">
        <v>1.2955220000000001</v>
      </c>
      <c r="BH62" s="212">
        <v>1.5318529999999999</v>
      </c>
      <c r="BI62" s="212">
        <f t="shared" si="58"/>
        <v>1.3483145682141431</v>
      </c>
      <c r="BJ62" s="214">
        <f>_xlfn.FLOOR.PRECISE('[3]численность 2021'!K80)</f>
        <v>1</v>
      </c>
      <c r="BK62" s="214"/>
      <c r="BL62" s="214">
        <f t="shared" si="85"/>
        <v>1</v>
      </c>
      <c r="BM62" s="215">
        <f t="shared" si="59"/>
        <v>1.8</v>
      </c>
      <c r="BN62" s="220">
        <f t="shared" si="86"/>
        <v>1</v>
      </c>
      <c r="BO62" s="217">
        <v>1</v>
      </c>
      <c r="BP62" s="215">
        <f t="shared" si="87"/>
        <v>0</v>
      </c>
      <c r="BQ62" s="216">
        <f t="shared" si="60"/>
        <v>0</v>
      </c>
      <c r="BR62" s="217"/>
      <c r="BS62" s="215">
        <f t="shared" si="61"/>
        <v>0.2</v>
      </c>
      <c r="BT62" s="217"/>
      <c r="BU62" s="213">
        <v>32.644278999999997</v>
      </c>
      <c r="BV62" s="213">
        <v>26.262411</v>
      </c>
      <c r="BW62" s="212">
        <f>_xlfn.FLOOR.PRECISE('[3]численность 2021'!H80)</f>
        <v>47</v>
      </c>
      <c r="BX62" s="212">
        <v>1.223549</v>
      </c>
      <c r="BY62" s="212">
        <v>0.98361100000000001</v>
      </c>
      <c r="BZ62" s="212">
        <f t="shared" si="62"/>
        <v>1.7602995751684647</v>
      </c>
      <c r="CA62" s="214">
        <f>_xlfn.FLOOR.PRECISE('[3]численность 2021'!M80)</f>
        <v>2</v>
      </c>
      <c r="CB62" s="214"/>
      <c r="CC62" s="214"/>
      <c r="CD62" s="214">
        <f t="shared" si="88"/>
        <v>2</v>
      </c>
      <c r="CE62" s="215">
        <f t="shared" si="63"/>
        <v>2.35</v>
      </c>
      <c r="CF62" s="220">
        <f t="shared" si="64"/>
        <v>2</v>
      </c>
      <c r="CG62" s="217">
        <v>2</v>
      </c>
      <c r="CH62" s="215">
        <f t="shared" si="89"/>
        <v>0</v>
      </c>
      <c r="CI62" s="216">
        <f t="shared" si="65"/>
        <v>0</v>
      </c>
      <c r="CJ62" s="217"/>
      <c r="CK62" s="215">
        <f t="shared" si="90"/>
        <v>0</v>
      </c>
      <c r="CL62" s="216">
        <f t="shared" si="66"/>
        <v>0</v>
      </c>
      <c r="CM62" s="217"/>
      <c r="CN62" s="215">
        <f t="shared" si="67"/>
        <v>0.4</v>
      </c>
      <c r="CO62" s="217"/>
      <c r="CP62" s="221">
        <f t="shared" si="68"/>
        <v>1</v>
      </c>
      <c r="CQ62" s="213">
        <v>0</v>
      </c>
      <c r="CR62" s="213">
        <v>0</v>
      </c>
      <c r="CS62" s="213" t="e">
        <f>#NAME?</f>
        <v>#NAME?</v>
      </c>
      <c r="CT62" s="212">
        <v>0</v>
      </c>
      <c r="CU62" s="212">
        <v>0</v>
      </c>
      <c r="CV62" s="212" t="e">
        <f>#NAME?</f>
        <v>#NAME?</v>
      </c>
      <c r="CW62" s="214" t="e">
        <f>#NAME?</f>
        <v>#NAME?</v>
      </c>
      <c r="CX62" s="215" t="e">
        <f t="shared" si="69"/>
        <v>#NAME?</v>
      </c>
      <c r="CY62" s="220" t="e">
        <f t="shared" si="70"/>
        <v>#NAME?</v>
      </c>
      <c r="CZ62" s="222"/>
      <c r="DA62" s="215">
        <f t="shared" si="71"/>
        <v>0</v>
      </c>
      <c r="DB62" s="222"/>
      <c r="DC62" s="213">
        <v>30.666315000000001</v>
      </c>
      <c r="DD62" s="213">
        <v>56.816017000000002</v>
      </c>
      <c r="DE62" s="212">
        <f>_xlfn.FLOOR.PRECISE('[3]численность 2021'!I80)</f>
        <v>48</v>
      </c>
      <c r="DF62" s="212">
        <v>1.1494120000000001</v>
      </c>
      <c r="DG62" s="212">
        <v>2.1279409999999999</v>
      </c>
      <c r="DH62" s="212">
        <f t="shared" si="72"/>
        <v>1.7977527576188574</v>
      </c>
      <c r="DI62" s="214">
        <f>_xlfn.FLOOR.PRECISE('[3]численность 2021'!N80)</f>
        <v>7</v>
      </c>
      <c r="DJ62" s="215">
        <f t="shared" si="91"/>
        <v>7.1999999999999513</v>
      </c>
      <c r="DK62" s="216">
        <f t="shared" si="73"/>
        <v>7</v>
      </c>
      <c r="DL62" s="217">
        <v>7</v>
      </c>
      <c r="DM62" s="215">
        <f t="shared" si="92"/>
        <v>1.4000000000000001</v>
      </c>
      <c r="DN62" s="217"/>
      <c r="DO62" s="213">
        <v>0.52465899999999999</v>
      </c>
      <c r="DP62" s="213">
        <v>0</v>
      </c>
      <c r="DQ62" s="212">
        <f>_xlfn.FLOOR.PRECISE('[3]численность 2021'!J80)</f>
        <v>0</v>
      </c>
      <c r="DR62" s="212">
        <v>1.9664999999999998E-2</v>
      </c>
      <c r="DS62" s="212">
        <v>0</v>
      </c>
      <c r="DT62" s="212">
        <f t="shared" si="74"/>
        <v>0</v>
      </c>
      <c r="DU62" s="214">
        <f>_xlfn.FLOOR.PRECISE('[3]численность 2021'!S80)</f>
        <v>0</v>
      </c>
      <c r="DV62" s="215">
        <f t="shared" si="75"/>
        <v>0</v>
      </c>
      <c r="DW62" s="216">
        <f t="shared" si="76"/>
        <v>0</v>
      </c>
      <c r="DX62" s="217"/>
      <c r="DY62" s="213">
        <v>0</v>
      </c>
      <c r="DZ62" s="223">
        <v>0</v>
      </c>
      <c r="EA62" s="212">
        <f>_xlfn.FLOOR.PRECISE('[3]численность 2021'!T80)</f>
        <v>0</v>
      </c>
      <c r="EB62" s="212">
        <v>0</v>
      </c>
      <c r="EC62" s="212">
        <v>0</v>
      </c>
      <c r="ED62" s="212">
        <f t="shared" si="77"/>
        <v>0</v>
      </c>
      <c r="EE62" s="214">
        <f>_xlfn.FLOOR.PRECISE('[3]численность 2021'!U80)</f>
        <v>0</v>
      </c>
      <c r="EF62" s="215">
        <f t="shared" si="78"/>
        <v>0</v>
      </c>
      <c r="EG62" s="216">
        <f t="shared" si="79"/>
        <v>0</v>
      </c>
      <c r="EH62" s="222"/>
    </row>
    <row r="63" spans="1:138" ht="35.25" customHeight="1" x14ac:dyDescent="0.2">
      <c r="A63" s="116" t="s">
        <v>116</v>
      </c>
      <c r="B63" s="212">
        <f>'[3]численность 2021'!C79</f>
        <v>41.890598297119141</v>
      </c>
      <c r="C63" s="213">
        <v>43.547145999999998</v>
      </c>
      <c r="D63" s="213">
        <v>48.163756999999997</v>
      </c>
      <c r="E63" s="212">
        <f>_xlfn.FLOOR.PRECISE('[3]численность 2021'!D79)</f>
        <v>36</v>
      </c>
      <c r="F63" s="212">
        <v>1.1522429999999999</v>
      </c>
      <c r="G63" s="212">
        <v>1.1522429999999999</v>
      </c>
      <c r="H63" s="212">
        <f t="shared" si="48"/>
        <v>0.85938137585577901</v>
      </c>
      <c r="I63" s="214">
        <f>_xlfn.FLOOR.PRECISE('[3]численность 2021'!R79)</f>
        <v>12</v>
      </c>
      <c r="J63" s="215">
        <f t="shared" si="1"/>
        <v>12.599999999999962</v>
      </c>
      <c r="K63" s="216">
        <f t="shared" si="49"/>
        <v>12</v>
      </c>
      <c r="L63" s="217">
        <v>12</v>
      </c>
      <c r="M63" s="213">
        <v>32</v>
      </c>
      <c r="N63" s="213">
        <v>34</v>
      </c>
      <c r="O63" s="212">
        <f>_xlfn.FLOOR.PRECISE('[3]численность 2021'!P79)</f>
        <v>25</v>
      </c>
      <c r="P63" s="212">
        <v>0.77858899999999998</v>
      </c>
      <c r="Q63" s="212">
        <v>0.81339700000000004</v>
      </c>
      <c r="R63" s="212">
        <f t="shared" si="50"/>
        <v>0.59679262212206874</v>
      </c>
      <c r="S63" s="214">
        <f>_xlfn.FLOOR.PRECISE('[3]численность 2021'!Q79)</f>
        <v>7</v>
      </c>
      <c r="T63" s="214"/>
      <c r="U63" s="215">
        <f t="shared" si="80"/>
        <v>7.4999999999999751</v>
      </c>
      <c r="V63" s="216">
        <f t="shared" si="51"/>
        <v>7</v>
      </c>
      <c r="W63" s="217">
        <v>7</v>
      </c>
      <c r="X63" s="217"/>
      <c r="Y63" s="218"/>
      <c r="Z63" s="213">
        <v>65.934066999999999</v>
      </c>
      <c r="AA63" s="213">
        <v>143.54574600000001</v>
      </c>
      <c r="AB63" s="212">
        <f>_xlfn.FLOOR.PRECISE('[3]численность 2021'!E79)</f>
        <v>145</v>
      </c>
      <c r="AC63" s="212">
        <v>1.6042350000000001</v>
      </c>
      <c r="AD63" s="212">
        <v>3.4341089999999999</v>
      </c>
      <c r="AE63" s="212">
        <f t="shared" si="52"/>
        <v>3.4613972083079987</v>
      </c>
      <c r="AF63" s="214">
        <f>_xlfn.FLOOR.PRECISE('[3]численность 2021'!O79)</f>
        <v>7</v>
      </c>
      <c r="AG63" s="215">
        <f t="shared" si="93"/>
        <v>7.25</v>
      </c>
      <c r="AH63" s="216">
        <f t="shared" si="94"/>
        <v>7</v>
      </c>
      <c r="AI63" s="219">
        <f t="shared" si="53"/>
        <v>5.25</v>
      </c>
      <c r="AJ63" s="217">
        <v>7</v>
      </c>
      <c r="AK63" s="217">
        <v>5</v>
      </c>
      <c r="AL63" s="213">
        <v>105.801186</v>
      </c>
      <c r="AM63" s="213">
        <v>191.613022</v>
      </c>
      <c r="AN63" s="212">
        <f>_xlfn.FLOOR.PRECISE('[3]численность 2021'!F79)</f>
        <v>179</v>
      </c>
      <c r="AO63" s="212">
        <v>2.5742379999999998</v>
      </c>
      <c r="AP63" s="212">
        <v>4.5840439999999996</v>
      </c>
      <c r="AQ63" s="212">
        <f t="shared" si="54"/>
        <v>4.2730351743940123</v>
      </c>
      <c r="AR63" s="214">
        <f>_xlfn.FLOOR.PRECISE('[3]численность 2021'!L79)</f>
        <v>14</v>
      </c>
      <c r="AS63" s="214"/>
      <c r="AT63" s="214">
        <f t="shared" si="81"/>
        <v>14</v>
      </c>
      <c r="AU63" s="215">
        <f t="shared" si="55"/>
        <v>14.32</v>
      </c>
      <c r="AV63" s="215">
        <f t="shared" si="82"/>
        <v>0</v>
      </c>
      <c r="AW63" s="220">
        <f t="shared" si="56"/>
        <v>14</v>
      </c>
      <c r="AX63" s="217">
        <v>14</v>
      </c>
      <c r="AY63" s="215">
        <f t="shared" si="83"/>
        <v>2.0999999999999859</v>
      </c>
      <c r="AZ63" s="216">
        <f t="shared" si="57"/>
        <v>0</v>
      </c>
      <c r="BA63" s="217"/>
      <c r="BB63" s="215">
        <f t="shared" si="84"/>
        <v>4.199999999999986</v>
      </c>
      <c r="BC63" s="217"/>
      <c r="BD63" s="213">
        <v>60.017890999999999</v>
      </c>
      <c r="BE63" s="213">
        <v>94.166320999999996</v>
      </c>
      <c r="BF63" s="212">
        <f>_xlfn.FLOOR.PRECISE('[3]численность 2021'!G79)</f>
        <v>96</v>
      </c>
      <c r="BG63" s="212">
        <v>1.4602889999999999</v>
      </c>
      <c r="BH63" s="212">
        <v>2.252783</v>
      </c>
      <c r="BI63" s="212">
        <f t="shared" si="58"/>
        <v>2.2916836689487439</v>
      </c>
      <c r="BJ63" s="214">
        <f>_xlfn.FLOOR.PRECISE('[3]численность 2021'!K79)</f>
        <v>6</v>
      </c>
      <c r="BK63" s="214"/>
      <c r="BL63" s="214">
        <f t="shared" si="85"/>
        <v>6</v>
      </c>
      <c r="BM63" s="215">
        <f t="shared" si="59"/>
        <v>6.7200000000000006</v>
      </c>
      <c r="BN63" s="220">
        <f t="shared" si="86"/>
        <v>6</v>
      </c>
      <c r="BO63" s="217">
        <v>6</v>
      </c>
      <c r="BP63" s="215">
        <f t="shared" si="87"/>
        <v>0.89999999999999392</v>
      </c>
      <c r="BQ63" s="216">
        <f t="shared" si="60"/>
        <v>0</v>
      </c>
      <c r="BR63" s="217"/>
      <c r="BS63" s="215">
        <f t="shared" si="61"/>
        <v>1.2000000000000002</v>
      </c>
      <c r="BT63" s="217"/>
      <c r="BU63" s="213">
        <v>88.467934</v>
      </c>
      <c r="BV63" s="213">
        <v>133.598465</v>
      </c>
      <c r="BW63" s="212">
        <f>_xlfn.FLOOR.PRECISE('[3]численность 2021'!H79)</f>
        <v>140</v>
      </c>
      <c r="BX63" s="212">
        <v>2.1525050000000001</v>
      </c>
      <c r="BY63" s="212">
        <v>3.1961360000000001</v>
      </c>
      <c r="BZ63" s="212">
        <f t="shared" si="62"/>
        <v>3.3420386838835849</v>
      </c>
      <c r="CA63" s="214">
        <f>_xlfn.FLOOR.PRECISE('[3]численность 2021'!M79)</f>
        <v>9</v>
      </c>
      <c r="CB63" s="214"/>
      <c r="CC63" s="214"/>
      <c r="CD63" s="214">
        <f t="shared" si="88"/>
        <v>9</v>
      </c>
      <c r="CE63" s="215">
        <f t="shared" si="63"/>
        <v>9.8000000000000007</v>
      </c>
      <c r="CF63" s="220">
        <f t="shared" si="64"/>
        <v>9</v>
      </c>
      <c r="CG63" s="217">
        <v>9</v>
      </c>
      <c r="CH63" s="215">
        <f t="shared" si="89"/>
        <v>0.67499999999999916</v>
      </c>
      <c r="CI63" s="216">
        <f t="shared" si="65"/>
        <v>0</v>
      </c>
      <c r="CJ63" s="217"/>
      <c r="CK63" s="215">
        <f t="shared" si="90"/>
        <v>0.67499999999999916</v>
      </c>
      <c r="CL63" s="216">
        <f t="shared" si="66"/>
        <v>0</v>
      </c>
      <c r="CM63" s="217"/>
      <c r="CN63" s="215">
        <f t="shared" si="67"/>
        <v>1.8</v>
      </c>
      <c r="CO63" s="217"/>
      <c r="CP63" s="221">
        <f t="shared" si="68"/>
        <v>1</v>
      </c>
      <c r="CQ63" s="213">
        <v>0</v>
      </c>
      <c r="CR63" s="213">
        <v>0</v>
      </c>
      <c r="CS63" s="213" t="e">
        <f>#NAME?</f>
        <v>#NAME?</v>
      </c>
      <c r="CT63" s="212">
        <v>0</v>
      </c>
      <c r="CU63" s="212">
        <v>0</v>
      </c>
      <c r="CV63" s="212" t="e">
        <f>#NAME?</f>
        <v>#NAME?</v>
      </c>
      <c r="CW63" s="214" t="e">
        <f>#NAME?</f>
        <v>#NAME?</v>
      </c>
      <c r="CX63" s="215" t="e">
        <f t="shared" si="69"/>
        <v>#NAME?</v>
      </c>
      <c r="CY63" s="220" t="e">
        <f t="shared" si="70"/>
        <v>#NAME?</v>
      </c>
      <c r="CZ63" s="222"/>
      <c r="DA63" s="215">
        <f t="shared" si="71"/>
        <v>0</v>
      </c>
      <c r="DB63" s="222"/>
      <c r="DC63" s="213">
        <v>0</v>
      </c>
      <c r="DD63" s="213">
        <v>0</v>
      </c>
      <c r="DE63" s="212">
        <f>_xlfn.FLOOR.PRECISE('[3]численность 2021'!I79)</f>
        <v>0</v>
      </c>
      <c r="DF63" s="212">
        <v>0</v>
      </c>
      <c r="DG63" s="212">
        <v>0</v>
      </c>
      <c r="DH63" s="212">
        <f t="shared" si="72"/>
        <v>0</v>
      </c>
      <c r="DI63" s="214">
        <f>_xlfn.FLOOR.PRECISE('[3]численность 2021'!N79)</f>
        <v>0</v>
      </c>
      <c r="DJ63" s="215">
        <f t="shared" si="91"/>
        <v>0</v>
      </c>
      <c r="DK63" s="216">
        <f t="shared" si="73"/>
        <v>0</v>
      </c>
      <c r="DL63" s="217"/>
      <c r="DM63" s="215">
        <f t="shared" si="92"/>
        <v>0</v>
      </c>
      <c r="DN63" s="217"/>
      <c r="DO63" s="213">
        <v>3.5778180000000002</v>
      </c>
      <c r="DP63" s="213">
        <v>3.0874199999999998</v>
      </c>
      <c r="DQ63" s="212">
        <f>_xlfn.FLOOR.PRECISE('[3]численность 2021'!J79)</f>
        <v>3</v>
      </c>
      <c r="DR63" s="212">
        <v>8.7052000000000004E-2</v>
      </c>
      <c r="DS63" s="212">
        <v>7.3861999999999997E-2</v>
      </c>
      <c r="DT63" s="212">
        <f t="shared" si="74"/>
        <v>7.1615114654648246E-2</v>
      </c>
      <c r="DU63" s="214">
        <f>_xlfn.FLOOR.PRECISE('[3]численность 2021'!S79)</f>
        <v>0</v>
      </c>
      <c r="DV63" s="215">
        <f t="shared" si="75"/>
        <v>0.30000000000000004</v>
      </c>
      <c r="DW63" s="216">
        <f t="shared" si="76"/>
        <v>0</v>
      </c>
      <c r="DX63" s="217"/>
      <c r="DY63" s="213">
        <v>0</v>
      </c>
      <c r="DZ63" s="223">
        <v>0</v>
      </c>
      <c r="EA63" s="212">
        <f>_xlfn.FLOOR.PRECISE('[3]численность 2021'!T79)</f>
        <v>0</v>
      </c>
      <c r="EB63" s="212">
        <v>0</v>
      </c>
      <c r="EC63" s="212">
        <v>0</v>
      </c>
      <c r="ED63" s="212">
        <f t="shared" si="77"/>
        <v>0</v>
      </c>
      <c r="EE63" s="214">
        <f>_xlfn.FLOOR.PRECISE('[3]численность 2021'!U79)</f>
        <v>0</v>
      </c>
      <c r="EF63" s="215">
        <f t="shared" si="78"/>
        <v>0</v>
      </c>
      <c r="EG63" s="216">
        <f t="shared" si="79"/>
        <v>0</v>
      </c>
      <c r="EH63" s="222"/>
    </row>
    <row r="64" spans="1:138" ht="48.75" customHeight="1" x14ac:dyDescent="0.2">
      <c r="A64" s="116" t="s">
        <v>111</v>
      </c>
      <c r="B64" s="212">
        <f>'[3]численность 2021'!C74</f>
        <v>118.67499542236328</v>
      </c>
      <c r="C64" s="213">
        <v>153.78568999999999</v>
      </c>
      <c r="D64" s="213">
        <v>229.471664</v>
      </c>
      <c r="E64" s="212">
        <f>_xlfn.FLOOR.PRECISE('[3]численность 2021'!D74)</f>
        <v>239</v>
      </c>
      <c r="F64" s="212">
        <v>1.934348</v>
      </c>
      <c r="G64" s="212">
        <v>1.934348</v>
      </c>
      <c r="H64" s="212">
        <f t="shared" si="48"/>
        <v>2.0139035956934404</v>
      </c>
      <c r="I64" s="214">
        <f>_xlfn.FLOOR.PRECISE('[3]численность 2021'!R74)</f>
        <v>83</v>
      </c>
      <c r="J64" s="215">
        <f t="shared" si="1"/>
        <v>83.64999999999975</v>
      </c>
      <c r="K64" s="216">
        <f t="shared" si="49"/>
        <v>83</v>
      </c>
      <c r="L64" s="217">
        <v>83</v>
      </c>
      <c r="M64" s="213">
        <v>68</v>
      </c>
      <c r="N64" s="213">
        <v>68</v>
      </c>
      <c r="O64" s="212">
        <f>_xlfn.FLOOR.PRECISE('[3]численность 2021'!P74)</f>
        <v>80</v>
      </c>
      <c r="P64" s="212">
        <v>0.57321100000000003</v>
      </c>
      <c r="Q64" s="212">
        <v>0.57321100000000003</v>
      </c>
      <c r="R64" s="212">
        <f t="shared" si="50"/>
        <v>0.67410999019027296</v>
      </c>
      <c r="S64" s="214">
        <f>_xlfn.FLOOR.PRECISE('[3]численность 2021'!Q74)</f>
        <v>16</v>
      </c>
      <c r="T64" s="214"/>
      <c r="U64" s="215">
        <f t="shared" si="80"/>
        <v>23.999999999999918</v>
      </c>
      <c r="V64" s="216">
        <f t="shared" si="51"/>
        <v>16</v>
      </c>
      <c r="W64" s="217">
        <v>16</v>
      </c>
      <c r="X64" s="217"/>
      <c r="Y64" s="218"/>
      <c r="Z64" s="213">
        <v>401.02282700000001</v>
      </c>
      <c r="AA64" s="213">
        <v>482.87875400000001</v>
      </c>
      <c r="AB64" s="212">
        <f>_xlfn.FLOOR.PRECISE('[3]численность 2021'!E74)</f>
        <v>560</v>
      </c>
      <c r="AC64" s="212">
        <v>3.3804500000000002</v>
      </c>
      <c r="AD64" s="212">
        <v>4.0704609999999999</v>
      </c>
      <c r="AE64" s="212">
        <f t="shared" si="52"/>
        <v>4.7187699313319111</v>
      </c>
      <c r="AF64" s="214">
        <f>_xlfn.FLOOR.PRECISE('[3]численность 2021'!O74)</f>
        <v>28</v>
      </c>
      <c r="AG64" s="215">
        <f t="shared" si="93"/>
        <v>28</v>
      </c>
      <c r="AH64" s="216">
        <f t="shared" si="94"/>
        <v>28</v>
      </c>
      <c r="AI64" s="219">
        <f t="shared" si="53"/>
        <v>21</v>
      </c>
      <c r="AJ64" s="217">
        <v>28</v>
      </c>
      <c r="AK64" s="217">
        <v>21</v>
      </c>
      <c r="AL64" s="213">
        <v>523.40423599999997</v>
      </c>
      <c r="AM64" s="213">
        <v>587.15484600000002</v>
      </c>
      <c r="AN64" s="212">
        <f>_xlfn.FLOOR.PRECISE('[3]численность 2021'!F74)</f>
        <v>650</v>
      </c>
      <c r="AO64" s="212">
        <v>4.4120730000000004</v>
      </c>
      <c r="AP64" s="212">
        <v>4.9494639999999999</v>
      </c>
      <c r="AQ64" s="212">
        <f t="shared" si="54"/>
        <v>5.4771436702959679</v>
      </c>
      <c r="AR64" s="214">
        <f>_xlfn.FLOOR.PRECISE('[3]численность 2021'!L74)</f>
        <v>52</v>
      </c>
      <c r="AS64" s="214"/>
      <c r="AT64" s="214">
        <f t="shared" si="81"/>
        <v>52</v>
      </c>
      <c r="AU64" s="215">
        <f t="shared" si="55"/>
        <v>52</v>
      </c>
      <c r="AV64" s="215">
        <f t="shared" si="82"/>
        <v>0</v>
      </c>
      <c r="AW64" s="220">
        <f t="shared" si="56"/>
        <v>52</v>
      </c>
      <c r="AX64" s="217">
        <v>52</v>
      </c>
      <c r="AY64" s="215">
        <f t="shared" si="83"/>
        <v>7.7999999999999474</v>
      </c>
      <c r="AZ64" s="216">
        <f t="shared" si="57"/>
        <v>0</v>
      </c>
      <c r="BA64" s="217"/>
      <c r="BB64" s="215">
        <f t="shared" si="84"/>
        <v>15.599999999999948</v>
      </c>
      <c r="BC64" s="217"/>
      <c r="BD64" s="213">
        <v>159.28080700000001</v>
      </c>
      <c r="BE64" s="213">
        <v>199.63265999999999</v>
      </c>
      <c r="BF64" s="212">
        <f>_xlfn.FLOOR.PRECISE('[3]численность 2021'!G74)</f>
        <v>236</v>
      </c>
      <c r="BG64" s="212">
        <v>1.3426689999999999</v>
      </c>
      <c r="BH64" s="212">
        <v>1.6828179999999999</v>
      </c>
      <c r="BI64" s="212">
        <f t="shared" si="58"/>
        <v>1.9886244710613052</v>
      </c>
      <c r="BJ64" s="214">
        <f>_xlfn.FLOOR.PRECISE('[3]численность 2021'!K74)</f>
        <v>11</v>
      </c>
      <c r="BK64" s="214"/>
      <c r="BL64" s="214">
        <f t="shared" si="85"/>
        <v>11</v>
      </c>
      <c r="BM64" s="215">
        <f t="shared" si="59"/>
        <v>11.8</v>
      </c>
      <c r="BN64" s="220">
        <f t="shared" si="86"/>
        <v>11</v>
      </c>
      <c r="BO64" s="217">
        <v>11</v>
      </c>
      <c r="BP64" s="215">
        <f t="shared" si="87"/>
        <v>1.649999999999989</v>
      </c>
      <c r="BQ64" s="216">
        <f t="shared" si="60"/>
        <v>0</v>
      </c>
      <c r="BR64" s="217"/>
      <c r="BS64" s="215">
        <f t="shared" si="61"/>
        <v>2.2000000000000002</v>
      </c>
      <c r="BT64" s="217"/>
      <c r="BU64" s="213">
        <v>354.92010499999998</v>
      </c>
      <c r="BV64" s="213">
        <v>440.36615</v>
      </c>
      <c r="BW64" s="212">
        <f>_xlfn.FLOOR.PRECISE('[3]численность 2021'!H74)</f>
        <v>502</v>
      </c>
      <c r="BX64" s="212">
        <v>2.9918239999999998</v>
      </c>
      <c r="BY64" s="212">
        <v>3.7120980000000001</v>
      </c>
      <c r="BZ64" s="212">
        <f t="shared" si="62"/>
        <v>4.2300401884439625</v>
      </c>
      <c r="CA64" s="214">
        <f>_xlfn.FLOOR.PRECISE('[3]численность 2021'!M74)</f>
        <v>40</v>
      </c>
      <c r="CB64" s="214"/>
      <c r="CC64" s="214"/>
      <c r="CD64" s="214">
        <f t="shared" si="88"/>
        <v>40</v>
      </c>
      <c r="CE64" s="215">
        <f t="shared" si="63"/>
        <v>40.160000000000004</v>
      </c>
      <c r="CF64" s="220">
        <f t="shared" si="64"/>
        <v>40</v>
      </c>
      <c r="CG64" s="217">
        <v>40</v>
      </c>
      <c r="CH64" s="215">
        <f t="shared" si="89"/>
        <v>2.999999999999996</v>
      </c>
      <c r="CI64" s="216">
        <f t="shared" si="65"/>
        <v>0</v>
      </c>
      <c r="CJ64" s="217"/>
      <c r="CK64" s="215">
        <f t="shared" si="90"/>
        <v>2.999999999999996</v>
      </c>
      <c r="CL64" s="216">
        <f t="shared" si="66"/>
        <v>0</v>
      </c>
      <c r="CM64" s="217"/>
      <c r="CN64" s="215">
        <f t="shared" si="67"/>
        <v>8</v>
      </c>
      <c r="CO64" s="217"/>
      <c r="CP64" s="221">
        <f t="shared" si="68"/>
        <v>1</v>
      </c>
      <c r="CQ64" s="213">
        <v>0</v>
      </c>
      <c r="CR64" s="213">
        <v>0</v>
      </c>
      <c r="CS64" s="213" t="e">
        <f>#NAME?</f>
        <v>#NAME?</v>
      </c>
      <c r="CT64" s="212">
        <v>0</v>
      </c>
      <c r="CU64" s="212">
        <v>0</v>
      </c>
      <c r="CV64" s="212" t="e">
        <f>#NAME?</f>
        <v>#NAME?</v>
      </c>
      <c r="CW64" s="214" t="e">
        <f>#NAME?</f>
        <v>#NAME?</v>
      </c>
      <c r="CX64" s="215" t="e">
        <f t="shared" si="69"/>
        <v>#NAME?</v>
      </c>
      <c r="CY64" s="220" t="e">
        <f t="shared" si="70"/>
        <v>#NAME?</v>
      </c>
      <c r="CZ64" s="222"/>
      <c r="DA64" s="215">
        <f t="shared" si="71"/>
        <v>0</v>
      </c>
      <c r="DB64" s="222"/>
      <c r="DC64" s="213">
        <v>31.087039999999998</v>
      </c>
      <c r="DD64" s="213">
        <v>29.197319</v>
      </c>
      <c r="DE64" s="212">
        <f>_xlfn.FLOOR.PRECISE('[3]численность 2021'!I74)</f>
        <v>38</v>
      </c>
      <c r="DF64" s="212">
        <v>0.26205000000000001</v>
      </c>
      <c r="DG64" s="212">
        <v>0.24612100000000001</v>
      </c>
      <c r="DH64" s="212">
        <f t="shared" si="72"/>
        <v>0.32020224534037967</v>
      </c>
      <c r="DI64" s="214">
        <f>_xlfn.FLOOR.PRECISE('[3]численность 2021'!N74)</f>
        <v>0</v>
      </c>
      <c r="DJ64" s="215">
        <f t="shared" si="91"/>
        <v>5.699999999999962</v>
      </c>
      <c r="DK64" s="216">
        <f t="shared" si="73"/>
        <v>0</v>
      </c>
      <c r="DL64" s="217"/>
      <c r="DM64" s="215">
        <f t="shared" si="92"/>
        <v>0</v>
      </c>
      <c r="DN64" s="217"/>
      <c r="DO64" s="213">
        <v>5.7098649999999997</v>
      </c>
      <c r="DP64" s="213">
        <v>11.550587</v>
      </c>
      <c r="DQ64" s="212">
        <f>_xlfn.FLOOR.PRECISE('[3]численность 2021'!J74)</f>
        <v>14</v>
      </c>
      <c r="DR64" s="212">
        <v>4.8132000000000001E-2</v>
      </c>
      <c r="DS64" s="212">
        <v>9.7365999999999994E-2</v>
      </c>
      <c r="DT64" s="212">
        <f t="shared" si="74"/>
        <v>0.11796924828329777</v>
      </c>
      <c r="DU64" s="214">
        <f>_xlfn.FLOOR.PRECISE('[3]численность 2021'!S74)</f>
        <v>1</v>
      </c>
      <c r="DV64" s="215">
        <f t="shared" si="75"/>
        <v>1.4000000000000001</v>
      </c>
      <c r="DW64" s="216">
        <f t="shared" si="76"/>
        <v>1</v>
      </c>
      <c r="DX64" s="217"/>
      <c r="DY64" s="213">
        <v>0</v>
      </c>
      <c r="DZ64" s="223">
        <v>0</v>
      </c>
      <c r="EA64" s="212">
        <f>_xlfn.FLOOR.PRECISE('[3]численность 2021'!T74)</f>
        <v>0</v>
      </c>
      <c r="EB64" s="212">
        <v>0</v>
      </c>
      <c r="EC64" s="212">
        <v>0</v>
      </c>
      <c r="ED64" s="212">
        <f t="shared" si="77"/>
        <v>0</v>
      </c>
      <c r="EE64" s="214">
        <f>_xlfn.FLOOR.PRECISE('[3]численность 2021'!U74)</f>
        <v>0</v>
      </c>
      <c r="EF64" s="215">
        <f t="shared" si="78"/>
        <v>0</v>
      </c>
      <c r="EG64" s="216">
        <f t="shared" si="79"/>
        <v>0</v>
      </c>
      <c r="EH64" s="222"/>
    </row>
    <row r="65" spans="1:138" ht="47.25" customHeight="1" x14ac:dyDescent="0.2">
      <c r="A65" s="116" t="s">
        <v>309</v>
      </c>
      <c r="B65" s="212">
        <f>'[3]численность 2021'!C75</f>
        <v>84.19000244140625</v>
      </c>
      <c r="C65" s="213">
        <v>131.563019</v>
      </c>
      <c r="D65" s="213">
        <v>187.69010900000001</v>
      </c>
      <c r="E65" s="212">
        <f>_xlfn.FLOOR.PRECISE('[3]численность 2021'!D75)</f>
        <v>167</v>
      </c>
      <c r="F65" s="212">
        <v>2.2293630000000002</v>
      </c>
      <c r="G65" s="212">
        <v>2.2293630000000002</v>
      </c>
      <c r="H65" s="212">
        <f t="shared" si="48"/>
        <v>1.9836084470507891</v>
      </c>
      <c r="I65" s="214">
        <f>_xlfn.FLOOR.PRECISE('[3]численность 2021'!R75)</f>
        <v>58</v>
      </c>
      <c r="J65" s="215">
        <f t="shared" si="1"/>
        <v>58.449999999999832</v>
      </c>
      <c r="K65" s="216">
        <f t="shared" si="49"/>
        <v>58</v>
      </c>
      <c r="L65" s="217">
        <v>58</v>
      </c>
      <c r="M65" s="213">
        <v>47</v>
      </c>
      <c r="N65" s="213">
        <v>47</v>
      </c>
      <c r="O65" s="212">
        <f>_xlfn.FLOOR.PRECISE('[3]численность 2021'!P75)</f>
        <v>55</v>
      </c>
      <c r="P65" s="212">
        <v>0.55826100000000001</v>
      </c>
      <c r="Q65" s="212">
        <v>0.55826100000000001</v>
      </c>
      <c r="R65" s="212">
        <f t="shared" si="50"/>
        <v>0.65328421908858325</v>
      </c>
      <c r="S65" s="214">
        <f>_xlfn.FLOOR.PRECISE('[3]численность 2021'!Q75)</f>
        <v>16</v>
      </c>
      <c r="T65" s="214"/>
      <c r="U65" s="215">
        <f t="shared" si="80"/>
        <v>16.499999999999943</v>
      </c>
      <c r="V65" s="216">
        <f t="shared" si="51"/>
        <v>16</v>
      </c>
      <c r="W65" s="217">
        <v>16</v>
      </c>
      <c r="X65" s="217"/>
      <c r="Y65" s="218"/>
      <c r="Z65" s="213">
        <v>298.16061400000001</v>
      </c>
      <c r="AA65" s="213">
        <v>363.314728</v>
      </c>
      <c r="AB65" s="212">
        <f>_xlfn.FLOOR.PRECISE('[3]численность 2021'!E75)</f>
        <v>348</v>
      </c>
      <c r="AC65" s="212">
        <v>3.5415199999999998</v>
      </c>
      <c r="AD65" s="212">
        <v>4.3154139999999996</v>
      </c>
      <c r="AE65" s="212">
        <f t="shared" si="52"/>
        <v>4.1335074225968542</v>
      </c>
      <c r="AF65" s="214">
        <f>_xlfn.FLOOR.PRECISE('[3]численность 2021'!O75)</f>
        <v>17</v>
      </c>
      <c r="AG65" s="215">
        <f t="shared" si="93"/>
        <v>17.400000000000002</v>
      </c>
      <c r="AH65" s="216">
        <f t="shared" si="94"/>
        <v>17</v>
      </c>
      <c r="AI65" s="219">
        <f t="shared" si="53"/>
        <v>12.75</v>
      </c>
      <c r="AJ65" s="217">
        <v>17</v>
      </c>
      <c r="AK65" s="217">
        <v>12</v>
      </c>
      <c r="AL65" s="213">
        <v>282.74408</v>
      </c>
      <c r="AM65" s="213">
        <v>377.24560500000001</v>
      </c>
      <c r="AN65" s="212">
        <f>_xlfn.FLOOR.PRECISE('[3]численность 2021'!F75)</f>
        <v>334</v>
      </c>
      <c r="AO65" s="212">
        <v>3.3584040000000002</v>
      </c>
      <c r="AP65" s="212">
        <v>4.4808839999999996</v>
      </c>
      <c r="AQ65" s="212">
        <f t="shared" si="54"/>
        <v>3.9672168941015782</v>
      </c>
      <c r="AR65" s="214">
        <f>_xlfn.FLOOR.PRECISE('[3]численность 2021'!L75)</f>
        <v>23</v>
      </c>
      <c r="AS65" s="214"/>
      <c r="AT65" s="214">
        <f t="shared" si="81"/>
        <v>23</v>
      </c>
      <c r="AU65" s="215">
        <f t="shared" si="55"/>
        <v>23.380000000000003</v>
      </c>
      <c r="AV65" s="215">
        <f t="shared" si="82"/>
        <v>0</v>
      </c>
      <c r="AW65" s="220">
        <f t="shared" si="56"/>
        <v>23</v>
      </c>
      <c r="AX65" s="217">
        <v>23</v>
      </c>
      <c r="AY65" s="215">
        <f t="shared" si="83"/>
        <v>3.4499999999999771</v>
      </c>
      <c r="AZ65" s="216">
        <f t="shared" si="57"/>
        <v>0</v>
      </c>
      <c r="BA65" s="217"/>
      <c r="BB65" s="215">
        <f t="shared" si="84"/>
        <v>6.8999999999999764</v>
      </c>
      <c r="BC65" s="217"/>
      <c r="BD65" s="213">
        <v>129.088852</v>
      </c>
      <c r="BE65" s="213">
        <v>157.32054099999999</v>
      </c>
      <c r="BF65" s="212">
        <f>_xlfn.FLOOR.PRECISE('[3]численность 2021'!G75)</f>
        <v>150</v>
      </c>
      <c r="BG65" s="212">
        <v>1.533304</v>
      </c>
      <c r="BH65" s="212">
        <v>1.8686370000000001</v>
      </c>
      <c r="BI65" s="212">
        <f t="shared" si="58"/>
        <v>1.7816842338779544</v>
      </c>
      <c r="BJ65" s="214">
        <f>_xlfn.FLOOR.PRECISE('[3]численность 2021'!K75)</f>
        <v>7</v>
      </c>
      <c r="BK65" s="214"/>
      <c r="BL65" s="214">
        <f t="shared" si="85"/>
        <v>7</v>
      </c>
      <c r="BM65" s="215">
        <f t="shared" si="59"/>
        <v>7.5</v>
      </c>
      <c r="BN65" s="220">
        <f t="shared" si="86"/>
        <v>7</v>
      </c>
      <c r="BO65" s="217">
        <v>7</v>
      </c>
      <c r="BP65" s="215">
        <f t="shared" si="87"/>
        <v>1.0499999999999929</v>
      </c>
      <c r="BQ65" s="216">
        <f t="shared" si="60"/>
        <v>0</v>
      </c>
      <c r="BR65" s="217"/>
      <c r="BS65" s="215">
        <f t="shared" si="61"/>
        <v>1.4000000000000001</v>
      </c>
      <c r="BT65" s="217"/>
      <c r="BU65" s="213">
        <v>313.305634</v>
      </c>
      <c r="BV65" s="213">
        <v>378.65893599999998</v>
      </c>
      <c r="BW65" s="212">
        <f>_xlfn.FLOOR.PRECISE('[3]численность 2021'!H75)</f>
        <v>343</v>
      </c>
      <c r="BX65" s="212">
        <v>3.7214109999999998</v>
      </c>
      <c r="BY65" s="212">
        <v>4.4976710000000004</v>
      </c>
      <c r="BZ65" s="212">
        <f t="shared" si="62"/>
        <v>4.0741179481342558</v>
      </c>
      <c r="CA65" s="214">
        <f>_xlfn.FLOOR.PRECISE('[3]численность 2021'!M75)</f>
        <v>27</v>
      </c>
      <c r="CB65" s="214"/>
      <c r="CC65" s="214"/>
      <c r="CD65" s="214">
        <f t="shared" si="88"/>
        <v>27</v>
      </c>
      <c r="CE65" s="215">
        <f t="shared" si="63"/>
        <v>27.44</v>
      </c>
      <c r="CF65" s="220">
        <f t="shared" si="64"/>
        <v>27</v>
      </c>
      <c r="CG65" s="217">
        <v>27</v>
      </c>
      <c r="CH65" s="215">
        <f t="shared" si="89"/>
        <v>2.0249999999999972</v>
      </c>
      <c r="CI65" s="216">
        <f t="shared" si="65"/>
        <v>0</v>
      </c>
      <c r="CJ65" s="217"/>
      <c r="CK65" s="215">
        <f t="shared" si="90"/>
        <v>2.0249999999999972</v>
      </c>
      <c r="CL65" s="216">
        <f t="shared" si="66"/>
        <v>0</v>
      </c>
      <c r="CM65" s="217"/>
      <c r="CN65" s="215">
        <f t="shared" si="67"/>
        <v>5.4</v>
      </c>
      <c r="CO65" s="217"/>
      <c r="CP65" s="221">
        <f t="shared" si="68"/>
        <v>1</v>
      </c>
      <c r="CQ65" s="213">
        <v>0</v>
      </c>
      <c r="CR65" s="213">
        <v>0</v>
      </c>
      <c r="CS65" s="213" t="e">
        <f>#NAME?</f>
        <v>#NAME?</v>
      </c>
      <c r="CT65" s="212">
        <v>0</v>
      </c>
      <c r="CU65" s="212">
        <v>0</v>
      </c>
      <c r="CV65" s="212" t="e">
        <f>#NAME?</f>
        <v>#NAME?</v>
      </c>
      <c r="CW65" s="214" t="e">
        <f>#NAME?</f>
        <v>#NAME?</v>
      </c>
      <c r="CX65" s="215" t="e">
        <f t="shared" si="69"/>
        <v>#NAME?</v>
      </c>
      <c r="CY65" s="220" t="e">
        <f t="shared" si="70"/>
        <v>#NAME?</v>
      </c>
      <c r="CZ65" s="222"/>
      <c r="DA65" s="215">
        <f t="shared" si="71"/>
        <v>0</v>
      </c>
      <c r="DB65" s="222"/>
      <c r="DC65" s="213">
        <v>0</v>
      </c>
      <c r="DD65" s="213">
        <v>0</v>
      </c>
      <c r="DE65" s="212">
        <f>_xlfn.FLOOR.PRECISE('[3]численность 2021'!I75)</f>
        <v>8</v>
      </c>
      <c r="DF65" s="212">
        <v>0</v>
      </c>
      <c r="DG65" s="212">
        <v>0</v>
      </c>
      <c r="DH65" s="212">
        <f t="shared" si="72"/>
        <v>9.5023159140157562E-2</v>
      </c>
      <c r="DI65" s="214">
        <f>_xlfn.FLOOR.PRECISE('[3]численность 2021'!N75)</f>
        <v>0</v>
      </c>
      <c r="DJ65" s="215">
        <f t="shared" si="91"/>
        <v>0</v>
      </c>
      <c r="DK65" s="216">
        <f t="shared" si="73"/>
        <v>0</v>
      </c>
      <c r="DL65" s="217"/>
      <c r="DM65" s="215">
        <f t="shared" si="92"/>
        <v>0</v>
      </c>
      <c r="DN65" s="217"/>
      <c r="DO65" s="213">
        <v>5.4030914306640625</v>
      </c>
      <c r="DP65" s="213">
        <v>9.5956100000000006</v>
      </c>
      <c r="DQ65" s="212">
        <f>_xlfn.FLOOR.PRECISE('[3]численность 2021'!J75)</f>
        <v>11</v>
      </c>
      <c r="DR65" s="212">
        <v>6.4176999999999998E-2</v>
      </c>
      <c r="DS65" s="212">
        <v>0.11397599999999999</v>
      </c>
      <c r="DT65" s="212">
        <f t="shared" si="74"/>
        <v>0.13065684381771664</v>
      </c>
      <c r="DU65" s="214">
        <f>_xlfn.FLOOR.PRECISE('[3]численность 2021'!S75)</f>
        <v>1</v>
      </c>
      <c r="DV65" s="215">
        <f t="shared" si="75"/>
        <v>1.1000000000000001</v>
      </c>
      <c r="DW65" s="216">
        <f t="shared" si="76"/>
        <v>1</v>
      </c>
      <c r="DX65" s="217"/>
      <c r="DY65" s="213">
        <v>0</v>
      </c>
      <c r="DZ65" s="223">
        <v>0</v>
      </c>
      <c r="EA65" s="212">
        <f>_xlfn.FLOOR.PRECISE('[3]численность 2021'!T75)</f>
        <v>0</v>
      </c>
      <c r="EB65" s="212">
        <v>0</v>
      </c>
      <c r="EC65" s="212">
        <v>0</v>
      </c>
      <c r="ED65" s="212">
        <f t="shared" si="77"/>
        <v>0</v>
      </c>
      <c r="EE65" s="214">
        <f>_xlfn.FLOOR.PRECISE('[3]численность 2021'!U75)</f>
        <v>0</v>
      </c>
      <c r="EF65" s="215">
        <f t="shared" si="78"/>
        <v>0</v>
      </c>
      <c r="EG65" s="216">
        <f t="shared" si="79"/>
        <v>0</v>
      </c>
      <c r="EH65" s="222"/>
    </row>
    <row r="66" spans="1:138" ht="50.25" customHeight="1" x14ac:dyDescent="0.2">
      <c r="A66" s="116" t="s">
        <v>310</v>
      </c>
      <c r="B66" s="212">
        <f>'[3]численность 2021'!C76</f>
        <v>184.92999267578125</v>
      </c>
      <c r="C66" s="213">
        <v>275.301849</v>
      </c>
      <c r="D66" s="213">
        <v>390.84506199999998</v>
      </c>
      <c r="E66" s="212">
        <f>_xlfn.FLOOR.PRECISE('[3]численность 2021'!D76)</f>
        <v>403</v>
      </c>
      <c r="F66" s="212">
        <v>2.1134759999999999</v>
      </c>
      <c r="G66" s="212">
        <v>2.1134759999999999</v>
      </c>
      <c r="H66" s="212">
        <f t="shared" si="48"/>
        <v>2.1792030279617136</v>
      </c>
      <c r="I66" s="214">
        <f>_xlfn.FLOOR.PRECISE('[3]численность 2021'!R76)</f>
        <v>141</v>
      </c>
      <c r="J66" s="215">
        <f t="shared" si="1"/>
        <v>141.04999999999959</v>
      </c>
      <c r="K66" s="216">
        <f t="shared" si="49"/>
        <v>141</v>
      </c>
      <c r="L66" s="217">
        <v>141</v>
      </c>
      <c r="M66" s="213">
        <v>100</v>
      </c>
      <c r="N66" s="213">
        <v>100</v>
      </c>
      <c r="O66" s="212">
        <f>_xlfn.FLOOR.PRECISE('[3]численность 2021'!P76)</f>
        <v>100</v>
      </c>
      <c r="P66" s="212">
        <v>0.54103800000000002</v>
      </c>
      <c r="Q66" s="212">
        <v>0.54074500000000003</v>
      </c>
      <c r="R66" s="212">
        <f t="shared" si="50"/>
        <v>0.54074516822871299</v>
      </c>
      <c r="S66" s="214">
        <f>_xlfn.FLOOR.PRECISE('[3]численность 2021'!Q76)</f>
        <v>20</v>
      </c>
      <c r="T66" s="214"/>
      <c r="U66" s="215">
        <f t="shared" si="80"/>
        <v>29.999999999999901</v>
      </c>
      <c r="V66" s="216">
        <f t="shared" si="51"/>
        <v>20</v>
      </c>
      <c r="W66" s="217">
        <v>20</v>
      </c>
      <c r="X66" s="217"/>
      <c r="Y66" s="218"/>
      <c r="Z66" s="213">
        <v>628.977844</v>
      </c>
      <c r="AA66" s="213">
        <v>757.89758300000005</v>
      </c>
      <c r="AB66" s="212">
        <f>_xlfn.FLOOR.PRECISE('[3]численность 2021'!E76)</f>
        <v>725</v>
      </c>
      <c r="AC66" s="212">
        <v>3.4030079999999998</v>
      </c>
      <c r="AD66" s="212">
        <v>4.0982950000000002</v>
      </c>
      <c r="AE66" s="212">
        <f t="shared" si="52"/>
        <v>3.9204024696581694</v>
      </c>
      <c r="AF66" s="214">
        <f>_xlfn.FLOOR.PRECISE('[3]численность 2021'!O76)</f>
        <v>36</v>
      </c>
      <c r="AG66" s="215">
        <f t="shared" si="93"/>
        <v>36.25</v>
      </c>
      <c r="AH66" s="216">
        <f t="shared" si="94"/>
        <v>36</v>
      </c>
      <c r="AI66" s="219">
        <f t="shared" si="53"/>
        <v>27</v>
      </c>
      <c r="AJ66" s="217">
        <v>36</v>
      </c>
      <c r="AK66" s="217">
        <v>27</v>
      </c>
      <c r="AL66" s="213">
        <v>529.07843000000003</v>
      </c>
      <c r="AM66" s="213">
        <v>717.19586200000003</v>
      </c>
      <c r="AN66" s="212">
        <f>_xlfn.FLOOR.PRECISE('[3]численность 2021'!F76)</f>
        <v>696</v>
      </c>
      <c r="AO66" s="212">
        <v>2.862514</v>
      </c>
      <c r="AP66" s="212">
        <v>3.8782019999999999</v>
      </c>
      <c r="AQ66" s="212">
        <f t="shared" si="54"/>
        <v>3.7635863708718427</v>
      </c>
      <c r="AR66" s="214">
        <f>_xlfn.FLOOR.PRECISE('[3]численность 2021'!L76)</f>
        <v>48</v>
      </c>
      <c r="AS66" s="214"/>
      <c r="AT66" s="214">
        <f t="shared" si="81"/>
        <v>48</v>
      </c>
      <c r="AU66" s="215">
        <f t="shared" si="55"/>
        <v>48.720000000000006</v>
      </c>
      <c r="AV66" s="215">
        <f t="shared" si="82"/>
        <v>0</v>
      </c>
      <c r="AW66" s="220">
        <f t="shared" si="56"/>
        <v>48</v>
      </c>
      <c r="AX66" s="217">
        <v>48</v>
      </c>
      <c r="AY66" s="215">
        <f t="shared" si="83"/>
        <v>7.1999999999999513</v>
      </c>
      <c r="AZ66" s="216">
        <f t="shared" si="57"/>
        <v>0</v>
      </c>
      <c r="BA66" s="217"/>
      <c r="BB66" s="215">
        <f t="shared" si="84"/>
        <v>14.399999999999952</v>
      </c>
      <c r="BC66" s="217"/>
      <c r="BD66" s="213">
        <v>430.42813100000001</v>
      </c>
      <c r="BE66" s="213">
        <v>515.13012700000002</v>
      </c>
      <c r="BF66" s="212">
        <f>_xlfn.FLOOR.PRECISE('[3]численность 2021'!G76)</f>
        <v>534</v>
      </c>
      <c r="BG66" s="212">
        <v>2.3287789999999999</v>
      </c>
      <c r="BH66" s="212">
        <v>2.7855409999999998</v>
      </c>
      <c r="BI66" s="212">
        <f t="shared" si="58"/>
        <v>2.8875791983413275</v>
      </c>
      <c r="BJ66" s="214">
        <f>_xlfn.FLOOR.PRECISE('[3]численность 2021'!K76)</f>
        <v>37</v>
      </c>
      <c r="BK66" s="214"/>
      <c r="BL66" s="214">
        <f t="shared" si="85"/>
        <v>37</v>
      </c>
      <c r="BM66" s="215">
        <f t="shared" si="59"/>
        <v>37.380000000000003</v>
      </c>
      <c r="BN66" s="220">
        <f t="shared" si="86"/>
        <v>37</v>
      </c>
      <c r="BO66" s="217">
        <v>37</v>
      </c>
      <c r="BP66" s="215">
        <f t="shared" si="87"/>
        <v>5.5499999999999625</v>
      </c>
      <c r="BQ66" s="216">
        <f t="shared" si="60"/>
        <v>0</v>
      </c>
      <c r="BR66" s="217"/>
      <c r="BS66" s="215">
        <f t="shared" si="61"/>
        <v>7.4</v>
      </c>
      <c r="BT66" s="217"/>
      <c r="BU66" s="213">
        <v>593.8984375</v>
      </c>
      <c r="BV66" s="213">
        <v>685.666015625</v>
      </c>
      <c r="BW66" s="212">
        <f>_xlfn.FLOOR.PRECISE('[3]численность 2021'!H76)</f>
        <v>708</v>
      </c>
      <c r="BX66" s="212">
        <v>3.2132149999999999</v>
      </c>
      <c r="BY66" s="212">
        <v>3.7077059999999999</v>
      </c>
      <c r="BZ66" s="212">
        <f t="shared" si="62"/>
        <v>3.8284757910592884</v>
      </c>
      <c r="CA66" s="214">
        <f>_xlfn.FLOOR.PRECISE('[3]численность 2021'!M76)</f>
        <v>49</v>
      </c>
      <c r="CB66" s="214"/>
      <c r="CC66" s="214"/>
      <c r="CD66" s="214">
        <f t="shared" si="88"/>
        <v>49</v>
      </c>
      <c r="CE66" s="215">
        <f t="shared" si="63"/>
        <v>49.56</v>
      </c>
      <c r="CF66" s="220">
        <f t="shared" si="64"/>
        <v>49</v>
      </c>
      <c r="CG66" s="217">
        <v>49</v>
      </c>
      <c r="CH66" s="215">
        <f t="shared" si="89"/>
        <v>3.6749999999999949</v>
      </c>
      <c r="CI66" s="216">
        <f t="shared" si="65"/>
        <v>0</v>
      </c>
      <c r="CJ66" s="217"/>
      <c r="CK66" s="215">
        <f t="shared" si="90"/>
        <v>3.6749999999999949</v>
      </c>
      <c r="CL66" s="216">
        <f t="shared" si="66"/>
        <v>0</v>
      </c>
      <c r="CM66" s="217"/>
      <c r="CN66" s="215">
        <f t="shared" si="67"/>
        <v>9.8000000000000007</v>
      </c>
      <c r="CO66" s="217"/>
      <c r="CP66" s="221">
        <f t="shared" si="68"/>
        <v>1</v>
      </c>
      <c r="CQ66" s="213">
        <v>0</v>
      </c>
      <c r="CR66" s="213">
        <v>0</v>
      </c>
      <c r="CS66" s="213" t="e">
        <f>#NAME?</f>
        <v>#NAME?</v>
      </c>
      <c r="CT66" s="212">
        <v>0</v>
      </c>
      <c r="CU66" s="212">
        <v>0</v>
      </c>
      <c r="CV66" s="212" t="e">
        <f>#NAME?</f>
        <v>#NAME?</v>
      </c>
      <c r="CW66" s="214" t="e">
        <f>#NAME?</f>
        <v>#NAME?</v>
      </c>
      <c r="CX66" s="215" t="e">
        <f t="shared" si="69"/>
        <v>#NAME?</v>
      </c>
      <c r="CY66" s="220" t="e">
        <f t="shared" si="70"/>
        <v>#NAME?</v>
      </c>
      <c r="CZ66" s="222"/>
      <c r="DA66" s="215">
        <f t="shared" si="71"/>
        <v>0</v>
      </c>
      <c r="DB66" s="222"/>
      <c r="DC66" s="213">
        <v>464.03002900000001</v>
      </c>
      <c r="DD66" s="213">
        <v>437.27767899999998</v>
      </c>
      <c r="DE66" s="212">
        <f>_xlfn.FLOOR.PRECISE('[3]численность 2021'!I76)</f>
        <v>440</v>
      </c>
      <c r="DF66" s="212">
        <v>2.5105780000000002</v>
      </c>
      <c r="DG66" s="212">
        <v>2.3645580000000002</v>
      </c>
      <c r="DH66" s="212">
        <f t="shared" si="72"/>
        <v>2.3792787402063373</v>
      </c>
      <c r="DI66" s="214">
        <f>_xlfn.FLOOR.PRECISE('[3]численность 2021'!N76)</f>
        <v>66</v>
      </c>
      <c r="DJ66" s="215">
        <f t="shared" si="91"/>
        <v>65.999999999999559</v>
      </c>
      <c r="DK66" s="216">
        <f t="shared" si="73"/>
        <v>65.999999999999559</v>
      </c>
      <c r="DL66" s="217">
        <v>66</v>
      </c>
      <c r="DM66" s="215">
        <f t="shared" si="92"/>
        <v>13.200000000000001</v>
      </c>
      <c r="DN66" s="217"/>
      <c r="DO66" s="213">
        <v>7.3413830000000004</v>
      </c>
      <c r="DP66" s="213">
        <v>22.976824000000001</v>
      </c>
      <c r="DQ66" s="212">
        <f>_xlfn.FLOOR.PRECISE('[3]численность 2021'!J76)</f>
        <v>19</v>
      </c>
      <c r="DR66" s="212">
        <v>3.9719999999999998E-2</v>
      </c>
      <c r="DS66" s="212">
        <v>0.124246</v>
      </c>
      <c r="DT66" s="212">
        <f t="shared" si="74"/>
        <v>0.10274158196345548</v>
      </c>
      <c r="DU66" s="214">
        <f>_xlfn.FLOOR.PRECISE('[3]численность 2021'!S76)</f>
        <v>1</v>
      </c>
      <c r="DV66" s="215">
        <f t="shared" si="75"/>
        <v>1.9000000000000001</v>
      </c>
      <c r="DW66" s="216">
        <f t="shared" si="76"/>
        <v>1</v>
      </c>
      <c r="DX66" s="217">
        <v>1</v>
      </c>
      <c r="DY66" s="213">
        <v>0</v>
      </c>
      <c r="DZ66" s="223">
        <v>0</v>
      </c>
      <c r="EA66" s="212">
        <f>_xlfn.FLOOR.PRECISE('[3]численность 2021'!T76)</f>
        <v>0</v>
      </c>
      <c r="EB66" s="212">
        <v>0</v>
      </c>
      <c r="EC66" s="212">
        <v>0</v>
      </c>
      <c r="ED66" s="212">
        <f t="shared" si="77"/>
        <v>0</v>
      </c>
      <c r="EE66" s="214">
        <f>_xlfn.FLOOR.PRECISE('[3]численность 2021'!U76)</f>
        <v>0</v>
      </c>
      <c r="EF66" s="215">
        <f t="shared" si="78"/>
        <v>0</v>
      </c>
      <c r="EG66" s="216">
        <f t="shared" si="79"/>
        <v>0</v>
      </c>
      <c r="EH66" s="222"/>
    </row>
    <row r="67" spans="1:138" ht="36" customHeight="1" x14ac:dyDescent="0.2">
      <c r="A67" s="116" t="s">
        <v>115</v>
      </c>
      <c r="B67" s="212">
        <f>'[3]численность 2021'!C78</f>
        <v>40.046001434326172</v>
      </c>
      <c r="C67" s="213">
        <v>26</v>
      </c>
      <c r="D67" s="213">
        <v>31.215344999999999</v>
      </c>
      <c r="E67" s="212">
        <f>_xlfn.FLOOR.PRECISE('[3]численность 2021'!D78)</f>
        <v>28</v>
      </c>
      <c r="F67" s="212">
        <v>0.77948700000000004</v>
      </c>
      <c r="G67" s="212">
        <v>0.77948700000000004</v>
      </c>
      <c r="H67" s="212">
        <f t="shared" si="48"/>
        <v>0.69919589964353546</v>
      </c>
      <c r="I67" s="214">
        <f>_xlfn.FLOOR.PRECISE('[3]численность 2021'!R78)</f>
        <v>0</v>
      </c>
      <c r="J67" s="215">
        <f t="shared" si="1"/>
        <v>9.7999999999999723</v>
      </c>
      <c r="K67" s="216">
        <f t="shared" si="49"/>
        <v>0</v>
      </c>
      <c r="L67" s="217"/>
      <c r="M67" s="213">
        <v>14</v>
      </c>
      <c r="N67" s="213">
        <v>0</v>
      </c>
      <c r="O67" s="212">
        <f>_xlfn.FLOOR.PRECISE('[3]численность 2021'!P78)</f>
        <v>0</v>
      </c>
      <c r="P67" s="212">
        <v>0.34965000000000002</v>
      </c>
      <c r="Q67" s="212">
        <v>0</v>
      </c>
      <c r="R67" s="212">
        <f t="shared" si="50"/>
        <v>0</v>
      </c>
      <c r="S67" s="214">
        <f>_xlfn.FLOOR.PRECISE('[3]численность 2021'!Q78)</f>
        <v>0</v>
      </c>
      <c r="T67" s="214"/>
      <c r="U67" s="215">
        <f t="shared" si="80"/>
        <v>0</v>
      </c>
      <c r="V67" s="216">
        <f t="shared" si="51"/>
        <v>0</v>
      </c>
      <c r="W67" s="217"/>
      <c r="X67" s="217"/>
      <c r="Y67" s="218"/>
      <c r="Z67" s="213">
        <v>106</v>
      </c>
      <c r="AA67" s="213">
        <v>112.836174</v>
      </c>
      <c r="AB67" s="212">
        <f>_xlfn.FLOOR.PRECISE('[3]численность 2021'!E78)</f>
        <v>120</v>
      </c>
      <c r="AC67" s="212">
        <v>2.6473529999999998</v>
      </c>
      <c r="AD67" s="212">
        <v>2.8176640000000002</v>
      </c>
      <c r="AE67" s="212">
        <f t="shared" si="52"/>
        <v>2.9965538556151521</v>
      </c>
      <c r="AF67" s="214">
        <f>_xlfn.FLOOR.PRECISE('[3]численность 2021'!O78)</f>
        <v>0</v>
      </c>
      <c r="AG67" s="215">
        <f t="shared" si="93"/>
        <v>6</v>
      </c>
      <c r="AH67" s="216">
        <f t="shared" si="94"/>
        <v>0</v>
      </c>
      <c r="AI67" s="219">
        <f t="shared" si="53"/>
        <v>0</v>
      </c>
      <c r="AJ67" s="217"/>
      <c r="AK67" s="217"/>
      <c r="AL67" s="213">
        <v>191</v>
      </c>
      <c r="AM67" s="213">
        <v>222.47779800000001</v>
      </c>
      <c r="AN67" s="213">
        <f>_xlfn.FLOOR.PRECISE('[3]численность 2021'!F78)</f>
        <v>226</v>
      </c>
      <c r="AO67" s="212">
        <v>4.7702299999999997</v>
      </c>
      <c r="AP67" s="212">
        <v>5.5555560000000002</v>
      </c>
      <c r="AQ67" s="264">
        <f t="shared" si="54"/>
        <v>5.6435097614085361</v>
      </c>
      <c r="AR67" s="214">
        <f>_xlfn.FLOOR.PRECISE('[3]численность 2021'!L78)</f>
        <v>21</v>
      </c>
      <c r="AS67" s="214"/>
      <c r="AT67" s="214">
        <f t="shared" si="81"/>
        <v>21</v>
      </c>
      <c r="AU67" s="215">
        <f t="shared" si="55"/>
        <v>18.080000000000002</v>
      </c>
      <c r="AV67" s="215">
        <f t="shared" si="82"/>
        <v>0</v>
      </c>
      <c r="AW67" s="220">
        <f t="shared" si="56"/>
        <v>18.080000000000002</v>
      </c>
      <c r="AX67" s="217">
        <v>18</v>
      </c>
      <c r="AY67" s="215">
        <f t="shared" si="83"/>
        <v>2.699999999999982</v>
      </c>
      <c r="AZ67" s="216">
        <f t="shared" si="57"/>
        <v>0</v>
      </c>
      <c r="BA67" s="217"/>
      <c r="BB67" s="215">
        <f t="shared" si="84"/>
        <v>5.3999999999999817</v>
      </c>
      <c r="BC67" s="217"/>
      <c r="BD67" s="213">
        <v>57</v>
      </c>
      <c r="BE67" s="213">
        <v>51.500751000000001</v>
      </c>
      <c r="BF67" s="212">
        <f>_xlfn.FLOOR.PRECISE('[3]численность 2021'!G78)</f>
        <v>49</v>
      </c>
      <c r="BG67" s="212">
        <v>1.423576</v>
      </c>
      <c r="BH67" s="212">
        <v>1.2860400000000001</v>
      </c>
      <c r="BI67" s="212">
        <f t="shared" si="58"/>
        <v>1.2235928243761871</v>
      </c>
      <c r="BJ67" s="214">
        <f>_xlfn.FLOOR.PRECISE('[3]численность 2021'!K78)</f>
        <v>2</v>
      </c>
      <c r="BK67" s="214"/>
      <c r="BL67" s="214">
        <f t="shared" si="85"/>
        <v>2</v>
      </c>
      <c r="BM67" s="215">
        <f t="shared" si="59"/>
        <v>2.4500000000000002</v>
      </c>
      <c r="BN67" s="220">
        <f t="shared" si="86"/>
        <v>2</v>
      </c>
      <c r="BO67" s="217">
        <v>2</v>
      </c>
      <c r="BP67" s="215">
        <f t="shared" si="87"/>
        <v>0</v>
      </c>
      <c r="BQ67" s="216">
        <f t="shared" si="60"/>
        <v>0</v>
      </c>
      <c r="BR67" s="217"/>
      <c r="BS67" s="215">
        <f t="shared" si="61"/>
        <v>0.4</v>
      </c>
      <c r="BT67" s="217"/>
      <c r="BU67" s="213">
        <v>89</v>
      </c>
      <c r="BV67" s="213">
        <v>89.082397</v>
      </c>
      <c r="BW67" s="212">
        <f>_xlfn.FLOOR.PRECISE('[3]численность 2021'!H78)</f>
        <v>116</v>
      </c>
      <c r="BX67" s="212">
        <v>2.2227769999999998</v>
      </c>
      <c r="BY67" s="212">
        <v>2.2245020000000002</v>
      </c>
      <c r="BZ67" s="212">
        <f t="shared" si="62"/>
        <v>2.8966687270946472</v>
      </c>
      <c r="CA67" s="214">
        <f>_xlfn.FLOOR.PRECISE('[3]численность 2021'!M78)</f>
        <v>8</v>
      </c>
      <c r="CB67" s="214"/>
      <c r="CC67" s="214"/>
      <c r="CD67" s="214">
        <f t="shared" si="88"/>
        <v>8</v>
      </c>
      <c r="CE67" s="215">
        <f t="shared" si="63"/>
        <v>8.120000000000001</v>
      </c>
      <c r="CF67" s="220">
        <f t="shared" si="64"/>
        <v>8</v>
      </c>
      <c r="CG67" s="217">
        <v>8</v>
      </c>
      <c r="CH67" s="215">
        <f t="shared" si="89"/>
        <v>0.5999999999999992</v>
      </c>
      <c r="CI67" s="216">
        <f t="shared" si="65"/>
        <v>0</v>
      </c>
      <c r="CJ67" s="217"/>
      <c r="CK67" s="215">
        <f t="shared" si="90"/>
        <v>0.5999999999999992</v>
      </c>
      <c r="CL67" s="216">
        <f t="shared" si="66"/>
        <v>0</v>
      </c>
      <c r="CM67" s="217"/>
      <c r="CN67" s="215">
        <f t="shared" si="67"/>
        <v>1.6</v>
      </c>
      <c r="CO67" s="217"/>
      <c r="CP67" s="221">
        <f t="shared" si="68"/>
        <v>1</v>
      </c>
      <c r="CQ67" s="213">
        <v>0</v>
      </c>
      <c r="CR67" s="213">
        <v>0</v>
      </c>
      <c r="CS67" s="213" t="e">
        <f>#NAME?</f>
        <v>#NAME?</v>
      </c>
      <c r="CT67" s="212">
        <v>0</v>
      </c>
      <c r="CU67" s="212">
        <v>0</v>
      </c>
      <c r="CV67" s="212" t="e">
        <f>#NAME?</f>
        <v>#NAME?</v>
      </c>
      <c r="CW67" s="214" t="e">
        <f>#NAME?</f>
        <v>#NAME?</v>
      </c>
      <c r="CX67" s="215" t="e">
        <f t="shared" si="69"/>
        <v>#NAME?</v>
      </c>
      <c r="CY67" s="220" t="e">
        <f t="shared" si="70"/>
        <v>#NAME?</v>
      </c>
      <c r="CZ67" s="222"/>
      <c r="DA67" s="215">
        <f t="shared" si="71"/>
        <v>0</v>
      </c>
      <c r="DB67" s="222"/>
      <c r="DC67" s="213">
        <v>0</v>
      </c>
      <c r="DD67" s="213">
        <v>0</v>
      </c>
      <c r="DE67" s="212">
        <f>_xlfn.FLOOR.PRECISE('[3]численность 2021'!I78)</f>
        <v>0</v>
      </c>
      <c r="DF67" s="212">
        <v>0</v>
      </c>
      <c r="DG67" s="212">
        <v>0</v>
      </c>
      <c r="DH67" s="212">
        <f t="shared" si="72"/>
        <v>0</v>
      </c>
      <c r="DI67" s="214">
        <f>_xlfn.FLOOR.PRECISE('[3]численность 2021'!N78)</f>
        <v>0</v>
      </c>
      <c r="DJ67" s="215">
        <f t="shared" si="91"/>
        <v>0</v>
      </c>
      <c r="DK67" s="216">
        <f t="shared" si="73"/>
        <v>0</v>
      </c>
      <c r="DL67" s="217"/>
      <c r="DM67" s="215">
        <f t="shared" si="92"/>
        <v>0</v>
      </c>
      <c r="DN67" s="217"/>
      <c r="DO67" s="213">
        <v>0</v>
      </c>
      <c r="DP67" s="213">
        <v>0</v>
      </c>
      <c r="DQ67" s="212">
        <f>_xlfn.FLOOR.PRECISE('[3]численность 2021'!J78)</f>
        <v>0</v>
      </c>
      <c r="DR67" s="212">
        <v>0</v>
      </c>
      <c r="DS67" s="212">
        <v>0</v>
      </c>
      <c r="DT67" s="212">
        <f t="shared" si="74"/>
        <v>0</v>
      </c>
      <c r="DU67" s="214">
        <f>_xlfn.FLOOR.PRECISE('[3]численность 2021'!S78)</f>
        <v>0</v>
      </c>
      <c r="DV67" s="215">
        <f t="shared" si="75"/>
        <v>0</v>
      </c>
      <c r="DW67" s="216">
        <f t="shared" si="76"/>
        <v>0</v>
      </c>
      <c r="DX67" s="217"/>
      <c r="DY67" s="213">
        <v>0</v>
      </c>
      <c r="DZ67" s="223">
        <v>0</v>
      </c>
      <c r="EA67" s="212">
        <f>_xlfn.FLOOR.PRECISE('[3]численность 2021'!T78)</f>
        <v>0</v>
      </c>
      <c r="EB67" s="212">
        <v>0</v>
      </c>
      <c r="EC67" s="212">
        <v>0</v>
      </c>
      <c r="ED67" s="212">
        <f t="shared" si="77"/>
        <v>0</v>
      </c>
      <c r="EE67" s="214">
        <f>_xlfn.FLOOR.PRECISE('[3]численность 2021'!U78)</f>
        <v>0</v>
      </c>
      <c r="EF67" s="215">
        <f t="shared" si="78"/>
        <v>0</v>
      </c>
      <c r="EG67" s="216">
        <f t="shared" si="79"/>
        <v>0</v>
      </c>
      <c r="EH67" s="222"/>
    </row>
    <row r="68" spans="1:138" s="227" customFormat="1" ht="36" customHeight="1" x14ac:dyDescent="0.2">
      <c r="A68" s="116" t="s">
        <v>110</v>
      </c>
      <c r="B68" s="228">
        <f>'[3]численность 2021'!C73</f>
        <v>83.980003356933594</v>
      </c>
      <c r="C68" s="229">
        <v>84.480002999999996</v>
      </c>
      <c r="D68" s="229">
        <v>72.095366999999996</v>
      </c>
      <c r="E68" s="228">
        <f>_xlfn.FLOOR.PRECISE('[3]численность 2021'!D73)</f>
        <v>78</v>
      </c>
      <c r="F68" s="228">
        <v>0.85340199999999999</v>
      </c>
      <c r="G68" s="212">
        <v>0.85340199999999999</v>
      </c>
      <c r="H68" s="228">
        <f t="shared" si="48"/>
        <v>0.92879253253280714</v>
      </c>
      <c r="I68" s="230">
        <f>_xlfn.FLOOR.PRECISE('[3]численность 2021'!R73)</f>
        <v>23</v>
      </c>
      <c r="J68" s="215">
        <f t="shared" si="1"/>
        <v>27.299999999999919</v>
      </c>
      <c r="K68" s="231">
        <f t="shared" si="49"/>
        <v>23</v>
      </c>
      <c r="L68" s="217">
        <v>23</v>
      </c>
      <c r="M68" s="229">
        <v>22</v>
      </c>
      <c r="N68" s="229">
        <v>25</v>
      </c>
      <c r="O68" s="228">
        <f>_xlfn.FLOOR.PRECISE('[3]численность 2021'!P73)</f>
        <v>26</v>
      </c>
      <c r="P68" s="212">
        <v>0.26041700000000001</v>
      </c>
      <c r="Q68" s="228">
        <v>0.29592800000000002</v>
      </c>
      <c r="R68" s="228">
        <f t="shared" si="50"/>
        <v>0.30959751084426906</v>
      </c>
      <c r="S68" s="230">
        <f>_xlfn.FLOOR.PRECISE('[3]численность 2021'!Q73)</f>
        <v>6</v>
      </c>
      <c r="T68" s="230"/>
      <c r="U68" s="215">
        <f t="shared" si="80"/>
        <v>7.7999999999999741</v>
      </c>
      <c r="V68" s="231">
        <f t="shared" si="51"/>
        <v>6</v>
      </c>
      <c r="W68" s="217">
        <v>6</v>
      </c>
      <c r="X68" s="217"/>
      <c r="Y68" s="232"/>
      <c r="Z68" s="229">
        <v>41.495956</v>
      </c>
      <c r="AA68" s="229">
        <v>76.545692000000003</v>
      </c>
      <c r="AB68" s="228">
        <f>_xlfn.FLOOR.PRECISE('[3]численность 2021'!E73)</f>
        <v>98</v>
      </c>
      <c r="AC68" s="228">
        <v>0.49119299999999999</v>
      </c>
      <c r="AD68" s="228">
        <v>0.90608100000000003</v>
      </c>
      <c r="AE68" s="228">
        <f t="shared" si="52"/>
        <v>1.1669444639514757</v>
      </c>
      <c r="AF68" s="230">
        <f>_xlfn.FLOOR.PRECISE('[3]численность 2021'!O73)</f>
        <v>3</v>
      </c>
      <c r="AG68" s="215">
        <f t="shared" si="93"/>
        <v>4.9000000000000004</v>
      </c>
      <c r="AH68" s="216">
        <f t="shared" si="94"/>
        <v>3</v>
      </c>
      <c r="AI68" s="219">
        <f t="shared" si="53"/>
        <v>2.25</v>
      </c>
      <c r="AJ68" s="217">
        <v>3</v>
      </c>
      <c r="AK68" s="217">
        <v>2</v>
      </c>
      <c r="AL68" s="229">
        <v>347.40798999999998</v>
      </c>
      <c r="AM68" s="229">
        <v>369.37750199999999</v>
      </c>
      <c r="AN68" s="228">
        <f>_xlfn.FLOOR.PRECISE('[3]численность 2021'!F73)</f>
        <v>590</v>
      </c>
      <c r="AO68" s="228">
        <v>4.1123099999999999</v>
      </c>
      <c r="AP68" s="228">
        <v>4.3723660000000004</v>
      </c>
      <c r="AQ68" s="228">
        <f t="shared" si="54"/>
        <v>7.0254819768507213</v>
      </c>
      <c r="AR68" s="230">
        <f>_xlfn.FLOOR.PRECISE('[3]численность 2021'!L73)</f>
        <v>59</v>
      </c>
      <c r="AS68" s="230"/>
      <c r="AT68" s="214">
        <f t="shared" si="81"/>
        <v>59</v>
      </c>
      <c r="AU68" s="233">
        <f t="shared" si="55"/>
        <v>59</v>
      </c>
      <c r="AV68" s="215">
        <f t="shared" si="82"/>
        <v>59</v>
      </c>
      <c r="AW68" s="219">
        <f t="shared" si="56"/>
        <v>59</v>
      </c>
      <c r="AX68" s="217">
        <v>59</v>
      </c>
      <c r="AY68" s="215">
        <f t="shared" si="83"/>
        <v>8.849999999999941</v>
      </c>
      <c r="AZ68" s="231">
        <f t="shared" si="57"/>
        <v>0</v>
      </c>
      <c r="BA68" s="217"/>
      <c r="BB68" s="215">
        <f t="shared" si="84"/>
        <v>17.699999999999939</v>
      </c>
      <c r="BC68" s="217"/>
      <c r="BD68" s="229">
        <v>153.95815999999999</v>
      </c>
      <c r="BE68" s="229">
        <v>184.37350499999999</v>
      </c>
      <c r="BF68" s="228">
        <f>_xlfn.FLOOR.PRECISE('[3]численность 2021'!G73)</f>
        <v>168</v>
      </c>
      <c r="BG68" s="228">
        <v>1.8224210000000001</v>
      </c>
      <c r="BH68" s="228">
        <v>2.1824509999999999</v>
      </c>
      <c r="BI68" s="228">
        <f t="shared" si="58"/>
        <v>2.0004762239168152</v>
      </c>
      <c r="BJ68" s="230">
        <f>_xlfn.FLOOR.PRECISE('[3]численность 2021'!K73)</f>
        <v>8</v>
      </c>
      <c r="BK68" s="230"/>
      <c r="BL68" s="214">
        <f t="shared" si="85"/>
        <v>8</v>
      </c>
      <c r="BM68" s="233">
        <f t="shared" si="59"/>
        <v>11.760000000000002</v>
      </c>
      <c r="BN68" s="219">
        <f t="shared" si="86"/>
        <v>8</v>
      </c>
      <c r="BO68" s="217">
        <v>8</v>
      </c>
      <c r="BP68" s="215">
        <f t="shared" si="87"/>
        <v>1.199999999999992</v>
      </c>
      <c r="BQ68" s="231">
        <f t="shared" si="60"/>
        <v>0</v>
      </c>
      <c r="BR68" s="217"/>
      <c r="BS68" s="233">
        <f t="shared" si="61"/>
        <v>1.6</v>
      </c>
      <c r="BT68" s="217"/>
      <c r="BU68" s="229">
        <v>238.861557</v>
      </c>
      <c r="BV68" s="229">
        <v>245.45429999999999</v>
      </c>
      <c r="BW68" s="228">
        <f>_xlfn.FLOOR.PRECISE('[3]численность 2021'!H73)</f>
        <v>228</v>
      </c>
      <c r="BX68" s="228">
        <v>2.8274330000000001</v>
      </c>
      <c r="BY68" s="228">
        <v>2.9054720000000001</v>
      </c>
      <c r="BZ68" s="228">
        <f t="shared" si="62"/>
        <v>2.7149320181728211</v>
      </c>
      <c r="CA68" s="230">
        <f>_xlfn.FLOOR.PRECISE('[3]численность 2021'!M73)</f>
        <v>15</v>
      </c>
      <c r="CB68" s="230"/>
      <c r="CC68" s="230"/>
      <c r="CD68" s="214">
        <f t="shared" si="88"/>
        <v>15</v>
      </c>
      <c r="CE68" s="233">
        <f t="shared" si="63"/>
        <v>15.96</v>
      </c>
      <c r="CF68" s="219">
        <f t="shared" si="64"/>
        <v>15</v>
      </c>
      <c r="CG68" s="217">
        <v>15</v>
      </c>
      <c r="CH68" s="215">
        <f t="shared" si="89"/>
        <v>1.1249999999999984</v>
      </c>
      <c r="CI68" s="231">
        <f t="shared" si="65"/>
        <v>0</v>
      </c>
      <c r="CJ68" s="217"/>
      <c r="CK68" s="215">
        <f t="shared" si="90"/>
        <v>1.1249999999999984</v>
      </c>
      <c r="CL68" s="231">
        <f t="shared" si="66"/>
        <v>0</v>
      </c>
      <c r="CM68" s="217"/>
      <c r="CN68" s="233">
        <f t="shared" si="67"/>
        <v>3</v>
      </c>
      <c r="CO68" s="217"/>
      <c r="CP68" s="234">
        <f t="shared" si="68"/>
        <v>1</v>
      </c>
      <c r="CQ68" s="229">
        <v>0</v>
      </c>
      <c r="CR68" s="229">
        <v>0</v>
      </c>
      <c r="CS68" s="229" t="e">
        <f>#NAME?</f>
        <v>#NAME?</v>
      </c>
      <c r="CT68" s="228">
        <v>0</v>
      </c>
      <c r="CU68" s="228">
        <v>0</v>
      </c>
      <c r="CV68" s="228" t="e">
        <f>#NAME?</f>
        <v>#NAME?</v>
      </c>
      <c r="CW68" s="230" t="e">
        <f>#NAME?</f>
        <v>#NAME?</v>
      </c>
      <c r="CX68" s="233" t="e">
        <f t="shared" si="69"/>
        <v>#NAME?</v>
      </c>
      <c r="CY68" s="219" t="e">
        <f t="shared" si="70"/>
        <v>#NAME?</v>
      </c>
      <c r="CZ68" s="217"/>
      <c r="DA68" s="233">
        <f t="shared" si="71"/>
        <v>0</v>
      </c>
      <c r="DB68" s="217"/>
      <c r="DC68" s="229">
        <v>0</v>
      </c>
      <c r="DD68" s="229">
        <v>0</v>
      </c>
      <c r="DE68" s="228">
        <f>_xlfn.FLOOR.PRECISE('[3]численность 2021'!I73)</f>
        <v>0</v>
      </c>
      <c r="DF68" s="228">
        <v>0</v>
      </c>
      <c r="DG68" s="228">
        <v>0</v>
      </c>
      <c r="DH68" s="228">
        <f t="shared" si="72"/>
        <v>0</v>
      </c>
      <c r="DI68" s="230">
        <f>_xlfn.FLOOR.PRECISE('[3]численность 2021'!N73)</f>
        <v>0</v>
      </c>
      <c r="DJ68" s="215">
        <f t="shared" si="91"/>
        <v>0</v>
      </c>
      <c r="DK68" s="231">
        <f t="shared" si="73"/>
        <v>0</v>
      </c>
      <c r="DL68" s="217"/>
      <c r="DM68" s="215">
        <f t="shared" si="92"/>
        <v>0</v>
      </c>
      <c r="DN68" s="217"/>
      <c r="DO68" s="229">
        <v>4.8251109999999997</v>
      </c>
      <c r="DP68" s="229">
        <v>4.8211919999999999</v>
      </c>
      <c r="DQ68" s="228">
        <f>_xlfn.FLOOR.PRECISE('[3]численность 2021'!J73)</f>
        <v>5</v>
      </c>
      <c r="DR68" s="228">
        <v>5.7114999999999999E-2</v>
      </c>
      <c r="DS68" s="228">
        <v>5.7069000000000002E-2</v>
      </c>
      <c r="DT68" s="228">
        <f t="shared" si="74"/>
        <v>5.9537982854667125E-2</v>
      </c>
      <c r="DU68" s="230">
        <f>_xlfn.FLOOR.PRECISE('[3]численность 2021'!S73)</f>
        <v>0</v>
      </c>
      <c r="DV68" s="233">
        <f t="shared" si="75"/>
        <v>0.5</v>
      </c>
      <c r="DW68" s="231">
        <f t="shared" si="76"/>
        <v>0</v>
      </c>
      <c r="DX68" s="217"/>
      <c r="DY68" s="229">
        <v>0</v>
      </c>
      <c r="DZ68" s="236">
        <v>0</v>
      </c>
      <c r="EA68" s="228">
        <f>_xlfn.FLOOR.PRECISE('[3]численность 2021'!T73)</f>
        <v>0</v>
      </c>
      <c r="EB68" s="212">
        <v>0</v>
      </c>
      <c r="EC68" s="228">
        <v>0</v>
      </c>
      <c r="ED68" s="228">
        <f t="shared" si="77"/>
        <v>0</v>
      </c>
      <c r="EE68" s="230">
        <f>_xlfn.FLOOR.PRECISE('[3]численность 2021'!U73)</f>
        <v>0</v>
      </c>
      <c r="EF68" s="233">
        <f t="shared" si="78"/>
        <v>0</v>
      </c>
      <c r="EG68" s="231">
        <f t="shared" si="79"/>
        <v>0</v>
      </c>
      <c r="EH68" s="217"/>
    </row>
    <row r="69" spans="1:138" s="227" customFormat="1" ht="36" customHeight="1" x14ac:dyDescent="0.2">
      <c r="A69" s="118" t="s">
        <v>114</v>
      </c>
      <c r="B69" s="228">
        <f>'[3]численность 2021'!C77</f>
        <v>37.736000061035156</v>
      </c>
      <c r="C69" s="229"/>
      <c r="D69" s="229"/>
      <c r="E69" s="228">
        <f>_xlfn.FLOOR.PRECISE('[3]численность 2021'!D77)</f>
        <v>44</v>
      </c>
      <c r="F69" s="228"/>
      <c r="G69" s="212"/>
      <c r="H69" s="228">
        <f t="shared" si="48"/>
        <v>1.1659953341327458</v>
      </c>
      <c r="I69" s="230">
        <f>_xlfn.FLOOR.PRECISE('[3]численность 2021'!R77)</f>
        <v>15</v>
      </c>
      <c r="J69" s="215">
        <f t="shared" ref="J69:J132" si="95">IF(E69&gt;1,E69*0.349999999999999,0)</f>
        <v>15.399999999999956</v>
      </c>
      <c r="K69" s="231">
        <f t="shared" si="49"/>
        <v>15</v>
      </c>
      <c r="L69" s="217">
        <v>15</v>
      </c>
      <c r="M69" s="229"/>
      <c r="N69" s="229"/>
      <c r="O69" s="228">
        <f>_xlfn.FLOOR.PRECISE('[3]численность 2021'!P77)</f>
        <v>15</v>
      </c>
      <c r="P69" s="212"/>
      <c r="Q69" s="228"/>
      <c r="R69" s="228">
        <f t="shared" si="50"/>
        <v>0.39749840936343606</v>
      </c>
      <c r="S69" s="230">
        <f>_xlfn.FLOOR.PRECISE('[3]численность 2021'!Q77)</f>
        <v>4</v>
      </c>
      <c r="T69" s="230"/>
      <c r="U69" s="215">
        <f t="shared" si="80"/>
        <v>4.4999999999999849</v>
      </c>
      <c r="V69" s="231">
        <f t="shared" si="51"/>
        <v>4</v>
      </c>
      <c r="W69" s="217">
        <v>4</v>
      </c>
      <c r="X69" s="217"/>
      <c r="Y69" s="232"/>
      <c r="Z69" s="229"/>
      <c r="AA69" s="229"/>
      <c r="AB69" s="228">
        <f>_xlfn.FLOOR.PRECISE('[3]численность 2021'!E77)</f>
        <v>67</v>
      </c>
      <c r="AC69" s="228"/>
      <c r="AD69" s="228"/>
      <c r="AE69" s="228">
        <f t="shared" si="52"/>
        <v>1.7754928951566811</v>
      </c>
      <c r="AF69" s="230">
        <f>_xlfn.FLOOR.PRECISE('[3]численность 2021'!O77)</f>
        <v>3</v>
      </c>
      <c r="AG69" s="215">
        <f t="shared" si="93"/>
        <v>3.35</v>
      </c>
      <c r="AH69" s="216">
        <f t="shared" si="94"/>
        <v>3</v>
      </c>
      <c r="AI69" s="219">
        <f t="shared" si="53"/>
        <v>2.25</v>
      </c>
      <c r="AJ69" s="217">
        <v>3</v>
      </c>
      <c r="AK69" s="217">
        <v>2</v>
      </c>
      <c r="AL69" s="229"/>
      <c r="AM69" s="229"/>
      <c r="AN69" s="228">
        <f>_xlfn.FLOOR.PRECISE('[3]численность 2021'!F77)</f>
        <v>158</v>
      </c>
      <c r="AO69" s="228"/>
      <c r="AP69" s="228"/>
      <c r="AQ69" s="228">
        <f t="shared" si="54"/>
        <v>4.1869832452948597</v>
      </c>
      <c r="AR69" s="230">
        <f>_xlfn.FLOOR.PRECISE('[3]численность 2021'!L77)</f>
        <v>12</v>
      </c>
      <c r="AS69" s="230"/>
      <c r="AT69" s="214">
        <f t="shared" si="81"/>
        <v>12</v>
      </c>
      <c r="AU69" s="233">
        <f t="shared" si="55"/>
        <v>12.64</v>
      </c>
      <c r="AV69" s="215">
        <f t="shared" si="82"/>
        <v>0</v>
      </c>
      <c r="AW69" s="219">
        <f t="shared" si="56"/>
        <v>12</v>
      </c>
      <c r="AX69" s="217">
        <v>12</v>
      </c>
      <c r="AY69" s="215">
        <f t="shared" si="83"/>
        <v>1.7999999999999878</v>
      </c>
      <c r="AZ69" s="231"/>
      <c r="BA69" s="217"/>
      <c r="BB69" s="215">
        <f t="shared" si="84"/>
        <v>3.5999999999999881</v>
      </c>
      <c r="BC69" s="217"/>
      <c r="BD69" s="229"/>
      <c r="BE69" s="229"/>
      <c r="BF69" s="228">
        <f>_xlfn.FLOOR.PRECISE('[3]численность 2021'!G77)</f>
        <v>27</v>
      </c>
      <c r="BG69" s="228"/>
      <c r="BH69" s="228"/>
      <c r="BI69" s="228">
        <f t="shared" si="58"/>
        <v>0.71549713685418492</v>
      </c>
      <c r="BJ69" s="230">
        <f>_xlfn.FLOOR.PRECISE('[3]численность 2021'!K77)</f>
        <v>0</v>
      </c>
      <c r="BK69" s="230"/>
      <c r="BL69" s="214">
        <f t="shared" si="85"/>
        <v>0</v>
      </c>
      <c r="BM69" s="233">
        <f t="shared" si="59"/>
        <v>0.80999999999999728</v>
      </c>
      <c r="BN69" s="219">
        <f t="shared" si="86"/>
        <v>0</v>
      </c>
      <c r="BO69" s="217"/>
      <c r="BP69" s="215">
        <f t="shared" si="87"/>
        <v>0</v>
      </c>
      <c r="BQ69" s="231">
        <f t="shared" si="60"/>
        <v>0</v>
      </c>
      <c r="BR69" s="217"/>
      <c r="BS69" s="233">
        <f t="shared" si="61"/>
        <v>0</v>
      </c>
      <c r="BT69" s="217"/>
      <c r="BU69" s="229"/>
      <c r="BV69" s="229"/>
      <c r="BW69" s="228">
        <f>_xlfn.FLOOR.PRECISE('[3]численность 2021'!H77)</f>
        <v>67</v>
      </c>
      <c r="BX69" s="228"/>
      <c r="BY69" s="228"/>
      <c r="BZ69" s="228">
        <f t="shared" si="62"/>
        <v>1.7754928951566811</v>
      </c>
      <c r="CA69" s="230">
        <f>_xlfn.FLOOR.PRECISE('[3]численность 2021'!M77)</f>
        <v>3</v>
      </c>
      <c r="CB69" s="230"/>
      <c r="CC69" s="230"/>
      <c r="CD69" s="214">
        <f t="shared" si="88"/>
        <v>3</v>
      </c>
      <c r="CE69" s="233">
        <f t="shared" si="63"/>
        <v>3.35</v>
      </c>
      <c r="CF69" s="219">
        <f t="shared" si="64"/>
        <v>3</v>
      </c>
      <c r="CG69" s="217">
        <v>3</v>
      </c>
      <c r="CH69" s="215">
        <f t="shared" si="89"/>
        <v>0</v>
      </c>
      <c r="CI69" s="231">
        <f t="shared" si="65"/>
        <v>0</v>
      </c>
      <c r="CJ69" s="217"/>
      <c r="CK69" s="215">
        <f t="shared" si="90"/>
        <v>0</v>
      </c>
      <c r="CL69" s="231">
        <f t="shared" si="66"/>
        <v>0</v>
      </c>
      <c r="CM69" s="217"/>
      <c r="CN69" s="233">
        <f t="shared" si="67"/>
        <v>0.60000000000000009</v>
      </c>
      <c r="CO69" s="217"/>
      <c r="CP69" s="234">
        <f t="shared" si="68"/>
        <v>1</v>
      </c>
      <c r="CQ69" s="229"/>
      <c r="CR69" s="229"/>
      <c r="CS69" s="229"/>
      <c r="CT69" s="228"/>
      <c r="CU69" s="228"/>
      <c r="CV69" s="228"/>
      <c r="CW69" s="230"/>
      <c r="CX69" s="233"/>
      <c r="CY69" s="219"/>
      <c r="CZ69" s="217"/>
      <c r="DA69" s="233"/>
      <c r="DB69" s="217"/>
      <c r="DC69" s="229"/>
      <c r="DD69" s="229"/>
      <c r="DE69" s="228">
        <f>_xlfn.FLOOR.PRECISE('[3]численность 2021'!I77)</f>
        <v>0</v>
      </c>
      <c r="DF69" s="228"/>
      <c r="DG69" s="228"/>
      <c r="DH69" s="228">
        <f t="shared" si="72"/>
        <v>0</v>
      </c>
      <c r="DI69" s="230">
        <f>_xlfn.FLOOR.PRECISE('[3]численность 2021'!N77)</f>
        <v>0</v>
      </c>
      <c r="DJ69" s="215">
        <f t="shared" si="91"/>
        <v>0</v>
      </c>
      <c r="DK69" s="231">
        <f t="shared" si="73"/>
        <v>0</v>
      </c>
      <c r="DL69" s="217"/>
      <c r="DM69" s="215">
        <f t="shared" si="92"/>
        <v>0</v>
      </c>
      <c r="DN69" s="217"/>
      <c r="DO69" s="229"/>
      <c r="DP69" s="229"/>
      <c r="DQ69" s="228">
        <f>_xlfn.FLOOR.PRECISE('[3]численность 2021'!J77)</f>
        <v>1</v>
      </c>
      <c r="DR69" s="228"/>
      <c r="DS69" s="228"/>
      <c r="DT69" s="228">
        <f t="shared" si="74"/>
        <v>2.6499893957562404E-2</v>
      </c>
      <c r="DU69" s="230">
        <f>_xlfn.FLOOR.PRECISE('[3]численность 2021'!S77)</f>
        <v>0</v>
      </c>
      <c r="DV69" s="233">
        <f t="shared" si="75"/>
        <v>0.1</v>
      </c>
      <c r="DW69" s="231">
        <f t="shared" si="76"/>
        <v>0</v>
      </c>
      <c r="DX69" s="217"/>
      <c r="DY69" s="229"/>
      <c r="DZ69" s="236"/>
      <c r="EA69" s="228">
        <f>_xlfn.FLOOR.PRECISE('[3]численность 2021'!T77)</f>
        <v>0</v>
      </c>
      <c r="EB69" s="212"/>
      <c r="EC69" s="228"/>
      <c r="ED69" s="228">
        <f t="shared" si="77"/>
        <v>0</v>
      </c>
      <c r="EE69" s="230">
        <f>_xlfn.FLOOR.PRECISE('[3]численность 2021'!U77)</f>
        <v>0</v>
      </c>
      <c r="EF69" s="233"/>
      <c r="EG69" s="231"/>
      <c r="EH69" s="217"/>
    </row>
    <row r="70" spans="1:138" ht="36" customHeight="1" x14ac:dyDescent="0.2">
      <c r="A70" s="265" t="s">
        <v>293</v>
      </c>
      <c r="B70" s="212"/>
      <c r="C70" s="213"/>
      <c r="D70" s="213"/>
      <c r="E70" s="212"/>
      <c r="F70" s="212"/>
      <c r="G70" s="212"/>
      <c r="H70" s="212"/>
      <c r="I70" s="214">
        <v>1363</v>
      </c>
      <c r="J70" s="215">
        <f t="shared" si="95"/>
        <v>0</v>
      </c>
      <c r="K70" s="216"/>
      <c r="L70" s="217">
        <v>150</v>
      </c>
      <c r="M70" s="213"/>
      <c r="N70" s="213"/>
      <c r="O70" s="212"/>
      <c r="P70" s="212"/>
      <c r="Q70" s="212"/>
      <c r="R70" s="212"/>
      <c r="S70" s="214">
        <v>7</v>
      </c>
      <c r="T70" s="214"/>
      <c r="U70" s="215">
        <f t="shared" si="80"/>
        <v>0</v>
      </c>
      <c r="V70" s="216"/>
      <c r="W70" s="217">
        <v>7</v>
      </c>
      <c r="X70" s="217"/>
      <c r="Y70" s="218"/>
      <c r="Z70" s="213"/>
      <c r="AA70" s="213"/>
      <c r="AB70" s="212"/>
      <c r="AC70" s="212"/>
      <c r="AD70" s="212"/>
      <c r="AE70" s="212"/>
      <c r="AF70" s="214">
        <v>81</v>
      </c>
      <c r="AG70" s="215">
        <f t="shared" si="93"/>
        <v>0</v>
      </c>
      <c r="AH70" s="216">
        <f t="shared" si="94"/>
        <v>0</v>
      </c>
      <c r="AI70" s="219"/>
      <c r="AJ70" s="217"/>
      <c r="AK70" s="217"/>
      <c r="AL70" s="213"/>
      <c r="AM70" s="213"/>
      <c r="AN70" s="212"/>
      <c r="AO70" s="212"/>
      <c r="AP70" s="212"/>
      <c r="AQ70" s="212"/>
      <c r="AR70" s="214">
        <v>55</v>
      </c>
      <c r="AS70" s="214"/>
      <c r="AT70" s="214">
        <f t="shared" si="81"/>
        <v>0</v>
      </c>
      <c r="AU70" s="215"/>
      <c r="AV70" s="215">
        <f t="shared" si="82"/>
        <v>0</v>
      </c>
      <c r="AW70" s="220"/>
      <c r="AX70" s="217">
        <v>55</v>
      </c>
      <c r="AY70" s="215">
        <f t="shared" si="83"/>
        <v>8.2499999999999449</v>
      </c>
      <c r="AZ70" s="216"/>
      <c r="BA70" s="217"/>
      <c r="BB70" s="215">
        <f t="shared" si="84"/>
        <v>16.499999999999943</v>
      </c>
      <c r="BC70" s="217"/>
      <c r="BD70" s="213"/>
      <c r="BE70" s="213"/>
      <c r="BF70" s="212"/>
      <c r="BG70" s="212"/>
      <c r="BH70" s="212"/>
      <c r="BI70" s="212"/>
      <c r="BJ70" s="214">
        <v>37</v>
      </c>
      <c r="BK70" s="214"/>
      <c r="BL70" s="214">
        <f t="shared" si="85"/>
        <v>0</v>
      </c>
      <c r="BM70" s="215"/>
      <c r="BN70" s="220"/>
      <c r="BO70" s="217">
        <v>37</v>
      </c>
      <c r="BP70" s="215">
        <f t="shared" si="87"/>
        <v>5.5499999999999625</v>
      </c>
      <c r="BQ70" s="216"/>
      <c r="BR70" s="217"/>
      <c r="BS70" s="215">
        <f t="shared" si="61"/>
        <v>7.4</v>
      </c>
      <c r="BT70" s="217"/>
      <c r="BU70" s="213"/>
      <c r="BV70" s="213"/>
      <c r="BW70" s="212"/>
      <c r="BX70" s="212"/>
      <c r="BY70" s="212"/>
      <c r="BZ70" s="212"/>
      <c r="CA70" s="214">
        <v>40</v>
      </c>
      <c r="CB70" s="214"/>
      <c r="CC70" s="214"/>
      <c r="CD70" s="214">
        <f t="shared" si="88"/>
        <v>0</v>
      </c>
      <c r="CE70" s="215"/>
      <c r="CF70" s="220"/>
      <c r="CG70" s="217">
        <v>40</v>
      </c>
      <c r="CH70" s="215">
        <f t="shared" si="89"/>
        <v>2.999999999999996</v>
      </c>
      <c r="CI70" s="216"/>
      <c r="CJ70" s="217"/>
      <c r="CK70" s="215">
        <f t="shared" si="90"/>
        <v>2.999999999999996</v>
      </c>
      <c r="CL70" s="216"/>
      <c r="CM70" s="217"/>
      <c r="CN70" s="215">
        <f t="shared" si="67"/>
        <v>8</v>
      </c>
      <c r="CO70" s="217"/>
      <c r="CP70" s="221">
        <f t="shared" si="68"/>
        <v>1</v>
      </c>
      <c r="CQ70" s="213"/>
      <c r="CR70" s="213"/>
      <c r="CS70" s="213"/>
      <c r="CT70" s="212"/>
      <c r="CU70" s="212"/>
      <c r="CV70" s="212"/>
      <c r="CW70" s="214"/>
      <c r="CX70" s="215"/>
      <c r="CY70" s="220"/>
      <c r="CZ70" s="222"/>
      <c r="DA70" s="215"/>
      <c r="DB70" s="222"/>
      <c r="DC70" s="213"/>
      <c r="DD70" s="213"/>
      <c r="DE70" s="212"/>
      <c r="DF70" s="212"/>
      <c r="DG70" s="212"/>
      <c r="DH70" s="212"/>
      <c r="DI70" s="214">
        <v>41</v>
      </c>
      <c r="DJ70" s="215">
        <f t="shared" si="91"/>
        <v>0</v>
      </c>
      <c r="DK70" s="216"/>
      <c r="DL70" s="217">
        <v>41</v>
      </c>
      <c r="DM70" s="215">
        <f t="shared" si="92"/>
        <v>8.2000000000000011</v>
      </c>
      <c r="DN70" s="217"/>
      <c r="DO70" s="213"/>
      <c r="DP70" s="213"/>
      <c r="DQ70" s="212"/>
      <c r="DR70" s="212"/>
      <c r="DS70" s="212"/>
      <c r="DT70" s="212"/>
      <c r="DU70" s="214">
        <v>4</v>
      </c>
      <c r="DV70" s="215"/>
      <c r="DW70" s="216"/>
      <c r="DX70" s="217">
        <v>4</v>
      </c>
      <c r="DY70" s="213"/>
      <c r="DZ70" s="223"/>
      <c r="EA70" s="212"/>
      <c r="EB70" s="212"/>
      <c r="EC70" s="212"/>
      <c r="ED70" s="212"/>
      <c r="EE70" s="214"/>
      <c r="EF70" s="215"/>
      <c r="EG70" s="216"/>
      <c r="EH70" s="222"/>
    </row>
    <row r="71" spans="1:138" ht="13.5" customHeight="1" x14ac:dyDescent="0.2">
      <c r="A71" s="198" t="s">
        <v>119</v>
      </c>
      <c r="B71" s="212"/>
      <c r="C71" s="213"/>
      <c r="D71" s="213"/>
      <c r="E71" s="212"/>
      <c r="F71" s="212"/>
      <c r="G71" s="212"/>
      <c r="H71" s="212"/>
      <c r="I71" s="214"/>
      <c r="J71" s="215">
        <f t="shared" si="95"/>
        <v>0</v>
      </c>
      <c r="K71" s="216">
        <f t="shared" si="49"/>
        <v>0</v>
      </c>
      <c r="L71" s="222"/>
      <c r="M71" s="213"/>
      <c r="N71" s="213"/>
      <c r="O71" s="212"/>
      <c r="P71" s="212"/>
      <c r="Q71" s="212"/>
      <c r="R71" s="212" t="e">
        <f t="shared" si="50"/>
        <v>#DIV/0!</v>
      </c>
      <c r="S71" s="214"/>
      <c r="T71" s="214"/>
      <c r="U71" s="215">
        <f t="shared" si="80"/>
        <v>0</v>
      </c>
      <c r="V71" s="216">
        <f t="shared" si="51"/>
        <v>0</v>
      </c>
      <c r="W71" s="222"/>
      <c r="X71" s="222"/>
      <c r="Y71" s="218"/>
      <c r="Z71" s="213"/>
      <c r="AA71" s="213"/>
      <c r="AB71" s="212"/>
      <c r="AC71" s="212"/>
      <c r="AD71" s="212"/>
      <c r="AE71" s="212" t="e">
        <f t="shared" si="52"/>
        <v>#DIV/0!</v>
      </c>
      <c r="AF71" s="214"/>
      <c r="AG71" s="215">
        <f t="shared" si="93"/>
        <v>0</v>
      </c>
      <c r="AH71" s="216">
        <f t="shared" si="94"/>
        <v>0</v>
      </c>
      <c r="AI71" s="219">
        <f t="shared" si="53"/>
        <v>0</v>
      </c>
      <c r="AJ71" s="222"/>
      <c r="AK71" s="222"/>
      <c r="AL71" s="213"/>
      <c r="AM71" s="213"/>
      <c r="AN71" s="212"/>
      <c r="AO71" s="212"/>
      <c r="AP71" s="212"/>
      <c r="AQ71" s="212" t="e">
        <f t="shared" si="54"/>
        <v>#DIV/0!</v>
      </c>
      <c r="AR71" s="214"/>
      <c r="AS71" s="214"/>
      <c r="AT71" s="214" t="e">
        <f t="shared" si="81"/>
        <v>#DIV/0!</v>
      </c>
      <c r="AU71" s="215">
        <f t="shared" si="55"/>
        <v>0</v>
      </c>
      <c r="AV71" s="215">
        <f t="shared" si="82"/>
        <v>0</v>
      </c>
      <c r="AW71" s="220">
        <f t="shared" si="56"/>
        <v>0</v>
      </c>
      <c r="AX71" s="222"/>
      <c r="AY71" s="215">
        <f t="shared" si="83"/>
        <v>0</v>
      </c>
      <c r="AZ71" s="216">
        <f t="shared" si="57"/>
        <v>0</v>
      </c>
      <c r="BA71" s="222"/>
      <c r="BB71" s="215">
        <f t="shared" si="84"/>
        <v>0</v>
      </c>
      <c r="BC71" s="222"/>
      <c r="BD71" s="213"/>
      <c r="BE71" s="213"/>
      <c r="BF71" s="212"/>
      <c r="BG71" s="212"/>
      <c r="BH71" s="212"/>
      <c r="BI71" s="212" t="e">
        <f t="shared" si="58"/>
        <v>#DIV/0!</v>
      </c>
      <c r="BJ71" s="214"/>
      <c r="BK71" s="214"/>
      <c r="BL71" s="214" t="e">
        <f t="shared" si="85"/>
        <v>#DIV/0!</v>
      </c>
      <c r="BM71" s="215">
        <f t="shared" si="59"/>
        <v>0</v>
      </c>
      <c r="BN71" s="220">
        <f t="shared" si="86"/>
        <v>0</v>
      </c>
      <c r="BO71" s="222"/>
      <c r="BP71" s="215">
        <f t="shared" si="87"/>
        <v>0</v>
      </c>
      <c r="BQ71" s="216">
        <f t="shared" si="60"/>
        <v>0</v>
      </c>
      <c r="BR71" s="222"/>
      <c r="BS71" s="215">
        <f t="shared" si="61"/>
        <v>0</v>
      </c>
      <c r="BT71" s="222"/>
      <c r="BU71" s="213"/>
      <c r="BV71" s="213"/>
      <c r="BW71" s="212"/>
      <c r="BX71" s="212"/>
      <c r="BY71" s="212"/>
      <c r="BZ71" s="212" t="e">
        <f t="shared" si="62"/>
        <v>#DIV/0!</v>
      </c>
      <c r="CA71" s="214"/>
      <c r="CB71" s="214"/>
      <c r="CC71" s="214"/>
      <c r="CD71" s="214" t="e">
        <f t="shared" si="88"/>
        <v>#DIV/0!</v>
      </c>
      <c r="CE71" s="215">
        <f t="shared" si="63"/>
        <v>0</v>
      </c>
      <c r="CF71" s="220">
        <f t="shared" si="64"/>
        <v>0</v>
      </c>
      <c r="CG71" s="222"/>
      <c r="CH71" s="215">
        <f t="shared" si="89"/>
        <v>0</v>
      </c>
      <c r="CI71" s="216">
        <f t="shared" si="65"/>
        <v>0</v>
      </c>
      <c r="CJ71" s="222"/>
      <c r="CK71" s="215">
        <f t="shared" si="90"/>
        <v>0</v>
      </c>
      <c r="CL71" s="216">
        <f t="shared" si="66"/>
        <v>0</v>
      </c>
      <c r="CM71" s="222"/>
      <c r="CN71" s="215">
        <f t="shared" si="67"/>
        <v>0</v>
      </c>
      <c r="CO71" s="222"/>
      <c r="CP71" s="221">
        <f t="shared" si="68"/>
        <v>1</v>
      </c>
      <c r="CQ71" s="213"/>
      <c r="CR71" s="213"/>
      <c r="CS71" s="213"/>
      <c r="CT71" s="212"/>
      <c r="CU71" s="212"/>
      <c r="CV71" s="212"/>
      <c r="CW71" s="214"/>
      <c r="CX71" s="215">
        <f t="shared" si="69"/>
        <v>0</v>
      </c>
      <c r="CY71" s="220">
        <f t="shared" si="70"/>
        <v>0</v>
      </c>
      <c r="CZ71" s="222"/>
      <c r="DA71" s="215">
        <f t="shared" si="71"/>
        <v>0</v>
      </c>
      <c r="DB71" s="222"/>
      <c r="DC71" s="213"/>
      <c r="DD71" s="213"/>
      <c r="DE71" s="212"/>
      <c r="DF71" s="212"/>
      <c r="DG71" s="212"/>
      <c r="DH71" s="212" t="e">
        <f t="shared" si="72"/>
        <v>#DIV/0!</v>
      </c>
      <c r="DI71" s="214"/>
      <c r="DJ71" s="215">
        <f t="shared" si="91"/>
        <v>0</v>
      </c>
      <c r="DK71" s="216">
        <f t="shared" si="73"/>
        <v>0</v>
      </c>
      <c r="DL71" s="222"/>
      <c r="DM71" s="215">
        <f t="shared" si="92"/>
        <v>0</v>
      </c>
      <c r="DN71" s="222"/>
      <c r="DO71" s="213"/>
      <c r="DP71" s="213"/>
      <c r="DQ71" s="212"/>
      <c r="DR71" s="212"/>
      <c r="DS71" s="212"/>
      <c r="DT71" s="212" t="e">
        <f t="shared" si="74"/>
        <v>#DIV/0!</v>
      </c>
      <c r="DU71" s="214"/>
      <c r="DV71" s="215">
        <f t="shared" si="75"/>
        <v>0</v>
      </c>
      <c r="DW71" s="216">
        <f t="shared" si="76"/>
        <v>0</v>
      </c>
      <c r="DX71" s="222"/>
      <c r="DY71" s="213"/>
      <c r="DZ71" s="223"/>
      <c r="EA71" s="212"/>
      <c r="EB71" s="212"/>
      <c r="EC71" s="212"/>
      <c r="ED71" s="212" t="e">
        <f t="shared" si="77"/>
        <v>#DIV/0!</v>
      </c>
      <c r="EE71" s="214"/>
      <c r="EF71" s="215">
        <f t="shared" si="78"/>
        <v>0</v>
      </c>
      <c r="EG71" s="216">
        <f t="shared" si="79"/>
        <v>0</v>
      </c>
      <c r="EH71" s="222"/>
    </row>
    <row r="72" spans="1:138" ht="36" customHeight="1" x14ac:dyDescent="0.2">
      <c r="A72" s="116" t="s">
        <v>126</v>
      </c>
      <c r="B72" s="212">
        <f>'[3]численность 2021'!C84</f>
        <v>1493.5980224609375</v>
      </c>
      <c r="C72" s="213">
        <v>9316.3193360000005</v>
      </c>
      <c r="D72" s="213">
        <v>10269.085938</v>
      </c>
      <c r="E72" s="212">
        <f>_xlfn.FLOOR.PRECISE('[3]численность 2021'!D84)</f>
        <v>9552</v>
      </c>
      <c r="F72" s="212">
        <v>6.8754010000000001</v>
      </c>
      <c r="G72" s="212">
        <v>6.8754010000000001</v>
      </c>
      <c r="H72" s="212">
        <f t="shared" si="48"/>
        <v>6.3952950233969768</v>
      </c>
      <c r="I72" s="214">
        <f>_xlfn.FLOOR.PRECISE('[3]численность 2021'!R84)</f>
        <v>3250</v>
      </c>
      <c r="J72" s="215">
        <f t="shared" si="95"/>
        <v>3343.1999999999903</v>
      </c>
      <c r="K72" s="216">
        <f t="shared" si="49"/>
        <v>3250</v>
      </c>
      <c r="L72" s="217">
        <v>3250</v>
      </c>
      <c r="M72" s="213">
        <v>276</v>
      </c>
      <c r="N72" s="213">
        <v>278</v>
      </c>
      <c r="O72" s="212">
        <f>_xlfn.FLOOR.PRECISE('[3]численность 2021'!P84)</f>
        <v>285</v>
      </c>
      <c r="P72" s="212">
        <v>0.185283</v>
      </c>
      <c r="Q72" s="212">
        <v>0.18612799999999999</v>
      </c>
      <c r="R72" s="212">
        <f t="shared" si="50"/>
        <v>0.19081439297195754</v>
      </c>
      <c r="S72" s="214">
        <f>_xlfn.FLOOR.PRECISE('[3]численность 2021'!Q84)</f>
        <v>65</v>
      </c>
      <c r="T72" s="214"/>
      <c r="U72" s="215">
        <f t="shared" si="80"/>
        <v>85.499999999999716</v>
      </c>
      <c r="V72" s="216">
        <f t="shared" si="51"/>
        <v>65</v>
      </c>
      <c r="W72" s="217">
        <v>65</v>
      </c>
      <c r="X72" s="217"/>
      <c r="Y72" s="218"/>
      <c r="Z72" s="213">
        <v>821.33960000000002</v>
      </c>
      <c r="AA72" s="213">
        <v>900.50244099999998</v>
      </c>
      <c r="AB72" s="212">
        <f>_xlfn.FLOOR.PRECISE('[3]численность 2021'!E84)</f>
        <v>850</v>
      </c>
      <c r="AC72" s="212">
        <v>0.55137800000000003</v>
      </c>
      <c r="AD72" s="212">
        <v>0.602908</v>
      </c>
      <c r="AE72" s="212">
        <f t="shared" si="52"/>
        <v>0.5690955579865401</v>
      </c>
      <c r="AF72" s="214">
        <f>_xlfn.FLOOR.PRECISE('[3]численность 2021'!O84)</f>
        <v>23</v>
      </c>
      <c r="AG72" s="215">
        <f t="shared" si="93"/>
        <v>42.5</v>
      </c>
      <c r="AH72" s="216">
        <f t="shared" si="94"/>
        <v>23</v>
      </c>
      <c r="AI72" s="219">
        <f t="shared" si="53"/>
        <v>17.25</v>
      </c>
      <c r="AJ72" s="217">
        <v>23</v>
      </c>
      <c r="AK72" s="217">
        <v>17</v>
      </c>
      <c r="AL72" s="213">
        <v>203.33239699999999</v>
      </c>
      <c r="AM72" s="213">
        <v>139.61279296875</v>
      </c>
      <c r="AN72" s="212">
        <f>_xlfn.FLOOR.PRECISE('[3]численность 2021'!F84)</f>
        <v>69</v>
      </c>
      <c r="AO72" s="212">
        <v>0.13650000000000001</v>
      </c>
      <c r="AP72" s="212">
        <v>9.3474000000000002E-2</v>
      </c>
      <c r="AQ72" s="212">
        <f t="shared" si="54"/>
        <v>4.6197168824789719E-2</v>
      </c>
      <c r="AR72" s="214">
        <f>_xlfn.FLOOR.PRECISE('[3]численность 2021'!L84)</f>
        <v>0</v>
      </c>
      <c r="AS72" s="214"/>
      <c r="AT72" s="214">
        <f t="shared" si="81"/>
        <v>0</v>
      </c>
      <c r="AU72" s="215">
        <f t="shared" si="55"/>
        <v>2.0699999999999932</v>
      </c>
      <c r="AV72" s="215">
        <f t="shared" si="82"/>
        <v>2.0699999999999932</v>
      </c>
      <c r="AW72" s="220">
        <f t="shared" si="56"/>
        <v>0</v>
      </c>
      <c r="AX72" s="217"/>
      <c r="AY72" s="215">
        <f t="shared" si="83"/>
        <v>0</v>
      </c>
      <c r="AZ72" s="216">
        <f t="shared" si="57"/>
        <v>0</v>
      </c>
      <c r="BA72" s="217"/>
      <c r="BB72" s="215">
        <f t="shared" si="84"/>
        <v>0</v>
      </c>
      <c r="BC72" s="217"/>
      <c r="BD72" s="213">
        <v>1634.977173</v>
      </c>
      <c r="BE72" s="213">
        <v>1632.3061520000001</v>
      </c>
      <c r="BF72" s="212">
        <f>_xlfn.FLOOR.PRECISE('[3]численность 2021'!G84)</f>
        <v>1728</v>
      </c>
      <c r="BG72" s="212">
        <v>1.097585</v>
      </c>
      <c r="BH72" s="212">
        <v>1.092868</v>
      </c>
      <c r="BI72" s="212">
        <f t="shared" si="58"/>
        <v>1.1569377931773426</v>
      </c>
      <c r="BJ72" s="214">
        <f>_xlfn.FLOOR.PRECISE('[3]численность 2021'!K84)</f>
        <v>40</v>
      </c>
      <c r="BK72" s="214"/>
      <c r="BL72" s="214">
        <f t="shared" si="85"/>
        <v>40</v>
      </c>
      <c r="BM72" s="215">
        <f t="shared" si="59"/>
        <v>86.4</v>
      </c>
      <c r="BN72" s="220">
        <f t="shared" si="86"/>
        <v>40</v>
      </c>
      <c r="BO72" s="217">
        <v>40</v>
      </c>
      <c r="BP72" s="215">
        <f t="shared" si="87"/>
        <v>5.99999999999996</v>
      </c>
      <c r="BQ72" s="216">
        <f t="shared" si="60"/>
        <v>0</v>
      </c>
      <c r="BR72" s="217"/>
      <c r="BS72" s="215">
        <f t="shared" si="61"/>
        <v>8</v>
      </c>
      <c r="BT72" s="217"/>
      <c r="BU72" s="213">
        <v>732.92083700000001</v>
      </c>
      <c r="BV72" s="213">
        <v>674.21343999999999</v>
      </c>
      <c r="BW72" s="212">
        <f>_xlfn.FLOOR.PRECISE('[3]численность 2021'!H84)</f>
        <v>567</v>
      </c>
      <c r="BX72" s="212">
        <v>0.49202099999999999</v>
      </c>
      <c r="BY72" s="212">
        <v>0.45140200000000003</v>
      </c>
      <c r="BZ72" s="212">
        <f t="shared" si="62"/>
        <v>0.37962021338631552</v>
      </c>
      <c r="CA72" s="214">
        <f>_xlfn.FLOOR.PRECISE('[3]численность 2021'!M84)</f>
        <v>10</v>
      </c>
      <c r="CB72" s="214"/>
      <c r="CC72" s="214"/>
      <c r="CD72" s="214">
        <f t="shared" si="88"/>
        <v>10</v>
      </c>
      <c r="CE72" s="215">
        <f t="shared" si="63"/>
        <v>17.009999999999941</v>
      </c>
      <c r="CF72" s="220">
        <f t="shared" si="64"/>
        <v>10</v>
      </c>
      <c r="CG72" s="217">
        <v>10</v>
      </c>
      <c r="CH72" s="215">
        <f t="shared" si="89"/>
        <v>0.749999999999999</v>
      </c>
      <c r="CI72" s="216">
        <f t="shared" si="65"/>
        <v>0</v>
      </c>
      <c r="CJ72" s="217"/>
      <c r="CK72" s="215">
        <f t="shared" si="90"/>
        <v>0.749999999999999</v>
      </c>
      <c r="CL72" s="216">
        <f t="shared" si="66"/>
        <v>0</v>
      </c>
      <c r="CM72" s="217"/>
      <c r="CN72" s="215">
        <f t="shared" si="67"/>
        <v>2</v>
      </c>
      <c r="CO72" s="217"/>
      <c r="CP72" s="221">
        <f t="shared" si="68"/>
        <v>1</v>
      </c>
      <c r="CQ72" s="213">
        <v>0</v>
      </c>
      <c r="CR72" s="213">
        <v>0</v>
      </c>
      <c r="CS72" s="213" t="e">
        <f>#NAME?</f>
        <v>#NAME?</v>
      </c>
      <c r="CT72" s="212">
        <v>0</v>
      </c>
      <c r="CU72" s="212">
        <v>0</v>
      </c>
      <c r="CV72" s="212" t="e">
        <f>#NAME?</f>
        <v>#NAME?</v>
      </c>
      <c r="CW72" s="214" t="e">
        <f>#NAME?</f>
        <v>#NAME?</v>
      </c>
      <c r="CX72" s="215" t="e">
        <f t="shared" si="69"/>
        <v>#NAME?</v>
      </c>
      <c r="CY72" s="220" t="e">
        <f t="shared" si="70"/>
        <v>#NAME?</v>
      </c>
      <c r="CZ72" s="222"/>
      <c r="DA72" s="215">
        <f t="shared" si="71"/>
        <v>0</v>
      </c>
      <c r="DB72" s="222"/>
      <c r="DC72" s="213">
        <v>668.53222700000003</v>
      </c>
      <c r="DD72" s="213">
        <v>744.52288799999997</v>
      </c>
      <c r="DE72" s="212">
        <f>_xlfn.FLOOR.PRECISE('[3]численность 2021'!I84)</f>
        <v>871</v>
      </c>
      <c r="DF72" s="212">
        <v>0.44879599999999997</v>
      </c>
      <c r="DG72" s="212">
        <v>0.49847599999999997</v>
      </c>
      <c r="DH72" s="212">
        <f t="shared" si="72"/>
        <v>0.58315556588973694</v>
      </c>
      <c r="DI72" s="214">
        <f>_xlfn.FLOOR.PRECISE('[3]численность 2021'!N84)</f>
        <v>100</v>
      </c>
      <c r="DJ72" s="215">
        <f t="shared" si="91"/>
        <v>130.64999999999912</v>
      </c>
      <c r="DK72" s="216">
        <f t="shared" si="73"/>
        <v>100</v>
      </c>
      <c r="DL72" s="217">
        <v>100</v>
      </c>
      <c r="DM72" s="215">
        <f t="shared" si="92"/>
        <v>20</v>
      </c>
      <c r="DN72" s="217"/>
      <c r="DO72" s="213">
        <v>0</v>
      </c>
      <c r="DP72" s="213">
        <v>0</v>
      </c>
      <c r="DQ72" s="212">
        <f>_xlfn.FLOOR.PRECISE('[3]численность 2021'!J84)</f>
        <v>0</v>
      </c>
      <c r="DR72" s="212">
        <v>0</v>
      </c>
      <c r="DS72" s="212">
        <v>0</v>
      </c>
      <c r="DT72" s="212">
        <f t="shared" si="74"/>
        <v>0</v>
      </c>
      <c r="DU72" s="214">
        <f>_xlfn.FLOOR.PRECISE('[3]численность 2021'!S84)</f>
        <v>0</v>
      </c>
      <c r="DV72" s="215">
        <f t="shared" si="75"/>
        <v>0</v>
      </c>
      <c r="DW72" s="216">
        <f t="shared" si="76"/>
        <v>0</v>
      </c>
      <c r="DX72" s="217"/>
      <c r="DY72" s="213">
        <v>0</v>
      </c>
      <c r="DZ72" s="223">
        <v>0</v>
      </c>
      <c r="EA72" s="212">
        <f>_xlfn.FLOOR.PRECISE('[3]численность 2021'!T84)</f>
        <v>0</v>
      </c>
      <c r="EB72" s="212">
        <v>0</v>
      </c>
      <c r="EC72" s="212">
        <v>0</v>
      </c>
      <c r="ED72" s="212">
        <f t="shared" si="77"/>
        <v>0</v>
      </c>
      <c r="EE72" s="214">
        <f>_xlfn.FLOOR.PRECISE('[3]численность 2021'!U84)</f>
        <v>0</v>
      </c>
      <c r="EF72" s="215">
        <f t="shared" si="78"/>
        <v>0</v>
      </c>
      <c r="EG72" s="216">
        <f t="shared" si="79"/>
        <v>0</v>
      </c>
      <c r="EH72" s="222"/>
    </row>
    <row r="73" spans="1:138" s="227" customFormat="1" ht="36" customHeight="1" x14ac:dyDescent="0.2">
      <c r="A73" s="119" t="s">
        <v>311</v>
      </c>
      <c r="B73" s="228">
        <f>'[3]численность 2021'!C83</f>
        <v>2775.7138671875</v>
      </c>
      <c r="C73" s="229">
        <v>7571.5493159999996</v>
      </c>
      <c r="D73" s="229">
        <v>7139.015625</v>
      </c>
      <c r="E73" s="228">
        <f>_xlfn.FLOOR.PRECISE('[3]численность 2021'!D83)</f>
        <v>6967</v>
      </c>
      <c r="F73" s="228">
        <v>2.5719569999999998</v>
      </c>
      <c r="G73" s="212">
        <v>2.5719569999999998</v>
      </c>
      <c r="H73" s="228">
        <f t="shared" si="48"/>
        <v>2.5099849384185022</v>
      </c>
      <c r="I73" s="230">
        <f>_xlfn.FLOOR.PRECISE('[3]численность 2021'!R83)</f>
        <v>2229</v>
      </c>
      <c r="J73" s="215">
        <f t="shared" si="95"/>
        <v>2438.449999999993</v>
      </c>
      <c r="K73" s="231">
        <f t="shared" si="49"/>
        <v>2229</v>
      </c>
      <c r="L73" s="217">
        <v>2200</v>
      </c>
      <c r="M73" s="229">
        <v>551</v>
      </c>
      <c r="N73" s="229">
        <v>551</v>
      </c>
      <c r="O73" s="228">
        <f>_xlfn.FLOOR.PRECISE('[3]численность 2021'!P83)</f>
        <v>469</v>
      </c>
      <c r="P73" s="212">
        <v>0.19850699999999999</v>
      </c>
      <c r="Q73" s="228">
        <v>0.19850699999999999</v>
      </c>
      <c r="R73" s="228">
        <f t="shared" si="50"/>
        <v>0.16896554271828298</v>
      </c>
      <c r="S73" s="230">
        <f>_xlfn.FLOOR.PRECISE('[3]численность 2021'!Q83)</f>
        <v>65</v>
      </c>
      <c r="T73" s="230"/>
      <c r="U73" s="215">
        <f t="shared" si="80"/>
        <v>140.69999999999953</v>
      </c>
      <c r="V73" s="231">
        <f t="shared" si="51"/>
        <v>65</v>
      </c>
      <c r="W73" s="217">
        <v>65</v>
      </c>
      <c r="X73" s="217">
        <v>30</v>
      </c>
      <c r="Y73" s="232"/>
      <c r="Z73" s="229">
        <v>0</v>
      </c>
      <c r="AA73" s="229">
        <v>0</v>
      </c>
      <c r="AB73" s="228">
        <f>_xlfn.FLOOR.PRECISE('[3]численность 2021'!E83)</f>
        <v>335</v>
      </c>
      <c r="AC73" s="228">
        <v>0</v>
      </c>
      <c r="AD73" s="228">
        <v>0</v>
      </c>
      <c r="AE73" s="228">
        <f t="shared" si="52"/>
        <v>0.12068967337020213</v>
      </c>
      <c r="AF73" s="230">
        <f>_xlfn.FLOOR.PRECISE('[3]численность 2021'!O83)</f>
        <v>0</v>
      </c>
      <c r="AG73" s="233">
        <f t="shared" si="93"/>
        <v>16.75</v>
      </c>
      <c r="AH73" s="231">
        <f t="shared" si="94"/>
        <v>0</v>
      </c>
      <c r="AI73" s="219">
        <f t="shared" si="53"/>
        <v>12</v>
      </c>
      <c r="AJ73" s="217">
        <v>16</v>
      </c>
      <c r="AK73" s="217">
        <v>12</v>
      </c>
      <c r="AL73" s="229">
        <v>0</v>
      </c>
      <c r="AM73" s="229">
        <v>0</v>
      </c>
      <c r="AN73" s="228">
        <f>_xlfn.FLOOR.PRECISE('[3]численность 2021'!F83)</f>
        <v>0</v>
      </c>
      <c r="AO73" s="228">
        <v>0</v>
      </c>
      <c r="AP73" s="228">
        <v>0</v>
      </c>
      <c r="AQ73" s="228">
        <f t="shared" si="54"/>
        <v>0</v>
      </c>
      <c r="AR73" s="230">
        <f>_xlfn.FLOOR.PRECISE('[3]численность 2021'!L83)</f>
        <v>0</v>
      </c>
      <c r="AS73" s="230"/>
      <c r="AT73" s="214">
        <f t="shared" si="81"/>
        <v>0</v>
      </c>
      <c r="AU73" s="233">
        <f t="shared" si="55"/>
        <v>0</v>
      </c>
      <c r="AV73" s="215">
        <f t="shared" si="82"/>
        <v>0</v>
      </c>
      <c r="AW73" s="219">
        <f t="shared" si="56"/>
        <v>0</v>
      </c>
      <c r="AX73" s="217"/>
      <c r="AY73" s="215">
        <f t="shared" si="83"/>
        <v>0</v>
      </c>
      <c r="AZ73" s="231">
        <f t="shared" si="57"/>
        <v>0</v>
      </c>
      <c r="BA73" s="217"/>
      <c r="BB73" s="215">
        <f t="shared" si="84"/>
        <v>0</v>
      </c>
      <c r="BC73" s="217"/>
      <c r="BD73" s="229">
        <v>2467</v>
      </c>
      <c r="BE73" s="229">
        <v>2248.8142090000001</v>
      </c>
      <c r="BF73" s="228">
        <f>_xlfn.FLOOR.PRECISE('[3]численность 2021'!G83)</f>
        <v>2352</v>
      </c>
      <c r="BG73" s="228">
        <v>0.88878000000000001</v>
      </c>
      <c r="BH73" s="228">
        <v>0.81017499999999998</v>
      </c>
      <c r="BI73" s="228">
        <f t="shared" si="58"/>
        <v>0.84734958736332966</v>
      </c>
      <c r="BJ73" s="230">
        <f>_xlfn.FLOOR.PRECISE('[3]численность 2021'!K83)</f>
        <v>70</v>
      </c>
      <c r="BK73" s="230"/>
      <c r="BL73" s="214">
        <f t="shared" si="85"/>
        <v>70</v>
      </c>
      <c r="BM73" s="233">
        <f t="shared" si="59"/>
        <v>70.559999999999761</v>
      </c>
      <c r="BN73" s="219">
        <f t="shared" si="86"/>
        <v>70</v>
      </c>
      <c r="BO73" s="217">
        <v>70</v>
      </c>
      <c r="BP73" s="215">
        <f t="shared" si="87"/>
        <v>10.499999999999929</v>
      </c>
      <c r="BQ73" s="231">
        <f t="shared" si="60"/>
        <v>0</v>
      </c>
      <c r="BR73" s="217">
        <v>10</v>
      </c>
      <c r="BS73" s="233">
        <f t="shared" si="61"/>
        <v>14</v>
      </c>
      <c r="BT73" s="217">
        <v>15</v>
      </c>
      <c r="BU73" s="229">
        <v>1680.493164</v>
      </c>
      <c r="BV73" s="229">
        <v>1666.7680660000001</v>
      </c>
      <c r="BW73" s="228">
        <f>_xlfn.FLOOR.PRECISE('[3]численность 2021'!H83)</f>
        <v>1770</v>
      </c>
      <c r="BX73" s="228">
        <v>0.60542700000000005</v>
      </c>
      <c r="BY73" s="228">
        <v>0.60048299999999999</v>
      </c>
      <c r="BZ73" s="228">
        <f t="shared" si="62"/>
        <v>0.63767379661270973</v>
      </c>
      <c r="CA73" s="230">
        <f>_xlfn.FLOOR.PRECISE('[3]численность 2021'!M83)</f>
        <v>53</v>
      </c>
      <c r="CB73" s="230"/>
      <c r="CC73" s="230"/>
      <c r="CD73" s="214">
        <f t="shared" si="88"/>
        <v>53</v>
      </c>
      <c r="CE73" s="233">
        <f t="shared" si="63"/>
        <v>53.099999999999817</v>
      </c>
      <c r="CF73" s="219">
        <f t="shared" si="64"/>
        <v>53</v>
      </c>
      <c r="CG73" s="217">
        <v>53</v>
      </c>
      <c r="CH73" s="215">
        <f t="shared" si="89"/>
        <v>3.9749999999999948</v>
      </c>
      <c r="CI73" s="231">
        <f t="shared" si="65"/>
        <v>0</v>
      </c>
      <c r="CJ73" s="217">
        <v>3</v>
      </c>
      <c r="CK73" s="215">
        <f t="shared" si="90"/>
        <v>3.9749999999999948</v>
      </c>
      <c r="CL73" s="231">
        <f t="shared" si="66"/>
        <v>0</v>
      </c>
      <c r="CM73" s="217">
        <v>4</v>
      </c>
      <c r="CN73" s="233">
        <f t="shared" si="67"/>
        <v>10.600000000000001</v>
      </c>
      <c r="CO73" s="217">
        <v>11</v>
      </c>
      <c r="CP73" s="234">
        <f t="shared" si="68"/>
        <v>1</v>
      </c>
      <c r="CQ73" s="229"/>
      <c r="CR73" s="229"/>
      <c r="CS73" s="229"/>
      <c r="CT73" s="228"/>
      <c r="CU73" s="228"/>
      <c r="CV73" s="228"/>
      <c r="CW73" s="230"/>
      <c r="CX73" s="233"/>
      <c r="CY73" s="219"/>
      <c r="CZ73" s="217"/>
      <c r="DA73" s="233"/>
      <c r="DB73" s="217"/>
      <c r="DC73" s="229">
        <v>1166.391846</v>
      </c>
      <c r="DD73" s="229">
        <v>1077.7825929999999</v>
      </c>
      <c r="DE73" s="228">
        <f>_xlfn.FLOOR.PRECISE('[3]численность 2021'!I83)</f>
        <v>1031</v>
      </c>
      <c r="DF73" s="228">
        <v>0.420213</v>
      </c>
      <c r="DG73" s="228">
        <v>0.38829000000000002</v>
      </c>
      <c r="DH73" s="228">
        <f t="shared" si="72"/>
        <v>0.37143597983486087</v>
      </c>
      <c r="DI73" s="230">
        <f>_xlfn.FLOOR.PRECISE('[3]численность 2021'!N83)</f>
        <v>154</v>
      </c>
      <c r="DJ73" s="215">
        <f t="shared" si="91"/>
        <v>154.64999999999895</v>
      </c>
      <c r="DK73" s="231">
        <f t="shared" si="73"/>
        <v>154</v>
      </c>
      <c r="DL73" s="217">
        <v>150</v>
      </c>
      <c r="DM73" s="215">
        <f t="shared" si="92"/>
        <v>30</v>
      </c>
      <c r="DN73" s="217">
        <v>31</v>
      </c>
      <c r="DO73" s="229">
        <v>0</v>
      </c>
      <c r="DP73" s="229">
        <v>43.371532000000002</v>
      </c>
      <c r="DQ73" s="228">
        <f>_xlfn.FLOOR.PRECISE('[3]численность 2021'!J83)</f>
        <v>0</v>
      </c>
      <c r="DR73" s="228">
        <v>0</v>
      </c>
      <c r="DS73" s="228">
        <v>1.5625E-2</v>
      </c>
      <c r="DT73" s="228">
        <f t="shared" si="74"/>
        <v>0</v>
      </c>
      <c r="DU73" s="230">
        <f>_xlfn.FLOOR.PRECISE('[3]численность 2021'!S83)</f>
        <v>0</v>
      </c>
      <c r="DV73" s="233">
        <f t="shared" si="75"/>
        <v>0</v>
      </c>
      <c r="DW73" s="231">
        <f t="shared" si="76"/>
        <v>0</v>
      </c>
      <c r="DX73" s="217"/>
      <c r="DY73" s="229">
        <v>0</v>
      </c>
      <c r="DZ73" s="236">
        <v>0</v>
      </c>
      <c r="EA73" s="228">
        <f>_xlfn.FLOOR.PRECISE('[3]численность 2021'!T83)</f>
        <v>0</v>
      </c>
      <c r="EB73" s="212">
        <v>0</v>
      </c>
      <c r="EC73" s="228">
        <v>0</v>
      </c>
      <c r="ED73" s="228">
        <f t="shared" si="77"/>
        <v>0</v>
      </c>
      <c r="EE73" s="230">
        <f>_xlfn.FLOOR.PRECISE('[3]численность 2021'!U83)</f>
        <v>0</v>
      </c>
      <c r="EF73" s="233">
        <f t="shared" si="78"/>
        <v>0</v>
      </c>
      <c r="EG73" s="231">
        <f t="shared" si="79"/>
        <v>0</v>
      </c>
      <c r="EH73" s="217"/>
    </row>
    <row r="74" spans="1:138" ht="36" customHeight="1" x14ac:dyDescent="0.2">
      <c r="A74" s="265" t="s">
        <v>293</v>
      </c>
      <c r="B74" s="212"/>
      <c r="C74" s="213"/>
      <c r="D74" s="213"/>
      <c r="E74" s="212"/>
      <c r="F74" s="212"/>
      <c r="G74" s="212"/>
      <c r="H74" s="212"/>
      <c r="I74" s="214">
        <v>80</v>
      </c>
      <c r="J74" s="215">
        <f t="shared" si="95"/>
        <v>0</v>
      </c>
      <c r="K74" s="216">
        <f t="shared" si="49"/>
        <v>0</v>
      </c>
      <c r="L74" s="217">
        <v>80</v>
      </c>
      <c r="M74" s="213"/>
      <c r="N74" s="213"/>
      <c r="O74" s="212"/>
      <c r="P74" s="212"/>
      <c r="Q74" s="212"/>
      <c r="R74" s="212"/>
      <c r="S74" s="214">
        <v>1</v>
      </c>
      <c r="T74" s="214"/>
      <c r="U74" s="215">
        <f t="shared" si="80"/>
        <v>0</v>
      </c>
      <c r="V74" s="216">
        <f t="shared" si="51"/>
        <v>0</v>
      </c>
      <c r="W74" s="217">
        <v>1</v>
      </c>
      <c r="X74" s="217"/>
      <c r="Y74" s="218"/>
      <c r="Z74" s="213"/>
      <c r="AA74" s="213"/>
      <c r="AB74" s="212"/>
      <c r="AC74" s="212"/>
      <c r="AD74" s="212"/>
      <c r="AE74" s="212"/>
      <c r="AF74" s="214"/>
      <c r="AG74" s="215">
        <f t="shared" si="93"/>
        <v>0</v>
      </c>
      <c r="AH74" s="216">
        <f t="shared" si="94"/>
        <v>0</v>
      </c>
      <c r="AI74" s="219">
        <f t="shared" si="53"/>
        <v>0</v>
      </c>
      <c r="AJ74" s="217"/>
      <c r="AK74" s="217"/>
      <c r="AL74" s="213"/>
      <c r="AM74" s="213"/>
      <c r="AN74" s="212"/>
      <c r="AO74" s="212"/>
      <c r="AP74" s="212"/>
      <c r="AQ74" s="212"/>
      <c r="AR74" s="214"/>
      <c r="AS74" s="214"/>
      <c r="AT74" s="214">
        <f t="shared" si="81"/>
        <v>0</v>
      </c>
      <c r="AU74" s="215">
        <f t="shared" si="55"/>
        <v>0</v>
      </c>
      <c r="AV74" s="215">
        <f t="shared" si="82"/>
        <v>0</v>
      </c>
      <c r="AW74" s="220">
        <f t="shared" si="56"/>
        <v>0</v>
      </c>
      <c r="AX74" s="217"/>
      <c r="AY74" s="215">
        <f t="shared" si="83"/>
        <v>0</v>
      </c>
      <c r="AZ74" s="216">
        <f t="shared" si="57"/>
        <v>0</v>
      </c>
      <c r="BA74" s="217"/>
      <c r="BB74" s="215">
        <f t="shared" si="84"/>
        <v>0</v>
      </c>
      <c r="BC74" s="217"/>
      <c r="BD74" s="213"/>
      <c r="BE74" s="213"/>
      <c r="BF74" s="212"/>
      <c r="BG74" s="212"/>
      <c r="BH74" s="212"/>
      <c r="BI74" s="212"/>
      <c r="BJ74" s="214">
        <v>2</v>
      </c>
      <c r="BK74" s="214"/>
      <c r="BL74" s="214">
        <f t="shared" si="85"/>
        <v>0</v>
      </c>
      <c r="BM74" s="215">
        <f t="shared" si="59"/>
        <v>0</v>
      </c>
      <c r="BN74" s="220">
        <f t="shared" si="86"/>
        <v>0</v>
      </c>
      <c r="BO74" s="217">
        <v>2</v>
      </c>
      <c r="BP74" s="215">
        <f t="shared" si="87"/>
        <v>0</v>
      </c>
      <c r="BQ74" s="216">
        <f t="shared" si="60"/>
        <v>0</v>
      </c>
      <c r="BR74" s="217"/>
      <c r="BS74" s="215">
        <f t="shared" si="61"/>
        <v>0.4</v>
      </c>
      <c r="BT74" s="217"/>
      <c r="BU74" s="213"/>
      <c r="BV74" s="213"/>
      <c r="BW74" s="212"/>
      <c r="BX74" s="212"/>
      <c r="BY74" s="212"/>
      <c r="BZ74" s="212"/>
      <c r="CA74" s="214"/>
      <c r="CB74" s="214"/>
      <c r="CC74" s="214"/>
      <c r="CD74" s="214">
        <f t="shared" si="88"/>
        <v>0</v>
      </c>
      <c r="CE74" s="215">
        <f t="shared" si="63"/>
        <v>0</v>
      </c>
      <c r="CF74" s="220">
        <f t="shared" si="64"/>
        <v>0</v>
      </c>
      <c r="CG74" s="217"/>
      <c r="CH74" s="215">
        <f t="shared" si="89"/>
        <v>0</v>
      </c>
      <c r="CI74" s="216">
        <f t="shared" si="65"/>
        <v>0</v>
      </c>
      <c r="CJ74" s="217"/>
      <c r="CK74" s="215">
        <f t="shared" si="90"/>
        <v>0</v>
      </c>
      <c r="CL74" s="216">
        <f t="shared" si="66"/>
        <v>0</v>
      </c>
      <c r="CM74" s="217"/>
      <c r="CN74" s="215">
        <f t="shared" si="67"/>
        <v>0</v>
      </c>
      <c r="CO74" s="217"/>
      <c r="CP74" s="221">
        <f t="shared" si="68"/>
        <v>1</v>
      </c>
      <c r="CQ74" s="213"/>
      <c r="CR74" s="213"/>
      <c r="CS74" s="213"/>
      <c r="CT74" s="212"/>
      <c r="CU74" s="212"/>
      <c r="CV74" s="212"/>
      <c r="CW74" s="214"/>
      <c r="CX74" s="215">
        <f t="shared" si="69"/>
        <v>0</v>
      </c>
      <c r="CY74" s="220"/>
      <c r="CZ74" s="222"/>
      <c r="DA74" s="215"/>
      <c r="DB74" s="222"/>
      <c r="DC74" s="213"/>
      <c r="DD74" s="213"/>
      <c r="DE74" s="212"/>
      <c r="DF74" s="212"/>
      <c r="DG74" s="212"/>
      <c r="DH74" s="212"/>
      <c r="DI74" s="214">
        <v>2</v>
      </c>
      <c r="DJ74" s="215">
        <f t="shared" si="91"/>
        <v>0</v>
      </c>
      <c r="DK74" s="216">
        <f t="shared" si="73"/>
        <v>0</v>
      </c>
      <c r="DL74" s="217">
        <v>2</v>
      </c>
      <c r="DM74" s="215">
        <f t="shared" si="92"/>
        <v>0.4</v>
      </c>
      <c r="DN74" s="217"/>
      <c r="DO74" s="213"/>
      <c r="DP74" s="213"/>
      <c r="DQ74" s="212"/>
      <c r="DR74" s="212"/>
      <c r="DS74" s="212"/>
      <c r="DT74" s="212"/>
      <c r="DU74" s="214"/>
      <c r="DV74" s="215">
        <f t="shared" si="75"/>
        <v>0</v>
      </c>
      <c r="DW74" s="216">
        <f t="shared" si="76"/>
        <v>0</v>
      </c>
      <c r="DX74" s="217"/>
      <c r="DY74" s="213"/>
      <c r="DZ74" s="223"/>
      <c r="EA74" s="212"/>
      <c r="EB74" s="212"/>
      <c r="EC74" s="212"/>
      <c r="ED74" s="212"/>
      <c r="EE74" s="214"/>
      <c r="EF74" s="215">
        <f t="shared" si="78"/>
        <v>0</v>
      </c>
      <c r="EG74" s="216">
        <f t="shared" si="79"/>
        <v>0</v>
      </c>
      <c r="EH74" s="222"/>
    </row>
    <row r="75" spans="1:138" ht="13.5" customHeight="1" x14ac:dyDescent="0.2">
      <c r="A75" s="198" t="s">
        <v>127</v>
      </c>
      <c r="B75" s="212"/>
      <c r="C75" s="213"/>
      <c r="D75" s="213"/>
      <c r="E75" s="212"/>
      <c r="F75" s="212"/>
      <c r="G75" s="212"/>
      <c r="H75" s="212"/>
      <c r="I75" s="214"/>
      <c r="J75" s="215">
        <f t="shared" si="95"/>
        <v>0</v>
      </c>
      <c r="K75" s="216">
        <f t="shared" ref="K75:K127" si="96">IF(I75&lt;J75,I75,J75)</f>
        <v>0</v>
      </c>
      <c r="L75" s="217"/>
      <c r="M75" s="213"/>
      <c r="N75" s="213"/>
      <c r="O75" s="212"/>
      <c r="P75" s="212"/>
      <c r="Q75" s="212"/>
      <c r="R75" s="212" t="e">
        <f t="shared" ref="R75:R127" si="97">O75/B75</f>
        <v>#DIV/0!</v>
      </c>
      <c r="S75" s="214"/>
      <c r="T75" s="214"/>
      <c r="U75" s="215">
        <f t="shared" si="80"/>
        <v>0</v>
      </c>
      <c r="V75" s="216">
        <f t="shared" ref="V75:V127" si="98">IF(S75&lt;U75,S75,U75)</f>
        <v>0</v>
      </c>
      <c r="W75" s="217"/>
      <c r="X75" s="217"/>
      <c r="Y75" s="218"/>
      <c r="Z75" s="213"/>
      <c r="AA75" s="213"/>
      <c r="AB75" s="212"/>
      <c r="AC75" s="212"/>
      <c r="AD75" s="212"/>
      <c r="AE75" s="212"/>
      <c r="AF75" s="214"/>
      <c r="AG75" s="215">
        <f t="shared" si="93"/>
        <v>0</v>
      </c>
      <c r="AH75" s="216">
        <f t="shared" si="94"/>
        <v>0</v>
      </c>
      <c r="AI75" s="219">
        <f t="shared" ref="AI75:AI127" si="99">AJ75*0.75</f>
        <v>0</v>
      </c>
      <c r="AJ75" s="217"/>
      <c r="AK75" s="217"/>
      <c r="AL75" s="213"/>
      <c r="AM75" s="213"/>
      <c r="AN75" s="212"/>
      <c r="AO75" s="212"/>
      <c r="AP75" s="212"/>
      <c r="AQ75" s="212"/>
      <c r="AR75" s="214"/>
      <c r="AS75" s="214"/>
      <c r="AT75" s="214">
        <f t="shared" si="81"/>
        <v>0</v>
      </c>
      <c r="AU75" s="215">
        <f t="shared" ref="AU75:AU127" si="100">IF(AN75&gt;34,IF(AQ75&gt;10,AN75*0.15,IF(AQ75&gt;8,AN75*0.12,IF(AQ75&gt;6,AN75*0.1,IF(AQ75&gt;4,AN75*0.08,IF(AQ75&gt;2,AN75*0.07,IF(AQ75&gt;1,AN75*0.05,IF(AQ75&lt;1,AN75*0.03,0))))))),0)</f>
        <v>0</v>
      </c>
      <c r="AV75" s="215">
        <f t="shared" si="82"/>
        <v>0</v>
      </c>
      <c r="AW75" s="220">
        <f t="shared" ref="AW75:AW127" si="101">IF(AR75&lt;AU75,AR75,AU75)</f>
        <v>0</v>
      </c>
      <c r="AX75" s="217"/>
      <c r="AY75" s="215">
        <f t="shared" si="83"/>
        <v>0</v>
      </c>
      <c r="AZ75" s="216">
        <f t="shared" ref="AZ75:AZ132" si="102">IF(AS75&lt;AY75,AS75,AY75)</f>
        <v>0</v>
      </c>
      <c r="BA75" s="217"/>
      <c r="BB75" s="215">
        <f t="shared" si="84"/>
        <v>0</v>
      </c>
      <c r="BC75" s="217"/>
      <c r="BD75" s="213"/>
      <c r="BE75" s="213"/>
      <c r="BF75" s="212"/>
      <c r="BG75" s="212"/>
      <c r="BH75" s="212"/>
      <c r="BI75" s="212"/>
      <c r="BJ75" s="214"/>
      <c r="BK75" s="214"/>
      <c r="BL75" s="214">
        <f t="shared" si="85"/>
        <v>0</v>
      </c>
      <c r="BM75" s="215">
        <f t="shared" ref="BM75:BM127" si="103">IF(BF75&gt;1,IF(BI75&gt;10,BF75*0.15,IF(BI75&gt;8,BF75*0.12,IF(BI75&gt;6,BF75*0.1,IF(BI75&gt;4,BF75*0.08,IF(BI75&gt;2,BF75*0.07,IF(BI75&gt;1,BF75*0.05,IF(BI75&lt;1,BF75*0.03,0))))))),0)</f>
        <v>0</v>
      </c>
      <c r="BN75" s="220">
        <f t="shared" si="86"/>
        <v>0</v>
      </c>
      <c r="BO75" s="217"/>
      <c r="BP75" s="215">
        <f t="shared" si="87"/>
        <v>0</v>
      </c>
      <c r="BQ75" s="216">
        <f t="shared" ref="BQ75:BQ127" si="104">IF(BK75&lt;BP75,BK75,BP75)</f>
        <v>0</v>
      </c>
      <c r="BR75" s="217"/>
      <c r="BS75" s="215">
        <f t="shared" ref="BS75:BS127" si="105">BO75*0.2</f>
        <v>0</v>
      </c>
      <c r="BT75" s="217"/>
      <c r="BU75" s="213"/>
      <c r="BV75" s="213"/>
      <c r="BW75" s="212"/>
      <c r="BX75" s="212"/>
      <c r="BY75" s="212"/>
      <c r="BZ75" s="212"/>
      <c r="CA75" s="214"/>
      <c r="CB75" s="214"/>
      <c r="CC75" s="214"/>
      <c r="CD75" s="214">
        <f t="shared" si="88"/>
        <v>0</v>
      </c>
      <c r="CE75" s="215">
        <f t="shared" ref="CE75:CE127" si="106">IF(BW75&gt;1,IF(BZ75&gt;10,BW75*0.15,IF(BZ75&gt;8,BW75*0.12,IF(BZ75&gt;6,BW75*0.1,IF(BZ75&gt;4,BW75*0.08,IF(BZ75&gt;2,BW75*0.07,IF(BZ75&gt;1,BW75*0.05,IF(BZ75&lt;1,BW75*0.03,0))))))),0)</f>
        <v>0</v>
      </c>
      <c r="CF75" s="220">
        <f t="shared" ref="CF75:CF127" si="107">IF(CA75&lt;CE75,CA75,CE75)</f>
        <v>0</v>
      </c>
      <c r="CG75" s="217"/>
      <c r="CH75" s="215">
        <f t="shared" si="89"/>
        <v>0</v>
      </c>
      <c r="CI75" s="216">
        <f t="shared" ref="CI75:CI127" si="108">IF(CB75&lt;CH75,CB75,CH75)</f>
        <v>0</v>
      </c>
      <c r="CJ75" s="217"/>
      <c r="CK75" s="215">
        <f t="shared" si="90"/>
        <v>0</v>
      </c>
      <c r="CL75" s="216">
        <f t="shared" ref="CL75:CL127" si="109">IF(CC75&lt;CK75,CC75,CK75)</f>
        <v>0</v>
      </c>
      <c r="CM75" s="217"/>
      <c r="CN75" s="215">
        <f t="shared" ref="CN75:CN123" si="110">CG75*0.2</f>
        <v>0</v>
      </c>
      <c r="CO75" s="217"/>
      <c r="CP75" s="221">
        <f t="shared" ref="CP75:CP123" si="111">IF(CG75*0.25&gt;CJ75+CM75-0.1,1,0)</f>
        <v>1</v>
      </c>
      <c r="CQ75" s="213"/>
      <c r="CR75" s="213"/>
      <c r="CS75" s="213"/>
      <c r="CT75" s="212"/>
      <c r="CU75" s="212"/>
      <c r="CV75" s="212"/>
      <c r="CW75" s="214"/>
      <c r="CX75" s="215">
        <f t="shared" ref="CX75:CX99" si="112">IF((CS75*0.1)&gt;0,CS75*0.8,0)</f>
        <v>0</v>
      </c>
      <c r="CY75" s="220">
        <f t="shared" ref="CY75:CY99" si="113">IF(CW75&lt;CX75,CW75,CX75)</f>
        <v>0</v>
      </c>
      <c r="CZ75" s="222"/>
      <c r="DA75" s="215">
        <f t="shared" ref="DA75:DA99" si="114">CZ75*0.8</f>
        <v>0</v>
      </c>
      <c r="DB75" s="222"/>
      <c r="DC75" s="213"/>
      <c r="DD75" s="213"/>
      <c r="DE75" s="212"/>
      <c r="DF75" s="212"/>
      <c r="DG75" s="212"/>
      <c r="DH75" s="212"/>
      <c r="DI75" s="214"/>
      <c r="DJ75" s="215">
        <f t="shared" si="91"/>
        <v>0</v>
      </c>
      <c r="DK75" s="216">
        <f t="shared" ref="DK75:DK127" si="115">IF(DI75&lt;DJ75,DI75,DJ75)</f>
        <v>0</v>
      </c>
      <c r="DL75" s="217"/>
      <c r="DM75" s="215">
        <f t="shared" si="92"/>
        <v>0</v>
      </c>
      <c r="DN75" s="217"/>
      <c r="DO75" s="213"/>
      <c r="DP75" s="213"/>
      <c r="DQ75" s="212"/>
      <c r="DR75" s="212"/>
      <c r="DS75" s="212"/>
      <c r="DT75" s="212"/>
      <c r="DU75" s="214"/>
      <c r="DV75" s="215">
        <f t="shared" ref="DV75:DV127" si="116">DQ75*0.1</f>
        <v>0</v>
      </c>
      <c r="DW75" s="216">
        <f t="shared" ref="DW75:DW127" si="117">IF(DU75&lt;DV75,DU75,DV75)</f>
        <v>0</v>
      </c>
      <c r="DX75" s="217"/>
      <c r="DY75" s="213"/>
      <c r="DZ75" s="223"/>
      <c r="EA75" s="212"/>
      <c r="EB75" s="212"/>
      <c r="EC75" s="212"/>
      <c r="ED75" s="212"/>
      <c r="EE75" s="214"/>
      <c r="EF75" s="215">
        <f t="shared" ref="EF75:EF127" si="118">EA75*0.1</f>
        <v>0</v>
      </c>
      <c r="EG75" s="216">
        <f t="shared" ref="EG75:EG127" si="119">IF(EE75&lt;EF75,EE75,EF75)</f>
        <v>0</v>
      </c>
      <c r="EH75" s="222"/>
    </row>
    <row r="76" spans="1:138" s="227" customFormat="1" ht="31.5" customHeight="1" x14ac:dyDescent="0.2">
      <c r="A76" s="116" t="s">
        <v>129</v>
      </c>
      <c r="B76" s="228">
        <f>'[3]численность 2021'!C87</f>
        <v>384.76998901367188</v>
      </c>
      <c r="C76" s="229">
        <v>60.879874999999998</v>
      </c>
      <c r="D76" s="229">
        <v>32.124240999999998</v>
      </c>
      <c r="E76" s="228">
        <f>_xlfn.FLOOR.PRECISE('[3]численность 2021'!D87)</f>
        <v>29</v>
      </c>
      <c r="F76" s="228">
        <v>8.5959999999999995E-2</v>
      </c>
      <c r="G76" s="212">
        <v>8.5959999999999995E-2</v>
      </c>
      <c r="H76" s="228">
        <f t="shared" ref="H76:H110" si="120">E76/B76</f>
        <v>7.5369703532074464E-2</v>
      </c>
      <c r="I76" s="230">
        <f>_xlfn.FLOOR.PRECISE('[3]численность 2021'!R87)</f>
        <v>6</v>
      </c>
      <c r="J76" s="215">
        <f t="shared" si="95"/>
        <v>10.14999999999997</v>
      </c>
      <c r="K76" s="231">
        <f t="shared" si="96"/>
        <v>6</v>
      </c>
      <c r="L76" s="217">
        <v>6</v>
      </c>
      <c r="M76" s="229">
        <v>110</v>
      </c>
      <c r="N76" s="229">
        <v>97</v>
      </c>
      <c r="O76" s="228">
        <f>_xlfn.FLOOR.PRECISE('[3]численность 2021'!P87)</f>
        <v>115</v>
      </c>
      <c r="P76" s="212">
        <v>0.294346</v>
      </c>
      <c r="Q76" s="228">
        <v>0.25956000000000001</v>
      </c>
      <c r="R76" s="228">
        <f t="shared" si="97"/>
        <v>0.29887985883408841</v>
      </c>
      <c r="S76" s="230">
        <f>_xlfn.FLOOR.PRECISE('[3]численность 2021'!Q87)</f>
        <v>25</v>
      </c>
      <c r="T76" s="230"/>
      <c r="U76" s="215">
        <f t="shared" si="80"/>
        <v>34.499999999999886</v>
      </c>
      <c r="V76" s="231">
        <f t="shared" si="98"/>
        <v>25</v>
      </c>
      <c r="W76" s="217">
        <v>25</v>
      </c>
      <c r="X76" s="217">
        <v>15</v>
      </c>
      <c r="Y76" s="232"/>
      <c r="Z76" s="229">
        <v>4.9580200000000003</v>
      </c>
      <c r="AA76" s="229">
        <v>0</v>
      </c>
      <c r="AB76" s="228">
        <f>_xlfn.FLOOR.PRECISE('[3]численность 2021'!E87)</f>
        <v>0</v>
      </c>
      <c r="AC76" s="228">
        <v>1.3266999999999999E-2</v>
      </c>
      <c r="AD76" s="228">
        <v>0</v>
      </c>
      <c r="AE76" s="228">
        <f t="shared" ref="AE76:AE127" si="121">AB76/B76</f>
        <v>0</v>
      </c>
      <c r="AF76" s="230">
        <f>_xlfn.FLOOR.PRECISE('[3]численность 2021'!O87)</f>
        <v>0</v>
      </c>
      <c r="AG76" s="233">
        <f t="shared" si="93"/>
        <v>0</v>
      </c>
      <c r="AH76" s="231">
        <f t="shared" si="94"/>
        <v>0</v>
      </c>
      <c r="AI76" s="219">
        <f t="shared" si="99"/>
        <v>0</v>
      </c>
      <c r="AJ76" s="217"/>
      <c r="AK76" s="217"/>
      <c r="AL76" s="229">
        <v>505.026276</v>
      </c>
      <c r="AM76" s="229">
        <v>489.16461199999998</v>
      </c>
      <c r="AN76" s="228">
        <f>_xlfn.FLOOR.PRECISE('[3]численность 2021'!F87)</f>
        <v>1120</v>
      </c>
      <c r="AO76" s="228">
        <v>1.351386</v>
      </c>
      <c r="AP76" s="228">
        <v>1.308942</v>
      </c>
      <c r="AQ76" s="228">
        <f t="shared" ref="AQ76:AQ127" si="122">AN76/B76</f>
        <v>2.9108299295146001</v>
      </c>
      <c r="AR76" s="230">
        <f>_xlfn.FLOOR.PRECISE('[3]численность 2021'!L87)</f>
        <v>78</v>
      </c>
      <c r="AS76" s="230"/>
      <c r="AT76" s="214">
        <f t="shared" si="81"/>
        <v>78</v>
      </c>
      <c r="AU76" s="233">
        <f t="shared" si="100"/>
        <v>78.400000000000006</v>
      </c>
      <c r="AV76" s="215">
        <f t="shared" si="82"/>
        <v>0</v>
      </c>
      <c r="AW76" s="219">
        <f t="shared" si="101"/>
        <v>78</v>
      </c>
      <c r="AX76" s="217">
        <v>78</v>
      </c>
      <c r="AY76" s="215">
        <f t="shared" si="83"/>
        <v>11.699999999999921</v>
      </c>
      <c r="AZ76" s="231">
        <f t="shared" si="102"/>
        <v>0</v>
      </c>
      <c r="BA76" s="217">
        <v>10</v>
      </c>
      <c r="BB76" s="215">
        <f t="shared" si="84"/>
        <v>23.39999999999992</v>
      </c>
      <c r="BC76" s="217">
        <v>24</v>
      </c>
      <c r="BD76" s="229">
        <v>260.23840300000001</v>
      </c>
      <c r="BE76" s="229">
        <v>241.23599200000001</v>
      </c>
      <c r="BF76" s="228">
        <f>_xlfn.FLOOR.PRECISE('[3]численность 2021'!G87)</f>
        <v>128</v>
      </c>
      <c r="BG76" s="228">
        <v>0.69636500000000001</v>
      </c>
      <c r="BH76" s="228">
        <v>0.64551700000000001</v>
      </c>
      <c r="BI76" s="228">
        <f t="shared" ref="BI76:BI127" si="123">BF76/B76</f>
        <v>0.33266627765881146</v>
      </c>
      <c r="BJ76" s="230">
        <f>_xlfn.FLOOR.PRECISE('[3]численность 2021'!K87)</f>
        <v>4</v>
      </c>
      <c r="BK76" s="230"/>
      <c r="BL76" s="214">
        <f t="shared" si="85"/>
        <v>4</v>
      </c>
      <c r="BM76" s="233">
        <f t="shared" si="103"/>
        <v>3.84</v>
      </c>
      <c r="BN76" s="219">
        <f t="shared" si="86"/>
        <v>3.84</v>
      </c>
      <c r="BO76" s="217">
        <v>3</v>
      </c>
      <c r="BP76" s="215">
        <f t="shared" si="87"/>
        <v>0</v>
      </c>
      <c r="BQ76" s="231">
        <f t="shared" si="104"/>
        <v>0</v>
      </c>
      <c r="BR76" s="217"/>
      <c r="BS76" s="233">
        <f t="shared" si="105"/>
        <v>0.60000000000000009</v>
      </c>
      <c r="BT76" s="217">
        <v>1</v>
      </c>
      <c r="BU76" s="229">
        <v>151.21961999999999</v>
      </c>
      <c r="BV76" s="229">
        <v>167.00953699999999</v>
      </c>
      <c r="BW76" s="228">
        <f>_xlfn.FLOOR.PRECISE('[3]численность 2021'!H87)</f>
        <v>222</v>
      </c>
      <c r="BX76" s="228">
        <v>0.404644</v>
      </c>
      <c r="BY76" s="228">
        <v>0.44689600000000002</v>
      </c>
      <c r="BZ76" s="228">
        <f t="shared" ref="BZ76:BZ127" si="124">BW76/B76</f>
        <v>0.57696807531450112</v>
      </c>
      <c r="CA76" s="230">
        <f>_xlfn.FLOOR.PRECISE('[3]численность 2021'!M87)</f>
        <v>7</v>
      </c>
      <c r="CB76" s="230"/>
      <c r="CC76" s="230"/>
      <c r="CD76" s="214">
        <f t="shared" si="88"/>
        <v>7</v>
      </c>
      <c r="CE76" s="233">
        <f t="shared" si="106"/>
        <v>6.66</v>
      </c>
      <c r="CF76" s="219">
        <f t="shared" si="107"/>
        <v>6.66</v>
      </c>
      <c r="CG76" s="217">
        <v>6</v>
      </c>
      <c r="CH76" s="215">
        <f t="shared" si="89"/>
        <v>0.4499999999999994</v>
      </c>
      <c r="CI76" s="231">
        <f t="shared" si="108"/>
        <v>0</v>
      </c>
      <c r="CJ76" s="217"/>
      <c r="CK76" s="215">
        <f t="shared" si="90"/>
        <v>0.4499999999999994</v>
      </c>
      <c r="CL76" s="231">
        <f t="shared" si="109"/>
        <v>0</v>
      </c>
      <c r="CM76" s="217"/>
      <c r="CN76" s="233">
        <f t="shared" si="110"/>
        <v>1.2000000000000002</v>
      </c>
      <c r="CO76" s="217">
        <v>2</v>
      </c>
      <c r="CP76" s="234">
        <f t="shared" si="111"/>
        <v>1</v>
      </c>
      <c r="CQ76" s="229"/>
      <c r="CR76" s="229"/>
      <c r="CS76" s="229"/>
      <c r="CT76" s="228"/>
      <c r="CU76" s="228"/>
      <c r="CV76" s="228"/>
      <c r="CW76" s="230"/>
      <c r="CX76" s="233"/>
      <c r="CY76" s="219"/>
      <c r="CZ76" s="217"/>
      <c r="DA76" s="233"/>
      <c r="DB76" s="217"/>
      <c r="DC76" s="229">
        <v>0</v>
      </c>
      <c r="DD76" s="229">
        <v>0</v>
      </c>
      <c r="DE76" s="228">
        <f>_xlfn.FLOOR.PRECISE('[3]численность 2021'!I87)</f>
        <v>0</v>
      </c>
      <c r="DF76" s="228">
        <v>0</v>
      </c>
      <c r="DG76" s="228">
        <v>0</v>
      </c>
      <c r="DH76" s="228">
        <f t="shared" ref="DH76:DH127" si="125">DE76/B76</f>
        <v>0</v>
      </c>
      <c r="DI76" s="230">
        <f>_xlfn.FLOOR.PRECISE('[3]численность 2021'!N87)</f>
        <v>0</v>
      </c>
      <c r="DJ76" s="215">
        <f t="shared" si="91"/>
        <v>0</v>
      </c>
      <c r="DK76" s="231">
        <f t="shared" si="115"/>
        <v>0</v>
      </c>
      <c r="DL76" s="217"/>
      <c r="DM76" s="215">
        <f t="shared" si="92"/>
        <v>0</v>
      </c>
      <c r="DN76" s="217"/>
      <c r="DO76" s="229">
        <v>14.989364</v>
      </c>
      <c r="DP76" s="229">
        <v>15.818754999999999</v>
      </c>
      <c r="DQ76" s="228">
        <f>_xlfn.FLOOR.PRECISE('[3]численность 2021'!J87)</f>
        <v>24</v>
      </c>
      <c r="DR76" s="228">
        <v>4.011E-2</v>
      </c>
      <c r="DS76" s="228">
        <v>4.2328999999999999E-2</v>
      </c>
      <c r="DT76" s="228">
        <f t="shared" ref="DT76:DT127" si="126">DQ76/B76</f>
        <v>6.2374927061027145E-2</v>
      </c>
      <c r="DU76" s="230">
        <f>_xlfn.FLOOR.PRECISE('[3]численность 2021'!S87)</f>
        <v>2</v>
      </c>
      <c r="DV76" s="233">
        <f t="shared" si="116"/>
        <v>2.4000000000000004</v>
      </c>
      <c r="DW76" s="231">
        <f t="shared" si="117"/>
        <v>2</v>
      </c>
      <c r="DX76" s="217">
        <v>2</v>
      </c>
      <c r="DY76" s="229">
        <v>540</v>
      </c>
      <c r="DZ76" s="236">
        <v>550</v>
      </c>
      <c r="EA76" s="228">
        <f>_xlfn.FLOOR.PRECISE('[3]численность 2021'!T87)</f>
        <v>610</v>
      </c>
      <c r="EB76" s="212">
        <v>1.444971</v>
      </c>
      <c r="EC76" s="228">
        <v>1.4717290000000001</v>
      </c>
      <c r="ED76" s="228">
        <f t="shared" ref="ED76:ED132" si="127">EA76/B76</f>
        <v>1.5853627294677732</v>
      </c>
      <c r="EE76" s="230">
        <f>_xlfn.FLOOR.PRECISE('[3]численность 2021'!U87)</f>
        <v>61</v>
      </c>
      <c r="EF76" s="233">
        <f t="shared" si="118"/>
        <v>61</v>
      </c>
      <c r="EG76" s="231">
        <f t="shared" si="119"/>
        <v>61</v>
      </c>
      <c r="EH76" s="217">
        <v>61</v>
      </c>
    </row>
    <row r="77" spans="1:138" ht="57" customHeight="1" x14ac:dyDescent="0.2">
      <c r="A77" s="116" t="s">
        <v>128</v>
      </c>
      <c r="B77" s="212">
        <f>'[3]численность 2021'!C86</f>
        <v>398.9000244140625</v>
      </c>
      <c r="C77" s="213">
        <v>104.65340399999999</v>
      </c>
      <c r="D77" s="213">
        <v>150.70088200000001</v>
      </c>
      <c r="E77" s="212">
        <f>_xlfn.FLOOR.PRECISE('[3]численность 2021'!D86)</f>
        <v>209</v>
      </c>
      <c r="F77" s="212">
        <v>0.37731799999999999</v>
      </c>
      <c r="G77" s="212">
        <v>0.37731799999999999</v>
      </c>
      <c r="H77" s="212">
        <f t="shared" si="120"/>
        <v>0.52394080523558895</v>
      </c>
      <c r="I77" s="214">
        <f>_xlfn.FLOOR.PRECISE('[3]численность 2021'!R86)</f>
        <v>41</v>
      </c>
      <c r="J77" s="215">
        <f t="shared" si="95"/>
        <v>73.149999999999793</v>
      </c>
      <c r="K77" s="216">
        <f t="shared" si="96"/>
        <v>41</v>
      </c>
      <c r="L77" s="217">
        <v>41</v>
      </c>
      <c r="M77" s="213">
        <v>60</v>
      </c>
      <c r="N77" s="213">
        <v>23</v>
      </c>
      <c r="O77" s="212">
        <f>_xlfn.FLOOR.PRECISE('[3]численность 2021'!P86)</f>
        <v>55</v>
      </c>
      <c r="P77" s="212">
        <v>0.150225</v>
      </c>
      <c r="Q77" s="212">
        <v>5.7585999999999998E-2</v>
      </c>
      <c r="R77" s="212">
        <f t="shared" si="97"/>
        <v>0.13787915927252342</v>
      </c>
      <c r="S77" s="214">
        <f>_xlfn.FLOOR.PRECISE('[3]численность 2021'!Q86)</f>
        <v>16</v>
      </c>
      <c r="T77" s="214"/>
      <c r="U77" s="215">
        <f t="shared" si="80"/>
        <v>16.499999999999943</v>
      </c>
      <c r="V77" s="216">
        <f t="shared" si="98"/>
        <v>16</v>
      </c>
      <c r="W77" s="217">
        <v>16</v>
      </c>
      <c r="X77" s="217"/>
      <c r="Y77" s="218"/>
      <c r="Z77" s="213">
        <v>45.000965000000001</v>
      </c>
      <c r="AA77" s="213">
        <v>75.001602000000005</v>
      </c>
      <c r="AB77" s="212">
        <f>_xlfn.FLOOR.PRECISE('[3]численность 2021'!E86)</f>
        <v>164</v>
      </c>
      <c r="AC77" s="212">
        <v>0.11267099999999999</v>
      </c>
      <c r="AD77" s="212">
        <v>0.18778600000000001</v>
      </c>
      <c r="AE77" s="212">
        <f t="shared" si="121"/>
        <v>0.41113058401261526</v>
      </c>
      <c r="AF77" s="214">
        <f>_xlfn.FLOOR.PRECISE('[3]численность 2021'!O86)</f>
        <v>8</v>
      </c>
      <c r="AG77" s="215">
        <f t="shared" si="93"/>
        <v>8.2000000000000011</v>
      </c>
      <c r="AH77" s="216">
        <f t="shared" si="94"/>
        <v>8</v>
      </c>
      <c r="AI77" s="219">
        <f t="shared" si="99"/>
        <v>3.75</v>
      </c>
      <c r="AJ77" s="217">
        <v>5</v>
      </c>
      <c r="AK77" s="217">
        <v>3</v>
      </c>
      <c r="AL77" s="213">
        <v>1145.9548339999999</v>
      </c>
      <c r="AM77" s="213">
        <v>1083.16272</v>
      </c>
      <c r="AN77" s="212">
        <f>_xlfn.FLOOR.PRECISE('[3]численность 2021'!F86)</f>
        <v>1242</v>
      </c>
      <c r="AO77" s="212">
        <v>2.8691909999999998</v>
      </c>
      <c r="AP77" s="212">
        <v>2.7119749999999998</v>
      </c>
      <c r="AQ77" s="212">
        <f t="shared" si="122"/>
        <v>3.1135621057540739</v>
      </c>
      <c r="AR77" s="214">
        <f>_xlfn.FLOOR.PRECISE('[3]численность 2021'!L86)</f>
        <v>86</v>
      </c>
      <c r="AS77" s="214"/>
      <c r="AT77" s="214">
        <f t="shared" si="81"/>
        <v>86</v>
      </c>
      <c r="AU77" s="215">
        <f t="shared" si="100"/>
        <v>86.940000000000012</v>
      </c>
      <c r="AV77" s="215">
        <f t="shared" si="82"/>
        <v>0</v>
      </c>
      <c r="AW77" s="220">
        <f t="shared" si="101"/>
        <v>86</v>
      </c>
      <c r="AX77" s="217">
        <v>86</v>
      </c>
      <c r="AY77" s="215">
        <f t="shared" si="83"/>
        <v>12.899999999999913</v>
      </c>
      <c r="AZ77" s="216">
        <f t="shared" si="102"/>
        <v>0</v>
      </c>
      <c r="BA77" s="217"/>
      <c r="BB77" s="215">
        <f t="shared" si="84"/>
        <v>25.799999999999912</v>
      </c>
      <c r="BC77" s="217"/>
      <c r="BD77" s="213">
        <v>420.27062999999998</v>
      </c>
      <c r="BE77" s="213">
        <v>462.82971199999997</v>
      </c>
      <c r="BF77" s="212">
        <f>_xlfn.FLOOR.PRECISE('[3]численность 2021'!G86)</f>
        <v>559</v>
      </c>
      <c r="BG77" s="212">
        <v>1.0522549999999999</v>
      </c>
      <c r="BH77" s="212">
        <v>1.1588130000000001</v>
      </c>
      <c r="BI77" s="212">
        <f t="shared" si="123"/>
        <v>1.4013536369698287</v>
      </c>
      <c r="BJ77" s="214">
        <f>_xlfn.FLOOR.PRECISE('[3]численность 2021'!K86)</f>
        <v>27</v>
      </c>
      <c r="BK77" s="214"/>
      <c r="BL77" s="214">
        <f t="shared" si="85"/>
        <v>27</v>
      </c>
      <c r="BM77" s="215">
        <f t="shared" si="103"/>
        <v>27.950000000000003</v>
      </c>
      <c r="BN77" s="220">
        <f t="shared" si="86"/>
        <v>27</v>
      </c>
      <c r="BO77" s="217">
        <v>27</v>
      </c>
      <c r="BP77" s="215">
        <f t="shared" si="87"/>
        <v>4.0499999999999732</v>
      </c>
      <c r="BQ77" s="216">
        <f t="shared" si="104"/>
        <v>0</v>
      </c>
      <c r="BR77" s="217"/>
      <c r="BS77" s="215">
        <f t="shared" si="105"/>
        <v>5.4</v>
      </c>
      <c r="BT77" s="217"/>
      <c r="BU77" s="213">
        <v>234.07476800000001</v>
      </c>
      <c r="BV77" s="213">
        <v>297.91336100000001</v>
      </c>
      <c r="BW77" s="212">
        <f>_xlfn.FLOOR.PRECISE('[3]численность 2021'!H86)</f>
        <v>404</v>
      </c>
      <c r="BX77" s="212">
        <v>0.58606599999999998</v>
      </c>
      <c r="BY77" s="212">
        <v>0.74590199999999995</v>
      </c>
      <c r="BZ77" s="212">
        <f t="shared" si="124"/>
        <v>1.0127850972018084</v>
      </c>
      <c r="CA77" s="214">
        <f>_xlfn.FLOOR.PRECISE('[3]численность 2021'!M86)</f>
        <v>20</v>
      </c>
      <c r="CB77" s="214"/>
      <c r="CC77" s="214"/>
      <c r="CD77" s="214">
        <f t="shared" si="88"/>
        <v>20</v>
      </c>
      <c r="CE77" s="215">
        <f t="shared" si="106"/>
        <v>20.200000000000003</v>
      </c>
      <c r="CF77" s="220">
        <f t="shared" si="107"/>
        <v>20</v>
      </c>
      <c r="CG77" s="217">
        <v>20</v>
      </c>
      <c r="CH77" s="215">
        <f t="shared" si="89"/>
        <v>1.499999999999998</v>
      </c>
      <c r="CI77" s="216">
        <f t="shared" si="108"/>
        <v>0</v>
      </c>
      <c r="CJ77" s="217"/>
      <c r="CK77" s="215">
        <f t="shared" si="90"/>
        <v>1.499999999999998</v>
      </c>
      <c r="CL77" s="216">
        <f t="shared" si="109"/>
        <v>0</v>
      </c>
      <c r="CM77" s="217"/>
      <c r="CN77" s="215">
        <f t="shared" si="110"/>
        <v>4</v>
      </c>
      <c r="CO77" s="217"/>
      <c r="CP77" s="221">
        <f t="shared" si="111"/>
        <v>1</v>
      </c>
      <c r="CQ77" s="213">
        <v>133</v>
      </c>
      <c r="CR77" s="213">
        <v>135</v>
      </c>
      <c r="CS77" s="213" t="e">
        <f>#NAME?</f>
        <v>#NAME?</v>
      </c>
      <c r="CT77" s="212">
        <v>0.17599999999999999</v>
      </c>
      <c r="CU77" s="212">
        <v>0.17899999999999999</v>
      </c>
      <c r="CV77" s="212" t="e">
        <f>#NAME?</f>
        <v>#NAME?</v>
      </c>
      <c r="CW77" s="214" t="e">
        <f>#NAME?</f>
        <v>#NAME?</v>
      </c>
      <c r="CX77" s="215" t="e">
        <f t="shared" si="112"/>
        <v>#NAME?</v>
      </c>
      <c r="CY77" s="220" t="e">
        <f t="shared" si="113"/>
        <v>#NAME?</v>
      </c>
      <c r="CZ77" s="222"/>
      <c r="DA77" s="215">
        <f t="shared" si="114"/>
        <v>0</v>
      </c>
      <c r="DB77" s="222"/>
      <c r="DC77" s="213">
        <v>0</v>
      </c>
      <c r="DD77" s="213">
        <v>0</v>
      </c>
      <c r="DE77" s="212">
        <f>_xlfn.FLOOR.PRECISE('[3]численность 2021'!I86)</f>
        <v>0</v>
      </c>
      <c r="DF77" s="212">
        <v>0</v>
      </c>
      <c r="DG77" s="212">
        <v>0</v>
      </c>
      <c r="DH77" s="212">
        <f t="shared" si="125"/>
        <v>0</v>
      </c>
      <c r="DI77" s="214">
        <f>_xlfn.FLOOR.PRECISE('[3]численность 2021'!N86)</f>
        <v>0</v>
      </c>
      <c r="DJ77" s="215">
        <f t="shared" si="91"/>
        <v>0</v>
      </c>
      <c r="DK77" s="216">
        <f t="shared" si="115"/>
        <v>0</v>
      </c>
      <c r="DL77" s="217"/>
      <c r="DM77" s="215">
        <f t="shared" si="92"/>
        <v>0</v>
      </c>
      <c r="DN77" s="217"/>
      <c r="DO77" s="213">
        <v>24.419127</v>
      </c>
      <c r="DP77" s="213">
        <v>29.651796000000001</v>
      </c>
      <c r="DQ77" s="212">
        <f>_xlfn.FLOOR.PRECISE('[3]численность 2021'!J86)</f>
        <v>38</v>
      </c>
      <c r="DR77" s="212">
        <v>6.114E-2</v>
      </c>
      <c r="DS77" s="212">
        <v>7.4241000000000001E-2</v>
      </c>
      <c r="DT77" s="212">
        <f t="shared" si="126"/>
        <v>9.5261964588288894E-2</v>
      </c>
      <c r="DU77" s="214">
        <f>_xlfn.FLOOR.PRECISE('[3]численность 2021'!S86)</f>
        <v>3</v>
      </c>
      <c r="DV77" s="215">
        <f t="shared" si="116"/>
        <v>3.8000000000000003</v>
      </c>
      <c r="DW77" s="216">
        <f t="shared" si="117"/>
        <v>3</v>
      </c>
      <c r="DX77" s="217">
        <v>3</v>
      </c>
      <c r="DY77" s="213">
        <v>300</v>
      </c>
      <c r="DZ77" s="223">
        <v>300</v>
      </c>
      <c r="EA77" s="212">
        <f>_xlfn.FLOOR.PRECISE('[3]численность 2021'!T86)</f>
        <v>453</v>
      </c>
      <c r="EB77" s="212">
        <v>0.75112699999999999</v>
      </c>
      <c r="EC77" s="212">
        <v>0.75112699999999999</v>
      </c>
      <c r="ED77" s="212">
        <f t="shared" si="127"/>
        <v>1.135622893644602</v>
      </c>
      <c r="EE77" s="214">
        <f>_xlfn.FLOOR.PRECISE('[3]численность 2021'!U86)</f>
        <v>22</v>
      </c>
      <c r="EF77" s="215">
        <f t="shared" si="118"/>
        <v>45.300000000000004</v>
      </c>
      <c r="EG77" s="216">
        <f t="shared" si="119"/>
        <v>22</v>
      </c>
      <c r="EH77" s="222">
        <v>22</v>
      </c>
    </row>
    <row r="78" spans="1:138" ht="13.5" customHeight="1" x14ac:dyDescent="0.2">
      <c r="A78" s="198" t="s">
        <v>130</v>
      </c>
      <c r="B78" s="212"/>
      <c r="C78" s="213"/>
      <c r="D78" s="213"/>
      <c r="E78" s="212"/>
      <c r="F78" s="212"/>
      <c r="G78" s="212"/>
      <c r="H78" s="212"/>
      <c r="I78" s="214"/>
      <c r="J78" s="215">
        <f t="shared" si="95"/>
        <v>0</v>
      </c>
      <c r="K78" s="216">
        <f t="shared" si="96"/>
        <v>0</v>
      </c>
      <c r="L78" s="217"/>
      <c r="M78" s="213"/>
      <c r="N78" s="213"/>
      <c r="O78" s="212"/>
      <c r="P78" s="212"/>
      <c r="Q78" s="212"/>
      <c r="R78" s="212" t="e">
        <f t="shared" si="97"/>
        <v>#DIV/0!</v>
      </c>
      <c r="S78" s="214"/>
      <c r="T78" s="214"/>
      <c r="U78" s="215">
        <f t="shared" si="80"/>
        <v>0</v>
      </c>
      <c r="V78" s="216">
        <f t="shared" si="98"/>
        <v>0</v>
      </c>
      <c r="W78" s="217"/>
      <c r="X78" s="217"/>
      <c r="Y78" s="218"/>
      <c r="Z78" s="213"/>
      <c r="AA78" s="213"/>
      <c r="AB78" s="212"/>
      <c r="AC78" s="212"/>
      <c r="AD78" s="212"/>
      <c r="AE78" s="212" t="e">
        <f t="shared" si="121"/>
        <v>#DIV/0!</v>
      </c>
      <c r="AF78" s="214"/>
      <c r="AG78" s="215">
        <f t="shared" si="93"/>
        <v>0</v>
      </c>
      <c r="AH78" s="216">
        <f t="shared" si="94"/>
        <v>0</v>
      </c>
      <c r="AI78" s="219">
        <f t="shared" si="99"/>
        <v>0</v>
      </c>
      <c r="AJ78" s="217"/>
      <c r="AK78" s="217"/>
      <c r="AL78" s="213"/>
      <c r="AM78" s="213"/>
      <c r="AN78" s="212"/>
      <c r="AO78" s="212"/>
      <c r="AP78" s="212"/>
      <c r="AQ78" s="212" t="e">
        <f t="shared" si="122"/>
        <v>#DIV/0!</v>
      </c>
      <c r="AR78" s="214"/>
      <c r="AS78" s="214"/>
      <c r="AT78" s="214" t="e">
        <f t="shared" si="81"/>
        <v>#DIV/0!</v>
      </c>
      <c r="AU78" s="215">
        <f t="shared" si="100"/>
        <v>0</v>
      </c>
      <c r="AV78" s="215">
        <f t="shared" si="82"/>
        <v>0</v>
      </c>
      <c r="AW78" s="220">
        <f t="shared" si="101"/>
        <v>0</v>
      </c>
      <c r="AX78" s="217"/>
      <c r="AY78" s="215">
        <f t="shared" si="83"/>
        <v>0</v>
      </c>
      <c r="AZ78" s="216">
        <f t="shared" si="102"/>
        <v>0</v>
      </c>
      <c r="BA78" s="217"/>
      <c r="BB78" s="215">
        <f t="shared" si="84"/>
        <v>0</v>
      </c>
      <c r="BC78" s="217"/>
      <c r="BD78" s="213"/>
      <c r="BE78" s="213"/>
      <c r="BF78" s="212"/>
      <c r="BG78" s="212"/>
      <c r="BH78" s="212"/>
      <c r="BI78" s="212" t="e">
        <f t="shared" si="123"/>
        <v>#DIV/0!</v>
      </c>
      <c r="BJ78" s="214"/>
      <c r="BK78" s="214"/>
      <c r="BL78" s="214" t="e">
        <f t="shared" si="85"/>
        <v>#DIV/0!</v>
      </c>
      <c r="BM78" s="215">
        <f t="shared" si="103"/>
        <v>0</v>
      </c>
      <c r="BN78" s="220">
        <f t="shared" si="86"/>
        <v>0</v>
      </c>
      <c r="BO78" s="217"/>
      <c r="BP78" s="215">
        <f t="shared" si="87"/>
        <v>0</v>
      </c>
      <c r="BQ78" s="216">
        <f t="shared" si="104"/>
        <v>0</v>
      </c>
      <c r="BR78" s="217"/>
      <c r="BS78" s="215">
        <f t="shared" si="105"/>
        <v>0</v>
      </c>
      <c r="BT78" s="217"/>
      <c r="BU78" s="213"/>
      <c r="BV78" s="213"/>
      <c r="BW78" s="212"/>
      <c r="BX78" s="212"/>
      <c r="BY78" s="212"/>
      <c r="BZ78" s="212" t="e">
        <f t="shared" si="124"/>
        <v>#DIV/0!</v>
      </c>
      <c r="CA78" s="214"/>
      <c r="CB78" s="214"/>
      <c r="CC78" s="214"/>
      <c r="CD78" s="214" t="e">
        <f t="shared" si="88"/>
        <v>#DIV/0!</v>
      </c>
      <c r="CE78" s="215">
        <f t="shared" si="106"/>
        <v>0</v>
      </c>
      <c r="CF78" s="220">
        <f t="shared" si="107"/>
        <v>0</v>
      </c>
      <c r="CG78" s="217"/>
      <c r="CH78" s="215">
        <f t="shared" si="89"/>
        <v>0</v>
      </c>
      <c r="CI78" s="216">
        <f t="shared" si="108"/>
        <v>0</v>
      </c>
      <c r="CJ78" s="217"/>
      <c r="CK78" s="215">
        <f t="shared" si="90"/>
        <v>0</v>
      </c>
      <c r="CL78" s="216">
        <f t="shared" si="109"/>
        <v>0</v>
      </c>
      <c r="CM78" s="217"/>
      <c r="CN78" s="215">
        <f t="shared" si="110"/>
        <v>0</v>
      </c>
      <c r="CO78" s="217"/>
      <c r="CP78" s="221">
        <f t="shared" si="111"/>
        <v>1</v>
      </c>
      <c r="CQ78" s="213"/>
      <c r="CR78" s="213"/>
      <c r="CS78" s="213"/>
      <c r="CT78" s="212"/>
      <c r="CU78" s="212"/>
      <c r="CV78" s="212"/>
      <c r="CW78" s="214"/>
      <c r="CX78" s="215">
        <f t="shared" si="112"/>
        <v>0</v>
      </c>
      <c r="CY78" s="220">
        <f t="shared" si="113"/>
        <v>0</v>
      </c>
      <c r="CZ78" s="222"/>
      <c r="DA78" s="215">
        <f t="shared" si="114"/>
        <v>0</v>
      </c>
      <c r="DB78" s="222"/>
      <c r="DC78" s="213"/>
      <c r="DD78" s="213"/>
      <c r="DE78" s="212"/>
      <c r="DF78" s="212"/>
      <c r="DG78" s="212"/>
      <c r="DH78" s="212" t="e">
        <f t="shared" si="125"/>
        <v>#DIV/0!</v>
      </c>
      <c r="DI78" s="214"/>
      <c r="DJ78" s="215">
        <f t="shared" si="91"/>
        <v>0</v>
      </c>
      <c r="DK78" s="216">
        <f t="shared" si="115"/>
        <v>0</v>
      </c>
      <c r="DL78" s="217"/>
      <c r="DM78" s="215">
        <f t="shared" si="92"/>
        <v>0</v>
      </c>
      <c r="DN78" s="217"/>
      <c r="DO78" s="213"/>
      <c r="DP78" s="213"/>
      <c r="DQ78" s="212"/>
      <c r="DR78" s="212"/>
      <c r="DS78" s="212"/>
      <c r="DT78" s="212" t="e">
        <f t="shared" si="126"/>
        <v>#DIV/0!</v>
      </c>
      <c r="DU78" s="214"/>
      <c r="DV78" s="215">
        <f t="shared" si="116"/>
        <v>0</v>
      </c>
      <c r="DW78" s="216">
        <f t="shared" si="117"/>
        <v>0</v>
      </c>
      <c r="DX78" s="217"/>
      <c r="DY78" s="213"/>
      <c r="DZ78" s="223"/>
      <c r="EA78" s="212"/>
      <c r="EB78" s="212"/>
      <c r="EC78" s="212"/>
      <c r="ED78" s="212" t="e">
        <f t="shared" si="127"/>
        <v>#DIV/0!</v>
      </c>
      <c r="EE78" s="214"/>
      <c r="EF78" s="215">
        <f t="shared" si="118"/>
        <v>0</v>
      </c>
      <c r="EG78" s="216">
        <f t="shared" si="119"/>
        <v>0</v>
      </c>
      <c r="EH78" s="222"/>
    </row>
    <row r="79" spans="1:138" ht="51.75" customHeight="1" x14ac:dyDescent="0.2">
      <c r="A79" s="116" t="s">
        <v>134</v>
      </c>
      <c r="B79" s="212">
        <f>'[3]численность 2021'!C90</f>
        <v>600.6669921875</v>
      </c>
      <c r="C79" s="213">
        <v>3391.553711</v>
      </c>
      <c r="D79" s="213">
        <v>4893.1752930000002</v>
      </c>
      <c r="E79" s="212">
        <f>_xlfn.FLOOR.PRECISE('[3]численность 2021'!D90)</f>
        <v>3632</v>
      </c>
      <c r="F79" s="212">
        <v>8.146236</v>
      </c>
      <c r="G79" s="212">
        <v>8.146236</v>
      </c>
      <c r="H79" s="212">
        <f t="shared" si="120"/>
        <v>6.0466115955082484</v>
      </c>
      <c r="I79" s="214">
        <f>_xlfn.FLOOR.PRECISE('[3]численность 2021'!R90)</f>
        <v>1268</v>
      </c>
      <c r="J79" s="215">
        <f t="shared" si="95"/>
        <v>1271.1999999999962</v>
      </c>
      <c r="K79" s="216">
        <f t="shared" si="96"/>
        <v>1268</v>
      </c>
      <c r="L79" s="217">
        <v>1268</v>
      </c>
      <c r="M79" s="213">
        <v>28</v>
      </c>
      <c r="N79" s="213">
        <v>30</v>
      </c>
      <c r="O79" s="212">
        <f>_xlfn.FLOOR.PRECISE('[3]численность 2021'!P90)</f>
        <v>180</v>
      </c>
      <c r="P79" s="212">
        <v>4.6614999999999997E-2</v>
      </c>
      <c r="Q79" s="212">
        <v>4.9944000000000002E-2</v>
      </c>
      <c r="R79" s="212">
        <f t="shared" si="97"/>
        <v>0.29966687422673038</v>
      </c>
      <c r="S79" s="214">
        <f>_xlfn.FLOOR.PRECISE('[3]численность 2021'!Q90)</f>
        <v>27</v>
      </c>
      <c r="T79" s="214"/>
      <c r="U79" s="215">
        <f t="shared" si="80"/>
        <v>53.999999999999815</v>
      </c>
      <c r="V79" s="216">
        <f t="shared" si="98"/>
        <v>27</v>
      </c>
      <c r="W79" s="217">
        <v>27</v>
      </c>
      <c r="X79" s="217"/>
      <c r="Y79" s="218"/>
      <c r="Z79" s="213">
        <v>474.30972300000002</v>
      </c>
      <c r="AA79" s="213">
        <v>981.30474900000002</v>
      </c>
      <c r="AB79" s="212">
        <f>_xlfn.FLOOR.PRECISE('[3]численность 2021'!E90)</f>
        <v>1055</v>
      </c>
      <c r="AC79" s="212">
        <v>0.78964800000000002</v>
      </c>
      <c r="AD79" s="212">
        <v>1.6336919999999999</v>
      </c>
      <c r="AE79" s="212">
        <f t="shared" si="121"/>
        <v>1.7563808461622252</v>
      </c>
      <c r="AF79" s="214">
        <f>_xlfn.FLOOR.PRECISE('[3]численность 2021'!O90)</f>
        <v>49</v>
      </c>
      <c r="AG79" s="215">
        <f t="shared" si="93"/>
        <v>52.75</v>
      </c>
      <c r="AH79" s="216">
        <f t="shared" si="94"/>
        <v>49</v>
      </c>
      <c r="AI79" s="219">
        <f t="shared" si="99"/>
        <v>36.75</v>
      </c>
      <c r="AJ79" s="217">
        <v>49</v>
      </c>
      <c r="AK79" s="217">
        <v>36</v>
      </c>
      <c r="AL79" s="213">
        <v>0</v>
      </c>
      <c r="AM79" s="213">
        <v>0</v>
      </c>
      <c r="AN79" s="212">
        <f>_xlfn.FLOOR.PRECISE('[3]численность 2021'!F90)</f>
        <v>0</v>
      </c>
      <c r="AO79" s="212">
        <v>0</v>
      </c>
      <c r="AP79" s="212">
        <v>0</v>
      </c>
      <c r="AQ79" s="212">
        <f t="shared" si="122"/>
        <v>0</v>
      </c>
      <c r="AR79" s="214">
        <f>_xlfn.FLOOR.PRECISE('[3]численность 2021'!L90)</f>
        <v>0</v>
      </c>
      <c r="AS79" s="214"/>
      <c r="AT79" s="214">
        <f t="shared" si="81"/>
        <v>0</v>
      </c>
      <c r="AU79" s="215">
        <f t="shared" si="100"/>
        <v>0</v>
      </c>
      <c r="AV79" s="215">
        <f t="shared" si="82"/>
        <v>0</v>
      </c>
      <c r="AW79" s="220">
        <f t="shared" si="101"/>
        <v>0</v>
      </c>
      <c r="AX79" s="217"/>
      <c r="AY79" s="215">
        <f t="shared" si="83"/>
        <v>0</v>
      </c>
      <c r="AZ79" s="216">
        <f t="shared" si="102"/>
        <v>0</v>
      </c>
      <c r="BA79" s="217"/>
      <c r="BB79" s="215">
        <f t="shared" si="84"/>
        <v>0</v>
      </c>
      <c r="BC79" s="217"/>
      <c r="BD79" s="213">
        <v>247.560959</v>
      </c>
      <c r="BE79" s="213">
        <v>210.12582399999999</v>
      </c>
      <c r="BF79" s="212">
        <f>_xlfn.FLOOR.PRECISE('[3]численность 2021'!G90)</f>
        <v>249</v>
      </c>
      <c r="BG79" s="212">
        <v>0.41214800000000001</v>
      </c>
      <c r="BH79" s="212">
        <v>0.34982099999999999</v>
      </c>
      <c r="BI79" s="212">
        <f t="shared" si="123"/>
        <v>0.41453917601364371</v>
      </c>
      <c r="BJ79" s="214">
        <f>_xlfn.FLOOR.PRECISE('[3]численность 2021'!K90)</f>
        <v>6</v>
      </c>
      <c r="BK79" s="214"/>
      <c r="BL79" s="214">
        <f t="shared" si="85"/>
        <v>6</v>
      </c>
      <c r="BM79" s="215">
        <f t="shared" si="103"/>
        <v>7.47</v>
      </c>
      <c r="BN79" s="220">
        <f t="shared" si="86"/>
        <v>6</v>
      </c>
      <c r="BO79" s="217">
        <v>6</v>
      </c>
      <c r="BP79" s="215">
        <f t="shared" si="87"/>
        <v>0.89999999999999392</v>
      </c>
      <c r="BQ79" s="216">
        <f t="shared" si="104"/>
        <v>0</v>
      </c>
      <c r="BR79" s="217"/>
      <c r="BS79" s="215">
        <f t="shared" si="105"/>
        <v>1.2000000000000002</v>
      </c>
      <c r="BT79" s="217"/>
      <c r="BU79" s="213">
        <v>120.606613</v>
      </c>
      <c r="BV79" s="213">
        <v>341.45443699999998</v>
      </c>
      <c r="BW79" s="212">
        <f>_xlfn.FLOOR.PRECISE('[3]численность 2021'!H90)</f>
        <v>413</v>
      </c>
      <c r="BX79" s="212">
        <v>0.20079</v>
      </c>
      <c r="BY79" s="212">
        <v>0.56845900000000005</v>
      </c>
      <c r="BZ79" s="212">
        <f t="shared" si="124"/>
        <v>0.6875689947535536</v>
      </c>
      <c r="CA79" s="214">
        <f>_xlfn.FLOOR.PRECISE('[3]численность 2021'!M90)</f>
        <v>12</v>
      </c>
      <c r="CB79" s="214"/>
      <c r="CC79" s="214"/>
      <c r="CD79" s="214">
        <f t="shared" si="88"/>
        <v>12</v>
      </c>
      <c r="CE79" s="215">
        <f t="shared" si="106"/>
        <v>12.389999999999999</v>
      </c>
      <c r="CF79" s="220">
        <f t="shared" si="107"/>
        <v>12</v>
      </c>
      <c r="CG79" s="217">
        <v>12</v>
      </c>
      <c r="CH79" s="215">
        <f t="shared" si="89"/>
        <v>0.8999999999999988</v>
      </c>
      <c r="CI79" s="216">
        <f t="shared" si="108"/>
        <v>0</v>
      </c>
      <c r="CJ79" s="217"/>
      <c r="CK79" s="215">
        <f t="shared" si="90"/>
        <v>0.8999999999999988</v>
      </c>
      <c r="CL79" s="216">
        <f t="shared" si="109"/>
        <v>0</v>
      </c>
      <c r="CM79" s="217"/>
      <c r="CN79" s="215">
        <f t="shared" si="110"/>
        <v>2.4000000000000004</v>
      </c>
      <c r="CO79" s="217"/>
      <c r="CP79" s="221">
        <f t="shared" si="111"/>
        <v>1</v>
      </c>
      <c r="CQ79" s="213">
        <v>0</v>
      </c>
      <c r="CR79" s="213">
        <v>0</v>
      </c>
      <c r="CS79" s="213" t="e">
        <f>#NAME?</f>
        <v>#NAME?</v>
      </c>
      <c r="CT79" s="212">
        <v>0</v>
      </c>
      <c r="CU79" s="212">
        <v>0</v>
      </c>
      <c r="CV79" s="212" t="e">
        <f>#NAME?</f>
        <v>#NAME?</v>
      </c>
      <c r="CW79" s="214" t="e">
        <f>#NAME?</f>
        <v>#NAME?</v>
      </c>
      <c r="CX79" s="215" t="e">
        <f t="shared" si="112"/>
        <v>#NAME?</v>
      </c>
      <c r="CY79" s="220" t="e">
        <f t="shared" si="113"/>
        <v>#NAME?</v>
      </c>
      <c r="CZ79" s="222"/>
      <c r="DA79" s="215">
        <f t="shared" si="114"/>
        <v>0</v>
      </c>
      <c r="DB79" s="222"/>
      <c r="DC79" s="213">
        <v>269.51779199999999</v>
      </c>
      <c r="DD79" s="213">
        <v>342.85382099999998</v>
      </c>
      <c r="DE79" s="212">
        <f>_xlfn.FLOOR.PRECISE('[3]численность 2021'!I90)</f>
        <v>233</v>
      </c>
      <c r="DF79" s="212">
        <v>0.44870300000000002</v>
      </c>
      <c r="DG79" s="212">
        <v>0.57078899999999999</v>
      </c>
      <c r="DH79" s="212">
        <f t="shared" si="125"/>
        <v>0.38790212052682321</v>
      </c>
      <c r="DI79" s="214">
        <f>_xlfn.FLOOR.PRECISE('[3]численность 2021'!N90)</f>
        <v>34</v>
      </c>
      <c r="DJ79" s="215">
        <f t="shared" si="91"/>
        <v>34.949999999999768</v>
      </c>
      <c r="DK79" s="216">
        <f t="shared" si="115"/>
        <v>34</v>
      </c>
      <c r="DL79" s="217">
        <v>34</v>
      </c>
      <c r="DM79" s="215">
        <f t="shared" si="92"/>
        <v>6.8000000000000007</v>
      </c>
      <c r="DN79" s="217"/>
      <c r="DO79" s="213">
        <v>0</v>
      </c>
      <c r="DP79" s="213">
        <v>0</v>
      </c>
      <c r="DQ79" s="212">
        <f>_xlfn.FLOOR.PRECISE('[3]численность 2021'!J90)</f>
        <v>0</v>
      </c>
      <c r="DR79" s="212">
        <v>0</v>
      </c>
      <c r="DS79" s="212">
        <v>0</v>
      </c>
      <c r="DT79" s="212">
        <f t="shared" si="126"/>
        <v>0</v>
      </c>
      <c r="DU79" s="214">
        <f>_xlfn.FLOOR.PRECISE('[3]численность 2021'!S90)</f>
        <v>0</v>
      </c>
      <c r="DV79" s="215">
        <f t="shared" si="116"/>
        <v>0</v>
      </c>
      <c r="DW79" s="216">
        <f t="shared" si="117"/>
        <v>0</v>
      </c>
      <c r="DX79" s="217"/>
      <c r="DY79" s="213">
        <v>0</v>
      </c>
      <c r="DZ79" s="223">
        <v>0</v>
      </c>
      <c r="EA79" s="212">
        <f>_xlfn.FLOOR.PRECISE('[3]численность 2021'!T90)</f>
        <v>0</v>
      </c>
      <c r="EB79" s="212">
        <v>0</v>
      </c>
      <c r="EC79" s="212">
        <v>0</v>
      </c>
      <c r="ED79" s="212">
        <f t="shared" si="127"/>
        <v>0</v>
      </c>
      <c r="EE79" s="214">
        <f>_xlfn.FLOOR.PRECISE('[3]численность 2021'!U90)</f>
        <v>0</v>
      </c>
      <c r="EF79" s="215">
        <f t="shared" si="118"/>
        <v>0</v>
      </c>
      <c r="EG79" s="216">
        <f t="shared" si="119"/>
        <v>0</v>
      </c>
      <c r="EH79" s="222"/>
    </row>
    <row r="80" spans="1:138" ht="50.25" customHeight="1" x14ac:dyDescent="0.2">
      <c r="A80" s="116" t="s">
        <v>312</v>
      </c>
      <c r="B80" s="212">
        <f>'[3]численность 2021'!C89</f>
        <v>402</v>
      </c>
      <c r="C80" s="213">
        <v>710.50286900000003</v>
      </c>
      <c r="D80" s="213">
        <v>671.87072799999999</v>
      </c>
      <c r="E80" s="212">
        <f>_xlfn.FLOOR.PRECISE('[3]численность 2021'!D89)</f>
        <v>766</v>
      </c>
      <c r="F80" s="212">
        <v>1.6750700000000001</v>
      </c>
      <c r="G80" s="212">
        <v>1.6750700000000001</v>
      </c>
      <c r="H80" s="212">
        <f t="shared" si="120"/>
        <v>1.9054726368159205</v>
      </c>
      <c r="I80" s="214">
        <f>_xlfn.FLOOR.PRECISE('[3]численность 2021'!R89)</f>
        <v>230</v>
      </c>
      <c r="J80" s="215">
        <f t="shared" si="95"/>
        <v>268.09999999999923</v>
      </c>
      <c r="K80" s="216">
        <f t="shared" si="96"/>
        <v>230</v>
      </c>
      <c r="L80" s="217">
        <v>230</v>
      </c>
      <c r="M80" s="213">
        <v>70</v>
      </c>
      <c r="N80" s="213">
        <v>75</v>
      </c>
      <c r="O80" s="212">
        <f>_xlfn.FLOOR.PRECISE('[3]численность 2021'!P89)</f>
        <v>75</v>
      </c>
      <c r="P80" s="212">
        <v>0.17452000000000001</v>
      </c>
      <c r="Q80" s="212">
        <v>0.18698600000000001</v>
      </c>
      <c r="R80" s="212">
        <f t="shared" si="97"/>
        <v>0.18656716417910449</v>
      </c>
      <c r="S80" s="214">
        <f>_xlfn.FLOOR.PRECISE('[3]численность 2021'!Q89)</f>
        <v>22</v>
      </c>
      <c r="T80" s="214"/>
      <c r="U80" s="215">
        <f t="shared" si="80"/>
        <v>22.499999999999925</v>
      </c>
      <c r="V80" s="216">
        <f t="shared" si="98"/>
        <v>22</v>
      </c>
      <c r="W80" s="217">
        <v>22</v>
      </c>
      <c r="X80" s="217"/>
      <c r="Y80" s="218"/>
      <c r="Z80" s="213">
        <v>0</v>
      </c>
      <c r="AA80" s="213">
        <v>0</v>
      </c>
      <c r="AB80" s="212">
        <f>_xlfn.FLOOR.PRECISE('[3]численность 2021'!E89)</f>
        <v>0</v>
      </c>
      <c r="AC80" s="212">
        <v>0</v>
      </c>
      <c r="AD80" s="212">
        <v>0</v>
      </c>
      <c r="AE80" s="212">
        <f t="shared" si="121"/>
        <v>0</v>
      </c>
      <c r="AF80" s="214">
        <f>_xlfn.FLOOR.PRECISE('[3]численность 2021'!O89)</f>
        <v>0</v>
      </c>
      <c r="AG80" s="215">
        <f t="shared" si="93"/>
        <v>0</v>
      </c>
      <c r="AH80" s="216">
        <f t="shared" si="94"/>
        <v>0</v>
      </c>
      <c r="AI80" s="219">
        <f t="shared" si="99"/>
        <v>0</v>
      </c>
      <c r="AJ80" s="217"/>
      <c r="AK80" s="217"/>
      <c r="AL80" s="213">
        <v>0</v>
      </c>
      <c r="AM80" s="213">
        <v>0</v>
      </c>
      <c r="AN80" s="212">
        <f>_xlfn.FLOOR.PRECISE('[3]численность 2021'!F89)</f>
        <v>0</v>
      </c>
      <c r="AO80" s="212">
        <v>0</v>
      </c>
      <c r="AP80" s="212">
        <v>0</v>
      </c>
      <c r="AQ80" s="212">
        <f t="shared" si="122"/>
        <v>0</v>
      </c>
      <c r="AR80" s="214">
        <f>_xlfn.FLOOR.PRECISE('[3]численность 2021'!L89)</f>
        <v>0</v>
      </c>
      <c r="AS80" s="214"/>
      <c r="AT80" s="214">
        <f t="shared" si="81"/>
        <v>0</v>
      </c>
      <c r="AU80" s="215">
        <f t="shared" si="100"/>
        <v>0</v>
      </c>
      <c r="AV80" s="215">
        <f t="shared" si="82"/>
        <v>0</v>
      </c>
      <c r="AW80" s="220">
        <f t="shared" si="101"/>
        <v>0</v>
      </c>
      <c r="AX80" s="217"/>
      <c r="AY80" s="215">
        <f t="shared" si="83"/>
        <v>0</v>
      </c>
      <c r="AZ80" s="216">
        <f t="shared" si="102"/>
        <v>0</v>
      </c>
      <c r="BA80" s="217"/>
      <c r="BB80" s="215">
        <f t="shared" si="84"/>
        <v>0</v>
      </c>
      <c r="BC80" s="217"/>
      <c r="BD80" s="213">
        <v>46.602879000000001</v>
      </c>
      <c r="BE80" s="213">
        <v>44.068939</v>
      </c>
      <c r="BF80" s="212">
        <f>_xlfn.FLOOR.PRECISE('[3]численность 2021'!G89)</f>
        <v>61</v>
      </c>
      <c r="BG80" s="212">
        <v>0.116188</v>
      </c>
      <c r="BH80" s="212">
        <v>0.10987</v>
      </c>
      <c r="BI80" s="212">
        <f t="shared" si="123"/>
        <v>0.15174129353233831</v>
      </c>
      <c r="BJ80" s="214">
        <f>_xlfn.FLOOR.PRECISE('[3]численность 2021'!K89)</f>
        <v>1</v>
      </c>
      <c r="BK80" s="214"/>
      <c r="BL80" s="214">
        <f t="shared" si="85"/>
        <v>1</v>
      </c>
      <c r="BM80" s="215">
        <f t="shared" si="103"/>
        <v>1.8299999999999998</v>
      </c>
      <c r="BN80" s="220">
        <f t="shared" si="86"/>
        <v>1</v>
      </c>
      <c r="BO80" s="217">
        <v>1</v>
      </c>
      <c r="BP80" s="215">
        <f t="shared" si="87"/>
        <v>0</v>
      </c>
      <c r="BQ80" s="216">
        <f t="shared" si="104"/>
        <v>0</v>
      </c>
      <c r="BR80" s="217"/>
      <c r="BS80" s="215">
        <f t="shared" si="105"/>
        <v>0.2</v>
      </c>
      <c r="BT80" s="217"/>
      <c r="BU80" s="213">
        <v>0</v>
      </c>
      <c r="BV80" s="213">
        <v>0</v>
      </c>
      <c r="BW80" s="212">
        <f>_xlfn.FLOOR.PRECISE('[3]численность 2021'!H89)</f>
        <v>0</v>
      </c>
      <c r="BX80" s="212">
        <v>0</v>
      </c>
      <c r="BY80" s="212">
        <v>0</v>
      </c>
      <c r="BZ80" s="212">
        <f t="shared" si="124"/>
        <v>0</v>
      </c>
      <c r="CA80" s="214">
        <f>_xlfn.FLOOR.PRECISE('[3]численность 2021'!M89)</f>
        <v>0</v>
      </c>
      <c r="CB80" s="214"/>
      <c r="CC80" s="214"/>
      <c r="CD80" s="214">
        <f t="shared" si="88"/>
        <v>0</v>
      </c>
      <c r="CE80" s="215">
        <f t="shared" si="106"/>
        <v>0</v>
      </c>
      <c r="CF80" s="220">
        <f t="shared" si="107"/>
        <v>0</v>
      </c>
      <c r="CG80" s="217"/>
      <c r="CH80" s="215">
        <f t="shared" si="89"/>
        <v>0</v>
      </c>
      <c r="CI80" s="216">
        <f t="shared" si="108"/>
        <v>0</v>
      </c>
      <c r="CJ80" s="217"/>
      <c r="CK80" s="215">
        <f t="shared" si="90"/>
        <v>0</v>
      </c>
      <c r="CL80" s="216">
        <f t="shared" si="109"/>
        <v>0</v>
      </c>
      <c r="CM80" s="217"/>
      <c r="CN80" s="215">
        <f t="shared" si="110"/>
        <v>0</v>
      </c>
      <c r="CO80" s="217"/>
      <c r="CP80" s="221">
        <f t="shared" si="111"/>
        <v>1</v>
      </c>
      <c r="CQ80" s="213">
        <v>0</v>
      </c>
      <c r="CR80" s="213">
        <v>0</v>
      </c>
      <c r="CS80" s="213" t="e">
        <f>#NAME?</f>
        <v>#NAME?</v>
      </c>
      <c r="CT80" s="212">
        <v>0</v>
      </c>
      <c r="CU80" s="212">
        <v>0</v>
      </c>
      <c r="CV80" s="212" t="e">
        <f>#NAME?</f>
        <v>#NAME?</v>
      </c>
      <c r="CW80" s="214" t="e">
        <f>#NAME?</f>
        <v>#NAME?</v>
      </c>
      <c r="CX80" s="215" t="e">
        <f t="shared" si="112"/>
        <v>#NAME?</v>
      </c>
      <c r="CY80" s="220" t="e">
        <f t="shared" si="113"/>
        <v>#NAME?</v>
      </c>
      <c r="CZ80" s="222"/>
      <c r="DA80" s="215">
        <f t="shared" si="114"/>
        <v>0</v>
      </c>
      <c r="DB80" s="222"/>
      <c r="DC80" s="213">
        <v>147.066452</v>
      </c>
      <c r="DD80" s="213">
        <v>139.07002299999999</v>
      </c>
      <c r="DE80" s="212">
        <f>_xlfn.FLOOR.PRECISE('[3]численность 2021'!I89)</f>
        <v>214</v>
      </c>
      <c r="DF80" s="212">
        <v>0.36665799999999998</v>
      </c>
      <c r="DG80" s="212">
        <v>0.34672199999999997</v>
      </c>
      <c r="DH80" s="212">
        <f t="shared" si="125"/>
        <v>0.53233830845771146</v>
      </c>
      <c r="DI80" s="214">
        <f>_xlfn.FLOOR.PRECISE('[3]численность 2021'!N89)</f>
        <v>32</v>
      </c>
      <c r="DJ80" s="215">
        <f t="shared" si="91"/>
        <v>32.099999999999788</v>
      </c>
      <c r="DK80" s="216">
        <f t="shared" si="115"/>
        <v>32</v>
      </c>
      <c r="DL80" s="217">
        <v>32</v>
      </c>
      <c r="DM80" s="215">
        <f t="shared" si="92"/>
        <v>6.4</v>
      </c>
      <c r="DN80" s="217"/>
      <c r="DO80" s="213">
        <v>0</v>
      </c>
      <c r="DP80" s="213">
        <v>0</v>
      </c>
      <c r="DQ80" s="212">
        <f>_xlfn.FLOOR.PRECISE('[3]численность 2021'!J89)</f>
        <v>0</v>
      </c>
      <c r="DR80" s="212">
        <v>0</v>
      </c>
      <c r="DS80" s="212">
        <v>0</v>
      </c>
      <c r="DT80" s="212">
        <f t="shared" si="126"/>
        <v>0</v>
      </c>
      <c r="DU80" s="214">
        <f>_xlfn.FLOOR.PRECISE('[3]численность 2021'!S89)</f>
        <v>0</v>
      </c>
      <c r="DV80" s="215">
        <f t="shared" si="116"/>
        <v>0</v>
      </c>
      <c r="DW80" s="216">
        <f t="shared" si="117"/>
        <v>0</v>
      </c>
      <c r="DX80" s="217"/>
      <c r="DY80" s="213">
        <v>0</v>
      </c>
      <c r="DZ80" s="223">
        <v>0</v>
      </c>
      <c r="EA80" s="212">
        <f>_xlfn.FLOOR.PRECISE('[3]численность 2021'!T89)</f>
        <v>0</v>
      </c>
      <c r="EB80" s="212">
        <v>0</v>
      </c>
      <c r="EC80" s="212">
        <v>0</v>
      </c>
      <c r="ED80" s="212">
        <f t="shared" si="127"/>
        <v>0</v>
      </c>
      <c r="EE80" s="214">
        <f>_xlfn.FLOOR.PRECISE('[3]численность 2021'!U89)</f>
        <v>0</v>
      </c>
      <c r="EF80" s="215">
        <f t="shared" si="118"/>
        <v>0</v>
      </c>
      <c r="EG80" s="216">
        <f t="shared" si="119"/>
        <v>0</v>
      </c>
      <c r="EH80" s="222"/>
    </row>
    <row r="81" spans="1:138" s="253" customFormat="1" ht="38.25" customHeight="1" x14ac:dyDescent="0.2">
      <c r="A81" s="116" t="s">
        <v>313</v>
      </c>
      <c r="B81" s="254">
        <f>'[3]численность 2021'!C91</f>
        <v>3442.460205078125</v>
      </c>
      <c r="C81" s="255">
        <v>13836.579102</v>
      </c>
      <c r="D81" s="255">
        <v>16749.541015999999</v>
      </c>
      <c r="E81" s="254">
        <f>_xlfn.FLOOR.PRECISE('[3]численность 2021'!D91)</f>
        <v>12128</v>
      </c>
      <c r="F81" s="254">
        <v>4.8655730000000004</v>
      </c>
      <c r="G81" s="212">
        <v>4.8655730000000004</v>
      </c>
      <c r="H81" s="212">
        <f t="shared" si="120"/>
        <v>3.5230617864832401</v>
      </c>
      <c r="I81" s="256">
        <f>_xlfn.FLOOR.PRECISE('[3]численность 2021'!R91)</f>
        <v>4244</v>
      </c>
      <c r="J81" s="215">
        <f t="shared" si="95"/>
        <v>4244.7999999999874</v>
      </c>
      <c r="K81" s="216">
        <f t="shared" si="96"/>
        <v>4244</v>
      </c>
      <c r="L81" s="217">
        <v>4244</v>
      </c>
      <c r="M81" s="255">
        <v>344</v>
      </c>
      <c r="N81" s="255">
        <v>1378</v>
      </c>
      <c r="O81" s="254">
        <f>_xlfn.FLOOR.PRECISE('[3]численность 2021'!P91)</f>
        <v>1239</v>
      </c>
      <c r="P81" s="212">
        <v>9.9929000000000004E-2</v>
      </c>
      <c r="Q81" s="254">
        <v>0.40029500000000001</v>
      </c>
      <c r="R81" s="212">
        <f t="shared" si="97"/>
        <v>0.35991701463165687</v>
      </c>
      <c r="S81" s="256">
        <f>_xlfn.FLOOR.PRECISE('[3]численность 2021'!Q91)</f>
        <v>86</v>
      </c>
      <c r="T81" s="256"/>
      <c r="U81" s="215">
        <f t="shared" si="80"/>
        <v>371.69999999999874</v>
      </c>
      <c r="V81" s="216">
        <f t="shared" si="98"/>
        <v>86</v>
      </c>
      <c r="W81" s="217">
        <v>86</v>
      </c>
      <c r="X81" s="217">
        <v>43</v>
      </c>
      <c r="Y81" s="218"/>
      <c r="Z81" s="255">
        <v>2634.6218260000001</v>
      </c>
      <c r="AA81" s="255">
        <v>3261.9128420000002</v>
      </c>
      <c r="AB81" s="254">
        <f>_xlfn.FLOOR.PRECISE('[3]численность 2021'!E91)</f>
        <v>3964</v>
      </c>
      <c r="AC81" s="254">
        <v>0.76533099999999998</v>
      </c>
      <c r="AD81" s="254">
        <v>0.94755299999999998</v>
      </c>
      <c r="AE81" s="212">
        <f t="shared" si="121"/>
        <v>1.1515020548828796</v>
      </c>
      <c r="AF81" s="256">
        <f>_xlfn.FLOOR.PRECISE('[3]численность 2021'!O91)</f>
        <v>198</v>
      </c>
      <c r="AG81" s="215">
        <f t="shared" si="93"/>
        <v>198.20000000000002</v>
      </c>
      <c r="AH81" s="216">
        <f t="shared" si="94"/>
        <v>198</v>
      </c>
      <c r="AI81" s="219">
        <f t="shared" si="99"/>
        <v>148.5</v>
      </c>
      <c r="AJ81" s="217">
        <v>198</v>
      </c>
      <c r="AK81" s="217">
        <v>148</v>
      </c>
      <c r="AL81" s="255">
        <v>0</v>
      </c>
      <c r="AM81" s="255">
        <v>0</v>
      </c>
      <c r="AN81" s="254">
        <f>_xlfn.FLOOR.PRECISE('[3]численность 2021'!F91)</f>
        <v>0</v>
      </c>
      <c r="AO81" s="254">
        <v>0</v>
      </c>
      <c r="AP81" s="254">
        <v>0</v>
      </c>
      <c r="AQ81" s="212">
        <f t="shared" si="122"/>
        <v>0</v>
      </c>
      <c r="AR81" s="256">
        <f>_xlfn.FLOOR.PRECISE('[3]численность 2021'!L91)</f>
        <v>0</v>
      </c>
      <c r="AS81" s="256"/>
      <c r="AT81" s="214">
        <f t="shared" si="81"/>
        <v>0</v>
      </c>
      <c r="AU81" s="215">
        <f t="shared" si="100"/>
        <v>0</v>
      </c>
      <c r="AV81" s="215">
        <f t="shared" si="82"/>
        <v>0</v>
      </c>
      <c r="AW81" s="220">
        <f t="shared" si="101"/>
        <v>0</v>
      </c>
      <c r="AX81" s="217"/>
      <c r="AY81" s="215">
        <f t="shared" si="83"/>
        <v>0</v>
      </c>
      <c r="AZ81" s="216">
        <f t="shared" si="102"/>
        <v>0</v>
      </c>
      <c r="BA81" s="217"/>
      <c r="BB81" s="215">
        <f t="shared" si="84"/>
        <v>0</v>
      </c>
      <c r="BC81" s="217"/>
      <c r="BD81" s="255">
        <v>818.68762200000003</v>
      </c>
      <c r="BE81" s="255">
        <v>925.47302200000001</v>
      </c>
      <c r="BF81" s="254">
        <f>_xlfn.FLOOR.PRECISE('[3]численность 2021'!G91)</f>
        <v>1192</v>
      </c>
      <c r="BG81" s="254">
        <v>0.237821</v>
      </c>
      <c r="BH81" s="254">
        <v>0.268841</v>
      </c>
      <c r="BI81" s="212">
        <f t="shared" si="123"/>
        <v>0.34626398824934218</v>
      </c>
      <c r="BJ81" s="256">
        <f>_xlfn.FLOOR.PRECISE('[3]численность 2021'!K91)</f>
        <v>35</v>
      </c>
      <c r="BK81" s="256"/>
      <c r="BL81" s="214">
        <f t="shared" si="85"/>
        <v>35</v>
      </c>
      <c r="BM81" s="215">
        <f t="shared" si="103"/>
        <v>35.76</v>
      </c>
      <c r="BN81" s="220">
        <f t="shared" si="86"/>
        <v>35</v>
      </c>
      <c r="BO81" s="217">
        <v>35</v>
      </c>
      <c r="BP81" s="215">
        <f t="shared" si="87"/>
        <v>5.2499999999999645</v>
      </c>
      <c r="BQ81" s="216">
        <f t="shared" si="104"/>
        <v>0</v>
      </c>
      <c r="BR81" s="217">
        <v>5</v>
      </c>
      <c r="BS81" s="215">
        <f t="shared" si="105"/>
        <v>7</v>
      </c>
      <c r="BT81" s="217">
        <v>7</v>
      </c>
      <c r="BU81" s="255">
        <v>765.294921875</v>
      </c>
      <c r="BV81" s="255">
        <v>2989.9895019999999</v>
      </c>
      <c r="BW81" s="254">
        <f>_xlfn.FLOOR.PRECISE('[3]численность 2021'!H91)</f>
        <v>2295</v>
      </c>
      <c r="BX81" s="254">
        <v>0.22231000000000001</v>
      </c>
      <c r="BY81" s="254">
        <v>0.86856199999999995</v>
      </c>
      <c r="BZ81" s="212">
        <f t="shared" si="124"/>
        <v>0.66667437334919488</v>
      </c>
      <c r="CA81" s="256">
        <f>_xlfn.FLOOR.PRECISE('[3]численность 2021'!M91)</f>
        <v>68</v>
      </c>
      <c r="CB81" s="256"/>
      <c r="CC81" s="256"/>
      <c r="CD81" s="214">
        <f t="shared" si="88"/>
        <v>68</v>
      </c>
      <c r="CE81" s="215">
        <f t="shared" si="106"/>
        <v>68.849999999999994</v>
      </c>
      <c r="CF81" s="220">
        <f t="shared" si="107"/>
        <v>68</v>
      </c>
      <c r="CG81" s="217">
        <v>68</v>
      </c>
      <c r="CH81" s="215">
        <f t="shared" si="89"/>
        <v>5.0999999999999934</v>
      </c>
      <c r="CI81" s="216">
        <f t="shared" si="108"/>
        <v>0</v>
      </c>
      <c r="CJ81" s="217">
        <v>5</v>
      </c>
      <c r="CK81" s="215">
        <f t="shared" si="90"/>
        <v>5.0999999999999934</v>
      </c>
      <c r="CL81" s="216">
        <f t="shared" si="109"/>
        <v>0</v>
      </c>
      <c r="CM81" s="217">
        <v>5</v>
      </c>
      <c r="CN81" s="215">
        <f t="shared" si="110"/>
        <v>13.600000000000001</v>
      </c>
      <c r="CO81" s="217">
        <v>14</v>
      </c>
      <c r="CP81" s="221">
        <f t="shared" si="111"/>
        <v>1</v>
      </c>
      <c r="CQ81" s="255">
        <v>0</v>
      </c>
      <c r="CR81" s="255">
        <v>0</v>
      </c>
      <c r="CS81" s="255" t="e">
        <f>#NAME?</f>
        <v>#NAME?</v>
      </c>
      <c r="CT81" s="254">
        <v>0</v>
      </c>
      <c r="CU81" s="254">
        <v>0</v>
      </c>
      <c r="CV81" s="254" t="e">
        <f>#NAME?</f>
        <v>#NAME?</v>
      </c>
      <c r="CW81" s="256" t="e">
        <f>#NAME?</f>
        <v>#NAME?</v>
      </c>
      <c r="CX81" s="261" t="e">
        <f t="shared" si="112"/>
        <v>#NAME?</v>
      </c>
      <c r="CY81" s="260" t="e">
        <f t="shared" si="113"/>
        <v>#NAME?</v>
      </c>
      <c r="CZ81" s="258"/>
      <c r="DA81" s="261">
        <f t="shared" si="114"/>
        <v>0</v>
      </c>
      <c r="DB81" s="258"/>
      <c r="DC81" s="255">
        <v>1286.67578125</v>
      </c>
      <c r="DD81" s="255">
        <v>1695.1442870000001</v>
      </c>
      <c r="DE81" s="254">
        <f>_xlfn.FLOOR.PRECISE('[3]численность 2021'!I91)</f>
        <v>1633</v>
      </c>
      <c r="DF81" s="254">
        <v>0.37376599999999999</v>
      </c>
      <c r="DG81" s="254">
        <v>0.49242200000000003</v>
      </c>
      <c r="DH81" s="212">
        <f t="shared" si="125"/>
        <v>0.47437004430467766</v>
      </c>
      <c r="DI81" s="256">
        <f>_xlfn.FLOOR.PRECISE('[3]численность 2021'!N91)</f>
        <v>65</v>
      </c>
      <c r="DJ81" s="215">
        <f t="shared" si="91"/>
        <v>244.94999999999837</v>
      </c>
      <c r="DK81" s="216">
        <f t="shared" si="115"/>
        <v>65</v>
      </c>
      <c r="DL81" s="217">
        <v>65</v>
      </c>
      <c r="DM81" s="215">
        <f t="shared" si="92"/>
        <v>13</v>
      </c>
      <c r="DN81" s="217">
        <v>13</v>
      </c>
      <c r="DO81" s="255">
        <v>29.176323</v>
      </c>
      <c r="DP81" s="255">
        <v>0</v>
      </c>
      <c r="DQ81" s="254">
        <f>_xlfn.FLOOR.PRECISE('[3]численность 2021'!J91)</f>
        <v>0</v>
      </c>
      <c r="DR81" s="254">
        <v>8.4749999999999999E-3</v>
      </c>
      <c r="DS81" s="254">
        <v>0</v>
      </c>
      <c r="DT81" s="212">
        <f t="shared" si="126"/>
        <v>0</v>
      </c>
      <c r="DU81" s="256">
        <f>_xlfn.FLOOR.PRECISE('[3]численность 2021'!S91)</f>
        <v>0</v>
      </c>
      <c r="DV81" s="215">
        <f t="shared" si="116"/>
        <v>0</v>
      </c>
      <c r="DW81" s="216">
        <f t="shared" si="117"/>
        <v>0</v>
      </c>
      <c r="DX81" s="217"/>
      <c r="DY81" s="255">
        <v>0</v>
      </c>
      <c r="DZ81" s="263">
        <v>0</v>
      </c>
      <c r="EA81" s="254">
        <f>_xlfn.FLOOR.PRECISE('[3]численность 2021'!T91)</f>
        <v>0</v>
      </c>
      <c r="EB81" s="212">
        <v>0</v>
      </c>
      <c r="EC81" s="254">
        <v>0</v>
      </c>
      <c r="ED81" s="212">
        <f t="shared" si="127"/>
        <v>0</v>
      </c>
      <c r="EE81" s="256">
        <f>_xlfn.FLOOR.PRECISE('[3]численность 2021'!U91)</f>
        <v>0</v>
      </c>
      <c r="EF81" s="215">
        <f t="shared" si="118"/>
        <v>0</v>
      </c>
      <c r="EG81" s="216">
        <f t="shared" si="119"/>
        <v>0</v>
      </c>
      <c r="EH81" s="222"/>
    </row>
    <row r="82" spans="1:138" ht="13.5" customHeight="1" x14ac:dyDescent="0.2">
      <c r="A82" s="198" t="s">
        <v>137</v>
      </c>
      <c r="B82" s="212"/>
      <c r="C82" s="213"/>
      <c r="D82" s="213"/>
      <c r="E82" s="212"/>
      <c r="F82" s="212"/>
      <c r="G82" s="212"/>
      <c r="H82" s="212"/>
      <c r="I82" s="214"/>
      <c r="J82" s="215">
        <f t="shared" si="95"/>
        <v>0</v>
      </c>
      <c r="K82" s="216">
        <f t="shared" si="96"/>
        <v>0</v>
      </c>
      <c r="L82" s="217"/>
      <c r="M82" s="213"/>
      <c r="N82" s="213"/>
      <c r="O82" s="212"/>
      <c r="P82" s="212"/>
      <c r="Q82" s="212"/>
      <c r="R82" s="212" t="e">
        <f t="shared" si="97"/>
        <v>#DIV/0!</v>
      </c>
      <c r="S82" s="214"/>
      <c r="T82" s="214"/>
      <c r="U82" s="215">
        <f t="shared" si="80"/>
        <v>0</v>
      </c>
      <c r="V82" s="216">
        <f t="shared" si="98"/>
        <v>0</v>
      </c>
      <c r="W82" s="217"/>
      <c r="X82" s="217"/>
      <c r="Y82" s="218"/>
      <c r="Z82" s="213"/>
      <c r="AA82" s="213"/>
      <c r="AB82" s="212"/>
      <c r="AC82" s="212"/>
      <c r="AD82" s="212"/>
      <c r="AE82" s="212" t="e">
        <f t="shared" si="121"/>
        <v>#DIV/0!</v>
      </c>
      <c r="AF82" s="214"/>
      <c r="AG82" s="215">
        <f t="shared" si="93"/>
        <v>0</v>
      </c>
      <c r="AH82" s="216">
        <f t="shared" si="94"/>
        <v>0</v>
      </c>
      <c r="AI82" s="219">
        <f t="shared" si="99"/>
        <v>0</v>
      </c>
      <c r="AJ82" s="217"/>
      <c r="AK82" s="217"/>
      <c r="AL82" s="213"/>
      <c r="AM82" s="213"/>
      <c r="AN82" s="212"/>
      <c r="AO82" s="212"/>
      <c r="AP82" s="212"/>
      <c r="AQ82" s="212" t="e">
        <f t="shared" si="122"/>
        <v>#DIV/0!</v>
      </c>
      <c r="AR82" s="214"/>
      <c r="AS82" s="214"/>
      <c r="AT82" s="214" t="e">
        <f t="shared" si="81"/>
        <v>#DIV/0!</v>
      </c>
      <c r="AU82" s="215">
        <f t="shared" si="100"/>
        <v>0</v>
      </c>
      <c r="AV82" s="215">
        <f t="shared" si="82"/>
        <v>0</v>
      </c>
      <c r="AW82" s="220">
        <f t="shared" si="101"/>
        <v>0</v>
      </c>
      <c r="AX82" s="217"/>
      <c r="AY82" s="215">
        <f t="shared" si="83"/>
        <v>0</v>
      </c>
      <c r="AZ82" s="216">
        <f t="shared" si="102"/>
        <v>0</v>
      </c>
      <c r="BA82" s="217"/>
      <c r="BB82" s="215">
        <f t="shared" si="84"/>
        <v>0</v>
      </c>
      <c r="BC82" s="217"/>
      <c r="BD82" s="213"/>
      <c r="BE82" s="213"/>
      <c r="BF82" s="212"/>
      <c r="BG82" s="212"/>
      <c r="BH82" s="212"/>
      <c r="BI82" s="212" t="e">
        <f t="shared" si="123"/>
        <v>#DIV/0!</v>
      </c>
      <c r="BJ82" s="214"/>
      <c r="BK82" s="214"/>
      <c r="BL82" s="214" t="e">
        <f t="shared" si="85"/>
        <v>#DIV/0!</v>
      </c>
      <c r="BM82" s="215">
        <f t="shared" si="103"/>
        <v>0</v>
      </c>
      <c r="BN82" s="220">
        <f t="shared" si="86"/>
        <v>0</v>
      </c>
      <c r="BO82" s="217"/>
      <c r="BP82" s="215">
        <f t="shared" si="87"/>
        <v>0</v>
      </c>
      <c r="BQ82" s="216">
        <f t="shared" si="104"/>
        <v>0</v>
      </c>
      <c r="BR82" s="217"/>
      <c r="BS82" s="215">
        <f t="shared" si="105"/>
        <v>0</v>
      </c>
      <c r="BT82" s="217"/>
      <c r="BU82" s="213"/>
      <c r="BV82" s="213"/>
      <c r="BW82" s="212"/>
      <c r="BX82" s="212"/>
      <c r="BY82" s="212"/>
      <c r="BZ82" s="212" t="e">
        <f t="shared" si="124"/>
        <v>#DIV/0!</v>
      </c>
      <c r="CA82" s="214"/>
      <c r="CB82" s="214"/>
      <c r="CC82" s="214"/>
      <c r="CD82" s="214" t="e">
        <f t="shared" si="88"/>
        <v>#DIV/0!</v>
      </c>
      <c r="CE82" s="215">
        <f t="shared" si="106"/>
        <v>0</v>
      </c>
      <c r="CF82" s="220">
        <f t="shared" si="107"/>
        <v>0</v>
      </c>
      <c r="CG82" s="217"/>
      <c r="CH82" s="215">
        <f t="shared" si="89"/>
        <v>0</v>
      </c>
      <c r="CI82" s="216">
        <f t="shared" si="108"/>
        <v>0</v>
      </c>
      <c r="CJ82" s="217"/>
      <c r="CK82" s="215">
        <f t="shared" si="90"/>
        <v>0</v>
      </c>
      <c r="CL82" s="216">
        <f t="shared" si="109"/>
        <v>0</v>
      </c>
      <c r="CM82" s="217"/>
      <c r="CN82" s="215">
        <f t="shared" si="110"/>
        <v>0</v>
      </c>
      <c r="CO82" s="217"/>
      <c r="CP82" s="221">
        <f t="shared" si="111"/>
        <v>1</v>
      </c>
      <c r="CQ82" s="213"/>
      <c r="CR82" s="213"/>
      <c r="CS82" s="213"/>
      <c r="CT82" s="212"/>
      <c r="CU82" s="212"/>
      <c r="CV82" s="212"/>
      <c r="CW82" s="214"/>
      <c r="CX82" s="215">
        <f t="shared" si="112"/>
        <v>0</v>
      </c>
      <c r="CY82" s="220">
        <f t="shared" si="113"/>
        <v>0</v>
      </c>
      <c r="CZ82" s="222"/>
      <c r="DA82" s="215">
        <f t="shared" si="114"/>
        <v>0</v>
      </c>
      <c r="DB82" s="222"/>
      <c r="DC82" s="213"/>
      <c r="DD82" s="213"/>
      <c r="DE82" s="212"/>
      <c r="DF82" s="212"/>
      <c r="DG82" s="212"/>
      <c r="DH82" s="212" t="e">
        <f t="shared" si="125"/>
        <v>#DIV/0!</v>
      </c>
      <c r="DI82" s="214"/>
      <c r="DJ82" s="215">
        <f t="shared" si="91"/>
        <v>0</v>
      </c>
      <c r="DK82" s="216">
        <f t="shared" si="115"/>
        <v>0</v>
      </c>
      <c r="DL82" s="217"/>
      <c r="DM82" s="215">
        <f t="shared" si="92"/>
        <v>0</v>
      </c>
      <c r="DN82" s="217"/>
      <c r="DO82" s="213"/>
      <c r="DP82" s="213"/>
      <c r="DQ82" s="212"/>
      <c r="DR82" s="212"/>
      <c r="DS82" s="212"/>
      <c r="DT82" s="212" t="e">
        <f t="shared" si="126"/>
        <v>#DIV/0!</v>
      </c>
      <c r="DU82" s="214"/>
      <c r="DV82" s="215">
        <f t="shared" si="116"/>
        <v>0</v>
      </c>
      <c r="DW82" s="216">
        <f t="shared" si="117"/>
        <v>0</v>
      </c>
      <c r="DX82" s="217"/>
      <c r="DY82" s="213"/>
      <c r="DZ82" s="223"/>
      <c r="EA82" s="212"/>
      <c r="EB82" s="212"/>
      <c r="EC82" s="212"/>
      <c r="ED82" s="212" t="e">
        <f t="shared" si="127"/>
        <v>#DIV/0!</v>
      </c>
      <c r="EE82" s="214"/>
      <c r="EF82" s="215">
        <f t="shared" si="118"/>
        <v>0</v>
      </c>
      <c r="EG82" s="216">
        <f t="shared" si="119"/>
        <v>0</v>
      </c>
      <c r="EH82" s="222"/>
    </row>
    <row r="83" spans="1:138" s="253" customFormat="1" ht="49.5" customHeight="1" x14ac:dyDescent="0.2">
      <c r="A83" s="118" t="s">
        <v>314</v>
      </c>
      <c r="B83" s="254">
        <f>'[3]численность 2021'!C94</f>
        <v>173.55500793457031</v>
      </c>
      <c r="C83" s="255">
        <v>20.368932999999998</v>
      </c>
      <c r="D83" s="255">
        <v>18.352561999999999</v>
      </c>
      <c r="E83" s="254">
        <f>_xlfn.FLOOR.PRECISE('[3]численность 2021'!D94)</f>
        <v>263</v>
      </c>
      <c r="F83" s="254">
        <v>2.698906</v>
      </c>
      <c r="G83" s="254">
        <v>2.698906</v>
      </c>
      <c r="H83" s="254">
        <f t="shared" si="120"/>
        <v>1.515369698229337</v>
      </c>
      <c r="I83" s="256">
        <f>_xlfn.FLOOR.PRECISE('[3]численность 2021'!R94)</f>
        <v>92</v>
      </c>
      <c r="J83" s="215">
        <f t="shared" si="95"/>
        <v>92.049999999999727</v>
      </c>
      <c r="K83" s="216">
        <f t="shared" si="96"/>
        <v>92</v>
      </c>
      <c r="L83" s="258">
        <v>92</v>
      </c>
      <c r="M83" s="255">
        <v>0</v>
      </c>
      <c r="N83" s="255">
        <v>0</v>
      </c>
      <c r="O83" s="254">
        <f>_xlfn.FLOOR.PRECISE('[3]численность 2021'!P94)</f>
        <v>30</v>
      </c>
      <c r="P83" s="254">
        <v>0</v>
      </c>
      <c r="Q83" s="254">
        <v>0</v>
      </c>
      <c r="R83" s="254">
        <f t="shared" si="97"/>
        <v>0.17285585911361259</v>
      </c>
      <c r="S83" s="256">
        <f>_xlfn.FLOOR.PRECISE('[3]численность 2021'!Q94)</f>
        <v>9</v>
      </c>
      <c r="T83" s="256"/>
      <c r="U83" s="215">
        <f t="shared" si="80"/>
        <v>8.9999999999999698</v>
      </c>
      <c r="V83" s="257">
        <f t="shared" si="98"/>
        <v>8.9999999999999698</v>
      </c>
      <c r="W83" s="258">
        <v>9</v>
      </c>
      <c r="X83" s="258">
        <v>4</v>
      </c>
      <c r="Y83" s="259"/>
      <c r="Z83" s="255">
        <v>0</v>
      </c>
      <c r="AA83" s="255">
        <v>0</v>
      </c>
      <c r="AB83" s="254">
        <f>_xlfn.FLOOR.PRECISE('[3]численность 2021'!E94)</f>
        <v>40</v>
      </c>
      <c r="AC83" s="254">
        <v>0</v>
      </c>
      <c r="AD83" s="254">
        <v>0</v>
      </c>
      <c r="AE83" s="254">
        <f t="shared" si="121"/>
        <v>0.23047447881815011</v>
      </c>
      <c r="AF83" s="256">
        <f>_xlfn.FLOOR.PRECISE('[3]численность 2021'!O94)</f>
        <v>2</v>
      </c>
      <c r="AG83" s="215">
        <f t="shared" si="93"/>
        <v>2</v>
      </c>
      <c r="AH83" s="257">
        <f t="shared" si="94"/>
        <v>2</v>
      </c>
      <c r="AI83" s="260">
        <f t="shared" si="99"/>
        <v>1.5</v>
      </c>
      <c r="AJ83" s="258">
        <v>2</v>
      </c>
      <c r="AK83" s="258">
        <v>1</v>
      </c>
      <c r="AL83" s="255">
        <v>0</v>
      </c>
      <c r="AM83" s="255">
        <v>0</v>
      </c>
      <c r="AN83" s="254">
        <f>_xlfn.FLOOR.PRECISE('[3]численность 2021'!F94)</f>
        <v>13</v>
      </c>
      <c r="AO83" s="254">
        <v>0</v>
      </c>
      <c r="AP83" s="254">
        <v>0</v>
      </c>
      <c r="AQ83" s="254">
        <f t="shared" si="122"/>
        <v>7.4904205615898792E-2</v>
      </c>
      <c r="AR83" s="256">
        <f>_xlfn.FLOOR.PRECISE('[3]численность 2021'!L94)</f>
        <v>0</v>
      </c>
      <c r="AS83" s="256"/>
      <c r="AT83" s="214">
        <f t="shared" si="81"/>
        <v>0</v>
      </c>
      <c r="AU83" s="215">
        <f t="shared" si="100"/>
        <v>0</v>
      </c>
      <c r="AV83" s="215">
        <f t="shared" si="82"/>
        <v>0</v>
      </c>
      <c r="AW83" s="260">
        <f t="shared" si="101"/>
        <v>0</v>
      </c>
      <c r="AX83" s="258"/>
      <c r="AY83" s="215">
        <f t="shared" si="83"/>
        <v>0</v>
      </c>
      <c r="AZ83" s="257">
        <f t="shared" si="102"/>
        <v>0</v>
      </c>
      <c r="BA83" s="258"/>
      <c r="BB83" s="215">
        <f t="shared" si="84"/>
        <v>0</v>
      </c>
      <c r="BC83" s="258"/>
      <c r="BD83" s="255">
        <v>0</v>
      </c>
      <c r="BE83" s="255">
        <v>0</v>
      </c>
      <c r="BF83" s="254">
        <f>_xlfn.FLOOR.PRECISE('[3]численность 2021'!G94)</f>
        <v>161</v>
      </c>
      <c r="BG83" s="254">
        <v>0</v>
      </c>
      <c r="BH83" s="254">
        <v>0</v>
      </c>
      <c r="BI83" s="254">
        <f t="shared" si="123"/>
        <v>0.92765977724305415</v>
      </c>
      <c r="BJ83" s="256">
        <f>_xlfn.FLOOR.PRECISE('[3]численность 2021'!K94)</f>
        <v>4</v>
      </c>
      <c r="BK83" s="256"/>
      <c r="BL83" s="214">
        <f t="shared" si="85"/>
        <v>4</v>
      </c>
      <c r="BM83" s="215">
        <f t="shared" si="103"/>
        <v>4.83</v>
      </c>
      <c r="BN83" s="260">
        <f t="shared" si="86"/>
        <v>4</v>
      </c>
      <c r="BO83" s="258">
        <v>4</v>
      </c>
      <c r="BP83" s="215">
        <f t="shared" si="87"/>
        <v>0.59999999999999598</v>
      </c>
      <c r="BQ83" s="257">
        <f t="shared" si="104"/>
        <v>0</v>
      </c>
      <c r="BR83" s="258"/>
      <c r="BS83" s="215">
        <f t="shared" si="105"/>
        <v>0.8</v>
      </c>
      <c r="BT83" s="258">
        <v>1</v>
      </c>
      <c r="BU83" s="255">
        <v>0.94129200000000002</v>
      </c>
      <c r="BV83" s="255">
        <v>1.84737</v>
      </c>
      <c r="BW83" s="254">
        <f>_xlfn.FLOOR.PRECISE('[3]численность 2021'!H94)</f>
        <v>210</v>
      </c>
      <c r="BX83" s="254">
        <v>0.13842499999999999</v>
      </c>
      <c r="BY83" s="254">
        <v>0.27167200000000002</v>
      </c>
      <c r="BZ83" s="254">
        <f t="shared" si="124"/>
        <v>1.2099910137952881</v>
      </c>
      <c r="CA83" s="256">
        <f>_xlfn.FLOOR.PRECISE('[3]численность 2021'!M94)</f>
        <v>10</v>
      </c>
      <c r="CB83" s="256"/>
      <c r="CC83" s="256"/>
      <c r="CD83" s="214">
        <f t="shared" si="88"/>
        <v>10</v>
      </c>
      <c r="CE83" s="215">
        <f t="shared" si="106"/>
        <v>10.5</v>
      </c>
      <c r="CF83" s="260">
        <f t="shared" si="107"/>
        <v>10</v>
      </c>
      <c r="CG83" s="258">
        <v>10</v>
      </c>
      <c r="CH83" s="215">
        <f t="shared" si="89"/>
        <v>0.749999999999999</v>
      </c>
      <c r="CI83" s="257">
        <f t="shared" si="108"/>
        <v>0</v>
      </c>
      <c r="CJ83" s="258">
        <v>1</v>
      </c>
      <c r="CK83" s="215">
        <f t="shared" si="90"/>
        <v>0.749999999999999</v>
      </c>
      <c r="CL83" s="257">
        <f t="shared" si="109"/>
        <v>0</v>
      </c>
      <c r="CM83" s="258"/>
      <c r="CN83" s="215">
        <f t="shared" si="110"/>
        <v>2</v>
      </c>
      <c r="CO83" s="258">
        <v>2</v>
      </c>
      <c r="CP83" s="262">
        <f t="shared" si="111"/>
        <v>1</v>
      </c>
      <c r="CQ83" s="255">
        <v>0</v>
      </c>
      <c r="CR83" s="255">
        <v>0</v>
      </c>
      <c r="CS83" s="255" t="e">
        <f>#NAME?</f>
        <v>#NAME?</v>
      </c>
      <c r="CT83" s="254">
        <v>0</v>
      </c>
      <c r="CU83" s="254">
        <v>0</v>
      </c>
      <c r="CV83" s="254" t="e">
        <f>#NAME?</f>
        <v>#NAME?</v>
      </c>
      <c r="CW83" s="256" t="e">
        <f>#NAME?</f>
        <v>#NAME?</v>
      </c>
      <c r="CX83" s="261" t="e">
        <f t="shared" si="112"/>
        <v>#NAME?</v>
      </c>
      <c r="CY83" s="260" t="e">
        <f t="shared" si="113"/>
        <v>#NAME?</v>
      </c>
      <c r="CZ83" s="258"/>
      <c r="DA83" s="261">
        <f t="shared" si="114"/>
        <v>0</v>
      </c>
      <c r="DB83" s="258"/>
      <c r="DC83" s="255">
        <v>2.0928309999999999</v>
      </c>
      <c r="DD83" s="255">
        <v>2.5174210000000001</v>
      </c>
      <c r="DE83" s="254">
        <f>_xlfn.FLOOR.PRECISE('[3]численность 2021'!I94)</f>
        <v>24</v>
      </c>
      <c r="DF83" s="254">
        <v>0.30776900000000001</v>
      </c>
      <c r="DG83" s="254">
        <v>0.37020900000000001</v>
      </c>
      <c r="DH83" s="254">
        <f t="shared" si="125"/>
        <v>0.13828468729089008</v>
      </c>
      <c r="DI83" s="256">
        <f>_xlfn.FLOOR.PRECISE('[3]численность 2021'!N94)</f>
        <v>3</v>
      </c>
      <c r="DJ83" s="215">
        <f t="shared" si="91"/>
        <v>0</v>
      </c>
      <c r="DK83" s="257">
        <f t="shared" si="115"/>
        <v>0</v>
      </c>
      <c r="DL83" s="258"/>
      <c r="DM83" s="215">
        <f t="shared" si="92"/>
        <v>0</v>
      </c>
      <c r="DN83" s="258"/>
      <c r="DO83" s="255">
        <v>0</v>
      </c>
      <c r="DP83" s="255">
        <v>0</v>
      </c>
      <c r="DQ83" s="254">
        <f>_xlfn.FLOOR.PRECISE('[3]численность 2021'!J94)</f>
        <v>0</v>
      </c>
      <c r="DR83" s="254">
        <v>0</v>
      </c>
      <c r="DS83" s="254">
        <v>0</v>
      </c>
      <c r="DT83" s="254">
        <f t="shared" si="126"/>
        <v>0</v>
      </c>
      <c r="DU83" s="256">
        <f>_xlfn.FLOOR.PRECISE('[3]численность 2021'!S94)</f>
        <v>0</v>
      </c>
      <c r="DV83" s="261">
        <f t="shared" si="116"/>
        <v>0</v>
      </c>
      <c r="DW83" s="257">
        <f t="shared" si="117"/>
        <v>0</v>
      </c>
      <c r="DX83" s="258"/>
      <c r="DY83" s="255">
        <v>0</v>
      </c>
      <c r="DZ83" s="263">
        <v>0</v>
      </c>
      <c r="EA83" s="254">
        <f>_xlfn.FLOOR.PRECISE('[3]численность 2021'!T94)</f>
        <v>0</v>
      </c>
      <c r="EB83" s="254">
        <v>0</v>
      </c>
      <c r="EC83" s="254">
        <v>0</v>
      </c>
      <c r="ED83" s="254">
        <f t="shared" si="127"/>
        <v>0</v>
      </c>
      <c r="EE83" s="256">
        <f>_xlfn.FLOOR.PRECISE('[3]численность 2021'!U94)</f>
        <v>0</v>
      </c>
      <c r="EF83" s="261">
        <f t="shared" si="118"/>
        <v>0</v>
      </c>
      <c r="EG83" s="257">
        <f t="shared" si="119"/>
        <v>0</v>
      </c>
      <c r="EH83" s="258"/>
    </row>
    <row r="84" spans="1:138" s="253" customFormat="1" ht="51" customHeight="1" x14ac:dyDescent="0.2">
      <c r="A84" s="118" t="s">
        <v>315</v>
      </c>
      <c r="B84" s="254">
        <f>'[3]численность 2021'!C93</f>
        <v>1572.824951171875</v>
      </c>
      <c r="C84" s="255">
        <v>2763.0385740000002</v>
      </c>
      <c r="D84" s="255">
        <v>2904.5122070000002</v>
      </c>
      <c r="E84" s="254">
        <f>_xlfn.FLOOR.PRECISE('[3]численность 2021'!D93)</f>
        <v>2985</v>
      </c>
      <c r="F84" s="254">
        <v>1.6696439999999999</v>
      </c>
      <c r="G84" s="254">
        <v>1.6696439999999999</v>
      </c>
      <c r="H84" s="254">
        <f t="shared" si="120"/>
        <v>1.8978590069899046</v>
      </c>
      <c r="I84" s="256">
        <f>_xlfn.FLOOR.PRECISE('[3]численность 2021'!R93)</f>
        <v>1044</v>
      </c>
      <c r="J84" s="215">
        <f t="shared" si="95"/>
        <v>1044.749999999997</v>
      </c>
      <c r="K84" s="216">
        <f t="shared" si="96"/>
        <v>1044</v>
      </c>
      <c r="L84" s="258">
        <v>1044</v>
      </c>
      <c r="M84" s="255">
        <v>300</v>
      </c>
      <c r="N84" s="255">
        <v>417</v>
      </c>
      <c r="O84" s="254">
        <f>_xlfn.FLOOR.PRECISE('[3]численность 2021'!P93)</f>
        <v>420</v>
      </c>
      <c r="P84" s="254">
        <v>0.172453</v>
      </c>
      <c r="Q84" s="254">
        <v>0.23971000000000001</v>
      </c>
      <c r="R84" s="254">
        <f t="shared" si="97"/>
        <v>0.26703543816943381</v>
      </c>
      <c r="S84" s="256">
        <f>_xlfn.FLOOR.PRECISE('[3]численность 2021'!Q93)</f>
        <v>35</v>
      </c>
      <c r="T84" s="256"/>
      <c r="U84" s="215">
        <f t="shared" ref="U84:U115" si="128">O84*0.3</f>
        <v>126</v>
      </c>
      <c r="V84" s="257">
        <f t="shared" si="98"/>
        <v>35</v>
      </c>
      <c r="W84" s="258">
        <v>35</v>
      </c>
      <c r="X84" s="258"/>
      <c r="Y84" s="259"/>
      <c r="Z84" s="255">
        <v>533.87145999999996</v>
      </c>
      <c r="AA84" s="255">
        <v>768.19732699999997</v>
      </c>
      <c r="AB84" s="254">
        <f>_xlfn.FLOOR.PRECISE('[3]численность 2021'!E93)</f>
        <v>746</v>
      </c>
      <c r="AC84" s="254">
        <v>0.30689300000000003</v>
      </c>
      <c r="AD84" s="254">
        <v>0.44159399999999999</v>
      </c>
      <c r="AE84" s="254">
        <f t="shared" si="121"/>
        <v>0.47430580208189915</v>
      </c>
      <c r="AF84" s="256">
        <f>_xlfn.FLOOR.PRECISE('[3]численность 2021'!O93)</f>
        <v>37</v>
      </c>
      <c r="AG84" s="215">
        <f t="shared" si="93"/>
        <v>37.300000000000004</v>
      </c>
      <c r="AH84" s="257">
        <f t="shared" si="94"/>
        <v>37</v>
      </c>
      <c r="AI84" s="260">
        <f t="shared" si="99"/>
        <v>27.75</v>
      </c>
      <c r="AJ84" s="258">
        <v>37</v>
      </c>
      <c r="AK84" s="258">
        <v>27</v>
      </c>
      <c r="AL84" s="255">
        <v>694.14581299999998</v>
      </c>
      <c r="AM84" s="255">
        <v>674.261841</v>
      </c>
      <c r="AN84" s="254">
        <f>_xlfn.FLOOR.PRECISE('[3]численность 2021'!F93)</f>
        <v>694</v>
      </c>
      <c r="AO84" s="254">
        <v>0.39902599999999999</v>
      </c>
      <c r="AP84" s="254">
        <v>0.387596</v>
      </c>
      <c r="AQ84" s="254">
        <f t="shared" si="122"/>
        <v>0.44124427164187396</v>
      </c>
      <c r="AR84" s="256">
        <f>_xlfn.FLOOR.PRECISE('[3]численность 2021'!L93)</f>
        <v>0</v>
      </c>
      <c r="AS84" s="256"/>
      <c r="AT84" s="214">
        <f t="shared" ref="AT84:AT115" si="129">IF(AND(B84&lt;7,AQ84&lt;5),0,AR84)</f>
        <v>0</v>
      </c>
      <c r="AU84" s="215">
        <f t="shared" si="100"/>
        <v>20.82</v>
      </c>
      <c r="AV84" s="215">
        <f t="shared" ref="AV84:AV115" si="130">IF(AN84&gt;34,IF(AQ84&gt;20,AN84*0.3,IF(AQ84&gt;15,AN84*0.25,IF(AQ84&gt;12,AN84*0.2,IF(AQ84&gt;10,AN84*0.15,IF(AQ84&gt;8,AN84*0.12,IF(AQ84&gt;6,AN84*0.1,IF(AQ84&lt;1,AN84*0.03,0))))))),0)</f>
        <v>20.82</v>
      </c>
      <c r="AW84" s="260">
        <f t="shared" si="101"/>
        <v>0</v>
      </c>
      <c r="AX84" s="258"/>
      <c r="AY84" s="215">
        <f t="shared" ref="AY84:AY125" si="131">IF(AX84&gt;7,AX84*0.15,0)</f>
        <v>0</v>
      </c>
      <c r="AZ84" s="257">
        <f t="shared" si="102"/>
        <v>0</v>
      </c>
      <c r="BA84" s="258"/>
      <c r="BB84" s="215">
        <f t="shared" ref="BB84:BB125" si="132">AX84*0.3</f>
        <v>0</v>
      </c>
      <c r="BC84" s="258"/>
      <c r="BD84" s="255">
        <v>1015.541015625</v>
      </c>
      <c r="BE84" s="255">
        <v>1089.768311</v>
      </c>
      <c r="BF84" s="254">
        <f>_xlfn.FLOOR.PRECISE('[3]численность 2021'!G93)</f>
        <v>1429</v>
      </c>
      <c r="BG84" s="254">
        <v>0.58377800000000002</v>
      </c>
      <c r="BH84" s="254">
        <v>0.626448</v>
      </c>
      <c r="BI84" s="254">
        <f t="shared" si="123"/>
        <v>0.90855628843838321</v>
      </c>
      <c r="BJ84" s="256">
        <f>_xlfn.FLOOR.PRECISE('[3]численность 2021'!K93)</f>
        <v>42</v>
      </c>
      <c r="BK84" s="256"/>
      <c r="BL84" s="214">
        <f t="shared" ref="BL84:BL115" si="133">IF(AND(B84&lt;7,BI84&lt;5),0,BJ84)</f>
        <v>42</v>
      </c>
      <c r="BM84" s="215">
        <f t="shared" si="103"/>
        <v>42.87</v>
      </c>
      <c r="BN84" s="260">
        <f t="shared" ref="BN84:BN127" si="134">IF(BJ84&lt;BM84,BJ84,BM84)</f>
        <v>42</v>
      </c>
      <c r="BO84" s="258">
        <v>42</v>
      </c>
      <c r="BP84" s="215">
        <f t="shared" ref="BP84:BP125" si="135">IF(BO84&gt;3,BO84*0.15,0)</f>
        <v>6.3</v>
      </c>
      <c r="BQ84" s="257">
        <f t="shared" si="104"/>
        <v>0</v>
      </c>
      <c r="BR84" s="258"/>
      <c r="BS84" s="261">
        <f t="shared" si="105"/>
        <v>8.4</v>
      </c>
      <c r="BT84" s="258"/>
      <c r="BU84" s="255">
        <v>1256.516846</v>
      </c>
      <c r="BV84" s="255">
        <v>1617.0756839999999</v>
      </c>
      <c r="BW84" s="254">
        <f>_xlfn.FLOOR.PRECISE('[3]численность 2021'!H93)</f>
        <v>1676</v>
      </c>
      <c r="BX84" s="254">
        <v>0.722302</v>
      </c>
      <c r="BY84" s="254">
        <v>0.92956799999999995</v>
      </c>
      <c r="BZ84" s="254">
        <f t="shared" si="124"/>
        <v>1.0655985580285026</v>
      </c>
      <c r="CA84" s="256">
        <f>_xlfn.FLOOR.PRECISE('[3]численность 2021'!M93)</f>
        <v>83</v>
      </c>
      <c r="CB84" s="256"/>
      <c r="CC84" s="256"/>
      <c r="CD84" s="214">
        <f t="shared" ref="CD84:CD115" si="136">IF(AND(B84&lt;7,BZ84&lt;5),0,CA84)</f>
        <v>83</v>
      </c>
      <c r="CE84" s="215">
        <f t="shared" si="106"/>
        <v>83.800000000000011</v>
      </c>
      <c r="CF84" s="260">
        <f t="shared" si="107"/>
        <v>83</v>
      </c>
      <c r="CG84" s="258">
        <v>83</v>
      </c>
      <c r="CH84" s="215">
        <f t="shared" ref="CH84:CH115" si="137">IF(CG84&gt;3,CG84*0.075,0)</f>
        <v>6.2249999999999996</v>
      </c>
      <c r="CI84" s="257">
        <f t="shared" si="108"/>
        <v>0</v>
      </c>
      <c r="CJ84" s="258"/>
      <c r="CK84" s="215">
        <f t="shared" ref="CK84:CK115" si="138">IF(CG84&gt;3,CG84*0.075,0)</f>
        <v>6.2249999999999996</v>
      </c>
      <c r="CL84" s="257">
        <f t="shared" si="109"/>
        <v>0</v>
      </c>
      <c r="CM84" s="258"/>
      <c r="CN84" s="261">
        <f t="shared" si="110"/>
        <v>16.600000000000001</v>
      </c>
      <c r="CO84" s="258"/>
      <c r="CP84" s="262">
        <f t="shared" si="111"/>
        <v>1</v>
      </c>
      <c r="CQ84" s="255">
        <v>0</v>
      </c>
      <c r="CR84" s="255">
        <v>0</v>
      </c>
      <c r="CS84" s="255" t="e">
        <f>#NAME?</f>
        <v>#NAME?</v>
      </c>
      <c r="CT84" s="254">
        <v>0</v>
      </c>
      <c r="CU84" s="254">
        <v>0</v>
      </c>
      <c r="CV84" s="254" t="e">
        <f>#NAME?</f>
        <v>#NAME?</v>
      </c>
      <c r="CW84" s="256" t="e">
        <f>#NAME?</f>
        <v>#NAME?</v>
      </c>
      <c r="CX84" s="261" t="e">
        <f t="shared" si="112"/>
        <v>#NAME?</v>
      </c>
      <c r="CY84" s="260" t="e">
        <f t="shared" si="113"/>
        <v>#NAME?</v>
      </c>
      <c r="CZ84" s="258"/>
      <c r="DA84" s="261">
        <f t="shared" si="114"/>
        <v>0</v>
      </c>
      <c r="DB84" s="258"/>
      <c r="DC84" s="255">
        <v>444.42257699999999</v>
      </c>
      <c r="DD84" s="255">
        <v>393.319366</v>
      </c>
      <c r="DE84" s="254">
        <f>_xlfn.FLOOR.PRECISE('[3]численность 2021'!I93)</f>
        <v>465</v>
      </c>
      <c r="DF84" s="254">
        <v>0.25547399999999998</v>
      </c>
      <c r="DG84" s="254">
        <v>0.22609799999999999</v>
      </c>
      <c r="DH84" s="254">
        <f t="shared" si="125"/>
        <v>0.29564637797330173</v>
      </c>
      <c r="DI84" s="256">
        <f>_xlfn.FLOOR.PRECISE('[3]численность 2021'!N93)</f>
        <v>20</v>
      </c>
      <c r="DJ84" s="215">
        <f t="shared" ref="DJ84:DJ115" si="139">IF(DE84&gt;34,DE84*0.15,0)</f>
        <v>69.75</v>
      </c>
      <c r="DK84" s="257">
        <f t="shared" si="115"/>
        <v>20</v>
      </c>
      <c r="DL84" s="258">
        <v>20</v>
      </c>
      <c r="DM84" s="215">
        <f t="shared" ref="DM84:DM115" si="140">DL84*0.2</f>
        <v>4</v>
      </c>
      <c r="DN84" s="258"/>
      <c r="DO84" s="255">
        <v>11.286924000000001</v>
      </c>
      <c r="DP84" s="255">
        <v>0</v>
      </c>
      <c r="DQ84" s="254">
        <f>_xlfn.FLOOR.PRECISE('[3]численность 2021'!J93)</f>
        <v>0</v>
      </c>
      <c r="DR84" s="254">
        <v>6.4879999999999998E-3</v>
      </c>
      <c r="DS84" s="254">
        <v>0</v>
      </c>
      <c r="DT84" s="254">
        <f t="shared" si="126"/>
        <v>0</v>
      </c>
      <c r="DU84" s="256">
        <f>_xlfn.FLOOR.PRECISE('[3]численность 2021'!S93)</f>
        <v>0</v>
      </c>
      <c r="DV84" s="261">
        <f t="shared" si="116"/>
        <v>0</v>
      </c>
      <c r="DW84" s="257">
        <f t="shared" si="117"/>
        <v>0</v>
      </c>
      <c r="DX84" s="258"/>
      <c r="DY84" s="255">
        <v>0</v>
      </c>
      <c r="DZ84" s="263">
        <v>0</v>
      </c>
      <c r="EA84" s="254">
        <f>_xlfn.FLOOR.PRECISE('[3]численность 2021'!T93)</f>
        <v>0</v>
      </c>
      <c r="EB84" s="254">
        <v>0</v>
      </c>
      <c r="EC84" s="254">
        <v>0</v>
      </c>
      <c r="ED84" s="254">
        <f t="shared" si="127"/>
        <v>0</v>
      </c>
      <c r="EE84" s="256">
        <f>_xlfn.FLOOR.PRECISE('[3]численность 2021'!U93)</f>
        <v>0</v>
      </c>
      <c r="EF84" s="261">
        <f t="shared" si="118"/>
        <v>0</v>
      </c>
      <c r="EG84" s="257">
        <f t="shared" si="119"/>
        <v>0</v>
      </c>
      <c r="EH84" s="258"/>
    </row>
    <row r="85" spans="1:138" ht="13.5" customHeight="1" x14ac:dyDescent="0.2">
      <c r="A85" s="198" t="s">
        <v>141</v>
      </c>
      <c r="B85" s="212"/>
      <c r="C85" s="213"/>
      <c r="D85" s="213"/>
      <c r="E85" s="212"/>
      <c r="F85" s="212"/>
      <c r="G85" s="212"/>
      <c r="H85" s="212"/>
      <c r="I85" s="214"/>
      <c r="J85" s="215">
        <f t="shared" si="95"/>
        <v>0</v>
      </c>
      <c r="K85" s="216">
        <f t="shared" si="96"/>
        <v>0</v>
      </c>
      <c r="L85" s="222"/>
      <c r="M85" s="213"/>
      <c r="N85" s="213"/>
      <c r="O85" s="212"/>
      <c r="P85" s="212"/>
      <c r="Q85" s="212"/>
      <c r="R85" s="212" t="e">
        <f t="shared" si="97"/>
        <v>#DIV/0!</v>
      </c>
      <c r="S85" s="214"/>
      <c r="T85" s="214"/>
      <c r="U85" s="215">
        <f t="shared" si="128"/>
        <v>0</v>
      </c>
      <c r="V85" s="216">
        <f t="shared" si="98"/>
        <v>0</v>
      </c>
      <c r="W85" s="222"/>
      <c r="X85" s="222"/>
      <c r="Y85" s="218"/>
      <c r="Z85" s="213"/>
      <c r="AA85" s="213"/>
      <c r="AB85" s="212"/>
      <c r="AC85" s="212"/>
      <c r="AD85" s="212"/>
      <c r="AE85" s="212" t="e">
        <f t="shared" si="121"/>
        <v>#DIV/0!</v>
      </c>
      <c r="AF85" s="214"/>
      <c r="AG85" s="215">
        <f t="shared" si="93"/>
        <v>0</v>
      </c>
      <c r="AH85" s="216">
        <f t="shared" si="94"/>
        <v>0</v>
      </c>
      <c r="AI85" s="219">
        <f t="shared" si="99"/>
        <v>0</v>
      </c>
      <c r="AJ85" s="222"/>
      <c r="AK85" s="222"/>
      <c r="AL85" s="213"/>
      <c r="AM85" s="213"/>
      <c r="AN85" s="212"/>
      <c r="AO85" s="212"/>
      <c r="AP85" s="212"/>
      <c r="AQ85" s="212" t="e">
        <f t="shared" si="122"/>
        <v>#DIV/0!</v>
      </c>
      <c r="AR85" s="214"/>
      <c r="AS85" s="214"/>
      <c r="AT85" s="214" t="e">
        <f t="shared" si="129"/>
        <v>#DIV/0!</v>
      </c>
      <c r="AU85" s="215">
        <f t="shared" si="100"/>
        <v>0</v>
      </c>
      <c r="AV85" s="215">
        <f t="shared" si="130"/>
        <v>0</v>
      </c>
      <c r="AW85" s="220">
        <f t="shared" si="101"/>
        <v>0</v>
      </c>
      <c r="AX85" s="222"/>
      <c r="AY85" s="215">
        <f t="shared" si="131"/>
        <v>0</v>
      </c>
      <c r="AZ85" s="216">
        <f t="shared" si="102"/>
        <v>0</v>
      </c>
      <c r="BA85" s="222"/>
      <c r="BB85" s="215">
        <f t="shared" si="132"/>
        <v>0</v>
      </c>
      <c r="BC85" s="222"/>
      <c r="BD85" s="213"/>
      <c r="BE85" s="213"/>
      <c r="BF85" s="212"/>
      <c r="BG85" s="212"/>
      <c r="BH85" s="212"/>
      <c r="BI85" s="212" t="e">
        <f t="shared" si="123"/>
        <v>#DIV/0!</v>
      </c>
      <c r="BJ85" s="214"/>
      <c r="BK85" s="214"/>
      <c r="BL85" s="214" t="e">
        <f t="shared" si="133"/>
        <v>#DIV/0!</v>
      </c>
      <c r="BM85" s="215">
        <f t="shared" si="103"/>
        <v>0</v>
      </c>
      <c r="BN85" s="220">
        <f t="shared" si="134"/>
        <v>0</v>
      </c>
      <c r="BO85" s="222"/>
      <c r="BP85" s="215">
        <f t="shared" si="135"/>
        <v>0</v>
      </c>
      <c r="BQ85" s="216">
        <f t="shared" si="104"/>
        <v>0</v>
      </c>
      <c r="BR85" s="222"/>
      <c r="BS85" s="215">
        <f t="shared" si="105"/>
        <v>0</v>
      </c>
      <c r="BT85" s="222"/>
      <c r="BU85" s="213"/>
      <c r="BV85" s="213"/>
      <c r="BW85" s="212"/>
      <c r="BX85" s="212"/>
      <c r="BY85" s="212"/>
      <c r="BZ85" s="212" t="e">
        <f t="shared" si="124"/>
        <v>#DIV/0!</v>
      </c>
      <c r="CA85" s="214"/>
      <c r="CB85" s="214"/>
      <c r="CC85" s="214"/>
      <c r="CD85" s="214" t="e">
        <f t="shared" si="136"/>
        <v>#DIV/0!</v>
      </c>
      <c r="CE85" s="215">
        <f t="shared" si="106"/>
        <v>0</v>
      </c>
      <c r="CF85" s="220">
        <f t="shared" si="107"/>
        <v>0</v>
      </c>
      <c r="CG85" s="222"/>
      <c r="CH85" s="215">
        <f t="shared" si="137"/>
        <v>0</v>
      </c>
      <c r="CI85" s="216">
        <f t="shared" si="108"/>
        <v>0</v>
      </c>
      <c r="CJ85" s="222"/>
      <c r="CK85" s="215">
        <f t="shared" si="138"/>
        <v>0</v>
      </c>
      <c r="CL85" s="216">
        <f t="shared" si="109"/>
        <v>0</v>
      </c>
      <c r="CM85" s="222"/>
      <c r="CN85" s="215">
        <f t="shared" si="110"/>
        <v>0</v>
      </c>
      <c r="CO85" s="222"/>
      <c r="CP85" s="221">
        <f t="shared" si="111"/>
        <v>1</v>
      </c>
      <c r="CQ85" s="213"/>
      <c r="CR85" s="213"/>
      <c r="CS85" s="213"/>
      <c r="CT85" s="212"/>
      <c r="CU85" s="212"/>
      <c r="CV85" s="212"/>
      <c r="CW85" s="214"/>
      <c r="CX85" s="215">
        <f t="shared" si="112"/>
        <v>0</v>
      </c>
      <c r="CY85" s="220">
        <f t="shared" si="113"/>
        <v>0</v>
      </c>
      <c r="CZ85" s="222"/>
      <c r="DA85" s="215">
        <f t="shared" si="114"/>
        <v>0</v>
      </c>
      <c r="DB85" s="222"/>
      <c r="DC85" s="213"/>
      <c r="DD85" s="213"/>
      <c r="DE85" s="212"/>
      <c r="DF85" s="212"/>
      <c r="DG85" s="212"/>
      <c r="DH85" s="212" t="e">
        <f t="shared" si="125"/>
        <v>#DIV/0!</v>
      </c>
      <c r="DI85" s="214"/>
      <c r="DJ85" s="215">
        <f t="shared" si="139"/>
        <v>0</v>
      </c>
      <c r="DK85" s="216">
        <f t="shared" si="115"/>
        <v>0</v>
      </c>
      <c r="DL85" s="222"/>
      <c r="DM85" s="215">
        <f t="shared" si="140"/>
        <v>0</v>
      </c>
      <c r="DN85" s="222"/>
      <c r="DO85" s="213"/>
      <c r="DP85" s="213"/>
      <c r="DQ85" s="212"/>
      <c r="DR85" s="212"/>
      <c r="DS85" s="212"/>
      <c r="DT85" s="212" t="e">
        <f t="shared" si="126"/>
        <v>#DIV/0!</v>
      </c>
      <c r="DU85" s="214"/>
      <c r="DV85" s="215">
        <f t="shared" si="116"/>
        <v>0</v>
      </c>
      <c r="DW85" s="216">
        <f t="shared" si="117"/>
        <v>0</v>
      </c>
      <c r="DX85" s="222"/>
      <c r="DY85" s="213"/>
      <c r="DZ85" s="223"/>
      <c r="EA85" s="212"/>
      <c r="EB85" s="212"/>
      <c r="EC85" s="212"/>
      <c r="ED85" s="212" t="e">
        <f t="shared" si="127"/>
        <v>#DIV/0!</v>
      </c>
      <c r="EE85" s="214"/>
      <c r="EF85" s="215">
        <f t="shared" si="118"/>
        <v>0</v>
      </c>
      <c r="EG85" s="216">
        <f t="shared" si="119"/>
        <v>0</v>
      </c>
      <c r="EH85" s="222"/>
    </row>
    <row r="86" spans="1:138" ht="48" customHeight="1" x14ac:dyDescent="0.2">
      <c r="A86" s="116" t="s">
        <v>142</v>
      </c>
      <c r="B86" s="212">
        <f>'[3]численность 2021'!C96</f>
        <v>1015</v>
      </c>
      <c r="C86" s="213">
        <v>1123.261841</v>
      </c>
      <c r="D86" s="213">
        <v>1094.8201899999999</v>
      </c>
      <c r="E86" s="212">
        <f>_xlfn.FLOOR.PRECISE('[3]численность 2021'!D96)</f>
        <v>1317</v>
      </c>
      <c r="F86" s="212">
        <v>1.078641</v>
      </c>
      <c r="G86" s="212">
        <v>1.078641</v>
      </c>
      <c r="H86" s="212">
        <f t="shared" si="120"/>
        <v>1.2975369458128079</v>
      </c>
      <c r="I86" s="214">
        <f>_xlfn.FLOOR.PRECISE('[3]численность 2021'!R96)</f>
        <v>395</v>
      </c>
      <c r="J86" s="215">
        <f t="shared" si="95"/>
        <v>460.94999999999868</v>
      </c>
      <c r="K86" s="216">
        <f t="shared" si="96"/>
        <v>395</v>
      </c>
      <c r="L86" s="222">
        <v>395</v>
      </c>
      <c r="M86" s="213">
        <v>154</v>
      </c>
      <c r="N86" s="213">
        <v>163</v>
      </c>
      <c r="O86" s="212">
        <f>_xlfn.FLOOR.PRECISE('[3]численность 2021'!P96)</f>
        <v>154</v>
      </c>
      <c r="P86" s="212">
        <v>0.151724</v>
      </c>
      <c r="Q86" s="212">
        <v>0.16059100000000001</v>
      </c>
      <c r="R86" s="212">
        <f t="shared" si="97"/>
        <v>0.15172413793103448</v>
      </c>
      <c r="S86" s="214">
        <f>_xlfn.FLOOR.PRECISE('[3]численность 2021'!Q96)</f>
        <v>30</v>
      </c>
      <c r="T86" s="214"/>
      <c r="U86" s="215">
        <f t="shared" si="128"/>
        <v>46.199999999999996</v>
      </c>
      <c r="V86" s="216">
        <f t="shared" si="98"/>
        <v>30</v>
      </c>
      <c r="W86" s="222">
        <v>30</v>
      </c>
      <c r="X86" s="222"/>
      <c r="Y86" s="218"/>
      <c r="Z86" s="213">
        <v>1983.7607419999999</v>
      </c>
      <c r="AA86" s="213">
        <v>2176.0979000000002</v>
      </c>
      <c r="AB86" s="212">
        <f>_xlfn.FLOOR.PRECISE('[3]численность 2021'!E96)</f>
        <v>3064</v>
      </c>
      <c r="AC86" s="212">
        <v>1.9544440000000001</v>
      </c>
      <c r="AD86" s="212">
        <v>2.143939</v>
      </c>
      <c r="AE86" s="212">
        <f t="shared" si="121"/>
        <v>3.0187192118226602</v>
      </c>
      <c r="AF86" s="214">
        <f>_xlfn.FLOOR.PRECISE('[3]численность 2021'!O96)</f>
        <v>123</v>
      </c>
      <c r="AG86" s="215">
        <f t="shared" si="93"/>
        <v>153.20000000000002</v>
      </c>
      <c r="AH86" s="216">
        <f t="shared" si="94"/>
        <v>123</v>
      </c>
      <c r="AI86" s="219">
        <f t="shared" si="99"/>
        <v>92.25</v>
      </c>
      <c r="AJ86" s="222">
        <v>123</v>
      </c>
      <c r="AK86" s="222">
        <v>92</v>
      </c>
      <c r="AL86" s="213">
        <v>1795.2132570000001</v>
      </c>
      <c r="AM86" s="213">
        <v>2020.7132570000001</v>
      </c>
      <c r="AN86" s="212">
        <f>_xlfn.FLOOR.PRECISE('[3]численность 2021'!F96)</f>
        <v>1967</v>
      </c>
      <c r="AO86" s="212">
        <v>1.768683</v>
      </c>
      <c r="AP86" s="212">
        <v>1.99085</v>
      </c>
      <c r="AQ86" s="212">
        <f t="shared" si="122"/>
        <v>1.9379310344827587</v>
      </c>
      <c r="AR86" s="214">
        <f>_xlfn.FLOOR.PRECISE('[3]численность 2021'!L96)</f>
        <v>79</v>
      </c>
      <c r="AS86" s="214"/>
      <c r="AT86" s="214">
        <f t="shared" si="129"/>
        <v>79</v>
      </c>
      <c r="AU86" s="215">
        <f t="shared" si="100"/>
        <v>98.350000000000009</v>
      </c>
      <c r="AV86" s="215">
        <f t="shared" si="130"/>
        <v>0</v>
      </c>
      <c r="AW86" s="220">
        <f t="shared" si="101"/>
        <v>79</v>
      </c>
      <c r="AX86" s="222">
        <v>79</v>
      </c>
      <c r="AY86" s="215">
        <f t="shared" si="131"/>
        <v>11.85</v>
      </c>
      <c r="AZ86" s="216">
        <f t="shared" si="102"/>
        <v>0</v>
      </c>
      <c r="BA86" s="222"/>
      <c r="BB86" s="215">
        <f t="shared" si="132"/>
        <v>23.7</v>
      </c>
      <c r="BC86" s="222"/>
      <c r="BD86" s="213">
        <v>825.89831500000003</v>
      </c>
      <c r="BE86" s="213">
        <v>967.41204800000003</v>
      </c>
      <c r="BF86" s="212">
        <f>_xlfn.FLOOR.PRECISE('[3]численность 2021'!G96)</f>
        <v>989</v>
      </c>
      <c r="BG86" s="212">
        <v>0.813693</v>
      </c>
      <c r="BH86" s="212">
        <v>0.95311500000000005</v>
      </c>
      <c r="BI86" s="212">
        <f t="shared" si="123"/>
        <v>0.97438423645320194</v>
      </c>
      <c r="BJ86" s="214">
        <f>_xlfn.FLOOR.PRECISE('[3]численность 2021'!K96)</f>
        <v>29</v>
      </c>
      <c r="BK86" s="214"/>
      <c r="BL86" s="214">
        <f t="shared" si="133"/>
        <v>29</v>
      </c>
      <c r="BM86" s="215">
        <f t="shared" si="103"/>
        <v>29.669999999999998</v>
      </c>
      <c r="BN86" s="220">
        <f t="shared" si="134"/>
        <v>29</v>
      </c>
      <c r="BO86" s="222">
        <v>29</v>
      </c>
      <c r="BP86" s="215">
        <f t="shared" si="135"/>
        <v>4.3499999999999996</v>
      </c>
      <c r="BQ86" s="216">
        <f t="shared" si="104"/>
        <v>0</v>
      </c>
      <c r="BR86" s="222"/>
      <c r="BS86" s="215">
        <f t="shared" si="105"/>
        <v>5.8000000000000007</v>
      </c>
      <c r="BT86" s="222"/>
      <c r="BU86" s="213">
        <v>846.29089399999998</v>
      </c>
      <c r="BV86" s="213">
        <v>1228.2871090000001</v>
      </c>
      <c r="BW86" s="212">
        <f>_xlfn.FLOOR.PRECISE('[3]численность 2021'!H96)</f>
        <v>1304</v>
      </c>
      <c r="BX86" s="212">
        <v>0.83378399999999997</v>
      </c>
      <c r="BY86" s="212">
        <v>1.210135</v>
      </c>
      <c r="BZ86" s="212">
        <f t="shared" si="124"/>
        <v>1.2847290640394089</v>
      </c>
      <c r="CA86" s="214">
        <f>_xlfn.FLOOR.PRECISE('[3]численность 2021'!M96)</f>
        <v>39</v>
      </c>
      <c r="CB86" s="214"/>
      <c r="CC86" s="214"/>
      <c r="CD86" s="214">
        <f t="shared" si="136"/>
        <v>39</v>
      </c>
      <c r="CE86" s="215">
        <f t="shared" si="106"/>
        <v>65.2</v>
      </c>
      <c r="CF86" s="220">
        <f t="shared" si="107"/>
        <v>39</v>
      </c>
      <c r="CG86" s="222">
        <v>39</v>
      </c>
      <c r="CH86" s="215">
        <f t="shared" si="137"/>
        <v>2.9249999999999998</v>
      </c>
      <c r="CI86" s="216">
        <f t="shared" si="108"/>
        <v>0</v>
      </c>
      <c r="CJ86" s="222"/>
      <c r="CK86" s="215">
        <f t="shared" si="138"/>
        <v>2.9249999999999998</v>
      </c>
      <c r="CL86" s="216">
        <f t="shared" si="109"/>
        <v>0</v>
      </c>
      <c r="CM86" s="222"/>
      <c r="CN86" s="215">
        <f t="shared" si="110"/>
        <v>7.8000000000000007</v>
      </c>
      <c r="CO86" s="222"/>
      <c r="CP86" s="221">
        <f t="shared" si="111"/>
        <v>1</v>
      </c>
      <c r="CQ86" s="213">
        <v>823</v>
      </c>
      <c r="CR86" s="213">
        <v>1188</v>
      </c>
      <c r="CS86" s="213" t="e">
        <f>#NAME?</f>
        <v>#NAME?</v>
      </c>
      <c r="CT86" s="212">
        <v>0.81499999999999995</v>
      </c>
      <c r="CU86" s="212">
        <v>1.1759999999999999</v>
      </c>
      <c r="CV86" s="212" t="e">
        <f>#NAME?</f>
        <v>#NAME?</v>
      </c>
      <c r="CW86" s="214" t="e">
        <f>#NAME?</f>
        <v>#NAME?</v>
      </c>
      <c r="CX86" s="215" t="e">
        <f t="shared" si="112"/>
        <v>#NAME?</v>
      </c>
      <c r="CY86" s="220" t="e">
        <f t="shared" si="113"/>
        <v>#NAME?</v>
      </c>
      <c r="CZ86" s="222"/>
      <c r="DA86" s="215">
        <f t="shared" si="114"/>
        <v>0</v>
      </c>
      <c r="DB86" s="222"/>
      <c r="DC86" s="213">
        <v>0</v>
      </c>
      <c r="DD86" s="213">
        <v>0</v>
      </c>
      <c r="DE86" s="212">
        <f>_xlfn.FLOOR.PRECISE('[3]численность 2021'!I96)</f>
        <v>0</v>
      </c>
      <c r="DF86" s="212">
        <v>0</v>
      </c>
      <c r="DG86" s="212">
        <v>0</v>
      </c>
      <c r="DH86" s="212">
        <f t="shared" si="125"/>
        <v>0</v>
      </c>
      <c r="DI86" s="214">
        <f>_xlfn.FLOOR.PRECISE('[3]численность 2021'!N96)</f>
        <v>0</v>
      </c>
      <c r="DJ86" s="215">
        <f t="shared" si="139"/>
        <v>0</v>
      </c>
      <c r="DK86" s="216">
        <f t="shared" si="115"/>
        <v>0</v>
      </c>
      <c r="DL86" s="222"/>
      <c r="DM86" s="215">
        <f t="shared" si="140"/>
        <v>0</v>
      </c>
      <c r="DN86" s="222"/>
      <c r="DO86" s="213">
        <v>133.72164900000001</v>
      </c>
      <c r="DP86" s="213">
        <v>135.426987</v>
      </c>
      <c r="DQ86" s="212">
        <f>_xlfn.FLOOR.PRECISE('[3]численность 2021'!J96)</f>
        <v>128</v>
      </c>
      <c r="DR86" s="212">
        <v>0.131745</v>
      </c>
      <c r="DS86" s="212">
        <v>0.13342599999999999</v>
      </c>
      <c r="DT86" s="212">
        <f t="shared" si="126"/>
        <v>0.12610837438423644</v>
      </c>
      <c r="DU86" s="214">
        <f>_xlfn.FLOOR.PRECISE('[3]численность 2021'!S96)</f>
        <v>12</v>
      </c>
      <c r="DV86" s="215">
        <f t="shared" si="116"/>
        <v>12.8</v>
      </c>
      <c r="DW86" s="216">
        <f t="shared" si="117"/>
        <v>12</v>
      </c>
      <c r="DX86" s="222">
        <v>12</v>
      </c>
      <c r="DY86" s="213">
        <v>0</v>
      </c>
      <c r="DZ86" s="223">
        <v>0</v>
      </c>
      <c r="EA86" s="212">
        <f>_xlfn.FLOOR.PRECISE('[3]численность 2021'!T96)</f>
        <v>0</v>
      </c>
      <c r="EB86" s="212">
        <v>0</v>
      </c>
      <c r="EC86" s="212">
        <v>0</v>
      </c>
      <c r="ED86" s="212">
        <f t="shared" si="127"/>
        <v>0</v>
      </c>
      <c r="EE86" s="214">
        <f>_xlfn.FLOOR.PRECISE('[3]численность 2021'!U96)</f>
        <v>0</v>
      </c>
      <c r="EF86" s="215">
        <f t="shared" si="118"/>
        <v>0</v>
      </c>
      <c r="EG86" s="216">
        <f t="shared" si="119"/>
        <v>0</v>
      </c>
      <c r="EH86" s="222"/>
    </row>
    <row r="87" spans="1:138" ht="37.5" customHeight="1" x14ac:dyDescent="0.2">
      <c r="A87" s="116" t="s">
        <v>316</v>
      </c>
      <c r="B87" s="212">
        <f>'[3]численность 2021'!C98</f>
        <v>385.19601440429688</v>
      </c>
      <c r="C87" s="213">
        <v>1468.776611</v>
      </c>
      <c r="D87" s="213">
        <v>1671.7993160000001</v>
      </c>
      <c r="E87" s="212">
        <f>_xlfn.FLOOR.PRECISE('[3]численность 2021'!D98)</f>
        <v>1707</v>
      </c>
      <c r="F87" s="212">
        <v>4.3400809999999996</v>
      </c>
      <c r="G87" s="212">
        <v>4.3400809999999996</v>
      </c>
      <c r="H87" s="212">
        <f t="shared" si="120"/>
        <v>4.4315100264987537</v>
      </c>
      <c r="I87" s="214">
        <f>_xlfn.FLOOR.PRECISE('[3]численность 2021'!R98)</f>
        <v>597</v>
      </c>
      <c r="J87" s="215">
        <f t="shared" si="95"/>
        <v>597.44999999999823</v>
      </c>
      <c r="K87" s="216">
        <f t="shared" si="96"/>
        <v>597</v>
      </c>
      <c r="L87" s="217">
        <v>597</v>
      </c>
      <c r="M87" s="213">
        <v>80</v>
      </c>
      <c r="N87" s="213">
        <v>95</v>
      </c>
      <c r="O87" s="212">
        <f>_xlfn.FLOOR.PRECISE('[3]численность 2021'!P98)</f>
        <v>120</v>
      </c>
      <c r="P87" s="212">
        <v>0.20768400000000001</v>
      </c>
      <c r="Q87" s="212">
        <v>0.24662500000000001</v>
      </c>
      <c r="R87" s="212">
        <f t="shared" si="97"/>
        <v>0.31152970309305827</v>
      </c>
      <c r="S87" s="214">
        <f>_xlfn.FLOOR.PRECISE('[3]численность 2021'!Q98)</f>
        <v>36</v>
      </c>
      <c r="T87" s="214"/>
      <c r="U87" s="215">
        <f t="shared" si="128"/>
        <v>36</v>
      </c>
      <c r="V87" s="216">
        <f t="shared" si="98"/>
        <v>36</v>
      </c>
      <c r="W87" s="217">
        <v>36</v>
      </c>
      <c r="X87" s="217"/>
      <c r="Y87" s="218"/>
      <c r="Z87" s="213">
        <v>1423.1898189999999</v>
      </c>
      <c r="AA87" s="213">
        <v>1466.3592530000001</v>
      </c>
      <c r="AB87" s="212">
        <f>_xlfn.FLOOR.PRECISE('[3]численность 2021'!E98)</f>
        <v>1538</v>
      </c>
      <c r="AC87" s="212">
        <v>3.6946780000000001</v>
      </c>
      <c r="AD87" s="212">
        <v>3.8067479999999998</v>
      </c>
      <c r="AE87" s="212">
        <f t="shared" si="121"/>
        <v>3.9927723613093633</v>
      </c>
      <c r="AF87" s="214">
        <f>_xlfn.FLOOR.PRECISE('[3]численность 2021'!O98)</f>
        <v>76</v>
      </c>
      <c r="AG87" s="215">
        <f t="shared" si="93"/>
        <v>76.900000000000006</v>
      </c>
      <c r="AH87" s="216">
        <f t="shared" si="94"/>
        <v>76</v>
      </c>
      <c r="AI87" s="219">
        <f t="shared" si="99"/>
        <v>57</v>
      </c>
      <c r="AJ87" s="217">
        <v>76</v>
      </c>
      <c r="AK87" s="217">
        <v>57</v>
      </c>
      <c r="AL87" s="213">
        <v>12.489598000000001</v>
      </c>
      <c r="AM87" s="213">
        <v>31.190287000000001</v>
      </c>
      <c r="AN87" s="212">
        <f>_xlfn.FLOOR.PRECISE('[3]численность 2021'!F98)</f>
        <v>239</v>
      </c>
      <c r="AO87" s="212">
        <v>3.2424000000000001E-2</v>
      </c>
      <c r="AP87" s="212">
        <v>8.0972000000000002E-2</v>
      </c>
      <c r="AQ87" s="212">
        <f t="shared" si="122"/>
        <v>0.62046332532700776</v>
      </c>
      <c r="AR87" s="214">
        <f>_xlfn.FLOOR.PRECISE('[3]численность 2021'!L98)</f>
        <v>3</v>
      </c>
      <c r="AS87" s="214"/>
      <c r="AT87" s="214">
        <f t="shared" si="129"/>
        <v>3</v>
      </c>
      <c r="AU87" s="215">
        <f t="shared" si="100"/>
        <v>7.17</v>
      </c>
      <c r="AV87" s="215">
        <f t="shared" si="130"/>
        <v>7.17</v>
      </c>
      <c r="AW87" s="220">
        <f t="shared" si="101"/>
        <v>3</v>
      </c>
      <c r="AX87" s="217">
        <v>3</v>
      </c>
      <c r="AY87" s="215">
        <f t="shared" si="131"/>
        <v>0</v>
      </c>
      <c r="AZ87" s="216">
        <f t="shared" si="102"/>
        <v>0</v>
      </c>
      <c r="BA87" s="217"/>
      <c r="BB87" s="215">
        <f t="shared" si="132"/>
        <v>0.89999999999999991</v>
      </c>
      <c r="BC87" s="217"/>
      <c r="BD87" s="213">
        <v>342.83944700000001</v>
      </c>
      <c r="BE87" s="213">
        <v>399.54757699999999</v>
      </c>
      <c r="BF87" s="212">
        <f>_xlfn.FLOOR.PRECISE('[3]численность 2021'!G98)</f>
        <v>415</v>
      </c>
      <c r="BG87" s="212">
        <v>0.89002999999999999</v>
      </c>
      <c r="BH87" s="212">
        <v>1.037247</v>
      </c>
      <c r="BI87" s="212">
        <f t="shared" si="123"/>
        <v>1.0773735565301599</v>
      </c>
      <c r="BJ87" s="214">
        <f>_xlfn.FLOOR.PRECISE('[3]численность 2021'!K98)</f>
        <v>12</v>
      </c>
      <c r="BK87" s="214"/>
      <c r="BL87" s="214">
        <f t="shared" si="133"/>
        <v>12</v>
      </c>
      <c r="BM87" s="215">
        <f t="shared" si="103"/>
        <v>20.75</v>
      </c>
      <c r="BN87" s="220">
        <f t="shared" si="134"/>
        <v>12</v>
      </c>
      <c r="BO87" s="217">
        <v>12</v>
      </c>
      <c r="BP87" s="215">
        <f t="shared" si="135"/>
        <v>1.7999999999999998</v>
      </c>
      <c r="BQ87" s="216">
        <f t="shared" si="104"/>
        <v>0</v>
      </c>
      <c r="BR87" s="217"/>
      <c r="BS87" s="215">
        <f t="shared" si="105"/>
        <v>2.4000000000000004</v>
      </c>
      <c r="BT87" s="217"/>
      <c r="BU87" s="213">
        <v>539.65472399999999</v>
      </c>
      <c r="BV87" s="213">
        <v>627.86047399999995</v>
      </c>
      <c r="BW87" s="212">
        <f>_xlfn.FLOOR.PRECISE('[3]численность 2021'!H98)</f>
        <v>598</v>
      </c>
      <c r="BX87" s="212">
        <v>1.400973</v>
      </c>
      <c r="BY87" s="212">
        <v>1.6299600000000001</v>
      </c>
      <c r="BZ87" s="212">
        <f t="shared" si="124"/>
        <v>1.5524563537470737</v>
      </c>
      <c r="CA87" s="214">
        <f>_xlfn.FLOOR.PRECISE('[3]численность 2021'!M98)</f>
        <v>29</v>
      </c>
      <c r="CB87" s="214"/>
      <c r="CC87" s="214"/>
      <c r="CD87" s="214">
        <f t="shared" si="136"/>
        <v>29</v>
      </c>
      <c r="CE87" s="215">
        <f t="shared" si="106"/>
        <v>29.900000000000002</v>
      </c>
      <c r="CF87" s="220">
        <f t="shared" si="107"/>
        <v>29</v>
      </c>
      <c r="CG87" s="217">
        <v>29</v>
      </c>
      <c r="CH87" s="215">
        <f t="shared" si="137"/>
        <v>2.1749999999999998</v>
      </c>
      <c r="CI87" s="216">
        <f t="shared" si="108"/>
        <v>0</v>
      </c>
      <c r="CJ87" s="217"/>
      <c r="CK87" s="215">
        <f t="shared" si="138"/>
        <v>2.1749999999999998</v>
      </c>
      <c r="CL87" s="216">
        <f t="shared" si="109"/>
        <v>0</v>
      </c>
      <c r="CM87" s="217"/>
      <c r="CN87" s="215">
        <f t="shared" si="110"/>
        <v>5.8000000000000007</v>
      </c>
      <c r="CO87" s="217"/>
      <c r="CP87" s="221">
        <f t="shared" si="111"/>
        <v>1</v>
      </c>
      <c r="CQ87" s="213">
        <v>0</v>
      </c>
      <c r="CR87" s="213">
        <v>0</v>
      </c>
      <c r="CS87" s="213" t="e">
        <f>#NAME?</f>
        <v>#NAME?</v>
      </c>
      <c r="CT87" s="212">
        <v>0</v>
      </c>
      <c r="CU87" s="212">
        <v>0</v>
      </c>
      <c r="CV87" s="212" t="e">
        <f>#NAME?</f>
        <v>#NAME?</v>
      </c>
      <c r="CW87" s="214" t="e">
        <f>#NAME?</f>
        <v>#NAME?</v>
      </c>
      <c r="CX87" s="215" t="e">
        <f t="shared" si="112"/>
        <v>#NAME?</v>
      </c>
      <c r="CY87" s="220" t="e">
        <f t="shared" si="113"/>
        <v>#NAME?</v>
      </c>
      <c r="CZ87" s="222"/>
      <c r="DA87" s="215">
        <f t="shared" si="114"/>
        <v>0</v>
      </c>
      <c r="DB87" s="222"/>
      <c r="DC87" s="213">
        <v>189.42555200000001</v>
      </c>
      <c r="DD87" s="213">
        <v>189.22105400000001</v>
      </c>
      <c r="DE87" s="212">
        <f>_xlfn.FLOOR.PRECISE('[3]численность 2021'!I98)</f>
        <v>200</v>
      </c>
      <c r="DF87" s="212">
        <v>0.491759</v>
      </c>
      <c r="DG87" s="212">
        <v>0.491228</v>
      </c>
      <c r="DH87" s="212">
        <f t="shared" si="125"/>
        <v>0.51921617182176383</v>
      </c>
      <c r="DI87" s="214">
        <f>_xlfn.FLOOR.PRECISE('[3]численность 2021'!N98)</f>
        <v>0</v>
      </c>
      <c r="DJ87" s="215">
        <f t="shared" si="139"/>
        <v>30</v>
      </c>
      <c r="DK87" s="216">
        <f t="shared" si="115"/>
        <v>0</v>
      </c>
      <c r="DL87" s="217"/>
      <c r="DM87" s="215">
        <f t="shared" si="140"/>
        <v>0</v>
      </c>
      <c r="DN87" s="217"/>
      <c r="DO87" s="213">
        <v>6.2447990000000004</v>
      </c>
      <c r="DP87" s="213">
        <v>8.3174100000000006</v>
      </c>
      <c r="DQ87" s="212">
        <f>_xlfn.FLOOR.PRECISE('[3]численность 2021'!J98)</f>
        <v>9</v>
      </c>
      <c r="DR87" s="212">
        <v>1.6212000000000001E-2</v>
      </c>
      <c r="DS87" s="212">
        <v>2.1592E-2</v>
      </c>
      <c r="DT87" s="212">
        <f t="shared" si="126"/>
        <v>2.3364727731979371E-2</v>
      </c>
      <c r="DU87" s="214">
        <f>_xlfn.FLOOR.PRECISE('[3]численность 2021'!S98)</f>
        <v>0</v>
      </c>
      <c r="DV87" s="215">
        <f t="shared" si="116"/>
        <v>0.9</v>
      </c>
      <c r="DW87" s="216">
        <f t="shared" si="117"/>
        <v>0</v>
      </c>
      <c r="DX87" s="217"/>
      <c r="DY87" s="213">
        <v>0</v>
      </c>
      <c r="DZ87" s="223">
        <v>0</v>
      </c>
      <c r="EA87" s="212">
        <f>_xlfn.FLOOR.PRECISE('[3]численность 2021'!T98)</f>
        <v>0</v>
      </c>
      <c r="EB87" s="212">
        <v>0</v>
      </c>
      <c r="EC87" s="212">
        <v>0</v>
      </c>
      <c r="ED87" s="212">
        <f t="shared" si="127"/>
        <v>0</v>
      </c>
      <c r="EE87" s="214">
        <f>_xlfn.FLOOR.PRECISE('[3]численность 2021'!U98)</f>
        <v>0</v>
      </c>
      <c r="EF87" s="215">
        <f t="shared" si="118"/>
        <v>0</v>
      </c>
      <c r="EG87" s="216">
        <f t="shared" si="119"/>
        <v>0</v>
      </c>
      <c r="EH87" s="222"/>
    </row>
    <row r="88" spans="1:138" ht="37.5" customHeight="1" x14ac:dyDescent="0.2">
      <c r="A88" s="116" t="s">
        <v>317</v>
      </c>
      <c r="B88" s="212">
        <f>'[3]численность 2021'!C97</f>
        <v>163.21099853515625</v>
      </c>
      <c r="C88" s="213">
        <v>1402.774658</v>
      </c>
      <c r="D88" s="213">
        <v>1247.0661620000001</v>
      </c>
      <c r="E88" s="212">
        <f>_xlfn.FLOOR.PRECISE('[3]численность 2021'!D97)</f>
        <v>1047</v>
      </c>
      <c r="F88" s="212">
        <v>7.6461620000000003</v>
      </c>
      <c r="G88" s="212">
        <v>7.6461620000000003</v>
      </c>
      <c r="H88" s="212">
        <f t="shared" si="120"/>
        <v>6.4150088498752265</v>
      </c>
      <c r="I88" s="214">
        <f>_xlfn.FLOOR.PRECISE('[3]численность 2021'!R97)</f>
        <v>314</v>
      </c>
      <c r="J88" s="215">
        <f t="shared" si="95"/>
        <v>366.44999999999891</v>
      </c>
      <c r="K88" s="216">
        <f t="shared" si="96"/>
        <v>314</v>
      </c>
      <c r="L88" s="217">
        <v>314</v>
      </c>
      <c r="M88" s="213">
        <v>84</v>
      </c>
      <c r="N88" s="213">
        <v>86</v>
      </c>
      <c r="O88" s="212">
        <f>_xlfn.FLOOR.PRECISE('[3]численность 2021'!P97)</f>
        <v>86</v>
      </c>
      <c r="P88" s="212">
        <v>0.51503100000000002</v>
      </c>
      <c r="Q88" s="212">
        <v>0.52729400000000004</v>
      </c>
      <c r="R88" s="212">
        <f t="shared" si="97"/>
        <v>0.52692527324667571</v>
      </c>
      <c r="S88" s="214">
        <f>_xlfn.FLOOR.PRECISE('[3]численность 2021'!Q97)</f>
        <v>12</v>
      </c>
      <c r="T88" s="214"/>
      <c r="U88" s="215">
        <f t="shared" si="128"/>
        <v>25.8</v>
      </c>
      <c r="V88" s="216">
        <f t="shared" si="98"/>
        <v>12</v>
      </c>
      <c r="W88" s="217">
        <v>12</v>
      </c>
      <c r="X88" s="217"/>
      <c r="Y88" s="218"/>
      <c r="Z88" s="213">
        <v>2788.374268</v>
      </c>
      <c r="AA88" s="213">
        <v>2618.7680660000001</v>
      </c>
      <c r="AB88" s="212">
        <f>_xlfn.FLOOR.PRECISE('[3]численность 2021'!E97)</f>
        <v>2921</v>
      </c>
      <c r="AC88" s="212">
        <v>17.096416999999999</v>
      </c>
      <c r="AD88" s="212">
        <v>16.056507</v>
      </c>
      <c r="AE88" s="212">
        <f t="shared" si="121"/>
        <v>17.897078176203951</v>
      </c>
      <c r="AF88" s="214">
        <f>_xlfn.FLOOR.PRECISE('[3]численность 2021'!O97)</f>
        <v>117</v>
      </c>
      <c r="AG88" s="215">
        <f t="shared" si="93"/>
        <v>146.05000000000001</v>
      </c>
      <c r="AH88" s="216">
        <f t="shared" si="94"/>
        <v>117</v>
      </c>
      <c r="AI88" s="219">
        <f t="shared" si="99"/>
        <v>87.75</v>
      </c>
      <c r="AJ88" s="217">
        <v>117</v>
      </c>
      <c r="AK88" s="217">
        <v>87</v>
      </c>
      <c r="AL88" s="213">
        <v>433.766571</v>
      </c>
      <c r="AM88" s="213">
        <v>385.06091300000003</v>
      </c>
      <c r="AN88" s="212">
        <f>_xlfn.FLOOR.PRECISE('[3]численность 2021'!F97)</f>
        <v>676</v>
      </c>
      <c r="AO88" s="212">
        <v>2.6595620000000002</v>
      </c>
      <c r="AP88" s="212">
        <v>2.360932</v>
      </c>
      <c r="AQ88" s="212">
        <f t="shared" si="122"/>
        <v>4.1418777292413118</v>
      </c>
      <c r="AR88" s="214">
        <f>_xlfn.FLOOR.PRECISE('[3]численность 2021'!L97)</f>
        <v>34</v>
      </c>
      <c r="AS88" s="214"/>
      <c r="AT88" s="214">
        <f t="shared" si="129"/>
        <v>34</v>
      </c>
      <c r="AU88" s="215">
        <f t="shared" si="100"/>
        <v>54.08</v>
      </c>
      <c r="AV88" s="215">
        <f t="shared" si="130"/>
        <v>0</v>
      </c>
      <c r="AW88" s="220">
        <f t="shared" si="101"/>
        <v>34</v>
      </c>
      <c r="AX88" s="217">
        <v>34</v>
      </c>
      <c r="AY88" s="215">
        <f t="shared" si="131"/>
        <v>5.0999999999999996</v>
      </c>
      <c r="AZ88" s="216">
        <f t="shared" si="102"/>
        <v>0</v>
      </c>
      <c r="BA88" s="217"/>
      <c r="BB88" s="215">
        <f t="shared" si="132"/>
        <v>10.199999999999999</v>
      </c>
      <c r="BC88" s="217"/>
      <c r="BD88" s="213">
        <v>224.50706500000001</v>
      </c>
      <c r="BE88" s="213">
        <v>232.18730199999999</v>
      </c>
      <c r="BF88" s="212">
        <f>_xlfn.FLOOR.PRECISE('[3]численность 2021'!G97)</f>
        <v>303</v>
      </c>
      <c r="BG88" s="212">
        <v>1.376525</v>
      </c>
      <c r="BH88" s="212">
        <v>1.4236150000000001</v>
      </c>
      <c r="BI88" s="212">
        <f t="shared" si="123"/>
        <v>1.8564925324853807</v>
      </c>
      <c r="BJ88" s="214">
        <f>_xlfn.FLOOR.PRECISE('[3]численность 2021'!K97)</f>
        <v>15</v>
      </c>
      <c r="BK88" s="214"/>
      <c r="BL88" s="214">
        <f t="shared" si="133"/>
        <v>15</v>
      </c>
      <c r="BM88" s="215">
        <f t="shared" si="103"/>
        <v>15.15</v>
      </c>
      <c r="BN88" s="220">
        <f t="shared" si="134"/>
        <v>15</v>
      </c>
      <c r="BO88" s="217">
        <v>15</v>
      </c>
      <c r="BP88" s="215">
        <f t="shared" si="135"/>
        <v>2.25</v>
      </c>
      <c r="BQ88" s="216">
        <f t="shared" si="104"/>
        <v>0</v>
      </c>
      <c r="BR88" s="217"/>
      <c r="BS88" s="215">
        <f t="shared" si="105"/>
        <v>3</v>
      </c>
      <c r="BT88" s="217"/>
      <c r="BU88" s="213">
        <v>245.888671875</v>
      </c>
      <c r="BV88" s="213">
        <v>224.08775299999999</v>
      </c>
      <c r="BW88" s="212">
        <f>_xlfn.FLOOR.PRECISE('[3]численность 2021'!H97)</f>
        <v>319</v>
      </c>
      <c r="BX88" s="212">
        <v>1.507622</v>
      </c>
      <c r="BY88" s="212">
        <v>1.3739539999999999</v>
      </c>
      <c r="BZ88" s="212">
        <f t="shared" si="124"/>
        <v>1.9545251414615066</v>
      </c>
      <c r="CA88" s="214">
        <f>_xlfn.FLOOR.PRECISE('[3]численность 2021'!M97)</f>
        <v>15</v>
      </c>
      <c r="CB88" s="214"/>
      <c r="CC88" s="214"/>
      <c r="CD88" s="214">
        <f t="shared" si="136"/>
        <v>15</v>
      </c>
      <c r="CE88" s="215">
        <f t="shared" si="106"/>
        <v>15.950000000000001</v>
      </c>
      <c r="CF88" s="220">
        <f t="shared" si="107"/>
        <v>15</v>
      </c>
      <c r="CG88" s="217">
        <v>15</v>
      </c>
      <c r="CH88" s="215">
        <f t="shared" si="137"/>
        <v>1.125</v>
      </c>
      <c r="CI88" s="216">
        <f t="shared" si="108"/>
        <v>0</v>
      </c>
      <c r="CJ88" s="217"/>
      <c r="CK88" s="215">
        <f t="shared" si="138"/>
        <v>1.125</v>
      </c>
      <c r="CL88" s="216">
        <f t="shared" si="109"/>
        <v>0</v>
      </c>
      <c r="CM88" s="217"/>
      <c r="CN88" s="215">
        <f t="shared" si="110"/>
        <v>3</v>
      </c>
      <c r="CO88" s="217"/>
      <c r="CP88" s="221">
        <f t="shared" si="111"/>
        <v>1</v>
      </c>
      <c r="CQ88" s="213"/>
      <c r="CR88" s="213"/>
      <c r="CS88" s="213"/>
      <c r="CT88" s="212"/>
      <c r="CU88" s="212"/>
      <c r="CV88" s="212"/>
      <c r="CW88" s="214"/>
      <c r="CX88" s="215"/>
      <c r="CY88" s="220"/>
      <c r="CZ88" s="222"/>
      <c r="DA88" s="215"/>
      <c r="DB88" s="222"/>
      <c r="DC88" s="213">
        <v>0</v>
      </c>
      <c r="DD88" s="213">
        <v>0</v>
      </c>
      <c r="DE88" s="212">
        <f>_xlfn.FLOOR.PRECISE('[3]численность 2021'!I97)</f>
        <v>0</v>
      </c>
      <c r="DF88" s="212">
        <v>0</v>
      </c>
      <c r="DG88" s="212">
        <v>0</v>
      </c>
      <c r="DH88" s="212">
        <f t="shared" si="125"/>
        <v>0</v>
      </c>
      <c r="DI88" s="214">
        <f>_xlfn.FLOOR.PRECISE('[3]численность 2021'!N97)</f>
        <v>0</v>
      </c>
      <c r="DJ88" s="215">
        <f t="shared" si="139"/>
        <v>0</v>
      </c>
      <c r="DK88" s="216">
        <f t="shared" si="115"/>
        <v>0</v>
      </c>
      <c r="DL88" s="217"/>
      <c r="DM88" s="215">
        <f t="shared" si="140"/>
        <v>0</v>
      </c>
      <c r="DN88" s="217"/>
      <c r="DO88" s="213">
        <v>9.6392559999999996</v>
      </c>
      <c r="DP88" s="213">
        <v>15.048358</v>
      </c>
      <c r="DQ88" s="212">
        <f>_xlfn.FLOOR.PRECISE('[3]численность 2021'!J97)</f>
        <v>11</v>
      </c>
      <c r="DR88" s="212">
        <v>5.9101000000000001E-2</v>
      </c>
      <c r="DS88" s="212">
        <v>9.2266000000000001E-2</v>
      </c>
      <c r="DT88" s="212">
        <f t="shared" si="126"/>
        <v>6.7397418671086437E-2</v>
      </c>
      <c r="DU88" s="214">
        <f>_xlfn.FLOOR.PRECISE('[3]численность 2021'!S97)</f>
        <v>0</v>
      </c>
      <c r="DV88" s="215">
        <f t="shared" si="116"/>
        <v>1.1000000000000001</v>
      </c>
      <c r="DW88" s="216">
        <f t="shared" si="117"/>
        <v>0</v>
      </c>
      <c r="DX88" s="217"/>
      <c r="DY88" s="213">
        <v>0</v>
      </c>
      <c r="DZ88" s="223">
        <v>0</v>
      </c>
      <c r="EA88" s="212">
        <f>_xlfn.FLOOR.PRECISE('[3]численность 2021'!T97)</f>
        <v>0</v>
      </c>
      <c r="EB88" s="212">
        <v>0</v>
      </c>
      <c r="EC88" s="212">
        <v>0</v>
      </c>
      <c r="ED88" s="212">
        <f t="shared" si="127"/>
        <v>0</v>
      </c>
      <c r="EE88" s="214">
        <f>_xlfn.FLOOR.PRECISE('[3]численность 2021'!U97)</f>
        <v>0</v>
      </c>
      <c r="EF88" s="215">
        <f t="shared" si="118"/>
        <v>0</v>
      </c>
      <c r="EG88" s="216">
        <f t="shared" si="119"/>
        <v>0</v>
      </c>
      <c r="EH88" s="222"/>
    </row>
    <row r="89" spans="1:138" ht="33" customHeight="1" x14ac:dyDescent="0.2">
      <c r="A89" s="116" t="s">
        <v>318</v>
      </c>
      <c r="B89" s="212">
        <f>'[3]численность 2021'!C101</f>
        <v>49.080001831054688</v>
      </c>
      <c r="C89" s="213">
        <v>218.92924500000001</v>
      </c>
      <c r="D89" s="213">
        <v>226.44667100000001</v>
      </c>
      <c r="E89" s="212">
        <f>_xlfn.FLOOR.PRECISE('[3]численность 2021'!D101)</f>
        <v>253</v>
      </c>
      <c r="F89" s="212">
        <v>4.6138279999999998</v>
      </c>
      <c r="G89" s="212">
        <v>4.6138279999999998</v>
      </c>
      <c r="H89" s="212">
        <f t="shared" si="120"/>
        <v>5.1548490334390689</v>
      </c>
      <c r="I89" s="214">
        <f>_xlfn.FLOOR.PRECISE('[3]численность 2021'!R101)</f>
        <v>50</v>
      </c>
      <c r="J89" s="215">
        <f t="shared" si="95"/>
        <v>88.549999999999741</v>
      </c>
      <c r="K89" s="216">
        <f t="shared" si="96"/>
        <v>50</v>
      </c>
      <c r="L89" s="217">
        <v>50</v>
      </c>
      <c r="M89" s="213">
        <v>11</v>
      </c>
      <c r="N89" s="213">
        <v>11</v>
      </c>
      <c r="O89" s="212">
        <f>_xlfn.FLOOR.PRECISE('[3]численность 2021'!P101)</f>
        <v>11</v>
      </c>
      <c r="P89" s="212">
        <v>0.22412399999999999</v>
      </c>
      <c r="Q89" s="212">
        <v>0.22412399999999999</v>
      </c>
      <c r="R89" s="212">
        <f t="shared" si="97"/>
        <v>0.22412387101908995</v>
      </c>
      <c r="S89" s="214">
        <f>_xlfn.FLOOR.PRECISE('[3]численность 2021'!Q101)</f>
        <v>1</v>
      </c>
      <c r="T89" s="214"/>
      <c r="U89" s="215">
        <f t="shared" si="128"/>
        <v>3.3</v>
      </c>
      <c r="V89" s="216">
        <f t="shared" si="98"/>
        <v>1</v>
      </c>
      <c r="W89" s="217">
        <v>1</v>
      </c>
      <c r="X89" s="217"/>
      <c r="Y89" s="218"/>
      <c r="Z89" s="213">
        <v>212.96916200000001</v>
      </c>
      <c r="AA89" s="213">
        <v>257.42861900000003</v>
      </c>
      <c r="AB89" s="212">
        <f>_xlfn.FLOOR.PRECISE('[3]численность 2021'!E101)</f>
        <v>302</v>
      </c>
      <c r="AC89" s="212">
        <v>4.3392249999999999</v>
      </c>
      <c r="AD89" s="212">
        <v>5.245082</v>
      </c>
      <c r="AE89" s="212">
        <f t="shared" si="121"/>
        <v>6.1532190043422883</v>
      </c>
      <c r="AF89" s="214">
        <f>_xlfn.FLOOR.PRECISE('[3]численность 2021'!O101)</f>
        <v>15</v>
      </c>
      <c r="AG89" s="215">
        <f t="shared" si="93"/>
        <v>15.100000000000001</v>
      </c>
      <c r="AH89" s="216">
        <f t="shared" si="94"/>
        <v>15</v>
      </c>
      <c r="AI89" s="219">
        <f t="shared" si="99"/>
        <v>11.25</v>
      </c>
      <c r="AJ89" s="217">
        <v>15</v>
      </c>
      <c r="AK89" s="217">
        <v>11</v>
      </c>
      <c r="AL89" s="213">
        <v>72.192939999999993</v>
      </c>
      <c r="AM89" s="213">
        <v>72.006080999999995</v>
      </c>
      <c r="AN89" s="212">
        <f>_xlfn.FLOOR.PRECISE('[3]численность 2021'!F101)</f>
        <v>77</v>
      </c>
      <c r="AO89" s="212">
        <v>1.4709239999999999</v>
      </c>
      <c r="AP89" s="212">
        <v>1.467117</v>
      </c>
      <c r="AQ89" s="212">
        <f t="shared" si="122"/>
        <v>1.5688670971336298</v>
      </c>
      <c r="AR89" s="214">
        <f>_xlfn.FLOOR.PRECISE('[3]численность 2021'!L101)</f>
        <v>5</v>
      </c>
      <c r="AS89" s="214"/>
      <c r="AT89" s="214">
        <f t="shared" si="129"/>
        <v>5</v>
      </c>
      <c r="AU89" s="215">
        <f t="shared" si="100"/>
        <v>3.85</v>
      </c>
      <c r="AV89" s="215">
        <f t="shared" si="130"/>
        <v>0</v>
      </c>
      <c r="AW89" s="220">
        <f t="shared" si="101"/>
        <v>3.85</v>
      </c>
      <c r="AX89" s="217">
        <v>3</v>
      </c>
      <c r="AY89" s="215">
        <f t="shared" si="131"/>
        <v>0</v>
      </c>
      <c r="AZ89" s="216">
        <f t="shared" si="102"/>
        <v>0</v>
      </c>
      <c r="BA89" s="217"/>
      <c r="BB89" s="215">
        <f t="shared" si="132"/>
        <v>0.89999999999999991</v>
      </c>
      <c r="BC89" s="217">
        <v>1</v>
      </c>
      <c r="BD89" s="213">
        <v>20.482647</v>
      </c>
      <c r="BE89" s="213">
        <v>7.5730519999999997</v>
      </c>
      <c r="BF89" s="212">
        <f>_xlfn.FLOOR.PRECISE('[3]численность 2021'!G101)</f>
        <v>21</v>
      </c>
      <c r="BG89" s="212">
        <v>0.41733199999999998</v>
      </c>
      <c r="BH89" s="212">
        <v>0.15429999999999999</v>
      </c>
      <c r="BI89" s="212">
        <f t="shared" si="123"/>
        <v>0.42787284467280812</v>
      </c>
      <c r="BJ89" s="214">
        <f>_xlfn.FLOOR.PRECISE('[3]численность 2021'!K101)</f>
        <v>0</v>
      </c>
      <c r="BK89" s="214"/>
      <c r="BL89" s="214">
        <f t="shared" si="133"/>
        <v>0</v>
      </c>
      <c r="BM89" s="215">
        <f t="shared" si="103"/>
        <v>0.63</v>
      </c>
      <c r="BN89" s="220">
        <f t="shared" si="134"/>
        <v>0</v>
      </c>
      <c r="BO89" s="217"/>
      <c r="BP89" s="215">
        <f t="shared" si="135"/>
        <v>0</v>
      </c>
      <c r="BQ89" s="216">
        <f t="shared" si="104"/>
        <v>0</v>
      </c>
      <c r="BR89" s="217"/>
      <c r="BS89" s="215">
        <f t="shared" si="105"/>
        <v>0</v>
      </c>
      <c r="BT89" s="217"/>
      <c r="BU89" s="213">
        <v>37.551516999999997</v>
      </c>
      <c r="BV89" s="213">
        <v>41.231064000000003</v>
      </c>
      <c r="BW89" s="212">
        <f>_xlfn.FLOOR.PRECISE('[3]численность 2021'!H101)</f>
        <v>43</v>
      </c>
      <c r="BX89" s="212">
        <v>0.76510800000000001</v>
      </c>
      <c r="BY89" s="212">
        <v>0.84007900000000002</v>
      </c>
      <c r="BZ89" s="212">
        <f t="shared" si="124"/>
        <v>0.87612058671098803</v>
      </c>
      <c r="CA89" s="214">
        <f>_xlfn.FLOOR.PRECISE('[3]численность 2021'!M101)</f>
        <v>2</v>
      </c>
      <c r="CB89" s="214"/>
      <c r="CC89" s="214"/>
      <c r="CD89" s="214">
        <f t="shared" si="136"/>
        <v>2</v>
      </c>
      <c r="CE89" s="215">
        <f t="shared" si="106"/>
        <v>1.29</v>
      </c>
      <c r="CF89" s="220">
        <f t="shared" si="107"/>
        <v>1.29</v>
      </c>
      <c r="CG89" s="217">
        <v>1</v>
      </c>
      <c r="CH89" s="215">
        <f t="shared" si="137"/>
        <v>0</v>
      </c>
      <c r="CI89" s="216">
        <f t="shared" si="108"/>
        <v>0</v>
      </c>
      <c r="CJ89" s="217"/>
      <c r="CK89" s="215">
        <f t="shared" si="138"/>
        <v>0</v>
      </c>
      <c r="CL89" s="216">
        <f t="shared" si="109"/>
        <v>0</v>
      </c>
      <c r="CM89" s="217"/>
      <c r="CN89" s="215">
        <f t="shared" si="110"/>
        <v>0.2</v>
      </c>
      <c r="CO89" s="217">
        <v>1</v>
      </c>
      <c r="CP89" s="221">
        <f t="shared" si="111"/>
        <v>1</v>
      </c>
      <c r="CQ89" s="213">
        <v>67</v>
      </c>
      <c r="CR89" s="213">
        <v>303</v>
      </c>
      <c r="CS89" s="213" t="e">
        <f>#NAME?</f>
        <v>#NAME?</v>
      </c>
      <c r="CT89" s="212">
        <v>0.14499999999999999</v>
      </c>
      <c r="CU89" s="212">
        <v>0.65400000000000003</v>
      </c>
      <c r="CV89" s="212" t="e">
        <f>#NAME?</f>
        <v>#NAME?</v>
      </c>
      <c r="CW89" s="214" t="e">
        <f>#NAME?</f>
        <v>#NAME?</v>
      </c>
      <c r="CX89" s="215" t="e">
        <f t="shared" si="112"/>
        <v>#NAME?</v>
      </c>
      <c r="CY89" s="220" t="e">
        <f t="shared" si="113"/>
        <v>#NAME?</v>
      </c>
      <c r="CZ89" s="222"/>
      <c r="DA89" s="215">
        <f t="shared" si="114"/>
        <v>0</v>
      </c>
      <c r="DB89" s="222"/>
      <c r="DC89" s="213">
        <v>0</v>
      </c>
      <c r="DD89" s="213">
        <v>0</v>
      </c>
      <c r="DE89" s="212">
        <f>_xlfn.FLOOR.PRECISE('[3]численность 2021'!I101)</f>
        <v>0</v>
      </c>
      <c r="DF89" s="212">
        <v>0</v>
      </c>
      <c r="DG89" s="212">
        <v>0</v>
      </c>
      <c r="DH89" s="212">
        <f t="shared" si="125"/>
        <v>0</v>
      </c>
      <c r="DI89" s="214">
        <f>_xlfn.FLOOR.PRECISE('[3]численность 2021'!N101)</f>
        <v>0</v>
      </c>
      <c r="DJ89" s="215">
        <f t="shared" si="139"/>
        <v>0</v>
      </c>
      <c r="DK89" s="216">
        <f t="shared" si="115"/>
        <v>0</v>
      </c>
      <c r="DL89" s="217"/>
      <c r="DM89" s="215">
        <f t="shared" si="140"/>
        <v>0</v>
      </c>
      <c r="DN89" s="217"/>
      <c r="DO89" s="213">
        <v>1.1192703247070313</v>
      </c>
      <c r="DP89" s="213">
        <v>0.55177100000000001</v>
      </c>
      <c r="DQ89" s="212">
        <f>_xlfn.FLOOR.PRECISE('[3]численность 2021'!J101)</f>
        <v>0</v>
      </c>
      <c r="DR89" s="212">
        <v>2.2804999999999999E-2</v>
      </c>
      <c r="DS89" s="212">
        <v>1.1242E-2</v>
      </c>
      <c r="DT89" s="212">
        <f t="shared" si="126"/>
        <v>0</v>
      </c>
      <c r="DU89" s="214">
        <f>_xlfn.FLOOR.PRECISE('[3]численность 2021'!S101)</f>
        <v>0</v>
      </c>
      <c r="DV89" s="215">
        <f t="shared" si="116"/>
        <v>0</v>
      </c>
      <c r="DW89" s="216">
        <f t="shared" si="117"/>
        <v>0</v>
      </c>
      <c r="DX89" s="217"/>
      <c r="DY89" s="213">
        <v>0</v>
      </c>
      <c r="DZ89" s="223">
        <v>0</v>
      </c>
      <c r="EA89" s="212">
        <f>_xlfn.FLOOR.PRECISE('[3]численность 2021'!T101)</f>
        <v>0</v>
      </c>
      <c r="EB89" s="212">
        <v>0</v>
      </c>
      <c r="EC89" s="212">
        <v>0</v>
      </c>
      <c r="ED89" s="212">
        <f t="shared" si="127"/>
        <v>0</v>
      </c>
      <c r="EE89" s="214">
        <f>_xlfn.FLOOR.PRECISE('[3]численность 2021'!U101)</f>
        <v>0</v>
      </c>
      <c r="EF89" s="215">
        <f t="shared" si="118"/>
        <v>0</v>
      </c>
      <c r="EG89" s="216">
        <f t="shared" si="119"/>
        <v>0</v>
      </c>
      <c r="EH89" s="222"/>
    </row>
    <row r="90" spans="1:138" ht="33" customHeight="1" x14ac:dyDescent="0.2">
      <c r="A90" s="116" t="s">
        <v>319</v>
      </c>
      <c r="B90" s="212">
        <f>'[3]численность 2021'!C102</f>
        <v>151.08000183105469</v>
      </c>
      <c r="C90" s="213">
        <v>559.25732400000004</v>
      </c>
      <c r="D90" s="213">
        <v>587.69293200000004</v>
      </c>
      <c r="E90" s="212">
        <f>_xlfn.FLOOR.PRECISE('[3]численность 2021'!D102)</f>
        <v>512</v>
      </c>
      <c r="F90" s="212">
        <v>3.889945</v>
      </c>
      <c r="G90" s="212">
        <v>3.889945</v>
      </c>
      <c r="H90" s="212">
        <f t="shared" si="120"/>
        <v>3.3889329745477785</v>
      </c>
      <c r="I90" s="214">
        <f>_xlfn.FLOOR.PRECISE('[3]численность 2021'!R102)</f>
        <v>150</v>
      </c>
      <c r="J90" s="215">
        <f t="shared" si="95"/>
        <v>179.19999999999948</v>
      </c>
      <c r="K90" s="216">
        <f t="shared" si="96"/>
        <v>150</v>
      </c>
      <c r="L90" s="217">
        <v>150</v>
      </c>
      <c r="M90" s="213">
        <v>33</v>
      </c>
      <c r="N90" s="213">
        <v>33</v>
      </c>
      <c r="O90" s="212">
        <f>_xlfn.FLOOR.PRECISE('[3]численность 2021'!P102)</f>
        <v>33</v>
      </c>
      <c r="P90" s="212">
        <v>0.21842700000000001</v>
      </c>
      <c r="Q90" s="212">
        <v>0.21842700000000001</v>
      </c>
      <c r="R90" s="212">
        <f t="shared" si="97"/>
        <v>0.2184273206251498</v>
      </c>
      <c r="S90" s="214">
        <f>_xlfn.FLOOR.PRECISE('[3]численность 2021'!Q102)</f>
        <v>2</v>
      </c>
      <c r="T90" s="214"/>
      <c r="U90" s="215">
        <f t="shared" si="128"/>
        <v>9.9</v>
      </c>
      <c r="V90" s="216">
        <f t="shared" si="98"/>
        <v>2</v>
      </c>
      <c r="W90" s="217">
        <v>2</v>
      </c>
      <c r="X90" s="217">
        <v>1</v>
      </c>
      <c r="Y90" s="218"/>
      <c r="Z90" s="213">
        <v>950.42901600000005</v>
      </c>
      <c r="AA90" s="213">
        <v>913.20642099999998</v>
      </c>
      <c r="AB90" s="212">
        <f>_xlfn.FLOOR.PRECISE('[3]численность 2021'!E102)</f>
        <v>1075</v>
      </c>
      <c r="AC90" s="212">
        <v>6.2908989999999996</v>
      </c>
      <c r="AD90" s="212">
        <v>6.0445219999999997</v>
      </c>
      <c r="AE90" s="212">
        <f t="shared" si="121"/>
        <v>7.1154354446071526</v>
      </c>
      <c r="AF90" s="214">
        <f>_xlfn.FLOOR.PRECISE('[3]численность 2021'!O102)</f>
        <v>50</v>
      </c>
      <c r="AG90" s="215">
        <f t="shared" si="93"/>
        <v>53.75</v>
      </c>
      <c r="AH90" s="216">
        <f t="shared" si="94"/>
        <v>50</v>
      </c>
      <c r="AI90" s="219">
        <f t="shared" si="99"/>
        <v>37.5</v>
      </c>
      <c r="AJ90" s="217">
        <v>50</v>
      </c>
      <c r="AK90" s="217">
        <v>37</v>
      </c>
      <c r="AL90" s="213">
        <v>310.98406999999997</v>
      </c>
      <c r="AM90" s="213">
        <v>328.763397</v>
      </c>
      <c r="AN90" s="212">
        <f>_xlfn.FLOOR.PRECISE('[3]численность 2021'!F102)</f>
        <v>330</v>
      </c>
      <c r="AO90" s="212">
        <v>2.0584069999999999</v>
      </c>
      <c r="AP90" s="212">
        <v>2.176088</v>
      </c>
      <c r="AQ90" s="212">
        <f t="shared" si="122"/>
        <v>2.1842732062514978</v>
      </c>
      <c r="AR90" s="214">
        <f>_xlfn.FLOOR.PRECISE('[3]численность 2021'!L102)</f>
        <v>15</v>
      </c>
      <c r="AS90" s="214"/>
      <c r="AT90" s="214">
        <f t="shared" si="129"/>
        <v>15</v>
      </c>
      <c r="AU90" s="215">
        <f t="shared" si="100"/>
        <v>23.1</v>
      </c>
      <c r="AV90" s="215">
        <f t="shared" si="130"/>
        <v>0</v>
      </c>
      <c r="AW90" s="220">
        <f t="shared" si="101"/>
        <v>15</v>
      </c>
      <c r="AX90" s="217">
        <v>15</v>
      </c>
      <c r="AY90" s="215">
        <f t="shared" si="131"/>
        <v>2.25</v>
      </c>
      <c r="AZ90" s="216">
        <f t="shared" si="102"/>
        <v>0</v>
      </c>
      <c r="BA90" s="217">
        <v>2</v>
      </c>
      <c r="BB90" s="215">
        <f t="shared" si="132"/>
        <v>4.5</v>
      </c>
      <c r="BC90" s="217">
        <v>5</v>
      </c>
      <c r="BD90" s="213">
        <v>73.162643000000003</v>
      </c>
      <c r="BE90" s="213">
        <v>76.069046</v>
      </c>
      <c r="BF90" s="212">
        <f>_xlfn.FLOOR.PRECISE('[3]численность 2021'!G102)</f>
        <v>69</v>
      </c>
      <c r="BG90" s="212">
        <v>0.48426399999999997</v>
      </c>
      <c r="BH90" s="212">
        <v>0.50350200000000001</v>
      </c>
      <c r="BI90" s="212">
        <f t="shared" si="123"/>
        <v>0.4567116703980405</v>
      </c>
      <c r="BJ90" s="214">
        <f>_xlfn.FLOOR.PRECISE('[3]численность 2021'!K102)</f>
        <v>2</v>
      </c>
      <c r="BK90" s="214"/>
      <c r="BL90" s="214">
        <f t="shared" si="133"/>
        <v>2</v>
      </c>
      <c r="BM90" s="215">
        <f t="shared" si="103"/>
        <v>2.0699999999999998</v>
      </c>
      <c r="BN90" s="220">
        <f t="shared" si="134"/>
        <v>2</v>
      </c>
      <c r="BO90" s="217">
        <v>2</v>
      </c>
      <c r="BP90" s="215">
        <f t="shared" si="135"/>
        <v>0</v>
      </c>
      <c r="BQ90" s="216">
        <f t="shared" si="104"/>
        <v>0</v>
      </c>
      <c r="BR90" s="217"/>
      <c r="BS90" s="215">
        <f t="shared" si="105"/>
        <v>0.4</v>
      </c>
      <c r="BT90" s="217">
        <v>1</v>
      </c>
      <c r="BU90" s="213">
        <v>117.582825</v>
      </c>
      <c r="BV90" s="213">
        <v>131.39198300000001</v>
      </c>
      <c r="BW90" s="212">
        <f>_xlfn.FLOOR.PRECISE('[3]численность 2021'!H102)</f>
        <v>113</v>
      </c>
      <c r="BX90" s="212">
        <v>0.77828200000000003</v>
      </c>
      <c r="BY90" s="212">
        <v>0.86968500000000004</v>
      </c>
      <c r="BZ90" s="212">
        <f t="shared" si="124"/>
        <v>0.74794809789824024</v>
      </c>
      <c r="CA90" s="214">
        <f>_xlfn.FLOOR.PRECISE('[3]численность 2021'!M102)</f>
        <v>5</v>
      </c>
      <c r="CB90" s="214"/>
      <c r="CC90" s="214"/>
      <c r="CD90" s="214">
        <f t="shared" si="136"/>
        <v>5</v>
      </c>
      <c r="CE90" s="215">
        <f t="shared" si="106"/>
        <v>3.3899999999999997</v>
      </c>
      <c r="CF90" s="220">
        <f t="shared" si="107"/>
        <v>3.3899999999999997</v>
      </c>
      <c r="CG90" s="217">
        <v>3</v>
      </c>
      <c r="CH90" s="215">
        <f t="shared" si="137"/>
        <v>0</v>
      </c>
      <c r="CI90" s="216">
        <f t="shared" si="108"/>
        <v>0</v>
      </c>
      <c r="CJ90" s="217"/>
      <c r="CK90" s="215">
        <f t="shared" si="138"/>
        <v>0</v>
      </c>
      <c r="CL90" s="216">
        <f t="shared" si="109"/>
        <v>0</v>
      </c>
      <c r="CM90" s="217"/>
      <c r="CN90" s="215">
        <f t="shared" si="110"/>
        <v>0.60000000000000009</v>
      </c>
      <c r="CO90" s="217">
        <v>1</v>
      </c>
      <c r="CP90" s="221">
        <f t="shared" si="111"/>
        <v>1</v>
      </c>
      <c r="CQ90" s="213"/>
      <c r="CR90" s="213"/>
      <c r="CS90" s="213"/>
      <c r="CT90" s="212"/>
      <c r="CU90" s="212"/>
      <c r="CV90" s="212"/>
      <c r="CW90" s="214"/>
      <c r="CX90" s="215"/>
      <c r="CY90" s="220"/>
      <c r="CZ90" s="222"/>
      <c r="DA90" s="215"/>
      <c r="DB90" s="222"/>
      <c r="DC90" s="213">
        <v>0</v>
      </c>
      <c r="DD90" s="213">
        <v>0</v>
      </c>
      <c r="DE90" s="212">
        <f>_xlfn.FLOOR.PRECISE('[3]численность 2021'!I102)</f>
        <v>0</v>
      </c>
      <c r="DF90" s="212">
        <v>0</v>
      </c>
      <c r="DG90" s="212">
        <v>0</v>
      </c>
      <c r="DH90" s="212">
        <f t="shared" si="125"/>
        <v>0</v>
      </c>
      <c r="DI90" s="214">
        <f>_xlfn.FLOOR.PRECISE('[3]численность 2021'!N102)</f>
        <v>0</v>
      </c>
      <c r="DJ90" s="215">
        <f t="shared" si="139"/>
        <v>0</v>
      </c>
      <c r="DK90" s="216">
        <f t="shared" si="115"/>
        <v>0</v>
      </c>
      <c r="DL90" s="217"/>
      <c r="DM90" s="215">
        <f t="shared" si="140"/>
        <v>0</v>
      </c>
      <c r="DN90" s="217"/>
      <c r="DO90" s="213">
        <v>6.8536429999999999</v>
      </c>
      <c r="DP90" s="213">
        <v>6.0462230000000003</v>
      </c>
      <c r="DQ90" s="212">
        <f>_xlfn.FLOOR.PRECISE('[3]численность 2021'!J102)</f>
        <v>6</v>
      </c>
      <c r="DR90" s="212">
        <v>4.5364000000000002E-2</v>
      </c>
      <c r="DS90" s="212">
        <v>4.002E-2</v>
      </c>
      <c r="DT90" s="212">
        <f t="shared" si="126"/>
        <v>3.9714058295481781E-2</v>
      </c>
      <c r="DU90" s="214">
        <f>_xlfn.FLOOR.PRECISE('[3]численность 2021'!S102)</f>
        <v>0</v>
      </c>
      <c r="DV90" s="215">
        <f t="shared" si="116"/>
        <v>0.60000000000000009</v>
      </c>
      <c r="DW90" s="216">
        <f t="shared" si="117"/>
        <v>0</v>
      </c>
      <c r="DX90" s="217"/>
      <c r="DY90" s="213">
        <v>0</v>
      </c>
      <c r="DZ90" s="223">
        <v>0</v>
      </c>
      <c r="EA90" s="212">
        <f>_xlfn.FLOOR.PRECISE('[3]численность 2021'!T102)</f>
        <v>0</v>
      </c>
      <c r="EB90" s="212">
        <v>0</v>
      </c>
      <c r="EC90" s="212">
        <v>0</v>
      </c>
      <c r="ED90" s="212">
        <f t="shared" si="127"/>
        <v>0</v>
      </c>
      <c r="EE90" s="214">
        <f>_xlfn.FLOOR.PRECISE('[3]численность 2021'!U102)</f>
        <v>0</v>
      </c>
      <c r="EF90" s="215">
        <f t="shared" si="118"/>
        <v>0</v>
      </c>
      <c r="EG90" s="216">
        <f t="shared" si="119"/>
        <v>0</v>
      </c>
      <c r="EH90" s="222"/>
    </row>
    <row r="91" spans="1:138" ht="33" customHeight="1" x14ac:dyDescent="0.2">
      <c r="A91" s="116" t="s">
        <v>320</v>
      </c>
      <c r="B91" s="212">
        <f>'[3]численность 2021'!C103</f>
        <v>46.479999542236328</v>
      </c>
      <c r="C91" s="213">
        <v>154.28079199999999</v>
      </c>
      <c r="D91" s="213">
        <v>150.40718100000001</v>
      </c>
      <c r="E91" s="212">
        <f>_xlfn.FLOOR.PRECISE('[3]численность 2021'!D103)</f>
        <v>158</v>
      </c>
      <c r="F91" s="212">
        <v>3.2359550000000001</v>
      </c>
      <c r="G91" s="212">
        <v>3.2359550000000001</v>
      </c>
      <c r="H91" s="212">
        <f t="shared" si="120"/>
        <v>3.3993115653201667</v>
      </c>
      <c r="I91" s="214">
        <f>_xlfn.FLOOR.PRECISE('[3]численность 2021'!R103)</f>
        <v>50</v>
      </c>
      <c r="J91" s="215">
        <f t="shared" si="95"/>
        <v>55.299999999999841</v>
      </c>
      <c r="K91" s="216">
        <f t="shared" si="96"/>
        <v>50</v>
      </c>
      <c r="L91" s="217">
        <v>50</v>
      </c>
      <c r="M91" s="213">
        <v>10</v>
      </c>
      <c r="N91" s="213">
        <v>10</v>
      </c>
      <c r="O91" s="212">
        <f>_xlfn.FLOOR.PRECISE('[3]численность 2021'!P103)</f>
        <v>13</v>
      </c>
      <c r="P91" s="212">
        <v>0.215146</v>
      </c>
      <c r="Q91" s="212">
        <v>0.215146</v>
      </c>
      <c r="R91" s="212">
        <f t="shared" si="97"/>
        <v>0.27969019208330487</v>
      </c>
      <c r="S91" s="214">
        <f>_xlfn.FLOOR.PRECISE('[3]численность 2021'!Q103)</f>
        <v>1</v>
      </c>
      <c r="T91" s="214"/>
      <c r="U91" s="215">
        <f t="shared" si="128"/>
        <v>3.9</v>
      </c>
      <c r="V91" s="216">
        <f t="shared" si="98"/>
        <v>1</v>
      </c>
      <c r="W91" s="217">
        <v>1</v>
      </c>
      <c r="X91" s="217"/>
      <c r="Y91" s="218"/>
      <c r="Z91" s="213">
        <v>177.454666</v>
      </c>
      <c r="AA91" s="213">
        <v>217.57978800000001</v>
      </c>
      <c r="AB91" s="212">
        <f>_xlfn.FLOOR.PRECISE('[3]численность 2021'!E103)</f>
        <v>282</v>
      </c>
      <c r="AC91" s="212">
        <v>3.8178719999999999</v>
      </c>
      <c r="AD91" s="212">
        <v>4.6811489999999996</v>
      </c>
      <c r="AE91" s="212">
        <f t="shared" si="121"/>
        <v>6.0671257051916898</v>
      </c>
      <c r="AF91" s="214">
        <f>_xlfn.FLOOR.PRECISE('[3]численность 2021'!O103)</f>
        <v>12</v>
      </c>
      <c r="AG91" s="215">
        <f t="shared" si="93"/>
        <v>14.100000000000001</v>
      </c>
      <c r="AH91" s="216">
        <f t="shared" si="94"/>
        <v>12</v>
      </c>
      <c r="AI91" s="219">
        <f t="shared" si="99"/>
        <v>9</v>
      </c>
      <c r="AJ91" s="217">
        <v>12</v>
      </c>
      <c r="AK91" s="217">
        <v>9</v>
      </c>
      <c r="AL91" s="213">
        <v>0</v>
      </c>
      <c r="AM91" s="213">
        <v>1.3926590000000001</v>
      </c>
      <c r="AN91" s="212">
        <f>_xlfn.FLOOR.PRECISE('[3]численность 2021'!F103)</f>
        <v>0</v>
      </c>
      <c r="AO91" s="212">
        <v>0</v>
      </c>
      <c r="AP91" s="212">
        <v>2.9963E-2</v>
      </c>
      <c r="AQ91" s="212">
        <f t="shared" si="122"/>
        <v>0</v>
      </c>
      <c r="AR91" s="214">
        <f>_xlfn.FLOOR.PRECISE('[3]численность 2021'!L103)</f>
        <v>0</v>
      </c>
      <c r="AS91" s="214"/>
      <c r="AT91" s="214">
        <f t="shared" si="129"/>
        <v>0</v>
      </c>
      <c r="AU91" s="215">
        <f t="shared" si="100"/>
        <v>0</v>
      </c>
      <c r="AV91" s="215">
        <f t="shared" si="130"/>
        <v>0</v>
      </c>
      <c r="AW91" s="220">
        <f t="shared" si="101"/>
        <v>0</v>
      </c>
      <c r="AX91" s="217"/>
      <c r="AY91" s="215">
        <f t="shared" si="131"/>
        <v>0</v>
      </c>
      <c r="AZ91" s="216">
        <f t="shared" si="102"/>
        <v>0</v>
      </c>
      <c r="BA91" s="217"/>
      <c r="BB91" s="215">
        <f t="shared" si="132"/>
        <v>0</v>
      </c>
      <c r="BC91" s="217"/>
      <c r="BD91" s="213">
        <v>20.171313999999999</v>
      </c>
      <c r="BE91" s="213">
        <v>17.698376</v>
      </c>
      <c r="BF91" s="212">
        <f>_xlfn.FLOOR.PRECISE('[3]численность 2021'!G103)</f>
        <v>14</v>
      </c>
      <c r="BG91" s="212">
        <v>0.43397799999999997</v>
      </c>
      <c r="BH91" s="212">
        <v>0.380774</v>
      </c>
      <c r="BI91" s="212">
        <f t="shared" si="123"/>
        <v>0.30120482224355904</v>
      </c>
      <c r="BJ91" s="214">
        <f>_xlfn.FLOOR.PRECISE('[3]численность 2021'!K103)</f>
        <v>0</v>
      </c>
      <c r="BK91" s="214"/>
      <c r="BL91" s="214">
        <f t="shared" si="133"/>
        <v>0</v>
      </c>
      <c r="BM91" s="215">
        <f t="shared" si="103"/>
        <v>0.42</v>
      </c>
      <c r="BN91" s="220">
        <f t="shared" si="134"/>
        <v>0</v>
      </c>
      <c r="BO91" s="217"/>
      <c r="BP91" s="215">
        <f t="shared" si="135"/>
        <v>0</v>
      </c>
      <c r="BQ91" s="216">
        <f t="shared" si="104"/>
        <v>0</v>
      </c>
      <c r="BR91" s="217"/>
      <c r="BS91" s="215">
        <f t="shared" si="105"/>
        <v>0</v>
      </c>
      <c r="BT91" s="217"/>
      <c r="BU91" s="213">
        <v>29.046693999999999</v>
      </c>
      <c r="BV91" s="213">
        <v>26.901533000000001</v>
      </c>
      <c r="BW91" s="212">
        <f>_xlfn.FLOOR.PRECISE('[3]численность 2021'!H103)</f>
        <v>22</v>
      </c>
      <c r="BX91" s="212">
        <v>0.62492899999999996</v>
      </c>
      <c r="BY91" s="212">
        <v>0.57877699999999999</v>
      </c>
      <c r="BZ91" s="212">
        <f t="shared" si="124"/>
        <v>0.4733218635255928</v>
      </c>
      <c r="CA91" s="214">
        <f>_xlfn.FLOOR.PRECISE('[3]численность 2021'!M103)</f>
        <v>0</v>
      </c>
      <c r="CB91" s="214"/>
      <c r="CC91" s="214"/>
      <c r="CD91" s="214">
        <f t="shared" si="136"/>
        <v>0</v>
      </c>
      <c r="CE91" s="215">
        <f t="shared" si="106"/>
        <v>0.65999999999999992</v>
      </c>
      <c r="CF91" s="220">
        <f t="shared" si="107"/>
        <v>0</v>
      </c>
      <c r="CG91" s="217"/>
      <c r="CH91" s="215">
        <f t="shared" si="137"/>
        <v>0</v>
      </c>
      <c r="CI91" s="216">
        <f t="shared" si="108"/>
        <v>0</v>
      </c>
      <c r="CJ91" s="217"/>
      <c r="CK91" s="215">
        <f t="shared" si="138"/>
        <v>0</v>
      </c>
      <c r="CL91" s="216">
        <f t="shared" si="109"/>
        <v>0</v>
      </c>
      <c r="CM91" s="217"/>
      <c r="CN91" s="215">
        <f t="shared" si="110"/>
        <v>0</v>
      </c>
      <c r="CO91" s="217"/>
      <c r="CP91" s="221">
        <f t="shared" si="111"/>
        <v>1</v>
      </c>
      <c r="CQ91" s="213"/>
      <c r="CR91" s="213"/>
      <c r="CS91" s="213"/>
      <c r="CT91" s="212"/>
      <c r="CU91" s="212"/>
      <c r="CV91" s="212"/>
      <c r="CW91" s="214"/>
      <c r="CX91" s="215"/>
      <c r="CY91" s="220"/>
      <c r="CZ91" s="222"/>
      <c r="DA91" s="215"/>
      <c r="DB91" s="222"/>
      <c r="DC91" s="213">
        <v>0</v>
      </c>
      <c r="DD91" s="213">
        <v>0</v>
      </c>
      <c r="DE91" s="212">
        <f>_xlfn.FLOOR.PRECISE('[3]численность 2021'!I103)</f>
        <v>0</v>
      </c>
      <c r="DF91" s="212">
        <v>0</v>
      </c>
      <c r="DG91" s="212">
        <v>0</v>
      </c>
      <c r="DH91" s="212">
        <f t="shared" si="125"/>
        <v>0</v>
      </c>
      <c r="DI91" s="214">
        <f>_xlfn.FLOOR.PRECISE('[3]численность 2021'!N103)</f>
        <v>0</v>
      </c>
      <c r="DJ91" s="215">
        <f t="shared" si="139"/>
        <v>0</v>
      </c>
      <c r="DK91" s="216">
        <f t="shared" si="115"/>
        <v>0</v>
      </c>
      <c r="DL91" s="217"/>
      <c r="DM91" s="215">
        <f t="shared" si="140"/>
        <v>0</v>
      </c>
      <c r="DN91" s="217"/>
      <c r="DO91" s="213">
        <v>0.264542</v>
      </c>
      <c r="DP91" s="213">
        <v>0.23211000000000001</v>
      </c>
      <c r="DQ91" s="212">
        <f>_xlfn.FLOOR.PRECISE('[3]численность 2021'!J103)</f>
        <v>0</v>
      </c>
      <c r="DR91" s="212">
        <v>5.692E-3</v>
      </c>
      <c r="DS91" s="212">
        <v>4.9940000000000002E-3</v>
      </c>
      <c r="DT91" s="212">
        <f t="shared" si="126"/>
        <v>0</v>
      </c>
      <c r="DU91" s="214">
        <f>_xlfn.FLOOR.PRECISE('[3]численность 2021'!S103)</f>
        <v>0</v>
      </c>
      <c r="DV91" s="215">
        <f t="shared" si="116"/>
        <v>0</v>
      </c>
      <c r="DW91" s="216">
        <f t="shared" si="117"/>
        <v>0</v>
      </c>
      <c r="DX91" s="217"/>
      <c r="DY91" s="213">
        <v>0</v>
      </c>
      <c r="DZ91" s="223">
        <v>0</v>
      </c>
      <c r="EA91" s="212">
        <f>_xlfn.FLOOR.PRECISE('[3]численность 2021'!T103)</f>
        <v>0</v>
      </c>
      <c r="EB91" s="212">
        <v>0</v>
      </c>
      <c r="EC91" s="212">
        <v>0</v>
      </c>
      <c r="ED91" s="212">
        <f t="shared" si="127"/>
        <v>0</v>
      </c>
      <c r="EE91" s="214">
        <f>_xlfn.FLOOR.PRECISE('[3]численность 2021'!U103)</f>
        <v>0</v>
      </c>
      <c r="EF91" s="215">
        <f t="shared" si="118"/>
        <v>0</v>
      </c>
      <c r="EG91" s="216">
        <f t="shared" si="119"/>
        <v>0</v>
      </c>
      <c r="EH91" s="222"/>
    </row>
    <row r="92" spans="1:138" ht="33" customHeight="1" x14ac:dyDescent="0.2">
      <c r="A92" s="116" t="s">
        <v>321</v>
      </c>
      <c r="B92" s="212">
        <f>'[3]численность 2021'!C104</f>
        <v>2090</v>
      </c>
      <c r="C92" s="213">
        <v>9154.3017579999996</v>
      </c>
      <c r="D92" s="213">
        <v>9612.9736329999996</v>
      </c>
      <c r="E92" s="212">
        <f>_xlfn.FLOOR.PRECISE('[3]численность 2021'!D104)</f>
        <v>10989</v>
      </c>
      <c r="F92" s="212">
        <v>4.5995090000000003</v>
      </c>
      <c r="G92" s="212">
        <v>4.5995090000000003</v>
      </c>
      <c r="H92" s="212">
        <f t="shared" si="120"/>
        <v>5.257894736842105</v>
      </c>
      <c r="I92" s="214">
        <f>_xlfn.FLOOR.PRECISE('[3]численность 2021'!R104)</f>
        <v>2500</v>
      </c>
      <c r="J92" s="215">
        <f t="shared" si="95"/>
        <v>3846.1499999999887</v>
      </c>
      <c r="K92" s="216">
        <f t="shared" si="96"/>
        <v>2500</v>
      </c>
      <c r="L92" s="217">
        <v>2500</v>
      </c>
      <c r="M92" s="213">
        <v>460</v>
      </c>
      <c r="N92" s="213">
        <v>460</v>
      </c>
      <c r="O92" s="212">
        <f>_xlfn.FLOOR.PRECISE('[3]численность 2021'!P104)</f>
        <v>460</v>
      </c>
      <c r="P92" s="212">
        <v>0.22009600000000001</v>
      </c>
      <c r="Q92" s="212">
        <v>0.22009600000000001</v>
      </c>
      <c r="R92" s="212">
        <f t="shared" si="97"/>
        <v>0.22009569377990432</v>
      </c>
      <c r="S92" s="214">
        <f>_xlfn.FLOOR.PRECISE('[3]численность 2021'!Q104)</f>
        <v>40</v>
      </c>
      <c r="T92" s="214"/>
      <c r="U92" s="215">
        <f t="shared" si="128"/>
        <v>138</v>
      </c>
      <c r="V92" s="216">
        <f t="shared" si="98"/>
        <v>40</v>
      </c>
      <c r="W92" s="217">
        <v>40</v>
      </c>
      <c r="X92" s="217">
        <v>20</v>
      </c>
      <c r="Y92" s="218"/>
      <c r="Z92" s="213">
        <v>12110.038086</v>
      </c>
      <c r="AA92" s="213">
        <v>14867.927734000001</v>
      </c>
      <c r="AB92" s="212">
        <f>_xlfn.FLOOR.PRECISE('[3]численность 2021'!E104)</f>
        <v>17094</v>
      </c>
      <c r="AC92" s="212">
        <v>5.7942770000000001</v>
      </c>
      <c r="AD92" s="212">
        <v>7.1138409999999999</v>
      </c>
      <c r="AE92" s="212">
        <f t="shared" si="121"/>
        <v>8.1789473684210527</v>
      </c>
      <c r="AF92" s="214">
        <f>_xlfn.FLOOR.PRECISE('[3]численность 2021'!O104)</f>
        <v>720</v>
      </c>
      <c r="AG92" s="215">
        <f t="shared" si="93"/>
        <v>854.7</v>
      </c>
      <c r="AH92" s="216">
        <f t="shared" si="94"/>
        <v>720</v>
      </c>
      <c r="AI92" s="219">
        <f t="shared" si="99"/>
        <v>540</v>
      </c>
      <c r="AJ92" s="217">
        <v>720</v>
      </c>
      <c r="AK92" s="217">
        <v>540</v>
      </c>
      <c r="AL92" s="213">
        <v>0</v>
      </c>
      <c r="AM92" s="213">
        <v>0</v>
      </c>
      <c r="AN92" s="212">
        <f>_xlfn.FLOOR.PRECISE('[3]численность 2021'!F104)</f>
        <v>0</v>
      </c>
      <c r="AO92" s="212">
        <v>0</v>
      </c>
      <c r="AP92" s="212">
        <v>0</v>
      </c>
      <c r="AQ92" s="212">
        <f t="shared" si="122"/>
        <v>0</v>
      </c>
      <c r="AR92" s="214">
        <f>_xlfn.FLOOR.PRECISE('[3]численность 2021'!L104)</f>
        <v>0</v>
      </c>
      <c r="AS92" s="214"/>
      <c r="AT92" s="214">
        <f t="shared" si="129"/>
        <v>0</v>
      </c>
      <c r="AU92" s="215">
        <f t="shared" si="100"/>
        <v>0</v>
      </c>
      <c r="AV92" s="215">
        <f t="shared" si="130"/>
        <v>0</v>
      </c>
      <c r="AW92" s="220">
        <f t="shared" si="101"/>
        <v>0</v>
      </c>
      <c r="AX92" s="217"/>
      <c r="AY92" s="215">
        <f t="shared" si="131"/>
        <v>0</v>
      </c>
      <c r="AZ92" s="216">
        <f t="shared" si="102"/>
        <v>0</v>
      </c>
      <c r="BA92" s="217"/>
      <c r="BB92" s="215">
        <f t="shared" si="132"/>
        <v>0</v>
      </c>
      <c r="BC92" s="217"/>
      <c r="BD92" s="213">
        <v>521.21832300000005</v>
      </c>
      <c r="BE92" s="213">
        <v>793.54956100000004</v>
      </c>
      <c r="BF92" s="212">
        <f>_xlfn.FLOOR.PRECISE('[3]численность 2021'!G104)</f>
        <v>736</v>
      </c>
      <c r="BG92" s="212">
        <v>0.249387</v>
      </c>
      <c r="BH92" s="212">
        <v>0.379689</v>
      </c>
      <c r="BI92" s="212">
        <f t="shared" si="123"/>
        <v>0.35215311004784688</v>
      </c>
      <c r="BJ92" s="214">
        <f>_xlfn.FLOOR.PRECISE('[3]численность 2021'!K104)</f>
        <v>20</v>
      </c>
      <c r="BK92" s="214"/>
      <c r="BL92" s="214">
        <f t="shared" si="133"/>
        <v>20</v>
      </c>
      <c r="BM92" s="215">
        <f t="shared" si="103"/>
        <v>22.08</v>
      </c>
      <c r="BN92" s="220">
        <f t="shared" si="134"/>
        <v>20</v>
      </c>
      <c r="BO92" s="217">
        <v>20</v>
      </c>
      <c r="BP92" s="215">
        <f t="shared" si="135"/>
        <v>3</v>
      </c>
      <c r="BQ92" s="216">
        <f t="shared" si="104"/>
        <v>0</v>
      </c>
      <c r="BR92" s="217">
        <v>3</v>
      </c>
      <c r="BS92" s="215">
        <f t="shared" si="105"/>
        <v>4</v>
      </c>
      <c r="BT92" s="217">
        <v>4</v>
      </c>
      <c r="BU92" s="213">
        <v>2981.3688959999999</v>
      </c>
      <c r="BV92" s="213">
        <v>3153.3154300000001</v>
      </c>
      <c r="BW92" s="212">
        <f>_xlfn.FLOOR.PRECISE('[3]численность 2021'!H104)</f>
        <v>3189</v>
      </c>
      <c r="BX92" s="212">
        <v>1.4264920000000001</v>
      </c>
      <c r="BY92" s="212">
        <v>1.5087630000000001</v>
      </c>
      <c r="BZ92" s="212">
        <f t="shared" si="124"/>
        <v>1.5258373205741627</v>
      </c>
      <c r="CA92" s="214">
        <f>_xlfn.FLOOR.PRECISE('[3]численность 2021'!M104)</f>
        <v>85</v>
      </c>
      <c r="CB92" s="214"/>
      <c r="CC92" s="214"/>
      <c r="CD92" s="214">
        <f t="shared" si="136"/>
        <v>85</v>
      </c>
      <c r="CE92" s="215">
        <f t="shared" si="106"/>
        <v>159.45000000000002</v>
      </c>
      <c r="CF92" s="220">
        <f t="shared" si="107"/>
        <v>85</v>
      </c>
      <c r="CG92" s="217">
        <v>85</v>
      </c>
      <c r="CH92" s="215">
        <f t="shared" si="137"/>
        <v>6.375</v>
      </c>
      <c r="CI92" s="216">
        <f t="shared" si="108"/>
        <v>0</v>
      </c>
      <c r="CJ92" s="217">
        <v>6</v>
      </c>
      <c r="CK92" s="215">
        <f t="shared" si="138"/>
        <v>6.375</v>
      </c>
      <c r="CL92" s="216">
        <f t="shared" si="109"/>
        <v>0</v>
      </c>
      <c r="CM92" s="217">
        <v>6</v>
      </c>
      <c r="CN92" s="215">
        <f t="shared" si="110"/>
        <v>17</v>
      </c>
      <c r="CO92" s="217">
        <v>23</v>
      </c>
      <c r="CP92" s="221">
        <f t="shared" si="111"/>
        <v>1</v>
      </c>
      <c r="CQ92" s="213"/>
      <c r="CR92" s="213"/>
      <c r="CS92" s="213"/>
      <c r="CT92" s="212"/>
      <c r="CU92" s="212"/>
      <c r="CV92" s="212"/>
      <c r="CW92" s="214"/>
      <c r="CX92" s="215"/>
      <c r="CY92" s="220"/>
      <c r="CZ92" s="222"/>
      <c r="DA92" s="215"/>
      <c r="DB92" s="222"/>
      <c r="DC92" s="213">
        <v>0</v>
      </c>
      <c r="DD92" s="213">
        <v>0</v>
      </c>
      <c r="DE92" s="212">
        <f>_xlfn.FLOOR.PRECISE('[3]численность 2021'!I104)</f>
        <v>0</v>
      </c>
      <c r="DF92" s="212">
        <v>0</v>
      </c>
      <c r="DG92" s="212">
        <v>0</v>
      </c>
      <c r="DH92" s="212">
        <f t="shared" si="125"/>
        <v>0</v>
      </c>
      <c r="DI92" s="214">
        <f>_xlfn.FLOOR.PRECISE('[3]численность 2021'!N104)</f>
        <v>0</v>
      </c>
      <c r="DJ92" s="215">
        <f t="shared" si="139"/>
        <v>0</v>
      </c>
      <c r="DK92" s="216">
        <f t="shared" si="115"/>
        <v>0</v>
      </c>
      <c r="DL92" s="217"/>
      <c r="DM92" s="215">
        <f t="shared" si="140"/>
        <v>0</v>
      </c>
      <c r="DN92" s="217"/>
      <c r="DO92" s="213">
        <v>129.87735000000001</v>
      </c>
      <c r="DP92" s="213">
        <v>123.243256</v>
      </c>
      <c r="DQ92" s="212">
        <f>_xlfn.FLOOR.PRECISE('[3]численность 2021'!J104)</f>
        <v>127</v>
      </c>
      <c r="DR92" s="212">
        <v>6.2142000000000003E-2</v>
      </c>
      <c r="DS92" s="212">
        <v>5.8968E-2</v>
      </c>
      <c r="DT92" s="212">
        <f t="shared" si="126"/>
        <v>6.0765550239234453E-2</v>
      </c>
      <c r="DU92" s="214">
        <f>_xlfn.FLOOR.PRECISE('[3]численность 2021'!S104)</f>
        <v>6</v>
      </c>
      <c r="DV92" s="215">
        <f t="shared" si="116"/>
        <v>12.700000000000001</v>
      </c>
      <c r="DW92" s="216">
        <f t="shared" si="117"/>
        <v>6</v>
      </c>
      <c r="DX92" s="217">
        <v>5</v>
      </c>
      <c r="DY92" s="213">
        <v>0</v>
      </c>
      <c r="DZ92" s="223">
        <v>0</v>
      </c>
      <c r="EA92" s="212">
        <f>_xlfn.FLOOR.PRECISE('[3]численность 2021'!T104)</f>
        <v>0</v>
      </c>
      <c r="EB92" s="212">
        <v>0</v>
      </c>
      <c r="EC92" s="212">
        <v>0</v>
      </c>
      <c r="ED92" s="212">
        <f t="shared" si="127"/>
        <v>0</v>
      </c>
      <c r="EE92" s="214">
        <f>_xlfn.FLOOR.PRECISE('[3]численность 2021'!U104)</f>
        <v>0</v>
      </c>
      <c r="EF92" s="215">
        <f t="shared" si="118"/>
        <v>0</v>
      </c>
      <c r="EG92" s="216">
        <f t="shared" si="119"/>
        <v>0</v>
      </c>
      <c r="EH92" s="222"/>
    </row>
    <row r="93" spans="1:138" ht="33" customHeight="1" x14ac:dyDescent="0.2">
      <c r="A93" s="116" t="s">
        <v>322</v>
      </c>
      <c r="B93" s="212">
        <f>'[3]численность 2021'!C100</f>
        <v>31.655000686645508</v>
      </c>
      <c r="C93" s="213"/>
      <c r="D93" s="213"/>
      <c r="E93" s="212">
        <f>_xlfn.FLOOR.PRECISE('[3]численность 2021'!D100)</f>
        <v>92</v>
      </c>
      <c r="F93" s="212"/>
      <c r="G93" s="212"/>
      <c r="H93" s="212">
        <f t="shared" si="120"/>
        <v>2.9063338494512374</v>
      </c>
      <c r="I93" s="214">
        <f>_xlfn.FLOOR.PRECISE('[3]численность 2021'!R100)</f>
        <v>20</v>
      </c>
      <c r="J93" s="215">
        <f t="shared" si="95"/>
        <v>32.199999999999903</v>
      </c>
      <c r="K93" s="216">
        <f t="shared" si="96"/>
        <v>20</v>
      </c>
      <c r="L93" s="217">
        <v>20</v>
      </c>
      <c r="M93" s="213"/>
      <c r="N93" s="213"/>
      <c r="O93" s="212">
        <f>_xlfn.FLOOR.PRECISE('[3]численность 2021'!P100)</f>
        <v>0</v>
      </c>
      <c r="P93" s="212"/>
      <c r="Q93" s="212"/>
      <c r="R93" s="212"/>
      <c r="S93" s="214">
        <f>_xlfn.FLOOR.PRECISE('[3]численность 2021'!Q100)</f>
        <v>0</v>
      </c>
      <c r="T93" s="214"/>
      <c r="U93" s="215">
        <f t="shared" si="128"/>
        <v>0</v>
      </c>
      <c r="V93" s="216">
        <f t="shared" si="98"/>
        <v>0</v>
      </c>
      <c r="W93" s="217"/>
      <c r="X93" s="217"/>
      <c r="Y93" s="218"/>
      <c r="Z93" s="213"/>
      <c r="AA93" s="213"/>
      <c r="AB93" s="212">
        <f>_xlfn.FLOOR.PRECISE('[3]численность 2021'!E100)</f>
        <v>144</v>
      </c>
      <c r="AC93" s="212"/>
      <c r="AD93" s="212"/>
      <c r="AE93" s="212"/>
      <c r="AF93" s="214">
        <f>_xlfn.FLOOR.PRECISE('[3]численность 2021'!O100)</f>
        <v>7</v>
      </c>
      <c r="AG93" s="215">
        <f t="shared" si="93"/>
        <v>7.2</v>
      </c>
      <c r="AH93" s="216">
        <f t="shared" si="94"/>
        <v>7</v>
      </c>
      <c r="AI93" s="219">
        <f t="shared" si="99"/>
        <v>5.25</v>
      </c>
      <c r="AJ93" s="217">
        <v>7</v>
      </c>
      <c r="AK93" s="217">
        <v>5</v>
      </c>
      <c r="AL93" s="213"/>
      <c r="AM93" s="213"/>
      <c r="AN93" s="212">
        <f>_xlfn.FLOOR.PRECISE('[3]численность 2021'!F100)</f>
        <v>32</v>
      </c>
      <c r="AO93" s="212"/>
      <c r="AP93" s="212"/>
      <c r="AQ93" s="212">
        <f t="shared" si="122"/>
        <v>1.0108987302439087</v>
      </c>
      <c r="AR93" s="214">
        <f>_xlfn.FLOOR.PRECISE('[3]численность 2021'!L100)</f>
        <v>2</v>
      </c>
      <c r="AS93" s="214"/>
      <c r="AT93" s="214">
        <f t="shared" si="129"/>
        <v>2</v>
      </c>
      <c r="AU93" s="215">
        <f t="shared" si="100"/>
        <v>0</v>
      </c>
      <c r="AV93" s="215">
        <f t="shared" si="130"/>
        <v>0</v>
      </c>
      <c r="AW93" s="220">
        <f t="shared" si="101"/>
        <v>0</v>
      </c>
      <c r="AX93" s="217"/>
      <c r="AY93" s="215"/>
      <c r="AZ93" s="216"/>
      <c r="BA93" s="217"/>
      <c r="BB93" s="215"/>
      <c r="BC93" s="217"/>
      <c r="BD93" s="213"/>
      <c r="BE93" s="213"/>
      <c r="BF93" s="212">
        <f>_xlfn.FLOOR.PRECISE('[3]численность 2021'!G100)</f>
        <v>13</v>
      </c>
      <c r="BG93" s="212"/>
      <c r="BH93" s="212"/>
      <c r="BI93" s="212">
        <f t="shared" si="123"/>
        <v>0.41067760916158791</v>
      </c>
      <c r="BJ93" s="214">
        <f>_xlfn.FLOOR.PRECISE('[3]численность 2021'!K100)</f>
        <v>0</v>
      </c>
      <c r="BK93" s="214"/>
      <c r="BL93" s="214">
        <f t="shared" si="133"/>
        <v>0</v>
      </c>
      <c r="BM93" s="215">
        <f t="shared" si="103"/>
        <v>0.39</v>
      </c>
      <c r="BN93" s="220">
        <f t="shared" si="134"/>
        <v>0</v>
      </c>
      <c r="BO93" s="217"/>
      <c r="BP93" s="215"/>
      <c r="BQ93" s="216"/>
      <c r="BR93" s="217"/>
      <c r="BS93" s="215"/>
      <c r="BT93" s="217"/>
      <c r="BU93" s="213"/>
      <c r="BV93" s="213"/>
      <c r="BW93" s="212">
        <f>_xlfn.FLOOR.PRECISE('[3]численность 2021'!H100)</f>
        <v>10</v>
      </c>
      <c r="BX93" s="212"/>
      <c r="BY93" s="212"/>
      <c r="BZ93" s="212">
        <f t="shared" si="124"/>
        <v>0.31590585320122144</v>
      </c>
      <c r="CA93" s="214">
        <f>_xlfn.FLOOR.PRECISE('[3]численность 2021'!M100)</f>
        <v>0</v>
      </c>
      <c r="CB93" s="214"/>
      <c r="CC93" s="214"/>
      <c r="CD93" s="214">
        <f t="shared" si="136"/>
        <v>0</v>
      </c>
      <c r="CE93" s="215">
        <f t="shared" si="106"/>
        <v>0.3</v>
      </c>
      <c r="CF93" s="220">
        <f t="shared" si="107"/>
        <v>0</v>
      </c>
      <c r="CG93" s="217"/>
      <c r="CH93" s="215">
        <f t="shared" si="137"/>
        <v>0</v>
      </c>
      <c r="CI93" s="216">
        <f t="shared" si="108"/>
        <v>0</v>
      </c>
      <c r="CJ93" s="217"/>
      <c r="CK93" s="215">
        <f t="shared" si="138"/>
        <v>0</v>
      </c>
      <c r="CL93" s="216">
        <f t="shared" si="109"/>
        <v>0</v>
      </c>
      <c r="CM93" s="217"/>
      <c r="CN93" s="215">
        <f t="shared" si="110"/>
        <v>0</v>
      </c>
      <c r="CO93" s="217"/>
      <c r="CP93" s="221">
        <f t="shared" si="111"/>
        <v>1</v>
      </c>
      <c r="CQ93" s="213"/>
      <c r="CR93" s="213"/>
      <c r="CS93" s="213"/>
      <c r="CT93" s="212"/>
      <c r="CU93" s="212"/>
      <c r="CV93" s="212"/>
      <c r="CW93" s="214"/>
      <c r="CX93" s="215"/>
      <c r="CY93" s="220"/>
      <c r="CZ93" s="222"/>
      <c r="DA93" s="215"/>
      <c r="DB93" s="222"/>
      <c r="DC93" s="213"/>
      <c r="DD93" s="213"/>
      <c r="DE93" s="212">
        <f>_xlfn.FLOOR.PRECISE('[3]численность 2021'!I100)</f>
        <v>0</v>
      </c>
      <c r="DF93" s="212"/>
      <c r="DG93" s="212"/>
      <c r="DH93" s="212">
        <f t="shared" si="125"/>
        <v>0</v>
      </c>
      <c r="DI93" s="214">
        <f>_xlfn.FLOOR.PRECISE('[3]численность 2021'!N105)</f>
        <v>0</v>
      </c>
      <c r="DJ93" s="215">
        <f t="shared" si="139"/>
        <v>0</v>
      </c>
      <c r="DK93" s="216">
        <f t="shared" si="115"/>
        <v>0</v>
      </c>
      <c r="DL93" s="217"/>
      <c r="DM93" s="215">
        <f t="shared" si="140"/>
        <v>0</v>
      </c>
      <c r="DN93" s="217"/>
      <c r="DO93" s="213"/>
      <c r="DP93" s="213"/>
      <c r="DQ93" s="212">
        <f>_xlfn.FLOOR.PRECISE('[3]численность 2021'!J100)</f>
        <v>0</v>
      </c>
      <c r="DR93" s="212"/>
      <c r="DS93" s="212"/>
      <c r="DT93" s="212"/>
      <c r="DU93" s="214">
        <f>_xlfn.FLOOR.PRECISE('[3]численность 2021'!S100)</f>
        <v>0</v>
      </c>
      <c r="DV93" s="215">
        <f t="shared" si="116"/>
        <v>0</v>
      </c>
      <c r="DW93" s="216">
        <f t="shared" si="117"/>
        <v>0</v>
      </c>
      <c r="DX93" s="217"/>
      <c r="DY93" s="213"/>
      <c r="DZ93" s="223"/>
      <c r="EA93" s="212">
        <f>_xlfn.FLOOR.PRECISE('[3]численность 2021'!T100)</f>
        <v>0</v>
      </c>
      <c r="EB93" s="212"/>
      <c r="EC93" s="212"/>
      <c r="ED93" s="212"/>
      <c r="EE93" s="214">
        <f>_xlfn.FLOOR.PRECISE('[3]численность 2021'!U100)</f>
        <v>0</v>
      </c>
      <c r="EF93" s="215"/>
      <c r="EG93" s="216"/>
      <c r="EH93" s="222"/>
    </row>
    <row r="94" spans="1:138" ht="34.5" customHeight="1" x14ac:dyDescent="0.2">
      <c r="A94" s="116" t="s">
        <v>145</v>
      </c>
      <c r="B94" s="212">
        <f>'[3]численность 2021'!C99</f>
        <v>42.955001831054688</v>
      </c>
      <c r="C94" s="213">
        <v>262.98980699999998</v>
      </c>
      <c r="D94" s="213">
        <v>239.131317</v>
      </c>
      <c r="E94" s="212">
        <f>_xlfn.FLOOR.PRECISE('[3]численность 2021'!D99)</f>
        <v>168</v>
      </c>
      <c r="F94" s="212">
        <v>5.5670190000000002</v>
      </c>
      <c r="G94" s="212">
        <v>5.5670190000000002</v>
      </c>
      <c r="H94" s="212">
        <f t="shared" si="120"/>
        <v>3.9110695574116576</v>
      </c>
      <c r="I94" s="214">
        <f>_xlfn.FLOOR.PRECISE('[3]численность 2021'!R99)</f>
        <v>58</v>
      </c>
      <c r="J94" s="215">
        <f t="shared" si="95"/>
        <v>58.799999999999827</v>
      </c>
      <c r="K94" s="216">
        <f t="shared" si="96"/>
        <v>58</v>
      </c>
      <c r="L94" s="217">
        <v>58</v>
      </c>
      <c r="M94" s="213">
        <v>31</v>
      </c>
      <c r="N94" s="213">
        <v>31</v>
      </c>
      <c r="O94" s="212">
        <f>_xlfn.FLOOR.PRECISE('[3]численность 2021'!P99)</f>
        <v>30</v>
      </c>
      <c r="P94" s="212">
        <v>0.72168500000000002</v>
      </c>
      <c r="Q94" s="212">
        <v>0.72168500000000002</v>
      </c>
      <c r="R94" s="212">
        <f t="shared" si="97"/>
        <v>0.69840527810922459</v>
      </c>
      <c r="S94" s="214">
        <f>_xlfn.FLOOR.PRECISE('[3]численность 2021'!Q99)</f>
        <v>3</v>
      </c>
      <c r="T94" s="214"/>
      <c r="U94" s="215">
        <f t="shared" si="128"/>
        <v>9</v>
      </c>
      <c r="V94" s="216">
        <f t="shared" si="98"/>
        <v>3</v>
      </c>
      <c r="W94" s="217">
        <v>3</v>
      </c>
      <c r="X94" s="217"/>
      <c r="Y94" s="218"/>
      <c r="Z94" s="213">
        <v>647.10101299999997</v>
      </c>
      <c r="AA94" s="213">
        <v>457.80166600000001</v>
      </c>
      <c r="AB94" s="212">
        <f>_xlfn.FLOOR.PRECISE('[3]численность 2021'!E99)</f>
        <v>425</v>
      </c>
      <c r="AC94" s="212">
        <v>15.064624999999999</v>
      </c>
      <c r="AD94" s="212">
        <v>10.657703</v>
      </c>
      <c r="AE94" s="212">
        <f t="shared" si="121"/>
        <v>9.8940747732140153</v>
      </c>
      <c r="AF94" s="214">
        <f>_xlfn.FLOOR.PRECISE('[3]численность 2021'!O99)</f>
        <v>21</v>
      </c>
      <c r="AG94" s="215">
        <f t="shared" si="93"/>
        <v>21.25</v>
      </c>
      <c r="AH94" s="216">
        <f t="shared" si="94"/>
        <v>21</v>
      </c>
      <c r="AI94" s="219">
        <f t="shared" si="99"/>
        <v>15.75</v>
      </c>
      <c r="AJ94" s="217">
        <v>21</v>
      </c>
      <c r="AK94" s="217">
        <v>15</v>
      </c>
      <c r="AL94" s="213">
        <v>127.11174800000001</v>
      </c>
      <c r="AM94" s="213">
        <v>107.53228799999999</v>
      </c>
      <c r="AN94" s="212">
        <f>_xlfn.FLOOR.PRECISE('[3]численность 2021'!F99)</f>
        <v>93</v>
      </c>
      <c r="AO94" s="212">
        <v>2.959184</v>
      </c>
      <c r="AP94" s="212">
        <v>2.503371</v>
      </c>
      <c r="AQ94" s="212">
        <f t="shared" si="122"/>
        <v>2.1650563621385963</v>
      </c>
      <c r="AR94" s="214">
        <f>_xlfn.FLOOR.PRECISE('[3]численность 2021'!L99)</f>
        <v>4</v>
      </c>
      <c r="AS94" s="214"/>
      <c r="AT94" s="214">
        <f t="shared" si="129"/>
        <v>4</v>
      </c>
      <c r="AU94" s="215">
        <f t="shared" si="100"/>
        <v>6.5100000000000007</v>
      </c>
      <c r="AV94" s="215">
        <f t="shared" si="130"/>
        <v>0</v>
      </c>
      <c r="AW94" s="220">
        <f t="shared" si="101"/>
        <v>4</v>
      </c>
      <c r="AX94" s="217">
        <v>4</v>
      </c>
      <c r="AY94" s="215">
        <f t="shared" si="131"/>
        <v>0</v>
      </c>
      <c r="AZ94" s="216">
        <f t="shared" si="102"/>
        <v>0</v>
      </c>
      <c r="BA94" s="217"/>
      <c r="BB94" s="215">
        <f t="shared" si="132"/>
        <v>1.2</v>
      </c>
      <c r="BC94" s="217"/>
      <c r="BD94" s="213">
        <v>98.779456999999994</v>
      </c>
      <c r="BE94" s="213">
        <v>87.850037</v>
      </c>
      <c r="BF94" s="212">
        <f>_xlfn.FLOOR.PRECISE('[3]численность 2021'!G99)</f>
        <v>103</v>
      </c>
      <c r="BG94" s="212">
        <v>2.2996029999999998</v>
      </c>
      <c r="BH94" s="212">
        <v>2.0451640000000002</v>
      </c>
      <c r="BI94" s="212">
        <f t="shared" si="123"/>
        <v>2.3978581215083379</v>
      </c>
      <c r="BJ94" s="214">
        <f>_xlfn.FLOOR.PRECISE('[3]численность 2021'!K99)</f>
        <v>7</v>
      </c>
      <c r="BK94" s="214"/>
      <c r="BL94" s="214">
        <f t="shared" si="133"/>
        <v>7</v>
      </c>
      <c r="BM94" s="215">
        <f t="shared" si="103"/>
        <v>7.2100000000000009</v>
      </c>
      <c r="BN94" s="220">
        <f t="shared" si="134"/>
        <v>7</v>
      </c>
      <c r="BO94" s="217">
        <v>7</v>
      </c>
      <c r="BP94" s="215">
        <f t="shared" si="135"/>
        <v>1.05</v>
      </c>
      <c r="BQ94" s="216">
        <f t="shared" si="104"/>
        <v>0</v>
      </c>
      <c r="BR94" s="217"/>
      <c r="BS94" s="215">
        <f t="shared" si="105"/>
        <v>1.4000000000000001</v>
      </c>
      <c r="BT94" s="217"/>
      <c r="BU94" s="213">
        <v>175.27784700000001</v>
      </c>
      <c r="BV94" s="213">
        <v>152.273392</v>
      </c>
      <c r="BW94" s="212">
        <f>_xlfn.FLOOR.PRECISE('[3]численность 2021'!H99)</f>
        <v>154</v>
      </c>
      <c r="BX94" s="212">
        <v>4.0804989999999997</v>
      </c>
      <c r="BY94" s="212">
        <v>3.5449510000000002</v>
      </c>
      <c r="BZ94" s="212">
        <f t="shared" si="124"/>
        <v>3.5851470942940193</v>
      </c>
      <c r="CA94" s="214">
        <f>_xlfn.FLOOR.PRECISE('[3]численность 2021'!M99)</f>
        <v>7</v>
      </c>
      <c r="CB94" s="214"/>
      <c r="CC94" s="214"/>
      <c r="CD94" s="214">
        <f t="shared" si="136"/>
        <v>7</v>
      </c>
      <c r="CE94" s="215">
        <f t="shared" si="106"/>
        <v>10.780000000000001</v>
      </c>
      <c r="CF94" s="220">
        <f t="shared" si="107"/>
        <v>7</v>
      </c>
      <c r="CG94" s="217">
        <v>7</v>
      </c>
      <c r="CH94" s="215">
        <f t="shared" si="137"/>
        <v>0.52500000000000002</v>
      </c>
      <c r="CI94" s="216">
        <f t="shared" si="108"/>
        <v>0</v>
      </c>
      <c r="CJ94" s="217"/>
      <c r="CK94" s="215">
        <f t="shared" si="138"/>
        <v>0.52500000000000002</v>
      </c>
      <c r="CL94" s="216">
        <f t="shared" si="109"/>
        <v>0</v>
      </c>
      <c r="CM94" s="217"/>
      <c r="CN94" s="215">
        <f t="shared" si="110"/>
        <v>1.4000000000000001</v>
      </c>
      <c r="CO94" s="217"/>
      <c r="CP94" s="221">
        <f t="shared" si="111"/>
        <v>1</v>
      </c>
      <c r="CQ94" s="213">
        <v>89</v>
      </c>
      <c r="CR94" s="213">
        <v>0</v>
      </c>
      <c r="CS94" s="213" t="e">
        <f>#NAME?</f>
        <v>#NAME?</v>
      </c>
      <c r="CT94" s="212">
        <v>1.2210000000000001</v>
      </c>
      <c r="CU94" s="212">
        <v>0</v>
      </c>
      <c r="CV94" s="212" t="e">
        <f>#NAME?</f>
        <v>#NAME?</v>
      </c>
      <c r="CW94" s="214" t="e">
        <f>#NAME?</f>
        <v>#NAME?</v>
      </c>
      <c r="CX94" s="215" t="e">
        <f t="shared" si="112"/>
        <v>#NAME?</v>
      </c>
      <c r="CY94" s="220" t="e">
        <f t="shared" si="113"/>
        <v>#NAME?</v>
      </c>
      <c r="CZ94" s="222"/>
      <c r="DA94" s="215">
        <f t="shared" si="114"/>
        <v>0</v>
      </c>
      <c r="DB94" s="222"/>
      <c r="DC94" s="213">
        <v>0</v>
      </c>
      <c r="DD94" s="213">
        <v>0</v>
      </c>
      <c r="DE94" s="212">
        <f>_xlfn.FLOOR.PRECISE('[3]численность 2021'!I99)</f>
        <v>0</v>
      </c>
      <c r="DF94" s="212">
        <v>0</v>
      </c>
      <c r="DG94" s="212">
        <v>0</v>
      </c>
      <c r="DH94" s="212">
        <f t="shared" si="125"/>
        <v>0</v>
      </c>
      <c r="DI94" s="214">
        <f>_xlfn.FLOOR.PRECISE('[3]численность 2021'!N99)</f>
        <v>0</v>
      </c>
      <c r="DJ94" s="215">
        <f t="shared" si="139"/>
        <v>0</v>
      </c>
      <c r="DK94" s="216">
        <f t="shared" si="115"/>
        <v>0</v>
      </c>
      <c r="DL94" s="217"/>
      <c r="DM94" s="215">
        <f t="shared" si="140"/>
        <v>0</v>
      </c>
      <c r="DN94" s="217"/>
      <c r="DO94" s="213">
        <v>9.009836</v>
      </c>
      <c r="DP94" s="213">
        <v>7.0408039999999996</v>
      </c>
      <c r="DQ94" s="212">
        <f>_xlfn.FLOOR.PRECISE('[3]численность 2021'!J99)</f>
        <v>1</v>
      </c>
      <c r="DR94" s="212">
        <v>0.20975099999999999</v>
      </c>
      <c r="DS94" s="212">
        <v>0.163911</v>
      </c>
      <c r="DT94" s="212">
        <f t="shared" si="126"/>
        <v>2.3280175936974151E-2</v>
      </c>
      <c r="DU94" s="214">
        <f>_xlfn.FLOOR.PRECISE('[3]численность 2021'!S99)</f>
        <v>0</v>
      </c>
      <c r="DV94" s="215">
        <f t="shared" si="116"/>
        <v>0.1</v>
      </c>
      <c r="DW94" s="216">
        <f t="shared" si="117"/>
        <v>0</v>
      </c>
      <c r="DX94" s="217"/>
      <c r="DY94" s="213">
        <v>0</v>
      </c>
      <c r="DZ94" s="223">
        <v>0</v>
      </c>
      <c r="EA94" s="212">
        <f>_xlfn.FLOOR.PRECISE('[3]численность 2021'!T99)</f>
        <v>0</v>
      </c>
      <c r="EB94" s="212">
        <v>0</v>
      </c>
      <c r="EC94" s="212">
        <v>0</v>
      </c>
      <c r="ED94" s="212">
        <f t="shared" si="127"/>
        <v>0</v>
      </c>
      <c r="EE94" s="214">
        <f>_xlfn.FLOOR.PRECISE('[3]численность 2021'!U99)</f>
        <v>0</v>
      </c>
      <c r="EF94" s="215">
        <f t="shared" si="118"/>
        <v>0</v>
      </c>
      <c r="EG94" s="216">
        <f t="shared" si="119"/>
        <v>0</v>
      </c>
      <c r="EH94" s="222"/>
    </row>
    <row r="95" spans="1:138" ht="34.5" customHeight="1" x14ac:dyDescent="0.2">
      <c r="A95" s="237" t="s">
        <v>293</v>
      </c>
      <c r="B95" s="212"/>
      <c r="C95" s="213"/>
      <c r="D95" s="213"/>
      <c r="E95" s="212"/>
      <c r="F95" s="212"/>
      <c r="G95" s="212"/>
      <c r="H95" s="212"/>
      <c r="I95" s="214">
        <v>417</v>
      </c>
      <c r="J95" s="215">
        <f t="shared" si="95"/>
        <v>0</v>
      </c>
      <c r="K95" s="216"/>
      <c r="L95" s="217">
        <v>417</v>
      </c>
      <c r="M95" s="213"/>
      <c r="N95" s="213"/>
      <c r="O95" s="212"/>
      <c r="P95" s="212"/>
      <c r="Q95" s="212"/>
      <c r="R95" s="212"/>
      <c r="S95" s="214">
        <v>23</v>
      </c>
      <c r="T95" s="214"/>
      <c r="U95" s="215">
        <f t="shared" si="128"/>
        <v>0</v>
      </c>
      <c r="V95" s="216"/>
      <c r="W95" s="217">
        <v>23</v>
      </c>
      <c r="X95" s="217"/>
      <c r="Y95" s="218"/>
      <c r="Z95" s="213"/>
      <c r="AA95" s="213"/>
      <c r="AB95" s="212"/>
      <c r="AC95" s="212"/>
      <c r="AD95" s="212"/>
      <c r="AE95" s="212"/>
      <c r="AF95" s="214"/>
      <c r="AG95" s="215"/>
      <c r="AH95" s="216"/>
      <c r="AI95" s="219"/>
      <c r="AJ95" s="217"/>
      <c r="AK95" s="217"/>
      <c r="AL95" s="213"/>
      <c r="AM95" s="213"/>
      <c r="AN95" s="212"/>
      <c r="AO95" s="212"/>
      <c r="AP95" s="212"/>
      <c r="AQ95" s="212"/>
      <c r="AR95" s="214"/>
      <c r="AS95" s="214"/>
      <c r="AT95" s="214">
        <f t="shared" si="129"/>
        <v>0</v>
      </c>
      <c r="AU95" s="215"/>
      <c r="AV95" s="215">
        <f t="shared" si="130"/>
        <v>0</v>
      </c>
      <c r="AW95" s="220"/>
      <c r="AX95" s="217"/>
      <c r="AY95" s="215">
        <f t="shared" si="131"/>
        <v>0</v>
      </c>
      <c r="AZ95" s="216"/>
      <c r="BA95" s="217"/>
      <c r="BB95" s="215">
        <f t="shared" si="132"/>
        <v>0</v>
      </c>
      <c r="BC95" s="217"/>
      <c r="BD95" s="213"/>
      <c r="BE95" s="213"/>
      <c r="BF95" s="212"/>
      <c r="BG95" s="212"/>
      <c r="BH95" s="212"/>
      <c r="BI95" s="212"/>
      <c r="BJ95" s="214"/>
      <c r="BK95" s="214"/>
      <c r="BL95" s="214">
        <f t="shared" si="133"/>
        <v>0</v>
      </c>
      <c r="BM95" s="215"/>
      <c r="BN95" s="220"/>
      <c r="BO95" s="217"/>
      <c r="BP95" s="215">
        <f t="shared" si="135"/>
        <v>0</v>
      </c>
      <c r="BQ95" s="216"/>
      <c r="BR95" s="217"/>
      <c r="BS95" s="215"/>
      <c r="BT95" s="217"/>
      <c r="BU95" s="213"/>
      <c r="BV95" s="213"/>
      <c r="BW95" s="212"/>
      <c r="BX95" s="212"/>
      <c r="BY95" s="212"/>
      <c r="BZ95" s="212"/>
      <c r="CA95" s="214">
        <v>30</v>
      </c>
      <c r="CB95" s="214"/>
      <c r="CC95" s="214"/>
      <c r="CD95" s="214">
        <f t="shared" si="136"/>
        <v>0</v>
      </c>
      <c r="CE95" s="215"/>
      <c r="CF95" s="220"/>
      <c r="CG95" s="217">
        <v>30</v>
      </c>
      <c r="CH95" s="215">
        <f t="shared" si="137"/>
        <v>2.25</v>
      </c>
      <c r="CI95" s="216"/>
      <c r="CJ95" s="217"/>
      <c r="CK95" s="215">
        <f t="shared" si="138"/>
        <v>2.25</v>
      </c>
      <c r="CL95" s="216"/>
      <c r="CM95" s="217"/>
      <c r="CN95" s="215">
        <f t="shared" si="110"/>
        <v>6</v>
      </c>
      <c r="CO95" s="217"/>
      <c r="CP95" s="221">
        <f t="shared" si="111"/>
        <v>1</v>
      </c>
      <c r="CQ95" s="213"/>
      <c r="CR95" s="213"/>
      <c r="CS95" s="213"/>
      <c r="CT95" s="212"/>
      <c r="CU95" s="212"/>
      <c r="CV95" s="212"/>
      <c r="CW95" s="214"/>
      <c r="CX95" s="215"/>
      <c r="CY95" s="220"/>
      <c r="CZ95" s="222"/>
      <c r="DA95" s="215"/>
      <c r="DB95" s="222"/>
      <c r="DC95" s="213"/>
      <c r="DD95" s="213"/>
      <c r="DE95" s="212"/>
      <c r="DF95" s="212"/>
      <c r="DG95" s="212"/>
      <c r="DH95" s="212"/>
      <c r="DI95" s="214"/>
      <c r="DJ95" s="215">
        <f t="shared" si="139"/>
        <v>0</v>
      </c>
      <c r="DK95" s="216"/>
      <c r="DL95" s="217"/>
      <c r="DM95" s="215">
        <f t="shared" si="140"/>
        <v>0</v>
      </c>
      <c r="DN95" s="217"/>
      <c r="DO95" s="213"/>
      <c r="DP95" s="213"/>
      <c r="DQ95" s="212"/>
      <c r="DR95" s="212"/>
      <c r="DS95" s="212"/>
      <c r="DT95" s="212"/>
      <c r="DU95" s="214">
        <v>7</v>
      </c>
      <c r="DV95" s="215"/>
      <c r="DW95" s="216"/>
      <c r="DX95" s="217">
        <v>7</v>
      </c>
      <c r="DY95" s="213"/>
      <c r="DZ95" s="223"/>
      <c r="EA95" s="212"/>
      <c r="EB95" s="212"/>
      <c r="EC95" s="212"/>
      <c r="ED95" s="212"/>
      <c r="EE95" s="214"/>
      <c r="EF95" s="215"/>
      <c r="EG95" s="216"/>
      <c r="EH95" s="222"/>
    </row>
    <row r="96" spans="1:138" ht="13.5" customHeight="1" x14ac:dyDescent="0.2">
      <c r="A96" s="198" t="s">
        <v>153</v>
      </c>
      <c r="B96" s="212"/>
      <c r="C96" s="213"/>
      <c r="D96" s="213"/>
      <c r="E96" s="212"/>
      <c r="F96" s="212"/>
      <c r="G96" s="212"/>
      <c r="H96" s="212"/>
      <c r="I96" s="214"/>
      <c r="J96" s="215">
        <f t="shared" si="95"/>
        <v>0</v>
      </c>
      <c r="K96" s="216">
        <f t="shared" si="96"/>
        <v>0</v>
      </c>
      <c r="L96" s="222"/>
      <c r="M96" s="213"/>
      <c r="N96" s="213"/>
      <c r="O96" s="212"/>
      <c r="P96" s="212"/>
      <c r="Q96" s="212"/>
      <c r="R96" s="212" t="e">
        <f t="shared" si="97"/>
        <v>#DIV/0!</v>
      </c>
      <c r="S96" s="214"/>
      <c r="T96" s="214"/>
      <c r="U96" s="215">
        <f t="shared" si="128"/>
        <v>0</v>
      </c>
      <c r="V96" s="216">
        <f t="shared" si="98"/>
        <v>0</v>
      </c>
      <c r="W96" s="222"/>
      <c r="X96" s="222"/>
      <c r="Y96" s="218"/>
      <c r="Z96" s="213"/>
      <c r="AA96" s="213"/>
      <c r="AB96" s="212"/>
      <c r="AC96" s="212"/>
      <c r="AD96" s="212"/>
      <c r="AE96" s="212" t="e">
        <f t="shared" si="121"/>
        <v>#DIV/0!</v>
      </c>
      <c r="AF96" s="214"/>
      <c r="AG96" s="215">
        <f t="shared" si="93"/>
        <v>0</v>
      </c>
      <c r="AH96" s="216">
        <f t="shared" si="94"/>
        <v>0</v>
      </c>
      <c r="AI96" s="219">
        <f t="shared" si="99"/>
        <v>0</v>
      </c>
      <c r="AJ96" s="222"/>
      <c r="AK96" s="222"/>
      <c r="AL96" s="213"/>
      <c r="AM96" s="213"/>
      <c r="AN96" s="212"/>
      <c r="AO96" s="212"/>
      <c r="AP96" s="212"/>
      <c r="AQ96" s="212" t="e">
        <f t="shared" si="122"/>
        <v>#DIV/0!</v>
      </c>
      <c r="AR96" s="214"/>
      <c r="AS96" s="214"/>
      <c r="AT96" s="214" t="e">
        <f t="shared" si="129"/>
        <v>#DIV/0!</v>
      </c>
      <c r="AU96" s="215">
        <f t="shared" si="100"/>
        <v>0</v>
      </c>
      <c r="AV96" s="215">
        <f t="shared" si="130"/>
        <v>0</v>
      </c>
      <c r="AW96" s="220">
        <f t="shared" si="101"/>
        <v>0</v>
      </c>
      <c r="AX96" s="222"/>
      <c r="AY96" s="215">
        <f t="shared" si="131"/>
        <v>0</v>
      </c>
      <c r="AZ96" s="216">
        <f t="shared" si="102"/>
        <v>0</v>
      </c>
      <c r="BA96" s="222"/>
      <c r="BB96" s="215">
        <f t="shared" si="132"/>
        <v>0</v>
      </c>
      <c r="BC96" s="222"/>
      <c r="BD96" s="213"/>
      <c r="BE96" s="213"/>
      <c r="BF96" s="212"/>
      <c r="BG96" s="212"/>
      <c r="BH96" s="212"/>
      <c r="BI96" s="212" t="e">
        <f t="shared" si="123"/>
        <v>#DIV/0!</v>
      </c>
      <c r="BJ96" s="214"/>
      <c r="BK96" s="214"/>
      <c r="BL96" s="214" t="e">
        <f t="shared" si="133"/>
        <v>#DIV/0!</v>
      </c>
      <c r="BM96" s="215">
        <f t="shared" si="103"/>
        <v>0</v>
      </c>
      <c r="BN96" s="220">
        <f t="shared" si="134"/>
        <v>0</v>
      </c>
      <c r="BO96" s="222"/>
      <c r="BP96" s="215">
        <f t="shared" si="135"/>
        <v>0</v>
      </c>
      <c r="BQ96" s="216">
        <f t="shared" si="104"/>
        <v>0</v>
      </c>
      <c r="BR96" s="222"/>
      <c r="BS96" s="215">
        <f t="shared" si="105"/>
        <v>0</v>
      </c>
      <c r="BT96" s="222"/>
      <c r="BU96" s="213"/>
      <c r="BV96" s="213"/>
      <c r="BW96" s="212"/>
      <c r="BX96" s="212"/>
      <c r="BY96" s="212"/>
      <c r="BZ96" s="212" t="e">
        <f t="shared" si="124"/>
        <v>#DIV/0!</v>
      </c>
      <c r="CA96" s="214"/>
      <c r="CB96" s="214"/>
      <c r="CC96" s="214"/>
      <c r="CD96" s="214" t="e">
        <f t="shared" si="136"/>
        <v>#DIV/0!</v>
      </c>
      <c r="CE96" s="215">
        <f t="shared" si="106"/>
        <v>0</v>
      </c>
      <c r="CF96" s="220">
        <f t="shared" si="107"/>
        <v>0</v>
      </c>
      <c r="CG96" s="222"/>
      <c r="CH96" s="215">
        <f t="shared" si="137"/>
        <v>0</v>
      </c>
      <c r="CI96" s="216">
        <f t="shared" si="108"/>
        <v>0</v>
      </c>
      <c r="CJ96" s="222"/>
      <c r="CK96" s="215">
        <f t="shared" si="138"/>
        <v>0</v>
      </c>
      <c r="CL96" s="216">
        <f t="shared" si="109"/>
        <v>0</v>
      </c>
      <c r="CM96" s="222"/>
      <c r="CN96" s="215">
        <f t="shared" si="110"/>
        <v>0</v>
      </c>
      <c r="CO96" s="222"/>
      <c r="CP96" s="221">
        <f t="shared" si="111"/>
        <v>1</v>
      </c>
      <c r="CQ96" s="213"/>
      <c r="CR96" s="213"/>
      <c r="CS96" s="213"/>
      <c r="CT96" s="212"/>
      <c r="CU96" s="212"/>
      <c r="CV96" s="212"/>
      <c r="CW96" s="214"/>
      <c r="CX96" s="215">
        <f t="shared" si="112"/>
        <v>0</v>
      </c>
      <c r="CY96" s="220">
        <f t="shared" si="113"/>
        <v>0</v>
      </c>
      <c r="CZ96" s="222"/>
      <c r="DA96" s="215">
        <f t="shared" si="114"/>
        <v>0</v>
      </c>
      <c r="DB96" s="222"/>
      <c r="DC96" s="213"/>
      <c r="DD96" s="213"/>
      <c r="DE96" s="212"/>
      <c r="DF96" s="212"/>
      <c r="DG96" s="212"/>
      <c r="DH96" s="212" t="e">
        <f t="shared" si="125"/>
        <v>#DIV/0!</v>
      </c>
      <c r="DI96" s="214"/>
      <c r="DJ96" s="215">
        <f t="shared" si="139"/>
        <v>0</v>
      </c>
      <c r="DK96" s="216">
        <f t="shared" si="115"/>
        <v>0</v>
      </c>
      <c r="DL96" s="222"/>
      <c r="DM96" s="215">
        <f t="shared" si="140"/>
        <v>0</v>
      </c>
      <c r="DN96" s="222"/>
      <c r="DO96" s="213"/>
      <c r="DP96" s="213"/>
      <c r="DQ96" s="212"/>
      <c r="DR96" s="212"/>
      <c r="DS96" s="212"/>
      <c r="DT96" s="212" t="e">
        <f t="shared" si="126"/>
        <v>#DIV/0!</v>
      </c>
      <c r="DU96" s="214"/>
      <c r="DV96" s="215">
        <f t="shared" si="116"/>
        <v>0</v>
      </c>
      <c r="DW96" s="216">
        <f t="shared" si="117"/>
        <v>0</v>
      </c>
      <c r="DX96" s="222"/>
      <c r="DY96" s="213"/>
      <c r="DZ96" s="223"/>
      <c r="EA96" s="212"/>
      <c r="EB96" s="212"/>
      <c r="EC96" s="212"/>
      <c r="ED96" s="212" t="e">
        <f t="shared" si="127"/>
        <v>#DIV/0!</v>
      </c>
      <c r="EE96" s="214"/>
      <c r="EF96" s="215">
        <f t="shared" si="118"/>
        <v>0</v>
      </c>
      <c r="EG96" s="216">
        <f t="shared" si="119"/>
        <v>0</v>
      </c>
      <c r="EH96" s="222"/>
    </row>
    <row r="97" spans="1:138" ht="66" customHeight="1" x14ac:dyDescent="0.2">
      <c r="A97" s="116" t="s">
        <v>168</v>
      </c>
      <c r="B97" s="212">
        <f>'[3]численность 2021'!C120</f>
        <v>34.730998992919922</v>
      </c>
      <c r="C97" s="213">
        <v>51</v>
      </c>
      <c r="D97" s="213">
        <v>54.835338999999998</v>
      </c>
      <c r="E97" s="212">
        <f>_xlfn.FLOOR.PRECISE('[3]численность 2021'!D120)</f>
        <v>55</v>
      </c>
      <c r="F97" s="212">
        <v>1.578859</v>
      </c>
      <c r="G97" s="212">
        <v>1.578859</v>
      </c>
      <c r="H97" s="212">
        <f t="shared" si="120"/>
        <v>1.5835997119234033</v>
      </c>
      <c r="I97" s="214">
        <f>_xlfn.FLOOR.PRECISE('[3]численность 2021'!R120)</f>
        <v>19</v>
      </c>
      <c r="J97" s="215">
        <f t="shared" si="95"/>
        <v>19.249999999999943</v>
      </c>
      <c r="K97" s="216">
        <f t="shared" si="96"/>
        <v>19</v>
      </c>
      <c r="L97" s="222">
        <v>19</v>
      </c>
      <c r="M97" s="213">
        <v>10</v>
      </c>
      <c r="N97" s="213">
        <v>10</v>
      </c>
      <c r="O97" s="212">
        <f>_xlfn.FLOOR.PRECISE('[3]численность 2021'!P120)</f>
        <v>8</v>
      </c>
      <c r="P97" s="212">
        <v>0.29802699999999999</v>
      </c>
      <c r="Q97" s="212">
        <v>0.28792699999999999</v>
      </c>
      <c r="R97" s="212">
        <f t="shared" si="97"/>
        <v>0.23034177627976776</v>
      </c>
      <c r="S97" s="214">
        <f>_xlfn.FLOOR.PRECISE('[3]численность 2021'!Q120)</f>
        <v>1</v>
      </c>
      <c r="T97" s="214"/>
      <c r="U97" s="215">
        <f t="shared" si="128"/>
        <v>2.4</v>
      </c>
      <c r="V97" s="216">
        <f t="shared" si="98"/>
        <v>1</v>
      </c>
      <c r="W97" s="222">
        <v>1</v>
      </c>
      <c r="X97" s="222"/>
      <c r="Y97" s="218"/>
      <c r="Z97" s="213">
        <v>96</v>
      </c>
      <c r="AA97" s="213">
        <v>104.12464900000001</v>
      </c>
      <c r="AB97" s="212">
        <f>_xlfn.FLOOR.PRECISE('[3]численность 2021'!E120)</f>
        <v>101</v>
      </c>
      <c r="AC97" s="212">
        <v>2.8610600000000002</v>
      </c>
      <c r="AD97" s="212">
        <v>2.9980319999999998</v>
      </c>
      <c r="AE97" s="212">
        <f t="shared" si="121"/>
        <v>2.9080649255320679</v>
      </c>
      <c r="AF97" s="214">
        <f>_xlfn.FLOOR.PRECISE('[3]численность 2021'!O120)</f>
        <v>4</v>
      </c>
      <c r="AG97" s="215">
        <f t="shared" si="93"/>
        <v>5.0500000000000007</v>
      </c>
      <c r="AH97" s="216">
        <f t="shared" si="94"/>
        <v>4</v>
      </c>
      <c r="AI97" s="219">
        <f t="shared" si="99"/>
        <v>3</v>
      </c>
      <c r="AJ97" s="222">
        <v>4</v>
      </c>
      <c r="AK97" s="222">
        <v>3</v>
      </c>
      <c r="AL97" s="213">
        <v>140</v>
      </c>
      <c r="AM97" s="213">
        <v>156.42132599999999</v>
      </c>
      <c r="AN97" s="212">
        <f>_xlfn.FLOOR.PRECISE('[3]численность 2021'!F120)</f>
        <v>166</v>
      </c>
      <c r="AO97" s="212">
        <v>4.1723790000000003</v>
      </c>
      <c r="AP97" s="212">
        <v>4.5037960000000004</v>
      </c>
      <c r="AQ97" s="212">
        <f t="shared" si="122"/>
        <v>4.7795918578051806</v>
      </c>
      <c r="AR97" s="214">
        <f>_xlfn.FLOOR.PRECISE('[3]численность 2021'!L120)</f>
        <v>13</v>
      </c>
      <c r="AS97" s="214"/>
      <c r="AT97" s="214">
        <f t="shared" si="129"/>
        <v>13</v>
      </c>
      <c r="AU97" s="215">
        <f t="shared" si="100"/>
        <v>13.280000000000001</v>
      </c>
      <c r="AV97" s="215">
        <f t="shared" si="130"/>
        <v>0</v>
      </c>
      <c r="AW97" s="220">
        <f t="shared" si="101"/>
        <v>13</v>
      </c>
      <c r="AX97" s="222">
        <v>13</v>
      </c>
      <c r="AY97" s="215">
        <f t="shared" si="131"/>
        <v>1.95</v>
      </c>
      <c r="AZ97" s="216">
        <f t="shared" si="102"/>
        <v>0</v>
      </c>
      <c r="BA97" s="222"/>
      <c r="BB97" s="215">
        <f t="shared" si="132"/>
        <v>3.9</v>
      </c>
      <c r="BC97" s="222"/>
      <c r="BD97" s="213">
        <v>70</v>
      </c>
      <c r="BE97" s="213">
        <v>70.282188000000005</v>
      </c>
      <c r="BF97" s="212">
        <f>_xlfn.FLOOR.PRECISE('[3]численность 2021'!G120)</f>
        <v>74</v>
      </c>
      <c r="BG97" s="212">
        <v>2.0861890000000001</v>
      </c>
      <c r="BH97" s="212">
        <v>2.0236160000000001</v>
      </c>
      <c r="BI97" s="212">
        <f t="shared" si="123"/>
        <v>2.130661430587852</v>
      </c>
      <c r="BJ97" s="214">
        <f>_xlfn.FLOOR.PRECISE('[3]численность 2021'!K120)</f>
        <v>3</v>
      </c>
      <c r="BK97" s="214"/>
      <c r="BL97" s="214">
        <f t="shared" si="133"/>
        <v>3</v>
      </c>
      <c r="BM97" s="215">
        <f t="shared" si="103"/>
        <v>5.1800000000000006</v>
      </c>
      <c r="BN97" s="220">
        <f t="shared" si="134"/>
        <v>3</v>
      </c>
      <c r="BO97" s="222">
        <v>3</v>
      </c>
      <c r="BP97" s="215">
        <f t="shared" si="135"/>
        <v>0</v>
      </c>
      <c r="BQ97" s="216">
        <f t="shared" si="104"/>
        <v>0</v>
      </c>
      <c r="BR97" s="222"/>
      <c r="BS97" s="215">
        <f t="shared" si="105"/>
        <v>0.60000000000000009</v>
      </c>
      <c r="BT97" s="222"/>
      <c r="BU97" s="213">
        <v>79</v>
      </c>
      <c r="BV97" s="213">
        <v>84.576865999999995</v>
      </c>
      <c r="BW97" s="212">
        <f>_xlfn.FLOOR.PRECISE('[3]численность 2021'!H120)</f>
        <v>86</v>
      </c>
      <c r="BX97" s="212">
        <v>2.3544139999999998</v>
      </c>
      <c r="BY97" s="212">
        <v>2.4351980000000002</v>
      </c>
      <c r="BZ97" s="212">
        <f t="shared" si="124"/>
        <v>2.4761740950075035</v>
      </c>
      <c r="CA97" s="214">
        <f>_xlfn.FLOOR.PRECISE('[3]численность 2021'!M120)</f>
        <v>5</v>
      </c>
      <c r="CB97" s="214"/>
      <c r="CC97" s="214"/>
      <c r="CD97" s="214">
        <f t="shared" si="136"/>
        <v>5</v>
      </c>
      <c r="CE97" s="215">
        <f t="shared" si="106"/>
        <v>6.0200000000000005</v>
      </c>
      <c r="CF97" s="220">
        <f t="shared" si="107"/>
        <v>5</v>
      </c>
      <c r="CG97" s="222">
        <v>5</v>
      </c>
      <c r="CH97" s="215">
        <f t="shared" si="137"/>
        <v>0.375</v>
      </c>
      <c r="CI97" s="216">
        <f t="shared" si="108"/>
        <v>0</v>
      </c>
      <c r="CJ97" s="222"/>
      <c r="CK97" s="215">
        <f t="shared" si="138"/>
        <v>0.375</v>
      </c>
      <c r="CL97" s="216">
        <f t="shared" si="109"/>
        <v>0</v>
      </c>
      <c r="CM97" s="222"/>
      <c r="CN97" s="215">
        <f t="shared" si="110"/>
        <v>1</v>
      </c>
      <c r="CO97" s="222"/>
      <c r="CP97" s="221">
        <f t="shared" si="111"/>
        <v>1</v>
      </c>
      <c r="CQ97" s="213">
        <v>0</v>
      </c>
      <c r="CR97" s="213">
        <v>0</v>
      </c>
      <c r="CS97" s="213" t="e">
        <f>#NAME?</f>
        <v>#NAME?</v>
      </c>
      <c r="CT97" s="212">
        <v>0</v>
      </c>
      <c r="CU97" s="212">
        <v>0</v>
      </c>
      <c r="CV97" s="212" t="e">
        <f>#NAME?</f>
        <v>#NAME?</v>
      </c>
      <c r="CW97" s="214" t="e">
        <f>#NAME?</f>
        <v>#NAME?</v>
      </c>
      <c r="CX97" s="215" t="e">
        <f t="shared" si="112"/>
        <v>#NAME?</v>
      </c>
      <c r="CY97" s="220" t="e">
        <f t="shared" si="113"/>
        <v>#NAME?</v>
      </c>
      <c r="CZ97" s="222"/>
      <c r="DA97" s="215">
        <f t="shared" si="114"/>
        <v>0</v>
      </c>
      <c r="DB97" s="222"/>
      <c r="DC97" s="213">
        <v>0</v>
      </c>
      <c r="DD97" s="213">
        <v>0</v>
      </c>
      <c r="DE97" s="212">
        <f>_xlfn.FLOOR.PRECISE('[3]численность 2021'!I120)</f>
        <v>0</v>
      </c>
      <c r="DF97" s="212">
        <v>0</v>
      </c>
      <c r="DG97" s="212">
        <v>0</v>
      </c>
      <c r="DH97" s="212">
        <f t="shared" si="125"/>
        <v>0</v>
      </c>
      <c r="DI97" s="214">
        <f>_xlfn.FLOOR.PRECISE('[3]численность 2021'!N120)</f>
        <v>0</v>
      </c>
      <c r="DJ97" s="215">
        <f t="shared" si="139"/>
        <v>0</v>
      </c>
      <c r="DK97" s="216">
        <f t="shared" si="115"/>
        <v>0</v>
      </c>
      <c r="DL97" s="222"/>
      <c r="DM97" s="215">
        <f t="shared" si="140"/>
        <v>0</v>
      </c>
      <c r="DN97" s="222"/>
      <c r="DO97" s="213">
        <v>4</v>
      </c>
      <c r="DP97" s="213">
        <v>4.491498</v>
      </c>
      <c r="DQ97" s="212">
        <f>_xlfn.FLOOR.PRECISE('[3]численность 2021'!J120)</f>
        <v>4</v>
      </c>
      <c r="DR97" s="212">
        <v>0.119211</v>
      </c>
      <c r="DS97" s="212">
        <v>0.12932199999999999</v>
      </c>
      <c r="DT97" s="212">
        <f t="shared" si="126"/>
        <v>0.11517088813988388</v>
      </c>
      <c r="DU97" s="214">
        <f>_xlfn.FLOOR.PRECISE('[3]численность 2021'!S120)</f>
        <v>0</v>
      </c>
      <c r="DV97" s="215">
        <f t="shared" si="116"/>
        <v>0.4</v>
      </c>
      <c r="DW97" s="216">
        <f t="shared" si="117"/>
        <v>0</v>
      </c>
      <c r="DX97" s="222"/>
      <c r="DY97" s="213">
        <v>0</v>
      </c>
      <c r="DZ97" s="223">
        <v>0</v>
      </c>
      <c r="EA97" s="212">
        <f>_xlfn.FLOOR.PRECISE('[3]численность 2021'!T120)</f>
        <v>0</v>
      </c>
      <c r="EB97" s="212">
        <v>0</v>
      </c>
      <c r="EC97" s="212">
        <v>0</v>
      </c>
      <c r="ED97" s="212">
        <f t="shared" si="127"/>
        <v>0</v>
      </c>
      <c r="EE97" s="214">
        <f>_xlfn.FLOOR.PRECISE('[3]численность 2021'!U120)</f>
        <v>0</v>
      </c>
      <c r="EF97" s="215">
        <f t="shared" si="118"/>
        <v>0</v>
      </c>
      <c r="EG97" s="216">
        <f t="shared" si="119"/>
        <v>0</v>
      </c>
      <c r="EH97" s="222"/>
    </row>
    <row r="98" spans="1:138" ht="78.75" customHeight="1" x14ac:dyDescent="0.2">
      <c r="A98" s="116" t="s">
        <v>156</v>
      </c>
      <c r="B98" s="212">
        <f>'[3]численность 2021'!C110</f>
        <v>38.099998474121094</v>
      </c>
      <c r="C98" s="213">
        <v>43.242130000000003</v>
      </c>
      <c r="D98" s="213">
        <v>51.773895000000003</v>
      </c>
      <c r="E98" s="212">
        <f>_xlfn.FLOOR.PRECISE('[3]численность 2021'!D110)</f>
        <v>39</v>
      </c>
      <c r="F98" s="212">
        <v>1.4907109999999999</v>
      </c>
      <c r="G98" s="212">
        <v>1.4907109999999999</v>
      </c>
      <c r="H98" s="212">
        <f t="shared" si="120"/>
        <v>1.023622088239458</v>
      </c>
      <c r="I98" s="214">
        <f>_xlfn.FLOOR.PRECISE('[3]численность 2021'!R110)</f>
        <v>13</v>
      </c>
      <c r="J98" s="215">
        <f t="shared" si="95"/>
        <v>13.649999999999959</v>
      </c>
      <c r="K98" s="216">
        <f t="shared" si="96"/>
        <v>13</v>
      </c>
      <c r="L98" s="222">
        <v>13</v>
      </c>
      <c r="M98" s="213">
        <v>34</v>
      </c>
      <c r="N98" s="213">
        <v>43</v>
      </c>
      <c r="O98" s="212">
        <f>_xlfn.FLOOR.PRECISE('[3]численность 2021'!P110)</f>
        <v>42</v>
      </c>
      <c r="P98" s="212">
        <v>0.89121899999999998</v>
      </c>
      <c r="Q98" s="212">
        <v>1.2380869999999999</v>
      </c>
      <c r="R98" s="212">
        <f t="shared" si="97"/>
        <v>1.1023622488732625</v>
      </c>
      <c r="S98" s="214">
        <f>_xlfn.FLOOR.PRECISE('[3]численность 2021'!Q110)</f>
        <v>8</v>
      </c>
      <c r="T98" s="214"/>
      <c r="U98" s="215">
        <f t="shared" si="128"/>
        <v>12.6</v>
      </c>
      <c r="V98" s="216">
        <f t="shared" si="98"/>
        <v>8</v>
      </c>
      <c r="W98" s="222">
        <v>8</v>
      </c>
      <c r="X98" s="222"/>
      <c r="Y98" s="218"/>
      <c r="Z98" s="213">
        <v>119.441833</v>
      </c>
      <c r="AA98" s="213">
        <v>149.032196</v>
      </c>
      <c r="AB98" s="212">
        <f>_xlfn.FLOOR.PRECISE('[3]численность 2021'!E110)</f>
        <v>100</v>
      </c>
      <c r="AC98" s="212">
        <v>3.1308470000000002</v>
      </c>
      <c r="AD98" s="212">
        <v>4.2910430000000002</v>
      </c>
      <c r="AE98" s="212">
        <f t="shared" si="121"/>
        <v>2.6246720211268157</v>
      </c>
      <c r="AF98" s="214">
        <f>_xlfn.FLOOR.PRECISE('[3]численность 2021'!O110)</f>
        <v>5</v>
      </c>
      <c r="AG98" s="215">
        <f t="shared" si="93"/>
        <v>5</v>
      </c>
      <c r="AH98" s="216">
        <f t="shared" si="94"/>
        <v>5</v>
      </c>
      <c r="AI98" s="219">
        <f t="shared" si="99"/>
        <v>3.75</v>
      </c>
      <c r="AJ98" s="222">
        <v>5</v>
      </c>
      <c r="AK98" s="222">
        <v>3</v>
      </c>
      <c r="AL98" s="213">
        <v>335.11077899999998</v>
      </c>
      <c r="AM98" s="213">
        <v>369.76052900000002</v>
      </c>
      <c r="AN98" s="212">
        <f>_xlfn.FLOOR.PRECISE('[3]численность 2021'!F110)</f>
        <v>365</v>
      </c>
      <c r="AO98" s="212">
        <v>8.7840310000000006</v>
      </c>
      <c r="AP98" s="212">
        <v>10.646412</v>
      </c>
      <c r="AQ98" s="212">
        <f t="shared" si="122"/>
        <v>9.5800528771128768</v>
      </c>
      <c r="AR98" s="214">
        <f>_xlfn.FLOOR.PRECISE('[3]численность 2021'!L110)</f>
        <v>43</v>
      </c>
      <c r="AS98" s="214"/>
      <c r="AT98" s="214">
        <f t="shared" si="129"/>
        <v>43</v>
      </c>
      <c r="AU98" s="215">
        <f t="shared" si="100"/>
        <v>43.8</v>
      </c>
      <c r="AV98" s="215">
        <f t="shared" si="130"/>
        <v>43.8</v>
      </c>
      <c r="AW98" s="220">
        <f t="shared" si="101"/>
        <v>43</v>
      </c>
      <c r="AX98" s="222">
        <v>43</v>
      </c>
      <c r="AY98" s="215">
        <f t="shared" si="131"/>
        <v>6.45</v>
      </c>
      <c r="AZ98" s="216">
        <f t="shared" si="102"/>
        <v>0</v>
      </c>
      <c r="BA98" s="222"/>
      <c r="BB98" s="215">
        <f t="shared" si="132"/>
        <v>12.9</v>
      </c>
      <c r="BC98" s="222"/>
      <c r="BD98" s="213">
        <v>64.307631999999998</v>
      </c>
      <c r="BE98" s="213">
        <v>71.436745000000002</v>
      </c>
      <c r="BF98" s="212">
        <f>_xlfn.FLOOR.PRECISE('[3]численность 2021'!G110)</f>
        <v>50</v>
      </c>
      <c r="BG98" s="212">
        <v>1.6856519999999999</v>
      </c>
      <c r="BH98" s="212">
        <v>2.0568580000000001</v>
      </c>
      <c r="BI98" s="212">
        <f t="shared" si="123"/>
        <v>1.3123360105634079</v>
      </c>
      <c r="BJ98" s="214">
        <f>_xlfn.FLOOR.PRECISE('[3]численность 2021'!K110)</f>
        <v>2</v>
      </c>
      <c r="BK98" s="214"/>
      <c r="BL98" s="214">
        <f t="shared" si="133"/>
        <v>2</v>
      </c>
      <c r="BM98" s="215">
        <f t="shared" si="103"/>
        <v>2.5</v>
      </c>
      <c r="BN98" s="220">
        <f t="shared" si="134"/>
        <v>2</v>
      </c>
      <c r="BO98" s="222">
        <v>2</v>
      </c>
      <c r="BP98" s="215">
        <f t="shared" si="135"/>
        <v>0</v>
      </c>
      <c r="BQ98" s="216">
        <f t="shared" si="104"/>
        <v>0</v>
      </c>
      <c r="BR98" s="222"/>
      <c r="BS98" s="215">
        <f t="shared" si="105"/>
        <v>0.4</v>
      </c>
      <c r="BT98" s="222"/>
      <c r="BU98" s="213">
        <v>227</v>
      </c>
      <c r="BV98" s="213">
        <v>246.90570099999999</v>
      </c>
      <c r="BW98" s="212">
        <f>_xlfn.FLOOR.PRECISE('[3]численность 2021'!H110)</f>
        <v>197</v>
      </c>
      <c r="BX98" s="212">
        <v>5.950196</v>
      </c>
      <c r="BY98" s="212">
        <v>7.1090869999999997</v>
      </c>
      <c r="BZ98" s="212">
        <f t="shared" si="124"/>
        <v>5.1706038816198268</v>
      </c>
      <c r="CA98" s="214">
        <f>_xlfn.FLOOR.PRECISE('[3]численность 2021'!M110)</f>
        <v>15</v>
      </c>
      <c r="CB98" s="214"/>
      <c r="CC98" s="214"/>
      <c r="CD98" s="214">
        <f t="shared" si="136"/>
        <v>15</v>
      </c>
      <c r="CE98" s="215">
        <f t="shared" si="106"/>
        <v>15.76</v>
      </c>
      <c r="CF98" s="220">
        <f t="shared" si="107"/>
        <v>15</v>
      </c>
      <c r="CG98" s="222">
        <v>15</v>
      </c>
      <c r="CH98" s="215">
        <f t="shared" si="137"/>
        <v>1.125</v>
      </c>
      <c r="CI98" s="216">
        <f t="shared" si="108"/>
        <v>0</v>
      </c>
      <c r="CJ98" s="222"/>
      <c r="CK98" s="215">
        <f t="shared" si="138"/>
        <v>1.125</v>
      </c>
      <c r="CL98" s="216">
        <f t="shared" si="109"/>
        <v>0</v>
      </c>
      <c r="CM98" s="222"/>
      <c r="CN98" s="215">
        <f t="shared" si="110"/>
        <v>3</v>
      </c>
      <c r="CO98" s="222"/>
      <c r="CP98" s="221">
        <f t="shared" si="111"/>
        <v>1</v>
      </c>
      <c r="CQ98" s="213">
        <v>0</v>
      </c>
      <c r="CR98" s="213">
        <v>0</v>
      </c>
      <c r="CS98" s="213" t="e">
        <f>#NAME?</f>
        <v>#NAME?</v>
      </c>
      <c r="CT98" s="212">
        <v>0</v>
      </c>
      <c r="CU98" s="212">
        <v>0</v>
      </c>
      <c r="CV98" s="212" t="e">
        <f>#NAME?</f>
        <v>#NAME?</v>
      </c>
      <c r="CW98" s="214" t="e">
        <f>#NAME?</f>
        <v>#NAME?</v>
      </c>
      <c r="CX98" s="215" t="e">
        <f t="shared" si="112"/>
        <v>#NAME?</v>
      </c>
      <c r="CY98" s="220" t="e">
        <f t="shared" si="113"/>
        <v>#NAME?</v>
      </c>
      <c r="CZ98" s="222"/>
      <c r="DA98" s="215">
        <f t="shared" si="114"/>
        <v>0</v>
      </c>
      <c r="DB98" s="222"/>
      <c r="DC98" s="213">
        <v>0</v>
      </c>
      <c r="DD98" s="213">
        <v>0</v>
      </c>
      <c r="DE98" s="212">
        <f>_xlfn.FLOOR.PRECISE('[3]численность 2021'!I110)</f>
        <v>0</v>
      </c>
      <c r="DF98" s="212">
        <v>0</v>
      </c>
      <c r="DG98" s="212">
        <v>0</v>
      </c>
      <c r="DH98" s="212">
        <f t="shared" si="125"/>
        <v>0</v>
      </c>
      <c r="DI98" s="214">
        <f>_xlfn.FLOOR.PRECISE('[3]численность 2021'!N110)</f>
        <v>0</v>
      </c>
      <c r="DJ98" s="215">
        <f t="shared" si="139"/>
        <v>0</v>
      </c>
      <c r="DK98" s="216">
        <f t="shared" si="115"/>
        <v>0</v>
      </c>
      <c r="DL98" s="222"/>
      <c r="DM98" s="215">
        <f t="shared" si="140"/>
        <v>0</v>
      </c>
      <c r="DN98" s="222"/>
      <c r="DO98" s="213">
        <v>11.903964999999999</v>
      </c>
      <c r="DP98" s="213">
        <v>12.676586</v>
      </c>
      <c r="DQ98" s="212">
        <f>_xlfn.FLOOR.PRECISE('[3]численность 2021'!J110)</f>
        <v>8</v>
      </c>
      <c r="DR98" s="212">
        <v>0.312031</v>
      </c>
      <c r="DS98" s="212">
        <v>0.36499300000000001</v>
      </c>
      <c r="DT98" s="212">
        <f t="shared" si="126"/>
        <v>0.20997376169014526</v>
      </c>
      <c r="DU98" s="214">
        <f>_xlfn.FLOOR.PRECISE('[3]численность 2021'!S110)</f>
        <v>0</v>
      </c>
      <c r="DV98" s="215">
        <f t="shared" si="116"/>
        <v>0.8</v>
      </c>
      <c r="DW98" s="216">
        <f t="shared" si="117"/>
        <v>0</v>
      </c>
      <c r="DX98" s="222"/>
      <c r="DY98" s="213">
        <v>0</v>
      </c>
      <c r="DZ98" s="223">
        <v>0</v>
      </c>
      <c r="EA98" s="212">
        <f>_xlfn.FLOOR.PRECISE('[3]численность 2021'!T110)</f>
        <v>0</v>
      </c>
      <c r="EB98" s="212">
        <v>0</v>
      </c>
      <c r="EC98" s="212">
        <v>0</v>
      </c>
      <c r="ED98" s="212">
        <f t="shared" si="127"/>
        <v>0</v>
      </c>
      <c r="EE98" s="214">
        <f>_xlfn.FLOOR.PRECISE('[3]численность 2021'!U110)</f>
        <v>0</v>
      </c>
      <c r="EF98" s="215">
        <f t="shared" si="118"/>
        <v>0</v>
      </c>
      <c r="EG98" s="216">
        <f t="shared" si="119"/>
        <v>0</v>
      </c>
      <c r="EH98" s="222"/>
    </row>
    <row r="99" spans="1:138" ht="64.5" customHeight="1" x14ac:dyDescent="0.2">
      <c r="A99" s="116" t="s">
        <v>323</v>
      </c>
      <c r="B99" s="212">
        <f>'[3]численность 2021'!C121</f>
        <v>11.363999366760254</v>
      </c>
      <c r="C99" s="213">
        <v>9.7976089999999996</v>
      </c>
      <c r="D99" s="213">
        <v>9.2446839999999995</v>
      </c>
      <c r="E99" s="212">
        <f>_xlfn.FLOOR.PRECISE('[3]численность 2021'!D121)</f>
        <v>8</v>
      </c>
      <c r="F99" s="212">
        <v>0.72224100000000002</v>
      </c>
      <c r="G99" s="212">
        <v>0.72224100000000002</v>
      </c>
      <c r="H99" s="212">
        <f t="shared" si="120"/>
        <v>0.70397751194883329</v>
      </c>
      <c r="I99" s="214">
        <f>_xlfn.FLOOR.PRECISE('[3]численность 2021'!R121)</f>
        <v>0</v>
      </c>
      <c r="J99" s="215">
        <f t="shared" si="95"/>
        <v>2.7999999999999918</v>
      </c>
      <c r="K99" s="216">
        <f t="shared" si="96"/>
        <v>0</v>
      </c>
      <c r="L99" s="217"/>
      <c r="M99" s="213">
        <v>0</v>
      </c>
      <c r="N99" s="213">
        <v>0</v>
      </c>
      <c r="O99" s="212">
        <f>_xlfn.FLOOR.PRECISE('[3]численность 2021'!P121)</f>
        <v>0</v>
      </c>
      <c r="P99" s="212">
        <v>0</v>
      </c>
      <c r="Q99" s="212">
        <v>0</v>
      </c>
      <c r="R99" s="212">
        <f t="shared" si="97"/>
        <v>0</v>
      </c>
      <c r="S99" s="214">
        <f>_xlfn.FLOOR.PRECISE('[3]численность 2021'!Q121)</f>
        <v>0</v>
      </c>
      <c r="T99" s="214"/>
      <c r="U99" s="215">
        <f t="shared" si="128"/>
        <v>0</v>
      </c>
      <c r="V99" s="216">
        <f t="shared" si="98"/>
        <v>0</v>
      </c>
      <c r="W99" s="217"/>
      <c r="X99" s="217"/>
      <c r="Y99" s="218"/>
      <c r="Z99" s="213">
        <v>32.384197</v>
      </c>
      <c r="AA99" s="213">
        <v>33.126784999999998</v>
      </c>
      <c r="AB99" s="212">
        <f>_xlfn.FLOOR.PRECISE('[3]численность 2021'!E121)</f>
        <v>25</v>
      </c>
      <c r="AC99" s="212">
        <v>2.5300150000000001</v>
      </c>
      <c r="AD99" s="212">
        <v>2.5880299999999998</v>
      </c>
      <c r="AE99" s="212">
        <f t="shared" si="121"/>
        <v>2.199929724840104</v>
      </c>
      <c r="AF99" s="214">
        <f>_xlfn.FLOOR.PRECISE('[3]численность 2021'!O121)</f>
        <v>0</v>
      </c>
      <c r="AG99" s="215">
        <f t="shared" si="93"/>
        <v>0</v>
      </c>
      <c r="AH99" s="216">
        <f t="shared" si="94"/>
        <v>0</v>
      </c>
      <c r="AI99" s="219">
        <f t="shared" si="99"/>
        <v>0</v>
      </c>
      <c r="AJ99" s="217"/>
      <c r="AK99" s="217"/>
      <c r="AL99" s="213">
        <v>88.869202000000001</v>
      </c>
      <c r="AM99" s="213">
        <v>89.976287999999997</v>
      </c>
      <c r="AN99" s="212">
        <f>_xlfn.FLOOR.PRECISE('[3]численность 2021'!F121)</f>
        <v>81</v>
      </c>
      <c r="AO99" s="212">
        <v>6.9429059999999998</v>
      </c>
      <c r="AP99" s="212">
        <v>7.0293970000000003</v>
      </c>
      <c r="AQ99" s="212">
        <f t="shared" si="122"/>
        <v>7.1277723084819362</v>
      </c>
      <c r="AR99" s="214">
        <f>_xlfn.FLOOR.PRECISE('[3]численность 2021'!L121)</f>
        <v>8</v>
      </c>
      <c r="AS99" s="214"/>
      <c r="AT99" s="214">
        <f t="shared" si="129"/>
        <v>8</v>
      </c>
      <c r="AU99" s="215">
        <f t="shared" si="100"/>
        <v>8.1</v>
      </c>
      <c r="AV99" s="215">
        <f t="shared" si="130"/>
        <v>8.1</v>
      </c>
      <c r="AW99" s="220">
        <f t="shared" si="101"/>
        <v>8</v>
      </c>
      <c r="AX99" s="217">
        <v>8</v>
      </c>
      <c r="AY99" s="215">
        <f t="shared" si="131"/>
        <v>1.2</v>
      </c>
      <c r="AZ99" s="216">
        <f t="shared" si="102"/>
        <v>0</v>
      </c>
      <c r="BA99" s="217"/>
      <c r="BB99" s="215">
        <f t="shared" si="132"/>
        <v>2.4</v>
      </c>
      <c r="BC99" s="217"/>
      <c r="BD99" s="213">
        <v>10.519057999999999</v>
      </c>
      <c r="BE99" s="213">
        <v>9.3552490000000006</v>
      </c>
      <c r="BF99" s="212">
        <f>_xlfn.FLOOR.PRECISE('[3]численность 2021'!G121)</f>
        <v>7</v>
      </c>
      <c r="BG99" s="212">
        <v>0.821801</v>
      </c>
      <c r="BH99" s="212">
        <v>0.73087899999999995</v>
      </c>
      <c r="BI99" s="212">
        <f t="shared" si="123"/>
        <v>0.61598032295522909</v>
      </c>
      <c r="BJ99" s="214">
        <f>_xlfn.FLOOR.PRECISE('[3]численность 2021'!K121)</f>
        <v>0</v>
      </c>
      <c r="BK99" s="214"/>
      <c r="BL99" s="214">
        <f t="shared" si="133"/>
        <v>0</v>
      </c>
      <c r="BM99" s="215">
        <f t="shared" si="103"/>
        <v>0.21</v>
      </c>
      <c r="BN99" s="220">
        <f t="shared" si="134"/>
        <v>0</v>
      </c>
      <c r="BO99" s="217"/>
      <c r="BP99" s="215">
        <f t="shared" si="135"/>
        <v>0</v>
      </c>
      <c r="BQ99" s="216">
        <f t="shared" si="104"/>
        <v>0</v>
      </c>
      <c r="BR99" s="217"/>
      <c r="BS99" s="215">
        <f t="shared" si="105"/>
        <v>0</v>
      </c>
      <c r="BT99" s="217"/>
      <c r="BU99" s="213">
        <v>25.331607999999999</v>
      </c>
      <c r="BV99" s="213">
        <v>26.542802999999999</v>
      </c>
      <c r="BW99" s="212">
        <f>_xlfn.FLOOR.PRECISE('[3]численность 2021'!H121)</f>
        <v>23</v>
      </c>
      <c r="BX99" s="212">
        <v>1.9790319999999999</v>
      </c>
      <c r="BY99" s="212">
        <v>2.0736560000000002</v>
      </c>
      <c r="BZ99" s="212">
        <f t="shared" si="124"/>
        <v>2.0239353468528956</v>
      </c>
      <c r="CA99" s="214">
        <f>_xlfn.FLOOR.PRECISE('[3]численность 2021'!M121)</f>
        <v>1</v>
      </c>
      <c r="CB99" s="214"/>
      <c r="CC99" s="214"/>
      <c r="CD99" s="214">
        <f t="shared" si="136"/>
        <v>1</v>
      </c>
      <c r="CE99" s="215">
        <f t="shared" si="106"/>
        <v>1.61</v>
      </c>
      <c r="CF99" s="220">
        <f t="shared" si="107"/>
        <v>1</v>
      </c>
      <c r="CG99" s="217">
        <v>1</v>
      </c>
      <c r="CH99" s="215">
        <f t="shared" si="137"/>
        <v>0</v>
      </c>
      <c r="CI99" s="216">
        <f t="shared" si="108"/>
        <v>0</v>
      </c>
      <c r="CJ99" s="217"/>
      <c r="CK99" s="215">
        <f t="shared" si="138"/>
        <v>0</v>
      </c>
      <c r="CL99" s="216">
        <f t="shared" si="109"/>
        <v>0</v>
      </c>
      <c r="CM99" s="217"/>
      <c r="CN99" s="215">
        <f t="shared" si="110"/>
        <v>0.2</v>
      </c>
      <c r="CO99" s="217"/>
      <c r="CP99" s="221">
        <f t="shared" si="111"/>
        <v>1</v>
      </c>
      <c r="CQ99" s="213">
        <v>0</v>
      </c>
      <c r="CR99" s="213">
        <v>0</v>
      </c>
      <c r="CS99" s="213" t="e">
        <f>#NAME?</f>
        <v>#NAME?</v>
      </c>
      <c r="CT99" s="212">
        <v>0</v>
      </c>
      <c r="CU99" s="212">
        <v>0</v>
      </c>
      <c r="CV99" s="212" t="e">
        <f>#NAME?</f>
        <v>#NAME?</v>
      </c>
      <c r="CW99" s="214" t="e">
        <f>#NAME?</f>
        <v>#NAME?</v>
      </c>
      <c r="CX99" s="215" t="e">
        <f t="shared" si="112"/>
        <v>#NAME?</v>
      </c>
      <c r="CY99" s="220" t="e">
        <f t="shared" si="113"/>
        <v>#NAME?</v>
      </c>
      <c r="CZ99" s="222"/>
      <c r="DA99" s="215">
        <f t="shared" si="114"/>
        <v>0</v>
      </c>
      <c r="DB99" s="222"/>
      <c r="DC99" s="213">
        <v>0</v>
      </c>
      <c r="DD99" s="213">
        <v>0</v>
      </c>
      <c r="DE99" s="212">
        <f>_xlfn.FLOOR.PRECISE('[3]численность 2021'!I121)</f>
        <v>0</v>
      </c>
      <c r="DF99" s="212">
        <v>0</v>
      </c>
      <c r="DG99" s="212">
        <v>0</v>
      </c>
      <c r="DH99" s="212">
        <f t="shared" si="125"/>
        <v>0</v>
      </c>
      <c r="DI99" s="214">
        <f>_xlfn.FLOOR.PRECISE('[3]численность 2021'!N121)</f>
        <v>0</v>
      </c>
      <c r="DJ99" s="215">
        <f t="shared" si="139"/>
        <v>0</v>
      </c>
      <c r="DK99" s="216">
        <f t="shared" si="115"/>
        <v>0</v>
      </c>
      <c r="DL99" s="217"/>
      <c r="DM99" s="215">
        <f t="shared" si="140"/>
        <v>0</v>
      </c>
      <c r="DN99" s="217"/>
      <c r="DO99" s="213">
        <v>1.1261620000000001</v>
      </c>
      <c r="DP99" s="213">
        <v>1.283984</v>
      </c>
      <c r="DQ99" s="212">
        <f>_xlfn.FLOOR.PRECISE('[3]численность 2021'!J121)</f>
        <v>1</v>
      </c>
      <c r="DR99" s="212">
        <v>8.7981000000000004E-2</v>
      </c>
      <c r="DS99" s="212">
        <v>0.100311</v>
      </c>
      <c r="DT99" s="212">
        <f t="shared" si="126"/>
        <v>8.7997188993604161E-2</v>
      </c>
      <c r="DU99" s="214">
        <f>_xlfn.FLOOR.PRECISE('[3]численность 2021'!S121)</f>
        <v>0</v>
      </c>
      <c r="DV99" s="215">
        <f t="shared" si="116"/>
        <v>0.1</v>
      </c>
      <c r="DW99" s="216">
        <f t="shared" si="117"/>
        <v>0</v>
      </c>
      <c r="DX99" s="217"/>
      <c r="DY99" s="213">
        <v>0</v>
      </c>
      <c r="DZ99" s="223">
        <v>0</v>
      </c>
      <c r="EA99" s="212">
        <f>_xlfn.FLOOR.PRECISE('[3]численность 2021'!T121)</f>
        <v>0</v>
      </c>
      <c r="EB99" s="212">
        <v>0</v>
      </c>
      <c r="EC99" s="212">
        <v>0</v>
      </c>
      <c r="ED99" s="212">
        <f t="shared" si="127"/>
        <v>0</v>
      </c>
      <c r="EE99" s="214">
        <f>_xlfn.FLOOR.PRECISE('[3]численность 2021'!U121)</f>
        <v>0</v>
      </c>
      <c r="EF99" s="215">
        <f t="shared" si="118"/>
        <v>0</v>
      </c>
      <c r="EG99" s="216">
        <f t="shared" si="119"/>
        <v>0</v>
      </c>
      <c r="EH99" s="222"/>
    </row>
    <row r="100" spans="1:138" ht="48.75" customHeight="1" x14ac:dyDescent="0.2">
      <c r="A100" s="116" t="s">
        <v>324</v>
      </c>
      <c r="B100" s="212">
        <f>'[3]численность 2021'!C119</f>
        <v>24.744998931884766</v>
      </c>
      <c r="C100" s="213">
        <v>47.684223000000003</v>
      </c>
      <c r="D100" s="213">
        <v>52.815086000000001</v>
      </c>
      <c r="E100" s="212">
        <f>_xlfn.FLOOR.PRECISE('[3]численность 2021'!D119)</f>
        <v>25</v>
      </c>
      <c r="F100" s="212">
        <v>2.1343740000000002</v>
      </c>
      <c r="G100" s="212">
        <v>2.1343740000000002</v>
      </c>
      <c r="H100" s="212">
        <f t="shared" si="120"/>
        <v>1.0103051557535796</v>
      </c>
      <c r="I100" s="214">
        <f>_xlfn.FLOOR.PRECISE('[3]численность 2021'!R119)</f>
        <v>8</v>
      </c>
      <c r="J100" s="215">
        <f t="shared" si="95"/>
        <v>8.7499999999999751</v>
      </c>
      <c r="K100" s="216">
        <f t="shared" si="96"/>
        <v>8</v>
      </c>
      <c r="L100" s="222">
        <v>8</v>
      </c>
      <c r="M100" s="213">
        <v>19</v>
      </c>
      <c r="N100" s="213">
        <v>21</v>
      </c>
      <c r="O100" s="212">
        <f>_xlfn.FLOOR.PRECISE('[3]численность 2021'!P119)</f>
        <v>21</v>
      </c>
      <c r="P100" s="212">
        <v>0.85201800000000005</v>
      </c>
      <c r="Q100" s="212">
        <v>0.84865599999999997</v>
      </c>
      <c r="R100" s="212">
        <f t="shared" si="97"/>
        <v>0.84865633083300684</v>
      </c>
      <c r="S100" s="214">
        <f>_xlfn.FLOOR.PRECISE('[3]численность 2021'!Q119)</f>
        <v>6</v>
      </c>
      <c r="T100" s="214"/>
      <c r="U100" s="215">
        <f t="shared" si="128"/>
        <v>6.3</v>
      </c>
      <c r="V100" s="216">
        <f t="shared" si="98"/>
        <v>6</v>
      </c>
      <c r="W100" s="222">
        <v>6</v>
      </c>
      <c r="X100" s="222"/>
      <c r="Y100" s="218"/>
      <c r="Z100" s="213">
        <v>71.728210000000004</v>
      </c>
      <c r="AA100" s="213">
        <v>82.731064000000003</v>
      </c>
      <c r="AB100" s="212">
        <f>_xlfn.FLOOR.PRECISE('[3]численность 2021'!E119)</f>
        <v>82</v>
      </c>
      <c r="AC100" s="212">
        <v>3.2165119999999998</v>
      </c>
      <c r="AD100" s="212">
        <v>3.3433449999999998</v>
      </c>
      <c r="AE100" s="212">
        <f t="shared" si="121"/>
        <v>3.3138009108717412</v>
      </c>
      <c r="AF100" s="214">
        <f>_xlfn.FLOOR.PRECISE('[3]численность 2021'!O119)</f>
        <v>4</v>
      </c>
      <c r="AG100" s="215">
        <f t="shared" si="93"/>
        <v>4.1000000000000005</v>
      </c>
      <c r="AH100" s="216">
        <f t="shared" si="94"/>
        <v>4</v>
      </c>
      <c r="AI100" s="219">
        <f t="shared" si="99"/>
        <v>3</v>
      </c>
      <c r="AJ100" s="222">
        <v>4</v>
      </c>
      <c r="AK100" s="222">
        <v>3</v>
      </c>
      <c r="AL100" s="213">
        <v>134.32205200000001</v>
      </c>
      <c r="AM100" s="213">
        <v>166.36857599999999</v>
      </c>
      <c r="AN100" s="212">
        <f>_xlfn.FLOOR.PRECISE('[3]численность 2021'!F119)</f>
        <v>172</v>
      </c>
      <c r="AO100" s="212">
        <v>6.0234110000000003</v>
      </c>
      <c r="AP100" s="212">
        <v>6.7233210000000003</v>
      </c>
      <c r="AQ100" s="212">
        <f t="shared" si="122"/>
        <v>6.950899471584628</v>
      </c>
      <c r="AR100" s="214">
        <f>_xlfn.FLOOR.PRECISE('[3]численность 2021'!L119)</f>
        <v>17</v>
      </c>
      <c r="AS100" s="214"/>
      <c r="AT100" s="214">
        <f t="shared" si="129"/>
        <v>17</v>
      </c>
      <c r="AU100" s="215">
        <f t="shared" si="100"/>
        <v>17.2</v>
      </c>
      <c r="AV100" s="215">
        <f t="shared" si="130"/>
        <v>17.2</v>
      </c>
      <c r="AW100" s="220">
        <f t="shared" si="101"/>
        <v>17</v>
      </c>
      <c r="AX100" s="222">
        <v>17</v>
      </c>
      <c r="AY100" s="215">
        <f t="shared" si="131"/>
        <v>2.5499999999999998</v>
      </c>
      <c r="AZ100" s="216">
        <f t="shared" si="102"/>
        <v>0</v>
      </c>
      <c r="BA100" s="222"/>
      <c r="BB100" s="215">
        <f t="shared" si="132"/>
        <v>5.0999999999999996</v>
      </c>
      <c r="BC100" s="222"/>
      <c r="BD100" s="213">
        <v>11.342003999999999</v>
      </c>
      <c r="BE100" s="213">
        <v>14.190912000000001</v>
      </c>
      <c r="BF100" s="212">
        <f>_xlfn.FLOOR.PRECISE('[3]численность 2021'!G119)</f>
        <v>14</v>
      </c>
      <c r="BG100" s="212">
        <v>0.50861000000000001</v>
      </c>
      <c r="BH100" s="212">
        <v>0.57348600000000005</v>
      </c>
      <c r="BI100" s="212">
        <f t="shared" si="123"/>
        <v>0.56577088722200464</v>
      </c>
      <c r="BJ100" s="214">
        <f>_xlfn.FLOOR.PRECISE('[3]численность 2021'!K119)</f>
        <v>0</v>
      </c>
      <c r="BK100" s="214"/>
      <c r="BL100" s="214">
        <f t="shared" si="133"/>
        <v>0</v>
      </c>
      <c r="BM100" s="215">
        <f t="shared" si="103"/>
        <v>0.42</v>
      </c>
      <c r="BN100" s="220">
        <f t="shared" si="134"/>
        <v>0</v>
      </c>
      <c r="BO100" s="222"/>
      <c r="BP100" s="215">
        <f t="shared" si="135"/>
        <v>0</v>
      </c>
      <c r="BQ100" s="216">
        <f t="shared" si="104"/>
        <v>0</v>
      </c>
      <c r="BR100" s="222"/>
      <c r="BS100" s="215">
        <f t="shared" si="105"/>
        <v>0</v>
      </c>
      <c r="BT100" s="222"/>
      <c r="BU100" s="213">
        <v>46.664245999999999</v>
      </c>
      <c r="BV100" s="213">
        <v>55.996574000000003</v>
      </c>
      <c r="BW100" s="212">
        <f>_xlfn.FLOOR.PRECISE('[3]численность 2021'!H119)</f>
        <v>56</v>
      </c>
      <c r="BX100" s="212">
        <v>2.0925669999999998</v>
      </c>
      <c r="BY100" s="212">
        <v>2.2629450000000002</v>
      </c>
      <c r="BZ100" s="212">
        <f t="shared" si="124"/>
        <v>2.2630835488880185</v>
      </c>
      <c r="CA100" s="214">
        <f>_xlfn.FLOOR.PRECISE('[3]численность 2021'!M119)</f>
        <v>3</v>
      </c>
      <c r="CB100" s="214"/>
      <c r="CC100" s="214"/>
      <c r="CD100" s="214">
        <f t="shared" si="136"/>
        <v>3</v>
      </c>
      <c r="CE100" s="215">
        <f t="shared" si="106"/>
        <v>3.9200000000000004</v>
      </c>
      <c r="CF100" s="220">
        <f t="shared" si="107"/>
        <v>3</v>
      </c>
      <c r="CG100" s="222">
        <v>3</v>
      </c>
      <c r="CH100" s="215">
        <f t="shared" si="137"/>
        <v>0</v>
      </c>
      <c r="CI100" s="216">
        <f t="shared" si="108"/>
        <v>0</v>
      </c>
      <c r="CJ100" s="222"/>
      <c r="CK100" s="215">
        <f t="shared" si="138"/>
        <v>0</v>
      </c>
      <c r="CL100" s="216">
        <f t="shared" si="109"/>
        <v>0</v>
      </c>
      <c r="CM100" s="222"/>
      <c r="CN100" s="215">
        <f t="shared" si="110"/>
        <v>0.60000000000000009</v>
      </c>
      <c r="CO100" s="222"/>
      <c r="CP100" s="221">
        <f t="shared" si="111"/>
        <v>1</v>
      </c>
      <c r="CQ100" s="213">
        <v>0</v>
      </c>
      <c r="CR100" s="213">
        <v>0</v>
      </c>
      <c r="CS100" s="213" t="e">
        <f>#NAME?</f>
        <v>#NAME?</v>
      </c>
      <c r="CT100" s="212">
        <v>0</v>
      </c>
      <c r="CU100" s="212">
        <v>0</v>
      </c>
      <c r="CV100" s="212" t="e">
        <f>#NAME?</f>
        <v>#NAME?</v>
      </c>
      <c r="CW100" s="214" t="e">
        <f>#NAME?</f>
        <v>#NAME?</v>
      </c>
      <c r="CX100" s="215" t="e">
        <f>IF((CS100*0.1)&gt;0,CS100*0.8,0)</f>
        <v>#NAME?</v>
      </c>
      <c r="CY100" s="220" t="e">
        <f>IF(CW100&lt;CX100,CW100,CX100)</f>
        <v>#NAME?</v>
      </c>
      <c r="CZ100" s="222"/>
      <c r="DA100" s="215">
        <f>CZ100*0.8</f>
        <v>0</v>
      </c>
      <c r="DB100" s="222"/>
      <c r="DC100" s="213">
        <v>0</v>
      </c>
      <c r="DD100" s="213">
        <v>0</v>
      </c>
      <c r="DE100" s="212">
        <f>_xlfn.FLOOR.PRECISE('[3]численность 2021'!I119)</f>
        <v>0</v>
      </c>
      <c r="DF100" s="212">
        <v>0</v>
      </c>
      <c r="DG100" s="212">
        <v>0</v>
      </c>
      <c r="DH100" s="212">
        <f t="shared" si="125"/>
        <v>0</v>
      </c>
      <c r="DI100" s="214">
        <f>_xlfn.FLOOR.PRECISE('[3]численность 2021'!N119)</f>
        <v>0</v>
      </c>
      <c r="DJ100" s="215">
        <f t="shared" si="139"/>
        <v>0</v>
      </c>
      <c r="DK100" s="216">
        <f t="shared" si="115"/>
        <v>0</v>
      </c>
      <c r="DL100" s="222"/>
      <c r="DM100" s="215">
        <f t="shared" si="140"/>
        <v>0</v>
      </c>
      <c r="DN100" s="222"/>
      <c r="DO100" s="213">
        <v>3.8249379999999999</v>
      </c>
      <c r="DP100" s="213">
        <v>4.1497570000000001</v>
      </c>
      <c r="DQ100" s="212">
        <f>_xlfn.FLOOR.PRECISE('[3]численность 2021'!J119)</f>
        <v>4</v>
      </c>
      <c r="DR100" s="212">
        <v>0.17152200000000001</v>
      </c>
      <c r="DS100" s="212">
        <v>0.16770099999999999</v>
      </c>
      <c r="DT100" s="212">
        <f t="shared" si="126"/>
        <v>0.16164882492057275</v>
      </c>
      <c r="DU100" s="214">
        <f>_xlfn.FLOOR.PRECISE('[3]численность 2021'!S119)</f>
        <v>0</v>
      </c>
      <c r="DV100" s="215">
        <f t="shared" si="116"/>
        <v>0.4</v>
      </c>
      <c r="DW100" s="216">
        <f t="shared" si="117"/>
        <v>0</v>
      </c>
      <c r="DX100" s="222"/>
      <c r="DY100" s="213">
        <v>0</v>
      </c>
      <c r="DZ100" s="223">
        <v>0</v>
      </c>
      <c r="EA100" s="212">
        <f>_xlfn.FLOOR.PRECISE('[3]численность 2021'!T119)</f>
        <v>0</v>
      </c>
      <c r="EB100" s="212">
        <v>0</v>
      </c>
      <c r="EC100" s="212">
        <v>0</v>
      </c>
      <c r="ED100" s="212">
        <f t="shared" si="127"/>
        <v>0</v>
      </c>
      <c r="EE100" s="214">
        <f>_xlfn.FLOOR.PRECISE('[3]численность 2021'!U119)</f>
        <v>0</v>
      </c>
      <c r="EF100" s="215">
        <f t="shared" si="118"/>
        <v>0</v>
      </c>
      <c r="EG100" s="216">
        <f t="shared" si="119"/>
        <v>0</v>
      </c>
      <c r="EH100" s="222"/>
    </row>
    <row r="101" spans="1:138" ht="15.75" x14ac:dyDescent="0.2">
      <c r="A101" s="116" t="s">
        <v>155</v>
      </c>
      <c r="B101" s="212">
        <f>'[3]численность 2021'!C109</f>
        <v>62.600002288818359</v>
      </c>
      <c r="C101" s="213">
        <v>92.440383999999995</v>
      </c>
      <c r="D101" s="213">
        <v>91.548935</v>
      </c>
      <c r="E101" s="212">
        <f>_xlfn.FLOOR.PRECISE('[3]численность 2021'!D109)</f>
        <v>120</v>
      </c>
      <c r="F101" s="212">
        <v>1.4624429999999999</v>
      </c>
      <c r="G101" s="212">
        <v>1.4624429999999999</v>
      </c>
      <c r="H101" s="212">
        <f t="shared" si="120"/>
        <v>1.9169328372602066</v>
      </c>
      <c r="I101" s="214">
        <f>_xlfn.FLOOR.PRECISE('[3]численность 2021'!R109)</f>
        <v>42</v>
      </c>
      <c r="J101" s="215">
        <f t="shared" si="95"/>
        <v>41.999999999999879</v>
      </c>
      <c r="K101" s="216">
        <f t="shared" si="96"/>
        <v>41.999999999999879</v>
      </c>
      <c r="L101" s="222">
        <v>42</v>
      </c>
      <c r="M101" s="213">
        <v>138</v>
      </c>
      <c r="N101" s="213">
        <v>120</v>
      </c>
      <c r="O101" s="212">
        <f>_xlfn.FLOOR.PRECISE('[3]численность 2021'!P109)</f>
        <v>141</v>
      </c>
      <c r="P101" s="212">
        <v>2.2044730000000001</v>
      </c>
      <c r="Q101" s="212">
        <v>1.916933</v>
      </c>
      <c r="R101" s="212">
        <f t="shared" si="97"/>
        <v>2.2523960837807429</v>
      </c>
      <c r="S101" s="214">
        <f>_xlfn.FLOOR.PRECISE('[3]численность 2021'!Q109)</f>
        <v>42</v>
      </c>
      <c r="T101" s="214"/>
      <c r="U101" s="215">
        <f t="shared" si="128"/>
        <v>42.3</v>
      </c>
      <c r="V101" s="216">
        <f t="shared" si="98"/>
        <v>42</v>
      </c>
      <c r="W101" s="222">
        <v>42</v>
      </c>
      <c r="X101" s="222"/>
      <c r="Y101" s="218"/>
      <c r="Z101" s="213">
        <v>700.97918700000002</v>
      </c>
      <c r="AA101" s="213">
        <v>838.49664299999995</v>
      </c>
      <c r="AB101" s="212">
        <f>_xlfn.FLOOR.PRECISE('[3]численность 2021'!E109)</f>
        <v>1108</v>
      </c>
      <c r="AC101" s="212">
        <v>11.197749999999999</v>
      </c>
      <c r="AD101" s="212">
        <v>13.394515</v>
      </c>
      <c r="AE101" s="212">
        <f t="shared" si="121"/>
        <v>17.699679864035907</v>
      </c>
      <c r="AF101" s="214">
        <f>_xlfn.FLOOR.PRECISE('[3]численность 2021'!O109)</f>
        <v>55</v>
      </c>
      <c r="AG101" s="215">
        <f t="shared" ref="AG101:AG127" si="141">IF(AB101&gt;34,AB101*0.05,0)</f>
        <v>55.400000000000006</v>
      </c>
      <c r="AH101" s="216">
        <f t="shared" ref="AH101:AH164" si="142">IF(AF101&lt;AG101,AF101,AG101)</f>
        <v>55</v>
      </c>
      <c r="AI101" s="219">
        <f t="shared" si="99"/>
        <v>40.5</v>
      </c>
      <c r="AJ101" s="222">
        <v>54</v>
      </c>
      <c r="AK101" s="222">
        <v>40</v>
      </c>
      <c r="AL101" s="213">
        <v>208.31637599999999</v>
      </c>
      <c r="AM101" s="213">
        <v>266.40744000000001</v>
      </c>
      <c r="AN101" s="212">
        <f>_xlfn.FLOOR.PRECISE('[3]численность 2021'!F109)</f>
        <v>350</v>
      </c>
      <c r="AO101" s="212">
        <v>3.3277380000000001</v>
      </c>
      <c r="AP101" s="212">
        <v>4.2557099999999997</v>
      </c>
      <c r="AQ101" s="212">
        <f t="shared" si="122"/>
        <v>5.5910541086756025</v>
      </c>
      <c r="AR101" s="214">
        <f>_xlfn.FLOOR.PRECISE('[3]численность 2021'!L109)</f>
        <v>28</v>
      </c>
      <c r="AS101" s="214"/>
      <c r="AT101" s="214">
        <f t="shared" si="129"/>
        <v>28</v>
      </c>
      <c r="AU101" s="215">
        <f t="shared" si="100"/>
        <v>28</v>
      </c>
      <c r="AV101" s="215">
        <f t="shared" si="130"/>
        <v>0</v>
      </c>
      <c r="AW101" s="220">
        <f t="shared" si="101"/>
        <v>28</v>
      </c>
      <c r="AX101" s="222">
        <v>28</v>
      </c>
      <c r="AY101" s="215">
        <f t="shared" si="131"/>
        <v>4.2</v>
      </c>
      <c r="AZ101" s="216">
        <f t="shared" si="102"/>
        <v>0</v>
      </c>
      <c r="BA101" s="222"/>
      <c r="BB101" s="215">
        <f t="shared" si="132"/>
        <v>8.4</v>
      </c>
      <c r="BC101" s="222"/>
      <c r="BD101" s="213">
        <v>28.955432999999999</v>
      </c>
      <c r="BE101" s="213">
        <v>29.783922</v>
      </c>
      <c r="BF101" s="212">
        <f>_xlfn.FLOOR.PRECISE('[3]численность 2021'!G109)</f>
        <v>37</v>
      </c>
      <c r="BG101" s="212">
        <v>0.46254699999999999</v>
      </c>
      <c r="BH101" s="212">
        <v>0.47578100000000001</v>
      </c>
      <c r="BI101" s="212">
        <f t="shared" si="123"/>
        <v>0.5910542914885637</v>
      </c>
      <c r="BJ101" s="214">
        <f>_xlfn.FLOOR.PRECISE('[3]численность 2021'!K109)</f>
        <v>1</v>
      </c>
      <c r="BK101" s="214"/>
      <c r="BL101" s="214">
        <f t="shared" si="133"/>
        <v>1</v>
      </c>
      <c r="BM101" s="215">
        <f t="shared" si="103"/>
        <v>1.1099999999999999</v>
      </c>
      <c r="BN101" s="220">
        <f t="shared" si="134"/>
        <v>1</v>
      </c>
      <c r="BO101" s="222">
        <v>1</v>
      </c>
      <c r="BP101" s="215">
        <f t="shared" si="135"/>
        <v>0</v>
      </c>
      <c r="BQ101" s="216">
        <f t="shared" si="104"/>
        <v>0</v>
      </c>
      <c r="BR101" s="222"/>
      <c r="BS101" s="215">
        <f t="shared" si="105"/>
        <v>0.2</v>
      </c>
      <c r="BT101" s="222"/>
      <c r="BU101" s="213">
        <v>287.899719</v>
      </c>
      <c r="BV101" s="213">
        <v>352.75329599999998</v>
      </c>
      <c r="BW101" s="212">
        <f>_xlfn.FLOOR.PRECISE('[3]численность 2021'!H109)</f>
        <v>468</v>
      </c>
      <c r="BX101" s="212">
        <v>4.599037</v>
      </c>
      <c r="BY101" s="212">
        <v>5.6350360000000004</v>
      </c>
      <c r="BZ101" s="212">
        <f t="shared" si="124"/>
        <v>7.4760380653148051</v>
      </c>
      <c r="CA101" s="214">
        <f>_xlfn.FLOOR.PRECISE('[3]численность 2021'!M109)</f>
        <v>46</v>
      </c>
      <c r="CB101" s="214"/>
      <c r="CC101" s="214"/>
      <c r="CD101" s="214">
        <f t="shared" si="136"/>
        <v>46</v>
      </c>
      <c r="CE101" s="215">
        <f t="shared" si="106"/>
        <v>46.800000000000004</v>
      </c>
      <c r="CF101" s="220">
        <f t="shared" si="107"/>
        <v>46</v>
      </c>
      <c r="CG101" s="222">
        <v>46</v>
      </c>
      <c r="CH101" s="215">
        <f t="shared" si="137"/>
        <v>3.4499999999999997</v>
      </c>
      <c r="CI101" s="216">
        <f t="shared" si="108"/>
        <v>0</v>
      </c>
      <c r="CJ101" s="222"/>
      <c r="CK101" s="215">
        <f t="shared" si="138"/>
        <v>3.4499999999999997</v>
      </c>
      <c r="CL101" s="216">
        <f t="shared" si="109"/>
        <v>0</v>
      </c>
      <c r="CM101" s="222"/>
      <c r="CN101" s="215">
        <f t="shared" si="110"/>
        <v>9.2000000000000011</v>
      </c>
      <c r="CO101" s="222"/>
      <c r="CP101" s="221">
        <f t="shared" si="111"/>
        <v>1</v>
      </c>
      <c r="CQ101" s="213"/>
      <c r="CR101" s="213"/>
      <c r="CS101" s="213"/>
      <c r="CT101" s="212"/>
      <c r="CU101" s="212"/>
      <c r="CV101" s="212"/>
      <c r="CW101" s="214"/>
      <c r="CX101" s="215"/>
      <c r="CY101" s="220"/>
      <c r="CZ101" s="222"/>
      <c r="DA101" s="215"/>
      <c r="DB101" s="222"/>
      <c r="DC101" s="213">
        <v>0</v>
      </c>
      <c r="DD101" s="213">
        <v>0</v>
      </c>
      <c r="DE101" s="212">
        <f>_xlfn.FLOOR.PRECISE('[3]численность 2021'!I109)</f>
        <v>0</v>
      </c>
      <c r="DF101" s="212">
        <v>0</v>
      </c>
      <c r="DG101" s="212">
        <v>0</v>
      </c>
      <c r="DH101" s="212">
        <f t="shared" si="125"/>
        <v>0</v>
      </c>
      <c r="DI101" s="214">
        <f>_xlfn.FLOOR.PRECISE('[3]численность 2021'!N109)</f>
        <v>0</v>
      </c>
      <c r="DJ101" s="215">
        <f t="shared" si="139"/>
        <v>0</v>
      </c>
      <c r="DK101" s="216">
        <f t="shared" si="115"/>
        <v>0</v>
      </c>
      <c r="DL101" s="222"/>
      <c r="DM101" s="215">
        <f t="shared" si="140"/>
        <v>0</v>
      </c>
      <c r="DN101" s="222"/>
      <c r="DO101" s="213">
        <v>25.768301000000001</v>
      </c>
      <c r="DP101" s="213">
        <v>28.990496</v>
      </c>
      <c r="DQ101" s="212">
        <f>_xlfn.FLOOR.PRECISE('[3]численность 2021'!J109)</f>
        <v>38</v>
      </c>
      <c r="DR101" s="212">
        <v>0.411634</v>
      </c>
      <c r="DS101" s="212">
        <v>0.46310699999999999</v>
      </c>
      <c r="DT101" s="212">
        <f t="shared" si="126"/>
        <v>0.60702873179906536</v>
      </c>
      <c r="DU101" s="214">
        <f>_xlfn.FLOOR.PRECISE('[3]численность 2021'!S109)</f>
        <v>3</v>
      </c>
      <c r="DV101" s="215">
        <f t="shared" si="116"/>
        <v>3.8000000000000003</v>
      </c>
      <c r="DW101" s="216">
        <f t="shared" si="117"/>
        <v>3</v>
      </c>
      <c r="DX101" s="222">
        <v>3</v>
      </c>
      <c r="DY101" s="213">
        <v>0</v>
      </c>
      <c r="DZ101" s="223">
        <v>0</v>
      </c>
      <c r="EA101" s="212">
        <f>_xlfn.FLOOR.PRECISE('[3]численность 2021'!T109)</f>
        <v>0</v>
      </c>
      <c r="EB101" s="212">
        <v>0</v>
      </c>
      <c r="EC101" s="212">
        <v>0</v>
      </c>
      <c r="ED101" s="212">
        <f t="shared" si="127"/>
        <v>0</v>
      </c>
      <c r="EE101" s="214">
        <f>_xlfn.FLOOR.PRECISE('[3]численность 2021'!U109)</f>
        <v>0</v>
      </c>
      <c r="EF101" s="215">
        <f t="shared" si="118"/>
        <v>0</v>
      </c>
      <c r="EG101" s="216">
        <f t="shared" si="119"/>
        <v>0</v>
      </c>
      <c r="EH101" s="222"/>
    </row>
    <row r="102" spans="1:138" ht="31.5" customHeight="1" x14ac:dyDescent="0.2">
      <c r="A102" s="116" t="s">
        <v>154</v>
      </c>
      <c r="B102" s="212">
        <f>'[3]численность 2021'!C108</f>
        <v>8.3999996185302734</v>
      </c>
      <c r="C102" s="213">
        <v>31.116447000000001</v>
      </c>
      <c r="D102" s="213">
        <v>35</v>
      </c>
      <c r="E102" s="212">
        <f>_xlfn.FLOOR.PRECISE('[3]численность 2021'!D108)</f>
        <v>49</v>
      </c>
      <c r="F102" s="212">
        <v>4.1666670000000003</v>
      </c>
      <c r="G102" s="212">
        <v>4.1666670000000003</v>
      </c>
      <c r="H102" s="212">
        <f t="shared" si="120"/>
        <v>5.833333598242878</v>
      </c>
      <c r="I102" s="214">
        <f>_xlfn.FLOOR.PRECISE('[3]численность 2021'!R108)</f>
        <v>17</v>
      </c>
      <c r="J102" s="215">
        <f t="shared" si="95"/>
        <v>17.149999999999949</v>
      </c>
      <c r="K102" s="216">
        <f t="shared" si="96"/>
        <v>17</v>
      </c>
      <c r="L102" s="222">
        <v>17</v>
      </c>
      <c r="M102" s="213">
        <v>31</v>
      </c>
      <c r="N102" s="213">
        <v>30</v>
      </c>
      <c r="O102" s="212">
        <f>_xlfn.FLOOR.PRECISE('[3]численность 2021'!P108)</f>
        <v>29</v>
      </c>
      <c r="P102" s="212">
        <v>3.6904759999999999</v>
      </c>
      <c r="Q102" s="212">
        <v>3.5714290000000002</v>
      </c>
      <c r="R102" s="212">
        <f t="shared" si="97"/>
        <v>3.4523811091641523</v>
      </c>
      <c r="S102" s="214">
        <f>_xlfn.FLOOR.PRECISE('[3]численность 2021'!Q108)</f>
        <v>8</v>
      </c>
      <c r="T102" s="214"/>
      <c r="U102" s="215">
        <f t="shared" si="128"/>
        <v>8.6999999999999993</v>
      </c>
      <c r="V102" s="216">
        <f t="shared" si="98"/>
        <v>8</v>
      </c>
      <c r="W102" s="222">
        <v>8</v>
      </c>
      <c r="X102" s="222"/>
      <c r="Y102" s="218"/>
      <c r="Z102" s="213">
        <v>56.369746999999997</v>
      </c>
      <c r="AA102" s="213">
        <v>79.519081</v>
      </c>
      <c r="AB102" s="212">
        <f>_xlfn.FLOOR.PRECISE('[3]численность 2021'!E108)</f>
        <v>105</v>
      </c>
      <c r="AC102" s="212">
        <v>6.7106839999999996</v>
      </c>
      <c r="AD102" s="212">
        <v>9.4665579999999991</v>
      </c>
      <c r="AE102" s="212">
        <f t="shared" si="121"/>
        <v>12.50000056766331</v>
      </c>
      <c r="AF102" s="214">
        <f>_xlfn.FLOOR.PRECISE('[3]численность 2021'!O108)</f>
        <v>5</v>
      </c>
      <c r="AG102" s="215">
        <f t="shared" si="141"/>
        <v>5.25</v>
      </c>
      <c r="AH102" s="216">
        <f t="shared" si="142"/>
        <v>5</v>
      </c>
      <c r="AI102" s="219">
        <f t="shared" si="99"/>
        <v>3.75</v>
      </c>
      <c r="AJ102" s="222">
        <v>5</v>
      </c>
      <c r="AK102" s="222">
        <v>3</v>
      </c>
      <c r="AL102" s="213">
        <v>55.030014000000001</v>
      </c>
      <c r="AM102" s="213">
        <v>68.591506999999993</v>
      </c>
      <c r="AN102" s="212">
        <f>_xlfn.FLOOR.PRECISE('[3]численность 2021'!F108)</f>
        <v>84</v>
      </c>
      <c r="AO102" s="212">
        <v>6.5511920000000003</v>
      </c>
      <c r="AP102" s="212">
        <v>8.1656560000000002</v>
      </c>
      <c r="AQ102" s="212">
        <f t="shared" si="122"/>
        <v>10.000000454130648</v>
      </c>
      <c r="AR102" s="214">
        <f>_xlfn.FLOOR.PRECISE('[3]численность 2021'!L108)</f>
        <v>10</v>
      </c>
      <c r="AS102" s="214"/>
      <c r="AT102" s="214">
        <f t="shared" si="129"/>
        <v>10</v>
      </c>
      <c r="AU102" s="215">
        <f t="shared" si="100"/>
        <v>12.6</v>
      </c>
      <c r="AV102" s="215">
        <f t="shared" si="130"/>
        <v>12.6</v>
      </c>
      <c r="AW102" s="220">
        <f t="shared" si="101"/>
        <v>10</v>
      </c>
      <c r="AX102" s="222">
        <v>10</v>
      </c>
      <c r="AY102" s="215">
        <f t="shared" si="131"/>
        <v>1.5</v>
      </c>
      <c r="AZ102" s="216">
        <f t="shared" si="102"/>
        <v>0</v>
      </c>
      <c r="BA102" s="222"/>
      <c r="BB102" s="215">
        <f t="shared" si="132"/>
        <v>3</v>
      </c>
      <c r="BC102" s="222"/>
      <c r="BD102" s="213">
        <v>4.2472989999999999</v>
      </c>
      <c r="BE102" s="213">
        <v>5.1275519999999997</v>
      </c>
      <c r="BF102" s="212">
        <f>_xlfn.FLOOR.PRECISE('[3]численность 2021'!G108)</f>
        <v>9</v>
      </c>
      <c r="BG102" s="212">
        <v>0.50563100000000005</v>
      </c>
      <c r="BH102" s="212">
        <v>0.61042300000000005</v>
      </c>
      <c r="BI102" s="212">
        <f t="shared" si="123"/>
        <v>1.0714286200854266</v>
      </c>
      <c r="BJ102" s="214">
        <f>_xlfn.FLOOR.PRECISE('[3]численность 2021'!K108)</f>
        <v>0</v>
      </c>
      <c r="BK102" s="214"/>
      <c r="BL102" s="214">
        <f t="shared" si="133"/>
        <v>0</v>
      </c>
      <c r="BM102" s="215">
        <f t="shared" si="103"/>
        <v>0.45</v>
      </c>
      <c r="BN102" s="220">
        <f t="shared" si="134"/>
        <v>0</v>
      </c>
      <c r="BO102" s="222"/>
      <c r="BP102" s="215">
        <f t="shared" si="135"/>
        <v>0</v>
      </c>
      <c r="BQ102" s="216">
        <f t="shared" si="104"/>
        <v>0</v>
      </c>
      <c r="BR102" s="222"/>
      <c r="BS102" s="215">
        <f t="shared" si="105"/>
        <v>0</v>
      </c>
      <c r="BT102" s="222"/>
      <c r="BU102" s="213">
        <v>58.144058000000001</v>
      </c>
      <c r="BV102" s="213">
        <v>67.830185</v>
      </c>
      <c r="BW102" s="212">
        <f>_xlfn.FLOOR.PRECISE('[3]численность 2021'!H108)</f>
        <v>80</v>
      </c>
      <c r="BX102" s="212">
        <v>6.9219119999999998</v>
      </c>
      <c r="BY102" s="212">
        <v>8.0750220000000006</v>
      </c>
      <c r="BZ102" s="212">
        <f t="shared" si="124"/>
        <v>9.5238099563149028</v>
      </c>
      <c r="CA102" s="214">
        <f>_xlfn.FLOOR.PRECISE('[3]численность 2021'!M108)</f>
        <v>9</v>
      </c>
      <c r="CB102" s="214"/>
      <c r="CC102" s="214"/>
      <c r="CD102" s="214">
        <f t="shared" si="136"/>
        <v>9</v>
      </c>
      <c r="CE102" s="215">
        <f t="shared" si="106"/>
        <v>9.6</v>
      </c>
      <c r="CF102" s="220">
        <f t="shared" si="107"/>
        <v>9</v>
      </c>
      <c r="CG102" s="222">
        <v>9</v>
      </c>
      <c r="CH102" s="215">
        <f t="shared" si="137"/>
        <v>0.67499999999999993</v>
      </c>
      <c r="CI102" s="216">
        <f t="shared" si="108"/>
        <v>0</v>
      </c>
      <c r="CJ102" s="222"/>
      <c r="CK102" s="215">
        <f t="shared" si="138"/>
        <v>0.67499999999999993</v>
      </c>
      <c r="CL102" s="216">
        <f t="shared" si="109"/>
        <v>0</v>
      </c>
      <c r="CM102" s="222"/>
      <c r="CN102" s="215">
        <f t="shared" si="110"/>
        <v>1.8</v>
      </c>
      <c r="CO102" s="222"/>
      <c r="CP102" s="221">
        <f t="shared" si="111"/>
        <v>1</v>
      </c>
      <c r="CQ102" s="213">
        <v>0</v>
      </c>
      <c r="CR102" s="213">
        <v>0</v>
      </c>
      <c r="CS102" s="213" t="e">
        <f>#NAME?</f>
        <v>#NAME?</v>
      </c>
      <c r="CT102" s="212">
        <v>0</v>
      </c>
      <c r="CU102" s="212">
        <v>0</v>
      </c>
      <c r="CV102" s="212" t="e">
        <f>#NAME?</f>
        <v>#NAME?</v>
      </c>
      <c r="CW102" s="214" t="e">
        <f>#NAME?</f>
        <v>#NAME?</v>
      </c>
      <c r="CX102" s="215" t="e">
        <f t="shared" ref="CX102:CX165" si="143">IF((CS102*0.1)&gt;0,CS102*0.8,0)</f>
        <v>#NAME?</v>
      </c>
      <c r="CY102" s="220" t="e">
        <f t="shared" ref="CY102:CY165" si="144">IF(CW102&lt;CX102,CW102,CX102)</f>
        <v>#NAME?</v>
      </c>
      <c r="CZ102" s="222"/>
      <c r="DA102" s="215">
        <f t="shared" ref="DA102:DA165" si="145">CZ102*0.8</f>
        <v>0</v>
      </c>
      <c r="DB102" s="222"/>
      <c r="DC102" s="213">
        <v>0</v>
      </c>
      <c r="DD102" s="213">
        <v>0</v>
      </c>
      <c r="DE102" s="212">
        <f>_xlfn.FLOOR.PRECISE('[3]численность 2021'!I108)</f>
        <v>0</v>
      </c>
      <c r="DF102" s="212">
        <v>0</v>
      </c>
      <c r="DG102" s="212">
        <v>0</v>
      </c>
      <c r="DH102" s="212">
        <f t="shared" si="125"/>
        <v>0</v>
      </c>
      <c r="DI102" s="214">
        <f>_xlfn.FLOOR.PRECISE('[3]численность 2021'!N108)</f>
        <v>0</v>
      </c>
      <c r="DJ102" s="215">
        <f t="shared" si="139"/>
        <v>0</v>
      </c>
      <c r="DK102" s="216">
        <f t="shared" si="115"/>
        <v>0</v>
      </c>
      <c r="DL102" s="222"/>
      <c r="DM102" s="215">
        <f t="shared" si="140"/>
        <v>0</v>
      </c>
      <c r="DN102" s="222"/>
      <c r="DO102" s="213">
        <v>5.1860749999999998</v>
      </c>
      <c r="DP102" s="213">
        <v>5.1395600000000004</v>
      </c>
      <c r="DQ102" s="212">
        <f>_xlfn.FLOOR.PRECISE('[3]численность 2021'!J108)</f>
        <v>6</v>
      </c>
      <c r="DR102" s="212">
        <v>0.61738999999999999</v>
      </c>
      <c r="DS102" s="212">
        <v>0.61185199999999995</v>
      </c>
      <c r="DT102" s="212">
        <f t="shared" si="126"/>
        <v>0.71428574672361766</v>
      </c>
      <c r="DU102" s="214">
        <f>_xlfn.FLOOR.PRECISE('[3]численность 2021'!S108)</f>
        <v>0</v>
      </c>
      <c r="DV102" s="215">
        <f t="shared" si="116"/>
        <v>0.60000000000000009</v>
      </c>
      <c r="DW102" s="216">
        <f t="shared" si="117"/>
        <v>0</v>
      </c>
      <c r="DX102" s="222"/>
      <c r="DY102" s="213">
        <v>0</v>
      </c>
      <c r="DZ102" s="223">
        <v>0</v>
      </c>
      <c r="EA102" s="212">
        <f>_xlfn.FLOOR.PRECISE('[3]численность 2021'!T108)</f>
        <v>0</v>
      </c>
      <c r="EB102" s="212">
        <v>0</v>
      </c>
      <c r="EC102" s="212">
        <v>0</v>
      </c>
      <c r="ED102" s="212">
        <f t="shared" si="127"/>
        <v>0</v>
      </c>
      <c r="EE102" s="214">
        <f>_xlfn.FLOOR.PRECISE('[3]численность 2021'!U108)</f>
        <v>0</v>
      </c>
      <c r="EF102" s="215">
        <f t="shared" si="118"/>
        <v>0</v>
      </c>
      <c r="EG102" s="216">
        <f t="shared" si="119"/>
        <v>0</v>
      </c>
      <c r="EH102" s="222"/>
    </row>
    <row r="103" spans="1:138" ht="33" customHeight="1" x14ac:dyDescent="0.2">
      <c r="A103" s="116" t="s">
        <v>163</v>
      </c>
      <c r="B103" s="212">
        <f>'[3]численность 2021'!C117</f>
        <v>40.438003540039063</v>
      </c>
      <c r="C103" s="213">
        <v>39.433391999999998</v>
      </c>
      <c r="D103" s="213">
        <v>43.712775999999998</v>
      </c>
      <c r="E103" s="212">
        <f>_xlfn.FLOOR.PRECISE('[3]численность 2021'!D117)</f>
        <v>36</v>
      </c>
      <c r="F103" s="212">
        <v>1.080983</v>
      </c>
      <c r="G103" s="212">
        <v>1.080983</v>
      </c>
      <c r="H103" s="212">
        <f t="shared" si="120"/>
        <v>0.89025166547490797</v>
      </c>
      <c r="I103" s="214">
        <f>_xlfn.FLOOR.PRECISE('[3]численность 2021'!R117)</f>
        <v>12</v>
      </c>
      <c r="J103" s="215">
        <f t="shared" si="95"/>
        <v>12.599999999999962</v>
      </c>
      <c r="K103" s="216">
        <f t="shared" si="96"/>
        <v>12</v>
      </c>
      <c r="L103" s="217">
        <v>12</v>
      </c>
      <c r="M103" s="213">
        <v>34</v>
      </c>
      <c r="N103" s="213">
        <v>30</v>
      </c>
      <c r="O103" s="212">
        <f>_xlfn.FLOOR.PRECISE('[3]численность 2021'!P117)</f>
        <v>29</v>
      </c>
      <c r="P103" s="212">
        <v>0.841584</v>
      </c>
      <c r="Q103" s="212">
        <v>0.74187599999999998</v>
      </c>
      <c r="R103" s="212">
        <f t="shared" si="97"/>
        <v>0.71714717496589808</v>
      </c>
      <c r="S103" s="214">
        <f>_xlfn.FLOOR.PRECISE('[3]численность 2021'!Q117)</f>
        <v>4</v>
      </c>
      <c r="T103" s="214"/>
      <c r="U103" s="215">
        <f t="shared" si="128"/>
        <v>8.6999999999999993</v>
      </c>
      <c r="V103" s="216">
        <f t="shared" si="98"/>
        <v>4</v>
      </c>
      <c r="W103" s="217">
        <v>4</v>
      </c>
      <c r="X103" s="217"/>
      <c r="Y103" s="218"/>
      <c r="Z103" s="213">
        <v>37.403731999999998</v>
      </c>
      <c r="AA103" s="213">
        <v>48.256991999999997</v>
      </c>
      <c r="AB103" s="212">
        <f>_xlfn.FLOOR.PRECISE('[3]численность 2021'!E117)</f>
        <v>51</v>
      </c>
      <c r="AC103" s="212">
        <v>0.92583499999999996</v>
      </c>
      <c r="AD103" s="212">
        <v>1.1933579999999999</v>
      </c>
      <c r="AE103" s="212">
        <f t="shared" si="121"/>
        <v>1.2611898594227864</v>
      </c>
      <c r="AF103" s="214">
        <f>_xlfn.FLOOR.PRECISE('[3]численность 2021'!O117)</f>
        <v>2</v>
      </c>
      <c r="AG103" s="215">
        <f t="shared" si="141"/>
        <v>2.5500000000000003</v>
      </c>
      <c r="AH103" s="216">
        <f t="shared" si="142"/>
        <v>2</v>
      </c>
      <c r="AI103" s="219">
        <f t="shared" si="99"/>
        <v>1.5</v>
      </c>
      <c r="AJ103" s="217">
        <v>2</v>
      </c>
      <c r="AK103" s="217">
        <v>1</v>
      </c>
      <c r="AL103" s="213">
        <v>252.25773599999999</v>
      </c>
      <c r="AM103" s="213">
        <v>252.78349299999999</v>
      </c>
      <c r="AN103" s="212">
        <f>_xlfn.FLOOR.PRECISE('[3]численность 2021'!F117)</f>
        <v>322</v>
      </c>
      <c r="AO103" s="212">
        <v>6.2440030000000002</v>
      </c>
      <c r="AP103" s="212">
        <v>6.2511369999999999</v>
      </c>
      <c r="AQ103" s="212">
        <f t="shared" si="122"/>
        <v>7.9628065634144543</v>
      </c>
      <c r="AR103" s="214">
        <f>_xlfn.FLOOR.PRECISE('[3]численность 2021'!L117)</f>
        <v>20</v>
      </c>
      <c r="AS103" s="214"/>
      <c r="AT103" s="214">
        <f t="shared" si="129"/>
        <v>20</v>
      </c>
      <c r="AU103" s="215">
        <f t="shared" si="100"/>
        <v>32.200000000000003</v>
      </c>
      <c r="AV103" s="215">
        <f t="shared" si="130"/>
        <v>32.200000000000003</v>
      </c>
      <c r="AW103" s="220">
        <f t="shared" si="101"/>
        <v>20</v>
      </c>
      <c r="AX103" s="217">
        <v>20</v>
      </c>
      <c r="AY103" s="215">
        <f t="shared" si="131"/>
        <v>3</v>
      </c>
      <c r="AZ103" s="216">
        <f t="shared" si="102"/>
        <v>0</v>
      </c>
      <c r="BA103" s="217"/>
      <c r="BB103" s="215">
        <f t="shared" si="132"/>
        <v>6</v>
      </c>
      <c r="BC103" s="217"/>
      <c r="BD103" s="213">
        <v>100.81611599999999</v>
      </c>
      <c r="BE103" s="213">
        <v>107.17542299999999</v>
      </c>
      <c r="BF103" s="212">
        <f>_xlfn.FLOOR.PRECISE('[3]численность 2021'!G117)</f>
        <v>123</v>
      </c>
      <c r="BG103" s="212">
        <v>2.4954480000000001</v>
      </c>
      <c r="BH103" s="212">
        <v>2.6503640000000002</v>
      </c>
      <c r="BI103" s="212">
        <f t="shared" si="123"/>
        <v>3.0416931903726021</v>
      </c>
      <c r="BJ103" s="214">
        <f>_xlfn.FLOOR.PRECISE('[3]численность 2021'!K117)</f>
        <v>7</v>
      </c>
      <c r="BK103" s="214"/>
      <c r="BL103" s="214">
        <f t="shared" si="133"/>
        <v>7</v>
      </c>
      <c r="BM103" s="215">
        <f t="shared" si="103"/>
        <v>8.6100000000000012</v>
      </c>
      <c r="BN103" s="220">
        <f t="shared" si="134"/>
        <v>7</v>
      </c>
      <c r="BO103" s="217">
        <v>7</v>
      </c>
      <c r="BP103" s="215">
        <f t="shared" si="135"/>
        <v>1.05</v>
      </c>
      <c r="BQ103" s="216">
        <f t="shared" si="104"/>
        <v>0</v>
      </c>
      <c r="BR103" s="217"/>
      <c r="BS103" s="215">
        <f t="shared" si="105"/>
        <v>1.4000000000000001</v>
      </c>
      <c r="BT103" s="217"/>
      <c r="BU103" s="213">
        <v>191.01998900000001</v>
      </c>
      <c r="BV103" s="213">
        <v>198.63926699999999</v>
      </c>
      <c r="BW103" s="212">
        <f>_xlfn.FLOOR.PRECISE('[3]численность 2021'!H117)</f>
        <v>232</v>
      </c>
      <c r="BX103" s="212">
        <v>4.7282169999999999</v>
      </c>
      <c r="BY103" s="212">
        <v>4.9121930000000003</v>
      </c>
      <c r="BZ103" s="212">
        <f t="shared" si="124"/>
        <v>5.7371773997271847</v>
      </c>
      <c r="CA103" s="214">
        <f>_xlfn.FLOOR.PRECISE('[3]численность 2021'!M117)</f>
        <v>14</v>
      </c>
      <c r="CB103" s="214"/>
      <c r="CC103" s="214"/>
      <c r="CD103" s="214">
        <f t="shared" si="136"/>
        <v>14</v>
      </c>
      <c r="CE103" s="215">
        <f t="shared" si="106"/>
        <v>18.559999999999999</v>
      </c>
      <c r="CF103" s="220">
        <f t="shared" si="107"/>
        <v>14</v>
      </c>
      <c r="CG103" s="217">
        <v>14</v>
      </c>
      <c r="CH103" s="215">
        <f t="shared" si="137"/>
        <v>1.05</v>
      </c>
      <c r="CI103" s="216">
        <f t="shared" si="108"/>
        <v>0</v>
      </c>
      <c r="CJ103" s="217"/>
      <c r="CK103" s="215">
        <f t="shared" si="138"/>
        <v>1.05</v>
      </c>
      <c r="CL103" s="216">
        <f t="shared" si="109"/>
        <v>0</v>
      </c>
      <c r="CM103" s="217"/>
      <c r="CN103" s="215">
        <f t="shared" si="110"/>
        <v>2.8000000000000003</v>
      </c>
      <c r="CO103" s="217"/>
      <c r="CP103" s="221">
        <f t="shared" si="111"/>
        <v>1</v>
      </c>
      <c r="CQ103" s="213">
        <v>0</v>
      </c>
      <c r="CR103" s="213">
        <v>0</v>
      </c>
      <c r="CS103" s="213" t="e">
        <f>#NAME?</f>
        <v>#NAME?</v>
      </c>
      <c r="CT103" s="212">
        <v>0</v>
      </c>
      <c r="CU103" s="212">
        <v>0</v>
      </c>
      <c r="CV103" s="212" t="e">
        <f>#NAME?</f>
        <v>#NAME?</v>
      </c>
      <c r="CW103" s="214" t="e">
        <f>#NAME?</f>
        <v>#NAME?</v>
      </c>
      <c r="CX103" s="215" t="e">
        <f t="shared" si="143"/>
        <v>#NAME?</v>
      </c>
      <c r="CY103" s="220" t="e">
        <f t="shared" si="144"/>
        <v>#NAME?</v>
      </c>
      <c r="CZ103" s="222"/>
      <c r="DA103" s="215">
        <f t="shared" si="145"/>
        <v>0</v>
      </c>
      <c r="DB103" s="222"/>
      <c r="DC103" s="213">
        <v>0</v>
      </c>
      <c r="DD103" s="213">
        <v>0</v>
      </c>
      <c r="DE103" s="212">
        <f>_xlfn.FLOOR.PRECISE('[3]численность 2021'!I117)</f>
        <v>0</v>
      </c>
      <c r="DF103" s="212">
        <v>0</v>
      </c>
      <c r="DG103" s="212">
        <v>0</v>
      </c>
      <c r="DH103" s="212">
        <f t="shared" si="125"/>
        <v>0</v>
      </c>
      <c r="DI103" s="214">
        <f>_xlfn.FLOOR.PRECISE('[3]численность 2021'!N117)</f>
        <v>0</v>
      </c>
      <c r="DJ103" s="215">
        <f t="shared" si="139"/>
        <v>0</v>
      </c>
      <c r="DK103" s="216">
        <f t="shared" si="115"/>
        <v>0</v>
      </c>
      <c r="DL103" s="217"/>
      <c r="DM103" s="215">
        <f t="shared" si="140"/>
        <v>0</v>
      </c>
      <c r="DN103" s="217"/>
      <c r="DO103" s="213">
        <v>12.757863</v>
      </c>
      <c r="DP103" s="213">
        <v>11.958463</v>
      </c>
      <c r="DQ103" s="212">
        <f>_xlfn.FLOOR.PRECISE('[3]численность 2021'!J117)</f>
        <v>10</v>
      </c>
      <c r="DR103" s="212">
        <v>0.31578899999999999</v>
      </c>
      <c r="DS103" s="212">
        <v>0.29572300000000001</v>
      </c>
      <c r="DT103" s="212">
        <f t="shared" si="126"/>
        <v>0.24729212929858554</v>
      </c>
      <c r="DU103" s="214">
        <f>_xlfn.FLOOR.PRECISE('[3]численность 2021'!S117)</f>
        <v>1</v>
      </c>
      <c r="DV103" s="215">
        <f t="shared" si="116"/>
        <v>1</v>
      </c>
      <c r="DW103" s="216">
        <f t="shared" si="117"/>
        <v>1</v>
      </c>
      <c r="DX103" s="217">
        <v>1</v>
      </c>
      <c r="DY103" s="213">
        <v>0</v>
      </c>
      <c r="DZ103" s="223">
        <v>0</v>
      </c>
      <c r="EA103" s="212">
        <f>_xlfn.FLOOR.PRECISE('[3]численность 2021'!T117)</f>
        <v>0</v>
      </c>
      <c r="EB103" s="212">
        <v>0</v>
      </c>
      <c r="EC103" s="212">
        <v>0</v>
      </c>
      <c r="ED103" s="212">
        <f t="shared" si="127"/>
        <v>0</v>
      </c>
      <c r="EE103" s="214">
        <f>_xlfn.FLOOR.PRECISE('[3]численность 2021'!U117)</f>
        <v>0</v>
      </c>
      <c r="EF103" s="215">
        <f t="shared" si="118"/>
        <v>0</v>
      </c>
      <c r="EG103" s="216">
        <f t="shared" si="119"/>
        <v>0</v>
      </c>
      <c r="EH103" s="222"/>
    </row>
    <row r="104" spans="1:138" ht="50.25" customHeight="1" x14ac:dyDescent="0.2">
      <c r="A104" s="116" t="s">
        <v>325</v>
      </c>
      <c r="B104" s="212">
        <f>'[3]численность 2021'!C114</f>
        <v>25.611000061035156</v>
      </c>
      <c r="C104" s="213">
        <v>45.270713999999998</v>
      </c>
      <c r="D104" s="213">
        <v>43.758056640625</v>
      </c>
      <c r="E104" s="212">
        <f>_xlfn.FLOOR.PRECISE('[3]численность 2021'!D114)</f>
        <v>39</v>
      </c>
      <c r="F104" s="212">
        <v>1.7085649999999999</v>
      </c>
      <c r="G104" s="212">
        <v>1.7085649999999999</v>
      </c>
      <c r="H104" s="212">
        <f t="shared" si="120"/>
        <v>1.5227831754736907</v>
      </c>
      <c r="I104" s="214">
        <f>_xlfn.FLOOR.PRECISE('[3]численность 2021'!R114)</f>
        <v>8</v>
      </c>
      <c r="J104" s="215">
        <f t="shared" si="95"/>
        <v>13.649999999999959</v>
      </c>
      <c r="K104" s="216">
        <f t="shared" si="96"/>
        <v>8</v>
      </c>
      <c r="L104" s="222">
        <v>8</v>
      </c>
      <c r="M104" s="213">
        <v>14</v>
      </c>
      <c r="N104" s="213">
        <v>16</v>
      </c>
      <c r="O104" s="212">
        <f>_xlfn.FLOOR.PRECISE('[3]численность 2021'!P114)</f>
        <v>14</v>
      </c>
      <c r="P104" s="212">
        <v>0.54664000000000001</v>
      </c>
      <c r="Q104" s="212">
        <v>0.62473199999999995</v>
      </c>
      <c r="R104" s="212">
        <f t="shared" si="97"/>
        <v>0.54664011427260695</v>
      </c>
      <c r="S104" s="214">
        <f>_xlfn.FLOOR.PRECISE('[3]численность 2021'!Q114)</f>
        <v>2</v>
      </c>
      <c r="T104" s="214"/>
      <c r="U104" s="215">
        <f t="shared" si="128"/>
        <v>4.2</v>
      </c>
      <c r="V104" s="216">
        <f t="shared" si="98"/>
        <v>2</v>
      </c>
      <c r="W104" s="222">
        <v>2</v>
      </c>
      <c r="X104" s="222"/>
      <c r="Y104" s="218"/>
      <c r="Z104" s="213">
        <v>63.504753000000001</v>
      </c>
      <c r="AA104" s="213">
        <v>66.149887000000007</v>
      </c>
      <c r="AB104" s="212">
        <f>_xlfn.FLOOR.PRECISE('[3]численность 2021'!E114)</f>
        <v>99</v>
      </c>
      <c r="AC104" s="212">
        <v>2.4795889999999998</v>
      </c>
      <c r="AD104" s="212">
        <v>2.5828700000000002</v>
      </c>
      <c r="AE104" s="212">
        <f t="shared" si="121"/>
        <v>3.8655265223562916</v>
      </c>
      <c r="AF104" s="214">
        <f>_xlfn.FLOOR.PRECISE('[3]численность 2021'!O114)</f>
        <v>4</v>
      </c>
      <c r="AG104" s="215">
        <f t="shared" si="141"/>
        <v>4.95</v>
      </c>
      <c r="AH104" s="216">
        <f t="shared" si="142"/>
        <v>4</v>
      </c>
      <c r="AI104" s="219">
        <f t="shared" si="99"/>
        <v>3</v>
      </c>
      <c r="AJ104" s="222">
        <v>4</v>
      </c>
      <c r="AK104" s="222">
        <v>3</v>
      </c>
      <c r="AL104" s="213">
        <v>152.21839900000001</v>
      </c>
      <c r="AM104" s="213">
        <v>159.819489</v>
      </c>
      <c r="AN104" s="212">
        <f>_xlfn.FLOOR.PRECISE('[3]численность 2021'!F114)</f>
        <v>171</v>
      </c>
      <c r="AO104" s="212">
        <v>5.9434769999999997</v>
      </c>
      <c r="AP104" s="212">
        <v>6.2402670000000002</v>
      </c>
      <c r="AQ104" s="212">
        <f t="shared" si="122"/>
        <v>6.6768185386154126</v>
      </c>
      <c r="AR104" s="214">
        <f>_xlfn.FLOOR.PRECISE('[3]численность 2021'!L114)</f>
        <v>15</v>
      </c>
      <c r="AS104" s="214"/>
      <c r="AT104" s="214">
        <f t="shared" si="129"/>
        <v>15</v>
      </c>
      <c r="AU104" s="215">
        <f t="shared" si="100"/>
        <v>17.100000000000001</v>
      </c>
      <c r="AV104" s="215">
        <f t="shared" si="130"/>
        <v>17.100000000000001</v>
      </c>
      <c r="AW104" s="220">
        <f t="shared" si="101"/>
        <v>15</v>
      </c>
      <c r="AX104" s="222">
        <v>15</v>
      </c>
      <c r="AY104" s="215">
        <f t="shared" si="131"/>
        <v>2.25</v>
      </c>
      <c r="AZ104" s="216">
        <f t="shared" si="102"/>
        <v>0</v>
      </c>
      <c r="BA104" s="222"/>
      <c r="BB104" s="215">
        <f t="shared" si="132"/>
        <v>4.5</v>
      </c>
      <c r="BC104" s="222"/>
      <c r="BD104" s="213">
        <v>49.057896</v>
      </c>
      <c r="BE104" s="213">
        <v>50.830288000000003</v>
      </c>
      <c r="BF104" s="212">
        <f>_xlfn.FLOOR.PRECISE('[3]численность 2021'!G114)</f>
        <v>47</v>
      </c>
      <c r="BG104" s="212">
        <v>1.9155009999999999</v>
      </c>
      <c r="BH104" s="212">
        <v>1.9847049999999999</v>
      </c>
      <c r="BI104" s="212">
        <f t="shared" si="123"/>
        <v>1.8351489550580375</v>
      </c>
      <c r="BJ104" s="214">
        <f>_xlfn.FLOOR.PRECISE('[3]численность 2021'!K114)</f>
        <v>2</v>
      </c>
      <c r="BK104" s="214"/>
      <c r="BL104" s="214">
        <f t="shared" si="133"/>
        <v>2</v>
      </c>
      <c r="BM104" s="215">
        <f t="shared" si="103"/>
        <v>2.35</v>
      </c>
      <c r="BN104" s="220">
        <f t="shared" si="134"/>
        <v>2</v>
      </c>
      <c r="BO104" s="222">
        <v>2</v>
      </c>
      <c r="BP104" s="215">
        <f t="shared" si="135"/>
        <v>0</v>
      </c>
      <c r="BQ104" s="216">
        <f t="shared" si="104"/>
        <v>0</v>
      </c>
      <c r="BR104" s="222"/>
      <c r="BS104" s="215">
        <f t="shared" si="105"/>
        <v>0.4</v>
      </c>
      <c r="BT104" s="222"/>
      <c r="BU104" s="213">
        <v>185.97403</v>
      </c>
      <c r="BV104" s="213">
        <v>197.67332500000001</v>
      </c>
      <c r="BW104" s="212">
        <f>_xlfn.FLOOR.PRECISE('[3]численность 2021'!H114)</f>
        <v>191</v>
      </c>
      <c r="BX104" s="212">
        <v>7.2614900000000002</v>
      </c>
      <c r="BY104" s="212">
        <v>7.7182979999999999</v>
      </c>
      <c r="BZ104" s="212">
        <f t="shared" si="124"/>
        <v>7.4577329875762794</v>
      </c>
      <c r="CA104" s="214">
        <f>_xlfn.FLOOR.PRECISE('[3]численность 2021'!M114)</f>
        <v>17</v>
      </c>
      <c r="CB104" s="214"/>
      <c r="CC104" s="214"/>
      <c r="CD104" s="214">
        <f t="shared" si="136"/>
        <v>17</v>
      </c>
      <c r="CE104" s="215">
        <f t="shared" si="106"/>
        <v>19.100000000000001</v>
      </c>
      <c r="CF104" s="220">
        <f t="shared" si="107"/>
        <v>17</v>
      </c>
      <c r="CG104" s="222">
        <v>17</v>
      </c>
      <c r="CH104" s="215">
        <f t="shared" si="137"/>
        <v>1.2749999999999999</v>
      </c>
      <c r="CI104" s="216">
        <f t="shared" si="108"/>
        <v>0</v>
      </c>
      <c r="CJ104" s="222"/>
      <c r="CK104" s="215">
        <f t="shared" si="138"/>
        <v>1.2749999999999999</v>
      </c>
      <c r="CL104" s="216">
        <f t="shared" si="109"/>
        <v>0</v>
      </c>
      <c r="CM104" s="222"/>
      <c r="CN104" s="215">
        <f t="shared" si="110"/>
        <v>3.4000000000000004</v>
      </c>
      <c r="CO104" s="222"/>
      <c r="CP104" s="221">
        <f t="shared" si="111"/>
        <v>1</v>
      </c>
      <c r="CQ104" s="213">
        <v>0</v>
      </c>
      <c r="CR104" s="213">
        <v>0</v>
      </c>
      <c r="CS104" s="213" t="e">
        <f>#NAME?</f>
        <v>#NAME?</v>
      </c>
      <c r="CT104" s="212">
        <v>0</v>
      </c>
      <c r="CU104" s="212">
        <v>0</v>
      </c>
      <c r="CV104" s="212" t="e">
        <f>#NAME?</f>
        <v>#NAME?</v>
      </c>
      <c r="CW104" s="214" t="e">
        <f>#NAME?</f>
        <v>#NAME?</v>
      </c>
      <c r="CX104" s="215" t="e">
        <f t="shared" si="143"/>
        <v>#NAME?</v>
      </c>
      <c r="CY104" s="220" t="e">
        <f t="shared" si="144"/>
        <v>#NAME?</v>
      </c>
      <c r="CZ104" s="222"/>
      <c r="DA104" s="215">
        <f t="shared" si="145"/>
        <v>0</v>
      </c>
      <c r="DB104" s="222"/>
      <c r="DC104" s="213">
        <v>0</v>
      </c>
      <c r="DD104" s="213">
        <v>0</v>
      </c>
      <c r="DE104" s="212">
        <f>_xlfn.FLOOR.PRECISE('[3]численность 2021'!I114)</f>
        <v>0</v>
      </c>
      <c r="DF104" s="212">
        <v>0</v>
      </c>
      <c r="DG104" s="212">
        <v>0</v>
      </c>
      <c r="DH104" s="212">
        <f t="shared" si="125"/>
        <v>0</v>
      </c>
      <c r="DI104" s="214">
        <f>_xlfn.FLOOR.PRECISE('[3]численность 2021'!N114)</f>
        <v>0</v>
      </c>
      <c r="DJ104" s="215">
        <f t="shared" si="139"/>
        <v>0</v>
      </c>
      <c r="DK104" s="216">
        <f t="shared" si="115"/>
        <v>0</v>
      </c>
      <c r="DL104" s="222"/>
      <c r="DM104" s="215">
        <f t="shared" si="140"/>
        <v>0</v>
      </c>
      <c r="DN104" s="222"/>
      <c r="DO104" s="213">
        <v>0.43867</v>
      </c>
      <c r="DP104" s="213">
        <v>2.1366239999999999</v>
      </c>
      <c r="DQ104" s="212">
        <f>_xlfn.FLOOR.PRECISE('[3]численность 2021'!J114)</f>
        <v>1</v>
      </c>
      <c r="DR104" s="212">
        <v>1.7128000000000001E-2</v>
      </c>
      <c r="DS104" s="212">
        <v>8.3426E-2</v>
      </c>
      <c r="DT104" s="212">
        <f t="shared" si="126"/>
        <v>3.904572244804335E-2</v>
      </c>
      <c r="DU104" s="214">
        <f>_xlfn.FLOOR.PRECISE('[3]численность 2021'!S114)</f>
        <v>0</v>
      </c>
      <c r="DV104" s="215">
        <f t="shared" si="116"/>
        <v>0.1</v>
      </c>
      <c r="DW104" s="216">
        <f t="shared" si="117"/>
        <v>0</v>
      </c>
      <c r="DX104" s="222"/>
      <c r="DY104" s="213">
        <v>0</v>
      </c>
      <c r="DZ104" s="223">
        <v>0</v>
      </c>
      <c r="EA104" s="212">
        <f>_xlfn.FLOOR.PRECISE('[3]численность 2021'!T114)</f>
        <v>0</v>
      </c>
      <c r="EB104" s="212">
        <v>0</v>
      </c>
      <c r="EC104" s="212">
        <v>0</v>
      </c>
      <c r="ED104" s="212">
        <f t="shared" si="127"/>
        <v>0</v>
      </c>
      <c r="EE104" s="214">
        <f>_xlfn.FLOOR.PRECISE('[3]численность 2021'!U114)</f>
        <v>0</v>
      </c>
      <c r="EF104" s="215">
        <f t="shared" si="118"/>
        <v>0</v>
      </c>
      <c r="EG104" s="216">
        <f t="shared" si="119"/>
        <v>0</v>
      </c>
      <c r="EH104" s="222"/>
    </row>
    <row r="105" spans="1:138" ht="36.75" customHeight="1" x14ac:dyDescent="0.2">
      <c r="A105" s="116" t="s">
        <v>326</v>
      </c>
      <c r="B105" s="212">
        <f>'[3]численность 2021'!C113</f>
        <v>16.61400032043457</v>
      </c>
      <c r="C105" s="213">
        <v>40.248801999999998</v>
      </c>
      <c r="D105" s="213">
        <v>41.721592000000001</v>
      </c>
      <c r="E105" s="212">
        <f>_xlfn.FLOOR.PRECISE('[3]численность 2021'!D113)</f>
        <v>39</v>
      </c>
      <c r="F105" s="212">
        <v>2.511231</v>
      </c>
      <c r="G105" s="212">
        <v>2.511231</v>
      </c>
      <c r="H105" s="212">
        <f t="shared" si="120"/>
        <v>2.3474177951008901</v>
      </c>
      <c r="I105" s="214">
        <f>_xlfn.FLOOR.PRECISE('[3]численность 2021'!R113)</f>
        <v>7</v>
      </c>
      <c r="J105" s="215">
        <f t="shared" si="95"/>
        <v>13.649999999999959</v>
      </c>
      <c r="K105" s="216">
        <f t="shared" si="96"/>
        <v>7</v>
      </c>
      <c r="L105" s="217">
        <v>7</v>
      </c>
      <c r="M105" s="213">
        <v>13</v>
      </c>
      <c r="N105" s="213">
        <v>13</v>
      </c>
      <c r="O105" s="212">
        <f>_xlfn.FLOOR.PRECISE('[3]численность 2021'!P113)</f>
        <v>13</v>
      </c>
      <c r="P105" s="212">
        <v>0.78247299999999997</v>
      </c>
      <c r="Q105" s="212">
        <v>0.78247299999999997</v>
      </c>
      <c r="R105" s="212">
        <f t="shared" si="97"/>
        <v>0.78247259836696337</v>
      </c>
      <c r="S105" s="214">
        <f>_xlfn.FLOOR.PRECISE('[3]численность 2021'!Q113)</f>
        <v>1</v>
      </c>
      <c r="T105" s="214"/>
      <c r="U105" s="215">
        <f t="shared" si="128"/>
        <v>3.9</v>
      </c>
      <c r="V105" s="216">
        <f t="shared" si="98"/>
        <v>1</v>
      </c>
      <c r="W105" s="217">
        <v>1</v>
      </c>
      <c r="X105" s="217"/>
      <c r="Y105" s="218"/>
      <c r="Z105" s="213">
        <v>47.667541999999997</v>
      </c>
      <c r="AA105" s="213">
        <v>26.000413999999999</v>
      </c>
      <c r="AB105" s="212">
        <f>_xlfn.FLOOR.PRECISE('[3]численность 2021'!E113)</f>
        <v>32</v>
      </c>
      <c r="AC105" s="212">
        <v>2.869119</v>
      </c>
      <c r="AD105" s="212">
        <v>1.56497</v>
      </c>
      <c r="AE105" s="212">
        <f t="shared" si="121"/>
        <v>1.9260863959802175</v>
      </c>
      <c r="AF105" s="214">
        <f>_xlfn.FLOOR.PRECISE('[3]численность 2021'!O113)</f>
        <v>0</v>
      </c>
      <c r="AG105" s="215">
        <f t="shared" si="141"/>
        <v>0</v>
      </c>
      <c r="AH105" s="216">
        <f t="shared" si="142"/>
        <v>0</v>
      </c>
      <c r="AI105" s="219">
        <f t="shared" si="99"/>
        <v>0</v>
      </c>
      <c r="AJ105" s="217"/>
      <c r="AK105" s="217"/>
      <c r="AL105" s="213">
        <v>87.546836999999996</v>
      </c>
      <c r="AM105" s="213">
        <v>80.778908000000001</v>
      </c>
      <c r="AN105" s="212">
        <f>_xlfn.FLOOR.PRECISE('[3]численность 2021'!F113)</f>
        <v>86</v>
      </c>
      <c r="AO105" s="212">
        <v>5.2694619999999999</v>
      </c>
      <c r="AP105" s="212">
        <v>4.8620989999999997</v>
      </c>
      <c r="AQ105" s="212">
        <f t="shared" si="122"/>
        <v>5.1763571891968345</v>
      </c>
      <c r="AR105" s="214">
        <f>_xlfn.FLOOR.PRECISE('[3]численность 2021'!L113)</f>
        <v>6</v>
      </c>
      <c r="AS105" s="214"/>
      <c r="AT105" s="214">
        <f t="shared" si="129"/>
        <v>6</v>
      </c>
      <c r="AU105" s="215">
        <f t="shared" si="100"/>
        <v>6.88</v>
      </c>
      <c r="AV105" s="215">
        <f t="shared" si="130"/>
        <v>0</v>
      </c>
      <c r="AW105" s="220">
        <f t="shared" si="101"/>
        <v>6</v>
      </c>
      <c r="AX105" s="217">
        <v>6</v>
      </c>
      <c r="AY105" s="215">
        <f t="shared" si="131"/>
        <v>0</v>
      </c>
      <c r="AZ105" s="216">
        <f t="shared" si="102"/>
        <v>0</v>
      </c>
      <c r="BA105" s="217"/>
      <c r="BB105" s="215">
        <f t="shared" si="132"/>
        <v>1.7999999999999998</v>
      </c>
      <c r="BC105" s="217"/>
      <c r="BD105" s="213">
        <v>5.4906269999999999</v>
      </c>
      <c r="BE105" s="213">
        <v>0</v>
      </c>
      <c r="BF105" s="212">
        <f>_xlfn.FLOOR.PRECISE('[3]численность 2021'!G113)</f>
        <v>0</v>
      </c>
      <c r="BG105" s="212">
        <v>0.330482</v>
      </c>
      <c r="BH105" s="212">
        <v>0</v>
      </c>
      <c r="BI105" s="212">
        <f t="shared" si="123"/>
        <v>0</v>
      </c>
      <c r="BJ105" s="214">
        <f>_xlfn.FLOOR.PRECISE('[3]численность 2021'!K113)</f>
        <v>0</v>
      </c>
      <c r="BK105" s="214"/>
      <c r="BL105" s="214">
        <f t="shared" si="133"/>
        <v>0</v>
      </c>
      <c r="BM105" s="215">
        <f t="shared" si="103"/>
        <v>0</v>
      </c>
      <c r="BN105" s="220">
        <f t="shared" si="134"/>
        <v>0</v>
      </c>
      <c r="BO105" s="217"/>
      <c r="BP105" s="215">
        <f t="shared" si="135"/>
        <v>0</v>
      </c>
      <c r="BQ105" s="216">
        <f t="shared" si="104"/>
        <v>0</v>
      </c>
      <c r="BR105" s="217"/>
      <c r="BS105" s="215">
        <f t="shared" si="105"/>
        <v>0</v>
      </c>
      <c r="BT105" s="217"/>
      <c r="BU105" s="213">
        <v>97.964332999999996</v>
      </c>
      <c r="BV105" s="213">
        <v>111.229248046875</v>
      </c>
      <c r="BW105" s="212">
        <f>_xlfn.FLOOR.PRECISE('[3]численность 2021'!H113)</f>
        <v>113</v>
      </c>
      <c r="BX105" s="212">
        <v>5.8964930000000004</v>
      </c>
      <c r="BY105" s="212">
        <v>6.6949110000000003</v>
      </c>
      <c r="BZ105" s="212">
        <f t="shared" si="124"/>
        <v>6.8014925858051427</v>
      </c>
      <c r="CA105" s="214">
        <f>_xlfn.FLOOR.PRECISE('[3]численность 2021'!M113)</f>
        <v>11</v>
      </c>
      <c r="CB105" s="214"/>
      <c r="CC105" s="214"/>
      <c r="CD105" s="214">
        <f t="shared" si="136"/>
        <v>11</v>
      </c>
      <c r="CE105" s="215">
        <f t="shared" si="106"/>
        <v>11.3</v>
      </c>
      <c r="CF105" s="220">
        <f t="shared" si="107"/>
        <v>11</v>
      </c>
      <c r="CG105" s="217">
        <v>11</v>
      </c>
      <c r="CH105" s="215">
        <f t="shared" si="137"/>
        <v>0.82499999999999996</v>
      </c>
      <c r="CI105" s="216">
        <f t="shared" si="108"/>
        <v>0</v>
      </c>
      <c r="CJ105" s="217"/>
      <c r="CK105" s="215">
        <f t="shared" si="138"/>
        <v>0.82499999999999996</v>
      </c>
      <c r="CL105" s="216">
        <f t="shared" si="109"/>
        <v>0</v>
      </c>
      <c r="CM105" s="217"/>
      <c r="CN105" s="215">
        <f t="shared" si="110"/>
        <v>2.2000000000000002</v>
      </c>
      <c r="CO105" s="217"/>
      <c r="CP105" s="221">
        <f t="shared" si="111"/>
        <v>1</v>
      </c>
      <c r="CQ105" s="213">
        <v>0</v>
      </c>
      <c r="CR105" s="213">
        <v>0</v>
      </c>
      <c r="CS105" s="213" t="e">
        <f>#NAME?</f>
        <v>#NAME?</v>
      </c>
      <c r="CT105" s="212">
        <v>0</v>
      </c>
      <c r="CU105" s="212">
        <v>0</v>
      </c>
      <c r="CV105" s="212" t="e">
        <f>#NAME?</f>
        <v>#NAME?</v>
      </c>
      <c r="CW105" s="214" t="e">
        <f>#NAME?</f>
        <v>#NAME?</v>
      </c>
      <c r="CX105" s="215" t="e">
        <f t="shared" si="143"/>
        <v>#NAME?</v>
      </c>
      <c r="CY105" s="220" t="e">
        <f t="shared" si="144"/>
        <v>#NAME?</v>
      </c>
      <c r="CZ105" s="222"/>
      <c r="DA105" s="215">
        <f t="shared" si="145"/>
        <v>0</v>
      </c>
      <c r="DB105" s="222"/>
      <c r="DC105" s="213">
        <v>0</v>
      </c>
      <c r="DD105" s="213">
        <v>0</v>
      </c>
      <c r="DE105" s="212">
        <f>_xlfn.FLOOR.PRECISE('[3]численность 2021'!I113)</f>
        <v>0</v>
      </c>
      <c r="DF105" s="212">
        <v>0</v>
      </c>
      <c r="DG105" s="212">
        <v>0</v>
      </c>
      <c r="DH105" s="212">
        <f t="shared" si="125"/>
        <v>0</v>
      </c>
      <c r="DI105" s="214">
        <f>_xlfn.FLOOR.PRECISE('[3]численность 2021'!N113)</f>
        <v>0</v>
      </c>
      <c r="DJ105" s="215">
        <f t="shared" si="139"/>
        <v>0</v>
      </c>
      <c r="DK105" s="216">
        <f t="shared" si="115"/>
        <v>0</v>
      </c>
      <c r="DL105" s="217"/>
      <c r="DM105" s="215">
        <f t="shared" si="140"/>
        <v>0</v>
      </c>
      <c r="DN105" s="217"/>
      <c r="DO105" s="213">
        <v>1.042224</v>
      </c>
      <c r="DP105" s="213">
        <v>1.4171739999999999</v>
      </c>
      <c r="DQ105" s="212">
        <f>_xlfn.FLOOR.PRECISE('[3]численность 2021'!J113)</f>
        <v>1</v>
      </c>
      <c r="DR105" s="212">
        <v>6.2731999999999996E-2</v>
      </c>
      <c r="DS105" s="212">
        <v>8.5300000000000001E-2</v>
      </c>
      <c r="DT105" s="212">
        <f t="shared" si="126"/>
        <v>6.0190199874381796E-2</v>
      </c>
      <c r="DU105" s="214">
        <f>_xlfn.FLOOR.PRECISE('[3]численность 2021'!S113)</f>
        <v>0</v>
      </c>
      <c r="DV105" s="215">
        <f t="shared" si="116"/>
        <v>0.1</v>
      </c>
      <c r="DW105" s="216">
        <f t="shared" si="117"/>
        <v>0</v>
      </c>
      <c r="DX105" s="217"/>
      <c r="DY105" s="213">
        <v>0</v>
      </c>
      <c r="DZ105" s="223">
        <v>0</v>
      </c>
      <c r="EA105" s="212">
        <f>_xlfn.FLOOR.PRECISE('[3]численность 2021'!T113)</f>
        <v>0</v>
      </c>
      <c r="EB105" s="212">
        <v>0</v>
      </c>
      <c r="EC105" s="212">
        <v>0</v>
      </c>
      <c r="ED105" s="212">
        <f t="shared" si="127"/>
        <v>0</v>
      </c>
      <c r="EE105" s="214">
        <f>_xlfn.FLOOR.PRECISE('[3]численность 2021'!U113)</f>
        <v>0</v>
      </c>
      <c r="EF105" s="215">
        <f t="shared" si="118"/>
        <v>0</v>
      </c>
      <c r="EG105" s="216">
        <f t="shared" si="119"/>
        <v>0</v>
      </c>
      <c r="EH105" s="222"/>
    </row>
    <row r="106" spans="1:138" ht="31.5" customHeight="1" x14ac:dyDescent="0.2">
      <c r="A106" s="116" t="s">
        <v>158</v>
      </c>
      <c r="B106" s="212">
        <f>'[3]численность 2021'!C112</f>
        <v>49.129997253417969</v>
      </c>
      <c r="C106" s="213">
        <v>77.059364000000002</v>
      </c>
      <c r="D106" s="213">
        <v>78.713486000000003</v>
      </c>
      <c r="E106" s="212">
        <f>_xlfn.FLOOR.PRECISE('[3]численность 2021'!D112)</f>
        <v>23</v>
      </c>
      <c r="F106" s="212">
        <v>1.592166</v>
      </c>
      <c r="G106" s="212">
        <v>1.592166</v>
      </c>
      <c r="H106" s="212">
        <f t="shared" si="120"/>
        <v>0.46814576197436875</v>
      </c>
      <c r="I106" s="214">
        <f>_xlfn.FLOOR.PRECISE('[3]численность 2021'!R112)</f>
        <v>0</v>
      </c>
      <c r="J106" s="215">
        <f t="shared" si="95"/>
        <v>8.0499999999999758</v>
      </c>
      <c r="K106" s="216">
        <f t="shared" si="96"/>
        <v>0</v>
      </c>
      <c r="L106" s="217"/>
      <c r="M106" s="213">
        <v>18</v>
      </c>
      <c r="N106" s="213">
        <v>18</v>
      </c>
      <c r="O106" s="212">
        <f>_xlfn.FLOOR.PRECISE('[3]численность 2021'!P112)</f>
        <v>18</v>
      </c>
      <c r="P106" s="212">
        <v>0.36297600000000002</v>
      </c>
      <c r="Q106" s="212">
        <v>0.36409200000000003</v>
      </c>
      <c r="R106" s="212">
        <f t="shared" si="97"/>
        <v>0.3663749441538538</v>
      </c>
      <c r="S106" s="214">
        <f>_xlfn.FLOOR.PRECISE('[3]численность 2021'!Q112)</f>
        <v>1</v>
      </c>
      <c r="T106" s="214"/>
      <c r="U106" s="215">
        <f t="shared" si="128"/>
        <v>5.3999999999999995</v>
      </c>
      <c r="V106" s="216">
        <f t="shared" si="98"/>
        <v>1</v>
      </c>
      <c r="W106" s="217">
        <v>1</v>
      </c>
      <c r="X106" s="217"/>
      <c r="Y106" s="218"/>
      <c r="Z106" s="213">
        <v>70.716064453125</v>
      </c>
      <c r="AA106" s="213">
        <v>89.541786000000002</v>
      </c>
      <c r="AB106" s="212">
        <f>_xlfn.FLOOR.PRECISE('[3]численность 2021'!E112)</f>
        <v>118</v>
      </c>
      <c r="AC106" s="212">
        <v>1.426015</v>
      </c>
      <c r="AD106" s="212">
        <v>1.811194</v>
      </c>
      <c r="AE106" s="212">
        <f t="shared" si="121"/>
        <v>2.4017913005641529</v>
      </c>
      <c r="AF106" s="214">
        <f>_xlfn.FLOOR.PRECISE('[3]численность 2021'!O112)</f>
        <v>5</v>
      </c>
      <c r="AG106" s="215">
        <f t="shared" si="141"/>
        <v>5.9</v>
      </c>
      <c r="AH106" s="216">
        <f t="shared" si="142"/>
        <v>5</v>
      </c>
      <c r="AI106" s="219">
        <f t="shared" si="99"/>
        <v>3.75</v>
      </c>
      <c r="AJ106" s="217">
        <v>5</v>
      </c>
      <c r="AK106" s="217">
        <v>3</v>
      </c>
      <c r="AL106" s="213">
        <v>270.96078499999999</v>
      </c>
      <c r="AM106" s="213">
        <v>264.72091699999999</v>
      </c>
      <c r="AN106" s="212">
        <f>_xlfn.FLOOR.PRECISE('[3]численность 2021'!F112)</f>
        <v>280</v>
      </c>
      <c r="AO106" s="212">
        <v>5.4640209999999998</v>
      </c>
      <c r="AP106" s="212">
        <v>5.3546040000000001</v>
      </c>
      <c r="AQ106" s="212">
        <f t="shared" si="122"/>
        <v>5.6991657979488375</v>
      </c>
      <c r="AR106" s="214">
        <f>_xlfn.FLOOR.PRECISE('[3]численность 2021'!L112)</f>
        <v>22</v>
      </c>
      <c r="AS106" s="214"/>
      <c r="AT106" s="214">
        <f t="shared" si="129"/>
        <v>22</v>
      </c>
      <c r="AU106" s="215">
        <f t="shared" si="100"/>
        <v>22.400000000000002</v>
      </c>
      <c r="AV106" s="215">
        <f t="shared" si="130"/>
        <v>0</v>
      </c>
      <c r="AW106" s="220">
        <f t="shared" si="101"/>
        <v>22</v>
      </c>
      <c r="AX106" s="217">
        <v>22</v>
      </c>
      <c r="AY106" s="215">
        <f t="shared" si="131"/>
        <v>3.3</v>
      </c>
      <c r="AZ106" s="216">
        <f t="shared" si="102"/>
        <v>0</v>
      </c>
      <c r="BA106" s="217"/>
      <c r="BB106" s="215">
        <f t="shared" si="132"/>
        <v>6.6</v>
      </c>
      <c r="BC106" s="217"/>
      <c r="BD106" s="213">
        <v>101.910492</v>
      </c>
      <c r="BE106" s="213">
        <v>105.589027</v>
      </c>
      <c r="BF106" s="212">
        <f>_xlfn.FLOOR.PRECISE('[3]численность 2021'!G112)</f>
        <v>99</v>
      </c>
      <c r="BG106" s="212">
        <v>2.0550609999999998</v>
      </c>
      <c r="BH106" s="212">
        <v>2.1357870000000001</v>
      </c>
      <c r="BI106" s="212">
        <f t="shared" si="123"/>
        <v>2.0150621928461958</v>
      </c>
      <c r="BJ106" s="214">
        <f>_xlfn.FLOOR.PRECISE('[3]численность 2021'!K112)</f>
        <v>5</v>
      </c>
      <c r="BK106" s="214"/>
      <c r="BL106" s="214">
        <f t="shared" si="133"/>
        <v>5</v>
      </c>
      <c r="BM106" s="215">
        <f t="shared" si="103"/>
        <v>6.9300000000000006</v>
      </c>
      <c r="BN106" s="220">
        <f t="shared" si="134"/>
        <v>5</v>
      </c>
      <c r="BO106" s="217">
        <v>5</v>
      </c>
      <c r="BP106" s="215">
        <f t="shared" si="135"/>
        <v>0.75</v>
      </c>
      <c r="BQ106" s="216">
        <f t="shared" si="104"/>
        <v>0</v>
      </c>
      <c r="BR106" s="217"/>
      <c r="BS106" s="215">
        <f t="shared" si="105"/>
        <v>1</v>
      </c>
      <c r="BT106" s="217"/>
      <c r="BU106" s="213">
        <v>366.24084499999998</v>
      </c>
      <c r="BV106" s="213">
        <v>358.050049</v>
      </c>
      <c r="BW106" s="212">
        <f>_xlfn.FLOOR.PRECISE('[3]численность 2021'!H112)</f>
        <v>348</v>
      </c>
      <c r="BX106" s="212">
        <v>7.3853770000000001</v>
      </c>
      <c r="BY106" s="212">
        <v>7.2424059999999999</v>
      </c>
      <c r="BZ106" s="212">
        <f t="shared" si="124"/>
        <v>7.0832489203078408</v>
      </c>
      <c r="CA106" s="214">
        <f>_xlfn.FLOOR.PRECISE('[3]численность 2021'!M112)</f>
        <v>34</v>
      </c>
      <c r="CB106" s="214"/>
      <c r="CC106" s="214"/>
      <c r="CD106" s="214">
        <f t="shared" si="136"/>
        <v>34</v>
      </c>
      <c r="CE106" s="215">
        <f t="shared" si="106"/>
        <v>34.800000000000004</v>
      </c>
      <c r="CF106" s="220">
        <f t="shared" si="107"/>
        <v>34</v>
      </c>
      <c r="CG106" s="217">
        <v>34</v>
      </c>
      <c r="CH106" s="215">
        <f t="shared" si="137"/>
        <v>2.5499999999999998</v>
      </c>
      <c r="CI106" s="216">
        <f t="shared" si="108"/>
        <v>0</v>
      </c>
      <c r="CJ106" s="217"/>
      <c r="CK106" s="215">
        <f t="shared" si="138"/>
        <v>2.5499999999999998</v>
      </c>
      <c r="CL106" s="216">
        <f t="shared" si="109"/>
        <v>0</v>
      </c>
      <c r="CM106" s="217"/>
      <c r="CN106" s="215">
        <f t="shared" si="110"/>
        <v>6.8000000000000007</v>
      </c>
      <c r="CO106" s="217"/>
      <c r="CP106" s="221">
        <f t="shared" si="111"/>
        <v>1</v>
      </c>
      <c r="CQ106" s="213">
        <v>0</v>
      </c>
      <c r="CR106" s="213">
        <v>0</v>
      </c>
      <c r="CS106" s="213" t="e">
        <f>#NAME?</f>
        <v>#NAME?</v>
      </c>
      <c r="CT106" s="212">
        <v>0</v>
      </c>
      <c r="CU106" s="212">
        <v>0</v>
      </c>
      <c r="CV106" s="212" t="e">
        <f>#NAME?</f>
        <v>#NAME?</v>
      </c>
      <c r="CW106" s="214" t="e">
        <f>#NAME?</f>
        <v>#NAME?</v>
      </c>
      <c r="CX106" s="215" t="e">
        <f t="shared" si="143"/>
        <v>#NAME?</v>
      </c>
      <c r="CY106" s="220" t="e">
        <f t="shared" si="144"/>
        <v>#NAME?</v>
      </c>
      <c r="CZ106" s="222"/>
      <c r="DA106" s="215">
        <f t="shared" si="145"/>
        <v>0</v>
      </c>
      <c r="DB106" s="222"/>
      <c r="DC106" s="213">
        <v>0</v>
      </c>
      <c r="DD106" s="213">
        <v>0</v>
      </c>
      <c r="DE106" s="212">
        <f>_xlfn.FLOOR.PRECISE('[3]численность 2021'!I112)</f>
        <v>0</v>
      </c>
      <c r="DF106" s="212">
        <v>0</v>
      </c>
      <c r="DG106" s="212">
        <v>0</v>
      </c>
      <c r="DH106" s="212">
        <f t="shared" si="125"/>
        <v>0</v>
      </c>
      <c r="DI106" s="214">
        <f>_xlfn.FLOOR.PRECISE('[3]численность 2021'!N112)</f>
        <v>0</v>
      </c>
      <c r="DJ106" s="215">
        <f t="shared" si="139"/>
        <v>0</v>
      </c>
      <c r="DK106" s="216">
        <f t="shared" si="115"/>
        <v>0</v>
      </c>
      <c r="DL106" s="217"/>
      <c r="DM106" s="215">
        <f t="shared" si="140"/>
        <v>0</v>
      </c>
      <c r="DN106" s="217"/>
      <c r="DO106" s="213">
        <v>0</v>
      </c>
      <c r="DP106" s="213">
        <v>0</v>
      </c>
      <c r="DQ106" s="212">
        <f>_xlfn.FLOOR.PRECISE('[3]численность 2021'!J112)</f>
        <v>0</v>
      </c>
      <c r="DR106" s="212">
        <v>0</v>
      </c>
      <c r="DS106" s="212">
        <v>0</v>
      </c>
      <c r="DT106" s="212">
        <f t="shared" si="126"/>
        <v>0</v>
      </c>
      <c r="DU106" s="214">
        <f>_xlfn.FLOOR.PRECISE('[3]численность 2021'!S112)</f>
        <v>0</v>
      </c>
      <c r="DV106" s="215">
        <f t="shared" si="116"/>
        <v>0</v>
      </c>
      <c r="DW106" s="216">
        <f t="shared" si="117"/>
        <v>0</v>
      </c>
      <c r="DX106" s="217"/>
      <c r="DY106" s="213">
        <v>0</v>
      </c>
      <c r="DZ106" s="223">
        <v>0</v>
      </c>
      <c r="EA106" s="212">
        <f>_xlfn.FLOOR.PRECISE('[3]численность 2021'!T112)</f>
        <v>0</v>
      </c>
      <c r="EB106" s="212">
        <v>0</v>
      </c>
      <c r="EC106" s="212">
        <v>0</v>
      </c>
      <c r="ED106" s="212">
        <f t="shared" si="127"/>
        <v>0</v>
      </c>
      <c r="EE106" s="214">
        <f>_xlfn.FLOOR.PRECISE('[3]численность 2021'!U112)</f>
        <v>0</v>
      </c>
      <c r="EF106" s="215">
        <f t="shared" si="118"/>
        <v>0</v>
      </c>
      <c r="EG106" s="216">
        <f t="shared" si="119"/>
        <v>0</v>
      </c>
      <c r="EH106" s="222"/>
    </row>
    <row r="107" spans="1:138" ht="48.75" customHeight="1" x14ac:dyDescent="0.2">
      <c r="A107" s="116" t="s">
        <v>157</v>
      </c>
      <c r="B107" s="212">
        <f>'[3]численность 2021'!C111</f>
        <v>34.689998626708984</v>
      </c>
      <c r="C107" s="213">
        <v>51.118873999999998</v>
      </c>
      <c r="D107" s="213">
        <v>51.020125999999998</v>
      </c>
      <c r="E107" s="212">
        <f>_xlfn.FLOOR.PRECISE('[3]численность 2021'!D111)</f>
        <v>21</v>
      </c>
      <c r="F107" s="212">
        <v>1.470745</v>
      </c>
      <c r="G107" s="212">
        <v>1.470745</v>
      </c>
      <c r="H107" s="212">
        <f t="shared" si="120"/>
        <v>0.60536179969264692</v>
      </c>
      <c r="I107" s="214">
        <f>_xlfn.FLOOR.PRECISE('[3]численность 2021'!R111)</f>
        <v>7</v>
      </c>
      <c r="J107" s="215">
        <f t="shared" si="95"/>
        <v>7.3499999999999783</v>
      </c>
      <c r="K107" s="216">
        <f t="shared" si="96"/>
        <v>7</v>
      </c>
      <c r="L107" s="217">
        <v>7</v>
      </c>
      <c r="M107" s="213">
        <v>16</v>
      </c>
      <c r="N107" s="213">
        <v>16</v>
      </c>
      <c r="O107" s="212">
        <f>_xlfn.FLOOR.PRECISE('[3]численность 2021'!P111)</f>
        <v>23</v>
      </c>
      <c r="P107" s="212">
        <v>0.46056399999999997</v>
      </c>
      <c r="Q107" s="212">
        <v>0.46122800000000003</v>
      </c>
      <c r="R107" s="212">
        <f t="shared" si="97"/>
        <v>0.66301530442527989</v>
      </c>
      <c r="S107" s="214">
        <f>_xlfn.FLOOR.PRECISE('[3]численность 2021'!Q111)</f>
        <v>6</v>
      </c>
      <c r="T107" s="214"/>
      <c r="U107" s="215">
        <f t="shared" si="128"/>
        <v>6.8999999999999995</v>
      </c>
      <c r="V107" s="216">
        <f t="shared" si="98"/>
        <v>6</v>
      </c>
      <c r="W107" s="217">
        <v>6</v>
      </c>
      <c r="X107" s="217"/>
      <c r="Y107" s="218"/>
      <c r="Z107" s="213">
        <v>79.491455078125</v>
      </c>
      <c r="AA107" s="213">
        <v>104.677063</v>
      </c>
      <c r="AB107" s="212">
        <f>_xlfn.FLOOR.PRECISE('[3]численность 2021'!E111)</f>
        <v>119</v>
      </c>
      <c r="AC107" s="212">
        <v>2.2881819999999999</v>
      </c>
      <c r="AD107" s="212">
        <v>3.0175000000000001</v>
      </c>
      <c r="AE107" s="212">
        <f t="shared" si="121"/>
        <v>3.4303835315916658</v>
      </c>
      <c r="AF107" s="214">
        <f>_xlfn.FLOOR.PRECISE('[3]численность 2021'!O111)</f>
        <v>5</v>
      </c>
      <c r="AG107" s="215">
        <f t="shared" si="141"/>
        <v>5.95</v>
      </c>
      <c r="AH107" s="216">
        <f t="shared" si="142"/>
        <v>5</v>
      </c>
      <c r="AI107" s="219">
        <f t="shared" si="99"/>
        <v>3.75</v>
      </c>
      <c r="AJ107" s="217">
        <v>5</v>
      </c>
      <c r="AK107" s="217">
        <v>3</v>
      </c>
      <c r="AL107" s="213">
        <v>227.25230400000001</v>
      </c>
      <c r="AM107" s="213">
        <v>307.15469400000001</v>
      </c>
      <c r="AN107" s="212">
        <f>_xlfn.FLOOR.PRECISE('[3]численность 2021'!F111)</f>
        <v>333</v>
      </c>
      <c r="AO107" s="212">
        <v>6.5415169999999998</v>
      </c>
      <c r="AP107" s="212">
        <v>8.8542719999999999</v>
      </c>
      <c r="AQ107" s="212">
        <f t="shared" si="122"/>
        <v>9.5993085379834007</v>
      </c>
      <c r="AR107" s="214">
        <f>_xlfn.FLOOR.PRECISE('[3]численность 2021'!L111)</f>
        <v>39</v>
      </c>
      <c r="AS107" s="214"/>
      <c r="AT107" s="214">
        <f t="shared" si="129"/>
        <v>39</v>
      </c>
      <c r="AU107" s="215">
        <f t="shared" si="100"/>
        <v>39.96</v>
      </c>
      <c r="AV107" s="215">
        <f t="shared" si="130"/>
        <v>39.96</v>
      </c>
      <c r="AW107" s="220">
        <f t="shared" si="101"/>
        <v>39</v>
      </c>
      <c r="AX107" s="217">
        <v>39</v>
      </c>
      <c r="AY107" s="215">
        <f t="shared" si="131"/>
        <v>5.85</v>
      </c>
      <c r="AZ107" s="216">
        <f t="shared" si="102"/>
        <v>0</v>
      </c>
      <c r="BA107" s="217"/>
      <c r="BB107" s="215">
        <f t="shared" si="132"/>
        <v>11.7</v>
      </c>
      <c r="BC107" s="217"/>
      <c r="BD107" s="213">
        <v>26.966011000000002</v>
      </c>
      <c r="BE107" s="213">
        <v>48.762526999999999</v>
      </c>
      <c r="BF107" s="212">
        <f>_xlfn.FLOOR.PRECISE('[3]численность 2021'!G111)</f>
        <v>55</v>
      </c>
      <c r="BG107" s="212">
        <v>0.77622400000000003</v>
      </c>
      <c r="BH107" s="212">
        <v>1.4056649999999999</v>
      </c>
      <c r="BI107" s="212">
        <f t="shared" si="123"/>
        <v>1.5854713801474085</v>
      </c>
      <c r="BJ107" s="214">
        <f>_xlfn.FLOOR.PRECISE('[3]численность 2021'!K111)</f>
        <v>2</v>
      </c>
      <c r="BK107" s="214"/>
      <c r="BL107" s="214">
        <f t="shared" si="133"/>
        <v>2</v>
      </c>
      <c r="BM107" s="215">
        <f t="shared" si="103"/>
        <v>2.75</v>
      </c>
      <c r="BN107" s="220">
        <f t="shared" si="134"/>
        <v>2</v>
      </c>
      <c r="BO107" s="217">
        <v>2</v>
      </c>
      <c r="BP107" s="215">
        <f t="shared" si="135"/>
        <v>0</v>
      </c>
      <c r="BQ107" s="216">
        <f t="shared" si="104"/>
        <v>0</v>
      </c>
      <c r="BR107" s="217"/>
      <c r="BS107" s="215">
        <f t="shared" si="105"/>
        <v>0.4</v>
      </c>
      <c r="BT107" s="217"/>
      <c r="BU107" s="213">
        <v>66.802161999999996</v>
      </c>
      <c r="BV107" s="213">
        <v>82.521202000000002</v>
      </c>
      <c r="BW107" s="212">
        <f>_xlfn.FLOOR.PRECISE('[3]численность 2021'!H111)</f>
        <v>88</v>
      </c>
      <c r="BX107" s="212">
        <v>1.9229179999999999</v>
      </c>
      <c r="BY107" s="212">
        <v>2.3788179999999999</v>
      </c>
      <c r="BZ107" s="212">
        <f t="shared" si="124"/>
        <v>2.5367542082358536</v>
      </c>
      <c r="CA107" s="214">
        <f>_xlfn.FLOOR.PRECISE('[3]численность 2021'!M111)</f>
        <v>6</v>
      </c>
      <c r="CB107" s="214"/>
      <c r="CC107" s="214"/>
      <c r="CD107" s="214">
        <f t="shared" si="136"/>
        <v>6</v>
      </c>
      <c r="CE107" s="215">
        <f t="shared" si="106"/>
        <v>6.16</v>
      </c>
      <c r="CF107" s="220">
        <f t="shared" si="107"/>
        <v>6</v>
      </c>
      <c r="CG107" s="217">
        <v>6</v>
      </c>
      <c r="CH107" s="215">
        <f t="shared" si="137"/>
        <v>0.44999999999999996</v>
      </c>
      <c r="CI107" s="216">
        <f t="shared" si="108"/>
        <v>0</v>
      </c>
      <c r="CJ107" s="217"/>
      <c r="CK107" s="215">
        <f t="shared" si="138"/>
        <v>0.44999999999999996</v>
      </c>
      <c r="CL107" s="216">
        <f t="shared" si="109"/>
        <v>0</v>
      </c>
      <c r="CM107" s="217"/>
      <c r="CN107" s="215">
        <f t="shared" si="110"/>
        <v>1.2000000000000002</v>
      </c>
      <c r="CO107" s="217"/>
      <c r="CP107" s="221">
        <f t="shared" si="111"/>
        <v>1</v>
      </c>
      <c r="CQ107" s="213">
        <v>0</v>
      </c>
      <c r="CR107" s="213">
        <v>0</v>
      </c>
      <c r="CS107" s="213" t="e">
        <f>#NAME?</f>
        <v>#NAME?</v>
      </c>
      <c r="CT107" s="212">
        <v>0</v>
      </c>
      <c r="CU107" s="212">
        <v>0</v>
      </c>
      <c r="CV107" s="212" t="e">
        <f>#NAME?</f>
        <v>#NAME?</v>
      </c>
      <c r="CW107" s="214" t="e">
        <f>#NAME?</f>
        <v>#NAME?</v>
      </c>
      <c r="CX107" s="215" t="e">
        <f t="shared" si="143"/>
        <v>#NAME?</v>
      </c>
      <c r="CY107" s="220" t="e">
        <f t="shared" si="144"/>
        <v>#NAME?</v>
      </c>
      <c r="CZ107" s="222"/>
      <c r="DA107" s="215">
        <f t="shared" si="145"/>
        <v>0</v>
      </c>
      <c r="DB107" s="222"/>
      <c r="DC107" s="213">
        <v>0</v>
      </c>
      <c r="DD107" s="213">
        <v>0</v>
      </c>
      <c r="DE107" s="212">
        <f>_xlfn.FLOOR.PRECISE('[3]численность 2021'!I111)</f>
        <v>0</v>
      </c>
      <c r="DF107" s="212">
        <v>0</v>
      </c>
      <c r="DG107" s="212">
        <v>0</v>
      </c>
      <c r="DH107" s="212">
        <f t="shared" si="125"/>
        <v>0</v>
      </c>
      <c r="DI107" s="214">
        <f>_xlfn.FLOOR.PRECISE('[3]численность 2021'!N111)</f>
        <v>0</v>
      </c>
      <c r="DJ107" s="215">
        <f t="shared" si="139"/>
        <v>0</v>
      </c>
      <c r="DK107" s="216">
        <f t="shared" si="115"/>
        <v>0</v>
      </c>
      <c r="DL107" s="217"/>
      <c r="DM107" s="215">
        <f t="shared" si="140"/>
        <v>0</v>
      </c>
      <c r="DN107" s="217"/>
      <c r="DO107" s="213">
        <v>0</v>
      </c>
      <c r="DP107" s="213">
        <v>4.0619620000000003</v>
      </c>
      <c r="DQ107" s="212">
        <f>_xlfn.FLOOR.PRECISE('[3]численность 2021'!J111)</f>
        <v>2</v>
      </c>
      <c r="DR107" s="212">
        <v>0</v>
      </c>
      <c r="DS107" s="212">
        <v>0.117093</v>
      </c>
      <c r="DT107" s="212">
        <f t="shared" si="126"/>
        <v>5.7653504732633039E-2</v>
      </c>
      <c r="DU107" s="214">
        <f>_xlfn.FLOOR.PRECISE('[3]численность 2021'!S111)</f>
        <v>0</v>
      </c>
      <c r="DV107" s="215">
        <f t="shared" si="116"/>
        <v>0.2</v>
      </c>
      <c r="DW107" s="216">
        <f t="shared" si="117"/>
        <v>0</v>
      </c>
      <c r="DX107" s="217"/>
      <c r="DY107" s="213">
        <v>0</v>
      </c>
      <c r="DZ107" s="223">
        <v>0</v>
      </c>
      <c r="EA107" s="212">
        <f>_xlfn.FLOOR.PRECISE('[3]численность 2021'!T111)</f>
        <v>0</v>
      </c>
      <c r="EB107" s="212">
        <v>0</v>
      </c>
      <c r="EC107" s="212">
        <v>0</v>
      </c>
      <c r="ED107" s="212">
        <f t="shared" si="127"/>
        <v>0</v>
      </c>
      <c r="EE107" s="214">
        <f>_xlfn.FLOOR.PRECISE('[3]численность 2021'!U111)</f>
        <v>0</v>
      </c>
      <c r="EF107" s="215">
        <f t="shared" si="118"/>
        <v>0</v>
      </c>
      <c r="EG107" s="216">
        <f t="shared" si="119"/>
        <v>0</v>
      </c>
      <c r="EH107" s="222"/>
    </row>
    <row r="108" spans="1:138" ht="31.5" customHeight="1" x14ac:dyDescent="0.2">
      <c r="A108" s="116" t="s">
        <v>161</v>
      </c>
      <c r="B108" s="212">
        <f>'[3]численность 2021'!C115</f>
        <v>9.4641590118408203</v>
      </c>
      <c r="C108" s="213">
        <v>45.749996000000003</v>
      </c>
      <c r="D108" s="213">
        <v>46.896847000000001</v>
      </c>
      <c r="E108" s="212">
        <f>_xlfn.FLOOR.PRECISE('[3]численность 2021'!D115)</f>
        <v>47</v>
      </c>
      <c r="F108" s="212">
        <v>4.9552050000000003</v>
      </c>
      <c r="G108" s="212">
        <v>4.9552050000000003</v>
      </c>
      <c r="H108" s="212">
        <f t="shared" si="120"/>
        <v>4.9661042192124256</v>
      </c>
      <c r="I108" s="214">
        <f>_xlfn.FLOOR.PRECISE('[3]численность 2021'!R115)</f>
        <v>15</v>
      </c>
      <c r="J108" s="215">
        <f t="shared" si="95"/>
        <v>16.449999999999953</v>
      </c>
      <c r="K108" s="216">
        <f t="shared" si="96"/>
        <v>15</v>
      </c>
      <c r="L108" s="217">
        <v>15</v>
      </c>
      <c r="M108" s="213">
        <v>30</v>
      </c>
      <c r="N108" s="213">
        <v>26</v>
      </c>
      <c r="O108" s="212">
        <f>_xlfn.FLOOR.PRECISE('[3]численность 2021'!P115)</f>
        <v>26</v>
      </c>
      <c r="P108" s="212">
        <v>3.1698539999999999</v>
      </c>
      <c r="Q108" s="212">
        <v>2.747207</v>
      </c>
      <c r="R108" s="212">
        <f t="shared" si="97"/>
        <v>2.7472065893515545</v>
      </c>
      <c r="S108" s="214">
        <f>_xlfn.FLOOR.PRECISE('[3]численность 2021'!Q115)</f>
        <v>3</v>
      </c>
      <c r="T108" s="214"/>
      <c r="U108" s="215">
        <f t="shared" si="128"/>
        <v>7.8</v>
      </c>
      <c r="V108" s="216">
        <f t="shared" si="98"/>
        <v>3</v>
      </c>
      <c r="W108" s="217">
        <v>3</v>
      </c>
      <c r="X108" s="217"/>
      <c r="Y108" s="218"/>
      <c r="Z108" s="213">
        <v>15.700891</v>
      </c>
      <c r="AA108" s="213">
        <v>15.976749999999999</v>
      </c>
      <c r="AB108" s="212">
        <f>_xlfn.FLOOR.PRECISE('[3]численность 2021'!E115)</f>
        <v>15</v>
      </c>
      <c r="AC108" s="212">
        <v>1.658984</v>
      </c>
      <c r="AD108" s="212">
        <v>1.688132</v>
      </c>
      <c r="AE108" s="212">
        <f t="shared" si="121"/>
        <v>1.5849268784720507</v>
      </c>
      <c r="AF108" s="214">
        <f>_xlfn.FLOOR.PRECISE('[3]численность 2021'!O115)</f>
        <v>0</v>
      </c>
      <c r="AG108" s="215">
        <f t="shared" si="141"/>
        <v>0</v>
      </c>
      <c r="AH108" s="216">
        <f t="shared" si="142"/>
        <v>0</v>
      </c>
      <c r="AI108" s="219">
        <f t="shared" si="99"/>
        <v>0</v>
      </c>
      <c r="AJ108" s="217"/>
      <c r="AK108" s="217"/>
      <c r="AL108" s="213">
        <v>7.1937439999999997</v>
      </c>
      <c r="AM108" s="213">
        <v>7.3764070000000004</v>
      </c>
      <c r="AN108" s="212">
        <f>_xlfn.FLOOR.PRECISE('[3]численность 2021'!F115)</f>
        <v>7</v>
      </c>
      <c r="AO108" s="212">
        <v>0.760104</v>
      </c>
      <c r="AP108" s="212">
        <v>0.77940399999999999</v>
      </c>
      <c r="AQ108" s="212">
        <f t="shared" si="122"/>
        <v>0.73963254328695704</v>
      </c>
      <c r="AR108" s="214">
        <f>_xlfn.FLOOR.PRECISE('[3]численность 2021'!L115)</f>
        <v>0</v>
      </c>
      <c r="AS108" s="214"/>
      <c r="AT108" s="214">
        <f t="shared" si="129"/>
        <v>0</v>
      </c>
      <c r="AU108" s="215">
        <f t="shared" si="100"/>
        <v>0</v>
      </c>
      <c r="AV108" s="215">
        <f t="shared" si="130"/>
        <v>0</v>
      </c>
      <c r="AW108" s="220">
        <f t="shared" si="101"/>
        <v>0</v>
      </c>
      <c r="AX108" s="217"/>
      <c r="AY108" s="215">
        <f t="shared" si="131"/>
        <v>0</v>
      </c>
      <c r="AZ108" s="216">
        <f t="shared" si="102"/>
        <v>0</v>
      </c>
      <c r="BA108" s="217"/>
      <c r="BB108" s="215">
        <f t="shared" si="132"/>
        <v>0</v>
      </c>
      <c r="BC108" s="217"/>
      <c r="BD108" s="213">
        <v>0</v>
      </c>
      <c r="BE108" s="213">
        <v>0</v>
      </c>
      <c r="BF108" s="212">
        <f>_xlfn.FLOOR.PRECISE('[3]численность 2021'!G115)</f>
        <v>0</v>
      </c>
      <c r="BG108" s="212">
        <v>0</v>
      </c>
      <c r="BH108" s="212">
        <v>0</v>
      </c>
      <c r="BI108" s="212">
        <f t="shared" si="123"/>
        <v>0</v>
      </c>
      <c r="BJ108" s="214">
        <f>_xlfn.FLOOR.PRECISE('[3]численность 2021'!K115)</f>
        <v>0</v>
      </c>
      <c r="BK108" s="214"/>
      <c r="BL108" s="214">
        <f t="shared" si="133"/>
        <v>0</v>
      </c>
      <c r="BM108" s="215">
        <f t="shared" si="103"/>
        <v>0</v>
      </c>
      <c r="BN108" s="220">
        <f t="shared" si="134"/>
        <v>0</v>
      </c>
      <c r="BO108" s="217"/>
      <c r="BP108" s="215">
        <f t="shared" si="135"/>
        <v>0</v>
      </c>
      <c r="BQ108" s="216">
        <f t="shared" si="104"/>
        <v>0</v>
      </c>
      <c r="BR108" s="217"/>
      <c r="BS108" s="215">
        <f t="shared" si="105"/>
        <v>0</v>
      </c>
      <c r="BT108" s="217"/>
      <c r="BU108" s="213">
        <v>12.03919</v>
      </c>
      <c r="BV108" s="213">
        <v>12.240489999999999</v>
      </c>
      <c r="BW108" s="212">
        <f>_xlfn.FLOOR.PRECISE('[3]численность 2021'!H115)</f>
        <v>12</v>
      </c>
      <c r="BX108" s="212">
        <v>1.2720819999999999</v>
      </c>
      <c r="BY108" s="212">
        <v>1.2933520000000001</v>
      </c>
      <c r="BZ108" s="212">
        <f t="shared" si="124"/>
        <v>1.2679415027776406</v>
      </c>
      <c r="CA108" s="214">
        <f>_xlfn.FLOOR.PRECISE('[3]численность 2021'!M115)</f>
        <v>0</v>
      </c>
      <c r="CB108" s="214"/>
      <c r="CC108" s="214"/>
      <c r="CD108" s="214">
        <f t="shared" si="136"/>
        <v>0</v>
      </c>
      <c r="CE108" s="215">
        <f t="shared" si="106"/>
        <v>0.60000000000000009</v>
      </c>
      <c r="CF108" s="220">
        <f t="shared" si="107"/>
        <v>0</v>
      </c>
      <c r="CG108" s="217"/>
      <c r="CH108" s="215">
        <f t="shared" si="137"/>
        <v>0</v>
      </c>
      <c r="CI108" s="216">
        <f t="shared" si="108"/>
        <v>0</v>
      </c>
      <c r="CJ108" s="217"/>
      <c r="CK108" s="215">
        <f t="shared" si="138"/>
        <v>0</v>
      </c>
      <c r="CL108" s="216">
        <f t="shared" si="109"/>
        <v>0</v>
      </c>
      <c r="CM108" s="217"/>
      <c r="CN108" s="215">
        <f t="shared" si="110"/>
        <v>0</v>
      </c>
      <c r="CO108" s="217"/>
      <c r="CP108" s="221">
        <f t="shared" si="111"/>
        <v>1</v>
      </c>
      <c r="CQ108" s="213">
        <v>0</v>
      </c>
      <c r="CR108" s="213">
        <v>0</v>
      </c>
      <c r="CS108" s="213" t="e">
        <f>#NAME?</f>
        <v>#NAME?</v>
      </c>
      <c r="CT108" s="212">
        <v>0</v>
      </c>
      <c r="CU108" s="212">
        <v>0</v>
      </c>
      <c r="CV108" s="212" t="e">
        <f>#NAME?</f>
        <v>#NAME?</v>
      </c>
      <c r="CW108" s="214" t="e">
        <f>#NAME?</f>
        <v>#NAME?</v>
      </c>
      <c r="CX108" s="215" t="e">
        <f t="shared" si="143"/>
        <v>#NAME?</v>
      </c>
      <c r="CY108" s="220" t="e">
        <f t="shared" si="144"/>
        <v>#NAME?</v>
      </c>
      <c r="CZ108" s="222"/>
      <c r="DA108" s="215">
        <f t="shared" si="145"/>
        <v>0</v>
      </c>
      <c r="DB108" s="222"/>
      <c r="DC108" s="213">
        <v>0</v>
      </c>
      <c r="DD108" s="213">
        <v>0</v>
      </c>
      <c r="DE108" s="212">
        <f>_xlfn.FLOOR.PRECISE('[3]численность 2021'!I115)</f>
        <v>0</v>
      </c>
      <c r="DF108" s="212">
        <v>0</v>
      </c>
      <c r="DG108" s="212">
        <v>0</v>
      </c>
      <c r="DH108" s="212">
        <f t="shared" si="125"/>
        <v>0</v>
      </c>
      <c r="DI108" s="214">
        <f>_xlfn.FLOOR.PRECISE('[3]численность 2021'!N115)</f>
        <v>0</v>
      </c>
      <c r="DJ108" s="215">
        <f t="shared" si="139"/>
        <v>0</v>
      </c>
      <c r="DK108" s="216">
        <f t="shared" si="115"/>
        <v>0</v>
      </c>
      <c r="DL108" s="217"/>
      <c r="DM108" s="215">
        <f t="shared" si="140"/>
        <v>0</v>
      </c>
      <c r="DN108" s="217"/>
      <c r="DO108" s="213">
        <v>0</v>
      </c>
      <c r="DP108" s="213">
        <v>0</v>
      </c>
      <c r="DQ108" s="212">
        <f>_xlfn.FLOOR.PRECISE('[3]численность 2021'!J115)</f>
        <v>0</v>
      </c>
      <c r="DR108" s="212">
        <v>0</v>
      </c>
      <c r="DS108" s="212">
        <v>0</v>
      </c>
      <c r="DT108" s="212">
        <f t="shared" si="126"/>
        <v>0</v>
      </c>
      <c r="DU108" s="214">
        <f>_xlfn.FLOOR.PRECISE('[3]численность 2021'!S115)</f>
        <v>0</v>
      </c>
      <c r="DV108" s="215">
        <f t="shared" si="116"/>
        <v>0</v>
      </c>
      <c r="DW108" s="216">
        <f t="shared" si="117"/>
        <v>0</v>
      </c>
      <c r="DX108" s="217"/>
      <c r="DY108" s="213">
        <v>0</v>
      </c>
      <c r="DZ108" s="223">
        <v>0</v>
      </c>
      <c r="EA108" s="212">
        <f>_xlfn.FLOOR.PRECISE('[3]численность 2021'!T115)</f>
        <v>0</v>
      </c>
      <c r="EB108" s="212">
        <v>0</v>
      </c>
      <c r="EC108" s="212">
        <v>0</v>
      </c>
      <c r="ED108" s="212">
        <f t="shared" si="127"/>
        <v>0</v>
      </c>
      <c r="EE108" s="214">
        <f>_xlfn.FLOOR.PRECISE('[3]численность 2021'!U115)</f>
        <v>0</v>
      </c>
      <c r="EF108" s="215">
        <f t="shared" si="118"/>
        <v>0</v>
      </c>
      <c r="EG108" s="216">
        <f t="shared" si="119"/>
        <v>0</v>
      </c>
      <c r="EH108" s="222"/>
    </row>
    <row r="109" spans="1:138" s="253" customFormat="1" ht="31.5" x14ac:dyDescent="0.2">
      <c r="A109" s="118" t="s">
        <v>162</v>
      </c>
      <c r="B109" s="254">
        <f>'[3]численность 2021'!C116</f>
        <v>76.146003723144531</v>
      </c>
      <c r="C109" s="255"/>
      <c r="D109" s="255">
        <v>64.190185546875</v>
      </c>
      <c r="E109" s="254">
        <f>_xlfn.FLOOR.PRECISE('[3]численность 2021'!D116)</f>
        <v>69</v>
      </c>
      <c r="F109" s="254">
        <v>0.84298799999999996</v>
      </c>
      <c r="G109" s="212">
        <v>0.84298799999999996</v>
      </c>
      <c r="H109" s="254">
        <f t="shared" si="120"/>
        <v>0.90615392307222931</v>
      </c>
      <c r="I109" s="256">
        <f>_xlfn.FLOOR.PRECISE('[3]численность 2021'!R116)</f>
        <v>24</v>
      </c>
      <c r="J109" s="215">
        <f t="shared" si="95"/>
        <v>24.149999999999931</v>
      </c>
      <c r="K109" s="257">
        <f t="shared" si="96"/>
        <v>24</v>
      </c>
      <c r="L109" s="258">
        <v>24</v>
      </c>
      <c r="M109" s="255"/>
      <c r="N109" s="255">
        <v>57</v>
      </c>
      <c r="O109" s="254">
        <f>_xlfn.FLOOR.PRECISE('[3]численность 2021'!P116)</f>
        <v>57</v>
      </c>
      <c r="P109" s="212">
        <v>3.1698539999999999</v>
      </c>
      <c r="Q109" s="254">
        <v>0.74856199999999995</v>
      </c>
      <c r="R109" s="254">
        <f t="shared" si="97"/>
        <v>0.74856193645097213</v>
      </c>
      <c r="S109" s="256">
        <f>_xlfn.FLOOR.PRECISE('[3]численность 2021'!Q116)</f>
        <v>17</v>
      </c>
      <c r="T109" s="256"/>
      <c r="U109" s="215">
        <f t="shared" si="128"/>
        <v>17.099999999999998</v>
      </c>
      <c r="V109" s="257">
        <f t="shared" si="98"/>
        <v>17</v>
      </c>
      <c r="W109" s="258">
        <v>17</v>
      </c>
      <c r="X109" s="258"/>
      <c r="Y109" s="259"/>
      <c r="Z109" s="255"/>
      <c r="AA109" s="255">
        <v>89.259476000000006</v>
      </c>
      <c r="AB109" s="254">
        <f>_xlfn.FLOOR.PRECISE('[3]численность 2021'!E116)</f>
        <v>105</v>
      </c>
      <c r="AC109" s="254"/>
      <c r="AD109" s="254">
        <v>1.172215</v>
      </c>
      <c r="AE109" s="254">
        <f t="shared" si="121"/>
        <v>1.3789298829360013</v>
      </c>
      <c r="AF109" s="256">
        <f>_xlfn.FLOOR.PRECISE('[3]численность 2021'!O116)</f>
        <v>5</v>
      </c>
      <c r="AG109" s="215">
        <f t="shared" si="141"/>
        <v>5.25</v>
      </c>
      <c r="AH109" s="257">
        <f t="shared" si="142"/>
        <v>5</v>
      </c>
      <c r="AI109" s="260">
        <f t="shared" si="99"/>
        <v>3.75</v>
      </c>
      <c r="AJ109" s="258">
        <v>5</v>
      </c>
      <c r="AK109" s="258">
        <v>3</v>
      </c>
      <c r="AL109" s="255"/>
      <c r="AM109" s="255">
        <v>326.93881199999998</v>
      </c>
      <c r="AN109" s="254">
        <f>_xlfn.FLOOR.PRECISE('[3]численность 2021'!F116)</f>
        <v>338</v>
      </c>
      <c r="AO109" s="254"/>
      <c r="AP109" s="254">
        <v>4.2935780000000001</v>
      </c>
      <c r="AQ109" s="254">
        <f t="shared" si="122"/>
        <v>4.4388409564987468</v>
      </c>
      <c r="AR109" s="256">
        <f>_xlfn.FLOOR.PRECISE('[3]численность 2021'!L116)</f>
        <v>27</v>
      </c>
      <c r="AS109" s="256"/>
      <c r="AT109" s="214">
        <f t="shared" si="129"/>
        <v>27</v>
      </c>
      <c r="AU109" s="261">
        <f t="shared" si="100"/>
        <v>27.04</v>
      </c>
      <c r="AV109" s="215">
        <f t="shared" si="130"/>
        <v>0</v>
      </c>
      <c r="AW109" s="260">
        <f t="shared" si="101"/>
        <v>27</v>
      </c>
      <c r="AX109" s="258">
        <v>27</v>
      </c>
      <c r="AY109" s="215">
        <f t="shared" si="131"/>
        <v>4.05</v>
      </c>
      <c r="AZ109" s="257">
        <f t="shared" si="102"/>
        <v>0</v>
      </c>
      <c r="BA109" s="258"/>
      <c r="BB109" s="215">
        <f t="shared" si="132"/>
        <v>8.1</v>
      </c>
      <c r="BC109" s="258"/>
      <c r="BD109" s="255"/>
      <c r="BE109" s="255">
        <v>133.92913799999999</v>
      </c>
      <c r="BF109" s="254">
        <f>_xlfn.FLOOR.PRECISE('[3]численность 2021'!G116)</f>
        <v>132</v>
      </c>
      <c r="BG109" s="254"/>
      <c r="BH109" s="254">
        <v>1.758847</v>
      </c>
      <c r="BI109" s="254">
        <f t="shared" si="123"/>
        <v>1.73351185283383</v>
      </c>
      <c r="BJ109" s="256">
        <f>_xlfn.FLOOR.PRECISE('[3]численность 2021'!K116)</f>
        <v>6</v>
      </c>
      <c r="BK109" s="256"/>
      <c r="BL109" s="214">
        <f t="shared" si="133"/>
        <v>6</v>
      </c>
      <c r="BM109" s="215">
        <f t="shared" si="103"/>
        <v>6.6000000000000005</v>
      </c>
      <c r="BN109" s="260">
        <f t="shared" si="134"/>
        <v>6</v>
      </c>
      <c r="BO109" s="258">
        <v>6</v>
      </c>
      <c r="BP109" s="215">
        <f t="shared" si="135"/>
        <v>0.89999999999999991</v>
      </c>
      <c r="BQ109" s="257">
        <f t="shared" si="104"/>
        <v>0</v>
      </c>
      <c r="BR109" s="258"/>
      <c r="BS109" s="261">
        <f t="shared" si="105"/>
        <v>1.2000000000000002</v>
      </c>
      <c r="BT109" s="258"/>
      <c r="BU109" s="255"/>
      <c r="BV109" s="255">
        <v>309.25457799999998</v>
      </c>
      <c r="BW109" s="254">
        <f>_xlfn.FLOOR.PRECISE('[3]численность 2021'!H116)</f>
        <v>320</v>
      </c>
      <c r="BX109" s="254"/>
      <c r="BY109" s="254">
        <v>4.061337</v>
      </c>
      <c r="BZ109" s="254">
        <f t="shared" si="124"/>
        <v>4.2024529765668612</v>
      </c>
      <c r="CA109" s="256">
        <f>_xlfn.FLOOR.PRECISE('[3]численность 2021'!M116)</f>
        <v>25</v>
      </c>
      <c r="CB109" s="256"/>
      <c r="CC109" s="256"/>
      <c r="CD109" s="214">
        <f t="shared" si="136"/>
        <v>25</v>
      </c>
      <c r="CE109" s="215">
        <f t="shared" si="106"/>
        <v>25.6</v>
      </c>
      <c r="CF109" s="260">
        <f t="shared" si="107"/>
        <v>25</v>
      </c>
      <c r="CG109" s="258">
        <v>25</v>
      </c>
      <c r="CH109" s="215">
        <f t="shared" si="137"/>
        <v>1.875</v>
      </c>
      <c r="CI109" s="257">
        <f t="shared" si="108"/>
        <v>0</v>
      </c>
      <c r="CJ109" s="258"/>
      <c r="CK109" s="215">
        <f t="shared" si="138"/>
        <v>1.875</v>
      </c>
      <c r="CL109" s="257">
        <f t="shared" si="109"/>
        <v>0</v>
      </c>
      <c r="CM109" s="258"/>
      <c r="CN109" s="261">
        <f t="shared" si="110"/>
        <v>5</v>
      </c>
      <c r="CO109" s="258"/>
      <c r="CP109" s="262">
        <f t="shared" si="111"/>
        <v>1</v>
      </c>
      <c r="CQ109" s="255">
        <v>0</v>
      </c>
      <c r="CR109" s="255">
        <v>0</v>
      </c>
      <c r="CS109" s="255" t="e">
        <f>#NAME?</f>
        <v>#NAME?</v>
      </c>
      <c r="CT109" s="254">
        <v>0</v>
      </c>
      <c r="CU109" s="254">
        <v>0</v>
      </c>
      <c r="CV109" s="254" t="e">
        <f>#NAME?</f>
        <v>#NAME?</v>
      </c>
      <c r="CW109" s="256" t="e">
        <f>#NAME?</f>
        <v>#NAME?</v>
      </c>
      <c r="CX109" s="261" t="e">
        <f t="shared" si="143"/>
        <v>#NAME?</v>
      </c>
      <c r="CY109" s="260" t="e">
        <f t="shared" si="144"/>
        <v>#NAME?</v>
      </c>
      <c r="CZ109" s="258"/>
      <c r="DA109" s="261">
        <f t="shared" si="145"/>
        <v>0</v>
      </c>
      <c r="DB109" s="258"/>
      <c r="DC109" s="255"/>
      <c r="DD109" s="255">
        <v>0</v>
      </c>
      <c r="DE109" s="254">
        <f>_xlfn.FLOOR.PRECISE('[3]численность 2021'!I116)</f>
        <v>0</v>
      </c>
      <c r="DF109" s="254"/>
      <c r="DG109" s="254">
        <v>0</v>
      </c>
      <c r="DH109" s="254">
        <f t="shared" si="125"/>
        <v>0</v>
      </c>
      <c r="DI109" s="256">
        <f>_xlfn.FLOOR.PRECISE('[3]численность 2021'!N116)</f>
        <v>0</v>
      </c>
      <c r="DJ109" s="215">
        <f t="shared" si="139"/>
        <v>0</v>
      </c>
      <c r="DK109" s="257">
        <f t="shared" si="115"/>
        <v>0</v>
      </c>
      <c r="DL109" s="258"/>
      <c r="DM109" s="215">
        <f t="shared" si="140"/>
        <v>0</v>
      </c>
      <c r="DN109" s="258"/>
      <c r="DO109" s="255"/>
      <c r="DP109" s="255">
        <v>2.3951560000000001</v>
      </c>
      <c r="DQ109" s="254">
        <f>_xlfn.FLOOR.PRECISE('[3]численность 2021'!J116)</f>
        <v>3</v>
      </c>
      <c r="DR109" s="254"/>
      <c r="DS109" s="254">
        <v>3.1454999999999997E-2</v>
      </c>
      <c r="DT109" s="254">
        <f t="shared" si="126"/>
        <v>3.9397996655314321E-2</v>
      </c>
      <c r="DU109" s="256">
        <f>_xlfn.FLOOR.PRECISE('[3]численность 2021'!S116)</f>
        <v>0</v>
      </c>
      <c r="DV109" s="261">
        <f t="shared" si="116"/>
        <v>0.30000000000000004</v>
      </c>
      <c r="DW109" s="257">
        <f t="shared" si="117"/>
        <v>0</v>
      </c>
      <c r="DX109" s="258"/>
      <c r="DY109" s="255"/>
      <c r="DZ109" s="263">
        <v>22</v>
      </c>
      <c r="EA109" s="254">
        <f>_xlfn.FLOOR.PRECISE('[3]численность 2021'!T116)</f>
        <v>22</v>
      </c>
      <c r="EB109" s="212"/>
      <c r="EC109" s="254">
        <v>0.28891899999999998</v>
      </c>
      <c r="ED109" s="254">
        <f t="shared" si="127"/>
        <v>0.28891864213897167</v>
      </c>
      <c r="EE109" s="256">
        <f>_xlfn.FLOOR.PRECISE('[3]численность 2021'!U116)</f>
        <v>2</v>
      </c>
      <c r="EF109" s="215">
        <f t="shared" si="118"/>
        <v>2.2000000000000002</v>
      </c>
      <c r="EG109" s="257">
        <f t="shared" si="119"/>
        <v>2</v>
      </c>
      <c r="EH109" s="258">
        <v>2</v>
      </c>
    </row>
    <row r="110" spans="1:138" ht="32.25" customHeight="1" x14ac:dyDescent="0.2">
      <c r="A110" s="119" t="s">
        <v>327</v>
      </c>
      <c r="B110" s="212">
        <f>'[3]численность 2021'!C118</f>
        <v>39.340000152587891</v>
      </c>
      <c r="C110" s="213">
        <v>62.522854000000002</v>
      </c>
      <c r="D110" s="213">
        <v>71.216721000000007</v>
      </c>
      <c r="E110" s="212">
        <f>_xlfn.FLOOR.PRECISE('[3]численность 2021'!D118)</f>
        <v>49</v>
      </c>
      <c r="F110" s="212">
        <v>1.224286</v>
      </c>
      <c r="G110" s="212">
        <v>1.224286</v>
      </c>
      <c r="H110" s="212">
        <f t="shared" si="120"/>
        <v>1.2455515965923718</v>
      </c>
      <c r="I110" s="214">
        <f>_xlfn.FLOOR.PRECISE('[3]численность 2021'!R118)</f>
        <v>14</v>
      </c>
      <c r="J110" s="215">
        <f t="shared" si="95"/>
        <v>17.149999999999949</v>
      </c>
      <c r="K110" s="216">
        <f t="shared" si="96"/>
        <v>14</v>
      </c>
      <c r="L110" s="217">
        <v>14</v>
      </c>
      <c r="M110" s="213">
        <v>21</v>
      </c>
      <c r="N110" s="213">
        <v>25</v>
      </c>
      <c r="O110" s="212">
        <f>_xlfn.FLOOR.PRECISE('[3]численность 2021'!P118)</f>
        <v>21</v>
      </c>
      <c r="P110" s="212">
        <v>0.36101100000000003</v>
      </c>
      <c r="Q110" s="212">
        <v>0.42977500000000002</v>
      </c>
      <c r="R110" s="212">
        <f t="shared" si="97"/>
        <v>0.53380782711101649</v>
      </c>
      <c r="S110" s="214">
        <f>_xlfn.FLOOR.PRECISE('[3]численность 2021'!Q118)</f>
        <v>6</v>
      </c>
      <c r="T110" s="214"/>
      <c r="U110" s="215">
        <f t="shared" si="128"/>
        <v>6.3</v>
      </c>
      <c r="V110" s="216">
        <f t="shared" si="98"/>
        <v>6</v>
      </c>
      <c r="W110" s="217">
        <v>6</v>
      </c>
      <c r="X110" s="217">
        <v>3</v>
      </c>
      <c r="Y110" s="218"/>
      <c r="Z110" s="213">
        <v>90.750473</v>
      </c>
      <c r="AA110" s="213">
        <v>90.149795999999995</v>
      </c>
      <c r="AB110" s="212">
        <f>_xlfn.FLOOR.PRECISE('[3]численность 2021'!E118)</f>
        <v>135</v>
      </c>
      <c r="AC110" s="212">
        <v>1.5600909999999999</v>
      </c>
      <c r="AD110" s="212">
        <v>1.5497639999999999</v>
      </c>
      <c r="AE110" s="212">
        <f t="shared" si="121"/>
        <v>3.4316217457136777</v>
      </c>
      <c r="AF110" s="214">
        <f>_xlfn.FLOOR.PRECISE('[3]численность 2021'!O118)</f>
        <v>6</v>
      </c>
      <c r="AG110" s="215">
        <f t="shared" si="141"/>
        <v>6.75</v>
      </c>
      <c r="AH110" s="216">
        <f t="shared" si="142"/>
        <v>6</v>
      </c>
      <c r="AI110" s="219">
        <f t="shared" si="99"/>
        <v>4.5</v>
      </c>
      <c r="AJ110" s="217">
        <v>6</v>
      </c>
      <c r="AK110" s="217">
        <v>4</v>
      </c>
      <c r="AL110" s="213">
        <v>715.25354000000004</v>
      </c>
      <c r="AM110" s="213">
        <v>693.78247099999999</v>
      </c>
      <c r="AN110" s="212">
        <f>_xlfn.FLOOR.PRECISE('[3]численность 2021'!F118)</f>
        <v>481</v>
      </c>
      <c r="AO110" s="212">
        <v>12.295918</v>
      </c>
      <c r="AP110" s="212">
        <v>11.926809</v>
      </c>
      <c r="AQ110" s="212">
        <f t="shared" si="122"/>
        <v>12.22674118287614</v>
      </c>
      <c r="AR110" s="214">
        <f>_xlfn.FLOOR.PRECISE('[3]численность 2021'!L118)</f>
        <v>40</v>
      </c>
      <c r="AS110" s="214"/>
      <c r="AT110" s="214">
        <f t="shared" si="129"/>
        <v>40</v>
      </c>
      <c r="AU110" s="215">
        <f t="shared" si="100"/>
        <v>72.149999999999991</v>
      </c>
      <c r="AV110" s="215">
        <f t="shared" si="130"/>
        <v>96.2</v>
      </c>
      <c r="AW110" s="220">
        <f t="shared" si="101"/>
        <v>40</v>
      </c>
      <c r="AX110" s="217">
        <v>40</v>
      </c>
      <c r="AY110" s="215">
        <f t="shared" si="131"/>
        <v>6</v>
      </c>
      <c r="AZ110" s="216">
        <f t="shared" si="102"/>
        <v>0</v>
      </c>
      <c r="BA110" s="217"/>
      <c r="BB110" s="215">
        <f t="shared" si="132"/>
        <v>12</v>
      </c>
      <c r="BC110" s="217">
        <v>12</v>
      </c>
      <c r="BD110" s="213">
        <v>25.144345999999999</v>
      </c>
      <c r="BE110" s="213">
        <v>0</v>
      </c>
      <c r="BF110" s="212">
        <f>_xlfn.FLOOR.PRECISE('[3]численность 2021'!G118)</f>
        <v>24</v>
      </c>
      <c r="BG110" s="212">
        <v>0.43225599999999997</v>
      </c>
      <c r="BH110" s="212">
        <v>0</v>
      </c>
      <c r="BI110" s="212">
        <f t="shared" si="123"/>
        <v>0.61006608812687602</v>
      </c>
      <c r="BJ110" s="214">
        <f>_xlfn.FLOOR.PRECISE('[3]численность 2021'!K118)</f>
        <v>0</v>
      </c>
      <c r="BK110" s="214"/>
      <c r="BL110" s="214">
        <f t="shared" si="133"/>
        <v>0</v>
      </c>
      <c r="BM110" s="215">
        <f t="shared" si="103"/>
        <v>0.72</v>
      </c>
      <c r="BN110" s="220">
        <f t="shared" si="134"/>
        <v>0</v>
      </c>
      <c r="BO110" s="217"/>
      <c r="BP110" s="215">
        <f t="shared" si="135"/>
        <v>0</v>
      </c>
      <c r="BQ110" s="216">
        <f t="shared" si="104"/>
        <v>0</v>
      </c>
      <c r="BR110" s="217"/>
      <c r="BS110" s="215">
        <f t="shared" si="105"/>
        <v>0</v>
      </c>
      <c r="BT110" s="217"/>
      <c r="BU110" s="213">
        <v>273.57049599999999</v>
      </c>
      <c r="BV110" s="213">
        <v>221.34272799999999</v>
      </c>
      <c r="BW110" s="212">
        <f>_xlfn.FLOOR.PRECISE('[3]численность 2021'!H118)</f>
        <v>151</v>
      </c>
      <c r="BX110" s="212">
        <v>4.7029480000000001</v>
      </c>
      <c r="BY110" s="212">
        <v>3.8051010000000001</v>
      </c>
      <c r="BZ110" s="212">
        <f t="shared" si="124"/>
        <v>3.8383324711315949</v>
      </c>
      <c r="CA110" s="214">
        <f>_xlfn.FLOOR.PRECISE('[3]численность 2021'!M118)</f>
        <v>10</v>
      </c>
      <c r="CB110" s="214"/>
      <c r="CC110" s="214"/>
      <c r="CD110" s="214">
        <f t="shared" si="136"/>
        <v>10</v>
      </c>
      <c r="CE110" s="215">
        <f t="shared" si="106"/>
        <v>10.57</v>
      </c>
      <c r="CF110" s="220">
        <f t="shared" si="107"/>
        <v>10</v>
      </c>
      <c r="CG110" s="217">
        <v>10</v>
      </c>
      <c r="CH110" s="215">
        <f t="shared" si="137"/>
        <v>0.75</v>
      </c>
      <c r="CI110" s="216">
        <f t="shared" si="108"/>
        <v>0</v>
      </c>
      <c r="CJ110" s="217"/>
      <c r="CK110" s="215">
        <f t="shared" si="138"/>
        <v>0.75</v>
      </c>
      <c r="CL110" s="216">
        <f t="shared" si="109"/>
        <v>0</v>
      </c>
      <c r="CM110" s="217"/>
      <c r="CN110" s="215">
        <f t="shared" si="110"/>
        <v>2</v>
      </c>
      <c r="CO110" s="217">
        <v>2</v>
      </c>
      <c r="CP110" s="221">
        <f t="shared" si="111"/>
        <v>1</v>
      </c>
      <c r="CQ110" s="213"/>
      <c r="CR110" s="213">
        <v>0</v>
      </c>
      <c r="CS110" s="213" t="e">
        <f>#NAME?</f>
        <v>#NAME?</v>
      </c>
      <c r="CT110" s="212"/>
      <c r="CU110" s="212">
        <v>0</v>
      </c>
      <c r="CV110" s="212" t="e">
        <f>#NAME?</f>
        <v>#NAME?</v>
      </c>
      <c r="CW110" s="214" t="e">
        <f>#NAME?</f>
        <v>#NAME?</v>
      </c>
      <c r="CX110" s="215" t="e">
        <f t="shared" si="143"/>
        <v>#NAME?</v>
      </c>
      <c r="CY110" s="220" t="e">
        <f t="shared" si="144"/>
        <v>#NAME?</v>
      </c>
      <c r="CZ110" s="222"/>
      <c r="DA110" s="215">
        <f t="shared" si="145"/>
        <v>0</v>
      </c>
      <c r="DB110" s="222"/>
      <c r="DC110" s="213">
        <v>0</v>
      </c>
      <c r="DD110" s="213">
        <v>0</v>
      </c>
      <c r="DE110" s="212">
        <f>_xlfn.FLOOR.PRECISE('[3]численность 2021'!I118)</f>
        <v>0</v>
      </c>
      <c r="DF110" s="212">
        <v>0</v>
      </c>
      <c r="DG110" s="212">
        <v>0</v>
      </c>
      <c r="DH110" s="212">
        <f t="shared" si="125"/>
        <v>0</v>
      </c>
      <c r="DI110" s="214">
        <f>_xlfn.FLOOR.PRECISE('[3]численность 2021'!N118)</f>
        <v>0</v>
      </c>
      <c r="DJ110" s="215">
        <f t="shared" si="139"/>
        <v>0</v>
      </c>
      <c r="DK110" s="216">
        <f t="shared" si="115"/>
        <v>0</v>
      </c>
      <c r="DL110" s="217"/>
      <c r="DM110" s="215">
        <f t="shared" si="140"/>
        <v>0</v>
      </c>
      <c r="DN110" s="217"/>
      <c r="DO110" s="213">
        <v>3.6273810000000002</v>
      </c>
      <c r="DP110" s="213">
        <v>0.64507899999999996</v>
      </c>
      <c r="DQ110" s="212">
        <f>_xlfn.FLOOR.PRECISE('[3]численность 2021'!J118)</f>
        <v>0</v>
      </c>
      <c r="DR110" s="212">
        <v>6.2357999999999997E-2</v>
      </c>
      <c r="DS110" s="212">
        <v>1.1089999999999999E-2</v>
      </c>
      <c r="DT110" s="212">
        <f t="shared" si="126"/>
        <v>0</v>
      </c>
      <c r="DU110" s="214">
        <f>_xlfn.FLOOR.PRECISE('[3]численность 2021'!S118)</f>
        <v>0</v>
      </c>
      <c r="DV110" s="215">
        <f t="shared" si="116"/>
        <v>0</v>
      </c>
      <c r="DW110" s="216">
        <f t="shared" si="117"/>
        <v>0</v>
      </c>
      <c r="DX110" s="217"/>
      <c r="DY110" s="213">
        <v>0</v>
      </c>
      <c r="DZ110" s="223">
        <v>0</v>
      </c>
      <c r="EA110" s="212">
        <f>_xlfn.FLOOR.PRECISE('[3]численность 2021'!T118)</f>
        <v>0</v>
      </c>
      <c r="EB110" s="212">
        <v>0</v>
      </c>
      <c r="EC110" s="212">
        <v>0</v>
      </c>
      <c r="ED110" s="212">
        <f t="shared" si="127"/>
        <v>0</v>
      </c>
      <c r="EE110" s="214">
        <f>_xlfn.FLOOR.PRECISE('[3]численность 2021'!U118)</f>
        <v>0</v>
      </c>
      <c r="EF110" s="215">
        <f t="shared" si="118"/>
        <v>0</v>
      </c>
      <c r="EG110" s="216">
        <f t="shared" si="119"/>
        <v>0</v>
      </c>
      <c r="EH110" s="222"/>
    </row>
    <row r="111" spans="1:138" ht="15.75" x14ac:dyDescent="0.2">
      <c r="A111" s="198" t="s">
        <v>173</v>
      </c>
      <c r="B111" s="212"/>
      <c r="C111" s="213"/>
      <c r="D111" s="213"/>
      <c r="E111" s="212"/>
      <c r="F111" s="212"/>
      <c r="G111" s="212"/>
      <c r="H111" s="212"/>
      <c r="I111" s="214"/>
      <c r="J111" s="215">
        <f t="shared" si="95"/>
        <v>0</v>
      </c>
      <c r="K111" s="216">
        <f t="shared" si="96"/>
        <v>0</v>
      </c>
      <c r="L111" s="222"/>
      <c r="M111" s="213"/>
      <c r="N111" s="213"/>
      <c r="O111" s="212"/>
      <c r="P111" s="212"/>
      <c r="Q111" s="212"/>
      <c r="R111" s="212" t="e">
        <f t="shared" si="97"/>
        <v>#DIV/0!</v>
      </c>
      <c r="S111" s="214"/>
      <c r="T111" s="214"/>
      <c r="U111" s="215">
        <f t="shared" si="128"/>
        <v>0</v>
      </c>
      <c r="V111" s="216">
        <f t="shared" si="98"/>
        <v>0</v>
      </c>
      <c r="W111" s="222"/>
      <c r="X111" s="222"/>
      <c r="Y111" s="218"/>
      <c r="Z111" s="213"/>
      <c r="AA111" s="213"/>
      <c r="AB111" s="212"/>
      <c r="AC111" s="212"/>
      <c r="AD111" s="212"/>
      <c r="AE111" s="212" t="e">
        <f t="shared" si="121"/>
        <v>#DIV/0!</v>
      </c>
      <c r="AF111" s="214"/>
      <c r="AG111" s="215">
        <f t="shared" si="141"/>
        <v>0</v>
      </c>
      <c r="AH111" s="216">
        <f t="shared" si="142"/>
        <v>0</v>
      </c>
      <c r="AI111" s="219">
        <f t="shared" si="99"/>
        <v>0</v>
      </c>
      <c r="AJ111" s="222"/>
      <c r="AK111" s="222"/>
      <c r="AL111" s="213"/>
      <c r="AM111" s="213"/>
      <c r="AN111" s="212"/>
      <c r="AO111" s="212"/>
      <c r="AP111" s="212"/>
      <c r="AQ111" s="212" t="e">
        <f t="shared" si="122"/>
        <v>#DIV/0!</v>
      </c>
      <c r="AR111" s="214"/>
      <c r="AS111" s="214"/>
      <c r="AT111" s="214" t="e">
        <f t="shared" si="129"/>
        <v>#DIV/0!</v>
      </c>
      <c r="AU111" s="215">
        <f t="shared" si="100"/>
        <v>0</v>
      </c>
      <c r="AV111" s="215">
        <f t="shared" si="130"/>
        <v>0</v>
      </c>
      <c r="AW111" s="220">
        <f t="shared" si="101"/>
        <v>0</v>
      </c>
      <c r="AX111" s="222"/>
      <c r="AY111" s="215">
        <f t="shared" si="131"/>
        <v>0</v>
      </c>
      <c r="AZ111" s="216">
        <f t="shared" si="102"/>
        <v>0</v>
      </c>
      <c r="BA111" s="222"/>
      <c r="BB111" s="215">
        <f t="shared" si="132"/>
        <v>0</v>
      </c>
      <c r="BC111" s="222"/>
      <c r="BD111" s="213"/>
      <c r="BE111" s="213"/>
      <c r="BF111" s="212"/>
      <c r="BG111" s="212"/>
      <c r="BH111" s="212"/>
      <c r="BI111" s="212" t="e">
        <f t="shared" si="123"/>
        <v>#DIV/0!</v>
      </c>
      <c r="BJ111" s="214"/>
      <c r="BK111" s="214"/>
      <c r="BL111" s="214" t="e">
        <f t="shared" si="133"/>
        <v>#DIV/0!</v>
      </c>
      <c r="BM111" s="215">
        <f t="shared" si="103"/>
        <v>0</v>
      </c>
      <c r="BN111" s="220">
        <f t="shared" si="134"/>
        <v>0</v>
      </c>
      <c r="BO111" s="222"/>
      <c r="BP111" s="215">
        <f t="shared" si="135"/>
        <v>0</v>
      </c>
      <c r="BQ111" s="216">
        <f t="shared" si="104"/>
        <v>0</v>
      </c>
      <c r="BR111" s="222"/>
      <c r="BS111" s="215">
        <f t="shared" si="105"/>
        <v>0</v>
      </c>
      <c r="BT111" s="222"/>
      <c r="BU111" s="213"/>
      <c r="BV111" s="213"/>
      <c r="BW111" s="212"/>
      <c r="BX111" s="212"/>
      <c r="BY111" s="212"/>
      <c r="BZ111" s="212" t="e">
        <f t="shared" si="124"/>
        <v>#DIV/0!</v>
      </c>
      <c r="CA111" s="214"/>
      <c r="CB111" s="214"/>
      <c r="CC111" s="214"/>
      <c r="CD111" s="214" t="e">
        <f t="shared" si="136"/>
        <v>#DIV/0!</v>
      </c>
      <c r="CE111" s="215">
        <f t="shared" si="106"/>
        <v>0</v>
      </c>
      <c r="CF111" s="220">
        <f t="shared" si="107"/>
        <v>0</v>
      </c>
      <c r="CG111" s="222"/>
      <c r="CH111" s="215">
        <f t="shared" si="137"/>
        <v>0</v>
      </c>
      <c r="CI111" s="216">
        <f t="shared" si="108"/>
        <v>0</v>
      </c>
      <c r="CJ111" s="222"/>
      <c r="CK111" s="215">
        <f t="shared" si="138"/>
        <v>0</v>
      </c>
      <c r="CL111" s="216">
        <f t="shared" si="109"/>
        <v>0</v>
      </c>
      <c r="CM111" s="222"/>
      <c r="CN111" s="215">
        <f t="shared" si="110"/>
        <v>0</v>
      </c>
      <c r="CO111" s="222"/>
      <c r="CP111" s="221">
        <f t="shared" si="111"/>
        <v>1</v>
      </c>
      <c r="CQ111" s="213"/>
      <c r="CR111" s="213"/>
      <c r="CS111" s="213"/>
      <c r="CT111" s="212"/>
      <c r="CU111" s="212"/>
      <c r="CV111" s="212"/>
      <c r="CW111" s="214"/>
      <c r="CX111" s="215">
        <f t="shared" si="143"/>
        <v>0</v>
      </c>
      <c r="CY111" s="220">
        <f t="shared" si="144"/>
        <v>0</v>
      </c>
      <c r="CZ111" s="222"/>
      <c r="DA111" s="215">
        <f t="shared" si="145"/>
        <v>0</v>
      </c>
      <c r="DB111" s="222"/>
      <c r="DC111" s="213"/>
      <c r="DD111" s="213"/>
      <c r="DE111" s="212"/>
      <c r="DF111" s="212"/>
      <c r="DG111" s="212"/>
      <c r="DH111" s="212" t="e">
        <f t="shared" si="125"/>
        <v>#DIV/0!</v>
      </c>
      <c r="DI111" s="214"/>
      <c r="DJ111" s="215">
        <f t="shared" si="139"/>
        <v>0</v>
      </c>
      <c r="DK111" s="216">
        <f t="shared" si="115"/>
        <v>0</v>
      </c>
      <c r="DL111" s="222"/>
      <c r="DM111" s="215">
        <f t="shared" si="140"/>
        <v>0</v>
      </c>
      <c r="DN111" s="222"/>
      <c r="DO111" s="213"/>
      <c r="DP111" s="213"/>
      <c r="DQ111" s="212"/>
      <c r="DR111" s="212"/>
      <c r="DS111" s="212"/>
      <c r="DT111" s="212" t="e">
        <f t="shared" si="126"/>
        <v>#DIV/0!</v>
      </c>
      <c r="DU111" s="214"/>
      <c r="DV111" s="215">
        <f t="shared" si="116"/>
        <v>0</v>
      </c>
      <c r="DW111" s="216">
        <f t="shared" si="117"/>
        <v>0</v>
      </c>
      <c r="DX111" s="222"/>
      <c r="DY111" s="213"/>
      <c r="DZ111" s="223"/>
      <c r="EA111" s="212"/>
      <c r="EB111" s="212"/>
      <c r="EC111" s="212"/>
      <c r="ED111" s="212" t="e">
        <f t="shared" si="127"/>
        <v>#DIV/0!</v>
      </c>
      <c r="EE111" s="214"/>
      <c r="EF111" s="215">
        <f t="shared" si="118"/>
        <v>0</v>
      </c>
      <c r="EG111" s="216">
        <f t="shared" si="119"/>
        <v>0</v>
      </c>
      <c r="EH111" s="222"/>
    </row>
    <row r="112" spans="1:138" ht="94.5" x14ac:dyDescent="0.2">
      <c r="A112" s="116" t="s">
        <v>328</v>
      </c>
      <c r="B112" s="212">
        <f>'[3]численность 2021'!C127</f>
        <v>22.069999694824219</v>
      </c>
      <c r="C112" s="213">
        <v>202.09240700000001</v>
      </c>
      <c r="D112" s="213">
        <v>114.462906</v>
      </c>
      <c r="E112" s="212">
        <f>_xlfn.FLOOR.PRECISE('[3]численность 2021'!D127)</f>
        <v>119</v>
      </c>
      <c r="F112" s="212">
        <v>5.1863570000000001</v>
      </c>
      <c r="G112" s="212">
        <v>5.1863570000000001</v>
      </c>
      <c r="H112" s="212">
        <f t="shared" ref="H112:H175" si="146">E112/B112</f>
        <v>5.3919348276161267</v>
      </c>
      <c r="I112" s="214">
        <f>_xlfn.FLOOR.PRECISE('[3]численность 2021'!R127)</f>
        <v>20</v>
      </c>
      <c r="J112" s="215">
        <f t="shared" si="95"/>
        <v>41.649999999999878</v>
      </c>
      <c r="K112" s="216">
        <f t="shared" si="96"/>
        <v>20</v>
      </c>
      <c r="L112" s="217">
        <v>20</v>
      </c>
      <c r="M112" s="213">
        <v>112</v>
      </c>
      <c r="N112" s="213">
        <v>86</v>
      </c>
      <c r="O112" s="212">
        <f>_xlfn.FLOOR.PRECISE('[3]численность 2021'!P127)</f>
        <v>83</v>
      </c>
      <c r="P112" s="212">
        <v>5.0747619999999998</v>
      </c>
      <c r="Q112" s="212">
        <v>3.8966919999999998</v>
      </c>
      <c r="R112" s="212">
        <f t="shared" si="97"/>
        <v>3.7607612663204919</v>
      </c>
      <c r="S112" s="214">
        <f>_xlfn.FLOOR.PRECISE('[3]численность 2021'!Q127)</f>
        <v>15</v>
      </c>
      <c r="T112" s="214"/>
      <c r="U112" s="215">
        <f t="shared" si="128"/>
        <v>24.9</v>
      </c>
      <c r="V112" s="216">
        <f t="shared" si="98"/>
        <v>15</v>
      </c>
      <c r="W112" s="217">
        <v>15</v>
      </c>
      <c r="X112" s="217"/>
      <c r="Y112" s="218"/>
      <c r="Z112" s="213">
        <v>331.19134500000001</v>
      </c>
      <c r="AA112" s="213">
        <v>331.95931999999999</v>
      </c>
      <c r="AB112" s="212">
        <f>_xlfn.FLOOR.PRECISE('[3]численность 2021'!E127)</f>
        <v>343</v>
      </c>
      <c r="AC112" s="212">
        <v>15.006405000000001</v>
      </c>
      <c r="AD112" s="212">
        <v>15.041202</v>
      </c>
      <c r="AE112" s="212">
        <f t="shared" si="121"/>
        <v>15.54145920901119</v>
      </c>
      <c r="AF112" s="214">
        <f>_xlfn.FLOOR.PRECISE('[3]численность 2021'!O127)</f>
        <v>17</v>
      </c>
      <c r="AG112" s="215">
        <f t="shared" si="141"/>
        <v>17.150000000000002</v>
      </c>
      <c r="AH112" s="216">
        <f t="shared" si="142"/>
        <v>17</v>
      </c>
      <c r="AI112" s="219">
        <f t="shared" si="99"/>
        <v>12.75</v>
      </c>
      <c r="AJ112" s="217">
        <v>17</v>
      </c>
      <c r="AK112" s="217">
        <v>12</v>
      </c>
      <c r="AL112" s="213">
        <v>151.92262299999999</v>
      </c>
      <c r="AM112" s="213">
        <v>166.56376599999999</v>
      </c>
      <c r="AN112" s="212">
        <f>_xlfn.FLOOR.PRECISE('[3]численность 2021'!F127)</f>
        <v>187</v>
      </c>
      <c r="AO112" s="212">
        <v>6.8836709999999997</v>
      </c>
      <c r="AP112" s="212">
        <v>7.5470670000000002</v>
      </c>
      <c r="AQ112" s="212">
        <f t="shared" si="122"/>
        <v>8.473040443396771</v>
      </c>
      <c r="AR112" s="214">
        <f>_xlfn.FLOOR.PRECISE('[3]численность 2021'!L127)</f>
        <v>22</v>
      </c>
      <c r="AS112" s="214"/>
      <c r="AT112" s="214">
        <f t="shared" si="129"/>
        <v>22</v>
      </c>
      <c r="AU112" s="215">
        <f t="shared" si="100"/>
        <v>22.439999999999998</v>
      </c>
      <c r="AV112" s="215">
        <f t="shared" si="130"/>
        <v>22.439999999999998</v>
      </c>
      <c r="AW112" s="220">
        <f t="shared" si="101"/>
        <v>22</v>
      </c>
      <c r="AX112" s="217">
        <v>22</v>
      </c>
      <c r="AY112" s="215">
        <f t="shared" si="131"/>
        <v>3.3</v>
      </c>
      <c r="AZ112" s="216">
        <f t="shared" si="102"/>
        <v>0</v>
      </c>
      <c r="BA112" s="217"/>
      <c r="BB112" s="215">
        <f t="shared" si="132"/>
        <v>6.6</v>
      </c>
      <c r="BC112" s="217"/>
      <c r="BD112" s="213">
        <v>5.0287569999999997</v>
      </c>
      <c r="BE112" s="213">
        <v>8.0812930000000005</v>
      </c>
      <c r="BF112" s="212">
        <f>_xlfn.FLOOR.PRECISE('[3]численность 2021'!G127)</f>
        <v>7</v>
      </c>
      <c r="BG112" s="212">
        <v>0.227855</v>
      </c>
      <c r="BH112" s="212">
        <v>0.36616599999999999</v>
      </c>
      <c r="BI112" s="212">
        <f t="shared" si="123"/>
        <v>0.31717263691859571</v>
      </c>
      <c r="BJ112" s="214">
        <f>_xlfn.FLOOR.PRECISE('[3]численность 2021'!K127)</f>
        <v>0</v>
      </c>
      <c r="BK112" s="214"/>
      <c r="BL112" s="214">
        <f t="shared" si="133"/>
        <v>0</v>
      </c>
      <c r="BM112" s="215">
        <f t="shared" si="103"/>
        <v>0.21</v>
      </c>
      <c r="BN112" s="220">
        <f t="shared" si="134"/>
        <v>0</v>
      </c>
      <c r="BO112" s="217"/>
      <c r="BP112" s="215">
        <f t="shared" si="135"/>
        <v>0</v>
      </c>
      <c r="BQ112" s="216">
        <f t="shared" si="104"/>
        <v>0</v>
      </c>
      <c r="BR112" s="217"/>
      <c r="BS112" s="215">
        <f t="shared" si="105"/>
        <v>0</v>
      </c>
      <c r="BT112" s="217"/>
      <c r="BU112" s="213">
        <v>213.72215299999999</v>
      </c>
      <c r="BV112" s="213">
        <v>211.215622</v>
      </c>
      <c r="BW112" s="212">
        <f>_xlfn.FLOOR.PRECISE('[3]численность 2021'!H127)</f>
        <v>220</v>
      </c>
      <c r="BX112" s="212">
        <v>9.6838309999999996</v>
      </c>
      <c r="BY112" s="212">
        <v>9.5702590000000001</v>
      </c>
      <c r="BZ112" s="212">
        <f t="shared" si="124"/>
        <v>9.9682828745844372</v>
      </c>
      <c r="CA112" s="214">
        <f>_xlfn.FLOOR.PRECISE('[3]численность 2021'!M127)</f>
        <v>26</v>
      </c>
      <c r="CB112" s="214"/>
      <c r="CC112" s="214"/>
      <c r="CD112" s="214">
        <f t="shared" si="136"/>
        <v>26</v>
      </c>
      <c r="CE112" s="215">
        <f t="shared" si="106"/>
        <v>26.4</v>
      </c>
      <c r="CF112" s="220">
        <f t="shared" si="107"/>
        <v>26</v>
      </c>
      <c r="CG112" s="217">
        <v>26</v>
      </c>
      <c r="CH112" s="215">
        <f t="shared" si="137"/>
        <v>1.95</v>
      </c>
      <c r="CI112" s="216">
        <f t="shared" si="108"/>
        <v>0</v>
      </c>
      <c r="CJ112" s="217"/>
      <c r="CK112" s="215">
        <f t="shared" si="138"/>
        <v>1.95</v>
      </c>
      <c r="CL112" s="216">
        <f t="shared" si="109"/>
        <v>0</v>
      </c>
      <c r="CM112" s="217"/>
      <c r="CN112" s="215">
        <f t="shared" si="110"/>
        <v>5.2</v>
      </c>
      <c r="CO112" s="217"/>
      <c r="CP112" s="221">
        <f t="shared" si="111"/>
        <v>1</v>
      </c>
      <c r="CQ112" s="213">
        <v>6</v>
      </c>
      <c r="CR112" s="213">
        <v>0</v>
      </c>
      <c r="CS112" s="213" t="e">
        <f>#NAME?</f>
        <v>#NAME?</v>
      </c>
      <c r="CT112" s="212">
        <v>0.26500000000000001</v>
      </c>
      <c r="CU112" s="212">
        <v>0</v>
      </c>
      <c r="CV112" s="212" t="e">
        <f>#NAME?</f>
        <v>#NAME?</v>
      </c>
      <c r="CW112" s="214" t="e">
        <f>#NAME?</f>
        <v>#NAME?</v>
      </c>
      <c r="CX112" s="215" t="e">
        <f t="shared" si="143"/>
        <v>#NAME?</v>
      </c>
      <c r="CY112" s="220" t="e">
        <f t="shared" si="144"/>
        <v>#NAME?</v>
      </c>
      <c r="CZ112" s="222"/>
      <c r="DA112" s="215">
        <f t="shared" si="145"/>
        <v>0</v>
      </c>
      <c r="DB112" s="222"/>
      <c r="DC112" s="213">
        <v>0</v>
      </c>
      <c r="DD112" s="213">
        <v>0</v>
      </c>
      <c r="DE112" s="212">
        <f>_xlfn.FLOOR.PRECISE('[3]численность 2021'!I127)</f>
        <v>0</v>
      </c>
      <c r="DF112" s="212">
        <v>0</v>
      </c>
      <c r="DG112" s="212">
        <v>0</v>
      </c>
      <c r="DH112" s="212">
        <f t="shared" si="125"/>
        <v>0</v>
      </c>
      <c r="DI112" s="214">
        <f>_xlfn.FLOOR.PRECISE('[3]численность 2021'!N127)</f>
        <v>0</v>
      </c>
      <c r="DJ112" s="215">
        <f t="shared" si="139"/>
        <v>0</v>
      </c>
      <c r="DK112" s="216">
        <f t="shared" si="115"/>
        <v>0</v>
      </c>
      <c r="DL112" s="217"/>
      <c r="DM112" s="215">
        <f t="shared" si="140"/>
        <v>0</v>
      </c>
      <c r="DN112" s="217"/>
      <c r="DO112" s="213">
        <v>2.1198510000000002</v>
      </c>
      <c r="DP112" s="213">
        <v>1.9269849999999999</v>
      </c>
      <c r="DQ112" s="212">
        <f>_xlfn.FLOOR.PRECISE('[3]численность 2021'!J127)</f>
        <v>2</v>
      </c>
      <c r="DR112" s="212">
        <v>9.6050999999999997E-2</v>
      </c>
      <c r="DS112" s="212">
        <v>8.7312000000000001E-2</v>
      </c>
      <c r="DT112" s="212">
        <f t="shared" si="126"/>
        <v>9.0620753405313059E-2</v>
      </c>
      <c r="DU112" s="214">
        <f>_xlfn.FLOOR.PRECISE('[3]численность 2021'!S127)</f>
        <v>0</v>
      </c>
      <c r="DV112" s="215">
        <f t="shared" si="116"/>
        <v>0.2</v>
      </c>
      <c r="DW112" s="216">
        <f t="shared" si="117"/>
        <v>0</v>
      </c>
      <c r="DX112" s="217"/>
      <c r="DY112" s="213">
        <v>0</v>
      </c>
      <c r="DZ112" s="223">
        <v>0</v>
      </c>
      <c r="EA112" s="212">
        <f>_xlfn.FLOOR.PRECISE('[3]численность 2021'!T127)</f>
        <v>0</v>
      </c>
      <c r="EB112" s="212">
        <v>0</v>
      </c>
      <c r="EC112" s="212">
        <v>0</v>
      </c>
      <c r="ED112" s="212">
        <f t="shared" si="127"/>
        <v>0</v>
      </c>
      <c r="EE112" s="214">
        <f>_xlfn.FLOOR.PRECISE('[3]численность 2021'!U127)</f>
        <v>0</v>
      </c>
      <c r="EF112" s="215">
        <f t="shared" si="118"/>
        <v>0</v>
      </c>
      <c r="EG112" s="216">
        <f t="shared" si="119"/>
        <v>0</v>
      </c>
      <c r="EH112" s="222"/>
    </row>
    <row r="113" spans="1:138" s="227" customFormat="1" ht="63" x14ac:dyDescent="0.2">
      <c r="A113" s="116" t="s">
        <v>329</v>
      </c>
      <c r="B113" s="228">
        <f>'[3]численность 2021'!C131</f>
        <v>51.963001251220703</v>
      </c>
      <c r="C113" s="229">
        <v>69.848015000000004</v>
      </c>
      <c r="D113" s="229">
        <v>106.239265</v>
      </c>
      <c r="E113" s="228">
        <f>_xlfn.FLOOR.PRECISE('[3]численность 2021'!D131)</f>
        <v>87</v>
      </c>
      <c r="F113" s="228">
        <v>2.0445180000000001</v>
      </c>
      <c r="G113" s="212">
        <v>2.0445180000000001</v>
      </c>
      <c r="H113" s="228">
        <f t="shared" si="146"/>
        <v>1.6742681890021935</v>
      </c>
      <c r="I113" s="230">
        <f>_xlfn.FLOOR.PRECISE('[3]численность 2021'!R131)</f>
        <v>30</v>
      </c>
      <c r="J113" s="215">
        <f t="shared" si="95"/>
        <v>30.44999999999991</v>
      </c>
      <c r="K113" s="231">
        <f t="shared" si="96"/>
        <v>30</v>
      </c>
      <c r="L113" s="217">
        <v>30</v>
      </c>
      <c r="M113" s="229">
        <v>88</v>
      </c>
      <c r="N113" s="229">
        <v>88</v>
      </c>
      <c r="O113" s="228">
        <f>_xlfn.FLOOR.PRECISE('[3]численность 2021'!P131)</f>
        <v>88</v>
      </c>
      <c r="P113" s="212">
        <v>1.693513</v>
      </c>
      <c r="Q113" s="228">
        <v>1.693513</v>
      </c>
      <c r="R113" s="228">
        <f t="shared" si="97"/>
        <v>1.6935126509447473</v>
      </c>
      <c r="S113" s="230">
        <f>_xlfn.FLOOR.PRECISE('[3]численность 2021'!Q131)</f>
        <v>26</v>
      </c>
      <c r="T113" s="230"/>
      <c r="U113" s="215">
        <f t="shared" si="128"/>
        <v>26.4</v>
      </c>
      <c r="V113" s="231">
        <f t="shared" si="98"/>
        <v>26</v>
      </c>
      <c r="W113" s="217">
        <v>26</v>
      </c>
      <c r="X113" s="217"/>
      <c r="Y113" s="232"/>
      <c r="Z113" s="229">
        <v>75.668694000000002</v>
      </c>
      <c r="AA113" s="229">
        <v>124.031502</v>
      </c>
      <c r="AB113" s="228">
        <f>_xlfn.FLOOR.PRECISE('[3]численность 2021'!E131)</f>
        <v>182</v>
      </c>
      <c r="AC113" s="228">
        <v>1.4562029999999999</v>
      </c>
      <c r="AD113" s="228">
        <v>2.3869199999999999</v>
      </c>
      <c r="AE113" s="228">
        <f t="shared" si="121"/>
        <v>3.5024920735448184</v>
      </c>
      <c r="AF113" s="230">
        <f>_xlfn.FLOOR.PRECISE('[3]численность 2021'!O131)</f>
        <v>9</v>
      </c>
      <c r="AG113" s="233">
        <f t="shared" si="141"/>
        <v>9.1</v>
      </c>
      <c r="AH113" s="231">
        <f t="shared" si="142"/>
        <v>9</v>
      </c>
      <c r="AI113" s="219">
        <f t="shared" si="99"/>
        <v>6</v>
      </c>
      <c r="AJ113" s="217">
        <v>8</v>
      </c>
      <c r="AK113" s="217">
        <v>6</v>
      </c>
      <c r="AL113" s="229">
        <v>36.548386000000001</v>
      </c>
      <c r="AM113" s="229">
        <v>1.7135370000000001</v>
      </c>
      <c r="AN113" s="228">
        <f>_xlfn.FLOOR.PRECISE('[3]численность 2021'!F131)</f>
        <v>72</v>
      </c>
      <c r="AO113" s="228">
        <v>0.70335400000000003</v>
      </c>
      <c r="AP113" s="228">
        <v>3.2975999999999998E-2</v>
      </c>
      <c r="AQ113" s="228">
        <f t="shared" si="122"/>
        <v>1.3856012598638843</v>
      </c>
      <c r="AR113" s="230">
        <f>_xlfn.FLOOR.PRECISE('[3]численность 2021'!L131)</f>
        <v>3</v>
      </c>
      <c r="AS113" s="230"/>
      <c r="AT113" s="214">
        <f t="shared" si="129"/>
        <v>3</v>
      </c>
      <c r="AU113" s="233">
        <f t="shared" si="100"/>
        <v>3.6</v>
      </c>
      <c r="AV113" s="215">
        <f t="shared" si="130"/>
        <v>0</v>
      </c>
      <c r="AW113" s="219">
        <f t="shared" si="101"/>
        <v>3</v>
      </c>
      <c r="AX113" s="217">
        <v>3</v>
      </c>
      <c r="AY113" s="215">
        <f t="shared" si="131"/>
        <v>0</v>
      </c>
      <c r="AZ113" s="231">
        <f t="shared" si="102"/>
        <v>0</v>
      </c>
      <c r="BA113" s="217"/>
      <c r="BB113" s="215">
        <f t="shared" si="132"/>
        <v>0.89999999999999991</v>
      </c>
      <c r="BC113" s="217"/>
      <c r="BD113" s="229">
        <v>35.093215999999998</v>
      </c>
      <c r="BE113" s="229">
        <v>15.678862000000001</v>
      </c>
      <c r="BF113" s="228">
        <f>_xlfn.FLOOR.PRECISE('[3]численность 2021'!G131)</f>
        <v>68</v>
      </c>
      <c r="BG113" s="228">
        <v>0.67535000000000001</v>
      </c>
      <c r="BH113" s="228">
        <v>0.30173100000000003</v>
      </c>
      <c r="BI113" s="228">
        <f t="shared" si="123"/>
        <v>1.3086234120936684</v>
      </c>
      <c r="BJ113" s="230">
        <f>_xlfn.FLOOR.PRECISE('[3]численность 2021'!K131)</f>
        <v>3</v>
      </c>
      <c r="BK113" s="230"/>
      <c r="BL113" s="214">
        <f t="shared" si="133"/>
        <v>3</v>
      </c>
      <c r="BM113" s="233">
        <f t="shared" si="103"/>
        <v>3.4000000000000004</v>
      </c>
      <c r="BN113" s="219">
        <f t="shared" si="134"/>
        <v>3</v>
      </c>
      <c r="BO113" s="217">
        <v>3</v>
      </c>
      <c r="BP113" s="215">
        <f t="shared" si="135"/>
        <v>0</v>
      </c>
      <c r="BQ113" s="231">
        <f t="shared" si="104"/>
        <v>0</v>
      </c>
      <c r="BR113" s="217"/>
      <c r="BS113" s="233">
        <f t="shared" si="105"/>
        <v>0.60000000000000009</v>
      </c>
      <c r="BT113" s="217"/>
      <c r="BU113" s="229">
        <v>144.50146484375</v>
      </c>
      <c r="BV113" s="229">
        <v>90.588982000000001</v>
      </c>
      <c r="BW113" s="228">
        <f>_xlfn.FLOOR.PRECISE('[3]численность 2021'!H131)</f>
        <v>266</v>
      </c>
      <c r="BX113" s="228">
        <v>2.780853</v>
      </c>
      <c r="BY113" s="228">
        <v>1.743336</v>
      </c>
      <c r="BZ113" s="228">
        <f t="shared" si="124"/>
        <v>5.1190268767193503</v>
      </c>
      <c r="CA113" s="230">
        <f>_xlfn.FLOOR.PRECISE('[3]численность 2021'!M131)</f>
        <v>21</v>
      </c>
      <c r="CB113" s="230"/>
      <c r="CC113" s="230"/>
      <c r="CD113" s="214">
        <f t="shared" si="136"/>
        <v>21</v>
      </c>
      <c r="CE113" s="233">
        <f t="shared" si="106"/>
        <v>21.28</v>
      </c>
      <c r="CF113" s="219">
        <f t="shared" si="107"/>
        <v>21</v>
      </c>
      <c r="CG113" s="217">
        <v>21</v>
      </c>
      <c r="CH113" s="215">
        <f t="shared" si="137"/>
        <v>1.575</v>
      </c>
      <c r="CI113" s="231">
        <f t="shared" si="108"/>
        <v>0</v>
      </c>
      <c r="CJ113" s="217"/>
      <c r="CK113" s="215">
        <f t="shared" si="138"/>
        <v>1.575</v>
      </c>
      <c r="CL113" s="231">
        <f t="shared" si="109"/>
        <v>0</v>
      </c>
      <c r="CM113" s="217"/>
      <c r="CN113" s="233">
        <f t="shared" si="110"/>
        <v>4.2</v>
      </c>
      <c r="CO113" s="217"/>
      <c r="CP113" s="234">
        <f t="shared" si="111"/>
        <v>1</v>
      </c>
      <c r="CQ113" s="229">
        <v>0</v>
      </c>
      <c r="CR113" s="229">
        <v>0</v>
      </c>
      <c r="CS113" s="229" t="e">
        <f>#NAME?</f>
        <v>#NAME?</v>
      </c>
      <c r="CT113" s="228">
        <v>0</v>
      </c>
      <c r="CU113" s="228">
        <v>0</v>
      </c>
      <c r="CV113" s="228" t="e">
        <f>#NAME?</f>
        <v>#NAME?</v>
      </c>
      <c r="CW113" s="230" t="e">
        <f>#NAME?</f>
        <v>#NAME?</v>
      </c>
      <c r="CX113" s="233" t="e">
        <f t="shared" si="143"/>
        <v>#NAME?</v>
      </c>
      <c r="CY113" s="219" t="e">
        <f t="shared" si="144"/>
        <v>#NAME?</v>
      </c>
      <c r="CZ113" s="217"/>
      <c r="DA113" s="233">
        <f t="shared" si="145"/>
        <v>0</v>
      </c>
      <c r="DB113" s="217"/>
      <c r="DC113" s="229">
        <v>0</v>
      </c>
      <c r="DD113" s="229">
        <v>0</v>
      </c>
      <c r="DE113" s="228">
        <f>_xlfn.FLOOR.PRECISE('[3]численность 2021'!I131)</f>
        <v>0</v>
      </c>
      <c r="DF113" s="228">
        <v>0</v>
      </c>
      <c r="DG113" s="228">
        <v>0</v>
      </c>
      <c r="DH113" s="228">
        <f t="shared" si="125"/>
        <v>0</v>
      </c>
      <c r="DI113" s="230">
        <f>_xlfn.FLOOR.PRECISE('[3]численность 2021'!N131)</f>
        <v>0</v>
      </c>
      <c r="DJ113" s="215">
        <f t="shared" si="139"/>
        <v>0</v>
      </c>
      <c r="DK113" s="231">
        <f t="shared" si="115"/>
        <v>0</v>
      </c>
      <c r="DL113" s="217"/>
      <c r="DM113" s="215">
        <f t="shared" si="140"/>
        <v>0</v>
      </c>
      <c r="DN113" s="217"/>
      <c r="DO113" s="229">
        <v>2.7072880000000001</v>
      </c>
      <c r="DP113" s="229">
        <v>0</v>
      </c>
      <c r="DQ113" s="228">
        <f>_xlfn.FLOOR.PRECISE('[3]численность 2021'!J131)</f>
        <v>0</v>
      </c>
      <c r="DR113" s="228">
        <v>5.21E-2</v>
      </c>
      <c r="DS113" s="228">
        <v>0</v>
      </c>
      <c r="DT113" s="228">
        <f t="shared" si="126"/>
        <v>0</v>
      </c>
      <c r="DU113" s="230">
        <f>_xlfn.FLOOR.PRECISE('[3]численность 2021'!S131)</f>
        <v>0</v>
      </c>
      <c r="DV113" s="233">
        <f t="shared" si="116"/>
        <v>0</v>
      </c>
      <c r="DW113" s="231">
        <f t="shared" si="117"/>
        <v>0</v>
      </c>
      <c r="DX113" s="217"/>
      <c r="DY113" s="229">
        <v>0</v>
      </c>
      <c r="DZ113" s="236">
        <v>0</v>
      </c>
      <c r="EA113" s="228">
        <f>_xlfn.FLOOR.PRECISE('[3]численность 2021'!T131)</f>
        <v>0</v>
      </c>
      <c r="EB113" s="212">
        <v>0</v>
      </c>
      <c r="EC113" s="228">
        <v>0</v>
      </c>
      <c r="ED113" s="228">
        <f t="shared" si="127"/>
        <v>0</v>
      </c>
      <c r="EE113" s="230">
        <f>_xlfn.FLOOR.PRECISE('[3]численность 2021'!U131)</f>
        <v>0</v>
      </c>
      <c r="EF113" s="233">
        <f t="shared" si="118"/>
        <v>0</v>
      </c>
      <c r="EG113" s="231">
        <f t="shared" si="119"/>
        <v>0</v>
      </c>
      <c r="EH113" s="217"/>
    </row>
    <row r="114" spans="1:138" ht="31.5" x14ac:dyDescent="0.2">
      <c r="A114" s="116" t="s">
        <v>174</v>
      </c>
      <c r="B114" s="212">
        <f>'[3]численность 2021'!C126</f>
        <v>10.689999580383301</v>
      </c>
      <c r="C114" s="213">
        <v>40.265663000000004</v>
      </c>
      <c r="D114" s="213">
        <v>32.812671999999999</v>
      </c>
      <c r="E114" s="212">
        <f>_xlfn.FLOOR.PRECISE('[3]численность 2021'!D126)</f>
        <v>42</v>
      </c>
      <c r="F114" s="212">
        <v>3.069474</v>
      </c>
      <c r="G114" s="212">
        <v>3.069474</v>
      </c>
      <c r="H114" s="212">
        <f t="shared" si="146"/>
        <v>3.9289056733989178</v>
      </c>
      <c r="I114" s="214">
        <f>_xlfn.FLOOR.PRECISE('[3]численность 2021'!R126)</f>
        <v>14</v>
      </c>
      <c r="J114" s="215">
        <f t="shared" si="95"/>
        <v>14.699999999999957</v>
      </c>
      <c r="K114" s="216">
        <f t="shared" si="96"/>
        <v>14</v>
      </c>
      <c r="L114" s="217">
        <v>14</v>
      </c>
      <c r="M114" s="213">
        <v>11</v>
      </c>
      <c r="N114" s="213">
        <v>11</v>
      </c>
      <c r="O114" s="212">
        <f>_xlfn.FLOOR.PRECISE('[3]численность 2021'!P126)</f>
        <v>12</v>
      </c>
      <c r="P114" s="212">
        <v>1.028999</v>
      </c>
      <c r="Q114" s="212">
        <v>1.028999</v>
      </c>
      <c r="R114" s="212">
        <f t="shared" si="97"/>
        <v>1.1225444781139764</v>
      </c>
      <c r="S114" s="214">
        <f>_xlfn.FLOOR.PRECISE('[3]численность 2021'!Q126)</f>
        <v>2</v>
      </c>
      <c r="T114" s="214"/>
      <c r="U114" s="215">
        <f t="shared" si="128"/>
        <v>3.5999999999999996</v>
      </c>
      <c r="V114" s="216">
        <f t="shared" si="98"/>
        <v>2</v>
      </c>
      <c r="W114" s="217">
        <v>2</v>
      </c>
      <c r="X114" s="217"/>
      <c r="Y114" s="218"/>
      <c r="Z114" s="213">
        <v>46.605434000000002</v>
      </c>
      <c r="AA114" s="213">
        <v>51.047558000000002</v>
      </c>
      <c r="AB114" s="212">
        <f>_xlfn.FLOOR.PRECISE('[3]численность 2021'!E126)</f>
        <v>63</v>
      </c>
      <c r="AC114" s="212">
        <v>4.3597229999999998</v>
      </c>
      <c r="AD114" s="212">
        <v>4.7752629999999998</v>
      </c>
      <c r="AE114" s="212">
        <f t="shared" si="121"/>
        <v>5.893358510098377</v>
      </c>
      <c r="AF114" s="214">
        <f>_xlfn.FLOOR.PRECISE('[3]численность 2021'!O126)</f>
        <v>3</v>
      </c>
      <c r="AG114" s="215">
        <f t="shared" si="141"/>
        <v>3.1500000000000004</v>
      </c>
      <c r="AH114" s="216">
        <f t="shared" si="142"/>
        <v>3</v>
      </c>
      <c r="AI114" s="219">
        <f t="shared" si="99"/>
        <v>2.25</v>
      </c>
      <c r="AJ114" s="217">
        <v>3</v>
      </c>
      <c r="AK114" s="217">
        <v>2</v>
      </c>
      <c r="AL114" s="213">
        <v>44.987082999999998</v>
      </c>
      <c r="AM114" s="213">
        <v>47.936214</v>
      </c>
      <c r="AN114" s="212">
        <f>_xlfn.FLOOR.PRECISE('[3]численность 2021'!F126)</f>
        <v>42</v>
      </c>
      <c r="AO114" s="212">
        <v>4.2083339999999998</v>
      </c>
      <c r="AP114" s="212">
        <v>4.4842110000000002</v>
      </c>
      <c r="AQ114" s="212">
        <f t="shared" si="122"/>
        <v>3.9289056733989178</v>
      </c>
      <c r="AR114" s="214">
        <f>_xlfn.FLOOR.PRECISE('[3]численность 2021'!L126)</f>
        <v>2</v>
      </c>
      <c r="AS114" s="214"/>
      <c r="AT114" s="214">
        <f t="shared" si="129"/>
        <v>2</v>
      </c>
      <c r="AU114" s="215">
        <f t="shared" si="100"/>
        <v>2.9400000000000004</v>
      </c>
      <c r="AV114" s="215">
        <f t="shared" si="130"/>
        <v>0</v>
      </c>
      <c r="AW114" s="220">
        <f t="shared" si="101"/>
        <v>2</v>
      </c>
      <c r="AX114" s="217">
        <v>2</v>
      </c>
      <c r="AY114" s="215">
        <f t="shared" si="131"/>
        <v>0</v>
      </c>
      <c r="AZ114" s="216">
        <f t="shared" si="102"/>
        <v>0</v>
      </c>
      <c r="BA114" s="217"/>
      <c r="BB114" s="215">
        <f t="shared" si="132"/>
        <v>0.6</v>
      </c>
      <c r="BC114" s="217"/>
      <c r="BD114" s="213">
        <v>2.2642009999999999</v>
      </c>
      <c r="BE114" s="213">
        <v>1.887629</v>
      </c>
      <c r="BF114" s="212">
        <f>_xlfn.FLOOR.PRECISE('[3]численность 2021'!G126)</f>
        <v>2</v>
      </c>
      <c r="BG114" s="212">
        <v>0.21180599999999999</v>
      </c>
      <c r="BH114" s="212">
        <v>0.17657900000000001</v>
      </c>
      <c r="BI114" s="212">
        <f t="shared" si="123"/>
        <v>0.18709074635232942</v>
      </c>
      <c r="BJ114" s="214">
        <f>_xlfn.FLOOR.PRECISE('[3]численность 2021'!K126)</f>
        <v>0</v>
      </c>
      <c r="BK114" s="214"/>
      <c r="BL114" s="214">
        <f t="shared" si="133"/>
        <v>0</v>
      </c>
      <c r="BM114" s="215">
        <f t="shared" si="103"/>
        <v>0.06</v>
      </c>
      <c r="BN114" s="220">
        <f t="shared" si="134"/>
        <v>0</v>
      </c>
      <c r="BO114" s="217"/>
      <c r="BP114" s="215">
        <f t="shared" si="135"/>
        <v>0</v>
      </c>
      <c r="BQ114" s="216">
        <f t="shared" si="104"/>
        <v>0</v>
      </c>
      <c r="BR114" s="217"/>
      <c r="BS114" s="215">
        <f t="shared" si="105"/>
        <v>0</v>
      </c>
      <c r="BT114" s="217"/>
      <c r="BU114" s="213">
        <v>20.679707000000001</v>
      </c>
      <c r="BV114" s="213">
        <v>22.823149000000001</v>
      </c>
      <c r="BW114" s="212">
        <f>_xlfn.FLOOR.PRECISE('[3]численность 2021'!H126)</f>
        <v>27</v>
      </c>
      <c r="BX114" s="212">
        <v>1.934491</v>
      </c>
      <c r="BY114" s="212">
        <v>2.1349999999999998</v>
      </c>
      <c r="BZ114" s="212">
        <f t="shared" si="124"/>
        <v>2.5257250757564469</v>
      </c>
      <c r="CA114" s="214">
        <f>_xlfn.FLOOR.PRECISE('[3]численность 2021'!M126)</f>
        <v>1</v>
      </c>
      <c r="CB114" s="214"/>
      <c r="CC114" s="214"/>
      <c r="CD114" s="214">
        <f t="shared" si="136"/>
        <v>1</v>
      </c>
      <c r="CE114" s="215">
        <f t="shared" si="106"/>
        <v>1.8900000000000001</v>
      </c>
      <c r="CF114" s="220">
        <f t="shared" si="107"/>
        <v>1</v>
      </c>
      <c r="CG114" s="217">
        <v>1</v>
      </c>
      <c r="CH114" s="215">
        <f t="shared" si="137"/>
        <v>0</v>
      </c>
      <c r="CI114" s="216">
        <f t="shared" si="108"/>
        <v>0</v>
      </c>
      <c r="CJ114" s="217"/>
      <c r="CK114" s="215">
        <f t="shared" si="138"/>
        <v>0</v>
      </c>
      <c r="CL114" s="216">
        <f t="shared" si="109"/>
        <v>0</v>
      </c>
      <c r="CM114" s="217"/>
      <c r="CN114" s="215">
        <f t="shared" si="110"/>
        <v>0.2</v>
      </c>
      <c r="CO114" s="217"/>
      <c r="CP114" s="221">
        <f t="shared" si="111"/>
        <v>1</v>
      </c>
      <c r="CQ114" s="213"/>
      <c r="CR114" s="213"/>
      <c r="CS114" s="213"/>
      <c r="CT114" s="212"/>
      <c r="CU114" s="212"/>
      <c r="CV114" s="212"/>
      <c r="CW114" s="214"/>
      <c r="CX114" s="215"/>
      <c r="CY114" s="220"/>
      <c r="CZ114" s="222"/>
      <c r="DA114" s="215"/>
      <c r="DB114" s="222"/>
      <c r="DC114" s="213">
        <v>0</v>
      </c>
      <c r="DD114" s="213">
        <v>0</v>
      </c>
      <c r="DE114" s="212">
        <f>_xlfn.FLOOR.PRECISE('[3]численность 2021'!I126)</f>
        <v>0</v>
      </c>
      <c r="DF114" s="212">
        <v>0</v>
      </c>
      <c r="DG114" s="212">
        <v>0</v>
      </c>
      <c r="DH114" s="212">
        <f t="shared" si="125"/>
        <v>0</v>
      </c>
      <c r="DI114" s="214">
        <f>_xlfn.FLOOR.PRECISE('[3]численность 2021'!N126)</f>
        <v>0</v>
      </c>
      <c r="DJ114" s="215">
        <f t="shared" si="139"/>
        <v>0</v>
      </c>
      <c r="DK114" s="216">
        <f t="shared" si="115"/>
        <v>0</v>
      </c>
      <c r="DL114" s="217"/>
      <c r="DM114" s="215">
        <f t="shared" si="140"/>
        <v>0</v>
      </c>
      <c r="DN114" s="217"/>
      <c r="DO114" s="213">
        <v>1.682685</v>
      </c>
      <c r="DP114" s="213">
        <v>1.462842</v>
      </c>
      <c r="DQ114" s="212">
        <f>_xlfn.FLOOR.PRECISE('[3]численность 2021'!J126)</f>
        <v>1</v>
      </c>
      <c r="DR114" s="212">
        <v>0.15740699999999999</v>
      </c>
      <c r="DS114" s="212">
        <v>0.13684199999999999</v>
      </c>
      <c r="DT114" s="212">
        <f t="shared" si="126"/>
        <v>9.3545373176164709E-2</v>
      </c>
      <c r="DU114" s="214">
        <f>_xlfn.FLOOR.PRECISE('[3]численность 2021'!S126)</f>
        <v>0</v>
      </c>
      <c r="DV114" s="215">
        <f t="shared" si="116"/>
        <v>0.1</v>
      </c>
      <c r="DW114" s="216">
        <f t="shared" si="117"/>
        <v>0</v>
      </c>
      <c r="DX114" s="217"/>
      <c r="DY114" s="213">
        <v>0</v>
      </c>
      <c r="DZ114" s="223">
        <v>0</v>
      </c>
      <c r="EA114" s="212">
        <f>_xlfn.FLOOR.PRECISE('[3]численность 2021'!T126)</f>
        <v>0</v>
      </c>
      <c r="EB114" s="212">
        <v>0</v>
      </c>
      <c r="EC114" s="212">
        <v>0</v>
      </c>
      <c r="ED114" s="212">
        <f t="shared" si="127"/>
        <v>0</v>
      </c>
      <c r="EE114" s="214">
        <f>_xlfn.FLOOR.PRECISE('[3]численность 2021'!U126)</f>
        <v>0</v>
      </c>
      <c r="EF114" s="215">
        <f t="shared" si="118"/>
        <v>0</v>
      </c>
      <c r="EG114" s="216">
        <f t="shared" si="119"/>
        <v>0</v>
      </c>
      <c r="EH114" s="222"/>
    </row>
    <row r="115" spans="1:138" ht="31.5" x14ac:dyDescent="0.2">
      <c r="A115" s="116" t="s">
        <v>178</v>
      </c>
      <c r="B115" s="212">
        <f>'[3]численность 2021'!C130</f>
        <v>127.13700103759766</v>
      </c>
      <c r="C115" s="213">
        <v>472.02242999999999</v>
      </c>
      <c r="D115" s="213">
        <v>264.69006300000001</v>
      </c>
      <c r="E115" s="212">
        <f>_xlfn.FLOOR.PRECISE('[3]численность 2021'!D130)</f>
        <v>176</v>
      </c>
      <c r="F115" s="212">
        <v>2.081928</v>
      </c>
      <c r="G115" s="212">
        <v>2.081928</v>
      </c>
      <c r="H115" s="212">
        <f t="shared" si="146"/>
        <v>1.3843334242873349</v>
      </c>
      <c r="I115" s="214">
        <f>_xlfn.FLOOR.PRECISE('[3]численность 2021'!R130)</f>
        <v>61</v>
      </c>
      <c r="J115" s="215">
        <f t="shared" si="95"/>
        <v>61.599999999999824</v>
      </c>
      <c r="K115" s="216">
        <f t="shared" si="96"/>
        <v>61</v>
      </c>
      <c r="L115" s="217">
        <v>61</v>
      </c>
      <c r="M115" s="213">
        <v>148</v>
      </c>
      <c r="N115" s="213">
        <v>148</v>
      </c>
      <c r="O115" s="212">
        <f>_xlfn.FLOOR.PRECISE('[3]численность 2021'!P130)</f>
        <v>148</v>
      </c>
      <c r="P115" s="212">
        <v>1.164099</v>
      </c>
      <c r="Q115" s="212">
        <v>1.164099</v>
      </c>
      <c r="R115" s="212">
        <f t="shared" si="97"/>
        <v>1.1640985613325314</v>
      </c>
      <c r="S115" s="214">
        <f>_xlfn.FLOOR.PRECISE('[3]численность 2021'!Q130)</f>
        <v>44</v>
      </c>
      <c r="T115" s="214"/>
      <c r="U115" s="215">
        <f t="shared" si="128"/>
        <v>44.4</v>
      </c>
      <c r="V115" s="216">
        <f t="shared" si="98"/>
        <v>44</v>
      </c>
      <c r="W115" s="217">
        <v>44</v>
      </c>
      <c r="X115" s="217">
        <v>20</v>
      </c>
      <c r="Y115" s="218"/>
      <c r="Z115" s="213">
        <v>427.50021400000003</v>
      </c>
      <c r="AA115" s="213">
        <v>440.14089999999999</v>
      </c>
      <c r="AB115" s="212">
        <f>_xlfn.FLOOR.PRECISE('[3]численность 2021'!E130)</f>
        <v>520</v>
      </c>
      <c r="AC115" s="212">
        <v>3.3625159999999998</v>
      </c>
      <c r="AD115" s="212">
        <v>3.4619420000000001</v>
      </c>
      <c r="AE115" s="212">
        <f t="shared" si="121"/>
        <v>4.090076026303489</v>
      </c>
      <c r="AF115" s="214">
        <f>_xlfn.FLOOR.PRECISE('[3]численность 2021'!O130)</f>
        <v>26</v>
      </c>
      <c r="AG115" s="215">
        <f t="shared" si="141"/>
        <v>26</v>
      </c>
      <c r="AH115" s="216">
        <f t="shared" si="142"/>
        <v>26</v>
      </c>
      <c r="AI115" s="219">
        <f t="shared" si="99"/>
        <v>19.5</v>
      </c>
      <c r="AJ115" s="217">
        <v>26</v>
      </c>
      <c r="AK115" s="217">
        <v>19</v>
      </c>
      <c r="AL115" s="213">
        <v>583.54431199999999</v>
      </c>
      <c r="AM115" s="213">
        <v>594.68762200000003</v>
      </c>
      <c r="AN115" s="212">
        <f>_xlfn.FLOOR.PRECISE('[3]численность 2021'!F130)</f>
        <v>633</v>
      </c>
      <c r="AO115" s="212">
        <v>4.5898859999999999</v>
      </c>
      <c r="AP115" s="212">
        <v>4.6775339999999996</v>
      </c>
      <c r="AQ115" s="212">
        <f t="shared" si="122"/>
        <v>4.9788810089425164</v>
      </c>
      <c r="AR115" s="214">
        <f>_xlfn.FLOOR.PRECISE('[3]численность 2021'!L130)</f>
        <v>50</v>
      </c>
      <c r="AS115" s="214"/>
      <c r="AT115" s="214">
        <f t="shared" si="129"/>
        <v>50</v>
      </c>
      <c r="AU115" s="215">
        <f t="shared" si="100"/>
        <v>50.64</v>
      </c>
      <c r="AV115" s="215">
        <f t="shared" si="130"/>
        <v>0</v>
      </c>
      <c r="AW115" s="220">
        <f t="shared" si="101"/>
        <v>50</v>
      </c>
      <c r="AX115" s="217">
        <v>50</v>
      </c>
      <c r="AY115" s="215">
        <f t="shared" si="131"/>
        <v>7.5</v>
      </c>
      <c r="AZ115" s="216">
        <f t="shared" si="102"/>
        <v>0</v>
      </c>
      <c r="BA115" s="217">
        <v>7</v>
      </c>
      <c r="BB115" s="215">
        <f t="shared" si="132"/>
        <v>15</v>
      </c>
      <c r="BC115" s="217">
        <v>15</v>
      </c>
      <c r="BD115" s="213">
        <v>24.170259000000001</v>
      </c>
      <c r="BE115" s="213">
        <v>26.382504999999998</v>
      </c>
      <c r="BF115" s="212">
        <f>_xlfn.FLOOR.PRECISE('[3]численность 2021'!G130)</f>
        <v>41</v>
      </c>
      <c r="BG115" s="212">
        <v>0.190112</v>
      </c>
      <c r="BH115" s="212">
        <v>0.207512</v>
      </c>
      <c r="BI115" s="212">
        <f t="shared" si="123"/>
        <v>0.32248676361239048</v>
      </c>
      <c r="BJ115" s="214">
        <f>_xlfn.FLOOR.PRECISE('[3]численность 2021'!K130)</f>
        <v>1</v>
      </c>
      <c r="BK115" s="214"/>
      <c r="BL115" s="214">
        <f t="shared" si="133"/>
        <v>1</v>
      </c>
      <c r="BM115" s="215">
        <f t="shared" si="103"/>
        <v>1.23</v>
      </c>
      <c r="BN115" s="220">
        <f t="shared" si="134"/>
        <v>1</v>
      </c>
      <c r="BO115" s="217">
        <v>1</v>
      </c>
      <c r="BP115" s="215">
        <f t="shared" si="135"/>
        <v>0</v>
      </c>
      <c r="BQ115" s="216">
        <f t="shared" si="104"/>
        <v>0</v>
      </c>
      <c r="BR115" s="217"/>
      <c r="BS115" s="215">
        <f t="shared" si="105"/>
        <v>0.2</v>
      </c>
      <c r="BT115" s="217">
        <v>1</v>
      </c>
      <c r="BU115" s="213">
        <v>173.586411</v>
      </c>
      <c r="BV115" s="213">
        <v>204.464417</v>
      </c>
      <c r="BW115" s="212">
        <f>_xlfn.FLOOR.PRECISE('[3]численность 2021'!H130)</f>
        <v>252</v>
      </c>
      <c r="BX115" s="212">
        <v>1.3653489999999999</v>
      </c>
      <c r="BY115" s="212">
        <v>1.6082209999999999</v>
      </c>
      <c r="BZ115" s="212">
        <f t="shared" si="124"/>
        <v>1.9821137665932294</v>
      </c>
      <c r="CA115" s="214">
        <f>_xlfn.FLOOR.PRECISE('[3]численность 2021'!M130)</f>
        <v>12</v>
      </c>
      <c r="CB115" s="214"/>
      <c r="CC115" s="214"/>
      <c r="CD115" s="214">
        <f t="shared" si="136"/>
        <v>12</v>
      </c>
      <c r="CE115" s="215">
        <f t="shared" si="106"/>
        <v>12.600000000000001</v>
      </c>
      <c r="CF115" s="220">
        <f t="shared" si="107"/>
        <v>12</v>
      </c>
      <c r="CG115" s="217">
        <v>12</v>
      </c>
      <c r="CH115" s="215">
        <f t="shared" si="137"/>
        <v>0.89999999999999991</v>
      </c>
      <c r="CI115" s="216">
        <f t="shared" si="108"/>
        <v>0</v>
      </c>
      <c r="CJ115" s="217">
        <v>1</v>
      </c>
      <c r="CK115" s="215">
        <f t="shared" si="138"/>
        <v>0.89999999999999991</v>
      </c>
      <c r="CL115" s="216">
        <f t="shared" si="109"/>
        <v>0</v>
      </c>
      <c r="CM115" s="217"/>
      <c r="CN115" s="215">
        <f t="shared" si="110"/>
        <v>2.4000000000000004</v>
      </c>
      <c r="CO115" s="217">
        <v>3</v>
      </c>
      <c r="CP115" s="221">
        <f t="shared" si="111"/>
        <v>1</v>
      </c>
      <c r="CQ115" s="213">
        <v>50</v>
      </c>
      <c r="CR115" s="213">
        <v>137</v>
      </c>
      <c r="CS115" s="213" t="e">
        <f>#NAME?</f>
        <v>#NAME?</v>
      </c>
      <c r="CT115" s="212">
        <v>0.59199999999999997</v>
      </c>
      <c r="CU115" s="212">
        <v>0.74399999999999999</v>
      </c>
      <c r="CV115" s="212" t="e">
        <f>#NAME?</f>
        <v>#NAME?</v>
      </c>
      <c r="CW115" s="214" t="e">
        <f>#NAME?</f>
        <v>#NAME?</v>
      </c>
      <c r="CX115" s="215" t="e">
        <f t="shared" si="143"/>
        <v>#NAME?</v>
      </c>
      <c r="CY115" s="220" t="e">
        <f t="shared" si="144"/>
        <v>#NAME?</v>
      </c>
      <c r="CZ115" s="222"/>
      <c r="DA115" s="215">
        <f t="shared" si="145"/>
        <v>0</v>
      </c>
      <c r="DB115" s="222"/>
      <c r="DC115" s="213">
        <v>0</v>
      </c>
      <c r="DD115" s="213">
        <v>0</v>
      </c>
      <c r="DE115" s="212">
        <f>_xlfn.FLOOR.PRECISE('[3]численность 2021'!I130)</f>
        <v>0</v>
      </c>
      <c r="DF115" s="212">
        <v>0</v>
      </c>
      <c r="DG115" s="212">
        <v>0</v>
      </c>
      <c r="DH115" s="212">
        <f t="shared" si="125"/>
        <v>0</v>
      </c>
      <c r="DI115" s="214">
        <f>_xlfn.FLOOR.PRECISE('[3]численность 2021'!N130)</f>
        <v>0</v>
      </c>
      <c r="DJ115" s="215">
        <f t="shared" si="139"/>
        <v>0</v>
      </c>
      <c r="DK115" s="216">
        <f t="shared" si="115"/>
        <v>0</v>
      </c>
      <c r="DL115" s="217"/>
      <c r="DM115" s="215">
        <f t="shared" si="140"/>
        <v>0</v>
      </c>
      <c r="DN115" s="217"/>
      <c r="DO115" s="213">
        <v>12.247225</v>
      </c>
      <c r="DP115" s="213">
        <v>14.41667</v>
      </c>
      <c r="DQ115" s="212">
        <f>_xlfn.FLOOR.PRECISE('[3]численность 2021'!J130)</f>
        <v>16</v>
      </c>
      <c r="DR115" s="212">
        <v>9.6331E-2</v>
      </c>
      <c r="DS115" s="212">
        <v>0.113395</v>
      </c>
      <c r="DT115" s="212">
        <f t="shared" si="126"/>
        <v>0.12584849311703045</v>
      </c>
      <c r="DU115" s="214">
        <f>_xlfn.FLOOR.PRECISE('[3]численность 2021'!S130)</f>
        <v>1</v>
      </c>
      <c r="DV115" s="215">
        <f t="shared" si="116"/>
        <v>1.6</v>
      </c>
      <c r="DW115" s="216">
        <f t="shared" si="117"/>
        <v>1</v>
      </c>
      <c r="DX115" s="217">
        <v>1</v>
      </c>
      <c r="DY115" s="213">
        <v>0</v>
      </c>
      <c r="DZ115" s="223">
        <v>0</v>
      </c>
      <c r="EA115" s="212">
        <f>_xlfn.FLOOR.PRECISE('[3]численность 2021'!T130)</f>
        <v>0</v>
      </c>
      <c r="EB115" s="212">
        <v>0</v>
      </c>
      <c r="EC115" s="212">
        <v>0</v>
      </c>
      <c r="ED115" s="212">
        <f t="shared" si="127"/>
        <v>0</v>
      </c>
      <c r="EE115" s="214">
        <f>_xlfn.FLOOR.PRECISE('[3]численность 2021'!U130)</f>
        <v>0</v>
      </c>
      <c r="EF115" s="215">
        <f t="shared" si="118"/>
        <v>0</v>
      </c>
      <c r="EG115" s="216">
        <f t="shared" si="119"/>
        <v>0</v>
      </c>
      <c r="EH115" s="222"/>
    </row>
    <row r="116" spans="1:138" ht="31.5" x14ac:dyDescent="0.2">
      <c r="A116" s="114" t="s">
        <v>177</v>
      </c>
      <c r="B116" s="212">
        <f>'[3]численность 2021'!C129</f>
        <v>116.47999572753906</v>
      </c>
      <c r="C116" s="213">
        <v>323.78857399999998</v>
      </c>
      <c r="D116" s="213">
        <v>343.622253</v>
      </c>
      <c r="E116" s="212">
        <f>_xlfn.FLOOR.PRECISE('[3]численность 2021'!D129)</f>
        <v>318</v>
      </c>
      <c r="F116" s="212">
        <v>2.9500540000000002</v>
      </c>
      <c r="G116" s="212">
        <v>2.9500540000000002</v>
      </c>
      <c r="H116" s="212">
        <f t="shared" si="146"/>
        <v>2.7300825177212475</v>
      </c>
      <c r="I116" s="214">
        <f>_xlfn.FLOOR.PRECISE('[3]численность 2021'!R129)</f>
        <v>100</v>
      </c>
      <c r="J116" s="215">
        <f t="shared" si="95"/>
        <v>111.29999999999967</v>
      </c>
      <c r="K116" s="216">
        <f t="shared" si="96"/>
        <v>100</v>
      </c>
      <c r="L116" s="217">
        <v>100</v>
      </c>
      <c r="M116" s="213">
        <v>167</v>
      </c>
      <c r="N116" s="213">
        <v>103</v>
      </c>
      <c r="O116" s="212">
        <f>_xlfn.FLOOR.PRECISE('[3]численность 2021'!P129)</f>
        <v>103</v>
      </c>
      <c r="P116" s="212">
        <v>1.4337230000000001</v>
      </c>
      <c r="Q116" s="212">
        <v>0.88427199999999995</v>
      </c>
      <c r="R116" s="212">
        <f t="shared" si="97"/>
        <v>0.88427201045688208</v>
      </c>
      <c r="S116" s="214">
        <f>_xlfn.FLOOR.PRECISE('[3]численность 2021'!Q129)</f>
        <v>15</v>
      </c>
      <c r="T116" s="214"/>
      <c r="U116" s="215">
        <f t="shared" ref="U116:U179" si="147">O116*0.299999999999999</f>
        <v>30.899999999999896</v>
      </c>
      <c r="V116" s="216">
        <f t="shared" si="98"/>
        <v>15</v>
      </c>
      <c r="W116" s="217">
        <v>15</v>
      </c>
      <c r="X116" s="217"/>
      <c r="Y116" s="218"/>
      <c r="Z116" s="213">
        <v>226.99067700000001</v>
      </c>
      <c r="AA116" s="213">
        <v>253.85818499999999</v>
      </c>
      <c r="AB116" s="212">
        <f>_xlfn.FLOOR.PRECISE('[3]численность 2021'!E129)</f>
        <v>242</v>
      </c>
      <c r="AC116" s="212">
        <v>1.948752</v>
      </c>
      <c r="AD116" s="212">
        <v>2.179414</v>
      </c>
      <c r="AE116" s="212">
        <f t="shared" si="121"/>
        <v>2.0776099663161696</v>
      </c>
      <c r="AF116" s="214">
        <f>_xlfn.FLOOR.PRECISE('[3]численность 2021'!O129)</f>
        <v>12</v>
      </c>
      <c r="AG116" s="215">
        <f t="shared" si="141"/>
        <v>12.100000000000001</v>
      </c>
      <c r="AH116" s="216">
        <f t="shared" si="142"/>
        <v>12</v>
      </c>
      <c r="AI116" s="219">
        <f t="shared" si="99"/>
        <v>9</v>
      </c>
      <c r="AJ116" s="217">
        <v>12</v>
      </c>
      <c r="AK116" s="217">
        <v>9</v>
      </c>
      <c r="AL116" s="213">
        <v>120.27739</v>
      </c>
      <c r="AM116" s="213">
        <v>163.85655199999999</v>
      </c>
      <c r="AN116" s="212">
        <f>_xlfn.FLOOR.PRECISE('[3]численность 2021'!F129)</f>
        <v>125</v>
      </c>
      <c r="AO116" s="212">
        <v>1.0326010000000001</v>
      </c>
      <c r="AP116" s="212">
        <v>1.406736</v>
      </c>
      <c r="AQ116" s="212">
        <f t="shared" si="122"/>
        <v>1.073145643758352</v>
      </c>
      <c r="AR116" s="214">
        <f>_xlfn.FLOOR.PRECISE('[3]численность 2021'!L129)</f>
        <v>6</v>
      </c>
      <c r="AS116" s="214"/>
      <c r="AT116" s="214">
        <f t="shared" ref="AT116:AT179" si="148">IF(AND(B116&lt;7,AQ116&lt;5),0,AR116)</f>
        <v>6</v>
      </c>
      <c r="AU116" s="215">
        <f t="shared" si="100"/>
        <v>6.25</v>
      </c>
      <c r="AV116" s="215">
        <f t="shared" ref="AV116:AV179" si="149">IF(AN116&gt;34,IF(AQ116&gt;20,AN116*0.299999999999999,IF(AQ116&gt;15,AN116*0.25,IF(AQ116&gt;12,AN116*0.2,IF(AQ116&gt;10,AN116*0.149999999999999,IF(AQ116&gt;8,AN116*0.12,IF(AQ116&gt;6,AN116*0.1,IF(AQ116&lt;1,AN116*0.0299999999999999,0))))))),0)</f>
        <v>0</v>
      </c>
      <c r="AW116" s="220">
        <f t="shared" si="101"/>
        <v>6</v>
      </c>
      <c r="AX116" s="217">
        <v>6</v>
      </c>
      <c r="AY116" s="215">
        <f t="shared" si="131"/>
        <v>0</v>
      </c>
      <c r="AZ116" s="216">
        <f t="shared" si="102"/>
        <v>0</v>
      </c>
      <c r="BA116" s="217"/>
      <c r="BB116" s="215">
        <f t="shared" si="132"/>
        <v>1.7999999999999998</v>
      </c>
      <c r="BC116" s="217"/>
      <c r="BD116" s="213">
        <v>52.938457</v>
      </c>
      <c r="BE116" s="213">
        <v>45.015549</v>
      </c>
      <c r="BF116" s="212">
        <f>_xlfn.FLOOR.PRECISE('[3]численность 2021'!G129)</f>
        <v>56</v>
      </c>
      <c r="BG116" s="212">
        <v>0.45448499999999997</v>
      </c>
      <c r="BH116" s="212">
        <v>0.38646599999999998</v>
      </c>
      <c r="BI116" s="212">
        <f t="shared" si="123"/>
        <v>0.48076924840374169</v>
      </c>
      <c r="BJ116" s="214">
        <f>_xlfn.FLOOR.PRECISE('[3]численность 2021'!K129)</f>
        <v>1</v>
      </c>
      <c r="BK116" s="214"/>
      <c r="BL116" s="214">
        <f t="shared" ref="BL116:BL179" si="150">IF(AND(B116&lt;7,BI116&lt;5),0,BJ116)</f>
        <v>1</v>
      </c>
      <c r="BM116" s="215">
        <f t="shared" si="103"/>
        <v>1.68</v>
      </c>
      <c r="BN116" s="220">
        <f t="shared" si="134"/>
        <v>1</v>
      </c>
      <c r="BO116" s="217">
        <v>1</v>
      </c>
      <c r="BP116" s="215">
        <f t="shared" si="135"/>
        <v>0</v>
      </c>
      <c r="BQ116" s="216">
        <f t="shared" si="104"/>
        <v>0</v>
      </c>
      <c r="BR116" s="217"/>
      <c r="BS116" s="215">
        <f t="shared" si="105"/>
        <v>0.2</v>
      </c>
      <c r="BT116" s="217"/>
      <c r="BU116" s="213">
        <v>136.54843099999999</v>
      </c>
      <c r="BV116" s="213">
        <v>168.48825099999999</v>
      </c>
      <c r="BW116" s="212">
        <f>_xlfn.FLOOR.PRECISE('[3]численность 2021'!H129)</f>
        <v>219</v>
      </c>
      <c r="BX116" s="212">
        <v>1.172291</v>
      </c>
      <c r="BY116" s="212">
        <v>1.446499</v>
      </c>
      <c r="BZ116" s="212">
        <f t="shared" si="124"/>
        <v>1.8801511678646328</v>
      </c>
      <c r="CA116" s="214">
        <f>_xlfn.FLOOR.PRECISE('[3]численность 2021'!M129)</f>
        <v>10</v>
      </c>
      <c r="CB116" s="214"/>
      <c r="CC116" s="214"/>
      <c r="CD116" s="214">
        <f t="shared" ref="CD116:CD179" si="151">IF(AND(B116&lt;7,BZ116&lt;5),0,CA116)</f>
        <v>10</v>
      </c>
      <c r="CE116" s="215">
        <f t="shared" si="106"/>
        <v>10.950000000000001</v>
      </c>
      <c r="CF116" s="220">
        <f t="shared" si="107"/>
        <v>10</v>
      </c>
      <c r="CG116" s="217">
        <v>10</v>
      </c>
      <c r="CH116" s="215">
        <f t="shared" ref="CH116:CH179" si="152">IF(CG116&gt;3,CG116*0.0749999999999999,0)</f>
        <v>0.749999999999999</v>
      </c>
      <c r="CI116" s="216">
        <f t="shared" si="108"/>
        <v>0</v>
      </c>
      <c r="CJ116" s="217"/>
      <c r="CK116" s="215">
        <f t="shared" ref="CK116:CK179" si="153">IF(CG116&gt;3,CG116*0.0749999999999999,0)</f>
        <v>0.749999999999999</v>
      </c>
      <c r="CL116" s="216">
        <f t="shared" si="109"/>
        <v>0</v>
      </c>
      <c r="CM116" s="217"/>
      <c r="CN116" s="215">
        <f t="shared" si="110"/>
        <v>2</v>
      </c>
      <c r="CO116" s="217"/>
      <c r="CP116" s="221">
        <f t="shared" si="111"/>
        <v>1</v>
      </c>
      <c r="CQ116" s="213">
        <v>0</v>
      </c>
      <c r="CR116" s="213">
        <v>0</v>
      </c>
      <c r="CS116" s="213" t="e">
        <f>#NAME?</f>
        <v>#NAME?</v>
      </c>
      <c r="CT116" s="212">
        <v>0</v>
      </c>
      <c r="CU116" s="212">
        <v>0</v>
      </c>
      <c r="CV116" s="212" t="e">
        <f>#NAME?</f>
        <v>#NAME?</v>
      </c>
      <c r="CW116" s="214" t="e">
        <f>#NAME?</f>
        <v>#NAME?</v>
      </c>
      <c r="CX116" s="215" t="e">
        <f t="shared" si="143"/>
        <v>#NAME?</v>
      </c>
      <c r="CY116" s="220" t="e">
        <f t="shared" si="144"/>
        <v>#NAME?</v>
      </c>
      <c r="CZ116" s="217"/>
      <c r="DA116" s="215">
        <f t="shared" si="145"/>
        <v>0</v>
      </c>
      <c r="DB116" s="222"/>
      <c r="DC116" s="213">
        <v>0</v>
      </c>
      <c r="DD116" s="213">
        <v>0</v>
      </c>
      <c r="DE116" s="212">
        <f>_xlfn.FLOOR.PRECISE('[3]численность 2021'!I129)</f>
        <v>0</v>
      </c>
      <c r="DF116" s="212">
        <v>0</v>
      </c>
      <c r="DG116" s="212">
        <v>0</v>
      </c>
      <c r="DH116" s="212">
        <f t="shared" si="125"/>
        <v>0</v>
      </c>
      <c r="DI116" s="214">
        <f>_xlfn.FLOOR.PRECISE('[3]численность 2021'!N129)</f>
        <v>0</v>
      </c>
      <c r="DJ116" s="215">
        <f t="shared" ref="DJ116:DJ179" si="154">IF(DE116&gt;34,DE116*0.149999999999999,0)</f>
        <v>0</v>
      </c>
      <c r="DK116" s="216">
        <f t="shared" si="115"/>
        <v>0</v>
      </c>
      <c r="DL116" s="217"/>
      <c r="DM116" s="215">
        <f t="shared" ref="DM116:DM179" si="155">DL116*0.2</f>
        <v>0</v>
      </c>
      <c r="DN116" s="217"/>
      <c r="DO116" s="213">
        <v>5.3456739999999998</v>
      </c>
      <c r="DP116" s="213">
        <v>8.9838579999999997</v>
      </c>
      <c r="DQ116" s="212">
        <f>_xlfn.FLOOR.PRECISE('[3]численность 2021'!J129)</f>
        <v>11</v>
      </c>
      <c r="DR116" s="212">
        <v>4.5893000000000003E-2</v>
      </c>
      <c r="DS116" s="212">
        <v>7.7128000000000002E-2</v>
      </c>
      <c r="DT116" s="212">
        <f t="shared" si="126"/>
        <v>9.4436816650734973E-2</v>
      </c>
      <c r="DU116" s="214">
        <f>_xlfn.FLOOR.PRECISE('[3]численность 2021'!S129)</f>
        <v>0</v>
      </c>
      <c r="DV116" s="215">
        <f t="shared" si="116"/>
        <v>1.1000000000000001</v>
      </c>
      <c r="DW116" s="216">
        <f t="shared" si="117"/>
        <v>0</v>
      </c>
      <c r="DX116" s="217"/>
      <c r="DY116" s="213">
        <v>0</v>
      </c>
      <c r="DZ116" s="223">
        <v>0</v>
      </c>
      <c r="EA116" s="212">
        <f>_xlfn.FLOOR.PRECISE('[3]численность 2021'!T129)</f>
        <v>0</v>
      </c>
      <c r="EB116" s="212">
        <v>0</v>
      </c>
      <c r="EC116" s="212">
        <v>0</v>
      </c>
      <c r="ED116" s="212">
        <f t="shared" si="127"/>
        <v>0</v>
      </c>
      <c r="EE116" s="214">
        <f>_xlfn.FLOOR.PRECISE('[3]численность 2021'!U129)</f>
        <v>0</v>
      </c>
      <c r="EF116" s="215">
        <f t="shared" si="118"/>
        <v>0</v>
      </c>
      <c r="EG116" s="216">
        <f t="shared" si="119"/>
        <v>0</v>
      </c>
      <c r="EH116" s="222"/>
    </row>
    <row r="117" spans="1:138" ht="47.25" x14ac:dyDescent="0.2">
      <c r="A117" s="116" t="s">
        <v>330</v>
      </c>
      <c r="B117" s="212">
        <f>'[3]численность 2021'!C128</f>
        <v>19.554000854492188</v>
      </c>
      <c r="C117" s="213">
        <v>99.038505999999998</v>
      </c>
      <c r="D117" s="213">
        <v>133.197067</v>
      </c>
      <c r="E117" s="212">
        <f>_xlfn.FLOOR.PRECISE('[3]численность 2021'!D128)</f>
        <v>82</v>
      </c>
      <c r="F117" s="212">
        <v>6.8117549999999998</v>
      </c>
      <c r="G117" s="212">
        <v>6.8117549999999998</v>
      </c>
      <c r="H117" s="212">
        <f t="shared" si="146"/>
        <v>4.1935152100170816</v>
      </c>
      <c r="I117" s="214">
        <f>_xlfn.FLOOR.PRECISE('[3]численность 2021'!R128)</f>
        <v>20</v>
      </c>
      <c r="J117" s="215">
        <f t="shared" si="95"/>
        <v>28.699999999999918</v>
      </c>
      <c r="K117" s="216">
        <f t="shared" si="96"/>
        <v>20</v>
      </c>
      <c r="L117" s="217">
        <v>20</v>
      </c>
      <c r="M117" s="213">
        <v>31</v>
      </c>
      <c r="N117" s="213">
        <v>29</v>
      </c>
      <c r="O117" s="212">
        <f>_xlfn.FLOOR.PRECISE('[3]численность 2021'!P128)</f>
        <v>33</v>
      </c>
      <c r="P117" s="212">
        <v>1.585353</v>
      </c>
      <c r="Q117" s="212">
        <v>1.4830719999999999</v>
      </c>
      <c r="R117" s="212">
        <f t="shared" si="97"/>
        <v>1.6876341698849231</v>
      </c>
      <c r="S117" s="214">
        <f>_xlfn.FLOOR.PRECISE('[3]численность 2021'!Q128)</f>
        <v>2</v>
      </c>
      <c r="T117" s="214"/>
      <c r="U117" s="215">
        <f t="shared" si="147"/>
        <v>9.8999999999999666</v>
      </c>
      <c r="V117" s="216">
        <f t="shared" si="98"/>
        <v>2</v>
      </c>
      <c r="W117" s="217">
        <v>2</v>
      </c>
      <c r="X117" s="217"/>
      <c r="Y117" s="218"/>
      <c r="Z117" s="213">
        <v>193.73988299999999</v>
      </c>
      <c r="AA117" s="213">
        <v>192.34054599999999</v>
      </c>
      <c r="AB117" s="212">
        <f>_xlfn.FLOOR.PRECISE('[3]численность 2021'!E128)</f>
        <v>180</v>
      </c>
      <c r="AC117" s="212">
        <v>9.9079409999999992</v>
      </c>
      <c r="AD117" s="212">
        <v>9.8363779999999998</v>
      </c>
      <c r="AE117" s="212">
        <f t="shared" si="121"/>
        <v>9.2052772902813995</v>
      </c>
      <c r="AF117" s="214">
        <f>_xlfn.FLOOR.PRECISE('[3]численность 2021'!O128)</f>
        <v>6</v>
      </c>
      <c r="AG117" s="215">
        <f t="shared" si="141"/>
        <v>9</v>
      </c>
      <c r="AH117" s="216">
        <f t="shared" si="142"/>
        <v>6</v>
      </c>
      <c r="AI117" s="219">
        <f t="shared" si="99"/>
        <v>4.5</v>
      </c>
      <c r="AJ117" s="217">
        <v>6</v>
      </c>
      <c r="AK117" s="217">
        <v>4</v>
      </c>
      <c r="AL117" s="213">
        <v>55.267032999999998</v>
      </c>
      <c r="AM117" s="213">
        <v>63.989265000000003</v>
      </c>
      <c r="AN117" s="212">
        <f>_xlfn.FLOOR.PRECISE('[3]численность 2021'!F128)</f>
        <v>56</v>
      </c>
      <c r="AO117" s="212">
        <v>2.8263799999999999</v>
      </c>
      <c r="AP117" s="212">
        <v>3.2724389999999999</v>
      </c>
      <c r="AQ117" s="212">
        <f t="shared" si="122"/>
        <v>2.8638640458653239</v>
      </c>
      <c r="AR117" s="214">
        <f>_xlfn.FLOOR.PRECISE('[3]численность 2021'!L128)</f>
        <v>3</v>
      </c>
      <c r="AS117" s="214"/>
      <c r="AT117" s="214">
        <f t="shared" si="148"/>
        <v>3</v>
      </c>
      <c r="AU117" s="215">
        <f t="shared" si="100"/>
        <v>3.9200000000000004</v>
      </c>
      <c r="AV117" s="215">
        <f t="shared" si="149"/>
        <v>0</v>
      </c>
      <c r="AW117" s="220">
        <f t="shared" si="101"/>
        <v>3</v>
      </c>
      <c r="AX117" s="217">
        <v>3</v>
      </c>
      <c r="AY117" s="215">
        <f t="shared" si="131"/>
        <v>0</v>
      </c>
      <c r="AZ117" s="216">
        <f t="shared" si="102"/>
        <v>0</v>
      </c>
      <c r="BA117" s="217"/>
      <c r="BB117" s="215">
        <f t="shared" si="132"/>
        <v>0.89999999999999991</v>
      </c>
      <c r="BC117" s="217"/>
      <c r="BD117" s="213">
        <v>17.016981000000001</v>
      </c>
      <c r="BE117" s="213">
        <v>19.264081999999998</v>
      </c>
      <c r="BF117" s="212">
        <f>_xlfn.FLOOR.PRECISE('[3]численность 2021'!G128)</f>
        <v>21</v>
      </c>
      <c r="BG117" s="212">
        <v>0.87025600000000003</v>
      </c>
      <c r="BH117" s="212">
        <v>0.98517299999999997</v>
      </c>
      <c r="BI117" s="212">
        <f t="shared" si="123"/>
        <v>1.0739490171994965</v>
      </c>
      <c r="BJ117" s="214">
        <f>_xlfn.FLOOR.PRECISE('[3]численность 2021'!K128)</f>
        <v>0</v>
      </c>
      <c r="BK117" s="214"/>
      <c r="BL117" s="214">
        <f t="shared" si="150"/>
        <v>0</v>
      </c>
      <c r="BM117" s="215">
        <f t="shared" si="103"/>
        <v>1.05</v>
      </c>
      <c r="BN117" s="220">
        <f t="shared" si="134"/>
        <v>0</v>
      </c>
      <c r="BO117" s="217"/>
      <c r="BP117" s="215">
        <f t="shared" si="135"/>
        <v>0</v>
      </c>
      <c r="BQ117" s="216">
        <f t="shared" si="104"/>
        <v>0</v>
      </c>
      <c r="BR117" s="217"/>
      <c r="BS117" s="215">
        <f t="shared" si="105"/>
        <v>0</v>
      </c>
      <c r="BT117" s="217"/>
      <c r="BU117" s="213">
        <v>168.564438</v>
      </c>
      <c r="BV117" s="213">
        <v>176.21897899999999</v>
      </c>
      <c r="BW117" s="212">
        <f>_xlfn.FLOOR.PRECISE('[3]численность 2021'!H128)</f>
        <v>170</v>
      </c>
      <c r="BX117" s="212">
        <v>8.6204579999999993</v>
      </c>
      <c r="BY117" s="212">
        <v>9.0119140000000009</v>
      </c>
      <c r="BZ117" s="212">
        <f t="shared" si="124"/>
        <v>8.6938729963768768</v>
      </c>
      <c r="CA117" s="214">
        <f>_xlfn.FLOOR.PRECISE('[3]численность 2021'!M128)</f>
        <v>5</v>
      </c>
      <c r="CB117" s="214"/>
      <c r="CC117" s="214"/>
      <c r="CD117" s="214">
        <f t="shared" si="151"/>
        <v>5</v>
      </c>
      <c r="CE117" s="215">
        <f t="shared" si="106"/>
        <v>20.399999999999999</v>
      </c>
      <c r="CF117" s="220">
        <f t="shared" si="107"/>
        <v>5</v>
      </c>
      <c r="CG117" s="217">
        <v>5</v>
      </c>
      <c r="CH117" s="215">
        <f t="shared" si="152"/>
        <v>0.3749999999999995</v>
      </c>
      <c r="CI117" s="216">
        <f t="shared" si="108"/>
        <v>0</v>
      </c>
      <c r="CJ117" s="217"/>
      <c r="CK117" s="215">
        <f t="shared" si="153"/>
        <v>0.3749999999999995</v>
      </c>
      <c r="CL117" s="216">
        <f t="shared" si="109"/>
        <v>0</v>
      </c>
      <c r="CM117" s="217"/>
      <c r="CN117" s="215">
        <f t="shared" si="110"/>
        <v>1</v>
      </c>
      <c r="CO117" s="217"/>
      <c r="CP117" s="221">
        <f t="shared" si="111"/>
        <v>1</v>
      </c>
      <c r="CQ117" s="213">
        <v>0</v>
      </c>
      <c r="CR117" s="213">
        <v>0</v>
      </c>
      <c r="CS117" s="213" t="e">
        <f>#NAME?</f>
        <v>#NAME?</v>
      </c>
      <c r="CT117" s="212">
        <v>0</v>
      </c>
      <c r="CU117" s="212">
        <v>0</v>
      </c>
      <c r="CV117" s="212" t="e">
        <f>#NAME?</f>
        <v>#NAME?</v>
      </c>
      <c r="CW117" s="214" t="e">
        <f>#NAME?</f>
        <v>#NAME?</v>
      </c>
      <c r="CX117" s="215" t="e">
        <f t="shared" si="143"/>
        <v>#NAME?</v>
      </c>
      <c r="CY117" s="220" t="e">
        <f t="shared" si="144"/>
        <v>#NAME?</v>
      </c>
      <c r="CZ117" s="217"/>
      <c r="DA117" s="215">
        <f t="shared" si="145"/>
        <v>0</v>
      </c>
      <c r="DB117" s="222"/>
      <c r="DC117" s="213">
        <v>0</v>
      </c>
      <c r="DD117" s="213">
        <v>0</v>
      </c>
      <c r="DE117" s="212">
        <f>_xlfn.FLOOR.PRECISE('[3]численность 2021'!I128)</f>
        <v>0</v>
      </c>
      <c r="DF117" s="212">
        <v>0</v>
      </c>
      <c r="DG117" s="212">
        <v>0</v>
      </c>
      <c r="DH117" s="212">
        <f t="shared" si="125"/>
        <v>0</v>
      </c>
      <c r="DI117" s="214">
        <f>_xlfn.FLOOR.PRECISE('[3]численность 2021'!N128)</f>
        <v>0</v>
      </c>
      <c r="DJ117" s="215">
        <f t="shared" si="154"/>
        <v>0</v>
      </c>
      <c r="DK117" s="216">
        <f t="shared" si="115"/>
        <v>0</v>
      </c>
      <c r="DL117" s="217"/>
      <c r="DM117" s="215">
        <f t="shared" si="155"/>
        <v>0</v>
      </c>
      <c r="DN117" s="217"/>
      <c r="DO117" s="213">
        <v>1.368517</v>
      </c>
      <c r="DP117" s="213">
        <v>1.760222</v>
      </c>
      <c r="DQ117" s="212">
        <f>_xlfn.FLOOR.PRECISE('[3]численность 2021'!J128)</f>
        <v>1</v>
      </c>
      <c r="DR117" s="212">
        <v>6.9986999999999994E-2</v>
      </c>
      <c r="DS117" s="212">
        <v>9.0019000000000002E-2</v>
      </c>
      <c r="DT117" s="212">
        <f t="shared" si="126"/>
        <v>5.1140429390452213E-2</v>
      </c>
      <c r="DU117" s="214">
        <f>_xlfn.FLOOR.PRECISE('[3]численность 2021'!S128)</f>
        <v>0</v>
      </c>
      <c r="DV117" s="215">
        <f t="shared" si="116"/>
        <v>0.1</v>
      </c>
      <c r="DW117" s="216">
        <f t="shared" si="117"/>
        <v>0</v>
      </c>
      <c r="DX117" s="217"/>
      <c r="DY117" s="213">
        <v>0</v>
      </c>
      <c r="DZ117" s="223">
        <v>0</v>
      </c>
      <c r="EA117" s="212">
        <f>_xlfn.FLOOR.PRECISE('[3]численность 2021'!T128)</f>
        <v>0</v>
      </c>
      <c r="EB117" s="212">
        <v>0</v>
      </c>
      <c r="EC117" s="212">
        <v>0</v>
      </c>
      <c r="ED117" s="212">
        <f t="shared" si="127"/>
        <v>0</v>
      </c>
      <c r="EE117" s="214">
        <f>_xlfn.FLOOR.PRECISE('[3]численность 2021'!U128)</f>
        <v>0</v>
      </c>
      <c r="EF117" s="215">
        <f t="shared" si="118"/>
        <v>0</v>
      </c>
      <c r="EG117" s="216">
        <f t="shared" si="119"/>
        <v>0</v>
      </c>
      <c r="EH117" s="222"/>
    </row>
    <row r="118" spans="1:138" ht="15.75" x14ac:dyDescent="0.2">
      <c r="A118" s="198" t="s">
        <v>180</v>
      </c>
      <c r="B118" s="212"/>
      <c r="C118" s="213"/>
      <c r="D118" s="213"/>
      <c r="E118" s="212"/>
      <c r="F118" s="212"/>
      <c r="G118" s="212"/>
      <c r="H118" s="212"/>
      <c r="I118" s="214"/>
      <c r="J118" s="215">
        <f t="shared" si="95"/>
        <v>0</v>
      </c>
      <c r="K118" s="216">
        <f t="shared" si="96"/>
        <v>0</v>
      </c>
      <c r="L118" s="217"/>
      <c r="M118" s="213"/>
      <c r="N118" s="213"/>
      <c r="O118" s="212"/>
      <c r="P118" s="212"/>
      <c r="Q118" s="212"/>
      <c r="R118" s="212" t="e">
        <f t="shared" si="97"/>
        <v>#DIV/0!</v>
      </c>
      <c r="S118" s="214"/>
      <c r="T118" s="214"/>
      <c r="U118" s="215">
        <f t="shared" si="147"/>
        <v>0</v>
      </c>
      <c r="V118" s="216">
        <f t="shared" si="98"/>
        <v>0</v>
      </c>
      <c r="W118" s="217"/>
      <c r="X118" s="217"/>
      <c r="Y118" s="218"/>
      <c r="Z118" s="213"/>
      <c r="AA118" s="213"/>
      <c r="AB118" s="212"/>
      <c r="AC118" s="212"/>
      <c r="AD118" s="212"/>
      <c r="AE118" s="212" t="e">
        <f t="shared" si="121"/>
        <v>#DIV/0!</v>
      </c>
      <c r="AF118" s="214"/>
      <c r="AG118" s="215">
        <f t="shared" si="141"/>
        <v>0</v>
      </c>
      <c r="AH118" s="216">
        <f t="shared" si="142"/>
        <v>0</v>
      </c>
      <c r="AI118" s="219">
        <f t="shared" si="99"/>
        <v>0</v>
      </c>
      <c r="AJ118" s="217"/>
      <c r="AK118" s="217"/>
      <c r="AL118" s="213"/>
      <c r="AM118" s="213"/>
      <c r="AN118" s="212"/>
      <c r="AO118" s="212"/>
      <c r="AP118" s="212"/>
      <c r="AQ118" s="212" t="e">
        <f t="shared" si="122"/>
        <v>#DIV/0!</v>
      </c>
      <c r="AR118" s="214"/>
      <c r="AS118" s="214"/>
      <c r="AT118" s="214" t="e">
        <f t="shared" si="148"/>
        <v>#DIV/0!</v>
      </c>
      <c r="AU118" s="215">
        <f t="shared" si="100"/>
        <v>0</v>
      </c>
      <c r="AV118" s="215">
        <f t="shared" si="149"/>
        <v>0</v>
      </c>
      <c r="AW118" s="220">
        <f t="shared" si="101"/>
        <v>0</v>
      </c>
      <c r="AX118" s="217"/>
      <c r="AY118" s="215">
        <f t="shared" si="131"/>
        <v>0</v>
      </c>
      <c r="AZ118" s="216">
        <f t="shared" si="102"/>
        <v>0</v>
      </c>
      <c r="BA118" s="217"/>
      <c r="BB118" s="215">
        <f t="shared" si="132"/>
        <v>0</v>
      </c>
      <c r="BC118" s="217"/>
      <c r="BD118" s="213"/>
      <c r="BE118" s="213"/>
      <c r="BF118" s="212"/>
      <c r="BG118" s="212"/>
      <c r="BH118" s="212"/>
      <c r="BI118" s="212" t="e">
        <f t="shared" si="123"/>
        <v>#DIV/0!</v>
      </c>
      <c r="BJ118" s="214"/>
      <c r="BK118" s="214"/>
      <c r="BL118" s="214" t="e">
        <f t="shared" si="150"/>
        <v>#DIV/0!</v>
      </c>
      <c r="BM118" s="215">
        <f t="shared" si="103"/>
        <v>0</v>
      </c>
      <c r="BN118" s="220">
        <f t="shared" si="134"/>
        <v>0</v>
      </c>
      <c r="BO118" s="217"/>
      <c r="BP118" s="215">
        <f t="shared" si="135"/>
        <v>0</v>
      </c>
      <c r="BQ118" s="216">
        <f t="shared" si="104"/>
        <v>0</v>
      </c>
      <c r="BR118" s="217"/>
      <c r="BS118" s="215">
        <f t="shared" si="105"/>
        <v>0</v>
      </c>
      <c r="BT118" s="217"/>
      <c r="BU118" s="213"/>
      <c r="BV118" s="213"/>
      <c r="BW118" s="212"/>
      <c r="BX118" s="212"/>
      <c r="BY118" s="212"/>
      <c r="BZ118" s="212" t="e">
        <f t="shared" si="124"/>
        <v>#DIV/0!</v>
      </c>
      <c r="CA118" s="214"/>
      <c r="CB118" s="214"/>
      <c r="CC118" s="214"/>
      <c r="CD118" s="214" t="e">
        <f t="shared" si="151"/>
        <v>#DIV/0!</v>
      </c>
      <c r="CE118" s="215">
        <f t="shared" si="106"/>
        <v>0</v>
      </c>
      <c r="CF118" s="220">
        <f t="shared" si="107"/>
        <v>0</v>
      </c>
      <c r="CG118" s="217"/>
      <c r="CH118" s="215">
        <f t="shared" si="152"/>
        <v>0</v>
      </c>
      <c r="CI118" s="216">
        <f t="shared" si="108"/>
        <v>0</v>
      </c>
      <c r="CJ118" s="217"/>
      <c r="CK118" s="215">
        <f t="shared" si="153"/>
        <v>0</v>
      </c>
      <c r="CL118" s="216">
        <f t="shared" si="109"/>
        <v>0</v>
      </c>
      <c r="CM118" s="217"/>
      <c r="CN118" s="215">
        <f t="shared" si="110"/>
        <v>0</v>
      </c>
      <c r="CO118" s="217"/>
      <c r="CP118" s="221">
        <f t="shared" si="111"/>
        <v>1</v>
      </c>
      <c r="CQ118" s="213"/>
      <c r="CR118" s="213"/>
      <c r="CS118" s="213"/>
      <c r="CT118" s="212"/>
      <c r="CU118" s="212"/>
      <c r="CV118" s="212"/>
      <c r="CW118" s="214"/>
      <c r="CX118" s="215">
        <f t="shared" si="143"/>
        <v>0</v>
      </c>
      <c r="CY118" s="220">
        <f t="shared" si="144"/>
        <v>0</v>
      </c>
      <c r="CZ118" s="222"/>
      <c r="DA118" s="215">
        <f t="shared" si="145"/>
        <v>0</v>
      </c>
      <c r="DB118" s="222"/>
      <c r="DC118" s="213"/>
      <c r="DD118" s="213"/>
      <c r="DE118" s="212"/>
      <c r="DF118" s="212"/>
      <c r="DG118" s="212"/>
      <c r="DH118" s="212" t="e">
        <f t="shared" si="125"/>
        <v>#DIV/0!</v>
      </c>
      <c r="DI118" s="214"/>
      <c r="DJ118" s="215">
        <f t="shared" si="154"/>
        <v>0</v>
      </c>
      <c r="DK118" s="216">
        <f t="shared" si="115"/>
        <v>0</v>
      </c>
      <c r="DL118" s="217"/>
      <c r="DM118" s="215">
        <f t="shared" si="155"/>
        <v>0</v>
      </c>
      <c r="DN118" s="217"/>
      <c r="DO118" s="213"/>
      <c r="DP118" s="213"/>
      <c r="DQ118" s="212"/>
      <c r="DR118" s="212"/>
      <c r="DS118" s="212"/>
      <c r="DT118" s="212" t="e">
        <f t="shared" si="126"/>
        <v>#DIV/0!</v>
      </c>
      <c r="DU118" s="214"/>
      <c r="DV118" s="215">
        <f t="shared" si="116"/>
        <v>0</v>
      </c>
      <c r="DW118" s="216">
        <f t="shared" si="117"/>
        <v>0</v>
      </c>
      <c r="DX118" s="217"/>
      <c r="DY118" s="213"/>
      <c r="DZ118" s="223"/>
      <c r="EA118" s="212"/>
      <c r="EB118" s="212"/>
      <c r="EC118" s="212"/>
      <c r="ED118" s="212" t="e">
        <f t="shared" si="127"/>
        <v>#DIV/0!</v>
      </c>
      <c r="EE118" s="214"/>
      <c r="EF118" s="215">
        <f t="shared" si="118"/>
        <v>0</v>
      </c>
      <c r="EG118" s="216">
        <f t="shared" si="119"/>
        <v>0</v>
      </c>
      <c r="EH118" s="222"/>
    </row>
    <row r="119" spans="1:138" ht="31.5" x14ac:dyDescent="0.2">
      <c r="A119" s="116" t="s">
        <v>185</v>
      </c>
      <c r="B119" s="212">
        <f>'[3]численность 2021'!C138</f>
        <v>1372.2900390625</v>
      </c>
      <c r="C119" s="213">
        <v>1778.083862</v>
      </c>
      <c r="D119" s="213">
        <v>1669.864014</v>
      </c>
      <c r="E119" s="212">
        <f>_xlfn.FLOOR.PRECISE('[3]численность 2021'!D138)</f>
        <v>2887</v>
      </c>
      <c r="F119" s="212">
        <v>1.216845</v>
      </c>
      <c r="G119" s="212">
        <v>1.216845</v>
      </c>
      <c r="H119" s="212">
        <f t="shared" si="146"/>
        <v>2.103782668255973</v>
      </c>
      <c r="I119" s="214">
        <f>_xlfn.FLOOR.PRECISE('[3]численность 2021'!R138)</f>
        <v>400</v>
      </c>
      <c r="J119" s="215">
        <f t="shared" si="95"/>
        <v>1010.4499999999971</v>
      </c>
      <c r="K119" s="216">
        <f t="shared" si="96"/>
        <v>400</v>
      </c>
      <c r="L119" s="217">
        <v>1000</v>
      </c>
      <c r="M119" s="213">
        <v>320</v>
      </c>
      <c r="N119" s="213">
        <v>189</v>
      </c>
      <c r="O119" s="212">
        <f>_xlfn.FLOOR.PRECISE('[3]численность 2021'!P138)</f>
        <v>140</v>
      </c>
      <c r="P119" s="212">
        <v>0.23318700000000001</v>
      </c>
      <c r="Q119" s="212">
        <v>0.13772599999999999</v>
      </c>
      <c r="R119" s="212">
        <f t="shared" si="97"/>
        <v>0.10201924958636517</v>
      </c>
      <c r="S119" s="214">
        <f>_xlfn.FLOOR.PRECISE('[3]численность 2021'!Q138)</f>
        <v>25</v>
      </c>
      <c r="T119" s="214"/>
      <c r="U119" s="215">
        <f t="shared" si="147"/>
        <v>41.999999999999858</v>
      </c>
      <c r="V119" s="216">
        <f t="shared" si="98"/>
        <v>25</v>
      </c>
      <c r="W119" s="217">
        <v>40</v>
      </c>
      <c r="X119" s="217">
        <v>20</v>
      </c>
      <c r="Y119" s="218"/>
      <c r="Z119" s="213">
        <v>6487.3120120000003</v>
      </c>
      <c r="AA119" s="213">
        <v>2645.6762699999999</v>
      </c>
      <c r="AB119" s="212">
        <f>_xlfn.FLOOR.PRECISE('[3]численность 2021'!E138)</f>
        <v>6122</v>
      </c>
      <c r="AC119" s="212">
        <v>4.7273620000000003</v>
      </c>
      <c r="AD119" s="212">
        <v>1.9279280000000001</v>
      </c>
      <c r="AE119" s="212">
        <f t="shared" si="121"/>
        <v>4.4611560426266257</v>
      </c>
      <c r="AF119" s="214">
        <f>_xlfn.FLOOR.PRECISE('[3]численность 2021'!O138)</f>
        <v>180</v>
      </c>
      <c r="AG119" s="215">
        <f t="shared" si="141"/>
        <v>306.10000000000002</v>
      </c>
      <c r="AH119" s="216">
        <f t="shared" si="142"/>
        <v>180</v>
      </c>
      <c r="AI119" s="219">
        <f t="shared" si="99"/>
        <v>129</v>
      </c>
      <c r="AJ119" s="217">
        <v>172</v>
      </c>
      <c r="AK119" s="217">
        <v>129</v>
      </c>
      <c r="AL119" s="213">
        <v>1434.5904539999999</v>
      </c>
      <c r="AM119" s="213">
        <v>465.76782200000002</v>
      </c>
      <c r="AN119" s="212">
        <f>_xlfn.FLOOR.PRECISE('[3]численность 2021'!F138)</f>
        <v>2145</v>
      </c>
      <c r="AO119" s="212">
        <v>1.045399</v>
      </c>
      <c r="AP119" s="212">
        <v>0.33940900000000002</v>
      </c>
      <c r="AQ119" s="212">
        <f t="shared" si="122"/>
        <v>1.5630806454482378</v>
      </c>
      <c r="AR119" s="214">
        <f>_xlfn.FLOOR.PRECISE('[3]численность 2021'!L138)</f>
        <v>30</v>
      </c>
      <c r="AS119" s="214"/>
      <c r="AT119" s="214">
        <f t="shared" si="148"/>
        <v>30</v>
      </c>
      <c r="AU119" s="215">
        <f t="shared" si="100"/>
        <v>107.25</v>
      </c>
      <c r="AV119" s="215">
        <f t="shared" si="149"/>
        <v>0</v>
      </c>
      <c r="AW119" s="220">
        <f t="shared" si="101"/>
        <v>30</v>
      </c>
      <c r="AX119" s="217">
        <v>50</v>
      </c>
      <c r="AY119" s="215">
        <f t="shared" si="131"/>
        <v>7.5</v>
      </c>
      <c r="AZ119" s="216">
        <f t="shared" si="102"/>
        <v>0</v>
      </c>
      <c r="BA119" s="217">
        <v>7</v>
      </c>
      <c r="BB119" s="215">
        <f t="shared" si="132"/>
        <v>15</v>
      </c>
      <c r="BC119" s="217">
        <v>15</v>
      </c>
      <c r="BD119" s="213">
        <v>2074.7678219999998</v>
      </c>
      <c r="BE119" s="213">
        <v>1455.6683350000001</v>
      </c>
      <c r="BF119" s="212">
        <f>_xlfn.FLOOR.PRECISE('[3]численность 2021'!G138)</f>
        <v>3037</v>
      </c>
      <c r="BG119" s="212">
        <v>1.5119020000000001</v>
      </c>
      <c r="BH119" s="212">
        <v>1.060759</v>
      </c>
      <c r="BI119" s="212">
        <f t="shared" si="123"/>
        <v>2.2130890070985072</v>
      </c>
      <c r="BJ119" s="214">
        <f>_xlfn.FLOOR.PRECISE('[3]численность 2021'!K138)</f>
        <v>60</v>
      </c>
      <c r="BK119" s="214"/>
      <c r="BL119" s="214">
        <f t="shared" si="150"/>
        <v>60</v>
      </c>
      <c r="BM119" s="215">
        <f t="shared" si="103"/>
        <v>212.59000000000003</v>
      </c>
      <c r="BN119" s="220">
        <f t="shared" si="134"/>
        <v>60</v>
      </c>
      <c r="BO119" s="217">
        <v>100</v>
      </c>
      <c r="BP119" s="215">
        <f t="shared" si="135"/>
        <v>15</v>
      </c>
      <c r="BQ119" s="216">
        <f t="shared" si="104"/>
        <v>0</v>
      </c>
      <c r="BR119" s="217">
        <v>15</v>
      </c>
      <c r="BS119" s="215">
        <f t="shared" si="105"/>
        <v>20</v>
      </c>
      <c r="BT119" s="217">
        <v>20</v>
      </c>
      <c r="BU119" s="213">
        <v>2485.6130370000001</v>
      </c>
      <c r="BV119" s="213">
        <v>1666.1263429999999</v>
      </c>
      <c r="BW119" s="212">
        <f>_xlfn.FLOOR.PRECISE('[3]численность 2021'!H138)</f>
        <v>2915</v>
      </c>
      <c r="BX119" s="212">
        <v>1.811288</v>
      </c>
      <c r="BY119" s="212">
        <v>1.214121</v>
      </c>
      <c r="BZ119" s="212">
        <f t="shared" si="124"/>
        <v>2.1241865181732464</v>
      </c>
      <c r="CA119" s="214">
        <f>_xlfn.FLOOR.PRECISE('[3]численность 2021'!M138)</f>
        <v>50</v>
      </c>
      <c r="CB119" s="214"/>
      <c r="CC119" s="214"/>
      <c r="CD119" s="214">
        <f t="shared" si="151"/>
        <v>50</v>
      </c>
      <c r="CE119" s="215">
        <f t="shared" si="106"/>
        <v>204.05</v>
      </c>
      <c r="CF119" s="220">
        <f t="shared" si="107"/>
        <v>50</v>
      </c>
      <c r="CG119" s="217">
        <v>100</v>
      </c>
      <c r="CH119" s="215">
        <f t="shared" si="152"/>
        <v>7.4999999999999902</v>
      </c>
      <c r="CI119" s="216">
        <f t="shared" si="108"/>
        <v>0</v>
      </c>
      <c r="CJ119" s="217">
        <v>8</v>
      </c>
      <c r="CK119" s="215">
        <f t="shared" si="153"/>
        <v>7.4999999999999902</v>
      </c>
      <c r="CL119" s="216">
        <f t="shared" si="109"/>
        <v>0</v>
      </c>
      <c r="CM119" s="217">
        <v>7</v>
      </c>
      <c r="CN119" s="215">
        <f t="shared" si="110"/>
        <v>20</v>
      </c>
      <c r="CO119" s="217">
        <v>20</v>
      </c>
      <c r="CP119" s="221">
        <f t="shared" si="111"/>
        <v>1</v>
      </c>
      <c r="CQ119" s="213">
        <v>0</v>
      </c>
      <c r="CR119" s="213">
        <v>0</v>
      </c>
      <c r="CS119" s="213" t="e">
        <f>#NAME?</f>
        <v>#NAME?</v>
      </c>
      <c r="CT119" s="212">
        <v>0</v>
      </c>
      <c r="CU119" s="212">
        <v>0</v>
      </c>
      <c r="CV119" s="212" t="e">
        <f>#NAME?</f>
        <v>#NAME?</v>
      </c>
      <c r="CW119" s="214" t="e">
        <f>#NAME?</f>
        <v>#NAME?</v>
      </c>
      <c r="CX119" s="215" t="e">
        <f t="shared" si="143"/>
        <v>#NAME?</v>
      </c>
      <c r="CY119" s="220" t="e">
        <f t="shared" si="144"/>
        <v>#NAME?</v>
      </c>
      <c r="CZ119" s="222"/>
      <c r="DA119" s="215">
        <f t="shared" si="145"/>
        <v>0</v>
      </c>
      <c r="DB119" s="222"/>
      <c r="DC119" s="213">
        <v>306.45001200000002</v>
      </c>
      <c r="DD119" s="213">
        <v>70.440192999999994</v>
      </c>
      <c r="DE119" s="212">
        <f>_xlfn.FLOOR.PRECISE('[3]численность 2021'!I138)</f>
        <v>152</v>
      </c>
      <c r="DF119" s="212">
        <v>0.22331300000000001</v>
      </c>
      <c r="DG119" s="212">
        <v>5.1330000000000001E-2</v>
      </c>
      <c r="DH119" s="212">
        <f t="shared" si="125"/>
        <v>0.1107637566937679</v>
      </c>
      <c r="DI119" s="214">
        <f>_xlfn.FLOOR.PRECISE('[3]численность 2021'!N138)</f>
        <v>0</v>
      </c>
      <c r="DJ119" s="215">
        <f t="shared" si="154"/>
        <v>22.799999999999848</v>
      </c>
      <c r="DK119" s="216">
        <f t="shared" si="115"/>
        <v>0</v>
      </c>
      <c r="DL119" s="217"/>
      <c r="DM119" s="215">
        <f t="shared" si="155"/>
        <v>0</v>
      </c>
      <c r="DN119" s="217"/>
      <c r="DO119" s="213">
        <v>40.410995</v>
      </c>
      <c r="DP119" s="213">
        <v>103.50396000000001</v>
      </c>
      <c r="DQ119" s="212">
        <f>_xlfn.FLOOR.PRECISE('[3]численность 2021'!J138)</f>
        <v>80</v>
      </c>
      <c r="DR119" s="212">
        <v>2.9447999999999998E-2</v>
      </c>
      <c r="DS119" s="212">
        <v>7.5424000000000005E-2</v>
      </c>
      <c r="DT119" s="212">
        <f t="shared" si="126"/>
        <v>5.8296714049351529E-2</v>
      </c>
      <c r="DU119" s="214">
        <f>_xlfn.FLOOR.PRECISE('[3]численность 2021'!S138)</f>
        <v>0</v>
      </c>
      <c r="DV119" s="215">
        <f t="shared" si="116"/>
        <v>8</v>
      </c>
      <c r="DW119" s="216">
        <f t="shared" si="117"/>
        <v>0</v>
      </c>
      <c r="DX119" s="217">
        <v>5</v>
      </c>
      <c r="DY119" s="213">
        <v>0</v>
      </c>
      <c r="DZ119" s="223">
        <v>0</v>
      </c>
      <c r="EA119" s="212">
        <f>_xlfn.FLOOR.PRECISE('[3]численность 2021'!T138)</f>
        <v>0</v>
      </c>
      <c r="EB119" s="212">
        <v>0</v>
      </c>
      <c r="EC119" s="212">
        <v>0</v>
      </c>
      <c r="ED119" s="212">
        <f t="shared" si="127"/>
        <v>0</v>
      </c>
      <c r="EE119" s="214">
        <f>_xlfn.FLOOR.PRECISE('[3]численность 2021'!U138)</f>
        <v>0</v>
      </c>
      <c r="EF119" s="215">
        <f t="shared" si="118"/>
        <v>0</v>
      </c>
      <c r="EG119" s="216">
        <f t="shared" si="119"/>
        <v>0</v>
      </c>
      <c r="EH119" s="222"/>
    </row>
    <row r="120" spans="1:138" ht="31.5" x14ac:dyDescent="0.2">
      <c r="A120" s="116" t="s">
        <v>331</v>
      </c>
      <c r="B120" s="212">
        <f>'[3]численность 2021'!C135</f>
        <v>187.15299987792969</v>
      </c>
      <c r="C120" s="213">
        <v>1235.9174800000001</v>
      </c>
      <c r="D120" s="213">
        <v>1245.6186520000001</v>
      </c>
      <c r="E120" s="212">
        <f>_xlfn.FLOOR.PRECISE('[3]численность 2021'!D135)</f>
        <v>673</v>
      </c>
      <c r="F120" s="212">
        <v>6.6557240000000002</v>
      </c>
      <c r="G120" s="212">
        <v>6.6557240000000002</v>
      </c>
      <c r="H120" s="212">
        <f t="shared" si="146"/>
        <v>3.595988311376058</v>
      </c>
      <c r="I120" s="214">
        <f>_xlfn.FLOOR.PRECISE('[3]численность 2021'!R135)</f>
        <v>235</v>
      </c>
      <c r="J120" s="215">
        <f t="shared" si="95"/>
        <v>235.5499999999993</v>
      </c>
      <c r="K120" s="216">
        <f t="shared" si="96"/>
        <v>235</v>
      </c>
      <c r="L120" s="217">
        <v>235</v>
      </c>
      <c r="M120" s="213">
        <v>62</v>
      </c>
      <c r="N120" s="213">
        <v>65</v>
      </c>
      <c r="O120" s="212">
        <f>_xlfn.FLOOR.PRECISE('[3]численность 2021'!P135)</f>
        <v>47</v>
      </c>
      <c r="P120" s="212">
        <v>0.331285</v>
      </c>
      <c r="Q120" s="212">
        <v>0.34731499999999998</v>
      </c>
      <c r="R120" s="212">
        <f t="shared" si="97"/>
        <v>0.25113142739179012</v>
      </c>
      <c r="S120" s="214">
        <f>_xlfn.FLOOR.PRECISE('[3]численность 2021'!Q135)</f>
        <v>7</v>
      </c>
      <c r="T120" s="214"/>
      <c r="U120" s="215">
        <f t="shared" si="147"/>
        <v>14.099999999999952</v>
      </c>
      <c r="V120" s="216">
        <f t="shared" si="98"/>
        <v>7</v>
      </c>
      <c r="W120" s="217">
        <v>7</v>
      </c>
      <c r="X120" s="217"/>
      <c r="Y120" s="218"/>
      <c r="Z120" s="213">
        <v>1922.3498540000001</v>
      </c>
      <c r="AA120" s="213">
        <v>2002.302856</v>
      </c>
      <c r="AB120" s="212">
        <f>_xlfn.FLOOR.PRECISE('[3]численность 2021'!E135)</f>
        <v>2021</v>
      </c>
      <c r="AC120" s="212">
        <v>10.271706999999999</v>
      </c>
      <c r="AD120" s="212">
        <v>10.698919999999999</v>
      </c>
      <c r="AE120" s="212">
        <f t="shared" si="121"/>
        <v>10.798651377846975</v>
      </c>
      <c r="AF120" s="214">
        <f>_xlfn.FLOOR.PRECISE('[3]численность 2021'!O135)</f>
        <v>101</v>
      </c>
      <c r="AG120" s="215">
        <f t="shared" si="141"/>
        <v>101.05000000000001</v>
      </c>
      <c r="AH120" s="216">
        <f t="shared" si="142"/>
        <v>101</v>
      </c>
      <c r="AI120" s="219">
        <f t="shared" si="99"/>
        <v>75.75</v>
      </c>
      <c r="AJ120" s="217">
        <v>101</v>
      </c>
      <c r="AK120" s="217">
        <v>75</v>
      </c>
      <c r="AL120" s="213">
        <v>0</v>
      </c>
      <c r="AM120" s="213">
        <v>0</v>
      </c>
      <c r="AN120" s="212">
        <f>_xlfn.FLOOR.PRECISE('[3]численность 2021'!F135)</f>
        <v>0</v>
      </c>
      <c r="AO120" s="212">
        <v>0</v>
      </c>
      <c r="AP120" s="212">
        <v>0</v>
      </c>
      <c r="AQ120" s="212">
        <f t="shared" si="122"/>
        <v>0</v>
      </c>
      <c r="AR120" s="214">
        <f>_xlfn.FLOOR.PRECISE('[3]численность 2021'!L135)</f>
        <v>0</v>
      </c>
      <c r="AS120" s="214"/>
      <c r="AT120" s="214">
        <f t="shared" si="148"/>
        <v>0</v>
      </c>
      <c r="AU120" s="215">
        <f t="shared" si="100"/>
        <v>0</v>
      </c>
      <c r="AV120" s="215">
        <f t="shared" si="149"/>
        <v>0</v>
      </c>
      <c r="AW120" s="220">
        <f t="shared" si="101"/>
        <v>0</v>
      </c>
      <c r="AX120" s="217"/>
      <c r="AY120" s="215">
        <f t="shared" si="131"/>
        <v>0</v>
      </c>
      <c r="AZ120" s="216">
        <f t="shared" si="102"/>
        <v>0</v>
      </c>
      <c r="BA120" s="217"/>
      <c r="BB120" s="215">
        <f t="shared" si="132"/>
        <v>0</v>
      </c>
      <c r="BC120" s="217"/>
      <c r="BD120" s="213">
        <v>219.446518</v>
      </c>
      <c r="BE120" s="213">
        <v>271.22601300000002</v>
      </c>
      <c r="BF120" s="212">
        <f>_xlfn.FLOOR.PRECISE('[3]численность 2021'!G135)</f>
        <v>271</v>
      </c>
      <c r="BG120" s="212">
        <v>1.1725699999999999</v>
      </c>
      <c r="BH120" s="212">
        <v>1.449244</v>
      </c>
      <c r="BI120" s="212">
        <f t="shared" si="123"/>
        <v>1.4480131238973428</v>
      </c>
      <c r="BJ120" s="214">
        <f>_xlfn.FLOOR.PRECISE('[3]численность 2021'!K135)</f>
        <v>13</v>
      </c>
      <c r="BK120" s="214"/>
      <c r="BL120" s="214">
        <f t="shared" si="150"/>
        <v>13</v>
      </c>
      <c r="BM120" s="215">
        <f t="shared" si="103"/>
        <v>13.55</v>
      </c>
      <c r="BN120" s="220">
        <f t="shared" si="134"/>
        <v>13</v>
      </c>
      <c r="BO120" s="217">
        <v>13</v>
      </c>
      <c r="BP120" s="215">
        <f t="shared" si="135"/>
        <v>1.95</v>
      </c>
      <c r="BQ120" s="216">
        <f t="shared" si="104"/>
        <v>0</v>
      </c>
      <c r="BR120" s="217"/>
      <c r="BS120" s="215">
        <f t="shared" si="105"/>
        <v>2.6</v>
      </c>
      <c r="BT120" s="217"/>
      <c r="BU120" s="213">
        <v>475.87838699999998</v>
      </c>
      <c r="BV120" s="213">
        <v>512.86377000000005</v>
      </c>
      <c r="BW120" s="212">
        <f>_xlfn.FLOOR.PRECISE('[3]численность 2021'!H135)</f>
        <v>456</v>
      </c>
      <c r="BX120" s="212">
        <v>2.5427650000000002</v>
      </c>
      <c r="BY120" s="212">
        <v>2.740389</v>
      </c>
      <c r="BZ120" s="212">
        <f t="shared" si="124"/>
        <v>2.436509167886304</v>
      </c>
      <c r="CA120" s="214">
        <f>_xlfn.FLOOR.PRECISE('[3]численность 2021'!M135)</f>
        <v>31</v>
      </c>
      <c r="CB120" s="214"/>
      <c r="CC120" s="214"/>
      <c r="CD120" s="214">
        <f t="shared" si="151"/>
        <v>31</v>
      </c>
      <c r="CE120" s="215">
        <f t="shared" si="106"/>
        <v>31.92</v>
      </c>
      <c r="CF120" s="220">
        <f t="shared" si="107"/>
        <v>31</v>
      </c>
      <c r="CG120" s="217">
        <v>31</v>
      </c>
      <c r="CH120" s="215">
        <f t="shared" si="152"/>
        <v>2.3249999999999971</v>
      </c>
      <c r="CI120" s="216">
        <f t="shared" si="108"/>
        <v>0</v>
      </c>
      <c r="CJ120" s="217"/>
      <c r="CK120" s="215">
        <f t="shared" si="153"/>
        <v>2.3249999999999971</v>
      </c>
      <c r="CL120" s="216">
        <f t="shared" si="109"/>
        <v>0</v>
      </c>
      <c r="CM120" s="217"/>
      <c r="CN120" s="215">
        <f t="shared" si="110"/>
        <v>6.2</v>
      </c>
      <c r="CO120" s="217"/>
      <c r="CP120" s="221">
        <f t="shared" si="111"/>
        <v>1</v>
      </c>
      <c r="CQ120" s="213"/>
      <c r="CR120" s="213"/>
      <c r="CS120" s="213"/>
      <c r="CT120" s="212"/>
      <c r="CU120" s="212"/>
      <c r="CV120" s="212"/>
      <c r="CW120" s="214"/>
      <c r="CX120" s="215"/>
      <c r="CY120" s="220"/>
      <c r="CZ120" s="222"/>
      <c r="DA120" s="215"/>
      <c r="DB120" s="222"/>
      <c r="DC120" s="213">
        <v>28.294813000000001</v>
      </c>
      <c r="DD120" s="213">
        <v>49.515929999999997</v>
      </c>
      <c r="DE120" s="212">
        <f>_xlfn.FLOOR.PRECISE('[3]численность 2021'!I135)</f>
        <v>0</v>
      </c>
      <c r="DF120" s="212">
        <v>0.15118799999999999</v>
      </c>
      <c r="DG120" s="212">
        <v>0.26457900000000001</v>
      </c>
      <c r="DH120" s="212">
        <f t="shared" si="125"/>
        <v>0</v>
      </c>
      <c r="DI120" s="214">
        <f>_xlfn.FLOOR.PRECISE('[3]численность 2021'!N135)</f>
        <v>0</v>
      </c>
      <c r="DJ120" s="215">
        <f t="shared" si="154"/>
        <v>0</v>
      </c>
      <c r="DK120" s="216">
        <f t="shared" si="115"/>
        <v>0</v>
      </c>
      <c r="DL120" s="217"/>
      <c r="DM120" s="215">
        <f t="shared" si="155"/>
        <v>0</v>
      </c>
      <c r="DN120" s="217"/>
      <c r="DO120" s="213">
        <v>8.8926560000000006</v>
      </c>
      <c r="DP120" s="213">
        <v>13.743195999999999</v>
      </c>
      <c r="DQ120" s="212">
        <f>_xlfn.FLOOR.PRECISE('[3]численность 2021'!J135)</f>
        <v>8</v>
      </c>
      <c r="DR120" s="212">
        <v>4.7516000000000003E-2</v>
      </c>
      <c r="DS120" s="212">
        <v>7.3433999999999999E-2</v>
      </c>
      <c r="DT120" s="212">
        <f t="shared" si="126"/>
        <v>4.2745774875198317E-2</v>
      </c>
      <c r="DU120" s="214">
        <f>_xlfn.FLOOR.PRECISE('[3]численность 2021'!S135)</f>
        <v>0</v>
      </c>
      <c r="DV120" s="215">
        <f t="shared" si="116"/>
        <v>0.8</v>
      </c>
      <c r="DW120" s="216">
        <f t="shared" si="117"/>
        <v>0</v>
      </c>
      <c r="DX120" s="217"/>
      <c r="DY120" s="213">
        <v>0</v>
      </c>
      <c r="DZ120" s="223">
        <v>0</v>
      </c>
      <c r="EA120" s="212">
        <f>_xlfn.FLOOR.PRECISE('[3]численность 2021'!T135)</f>
        <v>0</v>
      </c>
      <c r="EB120" s="212">
        <v>0</v>
      </c>
      <c r="EC120" s="212">
        <v>0</v>
      </c>
      <c r="ED120" s="212">
        <f t="shared" si="127"/>
        <v>0</v>
      </c>
      <c r="EE120" s="214">
        <f>_xlfn.FLOOR.PRECISE('[3]численность 2021'!U135)</f>
        <v>0</v>
      </c>
      <c r="EF120" s="215">
        <f t="shared" si="118"/>
        <v>0</v>
      </c>
      <c r="EG120" s="216">
        <f t="shared" si="119"/>
        <v>0</v>
      </c>
      <c r="EH120" s="222"/>
    </row>
    <row r="121" spans="1:138" ht="47.25" x14ac:dyDescent="0.2">
      <c r="A121" s="116" t="s">
        <v>332</v>
      </c>
      <c r="B121" s="212">
        <f>'[3]численность 2021'!C139</f>
        <v>363.30499267578125</v>
      </c>
      <c r="C121" s="213">
        <v>1691.2232670000001</v>
      </c>
      <c r="D121" s="213">
        <v>1722.545288</v>
      </c>
      <c r="E121" s="212">
        <f>_xlfn.FLOOR.PRECISE('[3]численность 2021'!D139)</f>
        <v>1893</v>
      </c>
      <c r="F121" s="212">
        <v>4.74132</v>
      </c>
      <c r="G121" s="212">
        <v>4.74132</v>
      </c>
      <c r="H121" s="212">
        <f t="shared" si="146"/>
        <v>5.2104981714064724</v>
      </c>
      <c r="I121" s="214">
        <f>_xlfn.FLOOR.PRECISE('[3]численность 2021'!R139)</f>
        <v>473</v>
      </c>
      <c r="J121" s="215">
        <f t="shared" si="95"/>
        <v>662.54999999999802</v>
      </c>
      <c r="K121" s="216">
        <f t="shared" si="96"/>
        <v>473</v>
      </c>
      <c r="L121" s="217">
        <v>473</v>
      </c>
      <c r="M121" s="213">
        <v>750</v>
      </c>
      <c r="N121" s="213">
        <v>750</v>
      </c>
      <c r="O121" s="212">
        <f>_xlfn.FLOOR.PRECISE('[3]численность 2021'!P139)</f>
        <v>908</v>
      </c>
      <c r="P121" s="212">
        <v>2.0643530000000001</v>
      </c>
      <c r="Q121" s="212">
        <v>2.064381</v>
      </c>
      <c r="R121" s="212">
        <f t="shared" si="97"/>
        <v>2.4992775169767971</v>
      </c>
      <c r="S121" s="214">
        <f>_xlfn.FLOOR.PRECISE('[3]численность 2021'!Q139)</f>
        <v>45</v>
      </c>
      <c r="T121" s="214"/>
      <c r="U121" s="215">
        <f t="shared" si="147"/>
        <v>272.39999999999907</v>
      </c>
      <c r="V121" s="216">
        <f t="shared" si="98"/>
        <v>45</v>
      </c>
      <c r="W121" s="217">
        <v>45</v>
      </c>
      <c r="X121" s="217"/>
      <c r="Y121" s="218"/>
      <c r="Z121" s="213">
        <v>1155.549927</v>
      </c>
      <c r="AA121" s="213">
        <v>1535.474487</v>
      </c>
      <c r="AB121" s="212">
        <f>_xlfn.FLOOR.PRECISE('[3]численность 2021'!E139)</f>
        <v>1799</v>
      </c>
      <c r="AC121" s="212">
        <v>3.1806169999999998</v>
      </c>
      <c r="AD121" s="212">
        <v>4.2264059999999999</v>
      </c>
      <c r="AE121" s="212">
        <f t="shared" si="121"/>
        <v>4.9517623932172441</v>
      </c>
      <c r="AF121" s="214">
        <f>_xlfn.FLOOR.PRECISE('[3]численность 2021'!O139)</f>
        <v>89</v>
      </c>
      <c r="AG121" s="215">
        <f t="shared" si="141"/>
        <v>89.95</v>
      </c>
      <c r="AH121" s="216">
        <f t="shared" si="142"/>
        <v>89</v>
      </c>
      <c r="AI121" s="219">
        <f t="shared" si="99"/>
        <v>66.75</v>
      </c>
      <c r="AJ121" s="217">
        <v>89</v>
      </c>
      <c r="AK121" s="217">
        <v>66</v>
      </c>
      <c r="AL121" s="213">
        <v>1227.2117920000001</v>
      </c>
      <c r="AM121" s="213">
        <v>1961.3139650000001</v>
      </c>
      <c r="AN121" s="212">
        <f>_xlfn.FLOOR.PRECISE('[3]численность 2021'!F139)</f>
        <v>3423</v>
      </c>
      <c r="AO121" s="212">
        <v>3.3778640000000002</v>
      </c>
      <c r="AP121" s="212">
        <v>5.3985329999999996</v>
      </c>
      <c r="AQ121" s="212">
        <f t="shared" si="122"/>
        <v>9.4218358376779481</v>
      </c>
      <c r="AR121" s="214">
        <f>_xlfn.FLOOR.PRECISE('[3]численность 2021'!L139)</f>
        <v>88</v>
      </c>
      <c r="AS121" s="214"/>
      <c r="AT121" s="214">
        <f t="shared" si="148"/>
        <v>88</v>
      </c>
      <c r="AU121" s="215">
        <f t="shared" si="100"/>
        <v>410.76</v>
      </c>
      <c r="AV121" s="215">
        <f t="shared" si="149"/>
        <v>410.76</v>
      </c>
      <c r="AW121" s="220">
        <f t="shared" si="101"/>
        <v>88</v>
      </c>
      <c r="AX121" s="217">
        <v>88</v>
      </c>
      <c r="AY121" s="215">
        <f t="shared" si="131"/>
        <v>13.2</v>
      </c>
      <c r="AZ121" s="216">
        <f t="shared" si="102"/>
        <v>0</v>
      </c>
      <c r="BA121" s="217"/>
      <c r="BB121" s="215">
        <f t="shared" si="132"/>
        <v>26.4</v>
      </c>
      <c r="BC121" s="217"/>
      <c r="BD121" s="213">
        <v>623.83270300000004</v>
      </c>
      <c r="BE121" s="213">
        <v>606.870361</v>
      </c>
      <c r="BF121" s="212">
        <f>_xlfn.FLOOR.PRECISE('[3]численность 2021'!G139)</f>
        <v>643</v>
      </c>
      <c r="BG121" s="212">
        <v>1.7170810000000001</v>
      </c>
      <c r="BH121" s="212">
        <v>1.6704159999999999</v>
      </c>
      <c r="BI121" s="212">
        <f t="shared" si="123"/>
        <v>1.7698628231454632</v>
      </c>
      <c r="BJ121" s="214">
        <f>_xlfn.FLOOR.PRECISE('[3]численность 2021'!K139)</f>
        <v>20</v>
      </c>
      <c r="BK121" s="214"/>
      <c r="BL121" s="214">
        <f t="shared" si="150"/>
        <v>20</v>
      </c>
      <c r="BM121" s="215">
        <f t="shared" si="103"/>
        <v>32.15</v>
      </c>
      <c r="BN121" s="220">
        <f t="shared" si="134"/>
        <v>20</v>
      </c>
      <c r="BO121" s="217">
        <v>20</v>
      </c>
      <c r="BP121" s="215">
        <f t="shared" si="135"/>
        <v>3</v>
      </c>
      <c r="BQ121" s="216">
        <f t="shared" si="104"/>
        <v>0</v>
      </c>
      <c r="BR121" s="217"/>
      <c r="BS121" s="215">
        <f t="shared" si="105"/>
        <v>4</v>
      </c>
      <c r="BT121" s="217"/>
      <c r="BU121" s="213">
        <v>819.63421600000004</v>
      </c>
      <c r="BV121" s="213">
        <v>1040.3492429999999</v>
      </c>
      <c r="BW121" s="212">
        <f>_xlfn.FLOOR.PRECISE('[3]численность 2021'!H139)</f>
        <v>1112</v>
      </c>
      <c r="BX121" s="212">
        <v>2.2560190000000002</v>
      </c>
      <c r="BY121" s="212">
        <v>2.8635700000000002</v>
      </c>
      <c r="BZ121" s="212">
        <f t="shared" si="124"/>
        <v>3.060789205812994</v>
      </c>
      <c r="CA121" s="214">
        <f>_xlfn.FLOOR.PRECISE('[3]численность 2021'!M139)</f>
        <v>28</v>
      </c>
      <c r="CB121" s="214"/>
      <c r="CC121" s="214"/>
      <c r="CD121" s="214">
        <f t="shared" si="151"/>
        <v>28</v>
      </c>
      <c r="CE121" s="215">
        <f t="shared" si="106"/>
        <v>77.84</v>
      </c>
      <c r="CF121" s="220">
        <f t="shared" si="107"/>
        <v>28</v>
      </c>
      <c r="CG121" s="217">
        <v>28</v>
      </c>
      <c r="CH121" s="215">
        <f t="shared" si="152"/>
        <v>2.099999999999997</v>
      </c>
      <c r="CI121" s="216">
        <f t="shared" si="108"/>
        <v>0</v>
      </c>
      <c r="CJ121" s="217"/>
      <c r="CK121" s="215">
        <f t="shared" si="153"/>
        <v>2.099999999999997</v>
      </c>
      <c r="CL121" s="216">
        <f t="shared" si="109"/>
        <v>0</v>
      </c>
      <c r="CM121" s="217"/>
      <c r="CN121" s="215">
        <f t="shared" si="110"/>
        <v>5.6000000000000005</v>
      </c>
      <c r="CO121" s="217"/>
      <c r="CP121" s="221">
        <f t="shared" si="111"/>
        <v>1</v>
      </c>
      <c r="CQ121" s="213">
        <v>0</v>
      </c>
      <c r="CR121" s="213">
        <v>0</v>
      </c>
      <c r="CS121" s="213" t="e">
        <f>#NAME?</f>
        <v>#NAME?</v>
      </c>
      <c r="CT121" s="212">
        <v>0</v>
      </c>
      <c r="CU121" s="212">
        <v>0</v>
      </c>
      <c r="CV121" s="212" t="e">
        <f>#NAME?</f>
        <v>#NAME?</v>
      </c>
      <c r="CW121" s="214" t="e">
        <f>#NAME?</f>
        <v>#NAME?</v>
      </c>
      <c r="CX121" s="215" t="e">
        <f t="shared" si="143"/>
        <v>#NAME?</v>
      </c>
      <c r="CY121" s="220" t="e">
        <f t="shared" si="144"/>
        <v>#NAME?</v>
      </c>
      <c r="CZ121" s="222"/>
      <c r="DA121" s="215">
        <f t="shared" si="145"/>
        <v>0</v>
      </c>
      <c r="DB121" s="222"/>
      <c r="DC121" s="213">
        <v>0</v>
      </c>
      <c r="DD121" s="213">
        <v>0</v>
      </c>
      <c r="DE121" s="212">
        <f>_xlfn.FLOOR.PRECISE('[3]численность 2021'!I139)</f>
        <v>0</v>
      </c>
      <c r="DF121" s="212">
        <v>0</v>
      </c>
      <c r="DG121" s="212">
        <v>0</v>
      </c>
      <c r="DH121" s="212">
        <f t="shared" si="125"/>
        <v>0</v>
      </c>
      <c r="DI121" s="214">
        <f>_xlfn.FLOOR.PRECISE('[3]численность 2021'!N139)</f>
        <v>0</v>
      </c>
      <c r="DJ121" s="215">
        <f t="shared" si="154"/>
        <v>0</v>
      </c>
      <c r="DK121" s="216">
        <f t="shared" si="115"/>
        <v>0</v>
      </c>
      <c r="DL121" s="217"/>
      <c r="DM121" s="215">
        <f t="shared" si="155"/>
        <v>0</v>
      </c>
      <c r="DN121" s="217"/>
      <c r="DO121" s="213">
        <v>1.4929589999999999</v>
      </c>
      <c r="DP121" s="213">
        <v>8.8827630000000006</v>
      </c>
      <c r="DQ121" s="212">
        <f>_xlfn.FLOOR.PRECISE('[3]численность 2021'!J139)</f>
        <v>8</v>
      </c>
      <c r="DR121" s="212">
        <v>4.1089999999999998E-3</v>
      </c>
      <c r="DS121" s="212">
        <v>2.445E-2</v>
      </c>
      <c r="DT121" s="212">
        <f t="shared" si="126"/>
        <v>2.2020066228870459E-2</v>
      </c>
      <c r="DU121" s="214">
        <f>_xlfn.FLOOR.PRECISE('[3]численность 2021'!S139)</f>
        <v>0</v>
      </c>
      <c r="DV121" s="215">
        <f t="shared" si="116"/>
        <v>0.8</v>
      </c>
      <c r="DW121" s="216">
        <f t="shared" si="117"/>
        <v>0</v>
      </c>
      <c r="DX121" s="217"/>
      <c r="DY121" s="213">
        <v>620</v>
      </c>
      <c r="DZ121" s="223">
        <v>620</v>
      </c>
      <c r="EA121" s="212">
        <f>_xlfn.FLOOR.PRECISE('[3]численность 2021'!T139)</f>
        <v>610</v>
      </c>
      <c r="EB121" s="212">
        <v>1.7065319999999999</v>
      </c>
      <c r="EC121" s="212">
        <v>1.706555</v>
      </c>
      <c r="ED121" s="212">
        <f t="shared" si="127"/>
        <v>1.6790300499513724</v>
      </c>
      <c r="EE121" s="214">
        <f>_xlfn.FLOOR.PRECISE('[3]численность 2021'!U139)</f>
        <v>6</v>
      </c>
      <c r="EF121" s="215">
        <f t="shared" si="118"/>
        <v>61</v>
      </c>
      <c r="EG121" s="216">
        <f t="shared" si="119"/>
        <v>6</v>
      </c>
      <c r="EH121" s="222">
        <v>6</v>
      </c>
    </row>
    <row r="122" spans="1:138" ht="47.25" x14ac:dyDescent="0.2">
      <c r="A122" s="116" t="s">
        <v>333</v>
      </c>
      <c r="B122" s="212">
        <f>'[3]численность 2021'!C133</f>
        <v>394.3179931640625</v>
      </c>
      <c r="C122" s="213">
        <v>1175.2669679999999</v>
      </c>
      <c r="D122" s="213">
        <v>1072.5447999999999</v>
      </c>
      <c r="E122" s="212">
        <f>_xlfn.FLOOR.PRECISE('[3]численность 2021'!D133)</f>
        <v>684</v>
      </c>
      <c r="F122" s="212">
        <v>2.72</v>
      </c>
      <c r="G122" s="212">
        <v>2.72</v>
      </c>
      <c r="H122" s="212">
        <f t="shared" si="146"/>
        <v>1.734640599358626</v>
      </c>
      <c r="I122" s="214">
        <f>_xlfn.FLOOR.PRECISE('[3]численность 2021'!R133)</f>
        <v>226</v>
      </c>
      <c r="J122" s="215">
        <f t="shared" si="95"/>
        <v>239.3999999999993</v>
      </c>
      <c r="K122" s="216">
        <f t="shared" si="96"/>
        <v>226</v>
      </c>
      <c r="L122" s="217">
        <v>226</v>
      </c>
      <c r="M122" s="213">
        <v>181</v>
      </c>
      <c r="N122" s="213">
        <v>203</v>
      </c>
      <c r="O122" s="212">
        <f>_xlfn.FLOOR.PRECISE('[3]численность 2021'!P133)</f>
        <v>236</v>
      </c>
      <c r="P122" s="212">
        <v>0.45901999999999998</v>
      </c>
      <c r="Q122" s="212">
        <v>0.51481299999999997</v>
      </c>
      <c r="R122" s="212">
        <f t="shared" si="97"/>
        <v>0.59850172726408735</v>
      </c>
      <c r="S122" s="214">
        <f>_xlfn.FLOOR.PRECISE('[3]численность 2021'!Q133)</f>
        <v>35</v>
      </c>
      <c r="T122" s="214"/>
      <c r="U122" s="215">
        <f t="shared" si="147"/>
        <v>70.799999999999756</v>
      </c>
      <c r="V122" s="216">
        <f t="shared" si="98"/>
        <v>35</v>
      </c>
      <c r="W122" s="217">
        <v>35</v>
      </c>
      <c r="X122" s="217"/>
      <c r="Y122" s="218"/>
      <c r="Z122" s="213">
        <v>1273.205811</v>
      </c>
      <c r="AA122" s="213">
        <v>1252.111328</v>
      </c>
      <c r="AB122" s="212">
        <f>_xlfn.FLOOR.PRECISE('[3]численность 2021'!E133)</f>
        <v>1359</v>
      </c>
      <c r="AC122" s="212">
        <v>3.2288809999999999</v>
      </c>
      <c r="AD122" s="212">
        <v>3.1753849999999999</v>
      </c>
      <c r="AE122" s="212">
        <f t="shared" si="121"/>
        <v>3.4464569803046388</v>
      </c>
      <c r="AF122" s="214">
        <f>_xlfn.FLOOR.PRECISE('[3]численность 2021'!O133)</f>
        <v>67</v>
      </c>
      <c r="AG122" s="215">
        <f t="shared" si="141"/>
        <v>67.95</v>
      </c>
      <c r="AH122" s="216">
        <f t="shared" si="142"/>
        <v>67</v>
      </c>
      <c r="AI122" s="219">
        <f t="shared" si="99"/>
        <v>50.25</v>
      </c>
      <c r="AJ122" s="217">
        <v>67</v>
      </c>
      <c r="AK122" s="217">
        <v>50</v>
      </c>
      <c r="AL122" s="213">
        <v>313.1767578125</v>
      </c>
      <c r="AM122" s="213">
        <v>400.38445999999999</v>
      </c>
      <c r="AN122" s="212">
        <f>_xlfn.FLOOR.PRECISE('[3]численность 2021'!F133)</f>
        <v>372</v>
      </c>
      <c r="AO122" s="212">
        <v>0.79422400000000004</v>
      </c>
      <c r="AP122" s="212">
        <v>1.015385</v>
      </c>
      <c r="AQ122" s="212">
        <f t="shared" si="122"/>
        <v>0.94340102772135803</v>
      </c>
      <c r="AR122" s="214">
        <f>_xlfn.FLOOR.PRECISE('[3]численность 2021'!L133)</f>
        <v>18</v>
      </c>
      <c r="AS122" s="214"/>
      <c r="AT122" s="214">
        <f t="shared" si="148"/>
        <v>18</v>
      </c>
      <c r="AU122" s="215">
        <f t="shared" si="100"/>
        <v>11.16</v>
      </c>
      <c r="AV122" s="215">
        <f t="shared" si="149"/>
        <v>11.159999999999963</v>
      </c>
      <c r="AW122" s="220">
        <f t="shared" si="101"/>
        <v>11.16</v>
      </c>
      <c r="AX122" s="217">
        <v>11</v>
      </c>
      <c r="AY122" s="215">
        <f t="shared" si="131"/>
        <v>1.65</v>
      </c>
      <c r="AZ122" s="216">
        <f t="shared" si="102"/>
        <v>0</v>
      </c>
      <c r="BA122" s="217"/>
      <c r="BB122" s="215">
        <f t="shared" si="132"/>
        <v>3.3</v>
      </c>
      <c r="BC122" s="217"/>
      <c r="BD122" s="213">
        <v>700.47198500000002</v>
      </c>
      <c r="BE122" s="213">
        <v>653.75903300000004</v>
      </c>
      <c r="BF122" s="212">
        <f>_xlfn.FLOOR.PRECISE('[3]численность 2021'!G133)</f>
        <v>618</v>
      </c>
      <c r="BG122" s="212">
        <v>1.7764139999999999</v>
      </c>
      <c r="BH122" s="212">
        <v>1.6579489999999999</v>
      </c>
      <c r="BI122" s="212">
        <f t="shared" si="123"/>
        <v>1.567262997666127</v>
      </c>
      <c r="BJ122" s="214">
        <f>_xlfn.FLOOR.PRECISE('[3]численность 2021'!K133)</f>
        <v>30</v>
      </c>
      <c r="BK122" s="214"/>
      <c r="BL122" s="214">
        <f t="shared" si="150"/>
        <v>30</v>
      </c>
      <c r="BM122" s="215">
        <f t="shared" si="103"/>
        <v>30.900000000000002</v>
      </c>
      <c r="BN122" s="220">
        <f t="shared" si="134"/>
        <v>30</v>
      </c>
      <c r="BO122" s="217">
        <v>30</v>
      </c>
      <c r="BP122" s="215">
        <f t="shared" si="135"/>
        <v>4.5</v>
      </c>
      <c r="BQ122" s="216">
        <f t="shared" si="104"/>
        <v>0</v>
      </c>
      <c r="BR122" s="217"/>
      <c r="BS122" s="215">
        <f t="shared" si="105"/>
        <v>6</v>
      </c>
      <c r="BT122" s="217"/>
      <c r="BU122" s="213">
        <v>555.746399</v>
      </c>
      <c r="BV122" s="213">
        <v>567.41351299999997</v>
      </c>
      <c r="BW122" s="212">
        <f>_xlfn.FLOOR.PRECISE('[3]численность 2021'!H133)</f>
        <v>718</v>
      </c>
      <c r="BX122" s="212">
        <v>1.409386</v>
      </c>
      <c r="BY122" s="212">
        <v>1.438974</v>
      </c>
      <c r="BZ122" s="212">
        <f t="shared" si="124"/>
        <v>1.8208654244729439</v>
      </c>
      <c r="CA122" s="214">
        <f>_xlfn.FLOOR.PRECISE('[3]численность 2021'!M133)</f>
        <v>50</v>
      </c>
      <c r="CB122" s="214"/>
      <c r="CC122" s="214"/>
      <c r="CD122" s="214">
        <f t="shared" si="151"/>
        <v>50</v>
      </c>
      <c r="CE122" s="215">
        <f t="shared" si="106"/>
        <v>35.9</v>
      </c>
      <c r="CF122" s="220">
        <f t="shared" si="107"/>
        <v>35.9</v>
      </c>
      <c r="CG122" s="217">
        <v>35</v>
      </c>
      <c r="CH122" s="215">
        <f t="shared" si="152"/>
        <v>2.6249999999999964</v>
      </c>
      <c r="CI122" s="216">
        <f t="shared" si="108"/>
        <v>0</v>
      </c>
      <c r="CJ122" s="217"/>
      <c r="CK122" s="215">
        <f t="shared" si="153"/>
        <v>2.6249999999999964</v>
      </c>
      <c r="CL122" s="216">
        <f t="shared" si="109"/>
        <v>0</v>
      </c>
      <c r="CM122" s="217"/>
      <c r="CN122" s="215">
        <f t="shared" si="110"/>
        <v>7</v>
      </c>
      <c r="CO122" s="217"/>
      <c r="CP122" s="221">
        <f t="shared" si="111"/>
        <v>1</v>
      </c>
      <c r="CQ122" s="213"/>
      <c r="CR122" s="213"/>
      <c r="CS122" s="213"/>
      <c r="CT122" s="212"/>
      <c r="CU122" s="212"/>
      <c r="CV122" s="212"/>
      <c r="CW122" s="214"/>
      <c r="CX122" s="215"/>
      <c r="CY122" s="220"/>
      <c r="CZ122" s="222"/>
      <c r="DA122" s="215"/>
      <c r="DB122" s="222"/>
      <c r="DC122" s="213">
        <v>73.074569999999994</v>
      </c>
      <c r="DD122" s="213">
        <v>17.693756</v>
      </c>
      <c r="DE122" s="212">
        <f>_xlfn.FLOOR.PRECISE('[3]численность 2021'!I133)</f>
        <v>0</v>
      </c>
      <c r="DF122" s="212">
        <v>0.18531900000000001</v>
      </c>
      <c r="DG122" s="212">
        <v>4.4872000000000002E-2</v>
      </c>
      <c r="DH122" s="212">
        <f t="shared" si="125"/>
        <v>0</v>
      </c>
      <c r="DI122" s="214">
        <f>_xlfn.FLOOR.PRECISE('[3]численность 2021'!N133)</f>
        <v>0</v>
      </c>
      <c r="DJ122" s="215">
        <f t="shared" si="154"/>
        <v>0</v>
      </c>
      <c r="DK122" s="216">
        <f t="shared" si="115"/>
        <v>0</v>
      </c>
      <c r="DL122" s="217"/>
      <c r="DM122" s="215">
        <f t="shared" si="155"/>
        <v>0</v>
      </c>
      <c r="DN122" s="217"/>
      <c r="DO122" s="213">
        <v>18.980409999999999</v>
      </c>
      <c r="DP122" s="213">
        <v>20.221437000000002</v>
      </c>
      <c r="DQ122" s="212">
        <f>_xlfn.FLOOR.PRECISE('[3]численность 2021'!J133)</f>
        <v>21</v>
      </c>
      <c r="DR122" s="212">
        <v>4.8134999999999997E-2</v>
      </c>
      <c r="DS122" s="212">
        <v>5.1282000000000001E-2</v>
      </c>
      <c r="DT122" s="212">
        <f t="shared" si="126"/>
        <v>5.32565096294315E-2</v>
      </c>
      <c r="DU122" s="214">
        <f>_xlfn.FLOOR.PRECISE('[3]численность 2021'!S133)</f>
        <v>2</v>
      </c>
      <c r="DV122" s="215">
        <f t="shared" si="116"/>
        <v>2.1</v>
      </c>
      <c r="DW122" s="216">
        <f t="shared" si="117"/>
        <v>2</v>
      </c>
      <c r="DX122" s="217">
        <v>2</v>
      </c>
      <c r="DY122" s="213">
        <v>192</v>
      </c>
      <c r="DZ122" s="223">
        <v>152</v>
      </c>
      <c r="EA122" s="212">
        <f>_xlfn.FLOOR.PRECISE('[3]численность 2021'!T133)</f>
        <v>98</v>
      </c>
      <c r="EB122" s="212">
        <v>0.48691699999999999</v>
      </c>
      <c r="EC122" s="212">
        <v>0.38547599999999999</v>
      </c>
      <c r="ED122" s="212">
        <f t="shared" si="127"/>
        <v>0.24853037827068034</v>
      </c>
      <c r="EE122" s="214">
        <f>_xlfn.FLOOR.PRECISE('[3]численность 2021'!U133)</f>
        <v>9</v>
      </c>
      <c r="EF122" s="215">
        <f t="shared" si="118"/>
        <v>9.8000000000000007</v>
      </c>
      <c r="EG122" s="216">
        <f t="shared" si="119"/>
        <v>9</v>
      </c>
      <c r="EH122" s="222">
        <v>9</v>
      </c>
    </row>
    <row r="123" spans="1:138" ht="31.5" x14ac:dyDescent="0.2">
      <c r="A123" s="116" t="s">
        <v>182</v>
      </c>
      <c r="B123" s="212">
        <f>'[3]численность 2021'!C134</f>
        <v>193.92599487304688</v>
      </c>
      <c r="C123" s="213">
        <v>258.22644000000003</v>
      </c>
      <c r="D123" s="213">
        <v>302.49380500000001</v>
      </c>
      <c r="E123" s="212">
        <f>_xlfn.FLOOR.PRECISE('[3]численность 2021'!D134)</f>
        <v>332</v>
      </c>
      <c r="F123" s="212">
        <v>1.559841</v>
      </c>
      <c r="G123" s="212">
        <v>1.559841</v>
      </c>
      <c r="H123" s="212">
        <f t="shared" si="146"/>
        <v>1.7119932797938868</v>
      </c>
      <c r="I123" s="214">
        <f>_xlfn.FLOOR.PRECISE('[3]численность 2021'!R134)</f>
        <v>116</v>
      </c>
      <c r="J123" s="215">
        <f t="shared" si="95"/>
        <v>116.19999999999966</v>
      </c>
      <c r="K123" s="216">
        <f t="shared" si="96"/>
        <v>116</v>
      </c>
      <c r="L123" s="217">
        <v>116</v>
      </c>
      <c r="M123" s="213">
        <v>58</v>
      </c>
      <c r="N123" s="213">
        <v>80</v>
      </c>
      <c r="O123" s="212">
        <f>_xlfn.FLOOR.PRECISE('[3]численность 2021'!P134)</f>
        <v>80</v>
      </c>
      <c r="P123" s="212">
        <v>0.29908299999999999</v>
      </c>
      <c r="Q123" s="212">
        <v>0.41252899999999998</v>
      </c>
      <c r="R123" s="212">
        <f t="shared" si="97"/>
        <v>0.41252850115515344</v>
      </c>
      <c r="S123" s="214">
        <f>_xlfn.FLOOR.PRECISE('[3]численность 2021'!Q134)</f>
        <v>16</v>
      </c>
      <c r="T123" s="214"/>
      <c r="U123" s="215">
        <f t="shared" si="147"/>
        <v>23.999999999999918</v>
      </c>
      <c r="V123" s="216">
        <f t="shared" si="98"/>
        <v>16</v>
      </c>
      <c r="W123" s="217">
        <v>16</v>
      </c>
      <c r="X123" s="217"/>
      <c r="Y123" s="218"/>
      <c r="Z123" s="213">
        <v>2079.7475589999999</v>
      </c>
      <c r="AA123" s="213">
        <v>1855.0289310000001</v>
      </c>
      <c r="AB123" s="212">
        <f>_xlfn.FLOOR.PRECISE('[3]численность 2021'!E134)</f>
        <v>2080</v>
      </c>
      <c r="AC123" s="212">
        <v>10.724439</v>
      </c>
      <c r="AD123" s="212">
        <v>9.5656540000000003</v>
      </c>
      <c r="AE123" s="212">
        <f t="shared" si="121"/>
        <v>10.725741030033991</v>
      </c>
      <c r="AF123" s="214">
        <f>_xlfn.FLOOR.PRECISE('[3]численность 2021'!O134)</f>
        <v>104</v>
      </c>
      <c r="AG123" s="215">
        <f t="shared" si="141"/>
        <v>104</v>
      </c>
      <c r="AH123" s="216">
        <f t="shared" si="142"/>
        <v>104</v>
      </c>
      <c r="AI123" s="219">
        <f t="shared" si="99"/>
        <v>78</v>
      </c>
      <c r="AJ123" s="217">
        <v>104</v>
      </c>
      <c r="AK123" s="217">
        <v>78</v>
      </c>
      <c r="AL123" s="213">
        <v>190.595703125</v>
      </c>
      <c r="AM123" s="213">
        <v>178.29920999999999</v>
      </c>
      <c r="AN123" s="212">
        <f>_xlfn.FLOOR.PRECISE('[3]численность 2021'!F134)</f>
        <v>218</v>
      </c>
      <c r="AO123" s="212">
        <v>0.98282700000000001</v>
      </c>
      <c r="AP123" s="212">
        <v>0.91941899999999999</v>
      </c>
      <c r="AQ123" s="212">
        <f t="shared" si="122"/>
        <v>1.1241401656477932</v>
      </c>
      <c r="AR123" s="214">
        <f>_xlfn.FLOOR.PRECISE('[3]численность 2021'!L134)</f>
        <v>10</v>
      </c>
      <c r="AS123" s="214"/>
      <c r="AT123" s="214">
        <f t="shared" si="148"/>
        <v>10</v>
      </c>
      <c r="AU123" s="215">
        <f t="shared" si="100"/>
        <v>10.9</v>
      </c>
      <c r="AV123" s="215">
        <f t="shared" si="149"/>
        <v>0</v>
      </c>
      <c r="AW123" s="220">
        <f t="shared" si="101"/>
        <v>10</v>
      </c>
      <c r="AX123" s="217">
        <v>10</v>
      </c>
      <c r="AY123" s="215">
        <f t="shared" si="131"/>
        <v>1.5</v>
      </c>
      <c r="AZ123" s="216">
        <f t="shared" si="102"/>
        <v>0</v>
      </c>
      <c r="BA123" s="217"/>
      <c r="BB123" s="215">
        <f t="shared" si="132"/>
        <v>3</v>
      </c>
      <c r="BC123" s="217"/>
      <c r="BD123" s="213">
        <v>284.407715</v>
      </c>
      <c r="BE123" s="213">
        <v>278.15698200000003</v>
      </c>
      <c r="BF123" s="212">
        <f>_xlfn.FLOOR.PRECISE('[3]численность 2021'!G134)</f>
        <v>297</v>
      </c>
      <c r="BG123" s="212">
        <v>1.4665790000000001</v>
      </c>
      <c r="BH123" s="212">
        <v>1.4343459999999999</v>
      </c>
      <c r="BI123" s="212">
        <f t="shared" si="123"/>
        <v>1.5315120605385071</v>
      </c>
      <c r="BJ123" s="214">
        <f>_xlfn.FLOOR.PRECISE('[3]численность 2021'!K134)</f>
        <v>14</v>
      </c>
      <c r="BK123" s="214"/>
      <c r="BL123" s="214">
        <f t="shared" si="150"/>
        <v>14</v>
      </c>
      <c r="BM123" s="215">
        <f t="shared" si="103"/>
        <v>14.850000000000001</v>
      </c>
      <c r="BN123" s="220">
        <f t="shared" si="134"/>
        <v>14</v>
      </c>
      <c r="BO123" s="217">
        <v>14</v>
      </c>
      <c r="BP123" s="215">
        <f t="shared" si="135"/>
        <v>2.1</v>
      </c>
      <c r="BQ123" s="216">
        <f t="shared" si="104"/>
        <v>0</v>
      </c>
      <c r="BR123" s="217"/>
      <c r="BS123" s="215">
        <f t="shared" si="105"/>
        <v>2.8000000000000003</v>
      </c>
      <c r="BT123" s="217"/>
      <c r="BU123" s="213">
        <v>368.79244999999997</v>
      </c>
      <c r="BV123" s="213">
        <v>387.54458599999998</v>
      </c>
      <c r="BW123" s="212">
        <f>_xlfn.FLOOR.PRECISE('[3]численность 2021'!H134)</f>
        <v>413</v>
      </c>
      <c r="BX123" s="212">
        <v>1.9017170000000001</v>
      </c>
      <c r="BY123" s="212">
        <v>1.9984150000000001</v>
      </c>
      <c r="BZ123" s="212">
        <f t="shared" si="124"/>
        <v>2.1296783872134797</v>
      </c>
      <c r="CA123" s="214">
        <f>_xlfn.FLOOR.PRECISE('[3]численность 2021'!M134)</f>
        <v>28</v>
      </c>
      <c r="CB123" s="214"/>
      <c r="CC123" s="214"/>
      <c r="CD123" s="214">
        <f t="shared" si="151"/>
        <v>28</v>
      </c>
      <c r="CE123" s="215">
        <f t="shared" si="106"/>
        <v>28.910000000000004</v>
      </c>
      <c r="CF123" s="220">
        <f t="shared" si="107"/>
        <v>28</v>
      </c>
      <c r="CG123" s="217">
        <v>28</v>
      </c>
      <c r="CH123" s="215">
        <f t="shared" si="152"/>
        <v>2.099999999999997</v>
      </c>
      <c r="CI123" s="216">
        <f t="shared" si="108"/>
        <v>0</v>
      </c>
      <c r="CJ123" s="217"/>
      <c r="CK123" s="215">
        <f t="shared" si="153"/>
        <v>2.099999999999997</v>
      </c>
      <c r="CL123" s="216">
        <f t="shared" si="109"/>
        <v>0</v>
      </c>
      <c r="CM123" s="217"/>
      <c r="CN123" s="215">
        <f t="shared" si="110"/>
        <v>5.6000000000000005</v>
      </c>
      <c r="CO123" s="217"/>
      <c r="CP123" s="221">
        <f t="shared" si="111"/>
        <v>1</v>
      </c>
      <c r="CQ123" s="213"/>
      <c r="CR123" s="213"/>
      <c r="CS123" s="213"/>
      <c r="CT123" s="212"/>
      <c r="CU123" s="212"/>
      <c r="CV123" s="212"/>
      <c r="CW123" s="214"/>
      <c r="CX123" s="215"/>
      <c r="CY123" s="220"/>
      <c r="CZ123" s="222"/>
      <c r="DA123" s="215"/>
      <c r="DB123" s="222"/>
      <c r="DC123" s="213">
        <v>43.037734999999998</v>
      </c>
      <c r="DD123" s="213">
        <v>44.830975000000002</v>
      </c>
      <c r="DE123" s="212">
        <f>_xlfn.FLOOR.PRECISE('[3]численность 2021'!I134)</f>
        <v>53</v>
      </c>
      <c r="DF123" s="212">
        <v>0.22192899999999999</v>
      </c>
      <c r="DG123" s="212">
        <v>0.23117599999999999</v>
      </c>
      <c r="DH123" s="212">
        <f t="shared" si="125"/>
        <v>0.27330013201528919</v>
      </c>
      <c r="DI123" s="214">
        <f>_xlfn.FLOOR.PRECISE('[3]численность 2021'!N134)</f>
        <v>0</v>
      </c>
      <c r="DJ123" s="215">
        <f t="shared" si="154"/>
        <v>7.9499999999999469</v>
      </c>
      <c r="DK123" s="216">
        <f t="shared" si="115"/>
        <v>0</v>
      </c>
      <c r="DL123" s="217"/>
      <c r="DM123" s="215">
        <f t="shared" si="155"/>
        <v>0</v>
      </c>
      <c r="DN123" s="217"/>
      <c r="DO123" s="213">
        <v>9.222372</v>
      </c>
      <c r="DP123" s="213">
        <v>9.222372</v>
      </c>
      <c r="DQ123" s="212">
        <f>_xlfn.FLOOR.PRECISE('[3]численность 2021'!J134)</f>
        <v>7</v>
      </c>
      <c r="DR123" s="212">
        <v>4.7556000000000001E-2</v>
      </c>
      <c r="DS123" s="212">
        <v>4.7556000000000001E-2</v>
      </c>
      <c r="DT123" s="212">
        <f t="shared" si="126"/>
        <v>3.6096243851075925E-2</v>
      </c>
      <c r="DU123" s="214">
        <f>_xlfn.FLOOR.PRECISE('[3]численность 2021'!S134)</f>
        <v>0</v>
      </c>
      <c r="DV123" s="215">
        <f t="shared" si="116"/>
        <v>0.70000000000000007</v>
      </c>
      <c r="DW123" s="216">
        <f t="shared" si="117"/>
        <v>0</v>
      </c>
      <c r="DX123" s="217"/>
      <c r="DY123" s="213">
        <v>0</v>
      </c>
      <c r="DZ123" s="223">
        <v>0</v>
      </c>
      <c r="EA123" s="212">
        <f>_xlfn.FLOOR.PRECISE('[3]численность 2021'!T134)</f>
        <v>0</v>
      </c>
      <c r="EB123" s="212">
        <v>0</v>
      </c>
      <c r="EC123" s="212">
        <v>0</v>
      </c>
      <c r="ED123" s="212">
        <f t="shared" si="127"/>
        <v>0</v>
      </c>
      <c r="EE123" s="214">
        <f>_xlfn.FLOOR.PRECISE('[3]численность 2021'!U134)</f>
        <v>0</v>
      </c>
      <c r="EF123" s="215">
        <f t="shared" si="118"/>
        <v>0</v>
      </c>
      <c r="EG123" s="216">
        <f t="shared" si="119"/>
        <v>0</v>
      </c>
      <c r="EH123" s="222"/>
    </row>
    <row r="124" spans="1:138" ht="47.25" x14ac:dyDescent="0.2">
      <c r="A124" s="116" t="s">
        <v>334</v>
      </c>
      <c r="B124" s="212">
        <f>'[3]численность 2021'!C136</f>
        <v>264.69598388671875</v>
      </c>
      <c r="C124" s="213">
        <v>451.54025300000001</v>
      </c>
      <c r="D124" s="213">
        <v>488.909088</v>
      </c>
      <c r="E124" s="212">
        <f>_xlfn.FLOOR.PRECISE('[3]численность 2021'!D136)</f>
        <v>427</v>
      </c>
      <c r="F124" s="212">
        <v>1.847059</v>
      </c>
      <c r="G124" s="212">
        <v>1.847059</v>
      </c>
      <c r="H124" s="212">
        <f t="shared" si="146"/>
        <v>1.6131714343756045</v>
      </c>
      <c r="I124" s="214">
        <f>_xlfn.FLOOR.PRECISE('[3]численность 2021'!R136)</f>
        <v>149</v>
      </c>
      <c r="J124" s="215">
        <f t="shared" si="95"/>
        <v>149.44999999999956</v>
      </c>
      <c r="K124" s="216">
        <f t="shared" si="96"/>
        <v>149</v>
      </c>
      <c r="L124" s="217">
        <v>149</v>
      </c>
      <c r="M124" s="213">
        <v>79</v>
      </c>
      <c r="N124" s="213">
        <v>79</v>
      </c>
      <c r="O124" s="212">
        <f>_xlfn.FLOOR.PRECISE('[3]численность 2021'!P136)</f>
        <v>79</v>
      </c>
      <c r="P124" s="212">
        <v>0.298456</v>
      </c>
      <c r="Q124" s="212">
        <v>0.298456</v>
      </c>
      <c r="R124" s="212">
        <f t="shared" si="97"/>
        <v>0.29845560495473716</v>
      </c>
      <c r="S124" s="214">
        <f>_xlfn.FLOOR.PRECISE('[3]численность 2021'!Q136)</f>
        <v>15</v>
      </c>
      <c r="T124" s="214"/>
      <c r="U124" s="215">
        <f t="shared" si="147"/>
        <v>23.699999999999921</v>
      </c>
      <c r="V124" s="216">
        <f t="shared" si="98"/>
        <v>15</v>
      </c>
      <c r="W124" s="217">
        <v>15</v>
      </c>
      <c r="X124" s="217"/>
      <c r="Y124" s="218"/>
      <c r="Z124" s="213">
        <v>1584.543091</v>
      </c>
      <c r="AA124" s="213">
        <v>1433.8999020000001</v>
      </c>
      <c r="AB124" s="212">
        <f>_xlfn.FLOOR.PRECISE('[3]численность 2021'!E136)</f>
        <v>1711</v>
      </c>
      <c r="AC124" s="212">
        <v>5.986275</v>
      </c>
      <c r="AD124" s="212">
        <v>5.4171569999999996</v>
      </c>
      <c r="AE124" s="212">
        <f t="shared" si="121"/>
        <v>6.4640194946525984</v>
      </c>
      <c r="AF124" s="214">
        <f>_xlfn.FLOOR.PRECISE('[3]численность 2021'!O136)</f>
        <v>85</v>
      </c>
      <c r="AG124" s="215">
        <f t="shared" si="141"/>
        <v>85.550000000000011</v>
      </c>
      <c r="AH124" s="216">
        <f t="shared" si="142"/>
        <v>85</v>
      </c>
      <c r="AI124" s="219">
        <f t="shared" si="99"/>
        <v>63.75</v>
      </c>
      <c r="AJ124" s="217">
        <v>85</v>
      </c>
      <c r="AK124" s="217">
        <v>63</v>
      </c>
      <c r="AL124" s="213">
        <v>303.62191799999999</v>
      </c>
      <c r="AM124" s="213">
        <v>439.86251800000002</v>
      </c>
      <c r="AN124" s="212">
        <f>_xlfn.FLOOR.PRECISE('[3]численность 2021'!F136)</f>
        <v>531</v>
      </c>
      <c r="AO124" s="212">
        <v>1.1470590000000001</v>
      </c>
      <c r="AP124" s="212">
        <v>1.6617649999999999</v>
      </c>
      <c r="AQ124" s="212">
        <f t="shared" si="122"/>
        <v>2.0060750155818408</v>
      </c>
      <c r="AR124" s="214">
        <f>_xlfn.FLOOR.PRECISE('[3]численность 2021'!L136)</f>
        <v>26</v>
      </c>
      <c r="AS124" s="214"/>
      <c r="AT124" s="214">
        <f t="shared" si="148"/>
        <v>26</v>
      </c>
      <c r="AU124" s="215">
        <f t="shared" si="100"/>
        <v>37.17</v>
      </c>
      <c r="AV124" s="215">
        <f t="shared" si="149"/>
        <v>0</v>
      </c>
      <c r="AW124" s="220">
        <f t="shared" si="101"/>
        <v>26</v>
      </c>
      <c r="AX124" s="217">
        <v>26</v>
      </c>
      <c r="AY124" s="215">
        <f t="shared" si="131"/>
        <v>3.9</v>
      </c>
      <c r="AZ124" s="216">
        <f t="shared" si="102"/>
        <v>0</v>
      </c>
      <c r="BA124" s="217"/>
      <c r="BB124" s="215">
        <f t="shared" si="132"/>
        <v>7.8</v>
      </c>
      <c r="BC124" s="217"/>
      <c r="BD124" s="213">
        <v>380</v>
      </c>
      <c r="BE124" s="213">
        <v>451.15103099999999</v>
      </c>
      <c r="BF124" s="212">
        <f>_xlfn.FLOOR.PRECISE('[3]численность 2021'!G136)</f>
        <v>441</v>
      </c>
      <c r="BG124" s="212">
        <v>1.4356089999999999</v>
      </c>
      <c r="BH124" s="212">
        <v>1.704412</v>
      </c>
      <c r="BI124" s="212">
        <f t="shared" si="123"/>
        <v>1.6660623010764442</v>
      </c>
      <c r="BJ124" s="214">
        <f>_xlfn.FLOOR.PRECISE('[3]численность 2021'!K136)</f>
        <v>22</v>
      </c>
      <c r="BK124" s="214"/>
      <c r="BL124" s="214">
        <f t="shared" si="150"/>
        <v>22</v>
      </c>
      <c r="BM124" s="215">
        <f t="shared" si="103"/>
        <v>22.05</v>
      </c>
      <c r="BN124" s="220">
        <f t="shared" si="134"/>
        <v>22</v>
      </c>
      <c r="BO124" s="217">
        <v>22</v>
      </c>
      <c r="BP124" s="215">
        <f t="shared" si="135"/>
        <v>3.3</v>
      </c>
      <c r="BQ124" s="216">
        <f t="shared" si="104"/>
        <v>0</v>
      </c>
      <c r="BR124" s="217"/>
      <c r="BS124" s="215">
        <f t="shared" si="105"/>
        <v>4.4000000000000004</v>
      </c>
      <c r="BT124" s="217"/>
      <c r="BU124" s="213">
        <v>320.55465700000002</v>
      </c>
      <c r="BV124" s="213">
        <v>411.57635499999998</v>
      </c>
      <c r="BW124" s="212">
        <f>_xlfn.FLOOR.PRECISE('[3]численность 2021'!H136)</f>
        <v>399</v>
      </c>
      <c r="BX124" s="212">
        <v>1.2110289999999999</v>
      </c>
      <c r="BY124" s="212">
        <v>1.554902</v>
      </c>
      <c r="BZ124" s="212">
        <f t="shared" si="124"/>
        <v>1.5073897009739257</v>
      </c>
      <c r="CA124" s="214">
        <f>_xlfn.FLOOR.PRECISE('[3]численность 2021'!M136)</f>
        <v>19</v>
      </c>
      <c r="CB124" s="214"/>
      <c r="CC124" s="214"/>
      <c r="CD124" s="214">
        <f t="shared" si="151"/>
        <v>19</v>
      </c>
      <c r="CE124" s="215">
        <f t="shared" si="106"/>
        <v>19.950000000000003</v>
      </c>
      <c r="CF124" s="220">
        <f t="shared" si="107"/>
        <v>19</v>
      </c>
      <c r="CG124" s="217">
        <v>19</v>
      </c>
      <c r="CH124" s="215">
        <f t="shared" si="152"/>
        <v>1.424999999999998</v>
      </c>
      <c r="CI124" s="216">
        <f t="shared" si="108"/>
        <v>0</v>
      </c>
      <c r="CJ124" s="217"/>
      <c r="CK124" s="215">
        <f t="shared" si="153"/>
        <v>1.424999999999998</v>
      </c>
      <c r="CL124" s="216">
        <f t="shared" si="109"/>
        <v>0</v>
      </c>
      <c r="CM124" s="217"/>
      <c r="CN124" s="215">
        <f t="shared" ref="CN124:CN187" si="156">CG124*0.2</f>
        <v>3.8000000000000003</v>
      </c>
      <c r="CO124" s="217"/>
      <c r="CP124" s="221">
        <f t="shared" ref="CP124:CP187" si="157">IF(CG124*0.25&gt;CJ124+CM124-0.1,1,0)</f>
        <v>1</v>
      </c>
      <c r="CQ124" s="213"/>
      <c r="CR124" s="213"/>
      <c r="CS124" s="213"/>
      <c r="CT124" s="212"/>
      <c r="CU124" s="212"/>
      <c r="CV124" s="212"/>
      <c r="CW124" s="214"/>
      <c r="CX124" s="215"/>
      <c r="CY124" s="220"/>
      <c r="CZ124" s="222"/>
      <c r="DA124" s="215"/>
      <c r="DB124" s="222"/>
      <c r="DC124" s="213">
        <v>79.473686000000001</v>
      </c>
      <c r="DD124" s="213">
        <v>79.473686000000001</v>
      </c>
      <c r="DE124" s="212">
        <f>_xlfn.FLOOR.PRECISE('[3]численность 2021'!I136)</f>
        <v>68</v>
      </c>
      <c r="DF124" s="212">
        <v>0.30024499999999998</v>
      </c>
      <c r="DG124" s="212">
        <v>0.30024499999999998</v>
      </c>
      <c r="DH124" s="212">
        <f t="shared" si="125"/>
        <v>0.25689849540407755</v>
      </c>
      <c r="DI124" s="214">
        <f>_xlfn.FLOOR.PRECISE('[3]численность 2021'!N136)</f>
        <v>0</v>
      </c>
      <c r="DJ124" s="215">
        <f t="shared" si="154"/>
        <v>10.199999999999932</v>
      </c>
      <c r="DK124" s="216">
        <f t="shared" si="115"/>
        <v>0</v>
      </c>
      <c r="DL124" s="217"/>
      <c r="DM124" s="215">
        <f t="shared" si="155"/>
        <v>0</v>
      </c>
      <c r="DN124" s="217"/>
      <c r="DO124" s="213">
        <v>10.380236999999999</v>
      </c>
      <c r="DP124" s="213">
        <v>10.380236999999999</v>
      </c>
      <c r="DQ124" s="212">
        <f>_xlfn.FLOOR.PRECISE('[3]численность 2021'!J136)</f>
        <v>11</v>
      </c>
      <c r="DR124" s="212">
        <v>3.9216000000000001E-2</v>
      </c>
      <c r="DS124" s="212">
        <v>3.9216000000000001E-2</v>
      </c>
      <c r="DT124" s="212">
        <f t="shared" si="126"/>
        <v>4.1557109550659603E-2</v>
      </c>
      <c r="DU124" s="214">
        <f>_xlfn.FLOOR.PRECISE('[3]численность 2021'!S136)</f>
        <v>0</v>
      </c>
      <c r="DV124" s="215">
        <f t="shared" si="116"/>
        <v>1.1000000000000001</v>
      </c>
      <c r="DW124" s="216">
        <f t="shared" si="117"/>
        <v>0</v>
      </c>
      <c r="DX124" s="217"/>
      <c r="DY124" s="213">
        <v>0</v>
      </c>
      <c r="DZ124" s="223">
        <v>0</v>
      </c>
      <c r="EA124" s="212">
        <f>_xlfn.FLOOR.PRECISE('[3]численность 2021'!T136)</f>
        <v>0</v>
      </c>
      <c r="EB124" s="212">
        <v>0</v>
      </c>
      <c r="EC124" s="212">
        <v>0</v>
      </c>
      <c r="ED124" s="212">
        <f t="shared" si="127"/>
        <v>0</v>
      </c>
      <c r="EE124" s="214">
        <f>_xlfn.FLOOR.PRECISE('[3]численность 2021'!U136)</f>
        <v>0</v>
      </c>
      <c r="EF124" s="215">
        <f t="shared" si="118"/>
        <v>0</v>
      </c>
      <c r="EG124" s="216">
        <f t="shared" si="119"/>
        <v>0</v>
      </c>
      <c r="EH124" s="222"/>
    </row>
    <row r="125" spans="1:138" ht="31.5" x14ac:dyDescent="0.2">
      <c r="A125" s="116" t="s">
        <v>335</v>
      </c>
      <c r="B125" s="212">
        <f>'[3]численность 2021'!C137</f>
        <v>93.550003051757813</v>
      </c>
      <c r="C125" s="213">
        <v>797.135986</v>
      </c>
      <c r="D125" s="213">
        <v>618.34783900000002</v>
      </c>
      <c r="E125" s="212">
        <f>_xlfn.FLOOR.PRECISE('[3]численность 2021'!D137)</f>
        <v>782</v>
      </c>
      <c r="F125" s="212">
        <v>6.6098109999999997</v>
      </c>
      <c r="G125" s="212">
        <v>6.6098109999999997</v>
      </c>
      <c r="H125" s="212">
        <f t="shared" si="146"/>
        <v>8.3591659485820422</v>
      </c>
      <c r="I125" s="214">
        <f>_xlfn.FLOOR.PRECISE('[3]численность 2021'!R137)</f>
        <v>273</v>
      </c>
      <c r="J125" s="215">
        <f t="shared" si="95"/>
        <v>273.69999999999919</v>
      </c>
      <c r="K125" s="216">
        <f t="shared" si="96"/>
        <v>273</v>
      </c>
      <c r="L125" s="217">
        <v>273</v>
      </c>
      <c r="M125" s="213">
        <v>47</v>
      </c>
      <c r="N125" s="213">
        <v>62</v>
      </c>
      <c r="O125" s="212">
        <f>_xlfn.FLOOR.PRECISE('[3]численность 2021'!P137)</f>
        <v>62</v>
      </c>
      <c r="P125" s="212">
        <v>0.50240499999999999</v>
      </c>
      <c r="Q125" s="212">
        <v>0.66274699999999998</v>
      </c>
      <c r="R125" s="212">
        <f t="shared" si="97"/>
        <v>0.66274717239397263</v>
      </c>
      <c r="S125" s="214">
        <f>_xlfn.FLOOR.PRECISE('[3]численность 2021'!Q137)</f>
        <v>10</v>
      </c>
      <c r="T125" s="214"/>
      <c r="U125" s="215">
        <f t="shared" si="147"/>
        <v>18.599999999999937</v>
      </c>
      <c r="V125" s="216">
        <f t="shared" si="98"/>
        <v>10</v>
      </c>
      <c r="W125" s="217">
        <v>10</v>
      </c>
      <c r="X125" s="217"/>
      <c r="Y125" s="218"/>
      <c r="Z125" s="213">
        <v>1278.739014</v>
      </c>
      <c r="AA125" s="213">
        <v>1270.6326899999999</v>
      </c>
      <c r="AB125" s="212">
        <f>_xlfn.FLOOR.PRECISE('[3]численность 2021'!E137)</f>
        <v>1588</v>
      </c>
      <c r="AC125" s="212">
        <v>13.669043</v>
      </c>
      <c r="AD125" s="212">
        <v>13.582390999999999</v>
      </c>
      <c r="AE125" s="212">
        <f t="shared" si="121"/>
        <v>16.974879189703685</v>
      </c>
      <c r="AF125" s="214">
        <f>_xlfn.FLOOR.PRECISE('[3]численность 2021'!O137)</f>
        <v>75</v>
      </c>
      <c r="AG125" s="215">
        <f t="shared" si="141"/>
        <v>79.400000000000006</v>
      </c>
      <c r="AH125" s="216">
        <f t="shared" si="142"/>
        <v>75</v>
      </c>
      <c r="AI125" s="219">
        <f t="shared" si="99"/>
        <v>56.25</v>
      </c>
      <c r="AJ125" s="217">
        <v>75</v>
      </c>
      <c r="AK125" s="217">
        <v>56</v>
      </c>
      <c r="AL125" s="213">
        <v>0</v>
      </c>
      <c r="AM125" s="213">
        <v>0</v>
      </c>
      <c r="AN125" s="212">
        <f>_xlfn.FLOOR.PRECISE('[3]численность 2021'!F137)</f>
        <v>0</v>
      </c>
      <c r="AO125" s="212">
        <v>0</v>
      </c>
      <c r="AP125" s="212">
        <v>0</v>
      </c>
      <c r="AQ125" s="212">
        <f t="shared" si="122"/>
        <v>0</v>
      </c>
      <c r="AR125" s="214">
        <f>_xlfn.FLOOR.PRECISE('[3]численность 2021'!L137)</f>
        <v>0</v>
      </c>
      <c r="AS125" s="214"/>
      <c r="AT125" s="214">
        <f t="shared" si="148"/>
        <v>0</v>
      </c>
      <c r="AU125" s="215">
        <f t="shared" si="100"/>
        <v>0</v>
      </c>
      <c r="AV125" s="215">
        <f t="shared" si="149"/>
        <v>0</v>
      </c>
      <c r="AW125" s="220">
        <f t="shared" si="101"/>
        <v>0</v>
      </c>
      <c r="AX125" s="217"/>
      <c r="AY125" s="215">
        <f t="shared" si="131"/>
        <v>0</v>
      </c>
      <c r="AZ125" s="216">
        <f t="shared" si="102"/>
        <v>0</v>
      </c>
      <c r="BA125" s="217"/>
      <c r="BB125" s="215">
        <f t="shared" si="132"/>
        <v>0</v>
      </c>
      <c r="BC125" s="217"/>
      <c r="BD125" s="213">
        <v>126.955589</v>
      </c>
      <c r="BE125" s="213">
        <v>140.37132299999999</v>
      </c>
      <c r="BF125" s="212">
        <f>_xlfn.FLOOR.PRECISE('[3]численность 2021'!G137)</f>
        <v>195</v>
      </c>
      <c r="BG125" s="212">
        <v>1.3570880000000001</v>
      </c>
      <c r="BH125" s="212">
        <v>1.5004949999999999</v>
      </c>
      <c r="BI125" s="212">
        <f t="shared" si="123"/>
        <v>2.0844467518842689</v>
      </c>
      <c r="BJ125" s="214">
        <f>_xlfn.FLOOR.PRECISE('[3]численность 2021'!K137)</f>
        <v>13</v>
      </c>
      <c r="BK125" s="214"/>
      <c r="BL125" s="214">
        <f t="shared" si="150"/>
        <v>13</v>
      </c>
      <c r="BM125" s="215">
        <f t="shared" si="103"/>
        <v>13.650000000000002</v>
      </c>
      <c r="BN125" s="220">
        <f t="shared" si="134"/>
        <v>13</v>
      </c>
      <c r="BO125" s="217">
        <v>13</v>
      </c>
      <c r="BP125" s="215">
        <f t="shared" si="135"/>
        <v>1.95</v>
      </c>
      <c r="BQ125" s="216">
        <f t="shared" si="104"/>
        <v>0</v>
      </c>
      <c r="BR125" s="217"/>
      <c r="BS125" s="215">
        <f t="shared" si="105"/>
        <v>2.6</v>
      </c>
      <c r="BT125" s="217"/>
      <c r="BU125" s="213">
        <v>232.97004699999999</v>
      </c>
      <c r="BV125" s="213">
        <v>213.836716</v>
      </c>
      <c r="BW125" s="212">
        <f>_xlfn.FLOOR.PRECISE('[3]численность 2021'!H137)</f>
        <v>286</v>
      </c>
      <c r="BX125" s="212">
        <v>2.490326</v>
      </c>
      <c r="BY125" s="212">
        <v>2.2858010000000002</v>
      </c>
      <c r="BZ125" s="212">
        <f t="shared" si="124"/>
        <v>3.0571885694302607</v>
      </c>
      <c r="CA125" s="214">
        <f>_xlfn.FLOOR.PRECISE('[3]численность 2021'!M137)</f>
        <v>20</v>
      </c>
      <c r="CB125" s="214"/>
      <c r="CC125" s="214"/>
      <c r="CD125" s="214">
        <f t="shared" si="151"/>
        <v>20</v>
      </c>
      <c r="CE125" s="215">
        <f t="shared" si="106"/>
        <v>20.020000000000003</v>
      </c>
      <c r="CF125" s="220">
        <f t="shared" si="107"/>
        <v>20</v>
      </c>
      <c r="CG125" s="217">
        <v>20</v>
      </c>
      <c r="CH125" s="215">
        <f t="shared" si="152"/>
        <v>1.499999999999998</v>
      </c>
      <c r="CI125" s="216">
        <f t="shared" si="108"/>
        <v>0</v>
      </c>
      <c r="CJ125" s="217"/>
      <c r="CK125" s="215">
        <f t="shared" si="153"/>
        <v>1.499999999999998</v>
      </c>
      <c r="CL125" s="216">
        <f t="shared" si="109"/>
        <v>0</v>
      </c>
      <c r="CM125" s="217"/>
      <c r="CN125" s="215">
        <f t="shared" si="156"/>
        <v>4</v>
      </c>
      <c r="CO125" s="217"/>
      <c r="CP125" s="221">
        <f t="shared" si="157"/>
        <v>1</v>
      </c>
      <c r="CQ125" s="213">
        <v>0</v>
      </c>
      <c r="CR125" s="213">
        <v>0</v>
      </c>
      <c r="CS125" s="213" t="e">
        <f>#NAME?</f>
        <v>#NAME?</v>
      </c>
      <c r="CT125" s="212">
        <v>0</v>
      </c>
      <c r="CU125" s="212">
        <v>0</v>
      </c>
      <c r="CV125" s="212" t="e">
        <f>#NAME?</f>
        <v>#NAME?</v>
      </c>
      <c r="CW125" s="214" t="e">
        <f>#NAME?</f>
        <v>#NAME?</v>
      </c>
      <c r="CX125" s="215" t="e">
        <f t="shared" si="143"/>
        <v>#NAME?</v>
      </c>
      <c r="CY125" s="220" t="e">
        <f t="shared" si="144"/>
        <v>#NAME?</v>
      </c>
      <c r="CZ125" s="222"/>
      <c r="DA125" s="215">
        <f t="shared" si="145"/>
        <v>0</v>
      </c>
      <c r="DB125" s="222"/>
      <c r="DC125" s="213">
        <v>0</v>
      </c>
      <c r="DD125" s="213">
        <v>0</v>
      </c>
      <c r="DE125" s="212">
        <f>_xlfn.FLOOR.PRECISE('[3]численность 2021'!I137)</f>
        <v>0</v>
      </c>
      <c r="DF125" s="212">
        <v>0</v>
      </c>
      <c r="DG125" s="212">
        <v>0</v>
      </c>
      <c r="DH125" s="212">
        <f t="shared" si="125"/>
        <v>0</v>
      </c>
      <c r="DI125" s="214">
        <f>_xlfn.FLOOR.PRECISE('[3]численность 2021'!N137)</f>
        <v>0</v>
      </c>
      <c r="DJ125" s="215">
        <f t="shared" si="154"/>
        <v>0</v>
      </c>
      <c r="DK125" s="216">
        <f t="shared" si="115"/>
        <v>0</v>
      </c>
      <c r="DL125" s="217"/>
      <c r="DM125" s="215">
        <f t="shared" si="155"/>
        <v>0</v>
      </c>
      <c r="DN125" s="217"/>
      <c r="DO125" s="213">
        <v>0</v>
      </c>
      <c r="DP125" s="213">
        <v>0</v>
      </c>
      <c r="DQ125" s="212">
        <f>_xlfn.FLOOR.PRECISE('[3]численность 2021'!J137)</f>
        <v>0</v>
      </c>
      <c r="DR125" s="212">
        <v>0</v>
      </c>
      <c r="DS125" s="212">
        <v>0</v>
      </c>
      <c r="DT125" s="212">
        <f t="shared" si="126"/>
        <v>0</v>
      </c>
      <c r="DU125" s="214">
        <f>_xlfn.FLOOR.PRECISE('[3]численность 2021'!S137)</f>
        <v>0</v>
      </c>
      <c r="DV125" s="215">
        <f t="shared" si="116"/>
        <v>0</v>
      </c>
      <c r="DW125" s="216">
        <f t="shared" si="117"/>
        <v>0</v>
      </c>
      <c r="DX125" s="217"/>
      <c r="DY125" s="213">
        <v>0</v>
      </c>
      <c r="DZ125" s="223">
        <v>0</v>
      </c>
      <c r="EA125" s="212">
        <f>_xlfn.FLOOR.PRECISE('[3]численность 2021'!T137)</f>
        <v>0</v>
      </c>
      <c r="EB125" s="212">
        <v>0</v>
      </c>
      <c r="EC125" s="212">
        <v>0</v>
      </c>
      <c r="ED125" s="212">
        <f t="shared" si="127"/>
        <v>0</v>
      </c>
      <c r="EE125" s="214">
        <f>_xlfn.FLOOR.PRECISE('[3]численность 2021'!U137)</f>
        <v>0</v>
      </c>
      <c r="EF125" s="215">
        <f t="shared" si="118"/>
        <v>0</v>
      </c>
      <c r="EG125" s="216">
        <f t="shared" si="119"/>
        <v>0</v>
      </c>
      <c r="EH125" s="222"/>
    </row>
    <row r="126" spans="1:138" ht="15.75" x14ac:dyDescent="0.2">
      <c r="A126" s="198" t="s">
        <v>187</v>
      </c>
      <c r="B126" s="212"/>
      <c r="C126" s="213"/>
      <c r="D126" s="213"/>
      <c r="E126" s="212"/>
      <c r="F126" s="212"/>
      <c r="G126" s="212"/>
      <c r="H126" s="212"/>
      <c r="I126" s="214"/>
      <c r="J126" s="215">
        <f t="shared" si="95"/>
        <v>0</v>
      </c>
      <c r="K126" s="216">
        <f t="shared" si="96"/>
        <v>0</v>
      </c>
      <c r="L126" s="222"/>
      <c r="M126" s="213"/>
      <c r="N126" s="213"/>
      <c r="O126" s="212"/>
      <c r="P126" s="212"/>
      <c r="Q126" s="212"/>
      <c r="R126" s="212" t="e">
        <f t="shared" si="97"/>
        <v>#DIV/0!</v>
      </c>
      <c r="S126" s="214"/>
      <c r="T126" s="214"/>
      <c r="U126" s="215">
        <f t="shared" si="147"/>
        <v>0</v>
      </c>
      <c r="V126" s="216">
        <f t="shared" si="98"/>
        <v>0</v>
      </c>
      <c r="W126" s="222"/>
      <c r="X126" s="222"/>
      <c r="Y126" s="218"/>
      <c r="Z126" s="213"/>
      <c r="AA126" s="213"/>
      <c r="AB126" s="212"/>
      <c r="AC126" s="212"/>
      <c r="AD126" s="212"/>
      <c r="AE126" s="212" t="e">
        <f t="shared" si="121"/>
        <v>#DIV/0!</v>
      </c>
      <c r="AF126" s="214"/>
      <c r="AG126" s="215">
        <f t="shared" si="141"/>
        <v>0</v>
      </c>
      <c r="AH126" s="216">
        <f t="shared" si="142"/>
        <v>0</v>
      </c>
      <c r="AI126" s="219">
        <f t="shared" si="99"/>
        <v>0</v>
      </c>
      <c r="AJ126" s="222"/>
      <c r="AK126" s="222"/>
      <c r="AL126" s="213"/>
      <c r="AM126" s="213"/>
      <c r="AN126" s="212"/>
      <c r="AO126" s="212"/>
      <c r="AP126" s="212"/>
      <c r="AQ126" s="212" t="e">
        <f t="shared" si="122"/>
        <v>#DIV/0!</v>
      </c>
      <c r="AR126" s="214"/>
      <c r="AS126" s="214"/>
      <c r="AT126" s="214" t="e">
        <f t="shared" si="148"/>
        <v>#DIV/0!</v>
      </c>
      <c r="AU126" s="215">
        <f t="shared" si="100"/>
        <v>0</v>
      </c>
      <c r="AV126" s="215">
        <f t="shared" si="149"/>
        <v>0</v>
      </c>
      <c r="AW126" s="220">
        <f t="shared" si="101"/>
        <v>0</v>
      </c>
      <c r="AX126" s="222"/>
      <c r="AY126" s="215">
        <f t="shared" ref="AY126:AY189" si="158">IF(AX126&gt;7,AX126*0.149999999999999,0)</f>
        <v>0</v>
      </c>
      <c r="AZ126" s="216">
        <f t="shared" si="102"/>
        <v>0</v>
      </c>
      <c r="BA126" s="222"/>
      <c r="BB126" s="215">
        <f t="shared" ref="BB126:BB189" si="159">AX126*0.299999999999999</f>
        <v>0</v>
      </c>
      <c r="BC126" s="222"/>
      <c r="BD126" s="213"/>
      <c r="BE126" s="213"/>
      <c r="BF126" s="212"/>
      <c r="BG126" s="212"/>
      <c r="BH126" s="212"/>
      <c r="BI126" s="212" t="e">
        <f t="shared" si="123"/>
        <v>#DIV/0!</v>
      </c>
      <c r="BJ126" s="214"/>
      <c r="BK126" s="214"/>
      <c r="BL126" s="214" t="e">
        <f t="shared" si="150"/>
        <v>#DIV/0!</v>
      </c>
      <c r="BM126" s="215">
        <f t="shared" si="103"/>
        <v>0</v>
      </c>
      <c r="BN126" s="220">
        <f t="shared" si="134"/>
        <v>0</v>
      </c>
      <c r="BO126" s="222"/>
      <c r="BP126" s="215">
        <f t="shared" ref="BP126:BP189" si="160">IF(BO126&gt;3,BO126*0.149999999999999,0)</f>
        <v>0</v>
      </c>
      <c r="BQ126" s="216">
        <f t="shared" si="104"/>
        <v>0</v>
      </c>
      <c r="BR126" s="222"/>
      <c r="BS126" s="215">
        <f t="shared" si="105"/>
        <v>0</v>
      </c>
      <c r="BT126" s="222"/>
      <c r="BU126" s="213"/>
      <c r="BV126" s="213"/>
      <c r="BW126" s="212"/>
      <c r="BX126" s="212"/>
      <c r="BY126" s="212"/>
      <c r="BZ126" s="212" t="e">
        <f t="shared" si="124"/>
        <v>#DIV/0!</v>
      </c>
      <c r="CA126" s="214"/>
      <c r="CB126" s="214"/>
      <c r="CC126" s="214"/>
      <c r="CD126" s="214" t="e">
        <f t="shared" si="151"/>
        <v>#DIV/0!</v>
      </c>
      <c r="CE126" s="215">
        <f t="shared" si="106"/>
        <v>0</v>
      </c>
      <c r="CF126" s="220">
        <f t="shared" si="107"/>
        <v>0</v>
      </c>
      <c r="CG126" s="222"/>
      <c r="CH126" s="215">
        <f t="shared" si="152"/>
        <v>0</v>
      </c>
      <c r="CI126" s="216">
        <f t="shared" si="108"/>
        <v>0</v>
      </c>
      <c r="CJ126" s="222"/>
      <c r="CK126" s="215">
        <f t="shared" si="153"/>
        <v>0</v>
      </c>
      <c r="CL126" s="216">
        <f t="shared" si="109"/>
        <v>0</v>
      </c>
      <c r="CM126" s="222"/>
      <c r="CN126" s="215">
        <f t="shared" si="156"/>
        <v>0</v>
      </c>
      <c r="CO126" s="222"/>
      <c r="CP126" s="221">
        <f t="shared" si="157"/>
        <v>1</v>
      </c>
      <c r="CQ126" s="213"/>
      <c r="CR126" s="213"/>
      <c r="CS126" s="213"/>
      <c r="CT126" s="212"/>
      <c r="CU126" s="212"/>
      <c r="CV126" s="212"/>
      <c r="CW126" s="214"/>
      <c r="CX126" s="215">
        <f t="shared" si="143"/>
        <v>0</v>
      </c>
      <c r="CY126" s="220">
        <f t="shared" si="144"/>
        <v>0</v>
      </c>
      <c r="CZ126" s="222"/>
      <c r="DA126" s="215">
        <f t="shared" si="145"/>
        <v>0</v>
      </c>
      <c r="DB126" s="222"/>
      <c r="DC126" s="213"/>
      <c r="DD126" s="213"/>
      <c r="DE126" s="212"/>
      <c r="DF126" s="212"/>
      <c r="DG126" s="212"/>
      <c r="DH126" s="212" t="e">
        <f t="shared" si="125"/>
        <v>#DIV/0!</v>
      </c>
      <c r="DI126" s="214"/>
      <c r="DJ126" s="215">
        <f t="shared" si="154"/>
        <v>0</v>
      </c>
      <c r="DK126" s="216">
        <f t="shared" si="115"/>
        <v>0</v>
      </c>
      <c r="DL126" s="222"/>
      <c r="DM126" s="215">
        <f t="shared" si="155"/>
        <v>0</v>
      </c>
      <c r="DN126" s="222"/>
      <c r="DO126" s="213"/>
      <c r="DP126" s="213"/>
      <c r="DQ126" s="212"/>
      <c r="DR126" s="212"/>
      <c r="DS126" s="212"/>
      <c r="DT126" s="212" t="e">
        <f t="shared" si="126"/>
        <v>#DIV/0!</v>
      </c>
      <c r="DU126" s="214"/>
      <c r="DV126" s="215">
        <f t="shared" si="116"/>
        <v>0</v>
      </c>
      <c r="DW126" s="216">
        <f t="shared" si="117"/>
        <v>0</v>
      </c>
      <c r="DX126" s="222"/>
      <c r="DY126" s="213"/>
      <c r="DZ126" s="223"/>
      <c r="EA126" s="212"/>
      <c r="EB126" s="212"/>
      <c r="EC126" s="212"/>
      <c r="ED126" s="212" t="e">
        <f t="shared" si="127"/>
        <v>#DIV/0!</v>
      </c>
      <c r="EE126" s="214"/>
      <c r="EF126" s="215">
        <f t="shared" si="118"/>
        <v>0</v>
      </c>
      <c r="EG126" s="216">
        <f t="shared" si="119"/>
        <v>0</v>
      </c>
      <c r="EH126" s="222"/>
    </row>
    <row r="127" spans="1:138" ht="47.25" x14ac:dyDescent="0.2">
      <c r="A127" s="116" t="s">
        <v>336</v>
      </c>
      <c r="B127" s="212">
        <f>'[3]численность 2021'!C142</f>
        <v>290.82000732421875</v>
      </c>
      <c r="C127" s="213">
        <v>317.82720899999998</v>
      </c>
      <c r="D127" s="213">
        <v>121.27649700000001</v>
      </c>
      <c r="E127" s="212">
        <f>_xlfn.FLOOR.PRECISE('[3]численность 2021'!D142)</f>
        <v>322</v>
      </c>
      <c r="F127" s="212">
        <v>0.417016</v>
      </c>
      <c r="G127" s="212">
        <v>0.417016</v>
      </c>
      <c r="H127" s="212">
        <f t="shared" si="146"/>
        <v>1.1072140564284507</v>
      </c>
      <c r="I127" s="214">
        <f>_xlfn.FLOOR.PRECISE('[3]численность 2021'!R142)</f>
        <v>25</v>
      </c>
      <c r="J127" s="215">
        <f t="shared" si="95"/>
        <v>112.69999999999968</v>
      </c>
      <c r="K127" s="216">
        <f t="shared" si="96"/>
        <v>25</v>
      </c>
      <c r="L127" s="222">
        <v>25</v>
      </c>
      <c r="M127" s="213">
        <v>93</v>
      </c>
      <c r="N127" s="213">
        <v>113</v>
      </c>
      <c r="O127" s="212">
        <f>_xlfn.FLOOR.PRECISE('[3]численность 2021'!P142)</f>
        <v>110</v>
      </c>
      <c r="P127" s="212">
        <v>0.324098</v>
      </c>
      <c r="Q127" s="212">
        <v>0.38855600000000001</v>
      </c>
      <c r="R127" s="212">
        <f t="shared" si="97"/>
        <v>0.37824082673021608</v>
      </c>
      <c r="S127" s="214">
        <f>_xlfn.FLOOR.PRECISE('[3]численность 2021'!Q142)</f>
        <v>20</v>
      </c>
      <c r="T127" s="214"/>
      <c r="U127" s="215">
        <f t="shared" si="147"/>
        <v>32.999999999999886</v>
      </c>
      <c r="V127" s="216">
        <f t="shared" si="98"/>
        <v>20</v>
      </c>
      <c r="W127" s="222">
        <v>20</v>
      </c>
      <c r="X127" s="222"/>
      <c r="Y127" s="218"/>
      <c r="Z127" s="213">
        <v>138.51252700000001</v>
      </c>
      <c r="AA127" s="213">
        <v>51.126368999999997</v>
      </c>
      <c r="AB127" s="212">
        <f>_xlfn.FLOOR.PRECISE('[3]численность 2021'!E142)</f>
        <v>206</v>
      </c>
      <c r="AC127" s="212">
        <v>0.48270600000000002</v>
      </c>
      <c r="AD127" s="212">
        <v>0.17580100000000001</v>
      </c>
      <c r="AE127" s="212">
        <f t="shared" si="121"/>
        <v>0.70834191187658646</v>
      </c>
      <c r="AF127" s="214">
        <f>_xlfn.FLOOR.PRECISE('[3]численность 2021'!O142)</f>
        <v>6</v>
      </c>
      <c r="AG127" s="215">
        <f t="shared" si="141"/>
        <v>10.3</v>
      </c>
      <c r="AH127" s="216">
        <f t="shared" si="142"/>
        <v>6</v>
      </c>
      <c r="AI127" s="219">
        <f t="shared" si="99"/>
        <v>2.25</v>
      </c>
      <c r="AJ127" s="222">
        <v>3</v>
      </c>
      <c r="AK127" s="222">
        <v>2</v>
      </c>
      <c r="AL127" s="213">
        <v>1041.316284</v>
      </c>
      <c r="AM127" s="213">
        <v>769.37579300000004</v>
      </c>
      <c r="AN127" s="212">
        <f>_xlfn.FLOOR.PRECISE('[3]численность 2021'!F142)</f>
        <v>1187</v>
      </c>
      <c r="AO127" s="212">
        <v>3.6289120000000001</v>
      </c>
      <c r="AP127" s="212">
        <v>2.6455389999999999</v>
      </c>
      <c r="AQ127" s="212">
        <f t="shared" si="122"/>
        <v>4.0815623757160591</v>
      </c>
      <c r="AR127" s="214">
        <f>_xlfn.FLOOR.PRECISE('[3]численность 2021'!L142)</f>
        <v>60</v>
      </c>
      <c r="AS127" s="214"/>
      <c r="AT127" s="214">
        <f t="shared" si="148"/>
        <v>60</v>
      </c>
      <c r="AU127" s="215">
        <f t="shared" si="100"/>
        <v>94.960000000000008</v>
      </c>
      <c r="AV127" s="215">
        <f t="shared" si="149"/>
        <v>0</v>
      </c>
      <c r="AW127" s="220">
        <f t="shared" si="101"/>
        <v>60</v>
      </c>
      <c r="AX127" s="222">
        <v>60</v>
      </c>
      <c r="AY127" s="215">
        <f t="shared" si="158"/>
        <v>8.9999999999999396</v>
      </c>
      <c r="AZ127" s="216">
        <f t="shared" si="102"/>
        <v>0</v>
      </c>
      <c r="BA127" s="222"/>
      <c r="BB127" s="215">
        <f t="shared" si="159"/>
        <v>17.99999999999994</v>
      </c>
      <c r="BC127" s="222"/>
      <c r="BD127" s="213">
        <v>406.08483899999999</v>
      </c>
      <c r="BE127" s="213">
        <v>238.577698</v>
      </c>
      <c r="BF127" s="212">
        <f>_xlfn.FLOOR.PRECISE('[3]численность 2021'!G142)</f>
        <v>384</v>
      </c>
      <c r="BG127" s="212">
        <v>1.415176</v>
      </c>
      <c r="BH127" s="212">
        <v>0.82036200000000004</v>
      </c>
      <c r="BI127" s="212">
        <f t="shared" si="123"/>
        <v>1.3204043405854817</v>
      </c>
      <c r="BJ127" s="214">
        <f>_xlfn.FLOOR.PRECISE('[3]численность 2021'!K142)</f>
        <v>19</v>
      </c>
      <c r="BK127" s="214"/>
      <c r="BL127" s="214">
        <f t="shared" si="150"/>
        <v>19</v>
      </c>
      <c r="BM127" s="215">
        <f t="shared" si="103"/>
        <v>19.200000000000003</v>
      </c>
      <c r="BN127" s="220">
        <f t="shared" si="134"/>
        <v>19</v>
      </c>
      <c r="BO127" s="222">
        <v>19</v>
      </c>
      <c r="BP127" s="215">
        <f t="shared" si="160"/>
        <v>2.849999999999981</v>
      </c>
      <c r="BQ127" s="216">
        <f t="shared" si="104"/>
        <v>0</v>
      </c>
      <c r="BR127" s="222"/>
      <c r="BS127" s="215">
        <f t="shared" si="105"/>
        <v>3.8000000000000003</v>
      </c>
      <c r="BT127" s="222"/>
      <c r="BU127" s="213">
        <v>352.68920900000001</v>
      </c>
      <c r="BV127" s="213">
        <v>163.18824799999999</v>
      </c>
      <c r="BW127" s="212">
        <f>_xlfn.FLOOR.PRECISE('[3]численность 2021'!H142)</f>
        <v>396</v>
      </c>
      <c r="BX127" s="212">
        <v>1.229096</v>
      </c>
      <c r="BY127" s="212">
        <v>0.56113100000000005</v>
      </c>
      <c r="BZ127" s="212">
        <f t="shared" si="124"/>
        <v>1.3616669762287779</v>
      </c>
      <c r="CA127" s="214">
        <f>_xlfn.FLOOR.PRECISE('[3]численность 2021'!M142)</f>
        <v>19</v>
      </c>
      <c r="CB127" s="214"/>
      <c r="CC127" s="214"/>
      <c r="CD127" s="214">
        <f t="shared" si="151"/>
        <v>19</v>
      </c>
      <c r="CE127" s="215">
        <f t="shared" si="106"/>
        <v>19.8</v>
      </c>
      <c r="CF127" s="220">
        <f t="shared" si="107"/>
        <v>19</v>
      </c>
      <c r="CG127" s="222">
        <v>19</v>
      </c>
      <c r="CH127" s="215">
        <f t="shared" si="152"/>
        <v>1.424999999999998</v>
      </c>
      <c r="CI127" s="216">
        <f t="shared" si="108"/>
        <v>0</v>
      </c>
      <c r="CJ127" s="222"/>
      <c r="CK127" s="215">
        <f t="shared" si="153"/>
        <v>1.424999999999998</v>
      </c>
      <c r="CL127" s="216">
        <f t="shared" si="109"/>
        <v>0</v>
      </c>
      <c r="CM127" s="222"/>
      <c r="CN127" s="215">
        <f t="shared" si="156"/>
        <v>3.8000000000000003</v>
      </c>
      <c r="CO127" s="222"/>
      <c r="CP127" s="221">
        <f t="shared" si="157"/>
        <v>1</v>
      </c>
      <c r="CQ127" s="213">
        <v>245</v>
      </c>
      <c r="CR127" s="213">
        <v>125</v>
      </c>
      <c r="CS127" s="255" t="e">
        <f>#NAME?</f>
        <v>#NAME?</v>
      </c>
      <c r="CT127" s="212">
        <v>0.85499999999999998</v>
      </c>
      <c r="CU127" s="212">
        <v>0.434</v>
      </c>
      <c r="CV127" s="254" t="e">
        <f>#NAME?</f>
        <v>#NAME?</v>
      </c>
      <c r="CW127" s="214" t="e">
        <f>#NAME?</f>
        <v>#NAME?</v>
      </c>
      <c r="CX127" s="215" t="e">
        <f t="shared" si="143"/>
        <v>#NAME?</v>
      </c>
      <c r="CY127" s="220" t="e">
        <f t="shared" si="144"/>
        <v>#NAME?</v>
      </c>
      <c r="CZ127" s="222"/>
      <c r="DA127" s="215">
        <f t="shared" si="145"/>
        <v>0</v>
      </c>
      <c r="DB127" s="222"/>
      <c r="DC127" s="213">
        <v>0</v>
      </c>
      <c r="DD127" s="213">
        <v>0</v>
      </c>
      <c r="DE127" s="212">
        <f>_xlfn.FLOOR.PRECISE('[3]численность 2021'!I142)</f>
        <v>0</v>
      </c>
      <c r="DF127" s="212">
        <v>0</v>
      </c>
      <c r="DG127" s="212">
        <v>0</v>
      </c>
      <c r="DH127" s="212">
        <f t="shared" si="125"/>
        <v>0</v>
      </c>
      <c r="DI127" s="214">
        <f>_xlfn.FLOOR.PRECISE('[3]численность 2021'!N142)</f>
        <v>0</v>
      </c>
      <c r="DJ127" s="215">
        <f t="shared" si="154"/>
        <v>0</v>
      </c>
      <c r="DK127" s="216">
        <f t="shared" si="115"/>
        <v>0</v>
      </c>
      <c r="DL127" s="222"/>
      <c r="DM127" s="215">
        <f t="shared" si="155"/>
        <v>0</v>
      </c>
      <c r="DN127" s="222"/>
      <c r="DO127" s="213">
        <v>61.948765000000002</v>
      </c>
      <c r="DP127" s="213">
        <v>22.293474</v>
      </c>
      <c r="DQ127" s="212">
        <f>_xlfn.FLOOR.PRECISE('[3]численность 2021'!J142)</f>
        <v>40</v>
      </c>
      <c r="DR127" s="212">
        <v>0.215887</v>
      </c>
      <c r="DS127" s="212">
        <v>7.6657000000000003E-2</v>
      </c>
      <c r="DT127" s="212">
        <f t="shared" si="126"/>
        <v>0.13754211881098768</v>
      </c>
      <c r="DU127" s="214">
        <f>_xlfn.FLOOR.PRECISE('[3]численность 2021'!S142)</f>
        <v>2</v>
      </c>
      <c r="DV127" s="215">
        <f t="shared" si="116"/>
        <v>4</v>
      </c>
      <c r="DW127" s="216">
        <f t="shared" si="117"/>
        <v>2</v>
      </c>
      <c r="DX127" s="222">
        <v>2</v>
      </c>
      <c r="DY127" s="213">
        <v>0</v>
      </c>
      <c r="DZ127" s="223">
        <v>0</v>
      </c>
      <c r="EA127" s="212">
        <f>_xlfn.FLOOR.PRECISE('[3]численность 2021'!T142)</f>
        <v>0</v>
      </c>
      <c r="EB127" s="212">
        <v>0</v>
      </c>
      <c r="EC127" s="212">
        <v>0</v>
      </c>
      <c r="ED127" s="212">
        <f t="shared" si="127"/>
        <v>0</v>
      </c>
      <c r="EE127" s="214">
        <f>_xlfn.FLOOR.PRECISE('[3]численность 2021'!U142)</f>
        <v>0</v>
      </c>
      <c r="EF127" s="215">
        <f t="shared" si="118"/>
        <v>0</v>
      </c>
      <c r="EG127" s="216">
        <f t="shared" si="119"/>
        <v>0</v>
      </c>
      <c r="EH127" s="222"/>
    </row>
    <row r="128" spans="1:138" ht="31.5" x14ac:dyDescent="0.2">
      <c r="A128" s="116" t="s">
        <v>337</v>
      </c>
      <c r="B128" s="212">
        <f>'[3]численность 2021'!C141</f>
        <v>1020.3369750976563</v>
      </c>
      <c r="C128" s="213">
        <v>2687.101318</v>
      </c>
      <c r="D128" s="213">
        <v>2763.6621089999999</v>
      </c>
      <c r="E128" s="212">
        <f>_xlfn.FLOOR.PRECISE('[3]численность 2021'!D141)</f>
        <v>3156</v>
      </c>
      <c r="F128" s="212">
        <v>2.4763999999999999</v>
      </c>
      <c r="G128" s="212">
        <v>2.4763999999999999</v>
      </c>
      <c r="H128" s="212">
        <f t="shared" si="146"/>
        <v>3.093095787985082</v>
      </c>
      <c r="I128" s="214">
        <f>_xlfn.FLOOR.PRECISE('[3]численность 2021'!R141)</f>
        <v>1104</v>
      </c>
      <c r="J128" s="215">
        <f t="shared" si="95"/>
        <v>1104.5999999999967</v>
      </c>
      <c r="K128" s="216">
        <f t="shared" ref="K128:K191" si="161">IF(I128&lt;J128,I128,J128)</f>
        <v>1104</v>
      </c>
      <c r="L128" s="217">
        <v>1104</v>
      </c>
      <c r="M128" s="213">
        <v>967</v>
      </c>
      <c r="N128" s="213">
        <v>858</v>
      </c>
      <c r="O128" s="212">
        <f>_xlfn.FLOOR.PRECISE('[3]численность 2021'!P141)</f>
        <v>946</v>
      </c>
      <c r="P128" s="212">
        <v>0.86648700000000001</v>
      </c>
      <c r="Q128" s="212">
        <v>0.76881699999999997</v>
      </c>
      <c r="R128" s="212">
        <f t="shared" ref="R128:R191" si="162">O128/B128</f>
        <v>0.92714468169641562</v>
      </c>
      <c r="S128" s="214">
        <f>_xlfn.FLOOR.PRECISE('[3]численность 2021'!Q141)</f>
        <v>120</v>
      </c>
      <c r="T128" s="214"/>
      <c r="U128" s="215">
        <f t="shared" si="147"/>
        <v>283.79999999999905</v>
      </c>
      <c r="V128" s="216">
        <f t="shared" ref="V128:V191" si="163">IF(S128&lt;U128,S128,U128)</f>
        <v>120</v>
      </c>
      <c r="W128" s="217">
        <v>120</v>
      </c>
      <c r="X128" s="217"/>
      <c r="Y128" s="218"/>
      <c r="Z128" s="213">
        <v>5424.0825199999999</v>
      </c>
      <c r="AA128" s="213">
        <v>5759.2783200000003</v>
      </c>
      <c r="AB128" s="212">
        <f>_xlfn.FLOOR.PRECISE('[3]численность 2021'!E141)</f>
        <v>6794</v>
      </c>
      <c r="AC128" s="212">
        <v>4.8602889999999999</v>
      </c>
      <c r="AD128" s="212">
        <v>5.1606439999999996</v>
      </c>
      <c r="AE128" s="212">
        <f t="shared" ref="AE128:AE191" si="164">AB128/B128</f>
        <v>6.6585845321833483</v>
      </c>
      <c r="AF128" s="214">
        <f>_xlfn.FLOOR.PRECISE('[3]численность 2021'!O141)</f>
        <v>339</v>
      </c>
      <c r="AG128" s="215">
        <f t="shared" ref="AG128:AG191" si="165">IF(AB128&gt;34,AB128*0.05,0)</f>
        <v>339.70000000000005</v>
      </c>
      <c r="AH128" s="216">
        <f t="shared" si="142"/>
        <v>339</v>
      </c>
      <c r="AI128" s="219">
        <f t="shared" ref="AI128:AI191" si="166">AJ128*0.75</f>
        <v>254.25</v>
      </c>
      <c r="AJ128" s="217">
        <v>339</v>
      </c>
      <c r="AK128" s="217">
        <v>254</v>
      </c>
      <c r="AL128" s="213">
        <v>2384.453857</v>
      </c>
      <c r="AM128" s="213">
        <v>2018.759888</v>
      </c>
      <c r="AN128" s="212">
        <f>_xlfn.FLOOR.PRECISE('[3]численность 2021'!F141)</f>
        <v>1949</v>
      </c>
      <c r="AO128" s="212">
        <v>2.1366070000000001</v>
      </c>
      <c r="AP128" s="212">
        <v>1.8089249999999999</v>
      </c>
      <c r="AQ128" s="212">
        <f t="shared" ref="AQ128:AQ191" si="167">AN128/B128</f>
        <v>1.9101532607043488</v>
      </c>
      <c r="AR128" s="214">
        <f>_xlfn.FLOOR.PRECISE('[3]численность 2021'!L141)</f>
        <v>97</v>
      </c>
      <c r="AS128" s="214"/>
      <c r="AT128" s="214">
        <f t="shared" si="148"/>
        <v>97</v>
      </c>
      <c r="AU128" s="215">
        <f t="shared" ref="AU128:AU191" si="168">IF(AN128&gt;34,IF(AQ128&gt;10,AN128*0.149999999999999,IF(AQ128&gt;8,AN128*0.12,IF(AQ128&gt;6,AN128*0.1,IF(AQ128&gt;4,AN128*0.08,IF(AQ128&gt;2,AN128*0.07,IF(AQ128&gt;1,AN128*0.05,IF(AQ128&lt;1,AN128*0.0299999999999999,0))))))),0)</f>
        <v>97.45</v>
      </c>
      <c r="AV128" s="215">
        <f t="shared" si="149"/>
        <v>0</v>
      </c>
      <c r="AW128" s="220">
        <f t="shared" ref="AW128:AW191" si="169">IF(AR128&lt;AU128,AR128,AU128)</f>
        <v>97</v>
      </c>
      <c r="AX128" s="217">
        <v>97</v>
      </c>
      <c r="AY128" s="215">
        <f t="shared" si="158"/>
        <v>14.549999999999903</v>
      </c>
      <c r="AZ128" s="216">
        <f t="shared" si="102"/>
        <v>0</v>
      </c>
      <c r="BA128" s="217"/>
      <c r="BB128" s="215">
        <f t="shared" si="159"/>
        <v>29.099999999999902</v>
      </c>
      <c r="BC128" s="217"/>
      <c r="BD128" s="213">
        <v>968.56494099999998</v>
      </c>
      <c r="BE128" s="213">
        <v>1037.3367920000001</v>
      </c>
      <c r="BF128" s="212">
        <f>_xlfn.FLOOR.PRECISE('[3]численность 2021'!G141)</f>
        <v>975</v>
      </c>
      <c r="BG128" s="212">
        <v>0.86789000000000005</v>
      </c>
      <c r="BH128" s="212">
        <v>0.92951300000000003</v>
      </c>
      <c r="BI128" s="212">
        <f t="shared" ref="BI128:BI191" si="170">BF128/B128</f>
        <v>0.95556666453911754</v>
      </c>
      <c r="BJ128" s="214">
        <f>_xlfn.FLOOR.PRECISE('[3]численность 2021'!K141)</f>
        <v>29</v>
      </c>
      <c r="BK128" s="214"/>
      <c r="BL128" s="214">
        <f t="shared" si="150"/>
        <v>29</v>
      </c>
      <c r="BM128" s="215">
        <f t="shared" ref="BM128:BM191" si="171">IF(BF128&gt;1,IF(BI128&gt;10,BF128*0.149999999999999,IF(BI128&gt;8,BF128*0.12,IF(BI128&gt;6,BF128*0.1,IF(BI128&gt;4,BF128*0.08,IF(BI128&gt;2,BF128*0.07,IF(BI128&gt;1,BF128*0.05,IF(BI128&lt;1,BF128*0.0299999999999999,0))))))),0)</f>
        <v>29.249999999999901</v>
      </c>
      <c r="BN128" s="220">
        <f t="shared" ref="BN128:BN191" si="172">IF(BJ128&lt;BM128,BJ128,BM128)</f>
        <v>29</v>
      </c>
      <c r="BO128" s="217">
        <v>29</v>
      </c>
      <c r="BP128" s="215">
        <f t="shared" si="160"/>
        <v>4.3499999999999712</v>
      </c>
      <c r="BQ128" s="216">
        <f t="shared" ref="BQ128:BQ191" si="173">IF(BK128&lt;BP128,BK128,BP128)</f>
        <v>0</v>
      </c>
      <c r="BR128" s="217"/>
      <c r="BS128" s="215">
        <f t="shared" ref="BS128:BS191" si="174">BO128*0.2</f>
        <v>5.8000000000000007</v>
      </c>
      <c r="BT128" s="217"/>
      <c r="BU128" s="255">
        <v>1475.786865</v>
      </c>
      <c r="BV128" s="255">
        <v>1422.826294</v>
      </c>
      <c r="BW128" s="212">
        <f>_xlfn.FLOOR.PRECISE('[3]численность 2021'!H141)</f>
        <v>1631</v>
      </c>
      <c r="BX128" s="254">
        <v>1.32239</v>
      </c>
      <c r="BY128" s="254">
        <v>1.274934</v>
      </c>
      <c r="BZ128" s="212">
        <f t="shared" ref="BZ128:BZ191" si="175">BW128/B128</f>
        <v>1.5984915178085135</v>
      </c>
      <c r="CA128" s="214">
        <f>_xlfn.FLOOR.PRECISE('[3]численность 2021'!M141)</f>
        <v>81</v>
      </c>
      <c r="CB128" s="214"/>
      <c r="CC128" s="214"/>
      <c r="CD128" s="214">
        <f t="shared" si="151"/>
        <v>81</v>
      </c>
      <c r="CE128" s="215">
        <f t="shared" ref="CE128:CE191" si="176">IF(BW128&gt;1,IF(BZ128&gt;10,BW128*0.149999999999999,IF(BZ128&gt;8,BW128*0.12,IF(BZ128&gt;6,BW128*0.1,IF(BZ128&gt;4,BW128*0.08,IF(BZ128&gt;2,BW128*0.07,IF(BZ128&gt;1,BW128*0.05,IF(BZ128&lt;1,BW128*0.0299999999999999,0))))))),0)</f>
        <v>81.550000000000011</v>
      </c>
      <c r="CF128" s="220">
        <f t="shared" ref="CF128:CF191" si="177">IF(CA128&lt;CE128,CA128,CE128)</f>
        <v>81</v>
      </c>
      <c r="CG128" s="217">
        <v>81</v>
      </c>
      <c r="CH128" s="215">
        <f t="shared" si="152"/>
        <v>6.0749999999999922</v>
      </c>
      <c r="CI128" s="216">
        <f t="shared" ref="CI128:CI191" si="178">IF(CB128&lt;CH128,CB128,CH128)</f>
        <v>0</v>
      </c>
      <c r="CJ128" s="217"/>
      <c r="CK128" s="215">
        <f t="shared" si="153"/>
        <v>6.0749999999999922</v>
      </c>
      <c r="CL128" s="216">
        <f t="shared" ref="CL128:CL191" si="179">IF(CC128&lt;CK128,CC128,CK128)</f>
        <v>0</v>
      </c>
      <c r="CM128" s="217"/>
      <c r="CN128" s="215">
        <f t="shared" si="156"/>
        <v>16.2</v>
      </c>
      <c r="CO128" s="217"/>
      <c r="CP128" s="221">
        <f t="shared" si="157"/>
        <v>1</v>
      </c>
      <c r="CQ128" s="213">
        <v>128</v>
      </c>
      <c r="CR128" s="213">
        <v>177</v>
      </c>
      <c r="CS128" s="213" t="e">
        <f>#NAME?</f>
        <v>#NAME?</v>
      </c>
      <c r="CT128" s="212">
        <v>0.13200000000000001</v>
      </c>
      <c r="CU128" s="212">
        <v>0.183</v>
      </c>
      <c r="CV128" s="212" t="e">
        <f>#NAME?</f>
        <v>#NAME?</v>
      </c>
      <c r="CW128" s="214" t="e">
        <f>#NAME?</f>
        <v>#NAME?</v>
      </c>
      <c r="CX128" s="215" t="e">
        <f t="shared" si="143"/>
        <v>#NAME?</v>
      </c>
      <c r="CY128" s="220" t="e">
        <f t="shared" si="144"/>
        <v>#NAME?</v>
      </c>
      <c r="CZ128" s="222"/>
      <c r="DA128" s="215">
        <f t="shared" si="145"/>
        <v>0</v>
      </c>
      <c r="DB128" s="222"/>
      <c r="DC128" s="213">
        <v>0</v>
      </c>
      <c r="DD128" s="213">
        <v>0</v>
      </c>
      <c r="DE128" s="212">
        <f>_xlfn.FLOOR.PRECISE('[3]численность 2021'!I141)</f>
        <v>0</v>
      </c>
      <c r="DF128" s="212">
        <v>0</v>
      </c>
      <c r="DG128" s="212">
        <v>0</v>
      </c>
      <c r="DH128" s="212">
        <f t="shared" ref="DH128:DH191" si="180">DE128/B128</f>
        <v>0</v>
      </c>
      <c r="DI128" s="214">
        <f>_xlfn.FLOOR.PRECISE('[3]численность 2021'!N141)</f>
        <v>0</v>
      </c>
      <c r="DJ128" s="215">
        <f t="shared" si="154"/>
        <v>0</v>
      </c>
      <c r="DK128" s="216">
        <f t="shared" ref="DK128:DK191" si="181">IF(DI128&lt;DJ128,DI128,DJ128)</f>
        <v>0</v>
      </c>
      <c r="DL128" s="217"/>
      <c r="DM128" s="215">
        <f t="shared" si="155"/>
        <v>0</v>
      </c>
      <c r="DN128" s="217"/>
      <c r="DO128" s="213">
        <v>207.720001</v>
      </c>
      <c r="DP128" s="213">
        <v>187.7578125</v>
      </c>
      <c r="DQ128" s="212">
        <f>_xlfn.FLOOR.PRECISE('[3]численность 2021'!J141)</f>
        <v>156</v>
      </c>
      <c r="DR128" s="212">
        <v>0.18612899999999999</v>
      </c>
      <c r="DS128" s="212">
        <v>0.168242</v>
      </c>
      <c r="DT128" s="212">
        <f t="shared" ref="DT128:DT191" si="182">DQ128/B128</f>
        <v>0.15289066632625881</v>
      </c>
      <c r="DU128" s="214">
        <f>_xlfn.FLOOR.PRECISE('[3]численность 2021'!S141)</f>
        <v>15</v>
      </c>
      <c r="DV128" s="215">
        <f t="shared" ref="DV128:DV191" si="183">DQ128*0.1</f>
        <v>15.600000000000001</v>
      </c>
      <c r="DW128" s="216">
        <f t="shared" ref="DW128:DW191" si="184">IF(DU128&lt;DV128,DU128,DV128)</f>
        <v>15</v>
      </c>
      <c r="DX128" s="217">
        <v>15</v>
      </c>
      <c r="DY128" s="213">
        <v>500</v>
      </c>
      <c r="DZ128" s="223">
        <v>500</v>
      </c>
      <c r="EA128" s="212">
        <f>_xlfn.FLOOR.PRECISE('[3]численность 2021'!T141)</f>
        <v>500</v>
      </c>
      <c r="EB128" s="212">
        <v>0.44802900000000001</v>
      </c>
      <c r="EC128" s="212">
        <v>0.44802900000000001</v>
      </c>
      <c r="ED128" s="212">
        <f t="shared" si="127"/>
        <v>0.49003418694313722</v>
      </c>
      <c r="EE128" s="214">
        <f>_xlfn.FLOOR.PRECISE('[3]численность 2021'!U141)</f>
        <v>5</v>
      </c>
      <c r="EF128" s="215">
        <f t="shared" ref="EF128:EF191" si="185">EA128*0.1</f>
        <v>50</v>
      </c>
      <c r="EG128" s="216">
        <f t="shared" ref="EG128:EG191" si="186">IF(EE128&lt;EF128,EE128,EF128)</f>
        <v>5</v>
      </c>
      <c r="EH128" s="222">
        <v>5</v>
      </c>
    </row>
    <row r="129" spans="1:138" ht="15.75" x14ac:dyDescent="0.2">
      <c r="A129" s="198" t="s">
        <v>201</v>
      </c>
      <c r="B129" s="212"/>
      <c r="C129" s="213"/>
      <c r="D129" s="213"/>
      <c r="E129" s="212"/>
      <c r="F129" s="212"/>
      <c r="G129" s="212"/>
      <c r="H129" s="212"/>
      <c r="I129" s="214"/>
      <c r="J129" s="215">
        <f t="shared" si="95"/>
        <v>0</v>
      </c>
      <c r="K129" s="216">
        <f t="shared" si="161"/>
        <v>0</v>
      </c>
      <c r="L129" s="222"/>
      <c r="M129" s="213"/>
      <c r="N129" s="213"/>
      <c r="O129" s="212"/>
      <c r="P129" s="212"/>
      <c r="Q129" s="212"/>
      <c r="R129" s="212" t="e">
        <f t="shared" si="162"/>
        <v>#DIV/0!</v>
      </c>
      <c r="S129" s="214"/>
      <c r="T129" s="214"/>
      <c r="U129" s="215">
        <f t="shared" si="147"/>
        <v>0</v>
      </c>
      <c r="V129" s="216">
        <f t="shared" si="163"/>
        <v>0</v>
      </c>
      <c r="W129" s="222"/>
      <c r="X129" s="222"/>
      <c r="Y129" s="218"/>
      <c r="Z129" s="213"/>
      <c r="AA129" s="213"/>
      <c r="AB129" s="212"/>
      <c r="AC129" s="212"/>
      <c r="AD129" s="212"/>
      <c r="AE129" s="212" t="e">
        <f t="shared" si="164"/>
        <v>#DIV/0!</v>
      </c>
      <c r="AF129" s="214"/>
      <c r="AG129" s="215">
        <f t="shared" si="165"/>
        <v>0</v>
      </c>
      <c r="AH129" s="216">
        <f t="shared" si="142"/>
        <v>0</v>
      </c>
      <c r="AI129" s="219">
        <f t="shared" si="166"/>
        <v>0</v>
      </c>
      <c r="AJ129" s="222"/>
      <c r="AK129" s="222"/>
      <c r="AL129" s="213"/>
      <c r="AM129" s="213"/>
      <c r="AN129" s="212"/>
      <c r="AO129" s="212"/>
      <c r="AP129" s="212"/>
      <c r="AQ129" s="212" t="e">
        <f t="shared" si="167"/>
        <v>#DIV/0!</v>
      </c>
      <c r="AR129" s="214"/>
      <c r="AS129" s="214"/>
      <c r="AT129" s="214" t="e">
        <f t="shared" si="148"/>
        <v>#DIV/0!</v>
      </c>
      <c r="AU129" s="215">
        <f t="shared" si="168"/>
        <v>0</v>
      </c>
      <c r="AV129" s="215">
        <f t="shared" si="149"/>
        <v>0</v>
      </c>
      <c r="AW129" s="220">
        <f t="shared" si="169"/>
        <v>0</v>
      </c>
      <c r="AX129" s="222"/>
      <c r="AY129" s="215">
        <f t="shared" si="158"/>
        <v>0</v>
      </c>
      <c r="AZ129" s="216">
        <f t="shared" si="102"/>
        <v>0</v>
      </c>
      <c r="BA129" s="222"/>
      <c r="BB129" s="215">
        <f t="shared" si="159"/>
        <v>0</v>
      </c>
      <c r="BC129" s="222"/>
      <c r="BD129" s="213"/>
      <c r="BE129" s="213"/>
      <c r="BF129" s="212"/>
      <c r="BG129" s="212"/>
      <c r="BH129" s="212"/>
      <c r="BI129" s="212" t="e">
        <f t="shared" si="170"/>
        <v>#DIV/0!</v>
      </c>
      <c r="BJ129" s="214"/>
      <c r="BK129" s="214"/>
      <c r="BL129" s="214" t="e">
        <f t="shared" si="150"/>
        <v>#DIV/0!</v>
      </c>
      <c r="BM129" s="215">
        <f t="shared" si="171"/>
        <v>0</v>
      </c>
      <c r="BN129" s="220">
        <f t="shared" si="172"/>
        <v>0</v>
      </c>
      <c r="BO129" s="222"/>
      <c r="BP129" s="215">
        <f t="shared" si="160"/>
        <v>0</v>
      </c>
      <c r="BQ129" s="216">
        <f t="shared" si="173"/>
        <v>0</v>
      </c>
      <c r="BR129" s="222"/>
      <c r="BS129" s="215">
        <f t="shared" si="174"/>
        <v>0</v>
      </c>
      <c r="BT129" s="222"/>
      <c r="BU129" s="213"/>
      <c r="BV129" s="213"/>
      <c r="BW129" s="212"/>
      <c r="BX129" s="212"/>
      <c r="BY129" s="212"/>
      <c r="BZ129" s="212" t="e">
        <f t="shared" si="175"/>
        <v>#DIV/0!</v>
      </c>
      <c r="CA129" s="214"/>
      <c r="CB129" s="214"/>
      <c r="CC129" s="214"/>
      <c r="CD129" s="214" t="e">
        <f t="shared" si="151"/>
        <v>#DIV/0!</v>
      </c>
      <c r="CE129" s="215">
        <f t="shared" si="176"/>
        <v>0</v>
      </c>
      <c r="CF129" s="220">
        <f t="shared" si="177"/>
        <v>0</v>
      </c>
      <c r="CG129" s="222"/>
      <c r="CH129" s="215">
        <f t="shared" si="152"/>
        <v>0</v>
      </c>
      <c r="CI129" s="216">
        <f t="shared" si="178"/>
        <v>0</v>
      </c>
      <c r="CJ129" s="222"/>
      <c r="CK129" s="215">
        <f t="shared" si="153"/>
        <v>0</v>
      </c>
      <c r="CL129" s="216">
        <f t="shared" si="179"/>
        <v>0</v>
      </c>
      <c r="CM129" s="222"/>
      <c r="CN129" s="215">
        <f t="shared" si="156"/>
        <v>0</v>
      </c>
      <c r="CO129" s="222"/>
      <c r="CP129" s="221">
        <f t="shared" si="157"/>
        <v>1</v>
      </c>
      <c r="CQ129" s="213"/>
      <c r="CR129" s="213"/>
      <c r="CS129" s="213"/>
      <c r="CT129" s="212"/>
      <c r="CU129" s="212"/>
      <c r="CV129" s="212"/>
      <c r="CW129" s="214"/>
      <c r="CX129" s="215">
        <f t="shared" si="143"/>
        <v>0</v>
      </c>
      <c r="CY129" s="220">
        <f t="shared" si="144"/>
        <v>0</v>
      </c>
      <c r="CZ129" s="222"/>
      <c r="DA129" s="215">
        <f t="shared" si="145"/>
        <v>0</v>
      </c>
      <c r="DB129" s="222"/>
      <c r="DC129" s="213"/>
      <c r="DD129" s="213"/>
      <c r="DE129" s="212"/>
      <c r="DF129" s="212"/>
      <c r="DG129" s="212"/>
      <c r="DH129" s="212" t="e">
        <f t="shared" si="180"/>
        <v>#DIV/0!</v>
      </c>
      <c r="DI129" s="214"/>
      <c r="DJ129" s="215">
        <f t="shared" si="154"/>
        <v>0</v>
      </c>
      <c r="DK129" s="216">
        <f t="shared" si="181"/>
        <v>0</v>
      </c>
      <c r="DL129" s="222"/>
      <c r="DM129" s="215">
        <f t="shared" si="155"/>
        <v>0</v>
      </c>
      <c r="DN129" s="222"/>
      <c r="DO129" s="213"/>
      <c r="DP129" s="213"/>
      <c r="DQ129" s="212"/>
      <c r="DR129" s="212"/>
      <c r="DS129" s="212"/>
      <c r="DT129" s="212" t="e">
        <f t="shared" si="182"/>
        <v>#DIV/0!</v>
      </c>
      <c r="DU129" s="214"/>
      <c r="DV129" s="215">
        <f t="shared" si="183"/>
        <v>0</v>
      </c>
      <c r="DW129" s="216">
        <f t="shared" si="184"/>
        <v>0</v>
      </c>
      <c r="DX129" s="222"/>
      <c r="DY129" s="213"/>
      <c r="DZ129" s="223"/>
      <c r="EA129" s="212"/>
      <c r="EB129" s="212"/>
      <c r="EC129" s="212"/>
      <c r="ED129" s="212" t="e">
        <f t="shared" si="127"/>
        <v>#DIV/0!</v>
      </c>
      <c r="EE129" s="214"/>
      <c r="EF129" s="215">
        <f t="shared" si="185"/>
        <v>0</v>
      </c>
      <c r="EG129" s="216">
        <f t="shared" si="186"/>
        <v>0</v>
      </c>
      <c r="EH129" s="222"/>
    </row>
    <row r="130" spans="1:138" ht="47.25" x14ac:dyDescent="0.2">
      <c r="A130" s="116" t="s">
        <v>202</v>
      </c>
      <c r="B130" s="212">
        <f>'[3]численность 2021'!C144</f>
        <v>538.20001220703125</v>
      </c>
      <c r="C130" s="213">
        <v>1042.8454589999999</v>
      </c>
      <c r="D130" s="213">
        <v>869.660706</v>
      </c>
      <c r="E130" s="212">
        <f>_xlfn.FLOOR.PRECISE('[3]численность 2021'!D144)</f>
        <v>820</v>
      </c>
      <c r="F130" s="212">
        <v>1.615869</v>
      </c>
      <c r="G130" s="212">
        <v>1.615869</v>
      </c>
      <c r="H130" s="212">
        <f t="shared" si="146"/>
        <v>1.5235971412140508</v>
      </c>
      <c r="I130" s="214">
        <f>_xlfn.FLOOR.PRECISE('[3]численность 2021'!R144)</f>
        <v>130</v>
      </c>
      <c r="J130" s="215">
        <f t="shared" si="95"/>
        <v>286.99999999999915</v>
      </c>
      <c r="K130" s="216">
        <f t="shared" si="161"/>
        <v>130</v>
      </c>
      <c r="L130" s="222">
        <v>130</v>
      </c>
      <c r="M130" s="213">
        <v>225</v>
      </c>
      <c r="N130" s="213">
        <v>313</v>
      </c>
      <c r="O130" s="212">
        <f>_xlfn.FLOOR.PRECISE('[3]численность 2021'!P144)</f>
        <v>267</v>
      </c>
      <c r="P130" s="212">
        <v>0.41805999999999999</v>
      </c>
      <c r="Q130" s="212">
        <v>0.58156799999999997</v>
      </c>
      <c r="R130" s="212">
        <f t="shared" si="162"/>
        <v>0.49609809354164819</v>
      </c>
      <c r="S130" s="214">
        <f>_xlfn.FLOOR.PRECISE('[3]численность 2021'!Q144)</f>
        <v>57</v>
      </c>
      <c r="T130" s="214"/>
      <c r="U130" s="215">
        <f t="shared" si="147"/>
        <v>80.099999999999724</v>
      </c>
      <c r="V130" s="216">
        <f t="shared" si="163"/>
        <v>57</v>
      </c>
      <c r="W130" s="222">
        <v>57</v>
      </c>
      <c r="X130" s="222"/>
      <c r="Y130" s="218"/>
      <c r="Z130" s="213">
        <v>1557.1308590000001</v>
      </c>
      <c r="AA130" s="213">
        <v>1821.632568</v>
      </c>
      <c r="AB130" s="212">
        <f>_xlfn.FLOOR.PRECISE('[3]численность 2021'!E144)</f>
        <v>1671</v>
      </c>
      <c r="AC130" s="212">
        <v>2.8932199999999999</v>
      </c>
      <c r="AD130" s="212">
        <v>3.3846759999999998</v>
      </c>
      <c r="AE130" s="212">
        <f t="shared" si="164"/>
        <v>3.1047936865471693</v>
      </c>
      <c r="AF130" s="214">
        <f>_xlfn.FLOOR.PRECISE('[3]численность 2021'!O144)</f>
        <v>83</v>
      </c>
      <c r="AG130" s="215">
        <f t="shared" si="165"/>
        <v>83.550000000000011</v>
      </c>
      <c r="AH130" s="216">
        <f t="shared" si="142"/>
        <v>83</v>
      </c>
      <c r="AI130" s="219">
        <f t="shared" si="166"/>
        <v>62.25</v>
      </c>
      <c r="AJ130" s="222">
        <v>83</v>
      </c>
      <c r="AK130" s="222">
        <v>62</v>
      </c>
      <c r="AL130" s="213">
        <v>7661.2182620000003</v>
      </c>
      <c r="AM130" s="213">
        <v>7409.6088870000003</v>
      </c>
      <c r="AN130" s="212">
        <f>_xlfn.FLOOR.PRECISE('[3]численность 2021'!F144)</f>
        <v>7724</v>
      </c>
      <c r="AO130" s="212">
        <v>14.234890999999999</v>
      </c>
      <c r="AP130" s="212">
        <v>13.767389</v>
      </c>
      <c r="AQ130" s="212">
        <f t="shared" si="167"/>
        <v>14.351541852118693</v>
      </c>
      <c r="AR130" s="214">
        <f>_xlfn.FLOOR.PRECISE('[3]численность 2021'!L144)</f>
        <v>650</v>
      </c>
      <c r="AS130" s="214"/>
      <c r="AT130" s="214">
        <f t="shared" si="148"/>
        <v>650</v>
      </c>
      <c r="AU130" s="215">
        <f t="shared" si="168"/>
        <v>1158.5999999999922</v>
      </c>
      <c r="AV130" s="215">
        <f t="shared" si="149"/>
        <v>1544.8000000000002</v>
      </c>
      <c r="AW130" s="220">
        <f t="shared" si="169"/>
        <v>650</v>
      </c>
      <c r="AX130" s="222">
        <v>650</v>
      </c>
      <c r="AY130" s="215">
        <f t="shared" si="158"/>
        <v>97.499999999999346</v>
      </c>
      <c r="AZ130" s="216">
        <f t="shared" si="102"/>
        <v>0</v>
      </c>
      <c r="BA130" s="222"/>
      <c r="BB130" s="215">
        <f t="shared" si="159"/>
        <v>194.99999999999935</v>
      </c>
      <c r="BC130" s="222"/>
      <c r="BD130" s="213">
        <v>755.19055200000003</v>
      </c>
      <c r="BE130" s="213">
        <v>778.93646200000001</v>
      </c>
      <c r="BF130" s="212">
        <f>_xlfn.FLOOR.PRECISE('[3]численность 2021'!G144)</f>
        <v>1021</v>
      </c>
      <c r="BG130" s="212">
        <v>1.403178</v>
      </c>
      <c r="BH130" s="212">
        <v>1.4472989999999999</v>
      </c>
      <c r="BI130" s="212">
        <f t="shared" si="170"/>
        <v>1.8970642453409094</v>
      </c>
      <c r="BJ130" s="214">
        <f>_xlfn.FLOOR.PRECISE('[3]численность 2021'!K144)</f>
        <v>46</v>
      </c>
      <c r="BK130" s="214"/>
      <c r="BL130" s="214">
        <f t="shared" si="150"/>
        <v>46</v>
      </c>
      <c r="BM130" s="215">
        <f t="shared" si="171"/>
        <v>51.050000000000004</v>
      </c>
      <c r="BN130" s="220">
        <f t="shared" si="172"/>
        <v>46</v>
      </c>
      <c r="BO130" s="222">
        <v>46</v>
      </c>
      <c r="BP130" s="215">
        <f t="shared" si="160"/>
        <v>6.8999999999999542</v>
      </c>
      <c r="BQ130" s="216">
        <f t="shared" si="173"/>
        <v>0</v>
      </c>
      <c r="BR130" s="222"/>
      <c r="BS130" s="215">
        <f t="shared" si="174"/>
        <v>9.2000000000000011</v>
      </c>
      <c r="BT130" s="222"/>
      <c r="BU130" s="213">
        <v>1553.980225</v>
      </c>
      <c r="BV130" s="213">
        <v>1882.4545900000001</v>
      </c>
      <c r="BW130" s="212">
        <f>_xlfn.FLOOR.PRECISE('[3]численность 2021'!H144)</f>
        <v>1485</v>
      </c>
      <c r="BX130" s="212">
        <v>2.8873660000000001</v>
      </c>
      <c r="BY130" s="212">
        <v>3.4976859999999999</v>
      </c>
      <c r="BZ130" s="212">
        <f t="shared" si="175"/>
        <v>2.7591972618327625</v>
      </c>
      <c r="CA130" s="214">
        <f>_xlfn.FLOOR.PRECISE('[3]численность 2021'!M144)</f>
        <v>103</v>
      </c>
      <c r="CB130" s="214"/>
      <c r="CC130" s="214"/>
      <c r="CD130" s="214">
        <f t="shared" si="151"/>
        <v>103</v>
      </c>
      <c r="CE130" s="215">
        <f t="shared" si="176"/>
        <v>103.95</v>
      </c>
      <c r="CF130" s="220">
        <f t="shared" si="177"/>
        <v>103</v>
      </c>
      <c r="CG130" s="222">
        <v>103</v>
      </c>
      <c r="CH130" s="215">
        <f t="shared" si="152"/>
        <v>7.7249999999999899</v>
      </c>
      <c r="CI130" s="216">
        <f t="shared" si="178"/>
        <v>0</v>
      </c>
      <c r="CJ130" s="222"/>
      <c r="CK130" s="215">
        <f t="shared" si="153"/>
        <v>7.7249999999999899</v>
      </c>
      <c r="CL130" s="216">
        <f t="shared" si="179"/>
        <v>0</v>
      </c>
      <c r="CM130" s="222"/>
      <c r="CN130" s="215">
        <f t="shared" si="156"/>
        <v>20.6</v>
      </c>
      <c r="CO130" s="222"/>
      <c r="CP130" s="221">
        <f t="shared" si="157"/>
        <v>1</v>
      </c>
      <c r="CQ130" s="213">
        <v>286</v>
      </c>
      <c r="CR130" s="213">
        <v>386</v>
      </c>
      <c r="CS130" s="213" t="e">
        <f>#NAME?</f>
        <v>#NAME?</v>
      </c>
      <c r="CT130" s="212">
        <v>0.57399999999999995</v>
      </c>
      <c r="CU130" s="212">
        <v>0.77300000000000002</v>
      </c>
      <c r="CV130" s="212" t="e">
        <f>#NAME?</f>
        <v>#NAME?</v>
      </c>
      <c r="CW130" s="214" t="e">
        <f>#NAME?</f>
        <v>#NAME?</v>
      </c>
      <c r="CX130" s="215" t="e">
        <f t="shared" si="143"/>
        <v>#NAME?</v>
      </c>
      <c r="CY130" s="220" t="e">
        <f t="shared" si="144"/>
        <v>#NAME?</v>
      </c>
      <c r="CZ130" s="222"/>
      <c r="DA130" s="215">
        <f t="shared" si="145"/>
        <v>0</v>
      </c>
      <c r="DB130" s="222"/>
      <c r="DC130" s="213">
        <v>0</v>
      </c>
      <c r="DD130" s="213">
        <v>0</v>
      </c>
      <c r="DE130" s="212">
        <f>_xlfn.FLOOR.PRECISE('[3]численность 2021'!I144)</f>
        <v>0</v>
      </c>
      <c r="DF130" s="212">
        <v>0</v>
      </c>
      <c r="DG130" s="212">
        <v>0</v>
      </c>
      <c r="DH130" s="212">
        <f t="shared" si="180"/>
        <v>0</v>
      </c>
      <c r="DI130" s="214">
        <f>_xlfn.FLOOR.PRECISE('[3]численность 2021'!N144)</f>
        <v>0</v>
      </c>
      <c r="DJ130" s="215">
        <f t="shared" si="154"/>
        <v>0</v>
      </c>
      <c r="DK130" s="216">
        <f t="shared" si="181"/>
        <v>0</v>
      </c>
      <c r="DL130" s="222"/>
      <c r="DM130" s="215">
        <f t="shared" si="155"/>
        <v>0</v>
      </c>
      <c r="DN130" s="222"/>
      <c r="DO130" s="213">
        <v>52.521942000000003</v>
      </c>
      <c r="DP130" s="213">
        <v>31.992301999999999</v>
      </c>
      <c r="DQ130" s="212">
        <f>_xlfn.FLOOR.PRECISE('[3]численность 2021'!J144)</f>
        <v>31</v>
      </c>
      <c r="DR130" s="212">
        <v>9.7587999999999994E-2</v>
      </c>
      <c r="DS130" s="212">
        <v>5.9443000000000003E-2</v>
      </c>
      <c r="DT130" s="212">
        <f t="shared" si="182"/>
        <v>5.7599404119067769E-2</v>
      </c>
      <c r="DU130" s="214">
        <f>_xlfn.FLOOR.PRECISE('[3]численность 2021'!S144)</f>
        <v>2</v>
      </c>
      <c r="DV130" s="215">
        <f t="shared" si="183"/>
        <v>3.1</v>
      </c>
      <c r="DW130" s="216">
        <f t="shared" si="184"/>
        <v>2</v>
      </c>
      <c r="DX130" s="222">
        <v>2</v>
      </c>
      <c r="DY130" s="213">
        <v>693</v>
      </c>
      <c r="DZ130" s="223">
        <v>1910</v>
      </c>
      <c r="EA130" s="212">
        <f>_xlfn.FLOOR.PRECISE('[3]численность 2021'!T144)</f>
        <v>2217</v>
      </c>
      <c r="EB130" s="212">
        <v>1.287625</v>
      </c>
      <c r="EC130" s="212">
        <v>3.548867</v>
      </c>
      <c r="ED130" s="212">
        <f t="shared" si="127"/>
        <v>4.1192864171604269</v>
      </c>
      <c r="EE130" s="214">
        <f>_xlfn.FLOOR.PRECISE('[3]численность 2021'!U144)</f>
        <v>20</v>
      </c>
      <c r="EF130" s="215">
        <f t="shared" si="185"/>
        <v>221.70000000000002</v>
      </c>
      <c r="EG130" s="216">
        <f t="shared" si="186"/>
        <v>20</v>
      </c>
      <c r="EH130" s="222">
        <v>20</v>
      </c>
    </row>
    <row r="131" spans="1:138" ht="15.75" x14ac:dyDescent="0.2">
      <c r="A131" s="198" t="s">
        <v>203</v>
      </c>
      <c r="B131" s="212"/>
      <c r="C131" s="213"/>
      <c r="D131" s="213"/>
      <c r="E131" s="212"/>
      <c r="F131" s="212"/>
      <c r="G131" s="212"/>
      <c r="H131" s="212"/>
      <c r="I131" s="214"/>
      <c r="J131" s="215">
        <f t="shared" si="95"/>
        <v>0</v>
      </c>
      <c r="K131" s="216">
        <f t="shared" si="161"/>
        <v>0</v>
      </c>
      <c r="L131" s="222"/>
      <c r="M131" s="213"/>
      <c r="N131" s="213"/>
      <c r="O131" s="212"/>
      <c r="P131" s="212"/>
      <c r="Q131" s="212"/>
      <c r="R131" s="212" t="e">
        <f t="shared" si="162"/>
        <v>#DIV/0!</v>
      </c>
      <c r="S131" s="214"/>
      <c r="T131" s="214"/>
      <c r="U131" s="215">
        <f t="shared" si="147"/>
        <v>0</v>
      </c>
      <c r="V131" s="216">
        <f t="shared" si="163"/>
        <v>0</v>
      </c>
      <c r="W131" s="222"/>
      <c r="X131" s="222"/>
      <c r="Y131" s="218"/>
      <c r="Z131" s="213"/>
      <c r="AA131" s="213"/>
      <c r="AB131" s="212"/>
      <c r="AC131" s="212"/>
      <c r="AD131" s="212"/>
      <c r="AE131" s="212" t="e">
        <f t="shared" si="164"/>
        <v>#DIV/0!</v>
      </c>
      <c r="AF131" s="214"/>
      <c r="AG131" s="215">
        <f t="shared" si="165"/>
        <v>0</v>
      </c>
      <c r="AH131" s="216">
        <f t="shared" si="142"/>
        <v>0</v>
      </c>
      <c r="AI131" s="219">
        <f t="shared" si="166"/>
        <v>0</v>
      </c>
      <c r="AJ131" s="222"/>
      <c r="AK131" s="222"/>
      <c r="AL131" s="213"/>
      <c r="AM131" s="213"/>
      <c r="AN131" s="212"/>
      <c r="AO131" s="212"/>
      <c r="AP131" s="212"/>
      <c r="AQ131" s="212" t="e">
        <f t="shared" si="167"/>
        <v>#DIV/0!</v>
      </c>
      <c r="AR131" s="214"/>
      <c r="AS131" s="214"/>
      <c r="AT131" s="214" t="e">
        <f t="shared" si="148"/>
        <v>#DIV/0!</v>
      </c>
      <c r="AU131" s="215">
        <f t="shared" si="168"/>
        <v>0</v>
      </c>
      <c r="AV131" s="215">
        <f t="shared" si="149"/>
        <v>0</v>
      </c>
      <c r="AW131" s="220">
        <f t="shared" si="169"/>
        <v>0</v>
      </c>
      <c r="AX131" s="222"/>
      <c r="AY131" s="215">
        <f t="shared" si="158"/>
        <v>0</v>
      </c>
      <c r="AZ131" s="216">
        <f t="shared" si="102"/>
        <v>0</v>
      </c>
      <c r="BA131" s="222"/>
      <c r="BB131" s="215">
        <f t="shared" si="159"/>
        <v>0</v>
      </c>
      <c r="BC131" s="222"/>
      <c r="BD131" s="213"/>
      <c r="BE131" s="213"/>
      <c r="BF131" s="212"/>
      <c r="BG131" s="212"/>
      <c r="BH131" s="212"/>
      <c r="BI131" s="212" t="e">
        <f t="shared" si="170"/>
        <v>#DIV/0!</v>
      </c>
      <c r="BJ131" s="214"/>
      <c r="BK131" s="214"/>
      <c r="BL131" s="214" t="e">
        <f t="shared" si="150"/>
        <v>#DIV/0!</v>
      </c>
      <c r="BM131" s="215">
        <f t="shared" si="171"/>
        <v>0</v>
      </c>
      <c r="BN131" s="220">
        <f t="shared" si="172"/>
        <v>0</v>
      </c>
      <c r="BO131" s="222"/>
      <c r="BP131" s="215">
        <f t="shared" si="160"/>
        <v>0</v>
      </c>
      <c r="BQ131" s="216">
        <f t="shared" si="173"/>
        <v>0</v>
      </c>
      <c r="BR131" s="222"/>
      <c r="BS131" s="215">
        <f t="shared" si="174"/>
        <v>0</v>
      </c>
      <c r="BT131" s="222"/>
      <c r="BU131" s="213"/>
      <c r="BV131" s="213"/>
      <c r="BW131" s="212"/>
      <c r="BX131" s="212"/>
      <c r="BY131" s="212"/>
      <c r="BZ131" s="212" t="e">
        <f t="shared" si="175"/>
        <v>#DIV/0!</v>
      </c>
      <c r="CA131" s="214"/>
      <c r="CB131" s="214"/>
      <c r="CC131" s="214"/>
      <c r="CD131" s="214" t="e">
        <f t="shared" si="151"/>
        <v>#DIV/0!</v>
      </c>
      <c r="CE131" s="215">
        <f t="shared" si="176"/>
        <v>0</v>
      </c>
      <c r="CF131" s="220">
        <f t="shared" si="177"/>
        <v>0</v>
      </c>
      <c r="CG131" s="222"/>
      <c r="CH131" s="215">
        <f t="shared" si="152"/>
        <v>0</v>
      </c>
      <c r="CI131" s="216">
        <f t="shared" si="178"/>
        <v>0</v>
      </c>
      <c r="CJ131" s="222"/>
      <c r="CK131" s="215">
        <f t="shared" si="153"/>
        <v>0</v>
      </c>
      <c r="CL131" s="216">
        <f t="shared" si="179"/>
        <v>0</v>
      </c>
      <c r="CM131" s="222"/>
      <c r="CN131" s="215">
        <f t="shared" si="156"/>
        <v>0</v>
      </c>
      <c r="CO131" s="222"/>
      <c r="CP131" s="221">
        <f t="shared" si="157"/>
        <v>1</v>
      </c>
      <c r="CQ131" s="213"/>
      <c r="CR131" s="213"/>
      <c r="CS131" s="213"/>
      <c r="CT131" s="212"/>
      <c r="CU131" s="212"/>
      <c r="CV131" s="212"/>
      <c r="CW131" s="214"/>
      <c r="CX131" s="215">
        <f t="shared" si="143"/>
        <v>0</v>
      </c>
      <c r="CY131" s="220">
        <f t="shared" si="144"/>
        <v>0</v>
      </c>
      <c r="CZ131" s="222"/>
      <c r="DA131" s="215">
        <f t="shared" si="145"/>
        <v>0</v>
      </c>
      <c r="DB131" s="222"/>
      <c r="DC131" s="213"/>
      <c r="DD131" s="213"/>
      <c r="DE131" s="212"/>
      <c r="DF131" s="212"/>
      <c r="DG131" s="212"/>
      <c r="DH131" s="212" t="e">
        <f t="shared" si="180"/>
        <v>#DIV/0!</v>
      </c>
      <c r="DI131" s="214"/>
      <c r="DJ131" s="215">
        <f t="shared" si="154"/>
        <v>0</v>
      </c>
      <c r="DK131" s="216">
        <f t="shared" si="181"/>
        <v>0</v>
      </c>
      <c r="DL131" s="222"/>
      <c r="DM131" s="215">
        <f t="shared" si="155"/>
        <v>0</v>
      </c>
      <c r="DN131" s="222"/>
      <c r="DO131" s="213"/>
      <c r="DP131" s="213"/>
      <c r="DQ131" s="212"/>
      <c r="DR131" s="212"/>
      <c r="DS131" s="212"/>
      <c r="DT131" s="212" t="e">
        <f t="shared" si="182"/>
        <v>#DIV/0!</v>
      </c>
      <c r="DU131" s="214"/>
      <c r="DV131" s="215">
        <f t="shared" si="183"/>
        <v>0</v>
      </c>
      <c r="DW131" s="216">
        <f t="shared" si="184"/>
        <v>0</v>
      </c>
      <c r="DX131" s="222"/>
      <c r="DY131" s="213"/>
      <c r="DZ131" s="223"/>
      <c r="EA131" s="212"/>
      <c r="EB131" s="212"/>
      <c r="EC131" s="212"/>
      <c r="ED131" s="212" t="e">
        <f t="shared" si="127"/>
        <v>#DIV/0!</v>
      </c>
      <c r="EE131" s="214"/>
      <c r="EF131" s="215">
        <f t="shared" si="185"/>
        <v>0</v>
      </c>
      <c r="EG131" s="216">
        <f t="shared" si="186"/>
        <v>0</v>
      </c>
      <c r="EH131" s="222"/>
    </row>
    <row r="132" spans="1:138" s="253" customFormat="1" ht="47.25" x14ac:dyDescent="0.2">
      <c r="A132" s="118" t="s">
        <v>204</v>
      </c>
      <c r="B132" s="254">
        <f>'[3]численность 2021'!C146</f>
        <v>133.66262817382813</v>
      </c>
      <c r="C132" s="255">
        <v>7366.9150390000004</v>
      </c>
      <c r="D132" s="255">
        <v>8465.9013670000004</v>
      </c>
      <c r="E132" s="254">
        <f>_xlfn.FLOOR.PRECISE('[3]численность 2021'!D146)</f>
        <v>485</v>
      </c>
      <c r="F132" s="254">
        <v>3.8148460000000002</v>
      </c>
      <c r="G132" s="254">
        <v>3.8148460000000002</v>
      </c>
      <c r="H132" s="254">
        <f t="shared" si="146"/>
        <v>3.6285385573090627</v>
      </c>
      <c r="I132" s="256">
        <f>_xlfn.FLOOR.PRECISE('[3]численность 2021'!R146)</f>
        <v>169</v>
      </c>
      <c r="J132" s="215">
        <f t="shared" si="95"/>
        <v>169.74999999999952</v>
      </c>
      <c r="K132" s="257">
        <f t="shared" si="161"/>
        <v>169</v>
      </c>
      <c r="L132" s="258">
        <v>169</v>
      </c>
      <c r="M132" s="255">
        <v>900</v>
      </c>
      <c r="N132" s="255">
        <v>967</v>
      </c>
      <c r="O132" s="254">
        <f>_xlfn.FLOOR.PRECISE('[3]численность 2021'!P146)</f>
        <v>45</v>
      </c>
      <c r="P132" s="212">
        <v>0.39970499999999998</v>
      </c>
      <c r="Q132" s="254">
        <v>0.43574299999999999</v>
      </c>
      <c r="R132" s="254">
        <f t="shared" si="162"/>
        <v>0.33666852593589242</v>
      </c>
      <c r="S132" s="256">
        <f>_xlfn.FLOOR.PRECISE('[3]численность 2021'!Q146)</f>
        <v>9</v>
      </c>
      <c r="T132" s="256"/>
      <c r="U132" s="215">
        <f t="shared" si="147"/>
        <v>13.499999999999954</v>
      </c>
      <c r="V132" s="257">
        <f t="shared" si="163"/>
        <v>9</v>
      </c>
      <c r="W132" s="258">
        <v>9</v>
      </c>
      <c r="X132" s="258"/>
      <c r="Y132" s="259"/>
      <c r="Z132" s="255">
        <v>92.787734999999998</v>
      </c>
      <c r="AA132" s="255">
        <v>952.108521</v>
      </c>
      <c r="AB132" s="254">
        <f>_xlfn.FLOOR.PRECISE('[3]численность 2021'!E146)</f>
        <v>411</v>
      </c>
      <c r="AC132" s="254">
        <v>4.1209000000000003E-2</v>
      </c>
      <c r="AD132" s="254">
        <v>0.429033</v>
      </c>
      <c r="AE132" s="254">
        <f t="shared" si="164"/>
        <v>3.0749058702144842</v>
      </c>
      <c r="AF132" s="256">
        <f>_xlfn.FLOOR.PRECISE('[3]численность 2021'!O146)</f>
        <v>20</v>
      </c>
      <c r="AG132" s="215">
        <f t="shared" si="165"/>
        <v>20.55</v>
      </c>
      <c r="AH132" s="257">
        <f t="shared" si="142"/>
        <v>20</v>
      </c>
      <c r="AI132" s="260">
        <f t="shared" si="166"/>
        <v>15</v>
      </c>
      <c r="AJ132" s="258">
        <v>20</v>
      </c>
      <c r="AK132" s="258">
        <v>15</v>
      </c>
      <c r="AL132" s="255">
        <v>0</v>
      </c>
      <c r="AM132" s="255">
        <v>251.961365</v>
      </c>
      <c r="AN132" s="254">
        <f>_xlfn.FLOOR.PRECISE('[3]численность 2021'!F146)</f>
        <v>0</v>
      </c>
      <c r="AO132" s="254">
        <v>0</v>
      </c>
      <c r="AP132" s="254">
        <v>0.113537</v>
      </c>
      <c r="AQ132" s="254">
        <f t="shared" si="167"/>
        <v>0</v>
      </c>
      <c r="AR132" s="256">
        <f>_xlfn.FLOOR.PRECISE('[3]численность 2021'!L146)</f>
        <v>0</v>
      </c>
      <c r="AS132" s="256"/>
      <c r="AT132" s="214">
        <f t="shared" si="148"/>
        <v>0</v>
      </c>
      <c r="AU132" s="215">
        <f t="shared" si="168"/>
        <v>0</v>
      </c>
      <c r="AV132" s="215">
        <f t="shared" si="149"/>
        <v>0</v>
      </c>
      <c r="AW132" s="220">
        <f t="shared" si="169"/>
        <v>0</v>
      </c>
      <c r="AX132" s="258"/>
      <c r="AY132" s="215">
        <f t="shared" si="158"/>
        <v>0</v>
      </c>
      <c r="AZ132" s="257">
        <f t="shared" si="102"/>
        <v>0</v>
      </c>
      <c r="BA132" s="258"/>
      <c r="BB132" s="215">
        <f t="shared" si="159"/>
        <v>0</v>
      </c>
      <c r="BC132" s="258"/>
      <c r="BD132" s="255">
        <v>2895.8405760000001</v>
      </c>
      <c r="BE132" s="255">
        <v>2398.5959469999998</v>
      </c>
      <c r="BF132" s="254">
        <f>_xlfn.FLOOR.PRECISE('[3]численность 2021'!G146)</f>
        <v>155</v>
      </c>
      <c r="BG132" s="254">
        <v>1.2860910000000001</v>
      </c>
      <c r="BH132" s="254">
        <v>1.0808390000000001</v>
      </c>
      <c r="BI132" s="254">
        <f t="shared" si="170"/>
        <v>1.1596360337791851</v>
      </c>
      <c r="BJ132" s="256">
        <f>_xlfn.FLOOR.PRECISE('[3]численность 2021'!K146)</f>
        <v>7</v>
      </c>
      <c r="BK132" s="256"/>
      <c r="BL132" s="214">
        <f t="shared" si="150"/>
        <v>7</v>
      </c>
      <c r="BM132" s="215">
        <f t="shared" si="171"/>
        <v>7.75</v>
      </c>
      <c r="BN132" s="260">
        <f t="shared" si="172"/>
        <v>7</v>
      </c>
      <c r="BO132" s="258">
        <v>7</v>
      </c>
      <c r="BP132" s="215">
        <f t="shared" si="160"/>
        <v>1.0499999999999929</v>
      </c>
      <c r="BQ132" s="257">
        <f t="shared" si="173"/>
        <v>0</v>
      </c>
      <c r="BR132" s="258"/>
      <c r="BS132" s="215">
        <f t="shared" si="174"/>
        <v>1.4000000000000001</v>
      </c>
      <c r="BT132" s="258"/>
      <c r="BU132" s="255">
        <v>1612.4567870000001</v>
      </c>
      <c r="BV132" s="255">
        <v>1467.1022949999999</v>
      </c>
      <c r="BW132" s="254">
        <f>_xlfn.FLOOR.PRECISE('[3]численность 2021'!H146)</f>
        <v>175</v>
      </c>
      <c r="BX132" s="254">
        <v>0.71611899999999995</v>
      </c>
      <c r="BY132" s="254">
        <v>0.66109499999999999</v>
      </c>
      <c r="BZ132" s="254">
        <f t="shared" si="175"/>
        <v>1.3092664897506927</v>
      </c>
      <c r="CA132" s="256">
        <f>_xlfn.FLOOR.PRECISE('[3]численность 2021'!M146)</f>
        <v>8</v>
      </c>
      <c r="CB132" s="256"/>
      <c r="CC132" s="256"/>
      <c r="CD132" s="214">
        <f t="shared" si="151"/>
        <v>8</v>
      </c>
      <c r="CE132" s="215">
        <f t="shared" si="176"/>
        <v>8.75</v>
      </c>
      <c r="CF132" s="260">
        <f t="shared" si="177"/>
        <v>8</v>
      </c>
      <c r="CG132" s="258">
        <v>8</v>
      </c>
      <c r="CH132" s="215">
        <f t="shared" si="152"/>
        <v>0.5999999999999992</v>
      </c>
      <c r="CI132" s="257">
        <f t="shared" si="178"/>
        <v>0</v>
      </c>
      <c r="CJ132" s="258"/>
      <c r="CK132" s="215">
        <f t="shared" si="153"/>
        <v>0.5999999999999992</v>
      </c>
      <c r="CL132" s="257">
        <f t="shared" si="179"/>
        <v>0</v>
      </c>
      <c r="CM132" s="258"/>
      <c r="CN132" s="215">
        <f t="shared" si="156"/>
        <v>1.6</v>
      </c>
      <c r="CO132" s="258"/>
      <c r="CP132" s="262">
        <f t="shared" si="157"/>
        <v>1</v>
      </c>
      <c r="CQ132" s="255">
        <v>0</v>
      </c>
      <c r="CR132" s="255">
        <v>0</v>
      </c>
      <c r="CS132" s="255" t="e">
        <f>#NAME?</f>
        <v>#NAME?</v>
      </c>
      <c r="CT132" s="254">
        <v>0</v>
      </c>
      <c r="CU132" s="254">
        <v>0</v>
      </c>
      <c r="CV132" s="254" t="e">
        <f>#NAME?</f>
        <v>#NAME?</v>
      </c>
      <c r="CW132" s="256" t="e">
        <f>#NAME?</f>
        <v>#NAME?</v>
      </c>
      <c r="CX132" s="261" t="e">
        <f t="shared" si="143"/>
        <v>#NAME?</v>
      </c>
      <c r="CY132" s="260" t="e">
        <f t="shared" si="144"/>
        <v>#NAME?</v>
      </c>
      <c r="CZ132" s="258"/>
      <c r="DA132" s="261">
        <f t="shared" si="145"/>
        <v>0</v>
      </c>
      <c r="DB132" s="258"/>
      <c r="DC132" s="255">
        <v>122.727974</v>
      </c>
      <c r="DD132" s="255">
        <v>227.14697265625</v>
      </c>
      <c r="DE132" s="254">
        <f>_xlfn.FLOOR.PRECISE('[3]численность 2021'!I146)</f>
        <v>4</v>
      </c>
      <c r="DF132" s="254">
        <v>5.4505999999999999E-2</v>
      </c>
      <c r="DG132" s="254">
        <v>0.102355</v>
      </c>
      <c r="DH132" s="254">
        <f t="shared" si="180"/>
        <v>2.9926091194301549E-2</v>
      </c>
      <c r="DI132" s="256">
        <f>_xlfn.FLOOR.PRECISE('[3]численность 2021'!N146)</f>
        <v>0</v>
      </c>
      <c r="DJ132" s="215">
        <f t="shared" si="154"/>
        <v>0</v>
      </c>
      <c r="DK132" s="216">
        <f t="shared" si="181"/>
        <v>0</v>
      </c>
      <c r="DL132" s="258"/>
      <c r="DM132" s="215">
        <f t="shared" si="155"/>
        <v>0</v>
      </c>
      <c r="DN132" s="258"/>
      <c r="DO132" s="255">
        <v>53.946357999999996</v>
      </c>
      <c r="DP132" s="255">
        <v>76.351928999999998</v>
      </c>
      <c r="DQ132" s="254">
        <f>_xlfn.FLOOR.PRECISE('[3]численность 2021'!J146)</f>
        <v>1</v>
      </c>
      <c r="DR132" s="254">
        <v>2.3958E-2</v>
      </c>
      <c r="DS132" s="254">
        <v>3.4404999999999998E-2</v>
      </c>
      <c r="DT132" s="254">
        <f t="shared" si="182"/>
        <v>7.4815227985753872E-3</v>
      </c>
      <c r="DU132" s="256">
        <f>_xlfn.FLOOR.PRECISE('[3]численность 2021'!S146)</f>
        <v>0</v>
      </c>
      <c r="DV132" s="215">
        <f t="shared" si="183"/>
        <v>0.1</v>
      </c>
      <c r="DW132" s="257">
        <f t="shared" si="184"/>
        <v>0</v>
      </c>
      <c r="DX132" s="258"/>
      <c r="DY132" s="255">
        <v>0</v>
      </c>
      <c r="DZ132" s="263">
        <v>136</v>
      </c>
      <c r="EA132" s="254">
        <f>_xlfn.FLOOR.PRECISE('[3]численность 2021'!T146)</f>
        <v>0</v>
      </c>
      <c r="EB132" s="212">
        <v>0</v>
      </c>
      <c r="EC132" s="254">
        <v>6.1282999999999997E-2</v>
      </c>
      <c r="ED132" s="254">
        <f t="shared" si="127"/>
        <v>0</v>
      </c>
      <c r="EE132" s="256">
        <f>_xlfn.FLOOR.PRECISE('[3]численность 2021'!U146)</f>
        <v>0</v>
      </c>
      <c r="EF132" s="215">
        <f t="shared" si="185"/>
        <v>0</v>
      </c>
      <c r="EG132" s="257">
        <f t="shared" si="186"/>
        <v>0</v>
      </c>
      <c r="EH132" s="258"/>
    </row>
    <row r="133" spans="1:138" s="253" customFormat="1" ht="47.25" x14ac:dyDescent="0.2">
      <c r="A133" s="118" t="s">
        <v>205</v>
      </c>
      <c r="B133" s="254">
        <f>'[3]численность 2021'!C147</f>
        <v>868.12701416015625</v>
      </c>
      <c r="C133" s="255"/>
      <c r="D133" s="255"/>
      <c r="E133" s="254">
        <f>_xlfn.FLOOR.PRECISE('[3]численность 2021'!D147)</f>
        <v>3308</v>
      </c>
      <c r="F133" s="254"/>
      <c r="G133" s="254"/>
      <c r="H133" s="254">
        <f t="shared" si="146"/>
        <v>3.8105023182583788</v>
      </c>
      <c r="I133" s="256">
        <f>_xlfn.FLOOR.PRECISE('[3]численность 2021'!R147)</f>
        <v>1157</v>
      </c>
      <c r="J133" s="215">
        <f t="shared" ref="J133:J196" si="187">IF(E133&gt;1,E133*0.349999999999999,0)</f>
        <v>1157.7999999999965</v>
      </c>
      <c r="K133" s="257">
        <f t="shared" si="161"/>
        <v>1157</v>
      </c>
      <c r="L133" s="258">
        <v>1157</v>
      </c>
      <c r="M133" s="255"/>
      <c r="N133" s="255"/>
      <c r="O133" s="254">
        <f>_xlfn.FLOOR.PRECISE('[3]численность 2021'!P147)</f>
        <v>295</v>
      </c>
      <c r="P133" s="212"/>
      <c r="Q133" s="254"/>
      <c r="R133" s="254">
        <f t="shared" si="162"/>
        <v>0.3398120265677817</v>
      </c>
      <c r="S133" s="256">
        <f>_xlfn.FLOOR.PRECISE('[3]численность 2021'!Q147)</f>
        <v>59</v>
      </c>
      <c r="T133" s="256"/>
      <c r="U133" s="215">
        <f t="shared" si="147"/>
        <v>88.499999999999702</v>
      </c>
      <c r="V133" s="257">
        <f t="shared" si="163"/>
        <v>59</v>
      </c>
      <c r="W133" s="258">
        <v>59</v>
      </c>
      <c r="X133" s="258"/>
      <c r="Y133" s="259"/>
      <c r="Z133" s="255"/>
      <c r="AA133" s="255"/>
      <c r="AB133" s="254">
        <f>_xlfn.FLOOR.PRECISE('[3]численность 2021'!E147)</f>
        <v>631</v>
      </c>
      <c r="AC133" s="254"/>
      <c r="AD133" s="254"/>
      <c r="AE133" s="254">
        <f t="shared" si="164"/>
        <v>0.72685216530261099</v>
      </c>
      <c r="AF133" s="256">
        <f>_xlfn.FLOOR.PRECISE('[3]численность 2021'!O147)</f>
        <v>31</v>
      </c>
      <c r="AG133" s="215">
        <f t="shared" si="165"/>
        <v>31.55</v>
      </c>
      <c r="AH133" s="257">
        <f t="shared" si="142"/>
        <v>31</v>
      </c>
      <c r="AI133" s="260">
        <f t="shared" si="166"/>
        <v>23.25</v>
      </c>
      <c r="AJ133" s="258">
        <v>31</v>
      </c>
      <c r="AK133" s="258">
        <v>23</v>
      </c>
      <c r="AL133" s="255"/>
      <c r="AM133" s="255"/>
      <c r="AN133" s="254">
        <f>_xlfn.FLOOR.PRECISE('[3]численность 2021'!F147)</f>
        <v>159</v>
      </c>
      <c r="AO133" s="254"/>
      <c r="AP133" s="254"/>
      <c r="AQ133" s="254">
        <f t="shared" si="167"/>
        <v>0.18315292279416029</v>
      </c>
      <c r="AR133" s="256">
        <f>_xlfn.FLOOR.PRECISE('[3]численность 2021'!L147)</f>
        <v>4</v>
      </c>
      <c r="AS133" s="256"/>
      <c r="AT133" s="214">
        <f t="shared" si="148"/>
        <v>4</v>
      </c>
      <c r="AU133" s="215">
        <f t="shared" si="168"/>
        <v>4.7699999999999836</v>
      </c>
      <c r="AV133" s="215">
        <f t="shared" si="149"/>
        <v>4.7699999999999836</v>
      </c>
      <c r="AW133" s="220">
        <f t="shared" si="169"/>
        <v>4</v>
      </c>
      <c r="AX133" s="258">
        <v>4</v>
      </c>
      <c r="AY133" s="215">
        <f t="shared" si="158"/>
        <v>0</v>
      </c>
      <c r="AZ133" s="257"/>
      <c r="BA133" s="258"/>
      <c r="BB133" s="215">
        <f t="shared" si="159"/>
        <v>1.199999999999996</v>
      </c>
      <c r="BC133" s="258"/>
      <c r="BD133" s="255"/>
      <c r="BE133" s="255"/>
      <c r="BF133" s="254">
        <f>_xlfn.FLOOR.PRECISE('[3]численность 2021'!G147)</f>
        <v>1642</v>
      </c>
      <c r="BG133" s="254"/>
      <c r="BH133" s="254"/>
      <c r="BI133" s="254">
        <f t="shared" si="170"/>
        <v>1.891428297031517</v>
      </c>
      <c r="BJ133" s="256">
        <f>_xlfn.FLOOR.PRECISE('[3]численность 2021'!K147)</f>
        <v>82</v>
      </c>
      <c r="BK133" s="256"/>
      <c r="BL133" s="214">
        <f t="shared" si="150"/>
        <v>82</v>
      </c>
      <c r="BM133" s="215">
        <f t="shared" si="171"/>
        <v>82.100000000000009</v>
      </c>
      <c r="BN133" s="260">
        <f t="shared" si="172"/>
        <v>82</v>
      </c>
      <c r="BO133" s="258">
        <v>82</v>
      </c>
      <c r="BP133" s="215">
        <f t="shared" si="160"/>
        <v>12.299999999999917</v>
      </c>
      <c r="BQ133" s="257">
        <f t="shared" si="173"/>
        <v>0</v>
      </c>
      <c r="BR133" s="258"/>
      <c r="BS133" s="215">
        <f t="shared" si="174"/>
        <v>16.400000000000002</v>
      </c>
      <c r="BT133" s="258"/>
      <c r="BU133" s="255"/>
      <c r="BV133" s="255"/>
      <c r="BW133" s="254">
        <f>_xlfn.FLOOR.PRECISE('[3]численность 2021'!H147)</f>
        <v>957</v>
      </c>
      <c r="BX133" s="254"/>
      <c r="BY133" s="254"/>
      <c r="BZ133" s="254">
        <f t="shared" si="175"/>
        <v>1.1023732522893799</v>
      </c>
      <c r="CA133" s="256">
        <f>_xlfn.FLOOR.PRECISE('[3]численность 2021'!M147)</f>
        <v>47</v>
      </c>
      <c r="CB133" s="256"/>
      <c r="CC133" s="256"/>
      <c r="CD133" s="214">
        <f t="shared" si="151"/>
        <v>47</v>
      </c>
      <c r="CE133" s="215">
        <f t="shared" si="176"/>
        <v>47.85</v>
      </c>
      <c r="CF133" s="260">
        <f t="shared" si="177"/>
        <v>47</v>
      </c>
      <c r="CG133" s="258">
        <v>47</v>
      </c>
      <c r="CH133" s="215">
        <f t="shared" si="152"/>
        <v>3.5249999999999955</v>
      </c>
      <c r="CI133" s="257">
        <f t="shared" si="178"/>
        <v>0</v>
      </c>
      <c r="CJ133" s="258"/>
      <c r="CK133" s="215">
        <f t="shared" si="153"/>
        <v>3.5249999999999955</v>
      </c>
      <c r="CL133" s="257">
        <f t="shared" si="179"/>
        <v>0</v>
      </c>
      <c r="CM133" s="258"/>
      <c r="CN133" s="215">
        <f t="shared" si="156"/>
        <v>9.4</v>
      </c>
      <c r="CO133" s="258"/>
      <c r="CP133" s="262">
        <f t="shared" si="157"/>
        <v>1</v>
      </c>
      <c r="CQ133" s="255"/>
      <c r="CR133" s="255"/>
      <c r="CS133" s="255"/>
      <c r="CT133" s="254"/>
      <c r="CU133" s="254"/>
      <c r="CV133" s="254"/>
      <c r="CW133" s="256"/>
      <c r="CX133" s="261"/>
      <c r="CY133" s="260"/>
      <c r="CZ133" s="258"/>
      <c r="DA133" s="261"/>
      <c r="DB133" s="258"/>
      <c r="DC133" s="255"/>
      <c r="DD133" s="255"/>
      <c r="DE133" s="254">
        <f>_xlfn.FLOOR.PRECISE('[3]численность 2021'!I147)</f>
        <v>35</v>
      </c>
      <c r="DF133" s="254"/>
      <c r="DG133" s="254"/>
      <c r="DH133" s="254">
        <f t="shared" si="180"/>
        <v>4.0316681118211385E-2</v>
      </c>
      <c r="DI133" s="256">
        <f>_xlfn.FLOOR.PRECISE('[3]численность 2021'!N147)</f>
        <v>0</v>
      </c>
      <c r="DJ133" s="215">
        <f t="shared" si="154"/>
        <v>5.2499999999999645</v>
      </c>
      <c r="DK133" s="216">
        <f t="shared" si="181"/>
        <v>0</v>
      </c>
      <c r="DL133" s="258"/>
      <c r="DM133" s="215">
        <f t="shared" si="155"/>
        <v>0</v>
      </c>
      <c r="DN133" s="258"/>
      <c r="DO133" s="255"/>
      <c r="DP133" s="255"/>
      <c r="DQ133" s="254">
        <f>_xlfn.FLOOR.PRECISE('[3]численность 2021'!J147)</f>
        <v>73</v>
      </c>
      <c r="DR133" s="254"/>
      <c r="DS133" s="254"/>
      <c r="DT133" s="254">
        <f t="shared" si="182"/>
        <v>8.4089077760840888E-2</v>
      </c>
      <c r="DU133" s="256">
        <f>_xlfn.FLOOR.PRECISE('[3]численность 2021'!S147)</f>
        <v>7</v>
      </c>
      <c r="DV133" s="215">
        <f t="shared" si="183"/>
        <v>7.3000000000000007</v>
      </c>
      <c r="DW133" s="257">
        <f t="shared" si="184"/>
        <v>7</v>
      </c>
      <c r="DX133" s="258">
        <v>7</v>
      </c>
      <c r="DY133" s="255"/>
      <c r="DZ133" s="263"/>
      <c r="EA133" s="254">
        <f>_xlfn.FLOOR.PRECISE('[3]численность 2021'!T147)</f>
        <v>54</v>
      </c>
      <c r="EB133" s="212"/>
      <c r="EC133" s="254"/>
      <c r="ED133" s="254"/>
      <c r="EE133" s="256">
        <f>_xlfn.FLOOR.PRECISE('[3]численность 2021'!U147)</f>
        <v>5</v>
      </c>
      <c r="EF133" s="215">
        <f t="shared" si="185"/>
        <v>5.4</v>
      </c>
      <c r="EG133" s="257">
        <f t="shared" si="186"/>
        <v>5</v>
      </c>
      <c r="EH133" s="258">
        <v>5</v>
      </c>
    </row>
    <row r="134" spans="1:138" s="253" customFormat="1" ht="47.25" x14ac:dyDescent="0.2">
      <c r="A134" s="118" t="s">
        <v>206</v>
      </c>
      <c r="B134" s="254">
        <f>'[3]численность 2021'!C148</f>
        <v>1249.87939453125</v>
      </c>
      <c r="C134" s="255"/>
      <c r="D134" s="255"/>
      <c r="E134" s="254">
        <f>_xlfn.FLOOR.PRECISE('[3]численность 2021'!D148)</f>
        <v>4348</v>
      </c>
      <c r="F134" s="254"/>
      <c r="G134" s="254"/>
      <c r="H134" s="254">
        <f t="shared" si="146"/>
        <v>3.4787356436343662</v>
      </c>
      <c r="I134" s="256">
        <f>_xlfn.FLOOR.PRECISE('[3]численность 2021'!R148)</f>
        <v>1521</v>
      </c>
      <c r="J134" s="215">
        <f t="shared" si="187"/>
        <v>1521.7999999999956</v>
      </c>
      <c r="K134" s="257">
        <f t="shared" si="161"/>
        <v>1521</v>
      </c>
      <c r="L134" s="258">
        <v>1521</v>
      </c>
      <c r="M134" s="255"/>
      <c r="N134" s="255"/>
      <c r="O134" s="254">
        <f>_xlfn.FLOOR.PRECISE('[3]численность 2021'!P148)</f>
        <v>425</v>
      </c>
      <c r="P134" s="212"/>
      <c r="Q134" s="254"/>
      <c r="R134" s="254">
        <f t="shared" si="162"/>
        <v>0.34003280785294521</v>
      </c>
      <c r="S134" s="256">
        <f>_xlfn.FLOOR.PRECISE('[3]численность 2021'!Q148)</f>
        <v>29</v>
      </c>
      <c r="T134" s="256"/>
      <c r="U134" s="215">
        <f t="shared" si="147"/>
        <v>127.49999999999957</v>
      </c>
      <c r="V134" s="257">
        <f t="shared" si="163"/>
        <v>29</v>
      </c>
      <c r="W134" s="258">
        <v>29</v>
      </c>
      <c r="X134" s="258"/>
      <c r="Y134" s="259"/>
      <c r="Z134" s="255"/>
      <c r="AA134" s="255"/>
      <c r="AB134" s="254">
        <f>_xlfn.FLOOR.PRECISE('[3]численность 2021'!E148)</f>
        <v>930</v>
      </c>
      <c r="AC134" s="254"/>
      <c r="AD134" s="254"/>
      <c r="AE134" s="254">
        <f t="shared" si="164"/>
        <v>0.74407179130173884</v>
      </c>
      <c r="AF134" s="256">
        <f>_xlfn.FLOOR.PRECISE('[3]численность 2021'!O148)</f>
        <v>46</v>
      </c>
      <c r="AG134" s="215">
        <f t="shared" si="165"/>
        <v>46.5</v>
      </c>
      <c r="AH134" s="257">
        <f t="shared" si="142"/>
        <v>46</v>
      </c>
      <c r="AI134" s="260">
        <f t="shared" si="166"/>
        <v>34.5</v>
      </c>
      <c r="AJ134" s="258">
        <v>46</v>
      </c>
      <c r="AK134" s="258">
        <v>34</v>
      </c>
      <c r="AL134" s="255"/>
      <c r="AM134" s="255"/>
      <c r="AN134" s="254">
        <f>_xlfn.FLOOR.PRECISE('[3]численность 2021'!F148)</f>
        <v>0</v>
      </c>
      <c r="AO134" s="254"/>
      <c r="AP134" s="254"/>
      <c r="AQ134" s="254">
        <f t="shared" si="167"/>
        <v>0</v>
      </c>
      <c r="AR134" s="256">
        <f>_xlfn.FLOOR.PRECISE('[3]численность 2021'!L148)</f>
        <v>0</v>
      </c>
      <c r="AS134" s="256"/>
      <c r="AT134" s="214">
        <f t="shared" si="148"/>
        <v>0</v>
      </c>
      <c r="AU134" s="215">
        <f t="shared" si="168"/>
        <v>0</v>
      </c>
      <c r="AV134" s="215">
        <f t="shared" si="149"/>
        <v>0</v>
      </c>
      <c r="AW134" s="220">
        <f t="shared" si="169"/>
        <v>0</v>
      </c>
      <c r="AX134" s="258"/>
      <c r="AY134" s="215">
        <f t="shared" si="158"/>
        <v>0</v>
      </c>
      <c r="AZ134" s="257"/>
      <c r="BA134" s="258"/>
      <c r="BB134" s="215">
        <f t="shared" si="159"/>
        <v>0</v>
      </c>
      <c r="BC134" s="258"/>
      <c r="BD134" s="255"/>
      <c r="BE134" s="255"/>
      <c r="BF134" s="254">
        <f>_xlfn.FLOOR.PRECISE('[3]численность 2021'!G148)</f>
        <v>1253</v>
      </c>
      <c r="BG134" s="254"/>
      <c r="BH134" s="254"/>
      <c r="BI134" s="254">
        <f t="shared" si="170"/>
        <v>1.0024967252699772</v>
      </c>
      <c r="BJ134" s="256">
        <f>_xlfn.FLOOR.PRECISE('[3]численность 2021'!K148)</f>
        <v>37</v>
      </c>
      <c r="BK134" s="256"/>
      <c r="BL134" s="214">
        <f t="shared" si="150"/>
        <v>37</v>
      </c>
      <c r="BM134" s="215">
        <f t="shared" si="171"/>
        <v>62.650000000000006</v>
      </c>
      <c r="BN134" s="260">
        <f t="shared" si="172"/>
        <v>37</v>
      </c>
      <c r="BO134" s="258">
        <v>37</v>
      </c>
      <c r="BP134" s="215">
        <f t="shared" si="160"/>
        <v>5.5499999999999625</v>
      </c>
      <c r="BQ134" s="257">
        <f t="shared" si="173"/>
        <v>0</v>
      </c>
      <c r="BR134" s="258"/>
      <c r="BS134" s="215">
        <f t="shared" si="174"/>
        <v>7.4</v>
      </c>
      <c r="BT134" s="258"/>
      <c r="BU134" s="255"/>
      <c r="BV134" s="255"/>
      <c r="BW134" s="254">
        <f>_xlfn.FLOOR.PRECISE('[3]численность 2021'!H148)</f>
        <v>923</v>
      </c>
      <c r="BX134" s="254"/>
      <c r="BY134" s="254"/>
      <c r="BZ134" s="254">
        <f t="shared" si="175"/>
        <v>0.73847125093710209</v>
      </c>
      <c r="CA134" s="256">
        <f>_xlfn.FLOOR.PRECISE('[3]численность 2021'!M148)</f>
        <v>27</v>
      </c>
      <c r="CB134" s="256"/>
      <c r="CC134" s="256"/>
      <c r="CD134" s="214">
        <f t="shared" si="151"/>
        <v>27</v>
      </c>
      <c r="CE134" s="215">
        <f t="shared" si="176"/>
        <v>27.689999999999905</v>
      </c>
      <c r="CF134" s="260">
        <f t="shared" si="177"/>
        <v>27</v>
      </c>
      <c r="CG134" s="258">
        <v>27</v>
      </c>
      <c r="CH134" s="215">
        <f t="shared" si="152"/>
        <v>2.0249999999999972</v>
      </c>
      <c r="CI134" s="257">
        <f t="shared" si="178"/>
        <v>0</v>
      </c>
      <c r="CJ134" s="258"/>
      <c r="CK134" s="215">
        <f t="shared" si="153"/>
        <v>2.0249999999999972</v>
      </c>
      <c r="CL134" s="257">
        <f t="shared" si="179"/>
        <v>0</v>
      </c>
      <c r="CM134" s="258"/>
      <c r="CN134" s="215">
        <f t="shared" si="156"/>
        <v>5.4</v>
      </c>
      <c r="CO134" s="258"/>
      <c r="CP134" s="262">
        <f t="shared" si="157"/>
        <v>1</v>
      </c>
      <c r="CQ134" s="255"/>
      <c r="CR134" s="255"/>
      <c r="CS134" s="255"/>
      <c r="CT134" s="254"/>
      <c r="CU134" s="254"/>
      <c r="CV134" s="254"/>
      <c r="CW134" s="256"/>
      <c r="CX134" s="261"/>
      <c r="CY134" s="260"/>
      <c r="CZ134" s="258"/>
      <c r="DA134" s="261"/>
      <c r="DB134" s="258"/>
      <c r="DC134" s="255"/>
      <c r="DD134" s="255"/>
      <c r="DE134" s="254">
        <f>_xlfn.FLOOR.PRECISE('[3]численность 2021'!I148)</f>
        <v>283</v>
      </c>
      <c r="DF134" s="254"/>
      <c r="DG134" s="254"/>
      <c r="DH134" s="254">
        <f t="shared" si="180"/>
        <v>0.22642184617031408</v>
      </c>
      <c r="DI134" s="256">
        <f>_xlfn.FLOOR.PRECISE('[3]численность 2021'!N148)</f>
        <v>0</v>
      </c>
      <c r="DJ134" s="215">
        <f t="shared" si="154"/>
        <v>42.449999999999719</v>
      </c>
      <c r="DK134" s="216">
        <f t="shared" si="181"/>
        <v>0</v>
      </c>
      <c r="DL134" s="258"/>
      <c r="DM134" s="215">
        <f t="shared" si="155"/>
        <v>0</v>
      </c>
      <c r="DN134" s="258"/>
      <c r="DO134" s="255"/>
      <c r="DP134" s="255"/>
      <c r="DQ134" s="254">
        <f>_xlfn.FLOOR.PRECISE('[3]численность 2021'!J148)</f>
        <v>43</v>
      </c>
      <c r="DR134" s="254"/>
      <c r="DS134" s="254"/>
      <c r="DT134" s="254">
        <f t="shared" si="182"/>
        <v>3.4403319382768568E-2</v>
      </c>
      <c r="DU134" s="256">
        <f>_xlfn.FLOOR.PRECISE('[3]численность 2021'!S148)</f>
        <v>4</v>
      </c>
      <c r="DV134" s="215">
        <f t="shared" si="183"/>
        <v>4.3</v>
      </c>
      <c r="DW134" s="257">
        <f t="shared" si="184"/>
        <v>4</v>
      </c>
      <c r="DX134" s="258">
        <v>4</v>
      </c>
      <c r="DY134" s="255"/>
      <c r="DZ134" s="263"/>
      <c r="EA134" s="254">
        <f>_xlfn.FLOOR.PRECISE('[3]численность 2021'!T148)</f>
        <v>78</v>
      </c>
      <c r="EB134" s="212"/>
      <c r="EC134" s="254"/>
      <c r="ED134" s="254"/>
      <c r="EE134" s="256">
        <f>_xlfn.FLOOR.PRECISE('[3]численность 2021'!U148)</f>
        <v>7</v>
      </c>
      <c r="EF134" s="215">
        <f t="shared" si="185"/>
        <v>7.8000000000000007</v>
      </c>
      <c r="EG134" s="257">
        <f t="shared" si="186"/>
        <v>7</v>
      </c>
      <c r="EH134" s="258">
        <v>7</v>
      </c>
    </row>
    <row r="135" spans="1:138" s="227" customFormat="1" ht="45.75" customHeight="1" x14ac:dyDescent="0.2">
      <c r="A135" s="116" t="s">
        <v>209</v>
      </c>
      <c r="B135" s="228">
        <f>'[3]численность 2021'!C151</f>
        <v>387.85098266601563</v>
      </c>
      <c r="C135" s="229">
        <v>1532.003784</v>
      </c>
      <c r="D135" s="229">
        <v>1375.122314</v>
      </c>
      <c r="E135" s="228">
        <f>_xlfn.FLOOR.PRECISE('[3]численность 2021'!D151)</f>
        <v>1311</v>
      </c>
      <c r="F135" s="228">
        <v>3.94998</v>
      </c>
      <c r="G135" s="228">
        <v>3.5454910000000002</v>
      </c>
      <c r="H135" s="254">
        <f t="shared" si="146"/>
        <v>3.3801641831314426</v>
      </c>
      <c r="I135" s="230">
        <f>_xlfn.FLOOR.PRECISE('[3]численность 2021'!R151)</f>
        <v>400</v>
      </c>
      <c r="J135" s="215">
        <f t="shared" si="187"/>
        <v>458.84999999999866</v>
      </c>
      <c r="K135" s="231">
        <f t="shared" si="161"/>
        <v>400</v>
      </c>
      <c r="L135" s="217">
        <v>400</v>
      </c>
      <c r="M135" s="229">
        <v>154</v>
      </c>
      <c r="N135" s="229">
        <v>205</v>
      </c>
      <c r="O135" s="228">
        <f>_xlfn.FLOOR.PRECISE('[3]численность 2021'!P151)</f>
        <v>244</v>
      </c>
      <c r="P135" s="228">
        <v>0.39706000000000002</v>
      </c>
      <c r="Q135" s="228">
        <v>0.52855300000000005</v>
      </c>
      <c r="R135" s="254">
        <f t="shared" si="162"/>
        <v>0.62910759777579861</v>
      </c>
      <c r="S135" s="230">
        <f>_xlfn.FLOOR.PRECISE('[3]численность 2021'!Q151)</f>
        <v>25</v>
      </c>
      <c r="T135" s="230"/>
      <c r="U135" s="233">
        <f t="shared" si="147"/>
        <v>73.199999999999747</v>
      </c>
      <c r="V135" s="231">
        <f t="shared" si="163"/>
        <v>25</v>
      </c>
      <c r="W135" s="217">
        <v>25</v>
      </c>
      <c r="X135" s="217"/>
      <c r="Y135" s="232"/>
      <c r="Z135" s="229">
        <v>8.970065</v>
      </c>
      <c r="AA135" s="229">
        <v>8.9918289999999992</v>
      </c>
      <c r="AB135" s="228">
        <f>_xlfn.FLOOR.PRECISE('[3]численность 2021'!E151)</f>
        <v>58</v>
      </c>
      <c r="AC135" s="228">
        <v>2.3127999999999999E-2</v>
      </c>
      <c r="AD135" s="228">
        <v>2.3184E-2</v>
      </c>
      <c r="AE135" s="254">
        <f t="shared" si="164"/>
        <v>0.14954196996309968</v>
      </c>
      <c r="AF135" s="230">
        <f>_xlfn.FLOOR.PRECISE('[3]численность 2021'!O151)</f>
        <v>2</v>
      </c>
      <c r="AG135" s="233">
        <f t="shared" si="165"/>
        <v>2.9000000000000004</v>
      </c>
      <c r="AH135" s="231">
        <f t="shared" si="142"/>
        <v>2</v>
      </c>
      <c r="AI135" s="219">
        <f t="shared" si="166"/>
        <v>0</v>
      </c>
      <c r="AJ135" s="217">
        <v>0</v>
      </c>
      <c r="AK135" s="217">
        <v>0</v>
      </c>
      <c r="AL135" s="229">
        <v>0</v>
      </c>
      <c r="AM135" s="229">
        <v>0</v>
      </c>
      <c r="AN135" s="228">
        <f>_xlfn.FLOOR.PRECISE('[3]численность 2021'!F151)</f>
        <v>0</v>
      </c>
      <c r="AO135" s="228">
        <v>0</v>
      </c>
      <c r="AP135" s="228">
        <v>0</v>
      </c>
      <c r="AQ135" s="254">
        <f t="shared" si="167"/>
        <v>0</v>
      </c>
      <c r="AR135" s="230">
        <f>_xlfn.FLOOR.PRECISE('[3]численность 2021'!L151)</f>
        <v>0</v>
      </c>
      <c r="AS135" s="230"/>
      <c r="AT135" s="230">
        <f t="shared" si="148"/>
        <v>0</v>
      </c>
      <c r="AU135" s="233">
        <f t="shared" si="168"/>
        <v>0</v>
      </c>
      <c r="AV135" s="233">
        <f t="shared" si="149"/>
        <v>0</v>
      </c>
      <c r="AW135" s="219">
        <f t="shared" si="169"/>
        <v>0</v>
      </c>
      <c r="AX135" s="217"/>
      <c r="AY135" s="233">
        <f t="shared" si="158"/>
        <v>0</v>
      </c>
      <c r="AZ135" s="231">
        <f t="shared" ref="AZ135:AZ198" si="188">IF(AS135&lt;AY135,AS135,AY135)</f>
        <v>0</v>
      </c>
      <c r="BA135" s="217"/>
      <c r="BB135" s="233">
        <f t="shared" si="159"/>
        <v>0</v>
      </c>
      <c r="BC135" s="217"/>
      <c r="BD135" s="229">
        <v>668.06121800000005</v>
      </c>
      <c r="BE135" s="229">
        <v>790.86273200000005</v>
      </c>
      <c r="BF135" s="228">
        <f>_xlfn.FLOOR.PRECISE('[3]численность 2021'!G151)</f>
        <v>700</v>
      </c>
      <c r="BG135" s="228">
        <v>1.722469</v>
      </c>
      <c r="BH135" s="228">
        <v>2.0390890000000002</v>
      </c>
      <c r="BI135" s="254">
        <f t="shared" si="170"/>
        <v>1.8048168788649961</v>
      </c>
      <c r="BJ135" s="230">
        <f>_xlfn.FLOOR.PRECISE('[3]численность 2021'!K151)</f>
        <v>35</v>
      </c>
      <c r="BK135" s="230"/>
      <c r="BL135" s="230">
        <f t="shared" si="150"/>
        <v>35</v>
      </c>
      <c r="BM135" s="233">
        <f t="shared" si="171"/>
        <v>35</v>
      </c>
      <c r="BN135" s="219">
        <f t="shared" si="172"/>
        <v>35</v>
      </c>
      <c r="BO135" s="217">
        <v>35</v>
      </c>
      <c r="BP135" s="215">
        <f t="shared" si="160"/>
        <v>5.2499999999999645</v>
      </c>
      <c r="BQ135" s="257">
        <f t="shared" si="173"/>
        <v>0</v>
      </c>
      <c r="BR135" s="258"/>
      <c r="BS135" s="215">
        <f t="shared" si="174"/>
        <v>7</v>
      </c>
      <c r="BT135" s="217"/>
      <c r="BU135" s="229">
        <v>369.02432299999998</v>
      </c>
      <c r="BV135" s="229">
        <v>427.32095299999997</v>
      </c>
      <c r="BW135" s="228">
        <f>_xlfn.FLOOR.PRECISE('[3]численность 2021'!H151)</f>
        <v>498</v>
      </c>
      <c r="BX135" s="228">
        <v>0.95145900000000005</v>
      </c>
      <c r="BY135" s="228">
        <v>1.101766</v>
      </c>
      <c r="BZ135" s="228">
        <f t="shared" si="175"/>
        <v>1.2839982938210972</v>
      </c>
      <c r="CA135" s="230">
        <f>_xlfn.FLOOR.PRECISE('[3]численность 2021'!M151)</f>
        <v>24</v>
      </c>
      <c r="CB135" s="230"/>
      <c r="CC135" s="230"/>
      <c r="CD135" s="230">
        <f t="shared" si="151"/>
        <v>24</v>
      </c>
      <c r="CE135" s="233">
        <f t="shared" si="176"/>
        <v>24.900000000000002</v>
      </c>
      <c r="CF135" s="219">
        <f t="shared" si="177"/>
        <v>24</v>
      </c>
      <c r="CG135" s="217">
        <v>24</v>
      </c>
      <c r="CH135" s="233">
        <f t="shared" si="152"/>
        <v>1.7999999999999976</v>
      </c>
      <c r="CI135" s="257">
        <f t="shared" si="178"/>
        <v>0</v>
      </c>
      <c r="CJ135" s="258"/>
      <c r="CK135" s="215">
        <f t="shared" si="153"/>
        <v>1.7999999999999976</v>
      </c>
      <c r="CL135" s="257">
        <f t="shared" si="179"/>
        <v>0</v>
      </c>
      <c r="CM135" s="258"/>
      <c r="CN135" s="215">
        <f t="shared" si="156"/>
        <v>4.8000000000000007</v>
      </c>
      <c r="CO135" s="258"/>
      <c r="CP135" s="262">
        <f t="shared" si="157"/>
        <v>1</v>
      </c>
      <c r="CQ135" s="229">
        <v>0</v>
      </c>
      <c r="CR135" s="229">
        <v>0</v>
      </c>
      <c r="CS135" s="229" t="e">
        <f>#NAME?</f>
        <v>#NAME?</v>
      </c>
      <c r="CT135" s="228">
        <v>0</v>
      </c>
      <c r="CU135" s="228">
        <v>0</v>
      </c>
      <c r="CV135" s="228" t="e">
        <f>#NAME?</f>
        <v>#NAME?</v>
      </c>
      <c r="CW135" s="230" t="e">
        <f>#NAME?</f>
        <v>#NAME?</v>
      </c>
      <c r="CX135" s="233" t="e">
        <f t="shared" si="143"/>
        <v>#NAME?</v>
      </c>
      <c r="CY135" s="219" t="e">
        <f t="shared" si="144"/>
        <v>#NAME?</v>
      </c>
      <c r="CZ135" s="217"/>
      <c r="DA135" s="233">
        <f t="shared" si="145"/>
        <v>0</v>
      </c>
      <c r="DB135" s="217"/>
      <c r="DC135" s="229">
        <v>18.253039999999999</v>
      </c>
      <c r="DD135" s="229">
        <v>10.978395000000001</v>
      </c>
      <c r="DE135" s="228">
        <f>_xlfn.FLOOR.PRECISE('[3]численность 2021'!I151)</f>
        <v>10</v>
      </c>
      <c r="DF135" s="228">
        <v>4.7062E-2</v>
      </c>
      <c r="DG135" s="228">
        <v>2.8306000000000001E-2</v>
      </c>
      <c r="DH135" s="254">
        <f t="shared" si="180"/>
        <v>2.5783098269499944E-2</v>
      </c>
      <c r="DI135" s="230">
        <f>_xlfn.FLOOR.PRECISE('[3]численность 2021'!N151)</f>
        <v>0</v>
      </c>
      <c r="DJ135" s="233">
        <f t="shared" si="154"/>
        <v>0</v>
      </c>
      <c r="DK135" s="231">
        <f t="shared" si="181"/>
        <v>0</v>
      </c>
      <c r="DL135" s="217"/>
      <c r="DM135" s="233">
        <f t="shared" si="155"/>
        <v>0</v>
      </c>
      <c r="DN135" s="217"/>
      <c r="DO135" s="229">
        <v>25.032741999999999</v>
      </c>
      <c r="DP135" s="229">
        <v>31.366844</v>
      </c>
      <c r="DQ135" s="228">
        <f>_xlfn.FLOOR.PRECISE('[3]численность 2021'!J151)</f>
        <v>35</v>
      </c>
      <c r="DR135" s="228">
        <v>6.4542000000000002E-2</v>
      </c>
      <c r="DS135" s="228">
        <v>8.0873E-2</v>
      </c>
      <c r="DT135" s="228">
        <f t="shared" si="182"/>
        <v>9.0240843943249799E-2</v>
      </c>
      <c r="DU135" s="230">
        <f>_xlfn.FLOOR.PRECISE('[3]численность 2021'!S151)</f>
        <v>3</v>
      </c>
      <c r="DV135" s="233">
        <f t="shared" si="183"/>
        <v>3.5</v>
      </c>
      <c r="DW135" s="231">
        <f t="shared" si="184"/>
        <v>3</v>
      </c>
      <c r="DX135" s="217">
        <v>3</v>
      </c>
      <c r="DY135" s="229">
        <v>0</v>
      </c>
      <c r="DZ135" s="236">
        <v>0</v>
      </c>
      <c r="EA135" s="228">
        <f>_xlfn.FLOOR.PRECISE('[3]численность 2021'!T151)</f>
        <v>0</v>
      </c>
      <c r="EB135" s="228">
        <v>0</v>
      </c>
      <c r="EC135" s="228">
        <v>0</v>
      </c>
      <c r="ED135" s="228">
        <f>EA135/B135</f>
        <v>0</v>
      </c>
      <c r="EE135" s="230">
        <f>_xlfn.FLOOR.PRECISE('[3]численность 2021'!U151)</f>
        <v>0</v>
      </c>
      <c r="EF135" s="233">
        <f t="shared" si="185"/>
        <v>0</v>
      </c>
      <c r="EG135" s="231">
        <f t="shared" si="186"/>
        <v>0</v>
      </c>
      <c r="EH135" s="217"/>
    </row>
    <row r="136" spans="1:138" s="227" customFormat="1" ht="31.5" x14ac:dyDescent="0.2">
      <c r="A136" s="116" t="s">
        <v>210</v>
      </c>
      <c r="B136" s="228">
        <f>'[3]численность 2021'!C152</f>
        <v>1.9340000152587891</v>
      </c>
      <c r="C136" s="229"/>
      <c r="D136" s="229">
        <v>0.35327999999999998</v>
      </c>
      <c r="E136" s="228">
        <f>_xlfn.FLOOR.PRECISE('[3]численность 2021'!D152)</f>
        <v>0</v>
      </c>
      <c r="F136" s="228">
        <v>0.182668</v>
      </c>
      <c r="G136" s="228"/>
      <c r="H136" s="254">
        <f t="shared" si="146"/>
        <v>0</v>
      </c>
      <c r="I136" s="230">
        <f>_xlfn.FLOOR.PRECISE('[3]численность 2021'!R152)</f>
        <v>0</v>
      </c>
      <c r="J136" s="215">
        <f t="shared" si="187"/>
        <v>0</v>
      </c>
      <c r="K136" s="231">
        <f t="shared" si="161"/>
        <v>0</v>
      </c>
      <c r="L136" s="217"/>
      <c r="M136" s="229"/>
      <c r="N136" s="229"/>
      <c r="O136" s="228">
        <f>_xlfn.FLOOR.PRECISE('[3]численность 2021'!P152)</f>
        <v>0</v>
      </c>
      <c r="P136" s="228"/>
      <c r="Q136" s="228"/>
      <c r="R136" s="254">
        <f t="shared" si="162"/>
        <v>0</v>
      </c>
      <c r="S136" s="230">
        <f>_xlfn.FLOOR.PRECISE('[3]численность 2021'!Q152)</f>
        <v>0</v>
      </c>
      <c r="T136" s="230"/>
      <c r="U136" s="233">
        <f t="shared" si="147"/>
        <v>0</v>
      </c>
      <c r="V136" s="231">
        <f t="shared" si="163"/>
        <v>0</v>
      </c>
      <c r="W136" s="217"/>
      <c r="X136" s="217"/>
      <c r="Y136" s="232"/>
      <c r="Z136" s="229"/>
      <c r="AA136" s="229">
        <v>0</v>
      </c>
      <c r="AB136" s="228">
        <f>_xlfn.FLOOR.PRECISE('[3]численность 2021'!E152)</f>
        <v>0</v>
      </c>
      <c r="AC136" s="228"/>
      <c r="AD136" s="228"/>
      <c r="AE136" s="254">
        <f t="shared" si="164"/>
        <v>0</v>
      </c>
      <c r="AF136" s="230">
        <f>_xlfn.FLOOR.PRECISE('[3]численность 2021'!O152)</f>
        <v>0</v>
      </c>
      <c r="AG136" s="233">
        <f t="shared" si="165"/>
        <v>0</v>
      </c>
      <c r="AH136" s="231">
        <f t="shared" si="142"/>
        <v>0</v>
      </c>
      <c r="AI136" s="219">
        <f t="shared" si="166"/>
        <v>0</v>
      </c>
      <c r="AJ136" s="217"/>
      <c r="AK136" s="217"/>
      <c r="AL136" s="229">
        <v>35.566544</v>
      </c>
      <c r="AM136" s="229">
        <v>35.808898999999997</v>
      </c>
      <c r="AN136" s="228">
        <f>_xlfn.FLOOR.PRECISE('[3]численность 2021'!F152)</f>
        <v>40</v>
      </c>
      <c r="AO136" s="228">
        <v>18.390146000000001</v>
      </c>
      <c r="AP136" s="228">
        <v>18.515459</v>
      </c>
      <c r="AQ136" s="254">
        <f t="shared" si="167"/>
        <v>20.682523104658607</v>
      </c>
      <c r="AR136" s="230">
        <f>_xlfn.FLOOR.PRECISE('[3]численность 2021'!L152)</f>
        <v>0</v>
      </c>
      <c r="AS136" s="230"/>
      <c r="AT136" s="230">
        <f t="shared" si="148"/>
        <v>0</v>
      </c>
      <c r="AU136" s="233">
        <f t="shared" si="168"/>
        <v>5.99999999999996</v>
      </c>
      <c r="AV136" s="233">
        <f t="shared" si="149"/>
        <v>11.999999999999959</v>
      </c>
      <c r="AW136" s="219">
        <f t="shared" si="169"/>
        <v>0</v>
      </c>
      <c r="AX136" s="217"/>
      <c r="AY136" s="233">
        <f t="shared" si="158"/>
        <v>0</v>
      </c>
      <c r="AZ136" s="231">
        <f t="shared" si="188"/>
        <v>0</v>
      </c>
      <c r="BA136" s="217"/>
      <c r="BB136" s="233">
        <f t="shared" si="159"/>
        <v>0</v>
      </c>
      <c r="BC136" s="217"/>
      <c r="BD136" s="229"/>
      <c r="BE136" s="229">
        <v>0</v>
      </c>
      <c r="BF136" s="228">
        <f>_xlfn.FLOOR.PRECISE('[3]численность 2021'!G152)</f>
        <v>0</v>
      </c>
      <c r="BG136" s="228"/>
      <c r="BH136" s="228"/>
      <c r="BI136" s="254">
        <f t="shared" si="170"/>
        <v>0</v>
      </c>
      <c r="BJ136" s="230">
        <f>_xlfn.FLOOR.PRECISE('[3]численность 2021'!K152)</f>
        <v>0</v>
      </c>
      <c r="BK136" s="230"/>
      <c r="BL136" s="230">
        <f t="shared" si="150"/>
        <v>0</v>
      </c>
      <c r="BM136" s="233">
        <f t="shared" si="171"/>
        <v>0</v>
      </c>
      <c r="BN136" s="219">
        <f t="shared" si="172"/>
        <v>0</v>
      </c>
      <c r="BO136" s="217"/>
      <c r="BP136" s="215">
        <f t="shared" si="160"/>
        <v>0</v>
      </c>
      <c r="BQ136" s="257">
        <f t="shared" si="173"/>
        <v>0</v>
      </c>
      <c r="BR136" s="258"/>
      <c r="BS136" s="215">
        <f t="shared" si="174"/>
        <v>0</v>
      </c>
      <c r="BT136" s="217"/>
      <c r="BU136" s="229"/>
      <c r="BV136" s="229">
        <v>0</v>
      </c>
      <c r="BW136" s="228">
        <f>_xlfn.FLOOR.PRECISE('[3]численность 2021'!H152)</f>
        <v>0</v>
      </c>
      <c r="BX136" s="228"/>
      <c r="BY136" s="228"/>
      <c r="BZ136" s="228">
        <f t="shared" si="175"/>
        <v>0</v>
      </c>
      <c r="CA136" s="230">
        <f>_xlfn.FLOOR.PRECISE('[3]численность 2021'!M152)</f>
        <v>0</v>
      </c>
      <c r="CB136" s="230"/>
      <c r="CC136" s="230"/>
      <c r="CD136" s="230">
        <f t="shared" si="151"/>
        <v>0</v>
      </c>
      <c r="CE136" s="233">
        <f t="shared" si="176"/>
        <v>0</v>
      </c>
      <c r="CF136" s="219">
        <f t="shared" si="177"/>
        <v>0</v>
      </c>
      <c r="CG136" s="217"/>
      <c r="CH136" s="233">
        <f t="shared" si="152"/>
        <v>0</v>
      </c>
      <c r="CI136" s="257">
        <f t="shared" si="178"/>
        <v>0</v>
      </c>
      <c r="CJ136" s="258"/>
      <c r="CK136" s="215">
        <f t="shared" si="153"/>
        <v>0</v>
      </c>
      <c r="CL136" s="257">
        <f t="shared" si="179"/>
        <v>0</v>
      </c>
      <c r="CM136" s="258"/>
      <c r="CN136" s="215">
        <f t="shared" si="156"/>
        <v>0</v>
      </c>
      <c r="CO136" s="258"/>
      <c r="CP136" s="262">
        <f t="shared" si="157"/>
        <v>1</v>
      </c>
      <c r="CQ136" s="229"/>
      <c r="CR136" s="229"/>
      <c r="CS136" s="229"/>
      <c r="CT136" s="228"/>
      <c r="CU136" s="228"/>
      <c r="CV136" s="228"/>
      <c r="CW136" s="230"/>
      <c r="CX136" s="233"/>
      <c r="CY136" s="219"/>
      <c r="CZ136" s="217"/>
      <c r="DA136" s="233"/>
      <c r="DB136" s="217"/>
      <c r="DC136" s="229"/>
      <c r="DD136" s="229">
        <v>0</v>
      </c>
      <c r="DE136" s="228">
        <f>_xlfn.FLOOR.PRECISE('[3]численность 2021'!I152)</f>
        <v>0</v>
      </c>
      <c r="DF136" s="228"/>
      <c r="DG136" s="228"/>
      <c r="DH136" s="254">
        <f t="shared" si="180"/>
        <v>0</v>
      </c>
      <c r="DI136" s="230">
        <f>_xlfn.FLOOR.PRECISE('[3]численность 2021'!N152)</f>
        <v>0</v>
      </c>
      <c r="DJ136" s="233">
        <f t="shared" si="154"/>
        <v>0</v>
      </c>
      <c r="DK136" s="231">
        <f t="shared" si="181"/>
        <v>0</v>
      </c>
      <c r="DL136" s="217"/>
      <c r="DM136" s="233">
        <f t="shared" si="155"/>
        <v>0</v>
      </c>
      <c r="DN136" s="217"/>
      <c r="DO136" s="229"/>
      <c r="DP136" s="229">
        <v>0</v>
      </c>
      <c r="DQ136" s="228">
        <f>_xlfn.FLOOR.PRECISE('[3]численность 2021'!J152)</f>
        <v>0</v>
      </c>
      <c r="DR136" s="228"/>
      <c r="DS136" s="228"/>
      <c r="DT136" s="228">
        <f t="shared" si="182"/>
        <v>0</v>
      </c>
      <c r="DU136" s="230">
        <f>_xlfn.FLOOR.PRECISE('[3]численность 2021'!S152)</f>
        <v>0</v>
      </c>
      <c r="DV136" s="233">
        <f t="shared" si="183"/>
        <v>0</v>
      </c>
      <c r="DW136" s="231">
        <f t="shared" si="184"/>
        <v>0</v>
      </c>
      <c r="DX136" s="217"/>
      <c r="DY136" s="229"/>
      <c r="DZ136" s="236"/>
      <c r="EA136" s="228">
        <f>_xlfn.FLOOR.PRECISE('[3]численность 2021'!T152)</f>
        <v>0</v>
      </c>
      <c r="EB136" s="228"/>
      <c r="EC136" s="228"/>
      <c r="ED136" s="228"/>
      <c r="EE136" s="230">
        <f>_xlfn.FLOOR.PRECISE('[3]численность 2021'!U152)</f>
        <v>0</v>
      </c>
      <c r="EF136" s="233">
        <f t="shared" si="185"/>
        <v>0</v>
      </c>
      <c r="EG136" s="231">
        <f t="shared" si="186"/>
        <v>0</v>
      </c>
      <c r="EH136" s="217"/>
    </row>
    <row r="137" spans="1:138" s="253" customFormat="1" ht="47.25" x14ac:dyDescent="0.2">
      <c r="A137" s="118" t="s">
        <v>338</v>
      </c>
      <c r="B137" s="254">
        <v>70.400000000000006</v>
      </c>
      <c r="C137" s="255"/>
      <c r="D137" s="255"/>
      <c r="E137" s="228">
        <f>_xlfn.FLOOR.PRECISE('[3]численность 2021'!D153)</f>
        <v>198</v>
      </c>
      <c r="F137" s="254"/>
      <c r="G137" s="254"/>
      <c r="H137" s="254">
        <f t="shared" si="146"/>
        <v>2.8124999999999996</v>
      </c>
      <c r="I137" s="230">
        <f>_xlfn.FLOOR.PRECISE('[3]численность 2021'!R153)</f>
        <v>69</v>
      </c>
      <c r="J137" s="215">
        <f t="shared" si="187"/>
        <v>69.299999999999798</v>
      </c>
      <c r="K137" s="231">
        <f t="shared" si="161"/>
        <v>69</v>
      </c>
      <c r="L137" s="258">
        <v>69</v>
      </c>
      <c r="M137" s="255"/>
      <c r="N137" s="255"/>
      <c r="O137" s="228">
        <f>_xlfn.FLOOR.PRECISE('[3]численность 2021'!P153)</f>
        <v>13</v>
      </c>
      <c r="P137" s="254"/>
      <c r="Q137" s="254"/>
      <c r="R137" s="254">
        <f t="shared" si="162"/>
        <v>0.18465909090909088</v>
      </c>
      <c r="S137" s="230">
        <f>_xlfn.FLOOR.PRECISE('[3]численность 2021'!Q153)</f>
        <v>3</v>
      </c>
      <c r="T137" s="256"/>
      <c r="U137" s="233">
        <f t="shared" si="147"/>
        <v>3.899999999999987</v>
      </c>
      <c r="V137" s="231">
        <f t="shared" si="163"/>
        <v>3</v>
      </c>
      <c r="W137" s="258">
        <v>3</v>
      </c>
      <c r="X137" s="258"/>
      <c r="Y137" s="259"/>
      <c r="Z137" s="255"/>
      <c r="AA137" s="255"/>
      <c r="AB137" s="254"/>
      <c r="AC137" s="254"/>
      <c r="AD137" s="254"/>
      <c r="AE137" s="254">
        <f t="shared" si="164"/>
        <v>0</v>
      </c>
      <c r="AF137" s="230">
        <f>_xlfn.FLOOR.PRECISE('[3]численность 2021'!O153)</f>
        <v>0</v>
      </c>
      <c r="AG137" s="233">
        <f t="shared" si="165"/>
        <v>0</v>
      </c>
      <c r="AH137" s="231">
        <f t="shared" si="142"/>
        <v>0</v>
      </c>
      <c r="AI137" s="219">
        <f t="shared" si="166"/>
        <v>0</v>
      </c>
      <c r="AJ137" s="258"/>
      <c r="AK137" s="258"/>
      <c r="AL137" s="255"/>
      <c r="AM137" s="255"/>
      <c r="AN137" s="254"/>
      <c r="AO137" s="254"/>
      <c r="AP137" s="254"/>
      <c r="AQ137" s="254">
        <f t="shared" si="167"/>
        <v>0</v>
      </c>
      <c r="AR137" s="230">
        <f>_xlfn.FLOOR.PRECISE('[3]численность 2021'!L153)</f>
        <v>0</v>
      </c>
      <c r="AS137" s="256"/>
      <c r="AT137" s="256">
        <f t="shared" si="148"/>
        <v>0</v>
      </c>
      <c r="AU137" s="233">
        <f t="shared" si="168"/>
        <v>0</v>
      </c>
      <c r="AV137" s="233">
        <f t="shared" si="149"/>
        <v>0</v>
      </c>
      <c r="AW137" s="219">
        <f t="shared" si="169"/>
        <v>0</v>
      </c>
      <c r="AX137" s="258"/>
      <c r="AY137" s="261">
        <f t="shared" si="158"/>
        <v>0</v>
      </c>
      <c r="AZ137" s="257"/>
      <c r="BA137" s="258"/>
      <c r="BB137" s="261">
        <f t="shared" si="159"/>
        <v>0</v>
      </c>
      <c r="BC137" s="258"/>
      <c r="BD137" s="255"/>
      <c r="BE137" s="255"/>
      <c r="BF137" s="228">
        <f>_xlfn.FLOOR.PRECISE('[3]численность 2021'!G153)</f>
        <v>153</v>
      </c>
      <c r="BG137" s="254"/>
      <c r="BH137" s="254"/>
      <c r="BI137" s="254">
        <f t="shared" si="170"/>
        <v>2.1732954545454546</v>
      </c>
      <c r="BJ137" s="230">
        <f>_xlfn.FLOOR.PRECISE('[3]численность 2021'!K153)</f>
        <v>10</v>
      </c>
      <c r="BK137" s="256"/>
      <c r="BL137" s="256">
        <f t="shared" si="150"/>
        <v>10</v>
      </c>
      <c r="BM137" s="233">
        <f t="shared" si="171"/>
        <v>10.71</v>
      </c>
      <c r="BN137" s="219">
        <f t="shared" si="172"/>
        <v>10</v>
      </c>
      <c r="BO137" s="217">
        <v>10</v>
      </c>
      <c r="BP137" s="215">
        <f t="shared" si="160"/>
        <v>1.49999999999999</v>
      </c>
      <c r="BQ137" s="257">
        <f t="shared" si="173"/>
        <v>0</v>
      </c>
      <c r="BR137" s="258"/>
      <c r="BS137" s="215">
        <f t="shared" si="174"/>
        <v>2</v>
      </c>
      <c r="BT137" s="258"/>
      <c r="BU137" s="255"/>
      <c r="BV137" s="255"/>
      <c r="BW137" s="228">
        <f>_xlfn.FLOOR.PRECISE('[3]численность 2021'!H153)</f>
        <v>96</v>
      </c>
      <c r="BX137" s="254"/>
      <c r="BY137" s="254"/>
      <c r="BZ137" s="228">
        <f t="shared" si="175"/>
        <v>1.3636363636363635</v>
      </c>
      <c r="CA137" s="230">
        <f>_xlfn.FLOOR.PRECISE('[3]численность 2021'!M153)</f>
        <v>4</v>
      </c>
      <c r="CB137" s="256"/>
      <c r="CC137" s="256"/>
      <c r="CD137" s="256">
        <f t="shared" si="151"/>
        <v>4</v>
      </c>
      <c r="CE137" s="233">
        <f t="shared" si="176"/>
        <v>4.8000000000000007</v>
      </c>
      <c r="CF137" s="219">
        <f t="shared" si="177"/>
        <v>4</v>
      </c>
      <c r="CG137" s="217">
        <v>4</v>
      </c>
      <c r="CH137" s="233">
        <f t="shared" si="152"/>
        <v>0.2999999999999996</v>
      </c>
      <c r="CI137" s="257">
        <f t="shared" si="178"/>
        <v>0</v>
      </c>
      <c r="CJ137" s="258"/>
      <c r="CK137" s="215">
        <f t="shared" si="153"/>
        <v>0.2999999999999996</v>
      </c>
      <c r="CL137" s="257">
        <f t="shared" si="179"/>
        <v>0</v>
      </c>
      <c r="CM137" s="258"/>
      <c r="CN137" s="215">
        <f t="shared" si="156"/>
        <v>0.8</v>
      </c>
      <c r="CO137" s="258"/>
      <c r="CP137" s="262">
        <f t="shared" si="157"/>
        <v>1</v>
      </c>
      <c r="CQ137" s="255"/>
      <c r="CR137" s="255"/>
      <c r="CS137" s="255"/>
      <c r="CT137" s="254"/>
      <c r="CU137" s="254"/>
      <c r="CV137" s="254"/>
      <c r="CW137" s="256"/>
      <c r="CX137" s="261"/>
      <c r="CY137" s="260"/>
      <c r="CZ137" s="258"/>
      <c r="DA137" s="261"/>
      <c r="DB137" s="258"/>
      <c r="DC137" s="255"/>
      <c r="DD137" s="255"/>
      <c r="DE137" s="228">
        <f>_xlfn.FLOOR.PRECISE('[3]численность 2021'!I153)</f>
        <v>0</v>
      </c>
      <c r="DF137" s="254"/>
      <c r="DG137" s="254"/>
      <c r="DH137" s="254">
        <f t="shared" si="180"/>
        <v>0</v>
      </c>
      <c r="DI137" s="230">
        <f>_xlfn.FLOOR.PRECISE('[3]численность 2021'!N153)</f>
        <v>0</v>
      </c>
      <c r="DJ137" s="233">
        <f t="shared" si="154"/>
        <v>0</v>
      </c>
      <c r="DK137" s="231">
        <f t="shared" si="181"/>
        <v>0</v>
      </c>
      <c r="DL137" s="217"/>
      <c r="DM137" s="233">
        <f t="shared" si="155"/>
        <v>0</v>
      </c>
      <c r="DN137" s="258"/>
      <c r="DO137" s="255"/>
      <c r="DP137" s="255"/>
      <c r="DQ137" s="254"/>
      <c r="DR137" s="254"/>
      <c r="DS137" s="254"/>
      <c r="DT137" s="228">
        <f t="shared" si="182"/>
        <v>0</v>
      </c>
      <c r="DU137" s="230">
        <f>_xlfn.FLOOR.PRECISE('[3]численность 2021'!S153)</f>
        <v>0</v>
      </c>
      <c r="DV137" s="233">
        <f t="shared" si="183"/>
        <v>0</v>
      </c>
      <c r="DW137" s="231">
        <f t="shared" si="184"/>
        <v>0</v>
      </c>
      <c r="DX137" s="258"/>
      <c r="DY137" s="255"/>
      <c r="DZ137" s="263"/>
      <c r="EA137" s="254"/>
      <c r="EB137" s="254"/>
      <c r="EC137" s="254"/>
      <c r="ED137" s="254"/>
      <c r="EE137" s="230">
        <f>_xlfn.FLOOR.PRECISE('[3]численность 2021'!U153)</f>
        <v>0</v>
      </c>
      <c r="EF137" s="233">
        <f t="shared" si="185"/>
        <v>0</v>
      </c>
      <c r="EG137" s="231">
        <f t="shared" si="186"/>
        <v>0</v>
      </c>
      <c r="EH137" s="258"/>
    </row>
    <row r="138" spans="1:138" ht="47.25" x14ac:dyDescent="0.2">
      <c r="A138" s="116" t="s">
        <v>339</v>
      </c>
      <c r="B138" s="212">
        <f>'[3]численность 2021'!C149</f>
        <v>394.54498291015625</v>
      </c>
      <c r="C138" s="213">
        <v>1543.5706789999999</v>
      </c>
      <c r="D138" s="213">
        <v>1313.2132570000001</v>
      </c>
      <c r="E138" s="212">
        <f>_xlfn.FLOOR.PRECISE('[3]численность 2021'!D149)</f>
        <v>1524</v>
      </c>
      <c r="F138" s="212">
        <v>3.3284250000000002</v>
      </c>
      <c r="G138" s="212">
        <v>3.3284250000000002</v>
      </c>
      <c r="H138" s="212">
        <f t="shared" si="146"/>
        <v>3.8626774284620353</v>
      </c>
      <c r="I138" s="214">
        <f>_xlfn.FLOOR.PRECISE('[3]численность 2021'!R149)</f>
        <v>370</v>
      </c>
      <c r="J138" s="215">
        <f t="shared" si="187"/>
        <v>533.3999999999985</v>
      </c>
      <c r="K138" s="216">
        <f t="shared" si="161"/>
        <v>370</v>
      </c>
      <c r="L138" s="217">
        <v>370</v>
      </c>
      <c r="M138" s="213">
        <v>140</v>
      </c>
      <c r="N138" s="213">
        <v>140</v>
      </c>
      <c r="O138" s="212">
        <f>_xlfn.FLOOR.PRECISE('[3]численность 2021'!P149)</f>
        <v>140</v>
      </c>
      <c r="P138" s="212">
        <v>0.34565099999999999</v>
      </c>
      <c r="Q138" s="212">
        <v>0.35483900000000002</v>
      </c>
      <c r="R138" s="212">
        <f t="shared" si="162"/>
        <v>0.35483913384821847</v>
      </c>
      <c r="S138" s="214">
        <f>_xlfn.FLOOR.PRECISE('[3]численность 2021'!Q149)</f>
        <v>30</v>
      </c>
      <c r="T138" s="214"/>
      <c r="U138" s="215">
        <f t="shared" si="147"/>
        <v>41.999999999999858</v>
      </c>
      <c r="V138" s="216">
        <f t="shared" si="163"/>
        <v>30</v>
      </c>
      <c r="W138" s="217">
        <v>30</v>
      </c>
      <c r="X138" s="217"/>
      <c r="Y138" s="218"/>
      <c r="Z138" s="213">
        <v>255.41835</v>
      </c>
      <c r="AA138" s="213">
        <v>225.81440699999999</v>
      </c>
      <c r="AB138" s="212">
        <f>_xlfn.FLOOR.PRECISE('[3]численность 2021'!E149)</f>
        <v>255</v>
      </c>
      <c r="AC138" s="212">
        <v>0.63061100000000003</v>
      </c>
      <c r="AD138" s="212">
        <v>0.57234099999999999</v>
      </c>
      <c r="AE138" s="212">
        <f t="shared" si="164"/>
        <v>0.64631413665211224</v>
      </c>
      <c r="AF138" s="214">
        <f>_xlfn.FLOOR.PRECISE('[3]численность 2021'!O149)</f>
        <v>12</v>
      </c>
      <c r="AG138" s="215">
        <f t="shared" si="165"/>
        <v>12.75</v>
      </c>
      <c r="AH138" s="216">
        <f t="shared" si="142"/>
        <v>12</v>
      </c>
      <c r="AI138" s="219">
        <f t="shared" si="166"/>
        <v>9</v>
      </c>
      <c r="AJ138" s="217">
        <v>12</v>
      </c>
      <c r="AK138" s="217">
        <v>9</v>
      </c>
      <c r="AL138" s="213">
        <v>0</v>
      </c>
      <c r="AM138" s="213">
        <v>0</v>
      </c>
      <c r="AN138" s="212">
        <f>_xlfn.FLOOR.PRECISE('[3]численность 2021'!F149)</f>
        <v>52</v>
      </c>
      <c r="AO138" s="212">
        <v>0</v>
      </c>
      <c r="AP138" s="212">
        <v>0</v>
      </c>
      <c r="AQ138" s="212">
        <f t="shared" si="167"/>
        <v>0.13179739257219544</v>
      </c>
      <c r="AR138" s="214">
        <f>_xlfn.FLOOR.PRECISE('[3]численность 2021'!L149)</f>
        <v>0</v>
      </c>
      <c r="AS138" s="214"/>
      <c r="AT138" s="214">
        <f t="shared" si="148"/>
        <v>0</v>
      </c>
      <c r="AU138" s="215">
        <f t="shared" si="168"/>
        <v>1.5599999999999947</v>
      </c>
      <c r="AV138" s="215">
        <f t="shared" si="149"/>
        <v>1.5599999999999947</v>
      </c>
      <c r="AW138" s="220">
        <f t="shared" si="169"/>
        <v>0</v>
      </c>
      <c r="AX138" s="217"/>
      <c r="AY138" s="215">
        <f t="shared" si="158"/>
        <v>0</v>
      </c>
      <c r="AZ138" s="216">
        <f t="shared" si="188"/>
        <v>0</v>
      </c>
      <c r="BA138" s="217"/>
      <c r="BB138" s="215">
        <f t="shared" si="159"/>
        <v>0</v>
      </c>
      <c r="BC138" s="217"/>
      <c r="BD138" s="213">
        <v>818.38336200000003</v>
      </c>
      <c r="BE138" s="213">
        <v>769.85266100000001</v>
      </c>
      <c r="BF138" s="212">
        <f>_xlfn.FLOOR.PRECISE('[3]численность 2021'!G149)</f>
        <v>925</v>
      </c>
      <c r="BG138" s="212">
        <v>2.0205350000000002</v>
      </c>
      <c r="BH138" s="212">
        <v>1.9512419999999999</v>
      </c>
      <c r="BI138" s="212">
        <f t="shared" si="170"/>
        <v>2.3444728486400148</v>
      </c>
      <c r="BJ138" s="214">
        <f>_xlfn.FLOOR.PRECISE('[3]численность 2021'!K149)</f>
        <v>37</v>
      </c>
      <c r="BK138" s="214"/>
      <c r="BL138" s="214">
        <f t="shared" si="150"/>
        <v>37</v>
      </c>
      <c r="BM138" s="215">
        <f t="shared" si="171"/>
        <v>64.75</v>
      </c>
      <c r="BN138" s="220">
        <f t="shared" si="172"/>
        <v>37</v>
      </c>
      <c r="BO138" s="217">
        <v>37</v>
      </c>
      <c r="BP138" s="215">
        <f t="shared" si="160"/>
        <v>5.5499999999999625</v>
      </c>
      <c r="BQ138" s="216">
        <f t="shared" si="173"/>
        <v>0</v>
      </c>
      <c r="BR138" s="217"/>
      <c r="BS138" s="215">
        <f t="shared" si="174"/>
        <v>7.4</v>
      </c>
      <c r="BT138" s="217"/>
      <c r="BU138" s="213">
        <v>406.068085</v>
      </c>
      <c r="BV138" s="213">
        <v>392.67654399999998</v>
      </c>
      <c r="BW138" s="212">
        <f>_xlfn.FLOOR.PRECISE('[3]численность 2021'!H149)</f>
        <v>830</v>
      </c>
      <c r="BX138" s="212">
        <v>1.002556</v>
      </c>
      <c r="BY138" s="212">
        <v>0.99526400000000004</v>
      </c>
      <c r="BZ138" s="212">
        <f t="shared" si="175"/>
        <v>2.1036891506715807</v>
      </c>
      <c r="CA138" s="214">
        <f>_xlfn.FLOOR.PRECISE('[3]численность 2021'!M149)</f>
        <v>24</v>
      </c>
      <c r="CB138" s="214"/>
      <c r="CC138" s="214"/>
      <c r="CD138" s="214">
        <f t="shared" si="151"/>
        <v>24</v>
      </c>
      <c r="CE138" s="215">
        <f t="shared" si="176"/>
        <v>58.100000000000009</v>
      </c>
      <c r="CF138" s="220">
        <f t="shared" si="177"/>
        <v>24</v>
      </c>
      <c r="CG138" s="217">
        <v>24</v>
      </c>
      <c r="CH138" s="215">
        <f t="shared" si="152"/>
        <v>1.7999999999999976</v>
      </c>
      <c r="CI138" s="216">
        <f t="shared" si="178"/>
        <v>0</v>
      </c>
      <c r="CJ138" s="217"/>
      <c r="CK138" s="215">
        <f t="shared" si="153"/>
        <v>1.7999999999999976</v>
      </c>
      <c r="CL138" s="216">
        <f t="shared" si="179"/>
        <v>0</v>
      </c>
      <c r="CM138" s="217"/>
      <c r="CN138" s="215">
        <f t="shared" si="156"/>
        <v>4.8000000000000007</v>
      </c>
      <c r="CO138" s="217"/>
      <c r="CP138" s="221">
        <f t="shared" si="157"/>
        <v>1</v>
      </c>
      <c r="CQ138" s="213">
        <v>0</v>
      </c>
      <c r="CR138" s="213">
        <v>0</v>
      </c>
      <c r="CS138" s="213" t="e">
        <f>#NAME?</f>
        <v>#NAME?</v>
      </c>
      <c r="CT138" s="212">
        <v>0</v>
      </c>
      <c r="CU138" s="212">
        <v>0</v>
      </c>
      <c r="CV138" s="212" t="e">
        <f>#NAME?</f>
        <v>#NAME?</v>
      </c>
      <c r="CW138" s="214" t="e">
        <f>#NAME?</f>
        <v>#NAME?</v>
      </c>
      <c r="CX138" s="215" t="e">
        <f t="shared" si="143"/>
        <v>#NAME?</v>
      </c>
      <c r="CY138" s="220" t="e">
        <f t="shared" si="144"/>
        <v>#NAME?</v>
      </c>
      <c r="CZ138" s="222"/>
      <c r="DA138" s="215">
        <f t="shared" si="145"/>
        <v>0</v>
      </c>
      <c r="DB138" s="222"/>
      <c r="DC138" s="213">
        <v>21.506758000000001</v>
      </c>
      <c r="DD138" s="213">
        <v>26.680997999999999</v>
      </c>
      <c r="DE138" s="212">
        <f>_xlfn.FLOOR.PRECISE('[3]численность 2021'!I149)</f>
        <v>119</v>
      </c>
      <c r="DF138" s="212">
        <v>5.3099E-2</v>
      </c>
      <c r="DG138" s="212">
        <v>6.7625000000000005E-2</v>
      </c>
      <c r="DH138" s="212">
        <f t="shared" si="180"/>
        <v>0.30161326377098568</v>
      </c>
      <c r="DI138" s="214">
        <f>_xlfn.FLOOR.PRECISE('[3]численность 2021'!N149)</f>
        <v>0</v>
      </c>
      <c r="DJ138" s="215">
        <f t="shared" si="154"/>
        <v>17.849999999999881</v>
      </c>
      <c r="DK138" s="216">
        <f t="shared" si="181"/>
        <v>0</v>
      </c>
      <c r="DL138" s="217"/>
      <c r="DM138" s="215">
        <f t="shared" si="155"/>
        <v>0</v>
      </c>
      <c r="DN138" s="217"/>
      <c r="DO138" s="213">
        <v>20.482626</v>
      </c>
      <c r="DP138" s="213">
        <v>0</v>
      </c>
      <c r="DQ138" s="212">
        <f>_xlfn.FLOOR.PRECISE('[3]численность 2021'!J149)</f>
        <v>5</v>
      </c>
      <c r="DR138" s="212">
        <v>5.0569999999999997E-2</v>
      </c>
      <c r="DS138" s="212">
        <v>0</v>
      </c>
      <c r="DT138" s="212">
        <f t="shared" si="182"/>
        <v>1.2672826208864944E-2</v>
      </c>
      <c r="DU138" s="214">
        <f>_xlfn.FLOOR.PRECISE('[3]численность 2021'!S149)</f>
        <v>0</v>
      </c>
      <c r="DV138" s="215">
        <f t="shared" si="183"/>
        <v>0.5</v>
      </c>
      <c r="DW138" s="216">
        <f t="shared" si="184"/>
        <v>0</v>
      </c>
      <c r="DX138" s="217"/>
      <c r="DY138" s="213">
        <v>0</v>
      </c>
      <c r="DZ138" s="223">
        <v>0</v>
      </c>
      <c r="EA138" s="212">
        <f>_xlfn.FLOOR.PRECISE('[3]численность 2021'!T149)</f>
        <v>0</v>
      </c>
      <c r="EB138" s="212">
        <v>0</v>
      </c>
      <c r="EC138" s="212">
        <v>0</v>
      </c>
      <c r="ED138" s="212">
        <f t="shared" ref="ED138:ED201" si="189">EA138/B138</f>
        <v>0</v>
      </c>
      <c r="EE138" s="214">
        <f>_xlfn.FLOOR.PRECISE('[3]численность 2021'!U149)</f>
        <v>0</v>
      </c>
      <c r="EF138" s="215">
        <f t="shared" si="185"/>
        <v>0</v>
      </c>
      <c r="EG138" s="216">
        <f t="shared" si="186"/>
        <v>0</v>
      </c>
      <c r="EH138" s="222"/>
    </row>
    <row r="139" spans="1:138" ht="31.5" x14ac:dyDescent="0.2">
      <c r="A139" s="116" t="s">
        <v>340</v>
      </c>
      <c r="B139" s="212">
        <f>'[3]численность 2021'!C154</f>
        <v>159</v>
      </c>
      <c r="C139" s="213">
        <v>615.93127400000003</v>
      </c>
      <c r="D139" s="213">
        <v>523.93225099999995</v>
      </c>
      <c r="E139" s="212">
        <f>_xlfn.FLOOR.PRECISE('[3]численность 2021'!D154)</f>
        <v>449</v>
      </c>
      <c r="F139" s="212">
        <v>2.287614</v>
      </c>
      <c r="G139" s="212">
        <v>2.287614</v>
      </c>
      <c r="H139" s="212">
        <f t="shared" si="146"/>
        <v>2.8238993710691824</v>
      </c>
      <c r="I139" s="214">
        <f>_xlfn.FLOOR.PRECISE('[3]численность 2021'!R154)</f>
        <v>226</v>
      </c>
      <c r="J139" s="215">
        <f t="shared" si="187"/>
        <v>157.14999999999955</v>
      </c>
      <c r="K139" s="216">
        <f t="shared" si="161"/>
        <v>157.14999999999955</v>
      </c>
      <c r="L139" s="217">
        <v>157</v>
      </c>
      <c r="M139" s="213">
        <v>48</v>
      </c>
      <c r="N139" s="213">
        <v>41</v>
      </c>
      <c r="O139" s="212">
        <f>_xlfn.FLOOR.PRECISE('[3]численность 2021'!P154)</f>
        <v>51</v>
      </c>
      <c r="P139" s="212">
        <v>0.20957999999999999</v>
      </c>
      <c r="Q139" s="212">
        <v>0.17901600000000001</v>
      </c>
      <c r="R139" s="212">
        <f t="shared" si="162"/>
        <v>0.32075471698113206</v>
      </c>
      <c r="S139" s="214">
        <f>_xlfn.FLOOR.PRECISE('[3]численность 2021'!Q154)</f>
        <v>10</v>
      </c>
      <c r="T139" s="214"/>
      <c r="U139" s="215">
        <f t="shared" si="147"/>
        <v>15.299999999999949</v>
      </c>
      <c r="V139" s="216">
        <f t="shared" si="163"/>
        <v>10</v>
      </c>
      <c r="W139" s="217">
        <v>10</v>
      </c>
      <c r="X139" s="217">
        <v>5</v>
      </c>
      <c r="Y139" s="218"/>
      <c r="Z139" s="213">
        <v>0</v>
      </c>
      <c r="AA139" s="213">
        <v>0</v>
      </c>
      <c r="AB139" s="212">
        <f>_xlfn.FLOOR.PRECISE('[3]численность 2021'!E154)</f>
        <v>0</v>
      </c>
      <c r="AC139" s="212">
        <v>0</v>
      </c>
      <c r="AD139" s="212">
        <v>0</v>
      </c>
      <c r="AE139" s="212">
        <f t="shared" si="164"/>
        <v>0</v>
      </c>
      <c r="AF139" s="214">
        <f>_xlfn.FLOOR.PRECISE('[3]численность 2021'!O154)</f>
        <v>0</v>
      </c>
      <c r="AG139" s="215">
        <f t="shared" si="165"/>
        <v>0</v>
      </c>
      <c r="AH139" s="216">
        <f t="shared" si="142"/>
        <v>0</v>
      </c>
      <c r="AI139" s="219">
        <f t="shared" si="166"/>
        <v>0</v>
      </c>
      <c r="AJ139" s="217"/>
      <c r="AK139" s="217"/>
      <c r="AL139" s="213">
        <v>0</v>
      </c>
      <c r="AM139" s="213">
        <v>0</v>
      </c>
      <c r="AN139" s="212">
        <f>_xlfn.FLOOR.PRECISE('[3]численность 2021'!F154)</f>
        <v>0</v>
      </c>
      <c r="AO139" s="212">
        <v>0</v>
      </c>
      <c r="AP139" s="212">
        <v>0</v>
      </c>
      <c r="AQ139" s="212">
        <f t="shared" si="167"/>
        <v>0</v>
      </c>
      <c r="AR139" s="214">
        <f>_xlfn.FLOOR.PRECISE('[3]численность 2021'!L154)</f>
        <v>0</v>
      </c>
      <c r="AS139" s="214"/>
      <c r="AT139" s="214">
        <f t="shared" si="148"/>
        <v>0</v>
      </c>
      <c r="AU139" s="215">
        <f t="shared" si="168"/>
        <v>0</v>
      </c>
      <c r="AV139" s="215">
        <f t="shared" si="149"/>
        <v>0</v>
      </c>
      <c r="AW139" s="220">
        <f t="shared" si="169"/>
        <v>0</v>
      </c>
      <c r="AX139" s="217"/>
      <c r="AY139" s="215">
        <f t="shared" si="158"/>
        <v>0</v>
      </c>
      <c r="AZ139" s="216">
        <f t="shared" si="188"/>
        <v>0</v>
      </c>
      <c r="BA139" s="217"/>
      <c r="BB139" s="215">
        <f t="shared" si="159"/>
        <v>0</v>
      </c>
      <c r="BC139" s="217"/>
      <c r="BD139" s="213">
        <v>442.76541099999997</v>
      </c>
      <c r="BE139" s="213">
        <v>429.69305400000002</v>
      </c>
      <c r="BF139" s="212">
        <f>_xlfn.FLOOR.PRECISE('[3]численность 2021'!G154)</f>
        <v>344</v>
      </c>
      <c r="BG139" s="212">
        <v>1.9332199999999999</v>
      </c>
      <c r="BH139" s="212">
        <v>1.8761429999999999</v>
      </c>
      <c r="BI139" s="212">
        <f t="shared" si="170"/>
        <v>2.1635220125786163</v>
      </c>
      <c r="BJ139" s="214">
        <f>_xlfn.FLOOR.PRECISE('[3]численность 2021'!K154)</f>
        <v>34</v>
      </c>
      <c r="BK139" s="214"/>
      <c r="BL139" s="214">
        <f t="shared" si="150"/>
        <v>34</v>
      </c>
      <c r="BM139" s="215">
        <f t="shared" si="171"/>
        <v>24.080000000000002</v>
      </c>
      <c r="BN139" s="220">
        <f t="shared" si="172"/>
        <v>24.080000000000002</v>
      </c>
      <c r="BO139" s="217">
        <v>24</v>
      </c>
      <c r="BP139" s="215">
        <f t="shared" si="160"/>
        <v>3.5999999999999757</v>
      </c>
      <c r="BQ139" s="216">
        <f t="shared" si="173"/>
        <v>0</v>
      </c>
      <c r="BR139" s="217">
        <v>3</v>
      </c>
      <c r="BS139" s="215">
        <f t="shared" si="174"/>
        <v>4.8000000000000007</v>
      </c>
      <c r="BT139" s="217">
        <v>5</v>
      </c>
      <c r="BU139" s="213">
        <v>233.24250799999999</v>
      </c>
      <c r="BV139" s="213">
        <v>228.395386</v>
      </c>
      <c r="BW139" s="212">
        <f>_xlfn.FLOOR.PRECISE('[3]численность 2021'!H154)</f>
        <v>219</v>
      </c>
      <c r="BX139" s="212">
        <v>1.0183930000000001</v>
      </c>
      <c r="BY139" s="212">
        <v>0.99722900000000003</v>
      </c>
      <c r="BZ139" s="212">
        <f t="shared" si="175"/>
        <v>1.3773584905660377</v>
      </c>
      <c r="CA139" s="214">
        <f>_xlfn.FLOOR.PRECISE('[3]численность 2021'!M154)</f>
        <v>15</v>
      </c>
      <c r="CB139" s="214"/>
      <c r="CC139" s="214"/>
      <c r="CD139" s="214">
        <f t="shared" si="151"/>
        <v>15</v>
      </c>
      <c r="CE139" s="215">
        <f t="shared" si="176"/>
        <v>10.950000000000001</v>
      </c>
      <c r="CF139" s="220">
        <f t="shared" si="177"/>
        <v>10.950000000000001</v>
      </c>
      <c r="CG139" s="217">
        <v>10</v>
      </c>
      <c r="CH139" s="215">
        <f t="shared" si="152"/>
        <v>0.749999999999999</v>
      </c>
      <c r="CI139" s="216">
        <f t="shared" si="178"/>
        <v>0</v>
      </c>
      <c r="CJ139" s="217">
        <v>1</v>
      </c>
      <c r="CK139" s="215">
        <f t="shared" si="153"/>
        <v>0.749999999999999</v>
      </c>
      <c r="CL139" s="216">
        <f t="shared" si="179"/>
        <v>0</v>
      </c>
      <c r="CM139" s="217"/>
      <c r="CN139" s="215">
        <f t="shared" si="156"/>
        <v>2</v>
      </c>
      <c r="CO139" s="217">
        <v>2</v>
      </c>
      <c r="CP139" s="221">
        <f t="shared" si="157"/>
        <v>1</v>
      </c>
      <c r="CQ139" s="213"/>
      <c r="CR139" s="213">
        <v>0</v>
      </c>
      <c r="CS139" s="213" t="e">
        <f>#NAME?</f>
        <v>#NAME?</v>
      </c>
      <c r="CT139" s="212"/>
      <c r="CU139" s="212">
        <v>0</v>
      </c>
      <c r="CV139" s="212" t="e">
        <f>#NAME?</f>
        <v>#NAME?</v>
      </c>
      <c r="CW139" s="214" t="e">
        <f>#NAME?</f>
        <v>#NAME?</v>
      </c>
      <c r="CX139" s="215" t="e">
        <f t="shared" si="143"/>
        <v>#NAME?</v>
      </c>
      <c r="CY139" s="220"/>
      <c r="CZ139" s="222"/>
      <c r="DA139" s="215"/>
      <c r="DB139" s="222"/>
      <c r="DC139" s="213">
        <v>20.414387000000001</v>
      </c>
      <c r="DD139" s="213">
        <v>42.201424000000003</v>
      </c>
      <c r="DE139" s="212">
        <f>_xlfn.FLOOR.PRECISE('[3]численность 2021'!I154)</f>
        <v>15</v>
      </c>
      <c r="DF139" s="212">
        <v>8.9134000000000005E-2</v>
      </c>
      <c r="DG139" s="212">
        <v>0.18426200000000001</v>
      </c>
      <c r="DH139" s="212">
        <f t="shared" si="180"/>
        <v>9.4339622641509441E-2</v>
      </c>
      <c r="DI139" s="214">
        <f>_xlfn.FLOOR.PRECISE('[3]численность 2021'!N154)</f>
        <v>0</v>
      </c>
      <c r="DJ139" s="215">
        <f t="shared" si="154"/>
        <v>0</v>
      </c>
      <c r="DK139" s="216">
        <f t="shared" si="181"/>
        <v>0</v>
      </c>
      <c r="DL139" s="217"/>
      <c r="DM139" s="215">
        <f t="shared" si="155"/>
        <v>0</v>
      </c>
      <c r="DN139" s="217"/>
      <c r="DO139" s="213">
        <v>2.5923029999999998</v>
      </c>
      <c r="DP139" s="213">
        <v>0</v>
      </c>
      <c r="DQ139" s="212">
        <f>_xlfn.FLOOR.PRECISE('[3]численность 2021'!J154)</f>
        <v>0</v>
      </c>
      <c r="DR139" s="212">
        <v>1.1318999999999999E-2</v>
      </c>
      <c r="DS139" s="212">
        <v>0</v>
      </c>
      <c r="DT139" s="212">
        <f t="shared" si="182"/>
        <v>0</v>
      </c>
      <c r="DU139" s="214">
        <f>_xlfn.FLOOR.PRECISE('[3]численность 2021'!S154)</f>
        <v>0</v>
      </c>
      <c r="DV139" s="215">
        <f t="shared" si="183"/>
        <v>0</v>
      </c>
      <c r="DW139" s="216">
        <f t="shared" si="184"/>
        <v>0</v>
      </c>
      <c r="DX139" s="217"/>
      <c r="DY139" s="213">
        <v>0</v>
      </c>
      <c r="DZ139" s="223">
        <v>0</v>
      </c>
      <c r="EA139" s="212">
        <f>_xlfn.FLOOR.PRECISE('[3]численность 2021'!T154)</f>
        <v>0</v>
      </c>
      <c r="EB139" s="212">
        <v>0</v>
      </c>
      <c r="EC139" s="212">
        <v>0</v>
      </c>
      <c r="ED139" s="212">
        <f t="shared" si="189"/>
        <v>0</v>
      </c>
      <c r="EE139" s="214">
        <f>_xlfn.FLOOR.PRECISE('[3]численность 2021'!U154)</f>
        <v>0</v>
      </c>
      <c r="EF139" s="215">
        <f t="shared" si="185"/>
        <v>0</v>
      </c>
      <c r="EG139" s="216">
        <f t="shared" si="186"/>
        <v>0</v>
      </c>
      <c r="EH139" s="222"/>
    </row>
    <row r="140" spans="1:138" ht="32.25" customHeight="1" x14ac:dyDescent="0.2">
      <c r="A140" s="116" t="s">
        <v>217</v>
      </c>
      <c r="B140" s="212">
        <f>'[3]численность 2021'!C155</f>
        <v>51.978000640869141</v>
      </c>
      <c r="C140" s="213">
        <v>98</v>
      </c>
      <c r="D140" s="213">
        <v>104.578491</v>
      </c>
      <c r="E140" s="212">
        <f>_xlfn.FLOOR.PRECISE('[3]численность 2021'!D155)</f>
        <v>108</v>
      </c>
      <c r="F140" s="212">
        <v>2.0119760000000002</v>
      </c>
      <c r="G140" s="212">
        <v>2.0119760000000002</v>
      </c>
      <c r="H140" s="212">
        <f t="shared" si="146"/>
        <v>2.0778021214437019</v>
      </c>
      <c r="I140" s="214">
        <f>_xlfn.FLOOR.PRECISE('[3]численность 2021'!R155)</f>
        <v>37</v>
      </c>
      <c r="J140" s="215">
        <f t="shared" si="187"/>
        <v>37.799999999999891</v>
      </c>
      <c r="K140" s="216">
        <f t="shared" si="161"/>
        <v>37</v>
      </c>
      <c r="L140" s="217">
        <v>37</v>
      </c>
      <c r="M140" s="213">
        <v>29</v>
      </c>
      <c r="N140" s="213">
        <v>34</v>
      </c>
      <c r="O140" s="212">
        <f>_xlfn.FLOOR.PRECISE('[3]численность 2021'!P155)</f>
        <v>52</v>
      </c>
      <c r="P140" s="212">
        <v>0.57312300000000005</v>
      </c>
      <c r="Q140" s="212">
        <v>0.65412300000000001</v>
      </c>
      <c r="R140" s="212">
        <f t="shared" si="162"/>
        <v>1.0004232436580787</v>
      </c>
      <c r="S140" s="214">
        <f>_xlfn.FLOOR.PRECISE('[3]численность 2021'!Q155)</f>
        <v>8</v>
      </c>
      <c r="T140" s="214"/>
      <c r="U140" s="215">
        <f t="shared" si="147"/>
        <v>15.599999999999948</v>
      </c>
      <c r="V140" s="216">
        <f t="shared" si="163"/>
        <v>8</v>
      </c>
      <c r="W140" s="217">
        <v>8</v>
      </c>
      <c r="X140" s="217"/>
      <c r="Y140" s="218"/>
      <c r="Z140" s="213">
        <v>0</v>
      </c>
      <c r="AA140" s="213">
        <v>0</v>
      </c>
      <c r="AB140" s="212">
        <f>_xlfn.FLOOR.PRECISE('[3]численность 2021'!E155)</f>
        <v>0</v>
      </c>
      <c r="AC140" s="212">
        <v>0</v>
      </c>
      <c r="AD140" s="212">
        <v>0</v>
      </c>
      <c r="AE140" s="212">
        <f t="shared" si="164"/>
        <v>0</v>
      </c>
      <c r="AF140" s="214">
        <f>_xlfn.FLOOR.PRECISE('[3]численность 2021'!O155)</f>
        <v>0</v>
      </c>
      <c r="AG140" s="215">
        <f t="shared" si="165"/>
        <v>0</v>
      </c>
      <c r="AH140" s="216">
        <f t="shared" si="142"/>
        <v>0</v>
      </c>
      <c r="AI140" s="219">
        <f t="shared" si="166"/>
        <v>0</v>
      </c>
      <c r="AJ140" s="217"/>
      <c r="AK140" s="217"/>
      <c r="AL140" s="213">
        <v>0</v>
      </c>
      <c r="AM140" s="213">
        <v>0</v>
      </c>
      <c r="AN140" s="212">
        <f>_xlfn.FLOOR.PRECISE('[3]численность 2021'!F155)</f>
        <v>0</v>
      </c>
      <c r="AO140" s="212">
        <v>0</v>
      </c>
      <c r="AP140" s="212">
        <v>0</v>
      </c>
      <c r="AQ140" s="212">
        <f t="shared" si="167"/>
        <v>0</v>
      </c>
      <c r="AR140" s="214">
        <f>_xlfn.FLOOR.PRECISE('[3]численность 2021'!L155)</f>
        <v>0</v>
      </c>
      <c r="AS140" s="214"/>
      <c r="AT140" s="214">
        <f t="shared" si="148"/>
        <v>0</v>
      </c>
      <c r="AU140" s="215">
        <f t="shared" si="168"/>
        <v>0</v>
      </c>
      <c r="AV140" s="215">
        <f t="shared" si="149"/>
        <v>0</v>
      </c>
      <c r="AW140" s="220">
        <f t="shared" si="169"/>
        <v>0</v>
      </c>
      <c r="AX140" s="217"/>
      <c r="AY140" s="215">
        <f t="shared" si="158"/>
        <v>0</v>
      </c>
      <c r="AZ140" s="216">
        <f t="shared" si="188"/>
        <v>0</v>
      </c>
      <c r="BA140" s="217"/>
      <c r="BB140" s="215">
        <f t="shared" si="159"/>
        <v>0</v>
      </c>
      <c r="BC140" s="217"/>
      <c r="BD140" s="213">
        <v>103</v>
      </c>
      <c r="BE140" s="213">
        <v>103.283722</v>
      </c>
      <c r="BF140" s="212">
        <f>_xlfn.FLOOR.PRECISE('[3]численность 2021'!G155)</f>
        <v>110</v>
      </c>
      <c r="BG140" s="212">
        <v>2.0355729999999999</v>
      </c>
      <c r="BH140" s="212">
        <v>1.987066</v>
      </c>
      <c r="BI140" s="212">
        <f t="shared" si="170"/>
        <v>2.1162799385074744</v>
      </c>
      <c r="BJ140" s="214">
        <f>_xlfn.FLOOR.PRECISE('[3]численность 2021'!K155)</f>
        <v>7</v>
      </c>
      <c r="BK140" s="214"/>
      <c r="BL140" s="214">
        <f t="shared" si="150"/>
        <v>7</v>
      </c>
      <c r="BM140" s="215">
        <f t="shared" si="171"/>
        <v>7.7000000000000011</v>
      </c>
      <c r="BN140" s="220">
        <f t="shared" si="172"/>
        <v>7</v>
      </c>
      <c r="BO140" s="217">
        <v>7</v>
      </c>
      <c r="BP140" s="215">
        <f t="shared" si="160"/>
        <v>1.0499999999999929</v>
      </c>
      <c r="BQ140" s="216">
        <f t="shared" si="173"/>
        <v>0</v>
      </c>
      <c r="BR140" s="217"/>
      <c r="BS140" s="215">
        <f t="shared" si="174"/>
        <v>1.4000000000000001</v>
      </c>
      <c r="BT140" s="217"/>
      <c r="BU140" s="213">
        <v>17.784507999999999</v>
      </c>
      <c r="BV140" s="213">
        <v>19.745417</v>
      </c>
      <c r="BW140" s="212">
        <f>_xlfn.FLOOR.PRECISE('[3]численность 2021'!H155)</f>
        <v>21</v>
      </c>
      <c r="BX140" s="212">
        <v>0.35147200000000001</v>
      </c>
      <c r="BY140" s="212">
        <v>0.37988</v>
      </c>
      <c r="BZ140" s="212">
        <f t="shared" si="175"/>
        <v>0.40401707916960872</v>
      </c>
      <c r="CA140" s="214">
        <f>_xlfn.FLOOR.PRECISE('[3]численность 2021'!M155)</f>
        <v>0</v>
      </c>
      <c r="CB140" s="214"/>
      <c r="CC140" s="214"/>
      <c r="CD140" s="214">
        <f t="shared" si="151"/>
        <v>0</v>
      </c>
      <c r="CE140" s="215">
        <f t="shared" si="176"/>
        <v>0.6299999999999979</v>
      </c>
      <c r="CF140" s="220">
        <f t="shared" si="177"/>
        <v>0</v>
      </c>
      <c r="CG140" s="217"/>
      <c r="CH140" s="215">
        <f t="shared" si="152"/>
        <v>0</v>
      </c>
      <c r="CI140" s="216">
        <f t="shared" si="178"/>
        <v>0</v>
      </c>
      <c r="CJ140" s="217"/>
      <c r="CK140" s="215">
        <f t="shared" si="153"/>
        <v>0</v>
      </c>
      <c r="CL140" s="216">
        <f t="shared" si="179"/>
        <v>0</v>
      </c>
      <c r="CM140" s="217"/>
      <c r="CN140" s="215">
        <f t="shared" si="156"/>
        <v>0</v>
      </c>
      <c r="CO140" s="217"/>
      <c r="CP140" s="221">
        <f t="shared" si="157"/>
        <v>1</v>
      </c>
      <c r="CQ140" s="213"/>
      <c r="CR140" s="213">
        <v>0</v>
      </c>
      <c r="CS140" s="213" t="e">
        <f>#NAME?</f>
        <v>#NAME?</v>
      </c>
      <c r="CT140" s="212"/>
      <c r="CU140" s="212">
        <v>0</v>
      </c>
      <c r="CV140" s="212" t="e">
        <f>#NAME?</f>
        <v>#NAME?</v>
      </c>
      <c r="CW140" s="214" t="e">
        <f>#NAME?</f>
        <v>#NAME?</v>
      </c>
      <c r="CX140" s="215" t="e">
        <f t="shared" si="143"/>
        <v>#NAME?</v>
      </c>
      <c r="CY140" s="220"/>
      <c r="CZ140" s="222"/>
      <c r="DA140" s="215"/>
      <c r="DB140" s="222"/>
      <c r="DC140" s="213">
        <v>1.1338029999999999</v>
      </c>
      <c r="DD140" s="213">
        <v>0</v>
      </c>
      <c r="DE140" s="212">
        <f>_xlfn.FLOOR.PRECISE('[3]численность 2021'!I155)</f>
        <v>0</v>
      </c>
      <c r="DF140" s="212">
        <v>2.2407E-2</v>
      </c>
      <c r="DG140" s="212">
        <v>0</v>
      </c>
      <c r="DH140" s="212">
        <f t="shared" si="180"/>
        <v>0</v>
      </c>
      <c r="DI140" s="214">
        <f>_xlfn.FLOOR.PRECISE('[3]численность 2021'!N155)</f>
        <v>0</v>
      </c>
      <c r="DJ140" s="215">
        <f t="shared" si="154"/>
        <v>0</v>
      </c>
      <c r="DK140" s="216">
        <f t="shared" si="181"/>
        <v>0</v>
      </c>
      <c r="DL140" s="217"/>
      <c r="DM140" s="215">
        <f t="shared" si="155"/>
        <v>0</v>
      </c>
      <c r="DN140" s="217"/>
      <c r="DO140" s="213">
        <v>1.079812</v>
      </c>
      <c r="DP140" s="213">
        <v>0.99598600000000004</v>
      </c>
      <c r="DQ140" s="212">
        <f>_xlfn.FLOOR.PRECISE('[3]численность 2021'!J155)</f>
        <v>0</v>
      </c>
      <c r="DR140" s="212">
        <v>2.1340000000000001E-2</v>
      </c>
      <c r="DS140" s="212">
        <v>1.9161999999999998E-2</v>
      </c>
      <c r="DT140" s="212">
        <f t="shared" si="182"/>
        <v>0</v>
      </c>
      <c r="DU140" s="214">
        <f>_xlfn.FLOOR.PRECISE('[3]численность 2021'!S155)</f>
        <v>0</v>
      </c>
      <c r="DV140" s="215">
        <f t="shared" si="183"/>
        <v>0</v>
      </c>
      <c r="DW140" s="216">
        <f t="shared" si="184"/>
        <v>0</v>
      </c>
      <c r="DX140" s="217"/>
      <c r="DY140" s="213">
        <v>0</v>
      </c>
      <c r="DZ140" s="223">
        <v>0</v>
      </c>
      <c r="EA140" s="212">
        <f>_xlfn.FLOOR.PRECISE('[3]численность 2021'!T155)</f>
        <v>0</v>
      </c>
      <c r="EB140" s="212">
        <v>0</v>
      </c>
      <c r="EC140" s="212">
        <v>0</v>
      </c>
      <c r="ED140" s="212">
        <f t="shared" si="189"/>
        <v>0</v>
      </c>
      <c r="EE140" s="214">
        <f>_xlfn.FLOOR.PRECISE('[3]численность 2021'!U155)</f>
        <v>0</v>
      </c>
      <c r="EF140" s="215">
        <f t="shared" si="185"/>
        <v>0</v>
      </c>
      <c r="EG140" s="216">
        <f t="shared" si="186"/>
        <v>0</v>
      </c>
      <c r="EH140" s="222"/>
    </row>
    <row r="141" spans="1:138" ht="30.75" customHeight="1" x14ac:dyDescent="0.2">
      <c r="A141" s="116" t="s">
        <v>222</v>
      </c>
      <c r="B141" s="212">
        <f>'[3]численность 2021'!C160</f>
        <v>52.708000183105469</v>
      </c>
      <c r="C141" s="213">
        <v>116.4105</v>
      </c>
      <c r="D141" s="213">
        <v>127.748131</v>
      </c>
      <c r="E141" s="212">
        <f>_xlfn.FLOOR.PRECISE('[3]численность 2021'!D160)</f>
        <v>127</v>
      </c>
      <c r="F141" s="212">
        <v>2.4236949999999999</v>
      </c>
      <c r="G141" s="212">
        <v>2.4236949999999999</v>
      </c>
      <c r="H141" s="212">
        <f t="shared" si="146"/>
        <v>2.409501395590937</v>
      </c>
      <c r="I141" s="214">
        <f>_xlfn.FLOOR.PRECISE('[3]численность 2021'!R160)</f>
        <v>44</v>
      </c>
      <c r="J141" s="215">
        <f t="shared" si="187"/>
        <v>44.449999999999868</v>
      </c>
      <c r="K141" s="216">
        <f t="shared" si="161"/>
        <v>44</v>
      </c>
      <c r="L141" s="217">
        <v>44</v>
      </c>
      <c r="M141" s="213">
        <v>22</v>
      </c>
      <c r="N141" s="213">
        <v>30</v>
      </c>
      <c r="O141" s="212">
        <f>_xlfn.FLOOR.PRECISE('[3]численность 2021'!P160)</f>
        <v>32</v>
      </c>
      <c r="P141" s="212">
        <v>0.45548699999999998</v>
      </c>
      <c r="Q141" s="212">
        <v>0.56917399999999996</v>
      </c>
      <c r="R141" s="212">
        <f t="shared" si="162"/>
        <v>0.60711846188118102</v>
      </c>
      <c r="S141" s="214">
        <f>_xlfn.FLOOR.PRECISE('[3]численность 2021'!Q160)</f>
        <v>4</v>
      </c>
      <c r="T141" s="214"/>
      <c r="U141" s="215">
        <f t="shared" si="147"/>
        <v>9.5999999999999677</v>
      </c>
      <c r="V141" s="216">
        <f t="shared" si="163"/>
        <v>4</v>
      </c>
      <c r="W141" s="217">
        <v>4</v>
      </c>
      <c r="X141" s="217"/>
      <c r="Y141" s="218"/>
      <c r="Z141" s="213">
        <v>0</v>
      </c>
      <c r="AA141" s="213">
        <v>0</v>
      </c>
      <c r="AB141" s="212">
        <f>_xlfn.FLOOR.PRECISE('[3]численность 2021'!E160)</f>
        <v>0</v>
      </c>
      <c r="AC141" s="212">
        <v>0</v>
      </c>
      <c r="AD141" s="212">
        <v>0</v>
      </c>
      <c r="AE141" s="212">
        <f t="shared" si="164"/>
        <v>0</v>
      </c>
      <c r="AF141" s="214">
        <f>_xlfn.FLOOR.PRECISE('[3]численность 2021'!O160)</f>
        <v>0</v>
      </c>
      <c r="AG141" s="215">
        <f t="shared" si="165"/>
        <v>0</v>
      </c>
      <c r="AH141" s="216">
        <f t="shared" si="142"/>
        <v>0</v>
      </c>
      <c r="AI141" s="219">
        <f t="shared" si="166"/>
        <v>0</v>
      </c>
      <c r="AJ141" s="217"/>
      <c r="AK141" s="217"/>
      <c r="AL141" s="213">
        <v>0</v>
      </c>
      <c r="AM141" s="213">
        <v>0</v>
      </c>
      <c r="AN141" s="212">
        <f>_xlfn.FLOOR.PRECISE('[3]численность 2021'!F160)</f>
        <v>0</v>
      </c>
      <c r="AO141" s="212">
        <v>0</v>
      </c>
      <c r="AP141" s="212">
        <v>0</v>
      </c>
      <c r="AQ141" s="212">
        <f t="shared" si="167"/>
        <v>0</v>
      </c>
      <c r="AR141" s="214">
        <f>_xlfn.FLOOR.PRECISE('[3]численность 2021'!L160)</f>
        <v>0</v>
      </c>
      <c r="AS141" s="214"/>
      <c r="AT141" s="214">
        <f t="shared" si="148"/>
        <v>0</v>
      </c>
      <c r="AU141" s="215">
        <f t="shared" si="168"/>
        <v>0</v>
      </c>
      <c r="AV141" s="215">
        <f t="shared" si="149"/>
        <v>0</v>
      </c>
      <c r="AW141" s="220">
        <f t="shared" si="169"/>
        <v>0</v>
      </c>
      <c r="AX141" s="217"/>
      <c r="AY141" s="215">
        <f t="shared" si="158"/>
        <v>0</v>
      </c>
      <c r="AZ141" s="216">
        <f t="shared" si="188"/>
        <v>0</v>
      </c>
      <c r="BA141" s="217"/>
      <c r="BB141" s="215">
        <f t="shared" si="159"/>
        <v>0</v>
      </c>
      <c r="BC141" s="217"/>
      <c r="BD141" s="213">
        <v>96.409255999999999</v>
      </c>
      <c r="BE141" s="213">
        <v>105.207848</v>
      </c>
      <c r="BF141" s="212">
        <f>_xlfn.FLOOR.PRECISE('[3]численность 2021'!G160)</f>
        <v>123</v>
      </c>
      <c r="BG141" s="212">
        <v>1.996051</v>
      </c>
      <c r="BH141" s="212">
        <v>1.996051</v>
      </c>
      <c r="BI141" s="212">
        <f t="shared" si="170"/>
        <v>2.3336115878557897</v>
      </c>
      <c r="BJ141" s="214">
        <f>_xlfn.FLOOR.PRECISE('[3]численность 2021'!K160)</f>
        <v>8</v>
      </c>
      <c r="BK141" s="214"/>
      <c r="BL141" s="214">
        <f t="shared" si="150"/>
        <v>8</v>
      </c>
      <c r="BM141" s="215">
        <f t="shared" si="171"/>
        <v>8.6100000000000012</v>
      </c>
      <c r="BN141" s="220">
        <f t="shared" si="172"/>
        <v>8</v>
      </c>
      <c r="BO141" s="217">
        <v>8</v>
      </c>
      <c r="BP141" s="215">
        <f t="shared" si="160"/>
        <v>1.199999999999992</v>
      </c>
      <c r="BQ141" s="216">
        <f t="shared" si="173"/>
        <v>0</v>
      </c>
      <c r="BR141" s="217"/>
      <c r="BS141" s="215">
        <f t="shared" si="174"/>
        <v>1.6</v>
      </c>
      <c r="BT141" s="217"/>
      <c r="BU141" s="213">
        <v>34.07568359375</v>
      </c>
      <c r="BV141" s="213">
        <v>38.092495</v>
      </c>
      <c r="BW141" s="212">
        <f>_xlfn.FLOOR.PRECISE('[3]численность 2021'!H160)</f>
        <v>49</v>
      </c>
      <c r="BX141" s="212">
        <v>0.70550100000000004</v>
      </c>
      <c r="BY141" s="212">
        <v>0.72270800000000002</v>
      </c>
      <c r="BZ141" s="212">
        <f t="shared" si="175"/>
        <v>0.92965014475555841</v>
      </c>
      <c r="CA141" s="214">
        <f>_xlfn.FLOOR.PRECISE('[3]численность 2021'!M160)</f>
        <v>1</v>
      </c>
      <c r="CB141" s="214"/>
      <c r="CC141" s="214"/>
      <c r="CD141" s="214">
        <f t="shared" si="151"/>
        <v>1</v>
      </c>
      <c r="CE141" s="215">
        <f t="shared" si="176"/>
        <v>1.4699999999999951</v>
      </c>
      <c r="CF141" s="220">
        <f t="shared" si="177"/>
        <v>1</v>
      </c>
      <c r="CG141" s="217">
        <v>1</v>
      </c>
      <c r="CH141" s="215">
        <f t="shared" si="152"/>
        <v>0</v>
      </c>
      <c r="CI141" s="216">
        <f t="shared" si="178"/>
        <v>0</v>
      </c>
      <c r="CJ141" s="217"/>
      <c r="CK141" s="215">
        <f t="shared" si="153"/>
        <v>0</v>
      </c>
      <c r="CL141" s="216">
        <f t="shared" si="179"/>
        <v>0</v>
      </c>
      <c r="CM141" s="217"/>
      <c r="CN141" s="215">
        <f t="shared" si="156"/>
        <v>0.2</v>
      </c>
      <c r="CO141" s="217"/>
      <c r="CP141" s="221">
        <f t="shared" si="157"/>
        <v>1</v>
      </c>
      <c r="CQ141" s="213"/>
      <c r="CR141" s="213">
        <v>0</v>
      </c>
      <c r="CS141" s="213" t="e">
        <f>#NAME?</f>
        <v>#NAME?</v>
      </c>
      <c r="CT141" s="212"/>
      <c r="CU141" s="212">
        <v>0</v>
      </c>
      <c r="CV141" s="212" t="e">
        <f>#NAME?</f>
        <v>#NAME?</v>
      </c>
      <c r="CW141" s="214" t="e">
        <f>#NAME?</f>
        <v>#NAME?</v>
      </c>
      <c r="CX141" s="215" t="e">
        <f t="shared" si="143"/>
        <v>#NAME?</v>
      </c>
      <c r="CY141" s="220"/>
      <c r="CZ141" s="222"/>
      <c r="DA141" s="215"/>
      <c r="DB141" s="222"/>
      <c r="DC141" s="213">
        <v>0</v>
      </c>
      <c r="DD141" s="213">
        <v>0</v>
      </c>
      <c r="DE141" s="212">
        <f>_xlfn.FLOOR.PRECISE('[3]численность 2021'!I160)</f>
        <v>0</v>
      </c>
      <c r="DF141" s="212">
        <v>0</v>
      </c>
      <c r="DG141" s="212">
        <v>0</v>
      </c>
      <c r="DH141" s="212">
        <f t="shared" si="180"/>
        <v>0</v>
      </c>
      <c r="DI141" s="214">
        <f>_xlfn.FLOOR.PRECISE('[3]численность 2021'!N160)</f>
        <v>0</v>
      </c>
      <c r="DJ141" s="215">
        <f t="shared" si="154"/>
        <v>0</v>
      </c>
      <c r="DK141" s="216">
        <f t="shared" si="181"/>
        <v>0</v>
      </c>
      <c r="DL141" s="217"/>
      <c r="DM141" s="215">
        <f t="shared" si="155"/>
        <v>0</v>
      </c>
      <c r="DN141" s="217"/>
      <c r="DO141" s="213">
        <v>1.907475</v>
      </c>
      <c r="DP141" s="213">
        <v>1.1894610000000001</v>
      </c>
      <c r="DQ141" s="212">
        <f>_xlfn.FLOOR.PRECISE('[3]численность 2021'!J160)</f>
        <v>0</v>
      </c>
      <c r="DR141" s="212">
        <v>3.9491999999999999E-2</v>
      </c>
      <c r="DS141" s="212">
        <v>2.2567E-2</v>
      </c>
      <c r="DT141" s="212">
        <f t="shared" si="182"/>
        <v>0</v>
      </c>
      <c r="DU141" s="214">
        <f>_xlfn.FLOOR.PRECISE('[3]численность 2021'!S160)</f>
        <v>0</v>
      </c>
      <c r="DV141" s="215">
        <f t="shared" si="183"/>
        <v>0</v>
      </c>
      <c r="DW141" s="216">
        <f t="shared" si="184"/>
        <v>0</v>
      </c>
      <c r="DX141" s="217"/>
      <c r="DY141" s="213">
        <v>0</v>
      </c>
      <c r="DZ141" s="223">
        <v>0</v>
      </c>
      <c r="EA141" s="212">
        <f>_xlfn.FLOOR.PRECISE('[3]численность 2021'!T160)</f>
        <v>0</v>
      </c>
      <c r="EB141" s="212">
        <v>0</v>
      </c>
      <c r="EC141" s="212">
        <v>0</v>
      </c>
      <c r="ED141" s="212">
        <f t="shared" si="189"/>
        <v>0</v>
      </c>
      <c r="EE141" s="214">
        <f>_xlfn.FLOOR.PRECISE('[3]численность 2021'!U160)</f>
        <v>0</v>
      </c>
      <c r="EF141" s="215">
        <f t="shared" si="185"/>
        <v>0</v>
      </c>
      <c r="EG141" s="216">
        <f t="shared" si="186"/>
        <v>0</v>
      </c>
      <c r="EH141" s="222"/>
    </row>
    <row r="142" spans="1:138" ht="31.5" x14ac:dyDescent="0.2">
      <c r="A142" s="116" t="s">
        <v>221</v>
      </c>
      <c r="B142" s="212">
        <f>'[3]численность 2021'!C159</f>
        <v>34.08599853515625</v>
      </c>
      <c r="C142" s="213">
        <v>126.47893500000001</v>
      </c>
      <c r="D142" s="213">
        <v>122.74651299999999</v>
      </c>
      <c r="E142" s="212">
        <f>_xlfn.FLOOR.PRECISE('[3]численность 2021'!D159)</f>
        <v>118</v>
      </c>
      <c r="F142" s="212">
        <v>3.601083</v>
      </c>
      <c r="G142" s="212">
        <v>3.601083</v>
      </c>
      <c r="H142" s="212">
        <f t="shared" si="146"/>
        <v>3.4618319858898947</v>
      </c>
      <c r="I142" s="214">
        <f>_xlfn.FLOOR.PRECISE('[3]численность 2021'!R159)</f>
        <v>41</v>
      </c>
      <c r="J142" s="215">
        <f t="shared" si="187"/>
        <v>41.299999999999876</v>
      </c>
      <c r="K142" s="216">
        <f t="shared" si="161"/>
        <v>41</v>
      </c>
      <c r="L142" s="217">
        <v>41</v>
      </c>
      <c r="M142" s="213">
        <v>35</v>
      </c>
      <c r="N142" s="213">
        <v>20</v>
      </c>
      <c r="O142" s="212">
        <f>_xlfn.FLOOR.PRECISE('[3]численность 2021'!P159)</f>
        <v>22</v>
      </c>
      <c r="P142" s="212">
        <v>1.026483</v>
      </c>
      <c r="Q142" s="212">
        <v>0.58675100000000002</v>
      </c>
      <c r="R142" s="212">
        <f t="shared" si="162"/>
        <v>0.6454263024540482</v>
      </c>
      <c r="S142" s="214">
        <f>_xlfn.FLOOR.PRECISE('[3]численность 2021'!Q159)</f>
        <v>6</v>
      </c>
      <c r="T142" s="214"/>
      <c r="U142" s="215">
        <f t="shared" si="147"/>
        <v>6.5999999999999774</v>
      </c>
      <c r="V142" s="216">
        <f t="shared" si="163"/>
        <v>6</v>
      </c>
      <c r="W142" s="217">
        <v>6</v>
      </c>
      <c r="X142" s="217"/>
      <c r="Y142" s="218"/>
      <c r="Z142" s="213">
        <v>0</v>
      </c>
      <c r="AA142" s="213">
        <v>0</v>
      </c>
      <c r="AB142" s="212">
        <f>_xlfn.FLOOR.PRECISE('[3]численность 2021'!E159)</f>
        <v>0</v>
      </c>
      <c r="AC142" s="212">
        <v>0</v>
      </c>
      <c r="AD142" s="212">
        <v>0</v>
      </c>
      <c r="AE142" s="212">
        <f t="shared" si="164"/>
        <v>0</v>
      </c>
      <c r="AF142" s="214">
        <f>_xlfn.FLOOR.PRECISE('[3]численность 2021'!O159)</f>
        <v>0</v>
      </c>
      <c r="AG142" s="215">
        <f t="shared" si="165"/>
        <v>0</v>
      </c>
      <c r="AH142" s="216">
        <f t="shared" si="142"/>
        <v>0</v>
      </c>
      <c r="AI142" s="219">
        <f t="shared" si="166"/>
        <v>0</v>
      </c>
      <c r="AJ142" s="217"/>
      <c r="AK142" s="217"/>
      <c r="AL142" s="213">
        <v>0</v>
      </c>
      <c r="AM142" s="213">
        <v>0</v>
      </c>
      <c r="AN142" s="212">
        <f>_xlfn.FLOOR.PRECISE('[3]численность 2021'!F159)</f>
        <v>0</v>
      </c>
      <c r="AO142" s="212">
        <v>0</v>
      </c>
      <c r="AP142" s="212">
        <v>0</v>
      </c>
      <c r="AQ142" s="212">
        <f t="shared" si="167"/>
        <v>0</v>
      </c>
      <c r="AR142" s="214">
        <f>_xlfn.FLOOR.PRECISE('[3]численность 2021'!L159)</f>
        <v>0</v>
      </c>
      <c r="AS142" s="214"/>
      <c r="AT142" s="214">
        <f t="shared" si="148"/>
        <v>0</v>
      </c>
      <c r="AU142" s="215">
        <f t="shared" si="168"/>
        <v>0</v>
      </c>
      <c r="AV142" s="215">
        <f t="shared" si="149"/>
        <v>0</v>
      </c>
      <c r="AW142" s="220">
        <f t="shared" si="169"/>
        <v>0</v>
      </c>
      <c r="AX142" s="217"/>
      <c r="AY142" s="215">
        <f t="shared" si="158"/>
        <v>0</v>
      </c>
      <c r="AZ142" s="216">
        <f t="shared" si="188"/>
        <v>0</v>
      </c>
      <c r="BA142" s="217"/>
      <c r="BB142" s="215">
        <f t="shared" si="159"/>
        <v>0</v>
      </c>
      <c r="BC142" s="217"/>
      <c r="BD142" s="213">
        <v>99.138641000000007</v>
      </c>
      <c r="BE142" s="213">
        <v>102.625237</v>
      </c>
      <c r="BF142" s="212">
        <f>_xlfn.FLOOR.PRECISE('[3]численность 2021'!G159)</f>
        <v>100</v>
      </c>
      <c r="BG142" s="212">
        <v>2.9075470000000001</v>
      </c>
      <c r="BH142" s="212">
        <v>3.0107740000000001</v>
      </c>
      <c r="BI142" s="212">
        <f t="shared" si="170"/>
        <v>2.9337559202456736</v>
      </c>
      <c r="BJ142" s="214">
        <f>_xlfn.FLOOR.PRECISE('[3]численность 2021'!K159)</f>
        <v>7</v>
      </c>
      <c r="BK142" s="214"/>
      <c r="BL142" s="214">
        <f t="shared" si="150"/>
        <v>7</v>
      </c>
      <c r="BM142" s="215">
        <f t="shared" si="171"/>
        <v>7.0000000000000009</v>
      </c>
      <c r="BN142" s="220">
        <f t="shared" si="172"/>
        <v>7.0000000000000009</v>
      </c>
      <c r="BO142" s="217">
        <v>7</v>
      </c>
      <c r="BP142" s="215">
        <f t="shared" si="160"/>
        <v>1.0499999999999929</v>
      </c>
      <c r="BQ142" s="216">
        <f t="shared" si="173"/>
        <v>0</v>
      </c>
      <c r="BR142" s="217"/>
      <c r="BS142" s="215">
        <f t="shared" si="174"/>
        <v>1.4000000000000001</v>
      </c>
      <c r="BT142" s="217"/>
      <c r="BU142" s="213">
        <v>18.771813999999999</v>
      </c>
      <c r="BV142" s="213">
        <v>19.352188000000002</v>
      </c>
      <c r="BW142" s="212">
        <f>_xlfn.FLOOR.PRECISE('[3]численность 2021'!H159)</f>
        <v>24</v>
      </c>
      <c r="BX142" s="212">
        <v>0.55054199999999998</v>
      </c>
      <c r="BY142" s="212">
        <v>0.56774599999999997</v>
      </c>
      <c r="BZ142" s="212">
        <f t="shared" si="175"/>
        <v>0.70410142085896166</v>
      </c>
      <c r="CA142" s="214">
        <f>_xlfn.FLOOR.PRECISE('[3]численность 2021'!M159)</f>
        <v>0</v>
      </c>
      <c r="CB142" s="214"/>
      <c r="CC142" s="214"/>
      <c r="CD142" s="214">
        <f t="shared" si="151"/>
        <v>0</v>
      </c>
      <c r="CE142" s="215">
        <f t="shared" si="176"/>
        <v>0.71999999999999753</v>
      </c>
      <c r="CF142" s="220">
        <f t="shared" si="177"/>
        <v>0</v>
      </c>
      <c r="CG142" s="217"/>
      <c r="CH142" s="215">
        <f t="shared" si="152"/>
        <v>0</v>
      </c>
      <c r="CI142" s="216">
        <f t="shared" si="178"/>
        <v>0</v>
      </c>
      <c r="CJ142" s="217"/>
      <c r="CK142" s="215">
        <f t="shared" si="153"/>
        <v>0</v>
      </c>
      <c r="CL142" s="216">
        <f t="shared" si="179"/>
        <v>0</v>
      </c>
      <c r="CM142" s="217"/>
      <c r="CN142" s="215">
        <f t="shared" si="156"/>
        <v>0</v>
      </c>
      <c r="CO142" s="217"/>
      <c r="CP142" s="221">
        <f t="shared" si="157"/>
        <v>1</v>
      </c>
      <c r="CQ142" s="213"/>
      <c r="CR142" s="213">
        <v>0</v>
      </c>
      <c r="CS142" s="213" t="e">
        <f>#NAME?</f>
        <v>#NAME?</v>
      </c>
      <c r="CT142" s="212"/>
      <c r="CU142" s="212">
        <v>0</v>
      </c>
      <c r="CV142" s="212" t="e">
        <f>#NAME?</f>
        <v>#NAME?</v>
      </c>
      <c r="CW142" s="214" t="e">
        <f>#NAME?</f>
        <v>#NAME?</v>
      </c>
      <c r="CX142" s="215" t="e">
        <f t="shared" si="143"/>
        <v>#NAME?</v>
      </c>
      <c r="CY142" s="220"/>
      <c r="CZ142" s="222"/>
      <c r="DA142" s="215"/>
      <c r="DB142" s="222"/>
      <c r="DC142" s="213">
        <v>0</v>
      </c>
      <c r="DD142" s="213">
        <v>0</v>
      </c>
      <c r="DE142" s="212">
        <f>_xlfn.FLOOR.PRECISE('[3]численность 2021'!I159)</f>
        <v>0</v>
      </c>
      <c r="DF142" s="212">
        <v>0</v>
      </c>
      <c r="DG142" s="212">
        <v>0</v>
      </c>
      <c r="DH142" s="212">
        <f t="shared" si="180"/>
        <v>0</v>
      </c>
      <c r="DI142" s="214">
        <f>_xlfn.FLOOR.PRECISE('[3]численность 2021'!N159)</f>
        <v>0</v>
      </c>
      <c r="DJ142" s="215">
        <f t="shared" si="154"/>
        <v>0</v>
      </c>
      <c r="DK142" s="216">
        <f t="shared" si="181"/>
        <v>0</v>
      </c>
      <c r="DL142" s="217"/>
      <c r="DM142" s="215">
        <f t="shared" si="155"/>
        <v>0</v>
      </c>
      <c r="DN142" s="217"/>
      <c r="DO142" s="213">
        <v>1.5386734008789063</v>
      </c>
      <c r="DP142" s="213">
        <v>2.6918090000000001</v>
      </c>
      <c r="DQ142" s="212">
        <f>_xlfn.FLOOR.PRECISE('[3]численность 2021'!J159)</f>
        <v>1</v>
      </c>
      <c r="DR142" s="212">
        <v>4.5125999999999999E-2</v>
      </c>
      <c r="DS142" s="212">
        <v>7.8971E-2</v>
      </c>
      <c r="DT142" s="212">
        <f t="shared" si="182"/>
        <v>2.9337559202456735E-2</v>
      </c>
      <c r="DU142" s="214">
        <f>_xlfn.FLOOR.PRECISE('[3]численность 2021'!S159)</f>
        <v>0</v>
      </c>
      <c r="DV142" s="215">
        <f t="shared" si="183"/>
        <v>0.1</v>
      </c>
      <c r="DW142" s="216">
        <f t="shared" si="184"/>
        <v>0</v>
      </c>
      <c r="DX142" s="217"/>
      <c r="DY142" s="213">
        <v>0</v>
      </c>
      <c r="DZ142" s="223">
        <v>0</v>
      </c>
      <c r="EA142" s="212">
        <f>_xlfn.FLOOR.PRECISE('[3]численность 2021'!T159)</f>
        <v>0</v>
      </c>
      <c r="EB142" s="212">
        <v>0</v>
      </c>
      <c r="EC142" s="212">
        <v>0</v>
      </c>
      <c r="ED142" s="212">
        <f t="shared" si="189"/>
        <v>0</v>
      </c>
      <c r="EE142" s="214">
        <f>_xlfn.FLOOR.PRECISE('[3]численность 2021'!U159)</f>
        <v>0</v>
      </c>
      <c r="EF142" s="215">
        <f t="shared" si="185"/>
        <v>0</v>
      </c>
      <c r="EG142" s="216">
        <f t="shared" si="186"/>
        <v>0</v>
      </c>
      <c r="EH142" s="222"/>
    </row>
    <row r="143" spans="1:138" ht="31.5" x14ac:dyDescent="0.2">
      <c r="A143" s="116" t="s">
        <v>218</v>
      </c>
      <c r="B143" s="212">
        <f>'[3]численность 2021'!C156</f>
        <v>18.420000076293945</v>
      </c>
      <c r="C143" s="213">
        <v>56.971127000000003</v>
      </c>
      <c r="D143" s="213">
        <v>56.499851</v>
      </c>
      <c r="E143" s="212">
        <f>_xlfn.FLOOR.PRECISE('[3]численность 2021'!D156)</f>
        <v>57</v>
      </c>
      <c r="F143" s="212">
        <v>3.06731</v>
      </c>
      <c r="G143" s="212">
        <v>3.06731</v>
      </c>
      <c r="H143" s="212">
        <f t="shared" si="146"/>
        <v>3.0944625278996334</v>
      </c>
      <c r="I143" s="214">
        <f>_xlfn.FLOOR.PRECISE('[3]численность 2021'!R156)</f>
        <v>19</v>
      </c>
      <c r="J143" s="215">
        <f t="shared" si="187"/>
        <v>19.949999999999942</v>
      </c>
      <c r="K143" s="216">
        <f t="shared" si="161"/>
        <v>19</v>
      </c>
      <c r="L143" s="217">
        <v>19</v>
      </c>
      <c r="M143" s="213">
        <v>26</v>
      </c>
      <c r="N143" s="213">
        <v>16</v>
      </c>
      <c r="O143" s="212">
        <f>_xlfn.FLOOR.PRECISE('[3]численность 2021'!P156)</f>
        <v>18</v>
      </c>
      <c r="P143" s="212">
        <v>1.4122760000000001</v>
      </c>
      <c r="Q143" s="212">
        <v>0.86862099999999998</v>
      </c>
      <c r="R143" s="212">
        <f t="shared" si="162"/>
        <v>0.97719869302093687</v>
      </c>
      <c r="S143" s="214">
        <f>_xlfn.FLOOR.PRECISE('[3]численность 2021'!Q156)</f>
        <v>3</v>
      </c>
      <c r="T143" s="214"/>
      <c r="U143" s="215">
        <f t="shared" si="147"/>
        <v>5.3999999999999817</v>
      </c>
      <c r="V143" s="216">
        <f t="shared" si="163"/>
        <v>3</v>
      </c>
      <c r="W143" s="217">
        <v>3</v>
      </c>
      <c r="X143" s="217"/>
      <c r="Y143" s="218"/>
      <c r="Z143" s="213">
        <v>0</v>
      </c>
      <c r="AA143" s="213">
        <v>0</v>
      </c>
      <c r="AB143" s="212">
        <f>_xlfn.FLOOR.PRECISE('[3]численность 2021'!E156)</f>
        <v>0</v>
      </c>
      <c r="AC143" s="212">
        <v>0</v>
      </c>
      <c r="AD143" s="212">
        <v>0</v>
      </c>
      <c r="AE143" s="212">
        <f t="shared" si="164"/>
        <v>0</v>
      </c>
      <c r="AF143" s="214">
        <f>_xlfn.FLOOR.PRECISE('[3]численность 2021'!O156)</f>
        <v>0</v>
      </c>
      <c r="AG143" s="215">
        <f t="shared" si="165"/>
        <v>0</v>
      </c>
      <c r="AH143" s="216">
        <f t="shared" si="142"/>
        <v>0</v>
      </c>
      <c r="AI143" s="219">
        <f t="shared" si="166"/>
        <v>0</v>
      </c>
      <c r="AJ143" s="217"/>
      <c r="AK143" s="217"/>
      <c r="AL143" s="213">
        <v>0</v>
      </c>
      <c r="AM143" s="213">
        <v>0</v>
      </c>
      <c r="AN143" s="212">
        <f>_xlfn.FLOOR.PRECISE('[3]численность 2021'!F156)</f>
        <v>0</v>
      </c>
      <c r="AO143" s="212">
        <v>0</v>
      </c>
      <c r="AP143" s="212">
        <v>0</v>
      </c>
      <c r="AQ143" s="212">
        <f t="shared" si="167"/>
        <v>0</v>
      </c>
      <c r="AR143" s="214">
        <f>_xlfn.FLOOR.PRECISE('[3]численность 2021'!L156)</f>
        <v>0</v>
      </c>
      <c r="AS143" s="214"/>
      <c r="AT143" s="214">
        <f t="shared" si="148"/>
        <v>0</v>
      </c>
      <c r="AU143" s="215">
        <f t="shared" si="168"/>
        <v>0</v>
      </c>
      <c r="AV143" s="215">
        <f t="shared" si="149"/>
        <v>0</v>
      </c>
      <c r="AW143" s="220">
        <f t="shared" si="169"/>
        <v>0</v>
      </c>
      <c r="AX143" s="217"/>
      <c r="AY143" s="215">
        <f t="shared" si="158"/>
        <v>0</v>
      </c>
      <c r="AZ143" s="216">
        <f t="shared" si="188"/>
        <v>0</v>
      </c>
      <c r="BA143" s="217"/>
      <c r="BB143" s="215">
        <f t="shared" si="159"/>
        <v>0</v>
      </c>
      <c r="BC143" s="217"/>
      <c r="BD143" s="213">
        <v>41.46302</v>
      </c>
      <c r="BE143" s="213">
        <v>42.442901999999997</v>
      </c>
      <c r="BF143" s="212">
        <f>_xlfn.FLOOR.PRECISE('[3]численность 2021'!G156)</f>
        <v>48</v>
      </c>
      <c r="BG143" s="212">
        <v>2.2522009999999999</v>
      </c>
      <c r="BH143" s="212">
        <v>2.3041749999999999</v>
      </c>
      <c r="BI143" s="212">
        <f t="shared" si="170"/>
        <v>2.6058631813891648</v>
      </c>
      <c r="BJ143" s="214">
        <f>_xlfn.FLOOR.PRECISE('[3]численность 2021'!K156)</f>
        <v>3</v>
      </c>
      <c r="BK143" s="214"/>
      <c r="BL143" s="214">
        <f t="shared" si="150"/>
        <v>3</v>
      </c>
      <c r="BM143" s="215">
        <f t="shared" si="171"/>
        <v>3.3600000000000003</v>
      </c>
      <c r="BN143" s="220">
        <f t="shared" si="172"/>
        <v>3</v>
      </c>
      <c r="BO143" s="217">
        <v>3</v>
      </c>
      <c r="BP143" s="215">
        <f t="shared" si="160"/>
        <v>0</v>
      </c>
      <c r="BQ143" s="216">
        <f t="shared" si="173"/>
        <v>0</v>
      </c>
      <c r="BR143" s="217"/>
      <c r="BS143" s="215">
        <f t="shared" si="174"/>
        <v>0.60000000000000009</v>
      </c>
      <c r="BT143" s="217"/>
      <c r="BU143" s="213">
        <v>3.1894629999999999</v>
      </c>
      <c r="BV143" s="213">
        <v>3.5103149999999999</v>
      </c>
      <c r="BW143" s="212">
        <f>_xlfn.FLOOR.PRECISE('[3]численность 2021'!H156)</f>
        <v>1</v>
      </c>
      <c r="BX143" s="212">
        <v>0.17324600000000001</v>
      </c>
      <c r="BY143" s="212">
        <v>0.19057099999999999</v>
      </c>
      <c r="BZ143" s="212">
        <f t="shared" si="175"/>
        <v>5.4288816278940936E-2</v>
      </c>
      <c r="CA143" s="214">
        <f>_xlfn.FLOOR.PRECISE('[3]численность 2021'!M156)</f>
        <v>0</v>
      </c>
      <c r="CB143" s="214"/>
      <c r="CC143" s="214"/>
      <c r="CD143" s="214">
        <f t="shared" si="151"/>
        <v>0</v>
      </c>
      <c r="CE143" s="215">
        <f t="shared" si="176"/>
        <v>0</v>
      </c>
      <c r="CF143" s="220">
        <f t="shared" si="177"/>
        <v>0</v>
      </c>
      <c r="CG143" s="217"/>
      <c r="CH143" s="215">
        <f t="shared" si="152"/>
        <v>0</v>
      </c>
      <c r="CI143" s="216">
        <f t="shared" si="178"/>
        <v>0</v>
      </c>
      <c r="CJ143" s="217"/>
      <c r="CK143" s="215">
        <f t="shared" si="153"/>
        <v>0</v>
      </c>
      <c r="CL143" s="216">
        <f t="shared" si="179"/>
        <v>0</v>
      </c>
      <c r="CM143" s="217"/>
      <c r="CN143" s="215">
        <f t="shared" si="156"/>
        <v>0</v>
      </c>
      <c r="CO143" s="217"/>
      <c r="CP143" s="221">
        <f t="shared" si="157"/>
        <v>1</v>
      </c>
      <c r="CQ143" s="213"/>
      <c r="CR143" s="213">
        <v>0</v>
      </c>
      <c r="CS143" s="213" t="e">
        <f>#NAME?</f>
        <v>#NAME?</v>
      </c>
      <c r="CT143" s="212"/>
      <c r="CU143" s="212">
        <v>0</v>
      </c>
      <c r="CV143" s="212" t="e">
        <f>#NAME?</f>
        <v>#NAME?</v>
      </c>
      <c r="CW143" s="214" t="e">
        <f>#NAME?</f>
        <v>#NAME?</v>
      </c>
      <c r="CX143" s="215" t="e">
        <f t="shared" si="143"/>
        <v>#NAME?</v>
      </c>
      <c r="CY143" s="220"/>
      <c r="CZ143" s="222"/>
      <c r="DA143" s="215"/>
      <c r="DB143" s="222"/>
      <c r="DC143" s="213">
        <v>3.1110340000000001</v>
      </c>
      <c r="DD143" s="213">
        <v>2.746521</v>
      </c>
      <c r="DE143" s="212">
        <f>_xlfn.FLOOR.PRECISE('[3]численность 2021'!I156)</f>
        <v>0</v>
      </c>
      <c r="DF143" s="212">
        <v>0.168986</v>
      </c>
      <c r="DG143" s="212">
        <v>0.14910499999999999</v>
      </c>
      <c r="DH143" s="212">
        <f t="shared" si="180"/>
        <v>0</v>
      </c>
      <c r="DI143" s="214">
        <f>_xlfn.FLOOR.PRECISE('[3]численность 2021'!N156)</f>
        <v>0</v>
      </c>
      <c r="DJ143" s="215">
        <f t="shared" si="154"/>
        <v>0</v>
      </c>
      <c r="DK143" s="216">
        <f t="shared" si="181"/>
        <v>0</v>
      </c>
      <c r="DL143" s="217"/>
      <c r="DM143" s="215">
        <f t="shared" si="155"/>
        <v>0</v>
      </c>
      <c r="DN143" s="217"/>
      <c r="DO143" s="213">
        <v>0.209145</v>
      </c>
      <c r="DP143" s="213">
        <v>0.52314700000000003</v>
      </c>
      <c r="DQ143" s="212">
        <f>_xlfn.FLOOR.PRECISE('[3]численность 2021'!J156)</f>
        <v>2</v>
      </c>
      <c r="DR143" s="212">
        <v>1.136E-2</v>
      </c>
      <c r="DS143" s="212">
        <v>2.8400999999999999E-2</v>
      </c>
      <c r="DT143" s="212">
        <f t="shared" si="182"/>
        <v>0.10857763255788187</v>
      </c>
      <c r="DU143" s="214">
        <f>_xlfn.FLOOR.PRECISE('[3]численность 2021'!S156)</f>
        <v>0</v>
      </c>
      <c r="DV143" s="215">
        <f t="shared" si="183"/>
        <v>0.2</v>
      </c>
      <c r="DW143" s="216">
        <f t="shared" si="184"/>
        <v>0</v>
      </c>
      <c r="DX143" s="217"/>
      <c r="DY143" s="213">
        <v>0</v>
      </c>
      <c r="DZ143" s="223">
        <v>0</v>
      </c>
      <c r="EA143" s="212">
        <f>_xlfn.FLOOR.PRECISE('[3]численность 2021'!T156)</f>
        <v>0</v>
      </c>
      <c r="EB143" s="212">
        <v>0</v>
      </c>
      <c r="EC143" s="212">
        <v>0</v>
      </c>
      <c r="ED143" s="212">
        <f t="shared" si="189"/>
        <v>0</v>
      </c>
      <c r="EE143" s="214">
        <f>_xlfn.FLOOR.PRECISE('[3]численность 2021'!U156)</f>
        <v>0</v>
      </c>
      <c r="EF143" s="215">
        <f t="shared" si="185"/>
        <v>0</v>
      </c>
      <c r="EG143" s="216">
        <f t="shared" si="186"/>
        <v>0</v>
      </c>
      <c r="EH143" s="222"/>
    </row>
    <row r="144" spans="1:138" ht="47.25" x14ac:dyDescent="0.2">
      <c r="A144" s="116" t="s">
        <v>220</v>
      </c>
      <c r="B144" s="212">
        <f>'[3]численность 2021'!C158</f>
        <v>48.486000061035156</v>
      </c>
      <c r="C144" s="213">
        <v>115.54022999999999</v>
      </c>
      <c r="D144" s="213">
        <v>112.95818300000001</v>
      </c>
      <c r="E144" s="212">
        <f>_xlfn.FLOOR.PRECISE('[3]численность 2021'!D158)</f>
        <v>114</v>
      </c>
      <c r="F144" s="212">
        <v>2.329707</v>
      </c>
      <c r="G144" s="212">
        <v>2.329707</v>
      </c>
      <c r="H144" s="212">
        <f t="shared" si="146"/>
        <v>2.3511941561789897</v>
      </c>
      <c r="I144" s="214">
        <f>_xlfn.FLOOR.PRECISE('[3]численность 2021'!R158)</f>
        <v>39</v>
      </c>
      <c r="J144" s="215">
        <f t="shared" si="187"/>
        <v>39.899999999999885</v>
      </c>
      <c r="K144" s="216">
        <f t="shared" si="161"/>
        <v>39</v>
      </c>
      <c r="L144" s="217">
        <v>39</v>
      </c>
      <c r="M144" s="213">
        <v>15</v>
      </c>
      <c r="N144" s="213">
        <v>20</v>
      </c>
      <c r="O144" s="212">
        <f>_xlfn.FLOOR.PRECISE('[3]численность 2021'!P158)</f>
        <v>27</v>
      </c>
      <c r="P144" s="212">
        <v>0.288962</v>
      </c>
      <c r="Q144" s="212">
        <v>0.41249000000000002</v>
      </c>
      <c r="R144" s="212">
        <f t="shared" si="162"/>
        <v>0.55686177383186597</v>
      </c>
      <c r="S144" s="214">
        <f>_xlfn.FLOOR.PRECISE('[3]численность 2021'!Q158)</f>
        <v>4</v>
      </c>
      <c r="T144" s="214"/>
      <c r="U144" s="215">
        <f t="shared" si="147"/>
        <v>8.099999999999973</v>
      </c>
      <c r="V144" s="216">
        <f t="shared" si="163"/>
        <v>4</v>
      </c>
      <c r="W144" s="217">
        <v>4</v>
      </c>
      <c r="X144" s="217"/>
      <c r="Y144" s="218"/>
      <c r="Z144" s="213">
        <v>0</v>
      </c>
      <c r="AA144" s="213">
        <v>0</v>
      </c>
      <c r="AB144" s="212">
        <f>_xlfn.FLOOR.PRECISE('[3]численность 2021'!E158)</f>
        <v>0</v>
      </c>
      <c r="AC144" s="212">
        <v>0</v>
      </c>
      <c r="AD144" s="212">
        <v>0</v>
      </c>
      <c r="AE144" s="212">
        <f t="shared" si="164"/>
        <v>0</v>
      </c>
      <c r="AF144" s="214">
        <f>_xlfn.FLOOR.PRECISE('[3]численность 2021'!O158)</f>
        <v>0</v>
      </c>
      <c r="AG144" s="215">
        <f t="shared" si="165"/>
        <v>0</v>
      </c>
      <c r="AH144" s="216">
        <f t="shared" si="142"/>
        <v>0</v>
      </c>
      <c r="AI144" s="219">
        <f t="shared" si="166"/>
        <v>0</v>
      </c>
      <c r="AJ144" s="217"/>
      <c r="AK144" s="217"/>
      <c r="AL144" s="213">
        <v>1.719349</v>
      </c>
      <c r="AM144" s="213">
        <v>3.2459250000000002</v>
      </c>
      <c r="AN144" s="212">
        <f>_xlfn.FLOOR.PRECISE('[3]численность 2021'!F158)</f>
        <v>3</v>
      </c>
      <c r="AO144" s="212">
        <v>3.3121999999999999E-2</v>
      </c>
      <c r="AP144" s="212">
        <v>6.6946000000000006E-2</v>
      </c>
      <c r="AQ144" s="212">
        <f t="shared" si="167"/>
        <v>6.1873530425762886E-2</v>
      </c>
      <c r="AR144" s="214">
        <f>_xlfn.FLOOR.PRECISE('[3]численность 2021'!L158)</f>
        <v>0</v>
      </c>
      <c r="AS144" s="214"/>
      <c r="AT144" s="214">
        <f t="shared" si="148"/>
        <v>0</v>
      </c>
      <c r="AU144" s="215">
        <f t="shared" si="168"/>
        <v>0</v>
      </c>
      <c r="AV144" s="215">
        <f t="shared" si="149"/>
        <v>0</v>
      </c>
      <c r="AW144" s="220">
        <f t="shared" si="169"/>
        <v>0</v>
      </c>
      <c r="AX144" s="217"/>
      <c r="AY144" s="215">
        <f t="shared" si="158"/>
        <v>0</v>
      </c>
      <c r="AZ144" s="216">
        <f t="shared" si="188"/>
        <v>0</v>
      </c>
      <c r="BA144" s="217"/>
      <c r="BB144" s="215">
        <f t="shared" si="159"/>
        <v>0</v>
      </c>
      <c r="BC144" s="217"/>
      <c r="BD144" s="213">
        <v>124.98232299999999</v>
      </c>
      <c r="BE144" s="213">
        <v>127.875908</v>
      </c>
      <c r="BF144" s="212">
        <f>_xlfn.FLOOR.PRECISE('[3]численность 2021'!G158)</f>
        <v>154</v>
      </c>
      <c r="BG144" s="212">
        <v>2.407673</v>
      </c>
      <c r="BH144" s="212">
        <v>2.637378</v>
      </c>
      <c r="BI144" s="212">
        <f t="shared" si="170"/>
        <v>3.1761745618558281</v>
      </c>
      <c r="BJ144" s="214">
        <f>_xlfn.FLOOR.PRECISE('[3]численность 2021'!K158)</f>
        <v>10</v>
      </c>
      <c r="BK144" s="214"/>
      <c r="BL144" s="214">
        <f t="shared" si="150"/>
        <v>10</v>
      </c>
      <c r="BM144" s="215">
        <f t="shared" si="171"/>
        <v>10.780000000000001</v>
      </c>
      <c r="BN144" s="220">
        <f t="shared" si="172"/>
        <v>10</v>
      </c>
      <c r="BO144" s="217">
        <v>10</v>
      </c>
      <c r="BP144" s="215">
        <f t="shared" si="160"/>
        <v>1.49999999999999</v>
      </c>
      <c r="BQ144" s="216">
        <f t="shared" si="173"/>
        <v>0</v>
      </c>
      <c r="BR144" s="217"/>
      <c r="BS144" s="215">
        <f t="shared" si="174"/>
        <v>2</v>
      </c>
      <c r="BT144" s="217"/>
      <c r="BU144" s="213">
        <v>17.480042999999998</v>
      </c>
      <c r="BV144" s="213">
        <v>10.725076</v>
      </c>
      <c r="BW144" s="212">
        <f>_xlfn.FLOOR.PRECISE('[3]численность 2021'!H158)</f>
        <v>42</v>
      </c>
      <c r="BX144" s="212">
        <v>0.33673700000000001</v>
      </c>
      <c r="BY144" s="212">
        <v>0.22119900000000001</v>
      </c>
      <c r="BZ144" s="212">
        <f t="shared" si="175"/>
        <v>0.86622942596068042</v>
      </c>
      <c r="CA144" s="214">
        <f>_xlfn.FLOOR.PRECISE('[3]численность 2021'!M158)</f>
        <v>1</v>
      </c>
      <c r="CB144" s="214"/>
      <c r="CC144" s="214"/>
      <c r="CD144" s="214">
        <f t="shared" si="151"/>
        <v>1</v>
      </c>
      <c r="CE144" s="215">
        <f t="shared" si="176"/>
        <v>1.2599999999999958</v>
      </c>
      <c r="CF144" s="220">
        <f t="shared" si="177"/>
        <v>1</v>
      </c>
      <c r="CG144" s="217">
        <v>1</v>
      </c>
      <c r="CH144" s="215">
        <f t="shared" si="152"/>
        <v>0</v>
      </c>
      <c r="CI144" s="216">
        <f t="shared" si="178"/>
        <v>0</v>
      </c>
      <c r="CJ144" s="217"/>
      <c r="CK144" s="215">
        <f t="shared" si="153"/>
        <v>0</v>
      </c>
      <c r="CL144" s="216">
        <f t="shared" si="179"/>
        <v>0</v>
      </c>
      <c r="CM144" s="217"/>
      <c r="CN144" s="215">
        <f t="shared" si="156"/>
        <v>0.2</v>
      </c>
      <c r="CO144" s="217"/>
      <c r="CP144" s="221">
        <f t="shared" si="157"/>
        <v>1</v>
      </c>
      <c r="CQ144" s="213"/>
      <c r="CR144" s="213">
        <v>0</v>
      </c>
      <c r="CS144" s="213" t="e">
        <f>#NAME?</f>
        <v>#NAME?</v>
      </c>
      <c r="CT144" s="212"/>
      <c r="CU144" s="212">
        <v>0</v>
      </c>
      <c r="CV144" s="212" t="e">
        <f>#NAME?</f>
        <v>#NAME?</v>
      </c>
      <c r="CW144" s="214" t="e">
        <f>#NAME?</f>
        <v>#NAME?</v>
      </c>
      <c r="CX144" s="215" t="e">
        <f t="shared" si="143"/>
        <v>#NAME?</v>
      </c>
      <c r="CY144" s="220"/>
      <c r="CZ144" s="222"/>
      <c r="DA144" s="215"/>
      <c r="DB144" s="222"/>
      <c r="DC144" s="213">
        <v>6.0177199999999997</v>
      </c>
      <c r="DD144" s="213">
        <v>7.5738240000000001</v>
      </c>
      <c r="DE144" s="212">
        <f>_xlfn.FLOOR.PRECISE('[3]численность 2021'!I158)</f>
        <v>5</v>
      </c>
      <c r="DF144" s="212">
        <v>0.115926</v>
      </c>
      <c r="DG144" s="212">
        <v>0.15620600000000001</v>
      </c>
      <c r="DH144" s="212">
        <f t="shared" si="180"/>
        <v>0.10312255070960481</v>
      </c>
      <c r="DI144" s="214">
        <f>_xlfn.FLOOR.PRECISE('[3]численность 2021'!N158)</f>
        <v>0</v>
      </c>
      <c r="DJ144" s="215">
        <f t="shared" si="154"/>
        <v>0</v>
      </c>
      <c r="DK144" s="216">
        <f t="shared" si="181"/>
        <v>0</v>
      </c>
      <c r="DL144" s="217"/>
      <c r="DM144" s="215">
        <f t="shared" si="155"/>
        <v>0</v>
      </c>
      <c r="DN144" s="217"/>
      <c r="DO144" s="213">
        <v>0</v>
      </c>
      <c r="DP144" s="213">
        <v>0</v>
      </c>
      <c r="DQ144" s="212">
        <f>_xlfn.FLOOR.PRECISE('[3]численность 2021'!J158)</f>
        <v>2</v>
      </c>
      <c r="DR144" s="212">
        <v>0</v>
      </c>
      <c r="DS144" s="212">
        <v>0</v>
      </c>
      <c r="DT144" s="212">
        <f t="shared" si="182"/>
        <v>4.1249020283841926E-2</v>
      </c>
      <c r="DU144" s="214">
        <f>_xlfn.FLOOR.PRECISE('[3]численность 2021'!S158)</f>
        <v>0</v>
      </c>
      <c r="DV144" s="215">
        <f t="shared" si="183"/>
        <v>0.2</v>
      </c>
      <c r="DW144" s="216">
        <f t="shared" si="184"/>
        <v>0</v>
      </c>
      <c r="DX144" s="217"/>
      <c r="DY144" s="213">
        <v>0</v>
      </c>
      <c r="DZ144" s="223">
        <v>0</v>
      </c>
      <c r="EA144" s="212">
        <f>_xlfn.FLOOR.PRECISE('[3]численность 2021'!T158)</f>
        <v>0</v>
      </c>
      <c r="EB144" s="212">
        <v>0</v>
      </c>
      <c r="EC144" s="212">
        <v>0</v>
      </c>
      <c r="ED144" s="212">
        <f t="shared" si="189"/>
        <v>0</v>
      </c>
      <c r="EE144" s="214">
        <f>_xlfn.FLOOR.PRECISE('[3]численность 2021'!U158)</f>
        <v>0</v>
      </c>
      <c r="EF144" s="215">
        <f t="shared" si="185"/>
        <v>0</v>
      </c>
      <c r="EG144" s="216">
        <f t="shared" si="186"/>
        <v>0</v>
      </c>
      <c r="EH144" s="222"/>
    </row>
    <row r="145" spans="1:138" ht="47.25" x14ac:dyDescent="0.2">
      <c r="A145" s="116" t="s">
        <v>219</v>
      </c>
      <c r="B145" s="212">
        <f>'[3]численность 2021'!C157</f>
        <v>45.650001525878906</v>
      </c>
      <c r="C145" s="213">
        <v>98.660911999999996</v>
      </c>
      <c r="D145" s="213">
        <v>98.243362000000005</v>
      </c>
      <c r="E145" s="212">
        <f>_xlfn.FLOOR.PRECISE('[3]численность 2021'!D157)</f>
        <v>109</v>
      </c>
      <c r="F145" s="212">
        <v>2.1520999999999999</v>
      </c>
      <c r="G145" s="212">
        <v>2.1520999999999999</v>
      </c>
      <c r="H145" s="212">
        <f t="shared" si="146"/>
        <v>2.3877326693671215</v>
      </c>
      <c r="I145" s="214">
        <f>_xlfn.FLOOR.PRECISE('[3]численность 2021'!R157)</f>
        <v>38</v>
      </c>
      <c r="J145" s="215">
        <f t="shared" si="187"/>
        <v>38.149999999999892</v>
      </c>
      <c r="K145" s="216">
        <f t="shared" si="161"/>
        <v>38</v>
      </c>
      <c r="L145" s="217">
        <v>38</v>
      </c>
      <c r="M145" s="213">
        <v>17</v>
      </c>
      <c r="N145" s="213">
        <v>20</v>
      </c>
      <c r="O145" s="212">
        <f>_xlfn.FLOOR.PRECISE('[3]численность 2021'!P157)</f>
        <v>21</v>
      </c>
      <c r="P145" s="212">
        <v>0.366064</v>
      </c>
      <c r="Q145" s="212">
        <v>0.43811600000000001</v>
      </c>
      <c r="R145" s="212">
        <f t="shared" si="162"/>
        <v>0.46002189042852792</v>
      </c>
      <c r="S145" s="214">
        <f>_xlfn.FLOOR.PRECISE('[3]численность 2021'!Q157)</f>
        <v>6</v>
      </c>
      <c r="T145" s="214"/>
      <c r="U145" s="215">
        <f t="shared" si="147"/>
        <v>6.2999999999999785</v>
      </c>
      <c r="V145" s="216">
        <f t="shared" si="163"/>
        <v>6</v>
      </c>
      <c r="W145" s="217">
        <v>6</v>
      </c>
      <c r="X145" s="217"/>
      <c r="Y145" s="218"/>
      <c r="Z145" s="213">
        <v>0</v>
      </c>
      <c r="AA145" s="213">
        <v>0</v>
      </c>
      <c r="AB145" s="212">
        <f>_xlfn.FLOOR.PRECISE('[3]численность 2021'!E157)</f>
        <v>0</v>
      </c>
      <c r="AC145" s="212">
        <v>0</v>
      </c>
      <c r="AD145" s="212">
        <v>0</v>
      </c>
      <c r="AE145" s="212">
        <f t="shared" si="164"/>
        <v>0</v>
      </c>
      <c r="AF145" s="214">
        <f>_xlfn.FLOOR.PRECISE('[3]численность 2021'!O157)</f>
        <v>0</v>
      </c>
      <c r="AG145" s="215">
        <f t="shared" si="165"/>
        <v>0</v>
      </c>
      <c r="AH145" s="216">
        <f t="shared" si="142"/>
        <v>0</v>
      </c>
      <c r="AI145" s="219">
        <f t="shared" si="166"/>
        <v>0</v>
      </c>
      <c r="AJ145" s="217"/>
      <c r="AK145" s="217"/>
      <c r="AL145" s="213">
        <v>0</v>
      </c>
      <c r="AM145" s="213">
        <v>0</v>
      </c>
      <c r="AN145" s="212">
        <f>_xlfn.FLOOR.PRECISE('[3]численность 2021'!F157)</f>
        <v>0</v>
      </c>
      <c r="AO145" s="212">
        <v>0</v>
      </c>
      <c r="AP145" s="212">
        <v>0</v>
      </c>
      <c r="AQ145" s="212">
        <f t="shared" si="167"/>
        <v>0</v>
      </c>
      <c r="AR145" s="214">
        <f>_xlfn.FLOOR.PRECISE('[3]численность 2021'!L157)</f>
        <v>0</v>
      </c>
      <c r="AS145" s="214"/>
      <c r="AT145" s="214">
        <f t="shared" si="148"/>
        <v>0</v>
      </c>
      <c r="AU145" s="215">
        <f t="shared" si="168"/>
        <v>0</v>
      </c>
      <c r="AV145" s="215">
        <f t="shared" si="149"/>
        <v>0</v>
      </c>
      <c r="AW145" s="220">
        <f t="shared" si="169"/>
        <v>0</v>
      </c>
      <c r="AX145" s="217"/>
      <c r="AY145" s="215">
        <f t="shared" si="158"/>
        <v>0</v>
      </c>
      <c r="AZ145" s="216">
        <f t="shared" si="188"/>
        <v>0</v>
      </c>
      <c r="BA145" s="217"/>
      <c r="BB145" s="215">
        <f t="shared" si="159"/>
        <v>0</v>
      </c>
      <c r="BC145" s="217"/>
      <c r="BD145" s="213">
        <v>93.252555999999998</v>
      </c>
      <c r="BE145" s="213">
        <v>92.452911</v>
      </c>
      <c r="BF145" s="212">
        <f>_xlfn.FLOOR.PRECISE('[3]численность 2021'!G157)</f>
        <v>90</v>
      </c>
      <c r="BG145" s="212">
        <v>2.008022</v>
      </c>
      <c r="BH145" s="212">
        <v>2.025255</v>
      </c>
      <c r="BI145" s="212">
        <f t="shared" si="170"/>
        <v>1.9715223875508341</v>
      </c>
      <c r="BJ145" s="214">
        <f>_xlfn.FLOOR.PRECISE('[3]численность 2021'!K157)</f>
        <v>4</v>
      </c>
      <c r="BK145" s="214"/>
      <c r="BL145" s="214">
        <f t="shared" si="150"/>
        <v>4</v>
      </c>
      <c r="BM145" s="215">
        <f t="shared" si="171"/>
        <v>4.5</v>
      </c>
      <c r="BN145" s="220">
        <f t="shared" si="172"/>
        <v>4</v>
      </c>
      <c r="BO145" s="217">
        <v>4</v>
      </c>
      <c r="BP145" s="215">
        <f t="shared" si="160"/>
        <v>0.59999999999999598</v>
      </c>
      <c r="BQ145" s="216">
        <f t="shared" si="173"/>
        <v>0</v>
      </c>
      <c r="BR145" s="217"/>
      <c r="BS145" s="215">
        <f t="shared" si="174"/>
        <v>0.8</v>
      </c>
      <c r="BT145" s="217"/>
      <c r="BU145" s="213">
        <v>0</v>
      </c>
      <c r="BV145" s="213">
        <v>1.580392</v>
      </c>
      <c r="BW145" s="212">
        <f>_xlfn.FLOOR.PRECISE('[3]численность 2021'!H157)</f>
        <v>11</v>
      </c>
      <c r="BX145" s="212">
        <v>0</v>
      </c>
      <c r="BY145" s="212">
        <v>3.4619999999999998E-2</v>
      </c>
      <c r="BZ145" s="212">
        <f t="shared" si="175"/>
        <v>0.24096384736732415</v>
      </c>
      <c r="CA145" s="214">
        <f>_xlfn.FLOOR.PRECISE('[3]численность 2021'!M157)</f>
        <v>0</v>
      </c>
      <c r="CB145" s="214"/>
      <c r="CC145" s="214"/>
      <c r="CD145" s="214">
        <f t="shared" si="151"/>
        <v>0</v>
      </c>
      <c r="CE145" s="215">
        <f t="shared" si="176"/>
        <v>0.32999999999999891</v>
      </c>
      <c r="CF145" s="220">
        <f t="shared" si="177"/>
        <v>0</v>
      </c>
      <c r="CG145" s="217"/>
      <c r="CH145" s="215">
        <f t="shared" si="152"/>
        <v>0</v>
      </c>
      <c r="CI145" s="216">
        <f t="shared" si="178"/>
        <v>0</v>
      </c>
      <c r="CJ145" s="217"/>
      <c r="CK145" s="215">
        <f t="shared" si="153"/>
        <v>0</v>
      </c>
      <c r="CL145" s="216">
        <f t="shared" si="179"/>
        <v>0</v>
      </c>
      <c r="CM145" s="217"/>
      <c r="CN145" s="215">
        <f t="shared" si="156"/>
        <v>0</v>
      </c>
      <c r="CO145" s="217"/>
      <c r="CP145" s="221">
        <f t="shared" si="157"/>
        <v>1</v>
      </c>
      <c r="CQ145" s="213"/>
      <c r="CR145" s="213">
        <v>0</v>
      </c>
      <c r="CS145" s="213" t="e">
        <f>#NAME?</f>
        <v>#NAME?</v>
      </c>
      <c r="CT145" s="212"/>
      <c r="CU145" s="212">
        <v>0</v>
      </c>
      <c r="CV145" s="212" t="e">
        <f>#NAME?</f>
        <v>#NAME?</v>
      </c>
      <c r="CW145" s="214" t="e">
        <f>#NAME?</f>
        <v>#NAME?</v>
      </c>
      <c r="CX145" s="215" t="e">
        <f t="shared" si="143"/>
        <v>#NAME?</v>
      </c>
      <c r="CY145" s="220"/>
      <c r="CZ145" s="222"/>
      <c r="DA145" s="215"/>
      <c r="DB145" s="222"/>
      <c r="DC145" s="213">
        <v>0</v>
      </c>
      <c r="DD145" s="213">
        <v>0</v>
      </c>
      <c r="DE145" s="212">
        <f>_xlfn.FLOOR.PRECISE('[3]численность 2021'!I157)</f>
        <v>0</v>
      </c>
      <c r="DF145" s="212">
        <v>0</v>
      </c>
      <c r="DG145" s="212">
        <v>0</v>
      </c>
      <c r="DH145" s="212">
        <f t="shared" si="180"/>
        <v>0</v>
      </c>
      <c r="DI145" s="214">
        <f>_xlfn.FLOOR.PRECISE('[3]численность 2021'!N157)</f>
        <v>0</v>
      </c>
      <c r="DJ145" s="215">
        <f t="shared" si="154"/>
        <v>0</v>
      </c>
      <c r="DK145" s="216">
        <f t="shared" si="181"/>
        <v>0</v>
      </c>
      <c r="DL145" s="217"/>
      <c r="DM145" s="215">
        <f t="shared" si="155"/>
        <v>0</v>
      </c>
      <c r="DN145" s="217"/>
      <c r="DO145" s="213">
        <v>0</v>
      </c>
      <c r="DP145" s="213">
        <v>0</v>
      </c>
      <c r="DQ145" s="212">
        <f>_xlfn.FLOOR.PRECISE('[3]численность 2021'!J157)</f>
        <v>1</v>
      </c>
      <c r="DR145" s="212">
        <v>0</v>
      </c>
      <c r="DS145" s="212">
        <v>0</v>
      </c>
      <c r="DT145" s="212">
        <f t="shared" si="182"/>
        <v>2.190580430612038E-2</v>
      </c>
      <c r="DU145" s="214">
        <f>_xlfn.FLOOR.PRECISE('[3]численность 2021'!S157)</f>
        <v>0</v>
      </c>
      <c r="DV145" s="215">
        <f t="shared" si="183"/>
        <v>0.1</v>
      </c>
      <c r="DW145" s="216">
        <f t="shared" si="184"/>
        <v>0</v>
      </c>
      <c r="DX145" s="217"/>
      <c r="DY145" s="213">
        <v>0</v>
      </c>
      <c r="DZ145" s="223">
        <v>0</v>
      </c>
      <c r="EA145" s="212">
        <f>_xlfn.FLOOR.PRECISE('[3]численность 2021'!T157)</f>
        <v>0</v>
      </c>
      <c r="EB145" s="212">
        <v>0</v>
      </c>
      <c r="EC145" s="212">
        <v>0</v>
      </c>
      <c r="ED145" s="212">
        <f t="shared" si="189"/>
        <v>0</v>
      </c>
      <c r="EE145" s="214">
        <f>_xlfn.FLOOR.PRECISE('[3]численность 2021'!U157)</f>
        <v>0</v>
      </c>
      <c r="EF145" s="215">
        <f t="shared" si="185"/>
        <v>0</v>
      </c>
      <c r="EG145" s="216">
        <f t="shared" si="186"/>
        <v>0</v>
      </c>
      <c r="EH145" s="222"/>
    </row>
    <row r="146" spans="1:138" ht="47.25" x14ac:dyDescent="0.2">
      <c r="A146" s="116" t="s">
        <v>208</v>
      </c>
      <c r="B146" s="212">
        <f>'[3]численность 2021'!C150</f>
        <v>85.331001281738281</v>
      </c>
      <c r="C146" s="213">
        <v>169.816879</v>
      </c>
      <c r="D146" s="213">
        <v>167.34037799999999</v>
      </c>
      <c r="E146" s="212">
        <f>_xlfn.FLOOR.PRECISE('[3]численность 2021'!D150)</f>
        <v>174</v>
      </c>
      <c r="F146" s="212">
        <v>1.961074</v>
      </c>
      <c r="G146" s="212">
        <v>1.961074</v>
      </c>
      <c r="H146" s="212">
        <f t="shared" si="146"/>
        <v>2.0391182265106949</v>
      </c>
      <c r="I146" s="214">
        <f>_xlfn.FLOOR.PRECISE('[3]численность 2021'!R150)</f>
        <v>60</v>
      </c>
      <c r="J146" s="215">
        <f t="shared" si="187"/>
        <v>60.899999999999821</v>
      </c>
      <c r="K146" s="216">
        <f t="shared" si="161"/>
        <v>60</v>
      </c>
      <c r="L146" s="217">
        <v>60</v>
      </c>
      <c r="M146" s="213">
        <v>70</v>
      </c>
      <c r="N146" s="213">
        <v>57</v>
      </c>
      <c r="O146" s="212">
        <f>_xlfn.FLOOR.PRECISE('[3]численность 2021'!P150)</f>
        <v>51</v>
      </c>
      <c r="P146" s="212">
        <v>0.82034499999999999</v>
      </c>
      <c r="Q146" s="212">
        <v>0.667987</v>
      </c>
      <c r="R146" s="212">
        <f t="shared" si="162"/>
        <v>0.59767258363244502</v>
      </c>
      <c r="S146" s="214">
        <f>_xlfn.FLOOR.PRECISE('[3]численность 2021'!Q150)</f>
        <v>15</v>
      </c>
      <c r="T146" s="214"/>
      <c r="U146" s="215">
        <f t="shared" si="147"/>
        <v>15.299999999999949</v>
      </c>
      <c r="V146" s="216">
        <f t="shared" si="163"/>
        <v>15</v>
      </c>
      <c r="W146" s="217">
        <v>15</v>
      </c>
      <c r="X146" s="217"/>
      <c r="Y146" s="218"/>
      <c r="Z146" s="213">
        <v>0</v>
      </c>
      <c r="AA146" s="213">
        <v>36.054085000000001</v>
      </c>
      <c r="AB146" s="212">
        <f>_xlfn.FLOOR.PRECISE('[3]численность 2021'!E150)</f>
        <v>39</v>
      </c>
      <c r="AC146" s="212">
        <v>0</v>
      </c>
      <c r="AD146" s="212">
        <v>0.42252000000000001</v>
      </c>
      <c r="AE146" s="212">
        <f t="shared" si="164"/>
        <v>0.45704374042481094</v>
      </c>
      <c r="AF146" s="214">
        <f>_xlfn.FLOOR.PRECISE('[3]численность 2021'!O150)</f>
        <v>1</v>
      </c>
      <c r="AG146" s="215">
        <f t="shared" si="165"/>
        <v>1.9500000000000002</v>
      </c>
      <c r="AH146" s="216">
        <f t="shared" si="142"/>
        <v>1</v>
      </c>
      <c r="AI146" s="219">
        <f t="shared" si="166"/>
        <v>0.75</v>
      </c>
      <c r="AJ146" s="217">
        <v>1</v>
      </c>
      <c r="AK146" s="217"/>
      <c r="AL146" s="213">
        <v>59.963588999999999</v>
      </c>
      <c r="AM146" s="213">
        <v>60.899185000000003</v>
      </c>
      <c r="AN146" s="212">
        <f>_xlfn.FLOOR.PRECISE('[3]численность 2021'!F150)</f>
        <v>60</v>
      </c>
      <c r="AO146" s="212">
        <v>0.70272599999999996</v>
      </c>
      <c r="AP146" s="212">
        <v>0.71368200000000004</v>
      </c>
      <c r="AQ146" s="212">
        <f t="shared" si="167"/>
        <v>0.70314421603817068</v>
      </c>
      <c r="AR146" s="214">
        <f>_xlfn.FLOOR.PRECISE('[3]численность 2021'!L150)</f>
        <v>1</v>
      </c>
      <c r="AS146" s="214"/>
      <c r="AT146" s="214">
        <f t="shared" si="148"/>
        <v>1</v>
      </c>
      <c r="AU146" s="215">
        <f t="shared" si="168"/>
        <v>1.7999999999999938</v>
      </c>
      <c r="AV146" s="215">
        <f t="shared" si="149"/>
        <v>1.7999999999999938</v>
      </c>
      <c r="AW146" s="220">
        <f t="shared" si="169"/>
        <v>1</v>
      </c>
      <c r="AX146" s="217">
        <v>1</v>
      </c>
      <c r="AY146" s="215">
        <f t="shared" si="158"/>
        <v>0</v>
      </c>
      <c r="AZ146" s="216">
        <f t="shared" si="188"/>
        <v>0</v>
      </c>
      <c r="BA146" s="217"/>
      <c r="BB146" s="215">
        <f t="shared" si="159"/>
        <v>0.29999999999999899</v>
      </c>
      <c r="BC146" s="217"/>
      <c r="BD146" s="213">
        <v>152.40744000000001</v>
      </c>
      <c r="BE146" s="213">
        <v>173.62889100000001</v>
      </c>
      <c r="BF146" s="212">
        <f>_xlfn.FLOOR.PRECISE('[3]численность 2021'!G150)</f>
        <v>187</v>
      </c>
      <c r="BG146" s="212">
        <v>1.7860940000000001</v>
      </c>
      <c r="BH146" s="212">
        <v>2.0347689999999998</v>
      </c>
      <c r="BI146" s="212">
        <f t="shared" si="170"/>
        <v>2.1914661399856321</v>
      </c>
      <c r="BJ146" s="214">
        <f>_xlfn.FLOOR.PRECISE('[3]численность 2021'!K150)</f>
        <v>13</v>
      </c>
      <c r="BK146" s="214"/>
      <c r="BL146" s="214">
        <f t="shared" si="150"/>
        <v>13</v>
      </c>
      <c r="BM146" s="215">
        <f t="shared" si="171"/>
        <v>13.090000000000002</v>
      </c>
      <c r="BN146" s="220">
        <f t="shared" si="172"/>
        <v>13</v>
      </c>
      <c r="BO146" s="217">
        <v>13</v>
      </c>
      <c r="BP146" s="215">
        <f t="shared" si="160"/>
        <v>1.9499999999999869</v>
      </c>
      <c r="BQ146" s="216">
        <f t="shared" si="173"/>
        <v>0</v>
      </c>
      <c r="BR146" s="217"/>
      <c r="BS146" s="215">
        <f t="shared" si="174"/>
        <v>2.6</v>
      </c>
      <c r="BT146" s="217"/>
      <c r="BU146" s="213">
        <v>137.77633700000001</v>
      </c>
      <c r="BV146" s="213">
        <v>131.904099</v>
      </c>
      <c r="BW146" s="212">
        <f>_xlfn.FLOOR.PRECISE('[3]численность 2021'!H150)</f>
        <v>122</v>
      </c>
      <c r="BX146" s="212">
        <v>1.6146290000000001</v>
      </c>
      <c r="BY146" s="212">
        <v>1.545793</v>
      </c>
      <c r="BZ146" s="212">
        <f t="shared" si="175"/>
        <v>1.4297265726109469</v>
      </c>
      <c r="CA146" s="214">
        <f>_xlfn.FLOOR.PRECISE('[3]численность 2021'!M150)</f>
        <v>6</v>
      </c>
      <c r="CB146" s="214"/>
      <c r="CC146" s="214"/>
      <c r="CD146" s="214">
        <f t="shared" si="151"/>
        <v>6</v>
      </c>
      <c r="CE146" s="215">
        <f t="shared" si="176"/>
        <v>6.1000000000000005</v>
      </c>
      <c r="CF146" s="220">
        <f t="shared" si="177"/>
        <v>6</v>
      </c>
      <c r="CG146" s="217">
        <v>6</v>
      </c>
      <c r="CH146" s="215">
        <f t="shared" si="152"/>
        <v>0.4499999999999994</v>
      </c>
      <c r="CI146" s="216">
        <f t="shared" si="178"/>
        <v>0</v>
      </c>
      <c r="CJ146" s="217"/>
      <c r="CK146" s="215">
        <f t="shared" si="153"/>
        <v>0.4499999999999994</v>
      </c>
      <c r="CL146" s="216">
        <f t="shared" si="179"/>
        <v>0</v>
      </c>
      <c r="CM146" s="217"/>
      <c r="CN146" s="215">
        <f t="shared" si="156"/>
        <v>1.2000000000000002</v>
      </c>
      <c r="CO146" s="217"/>
      <c r="CP146" s="221">
        <f t="shared" si="157"/>
        <v>1</v>
      </c>
      <c r="CQ146" s="213">
        <v>0</v>
      </c>
      <c r="CR146" s="213">
        <v>0</v>
      </c>
      <c r="CS146" s="213" t="e">
        <f>#NAME?</f>
        <v>#NAME?</v>
      </c>
      <c r="CT146" s="212">
        <v>0</v>
      </c>
      <c r="CU146" s="212">
        <v>0</v>
      </c>
      <c r="CV146" s="212" t="e">
        <f>#NAME?</f>
        <v>#NAME?</v>
      </c>
      <c r="CW146" s="214" t="e">
        <f>#NAME?</f>
        <v>#NAME?</v>
      </c>
      <c r="CX146" s="215" t="e">
        <f t="shared" si="143"/>
        <v>#NAME?</v>
      </c>
      <c r="CY146" s="220" t="e">
        <f t="shared" si="144"/>
        <v>#NAME?</v>
      </c>
      <c r="CZ146" s="222"/>
      <c r="DA146" s="215">
        <f t="shared" si="145"/>
        <v>0</v>
      </c>
      <c r="DB146" s="222"/>
      <c r="DC146" s="213">
        <v>0</v>
      </c>
      <c r="DD146" s="213">
        <v>0</v>
      </c>
      <c r="DE146" s="212">
        <f>_xlfn.FLOOR.PRECISE('[3]численность 2021'!I150)</f>
        <v>4</v>
      </c>
      <c r="DF146" s="212">
        <v>0</v>
      </c>
      <c r="DG146" s="212">
        <v>0</v>
      </c>
      <c r="DH146" s="212">
        <f t="shared" si="180"/>
        <v>4.6876281069211378E-2</v>
      </c>
      <c r="DI146" s="214">
        <f>_xlfn.FLOOR.PRECISE('[3]численность 2021'!N150)</f>
        <v>0</v>
      </c>
      <c r="DJ146" s="215">
        <f t="shared" si="154"/>
        <v>0</v>
      </c>
      <c r="DK146" s="216">
        <f t="shared" si="181"/>
        <v>0</v>
      </c>
      <c r="DL146" s="217"/>
      <c r="DM146" s="215">
        <f t="shared" si="155"/>
        <v>0</v>
      </c>
      <c r="DN146" s="217"/>
      <c r="DO146" s="213">
        <v>15.99029</v>
      </c>
      <c r="DP146" s="213">
        <v>13.680253</v>
      </c>
      <c r="DQ146" s="212">
        <f>_xlfn.FLOOR.PRECISE('[3]численность 2021'!J150)</f>
        <v>11</v>
      </c>
      <c r="DR146" s="212">
        <v>0.18739400000000001</v>
      </c>
      <c r="DS146" s="212">
        <v>0.16031999999999999</v>
      </c>
      <c r="DT146" s="212">
        <f t="shared" si="182"/>
        <v>0.12890977294033129</v>
      </c>
      <c r="DU146" s="214">
        <f>_xlfn.FLOOR.PRECISE('[3]численность 2021'!S150)</f>
        <v>1</v>
      </c>
      <c r="DV146" s="215">
        <f t="shared" si="183"/>
        <v>1.1000000000000001</v>
      </c>
      <c r="DW146" s="216">
        <f t="shared" si="184"/>
        <v>1</v>
      </c>
      <c r="DX146" s="217">
        <v>1</v>
      </c>
      <c r="DY146" s="213">
        <v>0</v>
      </c>
      <c r="DZ146" s="223">
        <v>0</v>
      </c>
      <c r="EA146" s="212">
        <f>_xlfn.FLOOR.PRECISE('[3]численность 2021'!T150)</f>
        <v>10</v>
      </c>
      <c r="EB146" s="212">
        <v>0</v>
      </c>
      <c r="EC146" s="212">
        <v>0</v>
      </c>
      <c r="ED146" s="212">
        <f t="shared" si="189"/>
        <v>0.11719070267302845</v>
      </c>
      <c r="EE146" s="214">
        <f>_xlfn.FLOOR.PRECISE('[3]численность 2021'!U150)</f>
        <v>1</v>
      </c>
      <c r="EF146" s="215">
        <f t="shared" si="185"/>
        <v>1</v>
      </c>
      <c r="EG146" s="216">
        <f t="shared" si="186"/>
        <v>1</v>
      </c>
      <c r="EH146" s="222">
        <v>1</v>
      </c>
    </row>
    <row r="147" spans="1:138" ht="15.75" x14ac:dyDescent="0.2">
      <c r="A147" s="198" t="s">
        <v>223</v>
      </c>
      <c r="B147" s="212"/>
      <c r="C147" s="213"/>
      <c r="D147" s="213"/>
      <c r="E147" s="212"/>
      <c r="F147" s="212"/>
      <c r="G147" s="212"/>
      <c r="H147" s="212"/>
      <c r="I147" s="214"/>
      <c r="J147" s="215">
        <f t="shared" si="187"/>
        <v>0</v>
      </c>
      <c r="K147" s="216">
        <f t="shared" si="161"/>
        <v>0</v>
      </c>
      <c r="L147" s="217"/>
      <c r="M147" s="213"/>
      <c r="N147" s="213"/>
      <c r="O147" s="212"/>
      <c r="P147" s="212"/>
      <c r="Q147" s="212"/>
      <c r="R147" s="212" t="e">
        <f t="shared" si="162"/>
        <v>#DIV/0!</v>
      </c>
      <c r="S147" s="214"/>
      <c r="T147" s="214"/>
      <c r="U147" s="215">
        <f t="shared" si="147"/>
        <v>0</v>
      </c>
      <c r="V147" s="216">
        <f t="shared" si="163"/>
        <v>0</v>
      </c>
      <c r="W147" s="217"/>
      <c r="X147" s="217"/>
      <c r="Y147" s="218"/>
      <c r="Z147" s="213"/>
      <c r="AA147" s="213"/>
      <c r="AB147" s="212"/>
      <c r="AC147" s="212"/>
      <c r="AD147" s="212"/>
      <c r="AE147" s="212" t="e">
        <f t="shared" si="164"/>
        <v>#DIV/0!</v>
      </c>
      <c r="AF147" s="214"/>
      <c r="AG147" s="215">
        <f t="shared" si="165"/>
        <v>0</v>
      </c>
      <c r="AH147" s="216">
        <f t="shared" si="142"/>
        <v>0</v>
      </c>
      <c r="AI147" s="219">
        <f t="shared" si="166"/>
        <v>0</v>
      </c>
      <c r="AJ147" s="217"/>
      <c r="AK147" s="217"/>
      <c r="AL147" s="213"/>
      <c r="AM147" s="213"/>
      <c r="AN147" s="212"/>
      <c r="AO147" s="212"/>
      <c r="AP147" s="212"/>
      <c r="AQ147" s="212" t="e">
        <f t="shared" si="167"/>
        <v>#DIV/0!</v>
      </c>
      <c r="AR147" s="214"/>
      <c r="AS147" s="214"/>
      <c r="AT147" s="214" t="e">
        <f t="shared" si="148"/>
        <v>#DIV/0!</v>
      </c>
      <c r="AU147" s="215">
        <f t="shared" si="168"/>
        <v>0</v>
      </c>
      <c r="AV147" s="215">
        <f t="shared" si="149"/>
        <v>0</v>
      </c>
      <c r="AW147" s="220">
        <f t="shared" si="169"/>
        <v>0</v>
      </c>
      <c r="AX147" s="217"/>
      <c r="AY147" s="215">
        <f t="shared" si="158"/>
        <v>0</v>
      </c>
      <c r="AZ147" s="216">
        <f t="shared" si="188"/>
        <v>0</v>
      </c>
      <c r="BA147" s="217"/>
      <c r="BB147" s="215">
        <f t="shared" si="159"/>
        <v>0</v>
      </c>
      <c r="BC147" s="217"/>
      <c r="BD147" s="213"/>
      <c r="BE147" s="213"/>
      <c r="BF147" s="212"/>
      <c r="BG147" s="212"/>
      <c r="BH147" s="212"/>
      <c r="BI147" s="212" t="e">
        <f t="shared" si="170"/>
        <v>#DIV/0!</v>
      </c>
      <c r="BJ147" s="214"/>
      <c r="BK147" s="214"/>
      <c r="BL147" s="214" t="e">
        <f t="shared" si="150"/>
        <v>#DIV/0!</v>
      </c>
      <c r="BM147" s="215">
        <f t="shared" si="171"/>
        <v>0</v>
      </c>
      <c r="BN147" s="220">
        <f t="shared" si="172"/>
        <v>0</v>
      </c>
      <c r="BO147" s="217"/>
      <c r="BP147" s="215">
        <f t="shared" si="160"/>
        <v>0</v>
      </c>
      <c r="BQ147" s="216">
        <f t="shared" si="173"/>
        <v>0</v>
      </c>
      <c r="BR147" s="217"/>
      <c r="BS147" s="215">
        <f t="shared" si="174"/>
        <v>0</v>
      </c>
      <c r="BT147" s="217"/>
      <c r="BU147" s="213"/>
      <c r="BV147" s="213"/>
      <c r="BW147" s="212"/>
      <c r="BX147" s="212"/>
      <c r="BY147" s="212"/>
      <c r="BZ147" s="212" t="e">
        <f t="shared" si="175"/>
        <v>#DIV/0!</v>
      </c>
      <c r="CA147" s="214"/>
      <c r="CB147" s="214"/>
      <c r="CC147" s="214"/>
      <c r="CD147" s="214" t="e">
        <f t="shared" si="151"/>
        <v>#DIV/0!</v>
      </c>
      <c r="CE147" s="215">
        <f t="shared" si="176"/>
        <v>0</v>
      </c>
      <c r="CF147" s="220">
        <f t="shared" si="177"/>
        <v>0</v>
      </c>
      <c r="CG147" s="217"/>
      <c r="CH147" s="215">
        <f t="shared" si="152"/>
        <v>0</v>
      </c>
      <c r="CI147" s="216">
        <f t="shared" si="178"/>
        <v>0</v>
      </c>
      <c r="CJ147" s="217"/>
      <c r="CK147" s="215">
        <f t="shared" si="153"/>
        <v>0</v>
      </c>
      <c r="CL147" s="216">
        <f t="shared" si="179"/>
        <v>0</v>
      </c>
      <c r="CM147" s="217"/>
      <c r="CN147" s="215">
        <f t="shared" si="156"/>
        <v>0</v>
      </c>
      <c r="CO147" s="217"/>
      <c r="CP147" s="221">
        <f t="shared" si="157"/>
        <v>1</v>
      </c>
      <c r="CQ147" s="213"/>
      <c r="CR147" s="213"/>
      <c r="CS147" s="213"/>
      <c r="CT147" s="212"/>
      <c r="CU147" s="212"/>
      <c r="CV147" s="212"/>
      <c r="CW147" s="214"/>
      <c r="CX147" s="215">
        <f t="shared" si="143"/>
        <v>0</v>
      </c>
      <c r="CY147" s="220">
        <f t="shared" si="144"/>
        <v>0</v>
      </c>
      <c r="CZ147" s="222"/>
      <c r="DA147" s="215">
        <f t="shared" si="145"/>
        <v>0</v>
      </c>
      <c r="DB147" s="222"/>
      <c r="DC147" s="213"/>
      <c r="DD147" s="213"/>
      <c r="DE147" s="212"/>
      <c r="DF147" s="212"/>
      <c r="DG147" s="212"/>
      <c r="DH147" s="212" t="e">
        <f t="shared" si="180"/>
        <v>#DIV/0!</v>
      </c>
      <c r="DI147" s="214"/>
      <c r="DJ147" s="215">
        <f t="shared" si="154"/>
        <v>0</v>
      </c>
      <c r="DK147" s="216">
        <f t="shared" si="181"/>
        <v>0</v>
      </c>
      <c r="DL147" s="217"/>
      <c r="DM147" s="215">
        <f t="shared" si="155"/>
        <v>0</v>
      </c>
      <c r="DN147" s="217"/>
      <c r="DO147" s="213"/>
      <c r="DP147" s="213"/>
      <c r="DQ147" s="212"/>
      <c r="DR147" s="212"/>
      <c r="DS147" s="212"/>
      <c r="DT147" s="212" t="e">
        <f t="shared" si="182"/>
        <v>#DIV/0!</v>
      </c>
      <c r="DU147" s="214"/>
      <c r="DV147" s="215">
        <f t="shared" si="183"/>
        <v>0</v>
      </c>
      <c r="DW147" s="216">
        <f t="shared" si="184"/>
        <v>0</v>
      </c>
      <c r="DX147" s="217"/>
      <c r="DY147" s="213"/>
      <c r="DZ147" s="223"/>
      <c r="EA147" s="212"/>
      <c r="EB147" s="212"/>
      <c r="EC147" s="212"/>
      <c r="ED147" s="212" t="e">
        <f t="shared" si="189"/>
        <v>#DIV/0!</v>
      </c>
      <c r="EE147" s="214"/>
      <c r="EF147" s="215">
        <f t="shared" si="185"/>
        <v>0</v>
      </c>
      <c r="EG147" s="216">
        <f t="shared" si="186"/>
        <v>0</v>
      </c>
      <c r="EH147" s="222"/>
    </row>
    <row r="148" spans="1:138" s="253" customFormat="1" ht="47.25" x14ac:dyDescent="0.2">
      <c r="A148" s="118" t="s">
        <v>224</v>
      </c>
      <c r="B148" s="254">
        <f>'[3]численность 2021'!C162</f>
        <v>3189.10009765625</v>
      </c>
      <c r="C148" s="255"/>
      <c r="D148" s="255">
        <v>12393.224609000001</v>
      </c>
      <c r="E148" s="254">
        <f>_xlfn.FLOOR.PRECISE('[3]численность 2021'!D162)</f>
        <v>12754</v>
      </c>
      <c r="F148" s="254"/>
      <c r="G148" s="212">
        <v>3.88612</v>
      </c>
      <c r="H148" s="254">
        <f t="shared" si="146"/>
        <v>3.9992473141163667</v>
      </c>
      <c r="I148" s="256">
        <f>_xlfn.FLOOR.PRECISE('[3]численность 2021'!R162)</f>
        <v>4463</v>
      </c>
      <c r="J148" s="215">
        <f t="shared" si="187"/>
        <v>4463.8999999999869</v>
      </c>
      <c r="K148" s="257">
        <f t="shared" si="161"/>
        <v>4463</v>
      </c>
      <c r="L148" s="258">
        <v>4463</v>
      </c>
      <c r="M148" s="255">
        <v>1200</v>
      </c>
      <c r="N148" s="255">
        <v>1400</v>
      </c>
      <c r="O148" s="254">
        <f>_xlfn.FLOOR.PRECISE('[3]численность 2021'!P162)</f>
        <v>1400</v>
      </c>
      <c r="P148" s="212">
        <v>0.37628200000000001</v>
      </c>
      <c r="Q148" s="254">
        <v>0.43899500000000002</v>
      </c>
      <c r="R148" s="254">
        <f t="shared" si="162"/>
        <v>0.43899531439257589</v>
      </c>
      <c r="S148" s="256">
        <f>_xlfn.FLOOR.PRECISE('[3]численность 2021'!Q162)</f>
        <v>70</v>
      </c>
      <c r="T148" s="256"/>
      <c r="U148" s="215">
        <f t="shared" si="147"/>
        <v>419.99999999999858</v>
      </c>
      <c r="V148" s="257">
        <f t="shared" si="163"/>
        <v>70</v>
      </c>
      <c r="W148" s="258">
        <v>70</v>
      </c>
      <c r="X148" s="258"/>
      <c r="Y148" s="259"/>
      <c r="Z148" s="255"/>
      <c r="AA148" s="255">
        <v>2760.2312010000001</v>
      </c>
      <c r="AB148" s="254">
        <f>_xlfn.FLOOR.PRECISE('[3]численность 2021'!E162)</f>
        <v>4106</v>
      </c>
      <c r="AC148" s="254">
        <v>0.94527700000000003</v>
      </c>
      <c r="AD148" s="254">
        <v>0.86551999999999996</v>
      </c>
      <c r="AE148" s="254">
        <f t="shared" si="164"/>
        <v>1.2875105434970833</v>
      </c>
      <c r="AF148" s="256">
        <f>_xlfn.FLOOR.PRECISE('[3]численность 2021'!O162)</f>
        <v>205</v>
      </c>
      <c r="AG148" s="215">
        <f t="shared" si="165"/>
        <v>205.3</v>
      </c>
      <c r="AH148" s="257">
        <f t="shared" si="142"/>
        <v>205</v>
      </c>
      <c r="AI148" s="260">
        <f t="shared" si="166"/>
        <v>134.25</v>
      </c>
      <c r="AJ148" s="258">
        <v>179</v>
      </c>
      <c r="AK148" s="258">
        <v>134</v>
      </c>
      <c r="AL148" s="255"/>
      <c r="AM148" s="255">
        <v>128.382858</v>
      </c>
      <c r="AN148" s="254">
        <f>_xlfn.FLOOR.PRECISE('[3]численность 2021'!F162)</f>
        <v>0</v>
      </c>
      <c r="AO148" s="254">
        <v>0</v>
      </c>
      <c r="AP148" s="254">
        <v>4.0257000000000001E-2</v>
      </c>
      <c r="AQ148" s="254">
        <f t="shared" si="167"/>
        <v>0</v>
      </c>
      <c r="AR148" s="256">
        <f>_xlfn.FLOOR.PRECISE('[3]численность 2021'!L162)</f>
        <v>0</v>
      </c>
      <c r="AS148" s="256"/>
      <c r="AT148" s="214">
        <f t="shared" si="148"/>
        <v>0</v>
      </c>
      <c r="AU148" s="215">
        <f t="shared" si="168"/>
        <v>0</v>
      </c>
      <c r="AV148" s="215">
        <f t="shared" si="149"/>
        <v>0</v>
      </c>
      <c r="AW148" s="260">
        <f t="shared" si="169"/>
        <v>0</v>
      </c>
      <c r="AX148" s="258"/>
      <c r="AY148" s="215">
        <f t="shared" si="158"/>
        <v>0</v>
      </c>
      <c r="AZ148" s="257">
        <f t="shared" si="188"/>
        <v>0</v>
      </c>
      <c r="BA148" s="258"/>
      <c r="BB148" s="215">
        <f t="shared" si="159"/>
        <v>0</v>
      </c>
      <c r="BC148" s="258"/>
      <c r="BD148" s="255"/>
      <c r="BE148" s="255">
        <v>3045.5266109999998</v>
      </c>
      <c r="BF148" s="254">
        <f>_xlfn.FLOOR.PRECISE('[3]численность 2021'!G162)</f>
        <v>3128</v>
      </c>
      <c r="BG148" s="254">
        <v>0.71459799999999996</v>
      </c>
      <c r="BH148" s="254">
        <v>0.95498000000000005</v>
      </c>
      <c r="BI148" s="254">
        <f t="shared" si="170"/>
        <v>0.98084095958569817</v>
      </c>
      <c r="BJ148" s="256">
        <f>_xlfn.FLOOR.PRECISE('[3]численность 2021'!K162)</f>
        <v>93</v>
      </c>
      <c r="BK148" s="256"/>
      <c r="BL148" s="214">
        <f t="shared" si="150"/>
        <v>93</v>
      </c>
      <c r="BM148" s="215">
        <f t="shared" si="171"/>
        <v>93.839999999999677</v>
      </c>
      <c r="BN148" s="260">
        <f t="shared" si="172"/>
        <v>93</v>
      </c>
      <c r="BO148" s="258">
        <v>93</v>
      </c>
      <c r="BP148" s="215">
        <f t="shared" si="160"/>
        <v>13.949999999999907</v>
      </c>
      <c r="BQ148" s="257">
        <f t="shared" si="173"/>
        <v>0</v>
      </c>
      <c r="BR148" s="258"/>
      <c r="BS148" s="215">
        <f t="shared" si="174"/>
        <v>18.600000000000001</v>
      </c>
      <c r="BT148" s="258"/>
      <c r="BU148" s="255"/>
      <c r="BV148" s="255">
        <v>2610.4514159999999</v>
      </c>
      <c r="BW148" s="254">
        <f>_xlfn.FLOOR.PRECISE('[3]численность 2021'!H162)</f>
        <v>3209</v>
      </c>
      <c r="BX148" s="254">
        <v>0.66166499999999995</v>
      </c>
      <c r="BY148" s="254">
        <v>0.818554</v>
      </c>
      <c r="BZ148" s="254">
        <f t="shared" si="175"/>
        <v>1.0062399742041257</v>
      </c>
      <c r="CA148" s="256">
        <f>_xlfn.FLOOR.PRECISE('[3]численность 2021'!M162)</f>
        <v>96</v>
      </c>
      <c r="CB148" s="256"/>
      <c r="CC148" s="256"/>
      <c r="CD148" s="214">
        <f t="shared" si="151"/>
        <v>96</v>
      </c>
      <c r="CE148" s="215">
        <f t="shared" si="176"/>
        <v>160.45000000000002</v>
      </c>
      <c r="CF148" s="260">
        <f t="shared" si="177"/>
        <v>96</v>
      </c>
      <c r="CG148" s="258">
        <v>96</v>
      </c>
      <c r="CH148" s="215">
        <f t="shared" si="152"/>
        <v>7.1999999999999904</v>
      </c>
      <c r="CI148" s="257">
        <f t="shared" si="178"/>
        <v>0</v>
      </c>
      <c r="CJ148" s="258"/>
      <c r="CK148" s="215">
        <f t="shared" si="153"/>
        <v>7.1999999999999904</v>
      </c>
      <c r="CL148" s="257">
        <f t="shared" si="179"/>
        <v>0</v>
      </c>
      <c r="CM148" s="258"/>
      <c r="CN148" s="215">
        <f t="shared" si="156"/>
        <v>19.200000000000003</v>
      </c>
      <c r="CO148" s="258"/>
      <c r="CP148" s="262">
        <f t="shared" si="157"/>
        <v>1</v>
      </c>
      <c r="CQ148" s="255">
        <v>0</v>
      </c>
      <c r="CR148" s="255">
        <v>0</v>
      </c>
      <c r="CS148" s="255" t="e">
        <f>#NAME?</f>
        <v>#NAME?</v>
      </c>
      <c r="CT148" s="254">
        <v>0</v>
      </c>
      <c r="CU148" s="254">
        <v>0</v>
      </c>
      <c r="CV148" s="254" t="e">
        <f>#NAME?</f>
        <v>#NAME?</v>
      </c>
      <c r="CW148" s="256" t="e">
        <f>#NAME?</f>
        <v>#NAME?</v>
      </c>
      <c r="CX148" s="261" t="e">
        <f t="shared" si="143"/>
        <v>#NAME?</v>
      </c>
      <c r="CY148" s="260" t="e">
        <f t="shared" si="144"/>
        <v>#NAME?</v>
      </c>
      <c r="CZ148" s="258"/>
      <c r="DA148" s="261">
        <f t="shared" si="145"/>
        <v>0</v>
      </c>
      <c r="DB148" s="258"/>
      <c r="DC148" s="255"/>
      <c r="DD148" s="255">
        <v>324.52331500000003</v>
      </c>
      <c r="DE148" s="254">
        <f>_xlfn.FLOOR.PRECISE('[3]численность 2021'!I162)</f>
        <v>1655</v>
      </c>
      <c r="DF148" s="254">
        <v>0.30371500000000001</v>
      </c>
      <c r="DG148" s="254">
        <v>0.10176</v>
      </c>
      <c r="DH148" s="254">
        <f t="shared" si="180"/>
        <v>0.51895517522836654</v>
      </c>
      <c r="DI148" s="256">
        <f>_xlfn.FLOOR.PRECISE('[3]численность 2021'!N162)</f>
        <v>115</v>
      </c>
      <c r="DJ148" s="215">
        <f t="shared" si="154"/>
        <v>248.24999999999832</v>
      </c>
      <c r="DK148" s="257">
        <f t="shared" si="181"/>
        <v>115</v>
      </c>
      <c r="DL148" s="258">
        <v>115</v>
      </c>
      <c r="DM148" s="215">
        <f t="shared" si="155"/>
        <v>23</v>
      </c>
      <c r="DN148" s="258"/>
      <c r="DO148" s="255"/>
      <c r="DP148" s="255">
        <v>0</v>
      </c>
      <c r="DQ148" s="254">
        <f>_xlfn.FLOOR.PRECISE('[3]численность 2021'!J162)</f>
        <v>0</v>
      </c>
      <c r="DR148" s="254">
        <v>2.8924999999999999E-2</v>
      </c>
      <c r="DS148" s="254">
        <v>0</v>
      </c>
      <c r="DT148" s="254">
        <f t="shared" si="182"/>
        <v>0</v>
      </c>
      <c r="DU148" s="256">
        <f>_xlfn.FLOOR.PRECISE('[3]численность 2021'!S162)</f>
        <v>0</v>
      </c>
      <c r="DV148" s="215">
        <f t="shared" si="183"/>
        <v>0</v>
      </c>
      <c r="DW148" s="257">
        <f t="shared" si="184"/>
        <v>0</v>
      </c>
      <c r="DX148" s="258"/>
      <c r="DY148" s="255">
        <v>0</v>
      </c>
      <c r="DZ148" s="263">
        <v>0</v>
      </c>
      <c r="EA148" s="254">
        <f>_xlfn.FLOOR.PRECISE('[3]численность 2021'!T162)</f>
        <v>0</v>
      </c>
      <c r="EB148" s="212">
        <v>0</v>
      </c>
      <c r="EC148" s="254">
        <v>0</v>
      </c>
      <c r="ED148" s="254">
        <f t="shared" si="189"/>
        <v>0</v>
      </c>
      <c r="EE148" s="256">
        <f>_xlfn.FLOOR.PRECISE('[3]численность 2021'!U162)</f>
        <v>0</v>
      </c>
      <c r="EF148" s="215">
        <f t="shared" si="185"/>
        <v>0</v>
      </c>
      <c r="EG148" s="257">
        <f t="shared" si="186"/>
        <v>0</v>
      </c>
      <c r="EH148" s="258"/>
    </row>
    <row r="149" spans="1:138" ht="31.5" x14ac:dyDescent="0.2">
      <c r="A149" s="237" t="s">
        <v>293</v>
      </c>
      <c r="B149" s="212"/>
      <c r="C149" s="213"/>
      <c r="D149" s="213"/>
      <c r="E149" s="212"/>
      <c r="F149" s="212"/>
      <c r="G149" s="212"/>
      <c r="H149" s="212"/>
      <c r="I149" s="214">
        <v>50</v>
      </c>
      <c r="J149" s="215">
        <f t="shared" si="187"/>
        <v>0</v>
      </c>
      <c r="K149" s="216">
        <f t="shared" si="161"/>
        <v>0</v>
      </c>
      <c r="L149" s="217"/>
      <c r="M149" s="213"/>
      <c r="N149" s="213"/>
      <c r="O149" s="212"/>
      <c r="P149" s="212"/>
      <c r="Q149" s="212"/>
      <c r="R149" s="212" t="e">
        <f t="shared" si="162"/>
        <v>#DIV/0!</v>
      </c>
      <c r="S149" s="214"/>
      <c r="T149" s="214"/>
      <c r="U149" s="215">
        <f t="shared" si="147"/>
        <v>0</v>
      </c>
      <c r="V149" s="216">
        <f t="shared" si="163"/>
        <v>0</v>
      </c>
      <c r="W149" s="217"/>
      <c r="X149" s="217"/>
      <c r="Y149" s="218"/>
      <c r="Z149" s="213"/>
      <c r="AA149" s="213"/>
      <c r="AB149" s="212"/>
      <c r="AC149" s="212"/>
      <c r="AD149" s="212"/>
      <c r="AE149" s="212" t="e">
        <f t="shared" si="164"/>
        <v>#DIV/0!</v>
      </c>
      <c r="AF149" s="214"/>
      <c r="AG149" s="215">
        <f t="shared" si="165"/>
        <v>0</v>
      </c>
      <c r="AH149" s="216">
        <f t="shared" si="142"/>
        <v>0</v>
      </c>
      <c r="AI149" s="219">
        <f t="shared" si="166"/>
        <v>0</v>
      </c>
      <c r="AJ149" s="217"/>
      <c r="AK149" s="217"/>
      <c r="AL149" s="213"/>
      <c r="AM149" s="213"/>
      <c r="AN149" s="212"/>
      <c r="AO149" s="212"/>
      <c r="AP149" s="212"/>
      <c r="AQ149" s="212" t="e">
        <f t="shared" si="167"/>
        <v>#DIV/0!</v>
      </c>
      <c r="AR149" s="214"/>
      <c r="AS149" s="214"/>
      <c r="AT149" s="214" t="e">
        <f t="shared" si="148"/>
        <v>#DIV/0!</v>
      </c>
      <c r="AU149" s="215">
        <f t="shared" si="168"/>
        <v>0</v>
      </c>
      <c r="AV149" s="215">
        <f t="shared" si="149"/>
        <v>0</v>
      </c>
      <c r="AW149" s="220">
        <f t="shared" si="169"/>
        <v>0</v>
      </c>
      <c r="AX149" s="217"/>
      <c r="AY149" s="215">
        <f t="shared" si="158"/>
        <v>0</v>
      </c>
      <c r="AZ149" s="216">
        <f t="shared" si="188"/>
        <v>0</v>
      </c>
      <c r="BA149" s="217"/>
      <c r="BB149" s="215">
        <f t="shared" si="159"/>
        <v>0</v>
      </c>
      <c r="BC149" s="217"/>
      <c r="BD149" s="213"/>
      <c r="BE149" s="213"/>
      <c r="BF149" s="212"/>
      <c r="BG149" s="212"/>
      <c r="BH149" s="212"/>
      <c r="BI149" s="212"/>
      <c r="BJ149" s="214">
        <v>6</v>
      </c>
      <c r="BK149" s="214"/>
      <c r="BL149" s="214">
        <f t="shared" si="150"/>
        <v>0</v>
      </c>
      <c r="BM149" s="215">
        <f t="shared" si="171"/>
        <v>0</v>
      </c>
      <c r="BN149" s="220">
        <f t="shared" si="172"/>
        <v>0</v>
      </c>
      <c r="BO149" s="217"/>
      <c r="BP149" s="215">
        <f t="shared" si="160"/>
        <v>0</v>
      </c>
      <c r="BQ149" s="216">
        <f t="shared" si="173"/>
        <v>0</v>
      </c>
      <c r="BR149" s="217"/>
      <c r="BS149" s="215">
        <f t="shared" si="174"/>
        <v>0</v>
      </c>
      <c r="BT149" s="217"/>
      <c r="BU149" s="213"/>
      <c r="BV149" s="213"/>
      <c r="BW149" s="212"/>
      <c r="BX149" s="212"/>
      <c r="BY149" s="212"/>
      <c r="BZ149" s="212" t="e">
        <f t="shared" si="175"/>
        <v>#DIV/0!</v>
      </c>
      <c r="CA149" s="214"/>
      <c r="CB149" s="214"/>
      <c r="CC149" s="214"/>
      <c r="CD149" s="214" t="e">
        <f t="shared" si="151"/>
        <v>#DIV/0!</v>
      </c>
      <c r="CE149" s="215">
        <f t="shared" si="176"/>
        <v>0</v>
      </c>
      <c r="CF149" s="220">
        <f t="shared" si="177"/>
        <v>0</v>
      </c>
      <c r="CG149" s="217"/>
      <c r="CH149" s="215">
        <f t="shared" si="152"/>
        <v>0</v>
      </c>
      <c r="CI149" s="216">
        <f t="shared" si="178"/>
        <v>0</v>
      </c>
      <c r="CJ149" s="217"/>
      <c r="CK149" s="215">
        <f t="shared" si="153"/>
        <v>0</v>
      </c>
      <c r="CL149" s="216">
        <f t="shared" si="179"/>
        <v>0</v>
      </c>
      <c r="CM149" s="217"/>
      <c r="CN149" s="215">
        <f t="shared" si="156"/>
        <v>0</v>
      </c>
      <c r="CO149" s="217"/>
      <c r="CP149" s="221">
        <f t="shared" si="157"/>
        <v>1</v>
      </c>
      <c r="CQ149" s="213"/>
      <c r="CR149" s="213"/>
      <c r="CS149" s="213"/>
      <c r="CT149" s="212"/>
      <c r="CU149" s="212"/>
      <c r="CV149" s="212"/>
      <c r="CW149" s="214"/>
      <c r="CX149" s="215">
        <f t="shared" si="143"/>
        <v>0</v>
      </c>
      <c r="CY149" s="220"/>
      <c r="CZ149" s="222"/>
      <c r="DA149" s="215"/>
      <c r="DB149" s="222"/>
      <c r="DC149" s="213"/>
      <c r="DD149" s="213"/>
      <c r="DE149" s="212"/>
      <c r="DF149" s="212"/>
      <c r="DG149" s="212"/>
      <c r="DH149" s="212" t="e">
        <f t="shared" si="180"/>
        <v>#DIV/0!</v>
      </c>
      <c r="DI149" s="214"/>
      <c r="DJ149" s="215">
        <f t="shared" si="154"/>
        <v>0</v>
      </c>
      <c r="DK149" s="216">
        <f t="shared" si="181"/>
        <v>0</v>
      </c>
      <c r="DL149" s="217"/>
      <c r="DM149" s="215">
        <f t="shared" si="155"/>
        <v>0</v>
      </c>
      <c r="DN149" s="217"/>
      <c r="DO149" s="213"/>
      <c r="DP149" s="213"/>
      <c r="DQ149" s="212"/>
      <c r="DR149" s="212"/>
      <c r="DS149" s="212"/>
      <c r="DT149" s="212" t="e">
        <f t="shared" si="182"/>
        <v>#DIV/0!</v>
      </c>
      <c r="DU149" s="214"/>
      <c r="DV149" s="215">
        <f t="shared" si="183"/>
        <v>0</v>
      </c>
      <c r="DW149" s="216">
        <f t="shared" si="184"/>
        <v>0</v>
      </c>
      <c r="DX149" s="217"/>
      <c r="DY149" s="213"/>
      <c r="DZ149" s="223"/>
      <c r="EA149" s="212"/>
      <c r="EB149" s="212"/>
      <c r="EC149" s="212"/>
      <c r="ED149" s="212" t="e">
        <f t="shared" si="189"/>
        <v>#DIV/0!</v>
      </c>
      <c r="EE149" s="214"/>
      <c r="EF149" s="215">
        <f t="shared" si="185"/>
        <v>0</v>
      </c>
      <c r="EG149" s="216">
        <f t="shared" si="186"/>
        <v>0</v>
      </c>
      <c r="EH149" s="222"/>
    </row>
    <row r="150" spans="1:138" ht="15.75" x14ac:dyDescent="0.2">
      <c r="A150" s="198" t="s">
        <v>225</v>
      </c>
      <c r="B150" s="212"/>
      <c r="C150" s="213"/>
      <c r="D150" s="213"/>
      <c r="E150" s="212"/>
      <c r="F150" s="212"/>
      <c r="G150" s="212"/>
      <c r="H150" s="212"/>
      <c r="I150" s="214"/>
      <c r="J150" s="215">
        <f t="shared" si="187"/>
        <v>0</v>
      </c>
      <c r="K150" s="216">
        <f t="shared" si="161"/>
        <v>0</v>
      </c>
      <c r="L150" s="217"/>
      <c r="M150" s="213"/>
      <c r="N150" s="213"/>
      <c r="O150" s="212"/>
      <c r="P150" s="212"/>
      <c r="Q150" s="212"/>
      <c r="R150" s="212" t="e">
        <f t="shared" si="162"/>
        <v>#DIV/0!</v>
      </c>
      <c r="S150" s="214"/>
      <c r="T150" s="214"/>
      <c r="U150" s="215">
        <f t="shared" si="147"/>
        <v>0</v>
      </c>
      <c r="V150" s="216">
        <f t="shared" si="163"/>
        <v>0</v>
      </c>
      <c r="W150" s="217"/>
      <c r="X150" s="217"/>
      <c r="Y150" s="218"/>
      <c r="Z150" s="213"/>
      <c r="AA150" s="213"/>
      <c r="AB150" s="212"/>
      <c r="AC150" s="212"/>
      <c r="AD150" s="212"/>
      <c r="AE150" s="212" t="e">
        <f t="shared" si="164"/>
        <v>#DIV/0!</v>
      </c>
      <c r="AF150" s="214"/>
      <c r="AG150" s="215">
        <f t="shared" si="165"/>
        <v>0</v>
      </c>
      <c r="AH150" s="216">
        <f t="shared" si="142"/>
        <v>0</v>
      </c>
      <c r="AI150" s="219">
        <f t="shared" si="166"/>
        <v>0</v>
      </c>
      <c r="AJ150" s="217"/>
      <c r="AK150" s="217"/>
      <c r="AL150" s="213"/>
      <c r="AM150" s="213"/>
      <c r="AN150" s="212"/>
      <c r="AO150" s="212"/>
      <c r="AP150" s="212"/>
      <c r="AQ150" s="212" t="e">
        <f t="shared" si="167"/>
        <v>#DIV/0!</v>
      </c>
      <c r="AR150" s="214"/>
      <c r="AS150" s="214"/>
      <c r="AT150" s="214" t="e">
        <f t="shared" si="148"/>
        <v>#DIV/0!</v>
      </c>
      <c r="AU150" s="215">
        <f t="shared" si="168"/>
        <v>0</v>
      </c>
      <c r="AV150" s="215">
        <f t="shared" si="149"/>
        <v>0</v>
      </c>
      <c r="AW150" s="220">
        <f t="shared" si="169"/>
        <v>0</v>
      </c>
      <c r="AX150" s="217"/>
      <c r="AY150" s="215">
        <f t="shared" si="158"/>
        <v>0</v>
      </c>
      <c r="AZ150" s="216">
        <f t="shared" si="188"/>
        <v>0</v>
      </c>
      <c r="BA150" s="217"/>
      <c r="BB150" s="215">
        <f t="shared" si="159"/>
        <v>0</v>
      </c>
      <c r="BC150" s="217"/>
      <c r="BD150" s="213"/>
      <c r="BE150" s="213"/>
      <c r="BF150" s="212"/>
      <c r="BG150" s="212"/>
      <c r="BH150" s="212"/>
      <c r="BI150" s="212" t="e">
        <f t="shared" si="170"/>
        <v>#DIV/0!</v>
      </c>
      <c r="BJ150" s="214"/>
      <c r="BK150" s="214"/>
      <c r="BL150" s="214" t="e">
        <f t="shared" si="150"/>
        <v>#DIV/0!</v>
      </c>
      <c r="BM150" s="215">
        <f t="shared" si="171"/>
        <v>0</v>
      </c>
      <c r="BN150" s="220">
        <f t="shared" si="172"/>
        <v>0</v>
      </c>
      <c r="BO150" s="217"/>
      <c r="BP150" s="215">
        <f t="shared" si="160"/>
        <v>0</v>
      </c>
      <c r="BQ150" s="216">
        <f t="shared" si="173"/>
        <v>0</v>
      </c>
      <c r="BR150" s="217"/>
      <c r="BS150" s="215">
        <f t="shared" si="174"/>
        <v>0</v>
      </c>
      <c r="BT150" s="217"/>
      <c r="BU150" s="213"/>
      <c r="BV150" s="213"/>
      <c r="BW150" s="212"/>
      <c r="BX150" s="212"/>
      <c r="BY150" s="212"/>
      <c r="BZ150" s="212" t="e">
        <f t="shared" si="175"/>
        <v>#DIV/0!</v>
      </c>
      <c r="CA150" s="214"/>
      <c r="CB150" s="214"/>
      <c r="CC150" s="214"/>
      <c r="CD150" s="214" t="e">
        <f t="shared" si="151"/>
        <v>#DIV/0!</v>
      </c>
      <c r="CE150" s="215">
        <f t="shared" si="176"/>
        <v>0</v>
      </c>
      <c r="CF150" s="220">
        <f t="shared" si="177"/>
        <v>0</v>
      </c>
      <c r="CG150" s="217"/>
      <c r="CH150" s="215">
        <f t="shared" si="152"/>
        <v>0</v>
      </c>
      <c r="CI150" s="216">
        <f t="shared" si="178"/>
        <v>0</v>
      </c>
      <c r="CJ150" s="217"/>
      <c r="CK150" s="215">
        <f t="shared" si="153"/>
        <v>0</v>
      </c>
      <c r="CL150" s="216">
        <f t="shared" si="179"/>
        <v>0</v>
      </c>
      <c r="CM150" s="217"/>
      <c r="CN150" s="215">
        <f t="shared" si="156"/>
        <v>0</v>
      </c>
      <c r="CO150" s="217"/>
      <c r="CP150" s="221">
        <f t="shared" si="157"/>
        <v>1</v>
      </c>
      <c r="CQ150" s="213"/>
      <c r="CR150" s="213"/>
      <c r="CS150" s="213"/>
      <c r="CT150" s="212"/>
      <c r="CU150" s="212"/>
      <c r="CV150" s="212"/>
      <c r="CW150" s="214"/>
      <c r="CX150" s="215">
        <f t="shared" si="143"/>
        <v>0</v>
      </c>
      <c r="CY150" s="220">
        <f t="shared" si="144"/>
        <v>0</v>
      </c>
      <c r="CZ150" s="222"/>
      <c r="DA150" s="215">
        <f t="shared" si="145"/>
        <v>0</v>
      </c>
      <c r="DB150" s="222"/>
      <c r="DC150" s="213"/>
      <c r="DD150" s="213"/>
      <c r="DE150" s="212"/>
      <c r="DF150" s="212"/>
      <c r="DG150" s="212"/>
      <c r="DH150" s="212" t="e">
        <f t="shared" si="180"/>
        <v>#DIV/0!</v>
      </c>
      <c r="DI150" s="214"/>
      <c r="DJ150" s="215">
        <f t="shared" si="154"/>
        <v>0</v>
      </c>
      <c r="DK150" s="216">
        <f t="shared" si="181"/>
        <v>0</v>
      </c>
      <c r="DL150" s="217"/>
      <c r="DM150" s="215">
        <f t="shared" si="155"/>
        <v>0</v>
      </c>
      <c r="DN150" s="217"/>
      <c r="DO150" s="213"/>
      <c r="DP150" s="213"/>
      <c r="DQ150" s="212"/>
      <c r="DR150" s="212"/>
      <c r="DS150" s="212"/>
      <c r="DT150" s="212" t="e">
        <f t="shared" si="182"/>
        <v>#DIV/0!</v>
      </c>
      <c r="DU150" s="214"/>
      <c r="DV150" s="215">
        <f t="shared" si="183"/>
        <v>0</v>
      </c>
      <c r="DW150" s="216">
        <f t="shared" si="184"/>
        <v>0</v>
      </c>
      <c r="DX150" s="217"/>
      <c r="DY150" s="213"/>
      <c r="DZ150" s="223"/>
      <c r="EA150" s="212"/>
      <c r="EB150" s="212"/>
      <c r="EC150" s="212"/>
      <c r="ED150" s="212" t="e">
        <f t="shared" si="189"/>
        <v>#DIV/0!</v>
      </c>
      <c r="EE150" s="214"/>
      <c r="EF150" s="215">
        <f t="shared" si="185"/>
        <v>0</v>
      </c>
      <c r="EG150" s="216">
        <f t="shared" si="186"/>
        <v>0</v>
      </c>
      <c r="EH150" s="222"/>
    </row>
    <row r="151" spans="1:138" ht="47.25" x14ac:dyDescent="0.2">
      <c r="A151" s="116" t="s">
        <v>341</v>
      </c>
      <c r="B151" s="212">
        <f>'[3]численность 2021'!C166</f>
        <v>316.95303344726563</v>
      </c>
      <c r="C151" s="213">
        <v>334.655304</v>
      </c>
      <c r="D151" s="213">
        <v>294.50973499999998</v>
      </c>
      <c r="E151" s="212">
        <f>_xlfn.FLOOR.PRECISE('[3]численность 2021'!D166)</f>
        <v>310</v>
      </c>
      <c r="F151" s="212">
        <v>0.92934600000000001</v>
      </c>
      <c r="G151" s="212">
        <v>0.92934600000000001</v>
      </c>
      <c r="H151" s="212">
        <f t="shared" si="146"/>
        <v>0.97806289035431349</v>
      </c>
      <c r="I151" s="214">
        <f>_xlfn.FLOOR.PRECISE('[3]численность 2021'!R166)</f>
        <v>100</v>
      </c>
      <c r="J151" s="215">
        <f t="shared" si="187"/>
        <v>108.49999999999969</v>
      </c>
      <c r="K151" s="216">
        <f t="shared" si="161"/>
        <v>100</v>
      </c>
      <c r="L151" s="217">
        <v>100</v>
      </c>
      <c r="M151" s="213">
        <v>20</v>
      </c>
      <c r="N151" s="213">
        <v>20</v>
      </c>
      <c r="O151" s="212">
        <f>_xlfn.FLOOR.PRECISE('[3]численность 2021'!P166)</f>
        <v>28</v>
      </c>
      <c r="P151" s="212">
        <v>6.3938999999999996E-2</v>
      </c>
      <c r="Q151" s="212">
        <v>6.3111E-2</v>
      </c>
      <c r="R151" s="212">
        <f t="shared" si="162"/>
        <v>8.8341164290067026E-2</v>
      </c>
      <c r="S151" s="214">
        <f>_xlfn.FLOOR.PRECISE('[3]численность 2021'!Q166)</f>
        <v>4</v>
      </c>
      <c r="T151" s="214"/>
      <c r="U151" s="215">
        <f t="shared" si="147"/>
        <v>8.3999999999999719</v>
      </c>
      <c r="V151" s="216">
        <f t="shared" si="163"/>
        <v>4</v>
      </c>
      <c r="W151" s="217">
        <v>4</v>
      </c>
      <c r="X151" s="217"/>
      <c r="Y151" s="218"/>
      <c r="Z151" s="213">
        <v>545.69494599999996</v>
      </c>
      <c r="AA151" s="213">
        <v>402.34326199999998</v>
      </c>
      <c r="AB151" s="212">
        <f>_xlfn.FLOOR.PRECISE('[3]численность 2021'!E166)</f>
        <v>820</v>
      </c>
      <c r="AC151" s="212">
        <v>1.7445489999999999</v>
      </c>
      <c r="AD151" s="212">
        <v>1.269622</v>
      </c>
      <c r="AE151" s="212">
        <f t="shared" si="164"/>
        <v>2.5871340970662486</v>
      </c>
      <c r="AF151" s="214">
        <f>_xlfn.FLOOR.PRECISE('[3]численность 2021'!O166)</f>
        <v>30</v>
      </c>
      <c r="AG151" s="215">
        <f t="shared" si="165"/>
        <v>41</v>
      </c>
      <c r="AH151" s="216">
        <f t="shared" si="142"/>
        <v>30</v>
      </c>
      <c r="AI151" s="219">
        <f t="shared" si="166"/>
        <v>19.5</v>
      </c>
      <c r="AJ151" s="217">
        <v>26</v>
      </c>
      <c r="AK151" s="217">
        <v>19</v>
      </c>
      <c r="AL151" s="213">
        <v>2439.411865</v>
      </c>
      <c r="AM151" s="213">
        <v>2517.1379390000002</v>
      </c>
      <c r="AN151" s="212">
        <f>_xlfn.FLOOR.PRECISE('[3]численность 2021'!F166)</f>
        <v>2910</v>
      </c>
      <c r="AO151" s="212">
        <v>7.7986319999999996</v>
      </c>
      <c r="AP151" s="212">
        <v>7.9430040000000002</v>
      </c>
      <c r="AQ151" s="212">
        <f t="shared" si="167"/>
        <v>9.1811710030033939</v>
      </c>
      <c r="AR151" s="214">
        <f>_xlfn.FLOOR.PRECISE('[3]численность 2021'!L166)</f>
        <v>200</v>
      </c>
      <c r="AS151" s="214"/>
      <c r="AT151" s="214">
        <f t="shared" si="148"/>
        <v>200</v>
      </c>
      <c r="AU151" s="215">
        <f t="shared" si="168"/>
        <v>349.2</v>
      </c>
      <c r="AV151" s="215">
        <f t="shared" si="149"/>
        <v>349.2</v>
      </c>
      <c r="AW151" s="220">
        <f t="shared" si="169"/>
        <v>200</v>
      </c>
      <c r="AX151" s="217">
        <v>200</v>
      </c>
      <c r="AY151" s="215">
        <f t="shared" si="158"/>
        <v>29.999999999999797</v>
      </c>
      <c r="AZ151" s="216">
        <f t="shared" si="188"/>
        <v>0</v>
      </c>
      <c r="BA151" s="217"/>
      <c r="BB151" s="215">
        <f t="shared" si="159"/>
        <v>59.999999999999801</v>
      </c>
      <c r="BC151" s="217"/>
      <c r="BD151" s="213">
        <v>57.342632000000002</v>
      </c>
      <c r="BE151" s="213">
        <v>32.748871000000001</v>
      </c>
      <c r="BF151" s="212">
        <f>_xlfn.FLOOR.PRECISE('[3]численность 2021'!G166)</f>
        <v>117</v>
      </c>
      <c r="BG151" s="212">
        <v>0.18332000000000001</v>
      </c>
      <c r="BH151" s="212">
        <v>0.103341</v>
      </c>
      <c r="BI151" s="212">
        <f t="shared" si="170"/>
        <v>0.36913986506920859</v>
      </c>
      <c r="BJ151" s="214">
        <f>_xlfn.FLOOR.PRECISE('[3]численность 2021'!K166)</f>
        <v>2</v>
      </c>
      <c r="BK151" s="214"/>
      <c r="BL151" s="214">
        <f t="shared" si="150"/>
        <v>2</v>
      </c>
      <c r="BM151" s="215">
        <f t="shared" si="171"/>
        <v>3.5099999999999882</v>
      </c>
      <c r="BN151" s="220">
        <f t="shared" si="172"/>
        <v>2</v>
      </c>
      <c r="BO151" s="217">
        <v>2</v>
      </c>
      <c r="BP151" s="215">
        <f t="shared" si="160"/>
        <v>0</v>
      </c>
      <c r="BQ151" s="216">
        <f t="shared" si="173"/>
        <v>0</v>
      </c>
      <c r="BR151" s="217"/>
      <c r="BS151" s="215">
        <f t="shared" si="174"/>
        <v>0.4</v>
      </c>
      <c r="BT151" s="217"/>
      <c r="BU151" s="213">
        <v>224.59196499999999</v>
      </c>
      <c r="BV151" s="213">
        <v>318.13189699999998</v>
      </c>
      <c r="BW151" s="212">
        <f>_xlfn.FLOOR.PRECISE('[3]численность 2021'!H166)</f>
        <v>427</v>
      </c>
      <c r="BX151" s="212">
        <v>0.718005</v>
      </c>
      <c r="BY151" s="212">
        <v>1.003887</v>
      </c>
      <c r="BZ151" s="212">
        <f t="shared" si="175"/>
        <v>1.347202755423522</v>
      </c>
      <c r="CA151" s="214">
        <f>_xlfn.FLOOR.PRECISE('[3]численность 2021'!M166)</f>
        <v>14</v>
      </c>
      <c r="CB151" s="214"/>
      <c r="CC151" s="214"/>
      <c r="CD151" s="214">
        <f t="shared" si="151"/>
        <v>14</v>
      </c>
      <c r="CE151" s="215">
        <f t="shared" si="176"/>
        <v>21.35</v>
      </c>
      <c r="CF151" s="220">
        <f t="shared" si="177"/>
        <v>14</v>
      </c>
      <c r="CG151" s="217">
        <v>14</v>
      </c>
      <c r="CH151" s="215">
        <f t="shared" si="152"/>
        <v>1.0499999999999985</v>
      </c>
      <c r="CI151" s="216">
        <f t="shared" si="178"/>
        <v>0</v>
      </c>
      <c r="CJ151" s="217"/>
      <c r="CK151" s="215">
        <f t="shared" si="153"/>
        <v>1.0499999999999985</v>
      </c>
      <c r="CL151" s="216">
        <f t="shared" si="179"/>
        <v>0</v>
      </c>
      <c r="CM151" s="217"/>
      <c r="CN151" s="215">
        <f t="shared" si="156"/>
        <v>2.8000000000000003</v>
      </c>
      <c r="CO151" s="217"/>
      <c r="CP151" s="221">
        <f t="shared" si="157"/>
        <v>1</v>
      </c>
      <c r="CQ151" s="213">
        <v>0</v>
      </c>
      <c r="CR151" s="213">
        <v>0</v>
      </c>
      <c r="CS151" s="213" t="e">
        <f>#NAME?</f>
        <v>#NAME?</v>
      </c>
      <c r="CT151" s="212">
        <v>0</v>
      </c>
      <c r="CU151" s="212">
        <v>0</v>
      </c>
      <c r="CV151" s="212" t="e">
        <f>#NAME?</f>
        <v>#NAME?</v>
      </c>
      <c r="CW151" s="214" t="e">
        <f>#NAME?</f>
        <v>#NAME?</v>
      </c>
      <c r="CX151" s="215" t="e">
        <f t="shared" si="143"/>
        <v>#NAME?</v>
      </c>
      <c r="CY151" s="220" t="e">
        <f t="shared" si="144"/>
        <v>#NAME?</v>
      </c>
      <c r="CZ151" s="222"/>
      <c r="DA151" s="215">
        <f t="shared" si="145"/>
        <v>0</v>
      </c>
      <c r="DB151" s="222"/>
      <c r="DC151" s="213">
        <v>0</v>
      </c>
      <c r="DD151" s="213">
        <v>0</v>
      </c>
      <c r="DE151" s="212">
        <f>_xlfn.FLOOR.PRECISE('[3]численность 2021'!I166)</f>
        <v>0</v>
      </c>
      <c r="DF151" s="212">
        <v>0</v>
      </c>
      <c r="DG151" s="212">
        <v>0</v>
      </c>
      <c r="DH151" s="212">
        <f t="shared" si="180"/>
        <v>0</v>
      </c>
      <c r="DI151" s="214">
        <f>_xlfn.FLOOR.PRECISE('[3]численность 2021'!N166)</f>
        <v>0</v>
      </c>
      <c r="DJ151" s="215">
        <f t="shared" si="154"/>
        <v>0</v>
      </c>
      <c r="DK151" s="216">
        <f t="shared" si="181"/>
        <v>0</v>
      </c>
      <c r="DL151" s="217"/>
      <c r="DM151" s="215">
        <f t="shared" si="155"/>
        <v>0</v>
      </c>
      <c r="DN151" s="217"/>
      <c r="DO151" s="213">
        <v>4.7002160000000002</v>
      </c>
      <c r="DP151" s="213">
        <v>7.6695250000000001</v>
      </c>
      <c r="DQ151" s="212">
        <f>_xlfn.FLOOR.PRECISE('[3]численность 2021'!J166)</f>
        <v>12</v>
      </c>
      <c r="DR151" s="212">
        <v>1.5025999999999999E-2</v>
      </c>
      <c r="DS151" s="212">
        <v>2.4202000000000001E-2</v>
      </c>
      <c r="DT151" s="212">
        <f t="shared" si="182"/>
        <v>3.7860498981457297E-2</v>
      </c>
      <c r="DU151" s="214">
        <f>_xlfn.FLOOR.PRECISE('[3]численность 2021'!S166)</f>
        <v>0</v>
      </c>
      <c r="DV151" s="215">
        <f t="shared" si="183"/>
        <v>1.2000000000000002</v>
      </c>
      <c r="DW151" s="216">
        <f t="shared" si="184"/>
        <v>0</v>
      </c>
      <c r="DX151" s="217"/>
      <c r="DY151" s="213">
        <v>0</v>
      </c>
      <c r="DZ151" s="223">
        <v>0</v>
      </c>
      <c r="EA151" s="212">
        <f>_xlfn.FLOOR.PRECISE('[3]численность 2021'!T166)</f>
        <v>0</v>
      </c>
      <c r="EB151" s="212">
        <v>0</v>
      </c>
      <c r="EC151" s="212">
        <v>0</v>
      </c>
      <c r="ED151" s="212">
        <f t="shared" si="189"/>
        <v>0</v>
      </c>
      <c r="EE151" s="214">
        <f>_xlfn.FLOOR.PRECISE('[3]численность 2021'!U166)</f>
        <v>0</v>
      </c>
      <c r="EF151" s="215">
        <f t="shared" si="185"/>
        <v>0</v>
      </c>
      <c r="EG151" s="216">
        <f t="shared" si="186"/>
        <v>0</v>
      </c>
      <c r="EH151" s="222"/>
    </row>
    <row r="152" spans="1:138" s="253" customFormat="1" ht="47.25" x14ac:dyDescent="0.2">
      <c r="A152" s="118" t="s">
        <v>342</v>
      </c>
      <c r="B152" s="254">
        <f>'[3]численность 2021'!C164</f>
        <v>986.86199951171875</v>
      </c>
      <c r="C152" s="255">
        <v>3033.989086</v>
      </c>
      <c r="D152" s="255">
        <v>4244.7602539999998</v>
      </c>
      <c r="E152" s="254">
        <f>_xlfn.FLOOR.PRECISE('[3]численность 2021'!D164)</f>
        <v>4065</v>
      </c>
      <c r="F152" s="254">
        <v>3.0743800000000001</v>
      </c>
      <c r="G152" s="212">
        <v>4.3012699999999997</v>
      </c>
      <c r="H152" s="254">
        <f t="shared" si="146"/>
        <v>4.1191169606401781</v>
      </c>
      <c r="I152" s="256">
        <f>_xlfn.FLOOR.PRECISE('[3]численность 2021'!R164)</f>
        <v>1422</v>
      </c>
      <c r="J152" s="215">
        <f t="shared" si="187"/>
        <v>1422.7499999999959</v>
      </c>
      <c r="K152" s="257">
        <f t="shared" si="161"/>
        <v>1422</v>
      </c>
      <c r="L152" s="258">
        <v>1422</v>
      </c>
      <c r="M152" s="255">
        <v>371.03085099999998</v>
      </c>
      <c r="N152" s="255">
        <v>602</v>
      </c>
      <c r="O152" s="254">
        <f>_xlfn.FLOOR.PRECISE('[3]численность 2021'!P164)</f>
        <v>710</v>
      </c>
      <c r="P152" s="212">
        <v>0.37597000000000003</v>
      </c>
      <c r="Q152" s="254">
        <v>0.61001399999999995</v>
      </c>
      <c r="R152" s="254">
        <f t="shared" si="162"/>
        <v>0.71945216286704217</v>
      </c>
      <c r="S152" s="256">
        <f>_xlfn.FLOOR.PRECISE('[3]численность 2021'!Q164)</f>
        <v>71</v>
      </c>
      <c r="T152" s="256"/>
      <c r="U152" s="215">
        <f t="shared" si="147"/>
        <v>212.99999999999929</v>
      </c>
      <c r="V152" s="257">
        <f t="shared" si="163"/>
        <v>71</v>
      </c>
      <c r="W152" s="258">
        <v>71</v>
      </c>
      <c r="X152" s="258"/>
      <c r="Y152" s="259"/>
      <c r="Z152" s="255">
        <v>2518.6856109999999</v>
      </c>
      <c r="AA152" s="255">
        <v>4062.5222170000002</v>
      </c>
      <c r="AB152" s="254">
        <f>_xlfn.FLOOR.PRECISE('[3]численность 2021'!E164)</f>
        <v>4931</v>
      </c>
      <c r="AC152" s="254">
        <v>2.5522170000000002</v>
      </c>
      <c r="AD152" s="254">
        <v>4.116606</v>
      </c>
      <c r="AE152" s="254">
        <f t="shared" si="164"/>
        <v>4.9966459367568801</v>
      </c>
      <c r="AF152" s="256">
        <f>_xlfn.FLOOR.PRECISE('[3]численность 2021'!O164)</f>
        <v>246</v>
      </c>
      <c r="AG152" s="215">
        <f t="shared" si="165"/>
        <v>246.55</v>
      </c>
      <c r="AH152" s="257">
        <f t="shared" si="142"/>
        <v>246</v>
      </c>
      <c r="AI152" s="260">
        <f t="shared" si="166"/>
        <v>184.5</v>
      </c>
      <c r="AJ152" s="258">
        <v>246</v>
      </c>
      <c r="AK152" s="258">
        <v>184</v>
      </c>
      <c r="AL152" s="255">
        <v>567.20469200000002</v>
      </c>
      <c r="AM152" s="255">
        <v>792.53436299999998</v>
      </c>
      <c r="AN152" s="254">
        <f>_xlfn.FLOOR.PRECISE('[3]численность 2021'!F164)</f>
        <v>892</v>
      </c>
      <c r="AO152" s="254">
        <v>0.57475600000000004</v>
      </c>
      <c r="AP152" s="254">
        <v>0.80308500000000005</v>
      </c>
      <c r="AQ152" s="254">
        <f t="shared" si="167"/>
        <v>0.90387511165831214</v>
      </c>
      <c r="AR152" s="256">
        <f>_xlfn.FLOOR.PRECISE('[3]численность 2021'!L164)</f>
        <v>26</v>
      </c>
      <c r="AS152" s="256"/>
      <c r="AT152" s="214">
        <f t="shared" si="148"/>
        <v>26</v>
      </c>
      <c r="AU152" s="215">
        <f t="shared" si="168"/>
        <v>26.759999999999909</v>
      </c>
      <c r="AV152" s="215">
        <f t="shared" si="149"/>
        <v>26.759999999999909</v>
      </c>
      <c r="AW152" s="260">
        <f t="shared" si="169"/>
        <v>26</v>
      </c>
      <c r="AX152" s="258">
        <v>26</v>
      </c>
      <c r="AY152" s="215">
        <f t="shared" si="158"/>
        <v>3.8999999999999737</v>
      </c>
      <c r="AZ152" s="257">
        <f t="shared" si="188"/>
        <v>0</v>
      </c>
      <c r="BA152" s="258"/>
      <c r="BB152" s="215">
        <f t="shared" si="159"/>
        <v>7.7999999999999741</v>
      </c>
      <c r="BC152" s="258"/>
      <c r="BD152" s="255">
        <v>802.79856500000005</v>
      </c>
      <c r="BE152" s="255">
        <v>1311.0397949999999</v>
      </c>
      <c r="BF152" s="254">
        <f>_xlfn.FLOOR.PRECISE('[3]численность 2021'!G164)</f>
        <v>1468</v>
      </c>
      <c r="BG152" s="254">
        <v>0.81348600000000004</v>
      </c>
      <c r="BH152" s="254">
        <v>1.3284940000000001</v>
      </c>
      <c r="BI152" s="254">
        <f t="shared" si="170"/>
        <v>1.4875433451955182</v>
      </c>
      <c r="BJ152" s="256">
        <f>_xlfn.FLOOR.PRECISE('[3]численность 2021'!K164)</f>
        <v>73</v>
      </c>
      <c r="BK152" s="256"/>
      <c r="BL152" s="214">
        <f t="shared" si="150"/>
        <v>73</v>
      </c>
      <c r="BM152" s="215">
        <f t="shared" si="171"/>
        <v>73.400000000000006</v>
      </c>
      <c r="BN152" s="260">
        <f t="shared" si="172"/>
        <v>73</v>
      </c>
      <c r="BO152" s="258">
        <v>73</v>
      </c>
      <c r="BP152" s="215">
        <f t="shared" si="160"/>
        <v>10.949999999999926</v>
      </c>
      <c r="BQ152" s="257">
        <f t="shared" si="173"/>
        <v>0</v>
      </c>
      <c r="BR152" s="258"/>
      <c r="BS152" s="215">
        <f t="shared" si="174"/>
        <v>14.600000000000001</v>
      </c>
      <c r="BT152" s="258"/>
      <c r="BU152" s="255">
        <v>1865.658617</v>
      </c>
      <c r="BV152" s="255">
        <v>2881.5563959999999</v>
      </c>
      <c r="BW152" s="254">
        <f>_xlfn.FLOOR.PRECISE('[3]численность 2021'!H164)</f>
        <v>3150</v>
      </c>
      <c r="BX152" s="254">
        <v>1.890496</v>
      </c>
      <c r="BY152" s="254">
        <v>2.919918</v>
      </c>
      <c r="BZ152" s="254">
        <f t="shared" si="175"/>
        <v>3.1919356521565958</v>
      </c>
      <c r="CA152" s="256">
        <f>_xlfn.FLOOR.PRECISE('[3]численность 2021'!M164)</f>
        <v>220</v>
      </c>
      <c r="CB152" s="256"/>
      <c r="CC152" s="256"/>
      <c r="CD152" s="214">
        <f t="shared" si="151"/>
        <v>220</v>
      </c>
      <c r="CE152" s="215">
        <f t="shared" si="176"/>
        <v>220.50000000000003</v>
      </c>
      <c r="CF152" s="260">
        <f t="shared" si="177"/>
        <v>220</v>
      </c>
      <c r="CG152" s="258">
        <v>220</v>
      </c>
      <c r="CH152" s="215">
        <f t="shared" si="152"/>
        <v>16.499999999999979</v>
      </c>
      <c r="CI152" s="257">
        <f t="shared" si="178"/>
        <v>0</v>
      </c>
      <c r="CJ152" s="258"/>
      <c r="CK152" s="215">
        <f t="shared" si="153"/>
        <v>16.499999999999979</v>
      </c>
      <c r="CL152" s="257">
        <f t="shared" si="179"/>
        <v>0</v>
      </c>
      <c r="CM152" s="258"/>
      <c r="CN152" s="215">
        <f t="shared" si="156"/>
        <v>44</v>
      </c>
      <c r="CO152" s="258"/>
      <c r="CP152" s="262">
        <f t="shared" si="157"/>
        <v>1</v>
      </c>
      <c r="CQ152" s="255">
        <v>0</v>
      </c>
      <c r="CR152" s="255">
        <v>0</v>
      </c>
      <c r="CS152" s="255" t="e">
        <f>#NAME?</f>
        <v>#NAME?</v>
      </c>
      <c r="CT152" s="254">
        <v>0</v>
      </c>
      <c r="CU152" s="254">
        <v>0</v>
      </c>
      <c r="CV152" s="254" t="e">
        <f>#NAME?</f>
        <v>#NAME?</v>
      </c>
      <c r="CW152" s="256" t="e">
        <f>#NAME?</f>
        <v>#NAME?</v>
      </c>
      <c r="CX152" s="261" t="e">
        <f t="shared" si="143"/>
        <v>#NAME?</v>
      </c>
      <c r="CY152" s="260" t="e">
        <f t="shared" si="144"/>
        <v>#NAME?</v>
      </c>
      <c r="CZ152" s="258"/>
      <c r="DA152" s="261">
        <f t="shared" si="145"/>
        <v>0</v>
      </c>
      <c r="DB152" s="258"/>
      <c r="DC152" s="255">
        <v>382.77047900000002</v>
      </c>
      <c r="DD152" s="255">
        <v>368.282196</v>
      </c>
      <c r="DE152" s="254">
        <f>_xlfn.FLOOR.PRECISE('[3]численность 2021'!I164)</f>
        <v>436</v>
      </c>
      <c r="DF152" s="254">
        <v>0.38786599999999999</v>
      </c>
      <c r="DG152" s="254">
        <v>0.37318499999999999</v>
      </c>
      <c r="DH152" s="254">
        <f t="shared" si="180"/>
        <v>0.44180442677469073</v>
      </c>
      <c r="DI152" s="256">
        <f>_xlfn.FLOOR.PRECISE('[3]численность 2021'!N164)</f>
        <v>65</v>
      </c>
      <c r="DJ152" s="215">
        <f t="shared" si="154"/>
        <v>65.399999999999565</v>
      </c>
      <c r="DK152" s="257">
        <f t="shared" si="181"/>
        <v>65</v>
      </c>
      <c r="DL152" s="258">
        <v>65</v>
      </c>
      <c r="DM152" s="215">
        <f t="shared" si="155"/>
        <v>13</v>
      </c>
      <c r="DN152" s="258"/>
      <c r="DO152" s="255">
        <v>100.09494100000001</v>
      </c>
      <c r="DP152" s="255">
        <v>143.283051</v>
      </c>
      <c r="DQ152" s="254">
        <f>_xlfn.FLOOR.PRECISE('[3]численность 2021'!J164)</f>
        <v>161</v>
      </c>
      <c r="DR152" s="254">
        <v>0.101427</v>
      </c>
      <c r="DS152" s="254">
        <v>0.14519099999999999</v>
      </c>
      <c r="DT152" s="254">
        <f t="shared" si="182"/>
        <v>0.16314337777689267</v>
      </c>
      <c r="DU152" s="256">
        <f>_xlfn.FLOOR.PRECISE('[3]численность 2021'!S164)</f>
        <v>16</v>
      </c>
      <c r="DV152" s="215">
        <f t="shared" si="183"/>
        <v>16.100000000000001</v>
      </c>
      <c r="DW152" s="257">
        <f t="shared" si="184"/>
        <v>16</v>
      </c>
      <c r="DX152" s="258">
        <v>16</v>
      </c>
      <c r="DY152" s="255">
        <v>0</v>
      </c>
      <c r="DZ152" s="263">
        <v>0</v>
      </c>
      <c r="EA152" s="254">
        <f>_xlfn.FLOOR.PRECISE('[3]численность 2021'!T164)</f>
        <v>0</v>
      </c>
      <c r="EB152" s="212">
        <v>0</v>
      </c>
      <c r="EC152" s="254">
        <v>0</v>
      </c>
      <c r="ED152" s="254">
        <f t="shared" si="189"/>
        <v>0</v>
      </c>
      <c r="EE152" s="256">
        <f>_xlfn.FLOOR.PRECISE('[3]численность 2021'!U164)</f>
        <v>0</v>
      </c>
      <c r="EF152" s="261">
        <f t="shared" si="185"/>
        <v>0</v>
      </c>
      <c r="EG152" s="257">
        <f t="shared" si="186"/>
        <v>0</v>
      </c>
      <c r="EH152" s="258"/>
    </row>
    <row r="153" spans="1:138" s="253" customFormat="1" ht="47.25" x14ac:dyDescent="0.2">
      <c r="A153" s="118" t="s">
        <v>343</v>
      </c>
      <c r="B153" s="254">
        <f>'[3]численность 2021'!C165</f>
        <v>600.155029296875</v>
      </c>
      <c r="C153" s="255">
        <v>1842.47594</v>
      </c>
      <c r="D153" s="255">
        <v>1413.862183</v>
      </c>
      <c r="E153" s="254">
        <f>_xlfn.FLOOR.PRECISE('[3]численность 2021'!D165)</f>
        <v>1463</v>
      </c>
      <c r="F153" s="254">
        <v>3.07</v>
      </c>
      <c r="G153" s="212">
        <v>2.3558279999999998</v>
      </c>
      <c r="H153" s="254">
        <f t="shared" si="146"/>
        <v>2.4377034742406645</v>
      </c>
      <c r="I153" s="256">
        <f>_xlfn.FLOOR.PRECISE('[3]численность 2021'!R165)</f>
        <v>512</v>
      </c>
      <c r="J153" s="215">
        <f t="shared" si="187"/>
        <v>512.04999999999848</v>
      </c>
      <c r="K153" s="257">
        <f t="shared" si="161"/>
        <v>512</v>
      </c>
      <c r="L153" s="258">
        <v>512</v>
      </c>
      <c r="M153" s="255">
        <v>225.64049600000001</v>
      </c>
      <c r="N153" s="255">
        <v>264</v>
      </c>
      <c r="O153" s="254">
        <f>_xlfn.FLOOR.PRECISE('[3]численность 2021'!P165)</f>
        <v>317</v>
      </c>
      <c r="P153" s="212">
        <v>0.37597000000000003</v>
      </c>
      <c r="Q153" s="254">
        <v>0.439886</v>
      </c>
      <c r="R153" s="254">
        <f t="shared" si="162"/>
        <v>0.52819685668782679</v>
      </c>
      <c r="S153" s="256">
        <f>_xlfn.FLOOR.PRECISE('[3]численность 2021'!Q165)</f>
        <v>32</v>
      </c>
      <c r="T153" s="256"/>
      <c r="U153" s="215">
        <f t="shared" si="147"/>
        <v>95.099999999999682</v>
      </c>
      <c r="V153" s="257">
        <f t="shared" si="163"/>
        <v>32</v>
      </c>
      <c r="W153" s="258">
        <v>32</v>
      </c>
      <c r="X153" s="258"/>
      <c r="Y153" s="259"/>
      <c r="Z153" s="255">
        <v>1531.725649</v>
      </c>
      <c r="AA153" s="255">
        <v>1190.5897219999999</v>
      </c>
      <c r="AB153" s="254">
        <f>_xlfn.FLOOR.PRECISE('[3]численность 2021'!E165)</f>
        <v>1658</v>
      </c>
      <c r="AC153" s="254">
        <v>2.5522170000000002</v>
      </c>
      <c r="AD153" s="254">
        <v>1.9838039999999999</v>
      </c>
      <c r="AE153" s="254">
        <f t="shared" si="164"/>
        <v>2.7626195217300218</v>
      </c>
      <c r="AF153" s="256">
        <f>_xlfn.FLOOR.PRECISE('[3]численность 2021'!O165)</f>
        <v>82</v>
      </c>
      <c r="AG153" s="215">
        <f t="shared" si="165"/>
        <v>82.9</v>
      </c>
      <c r="AH153" s="257">
        <f t="shared" si="142"/>
        <v>82</v>
      </c>
      <c r="AI153" s="260">
        <f t="shared" si="166"/>
        <v>57.75</v>
      </c>
      <c r="AJ153" s="258">
        <v>77</v>
      </c>
      <c r="AK153" s="258">
        <v>57</v>
      </c>
      <c r="AL153" s="255">
        <v>344.94260500000001</v>
      </c>
      <c r="AM153" s="255">
        <v>309.28237899999999</v>
      </c>
      <c r="AN153" s="254">
        <f>_xlfn.FLOOR.PRECISE('[3]численность 2021'!F165)</f>
        <v>0</v>
      </c>
      <c r="AO153" s="254">
        <v>0.57475600000000004</v>
      </c>
      <c r="AP153" s="254">
        <v>0.51533700000000005</v>
      </c>
      <c r="AQ153" s="254">
        <f t="shared" si="167"/>
        <v>0</v>
      </c>
      <c r="AR153" s="256">
        <f>_xlfn.FLOOR.PRECISE('[3]численность 2021'!L165)</f>
        <v>0</v>
      </c>
      <c r="AS153" s="256"/>
      <c r="AT153" s="214">
        <f t="shared" si="148"/>
        <v>0</v>
      </c>
      <c r="AU153" s="215">
        <f t="shared" si="168"/>
        <v>0</v>
      </c>
      <c r="AV153" s="215">
        <f t="shared" si="149"/>
        <v>0</v>
      </c>
      <c r="AW153" s="260">
        <f t="shared" si="169"/>
        <v>0</v>
      </c>
      <c r="AX153" s="258"/>
      <c r="AY153" s="215">
        <f t="shared" si="158"/>
        <v>0</v>
      </c>
      <c r="AZ153" s="257">
        <f t="shared" si="188"/>
        <v>0</v>
      </c>
      <c r="BA153" s="258"/>
      <c r="BB153" s="215">
        <f t="shared" si="159"/>
        <v>0</v>
      </c>
      <c r="BC153" s="258"/>
      <c r="BD153" s="255">
        <v>488.21780200000001</v>
      </c>
      <c r="BE153" s="255">
        <v>413.260132</v>
      </c>
      <c r="BF153" s="254">
        <f>_xlfn.FLOOR.PRECISE('[3]численность 2021'!G165)</f>
        <v>528</v>
      </c>
      <c r="BG153" s="254">
        <v>0.81348600000000004</v>
      </c>
      <c r="BH153" s="254">
        <v>0.68858900000000001</v>
      </c>
      <c r="BI153" s="254">
        <f t="shared" si="170"/>
        <v>0.879772682432721</v>
      </c>
      <c r="BJ153" s="256">
        <f>_xlfn.FLOOR.PRECISE('[3]численность 2021'!K165)</f>
        <v>15</v>
      </c>
      <c r="BK153" s="256"/>
      <c r="BL153" s="214">
        <f t="shared" si="150"/>
        <v>15</v>
      </c>
      <c r="BM153" s="215">
        <f t="shared" si="171"/>
        <v>15.839999999999947</v>
      </c>
      <c r="BN153" s="260">
        <f t="shared" si="172"/>
        <v>15</v>
      </c>
      <c r="BO153" s="258">
        <v>15</v>
      </c>
      <c r="BP153" s="215">
        <f t="shared" si="160"/>
        <v>2.2499999999999849</v>
      </c>
      <c r="BQ153" s="257">
        <f t="shared" si="173"/>
        <v>0</v>
      </c>
      <c r="BR153" s="258"/>
      <c r="BS153" s="215">
        <f t="shared" si="174"/>
        <v>3</v>
      </c>
      <c r="BT153" s="258"/>
      <c r="BU153" s="255">
        <v>1134.590655</v>
      </c>
      <c r="BV153" s="255">
        <v>1060.1020510000001</v>
      </c>
      <c r="BW153" s="254">
        <f>_xlfn.FLOOR.PRECISE('[3]численность 2021'!H165)</f>
        <v>1194</v>
      </c>
      <c r="BX153" s="254">
        <v>1.890496</v>
      </c>
      <c r="BY153" s="254">
        <v>1.7663800000000001</v>
      </c>
      <c r="BZ153" s="254">
        <f t="shared" si="175"/>
        <v>1.9894859523194488</v>
      </c>
      <c r="CA153" s="256">
        <f>_xlfn.FLOOR.PRECISE('[3]численность 2021'!M165)</f>
        <v>59</v>
      </c>
      <c r="CB153" s="256"/>
      <c r="CC153" s="256"/>
      <c r="CD153" s="214">
        <f t="shared" si="151"/>
        <v>59</v>
      </c>
      <c r="CE153" s="215">
        <f t="shared" si="176"/>
        <v>59.7</v>
      </c>
      <c r="CF153" s="260">
        <f t="shared" si="177"/>
        <v>59</v>
      </c>
      <c r="CG153" s="258">
        <v>59</v>
      </c>
      <c r="CH153" s="215">
        <f t="shared" si="152"/>
        <v>4.4249999999999945</v>
      </c>
      <c r="CI153" s="257">
        <f t="shared" si="178"/>
        <v>0</v>
      </c>
      <c r="CJ153" s="258"/>
      <c r="CK153" s="215">
        <f t="shared" si="153"/>
        <v>4.4249999999999945</v>
      </c>
      <c r="CL153" s="257">
        <f t="shared" si="179"/>
        <v>0</v>
      </c>
      <c r="CM153" s="258"/>
      <c r="CN153" s="215">
        <f t="shared" si="156"/>
        <v>11.8</v>
      </c>
      <c r="CO153" s="258"/>
      <c r="CP153" s="262">
        <f t="shared" si="157"/>
        <v>1</v>
      </c>
      <c r="CQ153" s="255">
        <v>0</v>
      </c>
      <c r="CR153" s="255">
        <v>0</v>
      </c>
      <c r="CS153" s="255" t="e">
        <f>#NAME?</f>
        <v>#NAME?</v>
      </c>
      <c r="CT153" s="254">
        <v>0</v>
      </c>
      <c r="CU153" s="254">
        <v>0</v>
      </c>
      <c r="CV153" s="254" t="e">
        <f>#NAME?</f>
        <v>#NAME?</v>
      </c>
      <c r="CW153" s="256" t="e">
        <f>#NAME?</f>
        <v>#NAME?</v>
      </c>
      <c r="CX153" s="261" t="e">
        <f t="shared" si="143"/>
        <v>#NAME?</v>
      </c>
      <c r="CY153" s="260" t="e">
        <f t="shared" si="144"/>
        <v>#NAME?</v>
      </c>
      <c r="CZ153" s="258"/>
      <c r="DA153" s="261">
        <f t="shared" si="145"/>
        <v>0</v>
      </c>
      <c r="DB153" s="258"/>
      <c r="DC153" s="255">
        <v>232.77988999999999</v>
      </c>
      <c r="DD153" s="255">
        <v>242.27114900000001</v>
      </c>
      <c r="DE153" s="254">
        <f>_xlfn.FLOOR.PRECISE('[3]численность 2021'!I165)</f>
        <v>219</v>
      </c>
      <c r="DF153" s="254">
        <v>0.38786599999999999</v>
      </c>
      <c r="DG153" s="254">
        <v>0.40368100000000001</v>
      </c>
      <c r="DH153" s="254">
        <f t="shared" si="180"/>
        <v>0.36490571487266271</v>
      </c>
      <c r="DI153" s="256">
        <f>_xlfn.FLOOR.PRECISE('[3]численность 2021'!N165)</f>
        <v>32</v>
      </c>
      <c r="DJ153" s="215">
        <f t="shared" si="154"/>
        <v>32.849999999999781</v>
      </c>
      <c r="DK153" s="257">
        <f t="shared" si="181"/>
        <v>32</v>
      </c>
      <c r="DL153" s="258">
        <v>32</v>
      </c>
      <c r="DM153" s="215">
        <f t="shared" si="155"/>
        <v>6.4</v>
      </c>
      <c r="DN153" s="258"/>
      <c r="DO153" s="255">
        <v>60.872221000000003</v>
      </c>
      <c r="DP153" s="255">
        <v>58.910927000000001</v>
      </c>
      <c r="DQ153" s="254">
        <f>_xlfn.FLOOR.PRECISE('[3]численность 2021'!J165)</f>
        <v>83</v>
      </c>
      <c r="DR153" s="254">
        <v>0.101427</v>
      </c>
      <c r="DS153" s="254">
        <v>9.8159999999999997E-2</v>
      </c>
      <c r="DT153" s="254">
        <f t="shared" si="182"/>
        <v>0.13829759970059818</v>
      </c>
      <c r="DU153" s="256">
        <f>_xlfn.FLOOR.PRECISE('[3]численность 2021'!S165)</f>
        <v>8</v>
      </c>
      <c r="DV153" s="215">
        <f t="shared" si="183"/>
        <v>8.3000000000000007</v>
      </c>
      <c r="DW153" s="257">
        <f t="shared" si="184"/>
        <v>8</v>
      </c>
      <c r="DX153" s="258">
        <v>8</v>
      </c>
      <c r="DY153" s="255">
        <v>0</v>
      </c>
      <c r="DZ153" s="263">
        <v>0</v>
      </c>
      <c r="EA153" s="254">
        <f>_xlfn.FLOOR.PRECISE('[3]численность 2021'!T165)</f>
        <v>0</v>
      </c>
      <c r="EB153" s="212">
        <v>0</v>
      </c>
      <c r="EC153" s="254">
        <v>0</v>
      </c>
      <c r="ED153" s="254">
        <f t="shared" si="189"/>
        <v>0</v>
      </c>
      <c r="EE153" s="256">
        <f>_xlfn.FLOOR.PRECISE('[3]численность 2021'!U165)</f>
        <v>0</v>
      </c>
      <c r="EF153" s="261">
        <f t="shared" si="185"/>
        <v>0</v>
      </c>
      <c r="EG153" s="257">
        <f t="shared" si="186"/>
        <v>0</v>
      </c>
      <c r="EH153" s="258"/>
    </row>
    <row r="154" spans="1:138" ht="18.75" customHeight="1" x14ac:dyDescent="0.2">
      <c r="A154" s="198" t="s">
        <v>229</v>
      </c>
      <c r="B154" s="212"/>
      <c r="C154" s="213"/>
      <c r="D154" s="213"/>
      <c r="E154" s="212"/>
      <c r="F154" s="212"/>
      <c r="G154" s="212"/>
      <c r="H154" s="212"/>
      <c r="I154" s="214"/>
      <c r="J154" s="215">
        <f t="shared" si="187"/>
        <v>0</v>
      </c>
      <c r="K154" s="216">
        <f t="shared" si="161"/>
        <v>0</v>
      </c>
      <c r="L154" s="217"/>
      <c r="M154" s="213"/>
      <c r="N154" s="213"/>
      <c r="O154" s="212"/>
      <c r="P154" s="212"/>
      <c r="Q154" s="212"/>
      <c r="R154" s="212" t="e">
        <f t="shared" si="162"/>
        <v>#DIV/0!</v>
      </c>
      <c r="S154" s="214"/>
      <c r="T154" s="214"/>
      <c r="U154" s="215">
        <f t="shared" si="147"/>
        <v>0</v>
      </c>
      <c r="V154" s="216">
        <f t="shared" si="163"/>
        <v>0</v>
      </c>
      <c r="W154" s="217"/>
      <c r="X154" s="217"/>
      <c r="Y154" s="218"/>
      <c r="Z154" s="213"/>
      <c r="AA154" s="213"/>
      <c r="AB154" s="212"/>
      <c r="AC154" s="212"/>
      <c r="AD154" s="212"/>
      <c r="AE154" s="212" t="e">
        <f t="shared" si="164"/>
        <v>#DIV/0!</v>
      </c>
      <c r="AF154" s="214"/>
      <c r="AG154" s="215">
        <f t="shared" si="165"/>
        <v>0</v>
      </c>
      <c r="AH154" s="216">
        <f t="shared" si="142"/>
        <v>0</v>
      </c>
      <c r="AI154" s="219">
        <f t="shared" si="166"/>
        <v>0</v>
      </c>
      <c r="AJ154" s="217"/>
      <c r="AK154" s="217"/>
      <c r="AL154" s="213"/>
      <c r="AM154" s="213"/>
      <c r="AN154" s="212"/>
      <c r="AO154" s="212"/>
      <c r="AP154" s="212"/>
      <c r="AQ154" s="212" t="e">
        <f t="shared" si="167"/>
        <v>#DIV/0!</v>
      </c>
      <c r="AR154" s="214"/>
      <c r="AS154" s="214"/>
      <c r="AT154" s="214" t="e">
        <f t="shared" si="148"/>
        <v>#DIV/0!</v>
      </c>
      <c r="AU154" s="215">
        <f t="shared" si="168"/>
        <v>0</v>
      </c>
      <c r="AV154" s="215">
        <f t="shared" si="149"/>
        <v>0</v>
      </c>
      <c r="AW154" s="220">
        <f t="shared" si="169"/>
        <v>0</v>
      </c>
      <c r="AX154" s="217"/>
      <c r="AY154" s="215">
        <f t="shared" si="158"/>
        <v>0</v>
      </c>
      <c r="AZ154" s="216">
        <f t="shared" si="188"/>
        <v>0</v>
      </c>
      <c r="BA154" s="217"/>
      <c r="BB154" s="215">
        <f t="shared" si="159"/>
        <v>0</v>
      </c>
      <c r="BC154" s="217"/>
      <c r="BD154" s="213"/>
      <c r="BE154" s="213"/>
      <c r="BF154" s="212"/>
      <c r="BG154" s="212"/>
      <c r="BH154" s="212"/>
      <c r="BI154" s="212" t="e">
        <f t="shared" si="170"/>
        <v>#DIV/0!</v>
      </c>
      <c r="BJ154" s="214"/>
      <c r="BK154" s="214"/>
      <c r="BL154" s="214" t="e">
        <f t="shared" si="150"/>
        <v>#DIV/0!</v>
      </c>
      <c r="BM154" s="215">
        <f t="shared" si="171"/>
        <v>0</v>
      </c>
      <c r="BN154" s="220">
        <f t="shared" si="172"/>
        <v>0</v>
      </c>
      <c r="BO154" s="217"/>
      <c r="BP154" s="215">
        <f t="shared" si="160"/>
        <v>0</v>
      </c>
      <c r="BQ154" s="216">
        <f t="shared" si="173"/>
        <v>0</v>
      </c>
      <c r="BR154" s="217"/>
      <c r="BS154" s="215">
        <f t="shared" si="174"/>
        <v>0</v>
      </c>
      <c r="BT154" s="217"/>
      <c r="BU154" s="213"/>
      <c r="BV154" s="213"/>
      <c r="BW154" s="212"/>
      <c r="BX154" s="212"/>
      <c r="BY154" s="212"/>
      <c r="BZ154" s="212" t="e">
        <f t="shared" si="175"/>
        <v>#DIV/0!</v>
      </c>
      <c r="CA154" s="214"/>
      <c r="CB154" s="214"/>
      <c r="CC154" s="214"/>
      <c r="CD154" s="214" t="e">
        <f t="shared" si="151"/>
        <v>#DIV/0!</v>
      </c>
      <c r="CE154" s="215">
        <f t="shared" si="176"/>
        <v>0</v>
      </c>
      <c r="CF154" s="220">
        <f t="shared" si="177"/>
        <v>0</v>
      </c>
      <c r="CG154" s="217"/>
      <c r="CH154" s="215">
        <f t="shared" si="152"/>
        <v>0</v>
      </c>
      <c r="CI154" s="216">
        <f t="shared" si="178"/>
        <v>0</v>
      </c>
      <c r="CJ154" s="217"/>
      <c r="CK154" s="215">
        <f t="shared" si="153"/>
        <v>0</v>
      </c>
      <c r="CL154" s="216">
        <f t="shared" si="179"/>
        <v>0</v>
      </c>
      <c r="CM154" s="217"/>
      <c r="CN154" s="215">
        <f t="shared" si="156"/>
        <v>0</v>
      </c>
      <c r="CO154" s="217"/>
      <c r="CP154" s="221">
        <f t="shared" si="157"/>
        <v>1</v>
      </c>
      <c r="CQ154" s="213"/>
      <c r="CR154" s="213"/>
      <c r="CS154" s="213"/>
      <c r="CT154" s="212"/>
      <c r="CU154" s="212"/>
      <c r="CV154" s="212"/>
      <c r="CW154" s="214"/>
      <c r="CX154" s="215">
        <f t="shared" si="143"/>
        <v>0</v>
      </c>
      <c r="CY154" s="220">
        <f t="shared" si="144"/>
        <v>0</v>
      </c>
      <c r="CZ154" s="222"/>
      <c r="DA154" s="215">
        <f t="shared" si="145"/>
        <v>0</v>
      </c>
      <c r="DB154" s="222"/>
      <c r="DC154" s="213"/>
      <c r="DD154" s="213"/>
      <c r="DE154" s="212"/>
      <c r="DF154" s="212"/>
      <c r="DG154" s="212"/>
      <c r="DH154" s="212" t="e">
        <f t="shared" si="180"/>
        <v>#DIV/0!</v>
      </c>
      <c r="DI154" s="214"/>
      <c r="DJ154" s="215">
        <f t="shared" si="154"/>
        <v>0</v>
      </c>
      <c r="DK154" s="216">
        <f t="shared" si="181"/>
        <v>0</v>
      </c>
      <c r="DL154" s="217"/>
      <c r="DM154" s="215">
        <f t="shared" si="155"/>
        <v>0</v>
      </c>
      <c r="DN154" s="217"/>
      <c r="DO154" s="213"/>
      <c r="DP154" s="213"/>
      <c r="DQ154" s="212"/>
      <c r="DR154" s="212"/>
      <c r="DS154" s="212"/>
      <c r="DT154" s="212" t="e">
        <f t="shared" si="182"/>
        <v>#DIV/0!</v>
      </c>
      <c r="DU154" s="214"/>
      <c r="DV154" s="215">
        <f t="shared" si="183"/>
        <v>0</v>
      </c>
      <c r="DW154" s="216">
        <f t="shared" si="184"/>
        <v>0</v>
      </c>
      <c r="DX154" s="217"/>
      <c r="DY154" s="213"/>
      <c r="DZ154" s="223"/>
      <c r="EA154" s="212"/>
      <c r="EB154" s="212"/>
      <c r="EC154" s="212"/>
      <c r="ED154" s="212" t="e">
        <f t="shared" si="189"/>
        <v>#DIV/0!</v>
      </c>
      <c r="EE154" s="214"/>
      <c r="EF154" s="215">
        <f t="shared" si="185"/>
        <v>0</v>
      </c>
      <c r="EG154" s="216">
        <f t="shared" si="186"/>
        <v>0</v>
      </c>
      <c r="EH154" s="222"/>
    </row>
    <row r="155" spans="1:138" ht="34.5" customHeight="1" x14ac:dyDescent="0.2">
      <c r="A155" s="116" t="s">
        <v>344</v>
      </c>
      <c r="B155" s="212">
        <f>'[3]численность 2021'!C170</f>
        <v>74.5</v>
      </c>
      <c r="C155" s="213">
        <v>395.23413099999999</v>
      </c>
      <c r="D155" s="213">
        <v>236.570099</v>
      </c>
      <c r="E155" s="212">
        <f>_xlfn.FLOOR.PRECISE('[3]численность 2021'!D170)</f>
        <v>397</v>
      </c>
      <c r="F155" s="212">
        <v>3.1754380000000002</v>
      </c>
      <c r="G155" s="212">
        <v>3.1754380000000002</v>
      </c>
      <c r="H155" s="212">
        <f t="shared" si="146"/>
        <v>5.3288590604026842</v>
      </c>
      <c r="I155" s="214">
        <f>_xlfn.FLOOR.PRECISE('[3]численность 2021'!R170)</f>
        <v>138</v>
      </c>
      <c r="J155" s="215">
        <f t="shared" si="187"/>
        <v>138.94999999999959</v>
      </c>
      <c r="K155" s="216">
        <f t="shared" si="161"/>
        <v>138</v>
      </c>
      <c r="L155" s="217">
        <v>138</v>
      </c>
      <c r="M155" s="213">
        <v>45</v>
      </c>
      <c r="N155" s="213">
        <v>48</v>
      </c>
      <c r="O155" s="212">
        <f>_xlfn.FLOOR.PRECISE('[3]численность 2021'!P170)</f>
        <v>48</v>
      </c>
      <c r="P155" s="212">
        <v>0.60394599999999998</v>
      </c>
      <c r="Q155" s="212">
        <v>0.64429499999999995</v>
      </c>
      <c r="R155" s="212">
        <f t="shared" si="162"/>
        <v>0.64429530201342278</v>
      </c>
      <c r="S155" s="214">
        <f>_xlfn.FLOOR.PRECISE('[3]численность 2021'!Q170)</f>
        <v>14</v>
      </c>
      <c r="T155" s="214"/>
      <c r="U155" s="215">
        <f t="shared" si="147"/>
        <v>14.399999999999952</v>
      </c>
      <c r="V155" s="216">
        <f t="shared" si="163"/>
        <v>14</v>
      </c>
      <c r="W155" s="217">
        <v>14</v>
      </c>
      <c r="X155" s="217"/>
      <c r="Y155" s="218"/>
      <c r="Z155" s="213">
        <v>860.67236300000002</v>
      </c>
      <c r="AA155" s="213">
        <v>826.83795199999997</v>
      </c>
      <c r="AB155" s="212">
        <f>_xlfn.FLOOR.PRECISE('[3]численность 2021'!E170)</f>
        <v>1076</v>
      </c>
      <c r="AC155" s="212">
        <v>11.551098</v>
      </c>
      <c r="AD155" s="212">
        <v>11.098496000000001</v>
      </c>
      <c r="AE155" s="212">
        <f t="shared" si="164"/>
        <v>14.442953020134228</v>
      </c>
      <c r="AF155" s="214">
        <f>_xlfn.FLOOR.PRECISE('[3]численность 2021'!O170)</f>
        <v>53</v>
      </c>
      <c r="AG155" s="215">
        <f t="shared" si="165"/>
        <v>53.800000000000004</v>
      </c>
      <c r="AH155" s="216">
        <f t="shared" si="142"/>
        <v>53</v>
      </c>
      <c r="AI155" s="219">
        <f t="shared" si="166"/>
        <v>39.75</v>
      </c>
      <c r="AJ155" s="217">
        <v>53</v>
      </c>
      <c r="AK155" s="217">
        <v>39</v>
      </c>
      <c r="AL155" s="213">
        <v>349.526794</v>
      </c>
      <c r="AM155" s="213">
        <v>301.31326300000001</v>
      </c>
      <c r="AN155" s="212">
        <f>_xlfn.FLOOR.PRECISE('[3]численность 2021'!F170)</f>
        <v>306</v>
      </c>
      <c r="AO155" s="212">
        <v>4.6910049999999996</v>
      </c>
      <c r="AP155" s="212">
        <v>4.044473</v>
      </c>
      <c r="AQ155" s="212">
        <f t="shared" si="167"/>
        <v>4.1073825503355703</v>
      </c>
      <c r="AR155" s="214">
        <f>_xlfn.FLOOR.PRECISE('[3]численность 2021'!L170)</f>
        <v>24</v>
      </c>
      <c r="AS155" s="214"/>
      <c r="AT155" s="214">
        <f t="shared" si="148"/>
        <v>24</v>
      </c>
      <c r="AU155" s="215">
        <f t="shared" si="168"/>
        <v>24.48</v>
      </c>
      <c r="AV155" s="215">
        <f t="shared" si="149"/>
        <v>0</v>
      </c>
      <c r="AW155" s="220">
        <f t="shared" si="169"/>
        <v>24</v>
      </c>
      <c r="AX155" s="217">
        <v>24</v>
      </c>
      <c r="AY155" s="215">
        <f t="shared" si="158"/>
        <v>3.5999999999999757</v>
      </c>
      <c r="AZ155" s="216">
        <f t="shared" si="188"/>
        <v>0</v>
      </c>
      <c r="BA155" s="217"/>
      <c r="BB155" s="215">
        <f t="shared" si="159"/>
        <v>7.1999999999999762</v>
      </c>
      <c r="BC155" s="217"/>
      <c r="BD155" s="213">
        <v>76.309607999999997</v>
      </c>
      <c r="BE155" s="213">
        <v>66.049957000000006</v>
      </c>
      <c r="BF155" s="212">
        <f>_xlfn.FLOOR.PRECISE('[3]численность 2021'!G170)</f>
        <v>104</v>
      </c>
      <c r="BG155" s="212">
        <v>1.0241530000000001</v>
      </c>
      <c r="BH155" s="212">
        <v>0.88657699999999995</v>
      </c>
      <c r="BI155" s="212">
        <f t="shared" si="170"/>
        <v>1.3959731543624161</v>
      </c>
      <c r="BJ155" s="214">
        <f>_xlfn.FLOOR.PRECISE('[3]численность 2021'!K170)</f>
        <v>2</v>
      </c>
      <c r="BK155" s="214"/>
      <c r="BL155" s="214">
        <f t="shared" si="150"/>
        <v>2</v>
      </c>
      <c r="BM155" s="215">
        <f t="shared" si="171"/>
        <v>5.2</v>
      </c>
      <c r="BN155" s="220">
        <f t="shared" si="172"/>
        <v>2</v>
      </c>
      <c r="BO155" s="217">
        <v>2</v>
      </c>
      <c r="BP155" s="215">
        <f t="shared" si="160"/>
        <v>0</v>
      </c>
      <c r="BQ155" s="216">
        <f t="shared" si="173"/>
        <v>0</v>
      </c>
      <c r="BR155" s="217"/>
      <c r="BS155" s="215">
        <f t="shared" si="174"/>
        <v>0.4</v>
      </c>
      <c r="BT155" s="217"/>
      <c r="BU155" s="213">
        <v>387.24279799999999</v>
      </c>
      <c r="BV155" s="213">
        <v>348.47045900000001</v>
      </c>
      <c r="BW155" s="212">
        <f>_xlfn.FLOOR.PRECISE('[3]численность 2021'!H170)</f>
        <v>489</v>
      </c>
      <c r="BX155" s="212">
        <v>5.1971920000000003</v>
      </c>
      <c r="BY155" s="212">
        <v>4.6774560000000003</v>
      </c>
      <c r="BZ155" s="212">
        <f t="shared" si="175"/>
        <v>6.5637583892617446</v>
      </c>
      <c r="CA155" s="214">
        <f>_xlfn.FLOOR.PRECISE('[3]численность 2021'!M170)</f>
        <v>48</v>
      </c>
      <c r="CB155" s="214"/>
      <c r="CC155" s="214"/>
      <c r="CD155" s="214">
        <f t="shared" si="151"/>
        <v>48</v>
      </c>
      <c r="CE155" s="215">
        <f t="shared" si="176"/>
        <v>48.900000000000006</v>
      </c>
      <c r="CF155" s="220">
        <f t="shared" si="177"/>
        <v>48</v>
      </c>
      <c r="CG155" s="217">
        <v>48</v>
      </c>
      <c r="CH155" s="215">
        <f t="shared" si="152"/>
        <v>3.5999999999999952</v>
      </c>
      <c r="CI155" s="216">
        <f t="shared" si="178"/>
        <v>0</v>
      </c>
      <c r="CJ155" s="217"/>
      <c r="CK155" s="215">
        <f t="shared" si="153"/>
        <v>3.5999999999999952</v>
      </c>
      <c r="CL155" s="216">
        <f t="shared" si="179"/>
        <v>0</v>
      </c>
      <c r="CM155" s="217"/>
      <c r="CN155" s="215">
        <f t="shared" si="156"/>
        <v>9.6000000000000014</v>
      </c>
      <c r="CO155" s="217"/>
      <c r="CP155" s="221">
        <f t="shared" si="157"/>
        <v>1</v>
      </c>
      <c r="CQ155" s="213">
        <v>76</v>
      </c>
      <c r="CR155" s="213">
        <v>99</v>
      </c>
      <c r="CS155" s="213" t="e">
        <f>#NAME?</f>
        <v>#NAME?</v>
      </c>
      <c r="CT155" s="212">
        <v>1.696</v>
      </c>
      <c r="CU155" s="212">
        <v>2.218</v>
      </c>
      <c r="CV155" s="212" t="e">
        <f>#NAME?</f>
        <v>#NAME?</v>
      </c>
      <c r="CW155" s="214" t="e">
        <f>#NAME?</f>
        <v>#NAME?</v>
      </c>
      <c r="CX155" s="215" t="e">
        <f t="shared" si="143"/>
        <v>#NAME?</v>
      </c>
      <c r="CY155" s="220" t="e">
        <f t="shared" si="144"/>
        <v>#NAME?</v>
      </c>
      <c r="CZ155" s="222"/>
      <c r="DA155" s="215">
        <f t="shared" si="145"/>
        <v>0</v>
      </c>
      <c r="DB155" s="222"/>
      <c r="DC155" s="213">
        <v>0</v>
      </c>
      <c r="DD155" s="213">
        <v>0</v>
      </c>
      <c r="DE155" s="212">
        <f>_xlfn.FLOOR.PRECISE('[3]численность 2021'!I170)</f>
        <v>0</v>
      </c>
      <c r="DF155" s="212">
        <v>0</v>
      </c>
      <c r="DG155" s="212">
        <v>0</v>
      </c>
      <c r="DH155" s="212">
        <f t="shared" si="180"/>
        <v>0</v>
      </c>
      <c r="DI155" s="214">
        <f>_xlfn.FLOOR.PRECISE('[3]численность 2021'!N170)</f>
        <v>0</v>
      </c>
      <c r="DJ155" s="215">
        <f t="shared" si="154"/>
        <v>0</v>
      </c>
      <c r="DK155" s="216">
        <f t="shared" si="181"/>
        <v>0</v>
      </c>
      <c r="DL155" s="217"/>
      <c r="DM155" s="215">
        <f t="shared" si="155"/>
        <v>0</v>
      </c>
      <c r="DN155" s="217"/>
      <c r="DO155" s="213">
        <v>1.1202780000000001</v>
      </c>
      <c r="DP155" s="213">
        <v>1.493498</v>
      </c>
      <c r="DQ155" s="212">
        <f>_xlfn.FLOOR.PRECISE('[3]численность 2021'!J170)</f>
        <v>2</v>
      </c>
      <c r="DR155" s="212">
        <v>1.5035E-2</v>
      </c>
      <c r="DS155" s="212">
        <v>2.0046999999999999E-2</v>
      </c>
      <c r="DT155" s="212">
        <f t="shared" si="182"/>
        <v>2.6845637583892617E-2</v>
      </c>
      <c r="DU155" s="214">
        <f>_xlfn.FLOOR.PRECISE('[3]численность 2021'!S170)</f>
        <v>0</v>
      </c>
      <c r="DV155" s="215">
        <f t="shared" si="183"/>
        <v>0.2</v>
      </c>
      <c r="DW155" s="216">
        <f t="shared" si="184"/>
        <v>0</v>
      </c>
      <c r="DX155" s="217"/>
      <c r="DY155" s="213">
        <v>0</v>
      </c>
      <c r="DZ155" s="223">
        <v>0</v>
      </c>
      <c r="EA155" s="212">
        <f>_xlfn.FLOOR.PRECISE('[3]численность 2021'!T170)</f>
        <v>0</v>
      </c>
      <c r="EB155" s="212">
        <v>0</v>
      </c>
      <c r="EC155" s="212">
        <v>0</v>
      </c>
      <c r="ED155" s="212">
        <f t="shared" si="189"/>
        <v>0</v>
      </c>
      <c r="EE155" s="214">
        <f>_xlfn.FLOOR.PRECISE('[3]численность 2021'!U170)</f>
        <v>0</v>
      </c>
      <c r="EF155" s="215">
        <f t="shared" si="185"/>
        <v>0</v>
      </c>
      <c r="EG155" s="216">
        <f t="shared" si="186"/>
        <v>0</v>
      </c>
      <c r="EH155" s="222"/>
    </row>
    <row r="156" spans="1:138" s="227" customFormat="1" ht="33" customHeight="1" x14ac:dyDescent="0.2">
      <c r="A156" s="116" t="s">
        <v>231</v>
      </c>
      <c r="B156" s="228">
        <f>'[3]численность 2021'!C169</f>
        <v>89.5</v>
      </c>
      <c r="C156" s="229">
        <v>563.88348399999995</v>
      </c>
      <c r="D156" s="229">
        <v>594.45391800000004</v>
      </c>
      <c r="E156" s="228">
        <f>_xlfn.FLOOR.PRECISE('[3]численность 2021'!D169)</f>
        <v>690</v>
      </c>
      <c r="F156" s="228">
        <v>6.6419430000000004</v>
      </c>
      <c r="G156" s="212">
        <v>6.6419430000000004</v>
      </c>
      <c r="H156" s="228">
        <f t="shared" si="146"/>
        <v>7.7094972067039107</v>
      </c>
      <c r="I156" s="230">
        <f>_xlfn.FLOOR.PRECISE('[3]численность 2021'!R169)</f>
        <v>241</v>
      </c>
      <c r="J156" s="215">
        <f t="shared" si="187"/>
        <v>241.49999999999929</v>
      </c>
      <c r="K156" s="231">
        <f t="shared" si="161"/>
        <v>241</v>
      </c>
      <c r="L156" s="217">
        <v>241</v>
      </c>
      <c r="M156" s="229">
        <v>30</v>
      </c>
      <c r="N156" s="229">
        <v>25</v>
      </c>
      <c r="O156" s="228">
        <f>_xlfn.FLOOR.PRECISE('[3]численность 2021'!P169)</f>
        <v>27</v>
      </c>
      <c r="P156" s="212">
        <v>0.33519599999999999</v>
      </c>
      <c r="Q156" s="228">
        <v>0.27933000000000002</v>
      </c>
      <c r="R156" s="228">
        <f t="shared" si="162"/>
        <v>0.3016759776536313</v>
      </c>
      <c r="S156" s="230">
        <f>_xlfn.FLOOR.PRECISE('[3]численность 2021'!Q169)</f>
        <v>4</v>
      </c>
      <c r="T156" s="230"/>
      <c r="U156" s="215">
        <f t="shared" si="147"/>
        <v>8.099999999999973</v>
      </c>
      <c r="V156" s="231">
        <f t="shared" si="163"/>
        <v>4</v>
      </c>
      <c r="W156" s="217">
        <v>4</v>
      </c>
      <c r="X156" s="217"/>
      <c r="Y156" s="232"/>
      <c r="Z156" s="229">
        <v>1163.9223629999999</v>
      </c>
      <c r="AA156" s="229">
        <v>1227.616577</v>
      </c>
      <c r="AB156" s="228">
        <f>_xlfn.FLOOR.PRECISE('[3]численность 2021'!E169)</f>
        <v>1435</v>
      </c>
      <c r="AC156" s="228">
        <v>13.004719</v>
      </c>
      <c r="AD156" s="228">
        <v>13.716386</v>
      </c>
      <c r="AE156" s="228">
        <f t="shared" si="164"/>
        <v>16.033519553072626</v>
      </c>
      <c r="AF156" s="230">
        <f>_xlfn.FLOOR.PRECISE('[3]численность 2021'!O169)</f>
        <v>71</v>
      </c>
      <c r="AG156" s="233">
        <f t="shared" si="165"/>
        <v>71.75</v>
      </c>
      <c r="AH156" s="231">
        <f t="shared" si="142"/>
        <v>71</v>
      </c>
      <c r="AI156" s="219">
        <f t="shared" si="166"/>
        <v>53.25</v>
      </c>
      <c r="AJ156" s="217">
        <v>71</v>
      </c>
      <c r="AK156" s="217">
        <v>53</v>
      </c>
      <c r="AL156" s="229">
        <v>221.359238</v>
      </c>
      <c r="AM156" s="229">
        <v>131.129547</v>
      </c>
      <c r="AN156" s="228">
        <f>_xlfn.FLOOR.PRECISE('[3]численность 2021'!F169)</f>
        <v>175</v>
      </c>
      <c r="AO156" s="228">
        <v>2.4732880000000002</v>
      </c>
      <c r="AP156" s="228">
        <v>1.4651350000000001</v>
      </c>
      <c r="AQ156" s="228">
        <f t="shared" si="167"/>
        <v>1.9553072625698324</v>
      </c>
      <c r="AR156" s="230">
        <f>_xlfn.FLOOR.PRECISE('[3]численность 2021'!L169)</f>
        <v>8</v>
      </c>
      <c r="AS156" s="230"/>
      <c r="AT156" s="214">
        <f t="shared" si="148"/>
        <v>8</v>
      </c>
      <c r="AU156" s="233">
        <f t="shared" si="168"/>
        <v>8.75</v>
      </c>
      <c r="AV156" s="215">
        <f t="shared" si="149"/>
        <v>0</v>
      </c>
      <c r="AW156" s="219">
        <f t="shared" si="169"/>
        <v>8</v>
      </c>
      <c r="AX156" s="217">
        <v>8</v>
      </c>
      <c r="AY156" s="215">
        <f t="shared" si="158"/>
        <v>1.199999999999992</v>
      </c>
      <c r="AZ156" s="231">
        <f t="shared" si="188"/>
        <v>0</v>
      </c>
      <c r="BA156" s="217"/>
      <c r="BB156" s="215">
        <f t="shared" si="159"/>
        <v>2.3999999999999919</v>
      </c>
      <c r="BC156" s="217"/>
      <c r="BD156" s="229">
        <v>46.194175999999999</v>
      </c>
      <c r="BE156" s="229">
        <v>25.221761999999998</v>
      </c>
      <c r="BF156" s="228">
        <f>_xlfn.FLOOR.PRECISE('[3]численность 2021'!G169)</f>
        <v>26</v>
      </c>
      <c r="BG156" s="228">
        <v>0.51613600000000004</v>
      </c>
      <c r="BH156" s="228">
        <v>0.28180699999999997</v>
      </c>
      <c r="BI156" s="228">
        <f t="shared" si="170"/>
        <v>0.29050279329608941</v>
      </c>
      <c r="BJ156" s="230">
        <f>_xlfn.FLOOR.PRECISE('[3]численность 2021'!K169)</f>
        <v>0</v>
      </c>
      <c r="BK156" s="230"/>
      <c r="BL156" s="214">
        <f t="shared" si="150"/>
        <v>0</v>
      </c>
      <c r="BM156" s="233">
        <f t="shared" si="171"/>
        <v>0.77999999999999736</v>
      </c>
      <c r="BN156" s="219">
        <f t="shared" si="172"/>
        <v>0</v>
      </c>
      <c r="BO156" s="217"/>
      <c r="BP156" s="215">
        <f t="shared" si="160"/>
        <v>0</v>
      </c>
      <c r="BQ156" s="231">
        <f t="shared" si="173"/>
        <v>0</v>
      </c>
      <c r="BR156" s="217"/>
      <c r="BS156" s="233">
        <f t="shared" si="174"/>
        <v>0</v>
      </c>
      <c r="BT156" s="217"/>
      <c r="BU156" s="229">
        <v>133.84466599999999</v>
      </c>
      <c r="BV156" s="229">
        <v>109.294304</v>
      </c>
      <c r="BW156" s="228">
        <f>_xlfn.FLOOR.PRECISE('[3]численность 2021'!H169)</f>
        <v>132</v>
      </c>
      <c r="BX156" s="228">
        <v>1.495471</v>
      </c>
      <c r="BY156" s="228">
        <v>1.2211650000000001</v>
      </c>
      <c r="BZ156" s="228">
        <f t="shared" si="175"/>
        <v>1.4748603351955307</v>
      </c>
      <c r="CA156" s="230">
        <f>_xlfn.FLOOR.PRECISE('[3]численность 2021'!M169)</f>
        <v>6</v>
      </c>
      <c r="CB156" s="230"/>
      <c r="CC156" s="230"/>
      <c r="CD156" s="214">
        <f t="shared" si="151"/>
        <v>6</v>
      </c>
      <c r="CE156" s="233">
        <f t="shared" si="176"/>
        <v>6.6000000000000005</v>
      </c>
      <c r="CF156" s="219">
        <f t="shared" si="177"/>
        <v>6</v>
      </c>
      <c r="CG156" s="217">
        <v>6</v>
      </c>
      <c r="CH156" s="215">
        <f t="shared" si="152"/>
        <v>0.4499999999999994</v>
      </c>
      <c r="CI156" s="231">
        <f t="shared" si="178"/>
        <v>0</v>
      </c>
      <c r="CJ156" s="217"/>
      <c r="CK156" s="215">
        <f t="shared" si="153"/>
        <v>0.4499999999999994</v>
      </c>
      <c r="CL156" s="231">
        <f t="shared" si="179"/>
        <v>0</v>
      </c>
      <c r="CM156" s="217"/>
      <c r="CN156" s="233">
        <f t="shared" si="156"/>
        <v>1.2000000000000002</v>
      </c>
      <c r="CO156" s="217"/>
      <c r="CP156" s="234">
        <f t="shared" si="157"/>
        <v>1</v>
      </c>
      <c r="CQ156" s="229">
        <v>0</v>
      </c>
      <c r="CR156" s="229">
        <v>44</v>
      </c>
      <c r="CS156" s="229" t="e">
        <f>#NAME?</f>
        <v>#NAME?</v>
      </c>
      <c r="CT156" s="228">
        <v>0</v>
      </c>
      <c r="CU156" s="228">
        <v>0.54100000000000004</v>
      </c>
      <c r="CV156" s="228" t="e">
        <f>#NAME?</f>
        <v>#NAME?</v>
      </c>
      <c r="CW156" s="230" t="e">
        <f>#NAME?</f>
        <v>#NAME?</v>
      </c>
      <c r="CX156" s="233" t="e">
        <f t="shared" si="143"/>
        <v>#NAME?</v>
      </c>
      <c r="CY156" s="219" t="e">
        <f t="shared" si="144"/>
        <v>#NAME?</v>
      </c>
      <c r="CZ156" s="217"/>
      <c r="DA156" s="233">
        <f t="shared" si="145"/>
        <v>0</v>
      </c>
      <c r="DB156" s="217"/>
      <c r="DC156" s="229">
        <v>0</v>
      </c>
      <c r="DD156" s="229">
        <v>0</v>
      </c>
      <c r="DE156" s="228">
        <f>_xlfn.FLOOR.PRECISE('[3]численность 2021'!I169)</f>
        <v>0</v>
      </c>
      <c r="DF156" s="228">
        <v>0</v>
      </c>
      <c r="DG156" s="228">
        <v>0</v>
      </c>
      <c r="DH156" s="228">
        <f t="shared" si="180"/>
        <v>0</v>
      </c>
      <c r="DI156" s="230">
        <f>_xlfn.FLOOR.PRECISE('[3]численность 2021'!N169)</f>
        <v>0</v>
      </c>
      <c r="DJ156" s="215">
        <f t="shared" si="154"/>
        <v>0</v>
      </c>
      <c r="DK156" s="231">
        <f t="shared" si="181"/>
        <v>0</v>
      </c>
      <c r="DL156" s="217"/>
      <c r="DM156" s="215">
        <f t="shared" si="155"/>
        <v>0</v>
      </c>
      <c r="DN156" s="217"/>
      <c r="DO156" s="229">
        <v>0</v>
      </c>
      <c r="DP156" s="229">
        <v>1.1813469999999999</v>
      </c>
      <c r="DQ156" s="228">
        <f>_xlfn.FLOOR.PRECISE('[3]численность 2021'!J169)</f>
        <v>3</v>
      </c>
      <c r="DR156" s="228">
        <v>0</v>
      </c>
      <c r="DS156" s="228">
        <v>1.3199000000000001E-2</v>
      </c>
      <c r="DT156" s="228">
        <f t="shared" si="182"/>
        <v>3.3519553072625698E-2</v>
      </c>
      <c r="DU156" s="230">
        <f>_xlfn.FLOOR.PRECISE('[3]численность 2021'!S169)</f>
        <v>0</v>
      </c>
      <c r="DV156" s="233">
        <f t="shared" si="183"/>
        <v>0.30000000000000004</v>
      </c>
      <c r="DW156" s="231">
        <f t="shared" si="184"/>
        <v>0</v>
      </c>
      <c r="DX156" s="217"/>
      <c r="DY156" s="229">
        <v>0</v>
      </c>
      <c r="DZ156" s="236">
        <v>0</v>
      </c>
      <c r="EA156" s="228">
        <f>_xlfn.FLOOR.PRECISE('[3]численность 2021'!T169)</f>
        <v>0</v>
      </c>
      <c r="EB156" s="212">
        <v>0</v>
      </c>
      <c r="EC156" s="228">
        <v>0</v>
      </c>
      <c r="ED156" s="228">
        <f t="shared" si="189"/>
        <v>0</v>
      </c>
      <c r="EE156" s="230">
        <f>_xlfn.FLOOR.PRECISE('[3]численность 2021'!U169)</f>
        <v>0</v>
      </c>
      <c r="EF156" s="233">
        <f t="shared" si="185"/>
        <v>0</v>
      </c>
      <c r="EG156" s="231">
        <f t="shared" si="186"/>
        <v>0</v>
      </c>
      <c r="EH156" s="217"/>
    </row>
    <row r="157" spans="1:138" s="227" customFormat="1" ht="52.5" customHeight="1" x14ac:dyDescent="0.2">
      <c r="A157" s="116" t="s">
        <v>345</v>
      </c>
      <c r="B157" s="228">
        <f>'[3]численность 2021'!C174</f>
        <v>222.20001220703125</v>
      </c>
      <c r="C157" s="229">
        <v>411.34970099999998</v>
      </c>
      <c r="D157" s="229">
        <v>562.87872300000004</v>
      </c>
      <c r="E157" s="228">
        <f>_xlfn.FLOOR.PRECISE('[3]численность 2021'!D174)</f>
        <v>869</v>
      </c>
      <c r="F157" s="228">
        <v>2.533207</v>
      </c>
      <c r="G157" s="228">
        <v>2.533207</v>
      </c>
      <c r="H157" s="228">
        <f t="shared" si="146"/>
        <v>3.9108908742557738</v>
      </c>
      <c r="I157" s="230">
        <f>_xlfn.FLOOR.PRECISE('[3]численность 2021'!R174)</f>
        <v>152</v>
      </c>
      <c r="J157" s="215">
        <f t="shared" si="187"/>
        <v>304.14999999999912</v>
      </c>
      <c r="K157" s="231">
        <f t="shared" si="161"/>
        <v>152</v>
      </c>
      <c r="L157" s="217">
        <v>152</v>
      </c>
      <c r="M157" s="229">
        <v>68</v>
      </c>
      <c r="N157" s="229">
        <v>112</v>
      </c>
      <c r="O157" s="228">
        <f>_xlfn.FLOOR.PRECISE('[3]численность 2021'!P174)</f>
        <v>118</v>
      </c>
      <c r="P157" s="228">
        <v>0.30611300000000002</v>
      </c>
      <c r="Q157" s="228">
        <v>0.50405</v>
      </c>
      <c r="R157" s="228">
        <f t="shared" si="162"/>
        <v>0.53105307613599684</v>
      </c>
      <c r="S157" s="230">
        <f>_xlfn.FLOOR.PRECISE('[3]численность 2021'!Q174)</f>
        <v>12</v>
      </c>
      <c r="T157" s="230"/>
      <c r="U157" s="233">
        <f t="shared" si="147"/>
        <v>35.399999999999878</v>
      </c>
      <c r="V157" s="231">
        <f t="shared" si="163"/>
        <v>12</v>
      </c>
      <c r="W157" s="217">
        <v>12</v>
      </c>
      <c r="X157" s="217"/>
      <c r="Y157" s="232"/>
      <c r="Z157" s="229">
        <v>56.711502000000003</v>
      </c>
      <c r="AA157" s="229">
        <v>471.75579800000003</v>
      </c>
      <c r="AB157" s="228">
        <f>_xlfn.FLOOR.PRECISE('[3]численность 2021'!E174)</f>
        <v>550</v>
      </c>
      <c r="AC157" s="228">
        <v>0.25529600000000002</v>
      </c>
      <c r="AD157" s="228">
        <v>2.123113</v>
      </c>
      <c r="AE157" s="228">
        <f t="shared" si="164"/>
        <v>2.475247388769477</v>
      </c>
      <c r="AF157" s="230">
        <f>_xlfn.FLOOR.PRECISE('[3]численность 2021'!O174)</f>
        <v>17</v>
      </c>
      <c r="AG157" s="233">
        <f t="shared" si="165"/>
        <v>27.5</v>
      </c>
      <c r="AH157" s="231">
        <f t="shared" si="142"/>
        <v>17</v>
      </c>
      <c r="AI157" s="219">
        <f t="shared" si="166"/>
        <v>12.75</v>
      </c>
      <c r="AJ157" s="217">
        <v>17</v>
      </c>
      <c r="AK157" s="217">
        <v>12</v>
      </c>
      <c r="AL157" s="229">
        <v>2626.6115719999998</v>
      </c>
      <c r="AM157" s="229">
        <v>3352.3271479999999</v>
      </c>
      <c r="AN157" s="228">
        <f>_xlfn.FLOOR.PRECISE('[3]численность 2021'!F174)</f>
        <v>3641</v>
      </c>
      <c r="AO157" s="228">
        <v>11.824128</v>
      </c>
      <c r="AP157" s="228">
        <v>15.086980000000001</v>
      </c>
      <c r="AQ157" s="228">
        <f t="shared" si="167"/>
        <v>16.386137713653937</v>
      </c>
      <c r="AR157" s="230">
        <f>_xlfn.FLOOR.PRECISE('[3]численность 2021'!L174)</f>
        <v>650</v>
      </c>
      <c r="AS157" s="230"/>
      <c r="AT157" s="230">
        <f t="shared" si="148"/>
        <v>650</v>
      </c>
      <c r="AU157" s="233">
        <f t="shared" si="168"/>
        <v>546.14999999999634</v>
      </c>
      <c r="AV157" s="233">
        <f t="shared" si="149"/>
        <v>910.25</v>
      </c>
      <c r="AW157" s="219">
        <f t="shared" si="169"/>
        <v>546.14999999999634</v>
      </c>
      <c r="AX157" s="217">
        <v>650</v>
      </c>
      <c r="AY157" s="233">
        <f t="shared" si="158"/>
        <v>97.499999999999346</v>
      </c>
      <c r="AZ157" s="231">
        <f t="shared" si="188"/>
        <v>0</v>
      </c>
      <c r="BA157" s="217"/>
      <c r="BB157" s="233">
        <f t="shared" si="159"/>
        <v>194.99999999999935</v>
      </c>
      <c r="BC157" s="217"/>
      <c r="BD157" s="229">
        <v>243.16662600000001</v>
      </c>
      <c r="BE157" s="229">
        <v>459.48965500000003</v>
      </c>
      <c r="BF157" s="228">
        <f>_xlfn.FLOOR.PRECISE('[3]численность 2021'!G174)</f>
        <v>658</v>
      </c>
      <c r="BG157" s="228">
        <v>1.0946549999999999</v>
      </c>
      <c r="BH157" s="228">
        <v>2.0679099999999999</v>
      </c>
      <c r="BI157" s="228">
        <f t="shared" si="170"/>
        <v>2.9612959669278469</v>
      </c>
      <c r="BJ157" s="230">
        <f>_xlfn.FLOOR.PRECISE('[3]численность 2021'!K174)</f>
        <v>37</v>
      </c>
      <c r="BK157" s="230"/>
      <c r="BL157" s="230">
        <f t="shared" si="150"/>
        <v>37</v>
      </c>
      <c r="BM157" s="233">
        <f t="shared" si="171"/>
        <v>46.06</v>
      </c>
      <c r="BN157" s="219">
        <f t="shared" si="172"/>
        <v>37</v>
      </c>
      <c r="BO157" s="217">
        <v>37</v>
      </c>
      <c r="BP157" s="233">
        <f t="shared" si="160"/>
        <v>5.5499999999999625</v>
      </c>
      <c r="BQ157" s="231">
        <f t="shared" si="173"/>
        <v>0</v>
      </c>
      <c r="BR157" s="217"/>
      <c r="BS157" s="233">
        <f t="shared" si="174"/>
        <v>7.4</v>
      </c>
      <c r="BT157" s="217"/>
      <c r="BU157" s="229">
        <v>347.82678199999998</v>
      </c>
      <c r="BV157" s="229">
        <v>508.37063599999999</v>
      </c>
      <c r="BW157" s="228">
        <f>_xlfn.FLOOR.PRECISE('[3]численность 2021'!H174)</f>
        <v>600</v>
      </c>
      <c r="BX157" s="228">
        <v>1.5658000000000001</v>
      </c>
      <c r="BY157" s="228">
        <v>2.2878970000000001</v>
      </c>
      <c r="BZ157" s="228">
        <f t="shared" si="175"/>
        <v>2.7002698786576111</v>
      </c>
      <c r="CA157" s="230">
        <f>_xlfn.FLOOR.PRECISE('[3]численность 2021'!M174)</f>
        <v>42</v>
      </c>
      <c r="CB157" s="230"/>
      <c r="CC157" s="230"/>
      <c r="CD157" s="230">
        <f t="shared" si="151"/>
        <v>42</v>
      </c>
      <c r="CE157" s="233">
        <f t="shared" si="176"/>
        <v>42.000000000000007</v>
      </c>
      <c r="CF157" s="219">
        <f t="shared" si="177"/>
        <v>42.000000000000007</v>
      </c>
      <c r="CG157" s="217">
        <v>42</v>
      </c>
      <c r="CH157" s="233">
        <f t="shared" si="152"/>
        <v>3.1499999999999959</v>
      </c>
      <c r="CI157" s="231">
        <f t="shared" si="178"/>
        <v>0</v>
      </c>
      <c r="CJ157" s="217"/>
      <c r="CK157" s="233">
        <f t="shared" si="153"/>
        <v>3.1499999999999959</v>
      </c>
      <c r="CL157" s="231">
        <f t="shared" si="179"/>
        <v>0</v>
      </c>
      <c r="CM157" s="217"/>
      <c r="CN157" s="233">
        <f t="shared" si="156"/>
        <v>8.4</v>
      </c>
      <c r="CO157" s="217"/>
      <c r="CP157" s="234">
        <f t="shared" si="157"/>
        <v>1</v>
      </c>
      <c r="CQ157" s="229"/>
      <c r="CR157" s="229">
        <v>117</v>
      </c>
      <c r="CS157" s="229" t="e">
        <f>#NAME?</f>
        <v>#NAME?</v>
      </c>
      <c r="CT157" s="228"/>
      <c r="CU157" s="228">
        <v>0.54</v>
      </c>
      <c r="CV157" s="228" t="e">
        <f>#NAME?</f>
        <v>#NAME?</v>
      </c>
      <c r="CW157" s="230" t="e">
        <f>#NAME?</f>
        <v>#NAME?</v>
      </c>
      <c r="CX157" s="233" t="e">
        <f t="shared" si="143"/>
        <v>#NAME?</v>
      </c>
      <c r="CY157" s="219" t="e">
        <f t="shared" si="144"/>
        <v>#NAME?</v>
      </c>
      <c r="CZ157" s="217"/>
      <c r="DA157" s="233">
        <f t="shared" si="145"/>
        <v>0</v>
      </c>
      <c r="DB157" s="217"/>
      <c r="DC157" s="229">
        <v>0</v>
      </c>
      <c r="DD157" s="229">
        <v>0</v>
      </c>
      <c r="DE157" s="228">
        <f>_xlfn.FLOOR.PRECISE('[3]численность 2021'!I174)</f>
        <v>0</v>
      </c>
      <c r="DF157" s="228">
        <v>0</v>
      </c>
      <c r="DG157" s="228">
        <v>0</v>
      </c>
      <c r="DH157" s="228">
        <f t="shared" si="180"/>
        <v>0</v>
      </c>
      <c r="DI157" s="230">
        <f>_xlfn.FLOOR.PRECISE('[3]численность 2021'!N174)</f>
        <v>0</v>
      </c>
      <c r="DJ157" s="233">
        <f t="shared" si="154"/>
        <v>0</v>
      </c>
      <c r="DK157" s="231">
        <f t="shared" si="181"/>
        <v>0</v>
      </c>
      <c r="DL157" s="217"/>
      <c r="DM157" s="233">
        <f t="shared" si="155"/>
        <v>0</v>
      </c>
      <c r="DN157" s="217"/>
      <c r="DO157" s="229">
        <v>5.509493</v>
      </c>
      <c r="DP157" s="229">
        <v>4.8559859999999997</v>
      </c>
      <c r="DQ157" s="228">
        <f>_xlfn.FLOOR.PRECISE('[3]численность 2021'!J174)</f>
        <v>6</v>
      </c>
      <c r="DR157" s="228">
        <v>2.4802000000000001E-2</v>
      </c>
      <c r="DS157" s="228">
        <v>2.1853999999999998E-2</v>
      </c>
      <c r="DT157" s="228">
        <f t="shared" si="182"/>
        <v>2.7002698786576112E-2</v>
      </c>
      <c r="DU157" s="230">
        <f>_xlfn.FLOOR.PRECISE('[3]численность 2021'!S174)</f>
        <v>0</v>
      </c>
      <c r="DV157" s="233">
        <f t="shared" si="183"/>
        <v>0.60000000000000009</v>
      </c>
      <c r="DW157" s="231">
        <f t="shared" si="184"/>
        <v>0</v>
      </c>
      <c r="DX157" s="217"/>
      <c r="DY157" s="229">
        <v>270</v>
      </c>
      <c r="DZ157" s="236">
        <v>270</v>
      </c>
      <c r="EA157" s="228">
        <f>_xlfn.FLOOR.PRECISE('[3]численность 2021'!T174)</f>
        <v>270</v>
      </c>
      <c r="EB157" s="228">
        <v>1.2154499999999999</v>
      </c>
      <c r="EC157" s="228">
        <v>1.2151209999999999</v>
      </c>
      <c r="ED157" s="228">
        <f t="shared" si="189"/>
        <v>1.2151214453959251</v>
      </c>
      <c r="EE157" s="230">
        <f>_xlfn.FLOOR.PRECISE('[3]численность 2021'!U174)</f>
        <v>10</v>
      </c>
      <c r="EF157" s="233">
        <f t="shared" si="185"/>
        <v>27</v>
      </c>
      <c r="EG157" s="231">
        <f t="shared" si="186"/>
        <v>10</v>
      </c>
      <c r="EH157" s="217">
        <v>10</v>
      </c>
    </row>
    <row r="158" spans="1:138" s="227" customFormat="1" ht="51" customHeight="1" x14ac:dyDescent="0.2">
      <c r="A158" s="116" t="s">
        <v>346</v>
      </c>
      <c r="B158" s="228">
        <f>'[3]численность 2021'!C173</f>
        <v>147.260009765625</v>
      </c>
      <c r="C158" s="229">
        <v>313.55075099999999</v>
      </c>
      <c r="D158" s="229">
        <v>173.07002299999999</v>
      </c>
      <c r="E158" s="228">
        <f>_xlfn.FLOOR.PRECISE('[3]численность 2021'!D173)</f>
        <v>0</v>
      </c>
      <c r="F158" s="228">
        <v>0.98406800000000005</v>
      </c>
      <c r="G158" s="212">
        <v>0.98406800000000005</v>
      </c>
      <c r="H158" s="228">
        <f t="shared" si="146"/>
        <v>0</v>
      </c>
      <c r="I158" s="230">
        <f>_xlfn.FLOOR.PRECISE('[3]численность 2021'!R173)</f>
        <v>0</v>
      </c>
      <c r="J158" s="215">
        <f t="shared" si="187"/>
        <v>0</v>
      </c>
      <c r="K158" s="231">
        <f t="shared" si="161"/>
        <v>0</v>
      </c>
      <c r="L158" s="217"/>
      <c r="M158" s="229">
        <v>80</v>
      </c>
      <c r="N158" s="229">
        <v>50</v>
      </c>
      <c r="O158" s="228">
        <f>_xlfn.FLOOR.PRECISE('[3]численность 2021'!P173)</f>
        <v>0</v>
      </c>
      <c r="P158" s="212">
        <v>0.454876</v>
      </c>
      <c r="Q158" s="228">
        <v>0.284298</v>
      </c>
      <c r="R158" s="228">
        <f t="shared" si="162"/>
        <v>0</v>
      </c>
      <c r="S158" s="230">
        <f>_xlfn.FLOOR.PRECISE('[3]численность 2021'!Q173)</f>
        <v>0</v>
      </c>
      <c r="T158" s="230"/>
      <c r="U158" s="215">
        <f t="shared" si="147"/>
        <v>0</v>
      </c>
      <c r="V158" s="231">
        <f t="shared" si="163"/>
        <v>0</v>
      </c>
      <c r="W158" s="217"/>
      <c r="X158" s="217"/>
      <c r="Y158" s="232"/>
      <c r="Z158" s="229">
        <v>671.32525599999997</v>
      </c>
      <c r="AA158" s="229">
        <v>583.99114999999995</v>
      </c>
      <c r="AB158" s="228">
        <f>_xlfn.FLOOR.PRECISE('[3]численность 2021'!E173)</f>
        <v>78</v>
      </c>
      <c r="AC158" s="228">
        <v>3.8171240000000002</v>
      </c>
      <c r="AD158" s="228">
        <v>3.3205469999999999</v>
      </c>
      <c r="AE158" s="228">
        <f t="shared" si="164"/>
        <v>0.52967536892156031</v>
      </c>
      <c r="AF158" s="230">
        <f>_xlfn.FLOOR.PRECISE('[3]численность 2021'!O173)</f>
        <v>0</v>
      </c>
      <c r="AG158" s="233">
        <f t="shared" si="165"/>
        <v>3.9000000000000004</v>
      </c>
      <c r="AH158" s="231">
        <f t="shared" si="142"/>
        <v>0</v>
      </c>
      <c r="AI158" s="219">
        <f t="shared" si="166"/>
        <v>2.25</v>
      </c>
      <c r="AJ158" s="217">
        <v>3</v>
      </c>
      <c r="AK158" s="217">
        <v>2</v>
      </c>
      <c r="AL158" s="229">
        <v>103.863686</v>
      </c>
      <c r="AM158" s="229">
        <v>97.351898000000006</v>
      </c>
      <c r="AN158" s="228">
        <f>_xlfn.FLOOR.PRECISE('[3]численность 2021'!F173)</f>
        <v>837</v>
      </c>
      <c r="AO158" s="228">
        <v>0.59056399999999998</v>
      </c>
      <c r="AP158" s="228">
        <v>0.55353799999999997</v>
      </c>
      <c r="AQ158" s="228">
        <f t="shared" si="167"/>
        <v>5.6838241511198202</v>
      </c>
      <c r="AR158" s="230">
        <f>_xlfn.FLOOR.PRECISE('[3]численность 2021'!L173)</f>
        <v>0</v>
      </c>
      <c r="AS158" s="230"/>
      <c r="AT158" s="214">
        <f t="shared" si="148"/>
        <v>0</v>
      </c>
      <c r="AU158" s="233">
        <f t="shared" si="168"/>
        <v>66.960000000000008</v>
      </c>
      <c r="AV158" s="215">
        <f t="shared" si="149"/>
        <v>0</v>
      </c>
      <c r="AW158" s="219">
        <f t="shared" si="169"/>
        <v>0</v>
      </c>
      <c r="AX158" s="217">
        <v>10</v>
      </c>
      <c r="AY158" s="215">
        <f t="shared" si="158"/>
        <v>1.49999999999999</v>
      </c>
      <c r="AZ158" s="231">
        <f t="shared" si="188"/>
        <v>0</v>
      </c>
      <c r="BA158" s="217"/>
      <c r="BB158" s="215">
        <f t="shared" si="159"/>
        <v>2.9999999999999898</v>
      </c>
      <c r="BC158" s="217">
        <v>3</v>
      </c>
      <c r="BD158" s="229">
        <v>81.686508000000003</v>
      </c>
      <c r="BE158" s="229">
        <v>43.988632000000003</v>
      </c>
      <c r="BF158" s="228">
        <f>_xlfn.FLOOR.PRECISE('[3]численность 2021'!G173)</f>
        <v>0</v>
      </c>
      <c r="BG158" s="228">
        <v>0.46446599999999999</v>
      </c>
      <c r="BH158" s="228">
        <v>0.25011699999999998</v>
      </c>
      <c r="BI158" s="228">
        <f t="shared" si="170"/>
        <v>0</v>
      </c>
      <c r="BJ158" s="230">
        <f>_xlfn.FLOOR.PRECISE('[3]численность 2021'!K173)</f>
        <v>0</v>
      </c>
      <c r="BK158" s="230"/>
      <c r="BL158" s="214">
        <f t="shared" si="150"/>
        <v>0</v>
      </c>
      <c r="BM158" s="233">
        <f t="shared" si="171"/>
        <v>0</v>
      </c>
      <c r="BN158" s="219">
        <f t="shared" si="172"/>
        <v>0</v>
      </c>
      <c r="BO158" s="217"/>
      <c r="BP158" s="215">
        <f t="shared" si="160"/>
        <v>0</v>
      </c>
      <c r="BQ158" s="231">
        <f t="shared" si="173"/>
        <v>0</v>
      </c>
      <c r="BR158" s="217"/>
      <c r="BS158" s="233">
        <f t="shared" si="174"/>
        <v>0</v>
      </c>
      <c r="BT158" s="217"/>
      <c r="BU158" s="229">
        <v>266.97540299999997</v>
      </c>
      <c r="BV158" s="229">
        <v>161.29165599999999</v>
      </c>
      <c r="BW158" s="228">
        <f>_xlfn.FLOOR.PRECISE('[3]численность 2021'!H173)</f>
        <v>0</v>
      </c>
      <c r="BX158" s="228">
        <v>1.5180100000000001</v>
      </c>
      <c r="BY158" s="228">
        <v>0.91709700000000005</v>
      </c>
      <c r="BZ158" s="228">
        <f t="shared" si="175"/>
        <v>0</v>
      </c>
      <c r="CA158" s="230">
        <f>_xlfn.FLOOR.PRECISE('[3]численность 2021'!M173)</f>
        <v>0</v>
      </c>
      <c r="CB158" s="230"/>
      <c r="CC158" s="230"/>
      <c r="CD158" s="214">
        <f t="shared" si="151"/>
        <v>0</v>
      </c>
      <c r="CE158" s="233">
        <f t="shared" si="176"/>
        <v>0</v>
      </c>
      <c r="CF158" s="219">
        <f t="shared" si="177"/>
        <v>0</v>
      </c>
      <c r="CG158" s="217"/>
      <c r="CH158" s="215">
        <f t="shared" si="152"/>
        <v>0</v>
      </c>
      <c r="CI158" s="231">
        <f t="shared" si="178"/>
        <v>0</v>
      </c>
      <c r="CJ158" s="217"/>
      <c r="CK158" s="215">
        <f t="shared" si="153"/>
        <v>0</v>
      </c>
      <c r="CL158" s="231">
        <f t="shared" si="179"/>
        <v>0</v>
      </c>
      <c r="CM158" s="217"/>
      <c r="CN158" s="233">
        <f t="shared" si="156"/>
        <v>0</v>
      </c>
      <c r="CO158" s="217"/>
      <c r="CP158" s="234">
        <f t="shared" si="157"/>
        <v>1</v>
      </c>
      <c r="CQ158" s="229"/>
      <c r="CR158" s="229">
        <v>0</v>
      </c>
      <c r="CS158" s="229" t="e">
        <f>#NAME?</f>
        <v>#NAME?</v>
      </c>
      <c r="CT158" s="228"/>
      <c r="CU158" s="228">
        <v>0</v>
      </c>
      <c r="CV158" s="228" t="e">
        <f>#NAME?</f>
        <v>#NAME?</v>
      </c>
      <c r="CW158" s="230" t="e">
        <f>#NAME?</f>
        <v>#NAME?</v>
      </c>
      <c r="CX158" s="233" t="e">
        <f t="shared" si="143"/>
        <v>#NAME?</v>
      </c>
      <c r="CY158" s="219"/>
      <c r="CZ158" s="217"/>
      <c r="DA158" s="233"/>
      <c r="DB158" s="217"/>
      <c r="DC158" s="229">
        <v>0</v>
      </c>
      <c r="DD158" s="229">
        <v>0</v>
      </c>
      <c r="DE158" s="228">
        <f>_xlfn.FLOOR.PRECISE('[3]численность 2021'!I173)</f>
        <v>0</v>
      </c>
      <c r="DF158" s="228">
        <v>0</v>
      </c>
      <c r="DG158" s="228">
        <v>0</v>
      </c>
      <c r="DH158" s="228">
        <f t="shared" si="180"/>
        <v>0</v>
      </c>
      <c r="DI158" s="230">
        <f>_xlfn.FLOOR.PRECISE('[3]численность 2021'!N173)</f>
        <v>0</v>
      </c>
      <c r="DJ158" s="215">
        <f t="shared" si="154"/>
        <v>0</v>
      </c>
      <c r="DK158" s="231">
        <f t="shared" si="181"/>
        <v>0</v>
      </c>
      <c r="DL158" s="217"/>
      <c r="DM158" s="215">
        <f t="shared" si="155"/>
        <v>0</v>
      </c>
      <c r="DN158" s="217"/>
      <c r="DO158" s="229">
        <v>2.6129229999999999</v>
      </c>
      <c r="DP158" s="229">
        <v>2.4037510000000002</v>
      </c>
      <c r="DQ158" s="228">
        <f>_xlfn.FLOOR.PRECISE('[3]численность 2021'!J173)</f>
        <v>0</v>
      </c>
      <c r="DR158" s="228">
        <v>1.4857E-2</v>
      </c>
      <c r="DS158" s="228">
        <v>1.3668E-2</v>
      </c>
      <c r="DT158" s="228">
        <f t="shared" si="182"/>
        <v>0</v>
      </c>
      <c r="DU158" s="230">
        <f>_xlfn.FLOOR.PRECISE('[3]численность 2021'!S173)</f>
        <v>0</v>
      </c>
      <c r="DV158" s="233">
        <f t="shared" si="183"/>
        <v>0</v>
      </c>
      <c r="DW158" s="231">
        <f t="shared" si="184"/>
        <v>0</v>
      </c>
      <c r="DX158" s="217"/>
      <c r="DY158" s="229">
        <v>0</v>
      </c>
      <c r="DZ158" s="236">
        <v>0</v>
      </c>
      <c r="EA158" s="228">
        <f>_xlfn.FLOOR.PRECISE('[3]численность 2021'!T173)</f>
        <v>0</v>
      </c>
      <c r="EB158" s="212">
        <v>0</v>
      </c>
      <c r="EC158" s="228">
        <v>0</v>
      </c>
      <c r="ED158" s="228">
        <f t="shared" si="189"/>
        <v>0</v>
      </c>
      <c r="EE158" s="230">
        <f>_xlfn.FLOOR.PRECISE('[3]численность 2021'!U173)</f>
        <v>0</v>
      </c>
      <c r="EF158" s="233">
        <f t="shared" si="185"/>
        <v>0</v>
      </c>
      <c r="EG158" s="231">
        <f t="shared" si="186"/>
        <v>0</v>
      </c>
      <c r="EH158" s="217"/>
    </row>
    <row r="159" spans="1:138" ht="48.75" customHeight="1" x14ac:dyDescent="0.2">
      <c r="A159" s="116" t="s">
        <v>347</v>
      </c>
      <c r="B159" s="212">
        <f>'[3]численность 2021'!C171</f>
        <v>125.85200500488281</v>
      </c>
      <c r="C159" s="213">
        <v>529.72186299999998</v>
      </c>
      <c r="D159" s="213">
        <v>627.78460700000005</v>
      </c>
      <c r="E159" s="212">
        <f>_xlfn.FLOOR.PRECISE('[3]численность 2021'!D171)</f>
        <v>590</v>
      </c>
      <c r="F159" s="212">
        <v>5.1709519999999998</v>
      </c>
      <c r="G159" s="212">
        <v>5.1709519999999998</v>
      </c>
      <c r="H159" s="212">
        <f t="shared" si="146"/>
        <v>4.6880460901446037</v>
      </c>
      <c r="I159" s="214">
        <f>_xlfn.FLOOR.PRECISE('[3]численность 2021'!R171)</f>
        <v>200</v>
      </c>
      <c r="J159" s="215">
        <f t="shared" si="187"/>
        <v>206.4999999999994</v>
      </c>
      <c r="K159" s="216">
        <f t="shared" si="161"/>
        <v>200</v>
      </c>
      <c r="L159" s="222">
        <v>200</v>
      </c>
      <c r="M159" s="213">
        <v>50</v>
      </c>
      <c r="N159" s="213">
        <v>63</v>
      </c>
      <c r="O159" s="212">
        <f>_xlfn.FLOOR.PRECISE('[3]численность 2021'!P171)</f>
        <v>41</v>
      </c>
      <c r="P159" s="212">
        <v>0.407578</v>
      </c>
      <c r="Q159" s="212">
        <v>0.51892000000000005</v>
      </c>
      <c r="R159" s="212">
        <f t="shared" si="162"/>
        <v>0.32577947406089619</v>
      </c>
      <c r="S159" s="214">
        <f>_xlfn.FLOOR.PRECISE('[3]численность 2021'!Q171)</f>
        <v>8</v>
      </c>
      <c r="T159" s="214"/>
      <c r="U159" s="215">
        <f t="shared" si="147"/>
        <v>12.299999999999958</v>
      </c>
      <c r="V159" s="216">
        <f t="shared" si="163"/>
        <v>8</v>
      </c>
      <c r="W159" s="222">
        <v>8</v>
      </c>
      <c r="X159" s="222"/>
      <c r="Y159" s="218"/>
      <c r="Z159" s="213">
        <v>1011.355286</v>
      </c>
      <c r="AA159" s="213">
        <v>1183.5043949999999</v>
      </c>
      <c r="AB159" s="212">
        <f>_xlfn.FLOOR.PRECISE('[3]численность 2021'!E171)</f>
        <v>1190</v>
      </c>
      <c r="AC159" s="212">
        <v>8.2441169999999993</v>
      </c>
      <c r="AD159" s="212">
        <v>9.7483199999999997</v>
      </c>
      <c r="AE159" s="212">
        <f t="shared" si="164"/>
        <v>9.4555505885967435</v>
      </c>
      <c r="AF159" s="214">
        <f>_xlfn.FLOOR.PRECISE('[3]численность 2021'!O171)</f>
        <v>59</v>
      </c>
      <c r="AG159" s="215">
        <f t="shared" si="165"/>
        <v>59.5</v>
      </c>
      <c r="AH159" s="216">
        <f t="shared" si="142"/>
        <v>59</v>
      </c>
      <c r="AI159" s="219">
        <f t="shared" si="166"/>
        <v>44.25</v>
      </c>
      <c r="AJ159" s="222">
        <v>59</v>
      </c>
      <c r="AK159" s="222">
        <v>44</v>
      </c>
      <c r="AL159" s="213">
        <v>651.66570999999999</v>
      </c>
      <c r="AM159" s="213">
        <v>846.18566899999996</v>
      </c>
      <c r="AN159" s="212">
        <f>_xlfn.FLOOR.PRECISE('[3]численность 2021'!F171)</f>
        <v>799</v>
      </c>
      <c r="AO159" s="212">
        <v>5.3120880000000001</v>
      </c>
      <c r="AP159" s="212">
        <v>6.9698840000000004</v>
      </c>
      <c r="AQ159" s="212">
        <f t="shared" si="167"/>
        <v>6.3487268237720995</v>
      </c>
      <c r="AR159" s="214">
        <f>_xlfn.FLOOR.PRECISE('[3]численность 2021'!L171)</f>
        <v>70</v>
      </c>
      <c r="AS159" s="214"/>
      <c r="AT159" s="214">
        <f t="shared" si="148"/>
        <v>70</v>
      </c>
      <c r="AU159" s="215">
        <f t="shared" si="168"/>
        <v>79.900000000000006</v>
      </c>
      <c r="AV159" s="215">
        <f t="shared" si="149"/>
        <v>79.900000000000006</v>
      </c>
      <c r="AW159" s="220">
        <f t="shared" si="169"/>
        <v>70</v>
      </c>
      <c r="AX159" s="222">
        <v>70</v>
      </c>
      <c r="AY159" s="215">
        <f t="shared" si="158"/>
        <v>10.499999999999929</v>
      </c>
      <c r="AZ159" s="216">
        <f t="shared" si="188"/>
        <v>0</v>
      </c>
      <c r="BA159" s="222"/>
      <c r="BB159" s="215">
        <f t="shared" si="159"/>
        <v>20.999999999999929</v>
      </c>
      <c r="BC159" s="222"/>
      <c r="BD159" s="213">
        <v>138.59757999999999</v>
      </c>
      <c r="BE159" s="213">
        <v>152.192612</v>
      </c>
      <c r="BF159" s="212">
        <f>_xlfn.FLOOR.PRECISE('[3]численность 2021'!G171)</f>
        <v>186</v>
      </c>
      <c r="BG159" s="212">
        <v>1.129786</v>
      </c>
      <c r="BH159" s="212">
        <v>1.253584</v>
      </c>
      <c r="BI159" s="212">
        <f t="shared" si="170"/>
        <v>1.4779263945201633</v>
      </c>
      <c r="BJ159" s="214">
        <f>_xlfn.FLOOR.PRECISE('[3]численность 2021'!K171)</f>
        <v>9</v>
      </c>
      <c r="BK159" s="214"/>
      <c r="BL159" s="214">
        <f t="shared" si="150"/>
        <v>9</v>
      </c>
      <c r="BM159" s="215">
        <f t="shared" si="171"/>
        <v>9.3000000000000007</v>
      </c>
      <c r="BN159" s="220">
        <f t="shared" si="172"/>
        <v>9</v>
      </c>
      <c r="BO159" s="222">
        <v>9</v>
      </c>
      <c r="BP159" s="215">
        <f t="shared" si="160"/>
        <v>1.349999999999991</v>
      </c>
      <c r="BQ159" s="216">
        <f t="shared" si="173"/>
        <v>0</v>
      </c>
      <c r="BR159" s="222"/>
      <c r="BS159" s="215">
        <f t="shared" si="174"/>
        <v>1.8</v>
      </c>
      <c r="BT159" s="222"/>
      <c r="BU159" s="213">
        <v>536.11370799999997</v>
      </c>
      <c r="BV159" s="213">
        <v>445.36364700000001</v>
      </c>
      <c r="BW159" s="212">
        <f>_xlfn.FLOOR.PRECISE('[3]численность 2021'!H171)</f>
        <v>509</v>
      </c>
      <c r="BX159" s="212">
        <v>4.3701600000000003</v>
      </c>
      <c r="BY159" s="212">
        <v>3.6683829999999999</v>
      </c>
      <c r="BZ159" s="212">
        <f t="shared" si="175"/>
        <v>4.0444329828535652</v>
      </c>
      <c r="CA159" s="214">
        <f>_xlfn.FLOOR.PRECISE('[3]численность 2021'!M171)</f>
        <v>40</v>
      </c>
      <c r="CB159" s="214"/>
      <c r="CC159" s="214"/>
      <c r="CD159" s="214">
        <f t="shared" si="151"/>
        <v>40</v>
      </c>
      <c r="CE159" s="215">
        <f t="shared" si="176"/>
        <v>40.72</v>
      </c>
      <c r="CF159" s="220">
        <f t="shared" si="177"/>
        <v>40</v>
      </c>
      <c r="CG159" s="222">
        <v>40</v>
      </c>
      <c r="CH159" s="215">
        <f t="shared" si="152"/>
        <v>2.999999999999996</v>
      </c>
      <c r="CI159" s="216">
        <f t="shared" si="178"/>
        <v>0</v>
      </c>
      <c r="CJ159" s="222"/>
      <c r="CK159" s="215">
        <f t="shared" si="153"/>
        <v>2.999999999999996</v>
      </c>
      <c r="CL159" s="216">
        <f t="shared" si="179"/>
        <v>0</v>
      </c>
      <c r="CM159" s="222"/>
      <c r="CN159" s="215">
        <f t="shared" si="156"/>
        <v>8</v>
      </c>
      <c r="CO159" s="222"/>
      <c r="CP159" s="221">
        <f t="shared" si="157"/>
        <v>1</v>
      </c>
      <c r="CQ159" s="213">
        <v>175</v>
      </c>
      <c r="CR159" s="213">
        <v>199</v>
      </c>
      <c r="CS159" s="213" t="e">
        <f>#NAME?</f>
        <v>#NAME?</v>
      </c>
      <c r="CT159" s="212">
        <v>1.427</v>
      </c>
      <c r="CU159" s="212">
        <v>1.629</v>
      </c>
      <c r="CV159" s="212" t="e">
        <f>#NAME?</f>
        <v>#NAME?</v>
      </c>
      <c r="CW159" s="214" t="e">
        <f>#NAME?</f>
        <v>#NAME?</v>
      </c>
      <c r="CX159" s="215" t="e">
        <f t="shared" si="143"/>
        <v>#NAME?</v>
      </c>
      <c r="CY159" s="220" t="e">
        <f t="shared" si="144"/>
        <v>#NAME?</v>
      </c>
      <c r="CZ159" s="222"/>
      <c r="DA159" s="215">
        <f t="shared" si="145"/>
        <v>0</v>
      </c>
      <c r="DB159" s="222"/>
      <c r="DC159" s="213">
        <v>0</v>
      </c>
      <c r="DD159" s="213">
        <v>0</v>
      </c>
      <c r="DE159" s="212">
        <f>_xlfn.FLOOR.PRECISE('[3]численность 2021'!I171)</f>
        <v>0</v>
      </c>
      <c r="DF159" s="212">
        <v>0</v>
      </c>
      <c r="DG159" s="212">
        <v>0</v>
      </c>
      <c r="DH159" s="212">
        <f t="shared" si="180"/>
        <v>0</v>
      </c>
      <c r="DI159" s="214">
        <f>_xlfn.FLOOR.PRECISE('[3]численность 2021'!N171)</f>
        <v>0</v>
      </c>
      <c r="DJ159" s="215">
        <f t="shared" si="154"/>
        <v>0</v>
      </c>
      <c r="DK159" s="216">
        <f t="shared" si="181"/>
        <v>0</v>
      </c>
      <c r="DL159" s="222"/>
      <c r="DM159" s="215">
        <f t="shared" si="155"/>
        <v>0</v>
      </c>
      <c r="DN159" s="222"/>
      <c r="DO159" s="213">
        <v>9.9872139999999998</v>
      </c>
      <c r="DP159" s="213">
        <v>10</v>
      </c>
      <c r="DQ159" s="212">
        <f>_xlfn.FLOOR.PRECISE('[3]численность 2021'!J171)</f>
        <v>6</v>
      </c>
      <c r="DR159" s="212">
        <v>8.1410999999999997E-2</v>
      </c>
      <c r="DS159" s="212">
        <v>8.2367999999999997E-2</v>
      </c>
      <c r="DT159" s="212">
        <f t="shared" si="182"/>
        <v>4.7675044984521395E-2</v>
      </c>
      <c r="DU159" s="214">
        <f>_xlfn.FLOOR.PRECISE('[3]численность 2021'!S171)</f>
        <v>0</v>
      </c>
      <c r="DV159" s="215">
        <f t="shared" si="183"/>
        <v>0.60000000000000009</v>
      </c>
      <c r="DW159" s="216">
        <f t="shared" si="184"/>
        <v>0</v>
      </c>
      <c r="DX159" s="222"/>
      <c r="DY159" s="213">
        <v>0</v>
      </c>
      <c r="DZ159" s="223">
        <v>0</v>
      </c>
      <c r="EA159" s="212">
        <f>_xlfn.FLOOR.PRECISE('[3]численность 2021'!T171)</f>
        <v>0</v>
      </c>
      <c r="EB159" s="212">
        <v>0</v>
      </c>
      <c r="EC159" s="212">
        <v>0</v>
      </c>
      <c r="ED159" s="212">
        <f t="shared" si="189"/>
        <v>0</v>
      </c>
      <c r="EE159" s="214">
        <f>_xlfn.FLOOR.PRECISE('[3]численность 2021'!U171)</f>
        <v>0</v>
      </c>
      <c r="EF159" s="215">
        <f t="shared" si="185"/>
        <v>0</v>
      </c>
      <c r="EG159" s="216">
        <f t="shared" si="186"/>
        <v>0</v>
      </c>
      <c r="EH159" s="222"/>
    </row>
    <row r="160" spans="1:138" s="227" customFormat="1" ht="31.5" x14ac:dyDescent="0.2">
      <c r="A160" s="116" t="s">
        <v>234</v>
      </c>
      <c r="B160" s="228">
        <f>'[3]численность 2021'!C172</f>
        <v>23.579999923706055</v>
      </c>
      <c r="C160" s="229">
        <v>93.594459999999998</v>
      </c>
      <c r="D160" s="229">
        <v>107.58699</v>
      </c>
      <c r="E160" s="228">
        <f>_xlfn.FLOOR.PRECISE('[3]численность 2021'!D172)</f>
        <v>107</v>
      </c>
      <c r="F160" s="228">
        <v>4.5626369999999996</v>
      </c>
      <c r="G160" s="212">
        <v>4.5626369999999996</v>
      </c>
      <c r="H160" s="228">
        <f t="shared" si="146"/>
        <v>4.5377438654029847</v>
      </c>
      <c r="I160" s="230">
        <f>_xlfn.FLOOR.PRECISE('[3]численность 2021'!R172)</f>
        <v>37</v>
      </c>
      <c r="J160" s="215">
        <f t="shared" si="187"/>
        <v>37.449999999999889</v>
      </c>
      <c r="K160" s="231">
        <f t="shared" si="161"/>
        <v>37</v>
      </c>
      <c r="L160" s="217">
        <v>37</v>
      </c>
      <c r="M160" s="229">
        <v>12</v>
      </c>
      <c r="N160" s="229">
        <v>18</v>
      </c>
      <c r="O160" s="228">
        <f>_xlfn.FLOOR.PRECISE('[3]численность 2021'!P172)</f>
        <v>21</v>
      </c>
      <c r="P160" s="212">
        <v>0.50890599999999997</v>
      </c>
      <c r="Q160" s="228">
        <v>0.76335900000000001</v>
      </c>
      <c r="R160" s="228">
        <f t="shared" si="162"/>
        <v>0.89058524461180077</v>
      </c>
      <c r="S160" s="230">
        <f>_xlfn.FLOOR.PRECISE('[3]численность 2021'!Q172)</f>
        <v>4</v>
      </c>
      <c r="T160" s="230"/>
      <c r="U160" s="215">
        <f t="shared" si="147"/>
        <v>6.2999999999999785</v>
      </c>
      <c r="V160" s="231">
        <f t="shared" si="163"/>
        <v>4</v>
      </c>
      <c r="W160" s="217">
        <v>4</v>
      </c>
      <c r="X160" s="217"/>
      <c r="Y160" s="232"/>
      <c r="Z160" s="229">
        <v>267.41275000000002</v>
      </c>
      <c r="AA160" s="229">
        <v>303.06781000000001</v>
      </c>
      <c r="AB160" s="228">
        <f>_xlfn.FLOOR.PRECISE('[3]численность 2021'!E172)</f>
        <v>303</v>
      </c>
      <c r="AC160" s="228">
        <v>11.34066</v>
      </c>
      <c r="AD160" s="228">
        <v>12.852748999999999</v>
      </c>
      <c r="AE160" s="228">
        <f t="shared" si="164"/>
        <v>12.849872815113125</v>
      </c>
      <c r="AF160" s="230">
        <f>_xlfn.FLOOR.PRECISE('[3]численность 2021'!O172)</f>
        <v>15</v>
      </c>
      <c r="AG160" s="233">
        <f t="shared" si="165"/>
        <v>15.15</v>
      </c>
      <c r="AH160" s="231">
        <f t="shared" si="142"/>
        <v>15</v>
      </c>
      <c r="AI160" s="219">
        <f t="shared" si="166"/>
        <v>11.25</v>
      </c>
      <c r="AJ160" s="217">
        <v>15</v>
      </c>
      <c r="AK160" s="217">
        <v>11</v>
      </c>
      <c r="AL160" s="229">
        <v>75.404174999999995</v>
      </c>
      <c r="AM160" s="229">
        <v>82.789124000000001</v>
      </c>
      <c r="AN160" s="228">
        <f>_xlfn.FLOOR.PRECISE('[3]численность 2021'!F172)</f>
        <v>82</v>
      </c>
      <c r="AO160" s="228">
        <v>3.1978019999999998</v>
      </c>
      <c r="AP160" s="228">
        <v>3.5109889999999999</v>
      </c>
      <c r="AQ160" s="228">
        <f t="shared" si="167"/>
        <v>3.4775233361032218</v>
      </c>
      <c r="AR160" s="230">
        <f>_xlfn.FLOOR.PRECISE('[3]численность 2021'!L172)</f>
        <v>5</v>
      </c>
      <c r="AS160" s="230"/>
      <c r="AT160" s="214">
        <f t="shared" si="148"/>
        <v>5</v>
      </c>
      <c r="AU160" s="233">
        <f t="shared" si="168"/>
        <v>5.74</v>
      </c>
      <c r="AV160" s="215">
        <f t="shared" si="149"/>
        <v>0</v>
      </c>
      <c r="AW160" s="219">
        <f t="shared" si="169"/>
        <v>5</v>
      </c>
      <c r="AX160" s="217">
        <v>5</v>
      </c>
      <c r="AY160" s="215">
        <f t="shared" si="158"/>
        <v>0</v>
      </c>
      <c r="AZ160" s="231">
        <f t="shared" si="188"/>
        <v>0</v>
      </c>
      <c r="BA160" s="217"/>
      <c r="BB160" s="215">
        <f t="shared" si="159"/>
        <v>1.4999999999999949</v>
      </c>
      <c r="BC160" s="217"/>
      <c r="BD160" s="229">
        <v>23.314404</v>
      </c>
      <c r="BE160" s="229">
        <v>26.870837999999999</v>
      </c>
      <c r="BF160" s="228">
        <f>_xlfn.FLOOR.PRECISE('[3]численность 2021'!G172)</f>
        <v>26</v>
      </c>
      <c r="BG160" s="228">
        <v>0.98873599999999995</v>
      </c>
      <c r="BH160" s="228">
        <v>1.139561</v>
      </c>
      <c r="BI160" s="228">
        <f t="shared" si="170"/>
        <v>1.1026293504717533</v>
      </c>
      <c r="BJ160" s="230">
        <f>_xlfn.FLOOR.PRECISE('[3]численность 2021'!K172)</f>
        <v>1</v>
      </c>
      <c r="BK160" s="230"/>
      <c r="BL160" s="214">
        <f t="shared" si="150"/>
        <v>1</v>
      </c>
      <c r="BM160" s="233">
        <f t="shared" si="171"/>
        <v>1.3</v>
      </c>
      <c r="BN160" s="219">
        <f t="shared" si="172"/>
        <v>1</v>
      </c>
      <c r="BO160" s="217">
        <v>1</v>
      </c>
      <c r="BP160" s="215">
        <f t="shared" si="160"/>
        <v>0</v>
      </c>
      <c r="BQ160" s="231">
        <f t="shared" si="173"/>
        <v>0</v>
      </c>
      <c r="BR160" s="217"/>
      <c r="BS160" s="233">
        <f t="shared" si="174"/>
        <v>0.2</v>
      </c>
      <c r="BT160" s="217"/>
      <c r="BU160" s="229">
        <v>62.4351806640625</v>
      </c>
      <c r="BV160" s="229">
        <v>71.523842000000002</v>
      </c>
      <c r="BW160" s="228">
        <f>_xlfn.FLOOR.PRECISE('[3]численность 2021'!H172)</f>
        <v>71</v>
      </c>
      <c r="BX160" s="228">
        <v>2.647802</v>
      </c>
      <c r="BY160" s="228">
        <v>3.033242</v>
      </c>
      <c r="BZ160" s="228">
        <f t="shared" si="175"/>
        <v>3.0110263032113265</v>
      </c>
      <c r="CA160" s="230">
        <f>_xlfn.FLOOR.PRECISE('[3]численность 2021'!M172)</f>
        <v>3</v>
      </c>
      <c r="CB160" s="230"/>
      <c r="CC160" s="230"/>
      <c r="CD160" s="214">
        <f t="shared" si="151"/>
        <v>3</v>
      </c>
      <c r="CE160" s="233">
        <f t="shared" si="176"/>
        <v>4.9700000000000006</v>
      </c>
      <c r="CF160" s="219">
        <f t="shared" si="177"/>
        <v>3</v>
      </c>
      <c r="CG160" s="217">
        <v>3</v>
      </c>
      <c r="CH160" s="215">
        <f t="shared" si="152"/>
        <v>0</v>
      </c>
      <c r="CI160" s="231">
        <f t="shared" si="178"/>
        <v>0</v>
      </c>
      <c r="CJ160" s="217"/>
      <c r="CK160" s="215">
        <f t="shared" si="153"/>
        <v>0</v>
      </c>
      <c r="CL160" s="231">
        <f t="shared" si="179"/>
        <v>0</v>
      </c>
      <c r="CM160" s="217"/>
      <c r="CN160" s="233">
        <f t="shared" si="156"/>
        <v>0.60000000000000009</v>
      </c>
      <c r="CO160" s="217"/>
      <c r="CP160" s="234">
        <f t="shared" si="157"/>
        <v>1</v>
      </c>
      <c r="CQ160" s="229"/>
      <c r="CR160" s="229"/>
      <c r="CS160" s="229"/>
      <c r="CT160" s="228"/>
      <c r="CU160" s="228"/>
      <c r="CV160" s="228"/>
      <c r="CW160" s="230"/>
      <c r="CX160" s="233"/>
      <c r="CY160" s="219"/>
      <c r="CZ160" s="217"/>
      <c r="DA160" s="233"/>
      <c r="DB160" s="217"/>
      <c r="DC160" s="229">
        <v>0</v>
      </c>
      <c r="DD160" s="229">
        <v>0</v>
      </c>
      <c r="DE160" s="228">
        <f>_xlfn.FLOOR.PRECISE('[3]численность 2021'!I172)</f>
        <v>0</v>
      </c>
      <c r="DF160" s="228">
        <v>0</v>
      </c>
      <c r="DG160" s="228">
        <v>0</v>
      </c>
      <c r="DH160" s="228">
        <f t="shared" si="180"/>
        <v>0</v>
      </c>
      <c r="DI160" s="230">
        <f>_xlfn.FLOOR.PRECISE('[3]численность 2021'!N172)</f>
        <v>0</v>
      </c>
      <c r="DJ160" s="215">
        <f t="shared" si="154"/>
        <v>0</v>
      </c>
      <c r="DK160" s="231">
        <f t="shared" si="181"/>
        <v>0</v>
      </c>
      <c r="DL160" s="217"/>
      <c r="DM160" s="215">
        <f t="shared" si="155"/>
        <v>0</v>
      </c>
      <c r="DN160" s="217"/>
      <c r="DO160" s="229">
        <v>1.6842859999999999</v>
      </c>
      <c r="DP160" s="229">
        <v>1.8138460000000001</v>
      </c>
      <c r="DQ160" s="228">
        <f>_xlfn.FLOOR.PRECISE('[3]численность 2021'!J172)</f>
        <v>1</v>
      </c>
      <c r="DR160" s="228">
        <v>7.1429000000000006E-2</v>
      </c>
      <c r="DS160" s="228">
        <v>7.6923000000000005E-2</v>
      </c>
      <c r="DT160" s="228">
        <f t="shared" si="182"/>
        <v>4.2408821171990511E-2</v>
      </c>
      <c r="DU160" s="230">
        <f>_xlfn.FLOOR.PRECISE('[3]численность 2021'!S172)</f>
        <v>0</v>
      </c>
      <c r="DV160" s="233">
        <f t="shared" si="183"/>
        <v>0.1</v>
      </c>
      <c r="DW160" s="231">
        <f t="shared" si="184"/>
        <v>0</v>
      </c>
      <c r="DX160" s="217"/>
      <c r="DY160" s="229">
        <v>0</v>
      </c>
      <c r="DZ160" s="236">
        <v>0</v>
      </c>
      <c r="EA160" s="228">
        <f>_xlfn.FLOOR.PRECISE('[3]численность 2021'!T172)</f>
        <v>0</v>
      </c>
      <c r="EB160" s="212">
        <v>0</v>
      </c>
      <c r="EC160" s="228">
        <v>0</v>
      </c>
      <c r="ED160" s="228">
        <f t="shared" si="189"/>
        <v>0</v>
      </c>
      <c r="EE160" s="230">
        <f>_xlfn.FLOOR.PRECISE('[3]численность 2021'!U172)</f>
        <v>0</v>
      </c>
      <c r="EF160" s="233">
        <f t="shared" si="185"/>
        <v>0</v>
      </c>
      <c r="EG160" s="231">
        <f t="shared" si="186"/>
        <v>0</v>
      </c>
      <c r="EH160" s="217"/>
    </row>
    <row r="161" spans="1:138" ht="36" customHeight="1" x14ac:dyDescent="0.2">
      <c r="A161" s="116" t="s">
        <v>337</v>
      </c>
      <c r="B161" s="212">
        <f>'[3]численность 2021'!C168</f>
        <v>182.58999633789063</v>
      </c>
      <c r="C161" s="213">
        <v>1516.716919</v>
      </c>
      <c r="D161" s="213">
        <v>1117.383057</v>
      </c>
      <c r="E161" s="212">
        <f>_xlfn.FLOOR.PRECISE('[3]численность 2021'!D168)</f>
        <v>1109</v>
      </c>
      <c r="F161" s="212">
        <v>6.1196289999999998</v>
      </c>
      <c r="G161" s="212">
        <v>6.1196289999999998</v>
      </c>
      <c r="H161" s="212">
        <f t="shared" si="146"/>
        <v>6.0737171928507401</v>
      </c>
      <c r="I161" s="214">
        <f>_xlfn.FLOOR.PRECISE('[3]численность 2021'!R168)</f>
        <v>388</v>
      </c>
      <c r="J161" s="215">
        <f t="shared" si="187"/>
        <v>388.14999999999884</v>
      </c>
      <c r="K161" s="216">
        <f t="shared" si="161"/>
        <v>388</v>
      </c>
      <c r="L161" s="217">
        <v>388</v>
      </c>
      <c r="M161" s="213">
        <v>285</v>
      </c>
      <c r="N161" s="213">
        <v>285</v>
      </c>
      <c r="O161" s="212">
        <f>_xlfn.FLOOR.PRECISE('[3]численность 2021'!P168)</f>
        <v>280</v>
      </c>
      <c r="P161" s="212">
        <v>1.5608740000000001</v>
      </c>
      <c r="Q161" s="212">
        <v>1.5608740000000001</v>
      </c>
      <c r="R161" s="212">
        <f t="shared" si="162"/>
        <v>1.5334903642905386</v>
      </c>
      <c r="S161" s="214">
        <f>_xlfn.FLOOR.PRECISE('[3]численность 2021'!Q168)</f>
        <v>20</v>
      </c>
      <c r="T161" s="214"/>
      <c r="U161" s="215">
        <f t="shared" si="147"/>
        <v>83.999999999999716</v>
      </c>
      <c r="V161" s="216">
        <f t="shared" si="163"/>
        <v>20</v>
      </c>
      <c r="W161" s="217">
        <v>20</v>
      </c>
      <c r="X161" s="217"/>
      <c r="Y161" s="218"/>
      <c r="Z161" s="213">
        <v>2769.179443</v>
      </c>
      <c r="AA161" s="213">
        <v>2359.1591800000001</v>
      </c>
      <c r="AB161" s="212">
        <f>_xlfn.FLOOR.PRECISE('[3]численность 2021'!E168)</f>
        <v>3304</v>
      </c>
      <c r="AC161" s="212">
        <v>15.166107</v>
      </c>
      <c r="AD161" s="212">
        <v>12.920527999999999</v>
      </c>
      <c r="AE161" s="212">
        <f t="shared" si="164"/>
        <v>18.095186298628356</v>
      </c>
      <c r="AF161" s="214">
        <f>_xlfn.FLOOR.PRECISE('[3]численность 2021'!O168)</f>
        <v>165</v>
      </c>
      <c r="AG161" s="215">
        <f t="shared" si="165"/>
        <v>165.20000000000002</v>
      </c>
      <c r="AH161" s="216">
        <f t="shared" si="142"/>
        <v>165</v>
      </c>
      <c r="AI161" s="219">
        <f t="shared" si="166"/>
        <v>114.75</v>
      </c>
      <c r="AJ161" s="217">
        <v>153</v>
      </c>
      <c r="AK161" s="217">
        <v>114</v>
      </c>
      <c r="AL161" s="213">
        <v>680.88665800000001</v>
      </c>
      <c r="AM161" s="213">
        <v>870.64825399999995</v>
      </c>
      <c r="AN161" s="212">
        <f>_xlfn.FLOOR.PRECISE('[3]численность 2021'!F168)</f>
        <v>718</v>
      </c>
      <c r="AO161" s="212">
        <v>3.729047</v>
      </c>
      <c r="AP161" s="212">
        <v>4.7683239999999998</v>
      </c>
      <c r="AQ161" s="212">
        <f t="shared" si="167"/>
        <v>3.9323074341450241</v>
      </c>
      <c r="AR161" s="214">
        <f>_xlfn.FLOOR.PRECISE('[3]численность 2021'!L168)</f>
        <v>25</v>
      </c>
      <c r="AS161" s="214"/>
      <c r="AT161" s="214">
        <f t="shared" si="148"/>
        <v>25</v>
      </c>
      <c r="AU161" s="215">
        <f t="shared" si="168"/>
        <v>50.260000000000005</v>
      </c>
      <c r="AV161" s="215">
        <f t="shared" si="149"/>
        <v>0</v>
      </c>
      <c r="AW161" s="220">
        <f t="shared" si="169"/>
        <v>25</v>
      </c>
      <c r="AX161" s="217">
        <v>25</v>
      </c>
      <c r="AY161" s="215">
        <f t="shared" si="158"/>
        <v>3.7499999999999747</v>
      </c>
      <c r="AZ161" s="216">
        <f t="shared" si="188"/>
        <v>0</v>
      </c>
      <c r="BA161" s="217"/>
      <c r="BB161" s="215">
        <f t="shared" si="159"/>
        <v>7.4999999999999751</v>
      </c>
      <c r="BC161" s="217"/>
      <c r="BD161" s="213">
        <v>320.43374599999999</v>
      </c>
      <c r="BE161" s="213">
        <v>484.80438199999998</v>
      </c>
      <c r="BF161" s="212">
        <f>_xlfn.FLOOR.PRECISE('[3]численность 2021'!G168)</f>
        <v>526</v>
      </c>
      <c r="BG161" s="212">
        <v>1.7549360000000001</v>
      </c>
      <c r="BH161" s="212">
        <v>2.6551529999999999</v>
      </c>
      <c r="BI161" s="212">
        <f t="shared" si="170"/>
        <v>2.8807711843457975</v>
      </c>
      <c r="BJ161" s="214">
        <f>_xlfn.FLOOR.PRECISE('[3]численность 2021'!K168)</f>
        <v>10</v>
      </c>
      <c r="BK161" s="214"/>
      <c r="BL161" s="214">
        <f t="shared" si="150"/>
        <v>10</v>
      </c>
      <c r="BM161" s="215">
        <f t="shared" si="171"/>
        <v>36.82</v>
      </c>
      <c r="BN161" s="220">
        <f t="shared" si="172"/>
        <v>10</v>
      </c>
      <c r="BO161" s="217">
        <v>10</v>
      </c>
      <c r="BP161" s="215">
        <f t="shared" si="160"/>
        <v>1.49999999999999</v>
      </c>
      <c r="BQ161" s="216">
        <f t="shared" si="173"/>
        <v>0</v>
      </c>
      <c r="BR161" s="217"/>
      <c r="BS161" s="215">
        <f t="shared" si="174"/>
        <v>2</v>
      </c>
      <c r="BT161" s="217"/>
      <c r="BU161" s="213">
        <v>1582.60022</v>
      </c>
      <c r="BV161" s="213">
        <v>1435.646606</v>
      </c>
      <c r="BW161" s="212">
        <f>_xlfn.FLOOR.PRECISE('[3]численность 2021'!H168)</f>
        <v>1347</v>
      </c>
      <c r="BX161" s="212">
        <v>8.6675079999999998</v>
      </c>
      <c r="BY161" s="212">
        <v>7.862679</v>
      </c>
      <c r="BZ161" s="212">
        <f t="shared" si="175"/>
        <v>7.3771840024976978</v>
      </c>
      <c r="CA161" s="214">
        <f>_xlfn.FLOOR.PRECISE('[3]численность 2021'!M168)</f>
        <v>94</v>
      </c>
      <c r="CB161" s="214"/>
      <c r="CC161" s="214"/>
      <c r="CD161" s="214">
        <f t="shared" si="151"/>
        <v>94</v>
      </c>
      <c r="CE161" s="215">
        <f t="shared" si="176"/>
        <v>134.70000000000002</v>
      </c>
      <c r="CF161" s="220">
        <f t="shared" si="177"/>
        <v>94</v>
      </c>
      <c r="CG161" s="217">
        <v>94</v>
      </c>
      <c r="CH161" s="215">
        <f t="shared" si="152"/>
        <v>7.0499999999999909</v>
      </c>
      <c r="CI161" s="216">
        <f t="shared" si="178"/>
        <v>0</v>
      </c>
      <c r="CJ161" s="217"/>
      <c r="CK161" s="215">
        <f t="shared" si="153"/>
        <v>7.0499999999999909</v>
      </c>
      <c r="CL161" s="216">
        <f t="shared" si="179"/>
        <v>0</v>
      </c>
      <c r="CM161" s="217"/>
      <c r="CN161" s="215">
        <f t="shared" si="156"/>
        <v>18.8</v>
      </c>
      <c r="CO161" s="217"/>
      <c r="CP161" s="221">
        <f t="shared" si="157"/>
        <v>1</v>
      </c>
      <c r="CQ161" s="213">
        <v>0</v>
      </c>
      <c r="CR161" s="213">
        <v>0</v>
      </c>
      <c r="CS161" s="213" t="e">
        <f>#NAME?</f>
        <v>#NAME?</v>
      </c>
      <c r="CT161" s="212">
        <v>0</v>
      </c>
      <c r="CU161" s="212">
        <v>0</v>
      </c>
      <c r="CV161" s="212" t="e">
        <f>#NAME?</f>
        <v>#NAME?</v>
      </c>
      <c r="CW161" s="214" t="e">
        <f>#NAME?</f>
        <v>#NAME?</v>
      </c>
      <c r="CX161" s="215" t="e">
        <f t="shared" si="143"/>
        <v>#NAME?</v>
      </c>
      <c r="CY161" s="220" t="e">
        <f t="shared" si="144"/>
        <v>#NAME?</v>
      </c>
      <c r="CZ161" s="222"/>
      <c r="DA161" s="215">
        <f t="shared" si="145"/>
        <v>0</v>
      </c>
      <c r="DB161" s="222"/>
      <c r="DC161" s="213">
        <v>0</v>
      </c>
      <c r="DD161" s="213">
        <v>0</v>
      </c>
      <c r="DE161" s="212">
        <f>_xlfn.FLOOR.PRECISE('[3]численность 2021'!I168)</f>
        <v>0</v>
      </c>
      <c r="DF161" s="212">
        <v>0</v>
      </c>
      <c r="DG161" s="212">
        <v>0</v>
      </c>
      <c r="DH161" s="212">
        <f t="shared" si="180"/>
        <v>0</v>
      </c>
      <c r="DI161" s="214">
        <f>_xlfn.FLOOR.PRECISE('[3]численность 2021'!N168)</f>
        <v>0</v>
      </c>
      <c r="DJ161" s="215">
        <f t="shared" si="154"/>
        <v>0</v>
      </c>
      <c r="DK161" s="216">
        <f t="shared" si="181"/>
        <v>0</v>
      </c>
      <c r="DL161" s="217"/>
      <c r="DM161" s="215">
        <f t="shared" si="155"/>
        <v>0</v>
      </c>
      <c r="DN161" s="217"/>
      <c r="DO161" s="213">
        <v>32.079464000000002</v>
      </c>
      <c r="DP161" s="213">
        <v>31.790452999999999</v>
      </c>
      <c r="DQ161" s="212">
        <f>_xlfn.FLOOR.PRECISE('[3]численность 2021'!J168)</f>
        <v>28</v>
      </c>
      <c r="DR161" s="212">
        <v>0.17569100000000001</v>
      </c>
      <c r="DS161" s="212">
        <v>0.17410800000000001</v>
      </c>
      <c r="DT161" s="212">
        <f t="shared" si="182"/>
        <v>0.15334903642905387</v>
      </c>
      <c r="DU161" s="214">
        <f>_xlfn.FLOOR.PRECISE('[3]численность 2021'!S168)</f>
        <v>0</v>
      </c>
      <c r="DV161" s="215">
        <f t="shared" si="183"/>
        <v>2.8000000000000003</v>
      </c>
      <c r="DW161" s="216">
        <f t="shared" si="184"/>
        <v>0</v>
      </c>
      <c r="DX161" s="217"/>
      <c r="DY161" s="213">
        <v>0</v>
      </c>
      <c r="DZ161" s="223">
        <v>0</v>
      </c>
      <c r="EA161" s="212">
        <f>_xlfn.FLOOR.PRECISE('[3]численность 2021'!T168)</f>
        <v>0</v>
      </c>
      <c r="EB161" s="212">
        <v>0</v>
      </c>
      <c r="EC161" s="212">
        <v>0</v>
      </c>
      <c r="ED161" s="212">
        <f t="shared" si="189"/>
        <v>0</v>
      </c>
      <c r="EE161" s="214">
        <f>_xlfn.FLOOR.PRECISE('[3]численность 2021'!U168)</f>
        <v>0</v>
      </c>
      <c r="EF161" s="215">
        <f t="shared" si="185"/>
        <v>0</v>
      </c>
      <c r="EG161" s="216">
        <f t="shared" si="186"/>
        <v>0</v>
      </c>
      <c r="EH161" s="222"/>
    </row>
    <row r="162" spans="1:138" ht="15.75" x14ac:dyDescent="0.2">
      <c r="A162" s="198" t="s">
        <v>239</v>
      </c>
      <c r="B162" s="212"/>
      <c r="C162" s="213"/>
      <c r="D162" s="213"/>
      <c r="E162" s="212"/>
      <c r="F162" s="212"/>
      <c r="G162" s="212"/>
      <c r="H162" s="212"/>
      <c r="I162" s="214"/>
      <c r="J162" s="215">
        <f t="shared" si="187"/>
        <v>0</v>
      </c>
      <c r="K162" s="216">
        <f t="shared" si="161"/>
        <v>0</v>
      </c>
      <c r="L162" s="217"/>
      <c r="M162" s="213"/>
      <c r="N162" s="213"/>
      <c r="O162" s="212"/>
      <c r="P162" s="212"/>
      <c r="Q162" s="212"/>
      <c r="R162" s="212" t="e">
        <f t="shared" si="162"/>
        <v>#DIV/0!</v>
      </c>
      <c r="S162" s="214"/>
      <c r="T162" s="214"/>
      <c r="U162" s="215">
        <f t="shared" si="147"/>
        <v>0</v>
      </c>
      <c r="V162" s="216">
        <f t="shared" si="163"/>
        <v>0</v>
      </c>
      <c r="W162" s="217"/>
      <c r="X162" s="217"/>
      <c r="Y162" s="218"/>
      <c r="Z162" s="213"/>
      <c r="AA162" s="213"/>
      <c r="AB162" s="212"/>
      <c r="AC162" s="212"/>
      <c r="AD162" s="212"/>
      <c r="AE162" s="212" t="e">
        <f t="shared" si="164"/>
        <v>#DIV/0!</v>
      </c>
      <c r="AF162" s="214"/>
      <c r="AG162" s="215">
        <f t="shared" si="165"/>
        <v>0</v>
      </c>
      <c r="AH162" s="216">
        <f t="shared" si="142"/>
        <v>0</v>
      </c>
      <c r="AI162" s="219">
        <f t="shared" si="166"/>
        <v>0</v>
      </c>
      <c r="AJ162" s="217"/>
      <c r="AK162" s="217"/>
      <c r="AL162" s="213"/>
      <c r="AM162" s="213"/>
      <c r="AN162" s="212"/>
      <c r="AO162" s="212"/>
      <c r="AP162" s="212"/>
      <c r="AQ162" s="212" t="e">
        <f t="shared" si="167"/>
        <v>#DIV/0!</v>
      </c>
      <c r="AR162" s="214"/>
      <c r="AS162" s="214"/>
      <c r="AT162" s="214" t="e">
        <f t="shared" si="148"/>
        <v>#DIV/0!</v>
      </c>
      <c r="AU162" s="215">
        <f t="shared" si="168"/>
        <v>0</v>
      </c>
      <c r="AV162" s="215">
        <f t="shared" si="149"/>
        <v>0</v>
      </c>
      <c r="AW162" s="220">
        <f t="shared" si="169"/>
        <v>0</v>
      </c>
      <c r="AX162" s="217"/>
      <c r="AY162" s="215">
        <f t="shared" si="158"/>
        <v>0</v>
      </c>
      <c r="AZ162" s="216">
        <f t="shared" si="188"/>
        <v>0</v>
      </c>
      <c r="BA162" s="217"/>
      <c r="BB162" s="215">
        <f t="shared" si="159"/>
        <v>0</v>
      </c>
      <c r="BC162" s="217"/>
      <c r="BD162" s="213"/>
      <c r="BE162" s="213"/>
      <c r="BF162" s="212"/>
      <c r="BG162" s="212"/>
      <c r="BH162" s="212"/>
      <c r="BI162" s="212" t="e">
        <f t="shared" si="170"/>
        <v>#DIV/0!</v>
      </c>
      <c r="BJ162" s="214"/>
      <c r="BK162" s="214"/>
      <c r="BL162" s="214" t="e">
        <f t="shared" si="150"/>
        <v>#DIV/0!</v>
      </c>
      <c r="BM162" s="215">
        <f t="shared" si="171"/>
        <v>0</v>
      </c>
      <c r="BN162" s="220">
        <f t="shared" si="172"/>
        <v>0</v>
      </c>
      <c r="BO162" s="217"/>
      <c r="BP162" s="215">
        <f t="shared" si="160"/>
        <v>0</v>
      </c>
      <c r="BQ162" s="216">
        <f t="shared" si="173"/>
        <v>0</v>
      </c>
      <c r="BR162" s="217"/>
      <c r="BS162" s="215">
        <f t="shared" si="174"/>
        <v>0</v>
      </c>
      <c r="BT162" s="217"/>
      <c r="BU162" s="213"/>
      <c r="BV162" s="213"/>
      <c r="BW162" s="212"/>
      <c r="BX162" s="212"/>
      <c r="BY162" s="212"/>
      <c r="BZ162" s="212" t="e">
        <f t="shared" si="175"/>
        <v>#DIV/0!</v>
      </c>
      <c r="CA162" s="214"/>
      <c r="CB162" s="214"/>
      <c r="CC162" s="214"/>
      <c r="CD162" s="214" t="e">
        <f t="shared" si="151"/>
        <v>#DIV/0!</v>
      </c>
      <c r="CE162" s="215">
        <f t="shared" si="176"/>
        <v>0</v>
      </c>
      <c r="CF162" s="220">
        <f t="shared" si="177"/>
        <v>0</v>
      </c>
      <c r="CG162" s="217"/>
      <c r="CH162" s="215">
        <f t="shared" si="152"/>
        <v>0</v>
      </c>
      <c r="CI162" s="216">
        <f t="shared" si="178"/>
        <v>0</v>
      </c>
      <c r="CJ162" s="217"/>
      <c r="CK162" s="215">
        <f t="shared" si="153"/>
        <v>0</v>
      </c>
      <c r="CL162" s="216">
        <f t="shared" si="179"/>
        <v>0</v>
      </c>
      <c r="CM162" s="217"/>
      <c r="CN162" s="215">
        <f t="shared" si="156"/>
        <v>0</v>
      </c>
      <c r="CO162" s="217"/>
      <c r="CP162" s="221">
        <f t="shared" si="157"/>
        <v>1</v>
      </c>
      <c r="CQ162" s="213"/>
      <c r="CR162" s="213"/>
      <c r="CS162" s="213"/>
      <c r="CT162" s="212"/>
      <c r="CU162" s="212"/>
      <c r="CV162" s="212"/>
      <c r="CW162" s="214"/>
      <c r="CX162" s="215">
        <f t="shared" si="143"/>
        <v>0</v>
      </c>
      <c r="CY162" s="220">
        <f t="shared" si="144"/>
        <v>0</v>
      </c>
      <c r="CZ162" s="222"/>
      <c r="DA162" s="215">
        <f t="shared" si="145"/>
        <v>0</v>
      </c>
      <c r="DB162" s="222"/>
      <c r="DC162" s="213"/>
      <c r="DD162" s="213"/>
      <c r="DE162" s="212"/>
      <c r="DF162" s="212"/>
      <c r="DG162" s="212"/>
      <c r="DH162" s="212" t="e">
        <f t="shared" si="180"/>
        <v>#DIV/0!</v>
      </c>
      <c r="DI162" s="214"/>
      <c r="DJ162" s="215">
        <f t="shared" si="154"/>
        <v>0</v>
      </c>
      <c r="DK162" s="216">
        <f t="shared" si="181"/>
        <v>0</v>
      </c>
      <c r="DL162" s="217"/>
      <c r="DM162" s="215">
        <f t="shared" si="155"/>
        <v>0</v>
      </c>
      <c r="DN162" s="217"/>
      <c r="DO162" s="213"/>
      <c r="DP162" s="213"/>
      <c r="DQ162" s="212"/>
      <c r="DR162" s="212"/>
      <c r="DS162" s="212"/>
      <c r="DT162" s="212" t="e">
        <f t="shared" si="182"/>
        <v>#DIV/0!</v>
      </c>
      <c r="DU162" s="214"/>
      <c r="DV162" s="215">
        <f t="shared" si="183"/>
        <v>0</v>
      </c>
      <c r="DW162" s="216">
        <f t="shared" si="184"/>
        <v>0</v>
      </c>
      <c r="DX162" s="217"/>
      <c r="DY162" s="213"/>
      <c r="DZ162" s="223"/>
      <c r="EA162" s="212"/>
      <c r="EB162" s="212"/>
      <c r="EC162" s="212"/>
      <c r="ED162" s="212" t="e">
        <f t="shared" si="189"/>
        <v>#DIV/0!</v>
      </c>
      <c r="EE162" s="214"/>
      <c r="EF162" s="215">
        <f t="shared" si="185"/>
        <v>0</v>
      </c>
      <c r="EG162" s="216">
        <f t="shared" si="186"/>
        <v>0</v>
      </c>
      <c r="EH162" s="222"/>
    </row>
    <row r="163" spans="1:138" ht="31.5" x14ac:dyDescent="0.2">
      <c r="A163" s="116" t="s">
        <v>348</v>
      </c>
      <c r="B163" s="212">
        <f>'[3]численность 2021'!C177</f>
        <v>396.99996948242188</v>
      </c>
      <c r="C163" s="213">
        <v>1637.785889</v>
      </c>
      <c r="D163" s="213">
        <v>1699.5889890000001</v>
      </c>
      <c r="E163" s="212">
        <f>_xlfn.FLOOR.PRECISE('[3]численность 2021'!D177)</f>
        <v>1707</v>
      </c>
      <c r="F163" s="212">
        <v>4.2810810000000004</v>
      </c>
      <c r="G163" s="212">
        <v>4.2810810000000004</v>
      </c>
      <c r="H163" s="212">
        <f t="shared" si="146"/>
        <v>4.2997484413549341</v>
      </c>
      <c r="I163" s="214">
        <f>_xlfn.FLOOR.PRECISE('[3]численность 2021'!R177)</f>
        <v>597</v>
      </c>
      <c r="J163" s="215">
        <f t="shared" si="187"/>
        <v>597.44999999999823</v>
      </c>
      <c r="K163" s="216">
        <f t="shared" si="161"/>
        <v>597</v>
      </c>
      <c r="L163" s="217">
        <v>597</v>
      </c>
      <c r="M163" s="213">
        <v>208</v>
      </c>
      <c r="N163" s="213">
        <v>204</v>
      </c>
      <c r="O163" s="212">
        <f>_xlfn.FLOOR.PRECISE('[3]численность 2021'!P177)</f>
        <v>205</v>
      </c>
      <c r="P163" s="212">
        <v>0.52392899999999998</v>
      </c>
      <c r="Q163" s="212">
        <v>0.51385400000000003</v>
      </c>
      <c r="R163" s="212">
        <f t="shared" si="162"/>
        <v>0.51637283566359782</v>
      </c>
      <c r="S163" s="214">
        <f>_xlfn.FLOOR.PRECISE('[3]численность 2021'!Q177)</f>
        <v>30</v>
      </c>
      <c r="T163" s="214"/>
      <c r="U163" s="215">
        <f t="shared" si="147"/>
        <v>61.499999999999794</v>
      </c>
      <c r="V163" s="216">
        <f t="shared" si="163"/>
        <v>30</v>
      </c>
      <c r="W163" s="217">
        <v>30</v>
      </c>
      <c r="X163" s="217"/>
      <c r="Y163" s="218"/>
      <c r="Z163" s="213">
        <v>535.19897500000002</v>
      </c>
      <c r="AA163" s="213">
        <v>369.10269199999999</v>
      </c>
      <c r="AB163" s="212">
        <f>_xlfn.FLOOR.PRECISE('[3]численность 2021'!E177)</f>
        <v>611</v>
      </c>
      <c r="AC163" s="212">
        <v>1.3481080000000001</v>
      </c>
      <c r="AD163" s="212">
        <v>0.92972999999999995</v>
      </c>
      <c r="AE163" s="212">
        <f t="shared" si="164"/>
        <v>1.5390429394656502</v>
      </c>
      <c r="AF163" s="214">
        <f>_xlfn.FLOOR.PRECISE('[3]численность 2021'!O177)</f>
        <v>30</v>
      </c>
      <c r="AG163" s="215">
        <f t="shared" si="165"/>
        <v>30.55</v>
      </c>
      <c r="AH163" s="216">
        <f t="shared" si="142"/>
        <v>30</v>
      </c>
      <c r="AI163" s="219">
        <f t="shared" si="166"/>
        <v>18</v>
      </c>
      <c r="AJ163" s="217">
        <v>24</v>
      </c>
      <c r="AK163" s="217">
        <v>18</v>
      </c>
      <c r="AL163" s="213">
        <v>251.07568359375</v>
      </c>
      <c r="AM163" s="213">
        <v>289.70272799999998</v>
      </c>
      <c r="AN163" s="212">
        <f>_xlfn.FLOOR.PRECISE('[3]численность 2021'!F177)</f>
        <v>326</v>
      </c>
      <c r="AO163" s="212">
        <v>0.63243199999999999</v>
      </c>
      <c r="AP163" s="212">
        <v>0.72972999999999999</v>
      </c>
      <c r="AQ163" s="212">
        <f t="shared" si="167"/>
        <v>0.82115875329918486</v>
      </c>
      <c r="AR163" s="214">
        <f>_xlfn.FLOOR.PRECISE('[3]численность 2021'!L177)</f>
        <v>9</v>
      </c>
      <c r="AS163" s="214"/>
      <c r="AT163" s="214">
        <f t="shared" si="148"/>
        <v>9</v>
      </c>
      <c r="AU163" s="215">
        <f t="shared" si="168"/>
        <v>9.7799999999999674</v>
      </c>
      <c r="AV163" s="215">
        <f t="shared" si="149"/>
        <v>9.7799999999999674</v>
      </c>
      <c r="AW163" s="220">
        <f t="shared" si="169"/>
        <v>9</v>
      </c>
      <c r="AX163" s="217">
        <v>9</v>
      </c>
      <c r="AY163" s="215">
        <f t="shared" si="158"/>
        <v>1.349999999999991</v>
      </c>
      <c r="AZ163" s="216">
        <f t="shared" si="188"/>
        <v>0</v>
      </c>
      <c r="BA163" s="217"/>
      <c r="BB163" s="215">
        <f t="shared" si="159"/>
        <v>2.6999999999999909</v>
      </c>
      <c r="BC163" s="217"/>
      <c r="BD163" s="213">
        <v>333.80191000000002</v>
      </c>
      <c r="BE163" s="213">
        <v>346.89215100000001</v>
      </c>
      <c r="BF163" s="212">
        <f>_xlfn.FLOOR.PRECISE('[3]численность 2021'!G177)</f>
        <v>376</v>
      </c>
      <c r="BG163" s="212">
        <v>0.84081099999999998</v>
      </c>
      <c r="BH163" s="212">
        <v>0.87378400000000001</v>
      </c>
      <c r="BI163" s="212">
        <f t="shared" si="170"/>
        <v>0.94710334736347712</v>
      </c>
      <c r="BJ163" s="214">
        <f>_xlfn.FLOOR.PRECISE('[3]численность 2021'!K177)</f>
        <v>11</v>
      </c>
      <c r="BK163" s="214"/>
      <c r="BL163" s="214">
        <f t="shared" si="150"/>
        <v>11</v>
      </c>
      <c r="BM163" s="215">
        <f t="shared" si="171"/>
        <v>11.279999999999962</v>
      </c>
      <c r="BN163" s="220">
        <f t="shared" si="172"/>
        <v>11</v>
      </c>
      <c r="BO163" s="217">
        <v>11</v>
      </c>
      <c r="BP163" s="215">
        <f t="shared" si="160"/>
        <v>1.649999999999989</v>
      </c>
      <c r="BQ163" s="216">
        <f t="shared" si="173"/>
        <v>0</v>
      </c>
      <c r="BR163" s="217"/>
      <c r="BS163" s="215">
        <f t="shared" si="174"/>
        <v>2.2000000000000002</v>
      </c>
      <c r="BT163" s="217"/>
      <c r="BU163" s="213">
        <v>229.07972699999999</v>
      </c>
      <c r="BV163" s="213">
        <v>261.80542000000003</v>
      </c>
      <c r="BW163" s="212">
        <f>_xlfn.FLOOR.PRECISE('[3]численность 2021'!H177)</f>
        <v>299</v>
      </c>
      <c r="BX163" s="212">
        <v>0.57702699999999996</v>
      </c>
      <c r="BY163" s="212">
        <v>0.65945900000000002</v>
      </c>
      <c r="BZ163" s="212">
        <f t="shared" si="175"/>
        <v>0.75314867250446715</v>
      </c>
      <c r="CA163" s="214">
        <f>_xlfn.FLOOR.PRECISE('[3]численность 2021'!M177)</f>
        <v>8</v>
      </c>
      <c r="CB163" s="214"/>
      <c r="CC163" s="214"/>
      <c r="CD163" s="214">
        <f t="shared" si="151"/>
        <v>8</v>
      </c>
      <c r="CE163" s="215">
        <f t="shared" si="176"/>
        <v>8.9699999999999704</v>
      </c>
      <c r="CF163" s="220">
        <f t="shared" si="177"/>
        <v>8</v>
      </c>
      <c r="CG163" s="217">
        <v>8</v>
      </c>
      <c r="CH163" s="215">
        <f t="shared" si="152"/>
        <v>0.5999999999999992</v>
      </c>
      <c r="CI163" s="216">
        <f t="shared" si="178"/>
        <v>0</v>
      </c>
      <c r="CJ163" s="217"/>
      <c r="CK163" s="215">
        <f t="shared" si="153"/>
        <v>0.5999999999999992</v>
      </c>
      <c r="CL163" s="216">
        <f t="shared" si="179"/>
        <v>0</v>
      </c>
      <c r="CM163" s="217"/>
      <c r="CN163" s="215">
        <f t="shared" si="156"/>
        <v>1.6</v>
      </c>
      <c r="CO163" s="217"/>
      <c r="CP163" s="221">
        <f t="shared" si="157"/>
        <v>1</v>
      </c>
      <c r="CQ163" s="213">
        <v>0</v>
      </c>
      <c r="CR163" s="213">
        <v>0</v>
      </c>
      <c r="CS163" s="213" t="e">
        <f>#NAME?</f>
        <v>#NAME?</v>
      </c>
      <c r="CT163" s="212">
        <v>0</v>
      </c>
      <c r="CU163" s="212">
        <v>0</v>
      </c>
      <c r="CV163" s="212" t="e">
        <f>#NAME?</f>
        <v>#NAME?</v>
      </c>
      <c r="CW163" s="214" t="e">
        <f>#NAME?</f>
        <v>#NAME?</v>
      </c>
      <c r="CX163" s="215" t="e">
        <f t="shared" si="143"/>
        <v>#NAME?</v>
      </c>
      <c r="CY163" s="220" t="e">
        <f t="shared" si="144"/>
        <v>#NAME?</v>
      </c>
      <c r="CZ163" s="222"/>
      <c r="DA163" s="215">
        <f t="shared" si="145"/>
        <v>0</v>
      </c>
      <c r="DB163" s="222"/>
      <c r="DC163" s="213">
        <v>26.287838000000001</v>
      </c>
      <c r="DD163" s="213">
        <v>22.532430999999999</v>
      </c>
      <c r="DE163" s="212">
        <f>_xlfn.FLOOR.PRECISE('[3]численность 2021'!I177)</f>
        <v>65</v>
      </c>
      <c r="DF163" s="212">
        <v>6.6215999999999997E-2</v>
      </c>
      <c r="DG163" s="212">
        <v>5.6757000000000002E-2</v>
      </c>
      <c r="DH163" s="212">
        <f t="shared" si="180"/>
        <v>0.16372797228357983</v>
      </c>
      <c r="DI163" s="214">
        <f>_xlfn.FLOOR.PRECISE('[3]численность 2021'!N177)</f>
        <v>9</v>
      </c>
      <c r="DJ163" s="215">
        <f t="shared" si="154"/>
        <v>9.7499999999999343</v>
      </c>
      <c r="DK163" s="216">
        <f t="shared" si="181"/>
        <v>9</v>
      </c>
      <c r="DL163" s="217">
        <v>9</v>
      </c>
      <c r="DM163" s="215">
        <f t="shared" si="155"/>
        <v>1.8</v>
      </c>
      <c r="DN163" s="217"/>
      <c r="DO163" s="255">
        <v>25.751352000000001</v>
      </c>
      <c r="DP163" s="213">
        <v>23.605405999999999</v>
      </c>
      <c r="DQ163" s="212">
        <f>_xlfn.FLOOR.PRECISE('[3]численность 2021'!J177)</f>
        <v>20</v>
      </c>
      <c r="DR163" s="212">
        <v>6.4865000000000006E-2</v>
      </c>
      <c r="DS163" s="212">
        <v>5.9458999999999998E-2</v>
      </c>
      <c r="DT163" s="212">
        <f t="shared" si="182"/>
        <v>5.0377837625716862E-2</v>
      </c>
      <c r="DU163" s="214">
        <f>_xlfn.FLOOR.PRECISE('[3]численность 2021'!S177)</f>
        <v>0</v>
      </c>
      <c r="DV163" s="215">
        <f t="shared" si="183"/>
        <v>2</v>
      </c>
      <c r="DW163" s="216">
        <f t="shared" si="184"/>
        <v>0</v>
      </c>
      <c r="DX163" s="217"/>
      <c r="DY163" s="213">
        <v>65</v>
      </c>
      <c r="DZ163" s="223">
        <v>73</v>
      </c>
      <c r="EA163" s="212">
        <f>_xlfn.FLOOR.PRECISE('[3]численность 2021'!T177)</f>
        <v>75</v>
      </c>
      <c r="EB163" s="212">
        <v>0.16</v>
      </c>
      <c r="EC163">
        <v>0.18387899999999999</v>
      </c>
      <c r="ED163" s="212">
        <f t="shared" si="189"/>
        <v>0.18891689109643825</v>
      </c>
      <c r="EE163" s="214">
        <f>_xlfn.FLOOR.PRECISE('[3]численность 2021'!U177)</f>
        <v>5</v>
      </c>
      <c r="EF163" s="215">
        <f t="shared" si="185"/>
        <v>7.5</v>
      </c>
      <c r="EG163" s="216">
        <f t="shared" si="186"/>
        <v>5</v>
      </c>
      <c r="EH163" s="222">
        <v>5</v>
      </c>
    </row>
    <row r="164" spans="1:138" ht="31.5" x14ac:dyDescent="0.2">
      <c r="A164" s="116" t="s">
        <v>349</v>
      </c>
      <c r="B164" s="212">
        <f>'[3]численность 2021'!C178</f>
        <v>1710.1783447265625</v>
      </c>
      <c r="C164" s="213">
        <v>7230.216797</v>
      </c>
      <c r="D164" s="213">
        <v>7444.3227539999998</v>
      </c>
      <c r="E164" s="212">
        <f>_xlfn.FLOOR.PRECISE('[3]численность 2021'!D178)</f>
        <v>7186</v>
      </c>
      <c r="F164" s="212">
        <v>4.1354819999999997</v>
      </c>
      <c r="G164" s="212">
        <v>4.1354819999999997</v>
      </c>
      <c r="H164" s="212">
        <f t="shared" si="146"/>
        <v>4.2019009433480798</v>
      </c>
      <c r="I164" s="214">
        <f>_xlfn.FLOOR.PRECISE('[3]численность 2021'!R178)</f>
        <v>2515</v>
      </c>
      <c r="J164" s="215">
        <f t="shared" si="187"/>
        <v>2515.0999999999926</v>
      </c>
      <c r="K164" s="216">
        <f t="shared" si="161"/>
        <v>2515</v>
      </c>
      <c r="L164" s="217">
        <v>2515</v>
      </c>
      <c r="M164" s="213">
        <v>945</v>
      </c>
      <c r="N164" s="213">
        <v>962</v>
      </c>
      <c r="O164" s="212">
        <f>_xlfn.FLOOR.PRECISE('[3]численность 2021'!P178)</f>
        <v>975</v>
      </c>
      <c r="P164" s="212">
        <v>0.52496799999999999</v>
      </c>
      <c r="Q164" s="212">
        <v>0.534412</v>
      </c>
      <c r="R164" s="212">
        <f t="shared" si="162"/>
        <v>0.57011597825833249</v>
      </c>
      <c r="S164" s="214">
        <f>_xlfn.FLOOR.PRECISE('[3]численность 2021'!Q178)</f>
        <v>49</v>
      </c>
      <c r="T164" s="214"/>
      <c r="U164" s="215">
        <f t="shared" si="147"/>
        <v>292.49999999999903</v>
      </c>
      <c r="V164" s="216">
        <f t="shared" si="163"/>
        <v>49</v>
      </c>
      <c r="W164" s="217">
        <v>49</v>
      </c>
      <c r="X164" s="217">
        <v>20</v>
      </c>
      <c r="Y164" s="218"/>
      <c r="Z164" s="213">
        <v>1918.0385739999999</v>
      </c>
      <c r="AA164" s="213">
        <v>2242.6298830000001</v>
      </c>
      <c r="AB164" s="212">
        <f>_xlfn.FLOOR.PRECISE('[3]численность 2021'!E178)</f>
        <v>2547</v>
      </c>
      <c r="AC164" s="212">
        <v>1.065512</v>
      </c>
      <c r="AD164" s="212">
        <v>1.2458290000000001</v>
      </c>
      <c r="AE164" s="212">
        <f t="shared" si="164"/>
        <v>1.4893183555117671</v>
      </c>
      <c r="AF164" s="214">
        <f>_xlfn.FLOOR.PRECISE('[3]численность 2021'!O178)</f>
        <v>127</v>
      </c>
      <c r="AG164" s="215">
        <f t="shared" si="165"/>
        <v>127.35000000000001</v>
      </c>
      <c r="AH164" s="216">
        <f t="shared" si="142"/>
        <v>127</v>
      </c>
      <c r="AI164" s="219">
        <f t="shared" si="166"/>
        <v>95.25</v>
      </c>
      <c r="AJ164" s="217">
        <v>127</v>
      </c>
      <c r="AK164" s="217">
        <v>95</v>
      </c>
      <c r="AL164" s="213">
        <v>782.31280500000003</v>
      </c>
      <c r="AM164" s="213">
        <v>988.18450900000005</v>
      </c>
      <c r="AN164" s="212">
        <f>_xlfn.FLOOR.PRECISE('[3]численность 2021'!F178)</f>
        <v>1210</v>
      </c>
      <c r="AO164" s="212">
        <v>0.43459199999999998</v>
      </c>
      <c r="AP164" s="212">
        <v>0.54895799999999995</v>
      </c>
      <c r="AQ164" s="212">
        <f t="shared" si="167"/>
        <v>0.70752854737700754</v>
      </c>
      <c r="AR164" s="214">
        <f>_xlfn.FLOOR.PRECISE('[3]численность 2021'!L178)</f>
        <v>36</v>
      </c>
      <c r="AS164" s="214"/>
      <c r="AT164" s="214">
        <f t="shared" si="148"/>
        <v>36</v>
      </c>
      <c r="AU164" s="215">
        <f t="shared" si="168"/>
        <v>36.299999999999876</v>
      </c>
      <c r="AV164" s="215">
        <f t="shared" si="149"/>
        <v>36.299999999999876</v>
      </c>
      <c r="AW164" s="220">
        <f t="shared" si="169"/>
        <v>36</v>
      </c>
      <c r="AX164" s="217">
        <v>36</v>
      </c>
      <c r="AY164" s="215">
        <f t="shared" si="158"/>
        <v>5.3999999999999639</v>
      </c>
      <c r="AZ164" s="216">
        <f t="shared" si="188"/>
        <v>0</v>
      </c>
      <c r="BA164" s="217">
        <v>5</v>
      </c>
      <c r="BB164" s="215">
        <f t="shared" si="159"/>
        <v>10.799999999999963</v>
      </c>
      <c r="BC164" s="217">
        <v>11</v>
      </c>
      <c r="BD164" s="213">
        <v>1465.12085</v>
      </c>
      <c r="BE164" s="213">
        <v>1444.190552</v>
      </c>
      <c r="BF164" s="212">
        <f>_xlfn.FLOOR.PRECISE('[3]численность 2021'!G178)</f>
        <v>1389</v>
      </c>
      <c r="BG164" s="212">
        <v>0.81390600000000002</v>
      </c>
      <c r="BH164" s="212">
        <v>0.80227899999999996</v>
      </c>
      <c r="BI164" s="212">
        <f t="shared" si="170"/>
        <v>0.81219599364187067</v>
      </c>
      <c r="BJ164" s="214">
        <f>_xlfn.FLOOR.PRECISE('[3]численность 2021'!K178)</f>
        <v>41</v>
      </c>
      <c r="BK164" s="214"/>
      <c r="BL164" s="214">
        <f t="shared" si="150"/>
        <v>41</v>
      </c>
      <c r="BM164" s="215">
        <f t="shared" si="171"/>
        <v>41.66999999999986</v>
      </c>
      <c r="BN164" s="220">
        <f t="shared" si="172"/>
        <v>41</v>
      </c>
      <c r="BO164" s="217">
        <v>41</v>
      </c>
      <c r="BP164" s="215">
        <f t="shared" si="160"/>
        <v>6.1499999999999586</v>
      </c>
      <c r="BQ164" s="216">
        <f t="shared" si="173"/>
        <v>0</v>
      </c>
      <c r="BR164" s="217">
        <v>6</v>
      </c>
      <c r="BS164" s="215">
        <f t="shared" si="174"/>
        <v>8.2000000000000011</v>
      </c>
      <c r="BT164" s="217">
        <v>9</v>
      </c>
      <c r="BU164" s="213">
        <v>983.72393799999998</v>
      </c>
      <c r="BV164" s="213">
        <v>1088.3754879999999</v>
      </c>
      <c r="BW164" s="212">
        <f>_xlfn.FLOOR.PRECISE('[3]численность 2021'!H178)</f>
        <v>1092</v>
      </c>
      <c r="BX164" s="212">
        <v>0.54647999999999997</v>
      </c>
      <c r="BY164" s="212">
        <v>0.60461600000000004</v>
      </c>
      <c r="BZ164" s="212">
        <f t="shared" si="175"/>
        <v>0.63852989564933238</v>
      </c>
      <c r="CA164" s="214">
        <f>_xlfn.FLOOR.PRECISE('[3]численность 2021'!M178)</f>
        <v>32</v>
      </c>
      <c r="CB164" s="214"/>
      <c r="CC164" s="214"/>
      <c r="CD164" s="214">
        <f t="shared" si="151"/>
        <v>32</v>
      </c>
      <c r="CE164" s="215">
        <f t="shared" si="176"/>
        <v>32.759999999999891</v>
      </c>
      <c r="CF164" s="220">
        <f t="shared" si="177"/>
        <v>32</v>
      </c>
      <c r="CG164" s="217">
        <v>32</v>
      </c>
      <c r="CH164" s="215">
        <f t="shared" si="152"/>
        <v>2.3999999999999968</v>
      </c>
      <c r="CI164" s="216">
        <f t="shared" si="178"/>
        <v>0</v>
      </c>
      <c r="CJ164" s="217">
        <v>2</v>
      </c>
      <c r="CK164" s="215">
        <f t="shared" si="153"/>
        <v>2.3999999999999968</v>
      </c>
      <c r="CL164" s="216">
        <f t="shared" si="179"/>
        <v>0</v>
      </c>
      <c r="CM164" s="217">
        <v>2</v>
      </c>
      <c r="CN164" s="215">
        <f t="shared" si="156"/>
        <v>6.4</v>
      </c>
      <c r="CO164" s="217">
        <v>7</v>
      </c>
      <c r="CP164" s="221">
        <f t="shared" si="157"/>
        <v>1</v>
      </c>
      <c r="CQ164" s="213"/>
      <c r="CR164" s="213"/>
      <c r="CS164" s="213"/>
      <c r="CT164" s="212"/>
      <c r="CU164" s="212"/>
      <c r="CV164" s="212"/>
      <c r="CW164" s="214"/>
      <c r="CX164" s="215"/>
      <c r="CY164" s="220"/>
      <c r="CZ164" s="222"/>
      <c r="DA164" s="215"/>
      <c r="DB164" s="222"/>
      <c r="DC164" s="213">
        <v>372.28478999999999</v>
      </c>
      <c r="DD164" s="213">
        <v>336.25723299999999</v>
      </c>
      <c r="DE164" s="212">
        <f>_xlfn.FLOOR.PRECISE('[3]численность 2021'!I178)</f>
        <v>307</v>
      </c>
      <c r="DF164" s="212">
        <v>0.206812</v>
      </c>
      <c r="DG164" s="212">
        <v>0.18679799999999999</v>
      </c>
      <c r="DH164" s="212">
        <f t="shared" si="180"/>
        <v>0.17951344135929034</v>
      </c>
      <c r="DI164" s="214">
        <f>_xlfn.FLOOR.PRECISE('[3]численность 2021'!N178)</f>
        <v>18</v>
      </c>
      <c r="DJ164" s="215">
        <f t="shared" si="154"/>
        <v>46.049999999999692</v>
      </c>
      <c r="DK164" s="216">
        <f t="shared" si="181"/>
        <v>18</v>
      </c>
      <c r="DL164" s="217">
        <v>18</v>
      </c>
      <c r="DM164" s="215">
        <f t="shared" si="155"/>
        <v>3.6</v>
      </c>
      <c r="DN164" s="217">
        <v>4</v>
      </c>
      <c r="DO164" s="255">
        <v>123.52306400000001</v>
      </c>
      <c r="DP164" s="213">
        <v>109.798286</v>
      </c>
      <c r="DQ164" s="212">
        <f>_xlfn.FLOOR.PRECISE('[3]численность 2021'!J178)</f>
        <v>97</v>
      </c>
      <c r="DR164" s="212">
        <v>6.862E-2</v>
      </c>
      <c r="DS164" s="212">
        <v>6.0995000000000001E-2</v>
      </c>
      <c r="DT164" s="212">
        <f t="shared" si="182"/>
        <v>5.6719230657495644E-2</v>
      </c>
      <c r="DU164" s="214">
        <f>_xlfn.FLOOR.PRECISE('[3]численность 2021'!S178)</f>
        <v>0</v>
      </c>
      <c r="DV164" s="215">
        <f t="shared" si="183"/>
        <v>9.7000000000000011</v>
      </c>
      <c r="DW164" s="216">
        <f t="shared" si="184"/>
        <v>0</v>
      </c>
      <c r="DX164" s="217"/>
      <c r="DY164" s="213">
        <v>350</v>
      </c>
      <c r="DZ164" s="223">
        <v>367</v>
      </c>
      <c r="EA164" s="212">
        <f>_xlfn.FLOOR.PRECISE('[3]численность 2021'!T178)</f>
        <v>376</v>
      </c>
      <c r="EB164" s="212">
        <v>0.19443299999999999</v>
      </c>
      <c r="EC164" s="212">
        <v>0.203876</v>
      </c>
      <c r="ED164" s="212">
        <f t="shared" si="189"/>
        <v>0.21986011058988003</v>
      </c>
      <c r="EE164" s="214">
        <f>_xlfn.FLOOR.PRECISE('[3]численность 2021'!U178)</f>
        <v>10</v>
      </c>
      <c r="EF164" s="215">
        <f t="shared" si="185"/>
        <v>37.6</v>
      </c>
      <c r="EG164" s="216">
        <f t="shared" si="186"/>
        <v>10</v>
      </c>
      <c r="EH164" s="222">
        <v>10</v>
      </c>
    </row>
    <row r="165" spans="1:138" ht="47.25" x14ac:dyDescent="0.2">
      <c r="A165" s="238" t="s">
        <v>355</v>
      </c>
      <c r="B165" s="212">
        <f>'[3]численность 2021'!C179</f>
        <v>350</v>
      </c>
      <c r="C165" s="213">
        <v>659.15020800000002</v>
      </c>
      <c r="D165" s="213">
        <v>934.13317900000004</v>
      </c>
      <c r="E165" s="212">
        <f>_xlfn.FLOOR.PRECISE('[3]численность 2021'!D179)</f>
        <v>1043</v>
      </c>
      <c r="F165" s="212">
        <v>2.668952</v>
      </c>
      <c r="G165" s="212">
        <v>2.668952</v>
      </c>
      <c r="H165" s="212">
        <f t="shared" si="146"/>
        <v>2.98</v>
      </c>
      <c r="I165" s="214">
        <f>_xlfn.FLOOR.PRECISE('[3]численность 2021'!R179)</f>
        <v>365</v>
      </c>
      <c r="J165" s="215">
        <f t="shared" si="187"/>
        <v>365.04999999999893</v>
      </c>
      <c r="K165" s="216">
        <f t="shared" si="161"/>
        <v>365</v>
      </c>
      <c r="L165" s="217">
        <v>365</v>
      </c>
      <c r="M165" s="213">
        <v>85</v>
      </c>
      <c r="N165" s="213">
        <v>99</v>
      </c>
      <c r="O165" s="212">
        <f>_xlfn.FLOOR.PRECISE('[3]численность 2021'!P179)</f>
        <v>105</v>
      </c>
      <c r="P165" s="212">
        <v>0.24285699999999999</v>
      </c>
      <c r="Q165" s="212">
        <v>0.28285700000000003</v>
      </c>
      <c r="R165" s="212">
        <f t="shared" si="162"/>
        <v>0.3</v>
      </c>
      <c r="S165" s="214">
        <f>_xlfn.FLOOR.PRECISE('[3]численность 2021'!Q179)</f>
        <v>15</v>
      </c>
      <c r="T165" s="214"/>
      <c r="U165" s="215">
        <f t="shared" si="147"/>
        <v>31.499999999999893</v>
      </c>
      <c r="V165" s="216">
        <f t="shared" si="163"/>
        <v>15</v>
      </c>
      <c r="W165" s="217">
        <v>15</v>
      </c>
      <c r="X165" s="217"/>
      <c r="Y165" s="218"/>
      <c r="Z165" s="213">
        <v>521.65881300000001</v>
      </c>
      <c r="AA165" s="213">
        <v>623.09252900000001</v>
      </c>
      <c r="AB165" s="212">
        <f>_xlfn.FLOOR.PRECISE('[3]численность 2021'!E179)</f>
        <v>688</v>
      </c>
      <c r="AC165" s="212">
        <v>1.4904539999999999</v>
      </c>
      <c r="AD165" s="212">
        <v>1.7802640000000001</v>
      </c>
      <c r="AE165" s="212">
        <f t="shared" si="164"/>
        <v>1.9657142857142857</v>
      </c>
      <c r="AF165" s="214">
        <f>_xlfn.FLOOR.PRECISE('[3]численность 2021'!O179)</f>
        <v>34</v>
      </c>
      <c r="AG165" s="215">
        <f t="shared" si="165"/>
        <v>34.4</v>
      </c>
      <c r="AH165" s="216">
        <f t="shared" ref="AH165:AH205" si="190">IF(AF165&lt;AG165,AF165,AG165)</f>
        <v>34</v>
      </c>
      <c r="AI165" s="219">
        <f t="shared" si="166"/>
        <v>25.5</v>
      </c>
      <c r="AJ165" s="217">
        <v>34</v>
      </c>
      <c r="AK165" s="217">
        <v>25</v>
      </c>
      <c r="AL165" s="213">
        <v>748.11535600000002</v>
      </c>
      <c r="AM165" s="213">
        <v>717.78637700000002</v>
      </c>
      <c r="AN165" s="212">
        <f>_xlfn.FLOOR.PRECISE('[3]численность 2021'!F179)</f>
        <v>879</v>
      </c>
      <c r="AO165" s="212">
        <v>2.1374719999999998</v>
      </c>
      <c r="AP165" s="212">
        <v>2.050818</v>
      </c>
      <c r="AQ165" s="212">
        <f t="shared" si="167"/>
        <v>2.5114285714285716</v>
      </c>
      <c r="AR165" s="214">
        <f>_xlfn.FLOOR.PRECISE('[3]численность 2021'!L179)</f>
        <v>10</v>
      </c>
      <c r="AS165" s="214"/>
      <c r="AT165" s="214">
        <f t="shared" si="148"/>
        <v>10</v>
      </c>
      <c r="AU165" s="215">
        <f t="shared" si="168"/>
        <v>61.530000000000008</v>
      </c>
      <c r="AV165" s="215">
        <f t="shared" si="149"/>
        <v>0</v>
      </c>
      <c r="AW165" s="220">
        <f t="shared" si="169"/>
        <v>10</v>
      </c>
      <c r="AX165" s="217">
        <v>10</v>
      </c>
      <c r="AY165" s="215">
        <f t="shared" si="158"/>
        <v>1.49999999999999</v>
      </c>
      <c r="AZ165" s="216">
        <f t="shared" si="188"/>
        <v>0</v>
      </c>
      <c r="BA165" s="217"/>
      <c r="BB165" s="215">
        <f t="shared" si="159"/>
        <v>2.9999999999999898</v>
      </c>
      <c r="BC165" s="217"/>
      <c r="BD165" s="213">
        <v>452.239105</v>
      </c>
      <c r="BE165" s="213">
        <v>488.21267699999999</v>
      </c>
      <c r="BF165" s="212">
        <f>_xlfn.FLOOR.PRECISE('[3]численность 2021'!G179)</f>
        <v>596</v>
      </c>
      <c r="BG165" s="212">
        <v>1.2921119999999999</v>
      </c>
      <c r="BH165" s="212">
        <v>1.3948929999999999</v>
      </c>
      <c r="BI165" s="212">
        <f t="shared" si="170"/>
        <v>1.7028571428571428</v>
      </c>
      <c r="BJ165" s="214">
        <f>_xlfn.FLOOR.PRECISE('[3]численность 2021'!K179)</f>
        <v>19</v>
      </c>
      <c r="BK165" s="214"/>
      <c r="BL165" s="214">
        <f t="shared" si="150"/>
        <v>19</v>
      </c>
      <c r="BM165" s="215">
        <f t="shared" si="171"/>
        <v>29.8</v>
      </c>
      <c r="BN165" s="220">
        <f t="shared" si="172"/>
        <v>19</v>
      </c>
      <c r="BO165" s="217">
        <v>19</v>
      </c>
      <c r="BP165" s="215">
        <f t="shared" si="160"/>
        <v>2.849999999999981</v>
      </c>
      <c r="BQ165" s="216">
        <f t="shared" si="173"/>
        <v>0</v>
      </c>
      <c r="BR165" s="217"/>
      <c r="BS165" s="215">
        <f t="shared" si="174"/>
        <v>3.8000000000000003</v>
      </c>
      <c r="BT165" s="217"/>
      <c r="BU165" s="213">
        <v>313.483948</v>
      </c>
      <c r="BV165" s="213">
        <v>318.62301600000001</v>
      </c>
      <c r="BW165" s="212">
        <f>_xlfn.FLOOR.PRECISE('[3]численность 2021'!H179)</f>
        <v>323</v>
      </c>
      <c r="BX165" s="212">
        <v>0.89566800000000002</v>
      </c>
      <c r="BY165" s="212">
        <v>0.91035100000000002</v>
      </c>
      <c r="BZ165" s="212">
        <f t="shared" si="175"/>
        <v>0.92285714285714282</v>
      </c>
      <c r="CA165" s="214">
        <f>_xlfn.FLOOR.PRECISE('[3]численность 2021'!M179)</f>
        <v>7</v>
      </c>
      <c r="CB165" s="214"/>
      <c r="CC165" s="214"/>
      <c r="CD165" s="214">
        <f t="shared" si="151"/>
        <v>7</v>
      </c>
      <c r="CE165" s="215">
        <f t="shared" si="176"/>
        <v>9.6899999999999675</v>
      </c>
      <c r="CF165" s="220">
        <f t="shared" si="177"/>
        <v>7</v>
      </c>
      <c r="CG165" s="217">
        <v>7</v>
      </c>
      <c r="CH165" s="215">
        <f t="shared" si="152"/>
        <v>0.52499999999999925</v>
      </c>
      <c r="CI165" s="216">
        <f t="shared" si="178"/>
        <v>0</v>
      </c>
      <c r="CJ165" s="217"/>
      <c r="CK165" s="215">
        <f t="shared" si="153"/>
        <v>0.52499999999999925</v>
      </c>
      <c r="CL165" s="216">
        <f t="shared" si="179"/>
        <v>0</v>
      </c>
      <c r="CM165" s="217"/>
      <c r="CN165" s="215">
        <f t="shared" si="156"/>
        <v>1.4000000000000001</v>
      </c>
      <c r="CO165" s="217"/>
      <c r="CP165" s="221">
        <f t="shared" si="157"/>
        <v>1</v>
      </c>
      <c r="CQ165" s="213">
        <v>0</v>
      </c>
      <c r="CR165" s="213">
        <v>0</v>
      </c>
      <c r="CS165" s="213" t="e">
        <f>#NAME?</f>
        <v>#NAME?</v>
      </c>
      <c r="CT165" s="212">
        <v>0</v>
      </c>
      <c r="CU165" s="212">
        <v>0</v>
      </c>
      <c r="CV165" s="212" t="e">
        <f>#NAME?</f>
        <v>#NAME?</v>
      </c>
      <c r="CW165" s="214" t="e">
        <f>#NAME?</f>
        <v>#NAME?</v>
      </c>
      <c r="CX165" s="215" t="e">
        <f t="shared" si="143"/>
        <v>#NAME?</v>
      </c>
      <c r="CY165" s="220" t="e">
        <f t="shared" si="144"/>
        <v>#NAME?</v>
      </c>
      <c r="CZ165" s="222"/>
      <c r="DA165" s="215">
        <f t="shared" si="145"/>
        <v>0</v>
      </c>
      <c r="DB165" s="222"/>
      <c r="DC165" s="213">
        <v>53.075752000000001</v>
      </c>
      <c r="DD165" s="213">
        <v>56.024405999999999</v>
      </c>
      <c r="DE165" s="212">
        <f>_xlfn.FLOOR.PRECISE('[3]численность 2021'!I179)</f>
        <v>47</v>
      </c>
      <c r="DF165" s="212">
        <v>0.151645</v>
      </c>
      <c r="DG165" s="212">
        <v>0.16006999999999999</v>
      </c>
      <c r="DH165" s="212">
        <f t="shared" si="180"/>
        <v>0.13428571428571429</v>
      </c>
      <c r="DI165" s="214">
        <f>_xlfn.FLOOR.PRECISE('[3]численность 2021'!N179)</f>
        <v>3</v>
      </c>
      <c r="DJ165" s="215">
        <f t="shared" si="154"/>
        <v>7.0499999999999527</v>
      </c>
      <c r="DK165" s="216">
        <f t="shared" si="181"/>
        <v>3</v>
      </c>
      <c r="DL165" s="217">
        <v>3</v>
      </c>
      <c r="DM165" s="215">
        <f t="shared" si="155"/>
        <v>0.60000000000000009</v>
      </c>
      <c r="DN165" s="217"/>
      <c r="DO165" s="213">
        <v>25.274168</v>
      </c>
      <c r="DP165" s="213">
        <v>25.274168</v>
      </c>
      <c r="DQ165" s="212">
        <f>_xlfn.FLOOR.PRECISE('[3]численность 2021'!J179)</f>
        <v>20</v>
      </c>
      <c r="DR165" s="212">
        <v>7.2211999999999998E-2</v>
      </c>
      <c r="DS165" s="212">
        <v>7.2211999999999998E-2</v>
      </c>
      <c r="DT165" s="212">
        <f t="shared" si="182"/>
        <v>5.7142857142857141E-2</v>
      </c>
      <c r="DU165" s="214">
        <f>_xlfn.FLOOR.PRECISE('[3]численность 2021'!S179)</f>
        <v>0</v>
      </c>
      <c r="DV165" s="215">
        <f t="shared" si="183"/>
        <v>2</v>
      </c>
      <c r="DW165" s="216">
        <f t="shared" si="184"/>
        <v>0</v>
      </c>
      <c r="DX165" s="217"/>
      <c r="DY165" s="213">
        <v>0</v>
      </c>
      <c r="DZ165" s="223">
        <v>0</v>
      </c>
      <c r="EA165" s="212">
        <f>_xlfn.FLOOR.PRECISE('[3]численность 2021'!T179)</f>
        <v>0</v>
      </c>
      <c r="EB165" s="212">
        <v>0</v>
      </c>
      <c r="EC165" s="212">
        <v>0</v>
      </c>
      <c r="ED165" s="212">
        <f t="shared" si="189"/>
        <v>0</v>
      </c>
      <c r="EE165" s="214">
        <f>_xlfn.FLOOR.PRECISE('[3]численность 2021'!U179)</f>
        <v>0</v>
      </c>
      <c r="EF165" s="215">
        <f t="shared" si="185"/>
        <v>0</v>
      </c>
      <c r="EG165" s="216">
        <f t="shared" si="186"/>
        <v>0</v>
      </c>
      <c r="EH165" s="222"/>
    </row>
    <row r="166" spans="1:138" ht="47.25" x14ac:dyDescent="0.2">
      <c r="A166" s="129" t="s">
        <v>240</v>
      </c>
      <c r="B166" s="212">
        <f>'[3]численность 2021'!C176</f>
        <v>89.931671142578125</v>
      </c>
      <c r="C166" s="213"/>
      <c r="D166" s="213"/>
      <c r="E166" s="212">
        <f>_xlfn.FLOOR.PRECISE('[3]численность 2021'!D176)</f>
        <v>259</v>
      </c>
      <c r="F166" s="212"/>
      <c r="G166" s="212"/>
      <c r="H166" s="212">
        <f t="shared" si="146"/>
        <v>2.8799642740918281</v>
      </c>
      <c r="I166" s="214">
        <f>_xlfn.FLOOR.PRECISE('[3]численность 2021'!R176)</f>
        <v>90</v>
      </c>
      <c r="J166" s="215">
        <f t="shared" si="187"/>
        <v>90.649999999999736</v>
      </c>
      <c r="K166" s="216">
        <f t="shared" si="161"/>
        <v>90</v>
      </c>
      <c r="L166" s="217">
        <v>90</v>
      </c>
      <c r="M166" s="213"/>
      <c r="N166" s="213"/>
      <c r="O166" s="212">
        <f>_xlfn.FLOOR.PRECISE('[3]численность 2021'!P176)</f>
        <v>51</v>
      </c>
      <c r="P166" s="212"/>
      <c r="Q166" s="212"/>
      <c r="R166" s="212">
        <f t="shared" si="162"/>
        <v>0.56709721227290821</v>
      </c>
      <c r="S166" s="214">
        <f>_xlfn.FLOOR.PRECISE('[3]численность 2021'!Q176)</f>
        <v>4</v>
      </c>
      <c r="T166" s="214"/>
      <c r="U166" s="215">
        <f t="shared" si="147"/>
        <v>15.299999999999949</v>
      </c>
      <c r="V166" s="216">
        <f t="shared" si="163"/>
        <v>4</v>
      </c>
      <c r="W166" s="217">
        <v>4</v>
      </c>
      <c r="X166" s="217"/>
      <c r="Y166" s="218"/>
      <c r="Z166" s="213"/>
      <c r="AA166" s="213"/>
      <c r="AB166" s="212">
        <f>_xlfn.FLOOR.PRECISE('[3]численность 2021'!E176)</f>
        <v>90</v>
      </c>
      <c r="AC166" s="212"/>
      <c r="AD166" s="212"/>
      <c r="AE166" s="212">
        <f t="shared" si="164"/>
        <v>1.0007597863639557</v>
      </c>
      <c r="AF166" s="214">
        <f>_xlfn.FLOOR.PRECISE('[3]численность 2021'!O176)</f>
        <v>4</v>
      </c>
      <c r="AG166" s="215">
        <f t="shared" si="165"/>
        <v>4.5</v>
      </c>
      <c r="AH166" s="216">
        <f t="shared" si="190"/>
        <v>4</v>
      </c>
      <c r="AI166" s="219">
        <f t="shared" si="166"/>
        <v>3</v>
      </c>
      <c r="AJ166" s="217">
        <v>4</v>
      </c>
      <c r="AK166" s="217">
        <v>3</v>
      </c>
      <c r="AL166" s="213"/>
      <c r="AM166" s="213"/>
      <c r="AN166" s="212">
        <f>_xlfn.FLOOR.PRECISE('[3]численность 2021'!F176)</f>
        <v>107</v>
      </c>
      <c r="AO166" s="212"/>
      <c r="AP166" s="212"/>
      <c r="AQ166" s="212">
        <f t="shared" si="167"/>
        <v>1.1897921904549251</v>
      </c>
      <c r="AR166" s="214">
        <f>_xlfn.FLOOR.PRECISE('[3]численность 2021'!L176)</f>
        <v>5</v>
      </c>
      <c r="AS166" s="214"/>
      <c r="AT166" s="214">
        <f t="shared" si="148"/>
        <v>5</v>
      </c>
      <c r="AU166" s="215">
        <f t="shared" si="168"/>
        <v>5.3500000000000005</v>
      </c>
      <c r="AV166" s="215">
        <f t="shared" si="149"/>
        <v>0</v>
      </c>
      <c r="AW166" s="220">
        <f t="shared" si="169"/>
        <v>5</v>
      </c>
      <c r="AX166" s="217">
        <v>5</v>
      </c>
      <c r="AY166" s="215">
        <f t="shared" si="158"/>
        <v>0</v>
      </c>
      <c r="AZ166" s="216">
        <f t="shared" si="188"/>
        <v>0</v>
      </c>
      <c r="BA166" s="217"/>
      <c r="BB166" s="215">
        <f t="shared" si="159"/>
        <v>1.4999999999999949</v>
      </c>
      <c r="BC166" s="217"/>
      <c r="BD166" s="213"/>
      <c r="BE166" s="213"/>
      <c r="BF166" s="212">
        <f>_xlfn.FLOOR.PRECISE('[3]численность 2021'!G176)</f>
        <v>133</v>
      </c>
      <c r="BG166" s="212"/>
      <c r="BH166" s="212"/>
      <c r="BI166" s="212">
        <f t="shared" si="170"/>
        <v>1.47890057318229</v>
      </c>
      <c r="BJ166" s="214">
        <f>_xlfn.FLOOR.PRECISE('[3]численность 2021'!K176)</f>
        <v>6</v>
      </c>
      <c r="BK166" s="214"/>
      <c r="BL166" s="214">
        <f t="shared" si="150"/>
        <v>6</v>
      </c>
      <c r="BM166" s="215">
        <f t="shared" si="171"/>
        <v>6.65</v>
      </c>
      <c r="BN166" s="220">
        <f t="shared" si="172"/>
        <v>6</v>
      </c>
      <c r="BO166" s="217">
        <v>6</v>
      </c>
      <c r="BP166" s="215">
        <f t="shared" si="160"/>
        <v>0.89999999999999392</v>
      </c>
      <c r="BQ166" s="216">
        <f t="shared" si="173"/>
        <v>0</v>
      </c>
      <c r="BR166" s="217"/>
      <c r="BS166" s="215">
        <f t="shared" si="174"/>
        <v>1.2000000000000002</v>
      </c>
      <c r="BT166" s="217"/>
      <c r="BU166" s="213"/>
      <c r="BV166" s="213"/>
      <c r="BW166" s="212">
        <f>_xlfn.FLOOR.PRECISE('[3]численность 2021'!H176)</f>
        <v>102</v>
      </c>
      <c r="BX166" s="212"/>
      <c r="BY166" s="212"/>
      <c r="BZ166" s="212">
        <f t="shared" si="175"/>
        <v>1.1341944245458164</v>
      </c>
      <c r="CA166" s="214">
        <f>_xlfn.FLOOR.PRECISE('[3]численность 2021'!M176)</f>
        <v>5</v>
      </c>
      <c r="CB166" s="214"/>
      <c r="CC166" s="214"/>
      <c r="CD166" s="214">
        <f t="shared" si="151"/>
        <v>5</v>
      </c>
      <c r="CE166" s="215">
        <f t="shared" si="176"/>
        <v>5.1000000000000005</v>
      </c>
      <c r="CF166" s="220">
        <f t="shared" si="177"/>
        <v>5</v>
      </c>
      <c r="CG166" s="217">
        <v>5</v>
      </c>
      <c r="CH166" s="215">
        <f t="shared" si="152"/>
        <v>0.3749999999999995</v>
      </c>
      <c r="CI166" s="216">
        <f t="shared" si="178"/>
        <v>0</v>
      </c>
      <c r="CJ166" s="217"/>
      <c r="CK166" s="215">
        <f t="shared" si="153"/>
        <v>0.3749999999999995</v>
      </c>
      <c r="CL166" s="216">
        <f t="shared" si="179"/>
        <v>0</v>
      </c>
      <c r="CM166" s="217"/>
      <c r="CN166" s="215">
        <f t="shared" si="156"/>
        <v>1</v>
      </c>
      <c r="CO166" s="217"/>
      <c r="CP166" s="221">
        <f t="shared" si="157"/>
        <v>1</v>
      </c>
      <c r="CQ166" s="213"/>
      <c r="CR166" s="213"/>
      <c r="CS166" s="213"/>
      <c r="CT166" s="212"/>
      <c r="CU166" s="212"/>
      <c r="CV166" s="212"/>
      <c r="CW166" s="214"/>
      <c r="CX166" s="215"/>
      <c r="CY166" s="220"/>
      <c r="CZ166" s="222"/>
      <c r="DA166" s="215"/>
      <c r="DB166" s="222"/>
      <c r="DC166" s="213"/>
      <c r="DD166" s="213"/>
      <c r="DE166" s="212">
        <f>_xlfn.FLOOR.PRECISE('[3]численность 2021'!I176)</f>
        <v>0</v>
      </c>
      <c r="DF166" s="212"/>
      <c r="DG166" s="212"/>
      <c r="DH166" s="212"/>
      <c r="DI166" s="214">
        <f>_xlfn.FLOOR.PRECISE('[3]численность 2021'!N176)</f>
        <v>0</v>
      </c>
      <c r="DJ166" s="215">
        <f t="shared" si="154"/>
        <v>0</v>
      </c>
      <c r="DK166" s="216"/>
      <c r="DL166" s="217"/>
      <c r="DM166" s="215">
        <f t="shared" si="155"/>
        <v>0</v>
      </c>
      <c r="DN166" s="217"/>
      <c r="DO166" s="213"/>
      <c r="DP166" s="213"/>
      <c r="DQ166" s="212">
        <f>_xlfn.FLOOR.PRECISE('[3]численность 2021'!J176)</f>
        <v>5</v>
      </c>
      <c r="DR166" s="212"/>
      <c r="DS166" s="212"/>
      <c r="DT166" s="212"/>
      <c r="DU166" s="214">
        <f>_xlfn.FLOOR.PRECISE('[3]численность 2021'!S176)</f>
        <v>0</v>
      </c>
      <c r="DV166" s="215"/>
      <c r="DW166" s="216"/>
      <c r="DX166" s="217"/>
      <c r="DY166" s="213"/>
      <c r="DZ166" s="223"/>
      <c r="EA166" s="212">
        <f>_xlfn.FLOOR.PRECISE('[3]численность 2021'!T176)</f>
        <v>0</v>
      </c>
      <c r="EB166" s="212"/>
      <c r="EC166" s="212"/>
      <c r="ED166" s="212"/>
      <c r="EE166" s="214">
        <f>_xlfn.FLOOR.PRECISE('[3]численность 2021'!U176)</f>
        <v>0</v>
      </c>
      <c r="EF166" s="215"/>
      <c r="EG166" s="216"/>
      <c r="EH166" s="222"/>
    </row>
    <row r="167" spans="1:138" ht="15.75" x14ac:dyDescent="0.2">
      <c r="A167" s="198" t="s">
        <v>251</v>
      </c>
      <c r="B167" s="212"/>
      <c r="C167" s="213"/>
      <c r="D167" s="213"/>
      <c r="E167" s="212"/>
      <c r="F167" s="212"/>
      <c r="G167" s="212"/>
      <c r="H167" s="212"/>
      <c r="I167" s="214"/>
      <c r="J167" s="215">
        <f t="shared" si="187"/>
        <v>0</v>
      </c>
      <c r="K167" s="216">
        <f t="shared" si="161"/>
        <v>0</v>
      </c>
      <c r="L167" s="222"/>
      <c r="M167" s="213"/>
      <c r="N167" s="213"/>
      <c r="O167" s="212"/>
      <c r="P167" s="212"/>
      <c r="Q167" s="212"/>
      <c r="R167" s="212" t="e">
        <f t="shared" si="162"/>
        <v>#DIV/0!</v>
      </c>
      <c r="S167" s="214"/>
      <c r="T167" s="214"/>
      <c r="U167" s="215">
        <f t="shared" si="147"/>
        <v>0</v>
      </c>
      <c r="V167" s="216">
        <f t="shared" si="163"/>
        <v>0</v>
      </c>
      <c r="W167" s="222"/>
      <c r="X167" s="222"/>
      <c r="Y167" s="218"/>
      <c r="Z167" s="213"/>
      <c r="AA167" s="213"/>
      <c r="AB167" s="212"/>
      <c r="AC167" s="212"/>
      <c r="AD167" s="212"/>
      <c r="AE167" s="212" t="e">
        <f t="shared" si="164"/>
        <v>#DIV/0!</v>
      </c>
      <c r="AF167" s="214"/>
      <c r="AG167" s="215">
        <f t="shared" si="165"/>
        <v>0</v>
      </c>
      <c r="AH167" s="216">
        <f t="shared" si="190"/>
        <v>0</v>
      </c>
      <c r="AI167" s="219">
        <f t="shared" si="166"/>
        <v>0</v>
      </c>
      <c r="AJ167" s="222"/>
      <c r="AK167" s="222"/>
      <c r="AL167" s="213"/>
      <c r="AM167" s="213"/>
      <c r="AN167" s="212"/>
      <c r="AO167" s="212"/>
      <c r="AP167" s="212"/>
      <c r="AQ167" s="212" t="e">
        <f t="shared" si="167"/>
        <v>#DIV/0!</v>
      </c>
      <c r="AR167" s="214"/>
      <c r="AS167" s="214"/>
      <c r="AT167" s="214" t="e">
        <f t="shared" si="148"/>
        <v>#DIV/0!</v>
      </c>
      <c r="AU167" s="215">
        <f t="shared" si="168"/>
        <v>0</v>
      </c>
      <c r="AV167" s="215">
        <f t="shared" si="149"/>
        <v>0</v>
      </c>
      <c r="AW167" s="220">
        <f t="shared" si="169"/>
        <v>0</v>
      </c>
      <c r="AX167" s="222"/>
      <c r="AY167" s="215">
        <f t="shared" si="158"/>
        <v>0</v>
      </c>
      <c r="AZ167" s="216">
        <f t="shared" si="188"/>
        <v>0</v>
      </c>
      <c r="BA167" s="222"/>
      <c r="BB167" s="215">
        <f t="shared" si="159"/>
        <v>0</v>
      </c>
      <c r="BC167" s="222"/>
      <c r="BD167" s="213"/>
      <c r="BE167" s="213"/>
      <c r="BF167" s="212"/>
      <c r="BG167" s="212"/>
      <c r="BH167" s="212"/>
      <c r="BI167" s="212" t="e">
        <f t="shared" si="170"/>
        <v>#DIV/0!</v>
      </c>
      <c r="BJ167" s="214"/>
      <c r="BK167" s="214"/>
      <c r="BL167" s="214" t="e">
        <f t="shared" si="150"/>
        <v>#DIV/0!</v>
      </c>
      <c r="BM167" s="215">
        <f t="shared" si="171"/>
        <v>0</v>
      </c>
      <c r="BN167" s="220">
        <f t="shared" si="172"/>
        <v>0</v>
      </c>
      <c r="BO167" s="222"/>
      <c r="BP167" s="215">
        <f t="shared" si="160"/>
        <v>0</v>
      </c>
      <c r="BQ167" s="216">
        <f t="shared" si="173"/>
        <v>0</v>
      </c>
      <c r="BR167" s="222"/>
      <c r="BS167" s="215">
        <f t="shared" si="174"/>
        <v>0</v>
      </c>
      <c r="BT167" s="222"/>
      <c r="BU167" s="213"/>
      <c r="BV167" s="213"/>
      <c r="BW167" s="212"/>
      <c r="BX167" s="212"/>
      <c r="BY167" s="212"/>
      <c r="BZ167" s="212" t="e">
        <f t="shared" si="175"/>
        <v>#DIV/0!</v>
      </c>
      <c r="CA167" s="214"/>
      <c r="CB167" s="214"/>
      <c r="CC167" s="214"/>
      <c r="CD167" s="214" t="e">
        <f t="shared" si="151"/>
        <v>#DIV/0!</v>
      </c>
      <c r="CE167" s="215">
        <f t="shared" si="176"/>
        <v>0</v>
      </c>
      <c r="CF167" s="220">
        <f t="shared" si="177"/>
        <v>0</v>
      </c>
      <c r="CG167" s="222"/>
      <c r="CH167" s="215">
        <f t="shared" si="152"/>
        <v>0</v>
      </c>
      <c r="CI167" s="216">
        <f t="shared" si="178"/>
        <v>0</v>
      </c>
      <c r="CJ167" s="222"/>
      <c r="CK167" s="215">
        <f t="shared" si="153"/>
        <v>0</v>
      </c>
      <c r="CL167" s="216">
        <f t="shared" si="179"/>
        <v>0</v>
      </c>
      <c r="CM167" s="222"/>
      <c r="CN167" s="215">
        <f t="shared" si="156"/>
        <v>0</v>
      </c>
      <c r="CO167" s="222"/>
      <c r="CP167" s="221">
        <f t="shared" si="157"/>
        <v>1</v>
      </c>
      <c r="CQ167" s="213"/>
      <c r="CR167" s="213"/>
      <c r="CS167" s="213"/>
      <c r="CT167" s="212"/>
      <c r="CU167" s="212"/>
      <c r="CV167" s="212"/>
      <c r="CW167" s="214"/>
      <c r="CX167" s="215">
        <f t="shared" ref="CX167:CX205" si="191">IF((CS167*0.1)&gt;0,CS167*0.8,0)</f>
        <v>0</v>
      </c>
      <c r="CY167" s="220">
        <f t="shared" ref="CY167:CY205" si="192">IF(CW167&lt;CX167,CW167,CX167)</f>
        <v>0</v>
      </c>
      <c r="CZ167" s="222"/>
      <c r="DA167" s="215">
        <f t="shared" ref="DA167:DA205" si="193">CZ167*0.8</f>
        <v>0</v>
      </c>
      <c r="DB167" s="222"/>
      <c r="DC167" s="213"/>
      <c r="DD167" s="213"/>
      <c r="DE167" s="212"/>
      <c r="DF167" s="212"/>
      <c r="DG167" s="212"/>
      <c r="DH167" s="212" t="e">
        <f t="shared" si="180"/>
        <v>#DIV/0!</v>
      </c>
      <c r="DI167" s="214"/>
      <c r="DJ167" s="215">
        <f t="shared" si="154"/>
        <v>0</v>
      </c>
      <c r="DK167" s="216">
        <f t="shared" si="181"/>
        <v>0</v>
      </c>
      <c r="DL167" s="222"/>
      <c r="DM167" s="215">
        <f t="shared" si="155"/>
        <v>0</v>
      </c>
      <c r="DN167" s="222"/>
      <c r="DO167" s="213"/>
      <c r="DP167" s="213"/>
      <c r="DQ167" s="212"/>
      <c r="DR167" s="212"/>
      <c r="DS167" s="212"/>
      <c r="DT167" s="212" t="e">
        <f t="shared" si="182"/>
        <v>#DIV/0!</v>
      </c>
      <c r="DU167" s="214"/>
      <c r="DV167" s="215">
        <f t="shared" si="183"/>
        <v>0</v>
      </c>
      <c r="DW167" s="216">
        <f t="shared" si="184"/>
        <v>0</v>
      </c>
      <c r="DX167" s="222"/>
      <c r="DY167" s="213"/>
      <c r="DZ167" s="223"/>
      <c r="EA167" s="212"/>
      <c r="EB167" s="212"/>
      <c r="EC167" s="212"/>
      <c r="ED167" s="212" t="e">
        <f t="shared" si="189"/>
        <v>#DIV/0!</v>
      </c>
      <c r="EE167" s="214"/>
      <c r="EF167" s="215">
        <f t="shared" si="185"/>
        <v>0</v>
      </c>
      <c r="EG167" s="216">
        <f t="shared" si="186"/>
        <v>0</v>
      </c>
      <c r="EH167" s="222"/>
    </row>
    <row r="168" spans="1:138" ht="47.25" x14ac:dyDescent="0.2">
      <c r="A168" s="116" t="s">
        <v>356</v>
      </c>
      <c r="B168" s="212">
        <f>'[3]численность 2021'!C182</f>
        <v>144.40000915527344</v>
      </c>
      <c r="C168" s="213">
        <v>570.948669</v>
      </c>
      <c r="D168" s="213">
        <v>478.80630500000001</v>
      </c>
      <c r="E168" s="212">
        <f>_xlfn.FLOOR.PRECISE('[3]численность 2021'!D182)</f>
        <v>736</v>
      </c>
      <c r="F168" s="212">
        <v>3.315833</v>
      </c>
      <c r="G168" s="212">
        <v>3.315833</v>
      </c>
      <c r="H168" s="212">
        <f t="shared" si="146"/>
        <v>5.0969525854294</v>
      </c>
      <c r="I168" s="214">
        <f>_xlfn.FLOOR.PRECISE('[3]численность 2021'!R182)</f>
        <v>110</v>
      </c>
      <c r="J168" s="215">
        <f t="shared" si="187"/>
        <v>257.59999999999923</v>
      </c>
      <c r="K168" s="216">
        <f t="shared" si="161"/>
        <v>110</v>
      </c>
      <c r="L168" s="222">
        <v>110</v>
      </c>
      <c r="M168" s="213">
        <v>304</v>
      </c>
      <c r="N168" s="213">
        <v>354</v>
      </c>
      <c r="O168" s="212">
        <f>_xlfn.FLOOR.PRECISE('[3]численность 2021'!P182)</f>
        <v>409</v>
      </c>
      <c r="P168" s="212">
        <v>2.1052629999999999</v>
      </c>
      <c r="Q168" s="212">
        <v>2.4515229999999999</v>
      </c>
      <c r="R168" s="212">
        <f t="shared" si="162"/>
        <v>2.8324097927182401</v>
      </c>
      <c r="S168" s="214">
        <f>_xlfn.FLOOR.PRECISE('[3]численность 2021'!Q182)</f>
        <v>81</v>
      </c>
      <c r="T168" s="214"/>
      <c r="U168" s="215">
        <f t="shared" si="147"/>
        <v>122.69999999999959</v>
      </c>
      <c r="V168" s="216">
        <f t="shared" si="163"/>
        <v>81</v>
      </c>
      <c r="W168" s="222">
        <v>81</v>
      </c>
      <c r="X168" s="222"/>
      <c r="Y168" s="218"/>
      <c r="Z168" s="213">
        <v>468.90508999999997</v>
      </c>
      <c r="AA168" s="213">
        <v>529.92089799999997</v>
      </c>
      <c r="AB168" s="212">
        <f>_xlfn.FLOOR.PRECISE('[3]численность 2021'!E182)</f>
        <v>573</v>
      </c>
      <c r="AC168" s="212">
        <v>3.2472650000000001</v>
      </c>
      <c r="AD168" s="212">
        <v>3.6698119999999999</v>
      </c>
      <c r="AE168" s="212">
        <f t="shared" si="164"/>
        <v>3.9681437927323997</v>
      </c>
      <c r="AF168" s="214">
        <f>_xlfn.FLOOR.PRECISE('[3]численность 2021'!O182)</f>
        <v>28</v>
      </c>
      <c r="AG168" s="215">
        <f t="shared" si="165"/>
        <v>28.650000000000002</v>
      </c>
      <c r="AH168" s="216">
        <f t="shared" si="190"/>
        <v>28</v>
      </c>
      <c r="AI168" s="219">
        <f t="shared" si="166"/>
        <v>21</v>
      </c>
      <c r="AJ168" s="222">
        <v>28</v>
      </c>
      <c r="AK168" s="222">
        <v>21</v>
      </c>
      <c r="AL168" s="213">
        <v>1688.4964600000001</v>
      </c>
      <c r="AM168" s="213">
        <v>2206.4262699999999</v>
      </c>
      <c r="AN168" s="212">
        <f>_xlfn.FLOOR.PRECISE('[3]численность 2021'!F182)</f>
        <v>2624</v>
      </c>
      <c r="AO168" s="212">
        <v>11.693189</v>
      </c>
      <c r="AP168" s="212">
        <v>15.279959</v>
      </c>
      <c r="AQ168" s="212">
        <f t="shared" si="167"/>
        <v>18.171744000226557</v>
      </c>
      <c r="AR168" s="214">
        <f>_xlfn.FLOOR.PRECISE('[3]численность 2021'!L182)</f>
        <v>262</v>
      </c>
      <c r="AS168" s="214"/>
      <c r="AT168" s="214">
        <f t="shared" si="148"/>
        <v>262</v>
      </c>
      <c r="AU168" s="215">
        <f t="shared" si="168"/>
        <v>393.59999999999735</v>
      </c>
      <c r="AV168" s="215">
        <f t="shared" si="149"/>
        <v>656</v>
      </c>
      <c r="AW168" s="220">
        <f t="shared" si="169"/>
        <v>262</v>
      </c>
      <c r="AX168" s="222">
        <v>262</v>
      </c>
      <c r="AY168" s="215">
        <f t="shared" si="158"/>
        <v>39.299999999999734</v>
      </c>
      <c r="AZ168" s="216">
        <f t="shared" si="188"/>
        <v>0</v>
      </c>
      <c r="BA168" s="222"/>
      <c r="BB168" s="215">
        <f t="shared" si="159"/>
        <v>78.599999999999739</v>
      </c>
      <c r="BC168" s="222"/>
      <c r="BD168" s="213">
        <v>115.507645</v>
      </c>
      <c r="BE168" s="213">
        <v>135.98649599999999</v>
      </c>
      <c r="BF168" s="212">
        <f>_xlfn.FLOOR.PRECISE('[3]численность 2021'!G182)</f>
        <v>107</v>
      </c>
      <c r="BG168" s="212">
        <v>0.79991400000000001</v>
      </c>
      <c r="BH168" s="212">
        <v>0.94173499999999999</v>
      </c>
      <c r="BI168" s="212">
        <f t="shared" si="170"/>
        <v>0.74099718293606764</v>
      </c>
      <c r="BJ168" s="214">
        <f>_xlfn.FLOOR.PRECISE('[3]численность 2021'!K182)</f>
        <v>3</v>
      </c>
      <c r="BK168" s="214"/>
      <c r="BL168" s="214">
        <f t="shared" si="150"/>
        <v>3</v>
      </c>
      <c r="BM168" s="215">
        <f t="shared" si="171"/>
        <v>3.2099999999999893</v>
      </c>
      <c r="BN168" s="220">
        <f t="shared" si="172"/>
        <v>3</v>
      </c>
      <c r="BO168" s="222">
        <v>3</v>
      </c>
      <c r="BP168" s="215">
        <f t="shared" si="160"/>
        <v>0</v>
      </c>
      <c r="BQ168" s="216">
        <f t="shared" si="173"/>
        <v>0</v>
      </c>
      <c r="BR168" s="222"/>
      <c r="BS168" s="215">
        <f t="shared" si="174"/>
        <v>0.60000000000000009</v>
      </c>
      <c r="BT168" s="222"/>
      <c r="BU168" s="213">
        <v>238.766434</v>
      </c>
      <c r="BV168" s="213">
        <v>296.19802900000002</v>
      </c>
      <c r="BW168" s="212">
        <f>_xlfn.FLOOR.PRECISE('[3]численность 2021'!H182)</f>
        <v>307</v>
      </c>
      <c r="BX168" s="212">
        <v>1.6535070000000001</v>
      </c>
      <c r="BY168" s="212">
        <v>2.0512329999999999</v>
      </c>
      <c r="BZ168" s="212">
        <f t="shared" si="175"/>
        <v>2.1260386463679697</v>
      </c>
      <c r="CA168" s="214">
        <f>_xlfn.FLOOR.PRECISE('[3]численность 2021'!M182)</f>
        <v>21</v>
      </c>
      <c r="CB168" s="214"/>
      <c r="CC168" s="214"/>
      <c r="CD168" s="214">
        <f t="shared" si="151"/>
        <v>21</v>
      </c>
      <c r="CE168" s="215">
        <f t="shared" si="176"/>
        <v>21.490000000000002</v>
      </c>
      <c r="CF168" s="220">
        <f t="shared" si="177"/>
        <v>21</v>
      </c>
      <c r="CG168" s="222">
        <v>21</v>
      </c>
      <c r="CH168" s="215">
        <f t="shared" si="152"/>
        <v>1.574999999999998</v>
      </c>
      <c r="CI168" s="216">
        <f t="shared" si="178"/>
        <v>0</v>
      </c>
      <c r="CJ168" s="222"/>
      <c r="CK168" s="215">
        <f t="shared" si="153"/>
        <v>1.574999999999998</v>
      </c>
      <c r="CL168" s="216">
        <f t="shared" si="179"/>
        <v>0</v>
      </c>
      <c r="CM168" s="222"/>
      <c r="CN168" s="215">
        <f t="shared" si="156"/>
        <v>4.2</v>
      </c>
      <c r="CO168" s="222"/>
      <c r="CP168" s="221">
        <f t="shared" si="157"/>
        <v>1</v>
      </c>
      <c r="CQ168" s="213">
        <v>153</v>
      </c>
      <c r="CR168" s="213">
        <v>94</v>
      </c>
      <c r="CS168" s="213" t="e">
        <f>#NAME?</f>
        <v>#NAME?</v>
      </c>
      <c r="CT168" s="212">
        <v>1.024</v>
      </c>
      <c r="CU168" s="212">
        <v>0.627</v>
      </c>
      <c r="CV168" s="212" t="e">
        <f>#NAME?</f>
        <v>#NAME?</v>
      </c>
      <c r="CW168" s="214" t="e">
        <f>#NAME?</f>
        <v>#NAME?</v>
      </c>
      <c r="CX168" s="215" t="e">
        <f t="shared" si="191"/>
        <v>#NAME?</v>
      </c>
      <c r="CY168" s="220" t="e">
        <f t="shared" si="192"/>
        <v>#NAME?</v>
      </c>
      <c r="CZ168" s="222"/>
      <c r="DA168" s="215">
        <f t="shared" si="193"/>
        <v>0</v>
      </c>
      <c r="DB168" s="222"/>
      <c r="DC168" s="213">
        <v>0</v>
      </c>
      <c r="DD168" s="213">
        <v>0</v>
      </c>
      <c r="DE168" s="212">
        <f>_xlfn.FLOOR.PRECISE('[3]численность 2021'!I182)</f>
        <v>0</v>
      </c>
      <c r="DF168" s="212">
        <v>0</v>
      </c>
      <c r="DG168" s="212">
        <v>0</v>
      </c>
      <c r="DH168" s="212">
        <f t="shared" si="180"/>
        <v>0</v>
      </c>
      <c r="DI168" s="214">
        <f>_xlfn.FLOOR.PRECISE('[3]численность 2021'!N182)</f>
        <v>0</v>
      </c>
      <c r="DJ168" s="215">
        <f t="shared" si="154"/>
        <v>0</v>
      </c>
      <c r="DK168" s="216">
        <f t="shared" si="181"/>
        <v>0</v>
      </c>
      <c r="DL168" s="222"/>
      <c r="DM168" s="215">
        <f t="shared" si="155"/>
        <v>0</v>
      </c>
      <c r="DN168" s="222"/>
      <c r="DO168" s="213">
        <v>12.633552999999999</v>
      </c>
      <c r="DP168" s="213">
        <v>6.9938409999999998</v>
      </c>
      <c r="DQ168" s="212">
        <f>_xlfn.FLOOR.PRECISE('[3]численность 2021'!J182)</f>
        <v>4</v>
      </c>
      <c r="DR168" s="212">
        <v>8.7489999999999998E-2</v>
      </c>
      <c r="DS168" s="212">
        <v>4.8433999999999998E-2</v>
      </c>
      <c r="DT168" s="212">
        <f t="shared" si="182"/>
        <v>2.7700829268638046E-2</v>
      </c>
      <c r="DU168" s="214">
        <f>_xlfn.FLOOR.PRECISE('[3]численность 2021'!S182)</f>
        <v>0</v>
      </c>
      <c r="DV168" s="215">
        <f t="shared" si="183"/>
        <v>0.4</v>
      </c>
      <c r="DW168" s="216">
        <f t="shared" si="184"/>
        <v>0</v>
      </c>
      <c r="DX168" s="222"/>
      <c r="DY168" s="213">
        <v>110</v>
      </c>
      <c r="DZ168" s="223">
        <v>110</v>
      </c>
      <c r="EA168" s="212">
        <f>_xlfn.FLOOR.PRECISE('[3]численность 2021'!T182)</f>
        <v>95</v>
      </c>
      <c r="EB168" s="212">
        <v>0.76177300000000003</v>
      </c>
      <c r="EC168" s="212">
        <v>0.76177300000000003</v>
      </c>
      <c r="ED168" s="212">
        <f t="shared" si="189"/>
        <v>0.65789469513015353</v>
      </c>
      <c r="EE168" s="214">
        <f>_xlfn.FLOOR.PRECISE('[3]численность 2021'!U182)</f>
        <v>4</v>
      </c>
      <c r="EF168" s="215">
        <f t="shared" si="185"/>
        <v>9.5</v>
      </c>
      <c r="EG168" s="216">
        <f t="shared" si="186"/>
        <v>4</v>
      </c>
      <c r="EH168" s="222">
        <v>4</v>
      </c>
    </row>
    <row r="169" spans="1:138" ht="63" x14ac:dyDescent="0.2">
      <c r="A169" s="116" t="s">
        <v>357</v>
      </c>
      <c r="B169" s="212">
        <f>'[3]численность 2021'!C181</f>
        <v>18</v>
      </c>
      <c r="C169" s="213">
        <v>47.020409000000001</v>
      </c>
      <c r="D169" s="213">
        <v>56.864204000000001</v>
      </c>
      <c r="E169" s="212">
        <f>_xlfn.FLOOR.PRECISE('[3]численность 2021'!D181)</f>
        <v>48</v>
      </c>
      <c r="F169" s="212">
        <v>3.159122</v>
      </c>
      <c r="G169" s="212">
        <v>3.159122</v>
      </c>
      <c r="H169" s="212">
        <f t="shared" si="146"/>
        <v>2.6666666666666665</v>
      </c>
      <c r="I169" s="214">
        <f>_xlfn.FLOOR.PRECISE('[3]численность 2021'!R181)</f>
        <v>16</v>
      </c>
      <c r="J169" s="215">
        <f t="shared" si="187"/>
        <v>16.799999999999951</v>
      </c>
      <c r="K169" s="216">
        <f t="shared" si="161"/>
        <v>16</v>
      </c>
      <c r="L169" s="217">
        <v>16</v>
      </c>
      <c r="M169" s="213">
        <v>28</v>
      </c>
      <c r="N169" s="213">
        <v>28</v>
      </c>
      <c r="O169" s="212">
        <f>_xlfn.FLOOR.PRECISE('[3]численность 2021'!P181)</f>
        <v>29</v>
      </c>
      <c r="P169" s="212">
        <v>1.5555559999999999</v>
      </c>
      <c r="Q169" s="212">
        <v>1.5555559999999999</v>
      </c>
      <c r="R169" s="212">
        <f t="shared" si="162"/>
        <v>1.6111111111111112</v>
      </c>
      <c r="S169" s="214">
        <f>_xlfn.FLOOR.PRECISE('[3]численность 2021'!Q181)</f>
        <v>8</v>
      </c>
      <c r="T169" s="214"/>
      <c r="U169" s="215">
        <f t="shared" si="147"/>
        <v>8.6999999999999709</v>
      </c>
      <c r="V169" s="216">
        <f t="shared" si="163"/>
        <v>8</v>
      </c>
      <c r="W169" s="217">
        <v>8</v>
      </c>
      <c r="X169" s="217"/>
      <c r="Y169" s="218"/>
      <c r="Z169" s="213">
        <v>74.591835000000003</v>
      </c>
      <c r="AA169" s="213">
        <v>122.08609800000001</v>
      </c>
      <c r="AB169" s="212">
        <f>_xlfn.FLOOR.PRECISE('[3]численность 2021'!E181)</f>
        <v>83</v>
      </c>
      <c r="AC169" s="212">
        <v>4.1439909999999998</v>
      </c>
      <c r="AD169" s="212">
        <v>6.7825610000000003</v>
      </c>
      <c r="AE169" s="212">
        <f t="shared" si="164"/>
        <v>4.6111111111111107</v>
      </c>
      <c r="AF169" s="214">
        <f>_xlfn.FLOOR.PRECISE('[3]численность 2021'!O181)</f>
        <v>4</v>
      </c>
      <c r="AG169" s="215">
        <f t="shared" si="165"/>
        <v>4.1500000000000004</v>
      </c>
      <c r="AH169" s="216">
        <f t="shared" si="190"/>
        <v>4</v>
      </c>
      <c r="AI169" s="219">
        <f t="shared" si="166"/>
        <v>3</v>
      </c>
      <c r="AJ169" s="217">
        <v>4</v>
      </c>
      <c r="AK169" s="217">
        <v>3</v>
      </c>
      <c r="AL169" s="213">
        <v>29.38775634765625</v>
      </c>
      <c r="AM169" s="213">
        <v>48.886420999999999</v>
      </c>
      <c r="AN169" s="212">
        <f>_xlfn.FLOOR.PRECISE('[3]численность 2021'!F181)</f>
        <v>51</v>
      </c>
      <c r="AO169" s="212">
        <v>1.6326529999999999</v>
      </c>
      <c r="AP169" s="212">
        <v>2.7159119999999999</v>
      </c>
      <c r="AQ169" s="212">
        <f t="shared" si="167"/>
        <v>2.8333333333333335</v>
      </c>
      <c r="AR169" s="214">
        <f>_xlfn.FLOOR.PRECISE('[3]численность 2021'!L181)</f>
        <v>3</v>
      </c>
      <c r="AS169" s="214"/>
      <c r="AT169" s="214">
        <f t="shared" si="148"/>
        <v>3</v>
      </c>
      <c r="AU169" s="215">
        <f t="shared" si="168"/>
        <v>3.5700000000000003</v>
      </c>
      <c r="AV169" s="215">
        <f t="shared" si="149"/>
        <v>0</v>
      </c>
      <c r="AW169" s="220">
        <f t="shared" si="169"/>
        <v>3</v>
      </c>
      <c r="AX169" s="217">
        <v>3</v>
      </c>
      <c r="AY169" s="215">
        <f t="shared" si="158"/>
        <v>0</v>
      </c>
      <c r="AZ169" s="216">
        <f t="shared" si="188"/>
        <v>0</v>
      </c>
      <c r="BA169" s="217"/>
      <c r="BB169" s="215">
        <f t="shared" si="159"/>
        <v>0.89999999999999702</v>
      </c>
      <c r="BC169" s="217"/>
      <c r="BD169" s="213">
        <v>18.984694999999999</v>
      </c>
      <c r="BE169" s="213">
        <v>45.127468</v>
      </c>
      <c r="BF169" s="212">
        <f>_xlfn.FLOOR.PRECISE('[3]численность 2021'!G181)</f>
        <v>47</v>
      </c>
      <c r="BG169" s="212">
        <v>1.054705</v>
      </c>
      <c r="BH169" s="212">
        <v>2.507082</v>
      </c>
      <c r="BI169" s="212">
        <f t="shared" si="170"/>
        <v>2.6111111111111112</v>
      </c>
      <c r="BJ169" s="214">
        <f>_xlfn.FLOOR.PRECISE('[3]численность 2021'!K181)</f>
        <v>3</v>
      </c>
      <c r="BK169" s="214"/>
      <c r="BL169" s="214">
        <f t="shared" si="150"/>
        <v>3</v>
      </c>
      <c r="BM169" s="215">
        <f t="shared" si="171"/>
        <v>3.2900000000000005</v>
      </c>
      <c r="BN169" s="220">
        <f t="shared" si="172"/>
        <v>3</v>
      </c>
      <c r="BO169" s="217">
        <v>3</v>
      </c>
      <c r="BP169" s="215">
        <f t="shared" si="160"/>
        <v>0</v>
      </c>
      <c r="BQ169" s="216">
        <f t="shared" si="173"/>
        <v>0</v>
      </c>
      <c r="BR169" s="217"/>
      <c r="BS169" s="215">
        <f t="shared" si="174"/>
        <v>0.60000000000000009</v>
      </c>
      <c r="BT169" s="217"/>
      <c r="BU169" s="213">
        <v>70.647964000000002</v>
      </c>
      <c r="BV169" s="213">
        <v>92.084427000000005</v>
      </c>
      <c r="BW169" s="212">
        <f>_xlfn.FLOOR.PRECISE('[3]численность 2021'!H181)</f>
        <v>177</v>
      </c>
      <c r="BX169" s="212">
        <v>3.924887</v>
      </c>
      <c r="BY169" s="212">
        <v>5.1158010000000003</v>
      </c>
      <c r="BZ169" s="212">
        <f t="shared" si="175"/>
        <v>9.8333333333333339</v>
      </c>
      <c r="CA169" s="214">
        <f>_xlfn.FLOOR.PRECISE('[3]численность 2021'!M181)</f>
        <v>21</v>
      </c>
      <c r="CB169" s="214"/>
      <c r="CC169" s="214"/>
      <c r="CD169" s="214">
        <f t="shared" si="151"/>
        <v>21</v>
      </c>
      <c r="CE169" s="215">
        <f t="shared" si="176"/>
        <v>21.24</v>
      </c>
      <c r="CF169" s="220">
        <f t="shared" si="177"/>
        <v>21</v>
      </c>
      <c r="CG169" s="217">
        <v>21</v>
      </c>
      <c r="CH169" s="215">
        <f t="shared" si="152"/>
        <v>1.574999999999998</v>
      </c>
      <c r="CI169" s="216">
        <f t="shared" si="178"/>
        <v>0</v>
      </c>
      <c r="CJ169" s="217"/>
      <c r="CK169" s="215">
        <f t="shared" si="153"/>
        <v>1.574999999999998</v>
      </c>
      <c r="CL169" s="216">
        <f t="shared" si="179"/>
        <v>0</v>
      </c>
      <c r="CM169" s="217"/>
      <c r="CN169" s="215">
        <f t="shared" si="156"/>
        <v>4.2</v>
      </c>
      <c r="CO169" s="217"/>
      <c r="CP169" s="221">
        <f t="shared" si="157"/>
        <v>1</v>
      </c>
      <c r="CQ169" s="213">
        <v>4</v>
      </c>
      <c r="CR169" s="213">
        <v>18</v>
      </c>
      <c r="CS169" s="213" t="e">
        <f>#NAME?</f>
        <v>#NAME?</v>
      </c>
      <c r="CT169" s="212">
        <v>0.23</v>
      </c>
      <c r="CU169" s="212">
        <v>1.0229999999999999</v>
      </c>
      <c r="CV169" s="212" t="e">
        <f>#NAME?</f>
        <v>#NAME?</v>
      </c>
      <c r="CW169" s="214" t="e">
        <f>#NAME?</f>
        <v>#NAME?</v>
      </c>
      <c r="CX169" s="215" t="e">
        <f t="shared" si="191"/>
        <v>#NAME?</v>
      </c>
      <c r="CY169" s="220" t="e">
        <f t="shared" si="192"/>
        <v>#NAME?</v>
      </c>
      <c r="CZ169" s="222"/>
      <c r="DA169" s="215">
        <f t="shared" si="193"/>
        <v>0</v>
      </c>
      <c r="DB169" s="222"/>
      <c r="DC169" s="213">
        <v>0</v>
      </c>
      <c r="DD169" s="213">
        <v>0</v>
      </c>
      <c r="DE169" s="212">
        <f>_xlfn.FLOOR.PRECISE('[3]численность 2021'!I181)</f>
        <v>0</v>
      </c>
      <c r="DF169" s="212">
        <v>0</v>
      </c>
      <c r="DG169" s="212">
        <v>0</v>
      </c>
      <c r="DH169" s="212">
        <f t="shared" si="180"/>
        <v>0</v>
      </c>
      <c r="DI169" s="214">
        <f>_xlfn.FLOOR.PRECISE('[3]численность 2021'!N181)</f>
        <v>0</v>
      </c>
      <c r="DJ169" s="215">
        <f t="shared" si="154"/>
        <v>0</v>
      </c>
      <c r="DK169" s="216">
        <f t="shared" si="181"/>
        <v>0</v>
      </c>
      <c r="DL169" s="217"/>
      <c r="DM169" s="215">
        <f t="shared" si="155"/>
        <v>0</v>
      </c>
      <c r="DN169" s="217"/>
      <c r="DO169" s="213">
        <v>0.20408200000000001</v>
      </c>
      <c r="DP169" s="213">
        <v>0</v>
      </c>
      <c r="DQ169" s="212">
        <f>_xlfn.FLOOR.PRECISE('[3]численность 2021'!J181)</f>
        <v>0</v>
      </c>
      <c r="DR169" s="212">
        <v>1.1338000000000001E-2</v>
      </c>
      <c r="DS169" s="212">
        <v>0</v>
      </c>
      <c r="DT169" s="212">
        <f t="shared" si="182"/>
        <v>0</v>
      </c>
      <c r="DU169" s="214">
        <f>_xlfn.FLOOR.PRECISE('[3]численность 2021'!S181)</f>
        <v>0</v>
      </c>
      <c r="DV169" s="215">
        <f t="shared" si="183"/>
        <v>0</v>
      </c>
      <c r="DW169" s="216">
        <f t="shared" si="184"/>
        <v>0</v>
      </c>
      <c r="DX169" s="217"/>
      <c r="DY169" s="213">
        <v>0</v>
      </c>
      <c r="DZ169" s="223">
        <v>0</v>
      </c>
      <c r="EA169" s="212">
        <f>_xlfn.FLOOR.PRECISE('[3]численность 2021'!T181)</f>
        <v>0</v>
      </c>
      <c r="EB169" s="212">
        <v>0</v>
      </c>
      <c r="EC169" s="212">
        <v>0</v>
      </c>
      <c r="ED169" s="212">
        <f t="shared" si="189"/>
        <v>0</v>
      </c>
      <c r="EE169" s="214">
        <f>_xlfn.FLOOR.PRECISE('[3]численность 2021'!U181)</f>
        <v>0</v>
      </c>
      <c r="EF169" s="215">
        <f t="shared" si="185"/>
        <v>0</v>
      </c>
      <c r="EG169" s="216">
        <f t="shared" si="186"/>
        <v>0</v>
      </c>
      <c r="EH169" s="222"/>
    </row>
    <row r="170" spans="1:138" ht="15.75" x14ac:dyDescent="0.2">
      <c r="A170" s="198" t="s">
        <v>21</v>
      </c>
      <c r="B170" s="212"/>
      <c r="C170" s="213"/>
      <c r="D170" s="213"/>
      <c r="E170" s="212"/>
      <c r="F170" s="212"/>
      <c r="G170" s="212"/>
      <c r="H170" s="212"/>
      <c r="I170" s="214"/>
      <c r="J170" s="215">
        <f t="shared" si="187"/>
        <v>0</v>
      </c>
      <c r="K170" s="216">
        <f t="shared" si="161"/>
        <v>0</v>
      </c>
      <c r="L170" s="217"/>
      <c r="M170" s="213"/>
      <c r="N170" s="213"/>
      <c r="O170" s="212"/>
      <c r="P170" s="212"/>
      <c r="Q170" s="212"/>
      <c r="R170" s="212" t="e">
        <f t="shared" si="162"/>
        <v>#DIV/0!</v>
      </c>
      <c r="S170" s="214"/>
      <c r="T170" s="214"/>
      <c r="U170" s="215">
        <f t="shared" si="147"/>
        <v>0</v>
      </c>
      <c r="V170" s="216">
        <f t="shared" si="163"/>
        <v>0</v>
      </c>
      <c r="W170" s="217"/>
      <c r="X170" s="217"/>
      <c r="Y170" s="218"/>
      <c r="Z170" s="213"/>
      <c r="AA170" s="213"/>
      <c r="AB170" s="212"/>
      <c r="AC170" s="212"/>
      <c r="AD170" s="212"/>
      <c r="AE170" s="212" t="e">
        <f t="shared" si="164"/>
        <v>#DIV/0!</v>
      </c>
      <c r="AF170" s="214"/>
      <c r="AG170" s="215">
        <f t="shared" si="165"/>
        <v>0</v>
      </c>
      <c r="AH170" s="216">
        <f t="shared" si="190"/>
        <v>0</v>
      </c>
      <c r="AI170" s="219">
        <f t="shared" si="166"/>
        <v>0</v>
      </c>
      <c r="AJ170" s="217"/>
      <c r="AK170" s="217"/>
      <c r="AL170" s="213"/>
      <c r="AM170" s="213"/>
      <c r="AN170" s="212"/>
      <c r="AO170" s="212"/>
      <c r="AP170" s="212"/>
      <c r="AQ170" s="212" t="e">
        <f t="shared" si="167"/>
        <v>#DIV/0!</v>
      </c>
      <c r="AR170" s="214"/>
      <c r="AS170" s="214"/>
      <c r="AT170" s="214" t="e">
        <f t="shared" si="148"/>
        <v>#DIV/0!</v>
      </c>
      <c r="AU170" s="215">
        <f t="shared" si="168"/>
        <v>0</v>
      </c>
      <c r="AV170" s="215">
        <f t="shared" si="149"/>
        <v>0</v>
      </c>
      <c r="AW170" s="220">
        <f t="shared" si="169"/>
        <v>0</v>
      </c>
      <c r="AX170" s="217"/>
      <c r="AY170" s="215">
        <f t="shared" si="158"/>
        <v>0</v>
      </c>
      <c r="AZ170" s="216">
        <f t="shared" si="188"/>
        <v>0</v>
      </c>
      <c r="BA170" s="217"/>
      <c r="BB170" s="215">
        <f t="shared" si="159"/>
        <v>0</v>
      </c>
      <c r="BC170" s="217"/>
      <c r="BD170" s="213"/>
      <c r="BE170" s="213"/>
      <c r="BF170" s="212"/>
      <c r="BG170" s="212"/>
      <c r="BH170" s="212"/>
      <c r="BI170" s="212" t="e">
        <f t="shared" si="170"/>
        <v>#DIV/0!</v>
      </c>
      <c r="BJ170" s="214"/>
      <c r="BK170" s="214"/>
      <c r="BL170" s="214" t="e">
        <f t="shared" si="150"/>
        <v>#DIV/0!</v>
      </c>
      <c r="BM170" s="215">
        <f t="shared" si="171"/>
        <v>0</v>
      </c>
      <c r="BN170" s="220">
        <f t="shared" si="172"/>
        <v>0</v>
      </c>
      <c r="BO170" s="217"/>
      <c r="BP170" s="215">
        <f t="shared" si="160"/>
        <v>0</v>
      </c>
      <c r="BQ170" s="216">
        <f t="shared" si="173"/>
        <v>0</v>
      </c>
      <c r="BR170" s="217"/>
      <c r="BS170" s="215">
        <f t="shared" si="174"/>
        <v>0</v>
      </c>
      <c r="BT170" s="217"/>
      <c r="BU170" s="213"/>
      <c r="BV170" s="213"/>
      <c r="BW170" s="212"/>
      <c r="BX170" s="212"/>
      <c r="BY170" s="212"/>
      <c r="BZ170" s="212" t="e">
        <f t="shared" si="175"/>
        <v>#DIV/0!</v>
      </c>
      <c r="CA170" s="214"/>
      <c r="CB170" s="214"/>
      <c r="CC170" s="214"/>
      <c r="CD170" s="214" t="e">
        <f t="shared" si="151"/>
        <v>#DIV/0!</v>
      </c>
      <c r="CE170" s="215">
        <f t="shared" si="176"/>
        <v>0</v>
      </c>
      <c r="CF170" s="220">
        <f t="shared" si="177"/>
        <v>0</v>
      </c>
      <c r="CG170" s="217"/>
      <c r="CH170" s="215">
        <f t="shared" si="152"/>
        <v>0</v>
      </c>
      <c r="CI170" s="216">
        <f t="shared" si="178"/>
        <v>0</v>
      </c>
      <c r="CJ170" s="217"/>
      <c r="CK170" s="215">
        <f t="shared" si="153"/>
        <v>0</v>
      </c>
      <c r="CL170" s="216">
        <f t="shared" si="179"/>
        <v>0</v>
      </c>
      <c r="CM170" s="217"/>
      <c r="CN170" s="215">
        <f t="shared" si="156"/>
        <v>0</v>
      </c>
      <c r="CO170" s="217"/>
      <c r="CP170" s="221">
        <f t="shared" si="157"/>
        <v>1</v>
      </c>
      <c r="CQ170" s="213"/>
      <c r="CR170" s="213"/>
      <c r="CS170" s="213"/>
      <c r="CT170" s="212"/>
      <c r="CU170" s="212"/>
      <c r="CV170" s="212"/>
      <c r="CW170" s="214"/>
      <c r="CX170" s="215">
        <f t="shared" si="191"/>
        <v>0</v>
      </c>
      <c r="CY170" s="220">
        <f t="shared" si="192"/>
        <v>0</v>
      </c>
      <c r="CZ170" s="222"/>
      <c r="DA170" s="215">
        <f t="shared" si="193"/>
        <v>0</v>
      </c>
      <c r="DB170" s="222"/>
      <c r="DC170" s="213"/>
      <c r="DD170" s="213"/>
      <c r="DE170" s="212"/>
      <c r="DF170" s="212"/>
      <c r="DG170" s="212"/>
      <c r="DH170" s="212" t="e">
        <f t="shared" si="180"/>
        <v>#DIV/0!</v>
      </c>
      <c r="DI170" s="214"/>
      <c r="DJ170" s="215">
        <f t="shared" si="154"/>
        <v>0</v>
      </c>
      <c r="DK170" s="216">
        <f t="shared" si="181"/>
        <v>0</v>
      </c>
      <c r="DL170" s="217"/>
      <c r="DM170" s="215">
        <f t="shared" si="155"/>
        <v>0</v>
      </c>
      <c r="DN170" s="217"/>
      <c r="DO170" s="213"/>
      <c r="DP170" s="213"/>
      <c r="DQ170" s="212"/>
      <c r="DR170" s="212"/>
      <c r="DS170" s="212"/>
      <c r="DT170" s="212" t="e">
        <f t="shared" si="182"/>
        <v>#DIV/0!</v>
      </c>
      <c r="DU170" s="214"/>
      <c r="DV170" s="215">
        <f t="shared" si="183"/>
        <v>0</v>
      </c>
      <c r="DW170" s="216">
        <f t="shared" si="184"/>
        <v>0</v>
      </c>
      <c r="DX170" s="217"/>
      <c r="DY170" s="213"/>
      <c r="DZ170" s="223"/>
      <c r="EA170" s="212"/>
      <c r="EB170" s="212"/>
      <c r="EC170" s="212"/>
      <c r="ED170" s="212" t="e">
        <f t="shared" si="189"/>
        <v>#DIV/0!</v>
      </c>
      <c r="EE170" s="214"/>
      <c r="EF170" s="215">
        <f t="shared" si="185"/>
        <v>0</v>
      </c>
      <c r="EG170" s="216">
        <f t="shared" si="186"/>
        <v>0</v>
      </c>
      <c r="EH170" s="222"/>
    </row>
    <row r="171" spans="1:138" ht="31.5" x14ac:dyDescent="0.2">
      <c r="A171" s="116" t="s">
        <v>22</v>
      </c>
      <c r="B171" s="212">
        <f>'[3]численность 2021'!C5</f>
        <v>240</v>
      </c>
      <c r="C171" s="213">
        <v>0</v>
      </c>
      <c r="D171" s="213">
        <v>0</v>
      </c>
      <c r="E171" s="212">
        <f>_xlfn.FLOOR.PRECISE('[3]численность 2021'!D5)</f>
        <v>0</v>
      </c>
      <c r="F171" s="212">
        <v>0</v>
      </c>
      <c r="G171" s="212">
        <v>0</v>
      </c>
      <c r="H171" s="212">
        <f t="shared" si="146"/>
        <v>0</v>
      </c>
      <c r="I171" s="214">
        <f>_xlfn.FLOOR.PRECISE('[3]численность 2021'!R5)</f>
        <v>0</v>
      </c>
      <c r="J171" s="215">
        <f t="shared" si="187"/>
        <v>0</v>
      </c>
      <c r="K171" s="216">
        <f t="shared" si="161"/>
        <v>0</v>
      </c>
      <c r="L171" s="217"/>
      <c r="M171" s="213">
        <v>0</v>
      </c>
      <c r="N171" s="213">
        <v>0</v>
      </c>
      <c r="O171" s="212">
        <f>_xlfn.FLOOR.PRECISE('[3]численность 2021'!P5)</f>
        <v>0</v>
      </c>
      <c r="P171" s="212">
        <v>0</v>
      </c>
      <c r="Q171" s="212">
        <v>0</v>
      </c>
      <c r="R171" s="212">
        <f t="shared" si="162"/>
        <v>0</v>
      </c>
      <c r="S171" s="214">
        <f>_xlfn.FLOOR.PRECISE('[3]численность 2021'!Q5)</f>
        <v>0</v>
      </c>
      <c r="T171" s="214"/>
      <c r="U171" s="215">
        <f t="shared" si="147"/>
        <v>0</v>
      </c>
      <c r="V171" s="216">
        <f t="shared" si="163"/>
        <v>0</v>
      </c>
      <c r="W171" s="217"/>
      <c r="X171" s="217"/>
      <c r="Y171" s="218"/>
      <c r="Z171" s="213">
        <v>0</v>
      </c>
      <c r="AA171" s="213">
        <v>0</v>
      </c>
      <c r="AB171" s="212">
        <f>_xlfn.FLOOR.PRECISE('[3]численность 2021'!E5)</f>
        <v>0</v>
      </c>
      <c r="AC171" s="212">
        <v>0</v>
      </c>
      <c r="AD171" s="212">
        <v>0</v>
      </c>
      <c r="AE171" s="212">
        <f t="shared" si="164"/>
        <v>0</v>
      </c>
      <c r="AF171" s="214">
        <f>_xlfn.FLOOR.PRECISE('[3]численность 2021'!O5)</f>
        <v>0</v>
      </c>
      <c r="AG171" s="215">
        <f t="shared" si="165"/>
        <v>0</v>
      </c>
      <c r="AH171" s="216">
        <f t="shared" si="190"/>
        <v>0</v>
      </c>
      <c r="AI171" s="219">
        <f t="shared" si="166"/>
        <v>0</v>
      </c>
      <c r="AJ171" s="217"/>
      <c r="AK171" s="217"/>
      <c r="AL171" s="213">
        <v>374.11746199999999</v>
      </c>
      <c r="AM171" s="213">
        <v>251.44821200000001</v>
      </c>
      <c r="AN171" s="212">
        <f>_xlfn.FLOOR.PRECISE('[3]численность 2021'!F5)</f>
        <v>549</v>
      </c>
      <c r="AO171" s="212">
        <v>2.9365579999999998</v>
      </c>
      <c r="AP171" s="212">
        <v>1.047701</v>
      </c>
      <c r="AQ171" s="212">
        <f t="shared" si="167"/>
        <v>2.2875000000000001</v>
      </c>
      <c r="AR171" s="214">
        <f>_xlfn.FLOOR.PRECISE('[3]численность 2021'!L5)</f>
        <v>20</v>
      </c>
      <c r="AS171" s="214"/>
      <c r="AT171" s="214">
        <f t="shared" si="148"/>
        <v>20</v>
      </c>
      <c r="AU171" s="215">
        <f t="shared" si="168"/>
        <v>38.430000000000007</v>
      </c>
      <c r="AV171" s="215">
        <f t="shared" si="149"/>
        <v>0</v>
      </c>
      <c r="AW171" s="220">
        <f t="shared" si="169"/>
        <v>20</v>
      </c>
      <c r="AX171" s="217">
        <v>20</v>
      </c>
      <c r="AY171" s="215">
        <f t="shared" si="158"/>
        <v>2.99999999999998</v>
      </c>
      <c r="AZ171" s="216">
        <f t="shared" si="188"/>
        <v>0</v>
      </c>
      <c r="BA171" s="217">
        <v>3</v>
      </c>
      <c r="BB171" s="215">
        <f t="shared" si="159"/>
        <v>5.9999999999999796</v>
      </c>
      <c r="BC171" s="217">
        <v>6</v>
      </c>
      <c r="BD171" s="213">
        <v>0</v>
      </c>
      <c r="BE171" s="213">
        <v>0</v>
      </c>
      <c r="BF171" s="212">
        <f>_xlfn.FLOOR.PRECISE('[3]численность 2021'!G5)</f>
        <v>0</v>
      </c>
      <c r="BG171" s="212">
        <v>0</v>
      </c>
      <c r="BH171" s="212">
        <v>0</v>
      </c>
      <c r="BI171" s="212">
        <f t="shared" si="170"/>
        <v>0</v>
      </c>
      <c r="BJ171" s="214">
        <f>_xlfn.FLOOR.PRECISE('[3]численность 2021'!K5)</f>
        <v>0</v>
      </c>
      <c r="BK171" s="214"/>
      <c r="BL171" s="214">
        <f t="shared" si="150"/>
        <v>0</v>
      </c>
      <c r="BM171" s="215">
        <f t="shared" si="171"/>
        <v>0</v>
      </c>
      <c r="BN171" s="220">
        <f t="shared" si="172"/>
        <v>0</v>
      </c>
      <c r="BO171" s="217"/>
      <c r="BP171" s="215">
        <f t="shared" si="160"/>
        <v>0</v>
      </c>
      <c r="BQ171" s="216">
        <f t="shared" si="173"/>
        <v>0</v>
      </c>
      <c r="BR171" s="217"/>
      <c r="BS171" s="215">
        <f t="shared" si="174"/>
        <v>0</v>
      </c>
      <c r="BT171" s="217"/>
      <c r="BU171" s="213">
        <v>0</v>
      </c>
      <c r="BV171" s="213">
        <v>0</v>
      </c>
      <c r="BW171" s="212">
        <f>_xlfn.FLOOR.PRECISE('[3]численность 2021'!H5)</f>
        <v>0</v>
      </c>
      <c r="BX171" s="212">
        <v>0</v>
      </c>
      <c r="BY171" s="212">
        <v>0</v>
      </c>
      <c r="BZ171" s="212">
        <f t="shared" si="175"/>
        <v>0</v>
      </c>
      <c r="CA171" s="214">
        <f>_xlfn.FLOOR.PRECISE('[3]численность 2021'!M5)</f>
        <v>0</v>
      </c>
      <c r="CB171" s="214"/>
      <c r="CC171" s="214"/>
      <c r="CD171" s="214">
        <f t="shared" si="151"/>
        <v>0</v>
      </c>
      <c r="CE171" s="215">
        <f t="shared" si="176"/>
        <v>0</v>
      </c>
      <c r="CF171" s="220">
        <f t="shared" si="177"/>
        <v>0</v>
      </c>
      <c r="CG171" s="217"/>
      <c r="CH171" s="215">
        <f t="shared" si="152"/>
        <v>0</v>
      </c>
      <c r="CI171" s="216">
        <f t="shared" si="178"/>
        <v>0</v>
      </c>
      <c r="CJ171" s="217"/>
      <c r="CK171" s="215">
        <f t="shared" si="153"/>
        <v>0</v>
      </c>
      <c r="CL171" s="216">
        <f t="shared" si="179"/>
        <v>0</v>
      </c>
      <c r="CM171" s="217"/>
      <c r="CN171" s="215">
        <f t="shared" si="156"/>
        <v>0</v>
      </c>
      <c r="CO171" s="217"/>
      <c r="CP171" s="221">
        <f t="shared" si="157"/>
        <v>1</v>
      </c>
      <c r="CQ171" s="213">
        <v>0</v>
      </c>
      <c r="CR171" s="213">
        <v>0</v>
      </c>
      <c r="CS171" s="213" t="e">
        <f>#NAME?</f>
        <v>#NAME?</v>
      </c>
      <c r="CT171" s="212">
        <v>0</v>
      </c>
      <c r="CU171" s="212">
        <v>0</v>
      </c>
      <c r="CV171" s="212" t="e">
        <f>#NAME?</f>
        <v>#NAME?</v>
      </c>
      <c r="CW171" s="214" t="e">
        <f>#NAME?</f>
        <v>#NAME?</v>
      </c>
      <c r="CX171" s="215" t="e">
        <f t="shared" si="191"/>
        <v>#NAME?</v>
      </c>
      <c r="CY171" s="220" t="e">
        <f t="shared" si="192"/>
        <v>#NAME?</v>
      </c>
      <c r="CZ171" s="222"/>
      <c r="DA171" s="215">
        <f t="shared" si="193"/>
        <v>0</v>
      </c>
      <c r="DB171" s="222"/>
      <c r="DC171" s="213">
        <v>0</v>
      </c>
      <c r="DD171" s="213">
        <v>0</v>
      </c>
      <c r="DE171" s="212">
        <f>_xlfn.FLOOR.PRECISE('[3]численность 2021'!I5)</f>
        <v>0</v>
      </c>
      <c r="DF171" s="212">
        <v>0</v>
      </c>
      <c r="DG171" s="212">
        <v>0</v>
      </c>
      <c r="DH171" s="212">
        <f t="shared" si="180"/>
        <v>0</v>
      </c>
      <c r="DI171" s="214">
        <f>_xlfn.FLOOR.PRECISE('[3]численность 2021'!N5)</f>
        <v>0</v>
      </c>
      <c r="DJ171" s="215">
        <f t="shared" si="154"/>
        <v>0</v>
      </c>
      <c r="DK171" s="216">
        <f t="shared" si="181"/>
        <v>0</v>
      </c>
      <c r="DL171" s="217"/>
      <c r="DM171" s="215">
        <f t="shared" si="155"/>
        <v>0</v>
      </c>
      <c r="DN171" s="217"/>
      <c r="DO171" s="213">
        <v>0</v>
      </c>
      <c r="DP171" s="213">
        <v>0</v>
      </c>
      <c r="DQ171" s="212">
        <f>_xlfn.FLOOR.PRECISE('[3]численность 2021'!J5)</f>
        <v>0</v>
      </c>
      <c r="DR171" s="212">
        <v>0</v>
      </c>
      <c r="DS171" s="212">
        <v>0</v>
      </c>
      <c r="DT171" s="212">
        <f t="shared" si="182"/>
        <v>0</v>
      </c>
      <c r="DU171" s="214">
        <f>_xlfn.FLOOR.PRECISE('[3]численность 2021'!S5)</f>
        <v>0</v>
      </c>
      <c r="DV171" s="215">
        <f t="shared" si="183"/>
        <v>0</v>
      </c>
      <c r="DW171" s="216">
        <f t="shared" si="184"/>
        <v>0</v>
      </c>
      <c r="DX171" s="217"/>
      <c r="DY171" s="213">
        <v>0</v>
      </c>
      <c r="DZ171" s="223">
        <v>0</v>
      </c>
      <c r="EA171" s="212">
        <f>_xlfn.FLOOR.PRECISE('[3]численность 2021'!T5)</f>
        <v>0</v>
      </c>
      <c r="EB171" s="212">
        <v>0</v>
      </c>
      <c r="EC171" s="212">
        <v>0</v>
      </c>
      <c r="ED171" s="212">
        <f t="shared" si="189"/>
        <v>0</v>
      </c>
      <c r="EE171" s="214">
        <f>_xlfn.FLOOR.PRECISE('[3]численность 2021'!U5)</f>
        <v>0</v>
      </c>
      <c r="EF171" s="215">
        <f t="shared" si="185"/>
        <v>0</v>
      </c>
      <c r="EG171" s="216">
        <f t="shared" si="186"/>
        <v>0</v>
      </c>
      <c r="EH171" s="222"/>
    </row>
    <row r="172" spans="1:138" ht="15.75" x14ac:dyDescent="0.2">
      <c r="A172" s="198" t="s">
        <v>29</v>
      </c>
      <c r="B172" s="212"/>
      <c r="C172" s="213"/>
      <c r="D172" s="213"/>
      <c r="E172" s="212"/>
      <c r="F172" s="212"/>
      <c r="G172" s="212"/>
      <c r="H172" s="212"/>
      <c r="I172" s="214"/>
      <c r="J172" s="215">
        <f t="shared" si="187"/>
        <v>0</v>
      </c>
      <c r="K172" s="216">
        <f t="shared" si="161"/>
        <v>0</v>
      </c>
      <c r="L172" s="217"/>
      <c r="M172" s="213"/>
      <c r="N172" s="213"/>
      <c r="O172" s="212"/>
      <c r="P172" s="212"/>
      <c r="Q172" s="212"/>
      <c r="R172" s="212" t="e">
        <f t="shared" si="162"/>
        <v>#DIV/0!</v>
      </c>
      <c r="S172" s="214"/>
      <c r="T172" s="214"/>
      <c r="U172" s="215">
        <f t="shared" si="147"/>
        <v>0</v>
      </c>
      <c r="V172" s="216">
        <f t="shared" si="163"/>
        <v>0</v>
      </c>
      <c r="W172" s="217"/>
      <c r="X172" s="217"/>
      <c r="Y172" s="218"/>
      <c r="Z172" s="213"/>
      <c r="AA172" s="213"/>
      <c r="AB172" s="212"/>
      <c r="AC172" s="212"/>
      <c r="AD172" s="212"/>
      <c r="AE172" s="212" t="e">
        <f t="shared" si="164"/>
        <v>#DIV/0!</v>
      </c>
      <c r="AF172" s="214"/>
      <c r="AG172" s="215">
        <f t="shared" si="165"/>
        <v>0</v>
      </c>
      <c r="AH172" s="216">
        <f t="shared" si="190"/>
        <v>0</v>
      </c>
      <c r="AI172" s="219">
        <f t="shared" si="166"/>
        <v>0</v>
      </c>
      <c r="AJ172" s="217"/>
      <c r="AK172" s="217"/>
      <c r="AL172" s="213"/>
      <c r="AM172" s="213"/>
      <c r="AN172" s="212"/>
      <c r="AO172" s="212"/>
      <c r="AP172" s="212"/>
      <c r="AQ172" s="212" t="e">
        <f t="shared" si="167"/>
        <v>#DIV/0!</v>
      </c>
      <c r="AR172" s="214"/>
      <c r="AS172" s="214"/>
      <c r="AT172" s="214" t="e">
        <f t="shared" si="148"/>
        <v>#DIV/0!</v>
      </c>
      <c r="AU172" s="215">
        <f t="shared" si="168"/>
        <v>0</v>
      </c>
      <c r="AV172" s="215">
        <f t="shared" si="149"/>
        <v>0</v>
      </c>
      <c r="AW172" s="220">
        <f t="shared" si="169"/>
        <v>0</v>
      </c>
      <c r="AX172" s="217"/>
      <c r="AY172" s="215">
        <f t="shared" si="158"/>
        <v>0</v>
      </c>
      <c r="AZ172" s="216">
        <f t="shared" si="188"/>
        <v>0</v>
      </c>
      <c r="BA172" s="217"/>
      <c r="BB172" s="215">
        <f t="shared" si="159"/>
        <v>0</v>
      </c>
      <c r="BC172" s="217"/>
      <c r="BD172" s="213"/>
      <c r="BE172" s="213"/>
      <c r="BF172" s="212"/>
      <c r="BG172" s="212"/>
      <c r="BH172" s="212"/>
      <c r="BI172" s="212" t="e">
        <f t="shared" si="170"/>
        <v>#DIV/0!</v>
      </c>
      <c r="BJ172" s="214"/>
      <c r="BK172" s="214"/>
      <c r="BL172" s="214" t="e">
        <f t="shared" si="150"/>
        <v>#DIV/0!</v>
      </c>
      <c r="BM172" s="215">
        <f t="shared" si="171"/>
        <v>0</v>
      </c>
      <c r="BN172" s="220">
        <f t="shared" si="172"/>
        <v>0</v>
      </c>
      <c r="BO172" s="217"/>
      <c r="BP172" s="215">
        <f t="shared" si="160"/>
        <v>0</v>
      </c>
      <c r="BQ172" s="216">
        <f t="shared" si="173"/>
        <v>0</v>
      </c>
      <c r="BR172" s="217"/>
      <c r="BS172" s="215">
        <f t="shared" si="174"/>
        <v>0</v>
      </c>
      <c r="BT172" s="217"/>
      <c r="BU172" s="213"/>
      <c r="BV172" s="213"/>
      <c r="BW172" s="212"/>
      <c r="BX172" s="212"/>
      <c r="BY172" s="212"/>
      <c r="BZ172" s="212" t="e">
        <f t="shared" si="175"/>
        <v>#DIV/0!</v>
      </c>
      <c r="CA172" s="214"/>
      <c r="CB172" s="214"/>
      <c r="CC172" s="214"/>
      <c r="CD172" s="214" t="e">
        <f t="shared" si="151"/>
        <v>#DIV/0!</v>
      </c>
      <c r="CE172" s="215">
        <f t="shared" si="176"/>
        <v>0</v>
      </c>
      <c r="CF172" s="220">
        <f t="shared" si="177"/>
        <v>0</v>
      </c>
      <c r="CG172" s="217"/>
      <c r="CH172" s="215">
        <f t="shared" si="152"/>
        <v>0</v>
      </c>
      <c r="CI172" s="216">
        <f t="shared" si="178"/>
        <v>0</v>
      </c>
      <c r="CJ172" s="217"/>
      <c r="CK172" s="215">
        <f t="shared" si="153"/>
        <v>0</v>
      </c>
      <c r="CL172" s="216">
        <f t="shared" si="179"/>
        <v>0</v>
      </c>
      <c r="CM172" s="217"/>
      <c r="CN172" s="215">
        <f t="shared" si="156"/>
        <v>0</v>
      </c>
      <c r="CO172" s="217"/>
      <c r="CP172" s="221">
        <f t="shared" si="157"/>
        <v>1</v>
      </c>
      <c r="CQ172" s="213"/>
      <c r="CR172" s="213"/>
      <c r="CS172" s="213"/>
      <c r="CT172" s="212"/>
      <c r="CU172" s="212"/>
      <c r="CV172" s="212"/>
      <c r="CW172" s="214"/>
      <c r="CX172" s="215">
        <f t="shared" si="191"/>
        <v>0</v>
      </c>
      <c r="CY172" s="220">
        <f t="shared" si="192"/>
        <v>0</v>
      </c>
      <c r="CZ172" s="222"/>
      <c r="DA172" s="215">
        <f t="shared" si="193"/>
        <v>0</v>
      </c>
      <c r="DB172" s="222"/>
      <c r="DC172" s="213"/>
      <c r="DD172" s="213"/>
      <c r="DE172" s="212"/>
      <c r="DF172" s="212"/>
      <c r="DG172" s="212"/>
      <c r="DH172" s="212" t="e">
        <f t="shared" si="180"/>
        <v>#DIV/0!</v>
      </c>
      <c r="DI172" s="214"/>
      <c r="DJ172" s="215">
        <f t="shared" si="154"/>
        <v>0</v>
      </c>
      <c r="DK172" s="216">
        <f t="shared" si="181"/>
        <v>0</v>
      </c>
      <c r="DL172" s="217"/>
      <c r="DM172" s="215">
        <f t="shared" si="155"/>
        <v>0</v>
      </c>
      <c r="DN172" s="217"/>
      <c r="DO172" s="213"/>
      <c r="DP172" s="213"/>
      <c r="DQ172" s="212"/>
      <c r="DR172" s="212"/>
      <c r="DS172" s="212"/>
      <c r="DT172" s="212" t="e">
        <f t="shared" si="182"/>
        <v>#DIV/0!</v>
      </c>
      <c r="DU172" s="214"/>
      <c r="DV172" s="215">
        <f t="shared" si="183"/>
        <v>0</v>
      </c>
      <c r="DW172" s="216">
        <f t="shared" si="184"/>
        <v>0</v>
      </c>
      <c r="DX172" s="217"/>
      <c r="DY172" s="213"/>
      <c r="DZ172" s="223"/>
      <c r="EA172" s="212"/>
      <c r="EB172" s="212"/>
      <c r="EC172" s="212"/>
      <c r="ED172" s="212" t="e">
        <f t="shared" si="189"/>
        <v>#DIV/0!</v>
      </c>
      <c r="EE172" s="214"/>
      <c r="EF172" s="215">
        <f t="shared" si="185"/>
        <v>0</v>
      </c>
      <c r="EG172" s="216">
        <f t="shared" si="186"/>
        <v>0</v>
      </c>
      <c r="EH172" s="222"/>
    </row>
    <row r="173" spans="1:138" ht="63" x14ac:dyDescent="0.2">
      <c r="A173" s="116" t="s">
        <v>363</v>
      </c>
      <c r="B173" s="212">
        <f>'[3]численность 2021'!C15</f>
        <v>64.900001525878906</v>
      </c>
      <c r="C173" s="213">
        <v>112.32785</v>
      </c>
      <c r="D173" s="213">
        <v>51.717415000000003</v>
      </c>
      <c r="E173" s="212">
        <f>_xlfn.FLOOR.PRECISE('[3]численность 2021'!D15)</f>
        <v>52</v>
      </c>
      <c r="F173" s="212">
        <v>0.79687799999999998</v>
      </c>
      <c r="G173" s="212">
        <v>0.79687799999999998</v>
      </c>
      <c r="H173" s="212">
        <f t="shared" si="146"/>
        <v>0.80123264680147932</v>
      </c>
      <c r="I173" s="214">
        <f>_xlfn.FLOOR.PRECISE('[3]численность 2021'!R15)</f>
        <v>18</v>
      </c>
      <c r="J173" s="215">
        <f t="shared" si="187"/>
        <v>18.199999999999946</v>
      </c>
      <c r="K173" s="216">
        <f t="shared" si="161"/>
        <v>18</v>
      </c>
      <c r="L173" s="222">
        <v>18</v>
      </c>
      <c r="M173" s="213">
        <v>20</v>
      </c>
      <c r="N173" s="213">
        <v>20</v>
      </c>
      <c r="O173" s="212">
        <f>_xlfn.FLOOR.PRECISE('[3]численность 2021'!P15)</f>
        <v>20</v>
      </c>
      <c r="P173" s="212">
        <v>0.30799599999999999</v>
      </c>
      <c r="Q173" s="212">
        <v>0.308166</v>
      </c>
      <c r="R173" s="212">
        <f t="shared" si="162"/>
        <v>0.30816640261595357</v>
      </c>
      <c r="S173" s="214">
        <f>_xlfn.FLOOR.PRECISE('[3]численность 2021'!Q15)</f>
        <v>6</v>
      </c>
      <c r="T173" s="214"/>
      <c r="U173" s="215">
        <f t="shared" si="147"/>
        <v>5.9999999999999796</v>
      </c>
      <c r="V173" s="216">
        <f t="shared" si="163"/>
        <v>5.9999999999999796</v>
      </c>
      <c r="W173" s="222">
        <v>6</v>
      </c>
      <c r="X173" s="222"/>
      <c r="Y173" s="218"/>
      <c r="Z173" s="213">
        <v>149.899597</v>
      </c>
      <c r="AA173" s="213">
        <v>150.22212200000001</v>
      </c>
      <c r="AB173" s="212">
        <f>_xlfn.FLOOR.PRECISE('[3]численность 2021'!E15)</f>
        <v>168</v>
      </c>
      <c r="AC173" s="212">
        <v>2.3084199999999999</v>
      </c>
      <c r="AD173" s="212">
        <v>2.3146710000000001</v>
      </c>
      <c r="AE173" s="212">
        <f t="shared" si="164"/>
        <v>2.58859778197401</v>
      </c>
      <c r="AF173" s="214">
        <f>_xlfn.FLOOR.PRECISE('[3]численность 2021'!O15)</f>
        <v>8</v>
      </c>
      <c r="AG173" s="215">
        <f t="shared" si="165"/>
        <v>8.4</v>
      </c>
      <c r="AH173" s="216">
        <f t="shared" si="190"/>
        <v>8</v>
      </c>
      <c r="AI173" s="219">
        <f t="shared" si="166"/>
        <v>6</v>
      </c>
      <c r="AJ173" s="222">
        <v>8</v>
      </c>
      <c r="AK173" s="222">
        <v>6</v>
      </c>
      <c r="AL173" s="213">
        <v>467.582336</v>
      </c>
      <c r="AM173" s="213">
        <v>493.78756700000002</v>
      </c>
      <c r="AN173" s="212">
        <f>_xlfn.FLOOR.PRECISE('[3]численность 2021'!F15)</f>
        <v>507</v>
      </c>
      <c r="AO173" s="212">
        <v>7.2006639999999997</v>
      </c>
      <c r="AP173" s="212">
        <v>7.6084370000000003</v>
      </c>
      <c r="AQ173" s="212">
        <f t="shared" si="167"/>
        <v>7.8120183063144228</v>
      </c>
      <c r="AR173" s="214">
        <f>_xlfn.FLOOR.PRECISE('[3]численность 2021'!L15)</f>
        <v>50</v>
      </c>
      <c r="AS173" s="214"/>
      <c r="AT173" s="214">
        <f t="shared" si="148"/>
        <v>50</v>
      </c>
      <c r="AU173" s="215">
        <f t="shared" si="168"/>
        <v>50.7</v>
      </c>
      <c r="AV173" s="215">
        <f t="shared" si="149"/>
        <v>50.7</v>
      </c>
      <c r="AW173" s="220">
        <f t="shared" si="169"/>
        <v>50</v>
      </c>
      <c r="AX173" s="222">
        <v>50</v>
      </c>
      <c r="AY173" s="215">
        <f t="shared" si="158"/>
        <v>7.4999999999999494</v>
      </c>
      <c r="AZ173" s="216">
        <f t="shared" si="188"/>
        <v>0</v>
      </c>
      <c r="BA173" s="222"/>
      <c r="BB173" s="215">
        <f t="shared" si="159"/>
        <v>14.99999999999995</v>
      </c>
      <c r="BC173" s="222"/>
      <c r="BD173" s="213">
        <v>103.370682</v>
      </c>
      <c r="BE173" s="213">
        <v>93.607224000000002</v>
      </c>
      <c r="BF173" s="212">
        <f>_xlfn.FLOOR.PRECISE('[3]численность 2021'!G15)</f>
        <v>116</v>
      </c>
      <c r="BG173" s="212">
        <v>1.591885</v>
      </c>
      <c r="BH173" s="212">
        <v>1.4423299999999999</v>
      </c>
      <c r="BI173" s="212">
        <f t="shared" si="170"/>
        <v>1.7873651351725306</v>
      </c>
      <c r="BJ173" s="214">
        <f>_xlfn.FLOOR.PRECISE('[3]численность 2021'!K15)</f>
        <v>5</v>
      </c>
      <c r="BK173" s="214"/>
      <c r="BL173" s="214">
        <f t="shared" si="150"/>
        <v>5</v>
      </c>
      <c r="BM173" s="215">
        <f t="shared" si="171"/>
        <v>5.8000000000000007</v>
      </c>
      <c r="BN173" s="220">
        <f t="shared" si="172"/>
        <v>5</v>
      </c>
      <c r="BO173" s="222">
        <v>5</v>
      </c>
      <c r="BP173" s="215">
        <f t="shared" si="160"/>
        <v>0.749999999999995</v>
      </c>
      <c r="BQ173" s="216">
        <f t="shared" si="173"/>
        <v>0</v>
      </c>
      <c r="BR173" s="222"/>
      <c r="BS173" s="215">
        <f t="shared" si="174"/>
        <v>1</v>
      </c>
      <c r="BT173" s="222"/>
      <c r="BU173" s="213">
        <v>435.11920199999997</v>
      </c>
      <c r="BV173" s="213">
        <v>458.05758700000001</v>
      </c>
      <c r="BW173" s="212">
        <f>_xlfn.FLOOR.PRECISE('[3]численность 2021'!H15)</f>
        <v>466</v>
      </c>
      <c r="BX173" s="212">
        <v>6.7007389999999996</v>
      </c>
      <c r="BY173" s="212">
        <v>7.0578979999999998</v>
      </c>
      <c r="BZ173" s="212">
        <f t="shared" si="175"/>
        <v>7.1802771809517179</v>
      </c>
      <c r="CA173" s="214">
        <f>_xlfn.FLOOR.PRECISE('[3]численность 2021'!M15)</f>
        <v>46</v>
      </c>
      <c r="CB173" s="214"/>
      <c r="CC173" s="214"/>
      <c r="CD173" s="214">
        <f t="shared" si="151"/>
        <v>46</v>
      </c>
      <c r="CE173" s="215">
        <f t="shared" si="176"/>
        <v>46.6</v>
      </c>
      <c r="CF173" s="220">
        <f t="shared" si="177"/>
        <v>46</v>
      </c>
      <c r="CG173" s="222">
        <v>46</v>
      </c>
      <c r="CH173" s="215">
        <f t="shared" si="152"/>
        <v>3.4499999999999953</v>
      </c>
      <c r="CI173" s="216">
        <f t="shared" si="178"/>
        <v>0</v>
      </c>
      <c r="CJ173" s="222"/>
      <c r="CK173" s="215">
        <f t="shared" si="153"/>
        <v>3.4499999999999953</v>
      </c>
      <c r="CL173" s="216">
        <f t="shared" si="179"/>
        <v>0</v>
      </c>
      <c r="CM173" s="222"/>
      <c r="CN173" s="215">
        <f t="shared" si="156"/>
        <v>9.2000000000000011</v>
      </c>
      <c r="CO173" s="222"/>
      <c r="CP173" s="221">
        <f t="shared" si="157"/>
        <v>1</v>
      </c>
      <c r="CQ173" s="213">
        <v>0</v>
      </c>
      <c r="CR173" s="213">
        <v>0</v>
      </c>
      <c r="CS173" s="213" t="e">
        <f>#NAME?</f>
        <v>#NAME?</v>
      </c>
      <c r="CT173" s="212">
        <v>0</v>
      </c>
      <c r="CU173" s="212">
        <v>0</v>
      </c>
      <c r="CV173" s="212" t="e">
        <f>#NAME?</f>
        <v>#NAME?</v>
      </c>
      <c r="CW173" s="214" t="e">
        <f>#NAME?</f>
        <v>#NAME?</v>
      </c>
      <c r="CX173" s="215" t="e">
        <f t="shared" si="191"/>
        <v>#NAME?</v>
      </c>
      <c r="CY173" s="220" t="e">
        <f t="shared" si="192"/>
        <v>#NAME?</v>
      </c>
      <c r="CZ173" s="222"/>
      <c r="DA173" s="215">
        <f t="shared" si="193"/>
        <v>0</v>
      </c>
      <c r="DB173" s="222"/>
      <c r="DC173" s="213">
        <v>0</v>
      </c>
      <c r="DD173" s="213">
        <v>0</v>
      </c>
      <c r="DE173" s="212">
        <f>_xlfn.FLOOR.PRECISE('[3]численность 2021'!I15)</f>
        <v>0</v>
      </c>
      <c r="DF173" s="212">
        <v>0</v>
      </c>
      <c r="DG173" s="212">
        <v>0</v>
      </c>
      <c r="DH173" s="212">
        <f t="shared" si="180"/>
        <v>0</v>
      </c>
      <c r="DI173" s="214">
        <f>_xlfn.FLOOR.PRECISE('[3]численность 2021'!N15)</f>
        <v>0</v>
      </c>
      <c r="DJ173" s="215">
        <f t="shared" si="154"/>
        <v>0</v>
      </c>
      <c r="DK173" s="216">
        <f t="shared" si="181"/>
        <v>0</v>
      </c>
      <c r="DL173" s="222"/>
      <c r="DM173" s="215">
        <f t="shared" si="155"/>
        <v>0</v>
      </c>
      <c r="DN173" s="222"/>
      <c r="DO173" s="213">
        <v>5.8100610000000001</v>
      </c>
      <c r="DP173" s="213">
        <v>1.958993</v>
      </c>
      <c r="DQ173" s="212">
        <f>_xlfn.FLOOR.PRECISE('[3]численность 2021'!J15)</f>
        <v>10</v>
      </c>
      <c r="DR173" s="212">
        <v>8.9473999999999998E-2</v>
      </c>
      <c r="DS173" s="212">
        <v>3.0185E-2</v>
      </c>
      <c r="DT173" s="212">
        <f t="shared" si="182"/>
        <v>0.15408320130797679</v>
      </c>
      <c r="DU173" s="214">
        <f>_xlfn.FLOOR.PRECISE('[3]численность 2021'!S15)</f>
        <v>1</v>
      </c>
      <c r="DV173" s="215">
        <f t="shared" si="183"/>
        <v>1</v>
      </c>
      <c r="DW173" s="216">
        <f t="shared" si="184"/>
        <v>1</v>
      </c>
      <c r="DX173" s="222">
        <v>1</v>
      </c>
      <c r="DY173" s="213">
        <v>30</v>
      </c>
      <c r="DZ173" s="223">
        <v>30</v>
      </c>
      <c r="EA173" s="212">
        <f>_xlfn.FLOOR.PRECISE('[3]численность 2021'!T15)</f>
        <v>30</v>
      </c>
      <c r="EB173" s="212">
        <v>0.46199299999999999</v>
      </c>
      <c r="EC173" s="212">
        <v>0.46224999999999999</v>
      </c>
      <c r="ED173" s="212">
        <f t="shared" si="189"/>
        <v>0.46224960392393033</v>
      </c>
      <c r="EE173" s="214">
        <f>_xlfn.FLOOR.PRECISE('[3]численность 2021'!U15)</f>
        <v>3</v>
      </c>
      <c r="EF173" s="215">
        <f t="shared" si="185"/>
        <v>3</v>
      </c>
      <c r="EG173" s="216">
        <f t="shared" si="186"/>
        <v>3</v>
      </c>
      <c r="EH173" s="222">
        <v>3</v>
      </c>
    </row>
    <row r="174" spans="1:138" ht="47.25" x14ac:dyDescent="0.2">
      <c r="A174" s="116" t="s">
        <v>30</v>
      </c>
      <c r="B174" s="212">
        <f>'[3]численность 2021'!C13</f>
        <v>34</v>
      </c>
      <c r="C174" s="213">
        <v>29.291782000000001</v>
      </c>
      <c r="D174" s="213">
        <v>57.396664000000001</v>
      </c>
      <c r="E174" s="212">
        <f>_xlfn.FLOOR.PRECISE('[3]численность 2021'!D13)</f>
        <v>58</v>
      </c>
      <c r="F174" s="212">
        <v>1.688137</v>
      </c>
      <c r="G174" s="212">
        <v>1.688137</v>
      </c>
      <c r="H174" s="212">
        <f t="shared" si="146"/>
        <v>1.7058823529411764</v>
      </c>
      <c r="I174" s="214">
        <f>_xlfn.FLOOR.PRECISE('[3]численность 2021'!R13)</f>
        <v>20</v>
      </c>
      <c r="J174" s="215">
        <f t="shared" si="187"/>
        <v>20.29999999999994</v>
      </c>
      <c r="K174" s="216">
        <f t="shared" si="161"/>
        <v>20</v>
      </c>
      <c r="L174" s="217">
        <v>20</v>
      </c>
      <c r="M174" s="213">
        <v>9</v>
      </c>
      <c r="N174" s="213">
        <v>10</v>
      </c>
      <c r="O174" s="212">
        <f>_xlfn.FLOOR.PRECISE('[3]численность 2021'!P13)</f>
        <v>14</v>
      </c>
      <c r="P174" s="212">
        <v>0.26162800000000003</v>
      </c>
      <c r="Q174" s="212">
        <v>0.29411799999999999</v>
      </c>
      <c r="R174" s="212">
        <f t="shared" si="162"/>
        <v>0.41176470588235292</v>
      </c>
      <c r="S174" s="214">
        <f>_xlfn.FLOOR.PRECISE('[3]численность 2021'!Q13)</f>
        <v>1</v>
      </c>
      <c r="T174" s="214"/>
      <c r="U174" s="215">
        <f t="shared" si="147"/>
        <v>4.199999999999986</v>
      </c>
      <c r="V174" s="216">
        <f t="shared" si="163"/>
        <v>1</v>
      </c>
      <c r="W174" s="217">
        <v>1</v>
      </c>
      <c r="X174" s="217"/>
      <c r="Y174" s="218"/>
      <c r="Z174" s="213">
        <v>46.781543999999997</v>
      </c>
      <c r="AA174" s="213">
        <v>99.937056999999996</v>
      </c>
      <c r="AB174" s="212">
        <f>_xlfn.FLOOR.PRECISE('[3]численность 2021'!E13)</f>
        <v>91</v>
      </c>
      <c r="AC174" s="212">
        <v>1.3599289999999999</v>
      </c>
      <c r="AD174" s="212">
        <v>2.9393250000000002</v>
      </c>
      <c r="AE174" s="212">
        <f t="shared" si="164"/>
        <v>2.6764705882352939</v>
      </c>
      <c r="AF174" s="214">
        <f>_xlfn.FLOOR.PRECISE('[3]численность 2021'!O13)</f>
        <v>4</v>
      </c>
      <c r="AG174" s="215">
        <f t="shared" si="165"/>
        <v>4.55</v>
      </c>
      <c r="AH174" s="216">
        <f t="shared" si="190"/>
        <v>4</v>
      </c>
      <c r="AI174" s="219">
        <f t="shared" si="166"/>
        <v>3</v>
      </c>
      <c r="AJ174" s="217">
        <v>4</v>
      </c>
      <c r="AK174" s="217">
        <v>3</v>
      </c>
      <c r="AL174" s="213">
        <v>204.945007</v>
      </c>
      <c r="AM174" s="213">
        <v>260.63812300000001</v>
      </c>
      <c r="AN174" s="212">
        <f>_xlfn.FLOOR.PRECISE('[3]численность 2021'!F13)</f>
        <v>254</v>
      </c>
      <c r="AO174" s="212">
        <v>5.9577030000000004</v>
      </c>
      <c r="AP174" s="212">
        <v>7.6658270000000002</v>
      </c>
      <c r="AQ174" s="212">
        <f t="shared" si="167"/>
        <v>7.4705882352941178</v>
      </c>
      <c r="AR174" s="214">
        <f>_xlfn.FLOOR.PRECISE('[3]численность 2021'!L13)</f>
        <v>25</v>
      </c>
      <c r="AS174" s="214"/>
      <c r="AT174" s="214">
        <f t="shared" si="148"/>
        <v>25</v>
      </c>
      <c r="AU174" s="215">
        <f t="shared" si="168"/>
        <v>25.400000000000002</v>
      </c>
      <c r="AV174" s="215">
        <f t="shared" si="149"/>
        <v>25.400000000000002</v>
      </c>
      <c r="AW174" s="220">
        <f t="shared" si="169"/>
        <v>25</v>
      </c>
      <c r="AX174" s="217">
        <v>25</v>
      </c>
      <c r="AY174" s="215">
        <f t="shared" si="158"/>
        <v>3.7499999999999747</v>
      </c>
      <c r="AZ174" s="216">
        <f t="shared" si="188"/>
        <v>0</v>
      </c>
      <c r="BA174" s="217"/>
      <c r="BB174" s="215">
        <f t="shared" si="159"/>
        <v>7.4999999999999751</v>
      </c>
      <c r="BC174" s="217"/>
      <c r="BD174" s="213">
        <v>35.737170999999996</v>
      </c>
      <c r="BE174" s="213">
        <v>64.179207000000005</v>
      </c>
      <c r="BF174" s="212">
        <f>_xlfn.FLOOR.PRECISE('[3]численность 2021'!G13)</f>
        <v>75</v>
      </c>
      <c r="BG174" s="212">
        <v>1.0388710000000001</v>
      </c>
      <c r="BH174" s="212">
        <v>1.887624</v>
      </c>
      <c r="BI174" s="212">
        <f t="shared" si="170"/>
        <v>2.2058823529411766</v>
      </c>
      <c r="BJ174" s="214">
        <f>_xlfn.FLOOR.PRECISE('[3]численность 2021'!K13)</f>
        <v>5</v>
      </c>
      <c r="BK174" s="214"/>
      <c r="BL174" s="214">
        <f t="shared" si="150"/>
        <v>5</v>
      </c>
      <c r="BM174" s="215">
        <f t="shared" si="171"/>
        <v>5.2500000000000009</v>
      </c>
      <c r="BN174" s="220">
        <f t="shared" si="172"/>
        <v>5</v>
      </c>
      <c r="BO174" s="217">
        <v>5</v>
      </c>
      <c r="BP174" s="215">
        <f t="shared" si="160"/>
        <v>0.749999999999995</v>
      </c>
      <c r="BQ174" s="216">
        <f t="shared" si="173"/>
        <v>0</v>
      </c>
      <c r="BR174" s="217"/>
      <c r="BS174" s="215">
        <f t="shared" si="174"/>
        <v>1</v>
      </c>
      <c r="BT174" s="217"/>
      <c r="BU174" s="213">
        <v>48.221026999999999</v>
      </c>
      <c r="BV174" s="213">
        <v>88.666884999999994</v>
      </c>
      <c r="BW174" s="212">
        <f>_xlfn.FLOOR.PRECISE('[3]численность 2021'!H13)</f>
        <v>88</v>
      </c>
      <c r="BX174" s="212">
        <v>1.4017740000000001</v>
      </c>
      <c r="BY174" s="212">
        <v>2.60785</v>
      </c>
      <c r="BZ174" s="212">
        <f t="shared" si="175"/>
        <v>2.5882352941176472</v>
      </c>
      <c r="CA174" s="214">
        <f>_xlfn.FLOOR.PRECISE('[3]численность 2021'!M13)</f>
        <v>6</v>
      </c>
      <c r="CB174" s="214"/>
      <c r="CC174" s="214"/>
      <c r="CD174" s="214">
        <f t="shared" si="151"/>
        <v>6</v>
      </c>
      <c r="CE174" s="215">
        <f t="shared" si="176"/>
        <v>6.16</v>
      </c>
      <c r="CF174" s="220">
        <f t="shared" si="177"/>
        <v>6</v>
      </c>
      <c r="CG174" s="217">
        <v>6</v>
      </c>
      <c r="CH174" s="215">
        <f t="shared" si="152"/>
        <v>0.4499999999999994</v>
      </c>
      <c r="CI174" s="216">
        <f t="shared" si="178"/>
        <v>0</v>
      </c>
      <c r="CJ174" s="217"/>
      <c r="CK174" s="215">
        <f t="shared" si="153"/>
        <v>0.4499999999999994</v>
      </c>
      <c r="CL174" s="216">
        <f t="shared" si="179"/>
        <v>0</v>
      </c>
      <c r="CM174" s="217"/>
      <c r="CN174" s="215">
        <f t="shared" si="156"/>
        <v>1.2000000000000002</v>
      </c>
      <c r="CO174" s="217"/>
      <c r="CP174" s="221">
        <f t="shared" si="157"/>
        <v>1</v>
      </c>
      <c r="CQ174" s="213">
        <v>0</v>
      </c>
      <c r="CR174" s="213">
        <v>0</v>
      </c>
      <c r="CS174" s="213" t="e">
        <f>#NAME?</f>
        <v>#NAME?</v>
      </c>
      <c r="CT174" s="212">
        <v>0</v>
      </c>
      <c r="CU174" s="212">
        <v>0</v>
      </c>
      <c r="CV174" s="212" t="e">
        <f>#NAME?</f>
        <v>#NAME?</v>
      </c>
      <c r="CW174" s="214" t="e">
        <f>#NAME?</f>
        <v>#NAME?</v>
      </c>
      <c r="CX174" s="215" t="e">
        <f t="shared" si="191"/>
        <v>#NAME?</v>
      </c>
      <c r="CY174" s="220" t="e">
        <f t="shared" si="192"/>
        <v>#NAME?</v>
      </c>
      <c r="CZ174" s="222"/>
      <c r="DA174" s="215">
        <f t="shared" si="193"/>
        <v>0</v>
      </c>
      <c r="DB174" s="222"/>
      <c r="DC174" s="213">
        <v>0</v>
      </c>
      <c r="DD174" s="213">
        <v>0</v>
      </c>
      <c r="DE174" s="212">
        <f>_xlfn.FLOOR.PRECISE('[3]численность 2021'!I13)</f>
        <v>0</v>
      </c>
      <c r="DF174" s="212">
        <v>0</v>
      </c>
      <c r="DG174" s="212">
        <v>0</v>
      </c>
      <c r="DH174" s="212">
        <f t="shared" si="180"/>
        <v>0</v>
      </c>
      <c r="DI174" s="214">
        <f>_xlfn.FLOOR.PRECISE('[3]численность 2021'!N13)</f>
        <v>0</v>
      </c>
      <c r="DJ174" s="215">
        <f t="shared" si="154"/>
        <v>0</v>
      </c>
      <c r="DK174" s="216">
        <f t="shared" si="181"/>
        <v>0</v>
      </c>
      <c r="DL174" s="217"/>
      <c r="DM174" s="215">
        <f t="shared" si="155"/>
        <v>0</v>
      </c>
      <c r="DN174" s="217"/>
      <c r="DO174" s="213">
        <v>5.2276319999999998</v>
      </c>
      <c r="DP174" s="213">
        <v>4.6819639999999998</v>
      </c>
      <c r="DQ174" s="212">
        <f>_xlfn.FLOOR.PRECISE('[3]численность 2021'!J13)</f>
        <v>4</v>
      </c>
      <c r="DR174" s="212">
        <v>0.15196599999999999</v>
      </c>
      <c r="DS174" s="212">
        <v>0.13770499999999999</v>
      </c>
      <c r="DT174" s="212">
        <f t="shared" si="182"/>
        <v>0.11764705882352941</v>
      </c>
      <c r="DU174" s="214">
        <f>_xlfn.FLOOR.PRECISE('[3]численность 2021'!S13)</f>
        <v>0</v>
      </c>
      <c r="DV174" s="215">
        <f t="shared" si="183"/>
        <v>0.4</v>
      </c>
      <c r="DW174" s="216">
        <f t="shared" si="184"/>
        <v>0</v>
      </c>
      <c r="DX174" s="217"/>
      <c r="DY174" s="213">
        <v>0</v>
      </c>
      <c r="DZ174" s="223">
        <v>0</v>
      </c>
      <c r="EA174" s="212">
        <f>_xlfn.FLOOR.PRECISE('[3]численность 2021'!T13)</f>
        <v>0</v>
      </c>
      <c r="EB174" s="212">
        <v>0</v>
      </c>
      <c r="EC174" s="212">
        <v>0</v>
      </c>
      <c r="ED174" s="212">
        <f t="shared" si="189"/>
        <v>0</v>
      </c>
      <c r="EE174" s="214">
        <f>_xlfn.FLOOR.PRECISE('[3]численность 2021'!U13)</f>
        <v>0</v>
      </c>
      <c r="EF174" s="215">
        <f t="shared" si="185"/>
        <v>0</v>
      </c>
      <c r="EG174" s="216">
        <f t="shared" si="186"/>
        <v>0</v>
      </c>
      <c r="EH174" s="222"/>
    </row>
    <row r="175" spans="1:138" s="227" customFormat="1" ht="31.5" x14ac:dyDescent="0.2">
      <c r="A175" s="116" t="s">
        <v>31</v>
      </c>
      <c r="B175" s="228">
        <f>'[3]численность 2021'!C14</f>
        <v>21.35999870300293</v>
      </c>
      <c r="C175" s="229">
        <v>10.472189</v>
      </c>
      <c r="D175" s="229">
        <v>11.09604</v>
      </c>
      <c r="E175" s="228">
        <f>_xlfn.FLOOR.PRECISE('[3]численность 2021'!D14)</f>
        <v>7</v>
      </c>
      <c r="F175" s="228">
        <v>0.519478</v>
      </c>
      <c r="G175" s="228">
        <v>0.519478</v>
      </c>
      <c r="H175" s="228">
        <f t="shared" si="146"/>
        <v>0.32771537570439524</v>
      </c>
      <c r="I175" s="230">
        <f>_xlfn.FLOOR.PRECISE('[3]численность 2021'!R14)</f>
        <v>0</v>
      </c>
      <c r="J175" s="215">
        <f t="shared" si="187"/>
        <v>2.4499999999999931</v>
      </c>
      <c r="K175" s="231">
        <f t="shared" si="161"/>
        <v>0</v>
      </c>
      <c r="L175" s="217"/>
      <c r="M175" s="229">
        <v>12</v>
      </c>
      <c r="N175" s="229">
        <v>12</v>
      </c>
      <c r="O175" s="228">
        <f>_xlfn.FLOOR.PRECISE('[3]численность 2021'!P14)</f>
        <v>14</v>
      </c>
      <c r="P175" s="228">
        <v>0.56179800000000002</v>
      </c>
      <c r="Q175" s="228">
        <v>0.56179800000000002</v>
      </c>
      <c r="R175" s="228">
        <f t="shared" si="162"/>
        <v>0.65543075140879048</v>
      </c>
      <c r="S175" s="230">
        <f>_xlfn.FLOOR.PRECISE('[3]численность 2021'!Q14)</f>
        <v>2</v>
      </c>
      <c r="T175" s="230"/>
      <c r="U175" s="233">
        <f t="shared" si="147"/>
        <v>4.199999999999986</v>
      </c>
      <c r="V175" s="231">
        <f t="shared" si="163"/>
        <v>2</v>
      </c>
      <c r="W175" s="217">
        <v>2</v>
      </c>
      <c r="X175" s="217"/>
      <c r="Y175" s="232"/>
      <c r="Z175" s="229">
        <v>0</v>
      </c>
      <c r="AA175" s="229">
        <v>0</v>
      </c>
      <c r="AB175" s="228">
        <f>_xlfn.FLOOR.PRECISE('[3]численность 2021'!E14)</f>
        <v>0</v>
      </c>
      <c r="AC175" s="228">
        <v>0</v>
      </c>
      <c r="AD175" s="228">
        <v>0</v>
      </c>
      <c r="AE175" s="228">
        <f t="shared" si="164"/>
        <v>0</v>
      </c>
      <c r="AF175" s="230">
        <f>_xlfn.FLOOR.PRECISE('[3]численность 2021'!O14)</f>
        <v>0</v>
      </c>
      <c r="AG175" s="233">
        <f t="shared" si="165"/>
        <v>0</v>
      </c>
      <c r="AH175" s="231">
        <f t="shared" si="190"/>
        <v>0</v>
      </c>
      <c r="AI175" s="219">
        <f t="shared" si="166"/>
        <v>0</v>
      </c>
      <c r="AJ175" s="217"/>
      <c r="AK175" s="217"/>
      <c r="AL175" s="229">
        <v>328.66381799999999</v>
      </c>
      <c r="AM175" s="229">
        <v>323.23251299999998</v>
      </c>
      <c r="AN175" s="228">
        <f>_xlfn.FLOOR.PRECISE('[3]численность 2021'!F14)</f>
        <v>329</v>
      </c>
      <c r="AO175" s="228">
        <v>15.386882</v>
      </c>
      <c r="AP175" s="228">
        <v>15.132609</v>
      </c>
      <c r="AQ175" s="228">
        <f t="shared" si="167"/>
        <v>15.402622658106576</v>
      </c>
      <c r="AR175" s="230">
        <f>_xlfn.FLOOR.PRECISE('[3]численность 2021'!L14)</f>
        <v>59</v>
      </c>
      <c r="AS175" s="230"/>
      <c r="AT175" s="230">
        <f t="shared" si="148"/>
        <v>59</v>
      </c>
      <c r="AU175" s="233">
        <f t="shared" si="168"/>
        <v>49.349999999999667</v>
      </c>
      <c r="AV175" s="233">
        <f t="shared" si="149"/>
        <v>82.25</v>
      </c>
      <c r="AW175" s="219">
        <f t="shared" si="169"/>
        <v>49.349999999999667</v>
      </c>
      <c r="AX175" s="217">
        <v>59</v>
      </c>
      <c r="AY175" s="233">
        <f t="shared" si="158"/>
        <v>8.849999999999941</v>
      </c>
      <c r="AZ175" s="231">
        <f t="shared" si="188"/>
        <v>0</v>
      </c>
      <c r="BA175" s="217"/>
      <c r="BB175" s="233">
        <f t="shared" si="159"/>
        <v>17.699999999999939</v>
      </c>
      <c r="BC175" s="217"/>
      <c r="BD175" s="229">
        <v>42.6551513671875</v>
      </c>
      <c r="BE175" s="229">
        <v>40.157817999999999</v>
      </c>
      <c r="BF175" s="228">
        <f>_xlfn.FLOOR.PRECISE('[3]численность 2021'!G14)</f>
        <v>40</v>
      </c>
      <c r="BG175" s="228">
        <v>1.996964</v>
      </c>
      <c r="BH175" s="228">
        <v>1.8800479999999999</v>
      </c>
      <c r="BI175" s="228">
        <f t="shared" si="170"/>
        <v>1.8726592897394014</v>
      </c>
      <c r="BJ175" s="230">
        <f>_xlfn.FLOOR.PRECISE('[3]численность 2021'!K14)</f>
        <v>2</v>
      </c>
      <c r="BK175" s="230"/>
      <c r="BL175" s="230">
        <f t="shared" si="150"/>
        <v>2</v>
      </c>
      <c r="BM175" s="233">
        <f t="shared" si="171"/>
        <v>2</v>
      </c>
      <c r="BN175" s="219">
        <f t="shared" si="172"/>
        <v>2</v>
      </c>
      <c r="BO175" s="217">
        <v>2</v>
      </c>
      <c r="BP175" s="233">
        <f t="shared" si="160"/>
        <v>0</v>
      </c>
      <c r="BQ175" s="231">
        <f t="shared" si="173"/>
        <v>0</v>
      </c>
      <c r="BR175" s="217"/>
      <c r="BS175" s="233">
        <f t="shared" si="174"/>
        <v>0.4</v>
      </c>
      <c r="BT175" s="217"/>
      <c r="BU175" s="229">
        <v>210.20458984375</v>
      </c>
      <c r="BV175" s="229">
        <v>207.533142</v>
      </c>
      <c r="BW175" s="228">
        <f>_xlfn.FLOOR.PRECISE('[3]численность 2021'!H14)</f>
        <v>204</v>
      </c>
      <c r="BX175" s="228">
        <v>9.8410390000000003</v>
      </c>
      <c r="BY175" s="228">
        <v>9.7159720000000007</v>
      </c>
      <c r="BZ175" s="228">
        <f t="shared" si="175"/>
        <v>9.5505623776709463</v>
      </c>
      <c r="CA175" s="230">
        <f>_xlfn.FLOOR.PRECISE('[3]численность 2021'!M14)</f>
        <v>24</v>
      </c>
      <c r="CB175" s="230"/>
      <c r="CC175" s="230"/>
      <c r="CD175" s="230">
        <f t="shared" si="151"/>
        <v>24</v>
      </c>
      <c r="CE175" s="233">
        <f t="shared" si="176"/>
        <v>24.48</v>
      </c>
      <c r="CF175" s="219">
        <f t="shared" si="177"/>
        <v>24</v>
      </c>
      <c r="CG175" s="217">
        <v>24</v>
      </c>
      <c r="CH175" s="233">
        <f t="shared" si="152"/>
        <v>1.7999999999999976</v>
      </c>
      <c r="CI175" s="231">
        <f t="shared" si="178"/>
        <v>0</v>
      </c>
      <c r="CJ175" s="217"/>
      <c r="CK175" s="233">
        <f t="shared" si="153"/>
        <v>1.7999999999999976</v>
      </c>
      <c r="CL175" s="231">
        <f t="shared" si="179"/>
        <v>0</v>
      </c>
      <c r="CM175" s="217"/>
      <c r="CN175" s="233">
        <f t="shared" si="156"/>
        <v>4.8000000000000007</v>
      </c>
      <c r="CO175" s="217"/>
      <c r="CP175" s="234">
        <f t="shared" si="157"/>
        <v>1</v>
      </c>
      <c r="CQ175" s="229">
        <v>0</v>
      </c>
      <c r="CR175" s="229">
        <v>0</v>
      </c>
      <c r="CS175" s="229" t="e">
        <f>#NAME?</f>
        <v>#NAME?</v>
      </c>
      <c r="CT175" s="228">
        <v>0</v>
      </c>
      <c r="CU175" s="228">
        <v>0</v>
      </c>
      <c r="CV175" s="228" t="e">
        <f>#NAME?</f>
        <v>#NAME?</v>
      </c>
      <c r="CW175" s="230" t="e">
        <f>#NAME?</f>
        <v>#NAME?</v>
      </c>
      <c r="CX175" s="233" t="e">
        <f t="shared" si="191"/>
        <v>#NAME?</v>
      </c>
      <c r="CY175" s="219" t="e">
        <f t="shared" si="192"/>
        <v>#NAME?</v>
      </c>
      <c r="CZ175" s="217"/>
      <c r="DA175" s="233">
        <f t="shared" si="193"/>
        <v>0</v>
      </c>
      <c r="DB175" s="217"/>
      <c r="DC175" s="229">
        <v>0</v>
      </c>
      <c r="DD175" s="229">
        <v>0</v>
      </c>
      <c r="DE175" s="228">
        <f>_xlfn.FLOOR.PRECISE('[3]численность 2021'!I14)</f>
        <v>0</v>
      </c>
      <c r="DF175" s="228">
        <v>0</v>
      </c>
      <c r="DG175" s="228">
        <v>0</v>
      </c>
      <c r="DH175" s="228">
        <f t="shared" si="180"/>
        <v>0</v>
      </c>
      <c r="DI175" s="230">
        <f>_xlfn.FLOOR.PRECISE('[3]численность 2021'!N14)</f>
        <v>0</v>
      </c>
      <c r="DJ175" s="233">
        <f t="shared" si="154"/>
        <v>0</v>
      </c>
      <c r="DK175" s="231">
        <f t="shared" si="181"/>
        <v>0</v>
      </c>
      <c r="DL175" s="217"/>
      <c r="DM175" s="233">
        <f t="shared" si="155"/>
        <v>0</v>
      </c>
      <c r="DN175" s="217"/>
      <c r="DO175" s="229">
        <v>0</v>
      </c>
      <c r="DP175" s="229">
        <v>0</v>
      </c>
      <c r="DQ175" s="228">
        <f>_xlfn.FLOOR.PRECISE('[3]численность 2021'!J14)</f>
        <v>0</v>
      </c>
      <c r="DR175" s="228">
        <v>0</v>
      </c>
      <c r="DS175" s="228">
        <v>0</v>
      </c>
      <c r="DT175" s="228">
        <f t="shared" si="182"/>
        <v>0</v>
      </c>
      <c r="DU175" s="230">
        <f>_xlfn.FLOOR.PRECISE('[3]численность 2021'!S14)</f>
        <v>0</v>
      </c>
      <c r="DV175" s="233">
        <f t="shared" si="183"/>
        <v>0</v>
      </c>
      <c r="DW175" s="231">
        <f t="shared" si="184"/>
        <v>0</v>
      </c>
      <c r="DX175" s="217"/>
      <c r="DY175" s="229">
        <v>0</v>
      </c>
      <c r="DZ175" s="236">
        <v>0</v>
      </c>
      <c r="EA175" s="228">
        <f>_xlfn.FLOOR.PRECISE('[3]численность 2021'!T14)</f>
        <v>0</v>
      </c>
      <c r="EB175" s="228">
        <v>0</v>
      </c>
      <c r="EC175" s="228">
        <v>0</v>
      </c>
      <c r="ED175" s="228">
        <f t="shared" si="189"/>
        <v>0</v>
      </c>
      <c r="EE175" s="230">
        <f>_xlfn.FLOOR.PRECISE('[3]численность 2021'!U14)</f>
        <v>0</v>
      </c>
      <c r="EF175" s="233">
        <f t="shared" si="185"/>
        <v>0</v>
      </c>
      <c r="EG175" s="231">
        <f t="shared" si="186"/>
        <v>0</v>
      </c>
      <c r="EH175" s="217"/>
    </row>
    <row r="176" spans="1:138" ht="31.5" x14ac:dyDescent="0.2">
      <c r="A176" s="116" t="s">
        <v>34</v>
      </c>
      <c r="B176" s="212">
        <f>'[3]численность 2021'!C16</f>
        <v>256.42001342773438</v>
      </c>
      <c r="C176" s="213">
        <v>81.157684000000003</v>
      </c>
      <c r="D176" s="213">
        <v>8.8221690000000006</v>
      </c>
      <c r="E176" s="212">
        <f>_xlfn.FLOOR.PRECISE('[3]численность 2021'!D16)</f>
        <v>16</v>
      </c>
      <c r="F176" s="212">
        <v>3.4404999999999998E-2</v>
      </c>
      <c r="G176" s="212">
        <v>3.4404999999999998E-2</v>
      </c>
      <c r="H176" s="212">
        <f t="shared" ref="H176:H205" si="194">E176/B176</f>
        <v>6.2397625622577245E-2</v>
      </c>
      <c r="I176" s="214">
        <f>_xlfn.FLOOR.PRECISE('[3]численность 2021'!R16)</f>
        <v>0</v>
      </c>
      <c r="J176" s="215">
        <f t="shared" si="187"/>
        <v>5.5999999999999837</v>
      </c>
      <c r="K176" s="216">
        <f t="shared" si="161"/>
        <v>0</v>
      </c>
      <c r="L176" s="217"/>
      <c r="M176" s="213">
        <v>37</v>
      </c>
      <c r="N176" s="213">
        <v>35</v>
      </c>
      <c r="O176" s="212">
        <f>_xlfn.FLOOR.PRECISE('[3]численность 2021'!P16)</f>
        <v>41</v>
      </c>
      <c r="P176" s="212">
        <v>0.14429500000000001</v>
      </c>
      <c r="Q176" s="212">
        <v>0.13649500000000001</v>
      </c>
      <c r="R176" s="212">
        <f t="shared" si="162"/>
        <v>0.15989391565785419</v>
      </c>
      <c r="S176" s="214">
        <f>_xlfn.FLOOR.PRECISE('[3]численность 2021'!Q16)</f>
        <v>6</v>
      </c>
      <c r="T176" s="214"/>
      <c r="U176" s="215">
        <f t="shared" si="147"/>
        <v>12.299999999999958</v>
      </c>
      <c r="V176" s="216">
        <f t="shared" si="163"/>
        <v>6</v>
      </c>
      <c r="W176" s="217">
        <v>6</v>
      </c>
      <c r="X176" s="217">
        <v>3</v>
      </c>
      <c r="Y176" s="218"/>
      <c r="Z176" s="213">
        <v>0</v>
      </c>
      <c r="AA176" s="213">
        <v>0</v>
      </c>
      <c r="AB176" s="212">
        <f>_xlfn.FLOOR.PRECISE('[3]численность 2021'!E16)</f>
        <v>0</v>
      </c>
      <c r="AC176" s="212">
        <v>0</v>
      </c>
      <c r="AD176" s="212">
        <v>0</v>
      </c>
      <c r="AE176" s="212">
        <f t="shared" si="164"/>
        <v>0</v>
      </c>
      <c r="AF176" s="214">
        <f>_xlfn.FLOOR.PRECISE('[3]численность 2021'!O16)</f>
        <v>0</v>
      </c>
      <c r="AG176" s="215">
        <f t="shared" si="165"/>
        <v>0</v>
      </c>
      <c r="AH176" s="216">
        <f t="shared" si="190"/>
        <v>0</v>
      </c>
      <c r="AI176" s="219">
        <f t="shared" si="166"/>
        <v>0</v>
      </c>
      <c r="AJ176" s="217"/>
      <c r="AK176" s="217"/>
      <c r="AL176" s="213">
        <v>2414.9396969999998</v>
      </c>
      <c r="AM176" s="213">
        <v>1648.8035890000001</v>
      </c>
      <c r="AN176" s="212">
        <f>_xlfn.FLOOR.PRECISE('[3]численность 2021'!F16)</f>
        <v>1900</v>
      </c>
      <c r="AO176" s="212">
        <v>9.4179060000000003</v>
      </c>
      <c r="AP176" s="212">
        <v>6.4300889999999997</v>
      </c>
      <c r="AQ176" s="212">
        <f t="shared" si="167"/>
        <v>7.4097180426810478</v>
      </c>
      <c r="AR176" s="214">
        <f>_xlfn.FLOOR.PRECISE('[3]численность 2021'!L16)</f>
        <v>150</v>
      </c>
      <c r="AS176" s="214"/>
      <c r="AT176" s="214">
        <f t="shared" si="148"/>
        <v>150</v>
      </c>
      <c r="AU176" s="215">
        <f t="shared" si="168"/>
        <v>190</v>
      </c>
      <c r="AV176" s="215">
        <f t="shared" si="149"/>
        <v>190</v>
      </c>
      <c r="AW176" s="220">
        <f t="shared" si="169"/>
        <v>150</v>
      </c>
      <c r="AX176" s="217">
        <v>150</v>
      </c>
      <c r="AY176" s="215">
        <f t="shared" si="158"/>
        <v>22.499999999999851</v>
      </c>
      <c r="AZ176" s="216">
        <f t="shared" si="188"/>
        <v>0</v>
      </c>
      <c r="BA176" s="217">
        <v>20</v>
      </c>
      <c r="BB176" s="215">
        <f t="shared" si="159"/>
        <v>44.999999999999851</v>
      </c>
      <c r="BC176" s="217">
        <v>45</v>
      </c>
      <c r="BD176" s="213">
        <v>5.289123</v>
      </c>
      <c r="BE176" s="213">
        <v>33.634521484375</v>
      </c>
      <c r="BF176" s="212">
        <f>_xlfn.FLOOR.PRECISE('[3]численность 2021'!G16)</f>
        <v>23</v>
      </c>
      <c r="BG176" s="212">
        <v>2.0627E-2</v>
      </c>
      <c r="BH176" s="212">
        <v>0.13117000000000001</v>
      </c>
      <c r="BI176" s="212">
        <f t="shared" si="170"/>
        <v>8.9696586832454794E-2</v>
      </c>
      <c r="BJ176" s="214">
        <f>_xlfn.FLOOR.PRECISE('[3]численность 2021'!K16)</f>
        <v>0</v>
      </c>
      <c r="BK176" s="214"/>
      <c r="BL176" s="214">
        <f t="shared" si="150"/>
        <v>0</v>
      </c>
      <c r="BM176" s="215">
        <f t="shared" si="171"/>
        <v>0.68999999999999762</v>
      </c>
      <c r="BN176" s="220">
        <f t="shared" si="172"/>
        <v>0</v>
      </c>
      <c r="BO176" s="217"/>
      <c r="BP176" s="215">
        <f t="shared" si="160"/>
        <v>0</v>
      </c>
      <c r="BQ176" s="216">
        <f t="shared" si="173"/>
        <v>0</v>
      </c>
      <c r="BR176" s="217"/>
      <c r="BS176" s="215">
        <f t="shared" si="174"/>
        <v>0</v>
      </c>
      <c r="BT176" s="217"/>
      <c r="BU176" s="213">
        <v>111.136185</v>
      </c>
      <c r="BV176" s="213">
        <v>117.72081799999999</v>
      </c>
      <c r="BW176" s="212">
        <f>_xlfn.FLOOR.PRECISE('[3]численность 2021'!H16)</f>
        <v>228</v>
      </c>
      <c r="BX176" s="212">
        <v>0.43341499999999999</v>
      </c>
      <c r="BY176" s="212">
        <v>0.459094</v>
      </c>
      <c r="BZ176" s="212">
        <f t="shared" si="175"/>
        <v>0.88916616512172575</v>
      </c>
      <c r="CA176" s="214">
        <f>_xlfn.FLOOR.PRECISE('[3]численность 2021'!M16)</f>
        <v>3</v>
      </c>
      <c r="CB176" s="214"/>
      <c r="CC176" s="214"/>
      <c r="CD176" s="214">
        <f t="shared" si="151"/>
        <v>3</v>
      </c>
      <c r="CE176" s="215">
        <f t="shared" si="176"/>
        <v>6.8399999999999768</v>
      </c>
      <c r="CF176" s="220">
        <f t="shared" si="177"/>
        <v>3</v>
      </c>
      <c r="CG176" s="217">
        <v>3</v>
      </c>
      <c r="CH176" s="215">
        <f t="shared" si="152"/>
        <v>0</v>
      </c>
      <c r="CI176" s="216">
        <f t="shared" si="178"/>
        <v>0</v>
      </c>
      <c r="CJ176" s="217"/>
      <c r="CK176" s="215">
        <f t="shared" si="153"/>
        <v>0</v>
      </c>
      <c r="CL176" s="216">
        <f t="shared" si="179"/>
        <v>0</v>
      </c>
      <c r="CM176" s="217"/>
      <c r="CN176" s="215">
        <f t="shared" si="156"/>
        <v>0.60000000000000009</v>
      </c>
      <c r="CO176" s="217">
        <v>1</v>
      </c>
      <c r="CP176" s="221">
        <f t="shared" si="157"/>
        <v>1</v>
      </c>
      <c r="CQ176" s="213">
        <v>0</v>
      </c>
      <c r="CR176" s="213">
        <v>0</v>
      </c>
      <c r="CS176" s="213" t="e">
        <f>#NAME?</f>
        <v>#NAME?</v>
      </c>
      <c r="CT176" s="212">
        <v>0</v>
      </c>
      <c r="CU176" s="212">
        <v>0</v>
      </c>
      <c r="CV176" s="212" t="e">
        <f>#NAME?</f>
        <v>#NAME?</v>
      </c>
      <c r="CW176" s="214" t="e">
        <f>#NAME?</f>
        <v>#NAME?</v>
      </c>
      <c r="CX176" s="215" t="e">
        <f t="shared" si="191"/>
        <v>#NAME?</v>
      </c>
      <c r="CY176" s="220" t="e">
        <f t="shared" si="192"/>
        <v>#NAME?</v>
      </c>
      <c r="CZ176" s="222"/>
      <c r="DA176" s="215">
        <f t="shared" si="193"/>
        <v>0</v>
      </c>
      <c r="DB176" s="222"/>
      <c r="DC176" s="213">
        <v>0</v>
      </c>
      <c r="DD176" s="213">
        <v>0</v>
      </c>
      <c r="DE176" s="212">
        <f>_xlfn.FLOOR.PRECISE('[3]численность 2021'!I16)</f>
        <v>0</v>
      </c>
      <c r="DF176" s="212">
        <v>0</v>
      </c>
      <c r="DG176" s="212">
        <v>0</v>
      </c>
      <c r="DH176" s="212">
        <f t="shared" si="180"/>
        <v>0</v>
      </c>
      <c r="DI176" s="214">
        <f>_xlfn.FLOOR.PRECISE('[3]численность 2021'!N16)</f>
        <v>0</v>
      </c>
      <c r="DJ176" s="215">
        <f t="shared" si="154"/>
        <v>0</v>
      </c>
      <c r="DK176" s="216">
        <f t="shared" si="181"/>
        <v>0</v>
      </c>
      <c r="DL176" s="217"/>
      <c r="DM176" s="215">
        <f t="shared" si="155"/>
        <v>0</v>
      </c>
      <c r="DN176" s="217"/>
      <c r="DO176" s="213">
        <v>0</v>
      </c>
      <c r="DP176" s="213">
        <v>3.6759040000000001</v>
      </c>
      <c r="DQ176" s="212">
        <f>_xlfn.FLOOR.PRECISE('[3]численность 2021'!J16)</f>
        <v>1</v>
      </c>
      <c r="DR176" s="212">
        <v>0</v>
      </c>
      <c r="DS176" s="212">
        <v>1.4335000000000001E-2</v>
      </c>
      <c r="DT176" s="212">
        <f t="shared" si="182"/>
        <v>3.8998516014110778E-3</v>
      </c>
      <c r="DU176" s="214">
        <f>_xlfn.FLOOR.PRECISE('[3]численность 2021'!S16)</f>
        <v>0</v>
      </c>
      <c r="DV176" s="215">
        <f t="shared" si="183"/>
        <v>0.1</v>
      </c>
      <c r="DW176" s="216">
        <f t="shared" si="184"/>
        <v>0</v>
      </c>
      <c r="DX176" s="217"/>
      <c r="DY176" s="213">
        <v>95</v>
      </c>
      <c r="DZ176" s="223">
        <v>100</v>
      </c>
      <c r="EA176" s="212">
        <f>_xlfn.FLOOR.PRECISE('[3]численность 2021'!T16)</f>
        <v>80</v>
      </c>
      <c r="EB176" s="212">
        <v>0.37048599999999998</v>
      </c>
      <c r="EC176" s="212">
        <v>0.38998500000000003</v>
      </c>
      <c r="ED176" s="212">
        <f t="shared" si="189"/>
        <v>0.31198812811288623</v>
      </c>
      <c r="EE176" s="214">
        <f>_xlfn.FLOOR.PRECISE('[3]численность 2021'!U16)</f>
        <v>7</v>
      </c>
      <c r="EF176" s="215">
        <f t="shared" si="185"/>
        <v>8</v>
      </c>
      <c r="EG176" s="216">
        <f t="shared" si="186"/>
        <v>7</v>
      </c>
      <c r="EH176" s="222">
        <v>7</v>
      </c>
    </row>
    <row r="177" spans="1:138" ht="15.75" x14ac:dyDescent="0.2">
      <c r="A177" s="198" t="s">
        <v>37</v>
      </c>
      <c r="B177" s="212"/>
      <c r="C177" s="213"/>
      <c r="D177" s="213"/>
      <c r="E177" s="212"/>
      <c r="F177" s="212"/>
      <c r="G177" s="212"/>
      <c r="H177" s="212"/>
      <c r="I177" s="214"/>
      <c r="J177" s="215">
        <f t="shared" si="187"/>
        <v>0</v>
      </c>
      <c r="K177" s="216">
        <f t="shared" si="161"/>
        <v>0</v>
      </c>
      <c r="L177" s="217"/>
      <c r="M177" s="213"/>
      <c r="N177" s="213"/>
      <c r="O177" s="212"/>
      <c r="P177" s="212"/>
      <c r="Q177" s="212"/>
      <c r="R177" s="212" t="e">
        <f t="shared" si="162"/>
        <v>#DIV/0!</v>
      </c>
      <c r="S177" s="214"/>
      <c r="T177" s="214"/>
      <c r="U177" s="215">
        <f t="shared" si="147"/>
        <v>0</v>
      </c>
      <c r="V177" s="216">
        <f t="shared" si="163"/>
        <v>0</v>
      </c>
      <c r="W177" s="217"/>
      <c r="X177" s="217"/>
      <c r="Y177" s="218"/>
      <c r="Z177" s="213"/>
      <c r="AA177" s="213"/>
      <c r="AB177" s="212"/>
      <c r="AC177" s="212"/>
      <c r="AD177" s="212"/>
      <c r="AE177" s="212" t="e">
        <f t="shared" si="164"/>
        <v>#DIV/0!</v>
      </c>
      <c r="AF177" s="214"/>
      <c r="AG177" s="215">
        <f t="shared" si="165"/>
        <v>0</v>
      </c>
      <c r="AH177" s="216">
        <f t="shared" si="190"/>
        <v>0</v>
      </c>
      <c r="AI177" s="219">
        <f t="shared" si="166"/>
        <v>0</v>
      </c>
      <c r="AJ177" s="217"/>
      <c r="AK177" s="217"/>
      <c r="AL177" s="213"/>
      <c r="AM177" s="213"/>
      <c r="AN177" s="212"/>
      <c r="AO177" s="212"/>
      <c r="AP177" s="212"/>
      <c r="AQ177" s="212" t="e">
        <f t="shared" si="167"/>
        <v>#DIV/0!</v>
      </c>
      <c r="AR177" s="214"/>
      <c r="AS177" s="214"/>
      <c r="AT177" s="214" t="e">
        <f t="shared" si="148"/>
        <v>#DIV/0!</v>
      </c>
      <c r="AU177" s="215">
        <f t="shared" si="168"/>
        <v>0</v>
      </c>
      <c r="AV177" s="215">
        <f t="shared" si="149"/>
        <v>0</v>
      </c>
      <c r="AW177" s="220">
        <f t="shared" si="169"/>
        <v>0</v>
      </c>
      <c r="AX177" s="217"/>
      <c r="AY177" s="215">
        <f t="shared" si="158"/>
        <v>0</v>
      </c>
      <c r="AZ177" s="216">
        <f t="shared" si="188"/>
        <v>0</v>
      </c>
      <c r="BA177" s="217"/>
      <c r="BB177" s="215">
        <f t="shared" si="159"/>
        <v>0</v>
      </c>
      <c r="BC177" s="217"/>
      <c r="BD177" s="213"/>
      <c r="BE177" s="213"/>
      <c r="BF177" s="212"/>
      <c r="BG177" s="212"/>
      <c r="BH177" s="212"/>
      <c r="BI177" s="212" t="e">
        <f t="shared" si="170"/>
        <v>#DIV/0!</v>
      </c>
      <c r="BJ177" s="214"/>
      <c r="BK177" s="214"/>
      <c r="BL177" s="214" t="e">
        <f t="shared" si="150"/>
        <v>#DIV/0!</v>
      </c>
      <c r="BM177" s="215">
        <f t="shared" si="171"/>
        <v>0</v>
      </c>
      <c r="BN177" s="220">
        <f t="shared" si="172"/>
        <v>0</v>
      </c>
      <c r="BO177" s="217"/>
      <c r="BP177" s="215">
        <f t="shared" si="160"/>
        <v>0</v>
      </c>
      <c r="BQ177" s="216">
        <f t="shared" si="173"/>
        <v>0</v>
      </c>
      <c r="BR177" s="217"/>
      <c r="BS177" s="215">
        <f t="shared" si="174"/>
        <v>0</v>
      </c>
      <c r="BT177" s="217"/>
      <c r="BU177" s="213"/>
      <c r="BV177" s="213"/>
      <c r="BW177" s="212"/>
      <c r="BX177" s="212"/>
      <c r="BY177" s="212"/>
      <c r="BZ177" s="212" t="e">
        <f t="shared" si="175"/>
        <v>#DIV/0!</v>
      </c>
      <c r="CA177" s="214"/>
      <c r="CB177" s="214"/>
      <c r="CC177" s="214"/>
      <c r="CD177" s="214" t="e">
        <f t="shared" si="151"/>
        <v>#DIV/0!</v>
      </c>
      <c r="CE177" s="215">
        <f t="shared" si="176"/>
        <v>0</v>
      </c>
      <c r="CF177" s="220">
        <f t="shared" si="177"/>
        <v>0</v>
      </c>
      <c r="CG177" s="217"/>
      <c r="CH177" s="215">
        <f t="shared" si="152"/>
        <v>0</v>
      </c>
      <c r="CI177" s="216">
        <f t="shared" si="178"/>
        <v>0</v>
      </c>
      <c r="CJ177" s="217"/>
      <c r="CK177" s="215">
        <f t="shared" si="153"/>
        <v>0</v>
      </c>
      <c r="CL177" s="216">
        <f t="shared" si="179"/>
        <v>0</v>
      </c>
      <c r="CM177" s="217"/>
      <c r="CN177" s="215">
        <f t="shared" si="156"/>
        <v>0</v>
      </c>
      <c r="CO177" s="217"/>
      <c r="CP177" s="221">
        <f t="shared" si="157"/>
        <v>1</v>
      </c>
      <c r="CQ177" s="213"/>
      <c r="CR177" s="213"/>
      <c r="CS177" s="213"/>
      <c r="CT177" s="212"/>
      <c r="CU177" s="212"/>
      <c r="CV177" s="212"/>
      <c r="CW177" s="214"/>
      <c r="CX177" s="215">
        <f t="shared" si="191"/>
        <v>0</v>
      </c>
      <c r="CY177" s="220">
        <f t="shared" si="192"/>
        <v>0</v>
      </c>
      <c r="CZ177" s="222"/>
      <c r="DA177" s="215">
        <f t="shared" si="193"/>
        <v>0</v>
      </c>
      <c r="DB177" s="222"/>
      <c r="DC177" s="213"/>
      <c r="DD177" s="213"/>
      <c r="DE177" s="212"/>
      <c r="DF177" s="212"/>
      <c r="DG177" s="212"/>
      <c r="DH177" s="212" t="e">
        <f t="shared" si="180"/>
        <v>#DIV/0!</v>
      </c>
      <c r="DI177" s="214"/>
      <c r="DJ177" s="215">
        <f t="shared" si="154"/>
        <v>0</v>
      </c>
      <c r="DK177" s="216">
        <f t="shared" si="181"/>
        <v>0</v>
      </c>
      <c r="DL177" s="217"/>
      <c r="DM177" s="215">
        <f t="shared" si="155"/>
        <v>0</v>
      </c>
      <c r="DN177" s="217"/>
      <c r="DO177" s="213"/>
      <c r="DP177" s="213"/>
      <c r="DQ177" s="212"/>
      <c r="DR177" s="212"/>
      <c r="DS177" s="212"/>
      <c r="DT177" s="212" t="e">
        <f t="shared" si="182"/>
        <v>#DIV/0!</v>
      </c>
      <c r="DU177" s="214"/>
      <c r="DV177" s="215">
        <f t="shared" si="183"/>
        <v>0</v>
      </c>
      <c r="DW177" s="216">
        <f t="shared" si="184"/>
        <v>0</v>
      </c>
      <c r="DX177" s="217"/>
      <c r="DY177" s="213"/>
      <c r="DZ177" s="223"/>
      <c r="EA177" s="212"/>
      <c r="EB177" s="212"/>
      <c r="EC177" s="212"/>
      <c r="ED177" s="212" t="e">
        <f t="shared" si="189"/>
        <v>#DIV/0!</v>
      </c>
      <c r="EE177" s="214"/>
      <c r="EF177" s="215">
        <f t="shared" si="185"/>
        <v>0</v>
      </c>
      <c r="EG177" s="216">
        <f t="shared" si="186"/>
        <v>0</v>
      </c>
      <c r="EH177" s="222"/>
    </row>
    <row r="178" spans="1:138" ht="31.5" x14ac:dyDescent="0.2">
      <c r="A178" s="116" t="s">
        <v>360</v>
      </c>
      <c r="B178" s="212">
        <f>'[3]численность 2021'!C22</f>
        <v>9.0289993286132813</v>
      </c>
      <c r="C178" s="213">
        <v>1.8606290000000001</v>
      </c>
      <c r="D178" s="213">
        <v>1.7908500000000001</v>
      </c>
      <c r="E178" s="212">
        <f>_xlfn.FLOOR.PRECISE('[3]численность 2021'!D22)</f>
        <v>1</v>
      </c>
      <c r="F178" s="212">
        <v>0.19834399999999999</v>
      </c>
      <c r="G178" s="212">
        <v>0.19834399999999999</v>
      </c>
      <c r="H178" s="212">
        <f t="shared" si="194"/>
        <v>0.11075424458510676</v>
      </c>
      <c r="I178" s="214">
        <f>_xlfn.FLOOR.PRECISE('[3]численность 2021'!R22)</f>
        <v>0</v>
      </c>
      <c r="J178" s="215">
        <f t="shared" si="187"/>
        <v>0</v>
      </c>
      <c r="K178" s="216">
        <f t="shared" si="161"/>
        <v>0</v>
      </c>
      <c r="L178" s="217"/>
      <c r="M178" s="213">
        <v>0</v>
      </c>
      <c r="N178" s="213">
        <v>0</v>
      </c>
      <c r="O178" s="212">
        <f>_xlfn.FLOOR.PRECISE('[3]численность 2021'!P22)</f>
        <v>0</v>
      </c>
      <c r="P178" s="212">
        <v>0</v>
      </c>
      <c r="Q178" s="212">
        <v>0</v>
      </c>
      <c r="R178" s="212">
        <f t="shared" si="162"/>
        <v>0</v>
      </c>
      <c r="S178" s="214">
        <f>_xlfn.FLOOR.PRECISE('[3]численность 2021'!Q22)</f>
        <v>0</v>
      </c>
      <c r="T178" s="214"/>
      <c r="U178" s="215">
        <f t="shared" si="147"/>
        <v>0</v>
      </c>
      <c r="V178" s="216">
        <f t="shared" si="163"/>
        <v>0</v>
      </c>
      <c r="W178" s="217"/>
      <c r="X178" s="217"/>
      <c r="Y178" s="218"/>
      <c r="Z178" s="213">
        <v>0</v>
      </c>
      <c r="AA178" s="213">
        <v>0</v>
      </c>
      <c r="AB178" s="212">
        <f>_xlfn.FLOOR.PRECISE('[3]численность 2021'!E22)</f>
        <v>0</v>
      </c>
      <c r="AC178" s="212">
        <v>0</v>
      </c>
      <c r="AD178" s="212">
        <v>0</v>
      </c>
      <c r="AE178" s="212">
        <f t="shared" si="164"/>
        <v>0</v>
      </c>
      <c r="AF178" s="214">
        <f>_xlfn.FLOOR.PRECISE('[3]численность 2021'!O22)</f>
        <v>0</v>
      </c>
      <c r="AG178" s="215">
        <f t="shared" si="165"/>
        <v>0</v>
      </c>
      <c r="AH178" s="216">
        <f t="shared" si="190"/>
        <v>0</v>
      </c>
      <c r="AI178" s="219">
        <f t="shared" si="166"/>
        <v>0</v>
      </c>
      <c r="AJ178" s="217"/>
      <c r="AK178" s="217"/>
      <c r="AL178" s="213">
        <v>52.124969</v>
      </c>
      <c r="AM178" s="213">
        <v>76.346489000000005</v>
      </c>
      <c r="AN178" s="212">
        <f>_xlfn.FLOOR.PRECISE('[3]численность 2021'!F22)</f>
        <v>71</v>
      </c>
      <c r="AO178" s="212">
        <v>5.012016</v>
      </c>
      <c r="AP178" s="212">
        <v>8.4556979999999999</v>
      </c>
      <c r="AQ178" s="212">
        <f t="shared" si="167"/>
        <v>7.8635513655425795</v>
      </c>
      <c r="AR178" s="214">
        <f>_xlfn.FLOOR.PRECISE('[3]численность 2021'!L22)</f>
        <v>7</v>
      </c>
      <c r="AS178" s="214"/>
      <c r="AT178" s="214">
        <f t="shared" si="148"/>
        <v>7</v>
      </c>
      <c r="AU178" s="215">
        <f t="shared" si="168"/>
        <v>7.1000000000000005</v>
      </c>
      <c r="AV178" s="215">
        <f t="shared" si="149"/>
        <v>7.1000000000000005</v>
      </c>
      <c r="AW178" s="220">
        <f t="shared" si="169"/>
        <v>7</v>
      </c>
      <c r="AX178" s="217">
        <v>7</v>
      </c>
      <c r="AY178" s="215">
        <f t="shared" si="158"/>
        <v>0</v>
      </c>
      <c r="AZ178" s="216">
        <f t="shared" si="188"/>
        <v>0</v>
      </c>
      <c r="BA178" s="217"/>
      <c r="BB178" s="215">
        <f t="shared" si="159"/>
        <v>2.099999999999993</v>
      </c>
      <c r="BC178" s="217"/>
      <c r="BD178" s="213">
        <v>0</v>
      </c>
      <c r="BE178" s="213">
        <v>0</v>
      </c>
      <c r="BF178" s="212">
        <f>_xlfn.FLOOR.PRECISE('[3]численность 2021'!G22)</f>
        <v>0</v>
      </c>
      <c r="BG178" s="212">
        <v>0</v>
      </c>
      <c r="BH178" s="212">
        <v>0</v>
      </c>
      <c r="BI178" s="212">
        <f t="shared" si="170"/>
        <v>0</v>
      </c>
      <c r="BJ178" s="214">
        <f>_xlfn.FLOOR.PRECISE('[3]численность 2021'!K22)</f>
        <v>0</v>
      </c>
      <c r="BK178" s="214"/>
      <c r="BL178" s="214">
        <f t="shared" si="150"/>
        <v>0</v>
      </c>
      <c r="BM178" s="215">
        <f t="shared" si="171"/>
        <v>0</v>
      </c>
      <c r="BN178" s="220">
        <f t="shared" si="172"/>
        <v>0</v>
      </c>
      <c r="BO178" s="217"/>
      <c r="BP178" s="215">
        <f t="shared" si="160"/>
        <v>0</v>
      </c>
      <c r="BQ178" s="216">
        <f t="shared" si="173"/>
        <v>0</v>
      </c>
      <c r="BR178" s="217"/>
      <c r="BS178" s="215">
        <f t="shared" si="174"/>
        <v>0</v>
      </c>
      <c r="BT178" s="217"/>
      <c r="BU178" s="213">
        <v>1.2518199999999999</v>
      </c>
      <c r="BV178" s="213">
        <v>0.85345199999999999</v>
      </c>
      <c r="BW178" s="212">
        <f>_xlfn.FLOOR.PRECISE('[3]численность 2021'!H22)</f>
        <v>0</v>
      </c>
      <c r="BX178" s="212">
        <v>0.120367</v>
      </c>
      <c r="BY178" s="212">
        <v>9.4522999999999996E-2</v>
      </c>
      <c r="BZ178" s="212">
        <f t="shared" si="175"/>
        <v>0</v>
      </c>
      <c r="CA178" s="214">
        <f>_xlfn.FLOOR.PRECISE('[3]численность 2021'!M22)</f>
        <v>0</v>
      </c>
      <c r="CB178" s="214"/>
      <c r="CC178" s="214"/>
      <c r="CD178" s="214">
        <f t="shared" si="151"/>
        <v>0</v>
      </c>
      <c r="CE178" s="215">
        <f t="shared" si="176"/>
        <v>0</v>
      </c>
      <c r="CF178" s="220">
        <f t="shared" si="177"/>
        <v>0</v>
      </c>
      <c r="CG178" s="217"/>
      <c r="CH178" s="215">
        <f t="shared" si="152"/>
        <v>0</v>
      </c>
      <c r="CI178" s="216">
        <f t="shared" si="178"/>
        <v>0</v>
      </c>
      <c r="CJ178" s="217"/>
      <c r="CK178" s="215">
        <f t="shared" si="153"/>
        <v>0</v>
      </c>
      <c r="CL178" s="216">
        <f t="shared" si="179"/>
        <v>0</v>
      </c>
      <c r="CM178" s="217"/>
      <c r="CN178" s="215">
        <f t="shared" si="156"/>
        <v>0</v>
      </c>
      <c r="CO178" s="217"/>
      <c r="CP178" s="221">
        <f t="shared" si="157"/>
        <v>1</v>
      </c>
      <c r="CQ178" s="213">
        <v>0</v>
      </c>
      <c r="CR178" s="213">
        <v>0</v>
      </c>
      <c r="CS178" s="213" t="e">
        <f>#NAME?</f>
        <v>#NAME?</v>
      </c>
      <c r="CT178" s="212">
        <v>0</v>
      </c>
      <c r="CU178" s="212">
        <v>0</v>
      </c>
      <c r="CV178" s="212" t="e">
        <f>#NAME?</f>
        <v>#NAME?</v>
      </c>
      <c r="CW178" s="214" t="e">
        <f>#NAME?</f>
        <v>#NAME?</v>
      </c>
      <c r="CX178" s="215" t="e">
        <f t="shared" si="191"/>
        <v>#NAME?</v>
      </c>
      <c r="CY178" s="220" t="e">
        <f t="shared" si="192"/>
        <v>#NAME?</v>
      </c>
      <c r="CZ178" s="222"/>
      <c r="DA178" s="215">
        <f t="shared" si="193"/>
        <v>0</v>
      </c>
      <c r="DB178" s="222"/>
      <c r="DC178" s="213">
        <v>0</v>
      </c>
      <c r="DD178" s="213">
        <v>0</v>
      </c>
      <c r="DE178" s="212">
        <f>_xlfn.FLOOR.PRECISE('[3]численность 2021'!I22)</f>
        <v>0</v>
      </c>
      <c r="DF178" s="212">
        <v>0</v>
      </c>
      <c r="DG178" s="212">
        <v>0</v>
      </c>
      <c r="DH178" s="212">
        <f t="shared" si="180"/>
        <v>0</v>
      </c>
      <c r="DI178" s="214">
        <f>_xlfn.FLOOR.PRECISE('[3]численность 2021'!N22)</f>
        <v>0</v>
      </c>
      <c r="DJ178" s="215">
        <f t="shared" si="154"/>
        <v>0</v>
      </c>
      <c r="DK178" s="216">
        <f t="shared" si="181"/>
        <v>0</v>
      </c>
      <c r="DL178" s="217"/>
      <c r="DM178" s="215">
        <f t="shared" si="155"/>
        <v>0</v>
      </c>
      <c r="DN178" s="217"/>
      <c r="DO178" s="213">
        <v>0</v>
      </c>
      <c r="DP178" s="213">
        <v>0</v>
      </c>
      <c r="DQ178" s="212">
        <f>_xlfn.FLOOR.PRECISE('[3]численность 2021'!J22)</f>
        <v>0</v>
      </c>
      <c r="DR178" s="212">
        <v>0</v>
      </c>
      <c r="DS178" s="212">
        <v>0</v>
      </c>
      <c r="DT178" s="212">
        <f t="shared" si="182"/>
        <v>0</v>
      </c>
      <c r="DU178" s="214">
        <f>_xlfn.FLOOR.PRECISE('[3]численность 2021'!S22)</f>
        <v>0</v>
      </c>
      <c r="DV178" s="215">
        <f t="shared" si="183"/>
        <v>0</v>
      </c>
      <c r="DW178" s="216">
        <f t="shared" si="184"/>
        <v>0</v>
      </c>
      <c r="DX178" s="217"/>
      <c r="DY178" s="213">
        <v>0</v>
      </c>
      <c r="DZ178" s="223">
        <v>0</v>
      </c>
      <c r="EA178" s="212">
        <f>_xlfn.FLOOR.PRECISE('[3]численность 2021'!T22)</f>
        <v>0</v>
      </c>
      <c r="EB178" s="212">
        <v>0</v>
      </c>
      <c r="EC178" s="212">
        <v>0</v>
      </c>
      <c r="ED178" s="212">
        <f t="shared" si="189"/>
        <v>0</v>
      </c>
      <c r="EE178" s="214">
        <f>_xlfn.FLOOR.PRECISE('[3]численность 2021'!U22)</f>
        <v>0</v>
      </c>
      <c r="EF178" s="215">
        <f t="shared" si="185"/>
        <v>0</v>
      </c>
      <c r="EG178" s="216">
        <f t="shared" si="186"/>
        <v>0</v>
      </c>
      <c r="EH178" s="222"/>
    </row>
    <row r="179" spans="1:138" ht="31.5" x14ac:dyDescent="0.2">
      <c r="A179" s="114" t="s">
        <v>361</v>
      </c>
      <c r="B179" s="212">
        <f>'[3]численность 2021'!C23</f>
        <v>19.600000381469727</v>
      </c>
      <c r="C179" s="213">
        <v>28</v>
      </c>
      <c r="D179" s="213">
        <v>35.073456</v>
      </c>
      <c r="E179" s="212">
        <f>_xlfn.FLOOR.PRECISE('[3]численность 2021'!D23)</f>
        <v>37</v>
      </c>
      <c r="F179" s="212">
        <v>1.7894620000000001</v>
      </c>
      <c r="G179" s="212">
        <v>1.7894620000000001</v>
      </c>
      <c r="H179" s="212">
        <f t="shared" si="194"/>
        <v>1.8877550652999282</v>
      </c>
      <c r="I179" s="214">
        <f>_xlfn.FLOOR.PRECISE('[3]численность 2021'!R23)</f>
        <v>12</v>
      </c>
      <c r="J179" s="215">
        <f t="shared" si="187"/>
        <v>12.949999999999962</v>
      </c>
      <c r="K179" s="216">
        <f t="shared" si="161"/>
        <v>12</v>
      </c>
      <c r="L179" s="217">
        <v>12</v>
      </c>
      <c r="M179" s="213">
        <v>8</v>
      </c>
      <c r="N179" s="213">
        <v>8</v>
      </c>
      <c r="O179" s="212">
        <f>_xlfn.FLOOR.PRECISE('[3]численность 2021'!P23)</f>
        <v>8</v>
      </c>
      <c r="P179" s="212">
        <v>0.408163</v>
      </c>
      <c r="Q179" s="212">
        <v>0.408163</v>
      </c>
      <c r="R179" s="212">
        <f t="shared" si="162"/>
        <v>0.40816325736214665</v>
      </c>
      <c r="S179" s="214">
        <f>_xlfn.FLOOR.PRECISE('[3]численность 2021'!Q23)</f>
        <v>2</v>
      </c>
      <c r="T179" s="214"/>
      <c r="U179" s="215">
        <f t="shared" si="147"/>
        <v>2.3999999999999919</v>
      </c>
      <c r="V179" s="216">
        <f t="shared" si="163"/>
        <v>2</v>
      </c>
      <c r="W179" s="217">
        <v>2</v>
      </c>
      <c r="X179" s="217"/>
      <c r="Y179" s="218"/>
      <c r="Z179" s="213">
        <v>37</v>
      </c>
      <c r="AA179" s="213">
        <v>41.226208</v>
      </c>
      <c r="AB179" s="212">
        <f>_xlfn.FLOOR.PRECISE('[3]численность 2021'!E23)</f>
        <v>41</v>
      </c>
      <c r="AC179" s="212">
        <v>1.8877550000000001</v>
      </c>
      <c r="AD179" s="212">
        <v>2.1033780000000002</v>
      </c>
      <c r="AE179" s="212">
        <f t="shared" si="164"/>
        <v>2.0918366939810014</v>
      </c>
      <c r="AF179" s="214">
        <f>_xlfn.FLOOR.PRECISE('[3]численность 2021'!O23)</f>
        <v>2</v>
      </c>
      <c r="AG179" s="215">
        <f t="shared" si="165"/>
        <v>2.0500000000000003</v>
      </c>
      <c r="AH179" s="216">
        <f t="shared" si="190"/>
        <v>2</v>
      </c>
      <c r="AI179" s="219">
        <f t="shared" si="166"/>
        <v>1.5</v>
      </c>
      <c r="AJ179" s="217">
        <v>2</v>
      </c>
      <c r="AK179" s="217">
        <v>1</v>
      </c>
      <c r="AL179" s="213">
        <v>81</v>
      </c>
      <c r="AM179" s="213">
        <v>88.242142000000001</v>
      </c>
      <c r="AN179" s="212">
        <f>_xlfn.FLOOR.PRECISE('[3]численность 2021'!F23)</f>
        <v>102</v>
      </c>
      <c r="AO179" s="212">
        <v>4.1326530000000004</v>
      </c>
      <c r="AP179" s="212">
        <v>4.5021500000000003</v>
      </c>
      <c r="AQ179" s="212">
        <f t="shared" si="167"/>
        <v>5.2040815313673692</v>
      </c>
      <c r="AR179" s="214">
        <f>_xlfn.FLOOR.PRECISE('[3]численность 2021'!L23)</f>
        <v>8</v>
      </c>
      <c r="AS179" s="214"/>
      <c r="AT179" s="214">
        <f t="shared" si="148"/>
        <v>8</v>
      </c>
      <c r="AU179" s="215">
        <f t="shared" si="168"/>
        <v>8.16</v>
      </c>
      <c r="AV179" s="215">
        <f t="shared" si="149"/>
        <v>0</v>
      </c>
      <c r="AW179" s="220">
        <f t="shared" si="169"/>
        <v>8</v>
      </c>
      <c r="AX179" s="217">
        <v>8</v>
      </c>
      <c r="AY179" s="215">
        <f t="shared" si="158"/>
        <v>1.199999999999992</v>
      </c>
      <c r="AZ179" s="216">
        <f t="shared" si="188"/>
        <v>0</v>
      </c>
      <c r="BA179" s="217"/>
      <c r="BB179" s="215">
        <f t="shared" si="159"/>
        <v>2.3999999999999919</v>
      </c>
      <c r="BC179" s="217"/>
      <c r="BD179" s="213">
        <v>7.9337780000000002</v>
      </c>
      <c r="BE179" s="213">
        <v>11.072153999999999</v>
      </c>
      <c r="BF179" s="212">
        <f>_xlfn.FLOOR.PRECISE('[3]численность 2021'!G23)</f>
        <v>15</v>
      </c>
      <c r="BG179" s="212">
        <v>0.40478500000000001</v>
      </c>
      <c r="BH179" s="212">
        <v>0.56490600000000002</v>
      </c>
      <c r="BI179" s="212">
        <f t="shared" si="170"/>
        <v>0.76530610755402495</v>
      </c>
      <c r="BJ179" s="214">
        <f>_xlfn.FLOOR.PRECISE('[3]численность 2021'!K23)</f>
        <v>0</v>
      </c>
      <c r="BK179" s="214"/>
      <c r="BL179" s="214">
        <f t="shared" si="150"/>
        <v>0</v>
      </c>
      <c r="BM179" s="215">
        <f t="shared" si="171"/>
        <v>0.44999999999999846</v>
      </c>
      <c r="BN179" s="220">
        <f t="shared" si="172"/>
        <v>0</v>
      </c>
      <c r="BO179" s="217"/>
      <c r="BP179" s="215">
        <f t="shared" si="160"/>
        <v>0</v>
      </c>
      <c r="BQ179" s="216">
        <f t="shared" si="173"/>
        <v>0</v>
      </c>
      <c r="BR179" s="217"/>
      <c r="BS179" s="215">
        <f t="shared" si="174"/>
        <v>0</v>
      </c>
      <c r="BT179" s="217"/>
      <c r="BU179" s="213">
        <v>42</v>
      </c>
      <c r="BV179" s="213">
        <v>45.140320000000003</v>
      </c>
      <c r="BW179" s="212">
        <f>_xlfn.FLOOR.PRECISE('[3]численность 2021'!H23)</f>
        <v>51</v>
      </c>
      <c r="BX179" s="212">
        <v>2.1428569999999998</v>
      </c>
      <c r="BY179" s="212">
        <v>2.303077</v>
      </c>
      <c r="BZ179" s="212">
        <f t="shared" si="175"/>
        <v>2.6020407656836846</v>
      </c>
      <c r="CA179" s="214">
        <f>_xlfn.FLOOR.PRECISE('[3]численность 2021'!M23)</f>
        <v>3</v>
      </c>
      <c r="CB179" s="214"/>
      <c r="CC179" s="214"/>
      <c r="CD179" s="214">
        <f t="shared" si="151"/>
        <v>3</v>
      </c>
      <c r="CE179" s="215">
        <f t="shared" si="176"/>
        <v>3.5700000000000003</v>
      </c>
      <c r="CF179" s="220">
        <f t="shared" si="177"/>
        <v>3</v>
      </c>
      <c r="CG179" s="217">
        <v>3</v>
      </c>
      <c r="CH179" s="215">
        <f t="shared" si="152"/>
        <v>0</v>
      </c>
      <c r="CI179" s="216">
        <f t="shared" si="178"/>
        <v>0</v>
      </c>
      <c r="CJ179" s="217"/>
      <c r="CK179" s="215">
        <f t="shared" si="153"/>
        <v>0</v>
      </c>
      <c r="CL179" s="216">
        <f t="shared" si="179"/>
        <v>0</v>
      </c>
      <c r="CM179" s="217"/>
      <c r="CN179" s="215">
        <f t="shared" si="156"/>
        <v>0.60000000000000009</v>
      </c>
      <c r="CO179" s="217"/>
      <c r="CP179" s="221">
        <f t="shared" si="157"/>
        <v>1</v>
      </c>
      <c r="CQ179" s="213">
        <v>0</v>
      </c>
      <c r="CR179" s="213">
        <v>0</v>
      </c>
      <c r="CS179" s="213" t="e">
        <f>#NAME?</f>
        <v>#NAME?</v>
      </c>
      <c r="CT179" s="212">
        <v>0</v>
      </c>
      <c r="CU179" s="212">
        <v>0</v>
      </c>
      <c r="CV179" s="212" t="e">
        <f>#NAME?</f>
        <v>#NAME?</v>
      </c>
      <c r="CW179" s="214" t="e">
        <f>#NAME?</f>
        <v>#NAME?</v>
      </c>
      <c r="CX179" s="215" t="e">
        <f t="shared" si="191"/>
        <v>#NAME?</v>
      </c>
      <c r="CY179" s="220" t="e">
        <f t="shared" si="192"/>
        <v>#NAME?</v>
      </c>
      <c r="CZ179" s="222"/>
      <c r="DA179" s="215">
        <f t="shared" si="193"/>
        <v>0</v>
      </c>
      <c r="DB179" s="222"/>
      <c r="DC179" s="213">
        <v>0</v>
      </c>
      <c r="DD179" s="213">
        <v>0</v>
      </c>
      <c r="DE179" s="212">
        <f>_xlfn.FLOOR.PRECISE('[3]численность 2021'!I23)</f>
        <v>0</v>
      </c>
      <c r="DF179" s="212">
        <v>0</v>
      </c>
      <c r="DG179" s="212">
        <v>0</v>
      </c>
      <c r="DH179" s="212">
        <f t="shared" si="180"/>
        <v>0</v>
      </c>
      <c r="DI179" s="214">
        <f>_xlfn.FLOOR.PRECISE('[3]численность 2021'!N23)</f>
        <v>0</v>
      </c>
      <c r="DJ179" s="215">
        <f t="shared" si="154"/>
        <v>0</v>
      </c>
      <c r="DK179" s="216">
        <f t="shared" si="181"/>
        <v>0</v>
      </c>
      <c r="DL179" s="217"/>
      <c r="DM179" s="215">
        <f t="shared" si="155"/>
        <v>0</v>
      </c>
      <c r="DN179" s="217"/>
      <c r="DO179" s="213">
        <v>1.734159</v>
      </c>
      <c r="DP179" s="213">
        <v>1.0239069999999999</v>
      </c>
      <c r="DQ179" s="212">
        <f>_xlfn.FLOOR.PRECISE('[3]численность 2021'!J23)</f>
        <v>0</v>
      </c>
      <c r="DR179" s="212">
        <v>8.8478000000000001E-2</v>
      </c>
      <c r="DS179" s="212">
        <v>5.2240000000000002E-2</v>
      </c>
      <c r="DT179" s="212">
        <f t="shared" si="182"/>
        <v>0</v>
      </c>
      <c r="DU179" s="214">
        <f>_xlfn.FLOOR.PRECISE('[3]численность 2021'!S23)</f>
        <v>0</v>
      </c>
      <c r="DV179" s="215">
        <f t="shared" si="183"/>
        <v>0</v>
      </c>
      <c r="DW179" s="216">
        <f t="shared" si="184"/>
        <v>0</v>
      </c>
      <c r="DX179" s="217"/>
      <c r="DY179" s="213">
        <v>17</v>
      </c>
      <c r="DZ179" s="223">
        <v>20</v>
      </c>
      <c r="EA179" s="212">
        <f>_xlfn.FLOOR.PRECISE('[3]численность 2021'!T23)</f>
        <v>20</v>
      </c>
      <c r="EB179" s="212">
        <v>0.86734699999999998</v>
      </c>
      <c r="EC179" s="212">
        <v>1.020408</v>
      </c>
      <c r="ED179" s="212">
        <f t="shared" si="189"/>
        <v>1.0204081434053665</v>
      </c>
      <c r="EE179" s="214">
        <f>_xlfn.FLOOR.PRECISE('[3]численность 2021'!U23)</f>
        <v>2</v>
      </c>
      <c r="EF179" s="215">
        <f t="shared" si="185"/>
        <v>2</v>
      </c>
      <c r="EG179" s="216">
        <f t="shared" si="186"/>
        <v>2</v>
      </c>
      <c r="EH179" s="222">
        <v>2</v>
      </c>
    </row>
    <row r="180" spans="1:138" ht="31.5" x14ac:dyDescent="0.2">
      <c r="A180" s="116" t="s">
        <v>44</v>
      </c>
      <c r="B180" s="212">
        <f>'[3]численность 2021'!C25</f>
        <v>10.100000381469727</v>
      </c>
      <c r="C180" s="213">
        <v>12.497676999999999</v>
      </c>
      <c r="D180" s="213">
        <v>12.670908000000001</v>
      </c>
      <c r="E180" s="212">
        <f>_xlfn.FLOOR.PRECISE('[3]численность 2021'!D25)</f>
        <v>12</v>
      </c>
      <c r="F180" s="212">
        <v>1.254545</v>
      </c>
      <c r="G180" s="212">
        <v>1.254545</v>
      </c>
      <c r="H180" s="212">
        <f t="shared" si="194"/>
        <v>1.1881187670067979</v>
      </c>
      <c r="I180" s="214">
        <f>_xlfn.FLOOR.PRECISE('[3]численность 2021'!R25)</f>
        <v>0</v>
      </c>
      <c r="J180" s="215">
        <f t="shared" si="187"/>
        <v>4.1999999999999877</v>
      </c>
      <c r="K180" s="216">
        <f t="shared" si="161"/>
        <v>0</v>
      </c>
      <c r="L180" s="217"/>
      <c r="M180" s="213">
        <v>0</v>
      </c>
      <c r="N180" s="213">
        <v>0</v>
      </c>
      <c r="O180" s="212">
        <f>_xlfn.FLOOR.PRECISE('[3]численность 2021'!P25)</f>
        <v>0</v>
      </c>
      <c r="P180" s="212">
        <v>0</v>
      </c>
      <c r="Q180" s="212">
        <v>0</v>
      </c>
      <c r="R180" s="212">
        <f t="shared" si="162"/>
        <v>0</v>
      </c>
      <c r="S180" s="214">
        <f>_xlfn.FLOOR.PRECISE('[3]численность 2021'!Q25)</f>
        <v>0</v>
      </c>
      <c r="T180" s="214"/>
      <c r="U180" s="215">
        <f t="shared" ref="U180:U205" si="195">O180*0.3</f>
        <v>0</v>
      </c>
      <c r="V180" s="216">
        <f t="shared" si="163"/>
        <v>0</v>
      </c>
      <c r="W180" s="217"/>
      <c r="X180" s="217"/>
      <c r="Y180" s="218"/>
      <c r="Z180" s="213">
        <v>0</v>
      </c>
      <c r="AA180" s="213">
        <v>0</v>
      </c>
      <c r="AB180" s="212">
        <f>_xlfn.FLOOR.PRECISE('[3]численность 2021'!E25)</f>
        <v>0</v>
      </c>
      <c r="AC180" s="212">
        <v>0</v>
      </c>
      <c r="AD180" s="212">
        <v>0</v>
      </c>
      <c r="AE180" s="212">
        <f t="shared" si="164"/>
        <v>0</v>
      </c>
      <c r="AF180" s="214">
        <f>_xlfn.FLOOR.PRECISE('[3]численность 2021'!O25)</f>
        <v>0</v>
      </c>
      <c r="AG180" s="215">
        <f t="shared" si="165"/>
        <v>0</v>
      </c>
      <c r="AH180" s="216">
        <f t="shared" si="190"/>
        <v>0</v>
      </c>
      <c r="AI180" s="219">
        <f t="shared" si="166"/>
        <v>0</v>
      </c>
      <c r="AJ180" s="217"/>
      <c r="AK180" s="217"/>
      <c r="AL180" s="213">
        <v>89.784142000000003</v>
      </c>
      <c r="AM180" s="213">
        <v>94.859665000000007</v>
      </c>
      <c r="AN180" s="212">
        <f>_xlfn.FLOOR.PRECISE('[3]численность 2021'!F25)</f>
        <v>92</v>
      </c>
      <c r="AO180" s="212">
        <v>8.8895189999999999</v>
      </c>
      <c r="AP180" s="212">
        <v>9.3920460000000006</v>
      </c>
      <c r="AQ180" s="212">
        <f t="shared" si="167"/>
        <v>9.1089105470521172</v>
      </c>
      <c r="AR180" s="214">
        <f>_xlfn.FLOOR.PRECISE('[3]численность 2021'!L25)</f>
        <v>11</v>
      </c>
      <c r="AS180" s="214"/>
      <c r="AT180" s="214">
        <f t="shared" ref="AT180:AT205" si="196">IF(AND(B180&lt;7,AQ180&lt;5),0,AR180)</f>
        <v>11</v>
      </c>
      <c r="AU180" s="215">
        <f t="shared" si="168"/>
        <v>11.04</v>
      </c>
      <c r="AV180" s="215">
        <f t="shared" ref="AV180:AV205" si="197">IF(AN180&gt;34,IF(AQ180&gt;20,AN180*0.3,IF(AQ180&gt;15,AN180*0.25,IF(AQ180&gt;12,AN180*0.2,IF(AQ180&gt;10,AN180*0.15,IF(AQ180&gt;8,AN180*0.12,IF(AQ180&gt;6,AN180*0.1,IF(AQ180&lt;1,AN180*0.03,0))))))),0)</f>
        <v>11.04</v>
      </c>
      <c r="AW180" s="220">
        <f t="shared" si="169"/>
        <v>11</v>
      </c>
      <c r="AX180" s="217">
        <v>11</v>
      </c>
      <c r="AY180" s="215">
        <f t="shared" si="158"/>
        <v>1.649999999999989</v>
      </c>
      <c r="AZ180" s="216">
        <f t="shared" si="188"/>
        <v>0</v>
      </c>
      <c r="BA180" s="217"/>
      <c r="BB180" s="215">
        <f t="shared" si="159"/>
        <v>3.2999999999999887</v>
      </c>
      <c r="BC180" s="217"/>
      <c r="BD180" s="213">
        <v>9.2502270000000006</v>
      </c>
      <c r="BE180" s="213">
        <v>12.427018</v>
      </c>
      <c r="BF180" s="212">
        <f>_xlfn.FLOOR.PRECISE('[3]численность 2021'!G25)</f>
        <v>9</v>
      </c>
      <c r="BG180" s="212">
        <v>0.91586400000000001</v>
      </c>
      <c r="BH180" s="212">
        <v>1.2303980000000001</v>
      </c>
      <c r="BI180" s="212">
        <f t="shared" si="170"/>
        <v>0.8910890752550984</v>
      </c>
      <c r="BJ180" s="214">
        <f>_xlfn.FLOOR.PRECISE('[3]численность 2021'!K25)</f>
        <v>0</v>
      </c>
      <c r="BK180" s="214"/>
      <c r="BL180" s="214">
        <f t="shared" ref="BL180:BL205" si="198">IF(AND(B180&lt;7,BI180&lt;5),0,BJ180)</f>
        <v>0</v>
      </c>
      <c r="BM180" s="215">
        <f t="shared" si="171"/>
        <v>0.26999999999999907</v>
      </c>
      <c r="BN180" s="220">
        <f t="shared" si="172"/>
        <v>0</v>
      </c>
      <c r="BO180" s="217"/>
      <c r="BP180" s="215">
        <f t="shared" si="160"/>
        <v>0</v>
      </c>
      <c r="BQ180" s="216">
        <f t="shared" si="173"/>
        <v>0</v>
      </c>
      <c r="BR180" s="217"/>
      <c r="BS180" s="215">
        <f t="shared" si="174"/>
        <v>0</v>
      </c>
      <c r="BT180" s="217"/>
      <c r="BU180" s="213">
        <v>31.415866999999999</v>
      </c>
      <c r="BV180" s="213">
        <v>37.806140999999997</v>
      </c>
      <c r="BW180" s="212">
        <f>_xlfn.FLOOR.PRECISE('[3]численность 2021'!H25)</f>
        <v>29</v>
      </c>
      <c r="BX180" s="212">
        <v>3.1104820000000002</v>
      </c>
      <c r="BY180" s="212">
        <v>3.743182</v>
      </c>
      <c r="BZ180" s="212">
        <f t="shared" si="175"/>
        <v>2.8712870202664282</v>
      </c>
      <c r="CA180" s="214">
        <f>_xlfn.FLOOR.PRECISE('[3]численность 2021'!M25)</f>
        <v>2</v>
      </c>
      <c r="CB180" s="214"/>
      <c r="CC180" s="214"/>
      <c r="CD180" s="214">
        <f t="shared" ref="CD180:CD205" si="199">IF(AND(B180&lt;7,BZ180&lt;5),0,CA180)</f>
        <v>2</v>
      </c>
      <c r="CE180" s="215">
        <f t="shared" si="176"/>
        <v>2.0300000000000002</v>
      </c>
      <c r="CF180" s="220">
        <f t="shared" si="177"/>
        <v>2</v>
      </c>
      <c r="CG180" s="217">
        <v>2</v>
      </c>
      <c r="CH180" s="215">
        <f t="shared" ref="CH180:CH205" si="200">IF(CG180&gt;3,CG180*0.075,0)</f>
        <v>0</v>
      </c>
      <c r="CI180" s="216">
        <f t="shared" si="178"/>
        <v>0</v>
      </c>
      <c r="CJ180" s="217"/>
      <c r="CK180" s="215">
        <f t="shared" ref="CK180:CK205" si="201">IF(CG180&gt;3,CG180*0.075,0)</f>
        <v>0</v>
      </c>
      <c r="CL180" s="216">
        <f t="shared" si="179"/>
        <v>0</v>
      </c>
      <c r="CM180" s="217"/>
      <c r="CN180" s="215">
        <f t="shared" si="156"/>
        <v>0.4</v>
      </c>
      <c r="CO180" s="217"/>
      <c r="CP180" s="221">
        <f t="shared" si="157"/>
        <v>1</v>
      </c>
      <c r="CQ180" s="213">
        <v>0</v>
      </c>
      <c r="CR180" s="213">
        <v>0</v>
      </c>
      <c r="CS180" s="213" t="e">
        <f>#NAME?</f>
        <v>#NAME?</v>
      </c>
      <c r="CT180" s="212">
        <v>0</v>
      </c>
      <c r="CU180" s="212">
        <v>0</v>
      </c>
      <c r="CV180" s="212" t="e">
        <f>#NAME?</f>
        <v>#NAME?</v>
      </c>
      <c r="CW180" s="214" t="e">
        <f>#NAME?</f>
        <v>#NAME?</v>
      </c>
      <c r="CX180" s="215" t="e">
        <f t="shared" si="191"/>
        <v>#NAME?</v>
      </c>
      <c r="CY180" s="220" t="e">
        <f t="shared" si="192"/>
        <v>#NAME?</v>
      </c>
      <c r="CZ180" s="222"/>
      <c r="DA180" s="215">
        <f t="shared" si="193"/>
        <v>0</v>
      </c>
      <c r="DB180" s="222"/>
      <c r="DC180" s="213">
        <v>0</v>
      </c>
      <c r="DD180" s="213">
        <v>0</v>
      </c>
      <c r="DE180" s="212">
        <f>_xlfn.FLOOR.PRECISE('[3]численность 2021'!I25)</f>
        <v>0</v>
      </c>
      <c r="DF180" s="212">
        <v>0</v>
      </c>
      <c r="DG180" s="212">
        <v>0</v>
      </c>
      <c r="DH180" s="212">
        <f t="shared" si="180"/>
        <v>0</v>
      </c>
      <c r="DI180" s="214">
        <f>_xlfn.FLOOR.PRECISE('[3]численность 2021'!N25)</f>
        <v>0</v>
      </c>
      <c r="DJ180" s="215">
        <f t="shared" ref="DJ180:DJ205" si="202">IF(DE180&gt;34,DE180*0.15,0)</f>
        <v>0</v>
      </c>
      <c r="DK180" s="216">
        <f t="shared" si="181"/>
        <v>0</v>
      </c>
      <c r="DL180" s="217"/>
      <c r="DM180" s="215">
        <f t="shared" ref="DM180:DM205" si="203">DL180*0.2</f>
        <v>0</v>
      </c>
      <c r="DN180" s="217"/>
      <c r="DO180" s="213">
        <v>0.34334300000000001</v>
      </c>
      <c r="DP180" s="213">
        <v>0.45909100000000003</v>
      </c>
      <c r="DQ180" s="212">
        <f>_xlfn.FLOOR.PRECISE('[3]численность 2021'!J25)</f>
        <v>0</v>
      </c>
      <c r="DR180" s="212">
        <v>3.3994000000000003E-2</v>
      </c>
      <c r="DS180" s="212">
        <v>4.5455000000000002E-2</v>
      </c>
      <c r="DT180" s="212">
        <f t="shared" si="182"/>
        <v>0</v>
      </c>
      <c r="DU180" s="214">
        <f>_xlfn.FLOOR.PRECISE('[3]численность 2021'!S25)</f>
        <v>0</v>
      </c>
      <c r="DV180" s="215">
        <f t="shared" si="183"/>
        <v>0</v>
      </c>
      <c r="DW180" s="216">
        <f t="shared" si="184"/>
        <v>0</v>
      </c>
      <c r="DX180" s="217"/>
      <c r="DY180" s="213">
        <v>0</v>
      </c>
      <c r="DZ180" s="223">
        <v>0</v>
      </c>
      <c r="EA180" s="212">
        <f>_xlfn.FLOOR.PRECISE('[3]численность 2021'!T25)</f>
        <v>0</v>
      </c>
      <c r="EB180" s="212">
        <v>0</v>
      </c>
      <c r="EC180" s="212">
        <v>0</v>
      </c>
      <c r="ED180" s="212">
        <f t="shared" si="189"/>
        <v>0</v>
      </c>
      <c r="EE180" s="214">
        <f>_xlfn.FLOOR.PRECISE('[3]численность 2021'!U25)</f>
        <v>0</v>
      </c>
      <c r="EF180" s="215">
        <f t="shared" si="185"/>
        <v>0</v>
      </c>
      <c r="EG180" s="216">
        <f t="shared" si="186"/>
        <v>0</v>
      </c>
      <c r="EH180" s="222"/>
    </row>
    <row r="181" spans="1:138" ht="47.25" x14ac:dyDescent="0.2">
      <c r="A181" s="116" t="s">
        <v>45</v>
      </c>
      <c r="B181" s="212">
        <f>'[3]численность 2021'!C26</f>
        <v>9.7980003356933594</v>
      </c>
      <c r="C181" s="213">
        <v>0.11156249046325684</v>
      </c>
      <c r="D181" s="213">
        <v>0</v>
      </c>
      <c r="E181" s="212">
        <f>_xlfn.FLOOR.PRECISE('[3]численность 2021'!D26)</f>
        <v>0</v>
      </c>
      <c r="F181" s="212">
        <v>0</v>
      </c>
      <c r="G181" s="212">
        <v>0</v>
      </c>
      <c r="H181" s="212">
        <f t="shared" si="194"/>
        <v>0</v>
      </c>
      <c r="I181" s="214">
        <f>_xlfn.FLOOR.PRECISE('[3]численность 2021'!R26)</f>
        <v>0</v>
      </c>
      <c r="J181" s="215">
        <f t="shared" si="187"/>
        <v>0</v>
      </c>
      <c r="K181" s="216">
        <f t="shared" si="161"/>
        <v>0</v>
      </c>
      <c r="L181" s="217"/>
      <c r="M181" s="213">
        <v>0</v>
      </c>
      <c r="N181" s="213">
        <v>0</v>
      </c>
      <c r="O181" s="212">
        <f>_xlfn.FLOOR.PRECISE('[3]численность 2021'!P26)</f>
        <v>0</v>
      </c>
      <c r="P181" s="212">
        <v>0</v>
      </c>
      <c r="Q181" s="212">
        <v>0</v>
      </c>
      <c r="R181" s="212">
        <f t="shared" si="162"/>
        <v>0</v>
      </c>
      <c r="S181" s="214">
        <f>_xlfn.FLOOR.PRECISE('[3]численность 2021'!Q26)</f>
        <v>0</v>
      </c>
      <c r="T181" s="214"/>
      <c r="U181" s="215">
        <f t="shared" si="195"/>
        <v>0</v>
      </c>
      <c r="V181" s="216">
        <f t="shared" si="163"/>
        <v>0</v>
      </c>
      <c r="W181" s="217"/>
      <c r="X181" s="217"/>
      <c r="Y181" s="218"/>
      <c r="Z181" s="213">
        <v>6.9958980000000004</v>
      </c>
      <c r="AA181" s="213">
        <v>2.3985940000000001</v>
      </c>
      <c r="AB181" s="212">
        <f>_xlfn.FLOOR.PRECISE('[3]численность 2021'!E26)</f>
        <v>14</v>
      </c>
      <c r="AC181" s="212">
        <v>0.71386700000000003</v>
      </c>
      <c r="AD181" s="212">
        <v>0.244754</v>
      </c>
      <c r="AE181" s="212">
        <f t="shared" si="164"/>
        <v>1.4288629843172265</v>
      </c>
      <c r="AF181" s="214">
        <f>_xlfn.FLOOR.PRECISE('[3]численность 2021'!O26)</f>
        <v>0</v>
      </c>
      <c r="AG181" s="215">
        <f t="shared" si="165"/>
        <v>0</v>
      </c>
      <c r="AH181" s="216">
        <f t="shared" si="190"/>
        <v>0</v>
      </c>
      <c r="AI181" s="219">
        <f t="shared" si="166"/>
        <v>0</v>
      </c>
      <c r="AJ181" s="217"/>
      <c r="AK181" s="217"/>
      <c r="AL181" s="213">
        <v>66.9375</v>
      </c>
      <c r="AM181" s="213">
        <v>58.709766000000002</v>
      </c>
      <c r="AN181" s="212">
        <f>_xlfn.FLOOR.PRECISE('[3]численность 2021'!F26)</f>
        <v>125</v>
      </c>
      <c r="AO181" s="212">
        <v>6.8303570000000002</v>
      </c>
      <c r="AP181" s="212">
        <v>5.9907919999999999</v>
      </c>
      <c r="AQ181" s="212">
        <f t="shared" si="167"/>
        <v>12.757705217118094</v>
      </c>
      <c r="AR181" s="214">
        <f>_xlfn.FLOOR.PRECISE('[3]численность 2021'!L26)</f>
        <v>9</v>
      </c>
      <c r="AS181" s="214"/>
      <c r="AT181" s="214">
        <f t="shared" si="196"/>
        <v>9</v>
      </c>
      <c r="AU181" s="215">
        <f t="shared" si="168"/>
        <v>18.749999999999876</v>
      </c>
      <c r="AV181" s="215">
        <f t="shared" si="197"/>
        <v>25</v>
      </c>
      <c r="AW181" s="220">
        <f t="shared" si="169"/>
        <v>9</v>
      </c>
      <c r="AX181" s="217">
        <v>9</v>
      </c>
      <c r="AY181" s="215">
        <f t="shared" si="158"/>
        <v>1.349999999999991</v>
      </c>
      <c r="AZ181" s="216">
        <f t="shared" si="188"/>
        <v>0</v>
      </c>
      <c r="BA181" s="217"/>
      <c r="BB181" s="215">
        <f t="shared" si="159"/>
        <v>2.6999999999999909</v>
      </c>
      <c r="BC181" s="217"/>
      <c r="BD181" s="213">
        <v>6.521757</v>
      </c>
      <c r="BE181" s="213">
        <v>1.984883</v>
      </c>
      <c r="BF181" s="212">
        <f>_xlfn.FLOOR.PRECISE('[3]численность 2021'!G26)</f>
        <v>12</v>
      </c>
      <c r="BG181" s="212">
        <v>0.66548499999999999</v>
      </c>
      <c r="BH181" s="212">
        <v>0.202539</v>
      </c>
      <c r="BI181" s="212">
        <f t="shared" si="170"/>
        <v>1.2247397008433369</v>
      </c>
      <c r="BJ181" s="214">
        <f>_xlfn.FLOOR.PRECISE('[3]численность 2021'!K26)</f>
        <v>0</v>
      </c>
      <c r="BK181" s="214"/>
      <c r="BL181" s="214">
        <f t="shared" si="198"/>
        <v>0</v>
      </c>
      <c r="BM181" s="215">
        <f t="shared" si="171"/>
        <v>0.60000000000000009</v>
      </c>
      <c r="BN181" s="220">
        <f t="shared" si="172"/>
        <v>0</v>
      </c>
      <c r="BO181" s="217"/>
      <c r="BP181" s="215">
        <f t="shared" si="160"/>
        <v>0</v>
      </c>
      <c r="BQ181" s="216">
        <f t="shared" si="173"/>
        <v>0</v>
      </c>
      <c r="BR181" s="217"/>
      <c r="BS181" s="215">
        <f t="shared" si="174"/>
        <v>0</v>
      </c>
      <c r="BT181" s="217"/>
      <c r="BU181" s="213">
        <v>47.495410999999997</v>
      </c>
      <c r="BV181" s="213">
        <v>41.966090999999999</v>
      </c>
      <c r="BW181" s="212">
        <f>_xlfn.FLOOR.PRECISE('[3]численность 2021'!H26)</f>
        <v>65</v>
      </c>
      <c r="BX181" s="212">
        <v>4.8464700000000001</v>
      </c>
      <c r="BY181" s="212">
        <v>4.282254</v>
      </c>
      <c r="BZ181" s="212">
        <f t="shared" si="175"/>
        <v>6.6340067129014084</v>
      </c>
      <c r="CA181" s="214">
        <f>_xlfn.FLOOR.PRECISE('[3]численность 2021'!M26)</f>
        <v>6</v>
      </c>
      <c r="CB181" s="214"/>
      <c r="CC181" s="214"/>
      <c r="CD181" s="214">
        <f t="shared" si="199"/>
        <v>6</v>
      </c>
      <c r="CE181" s="215">
        <f t="shared" si="176"/>
        <v>6.5</v>
      </c>
      <c r="CF181" s="220">
        <f t="shared" si="177"/>
        <v>6</v>
      </c>
      <c r="CG181" s="217">
        <v>6</v>
      </c>
      <c r="CH181" s="215">
        <f t="shared" si="200"/>
        <v>0.44999999999999996</v>
      </c>
      <c r="CI181" s="216">
        <f t="shared" si="178"/>
        <v>0</v>
      </c>
      <c r="CJ181" s="217"/>
      <c r="CK181" s="215">
        <f t="shared" si="201"/>
        <v>0.44999999999999996</v>
      </c>
      <c r="CL181" s="216">
        <f t="shared" si="179"/>
        <v>0</v>
      </c>
      <c r="CM181" s="217"/>
      <c r="CN181" s="215">
        <f t="shared" si="156"/>
        <v>1.2000000000000002</v>
      </c>
      <c r="CO181" s="217"/>
      <c r="CP181" s="221">
        <f t="shared" si="157"/>
        <v>1</v>
      </c>
      <c r="CQ181" s="213">
        <v>0</v>
      </c>
      <c r="CR181" s="213">
        <v>0</v>
      </c>
      <c r="CS181" s="213" t="e">
        <f>#NAME?</f>
        <v>#NAME?</v>
      </c>
      <c r="CT181" s="212">
        <v>0</v>
      </c>
      <c r="CU181" s="212">
        <v>0</v>
      </c>
      <c r="CV181" s="212" t="e">
        <f>#NAME?</f>
        <v>#NAME?</v>
      </c>
      <c r="CW181" s="214" t="e">
        <f>#NAME?</f>
        <v>#NAME?</v>
      </c>
      <c r="CX181" s="215" t="e">
        <f t="shared" si="191"/>
        <v>#NAME?</v>
      </c>
      <c r="CY181" s="220" t="e">
        <f t="shared" si="192"/>
        <v>#NAME?</v>
      </c>
      <c r="CZ181" s="222"/>
      <c r="DA181" s="215">
        <f t="shared" si="193"/>
        <v>0</v>
      </c>
      <c r="DB181" s="222"/>
      <c r="DC181" s="213">
        <v>0</v>
      </c>
      <c r="DD181" s="213">
        <v>0</v>
      </c>
      <c r="DE181" s="212">
        <f>_xlfn.FLOOR.PRECISE('[3]численность 2021'!I26)</f>
        <v>0</v>
      </c>
      <c r="DF181" s="212">
        <v>0</v>
      </c>
      <c r="DG181" s="212">
        <v>0</v>
      </c>
      <c r="DH181" s="212">
        <f t="shared" si="180"/>
        <v>0</v>
      </c>
      <c r="DI181" s="214">
        <f>_xlfn.FLOOR.PRECISE('[3]численность 2021'!N26)</f>
        <v>0</v>
      </c>
      <c r="DJ181" s="215">
        <f t="shared" si="202"/>
        <v>0</v>
      </c>
      <c r="DK181" s="216">
        <f t="shared" si="181"/>
        <v>0</v>
      </c>
      <c r="DL181" s="217"/>
      <c r="DM181" s="215">
        <f t="shared" si="203"/>
        <v>0</v>
      </c>
      <c r="DN181" s="217"/>
      <c r="DO181" s="213">
        <v>0</v>
      </c>
      <c r="DP181" s="213">
        <v>0</v>
      </c>
      <c r="DQ181" s="212">
        <f>_xlfn.FLOOR.PRECISE('[3]численность 2021'!J26)</f>
        <v>0</v>
      </c>
      <c r="DR181" s="212">
        <v>0</v>
      </c>
      <c r="DS181" s="212">
        <v>0</v>
      </c>
      <c r="DT181" s="212">
        <f t="shared" si="182"/>
        <v>0</v>
      </c>
      <c r="DU181" s="214">
        <f>_xlfn.FLOOR.PRECISE('[3]численность 2021'!S26)</f>
        <v>0</v>
      </c>
      <c r="DV181" s="215">
        <f t="shared" si="183"/>
        <v>0</v>
      </c>
      <c r="DW181" s="216">
        <f t="shared" si="184"/>
        <v>0</v>
      </c>
      <c r="DX181" s="217"/>
      <c r="DY181" s="213">
        <v>0</v>
      </c>
      <c r="DZ181" s="223">
        <v>0</v>
      </c>
      <c r="EA181" s="212">
        <f>_xlfn.FLOOR.PRECISE('[3]численность 2021'!T26)</f>
        <v>0</v>
      </c>
      <c r="EB181" s="212">
        <v>0</v>
      </c>
      <c r="EC181" s="212">
        <v>0</v>
      </c>
      <c r="ED181" s="212">
        <f t="shared" si="189"/>
        <v>0</v>
      </c>
      <c r="EE181" s="214">
        <f>_xlfn.FLOOR.PRECISE('[3]численность 2021'!U26)</f>
        <v>0</v>
      </c>
      <c r="EF181" s="215">
        <f t="shared" si="185"/>
        <v>0</v>
      </c>
      <c r="EG181" s="216">
        <f t="shared" si="186"/>
        <v>0</v>
      </c>
      <c r="EH181" s="222"/>
    </row>
    <row r="182" spans="1:138" ht="31.5" x14ac:dyDescent="0.2">
      <c r="A182" s="116" t="s">
        <v>43</v>
      </c>
      <c r="B182" s="212">
        <f>'[3]численность 2021'!C24</f>
        <v>307.60000610351563</v>
      </c>
      <c r="C182" s="213">
        <v>30.202159999999999</v>
      </c>
      <c r="D182" s="213">
        <v>38.700603000000001</v>
      </c>
      <c r="E182" s="212">
        <f>_xlfn.FLOOR.PRECISE('[3]численность 2021'!D24)</f>
        <v>69</v>
      </c>
      <c r="F182" s="212">
        <v>0.12581500000000001</v>
      </c>
      <c r="G182" s="212">
        <v>0.12581500000000001</v>
      </c>
      <c r="H182" s="212">
        <f t="shared" si="194"/>
        <v>0.22431729073756798</v>
      </c>
      <c r="I182" s="214">
        <f>_xlfn.FLOOR.PRECISE('[3]численность 2021'!R24)</f>
        <v>0</v>
      </c>
      <c r="J182" s="215">
        <f t="shared" si="187"/>
        <v>24.149999999999931</v>
      </c>
      <c r="K182" s="216">
        <f t="shared" si="161"/>
        <v>0</v>
      </c>
      <c r="L182" s="217"/>
      <c r="M182" s="213">
        <v>0</v>
      </c>
      <c r="N182" s="213">
        <v>0</v>
      </c>
      <c r="O182" s="212">
        <f>_xlfn.FLOOR.PRECISE('[3]численность 2021'!P24)</f>
        <v>0</v>
      </c>
      <c r="P182" s="212">
        <v>0</v>
      </c>
      <c r="Q182" s="212">
        <v>0</v>
      </c>
      <c r="R182" s="212">
        <f t="shared" si="162"/>
        <v>0</v>
      </c>
      <c r="S182" s="214">
        <f>_xlfn.FLOOR.PRECISE('[3]численность 2021'!Q24)</f>
        <v>0</v>
      </c>
      <c r="T182" s="214"/>
      <c r="U182" s="215">
        <f t="shared" si="195"/>
        <v>0</v>
      </c>
      <c r="V182" s="216">
        <f t="shared" si="163"/>
        <v>0</v>
      </c>
      <c r="W182" s="217"/>
      <c r="X182" s="217"/>
      <c r="Y182" s="218"/>
      <c r="Z182" s="213">
        <v>0</v>
      </c>
      <c r="AA182" s="213">
        <v>0</v>
      </c>
      <c r="AB182" s="212">
        <f>_xlfn.FLOOR.PRECISE('[3]численность 2021'!E24)</f>
        <v>0</v>
      </c>
      <c r="AC182" s="212">
        <v>0</v>
      </c>
      <c r="AD182" s="212">
        <v>0</v>
      </c>
      <c r="AE182" s="212">
        <f t="shared" si="164"/>
        <v>0</v>
      </c>
      <c r="AF182" s="214">
        <f>_xlfn.FLOOR.PRECISE('[3]численность 2021'!O24)</f>
        <v>0</v>
      </c>
      <c r="AG182" s="215">
        <f t="shared" si="165"/>
        <v>0</v>
      </c>
      <c r="AH182" s="216">
        <f t="shared" si="190"/>
        <v>0</v>
      </c>
      <c r="AI182" s="219">
        <f t="shared" si="166"/>
        <v>0</v>
      </c>
      <c r="AJ182" s="217"/>
      <c r="AK182" s="217"/>
      <c r="AL182" s="213">
        <v>401.79663099999999</v>
      </c>
      <c r="AM182" s="213">
        <v>593.44641100000001</v>
      </c>
      <c r="AN182" s="212">
        <f>_xlfn.FLOOR.PRECISE('[3]численность 2021'!F24)</f>
        <v>799</v>
      </c>
      <c r="AO182" s="212">
        <v>1.3062309999999999</v>
      </c>
      <c r="AP182" s="212">
        <v>1.9292800000000001</v>
      </c>
      <c r="AQ182" s="212">
        <f t="shared" si="167"/>
        <v>2.5975292072364757</v>
      </c>
      <c r="AR182" s="214">
        <f>_xlfn.FLOOR.PRECISE('[3]численность 2021'!L24)</f>
        <v>0</v>
      </c>
      <c r="AS182" s="214"/>
      <c r="AT182" s="214">
        <f t="shared" si="196"/>
        <v>0</v>
      </c>
      <c r="AU182" s="215">
        <f t="shared" si="168"/>
        <v>55.930000000000007</v>
      </c>
      <c r="AV182" s="215">
        <f t="shared" si="197"/>
        <v>0</v>
      </c>
      <c r="AW182" s="220">
        <f t="shared" si="169"/>
        <v>0</v>
      </c>
      <c r="AX182" s="217">
        <v>40</v>
      </c>
      <c r="AY182" s="215">
        <f t="shared" si="158"/>
        <v>5.99999999999996</v>
      </c>
      <c r="AZ182" s="216">
        <f t="shared" si="188"/>
        <v>0</v>
      </c>
      <c r="BA182" s="217">
        <v>6</v>
      </c>
      <c r="BB182" s="215">
        <f t="shared" si="159"/>
        <v>11.999999999999959</v>
      </c>
      <c r="BC182" s="217">
        <v>12</v>
      </c>
      <c r="BD182" s="213">
        <v>0</v>
      </c>
      <c r="BE182" s="213">
        <v>5.7861200000000004</v>
      </c>
      <c r="BF182" s="212">
        <f>_xlfn.FLOOR.PRECISE('[3]численность 2021'!G24)</f>
        <v>2</v>
      </c>
      <c r="BG182" s="212">
        <v>0</v>
      </c>
      <c r="BH182" s="212">
        <v>1.8811000000000001E-2</v>
      </c>
      <c r="BI182" s="212">
        <f t="shared" si="170"/>
        <v>6.501950456161391E-3</v>
      </c>
      <c r="BJ182" s="214">
        <f>_xlfn.FLOOR.PRECISE('[3]численность 2021'!K24)</f>
        <v>0</v>
      </c>
      <c r="BK182" s="214"/>
      <c r="BL182" s="214">
        <f t="shared" si="198"/>
        <v>0</v>
      </c>
      <c r="BM182" s="215">
        <f t="shared" si="171"/>
        <v>5.9999999999999797E-2</v>
      </c>
      <c r="BN182" s="220">
        <f t="shared" si="172"/>
        <v>0</v>
      </c>
      <c r="BO182" s="217"/>
      <c r="BP182" s="215">
        <f t="shared" si="160"/>
        <v>0</v>
      </c>
      <c r="BQ182" s="216">
        <f t="shared" si="173"/>
        <v>0</v>
      </c>
      <c r="BR182" s="217"/>
      <c r="BS182" s="215">
        <f t="shared" si="174"/>
        <v>0</v>
      </c>
      <c r="BT182" s="217"/>
      <c r="BU182" s="213">
        <v>30.157221</v>
      </c>
      <c r="BV182" s="213">
        <v>28.930599000000001</v>
      </c>
      <c r="BW182" s="212">
        <f>_xlfn.FLOOR.PRECISE('[3]численность 2021'!H24)</f>
        <v>46</v>
      </c>
      <c r="BX182" s="212">
        <v>9.8040000000000002E-2</v>
      </c>
      <c r="BY182" s="212">
        <v>9.4052999999999998E-2</v>
      </c>
      <c r="BZ182" s="212">
        <f t="shared" si="175"/>
        <v>0.14954486049171198</v>
      </c>
      <c r="CA182" s="214">
        <f>_xlfn.FLOOR.PRECISE('[3]численность 2021'!M24)</f>
        <v>0</v>
      </c>
      <c r="CB182" s="214"/>
      <c r="CC182" s="214"/>
      <c r="CD182" s="214">
        <f t="shared" si="199"/>
        <v>0</v>
      </c>
      <c r="CE182" s="215">
        <f t="shared" si="176"/>
        <v>1.3799999999999952</v>
      </c>
      <c r="CF182" s="220">
        <f t="shared" si="177"/>
        <v>0</v>
      </c>
      <c r="CG182" s="217"/>
      <c r="CH182" s="215">
        <f t="shared" si="200"/>
        <v>0</v>
      </c>
      <c r="CI182" s="216">
        <f t="shared" si="178"/>
        <v>0</v>
      </c>
      <c r="CJ182" s="217"/>
      <c r="CK182" s="215">
        <f t="shared" si="201"/>
        <v>0</v>
      </c>
      <c r="CL182" s="216">
        <f t="shared" si="179"/>
        <v>0</v>
      </c>
      <c r="CM182" s="217"/>
      <c r="CN182" s="215">
        <f t="shared" si="156"/>
        <v>0</v>
      </c>
      <c r="CO182" s="217"/>
      <c r="CP182" s="221">
        <f t="shared" si="157"/>
        <v>1</v>
      </c>
      <c r="CQ182" s="213">
        <v>0</v>
      </c>
      <c r="CR182" s="213">
        <v>0</v>
      </c>
      <c r="CS182" s="213" t="e">
        <f>#NAME?</f>
        <v>#NAME?</v>
      </c>
      <c r="CT182" s="212">
        <v>0</v>
      </c>
      <c r="CU182" s="212">
        <v>0</v>
      </c>
      <c r="CV182" s="212" t="e">
        <f>#NAME?</f>
        <v>#NAME?</v>
      </c>
      <c r="CW182" s="214" t="e">
        <f>#NAME?</f>
        <v>#NAME?</v>
      </c>
      <c r="CX182" s="215" t="e">
        <f t="shared" si="191"/>
        <v>#NAME?</v>
      </c>
      <c r="CY182" s="220" t="e">
        <f t="shared" si="192"/>
        <v>#NAME?</v>
      </c>
      <c r="CZ182" s="222"/>
      <c r="DA182" s="215">
        <f t="shared" si="193"/>
        <v>0</v>
      </c>
      <c r="DB182" s="222"/>
      <c r="DC182" s="213">
        <v>0</v>
      </c>
      <c r="DD182" s="213">
        <v>0</v>
      </c>
      <c r="DE182" s="212">
        <f>_xlfn.FLOOR.PRECISE('[3]численность 2021'!I24)</f>
        <v>0</v>
      </c>
      <c r="DF182" s="212">
        <v>0</v>
      </c>
      <c r="DG182" s="212">
        <v>0</v>
      </c>
      <c r="DH182" s="212">
        <f t="shared" si="180"/>
        <v>0</v>
      </c>
      <c r="DI182" s="214">
        <f>_xlfn.FLOOR.PRECISE('[3]численность 2021'!N24)</f>
        <v>0</v>
      </c>
      <c r="DJ182" s="215">
        <f t="shared" si="202"/>
        <v>0</v>
      </c>
      <c r="DK182" s="216">
        <f t="shared" si="181"/>
        <v>0</v>
      </c>
      <c r="DL182" s="217"/>
      <c r="DM182" s="215">
        <f t="shared" si="203"/>
        <v>0</v>
      </c>
      <c r="DN182" s="217"/>
      <c r="DO182" s="213">
        <v>4.4943695068359375</v>
      </c>
      <c r="DP182" s="213">
        <v>5.6912649999999996</v>
      </c>
      <c r="DQ182" s="212">
        <f>_xlfn.FLOOR.PRECISE('[3]численность 2021'!J24)</f>
        <v>22</v>
      </c>
      <c r="DR182" s="212">
        <v>1.4611000000000001E-2</v>
      </c>
      <c r="DS182" s="212">
        <v>1.8502000000000001E-2</v>
      </c>
      <c r="DT182" s="212">
        <f t="shared" si="182"/>
        <v>7.1521455017775293E-2</v>
      </c>
      <c r="DU182" s="214">
        <f>_xlfn.FLOOR.PRECISE('[3]численность 2021'!S24)</f>
        <v>0</v>
      </c>
      <c r="DV182" s="215">
        <f t="shared" si="183"/>
        <v>2.2000000000000002</v>
      </c>
      <c r="DW182" s="216">
        <f t="shared" si="184"/>
        <v>0</v>
      </c>
      <c r="DX182" s="217">
        <v>2</v>
      </c>
      <c r="DY182" s="213">
        <v>100</v>
      </c>
      <c r="DZ182" s="223">
        <v>100</v>
      </c>
      <c r="EA182" s="212">
        <f>_xlfn.FLOOR.PRECISE('[3]численность 2021'!T24)</f>
        <v>0</v>
      </c>
      <c r="EB182" s="212">
        <v>0.325098</v>
      </c>
      <c r="EC182" s="212">
        <v>0.325098</v>
      </c>
      <c r="ED182" s="212">
        <f t="shared" si="189"/>
        <v>0</v>
      </c>
      <c r="EE182" s="214">
        <f>_xlfn.FLOOR.PRECISE('[3]численность 2021'!U24)</f>
        <v>0</v>
      </c>
      <c r="EF182" s="215">
        <f t="shared" si="185"/>
        <v>0</v>
      </c>
      <c r="EG182" s="216">
        <f t="shared" si="186"/>
        <v>0</v>
      </c>
      <c r="EH182" s="222"/>
    </row>
    <row r="183" spans="1:138" ht="31.5" x14ac:dyDescent="0.2">
      <c r="A183" s="116" t="s">
        <v>38</v>
      </c>
      <c r="B183" s="212">
        <f>'[3]численность 2021'!C20</f>
        <v>5.1500000953674316</v>
      </c>
      <c r="C183" s="213">
        <v>10.132118</v>
      </c>
      <c r="D183" s="213">
        <v>8.8285710000000002</v>
      </c>
      <c r="E183" s="212">
        <f>_xlfn.FLOOR.PRECISE('[3]численность 2021'!D20)</f>
        <v>10</v>
      </c>
      <c r="F183" s="212">
        <v>1.714286</v>
      </c>
      <c r="G183" s="212">
        <v>1.714286</v>
      </c>
      <c r="H183" s="212">
        <f t="shared" si="194"/>
        <v>1.9417475368583543</v>
      </c>
      <c r="I183" s="214">
        <f>_xlfn.FLOOR.PRECISE('[3]численность 2021'!R20)</f>
        <v>3</v>
      </c>
      <c r="J183" s="215">
        <f t="shared" si="187"/>
        <v>3.4999999999999898</v>
      </c>
      <c r="K183" s="216">
        <f t="shared" si="161"/>
        <v>3</v>
      </c>
      <c r="L183" s="217">
        <v>3</v>
      </c>
      <c r="M183" s="213">
        <v>0</v>
      </c>
      <c r="N183" s="213">
        <v>0</v>
      </c>
      <c r="O183" s="212">
        <f>_xlfn.FLOOR.PRECISE('[3]численность 2021'!P20)</f>
        <v>0</v>
      </c>
      <c r="P183" s="212">
        <v>0</v>
      </c>
      <c r="Q183" s="212">
        <v>0</v>
      </c>
      <c r="R183" s="212">
        <f t="shared" si="162"/>
        <v>0</v>
      </c>
      <c r="S183" s="214">
        <f>_xlfn.FLOOR.PRECISE('[3]численность 2021'!Q20)</f>
        <v>0</v>
      </c>
      <c r="T183" s="214"/>
      <c r="U183" s="215">
        <f t="shared" si="195"/>
        <v>0</v>
      </c>
      <c r="V183" s="216">
        <f t="shared" si="163"/>
        <v>0</v>
      </c>
      <c r="W183" s="217"/>
      <c r="X183" s="217"/>
      <c r="Y183" s="218"/>
      <c r="Z183" s="213">
        <v>4.140244</v>
      </c>
      <c r="AA183" s="213">
        <v>5.0956849999999996</v>
      </c>
      <c r="AB183" s="212">
        <f>_xlfn.FLOOR.PRECISE('[3]численность 2021'!E20)</f>
        <v>4</v>
      </c>
      <c r="AC183" s="212">
        <v>0.80393099999999995</v>
      </c>
      <c r="AD183" s="212">
        <v>0.98945300000000003</v>
      </c>
      <c r="AE183" s="212">
        <f t="shared" si="164"/>
        <v>0.77669901474334169</v>
      </c>
      <c r="AF183" s="214">
        <f>_xlfn.FLOOR.PRECISE('[3]численность 2021'!O20)</f>
        <v>0</v>
      </c>
      <c r="AG183" s="215">
        <f t="shared" si="165"/>
        <v>0</v>
      </c>
      <c r="AH183" s="216">
        <f t="shared" si="190"/>
        <v>0</v>
      </c>
      <c r="AI183" s="219">
        <f t="shared" si="166"/>
        <v>0</v>
      </c>
      <c r="AJ183" s="217"/>
      <c r="AK183" s="217"/>
      <c r="AL183" s="213">
        <v>33.107143000000001</v>
      </c>
      <c r="AM183" s="213">
        <v>40.069274999999998</v>
      </c>
      <c r="AN183" s="212">
        <f>_xlfn.FLOOR.PRECISE('[3]численность 2021'!F20)</f>
        <v>44</v>
      </c>
      <c r="AO183" s="212">
        <v>6.4285709999999998</v>
      </c>
      <c r="AP183" s="212">
        <v>7.7804419999999999</v>
      </c>
      <c r="AQ183" s="212">
        <f t="shared" si="167"/>
        <v>8.5436891621767597</v>
      </c>
      <c r="AR183" s="214">
        <f>_xlfn.FLOOR.PRECISE('[3]численность 2021'!L20)</f>
        <v>4</v>
      </c>
      <c r="AS183" s="214"/>
      <c r="AT183" s="214">
        <f t="shared" si="196"/>
        <v>4</v>
      </c>
      <c r="AU183" s="215">
        <f t="shared" si="168"/>
        <v>5.2799999999999994</v>
      </c>
      <c r="AV183" s="215">
        <f t="shared" si="197"/>
        <v>5.2799999999999994</v>
      </c>
      <c r="AW183" s="220">
        <f t="shared" si="169"/>
        <v>4</v>
      </c>
      <c r="AX183" s="217">
        <v>4</v>
      </c>
      <c r="AY183" s="215">
        <f t="shared" si="158"/>
        <v>0</v>
      </c>
      <c r="AZ183" s="216">
        <f t="shared" si="188"/>
        <v>0</v>
      </c>
      <c r="BA183" s="217"/>
      <c r="BB183" s="215">
        <f t="shared" si="159"/>
        <v>1.199999999999996</v>
      </c>
      <c r="BC183" s="217"/>
      <c r="BD183" s="213">
        <v>5.120374</v>
      </c>
      <c r="BE183" s="213">
        <v>4.0661800000000001</v>
      </c>
      <c r="BF183" s="212">
        <f>_xlfn.FLOOR.PRECISE('[3]численность 2021'!G20)</f>
        <v>3</v>
      </c>
      <c r="BG183" s="212">
        <v>0.99424699999999999</v>
      </c>
      <c r="BH183" s="212">
        <v>0.78954899999999995</v>
      </c>
      <c r="BI183" s="212">
        <f t="shared" si="170"/>
        <v>0.58252426105750632</v>
      </c>
      <c r="BJ183" s="214">
        <f>_xlfn.FLOOR.PRECISE('[3]численность 2021'!K20)</f>
        <v>0</v>
      </c>
      <c r="BK183" s="214"/>
      <c r="BL183" s="214">
        <f t="shared" si="198"/>
        <v>0</v>
      </c>
      <c r="BM183" s="215">
        <f t="shared" si="171"/>
        <v>8.9999999999999691E-2</v>
      </c>
      <c r="BN183" s="220">
        <f t="shared" si="172"/>
        <v>0</v>
      </c>
      <c r="BO183" s="217"/>
      <c r="BP183" s="215">
        <f t="shared" si="160"/>
        <v>0</v>
      </c>
      <c r="BQ183" s="216">
        <f t="shared" si="173"/>
        <v>0</v>
      </c>
      <c r="BR183" s="217"/>
      <c r="BS183" s="215">
        <f t="shared" si="174"/>
        <v>0</v>
      </c>
      <c r="BT183" s="217"/>
      <c r="BU183" s="213">
        <v>15.73762</v>
      </c>
      <c r="BV183" s="213">
        <v>13.102134</v>
      </c>
      <c r="BW183" s="212">
        <f>_xlfn.FLOOR.PRECISE('[3]численность 2021'!H20)</f>
        <v>14</v>
      </c>
      <c r="BX183" s="212">
        <v>3.0558489999999998</v>
      </c>
      <c r="BY183" s="212">
        <v>2.5441039999999999</v>
      </c>
      <c r="BZ183" s="212">
        <f t="shared" si="175"/>
        <v>2.718446551601696</v>
      </c>
      <c r="CA183" s="214">
        <f>_xlfn.FLOOR.PRECISE('[3]численность 2021'!M20)</f>
        <v>0</v>
      </c>
      <c r="CB183" s="214"/>
      <c r="CC183" s="214"/>
      <c r="CD183" s="214">
        <f t="shared" si="199"/>
        <v>0</v>
      </c>
      <c r="CE183" s="215">
        <f t="shared" si="176"/>
        <v>0.98000000000000009</v>
      </c>
      <c r="CF183" s="220">
        <f t="shared" si="177"/>
        <v>0</v>
      </c>
      <c r="CG183" s="217"/>
      <c r="CH183" s="215">
        <f t="shared" si="200"/>
        <v>0</v>
      </c>
      <c r="CI183" s="216">
        <f t="shared" si="178"/>
        <v>0</v>
      </c>
      <c r="CJ183" s="217"/>
      <c r="CK183" s="215">
        <f t="shared" si="201"/>
        <v>0</v>
      </c>
      <c r="CL183" s="216">
        <f t="shared" si="179"/>
        <v>0</v>
      </c>
      <c r="CM183" s="217"/>
      <c r="CN183" s="215">
        <f t="shared" si="156"/>
        <v>0</v>
      </c>
      <c r="CO183" s="217"/>
      <c r="CP183" s="221">
        <f t="shared" si="157"/>
        <v>1</v>
      </c>
      <c r="CQ183" s="213"/>
      <c r="CR183" s="213"/>
      <c r="CS183" s="213"/>
      <c r="CT183" s="212"/>
      <c r="CU183" s="212"/>
      <c r="CV183" s="212"/>
      <c r="CW183" s="214"/>
      <c r="CX183" s="215"/>
      <c r="CY183" s="220"/>
      <c r="CZ183" s="222"/>
      <c r="DA183" s="215"/>
      <c r="DB183" s="222"/>
      <c r="DC183" s="213">
        <v>0</v>
      </c>
      <c r="DD183" s="213">
        <v>0</v>
      </c>
      <c r="DE183" s="212">
        <f>_xlfn.FLOOR.PRECISE('[3]численность 2021'!I20)</f>
        <v>0</v>
      </c>
      <c r="DF183" s="212">
        <v>0</v>
      </c>
      <c r="DG183" s="212">
        <v>0</v>
      </c>
      <c r="DH183" s="212">
        <f t="shared" si="180"/>
        <v>0</v>
      </c>
      <c r="DI183" s="214">
        <f>_xlfn.FLOOR.PRECISE('[3]численность 2021'!N20)</f>
        <v>0</v>
      </c>
      <c r="DJ183" s="215">
        <f t="shared" si="202"/>
        <v>0</v>
      </c>
      <c r="DK183" s="216">
        <f t="shared" si="181"/>
        <v>0</v>
      </c>
      <c r="DL183" s="217"/>
      <c r="DM183" s="215">
        <f t="shared" si="203"/>
        <v>0</v>
      </c>
      <c r="DN183" s="217"/>
      <c r="DO183" s="213">
        <v>0.56783300000000003</v>
      </c>
      <c r="DP183" s="213">
        <v>0.19750699999999999</v>
      </c>
      <c r="DQ183" s="212">
        <f>_xlfn.FLOOR.PRECISE('[3]численность 2021'!J20)</f>
        <v>0</v>
      </c>
      <c r="DR183" s="212">
        <v>0.110259</v>
      </c>
      <c r="DS183" s="212">
        <v>3.8351000000000003E-2</v>
      </c>
      <c r="DT183" s="212">
        <f t="shared" si="182"/>
        <v>0</v>
      </c>
      <c r="DU183" s="214">
        <f>_xlfn.FLOOR.PRECISE('[3]численность 2021'!S20)</f>
        <v>0</v>
      </c>
      <c r="DV183" s="215">
        <f t="shared" si="183"/>
        <v>0</v>
      </c>
      <c r="DW183" s="216">
        <f t="shared" si="184"/>
        <v>0</v>
      </c>
      <c r="DX183" s="217"/>
      <c r="DY183" s="223">
        <v>11</v>
      </c>
      <c r="DZ183" s="223">
        <v>11</v>
      </c>
      <c r="EA183" s="212">
        <f>_xlfn.FLOOR.PRECISE('[3]численность 2021'!T20)</f>
        <v>10</v>
      </c>
      <c r="EB183" s="212">
        <v>2.1359219999999999</v>
      </c>
      <c r="EC183" s="212">
        <v>2.1359219999999999</v>
      </c>
      <c r="ED183" s="212">
        <f t="shared" si="189"/>
        <v>1.9417475368583543</v>
      </c>
      <c r="EE183" s="214">
        <f>_xlfn.FLOOR.PRECISE('[3]численность 2021'!U20)</f>
        <v>1</v>
      </c>
      <c r="EF183" s="215">
        <f t="shared" si="185"/>
        <v>1</v>
      </c>
      <c r="EG183" s="216">
        <f t="shared" si="186"/>
        <v>1</v>
      </c>
      <c r="EH183" s="222">
        <v>1</v>
      </c>
    </row>
    <row r="184" spans="1:138" ht="31.5" x14ac:dyDescent="0.2">
      <c r="A184" s="116" t="s">
        <v>362</v>
      </c>
      <c r="B184" s="212">
        <f>'[3]численность 2021'!C21</f>
        <v>6.7999300956726074</v>
      </c>
      <c r="C184" s="213">
        <v>9.3166849999999997</v>
      </c>
      <c r="D184" s="213">
        <v>10.907379150390625</v>
      </c>
      <c r="E184" s="212">
        <f>_xlfn.FLOOR.PRECISE('[3]численность 2021'!D21)</f>
        <v>15</v>
      </c>
      <c r="F184" s="212">
        <v>1.6040430000000001</v>
      </c>
      <c r="G184" s="212">
        <v>1.6040430000000001</v>
      </c>
      <c r="H184" s="212">
        <f t="shared" si="194"/>
        <v>2.2059050297510878</v>
      </c>
      <c r="I184" s="214">
        <f>_xlfn.FLOOR.PRECISE('[3]численность 2021'!R21)</f>
        <v>5</v>
      </c>
      <c r="J184" s="215">
        <f t="shared" si="187"/>
        <v>5.2499999999999849</v>
      </c>
      <c r="K184" s="216">
        <f t="shared" si="161"/>
        <v>5</v>
      </c>
      <c r="L184" s="217">
        <v>5</v>
      </c>
      <c r="M184" s="213">
        <v>4</v>
      </c>
      <c r="N184" s="213">
        <v>7</v>
      </c>
      <c r="O184" s="212">
        <f>_xlfn.FLOOR.PRECISE('[3]численность 2021'!P21)</f>
        <v>8</v>
      </c>
      <c r="P184" s="212">
        <v>0.58824100000000001</v>
      </c>
      <c r="Q184" s="212">
        <v>1.0294220000000001</v>
      </c>
      <c r="R184" s="212">
        <f t="shared" si="162"/>
        <v>1.1764826825339134</v>
      </c>
      <c r="S184" s="214">
        <f>_xlfn.FLOOR.PRECISE('[3]численность 2021'!Q21)</f>
        <v>2</v>
      </c>
      <c r="T184" s="214"/>
      <c r="U184" s="215">
        <f t="shared" si="195"/>
        <v>2.4</v>
      </c>
      <c r="V184" s="216">
        <f t="shared" si="163"/>
        <v>2</v>
      </c>
      <c r="W184" s="217">
        <v>2</v>
      </c>
      <c r="X184" s="217"/>
      <c r="Y184" s="218"/>
      <c r="Z184" s="213">
        <v>7.0283769999999999</v>
      </c>
      <c r="AA184" s="213">
        <v>8.4462860000000006</v>
      </c>
      <c r="AB184" s="212">
        <f>_xlfn.FLOOR.PRECISE('[3]численность 2021'!E21)</f>
        <v>7</v>
      </c>
      <c r="AC184" s="212">
        <v>1.033585</v>
      </c>
      <c r="AD184" s="212">
        <v>1.2421139999999999</v>
      </c>
      <c r="AE184" s="212">
        <f t="shared" si="164"/>
        <v>1.0294223472171742</v>
      </c>
      <c r="AF184" s="214">
        <f>_xlfn.FLOOR.PRECISE('[3]численность 2021'!O21)</f>
        <v>0</v>
      </c>
      <c r="AG184" s="215">
        <f t="shared" si="165"/>
        <v>0</v>
      </c>
      <c r="AH184" s="216">
        <f t="shared" si="190"/>
        <v>0</v>
      </c>
      <c r="AI184" s="219">
        <f t="shared" si="166"/>
        <v>0</v>
      </c>
      <c r="AJ184" s="217"/>
      <c r="AK184" s="217"/>
      <c r="AL184" s="213">
        <v>35</v>
      </c>
      <c r="AM184" s="213">
        <v>42.404750999999997</v>
      </c>
      <c r="AN184" s="212">
        <f>_xlfn.FLOOR.PRECISE('[3]численность 2021'!F21)</f>
        <v>59</v>
      </c>
      <c r="AO184" s="212">
        <v>5.1470589999999996</v>
      </c>
      <c r="AP184" s="212">
        <v>6.2360569999999997</v>
      </c>
      <c r="AQ184" s="212">
        <f t="shared" si="167"/>
        <v>8.6765597836876118</v>
      </c>
      <c r="AR184" s="214">
        <f>_xlfn.FLOOR.PRECISE('[3]численность 2021'!L21)</f>
        <v>7</v>
      </c>
      <c r="AS184" s="214"/>
      <c r="AT184" s="214">
        <f t="shared" si="196"/>
        <v>7</v>
      </c>
      <c r="AU184" s="215">
        <f t="shared" si="168"/>
        <v>7.08</v>
      </c>
      <c r="AV184" s="215">
        <f t="shared" si="197"/>
        <v>7.08</v>
      </c>
      <c r="AW184" s="220">
        <f t="shared" si="169"/>
        <v>7</v>
      </c>
      <c r="AX184" s="217">
        <v>7</v>
      </c>
      <c r="AY184" s="215">
        <f t="shared" si="158"/>
        <v>0</v>
      </c>
      <c r="AZ184" s="216">
        <f t="shared" si="188"/>
        <v>0</v>
      </c>
      <c r="BA184" s="217"/>
      <c r="BB184" s="215">
        <f t="shared" si="159"/>
        <v>2.099999999999993</v>
      </c>
      <c r="BC184" s="217"/>
      <c r="BD184" s="213">
        <v>3.8427920000000002</v>
      </c>
      <c r="BE184" s="213">
        <v>3.1716899999999999</v>
      </c>
      <c r="BF184" s="212">
        <f>_xlfn.FLOOR.PRECISE('[3]численность 2021'!G21)</f>
        <v>5</v>
      </c>
      <c r="BG184" s="212">
        <v>0.56511699999999998</v>
      </c>
      <c r="BH184" s="212">
        <v>0.46643000000000001</v>
      </c>
      <c r="BI184" s="212">
        <f t="shared" si="170"/>
        <v>0.73530167658369594</v>
      </c>
      <c r="BJ184" s="214">
        <f>_xlfn.FLOOR.PRECISE('[3]численность 2021'!K21)</f>
        <v>0</v>
      </c>
      <c r="BK184" s="214"/>
      <c r="BL184" s="214">
        <f t="shared" si="198"/>
        <v>0</v>
      </c>
      <c r="BM184" s="215">
        <f t="shared" si="171"/>
        <v>0.14999999999999949</v>
      </c>
      <c r="BN184" s="220">
        <f t="shared" si="172"/>
        <v>0</v>
      </c>
      <c r="BO184" s="217"/>
      <c r="BP184" s="215">
        <f t="shared" si="160"/>
        <v>0</v>
      </c>
      <c r="BQ184" s="216">
        <f t="shared" si="173"/>
        <v>0</v>
      </c>
      <c r="BR184" s="217"/>
      <c r="BS184" s="215">
        <f t="shared" si="174"/>
        <v>0</v>
      </c>
      <c r="BT184" s="217"/>
      <c r="BU184" s="213">
        <v>14.644155</v>
      </c>
      <c r="BV184" s="213">
        <v>15.036160000000001</v>
      </c>
      <c r="BW184" s="212">
        <f>_xlfn.FLOOR.PRECISE('[3]численность 2021'!H21)</f>
        <v>18</v>
      </c>
      <c r="BX184" s="212">
        <v>2.1535519999999999</v>
      </c>
      <c r="BY184" s="212">
        <v>2.2112229999999999</v>
      </c>
      <c r="BZ184" s="212">
        <f t="shared" si="175"/>
        <v>2.6470860357013053</v>
      </c>
      <c r="CA184" s="214">
        <f>_xlfn.FLOOR.PRECISE('[3]численность 2021'!M21)</f>
        <v>0</v>
      </c>
      <c r="CB184" s="214"/>
      <c r="CC184" s="214"/>
      <c r="CD184" s="214">
        <f t="shared" si="199"/>
        <v>0</v>
      </c>
      <c r="CE184" s="215">
        <f t="shared" si="176"/>
        <v>1.2600000000000002</v>
      </c>
      <c r="CF184" s="220">
        <f t="shared" si="177"/>
        <v>0</v>
      </c>
      <c r="CG184" s="217"/>
      <c r="CH184" s="215">
        <f t="shared" si="200"/>
        <v>0</v>
      </c>
      <c r="CI184" s="216">
        <f t="shared" si="178"/>
        <v>0</v>
      </c>
      <c r="CJ184" s="217"/>
      <c r="CK184" s="215">
        <f t="shared" si="201"/>
        <v>0</v>
      </c>
      <c r="CL184" s="216">
        <f t="shared" si="179"/>
        <v>0</v>
      </c>
      <c r="CM184" s="217"/>
      <c r="CN184" s="215">
        <f t="shared" si="156"/>
        <v>0</v>
      </c>
      <c r="CO184" s="217"/>
      <c r="CP184" s="221">
        <f t="shared" si="157"/>
        <v>1</v>
      </c>
      <c r="CQ184" s="213"/>
      <c r="CR184" s="213"/>
      <c r="CS184" s="213"/>
      <c r="CT184" s="212"/>
      <c r="CU184" s="212"/>
      <c r="CV184" s="212"/>
      <c r="CW184" s="214"/>
      <c r="CX184" s="215"/>
      <c r="CY184" s="220"/>
      <c r="CZ184" s="222"/>
      <c r="DA184" s="215"/>
      <c r="DB184" s="222"/>
      <c r="DC184" s="213">
        <v>0</v>
      </c>
      <c r="DD184" s="213">
        <v>0</v>
      </c>
      <c r="DE184" s="212">
        <f>_xlfn.FLOOR.PRECISE('[3]численность 2021'!I21)</f>
        <v>0</v>
      </c>
      <c r="DF184" s="212">
        <v>0</v>
      </c>
      <c r="DG184" s="212">
        <v>0</v>
      </c>
      <c r="DH184" s="212">
        <f t="shared" si="180"/>
        <v>0</v>
      </c>
      <c r="DI184" s="214">
        <f>_xlfn.FLOOR.PRECISE('[3]численность 2021'!N21)</f>
        <v>0</v>
      </c>
      <c r="DJ184" s="215">
        <f t="shared" si="202"/>
        <v>0</v>
      </c>
      <c r="DK184" s="216">
        <f t="shared" si="181"/>
        <v>0</v>
      </c>
      <c r="DL184" s="217"/>
      <c r="DM184" s="215">
        <f t="shared" si="203"/>
        <v>0</v>
      </c>
      <c r="DN184" s="217"/>
      <c r="DO184" s="213">
        <v>0.23836599999999999</v>
      </c>
      <c r="DP184" s="213">
        <v>0.154059</v>
      </c>
      <c r="DQ184" s="212">
        <f>_xlfn.FLOOR.PRECISE('[3]численность 2021'!J21)</f>
        <v>0</v>
      </c>
      <c r="DR184" s="212">
        <v>3.5054000000000002E-2</v>
      </c>
      <c r="DS184" s="212">
        <v>2.2655999999999999E-2</v>
      </c>
      <c r="DT184" s="212">
        <f t="shared" si="182"/>
        <v>0</v>
      </c>
      <c r="DU184" s="214">
        <f>_xlfn.FLOOR.PRECISE('[3]численность 2021'!S21)</f>
        <v>0</v>
      </c>
      <c r="DV184" s="215">
        <f t="shared" si="183"/>
        <v>0</v>
      </c>
      <c r="DW184" s="216">
        <f t="shared" si="184"/>
        <v>0</v>
      </c>
      <c r="DX184" s="217"/>
      <c r="DY184" s="223">
        <v>12</v>
      </c>
      <c r="DZ184" s="223">
        <v>12</v>
      </c>
      <c r="EA184" s="212">
        <f>_xlfn.FLOOR.PRECISE('[3]численность 2021'!T21)</f>
        <v>12</v>
      </c>
      <c r="EB184" s="212">
        <v>1.7647060000000001</v>
      </c>
      <c r="EC184" s="212">
        <v>1.764724</v>
      </c>
      <c r="ED184" s="212">
        <f t="shared" si="189"/>
        <v>1.7647240238008701</v>
      </c>
      <c r="EE184" s="214">
        <f>_xlfn.FLOOR.PRECISE('[3]численность 2021'!U21)</f>
        <v>1</v>
      </c>
      <c r="EF184" s="215">
        <f t="shared" si="185"/>
        <v>1.2000000000000002</v>
      </c>
      <c r="EG184" s="216">
        <f t="shared" si="186"/>
        <v>1</v>
      </c>
      <c r="EH184" s="222">
        <v>1</v>
      </c>
    </row>
    <row r="185" spans="1:138" ht="15.75" x14ac:dyDescent="0.2">
      <c r="A185" s="198" t="s">
        <v>170</v>
      </c>
      <c r="B185" s="212"/>
      <c r="C185" s="213"/>
      <c r="D185" s="213"/>
      <c r="E185" s="212"/>
      <c r="F185" s="212"/>
      <c r="G185" s="212"/>
      <c r="H185" s="212"/>
      <c r="I185" s="214"/>
      <c r="J185" s="215">
        <f t="shared" si="187"/>
        <v>0</v>
      </c>
      <c r="K185" s="216">
        <f t="shared" si="161"/>
        <v>0</v>
      </c>
      <c r="L185" s="217"/>
      <c r="M185" s="213"/>
      <c r="N185" s="213"/>
      <c r="O185" s="212"/>
      <c r="P185" s="212"/>
      <c r="Q185" s="212"/>
      <c r="R185" s="212"/>
      <c r="S185" s="214"/>
      <c r="T185" s="214"/>
      <c r="U185" s="215">
        <f t="shared" si="195"/>
        <v>0</v>
      </c>
      <c r="V185" s="216">
        <f t="shared" si="163"/>
        <v>0</v>
      </c>
      <c r="W185" s="217"/>
      <c r="X185" s="217"/>
      <c r="Y185" s="218"/>
      <c r="Z185" s="213"/>
      <c r="AA185" s="213"/>
      <c r="AB185" s="212"/>
      <c r="AC185" s="212"/>
      <c r="AD185" s="212"/>
      <c r="AE185" s="212" t="e">
        <f t="shared" si="164"/>
        <v>#DIV/0!</v>
      </c>
      <c r="AF185" s="214"/>
      <c r="AG185" s="215">
        <f t="shared" si="165"/>
        <v>0</v>
      </c>
      <c r="AH185" s="216">
        <f t="shared" si="190"/>
        <v>0</v>
      </c>
      <c r="AI185" s="219">
        <f t="shared" si="166"/>
        <v>0</v>
      </c>
      <c r="AJ185" s="217"/>
      <c r="AK185" s="217"/>
      <c r="AL185" s="213"/>
      <c r="AM185" s="213"/>
      <c r="AN185" s="212"/>
      <c r="AO185" s="212"/>
      <c r="AP185" s="212"/>
      <c r="AQ185" s="212"/>
      <c r="AR185" s="214"/>
      <c r="AS185" s="214"/>
      <c r="AT185" s="214">
        <f t="shared" si="196"/>
        <v>0</v>
      </c>
      <c r="AU185" s="215">
        <f t="shared" si="168"/>
        <v>0</v>
      </c>
      <c r="AV185" s="215">
        <f t="shared" si="197"/>
        <v>0</v>
      </c>
      <c r="AW185" s="220">
        <f t="shared" si="169"/>
        <v>0</v>
      </c>
      <c r="AX185" s="217"/>
      <c r="AY185" s="215">
        <f t="shared" si="158"/>
        <v>0</v>
      </c>
      <c r="AZ185" s="216">
        <f t="shared" si="188"/>
        <v>0</v>
      </c>
      <c r="BA185" s="217"/>
      <c r="BB185" s="215">
        <f t="shared" si="159"/>
        <v>0</v>
      </c>
      <c r="BC185" s="217"/>
      <c r="BD185" s="213"/>
      <c r="BE185" s="213"/>
      <c r="BF185" s="212"/>
      <c r="BG185" s="212"/>
      <c r="BH185" s="212"/>
      <c r="BI185" s="212" t="e">
        <f t="shared" si="170"/>
        <v>#DIV/0!</v>
      </c>
      <c r="BJ185" s="214"/>
      <c r="BK185" s="214"/>
      <c r="BL185" s="214" t="e">
        <f t="shared" si="198"/>
        <v>#DIV/0!</v>
      </c>
      <c r="BM185" s="215">
        <f t="shared" si="171"/>
        <v>0</v>
      </c>
      <c r="BN185" s="220">
        <f t="shared" si="172"/>
        <v>0</v>
      </c>
      <c r="BO185" s="217"/>
      <c r="BP185" s="215">
        <f t="shared" si="160"/>
        <v>0</v>
      </c>
      <c r="BQ185" s="216">
        <f t="shared" si="173"/>
        <v>0</v>
      </c>
      <c r="BR185" s="217"/>
      <c r="BS185" s="215">
        <f t="shared" si="174"/>
        <v>0</v>
      </c>
      <c r="BT185" s="217"/>
      <c r="BU185" s="213"/>
      <c r="BV185" s="213"/>
      <c r="BW185" s="212"/>
      <c r="BX185" s="212"/>
      <c r="BY185" s="212"/>
      <c r="BZ185" s="212" t="e">
        <f t="shared" si="175"/>
        <v>#DIV/0!</v>
      </c>
      <c r="CA185" s="214"/>
      <c r="CB185" s="214"/>
      <c r="CC185" s="214"/>
      <c r="CD185" s="214" t="e">
        <f t="shared" si="199"/>
        <v>#DIV/0!</v>
      </c>
      <c r="CE185" s="215">
        <f t="shared" si="176"/>
        <v>0</v>
      </c>
      <c r="CF185" s="220">
        <f t="shared" si="177"/>
        <v>0</v>
      </c>
      <c r="CG185" s="217"/>
      <c r="CH185" s="215">
        <f t="shared" si="200"/>
        <v>0</v>
      </c>
      <c r="CI185" s="216">
        <f t="shared" si="178"/>
        <v>0</v>
      </c>
      <c r="CJ185" s="217"/>
      <c r="CK185" s="215">
        <f t="shared" si="201"/>
        <v>0</v>
      </c>
      <c r="CL185" s="216">
        <f t="shared" si="179"/>
        <v>0</v>
      </c>
      <c r="CM185" s="217"/>
      <c r="CN185" s="215">
        <f t="shared" si="156"/>
        <v>0</v>
      </c>
      <c r="CO185" s="217"/>
      <c r="CP185" s="221">
        <f t="shared" si="157"/>
        <v>1</v>
      </c>
      <c r="CQ185" s="213"/>
      <c r="CR185" s="213"/>
      <c r="CS185" s="213"/>
      <c r="CT185" s="212"/>
      <c r="CU185" s="212"/>
      <c r="CV185" s="212"/>
      <c r="CW185" s="214"/>
      <c r="CX185" s="215">
        <f t="shared" si="191"/>
        <v>0</v>
      </c>
      <c r="CY185" s="220">
        <f t="shared" si="192"/>
        <v>0</v>
      </c>
      <c r="CZ185" s="222"/>
      <c r="DA185" s="215">
        <f t="shared" si="193"/>
        <v>0</v>
      </c>
      <c r="DB185" s="222"/>
      <c r="DC185" s="213"/>
      <c r="DD185" s="213"/>
      <c r="DE185" s="212"/>
      <c r="DF185" s="212"/>
      <c r="DG185" s="212"/>
      <c r="DH185" s="212" t="e">
        <f t="shared" si="180"/>
        <v>#DIV/0!</v>
      </c>
      <c r="DI185" s="214"/>
      <c r="DJ185" s="215">
        <f t="shared" si="202"/>
        <v>0</v>
      </c>
      <c r="DK185" s="216">
        <f t="shared" si="181"/>
        <v>0</v>
      </c>
      <c r="DL185" s="217"/>
      <c r="DM185" s="215">
        <f t="shared" si="203"/>
        <v>0</v>
      </c>
      <c r="DN185" s="217"/>
      <c r="DO185" s="213"/>
      <c r="DP185" s="213"/>
      <c r="DQ185" s="212"/>
      <c r="DR185" s="212"/>
      <c r="DS185" s="212"/>
      <c r="DT185" s="212" t="e">
        <f t="shared" si="182"/>
        <v>#DIV/0!</v>
      </c>
      <c r="DU185" s="214"/>
      <c r="DV185" s="215">
        <f t="shared" si="183"/>
        <v>0</v>
      </c>
      <c r="DW185" s="216">
        <f t="shared" si="184"/>
        <v>0</v>
      </c>
      <c r="DX185" s="217"/>
      <c r="DY185" s="213"/>
      <c r="DZ185" s="223"/>
      <c r="EA185" s="212"/>
      <c r="EB185" s="212"/>
      <c r="EC185" s="212"/>
      <c r="ED185" s="212" t="e">
        <f t="shared" si="189"/>
        <v>#DIV/0!</v>
      </c>
      <c r="EE185" s="214"/>
      <c r="EF185" s="215">
        <f t="shared" si="185"/>
        <v>0</v>
      </c>
      <c r="EG185" s="216">
        <f t="shared" si="186"/>
        <v>0</v>
      </c>
      <c r="EH185" s="222"/>
    </row>
    <row r="186" spans="1:138" ht="31.5" x14ac:dyDescent="0.2">
      <c r="A186" s="116" t="s">
        <v>171</v>
      </c>
      <c r="B186" s="212">
        <f>'[3]численность 2021'!C123</f>
        <v>92.819999694824219</v>
      </c>
      <c r="C186" s="213">
        <v>195.541077</v>
      </c>
      <c r="D186" s="213">
        <v>167.417374</v>
      </c>
      <c r="E186" s="212">
        <f>_xlfn.FLOOR.PRECISE('[3]численность 2021'!D123)</f>
        <v>173</v>
      </c>
      <c r="F186" s="212">
        <v>1.8040659999999999</v>
      </c>
      <c r="G186" s="212">
        <v>1.8040659999999999</v>
      </c>
      <c r="H186" s="212">
        <f t="shared" si="194"/>
        <v>1.8638224581856655</v>
      </c>
      <c r="I186" s="214">
        <f>_xlfn.FLOOR.PRECISE('[3]численность 2021'!R123)</f>
        <v>60</v>
      </c>
      <c r="J186" s="215">
        <f t="shared" si="187"/>
        <v>60.549999999999827</v>
      </c>
      <c r="K186" s="216">
        <f t="shared" si="161"/>
        <v>60</v>
      </c>
      <c r="L186" s="222">
        <v>60</v>
      </c>
      <c r="M186" s="213">
        <v>30</v>
      </c>
      <c r="N186" s="213">
        <v>30</v>
      </c>
      <c r="O186" s="212">
        <f>_xlfn.FLOOR.PRECISE('[3]численность 2021'!P123)</f>
        <v>50</v>
      </c>
      <c r="P186" s="212">
        <v>0.32327600000000001</v>
      </c>
      <c r="Q186" s="212">
        <v>0.32327600000000001</v>
      </c>
      <c r="R186" s="212">
        <f t="shared" si="162"/>
        <v>0.53867701103631949</v>
      </c>
      <c r="S186" s="214">
        <f>_xlfn.FLOOR.PRECISE('[3]численность 2021'!Q123)</f>
        <v>2</v>
      </c>
      <c r="T186" s="214"/>
      <c r="U186" s="215">
        <f t="shared" si="195"/>
        <v>15</v>
      </c>
      <c r="V186" s="216">
        <f t="shared" si="163"/>
        <v>2</v>
      </c>
      <c r="W186" s="222">
        <v>2</v>
      </c>
      <c r="X186" s="222"/>
      <c r="Y186" s="218"/>
      <c r="Z186" s="213">
        <v>672.88372800000002</v>
      </c>
      <c r="AA186" s="213">
        <v>730.22113000000002</v>
      </c>
      <c r="AB186" s="212">
        <f>_xlfn.FLOOR.PRECISE('[3]численность 2021'!E123)</f>
        <v>701</v>
      </c>
      <c r="AC186" s="212">
        <v>7.250902</v>
      </c>
      <c r="AD186" s="212">
        <v>7.8687620000000003</v>
      </c>
      <c r="AE186" s="212">
        <f t="shared" si="164"/>
        <v>7.5522516947291995</v>
      </c>
      <c r="AF186" s="214">
        <f>_xlfn.FLOOR.PRECISE('[3]численность 2021'!O123)</f>
        <v>35</v>
      </c>
      <c r="AG186" s="215">
        <f t="shared" si="165"/>
        <v>35.050000000000004</v>
      </c>
      <c r="AH186" s="216">
        <f t="shared" si="190"/>
        <v>35</v>
      </c>
      <c r="AI186" s="219">
        <f t="shared" si="166"/>
        <v>26.25</v>
      </c>
      <c r="AJ186" s="222">
        <v>35</v>
      </c>
      <c r="AK186" s="222">
        <v>26</v>
      </c>
      <c r="AL186" s="213">
        <v>550.92926</v>
      </c>
      <c r="AM186" s="213">
        <v>617.52313200000003</v>
      </c>
      <c r="AN186" s="212">
        <f>_xlfn.FLOOR.PRECISE('[3]численность 2021'!F123)</f>
        <v>639</v>
      </c>
      <c r="AO186" s="212">
        <v>5.9367380000000001</v>
      </c>
      <c r="AP186" s="212">
        <v>6.654344</v>
      </c>
      <c r="AQ186" s="212">
        <f t="shared" si="167"/>
        <v>6.8842922010441638</v>
      </c>
      <c r="AR186" s="214">
        <f>_xlfn.FLOOR.PRECISE('[3]численность 2021'!L123)</f>
        <v>63</v>
      </c>
      <c r="AS186" s="214"/>
      <c r="AT186" s="214">
        <f t="shared" si="196"/>
        <v>63</v>
      </c>
      <c r="AU186" s="215">
        <f t="shared" si="168"/>
        <v>63.900000000000006</v>
      </c>
      <c r="AV186" s="215">
        <f t="shared" si="197"/>
        <v>63.900000000000006</v>
      </c>
      <c r="AW186" s="220">
        <f t="shared" si="169"/>
        <v>63</v>
      </c>
      <c r="AX186" s="222">
        <v>63</v>
      </c>
      <c r="AY186" s="215">
        <f t="shared" si="158"/>
        <v>9.4499999999999371</v>
      </c>
      <c r="AZ186" s="216">
        <f t="shared" si="188"/>
        <v>0</v>
      </c>
      <c r="BA186" s="222"/>
      <c r="BB186" s="215">
        <f t="shared" si="159"/>
        <v>18.899999999999935</v>
      </c>
      <c r="BC186" s="222"/>
      <c r="BD186" s="213">
        <v>61.796329</v>
      </c>
      <c r="BE186" s="213">
        <v>59.293658999999998</v>
      </c>
      <c r="BF186" s="212">
        <f>_xlfn.FLOOR.PRECISE('[3]численность 2021'!G123)</f>
        <v>64</v>
      </c>
      <c r="BG186" s="212">
        <v>0.66590899999999997</v>
      </c>
      <c r="BH186" s="212">
        <v>0.63893999999999995</v>
      </c>
      <c r="BI186" s="212">
        <f t="shared" si="170"/>
        <v>0.68950657412648897</v>
      </c>
      <c r="BJ186" s="214">
        <f>_xlfn.FLOOR.PRECISE('[3]численность 2021'!K123)</f>
        <v>1</v>
      </c>
      <c r="BK186" s="214"/>
      <c r="BL186" s="214">
        <f t="shared" si="198"/>
        <v>1</v>
      </c>
      <c r="BM186" s="215">
        <f t="shared" si="171"/>
        <v>1.9199999999999935</v>
      </c>
      <c r="BN186" s="220">
        <f t="shared" si="172"/>
        <v>1</v>
      </c>
      <c r="BO186" s="222">
        <v>1</v>
      </c>
      <c r="BP186" s="215">
        <f t="shared" si="160"/>
        <v>0</v>
      </c>
      <c r="BQ186" s="216">
        <f t="shared" si="173"/>
        <v>0</v>
      </c>
      <c r="BR186" s="222"/>
      <c r="BS186" s="215">
        <f t="shared" si="174"/>
        <v>0.2</v>
      </c>
      <c r="BT186" s="222"/>
      <c r="BU186" s="213">
        <v>149.88896199999999</v>
      </c>
      <c r="BV186" s="213">
        <v>174.393112</v>
      </c>
      <c r="BW186" s="212">
        <f>_xlfn.FLOOR.PRECISE('[3]численность 2021'!H123)</f>
        <v>183</v>
      </c>
      <c r="BX186" s="212">
        <v>1.615183</v>
      </c>
      <c r="BY186" s="212">
        <v>1.8792359999999999</v>
      </c>
      <c r="BZ186" s="212">
        <f t="shared" si="175"/>
        <v>1.9715578603929294</v>
      </c>
      <c r="CA186" s="214">
        <f>_xlfn.FLOOR.PRECISE('[3]численность 2021'!M123)</f>
        <v>9</v>
      </c>
      <c r="CB186" s="214"/>
      <c r="CC186" s="214"/>
      <c r="CD186" s="214">
        <f t="shared" si="199"/>
        <v>9</v>
      </c>
      <c r="CE186" s="215">
        <f t="shared" si="176"/>
        <v>9.15</v>
      </c>
      <c r="CF186" s="220">
        <f t="shared" si="177"/>
        <v>9</v>
      </c>
      <c r="CG186" s="222">
        <v>9</v>
      </c>
      <c r="CH186" s="215">
        <f t="shared" si="200"/>
        <v>0.67499999999999993</v>
      </c>
      <c r="CI186" s="216">
        <f t="shared" si="178"/>
        <v>0</v>
      </c>
      <c r="CJ186" s="222"/>
      <c r="CK186" s="215">
        <f t="shared" si="201"/>
        <v>0.67499999999999993</v>
      </c>
      <c r="CL186" s="216">
        <f t="shared" si="179"/>
        <v>0</v>
      </c>
      <c r="CM186" s="222"/>
      <c r="CN186" s="215">
        <f t="shared" si="156"/>
        <v>1.8</v>
      </c>
      <c r="CO186" s="222"/>
      <c r="CP186" s="221">
        <f t="shared" si="157"/>
        <v>1</v>
      </c>
      <c r="CQ186" s="213">
        <v>0</v>
      </c>
      <c r="CR186" s="213">
        <v>0</v>
      </c>
      <c r="CS186" s="213" t="e">
        <f>#NAME?</f>
        <v>#NAME?</v>
      </c>
      <c r="CT186" s="212">
        <v>0</v>
      </c>
      <c r="CU186" s="212">
        <v>0</v>
      </c>
      <c r="CV186" s="212" t="e">
        <f>#NAME?</f>
        <v>#NAME?</v>
      </c>
      <c r="CW186" s="214" t="e">
        <f>#NAME?</f>
        <v>#NAME?</v>
      </c>
      <c r="CX186" s="215" t="e">
        <f t="shared" si="191"/>
        <v>#NAME?</v>
      </c>
      <c r="CY186" s="220" t="e">
        <f t="shared" si="192"/>
        <v>#NAME?</v>
      </c>
      <c r="CZ186" s="222"/>
      <c r="DA186" s="215">
        <f t="shared" si="193"/>
        <v>0</v>
      </c>
      <c r="DB186" s="222"/>
      <c r="DC186" s="213">
        <v>10.561631999999999</v>
      </c>
      <c r="DD186" s="213">
        <v>14.008626</v>
      </c>
      <c r="DE186" s="212">
        <f>_xlfn.FLOOR.PRECISE('[3]численность 2021'!I123)</f>
        <v>12</v>
      </c>
      <c r="DF186" s="212">
        <v>0.113811</v>
      </c>
      <c r="DG186" s="212">
        <v>0.15095500000000001</v>
      </c>
      <c r="DH186" s="212">
        <f t="shared" si="180"/>
        <v>0.1292824826487167</v>
      </c>
      <c r="DI186" s="214">
        <f>_xlfn.FLOOR.PRECISE('[3]численность 2021'!N123)</f>
        <v>0</v>
      </c>
      <c r="DJ186" s="215">
        <f t="shared" si="202"/>
        <v>0</v>
      </c>
      <c r="DK186" s="216">
        <f t="shared" si="181"/>
        <v>0</v>
      </c>
      <c r="DL186" s="222"/>
      <c r="DM186" s="215">
        <f t="shared" si="203"/>
        <v>0</v>
      </c>
      <c r="DN186" s="222"/>
      <c r="DO186" s="213">
        <v>18.967831</v>
      </c>
      <c r="DP186" s="213">
        <v>23.443007999999999</v>
      </c>
      <c r="DQ186" s="212">
        <f>_xlfn.FLOOR.PRECISE('[3]численность 2021'!J123)</f>
        <v>23</v>
      </c>
      <c r="DR186" s="212">
        <v>0.20439499999999999</v>
      </c>
      <c r="DS186" s="212">
        <v>0.25261899999999998</v>
      </c>
      <c r="DT186" s="212">
        <f t="shared" si="182"/>
        <v>0.24779142507670698</v>
      </c>
      <c r="DU186" s="214">
        <f>_xlfn.FLOOR.PRECISE('[3]численность 2021'!S123)</f>
        <v>2</v>
      </c>
      <c r="DV186" s="215">
        <f t="shared" si="183"/>
        <v>2.3000000000000003</v>
      </c>
      <c r="DW186" s="216">
        <f t="shared" si="184"/>
        <v>2</v>
      </c>
      <c r="DX186" s="222">
        <v>2</v>
      </c>
      <c r="DY186" s="213">
        <v>0</v>
      </c>
      <c r="DZ186" s="223">
        <v>0</v>
      </c>
      <c r="EA186" s="212">
        <f>_xlfn.FLOOR.PRECISE('[3]численность 2021'!T123)</f>
        <v>0</v>
      </c>
      <c r="EB186" s="212">
        <v>0</v>
      </c>
      <c r="EC186" s="212">
        <v>0</v>
      </c>
      <c r="ED186" s="212">
        <f t="shared" si="189"/>
        <v>0</v>
      </c>
      <c r="EE186" s="214">
        <f>_xlfn.FLOOR.PRECISE('[3]численность 2021'!U123)</f>
        <v>0</v>
      </c>
      <c r="EF186" s="215">
        <f t="shared" si="185"/>
        <v>0</v>
      </c>
      <c r="EG186" s="216">
        <f t="shared" si="186"/>
        <v>0</v>
      </c>
      <c r="EH186" s="222"/>
    </row>
    <row r="187" spans="1:138" s="308" customFormat="1" ht="31.5" x14ac:dyDescent="0.2">
      <c r="A187" s="116" t="s">
        <v>172</v>
      </c>
      <c r="B187" s="309">
        <f>'[3]численность 2021'!C124</f>
        <v>347.20001220703125</v>
      </c>
      <c r="C187" s="310">
        <v>306.45568800000001</v>
      </c>
      <c r="D187" s="310">
        <v>364.43978900000002</v>
      </c>
      <c r="E187" s="309">
        <f>_xlfn.FLOOR.PRECISE('[3]численность 2021'!D124)</f>
        <v>423</v>
      </c>
      <c r="F187" s="309">
        <v>1.0496540000000001</v>
      </c>
      <c r="G187" s="212">
        <v>1.0496540000000001</v>
      </c>
      <c r="H187" s="212">
        <f t="shared" si="194"/>
        <v>1.2183179295159994</v>
      </c>
      <c r="I187" s="311">
        <f>_xlfn.FLOOR.PRECISE('[3]численность 2021'!R124)</f>
        <v>0</v>
      </c>
      <c r="J187" s="215">
        <f t="shared" si="187"/>
        <v>148.04999999999956</v>
      </c>
      <c r="K187" s="216">
        <f t="shared" si="161"/>
        <v>0</v>
      </c>
      <c r="L187" s="267">
        <v>130</v>
      </c>
      <c r="M187" s="310">
        <v>50</v>
      </c>
      <c r="N187" s="310">
        <v>48</v>
      </c>
      <c r="O187" s="309">
        <f>_xlfn.FLOOR.PRECISE('[3]численность 2021'!P124)</f>
        <v>50</v>
      </c>
      <c r="P187" s="212">
        <v>0.15762899999999999</v>
      </c>
      <c r="Q187" s="309">
        <v>0.13824900000000001</v>
      </c>
      <c r="R187" s="212">
        <f t="shared" si="162"/>
        <v>0.14400921152671387</v>
      </c>
      <c r="S187" s="311">
        <f>_xlfn.FLOOR.PRECISE('[3]численность 2021'!Q124)</f>
        <v>0</v>
      </c>
      <c r="T187" s="311"/>
      <c r="U187" s="215">
        <f t="shared" si="195"/>
        <v>15</v>
      </c>
      <c r="V187" s="216">
        <f t="shared" si="163"/>
        <v>0</v>
      </c>
      <c r="W187" s="267">
        <v>10</v>
      </c>
      <c r="X187" s="267">
        <v>7</v>
      </c>
      <c r="Y187" s="218"/>
      <c r="Z187" s="310">
        <v>594.28375200000005</v>
      </c>
      <c r="AA187" s="310">
        <v>617.46795699999996</v>
      </c>
      <c r="AB187" s="309">
        <f>_xlfn.FLOOR.PRECISE('[3]численность 2021'!E124)</f>
        <v>562</v>
      </c>
      <c r="AC187" s="309">
        <v>1.8735299999999999</v>
      </c>
      <c r="AD187" s="309">
        <v>1.778421</v>
      </c>
      <c r="AE187" s="212">
        <f t="shared" si="164"/>
        <v>1.6186635375602638</v>
      </c>
      <c r="AF187" s="311">
        <f>_xlfn.FLOOR.PRECISE('[3]численность 2021'!O124)</f>
        <v>0</v>
      </c>
      <c r="AG187" s="215">
        <f t="shared" si="165"/>
        <v>28.1</v>
      </c>
      <c r="AH187" s="216">
        <f t="shared" si="190"/>
        <v>0</v>
      </c>
      <c r="AI187" s="219">
        <f t="shared" si="166"/>
        <v>21</v>
      </c>
      <c r="AJ187" s="267">
        <v>28</v>
      </c>
      <c r="AK187" s="267">
        <v>21</v>
      </c>
      <c r="AL187" s="310">
        <v>2920.7004390000002</v>
      </c>
      <c r="AM187" s="310">
        <v>3165.0520019999999</v>
      </c>
      <c r="AN187" s="309">
        <f>_xlfn.FLOOR.PRECISE('[3]численность 2021'!F124)</f>
        <v>3386</v>
      </c>
      <c r="AO187" s="309">
        <v>9.2077559999999998</v>
      </c>
      <c r="AP187" s="309">
        <v>9.1159330000000001</v>
      </c>
      <c r="AQ187" s="212">
        <f t="shared" si="167"/>
        <v>9.7523038045890633</v>
      </c>
      <c r="AR187" s="311">
        <f>_xlfn.FLOOR.PRECISE('[3]численность 2021'!L124)</f>
        <v>0</v>
      </c>
      <c r="AS187" s="311"/>
      <c r="AT187" s="214">
        <f t="shared" si="196"/>
        <v>0</v>
      </c>
      <c r="AU187" s="215">
        <f t="shared" si="168"/>
        <v>406.32</v>
      </c>
      <c r="AV187" s="215">
        <f t="shared" si="197"/>
        <v>406.32</v>
      </c>
      <c r="AW187" s="220">
        <f t="shared" si="169"/>
        <v>0</v>
      </c>
      <c r="AX187" s="267">
        <v>200</v>
      </c>
      <c r="AY187" s="215">
        <f t="shared" si="158"/>
        <v>29.999999999999797</v>
      </c>
      <c r="AZ187" s="216">
        <f t="shared" si="188"/>
        <v>0</v>
      </c>
      <c r="BA187" s="267">
        <v>30</v>
      </c>
      <c r="BB187" s="215">
        <f t="shared" si="159"/>
        <v>59.999999999999801</v>
      </c>
      <c r="BC187" s="267">
        <v>60</v>
      </c>
      <c r="BD187" s="310">
        <v>421.52685500000001</v>
      </c>
      <c r="BE187" s="310">
        <v>392.6640625</v>
      </c>
      <c r="BF187" s="309">
        <f>_xlfn.FLOOR.PRECISE('[3]численность 2021'!G124)</f>
        <v>353</v>
      </c>
      <c r="BG187" s="309">
        <v>1.3288990000000001</v>
      </c>
      <c r="BH187" s="309">
        <v>1.1309450000000001</v>
      </c>
      <c r="BI187" s="212">
        <f t="shared" si="170"/>
        <v>1.0167050333785999</v>
      </c>
      <c r="BJ187" s="311">
        <f>_xlfn.FLOOR.PRECISE('[3]численность 2021'!K124)</f>
        <v>0</v>
      </c>
      <c r="BK187" s="311"/>
      <c r="BL187" s="214">
        <f t="shared" si="198"/>
        <v>0</v>
      </c>
      <c r="BM187" s="215">
        <f t="shared" si="171"/>
        <v>17.650000000000002</v>
      </c>
      <c r="BN187" s="220">
        <f t="shared" si="172"/>
        <v>0</v>
      </c>
      <c r="BO187" s="267">
        <v>15</v>
      </c>
      <c r="BP187" s="215">
        <f t="shared" si="160"/>
        <v>2.2499999999999849</v>
      </c>
      <c r="BQ187" s="216">
        <f t="shared" si="173"/>
        <v>0</v>
      </c>
      <c r="BR187" s="267">
        <v>2</v>
      </c>
      <c r="BS187" s="215">
        <f t="shared" si="174"/>
        <v>3</v>
      </c>
      <c r="BT187" s="267">
        <v>3</v>
      </c>
      <c r="BU187" s="310">
        <v>522.32672100000002</v>
      </c>
      <c r="BV187" s="310">
        <v>503.41549700000002</v>
      </c>
      <c r="BW187" s="309">
        <f>_xlfn.FLOOR.PRECISE('[3]численность 2021'!H124)</f>
        <v>438</v>
      </c>
      <c r="BX187" s="212">
        <v>1.646679</v>
      </c>
      <c r="BY187" s="212">
        <v>1.449929</v>
      </c>
      <c r="BZ187" s="212">
        <f t="shared" si="175"/>
        <v>1.2615206929740135</v>
      </c>
      <c r="CA187" s="311">
        <f>_xlfn.FLOOR.PRECISE('[3]численность 2021'!M124)</f>
        <v>0</v>
      </c>
      <c r="CB187" s="311"/>
      <c r="CC187" s="311"/>
      <c r="CD187" s="214">
        <f t="shared" si="199"/>
        <v>0</v>
      </c>
      <c r="CE187" s="215">
        <f t="shared" si="176"/>
        <v>21.900000000000002</v>
      </c>
      <c r="CF187" s="220">
        <f t="shared" si="177"/>
        <v>0</v>
      </c>
      <c r="CG187" s="267">
        <v>20</v>
      </c>
      <c r="CH187" s="215">
        <f t="shared" si="200"/>
        <v>1.5</v>
      </c>
      <c r="CI187" s="216">
        <f t="shared" si="178"/>
        <v>0</v>
      </c>
      <c r="CJ187" s="267">
        <v>2</v>
      </c>
      <c r="CK187" s="215">
        <f t="shared" si="201"/>
        <v>1.5</v>
      </c>
      <c r="CL187" s="216">
        <f t="shared" si="179"/>
        <v>0</v>
      </c>
      <c r="CM187" s="267">
        <v>1</v>
      </c>
      <c r="CN187" s="215">
        <f t="shared" si="156"/>
        <v>4</v>
      </c>
      <c r="CO187" s="267">
        <v>4</v>
      </c>
      <c r="CP187" s="221">
        <f t="shared" si="157"/>
        <v>1</v>
      </c>
      <c r="CQ187" s="310">
        <v>0</v>
      </c>
      <c r="CR187" s="310">
        <v>0</v>
      </c>
      <c r="CS187" s="213" t="e">
        <f>#NAME?</f>
        <v>#NAME?</v>
      </c>
      <c r="CT187" s="309">
        <v>0</v>
      </c>
      <c r="CU187" s="309">
        <v>0</v>
      </c>
      <c r="CV187" s="212" t="e">
        <f>#NAME?</f>
        <v>#NAME?</v>
      </c>
      <c r="CW187" s="311" t="e">
        <f>#NAME?</f>
        <v>#NAME?</v>
      </c>
      <c r="CX187" s="215" t="e">
        <f t="shared" si="191"/>
        <v>#NAME?</v>
      </c>
      <c r="CY187" s="220" t="e">
        <f t="shared" si="192"/>
        <v>#NAME?</v>
      </c>
      <c r="CZ187" s="267"/>
      <c r="DA187" s="215">
        <f t="shared" si="193"/>
        <v>0</v>
      </c>
      <c r="DB187" s="267"/>
      <c r="DC187" s="310">
        <v>0</v>
      </c>
      <c r="DD187" s="310">
        <v>0</v>
      </c>
      <c r="DE187" s="309">
        <f>_xlfn.FLOOR.PRECISE('[3]численность 2021'!I124)</f>
        <v>0</v>
      </c>
      <c r="DF187" s="309">
        <v>0</v>
      </c>
      <c r="DG187" s="309">
        <v>0</v>
      </c>
      <c r="DH187" s="212">
        <f t="shared" si="180"/>
        <v>0</v>
      </c>
      <c r="DI187" s="311">
        <f>_xlfn.FLOOR.PRECISE('[3]численность 2021'!N124)</f>
        <v>0</v>
      </c>
      <c r="DJ187" s="215">
        <f t="shared" si="202"/>
        <v>0</v>
      </c>
      <c r="DK187" s="216">
        <f t="shared" si="181"/>
        <v>0</v>
      </c>
      <c r="DL187" s="267"/>
      <c r="DM187" s="215">
        <f t="shared" si="203"/>
        <v>0</v>
      </c>
      <c r="DN187" s="267"/>
      <c r="DO187" s="310">
        <v>6.0089350000000001</v>
      </c>
      <c r="DP187" s="310">
        <v>8.252713</v>
      </c>
      <c r="DQ187" s="309">
        <f>_xlfn.FLOOR.PRECISE('[3]численность 2021'!J124)</f>
        <v>9</v>
      </c>
      <c r="DR187" s="309">
        <v>1.8943999999999999E-2</v>
      </c>
      <c r="DS187" s="309">
        <v>2.3768999999999998E-2</v>
      </c>
      <c r="DT187" s="212">
        <f t="shared" si="182"/>
        <v>2.5921658074808496E-2</v>
      </c>
      <c r="DU187" s="311">
        <f>_xlfn.FLOOR.PRECISE('[3]численность 2021'!S124)</f>
        <v>0</v>
      </c>
      <c r="DV187" s="215">
        <f t="shared" si="183"/>
        <v>0.9</v>
      </c>
      <c r="DW187" s="216">
        <f t="shared" si="184"/>
        <v>0</v>
      </c>
      <c r="DX187" s="267"/>
      <c r="DY187" s="310">
        <v>0</v>
      </c>
      <c r="DZ187" s="312">
        <v>0</v>
      </c>
      <c r="EA187" s="309">
        <f>_xlfn.FLOOR.PRECISE('[3]численность 2021'!T124)</f>
        <v>0</v>
      </c>
      <c r="EB187" s="212">
        <v>0</v>
      </c>
      <c r="EC187" s="309">
        <v>0</v>
      </c>
      <c r="ED187" s="212">
        <f t="shared" si="189"/>
        <v>0</v>
      </c>
      <c r="EE187" s="311">
        <f>_xlfn.FLOOR.PRECISE('[3]численность 2021'!U124)</f>
        <v>0</v>
      </c>
      <c r="EF187" s="215">
        <f t="shared" si="185"/>
        <v>0</v>
      </c>
      <c r="EG187" s="216">
        <f t="shared" si="186"/>
        <v>0</v>
      </c>
      <c r="EH187" s="267"/>
    </row>
    <row r="188" spans="1:138" ht="15.75" x14ac:dyDescent="0.2">
      <c r="A188" s="198" t="s">
        <v>151</v>
      </c>
      <c r="B188" s="212"/>
      <c r="C188" s="213"/>
      <c r="D188" s="213"/>
      <c r="E188" s="212"/>
      <c r="F188" s="212"/>
      <c r="G188" s="212"/>
      <c r="H188" s="212"/>
      <c r="I188" s="214"/>
      <c r="J188" s="215">
        <f t="shared" si="187"/>
        <v>0</v>
      </c>
      <c r="K188" s="216">
        <f t="shared" si="161"/>
        <v>0</v>
      </c>
      <c r="L188" s="267"/>
      <c r="M188" s="213"/>
      <c r="N188" s="213"/>
      <c r="O188" s="212"/>
      <c r="P188" s="212"/>
      <c r="Q188" s="212"/>
      <c r="R188" s="212"/>
      <c r="S188" s="214"/>
      <c r="T188" s="214"/>
      <c r="U188" s="215">
        <f t="shared" si="195"/>
        <v>0</v>
      </c>
      <c r="V188" s="216">
        <f t="shared" si="163"/>
        <v>0</v>
      </c>
      <c r="W188" s="267"/>
      <c r="X188" s="267"/>
      <c r="Y188" s="218"/>
      <c r="Z188" s="213"/>
      <c r="AA188" s="213"/>
      <c r="AB188" s="212"/>
      <c r="AC188" s="212"/>
      <c r="AD188" s="212"/>
      <c r="AE188" s="212" t="e">
        <f t="shared" si="164"/>
        <v>#DIV/0!</v>
      </c>
      <c r="AF188" s="214"/>
      <c r="AG188" s="215">
        <f t="shared" si="165"/>
        <v>0</v>
      </c>
      <c r="AH188" s="216">
        <f t="shared" si="190"/>
        <v>0</v>
      </c>
      <c r="AI188" s="219">
        <f t="shared" si="166"/>
        <v>0</v>
      </c>
      <c r="AJ188" s="267"/>
      <c r="AK188" s="267"/>
      <c r="AL188" s="213"/>
      <c r="AM188" s="213"/>
      <c r="AN188" s="212"/>
      <c r="AO188" s="212"/>
      <c r="AP188" s="212"/>
      <c r="AQ188" s="212" t="e">
        <f t="shared" si="167"/>
        <v>#DIV/0!</v>
      </c>
      <c r="AR188" s="214"/>
      <c r="AS188" s="214"/>
      <c r="AT188" s="214" t="e">
        <f t="shared" si="196"/>
        <v>#DIV/0!</v>
      </c>
      <c r="AU188" s="215">
        <f t="shared" si="168"/>
        <v>0</v>
      </c>
      <c r="AV188" s="215">
        <f t="shared" si="197"/>
        <v>0</v>
      </c>
      <c r="AW188" s="220">
        <f t="shared" si="169"/>
        <v>0</v>
      </c>
      <c r="AX188" s="267"/>
      <c r="AY188" s="215">
        <f t="shared" si="158"/>
        <v>0</v>
      </c>
      <c r="AZ188" s="216">
        <f t="shared" si="188"/>
        <v>0</v>
      </c>
      <c r="BA188" s="267"/>
      <c r="BB188" s="215">
        <f t="shared" si="159"/>
        <v>0</v>
      </c>
      <c r="BC188" s="267"/>
      <c r="BD188" s="213"/>
      <c r="BE188" s="213"/>
      <c r="BF188" s="212"/>
      <c r="BG188" s="212"/>
      <c r="BH188" s="212"/>
      <c r="BI188" s="212" t="e">
        <f t="shared" si="170"/>
        <v>#DIV/0!</v>
      </c>
      <c r="BJ188" s="214"/>
      <c r="BK188" s="214"/>
      <c r="BL188" s="214" t="e">
        <f t="shared" si="198"/>
        <v>#DIV/0!</v>
      </c>
      <c r="BM188" s="215">
        <f t="shared" si="171"/>
        <v>0</v>
      </c>
      <c r="BN188" s="220">
        <f t="shared" si="172"/>
        <v>0</v>
      </c>
      <c r="BO188" s="267"/>
      <c r="BP188" s="215">
        <f t="shared" si="160"/>
        <v>0</v>
      </c>
      <c r="BQ188" s="216">
        <f t="shared" si="173"/>
        <v>0</v>
      </c>
      <c r="BR188" s="267"/>
      <c r="BS188" s="215">
        <f t="shared" si="174"/>
        <v>0</v>
      </c>
      <c r="BT188" s="267"/>
      <c r="BU188" s="213"/>
      <c r="BV188" s="213"/>
      <c r="BW188" s="212"/>
      <c r="BX188" s="212"/>
      <c r="BY188" s="212"/>
      <c r="BZ188" s="212" t="e">
        <f t="shared" si="175"/>
        <v>#DIV/0!</v>
      </c>
      <c r="CA188" s="214"/>
      <c r="CB188" s="214"/>
      <c r="CC188" s="214"/>
      <c r="CD188" s="214" t="e">
        <f t="shared" si="199"/>
        <v>#DIV/0!</v>
      </c>
      <c r="CE188" s="215">
        <f t="shared" si="176"/>
        <v>0</v>
      </c>
      <c r="CF188" s="220">
        <f t="shared" si="177"/>
        <v>0</v>
      </c>
      <c r="CG188" s="267"/>
      <c r="CH188" s="215">
        <f t="shared" si="200"/>
        <v>0</v>
      </c>
      <c r="CI188" s="216">
        <f t="shared" si="178"/>
        <v>0</v>
      </c>
      <c r="CJ188" s="267"/>
      <c r="CK188" s="215">
        <f t="shared" si="201"/>
        <v>0</v>
      </c>
      <c r="CL188" s="216">
        <f t="shared" si="179"/>
        <v>0</v>
      </c>
      <c r="CM188" s="267"/>
      <c r="CN188" s="215">
        <f t="shared" ref="CN188:CN205" si="204">CG188*0.2</f>
        <v>0</v>
      </c>
      <c r="CO188" s="267"/>
      <c r="CP188" s="221">
        <f t="shared" ref="CP188:CP205" si="205">IF(CG188*0.25&gt;CJ188+CM188-0.1,1,0)</f>
        <v>1</v>
      </c>
      <c r="CQ188" s="213"/>
      <c r="CR188" s="213"/>
      <c r="CS188" s="213"/>
      <c r="CT188" s="212"/>
      <c r="CU188" s="212"/>
      <c r="CV188" s="212"/>
      <c r="CW188" s="214"/>
      <c r="CX188" s="215">
        <f t="shared" si="191"/>
        <v>0</v>
      </c>
      <c r="CY188" s="220">
        <f t="shared" si="192"/>
        <v>0</v>
      </c>
      <c r="CZ188" s="222"/>
      <c r="DA188" s="215">
        <f t="shared" si="193"/>
        <v>0</v>
      </c>
      <c r="DB188" s="222"/>
      <c r="DC188" s="213"/>
      <c r="DD188" s="213"/>
      <c r="DE188" s="212"/>
      <c r="DF188" s="212"/>
      <c r="DG188" s="212"/>
      <c r="DH188" s="212" t="e">
        <f t="shared" si="180"/>
        <v>#DIV/0!</v>
      </c>
      <c r="DI188" s="214"/>
      <c r="DJ188" s="215">
        <f t="shared" si="202"/>
        <v>0</v>
      </c>
      <c r="DK188" s="216">
        <f t="shared" si="181"/>
        <v>0</v>
      </c>
      <c r="DL188" s="267"/>
      <c r="DM188" s="215">
        <f t="shared" si="203"/>
        <v>0</v>
      </c>
      <c r="DN188" s="267"/>
      <c r="DO188" s="213"/>
      <c r="DP188" s="213"/>
      <c r="DQ188" s="212"/>
      <c r="DR188" s="212"/>
      <c r="DS188" s="212"/>
      <c r="DT188" s="212" t="e">
        <f t="shared" si="182"/>
        <v>#DIV/0!</v>
      </c>
      <c r="DU188" s="214"/>
      <c r="DV188" s="215">
        <f t="shared" si="183"/>
        <v>0</v>
      </c>
      <c r="DW188" s="216">
        <f t="shared" si="184"/>
        <v>0</v>
      </c>
      <c r="DX188" s="267"/>
      <c r="DY188" s="213"/>
      <c r="DZ188" s="223"/>
      <c r="EA188" s="212"/>
      <c r="EB188" s="212"/>
      <c r="EC188" s="213"/>
      <c r="ED188" s="212" t="e">
        <f t="shared" si="189"/>
        <v>#DIV/0!</v>
      </c>
      <c r="EE188" s="214"/>
      <c r="EF188" s="215">
        <f t="shared" si="185"/>
        <v>0</v>
      </c>
      <c r="EG188" s="216">
        <f t="shared" si="186"/>
        <v>0</v>
      </c>
      <c r="EH188" s="222"/>
    </row>
    <row r="189" spans="1:138" ht="31.5" x14ac:dyDescent="0.2">
      <c r="A189" s="116" t="s">
        <v>152</v>
      </c>
      <c r="B189" s="212">
        <f>'[3]численность 2021'!C106</f>
        <v>211.22000122070313</v>
      </c>
      <c r="C189" s="213">
        <v>21.526862999999999</v>
      </c>
      <c r="D189" s="213">
        <v>0</v>
      </c>
      <c r="E189" s="212">
        <f>_xlfn.FLOOR.PRECISE('[3]численность 2021'!D106)</f>
        <v>0</v>
      </c>
      <c r="F189" s="212">
        <v>0</v>
      </c>
      <c r="G189" s="212">
        <v>0</v>
      </c>
      <c r="H189" s="212">
        <f t="shared" si="194"/>
        <v>0</v>
      </c>
      <c r="I189" s="214">
        <f>_xlfn.FLOOR.PRECISE('[3]численность 2021'!R106)</f>
        <v>0</v>
      </c>
      <c r="J189" s="215">
        <f t="shared" si="187"/>
        <v>0</v>
      </c>
      <c r="K189" s="216">
        <f t="shared" si="161"/>
        <v>0</v>
      </c>
      <c r="L189" s="267"/>
      <c r="M189" s="213">
        <v>0</v>
      </c>
      <c r="N189" s="213">
        <v>0</v>
      </c>
      <c r="O189" s="212">
        <f>_xlfn.FLOOR.PRECISE('[3]численность 2021'!P106)</f>
        <v>0</v>
      </c>
      <c r="P189" s="212">
        <v>0</v>
      </c>
      <c r="Q189" s="212">
        <v>0</v>
      </c>
      <c r="R189" s="212">
        <f t="shared" si="162"/>
        <v>0</v>
      </c>
      <c r="S189" s="214">
        <f>_xlfn.FLOOR.PRECISE('[3]численность 2021'!Q106)</f>
        <v>0</v>
      </c>
      <c r="T189" s="214"/>
      <c r="U189" s="215">
        <f t="shared" si="195"/>
        <v>0</v>
      </c>
      <c r="V189" s="216">
        <f t="shared" si="163"/>
        <v>0</v>
      </c>
      <c r="W189" s="267"/>
      <c r="X189" s="267"/>
      <c r="Y189" s="218"/>
      <c r="Z189" s="213">
        <v>0</v>
      </c>
      <c r="AA189" s="213">
        <v>0</v>
      </c>
      <c r="AB189" s="212">
        <f>_xlfn.FLOOR.PRECISE('[3]численность 2021'!E106)</f>
        <v>0</v>
      </c>
      <c r="AC189" s="212">
        <v>0</v>
      </c>
      <c r="AD189" s="212">
        <v>0</v>
      </c>
      <c r="AE189" s="212">
        <f t="shared" si="164"/>
        <v>0</v>
      </c>
      <c r="AF189" s="214">
        <f>_xlfn.FLOOR.PRECISE('[3]численность 2021'!O106)</f>
        <v>0</v>
      </c>
      <c r="AG189" s="215">
        <f t="shared" si="165"/>
        <v>0</v>
      </c>
      <c r="AH189" s="216">
        <f t="shared" si="190"/>
        <v>0</v>
      </c>
      <c r="AI189" s="219">
        <f t="shared" si="166"/>
        <v>0</v>
      </c>
      <c r="AJ189" s="267"/>
      <c r="AK189" s="267"/>
      <c r="AL189" s="213">
        <v>336.23464999999999</v>
      </c>
      <c r="AM189" s="213">
        <v>406.70764200000002</v>
      </c>
      <c r="AN189" s="212">
        <f>_xlfn.FLOOR.PRECISE('[3]численность 2021'!F106)</f>
        <v>418</v>
      </c>
      <c r="AO189" s="212">
        <v>1.591869</v>
      </c>
      <c r="AP189" s="212">
        <v>1.9255169999999999</v>
      </c>
      <c r="AQ189" s="212">
        <f t="shared" si="167"/>
        <v>1.9789792518902274</v>
      </c>
      <c r="AR189" s="214">
        <f>_xlfn.FLOOR.PRECISE('[3]численность 2021'!L106)</f>
        <v>35</v>
      </c>
      <c r="AS189" s="214"/>
      <c r="AT189" s="214">
        <f t="shared" si="196"/>
        <v>35</v>
      </c>
      <c r="AU189" s="215">
        <f t="shared" si="168"/>
        <v>20.900000000000002</v>
      </c>
      <c r="AV189" s="215">
        <f t="shared" si="197"/>
        <v>0</v>
      </c>
      <c r="AW189" s="220">
        <f t="shared" si="169"/>
        <v>20.900000000000002</v>
      </c>
      <c r="AX189" s="267">
        <v>20</v>
      </c>
      <c r="AY189" s="215">
        <f t="shared" si="158"/>
        <v>2.99999999999998</v>
      </c>
      <c r="AZ189" s="216">
        <f t="shared" si="188"/>
        <v>0</v>
      </c>
      <c r="BA189" s="267"/>
      <c r="BB189" s="215">
        <f t="shared" si="159"/>
        <v>5.9999999999999796</v>
      </c>
      <c r="BC189" s="267">
        <v>6</v>
      </c>
      <c r="BD189" s="213">
        <v>13.678528999999999</v>
      </c>
      <c r="BE189" s="213">
        <v>3.419632</v>
      </c>
      <c r="BF189" s="212">
        <f>_xlfn.FLOOR.PRECISE('[3]численность 2021'!G106)</f>
        <v>13</v>
      </c>
      <c r="BG189" s="212">
        <v>6.4759999999999998E-2</v>
      </c>
      <c r="BH189" s="212">
        <v>1.619E-2</v>
      </c>
      <c r="BI189" s="212">
        <f t="shared" si="170"/>
        <v>6.1547201613810901E-2</v>
      </c>
      <c r="BJ189" s="214">
        <f>_xlfn.FLOOR.PRECISE('[3]численность 2021'!K106)</f>
        <v>0</v>
      </c>
      <c r="BK189" s="214"/>
      <c r="BL189" s="214">
        <f t="shared" si="198"/>
        <v>0</v>
      </c>
      <c r="BM189" s="215">
        <f t="shared" si="171"/>
        <v>0.38999999999999868</v>
      </c>
      <c r="BN189" s="220">
        <f t="shared" si="172"/>
        <v>0</v>
      </c>
      <c r="BO189" s="267"/>
      <c r="BP189" s="215">
        <f t="shared" si="160"/>
        <v>0</v>
      </c>
      <c r="BQ189" s="216">
        <f t="shared" si="173"/>
        <v>0</v>
      </c>
      <c r="BR189" s="267"/>
      <c r="BS189" s="215">
        <f t="shared" si="174"/>
        <v>0</v>
      </c>
      <c r="BT189" s="267"/>
      <c r="BU189" s="213">
        <v>0</v>
      </c>
      <c r="BV189" s="213">
        <v>0</v>
      </c>
      <c r="BW189" s="212">
        <f>_xlfn.FLOOR.PRECISE('[3]численность 2021'!H106)</f>
        <v>0</v>
      </c>
      <c r="BX189" s="212">
        <v>0</v>
      </c>
      <c r="BY189" s="212">
        <v>0</v>
      </c>
      <c r="BZ189" s="212">
        <f t="shared" si="175"/>
        <v>0</v>
      </c>
      <c r="CA189" s="214">
        <f>_xlfn.FLOOR.PRECISE('[3]численность 2021'!M106)</f>
        <v>0</v>
      </c>
      <c r="CB189" s="214"/>
      <c r="CC189" s="214"/>
      <c r="CD189" s="214">
        <f t="shared" si="199"/>
        <v>0</v>
      </c>
      <c r="CE189" s="215">
        <f t="shared" si="176"/>
        <v>0</v>
      </c>
      <c r="CF189" s="220">
        <f t="shared" si="177"/>
        <v>0</v>
      </c>
      <c r="CG189" s="267"/>
      <c r="CH189" s="215">
        <f t="shared" si="200"/>
        <v>0</v>
      </c>
      <c r="CI189" s="216">
        <f t="shared" si="178"/>
        <v>0</v>
      </c>
      <c r="CJ189" s="267"/>
      <c r="CK189" s="215">
        <f t="shared" si="201"/>
        <v>0</v>
      </c>
      <c r="CL189" s="216">
        <f t="shared" si="179"/>
        <v>0</v>
      </c>
      <c r="CM189" s="267"/>
      <c r="CN189" s="215">
        <f t="shared" si="204"/>
        <v>0</v>
      </c>
      <c r="CO189" s="267"/>
      <c r="CP189" s="221">
        <f t="shared" si="205"/>
        <v>1</v>
      </c>
      <c r="CQ189" s="213">
        <v>0</v>
      </c>
      <c r="CR189" s="213">
        <v>0</v>
      </c>
      <c r="CS189" s="213" t="e">
        <f>#NAME?</f>
        <v>#NAME?</v>
      </c>
      <c r="CT189" s="212">
        <v>0</v>
      </c>
      <c r="CU189" s="212">
        <v>0</v>
      </c>
      <c r="CV189" s="212" t="e">
        <f>#NAME?</f>
        <v>#NAME?</v>
      </c>
      <c r="CW189" s="214" t="e">
        <f>#NAME?</f>
        <v>#NAME?</v>
      </c>
      <c r="CX189" s="215" t="e">
        <f t="shared" si="191"/>
        <v>#NAME?</v>
      </c>
      <c r="CY189" s="220" t="e">
        <f t="shared" si="192"/>
        <v>#NAME?</v>
      </c>
      <c r="CZ189" s="222"/>
      <c r="DA189" s="215">
        <f t="shared" si="193"/>
        <v>0</v>
      </c>
      <c r="DB189" s="222"/>
      <c r="DC189" s="213">
        <v>0</v>
      </c>
      <c r="DD189" s="213">
        <v>0</v>
      </c>
      <c r="DE189" s="212">
        <f>_xlfn.FLOOR.PRECISE('[3]численность 2021'!I106)</f>
        <v>0</v>
      </c>
      <c r="DF189" s="212">
        <v>0</v>
      </c>
      <c r="DG189" s="212">
        <v>0</v>
      </c>
      <c r="DH189" s="212">
        <f t="shared" si="180"/>
        <v>0</v>
      </c>
      <c r="DI189" s="214">
        <f>_xlfn.FLOOR.PRECISE('[3]численность 2021'!N106)</f>
        <v>0</v>
      </c>
      <c r="DJ189" s="215">
        <f t="shared" si="202"/>
        <v>0</v>
      </c>
      <c r="DK189" s="216">
        <f t="shared" si="181"/>
        <v>0</v>
      </c>
      <c r="DL189" s="267"/>
      <c r="DM189" s="215">
        <f t="shared" si="203"/>
        <v>0</v>
      </c>
      <c r="DN189" s="267"/>
      <c r="DO189" s="213">
        <v>2.2423820000000001</v>
      </c>
      <c r="DP189" s="213">
        <v>1.121191</v>
      </c>
      <c r="DQ189" s="212">
        <f>_xlfn.FLOOR.PRECISE('[3]численность 2021'!J106)</f>
        <v>0</v>
      </c>
      <c r="DR189" s="212">
        <v>1.0616E-2</v>
      </c>
      <c r="DS189" s="212">
        <v>5.3080000000000002E-3</v>
      </c>
      <c r="DT189" s="212">
        <f t="shared" si="182"/>
        <v>0</v>
      </c>
      <c r="DU189" s="214">
        <f>_xlfn.FLOOR.PRECISE('[3]численность 2021'!S106)</f>
        <v>0</v>
      </c>
      <c r="DV189" s="215">
        <f t="shared" si="183"/>
        <v>0</v>
      </c>
      <c r="DW189" s="216">
        <f t="shared" si="184"/>
        <v>0</v>
      </c>
      <c r="DX189" s="267"/>
      <c r="DY189" s="213">
        <v>43</v>
      </c>
      <c r="DZ189" s="223">
        <v>0</v>
      </c>
      <c r="EA189" s="212">
        <f>_xlfn.FLOOR.PRECISE('[3]численность 2021'!T106)</f>
        <v>28</v>
      </c>
      <c r="EB189" s="212">
        <v>0.20357900000000001</v>
      </c>
      <c r="EC189" s="213">
        <v>0</v>
      </c>
      <c r="ED189" s="212">
        <f t="shared" si="189"/>
        <v>0.13256320347590039</v>
      </c>
      <c r="EE189" s="214">
        <f>_xlfn.FLOOR.PRECISE('[3]численность 2021'!U106)</f>
        <v>2</v>
      </c>
      <c r="EF189" s="215">
        <f t="shared" si="185"/>
        <v>2.8000000000000003</v>
      </c>
      <c r="EG189" s="216">
        <f t="shared" si="186"/>
        <v>2</v>
      </c>
      <c r="EH189" s="222">
        <v>2</v>
      </c>
    </row>
    <row r="190" spans="1:138" ht="15.75" x14ac:dyDescent="0.2">
      <c r="A190" s="198" t="s">
        <v>254</v>
      </c>
      <c r="B190" s="212"/>
      <c r="C190" s="213"/>
      <c r="D190" s="213"/>
      <c r="E190" s="212"/>
      <c r="F190" s="212"/>
      <c r="G190" s="212"/>
      <c r="H190" s="212"/>
      <c r="I190" s="214"/>
      <c r="J190" s="215">
        <f t="shared" si="187"/>
        <v>0</v>
      </c>
      <c r="K190" s="216">
        <f t="shared" si="161"/>
        <v>0</v>
      </c>
      <c r="L190" s="267"/>
      <c r="M190" s="213"/>
      <c r="N190" s="213"/>
      <c r="O190" s="212"/>
      <c r="P190" s="212"/>
      <c r="Q190" s="212"/>
      <c r="R190" s="212" t="e">
        <f t="shared" si="162"/>
        <v>#DIV/0!</v>
      </c>
      <c r="S190" s="214"/>
      <c r="T190" s="214"/>
      <c r="U190" s="215">
        <f t="shared" si="195"/>
        <v>0</v>
      </c>
      <c r="V190" s="216">
        <f t="shared" si="163"/>
        <v>0</v>
      </c>
      <c r="W190" s="267"/>
      <c r="X190" s="267"/>
      <c r="Y190" s="218"/>
      <c r="Z190" s="213"/>
      <c r="AA190" s="213"/>
      <c r="AB190" s="212"/>
      <c r="AC190" s="212"/>
      <c r="AD190" s="212"/>
      <c r="AE190" s="212" t="e">
        <f t="shared" si="164"/>
        <v>#DIV/0!</v>
      </c>
      <c r="AF190" s="214"/>
      <c r="AG190" s="215">
        <f t="shared" si="165"/>
        <v>0</v>
      </c>
      <c r="AH190" s="216">
        <f t="shared" si="190"/>
        <v>0</v>
      </c>
      <c r="AI190" s="219">
        <f t="shared" si="166"/>
        <v>0</v>
      </c>
      <c r="AJ190" s="267"/>
      <c r="AK190" s="267"/>
      <c r="AL190" s="213"/>
      <c r="AM190" s="213"/>
      <c r="AN190" s="212"/>
      <c r="AO190" s="212"/>
      <c r="AP190" s="212"/>
      <c r="AQ190" s="212" t="e">
        <f t="shared" si="167"/>
        <v>#DIV/0!</v>
      </c>
      <c r="AR190" s="214"/>
      <c r="AS190" s="214"/>
      <c r="AT190" s="214" t="e">
        <f t="shared" si="196"/>
        <v>#DIV/0!</v>
      </c>
      <c r="AU190" s="215">
        <f t="shared" si="168"/>
        <v>0</v>
      </c>
      <c r="AV190" s="215">
        <f t="shared" si="197"/>
        <v>0</v>
      </c>
      <c r="AW190" s="220">
        <f t="shared" si="169"/>
        <v>0</v>
      </c>
      <c r="AX190" s="267"/>
      <c r="AY190" s="215">
        <f t="shared" ref="AY190:AY205" si="206">IF(AX190&gt;7,AX190*0.15,0)</f>
        <v>0</v>
      </c>
      <c r="AZ190" s="216">
        <f t="shared" si="188"/>
        <v>0</v>
      </c>
      <c r="BA190" s="267"/>
      <c r="BB190" s="215">
        <f t="shared" ref="BB190:BB205" si="207">AX190*0.3</f>
        <v>0</v>
      </c>
      <c r="BC190" s="267"/>
      <c r="BD190" s="213"/>
      <c r="BE190" s="213"/>
      <c r="BF190" s="212"/>
      <c r="BG190" s="212"/>
      <c r="BH190" s="212"/>
      <c r="BI190" s="212" t="e">
        <f t="shared" si="170"/>
        <v>#DIV/0!</v>
      </c>
      <c r="BJ190" s="214"/>
      <c r="BK190" s="214"/>
      <c r="BL190" s="214" t="e">
        <f t="shared" si="198"/>
        <v>#DIV/0!</v>
      </c>
      <c r="BM190" s="215">
        <f t="shared" si="171"/>
        <v>0</v>
      </c>
      <c r="BN190" s="220">
        <f t="shared" si="172"/>
        <v>0</v>
      </c>
      <c r="BO190" s="267"/>
      <c r="BP190" s="215">
        <f t="shared" ref="BP190:BP205" si="208">IF(BO190&gt;3,BO190*0.15,0)</f>
        <v>0</v>
      </c>
      <c r="BQ190" s="216">
        <f t="shared" si="173"/>
        <v>0</v>
      </c>
      <c r="BR190" s="267"/>
      <c r="BS190" s="215">
        <f t="shared" si="174"/>
        <v>0</v>
      </c>
      <c r="BT190" s="267"/>
      <c r="BU190" s="213"/>
      <c r="BV190" s="213"/>
      <c r="BW190" s="212"/>
      <c r="BX190" s="212"/>
      <c r="BY190" s="212"/>
      <c r="BZ190" s="212" t="e">
        <f t="shared" si="175"/>
        <v>#DIV/0!</v>
      </c>
      <c r="CA190" s="214"/>
      <c r="CB190" s="214"/>
      <c r="CC190" s="214"/>
      <c r="CD190" s="214" t="e">
        <f t="shared" si="199"/>
        <v>#DIV/0!</v>
      </c>
      <c r="CE190" s="215">
        <f t="shared" si="176"/>
        <v>0</v>
      </c>
      <c r="CF190" s="220">
        <f t="shared" si="177"/>
        <v>0</v>
      </c>
      <c r="CG190" s="267"/>
      <c r="CH190" s="215">
        <f t="shared" si="200"/>
        <v>0</v>
      </c>
      <c r="CI190" s="216">
        <f t="shared" si="178"/>
        <v>0</v>
      </c>
      <c r="CJ190" s="267"/>
      <c r="CK190" s="215">
        <f t="shared" si="201"/>
        <v>0</v>
      </c>
      <c r="CL190" s="216">
        <f t="shared" si="179"/>
        <v>0</v>
      </c>
      <c r="CM190" s="267"/>
      <c r="CN190" s="215">
        <f t="shared" si="204"/>
        <v>0</v>
      </c>
      <c r="CO190" s="267"/>
      <c r="CP190" s="221">
        <f t="shared" si="205"/>
        <v>1</v>
      </c>
      <c r="CQ190" s="213"/>
      <c r="CR190" s="213"/>
      <c r="CS190" s="213"/>
      <c r="CT190" s="212"/>
      <c r="CU190" s="212"/>
      <c r="CV190" s="212"/>
      <c r="CW190" s="214"/>
      <c r="CX190" s="215">
        <f t="shared" si="191"/>
        <v>0</v>
      </c>
      <c r="CY190" s="220">
        <f t="shared" si="192"/>
        <v>0</v>
      </c>
      <c r="CZ190" s="222"/>
      <c r="DA190" s="215">
        <f t="shared" si="193"/>
        <v>0</v>
      </c>
      <c r="DB190" s="222"/>
      <c r="DC190" s="213"/>
      <c r="DD190" s="213"/>
      <c r="DE190" s="212"/>
      <c r="DF190" s="212"/>
      <c r="DG190" s="212"/>
      <c r="DH190" s="212" t="e">
        <f t="shared" si="180"/>
        <v>#DIV/0!</v>
      </c>
      <c r="DI190" s="214"/>
      <c r="DJ190" s="215">
        <f t="shared" si="202"/>
        <v>0</v>
      </c>
      <c r="DK190" s="216">
        <f t="shared" si="181"/>
        <v>0</v>
      </c>
      <c r="DL190" s="267"/>
      <c r="DM190" s="215">
        <f t="shared" si="203"/>
        <v>0</v>
      </c>
      <c r="DN190" s="267"/>
      <c r="DO190" s="213"/>
      <c r="DP190" s="213"/>
      <c r="DQ190" s="212"/>
      <c r="DR190" s="212"/>
      <c r="DS190" s="212"/>
      <c r="DT190" s="212" t="e">
        <f t="shared" si="182"/>
        <v>#DIV/0!</v>
      </c>
      <c r="DU190" s="214"/>
      <c r="DV190" s="215">
        <f t="shared" si="183"/>
        <v>0</v>
      </c>
      <c r="DW190" s="216">
        <f t="shared" si="184"/>
        <v>0</v>
      </c>
      <c r="DX190" s="267"/>
      <c r="DY190" s="213"/>
      <c r="DZ190" s="223"/>
      <c r="EA190" s="212"/>
      <c r="EB190" s="212"/>
      <c r="EC190" s="213"/>
      <c r="ED190" s="212" t="e">
        <f t="shared" si="189"/>
        <v>#DIV/0!</v>
      </c>
      <c r="EE190" s="214"/>
      <c r="EF190" s="215">
        <f t="shared" si="185"/>
        <v>0</v>
      </c>
      <c r="EG190" s="216">
        <f t="shared" si="186"/>
        <v>0</v>
      </c>
      <c r="EH190" s="222"/>
    </row>
    <row r="191" spans="1:138" ht="63" x14ac:dyDescent="0.2">
      <c r="A191" s="116" t="s">
        <v>363</v>
      </c>
      <c r="B191" s="212">
        <f>'[3]численность 2021'!C195</f>
        <v>27.899999618530273</v>
      </c>
      <c r="C191" s="213">
        <v>34.667544999999997</v>
      </c>
      <c r="D191" s="213">
        <v>5.6205129999999999</v>
      </c>
      <c r="E191" s="212">
        <f>_xlfn.FLOOR.PRECISE('[3]численность 2021'!D195)</f>
        <v>25</v>
      </c>
      <c r="F191" s="212">
        <v>0.20145199999999999</v>
      </c>
      <c r="G191" s="212">
        <v>0.20145199999999999</v>
      </c>
      <c r="H191" s="212">
        <f t="shared" si="194"/>
        <v>0.89605735992181923</v>
      </c>
      <c r="I191" s="214">
        <f>_xlfn.FLOOR.PRECISE('[3]численность 2021'!R195)</f>
        <v>0</v>
      </c>
      <c r="J191" s="215">
        <f t="shared" si="187"/>
        <v>8.7499999999999751</v>
      </c>
      <c r="K191" s="216">
        <f t="shared" si="161"/>
        <v>0</v>
      </c>
      <c r="L191" s="222"/>
      <c r="M191" s="213">
        <v>0</v>
      </c>
      <c r="N191" s="213">
        <v>0</v>
      </c>
      <c r="O191" s="212">
        <f>_xlfn.FLOOR.PRECISE('[3]численность 2021'!P195)</f>
        <v>0</v>
      </c>
      <c r="P191" s="212">
        <v>0</v>
      </c>
      <c r="Q191" s="212">
        <v>0</v>
      </c>
      <c r="R191" s="212">
        <f t="shared" si="162"/>
        <v>0</v>
      </c>
      <c r="S191" s="214">
        <f>_xlfn.FLOOR.PRECISE('[3]численность 2021'!Q195)</f>
        <v>0</v>
      </c>
      <c r="T191" s="214"/>
      <c r="U191" s="215">
        <f t="shared" si="195"/>
        <v>0</v>
      </c>
      <c r="V191" s="216">
        <f t="shared" si="163"/>
        <v>0</v>
      </c>
      <c r="W191" s="222"/>
      <c r="X191" s="222"/>
      <c r="Y191" s="218"/>
      <c r="Z191" s="213">
        <v>46.584515000000003</v>
      </c>
      <c r="AA191" s="213">
        <v>35.245296000000003</v>
      </c>
      <c r="AB191" s="212">
        <f>_xlfn.FLOOR.PRECISE('[3]численность 2021'!E195)</f>
        <v>55</v>
      </c>
      <c r="AC191" s="212">
        <v>1.6685000000000001</v>
      </c>
      <c r="AD191" s="212">
        <v>1.263272</v>
      </c>
      <c r="AE191" s="212">
        <f t="shared" si="164"/>
        <v>1.9713261918280023</v>
      </c>
      <c r="AF191" s="214">
        <f>_xlfn.FLOOR.PRECISE('[3]численность 2021'!O195)</f>
        <v>0</v>
      </c>
      <c r="AG191" s="215">
        <f t="shared" si="165"/>
        <v>2.75</v>
      </c>
      <c r="AH191" s="216">
        <f t="shared" si="190"/>
        <v>0</v>
      </c>
      <c r="AI191" s="219">
        <f t="shared" si="166"/>
        <v>0</v>
      </c>
      <c r="AJ191" s="222"/>
      <c r="AK191" s="222"/>
      <c r="AL191" s="213">
        <v>110.502472</v>
      </c>
      <c r="AM191" s="213">
        <v>136.46154799999999</v>
      </c>
      <c r="AN191" s="212">
        <f>_xlfn.FLOOR.PRECISE('[3]численность 2021'!F195)</f>
        <v>143</v>
      </c>
      <c r="AO191" s="212">
        <v>3.9578250000000001</v>
      </c>
      <c r="AP191" s="212">
        <v>4.891095</v>
      </c>
      <c r="AQ191" s="212">
        <f t="shared" si="167"/>
        <v>5.1254480987528055</v>
      </c>
      <c r="AR191" s="214">
        <f>_xlfn.FLOOR.PRECISE('[3]численность 2021'!L195)</f>
        <v>0</v>
      </c>
      <c r="AS191" s="214"/>
      <c r="AT191" s="214">
        <f t="shared" si="196"/>
        <v>0</v>
      </c>
      <c r="AU191" s="215">
        <f t="shared" si="168"/>
        <v>11.44</v>
      </c>
      <c r="AV191" s="215">
        <f t="shared" si="197"/>
        <v>0</v>
      </c>
      <c r="AW191" s="220">
        <f t="shared" si="169"/>
        <v>0</v>
      </c>
      <c r="AX191" s="222"/>
      <c r="AY191" s="215">
        <f t="shared" si="206"/>
        <v>0</v>
      </c>
      <c r="AZ191" s="216">
        <f t="shared" si="188"/>
        <v>0</v>
      </c>
      <c r="BA191" s="222"/>
      <c r="BB191" s="215">
        <f t="shared" si="207"/>
        <v>0</v>
      </c>
      <c r="BC191" s="222"/>
      <c r="BD191" s="213">
        <v>30.288961</v>
      </c>
      <c r="BE191" s="213">
        <v>17.856838</v>
      </c>
      <c r="BF191" s="212">
        <f>_xlfn.FLOOR.PRECISE('[3]численность 2021'!G195)</f>
        <v>39</v>
      </c>
      <c r="BG191" s="212">
        <v>1.084848</v>
      </c>
      <c r="BH191" s="212">
        <v>0.64002999999999999</v>
      </c>
      <c r="BI191" s="212">
        <f t="shared" si="170"/>
        <v>1.397849481478038</v>
      </c>
      <c r="BJ191" s="214">
        <f>_xlfn.FLOOR.PRECISE('[3]численность 2021'!K195)</f>
        <v>0</v>
      </c>
      <c r="BK191" s="214"/>
      <c r="BL191" s="214">
        <f t="shared" si="198"/>
        <v>0</v>
      </c>
      <c r="BM191" s="215">
        <f t="shared" si="171"/>
        <v>1.9500000000000002</v>
      </c>
      <c r="BN191" s="220">
        <f t="shared" si="172"/>
        <v>0</v>
      </c>
      <c r="BO191" s="222"/>
      <c r="BP191" s="215">
        <f t="shared" si="208"/>
        <v>0</v>
      </c>
      <c r="BQ191" s="216">
        <f t="shared" si="173"/>
        <v>0</v>
      </c>
      <c r="BR191" s="222"/>
      <c r="BS191" s="215">
        <f t="shared" si="174"/>
        <v>0</v>
      </c>
      <c r="BT191" s="222"/>
      <c r="BU191" s="213">
        <v>76.988968</v>
      </c>
      <c r="BV191" s="213">
        <v>49.9991455078125</v>
      </c>
      <c r="BW191" s="212">
        <f>_xlfn.FLOOR.PRECISE('[3]численность 2021'!H195)</f>
        <v>72</v>
      </c>
      <c r="BX191" s="212">
        <v>2.757485</v>
      </c>
      <c r="BY191" s="212">
        <v>1.792084</v>
      </c>
      <c r="BZ191" s="212">
        <f t="shared" si="175"/>
        <v>2.5806451965748392</v>
      </c>
      <c r="CA191" s="214">
        <f>_xlfn.FLOOR.PRECISE('[3]численность 2021'!M195)</f>
        <v>0</v>
      </c>
      <c r="CB191" s="214"/>
      <c r="CC191" s="214"/>
      <c r="CD191" s="214">
        <f t="shared" si="199"/>
        <v>0</v>
      </c>
      <c r="CE191" s="215">
        <f t="shared" si="176"/>
        <v>5.0400000000000009</v>
      </c>
      <c r="CF191" s="220">
        <f t="shared" si="177"/>
        <v>0</v>
      </c>
      <c r="CG191" s="222"/>
      <c r="CH191" s="215">
        <f t="shared" si="200"/>
        <v>0</v>
      </c>
      <c r="CI191" s="216">
        <f t="shared" si="178"/>
        <v>0</v>
      </c>
      <c r="CJ191" s="222"/>
      <c r="CK191" s="215">
        <f t="shared" si="201"/>
        <v>0</v>
      </c>
      <c r="CL191" s="216">
        <f t="shared" si="179"/>
        <v>0</v>
      </c>
      <c r="CM191" s="222"/>
      <c r="CN191" s="215">
        <f t="shared" si="204"/>
        <v>0</v>
      </c>
      <c r="CO191" s="222"/>
      <c r="CP191" s="221">
        <f t="shared" si="205"/>
        <v>1</v>
      </c>
      <c r="CQ191" s="213">
        <v>0</v>
      </c>
      <c r="CR191" s="213">
        <v>0</v>
      </c>
      <c r="CS191" s="213" t="e">
        <f>#NAME?</f>
        <v>#NAME?</v>
      </c>
      <c r="CT191" s="212">
        <v>0</v>
      </c>
      <c r="CU191" s="212">
        <v>0</v>
      </c>
      <c r="CV191" s="212" t="e">
        <f>#NAME?</f>
        <v>#NAME?</v>
      </c>
      <c r="CW191" s="214" t="e">
        <f>#NAME?</f>
        <v>#NAME?</v>
      </c>
      <c r="CX191" s="215" t="e">
        <f t="shared" si="191"/>
        <v>#NAME?</v>
      </c>
      <c r="CY191" s="220" t="e">
        <f t="shared" si="192"/>
        <v>#NAME?</v>
      </c>
      <c r="CZ191" s="222"/>
      <c r="DA191" s="215">
        <f t="shared" si="193"/>
        <v>0</v>
      </c>
      <c r="DB191" s="222"/>
      <c r="DC191" s="213">
        <v>0</v>
      </c>
      <c r="DD191" s="213">
        <v>0</v>
      </c>
      <c r="DE191" s="212">
        <f>_xlfn.FLOOR.PRECISE('[3]численность 2021'!I195)</f>
        <v>0</v>
      </c>
      <c r="DF191" s="212">
        <v>0</v>
      </c>
      <c r="DG191" s="212">
        <v>0</v>
      </c>
      <c r="DH191" s="212">
        <f t="shared" si="180"/>
        <v>0</v>
      </c>
      <c r="DI191" s="214">
        <f>_xlfn.FLOOR.PRECISE('[3]численность 2021'!N195)</f>
        <v>0</v>
      </c>
      <c r="DJ191" s="215">
        <f t="shared" si="202"/>
        <v>0</v>
      </c>
      <c r="DK191" s="216">
        <f t="shared" si="181"/>
        <v>0</v>
      </c>
      <c r="DL191" s="222"/>
      <c r="DM191" s="215">
        <f t="shared" si="203"/>
        <v>0</v>
      </c>
      <c r="DN191" s="222"/>
      <c r="DO191" s="213">
        <v>1.805601</v>
      </c>
      <c r="DP191" s="213">
        <v>0</v>
      </c>
      <c r="DQ191" s="212">
        <f>_xlfn.FLOOR.PRECISE('[3]численность 2021'!J195)</f>
        <v>0</v>
      </c>
      <c r="DR191" s="212">
        <v>6.4671000000000006E-2</v>
      </c>
      <c r="DS191" s="212">
        <v>0</v>
      </c>
      <c r="DT191" s="212">
        <f t="shared" si="182"/>
        <v>0</v>
      </c>
      <c r="DU191" s="214">
        <f>_xlfn.FLOOR.PRECISE('[3]численность 2021'!S195)</f>
        <v>0</v>
      </c>
      <c r="DV191" s="215">
        <f t="shared" si="183"/>
        <v>0</v>
      </c>
      <c r="DW191" s="216">
        <f t="shared" si="184"/>
        <v>0</v>
      </c>
      <c r="DX191" s="222"/>
      <c r="DY191" s="213">
        <v>0</v>
      </c>
      <c r="DZ191" s="223">
        <v>0</v>
      </c>
      <c r="EA191" s="212">
        <f>_xlfn.FLOOR.PRECISE('[3]численность 2021'!T195)</f>
        <v>0</v>
      </c>
      <c r="EB191" s="212">
        <v>0</v>
      </c>
      <c r="EC191" s="213">
        <v>0</v>
      </c>
      <c r="ED191" s="212">
        <f t="shared" si="189"/>
        <v>0</v>
      </c>
      <c r="EE191" s="214">
        <f>_xlfn.FLOOR.PRECISE('[3]численность 2021'!U195)</f>
        <v>0</v>
      </c>
      <c r="EF191" s="215">
        <f t="shared" si="185"/>
        <v>0</v>
      </c>
      <c r="EG191" s="216">
        <f t="shared" si="186"/>
        <v>0</v>
      </c>
      <c r="EH191" s="222"/>
    </row>
    <row r="192" spans="1:138" s="227" customFormat="1" ht="47.25" x14ac:dyDescent="0.2">
      <c r="A192" s="116" t="s">
        <v>364</v>
      </c>
      <c r="B192" s="228">
        <f>'[3]численность 2021'!C185</f>
        <v>5.3000001907348633</v>
      </c>
      <c r="C192" s="229">
        <v>10.385574999999999</v>
      </c>
      <c r="D192" s="229">
        <v>11.573259</v>
      </c>
      <c r="E192" s="228">
        <f>_xlfn.FLOOR.PRECISE('[3]численность 2021'!D185)</f>
        <v>6</v>
      </c>
      <c r="F192" s="228">
        <v>2.1836340000000001</v>
      </c>
      <c r="G192" s="212">
        <v>2.1836340000000001</v>
      </c>
      <c r="H192" s="212">
        <f t="shared" si="194"/>
        <v>1.1320754309573109</v>
      </c>
      <c r="I192" s="230">
        <f>_xlfn.FLOOR.PRECISE('[3]численность 2021'!R185)</f>
        <v>0</v>
      </c>
      <c r="J192" s="215">
        <f t="shared" si="187"/>
        <v>2.0999999999999939</v>
      </c>
      <c r="K192" s="216">
        <f t="shared" ref="K192:K205" si="209">IF(I192&lt;J192,I192,J192)</f>
        <v>0</v>
      </c>
      <c r="L192" s="217"/>
      <c r="M192" s="229">
        <v>14</v>
      </c>
      <c r="N192" s="229">
        <v>14</v>
      </c>
      <c r="O192" s="228">
        <f>_xlfn.FLOOR.PRECISE('[3]численность 2021'!P185)</f>
        <v>25</v>
      </c>
      <c r="P192" s="212">
        <v>2.6923080000000001</v>
      </c>
      <c r="Q192" s="228">
        <v>2.6415090000000001</v>
      </c>
      <c r="R192" s="212">
        <f t="shared" ref="R192:R205" si="210">O192/B192</f>
        <v>4.7169809623221282</v>
      </c>
      <c r="S192" s="230">
        <f>_xlfn.FLOOR.PRECISE('[3]численность 2021'!Q185)</f>
        <v>3</v>
      </c>
      <c r="T192" s="230"/>
      <c r="U192" s="215">
        <f t="shared" si="195"/>
        <v>7.5</v>
      </c>
      <c r="V192" s="216">
        <f t="shared" ref="V192:V205" si="211">IF(S192&lt;U192,S192,U192)</f>
        <v>3</v>
      </c>
      <c r="W192" s="217">
        <v>3</v>
      </c>
      <c r="X192" s="217"/>
      <c r="Y192" s="232"/>
      <c r="Z192" s="229">
        <v>1.240499</v>
      </c>
      <c r="AA192" s="229">
        <v>1.3907910000000001</v>
      </c>
      <c r="AB192" s="228">
        <f>_xlfn.FLOOR.PRECISE('[3]численность 2021'!E185)</f>
        <v>1</v>
      </c>
      <c r="AC192" s="228">
        <v>0.23855799999999999</v>
      </c>
      <c r="AD192" s="228">
        <v>0.26241300000000001</v>
      </c>
      <c r="AE192" s="212">
        <f t="shared" ref="AE192:AE205" si="212">AB192/B192</f>
        <v>0.18867923849288515</v>
      </c>
      <c r="AF192" s="230">
        <f>_xlfn.FLOOR.PRECISE('[3]численность 2021'!O185)</f>
        <v>0</v>
      </c>
      <c r="AG192" s="215">
        <f t="shared" ref="AG192:AG205" si="213">IF(AB192&gt;34,AB192*0.05,0)</f>
        <v>0</v>
      </c>
      <c r="AH192" s="216">
        <f t="shared" si="190"/>
        <v>0</v>
      </c>
      <c r="AI192" s="219">
        <f t="shared" ref="AI192:AI205" si="214">AJ192*0.75</f>
        <v>0</v>
      </c>
      <c r="AJ192" s="217"/>
      <c r="AK192" s="217"/>
      <c r="AL192" s="229">
        <v>17.222746000000001</v>
      </c>
      <c r="AM192" s="229">
        <v>18.436062</v>
      </c>
      <c r="AN192" s="228">
        <f>_xlfn.FLOOR.PRECISE('[3]численность 2021'!F185)</f>
        <v>20</v>
      </c>
      <c r="AO192" s="228">
        <v>3.3120669999999999</v>
      </c>
      <c r="AP192" s="228">
        <v>3.4785020000000002</v>
      </c>
      <c r="AQ192" s="212">
        <f t="shared" ref="AQ192:AQ205" si="215">AN192/B192</f>
        <v>3.773584769857703</v>
      </c>
      <c r="AR192" s="230">
        <f>_xlfn.FLOOR.PRECISE('[3]численность 2021'!L185)</f>
        <v>0</v>
      </c>
      <c r="AS192" s="230"/>
      <c r="AT192" s="214">
        <f t="shared" si="196"/>
        <v>0</v>
      </c>
      <c r="AU192" s="215">
        <f t="shared" ref="AU192:AU205" si="216">IF(AN192&gt;34,IF(AQ192&gt;10,AN192*0.15,IF(AQ192&gt;8,AN192*0.12,IF(AQ192&gt;6,AN192*0.1,IF(AQ192&gt;4,AN192*0.08,IF(AQ192&gt;2,AN192*0.07,IF(AQ192&gt;1,AN192*0.05,IF(AQ192&lt;1,AN192*0.03,0))))))),0)</f>
        <v>0</v>
      </c>
      <c r="AV192" s="215">
        <f t="shared" si="197"/>
        <v>0</v>
      </c>
      <c r="AW192" s="220">
        <f t="shared" ref="AW192:AW205" si="217">IF(AR192&lt;AU192,AR192,AU192)</f>
        <v>0</v>
      </c>
      <c r="AX192" s="217"/>
      <c r="AY192" s="215">
        <f t="shared" si="206"/>
        <v>0</v>
      </c>
      <c r="AZ192" s="216">
        <f t="shared" si="188"/>
        <v>0</v>
      </c>
      <c r="BA192" s="217"/>
      <c r="BB192" s="215">
        <f t="shared" si="207"/>
        <v>0</v>
      </c>
      <c r="BC192" s="217"/>
      <c r="BD192" s="229">
        <v>3.079612</v>
      </c>
      <c r="BE192" s="229">
        <v>3.2285159999999999</v>
      </c>
      <c r="BF192" s="228">
        <f>_xlfn.FLOOR.PRECISE('[3]численность 2021'!G185)</f>
        <v>2</v>
      </c>
      <c r="BG192" s="228">
        <v>0.59223300000000001</v>
      </c>
      <c r="BH192" s="228">
        <v>0.60915399999999997</v>
      </c>
      <c r="BI192" s="212">
        <f t="shared" ref="BI192:BI205" si="218">BF192/B192</f>
        <v>0.3773584769857703</v>
      </c>
      <c r="BJ192" s="230">
        <f>_xlfn.FLOOR.PRECISE('[3]численность 2021'!K185)</f>
        <v>0</v>
      </c>
      <c r="BK192" s="230"/>
      <c r="BL192" s="214">
        <f t="shared" si="198"/>
        <v>0</v>
      </c>
      <c r="BM192" s="215">
        <f t="shared" ref="BM192:BM205" si="219">IF(BF192&gt;1,IF(BI192&gt;10,BF192*0.15,IF(BI192&gt;8,BF192*0.12,IF(BI192&gt;6,BF192*0.1,IF(BI192&gt;4,BF192*0.08,IF(BI192&gt;2,BF192*0.07,IF(BI192&gt;1,BF192*0.05,IF(BI192&lt;1,BF192*0.03,0))))))),0)</f>
        <v>0.06</v>
      </c>
      <c r="BN192" s="220">
        <f t="shared" ref="BN192:BN205" si="220">IF(BJ192&lt;BM192,BJ192,BM192)</f>
        <v>0</v>
      </c>
      <c r="BO192" s="217"/>
      <c r="BP192" s="215">
        <f t="shared" si="208"/>
        <v>0</v>
      </c>
      <c r="BQ192" s="216">
        <f t="shared" ref="BQ192:BQ205" si="221">IF(BK192&lt;BP192,BK192,BP192)</f>
        <v>0</v>
      </c>
      <c r="BR192" s="217"/>
      <c r="BS192" s="215">
        <f t="shared" ref="BS192:BS205" si="222">BO192*0.2</f>
        <v>0</v>
      </c>
      <c r="BT192" s="217"/>
      <c r="BU192" s="229">
        <v>48.393894000000003</v>
      </c>
      <c r="BV192" s="229">
        <v>50.131683000000002</v>
      </c>
      <c r="BW192" s="228">
        <f>_xlfn.FLOOR.PRECISE('[3]численность 2021'!H185)</f>
        <v>48</v>
      </c>
      <c r="BX192" s="228">
        <v>9.3065180000000005</v>
      </c>
      <c r="BY192" s="228">
        <v>9.4588079999999994</v>
      </c>
      <c r="BZ192" s="212">
        <f t="shared" ref="BZ192:BZ205" si="223">BW192/B192</f>
        <v>9.0566034476584871</v>
      </c>
      <c r="CA192" s="230">
        <f>_xlfn.FLOOR.PRECISE('[3]численность 2021'!M185)</f>
        <v>5</v>
      </c>
      <c r="CB192" s="230"/>
      <c r="CC192" s="230"/>
      <c r="CD192" s="214">
        <f t="shared" si="199"/>
        <v>5</v>
      </c>
      <c r="CE192" s="215">
        <f t="shared" ref="CE192:CE205" si="224">IF(BW192&gt;1,IF(BZ192&gt;10,BW192*0.15,IF(BZ192&gt;8,BW192*0.12,IF(BZ192&gt;6,BW192*0.1,IF(BZ192&gt;4,BW192*0.08,IF(BZ192&gt;2,BW192*0.07,IF(BZ192&gt;1,BW192*0.05,IF(BZ192&lt;1,BW192*0.03,0))))))),0)</f>
        <v>5.76</v>
      </c>
      <c r="CF192" s="220">
        <f t="shared" ref="CF192:CF205" si="225">IF(CA192&lt;CE192,CA192,CE192)</f>
        <v>5</v>
      </c>
      <c r="CG192" s="217">
        <v>5</v>
      </c>
      <c r="CH192" s="215">
        <f t="shared" si="200"/>
        <v>0.375</v>
      </c>
      <c r="CI192" s="216">
        <f t="shared" ref="CI192:CI205" si="226">IF(CB192&lt;CH192,CB192,CH192)</f>
        <v>0</v>
      </c>
      <c r="CJ192" s="217"/>
      <c r="CK192" s="215">
        <f t="shared" si="201"/>
        <v>0.375</v>
      </c>
      <c r="CL192" s="216">
        <f t="shared" ref="CL192:CL206" si="227">IF(CC192&lt;CK192,CC192,CK192)</f>
        <v>0</v>
      </c>
      <c r="CM192" s="217"/>
      <c r="CN192" s="215">
        <f t="shared" si="204"/>
        <v>1</v>
      </c>
      <c r="CO192" s="217"/>
      <c r="CP192" s="221">
        <f t="shared" si="205"/>
        <v>1</v>
      </c>
      <c r="CQ192" s="229">
        <v>0</v>
      </c>
      <c r="CR192" s="229">
        <v>0</v>
      </c>
      <c r="CS192" s="229" t="e">
        <f>#NAME?</f>
        <v>#NAME?</v>
      </c>
      <c r="CT192" s="228">
        <v>0</v>
      </c>
      <c r="CU192" s="228">
        <v>0</v>
      </c>
      <c r="CV192" s="228" t="e">
        <f>#NAME?</f>
        <v>#NAME?</v>
      </c>
      <c r="CW192" s="230" t="e">
        <f>#NAME?</f>
        <v>#NAME?</v>
      </c>
      <c r="CX192" s="233" t="e">
        <f t="shared" si="191"/>
        <v>#NAME?</v>
      </c>
      <c r="CY192" s="219" t="e">
        <f t="shared" si="192"/>
        <v>#NAME?</v>
      </c>
      <c r="CZ192" s="217"/>
      <c r="DA192" s="233">
        <f t="shared" si="193"/>
        <v>0</v>
      </c>
      <c r="DB192" s="217"/>
      <c r="DC192" s="229">
        <v>0</v>
      </c>
      <c r="DD192" s="229">
        <v>0</v>
      </c>
      <c r="DE192" s="228">
        <f>_xlfn.FLOOR.PRECISE('[3]численность 2021'!I185)</f>
        <v>0</v>
      </c>
      <c r="DF192" s="228">
        <v>0</v>
      </c>
      <c r="DG192" s="228">
        <v>0</v>
      </c>
      <c r="DH192" s="212">
        <f t="shared" ref="DH192:DH205" si="228">DE192/B192</f>
        <v>0</v>
      </c>
      <c r="DI192" s="230">
        <f>_xlfn.FLOOR.PRECISE('[3]численность 2021'!N185)</f>
        <v>0</v>
      </c>
      <c r="DJ192" s="215">
        <f t="shared" si="202"/>
        <v>0</v>
      </c>
      <c r="DK192" s="216">
        <f t="shared" ref="DK192:DK205" si="229">IF(DI192&lt;DJ192,DI192,DJ192)</f>
        <v>0</v>
      </c>
      <c r="DL192" s="217"/>
      <c r="DM192" s="215">
        <f t="shared" si="203"/>
        <v>0</v>
      </c>
      <c r="DN192" s="217"/>
      <c r="DO192" s="229">
        <v>0.173093</v>
      </c>
      <c r="DP192" s="229">
        <v>0.14701800000000001</v>
      </c>
      <c r="DQ192" s="228">
        <f>_xlfn.FLOOR.PRECISE('[3]численность 2021'!J185)</f>
        <v>0</v>
      </c>
      <c r="DR192" s="228">
        <v>3.3286999999999997E-2</v>
      </c>
      <c r="DS192" s="228">
        <v>2.7739E-2</v>
      </c>
      <c r="DT192" s="212">
        <f t="shared" ref="DT192:DT205" si="230">DQ192/B192</f>
        <v>0</v>
      </c>
      <c r="DU192" s="230">
        <f>_xlfn.FLOOR.PRECISE('[3]численность 2021'!S185)</f>
        <v>0</v>
      </c>
      <c r="DV192" s="215">
        <f t="shared" ref="DV192:DV205" si="231">DQ192*0.1</f>
        <v>0</v>
      </c>
      <c r="DW192" s="216">
        <f t="shared" ref="DW192:DW205" si="232">IF(DU192&lt;DV192,DU192,DV192)</f>
        <v>0</v>
      </c>
      <c r="DX192" s="217"/>
      <c r="DY192" s="229">
        <v>0</v>
      </c>
      <c r="DZ192" s="236">
        <v>0</v>
      </c>
      <c r="EA192" s="228">
        <f>_xlfn.FLOOR.PRECISE('[3]численность 2021'!T185)</f>
        <v>0</v>
      </c>
      <c r="EB192" s="212">
        <v>0</v>
      </c>
      <c r="EC192" s="213">
        <v>0</v>
      </c>
      <c r="ED192" s="212">
        <f t="shared" si="189"/>
        <v>0</v>
      </c>
      <c r="EE192" s="230">
        <f>_xlfn.FLOOR.PRECISE('[3]численность 2021'!U185)</f>
        <v>0</v>
      </c>
      <c r="EF192" s="215">
        <f t="shared" ref="EF192:EF205" si="233">EA192*0.1</f>
        <v>0</v>
      </c>
      <c r="EG192" s="216">
        <f t="shared" ref="EG192:EG205" si="234">IF(EE192&lt;EF192,EE192,EF192)</f>
        <v>0</v>
      </c>
      <c r="EH192" s="217"/>
    </row>
    <row r="193" spans="1:138" s="227" customFormat="1" ht="47.25" x14ac:dyDescent="0.2">
      <c r="A193" s="116" t="s">
        <v>365</v>
      </c>
      <c r="B193" s="228">
        <f>'[3]численность 2021'!C186</f>
        <v>3.2000000476837158</v>
      </c>
      <c r="C193" s="229"/>
      <c r="D193" s="229"/>
      <c r="E193" s="228">
        <f>_xlfn.FLOOR.PRECISE('[3]численность 2021'!D186)</f>
        <v>3</v>
      </c>
      <c r="F193" s="228"/>
      <c r="G193" s="212"/>
      <c r="H193" s="212"/>
      <c r="I193" s="230">
        <f>_xlfn.FLOOR.PRECISE('[3]численность 2021'!R186)</f>
        <v>0</v>
      </c>
      <c r="J193" s="215">
        <f t="shared" si="187"/>
        <v>1.0499999999999969</v>
      </c>
      <c r="K193" s="216"/>
      <c r="L193" s="217"/>
      <c r="M193" s="229"/>
      <c r="N193" s="229"/>
      <c r="O193" s="228">
        <f>_xlfn.FLOOR.PRECISE('[3]численность 2021'!P186)</f>
        <v>0</v>
      </c>
      <c r="P193" s="212"/>
      <c r="Q193" s="228"/>
      <c r="R193" s="212"/>
      <c r="S193" s="230">
        <f>_xlfn.FLOOR.PRECISE('[3]численность 2021'!Q186)</f>
        <v>0</v>
      </c>
      <c r="T193" s="230"/>
      <c r="U193" s="215"/>
      <c r="V193" s="216"/>
      <c r="W193" s="217"/>
      <c r="X193" s="217"/>
      <c r="Y193" s="232"/>
      <c r="Z193" s="229"/>
      <c r="AA193" s="229"/>
      <c r="AB193" s="228">
        <f>_xlfn.FLOOR.PRECISE('[3]численность 2021'!E186)</f>
        <v>0</v>
      </c>
      <c r="AC193" s="228"/>
      <c r="AD193" s="228"/>
      <c r="AE193" s="212"/>
      <c r="AF193" s="230">
        <f>_xlfn.FLOOR.PRECISE('[3]численность 2021'!O186)</f>
        <v>0</v>
      </c>
      <c r="AG193" s="215"/>
      <c r="AH193" s="216"/>
      <c r="AI193" s="219"/>
      <c r="AJ193" s="217"/>
      <c r="AK193" s="217"/>
      <c r="AL193" s="229"/>
      <c r="AM193" s="229"/>
      <c r="AN193" s="228">
        <f>_xlfn.FLOOR.PRECISE('[3]численность 2021'!F186)</f>
        <v>24</v>
      </c>
      <c r="AO193" s="228"/>
      <c r="AP193" s="228"/>
      <c r="AQ193" s="212"/>
      <c r="AR193" s="230">
        <f>_xlfn.FLOOR.PRECISE('[3]численность 2021'!L186)</f>
        <v>0</v>
      </c>
      <c r="AS193" s="230"/>
      <c r="AT193" s="214"/>
      <c r="AU193" s="215"/>
      <c r="AV193" s="215"/>
      <c r="AW193" s="220"/>
      <c r="AX193" s="217"/>
      <c r="AY193" s="215"/>
      <c r="AZ193" s="216"/>
      <c r="BA193" s="217"/>
      <c r="BB193" s="215"/>
      <c r="BC193" s="217"/>
      <c r="BD193" s="229"/>
      <c r="BE193" s="229"/>
      <c r="BF193" s="228">
        <f>_xlfn.FLOOR.PRECISE('[3]численность 2021'!G186)</f>
        <v>13</v>
      </c>
      <c r="BG193" s="228"/>
      <c r="BH193" s="228"/>
      <c r="BI193" s="212"/>
      <c r="BJ193" s="230">
        <f>_xlfn.FLOOR.PRECISE('[3]численность 2021'!K186)</f>
        <v>0</v>
      </c>
      <c r="BK193" s="230"/>
      <c r="BL193" s="214"/>
      <c r="BM193" s="215"/>
      <c r="BN193" s="220"/>
      <c r="BO193" s="217"/>
      <c r="BP193" s="215"/>
      <c r="BQ193" s="216"/>
      <c r="BR193" s="217"/>
      <c r="BS193" s="215"/>
      <c r="BT193" s="217"/>
      <c r="BU193" s="229"/>
      <c r="BV193" s="229"/>
      <c r="BW193" s="228">
        <f>_xlfn.FLOOR.PRECISE('[3]численность 2021'!H186)</f>
        <v>35</v>
      </c>
      <c r="BX193" s="228"/>
      <c r="BY193" s="228"/>
      <c r="BZ193" s="212"/>
      <c r="CA193" s="230">
        <f>_xlfn.FLOOR.PRECISE('[3]численность 2021'!M186)</f>
        <v>0</v>
      </c>
      <c r="CB193" s="230"/>
      <c r="CC193" s="230"/>
      <c r="CD193" s="214"/>
      <c r="CE193" s="215"/>
      <c r="CF193" s="220"/>
      <c r="CG193" s="217"/>
      <c r="CH193" s="215"/>
      <c r="CI193" s="216"/>
      <c r="CJ193" s="217"/>
      <c r="CK193" s="215"/>
      <c r="CL193" s="216"/>
      <c r="CM193" s="217"/>
      <c r="CN193" s="215"/>
      <c r="CO193" s="217"/>
      <c r="CP193" s="221"/>
      <c r="CQ193" s="229"/>
      <c r="CR193" s="229"/>
      <c r="CS193" s="229"/>
      <c r="CT193" s="228"/>
      <c r="CU193" s="228"/>
      <c r="CV193" s="228"/>
      <c r="CW193" s="230"/>
      <c r="CX193" s="233"/>
      <c r="CY193" s="219"/>
      <c r="CZ193" s="217"/>
      <c r="DA193" s="233"/>
      <c r="DB193" s="217"/>
      <c r="DC193" s="229"/>
      <c r="DD193" s="229"/>
      <c r="DE193" s="228">
        <f>_xlfn.FLOOR.PRECISE('[3]численность 2021'!I186)</f>
        <v>0</v>
      </c>
      <c r="DF193" s="228"/>
      <c r="DG193" s="228"/>
      <c r="DH193" s="212"/>
      <c r="DI193" s="230">
        <f>_xlfn.FLOOR.PRECISE('[3]численность 2021'!N186)</f>
        <v>0</v>
      </c>
      <c r="DJ193" s="215"/>
      <c r="DK193" s="216"/>
      <c r="DL193" s="217"/>
      <c r="DM193" s="215"/>
      <c r="DN193" s="217"/>
      <c r="DO193" s="229"/>
      <c r="DP193" s="229"/>
      <c r="DQ193" s="228">
        <f>_xlfn.FLOOR.PRECISE('[3]численность 2021'!J186)</f>
        <v>0</v>
      </c>
      <c r="DR193" s="228"/>
      <c r="DS193" s="228"/>
      <c r="DT193" s="212"/>
      <c r="DU193" s="230">
        <f>_xlfn.FLOOR.PRECISE('[3]численность 2021'!S186)</f>
        <v>0</v>
      </c>
      <c r="DV193" s="215"/>
      <c r="DW193" s="216"/>
      <c r="DX193" s="217"/>
      <c r="DY193" s="229"/>
      <c r="DZ193" s="236"/>
      <c r="EA193" s="228">
        <f>_xlfn.FLOOR.PRECISE('[3]численность 2021'!T186)</f>
        <v>0</v>
      </c>
      <c r="EB193" s="212"/>
      <c r="EC193" s="213"/>
      <c r="ED193" s="212"/>
      <c r="EE193" s="230">
        <f>_xlfn.FLOOR.PRECISE('[3]численность 2021'!U186)</f>
        <v>0</v>
      </c>
      <c r="EF193" s="215"/>
      <c r="EG193" s="216"/>
      <c r="EH193" s="217"/>
    </row>
    <row r="194" spans="1:138" ht="31.5" x14ac:dyDescent="0.2">
      <c r="A194" s="116" t="s">
        <v>258</v>
      </c>
      <c r="B194" s="212">
        <f>'[3]численность 2021'!C187</f>
        <v>4</v>
      </c>
      <c r="C194" s="213">
        <v>16.32</v>
      </c>
      <c r="D194" s="213">
        <v>14.635306</v>
      </c>
      <c r="E194" s="212">
        <f>_xlfn.FLOOR.PRECISE('[3]численность 2021'!D187)</f>
        <v>12</v>
      </c>
      <c r="F194" s="212">
        <v>3.6588270000000001</v>
      </c>
      <c r="G194" s="212">
        <v>3.6588270000000001</v>
      </c>
      <c r="H194" s="212">
        <f t="shared" si="194"/>
        <v>3</v>
      </c>
      <c r="I194" s="214">
        <f>_xlfn.FLOOR.PRECISE('[3]численность 2021'!R187)</f>
        <v>0</v>
      </c>
      <c r="J194" s="215">
        <f t="shared" si="187"/>
        <v>4.1999999999999877</v>
      </c>
      <c r="K194" s="216">
        <f t="shared" si="209"/>
        <v>0</v>
      </c>
      <c r="L194" s="217"/>
      <c r="M194" s="213">
        <v>8</v>
      </c>
      <c r="N194" s="213">
        <v>8</v>
      </c>
      <c r="O194" s="212">
        <f>_xlfn.FLOOR.PRECISE('[3]численность 2021'!P187)</f>
        <v>8</v>
      </c>
      <c r="P194" s="212">
        <v>2</v>
      </c>
      <c r="Q194" s="212">
        <v>2</v>
      </c>
      <c r="R194" s="212">
        <f t="shared" si="210"/>
        <v>2</v>
      </c>
      <c r="S194" s="214">
        <f>_xlfn.FLOOR.PRECISE('[3]численность 2021'!Q187)</f>
        <v>1</v>
      </c>
      <c r="T194" s="214"/>
      <c r="U194" s="215">
        <f t="shared" si="195"/>
        <v>2.4</v>
      </c>
      <c r="V194" s="216">
        <f t="shared" si="211"/>
        <v>1</v>
      </c>
      <c r="W194" s="217">
        <v>1</v>
      </c>
      <c r="X194" s="217"/>
      <c r="Y194" s="218"/>
      <c r="Z194" s="213">
        <v>4.1088889999999996</v>
      </c>
      <c r="AA194" s="213">
        <v>3.606687</v>
      </c>
      <c r="AB194" s="212">
        <f>_xlfn.FLOOR.PRECISE('[3]численность 2021'!E187)</f>
        <v>3</v>
      </c>
      <c r="AC194" s="212">
        <v>1.0272220000000001</v>
      </c>
      <c r="AD194" s="212">
        <v>0.90167200000000003</v>
      </c>
      <c r="AE194" s="212">
        <f t="shared" si="212"/>
        <v>0.75</v>
      </c>
      <c r="AF194" s="214">
        <f>_xlfn.FLOOR.PRECISE('[3]численность 2021'!O187)</f>
        <v>0</v>
      </c>
      <c r="AG194" s="215">
        <f t="shared" si="213"/>
        <v>0</v>
      </c>
      <c r="AH194" s="216">
        <f t="shared" si="190"/>
        <v>0</v>
      </c>
      <c r="AI194" s="219">
        <f t="shared" si="214"/>
        <v>0</v>
      </c>
      <c r="AJ194" s="217"/>
      <c r="AK194" s="217"/>
      <c r="AL194" s="213">
        <v>25.466667000000001</v>
      </c>
      <c r="AM194" s="213">
        <v>31.895721000000002</v>
      </c>
      <c r="AN194" s="212">
        <f>_xlfn.FLOOR.PRECISE('[3]численность 2021'!F187)</f>
        <v>22</v>
      </c>
      <c r="AO194" s="212">
        <v>6.3666669999999996</v>
      </c>
      <c r="AP194" s="212">
        <v>7.9739300000000002</v>
      </c>
      <c r="AQ194" s="212">
        <f t="shared" si="215"/>
        <v>5.5</v>
      </c>
      <c r="AR194" s="214">
        <f>_xlfn.FLOOR.PRECISE('[3]численность 2021'!L187)</f>
        <v>0</v>
      </c>
      <c r="AS194" s="214"/>
      <c r="AT194" s="214">
        <f t="shared" si="196"/>
        <v>0</v>
      </c>
      <c r="AU194" s="215">
        <f t="shared" si="216"/>
        <v>0</v>
      </c>
      <c r="AV194" s="215">
        <f t="shared" si="197"/>
        <v>0</v>
      </c>
      <c r="AW194" s="220">
        <f t="shared" si="217"/>
        <v>0</v>
      </c>
      <c r="AX194" s="217"/>
      <c r="AY194" s="215">
        <f t="shared" si="206"/>
        <v>0</v>
      </c>
      <c r="AZ194" s="216">
        <f t="shared" si="188"/>
        <v>0</v>
      </c>
      <c r="BA194" s="217"/>
      <c r="BB194" s="215">
        <f t="shared" si="207"/>
        <v>0</v>
      </c>
      <c r="BC194" s="217"/>
      <c r="BD194" s="213">
        <v>24.061111</v>
      </c>
      <c r="BE194" s="213">
        <v>25.029185999999999</v>
      </c>
      <c r="BF194" s="212">
        <f>_xlfn.FLOOR.PRECISE('[3]численность 2021'!G187)</f>
        <v>35</v>
      </c>
      <c r="BG194" s="212">
        <v>6.0152780000000003</v>
      </c>
      <c r="BH194" s="212">
        <v>6.2572970000000003</v>
      </c>
      <c r="BI194" s="212">
        <f t="shared" si="218"/>
        <v>8.75</v>
      </c>
      <c r="BJ194" s="214">
        <f>_xlfn.FLOOR.PRECISE('[3]численность 2021'!K187)</f>
        <v>2</v>
      </c>
      <c r="BK194" s="214"/>
      <c r="BL194" s="214">
        <f t="shared" si="198"/>
        <v>2</v>
      </c>
      <c r="BM194" s="215">
        <f t="shared" si="219"/>
        <v>4.2</v>
      </c>
      <c r="BN194" s="220">
        <f t="shared" si="220"/>
        <v>2</v>
      </c>
      <c r="BO194" s="217">
        <v>2</v>
      </c>
      <c r="BP194" s="215">
        <f t="shared" si="208"/>
        <v>0</v>
      </c>
      <c r="BQ194" s="216">
        <f t="shared" si="221"/>
        <v>0</v>
      </c>
      <c r="BR194" s="217"/>
      <c r="BS194" s="215">
        <f t="shared" si="222"/>
        <v>0.4</v>
      </c>
      <c r="BT194" s="217"/>
      <c r="BU194" s="213">
        <v>27.043333000000001</v>
      </c>
      <c r="BV194" s="213">
        <v>32.703884000000002</v>
      </c>
      <c r="BW194" s="212">
        <f>_xlfn.FLOOR.PRECISE('[3]численность 2021'!H187)</f>
        <v>35</v>
      </c>
      <c r="BX194" s="212">
        <v>6.7608329999999999</v>
      </c>
      <c r="BY194" s="212">
        <v>8.1759710000000005</v>
      </c>
      <c r="BZ194" s="212">
        <f t="shared" si="223"/>
        <v>8.75</v>
      </c>
      <c r="CA194" s="214">
        <f>_xlfn.FLOOR.PRECISE('[3]численность 2021'!M187)</f>
        <v>2</v>
      </c>
      <c r="CB194" s="214"/>
      <c r="CC194" s="214"/>
      <c r="CD194" s="214">
        <f t="shared" si="199"/>
        <v>2</v>
      </c>
      <c r="CE194" s="215">
        <f t="shared" si="224"/>
        <v>4.2</v>
      </c>
      <c r="CF194" s="220">
        <f t="shared" si="225"/>
        <v>2</v>
      </c>
      <c r="CG194" s="217">
        <v>2</v>
      </c>
      <c r="CH194" s="215">
        <f t="shared" si="200"/>
        <v>0</v>
      </c>
      <c r="CI194" s="216">
        <f t="shared" si="226"/>
        <v>0</v>
      </c>
      <c r="CJ194" s="217"/>
      <c r="CK194" s="215">
        <f t="shared" si="201"/>
        <v>0</v>
      </c>
      <c r="CL194" s="216">
        <f t="shared" si="227"/>
        <v>0</v>
      </c>
      <c r="CM194" s="217"/>
      <c r="CN194" s="215">
        <f t="shared" si="204"/>
        <v>0.4</v>
      </c>
      <c r="CO194" s="217"/>
      <c r="CP194" s="221">
        <f t="shared" si="205"/>
        <v>1</v>
      </c>
      <c r="CQ194" s="213">
        <v>0</v>
      </c>
      <c r="CR194" s="213">
        <v>0</v>
      </c>
      <c r="CS194" s="213" t="e">
        <f>#NAME?</f>
        <v>#NAME?</v>
      </c>
      <c r="CT194" s="212">
        <v>0</v>
      </c>
      <c r="CU194" s="212">
        <v>0</v>
      </c>
      <c r="CV194" s="212" t="e">
        <f>#NAME?</f>
        <v>#NAME?</v>
      </c>
      <c r="CW194" s="214" t="e">
        <f>#NAME?</f>
        <v>#NAME?</v>
      </c>
      <c r="CX194" s="215" t="e">
        <f t="shared" si="191"/>
        <v>#NAME?</v>
      </c>
      <c r="CY194" s="220" t="e">
        <f t="shared" si="192"/>
        <v>#NAME?</v>
      </c>
      <c r="CZ194" s="222"/>
      <c r="DA194" s="215">
        <f t="shared" si="193"/>
        <v>0</v>
      </c>
      <c r="DB194" s="222"/>
      <c r="DC194" s="213">
        <v>0</v>
      </c>
      <c r="DD194" s="213">
        <v>0</v>
      </c>
      <c r="DE194" s="212">
        <f>_xlfn.FLOOR.PRECISE('[3]численность 2021'!I187)</f>
        <v>0</v>
      </c>
      <c r="DF194" s="212">
        <v>0</v>
      </c>
      <c r="DG194" s="212">
        <v>0</v>
      </c>
      <c r="DH194" s="212">
        <f t="shared" si="228"/>
        <v>0</v>
      </c>
      <c r="DI194" s="214">
        <f>_xlfn.FLOOR.PRECISE('[3]численность 2021'!N187)</f>
        <v>0</v>
      </c>
      <c r="DJ194" s="215">
        <f t="shared" si="202"/>
        <v>0</v>
      </c>
      <c r="DK194" s="216">
        <f t="shared" si="229"/>
        <v>0</v>
      </c>
      <c r="DL194" s="217"/>
      <c r="DM194" s="215">
        <f t="shared" si="203"/>
        <v>0</v>
      </c>
      <c r="DN194" s="217"/>
      <c r="DO194" s="213">
        <v>0</v>
      </c>
      <c r="DP194" s="213">
        <v>0</v>
      </c>
      <c r="DQ194" s="212">
        <f>_xlfn.FLOOR.PRECISE('[3]численность 2021'!J187)</f>
        <v>0</v>
      </c>
      <c r="DR194" s="212">
        <v>0</v>
      </c>
      <c r="DS194" s="212">
        <v>0</v>
      </c>
      <c r="DT194" s="212">
        <f t="shared" si="230"/>
        <v>0</v>
      </c>
      <c r="DU194" s="214">
        <f>_xlfn.FLOOR.PRECISE('[3]численность 2021'!S187)</f>
        <v>0</v>
      </c>
      <c r="DV194" s="215">
        <f t="shared" si="231"/>
        <v>0</v>
      </c>
      <c r="DW194" s="216">
        <f t="shared" si="232"/>
        <v>0</v>
      </c>
      <c r="DX194" s="217"/>
      <c r="DY194" s="213">
        <v>0</v>
      </c>
      <c r="DZ194" s="223">
        <v>0</v>
      </c>
      <c r="EA194" s="212">
        <f>_xlfn.FLOOR.PRECISE('[3]численность 2021'!T187)</f>
        <v>0</v>
      </c>
      <c r="EB194" s="212">
        <v>0</v>
      </c>
      <c r="EC194" s="213">
        <v>0</v>
      </c>
      <c r="ED194" s="212">
        <f t="shared" si="189"/>
        <v>0</v>
      </c>
      <c r="EE194" s="214">
        <f>_xlfn.FLOOR.PRECISE('[3]численность 2021'!U187)</f>
        <v>0</v>
      </c>
      <c r="EF194" s="215">
        <f t="shared" si="233"/>
        <v>0</v>
      </c>
      <c r="EG194" s="216">
        <f t="shared" si="234"/>
        <v>0</v>
      </c>
      <c r="EH194" s="222"/>
    </row>
    <row r="195" spans="1:138" s="253" customFormat="1" ht="31.5" x14ac:dyDescent="0.2">
      <c r="A195" s="118" t="s">
        <v>262</v>
      </c>
      <c r="B195" s="254">
        <f>'[3]численность 2021'!C191</f>
        <v>3.5199999809265137</v>
      </c>
      <c r="C195" s="255">
        <v>0</v>
      </c>
      <c r="D195" s="255">
        <v>7.2146800000000004</v>
      </c>
      <c r="E195" s="254">
        <f>_xlfn.FLOOR.PRECISE('[3]численность 2021'!D191)</f>
        <v>3</v>
      </c>
      <c r="F195" s="254">
        <v>2.0496249999999998</v>
      </c>
      <c r="G195" s="254">
        <v>2.0496249999999998</v>
      </c>
      <c r="H195" s="254">
        <f t="shared" si="194"/>
        <v>0.85227273189085573</v>
      </c>
      <c r="I195" s="256">
        <f>_xlfn.FLOOR.PRECISE('[3]численность 2021'!R191)</f>
        <v>0</v>
      </c>
      <c r="J195" s="215">
        <f t="shared" si="187"/>
        <v>1.0499999999999969</v>
      </c>
      <c r="K195" s="257">
        <f t="shared" si="209"/>
        <v>0</v>
      </c>
      <c r="L195" s="258"/>
      <c r="M195" s="255">
        <v>0</v>
      </c>
      <c r="N195" s="255">
        <v>0</v>
      </c>
      <c r="O195" s="254">
        <f>_xlfn.FLOOR.PRECISE('[3]численность 2021'!P191)</f>
        <v>0</v>
      </c>
      <c r="P195" s="212">
        <v>0</v>
      </c>
      <c r="Q195" s="254">
        <v>0</v>
      </c>
      <c r="R195" s="254">
        <f t="shared" si="210"/>
        <v>0</v>
      </c>
      <c r="S195" s="256">
        <f>_xlfn.FLOOR.PRECISE('[3]численность 2021'!Q191)</f>
        <v>0</v>
      </c>
      <c r="T195" s="256"/>
      <c r="U195" s="215">
        <f t="shared" si="195"/>
        <v>0</v>
      </c>
      <c r="V195" s="257">
        <f t="shared" si="211"/>
        <v>0</v>
      </c>
      <c r="W195" s="258"/>
      <c r="X195" s="258"/>
      <c r="Y195" s="259"/>
      <c r="Z195" s="255">
        <v>0</v>
      </c>
      <c r="AA195" s="255">
        <v>0</v>
      </c>
      <c r="AB195" s="254">
        <f>_xlfn.FLOOR.PRECISE('[3]численность 2021'!E191)</f>
        <v>0</v>
      </c>
      <c r="AC195" s="254">
        <v>0</v>
      </c>
      <c r="AD195" s="254">
        <v>0</v>
      </c>
      <c r="AE195" s="254">
        <f t="shared" si="212"/>
        <v>0</v>
      </c>
      <c r="AF195" s="256">
        <f>_xlfn.FLOOR.PRECISE('[3]численность 2021'!O191)</f>
        <v>0</v>
      </c>
      <c r="AG195" s="261">
        <f t="shared" si="213"/>
        <v>0</v>
      </c>
      <c r="AH195" s="257">
        <f t="shared" si="190"/>
        <v>0</v>
      </c>
      <c r="AI195" s="260">
        <f t="shared" si="214"/>
        <v>0</v>
      </c>
      <c r="AJ195" s="258"/>
      <c r="AK195" s="258"/>
      <c r="AL195" s="255">
        <v>6.3350249999999999</v>
      </c>
      <c r="AM195" s="255">
        <v>55.938144999999999</v>
      </c>
      <c r="AN195" s="254">
        <f>_xlfn.FLOOR.PRECISE('[3]численность 2021'!F191)</f>
        <v>26</v>
      </c>
      <c r="AO195" s="254">
        <v>1.979695</v>
      </c>
      <c r="AP195" s="254">
        <v>15.891518</v>
      </c>
      <c r="AQ195" s="254">
        <f t="shared" si="215"/>
        <v>7.3863636763874165</v>
      </c>
      <c r="AR195" s="256">
        <f>_xlfn.FLOOR.PRECISE('[3]численность 2021'!L191)</f>
        <v>0</v>
      </c>
      <c r="AS195" s="256"/>
      <c r="AT195" s="214">
        <f t="shared" si="196"/>
        <v>0</v>
      </c>
      <c r="AU195" s="215">
        <f t="shared" si="216"/>
        <v>0</v>
      </c>
      <c r="AV195" s="215">
        <f t="shared" si="197"/>
        <v>0</v>
      </c>
      <c r="AW195" s="260">
        <f t="shared" si="217"/>
        <v>0</v>
      </c>
      <c r="AX195" s="258"/>
      <c r="AY195" s="215">
        <f t="shared" si="206"/>
        <v>0</v>
      </c>
      <c r="AZ195" s="257">
        <f t="shared" si="188"/>
        <v>0</v>
      </c>
      <c r="BA195" s="258"/>
      <c r="BB195" s="215">
        <f t="shared" si="207"/>
        <v>0</v>
      </c>
      <c r="BC195" s="258"/>
      <c r="BD195" s="255">
        <v>0</v>
      </c>
      <c r="BE195" s="255">
        <v>2.9736180000000001</v>
      </c>
      <c r="BF195" s="254">
        <f>_xlfn.FLOOR.PRECISE('[3]численность 2021'!G191)</f>
        <v>7</v>
      </c>
      <c r="BG195" s="254">
        <v>0</v>
      </c>
      <c r="BH195" s="254">
        <v>0.84477800000000003</v>
      </c>
      <c r="BI195" s="254">
        <f t="shared" si="218"/>
        <v>1.9886363744119968</v>
      </c>
      <c r="BJ195" s="256">
        <f>_xlfn.FLOOR.PRECISE('[3]численность 2021'!K191)</f>
        <v>0</v>
      </c>
      <c r="BK195" s="256"/>
      <c r="BL195" s="214">
        <f t="shared" si="198"/>
        <v>0</v>
      </c>
      <c r="BM195" s="261">
        <f t="shared" si="219"/>
        <v>0.35000000000000003</v>
      </c>
      <c r="BN195" s="260">
        <f t="shared" si="220"/>
        <v>0</v>
      </c>
      <c r="BO195" s="258"/>
      <c r="BP195" s="215">
        <f t="shared" si="208"/>
        <v>0</v>
      </c>
      <c r="BQ195" s="257">
        <f t="shared" si="221"/>
        <v>0</v>
      </c>
      <c r="BR195" s="258"/>
      <c r="BS195" s="261">
        <f t="shared" si="222"/>
        <v>0</v>
      </c>
      <c r="BT195" s="258"/>
      <c r="BU195" s="255">
        <v>0</v>
      </c>
      <c r="BV195" s="255">
        <v>5.5755340000000002</v>
      </c>
      <c r="BW195" s="254">
        <f>_xlfn.FLOOR.PRECISE('[3]численность 2021'!H191)</f>
        <v>6</v>
      </c>
      <c r="BX195" s="254">
        <v>0</v>
      </c>
      <c r="BY195" s="254">
        <v>1.583958</v>
      </c>
      <c r="BZ195" s="254">
        <f t="shared" si="223"/>
        <v>1.7045454637817115</v>
      </c>
      <c r="CA195" s="256">
        <f>_xlfn.FLOOR.PRECISE('[3]численность 2021'!M191)</f>
        <v>0</v>
      </c>
      <c r="CB195" s="256"/>
      <c r="CC195" s="256"/>
      <c r="CD195" s="214">
        <f t="shared" si="199"/>
        <v>0</v>
      </c>
      <c r="CE195" s="261">
        <f t="shared" si="224"/>
        <v>0.30000000000000004</v>
      </c>
      <c r="CF195" s="260">
        <f t="shared" si="225"/>
        <v>0</v>
      </c>
      <c r="CG195" s="258"/>
      <c r="CH195" s="215">
        <f t="shared" si="200"/>
        <v>0</v>
      </c>
      <c r="CI195" s="257">
        <f t="shared" si="226"/>
        <v>0</v>
      </c>
      <c r="CJ195" s="258"/>
      <c r="CK195" s="215">
        <f t="shared" si="201"/>
        <v>0</v>
      </c>
      <c r="CL195" s="257">
        <f t="shared" si="227"/>
        <v>0</v>
      </c>
      <c r="CM195" s="258"/>
      <c r="CN195" s="261">
        <f t="shared" si="204"/>
        <v>0</v>
      </c>
      <c r="CO195" s="258"/>
      <c r="CP195" s="262">
        <f t="shared" si="205"/>
        <v>1</v>
      </c>
      <c r="CQ195" s="255">
        <v>0</v>
      </c>
      <c r="CR195" s="255">
        <v>0</v>
      </c>
      <c r="CS195" s="255" t="e">
        <f>#NAME?</f>
        <v>#NAME?</v>
      </c>
      <c r="CT195" s="254">
        <v>0</v>
      </c>
      <c r="CU195" s="254">
        <v>0</v>
      </c>
      <c r="CV195" s="254" t="e">
        <f>#NAME?</f>
        <v>#NAME?</v>
      </c>
      <c r="CW195" s="256" t="e">
        <f>#NAME?</f>
        <v>#NAME?</v>
      </c>
      <c r="CX195" s="261" t="e">
        <f t="shared" si="191"/>
        <v>#NAME?</v>
      </c>
      <c r="CY195" s="260" t="e">
        <f t="shared" si="192"/>
        <v>#NAME?</v>
      </c>
      <c r="CZ195" s="258"/>
      <c r="DA195" s="261">
        <f t="shared" si="193"/>
        <v>0</v>
      </c>
      <c r="DB195" s="258"/>
      <c r="DC195" s="255">
        <v>0</v>
      </c>
      <c r="DD195" s="255">
        <v>0</v>
      </c>
      <c r="DE195" s="254">
        <f>_xlfn.FLOOR.PRECISE('[3]численность 2021'!I191)</f>
        <v>0</v>
      </c>
      <c r="DF195" s="254">
        <v>0</v>
      </c>
      <c r="DG195" s="254">
        <v>0</v>
      </c>
      <c r="DH195" s="254">
        <f t="shared" si="228"/>
        <v>0</v>
      </c>
      <c r="DI195" s="256">
        <f>_xlfn.FLOOR.PRECISE('[3]численность 2021'!N191)</f>
        <v>0</v>
      </c>
      <c r="DJ195" s="215">
        <f t="shared" si="202"/>
        <v>0</v>
      </c>
      <c r="DK195" s="257">
        <f t="shared" si="229"/>
        <v>0</v>
      </c>
      <c r="DL195" s="258"/>
      <c r="DM195" s="215">
        <f t="shared" si="203"/>
        <v>0</v>
      </c>
      <c r="DN195" s="258"/>
      <c r="DO195" s="255">
        <v>0</v>
      </c>
      <c r="DP195" s="255">
        <v>0</v>
      </c>
      <c r="DQ195" s="254">
        <f>_xlfn.FLOOR.PRECISE('[3]численность 2021'!J191)</f>
        <v>0</v>
      </c>
      <c r="DR195" s="254">
        <v>0</v>
      </c>
      <c r="DS195" s="254">
        <v>0</v>
      </c>
      <c r="DT195" s="254">
        <f t="shared" si="230"/>
        <v>0</v>
      </c>
      <c r="DU195" s="256">
        <f>_xlfn.FLOOR.PRECISE('[3]численность 2021'!S191)</f>
        <v>0</v>
      </c>
      <c r="DV195" s="261">
        <f t="shared" si="231"/>
        <v>0</v>
      </c>
      <c r="DW195" s="257">
        <f t="shared" si="232"/>
        <v>0</v>
      </c>
      <c r="DX195" s="258"/>
      <c r="DY195" s="255">
        <v>0</v>
      </c>
      <c r="DZ195" s="263">
        <v>0</v>
      </c>
      <c r="EA195" s="254">
        <f>_xlfn.FLOOR.PRECISE('[3]численность 2021'!T191)</f>
        <v>0</v>
      </c>
      <c r="EB195" s="212">
        <v>0</v>
      </c>
      <c r="EC195" s="255">
        <v>0</v>
      </c>
      <c r="ED195" s="254">
        <f t="shared" si="189"/>
        <v>0</v>
      </c>
      <c r="EE195" s="256">
        <f>_xlfn.FLOOR.PRECISE('[3]численность 2021'!U191)</f>
        <v>0</v>
      </c>
      <c r="EF195" s="261">
        <f t="shared" si="233"/>
        <v>0</v>
      </c>
      <c r="EG195" s="257">
        <f t="shared" si="234"/>
        <v>0</v>
      </c>
      <c r="EH195" s="258"/>
    </row>
    <row r="196" spans="1:138" ht="78.75" x14ac:dyDescent="0.2">
      <c r="A196" s="116" t="s">
        <v>261</v>
      </c>
      <c r="B196" s="212">
        <f>'[3]численность 2021'!C190</f>
        <v>7.1999998092651367</v>
      </c>
      <c r="C196" s="213">
        <v>6.2410959999999998</v>
      </c>
      <c r="D196" s="213">
        <v>7.2993509999999997</v>
      </c>
      <c r="E196" s="212">
        <f>_xlfn.FLOOR.PRECISE('[3]численность 2021'!D190)</f>
        <v>7</v>
      </c>
      <c r="F196" s="212">
        <v>1.0137989999999999</v>
      </c>
      <c r="G196" s="212">
        <v>1.0137989999999999</v>
      </c>
      <c r="H196" s="212">
        <f t="shared" si="194"/>
        <v>0.97222224797731638</v>
      </c>
      <c r="I196" s="214">
        <f>_xlfn.FLOOR.PRECISE('[3]численность 2021'!R190)</f>
        <v>0</v>
      </c>
      <c r="J196" s="215">
        <f t="shared" si="187"/>
        <v>2.4499999999999931</v>
      </c>
      <c r="K196" s="216">
        <f t="shared" si="209"/>
        <v>0</v>
      </c>
      <c r="L196" s="217"/>
      <c r="M196" s="213">
        <v>0</v>
      </c>
      <c r="N196" s="213">
        <v>0</v>
      </c>
      <c r="O196" s="212">
        <f>_xlfn.FLOOR.PRECISE('[3]численность 2021'!P190)</f>
        <v>12</v>
      </c>
      <c r="P196" s="212">
        <v>0</v>
      </c>
      <c r="Q196" s="212">
        <v>0</v>
      </c>
      <c r="R196" s="212">
        <f t="shared" si="210"/>
        <v>1.6666667108182565</v>
      </c>
      <c r="S196" s="214">
        <f>_xlfn.FLOOR.PRECISE('[3]численность 2021'!Q190)</f>
        <v>1</v>
      </c>
      <c r="T196" s="214"/>
      <c r="U196" s="215">
        <f t="shared" si="195"/>
        <v>3.5999999999999996</v>
      </c>
      <c r="V196" s="216">
        <f t="shared" si="211"/>
        <v>1</v>
      </c>
      <c r="W196" s="217">
        <v>1</v>
      </c>
      <c r="X196" s="217"/>
      <c r="Y196" s="218"/>
      <c r="Z196" s="213">
        <v>0.65776299999999999</v>
      </c>
      <c r="AA196" s="213">
        <v>0.174373</v>
      </c>
      <c r="AB196" s="212">
        <f>_xlfn.FLOOR.PRECISE('[3]численность 2021'!E190)</f>
        <v>0</v>
      </c>
      <c r="AC196" s="212">
        <v>9.1356000000000007E-2</v>
      </c>
      <c r="AD196" s="212">
        <v>2.4219000000000001E-2</v>
      </c>
      <c r="AE196" s="212">
        <f t="shared" si="212"/>
        <v>0</v>
      </c>
      <c r="AF196" s="214">
        <f>_xlfn.FLOOR.PRECISE('[3]численность 2021'!O190)</f>
        <v>0</v>
      </c>
      <c r="AG196" s="215">
        <f t="shared" si="213"/>
        <v>0</v>
      </c>
      <c r="AH196" s="216">
        <f t="shared" si="190"/>
        <v>0</v>
      </c>
      <c r="AI196" s="219">
        <f t="shared" si="214"/>
        <v>0</v>
      </c>
      <c r="AJ196" s="217"/>
      <c r="AK196" s="217"/>
      <c r="AL196" s="213">
        <v>42.333903999999997</v>
      </c>
      <c r="AM196" s="213">
        <v>59.611381999999999</v>
      </c>
      <c r="AN196" s="212">
        <f>_xlfn.FLOOR.PRECISE('[3]численность 2021'!F190)</f>
        <v>61</v>
      </c>
      <c r="AO196" s="212">
        <v>5.8797090000000001</v>
      </c>
      <c r="AP196" s="212">
        <v>8.2793589999999995</v>
      </c>
      <c r="AQ196" s="212">
        <f t="shared" si="215"/>
        <v>8.4722224466594707</v>
      </c>
      <c r="AR196" s="214">
        <f>_xlfn.FLOOR.PRECISE('[3]численность 2021'!L190)</f>
        <v>7</v>
      </c>
      <c r="AS196" s="214"/>
      <c r="AT196" s="214">
        <f t="shared" si="196"/>
        <v>7</v>
      </c>
      <c r="AU196" s="215">
        <f t="shared" si="216"/>
        <v>7.3199999999999994</v>
      </c>
      <c r="AV196" s="215">
        <f t="shared" si="197"/>
        <v>7.3199999999999994</v>
      </c>
      <c r="AW196" s="220">
        <f t="shared" si="217"/>
        <v>7</v>
      </c>
      <c r="AX196" s="217">
        <v>7</v>
      </c>
      <c r="AY196" s="215">
        <f t="shared" si="206"/>
        <v>0</v>
      </c>
      <c r="AZ196" s="216">
        <f t="shared" si="188"/>
        <v>0</v>
      </c>
      <c r="BA196" s="217"/>
      <c r="BB196" s="215">
        <f t="shared" si="207"/>
        <v>2.1</v>
      </c>
      <c r="BC196" s="217"/>
      <c r="BD196" s="213">
        <v>7.8147539999999998</v>
      </c>
      <c r="BE196" s="213">
        <v>11.255195000000001</v>
      </c>
      <c r="BF196" s="212">
        <f>_xlfn.FLOOR.PRECISE('[3]численность 2021'!G190)</f>
        <v>7</v>
      </c>
      <c r="BG196" s="212">
        <v>1.085383</v>
      </c>
      <c r="BH196" s="212">
        <v>1.5632219999999999</v>
      </c>
      <c r="BI196" s="212">
        <f t="shared" si="218"/>
        <v>0.97222224797731638</v>
      </c>
      <c r="BJ196" s="214">
        <f>_xlfn.FLOOR.PRECISE('[3]численность 2021'!K190)</f>
        <v>0</v>
      </c>
      <c r="BK196" s="214"/>
      <c r="BL196" s="214">
        <f t="shared" si="198"/>
        <v>0</v>
      </c>
      <c r="BM196" s="215">
        <f t="shared" si="219"/>
        <v>0.21</v>
      </c>
      <c r="BN196" s="220">
        <f t="shared" si="220"/>
        <v>0</v>
      </c>
      <c r="BO196" s="217"/>
      <c r="BP196" s="215">
        <f t="shared" si="208"/>
        <v>0</v>
      </c>
      <c r="BQ196" s="216">
        <f t="shared" si="221"/>
        <v>0</v>
      </c>
      <c r="BR196" s="217"/>
      <c r="BS196" s="215">
        <f t="shared" si="222"/>
        <v>0</v>
      </c>
      <c r="BT196" s="217"/>
      <c r="BU196" s="213">
        <v>76.864525</v>
      </c>
      <c r="BV196" s="213">
        <v>80.270576000000005</v>
      </c>
      <c r="BW196" s="212">
        <f>_xlfn.FLOOR.PRECISE('[3]численность 2021'!H190)</f>
        <v>79</v>
      </c>
      <c r="BX196" s="212">
        <v>10.675629000000001</v>
      </c>
      <c r="BY196" s="212">
        <v>11.148690999999999</v>
      </c>
      <c r="BZ196" s="212">
        <f t="shared" si="223"/>
        <v>10.972222512886855</v>
      </c>
      <c r="CA196" s="214">
        <f>_xlfn.FLOOR.PRECISE('[3]численность 2021'!M190)</f>
        <v>8</v>
      </c>
      <c r="CB196" s="214"/>
      <c r="CC196" s="214"/>
      <c r="CD196" s="214">
        <f t="shared" si="199"/>
        <v>8</v>
      </c>
      <c r="CE196" s="215">
        <f t="shared" si="224"/>
        <v>11.85</v>
      </c>
      <c r="CF196" s="220">
        <f t="shared" si="225"/>
        <v>8</v>
      </c>
      <c r="CG196" s="217">
        <v>8</v>
      </c>
      <c r="CH196" s="215">
        <f t="shared" si="200"/>
        <v>0.6</v>
      </c>
      <c r="CI196" s="216">
        <f t="shared" si="226"/>
        <v>0</v>
      </c>
      <c r="CJ196" s="217"/>
      <c r="CK196" s="215">
        <f t="shared" si="201"/>
        <v>0.6</v>
      </c>
      <c r="CL196" s="216">
        <f t="shared" si="227"/>
        <v>0</v>
      </c>
      <c r="CM196" s="217"/>
      <c r="CN196" s="215">
        <f t="shared" si="204"/>
        <v>1.6</v>
      </c>
      <c r="CO196" s="217"/>
      <c r="CP196" s="221">
        <f t="shared" si="205"/>
        <v>1</v>
      </c>
      <c r="CQ196" s="213">
        <v>0</v>
      </c>
      <c r="CR196" s="213">
        <v>0</v>
      </c>
      <c r="CS196" s="213" t="e">
        <f>#NAME?</f>
        <v>#NAME?</v>
      </c>
      <c r="CT196" s="212">
        <v>0</v>
      </c>
      <c r="CU196" s="212">
        <v>0</v>
      </c>
      <c r="CV196" s="212" t="e">
        <f>#NAME?</f>
        <v>#NAME?</v>
      </c>
      <c r="CW196" s="214" t="e">
        <f>#NAME?</f>
        <v>#NAME?</v>
      </c>
      <c r="CX196" s="215" t="e">
        <f t="shared" si="191"/>
        <v>#NAME?</v>
      </c>
      <c r="CY196" s="220" t="e">
        <f t="shared" si="192"/>
        <v>#NAME?</v>
      </c>
      <c r="CZ196" s="222"/>
      <c r="DA196" s="215">
        <f t="shared" si="193"/>
        <v>0</v>
      </c>
      <c r="DB196" s="222"/>
      <c r="DC196" s="213">
        <v>0</v>
      </c>
      <c r="DD196" s="213">
        <v>0</v>
      </c>
      <c r="DE196" s="212">
        <f>_xlfn.FLOOR.PRECISE('[3]численность 2021'!I190)</f>
        <v>0</v>
      </c>
      <c r="DF196" s="212">
        <v>0</v>
      </c>
      <c r="DG196" s="212">
        <v>0</v>
      </c>
      <c r="DH196" s="212">
        <f t="shared" si="228"/>
        <v>0</v>
      </c>
      <c r="DI196" s="214">
        <f>_xlfn.FLOOR.PRECISE('[3]численность 2021'!N190)</f>
        <v>0</v>
      </c>
      <c r="DJ196" s="215">
        <f t="shared" si="202"/>
        <v>0</v>
      </c>
      <c r="DK196" s="216">
        <f t="shared" si="229"/>
        <v>0</v>
      </c>
      <c r="DL196" s="217"/>
      <c r="DM196" s="215">
        <f t="shared" si="203"/>
        <v>0</v>
      </c>
      <c r="DN196" s="217"/>
      <c r="DO196" s="213">
        <v>7.6483999999999996E-2</v>
      </c>
      <c r="DP196" s="213">
        <v>0</v>
      </c>
      <c r="DQ196" s="212">
        <f>_xlfn.FLOOR.PRECISE('[3]численность 2021'!J190)</f>
        <v>0</v>
      </c>
      <c r="DR196" s="212">
        <v>1.0623E-2</v>
      </c>
      <c r="DS196" s="212">
        <v>0</v>
      </c>
      <c r="DT196" s="212">
        <f t="shared" si="230"/>
        <v>0</v>
      </c>
      <c r="DU196" s="214">
        <f>_xlfn.FLOOR.PRECISE('[3]численность 2021'!S190)</f>
        <v>0</v>
      </c>
      <c r="DV196" s="215">
        <f t="shared" si="231"/>
        <v>0</v>
      </c>
      <c r="DW196" s="216">
        <f t="shared" si="232"/>
        <v>0</v>
      </c>
      <c r="DX196" s="217"/>
      <c r="DY196" s="213">
        <v>0</v>
      </c>
      <c r="DZ196" s="223">
        <v>0</v>
      </c>
      <c r="EA196" s="212">
        <f>_xlfn.FLOOR.PRECISE('[3]численность 2021'!T190)</f>
        <v>0</v>
      </c>
      <c r="EB196" s="212">
        <v>0</v>
      </c>
      <c r="EC196" s="213">
        <v>0</v>
      </c>
      <c r="ED196" s="212">
        <f t="shared" si="189"/>
        <v>0</v>
      </c>
      <c r="EE196" s="214">
        <f>_xlfn.FLOOR.PRECISE('[3]численность 2021'!U190)</f>
        <v>0</v>
      </c>
      <c r="EF196" s="215">
        <f t="shared" si="233"/>
        <v>0</v>
      </c>
      <c r="EG196" s="216">
        <f t="shared" si="234"/>
        <v>0</v>
      </c>
      <c r="EH196" s="222"/>
    </row>
    <row r="197" spans="1:138" ht="31.5" x14ac:dyDescent="0.2">
      <c r="A197" s="116" t="s">
        <v>259</v>
      </c>
      <c r="B197" s="212">
        <f>'[3]численность 2021'!C188</f>
        <v>9.3999996185302734</v>
      </c>
      <c r="C197" s="213">
        <v>0.81539700000000004</v>
      </c>
      <c r="D197" s="213">
        <v>2.6430120000000001</v>
      </c>
      <c r="E197" s="212">
        <f>_xlfn.FLOOR.PRECISE('[3]численность 2021'!D188)</f>
        <v>0</v>
      </c>
      <c r="F197" s="212">
        <v>0.28117199999999998</v>
      </c>
      <c r="G197" s="212">
        <v>0.28117199999999998</v>
      </c>
      <c r="H197" s="212">
        <f t="shared" si="194"/>
        <v>0</v>
      </c>
      <c r="I197" s="214">
        <f>_xlfn.FLOOR.PRECISE('[3]численность 2021'!R188)</f>
        <v>0</v>
      </c>
      <c r="J197" s="215">
        <f t="shared" ref="J197:J205" si="235">IF(E197&gt;1,E197*0.35,0)</f>
        <v>0</v>
      </c>
      <c r="K197" s="216">
        <f t="shared" si="209"/>
        <v>0</v>
      </c>
      <c r="L197" s="217"/>
      <c r="M197" s="213">
        <v>9</v>
      </c>
      <c r="N197" s="213">
        <v>9</v>
      </c>
      <c r="O197" s="212">
        <f>_xlfn.FLOOR.PRECISE('[3]численность 2021'!P188)</f>
        <v>9</v>
      </c>
      <c r="P197" s="212">
        <v>0.95744700000000005</v>
      </c>
      <c r="Q197" s="212">
        <v>0.95744700000000005</v>
      </c>
      <c r="R197" s="212">
        <f t="shared" si="210"/>
        <v>0.9574468473656369</v>
      </c>
      <c r="S197" s="214">
        <f>_xlfn.FLOOR.PRECISE('[3]численность 2021'!Q188)</f>
        <v>1</v>
      </c>
      <c r="T197" s="214"/>
      <c r="U197" s="215">
        <f t="shared" si="195"/>
        <v>2.6999999999999997</v>
      </c>
      <c r="V197" s="216">
        <f t="shared" si="211"/>
        <v>1</v>
      </c>
      <c r="W197" s="217">
        <v>1</v>
      </c>
      <c r="X197" s="217"/>
      <c r="Y197" s="218"/>
      <c r="Z197" s="213">
        <v>1.2522180000000001</v>
      </c>
      <c r="AA197" s="213">
        <v>2.7059410000000002</v>
      </c>
      <c r="AB197" s="212">
        <f>_xlfn.FLOOR.PRECISE('[3]численность 2021'!E188)</f>
        <v>4</v>
      </c>
      <c r="AC197" s="212">
        <v>0.133215</v>
      </c>
      <c r="AD197" s="212">
        <v>0.28786600000000001</v>
      </c>
      <c r="AE197" s="212">
        <f t="shared" si="212"/>
        <v>0.42553193216250529</v>
      </c>
      <c r="AF197" s="214">
        <f>_xlfn.FLOOR.PRECISE('[3]численность 2021'!O188)</f>
        <v>0</v>
      </c>
      <c r="AG197" s="215">
        <f t="shared" si="213"/>
        <v>0</v>
      </c>
      <c r="AH197" s="216">
        <f t="shared" si="190"/>
        <v>0</v>
      </c>
      <c r="AI197" s="219">
        <f t="shared" si="214"/>
        <v>0</v>
      </c>
      <c r="AJ197" s="217"/>
      <c r="AK197" s="217"/>
      <c r="AL197" s="213">
        <v>35.091213000000003</v>
      </c>
      <c r="AM197" s="213">
        <v>75.829291999999995</v>
      </c>
      <c r="AN197" s="212">
        <f>_xlfn.FLOOR.PRECISE('[3]численность 2021'!F188)</f>
        <v>79</v>
      </c>
      <c r="AO197" s="212">
        <v>3.7331080000000001</v>
      </c>
      <c r="AP197" s="212">
        <v>8.0669459999999997</v>
      </c>
      <c r="AQ197" s="212">
        <f t="shared" si="215"/>
        <v>8.4042556602094791</v>
      </c>
      <c r="AR197" s="214">
        <f>_xlfn.FLOOR.PRECISE('[3]численность 2021'!L188)</f>
        <v>7</v>
      </c>
      <c r="AS197" s="214"/>
      <c r="AT197" s="214">
        <f t="shared" si="196"/>
        <v>7</v>
      </c>
      <c r="AU197" s="215">
        <f t="shared" si="216"/>
        <v>9.48</v>
      </c>
      <c r="AV197" s="215">
        <f t="shared" si="197"/>
        <v>9.48</v>
      </c>
      <c r="AW197" s="220">
        <f t="shared" si="217"/>
        <v>7</v>
      </c>
      <c r="AX197" s="217">
        <v>7</v>
      </c>
      <c r="AY197" s="215">
        <f t="shared" si="206"/>
        <v>0</v>
      </c>
      <c r="AZ197" s="216">
        <f t="shared" si="188"/>
        <v>0</v>
      </c>
      <c r="BA197" s="217"/>
      <c r="BB197" s="215">
        <f t="shared" si="207"/>
        <v>2.1</v>
      </c>
      <c r="BC197" s="217"/>
      <c r="BD197" s="213">
        <v>5.9213389999999997</v>
      </c>
      <c r="BE197" s="213">
        <v>2.2392189999999998</v>
      </c>
      <c r="BF197" s="212">
        <f>_xlfn.FLOOR.PRECISE('[3]численность 2021'!G188)</f>
        <v>3</v>
      </c>
      <c r="BG197" s="212">
        <v>0.62992999999999999</v>
      </c>
      <c r="BH197" s="212">
        <v>0.23821500000000001</v>
      </c>
      <c r="BI197" s="212">
        <f t="shared" si="218"/>
        <v>0.31914894912187897</v>
      </c>
      <c r="BJ197" s="214">
        <f>_xlfn.FLOOR.PRECISE('[3]численность 2021'!K188)</f>
        <v>0</v>
      </c>
      <c r="BK197" s="214"/>
      <c r="BL197" s="214">
        <f t="shared" si="198"/>
        <v>0</v>
      </c>
      <c r="BM197" s="215">
        <f t="shared" si="219"/>
        <v>0.09</v>
      </c>
      <c r="BN197" s="220">
        <f t="shared" si="220"/>
        <v>0</v>
      </c>
      <c r="BO197" s="217"/>
      <c r="BP197" s="215">
        <f t="shared" si="208"/>
        <v>0</v>
      </c>
      <c r="BQ197" s="216">
        <f t="shared" si="221"/>
        <v>0</v>
      </c>
      <c r="BR197" s="217"/>
      <c r="BS197" s="215">
        <f t="shared" si="222"/>
        <v>0</v>
      </c>
      <c r="BT197" s="217"/>
      <c r="BU197" s="213">
        <v>21.612888000000002</v>
      </c>
      <c r="BV197" s="213">
        <v>46.543765999999998</v>
      </c>
      <c r="BW197" s="212">
        <f>_xlfn.FLOOR.PRECISE('[3]численность 2021'!H188)</f>
        <v>47</v>
      </c>
      <c r="BX197" s="212">
        <v>2.2992439999999998</v>
      </c>
      <c r="BY197" s="212">
        <v>4.9514649999999998</v>
      </c>
      <c r="BZ197" s="212">
        <f t="shared" si="223"/>
        <v>5.0000002029094377</v>
      </c>
      <c r="CA197" s="214">
        <f>_xlfn.FLOOR.PRECISE('[3]численность 2021'!M188)</f>
        <v>3</v>
      </c>
      <c r="CB197" s="214"/>
      <c r="CC197" s="214"/>
      <c r="CD197" s="214">
        <f t="shared" si="199"/>
        <v>3</v>
      </c>
      <c r="CE197" s="215">
        <f t="shared" si="224"/>
        <v>3.7600000000000002</v>
      </c>
      <c r="CF197" s="220">
        <f t="shared" si="225"/>
        <v>3</v>
      </c>
      <c r="CG197" s="217">
        <v>3</v>
      </c>
      <c r="CH197" s="215">
        <f t="shared" si="200"/>
        <v>0</v>
      </c>
      <c r="CI197" s="216">
        <f t="shared" si="226"/>
        <v>0</v>
      </c>
      <c r="CJ197" s="217"/>
      <c r="CK197" s="215">
        <f t="shared" si="201"/>
        <v>0</v>
      </c>
      <c r="CL197" s="216">
        <f t="shared" si="227"/>
        <v>0</v>
      </c>
      <c r="CM197" s="217"/>
      <c r="CN197" s="215">
        <f t="shared" si="204"/>
        <v>0.60000000000000009</v>
      </c>
      <c r="CO197" s="217"/>
      <c r="CP197" s="221">
        <f t="shared" si="205"/>
        <v>1</v>
      </c>
      <c r="CQ197" s="213">
        <v>0</v>
      </c>
      <c r="CR197" s="213">
        <v>0</v>
      </c>
      <c r="CS197" s="213" t="e">
        <f>#NAME?</f>
        <v>#NAME?</v>
      </c>
      <c r="CT197" s="212">
        <v>0</v>
      </c>
      <c r="CU197" s="212">
        <v>0</v>
      </c>
      <c r="CV197" s="212" t="e">
        <f>#NAME?</f>
        <v>#NAME?</v>
      </c>
      <c r="CW197" s="214" t="e">
        <f>#NAME?</f>
        <v>#NAME?</v>
      </c>
      <c r="CX197" s="215" t="e">
        <f t="shared" si="191"/>
        <v>#NAME?</v>
      </c>
      <c r="CY197" s="220" t="e">
        <f t="shared" si="192"/>
        <v>#NAME?</v>
      </c>
      <c r="CZ197" s="222"/>
      <c r="DA197" s="215">
        <f t="shared" si="193"/>
        <v>0</v>
      </c>
      <c r="DB197" s="222"/>
      <c r="DC197" s="213">
        <v>0</v>
      </c>
      <c r="DD197" s="213">
        <v>0</v>
      </c>
      <c r="DE197" s="212">
        <f>_xlfn.FLOOR.PRECISE('[3]численность 2021'!I188)</f>
        <v>0</v>
      </c>
      <c r="DF197" s="212">
        <v>0</v>
      </c>
      <c r="DG197" s="212">
        <v>0</v>
      </c>
      <c r="DH197" s="212">
        <f t="shared" si="228"/>
        <v>0</v>
      </c>
      <c r="DI197" s="214">
        <f>_xlfn.FLOOR.PRECISE('[3]численность 2021'!N188)</f>
        <v>0</v>
      </c>
      <c r="DJ197" s="215">
        <f t="shared" si="202"/>
        <v>0</v>
      </c>
      <c r="DK197" s="216">
        <f t="shared" si="229"/>
        <v>0</v>
      </c>
      <c r="DL197" s="217"/>
      <c r="DM197" s="215">
        <f t="shared" si="203"/>
        <v>0</v>
      </c>
      <c r="DN197" s="217"/>
      <c r="DO197" s="213">
        <v>0</v>
      </c>
      <c r="DP197" s="213">
        <v>0.20976300000000001</v>
      </c>
      <c r="DQ197" s="212">
        <f>_xlfn.FLOOR.PRECISE('[3]численность 2021'!J188)</f>
        <v>0</v>
      </c>
      <c r="DR197" s="212">
        <v>0</v>
      </c>
      <c r="DS197" s="212">
        <v>2.2315000000000002E-2</v>
      </c>
      <c r="DT197" s="212">
        <f t="shared" si="230"/>
        <v>0</v>
      </c>
      <c r="DU197" s="214">
        <f>_xlfn.FLOOR.PRECISE('[3]численность 2021'!S188)</f>
        <v>0</v>
      </c>
      <c r="DV197" s="215">
        <f t="shared" si="231"/>
        <v>0</v>
      </c>
      <c r="DW197" s="216">
        <f t="shared" si="232"/>
        <v>0</v>
      </c>
      <c r="DX197" s="217"/>
      <c r="DY197" s="213">
        <v>0</v>
      </c>
      <c r="DZ197" s="223">
        <v>0</v>
      </c>
      <c r="EA197" s="212">
        <f>_xlfn.FLOOR.PRECISE('[3]численность 2021'!T188)</f>
        <v>0</v>
      </c>
      <c r="EB197" s="212">
        <v>0</v>
      </c>
      <c r="EC197" s="213">
        <v>0</v>
      </c>
      <c r="ED197" s="212">
        <f t="shared" si="189"/>
        <v>0</v>
      </c>
      <c r="EE197" s="214">
        <f>_xlfn.FLOOR.PRECISE('[3]численность 2021'!U188)</f>
        <v>0</v>
      </c>
      <c r="EF197" s="215">
        <f t="shared" si="233"/>
        <v>0</v>
      </c>
      <c r="EG197" s="216">
        <f t="shared" si="234"/>
        <v>0</v>
      </c>
      <c r="EH197" s="222"/>
    </row>
    <row r="198" spans="1:138" ht="63" x14ac:dyDescent="0.2">
      <c r="A198" s="116" t="s">
        <v>255</v>
      </c>
      <c r="B198" s="212">
        <f>'[3]численность 2021'!C184</f>
        <v>29.600000381469727</v>
      </c>
      <c r="C198" s="213">
        <v>0</v>
      </c>
      <c r="D198" s="213">
        <v>4.6630079999999996</v>
      </c>
      <c r="E198" s="212">
        <f>_xlfn.FLOOR.PRECISE('[3]численность 2021'!D184)</f>
        <v>8</v>
      </c>
      <c r="F198" s="212">
        <v>0.15753400000000001</v>
      </c>
      <c r="G198" s="212">
        <v>0.15753400000000001</v>
      </c>
      <c r="H198" s="212">
        <f t="shared" si="194"/>
        <v>0.2702702667871647</v>
      </c>
      <c r="I198" s="214">
        <f>_xlfn.FLOOR.PRECISE('[3]численность 2021'!R184)</f>
        <v>0</v>
      </c>
      <c r="J198" s="215">
        <f t="shared" si="235"/>
        <v>2.8</v>
      </c>
      <c r="K198" s="216">
        <f t="shared" si="209"/>
        <v>0</v>
      </c>
      <c r="L198" s="217"/>
      <c r="M198" s="213">
        <v>15</v>
      </c>
      <c r="N198" s="213">
        <v>15</v>
      </c>
      <c r="O198" s="212">
        <f>_xlfn.FLOOR.PRECISE('[3]численность 2021'!P184)</f>
        <v>15</v>
      </c>
      <c r="P198" s="212">
        <v>0.50675700000000001</v>
      </c>
      <c r="Q198" s="212">
        <v>0.50675700000000001</v>
      </c>
      <c r="R198" s="212">
        <f t="shared" si="210"/>
        <v>0.50675675022593381</v>
      </c>
      <c r="S198" s="214">
        <f>_xlfn.FLOOR.PRECISE('[3]численность 2021'!Q184)</f>
        <v>2</v>
      </c>
      <c r="T198" s="214"/>
      <c r="U198" s="215">
        <f t="shared" si="195"/>
        <v>4.5</v>
      </c>
      <c r="V198" s="216">
        <f t="shared" si="211"/>
        <v>2</v>
      </c>
      <c r="W198" s="217">
        <v>2</v>
      </c>
      <c r="X198" s="217"/>
      <c r="Y198" s="218"/>
      <c r="Z198" s="213">
        <v>0</v>
      </c>
      <c r="AA198" s="213">
        <v>0.64265799999999995</v>
      </c>
      <c r="AB198" s="212">
        <f>_xlfn.FLOOR.PRECISE('[3]численность 2021'!E184)</f>
        <v>4</v>
      </c>
      <c r="AC198" s="212">
        <v>0</v>
      </c>
      <c r="AD198" s="212">
        <v>2.1711000000000001E-2</v>
      </c>
      <c r="AE198" s="212">
        <f t="shared" si="212"/>
        <v>0.13513513339358235</v>
      </c>
      <c r="AF198" s="214">
        <f>_xlfn.FLOOR.PRECISE('[3]численность 2021'!O184)</f>
        <v>0</v>
      </c>
      <c r="AG198" s="215">
        <f t="shared" si="213"/>
        <v>0</v>
      </c>
      <c r="AH198" s="216">
        <f t="shared" si="190"/>
        <v>0</v>
      </c>
      <c r="AI198" s="219">
        <f t="shared" si="214"/>
        <v>0</v>
      </c>
      <c r="AJ198" s="217"/>
      <c r="AK198" s="217"/>
      <c r="AL198" s="213">
        <v>249.71821600000001</v>
      </c>
      <c r="AM198" s="213">
        <v>349.847961</v>
      </c>
      <c r="AN198" s="212">
        <f>_xlfn.FLOOR.PRECISE('[3]численность 2021'!F184)</f>
        <v>369</v>
      </c>
      <c r="AO198" s="212">
        <v>8.4364260000000009</v>
      </c>
      <c r="AP198" s="212">
        <v>11.819188</v>
      </c>
      <c r="AQ198" s="212">
        <f t="shared" si="215"/>
        <v>12.466216055557972</v>
      </c>
      <c r="AR198" s="214">
        <f>_xlfn.FLOOR.PRECISE('[3]численность 2021'!L184)</f>
        <v>29</v>
      </c>
      <c r="AS198" s="214"/>
      <c r="AT198" s="214">
        <f t="shared" si="196"/>
        <v>29</v>
      </c>
      <c r="AU198" s="215">
        <f t="shared" si="216"/>
        <v>55.35</v>
      </c>
      <c r="AV198" s="215">
        <f t="shared" si="197"/>
        <v>73.8</v>
      </c>
      <c r="AW198" s="220">
        <f t="shared" si="217"/>
        <v>29</v>
      </c>
      <c r="AX198" s="217">
        <v>29</v>
      </c>
      <c r="AY198" s="215">
        <f t="shared" si="206"/>
        <v>4.3499999999999996</v>
      </c>
      <c r="AZ198" s="216">
        <f t="shared" si="188"/>
        <v>0</v>
      </c>
      <c r="BA198" s="217"/>
      <c r="BB198" s="215">
        <f t="shared" si="207"/>
        <v>8.6999999999999993</v>
      </c>
      <c r="BC198" s="217"/>
      <c r="BD198" s="213">
        <v>0</v>
      </c>
      <c r="BE198" s="213">
        <v>5.0142290000000003</v>
      </c>
      <c r="BF198" s="212">
        <f>_xlfn.FLOOR.PRECISE('[3]численность 2021'!G184)</f>
        <v>5</v>
      </c>
      <c r="BG198" s="212">
        <v>0</v>
      </c>
      <c r="BH198" s="212">
        <v>0.1694</v>
      </c>
      <c r="BI198" s="212">
        <f t="shared" si="218"/>
        <v>0.16891891674197795</v>
      </c>
      <c r="BJ198" s="214">
        <f>_xlfn.FLOOR.PRECISE('[3]численность 2021'!K184)</f>
        <v>0</v>
      </c>
      <c r="BK198" s="214"/>
      <c r="BL198" s="214">
        <f t="shared" si="198"/>
        <v>0</v>
      </c>
      <c r="BM198" s="215">
        <f t="shared" si="219"/>
        <v>0.15</v>
      </c>
      <c r="BN198" s="220">
        <f t="shared" si="220"/>
        <v>0</v>
      </c>
      <c r="BO198" s="217"/>
      <c r="BP198" s="215">
        <f t="shared" si="208"/>
        <v>0</v>
      </c>
      <c r="BQ198" s="216">
        <f t="shared" si="221"/>
        <v>0</v>
      </c>
      <c r="BR198" s="217"/>
      <c r="BS198" s="215">
        <f t="shared" si="222"/>
        <v>0</v>
      </c>
      <c r="BT198" s="217"/>
      <c r="BU198" s="213">
        <v>24.302177</v>
      </c>
      <c r="BV198" s="213">
        <v>132.193298</v>
      </c>
      <c r="BW198" s="212">
        <f>_xlfn.FLOOR.PRECISE('[3]численность 2021'!H184)</f>
        <v>129</v>
      </c>
      <c r="BX198" s="212">
        <v>0.82101900000000005</v>
      </c>
      <c r="BY198" s="212">
        <v>4.4659899999999997</v>
      </c>
      <c r="BZ198" s="212">
        <f t="shared" si="223"/>
        <v>4.3581080519430309</v>
      </c>
      <c r="CA198" s="214">
        <f>_xlfn.FLOOR.PRECISE('[3]численность 2021'!M184)</f>
        <v>2</v>
      </c>
      <c r="CB198" s="214"/>
      <c r="CC198" s="214"/>
      <c r="CD198" s="214">
        <f t="shared" si="199"/>
        <v>2</v>
      </c>
      <c r="CE198" s="215">
        <f t="shared" si="224"/>
        <v>10.32</v>
      </c>
      <c r="CF198" s="220">
        <f t="shared" si="225"/>
        <v>2</v>
      </c>
      <c r="CG198" s="217">
        <v>2</v>
      </c>
      <c r="CH198" s="215">
        <f t="shared" si="200"/>
        <v>0</v>
      </c>
      <c r="CI198" s="216">
        <f t="shared" si="226"/>
        <v>0</v>
      </c>
      <c r="CJ198" s="217"/>
      <c r="CK198" s="215">
        <f t="shared" si="201"/>
        <v>0</v>
      </c>
      <c r="CL198" s="216">
        <f t="shared" si="227"/>
        <v>0</v>
      </c>
      <c r="CM198" s="217"/>
      <c r="CN198" s="215">
        <f t="shared" si="204"/>
        <v>0.4</v>
      </c>
      <c r="CO198" s="217"/>
      <c r="CP198" s="221">
        <f t="shared" si="205"/>
        <v>1</v>
      </c>
      <c r="CQ198" s="213">
        <v>0</v>
      </c>
      <c r="CR198" s="213">
        <v>0</v>
      </c>
      <c r="CS198" s="213" t="e">
        <f>#NAME?</f>
        <v>#NAME?</v>
      </c>
      <c r="CT198" s="212">
        <v>0</v>
      </c>
      <c r="CU198" s="212">
        <v>0</v>
      </c>
      <c r="CV198" s="212" t="e">
        <f>#NAME?</f>
        <v>#NAME?</v>
      </c>
      <c r="CW198" s="214" t="e">
        <f>#NAME?</f>
        <v>#NAME?</v>
      </c>
      <c r="CX198" s="215" t="e">
        <f t="shared" si="191"/>
        <v>#NAME?</v>
      </c>
      <c r="CY198" s="220" t="e">
        <f t="shared" si="192"/>
        <v>#NAME?</v>
      </c>
      <c r="CZ198" s="222"/>
      <c r="DA198" s="215">
        <f t="shared" si="193"/>
        <v>0</v>
      </c>
      <c r="DB198" s="222"/>
      <c r="DC198" s="213">
        <v>0</v>
      </c>
      <c r="DD198" s="213">
        <v>0</v>
      </c>
      <c r="DE198" s="212">
        <f>_xlfn.FLOOR.PRECISE('[3]численность 2021'!I184)</f>
        <v>0</v>
      </c>
      <c r="DF198" s="212">
        <v>0</v>
      </c>
      <c r="DG198" s="212">
        <v>0</v>
      </c>
      <c r="DH198" s="212">
        <f t="shared" si="228"/>
        <v>0</v>
      </c>
      <c r="DI198" s="214">
        <f>_xlfn.FLOOR.PRECISE('[3]численность 2021'!N184)</f>
        <v>0</v>
      </c>
      <c r="DJ198" s="215">
        <f t="shared" si="202"/>
        <v>0</v>
      </c>
      <c r="DK198" s="216">
        <f t="shared" si="229"/>
        <v>0</v>
      </c>
      <c r="DL198" s="217"/>
      <c r="DM198" s="215">
        <f t="shared" si="203"/>
        <v>0</v>
      </c>
      <c r="DN198" s="217"/>
      <c r="DO198" s="213">
        <v>0</v>
      </c>
      <c r="DP198" s="213">
        <v>0</v>
      </c>
      <c r="DQ198" s="212">
        <f>_xlfn.FLOOR.PRECISE('[3]численность 2021'!J184)</f>
        <v>0</v>
      </c>
      <c r="DR198" s="212">
        <v>0</v>
      </c>
      <c r="DS198" s="212">
        <v>0</v>
      </c>
      <c r="DT198" s="212">
        <f t="shared" si="230"/>
        <v>0</v>
      </c>
      <c r="DU198" s="214">
        <f>_xlfn.FLOOR.PRECISE('[3]численность 2021'!S184)</f>
        <v>0</v>
      </c>
      <c r="DV198" s="215">
        <f t="shared" si="231"/>
        <v>0</v>
      </c>
      <c r="DW198" s="216">
        <f t="shared" si="232"/>
        <v>0</v>
      </c>
      <c r="DX198" s="217"/>
      <c r="DY198" s="213">
        <v>0</v>
      </c>
      <c r="DZ198" s="223">
        <v>0</v>
      </c>
      <c r="EA198" s="212">
        <f>_xlfn.FLOOR.PRECISE('[3]численность 2021'!T184)</f>
        <v>0</v>
      </c>
      <c r="EB198" s="212">
        <v>0</v>
      </c>
      <c r="EC198" s="213">
        <v>0</v>
      </c>
      <c r="ED198" s="212">
        <f t="shared" si="189"/>
        <v>0</v>
      </c>
      <c r="EE198" s="214">
        <f>_xlfn.FLOOR.PRECISE('[3]численность 2021'!U184)</f>
        <v>0</v>
      </c>
      <c r="EF198" s="215">
        <f t="shared" si="233"/>
        <v>0</v>
      </c>
      <c r="EG198" s="216">
        <f t="shared" si="234"/>
        <v>0</v>
      </c>
      <c r="EH198" s="222"/>
    </row>
    <row r="199" spans="1:138" ht="31.5" x14ac:dyDescent="0.2">
      <c r="A199" s="116" t="s">
        <v>263</v>
      </c>
      <c r="B199" s="212">
        <f>'[3]численность 2021'!C192</f>
        <v>23.19999885559082</v>
      </c>
      <c r="C199" s="213">
        <v>41.23563</v>
      </c>
      <c r="D199" s="213">
        <v>33.023654999999998</v>
      </c>
      <c r="E199" s="212">
        <f>_xlfn.FLOOR.PRECISE('[3]численность 2021'!D192)</f>
        <v>59</v>
      </c>
      <c r="F199" s="212">
        <v>1.4234329999999999</v>
      </c>
      <c r="G199" s="212">
        <v>1.4234329999999999</v>
      </c>
      <c r="H199" s="212">
        <f t="shared" si="194"/>
        <v>2.5431035737220289</v>
      </c>
      <c r="I199" s="214">
        <f>_xlfn.FLOOR.PRECISE('[3]численность 2021'!R192)</f>
        <v>10</v>
      </c>
      <c r="J199" s="215">
        <f t="shared" si="235"/>
        <v>20.65</v>
      </c>
      <c r="K199" s="216">
        <f t="shared" si="209"/>
        <v>10</v>
      </c>
      <c r="L199" s="217">
        <v>10</v>
      </c>
      <c r="M199" s="213">
        <v>14</v>
      </c>
      <c r="N199" s="213">
        <v>14</v>
      </c>
      <c r="O199" s="212">
        <f>_xlfn.FLOOR.PRECISE('[3]численность 2021'!P192)</f>
        <v>15</v>
      </c>
      <c r="P199" s="212">
        <v>0.58528400000000003</v>
      </c>
      <c r="Q199" s="212">
        <v>0.60344799999999998</v>
      </c>
      <c r="R199" s="212">
        <f t="shared" si="210"/>
        <v>0.64655175603102433</v>
      </c>
      <c r="S199" s="214">
        <f>_xlfn.FLOOR.PRECISE('[3]численность 2021'!Q192)</f>
        <v>2</v>
      </c>
      <c r="T199" s="214"/>
      <c r="U199" s="215">
        <f t="shared" si="195"/>
        <v>4.5</v>
      </c>
      <c r="V199" s="216">
        <f t="shared" si="211"/>
        <v>2</v>
      </c>
      <c r="W199" s="217">
        <v>2</v>
      </c>
      <c r="X199" s="217"/>
      <c r="Y199" s="218"/>
      <c r="Z199" s="213">
        <v>72.782927999999998</v>
      </c>
      <c r="AA199" s="213">
        <v>61.780445</v>
      </c>
      <c r="AB199" s="212">
        <f>_xlfn.FLOOR.PRECISE('[3]численность 2021'!E192)</f>
        <v>77</v>
      </c>
      <c r="AC199" s="212">
        <v>3.0427650000000002</v>
      </c>
      <c r="AD199" s="212">
        <v>2.6629499999999999</v>
      </c>
      <c r="AE199" s="212">
        <f t="shared" si="212"/>
        <v>3.3189656809592583</v>
      </c>
      <c r="AF199" s="214">
        <f>_xlfn.FLOOR.PRECISE('[3]численность 2021'!O192)</f>
        <v>3</v>
      </c>
      <c r="AG199" s="215">
        <f t="shared" si="213"/>
        <v>3.85</v>
      </c>
      <c r="AH199" s="216">
        <f t="shared" si="190"/>
        <v>3</v>
      </c>
      <c r="AI199" s="219">
        <f t="shared" si="214"/>
        <v>2.25</v>
      </c>
      <c r="AJ199" s="217">
        <v>3</v>
      </c>
      <c r="AK199" s="217">
        <v>2</v>
      </c>
      <c r="AL199" s="213">
        <v>287.41528299999999</v>
      </c>
      <c r="AM199" s="213">
        <v>268.23458900000003</v>
      </c>
      <c r="AN199" s="212">
        <f>_xlfn.FLOOR.PRECISE('[3]численность 2021'!F192)</f>
        <v>338</v>
      </c>
      <c r="AO199" s="212">
        <v>12.015689</v>
      </c>
      <c r="AP199" s="212">
        <v>11.561835</v>
      </c>
      <c r="AQ199" s="212">
        <f t="shared" si="215"/>
        <v>14.568966235899081</v>
      </c>
      <c r="AR199" s="214">
        <f>_xlfn.FLOOR.PRECISE('[3]численность 2021'!L192)</f>
        <v>54</v>
      </c>
      <c r="AS199" s="214"/>
      <c r="AT199" s="214">
        <f t="shared" si="196"/>
        <v>54</v>
      </c>
      <c r="AU199" s="215">
        <f t="shared" si="216"/>
        <v>50.699999999999996</v>
      </c>
      <c r="AV199" s="215">
        <f t="shared" si="197"/>
        <v>67.600000000000009</v>
      </c>
      <c r="AW199" s="220">
        <f t="shared" si="217"/>
        <v>50.699999999999996</v>
      </c>
      <c r="AX199" s="217">
        <v>54</v>
      </c>
      <c r="AY199" s="215">
        <f t="shared" si="206"/>
        <v>8.1</v>
      </c>
      <c r="AZ199" s="216">
        <f t="shared" ref="AZ199:AZ205" si="236">IF(AS199&lt;AY199,AS199,AY199)</f>
        <v>0</v>
      </c>
      <c r="BA199" s="217"/>
      <c r="BB199" s="215">
        <f t="shared" si="207"/>
        <v>16.2</v>
      </c>
      <c r="BC199" s="217"/>
      <c r="BD199" s="213">
        <v>43.340401</v>
      </c>
      <c r="BE199" s="213">
        <v>43.892685</v>
      </c>
      <c r="BF199" s="212">
        <f>_xlfn.FLOOR.PRECISE('[3]численность 2021'!G192)</f>
        <v>47</v>
      </c>
      <c r="BG199" s="212">
        <v>1.81189</v>
      </c>
      <c r="BH199" s="212">
        <v>1.891926</v>
      </c>
      <c r="BI199" s="212">
        <f t="shared" si="218"/>
        <v>2.0258621688972096</v>
      </c>
      <c r="BJ199" s="214">
        <f>_xlfn.FLOOR.PRECISE('[3]численность 2021'!K192)</f>
        <v>2</v>
      </c>
      <c r="BK199" s="214"/>
      <c r="BL199" s="214">
        <f t="shared" si="198"/>
        <v>2</v>
      </c>
      <c r="BM199" s="215">
        <f t="shared" si="219"/>
        <v>3.2900000000000005</v>
      </c>
      <c r="BN199" s="220">
        <f t="shared" si="220"/>
        <v>2</v>
      </c>
      <c r="BO199" s="217">
        <v>2</v>
      </c>
      <c r="BP199" s="215">
        <f t="shared" si="208"/>
        <v>0</v>
      </c>
      <c r="BQ199" s="216">
        <f t="shared" si="221"/>
        <v>0</v>
      </c>
      <c r="BR199" s="217"/>
      <c r="BS199" s="215">
        <f t="shared" si="222"/>
        <v>0.4</v>
      </c>
      <c r="BT199" s="217"/>
      <c r="BU199" s="213">
        <v>132.24981700000001</v>
      </c>
      <c r="BV199" s="213">
        <v>114.300072</v>
      </c>
      <c r="BW199" s="212">
        <f>_xlfn.FLOOR.PRECISE('[3]численность 2021'!H192)</f>
        <v>112</v>
      </c>
      <c r="BX199" s="212">
        <v>5.5288380000000004</v>
      </c>
      <c r="BY199" s="212">
        <v>4.9267269999999996</v>
      </c>
      <c r="BZ199" s="212">
        <f t="shared" si="223"/>
        <v>4.8275864450316481</v>
      </c>
      <c r="CA199" s="214">
        <f>_xlfn.FLOOR.PRECISE('[3]численность 2021'!M192)</f>
        <v>8</v>
      </c>
      <c r="CB199" s="214"/>
      <c r="CC199" s="214"/>
      <c r="CD199" s="214">
        <f t="shared" si="199"/>
        <v>8</v>
      </c>
      <c r="CE199" s="215">
        <f t="shared" si="224"/>
        <v>8.9600000000000009</v>
      </c>
      <c r="CF199" s="220">
        <f t="shared" si="225"/>
        <v>8</v>
      </c>
      <c r="CG199" s="217">
        <v>8</v>
      </c>
      <c r="CH199" s="215">
        <f t="shared" si="200"/>
        <v>0.6</v>
      </c>
      <c r="CI199" s="216">
        <f t="shared" si="226"/>
        <v>0</v>
      </c>
      <c r="CJ199" s="217"/>
      <c r="CK199" s="215">
        <f t="shared" si="201"/>
        <v>0.6</v>
      </c>
      <c r="CL199" s="216">
        <f t="shared" si="227"/>
        <v>0</v>
      </c>
      <c r="CM199" s="217"/>
      <c r="CN199" s="215">
        <f t="shared" si="204"/>
        <v>1.6</v>
      </c>
      <c r="CO199" s="217"/>
      <c r="CP199" s="221">
        <f t="shared" si="205"/>
        <v>1</v>
      </c>
      <c r="CQ199" s="213">
        <v>0</v>
      </c>
      <c r="CR199" s="213">
        <v>0</v>
      </c>
      <c r="CS199" s="213" t="e">
        <f>#NAME?</f>
        <v>#NAME?</v>
      </c>
      <c r="CT199" s="212">
        <v>0</v>
      </c>
      <c r="CU199" s="212">
        <v>0</v>
      </c>
      <c r="CV199" s="212" t="e">
        <f>#NAME?</f>
        <v>#NAME?</v>
      </c>
      <c r="CW199" s="214" t="e">
        <f>#NAME?</f>
        <v>#NAME?</v>
      </c>
      <c r="CX199" s="215" t="e">
        <f t="shared" si="191"/>
        <v>#NAME?</v>
      </c>
      <c r="CY199" s="220" t="e">
        <f t="shared" si="192"/>
        <v>#NAME?</v>
      </c>
      <c r="CZ199" s="222"/>
      <c r="DA199" s="215">
        <f t="shared" si="193"/>
        <v>0</v>
      </c>
      <c r="DB199" s="222"/>
      <c r="DC199" s="213">
        <v>0</v>
      </c>
      <c r="DD199" s="213">
        <v>0</v>
      </c>
      <c r="DE199" s="212">
        <f>_xlfn.FLOOR.PRECISE('[3]численность 2021'!I192)</f>
        <v>0</v>
      </c>
      <c r="DF199" s="212">
        <v>0</v>
      </c>
      <c r="DG199" s="212">
        <v>0</v>
      </c>
      <c r="DH199" s="212">
        <f t="shared" si="228"/>
        <v>0</v>
      </c>
      <c r="DI199" s="214">
        <f>_xlfn.FLOOR.PRECISE('[3]численность 2021'!N192)</f>
        <v>0</v>
      </c>
      <c r="DJ199" s="215">
        <f t="shared" si="202"/>
        <v>0</v>
      </c>
      <c r="DK199" s="216">
        <f t="shared" si="229"/>
        <v>0</v>
      </c>
      <c r="DL199" s="217"/>
      <c r="DM199" s="215">
        <f t="shared" si="203"/>
        <v>0</v>
      </c>
      <c r="DN199" s="217"/>
      <c r="DO199" s="213">
        <v>0.81362500000000004</v>
      </c>
      <c r="DP199" s="213">
        <v>1.221562</v>
      </c>
      <c r="DQ199" s="212">
        <f>_xlfn.FLOOR.PRECISE('[3]численность 2021'!J192)</f>
        <v>0</v>
      </c>
      <c r="DR199" s="212">
        <v>3.4014000000000003E-2</v>
      </c>
      <c r="DS199" s="212">
        <v>5.2653999999999999E-2</v>
      </c>
      <c r="DT199" s="212">
        <f t="shared" si="230"/>
        <v>0</v>
      </c>
      <c r="DU199" s="214">
        <f>_xlfn.FLOOR.PRECISE('[3]численность 2021'!S192)</f>
        <v>0</v>
      </c>
      <c r="DV199" s="215">
        <f t="shared" si="231"/>
        <v>0</v>
      </c>
      <c r="DW199" s="216">
        <f t="shared" si="232"/>
        <v>0</v>
      </c>
      <c r="DX199" s="217"/>
      <c r="DY199" s="213">
        <v>29</v>
      </c>
      <c r="DZ199" s="223">
        <v>32</v>
      </c>
      <c r="EA199" s="212">
        <f>_xlfn.FLOOR.PRECISE('[3]численность 2021'!T192)</f>
        <v>29</v>
      </c>
      <c r="EB199" s="212">
        <v>1.212375</v>
      </c>
      <c r="EC199" s="212">
        <v>1.37931</v>
      </c>
      <c r="ED199" s="212">
        <f t="shared" si="189"/>
        <v>1.2500000616599805</v>
      </c>
      <c r="EE199" s="214">
        <f>_xlfn.FLOOR.PRECISE('[3]численность 2021'!U192)</f>
        <v>2</v>
      </c>
      <c r="EF199" s="215">
        <f t="shared" si="233"/>
        <v>2.9000000000000004</v>
      </c>
      <c r="EG199" s="216">
        <f t="shared" si="234"/>
        <v>2</v>
      </c>
      <c r="EH199" s="222">
        <v>2</v>
      </c>
    </row>
    <row r="200" spans="1:138" ht="63" x14ac:dyDescent="0.2">
      <c r="A200" s="116" t="s">
        <v>260</v>
      </c>
      <c r="B200" s="212">
        <f>'[3]численность 2021'!C189</f>
        <v>11.399999618530273</v>
      </c>
      <c r="C200" s="213">
        <v>1.2613983154296875</v>
      </c>
      <c r="D200" s="213">
        <v>8.4723769999999998</v>
      </c>
      <c r="E200" s="212">
        <f>_xlfn.FLOOR.PRECISE('[3]численность 2021'!D189)</f>
        <v>9</v>
      </c>
      <c r="F200" s="212">
        <v>0.74319100000000005</v>
      </c>
      <c r="G200" s="212">
        <v>0.74319100000000005</v>
      </c>
      <c r="H200" s="212">
        <f t="shared" si="194"/>
        <v>0.78947371062809835</v>
      </c>
      <c r="I200" s="214">
        <f>_xlfn.FLOOR.PRECISE('[3]численность 2021'!R189)</f>
        <v>0</v>
      </c>
      <c r="J200" s="215">
        <f t="shared" si="235"/>
        <v>3.15</v>
      </c>
      <c r="K200" s="216">
        <f t="shared" si="209"/>
        <v>0</v>
      </c>
      <c r="L200" s="217"/>
      <c r="M200" s="213">
        <v>0</v>
      </c>
      <c r="N200" s="213">
        <v>0</v>
      </c>
      <c r="O200" s="212">
        <f>_xlfn.FLOOR.PRECISE('[3]численность 2021'!P189)</f>
        <v>0</v>
      </c>
      <c r="P200" s="212">
        <v>0</v>
      </c>
      <c r="Q200" s="212">
        <v>0</v>
      </c>
      <c r="R200" s="212">
        <f t="shared" si="210"/>
        <v>0</v>
      </c>
      <c r="S200" s="214">
        <f>_xlfn.FLOOR.PRECISE('[3]численность 2021'!Q189)</f>
        <v>0</v>
      </c>
      <c r="T200" s="214"/>
      <c r="U200" s="215">
        <f t="shared" si="195"/>
        <v>0</v>
      </c>
      <c r="V200" s="216">
        <f t="shared" si="211"/>
        <v>0</v>
      </c>
      <c r="W200" s="217"/>
      <c r="X200" s="217"/>
      <c r="Y200" s="218"/>
      <c r="Z200" s="213">
        <v>0</v>
      </c>
      <c r="AA200" s="213">
        <v>0</v>
      </c>
      <c r="AB200" s="212">
        <f>_xlfn.FLOOR.PRECISE('[3]численность 2021'!E189)</f>
        <v>0</v>
      </c>
      <c r="AC200" s="212">
        <v>0</v>
      </c>
      <c r="AD200" s="212">
        <v>0</v>
      </c>
      <c r="AE200" s="212">
        <f t="shared" si="212"/>
        <v>0</v>
      </c>
      <c r="AF200" s="214">
        <f>_xlfn.FLOOR.PRECISE('[3]численность 2021'!O189)</f>
        <v>0</v>
      </c>
      <c r="AG200" s="215">
        <f t="shared" si="213"/>
        <v>0</v>
      </c>
      <c r="AH200" s="216">
        <f t="shared" si="190"/>
        <v>0</v>
      </c>
      <c r="AI200" s="219">
        <f t="shared" si="214"/>
        <v>0</v>
      </c>
      <c r="AJ200" s="217"/>
      <c r="AK200" s="217"/>
      <c r="AL200" s="213">
        <v>36.615589</v>
      </c>
      <c r="AM200" s="213">
        <v>66.612533999999997</v>
      </c>
      <c r="AN200" s="212">
        <f>_xlfn.FLOOR.PRECISE('[3]численность 2021'!F189)</f>
        <v>80</v>
      </c>
      <c r="AO200" s="212">
        <v>3.211894</v>
      </c>
      <c r="AP200" s="212">
        <v>5.8432050000000002</v>
      </c>
      <c r="AQ200" s="212">
        <f t="shared" si="215"/>
        <v>7.0175440944719849</v>
      </c>
      <c r="AR200" s="214">
        <f>_xlfn.FLOOR.PRECISE('[3]численность 2021'!L189)</f>
        <v>8</v>
      </c>
      <c r="AS200" s="214"/>
      <c r="AT200" s="214">
        <f t="shared" si="196"/>
        <v>8</v>
      </c>
      <c r="AU200" s="215">
        <f t="shared" si="216"/>
        <v>8</v>
      </c>
      <c r="AV200" s="215">
        <f t="shared" si="197"/>
        <v>8</v>
      </c>
      <c r="AW200" s="220">
        <f t="shared" si="217"/>
        <v>8</v>
      </c>
      <c r="AX200" s="217">
        <v>8</v>
      </c>
      <c r="AY200" s="215">
        <f t="shared" si="206"/>
        <v>1.2</v>
      </c>
      <c r="AZ200" s="216">
        <f t="shared" si="236"/>
        <v>0</v>
      </c>
      <c r="BA200" s="217"/>
      <c r="BB200" s="215">
        <f t="shared" si="207"/>
        <v>2.4</v>
      </c>
      <c r="BC200" s="217"/>
      <c r="BD200" s="213">
        <v>0</v>
      </c>
      <c r="BE200" s="213">
        <v>0</v>
      </c>
      <c r="BF200" s="212">
        <f>_xlfn.FLOOR.PRECISE('[3]численность 2021'!G189)</f>
        <v>0</v>
      </c>
      <c r="BG200" s="212">
        <v>0</v>
      </c>
      <c r="BH200" s="212">
        <v>0</v>
      </c>
      <c r="BI200" s="212">
        <f t="shared" si="218"/>
        <v>0</v>
      </c>
      <c r="BJ200" s="214">
        <f>_xlfn.FLOOR.PRECISE('[3]численность 2021'!K189)</f>
        <v>0</v>
      </c>
      <c r="BK200" s="214"/>
      <c r="BL200" s="214">
        <f t="shared" si="198"/>
        <v>0</v>
      </c>
      <c r="BM200" s="215">
        <f t="shared" si="219"/>
        <v>0</v>
      </c>
      <c r="BN200" s="220">
        <f t="shared" si="220"/>
        <v>0</v>
      </c>
      <c r="BO200" s="217"/>
      <c r="BP200" s="215">
        <f t="shared" si="208"/>
        <v>0</v>
      </c>
      <c r="BQ200" s="216">
        <f t="shared" si="221"/>
        <v>0</v>
      </c>
      <c r="BR200" s="217"/>
      <c r="BS200" s="215">
        <f t="shared" si="222"/>
        <v>0</v>
      </c>
      <c r="BT200" s="217"/>
      <c r="BU200" s="213">
        <v>0</v>
      </c>
      <c r="BV200" s="213">
        <v>0</v>
      </c>
      <c r="BW200" s="212">
        <f>_xlfn.FLOOR.PRECISE('[3]численность 2021'!H189)</f>
        <v>6</v>
      </c>
      <c r="BX200" s="212">
        <v>0</v>
      </c>
      <c r="BY200" s="212">
        <v>0</v>
      </c>
      <c r="BZ200" s="212">
        <f t="shared" si="223"/>
        <v>0.52631580708539882</v>
      </c>
      <c r="CA200" s="214">
        <f>_xlfn.FLOOR.PRECISE('[3]численность 2021'!M189)</f>
        <v>0</v>
      </c>
      <c r="CB200" s="214"/>
      <c r="CC200" s="214"/>
      <c r="CD200" s="214">
        <f t="shared" si="199"/>
        <v>0</v>
      </c>
      <c r="CE200" s="215">
        <f t="shared" si="224"/>
        <v>0.18</v>
      </c>
      <c r="CF200" s="220">
        <f t="shared" si="225"/>
        <v>0</v>
      </c>
      <c r="CG200" s="217"/>
      <c r="CH200" s="215">
        <f t="shared" si="200"/>
        <v>0</v>
      </c>
      <c r="CI200" s="216">
        <f t="shared" si="226"/>
        <v>0</v>
      </c>
      <c r="CJ200" s="217"/>
      <c r="CK200" s="215">
        <f t="shared" si="201"/>
        <v>0</v>
      </c>
      <c r="CL200" s="216">
        <f t="shared" si="227"/>
        <v>0</v>
      </c>
      <c r="CM200" s="217"/>
      <c r="CN200" s="215">
        <f t="shared" si="204"/>
        <v>0</v>
      </c>
      <c r="CO200" s="217"/>
      <c r="CP200" s="221">
        <f t="shared" si="205"/>
        <v>1</v>
      </c>
      <c r="CQ200" s="213">
        <v>0</v>
      </c>
      <c r="CR200" s="213">
        <v>0</v>
      </c>
      <c r="CS200" s="213" t="e">
        <f>#NAME?</f>
        <v>#NAME?</v>
      </c>
      <c r="CT200" s="212">
        <v>0</v>
      </c>
      <c r="CU200" s="212">
        <v>0</v>
      </c>
      <c r="CV200" s="212" t="e">
        <f>#NAME?</f>
        <v>#NAME?</v>
      </c>
      <c r="CW200" s="214" t="e">
        <f>#NAME?</f>
        <v>#NAME?</v>
      </c>
      <c r="CX200" s="215" t="e">
        <f t="shared" si="191"/>
        <v>#NAME?</v>
      </c>
      <c r="CY200" s="220" t="e">
        <f t="shared" si="192"/>
        <v>#NAME?</v>
      </c>
      <c r="CZ200" s="222"/>
      <c r="DA200" s="215">
        <f t="shared" si="193"/>
        <v>0</v>
      </c>
      <c r="DB200" s="222"/>
      <c r="DC200" s="213">
        <v>0</v>
      </c>
      <c r="DD200" s="213">
        <v>0</v>
      </c>
      <c r="DE200" s="212">
        <f>_xlfn.FLOOR.PRECISE('[3]численность 2021'!I189)</f>
        <v>0</v>
      </c>
      <c r="DF200" s="212">
        <v>0</v>
      </c>
      <c r="DG200" s="212">
        <v>0</v>
      </c>
      <c r="DH200" s="212">
        <f t="shared" si="228"/>
        <v>0</v>
      </c>
      <c r="DI200" s="214">
        <f>_xlfn.FLOOR.PRECISE('[3]численность 2021'!N189)</f>
        <v>0</v>
      </c>
      <c r="DJ200" s="215">
        <f t="shared" si="202"/>
        <v>0</v>
      </c>
      <c r="DK200" s="216">
        <f t="shared" si="229"/>
        <v>0</v>
      </c>
      <c r="DL200" s="217"/>
      <c r="DM200" s="215">
        <f t="shared" si="203"/>
        <v>0</v>
      </c>
      <c r="DN200" s="217"/>
      <c r="DO200" s="213">
        <v>0</v>
      </c>
      <c r="DP200" s="213">
        <v>0.25580900000000001</v>
      </c>
      <c r="DQ200" s="212">
        <f>_xlfn.FLOOR.PRECISE('[3]численность 2021'!J189)</f>
        <v>0</v>
      </c>
      <c r="DR200" s="212">
        <v>0</v>
      </c>
      <c r="DS200" s="212">
        <v>2.2439000000000001E-2</v>
      </c>
      <c r="DT200" s="212">
        <f t="shared" si="230"/>
        <v>0</v>
      </c>
      <c r="DU200" s="214">
        <f>_xlfn.FLOOR.PRECISE('[3]численность 2021'!S189)</f>
        <v>0</v>
      </c>
      <c r="DV200" s="215">
        <f t="shared" si="231"/>
        <v>0</v>
      </c>
      <c r="DW200" s="216">
        <f t="shared" si="232"/>
        <v>0</v>
      </c>
      <c r="DX200" s="217"/>
      <c r="DY200" s="213">
        <v>0</v>
      </c>
      <c r="DZ200" s="223">
        <v>0</v>
      </c>
      <c r="EA200" s="212">
        <f>_xlfn.FLOOR.PRECISE('[3]численность 2021'!T189)</f>
        <v>0</v>
      </c>
      <c r="EB200" s="212">
        <v>0</v>
      </c>
      <c r="EC200" s="212">
        <v>0</v>
      </c>
      <c r="ED200" s="212">
        <f t="shared" si="189"/>
        <v>0</v>
      </c>
      <c r="EE200" s="214">
        <f>_xlfn.FLOOR.PRECISE('[3]численность 2021'!U189)</f>
        <v>0</v>
      </c>
      <c r="EF200" s="215">
        <f t="shared" si="233"/>
        <v>0</v>
      </c>
      <c r="EG200" s="216">
        <f t="shared" si="234"/>
        <v>0</v>
      </c>
      <c r="EH200" s="222"/>
    </row>
    <row r="201" spans="1:138" ht="126" x14ac:dyDescent="0.2">
      <c r="A201" s="116" t="s">
        <v>1017</v>
      </c>
      <c r="B201" s="212">
        <f>'[3]численность 2021'!C198</f>
        <v>23.919998168945313</v>
      </c>
      <c r="C201" s="213">
        <v>16.039055000000001</v>
      </c>
      <c r="D201" s="213">
        <v>22.216892000000001</v>
      </c>
      <c r="E201" s="212">
        <f>_xlfn.FLOOR.PRECISE('[3]численность 2021'!D198)</f>
        <v>32</v>
      </c>
      <c r="F201" s="212">
        <v>0.92879999999999996</v>
      </c>
      <c r="G201" s="212">
        <v>0.92879999999999996</v>
      </c>
      <c r="H201" s="212">
        <f t="shared" si="194"/>
        <v>1.3377927445473108</v>
      </c>
      <c r="I201" s="214">
        <f>_xlfn.FLOOR.PRECISE('[3]численность 2021'!R198)</f>
        <v>0</v>
      </c>
      <c r="J201" s="215">
        <f t="shared" si="235"/>
        <v>11.2</v>
      </c>
      <c r="K201" s="216">
        <f t="shared" si="209"/>
        <v>0</v>
      </c>
      <c r="L201" s="217"/>
      <c r="M201" s="213">
        <v>0</v>
      </c>
      <c r="N201" s="213">
        <v>0</v>
      </c>
      <c r="O201" s="212">
        <f>_xlfn.FLOOR.PRECISE('[3]численность 2021'!P198)</f>
        <v>0</v>
      </c>
      <c r="P201" s="212">
        <v>0</v>
      </c>
      <c r="Q201" s="212">
        <v>0</v>
      </c>
      <c r="R201" s="212">
        <f t="shared" si="210"/>
        <v>0</v>
      </c>
      <c r="S201" s="214">
        <f>_xlfn.FLOOR.PRECISE('[3]численность 2021'!Q198)</f>
        <v>0</v>
      </c>
      <c r="T201" s="214"/>
      <c r="U201" s="215">
        <f t="shared" si="195"/>
        <v>0</v>
      </c>
      <c r="V201" s="216">
        <f t="shared" si="211"/>
        <v>0</v>
      </c>
      <c r="W201" s="217"/>
      <c r="X201" s="217"/>
      <c r="Y201" s="218"/>
      <c r="Z201" s="213">
        <v>8.8169240000000002</v>
      </c>
      <c r="AA201" s="213">
        <v>3.7552140000000001</v>
      </c>
      <c r="AB201" s="212">
        <f>_xlfn.FLOOR.PRECISE('[3]численность 2021'!E198)</f>
        <v>3</v>
      </c>
      <c r="AC201" s="212">
        <v>0.36860100000000001</v>
      </c>
      <c r="AD201" s="212">
        <v>0.15699099999999999</v>
      </c>
      <c r="AE201" s="212">
        <f t="shared" si="212"/>
        <v>0.1254180698013104</v>
      </c>
      <c r="AF201" s="214">
        <f>_xlfn.FLOOR.PRECISE('[3]численность 2021'!O198)</f>
        <v>0</v>
      </c>
      <c r="AG201" s="215">
        <f t="shared" si="213"/>
        <v>0</v>
      </c>
      <c r="AH201" s="216">
        <f t="shared" si="190"/>
        <v>0</v>
      </c>
      <c r="AI201" s="219">
        <f t="shared" si="214"/>
        <v>0</v>
      </c>
      <c r="AJ201" s="217"/>
      <c r="AK201" s="217"/>
      <c r="AL201" s="213">
        <v>137.48413099999999</v>
      </c>
      <c r="AM201" s="213">
        <v>170.56784099999999</v>
      </c>
      <c r="AN201" s="212">
        <f>_xlfn.FLOOR.PRECISE('[3]численность 2021'!F198)</f>
        <v>221</v>
      </c>
      <c r="AO201" s="212">
        <v>5.7476640000000003</v>
      </c>
      <c r="AP201" s="212">
        <v>7.130763</v>
      </c>
      <c r="AQ201" s="212">
        <f t="shared" si="215"/>
        <v>9.2391311420298656</v>
      </c>
      <c r="AR201" s="214">
        <f>_xlfn.FLOOR.PRECISE('[3]численность 2021'!L198)</f>
        <v>22</v>
      </c>
      <c r="AS201" s="214"/>
      <c r="AT201" s="214">
        <f t="shared" si="196"/>
        <v>22</v>
      </c>
      <c r="AU201" s="215">
        <f t="shared" si="216"/>
        <v>26.52</v>
      </c>
      <c r="AV201" s="215">
        <f t="shared" si="197"/>
        <v>26.52</v>
      </c>
      <c r="AW201" s="220">
        <f t="shared" si="217"/>
        <v>22</v>
      </c>
      <c r="AX201" s="217">
        <v>22</v>
      </c>
      <c r="AY201" s="215">
        <f t="shared" si="206"/>
        <v>3.3</v>
      </c>
      <c r="AZ201" s="216">
        <f t="shared" si="236"/>
        <v>0</v>
      </c>
      <c r="BA201" s="217"/>
      <c r="BB201" s="215">
        <f t="shared" si="207"/>
        <v>6.6</v>
      </c>
      <c r="BC201" s="217"/>
      <c r="BD201" s="213">
        <v>17.393024</v>
      </c>
      <c r="BE201" s="213">
        <v>10.121611</v>
      </c>
      <c r="BF201" s="212">
        <f>_xlfn.FLOOR.PRECISE('[3]численность 2021'!G198)</f>
        <v>9</v>
      </c>
      <c r="BG201" s="212">
        <v>0.72713300000000003</v>
      </c>
      <c r="BH201" s="212">
        <v>0.42314400000000002</v>
      </c>
      <c r="BI201" s="212">
        <f t="shared" si="218"/>
        <v>0.37625420940393117</v>
      </c>
      <c r="BJ201" s="214">
        <f>_xlfn.FLOOR.PRECISE('[3]численность 2021'!K198)</f>
        <v>0</v>
      </c>
      <c r="BK201" s="214"/>
      <c r="BL201" s="214">
        <f t="shared" si="198"/>
        <v>0</v>
      </c>
      <c r="BM201" s="215">
        <f t="shared" si="219"/>
        <v>0.27</v>
      </c>
      <c r="BN201" s="220">
        <f t="shared" si="220"/>
        <v>0</v>
      </c>
      <c r="BO201" s="217"/>
      <c r="BP201" s="215">
        <f t="shared" si="208"/>
        <v>0</v>
      </c>
      <c r="BQ201" s="216">
        <f t="shared" si="221"/>
        <v>0</v>
      </c>
      <c r="BR201" s="217"/>
      <c r="BS201" s="215">
        <f t="shared" si="222"/>
        <v>0</v>
      </c>
      <c r="BT201" s="217"/>
      <c r="BU201" s="213">
        <v>44.471927999999998</v>
      </c>
      <c r="BV201" s="213">
        <v>51.407127000000003</v>
      </c>
      <c r="BW201" s="212">
        <f>_xlfn.FLOOR.PRECISE('[3]численность 2021'!H198)</f>
        <v>45</v>
      </c>
      <c r="BX201" s="212">
        <v>1.859194</v>
      </c>
      <c r="BY201" s="212">
        <v>2.149127</v>
      </c>
      <c r="BZ201" s="212">
        <f t="shared" si="223"/>
        <v>1.8812710470196559</v>
      </c>
      <c r="CA201" s="214">
        <f>_xlfn.FLOOR.PRECISE('[3]численность 2021'!M198)</f>
        <v>2</v>
      </c>
      <c r="CB201" s="214"/>
      <c r="CC201" s="214"/>
      <c r="CD201" s="214">
        <f t="shared" si="199"/>
        <v>2</v>
      </c>
      <c r="CE201" s="215">
        <f t="shared" si="224"/>
        <v>2.25</v>
      </c>
      <c r="CF201" s="220">
        <f t="shared" si="225"/>
        <v>2</v>
      </c>
      <c r="CG201" s="217">
        <v>2</v>
      </c>
      <c r="CH201" s="215">
        <f t="shared" si="200"/>
        <v>0</v>
      </c>
      <c r="CI201" s="216">
        <f t="shared" si="226"/>
        <v>0</v>
      </c>
      <c r="CJ201" s="217"/>
      <c r="CK201" s="215">
        <f t="shared" si="201"/>
        <v>0</v>
      </c>
      <c r="CL201" s="216">
        <f t="shared" si="227"/>
        <v>0</v>
      </c>
      <c r="CM201" s="217"/>
      <c r="CN201" s="215">
        <f t="shared" si="204"/>
        <v>0.4</v>
      </c>
      <c r="CO201" s="217"/>
      <c r="CP201" s="221">
        <f t="shared" si="205"/>
        <v>1</v>
      </c>
      <c r="CQ201" s="213">
        <v>0</v>
      </c>
      <c r="CR201" s="213">
        <v>0</v>
      </c>
      <c r="CS201" s="213" t="e">
        <f>#NAME?</f>
        <v>#NAME?</v>
      </c>
      <c r="CT201" s="212">
        <v>0</v>
      </c>
      <c r="CU201" s="212">
        <v>0</v>
      </c>
      <c r="CV201" s="212" t="e">
        <f>#NAME?</f>
        <v>#NAME?</v>
      </c>
      <c r="CW201" s="214" t="e">
        <f>#NAME?</f>
        <v>#NAME?</v>
      </c>
      <c r="CX201" s="215" t="e">
        <f t="shared" si="191"/>
        <v>#NAME?</v>
      </c>
      <c r="CY201" s="220" t="e">
        <f t="shared" si="192"/>
        <v>#NAME?</v>
      </c>
      <c r="CZ201" s="222"/>
      <c r="DA201" s="215">
        <f t="shared" si="193"/>
        <v>0</v>
      </c>
      <c r="DB201" s="222"/>
      <c r="DC201" s="213">
        <v>0</v>
      </c>
      <c r="DD201" s="213">
        <v>0</v>
      </c>
      <c r="DE201" s="212">
        <f>_xlfn.FLOOR.PRECISE('[3]численность 2021'!I198)</f>
        <v>0</v>
      </c>
      <c r="DF201" s="212">
        <v>0</v>
      </c>
      <c r="DG201" s="212">
        <v>0</v>
      </c>
      <c r="DH201" s="212">
        <f t="shared" si="228"/>
        <v>0</v>
      </c>
      <c r="DI201" s="214">
        <f>_xlfn.FLOOR.PRECISE('[3]численность 2021'!N198)</f>
        <v>0</v>
      </c>
      <c r="DJ201" s="215">
        <f t="shared" si="202"/>
        <v>0</v>
      </c>
      <c r="DK201" s="216">
        <f t="shared" si="229"/>
        <v>0</v>
      </c>
      <c r="DL201" s="217"/>
      <c r="DM201" s="215">
        <f t="shared" si="203"/>
        <v>0</v>
      </c>
      <c r="DN201" s="217"/>
      <c r="DO201" s="213">
        <v>0.15188499999999999</v>
      </c>
      <c r="DP201" s="213">
        <v>8.7331000000000006E-2</v>
      </c>
      <c r="DQ201" s="212">
        <f>_xlfn.FLOOR.PRECISE('[3]численность 2021'!J198)</f>
        <v>0</v>
      </c>
      <c r="DR201" s="212">
        <v>6.3499999999999997E-3</v>
      </c>
      <c r="DS201" s="212">
        <v>3.6510000000000002E-3</v>
      </c>
      <c r="DT201" s="212">
        <f t="shared" si="230"/>
        <v>0</v>
      </c>
      <c r="DU201" s="214">
        <f>_xlfn.FLOOR.PRECISE('[3]численность 2021'!S198)</f>
        <v>0</v>
      </c>
      <c r="DV201" s="215">
        <f t="shared" si="231"/>
        <v>0</v>
      </c>
      <c r="DW201" s="216">
        <f t="shared" si="232"/>
        <v>0</v>
      </c>
      <c r="DX201" s="217"/>
      <c r="DY201" s="213">
        <v>0</v>
      </c>
      <c r="DZ201" s="223">
        <v>0</v>
      </c>
      <c r="EA201" s="212">
        <f>_xlfn.FLOOR.PRECISE('[3]численность 2021'!T198)</f>
        <v>0</v>
      </c>
      <c r="EB201" s="212">
        <v>0</v>
      </c>
      <c r="EC201" s="212">
        <v>0</v>
      </c>
      <c r="ED201" s="212">
        <f t="shared" si="189"/>
        <v>0</v>
      </c>
      <c r="EE201" s="214">
        <f>_xlfn.FLOOR.PRECISE('[3]численность 2021'!U198)</f>
        <v>0</v>
      </c>
      <c r="EF201" s="215">
        <f t="shared" si="233"/>
        <v>0</v>
      </c>
      <c r="EG201" s="216">
        <f t="shared" si="234"/>
        <v>0</v>
      </c>
      <c r="EH201" s="222"/>
    </row>
    <row r="202" spans="1:138" ht="45.75" customHeight="1" x14ac:dyDescent="0.2">
      <c r="A202" s="116" t="s">
        <v>367</v>
      </c>
      <c r="B202" s="212">
        <f>'[3]численность 2021'!C194</f>
        <v>12.765999794006348</v>
      </c>
      <c r="C202" s="213">
        <v>2.6186669999999999</v>
      </c>
      <c r="D202" s="213">
        <v>3.9279999999999999</v>
      </c>
      <c r="E202" s="212">
        <f>_xlfn.FLOOR.PRECISE('[3]численность 2021'!D194)</f>
        <v>4</v>
      </c>
      <c r="F202" s="212">
        <v>0.30769200000000002</v>
      </c>
      <c r="G202" s="212">
        <v>0.30769200000000002</v>
      </c>
      <c r="H202" s="212">
        <f t="shared" si="194"/>
        <v>0.3133322939483365</v>
      </c>
      <c r="I202" s="214">
        <f>_xlfn.FLOOR.PRECISE('[3]численность 2021'!R194)</f>
        <v>0</v>
      </c>
      <c r="J202" s="215">
        <f t="shared" si="235"/>
        <v>1.4</v>
      </c>
      <c r="K202" s="216">
        <f t="shared" si="209"/>
        <v>0</v>
      </c>
      <c r="L202" s="217"/>
      <c r="M202" s="213">
        <v>13</v>
      </c>
      <c r="N202" s="213">
        <v>13</v>
      </c>
      <c r="O202" s="212">
        <f>_xlfn.FLOOR.PRECISE('[3]численность 2021'!P194)</f>
        <v>15</v>
      </c>
      <c r="P202" s="212">
        <v>1.01833</v>
      </c>
      <c r="Q202" s="212">
        <v>1.01833</v>
      </c>
      <c r="R202" s="212">
        <f t="shared" si="210"/>
        <v>1.1749961023062618</v>
      </c>
      <c r="S202" s="214">
        <f>_xlfn.FLOOR.PRECISE('[3]численность 2021'!Q194)</f>
        <v>2</v>
      </c>
      <c r="T202" s="214"/>
      <c r="U202" s="215">
        <f t="shared" si="195"/>
        <v>4.5</v>
      </c>
      <c r="V202" s="216">
        <f t="shared" si="211"/>
        <v>2</v>
      </c>
      <c r="W202" s="217">
        <v>2</v>
      </c>
      <c r="X202" s="217"/>
      <c r="Y202" s="218"/>
      <c r="Z202" s="213">
        <v>6.2557039999999997</v>
      </c>
      <c r="AA202" s="213">
        <v>6.2557039999999997</v>
      </c>
      <c r="AB202" s="212">
        <f>_xlfn.FLOOR.PRECISE('[3]численность 2021'!E194)</f>
        <v>10</v>
      </c>
      <c r="AC202" s="212">
        <v>0.49002899999999999</v>
      </c>
      <c r="AD202" s="212">
        <v>0.49002899999999999</v>
      </c>
      <c r="AE202" s="212">
        <f t="shared" si="212"/>
        <v>0.78333073487084126</v>
      </c>
      <c r="AF202" s="214">
        <f>_xlfn.FLOOR.PRECISE('[3]численность 2021'!O194)</f>
        <v>0</v>
      </c>
      <c r="AG202" s="215">
        <f t="shared" si="213"/>
        <v>0</v>
      </c>
      <c r="AH202" s="216">
        <f t="shared" si="190"/>
        <v>0</v>
      </c>
      <c r="AI202" s="219">
        <f t="shared" si="214"/>
        <v>0</v>
      </c>
      <c r="AJ202" s="217"/>
      <c r="AK202" s="217"/>
      <c r="AL202" s="213">
        <v>61.647781000000002</v>
      </c>
      <c r="AM202" s="213">
        <v>62.738888000000003</v>
      </c>
      <c r="AN202" s="212">
        <f>_xlfn.FLOOR.PRECISE('[3]численность 2021'!F194)</f>
        <v>75</v>
      </c>
      <c r="AO202" s="212">
        <v>4.8290600000000001</v>
      </c>
      <c r="AP202" s="212">
        <v>4.9145300000000001</v>
      </c>
      <c r="AQ202" s="212">
        <f t="shared" si="215"/>
        <v>5.8749805115313096</v>
      </c>
      <c r="AR202" s="214">
        <f>_xlfn.FLOOR.PRECISE('[3]численность 2021'!L194)</f>
        <v>6</v>
      </c>
      <c r="AS202" s="214"/>
      <c r="AT202" s="214">
        <f t="shared" si="196"/>
        <v>6</v>
      </c>
      <c r="AU202" s="215">
        <f t="shared" si="216"/>
        <v>6</v>
      </c>
      <c r="AV202" s="215">
        <f t="shared" si="197"/>
        <v>0</v>
      </c>
      <c r="AW202" s="220">
        <f t="shared" si="217"/>
        <v>6</v>
      </c>
      <c r="AX202" s="217">
        <v>6</v>
      </c>
      <c r="AY202" s="215">
        <f t="shared" si="206"/>
        <v>0</v>
      </c>
      <c r="AZ202" s="216">
        <f t="shared" si="236"/>
        <v>0</v>
      </c>
      <c r="BA202" s="217"/>
      <c r="BB202" s="215">
        <f t="shared" si="207"/>
        <v>1.7999999999999998</v>
      </c>
      <c r="BC202" s="217"/>
      <c r="BD202" s="213">
        <v>1.4790620000000001</v>
      </c>
      <c r="BE202" s="213">
        <v>1.6639440000000001</v>
      </c>
      <c r="BF202" s="212">
        <f>_xlfn.FLOOR.PRECISE('[3]численность 2021'!G194)</f>
        <v>7</v>
      </c>
      <c r="BG202" s="212">
        <v>0.115859</v>
      </c>
      <c r="BH202" s="212">
        <v>0.13034200000000001</v>
      </c>
      <c r="BI202" s="212">
        <f t="shared" si="218"/>
        <v>0.54833151440958883</v>
      </c>
      <c r="BJ202" s="214">
        <f>_xlfn.FLOOR.PRECISE('[3]численность 2021'!K194)</f>
        <v>0</v>
      </c>
      <c r="BK202" s="214"/>
      <c r="BL202" s="214">
        <f t="shared" si="198"/>
        <v>0</v>
      </c>
      <c r="BM202" s="215">
        <f t="shared" si="219"/>
        <v>0.21</v>
      </c>
      <c r="BN202" s="220">
        <f t="shared" si="220"/>
        <v>0</v>
      </c>
      <c r="BO202" s="217"/>
      <c r="BP202" s="215">
        <f t="shared" si="208"/>
        <v>0</v>
      </c>
      <c r="BQ202" s="216">
        <f t="shared" si="221"/>
        <v>0</v>
      </c>
      <c r="BR202" s="217"/>
      <c r="BS202" s="215">
        <f t="shared" si="222"/>
        <v>0</v>
      </c>
      <c r="BT202" s="217"/>
      <c r="BU202" s="213">
        <v>52.506690999999996</v>
      </c>
      <c r="BV202" s="213">
        <v>53.246223000000001</v>
      </c>
      <c r="BW202" s="212">
        <f>_xlfn.FLOOR.PRECISE('[3]численность 2021'!H194)</f>
        <v>51</v>
      </c>
      <c r="BX202" s="212">
        <v>4.1130100000000001</v>
      </c>
      <c r="BY202" s="212">
        <v>4.1709399999999999</v>
      </c>
      <c r="BZ202" s="212">
        <f t="shared" si="223"/>
        <v>3.9949867478412902</v>
      </c>
      <c r="CA202" s="214">
        <f>_xlfn.FLOOR.PRECISE('[3]численность 2021'!M194)</f>
        <v>3</v>
      </c>
      <c r="CB202" s="214"/>
      <c r="CC202" s="214"/>
      <c r="CD202" s="214">
        <f t="shared" si="199"/>
        <v>3</v>
      </c>
      <c r="CE202" s="215">
        <f t="shared" si="224"/>
        <v>3.5700000000000003</v>
      </c>
      <c r="CF202" s="220">
        <f t="shared" si="225"/>
        <v>3</v>
      </c>
      <c r="CG202" s="217">
        <v>3</v>
      </c>
      <c r="CH202" s="215">
        <f t="shared" si="200"/>
        <v>0</v>
      </c>
      <c r="CI202" s="216">
        <f t="shared" si="226"/>
        <v>0</v>
      </c>
      <c r="CJ202" s="217"/>
      <c r="CK202" s="215">
        <f t="shared" si="201"/>
        <v>0</v>
      </c>
      <c r="CL202" s="216">
        <f t="shared" si="227"/>
        <v>0</v>
      </c>
      <c r="CM202" s="217"/>
      <c r="CN202" s="215">
        <f t="shared" si="204"/>
        <v>0.60000000000000009</v>
      </c>
      <c r="CO202" s="217"/>
      <c r="CP202" s="221">
        <f t="shared" si="205"/>
        <v>1</v>
      </c>
      <c r="CQ202" s="213"/>
      <c r="CR202" s="213">
        <v>0</v>
      </c>
      <c r="CS202" s="213" t="e">
        <f>#NAME?</f>
        <v>#NAME?</v>
      </c>
      <c r="CT202" s="212"/>
      <c r="CU202" s="212">
        <v>0</v>
      </c>
      <c r="CV202" s="212" t="e">
        <f>#NAME?</f>
        <v>#NAME?</v>
      </c>
      <c r="CW202" s="214" t="e">
        <f>#NAME?</f>
        <v>#NAME?</v>
      </c>
      <c r="CX202" s="215" t="e">
        <f t="shared" si="191"/>
        <v>#NAME?</v>
      </c>
      <c r="CY202" s="220" t="e">
        <f t="shared" si="192"/>
        <v>#NAME?</v>
      </c>
      <c r="CZ202" s="222"/>
      <c r="DA202" s="215">
        <f t="shared" si="193"/>
        <v>0</v>
      </c>
      <c r="DB202" s="222"/>
      <c r="DC202" s="213">
        <v>0</v>
      </c>
      <c r="DD202" s="213">
        <v>0</v>
      </c>
      <c r="DE202" s="212">
        <f>_xlfn.FLOOR.PRECISE('[3]численность 2021'!I194)</f>
        <v>0</v>
      </c>
      <c r="DF202" s="212">
        <v>0</v>
      </c>
      <c r="DG202" s="212">
        <v>0</v>
      </c>
      <c r="DH202" s="212">
        <f t="shared" si="228"/>
        <v>0</v>
      </c>
      <c r="DI202" s="214">
        <f>_xlfn.FLOOR.PRECISE('[3]численность 2021'!N194)</f>
        <v>0</v>
      </c>
      <c r="DJ202" s="215">
        <f t="shared" si="202"/>
        <v>0</v>
      </c>
      <c r="DK202" s="216">
        <f t="shared" si="229"/>
        <v>0</v>
      </c>
      <c r="DL202" s="217"/>
      <c r="DM202" s="215">
        <f t="shared" si="203"/>
        <v>0</v>
      </c>
      <c r="DN202" s="217"/>
      <c r="DO202" s="213">
        <v>0.24246899999999999</v>
      </c>
      <c r="DP202" s="213">
        <v>0.24246899999999999</v>
      </c>
      <c r="DQ202" s="212">
        <f>_xlfn.FLOOR.PRECISE('[3]численность 2021'!J194)</f>
        <v>0</v>
      </c>
      <c r="DR202" s="212">
        <v>1.8992999999999999E-2</v>
      </c>
      <c r="DS202" s="212">
        <v>1.8992999999999999E-2</v>
      </c>
      <c r="DT202" s="212">
        <f t="shared" si="230"/>
        <v>0</v>
      </c>
      <c r="DU202" s="214">
        <f>_xlfn.FLOOR.PRECISE('[3]численность 2021'!S194)</f>
        <v>0</v>
      </c>
      <c r="DV202" s="215">
        <f t="shared" si="231"/>
        <v>0</v>
      </c>
      <c r="DW202" s="216">
        <f t="shared" si="232"/>
        <v>0</v>
      </c>
      <c r="DX202" s="217"/>
      <c r="DY202" s="213">
        <v>0</v>
      </c>
      <c r="DZ202" s="223">
        <v>0</v>
      </c>
      <c r="EA202" s="212">
        <f>_xlfn.FLOOR.PRECISE('[3]численность 2021'!T194)</f>
        <v>0</v>
      </c>
      <c r="EB202" s="212">
        <v>0</v>
      </c>
      <c r="EC202" s="212">
        <v>0</v>
      </c>
      <c r="ED202" s="212">
        <f t="shared" ref="ED202:ED205" si="237">EA202/B202</f>
        <v>0</v>
      </c>
      <c r="EE202" s="214">
        <f>_xlfn.FLOOR.PRECISE('[3]численность 2021'!U194)</f>
        <v>0</v>
      </c>
      <c r="EF202" s="215">
        <f t="shared" si="233"/>
        <v>0</v>
      </c>
      <c r="EG202" s="216">
        <f t="shared" si="234"/>
        <v>0</v>
      </c>
      <c r="EH202" s="222"/>
    </row>
    <row r="203" spans="1:138" ht="45.75" customHeight="1" x14ac:dyDescent="0.2">
      <c r="A203" s="116" t="s">
        <v>368</v>
      </c>
      <c r="B203" s="212">
        <f>'[3]численность 2021'!C197</f>
        <v>46.729999542236328</v>
      </c>
      <c r="C203" s="213">
        <v>48.830584999999999</v>
      </c>
      <c r="D203" s="213">
        <v>65.615859999999998</v>
      </c>
      <c r="E203" s="212">
        <f>_xlfn.FLOOR.PRECISE('[3]численность 2021'!D197)</f>
        <v>61</v>
      </c>
      <c r="F203" s="212">
        <v>1.3813869999999999</v>
      </c>
      <c r="G203" s="212">
        <v>1.3813869999999999</v>
      </c>
      <c r="H203" s="212">
        <f t="shared" si="194"/>
        <v>1.3053712946191216</v>
      </c>
      <c r="I203" s="214">
        <f>_xlfn.FLOOR.PRECISE('[3]численность 2021'!R197)</f>
        <v>10</v>
      </c>
      <c r="J203" s="215">
        <f t="shared" si="235"/>
        <v>21.349999999999998</v>
      </c>
      <c r="K203" s="216">
        <f t="shared" si="209"/>
        <v>10</v>
      </c>
      <c r="L203" s="217">
        <v>10</v>
      </c>
      <c r="M203" s="213">
        <v>20</v>
      </c>
      <c r="N203" s="213">
        <v>23</v>
      </c>
      <c r="O203" s="212">
        <f>_xlfn.FLOOR.PRECISE('[3]численность 2021'!P197)</f>
        <v>23</v>
      </c>
      <c r="P203" s="212">
        <v>0.42105300000000001</v>
      </c>
      <c r="Q203" s="212">
        <v>0.484211</v>
      </c>
      <c r="R203" s="212">
        <f t="shared" si="210"/>
        <v>0.49218917665966883</v>
      </c>
      <c r="S203" s="214">
        <f>_xlfn.FLOOR.PRECISE('[3]численность 2021'!Q197)</f>
        <v>3</v>
      </c>
      <c r="T203" s="214"/>
      <c r="U203" s="215">
        <f t="shared" si="195"/>
        <v>6.8999999999999995</v>
      </c>
      <c r="V203" s="216">
        <f t="shared" si="211"/>
        <v>3</v>
      </c>
      <c r="W203" s="217">
        <v>3</v>
      </c>
      <c r="X203" s="217"/>
      <c r="Y203" s="218"/>
      <c r="Z203" s="213">
        <v>118.595024</v>
      </c>
      <c r="AA203" s="213">
        <v>159.54809599999999</v>
      </c>
      <c r="AB203" s="212">
        <f>_xlfn.FLOOR.PRECISE('[3]численность 2021'!E197)</f>
        <v>208</v>
      </c>
      <c r="AC203" s="212">
        <v>2.496737</v>
      </c>
      <c r="AD203" s="212">
        <v>3.3589069999999999</v>
      </c>
      <c r="AE203" s="212">
        <f t="shared" si="212"/>
        <v>4.4511021193570048</v>
      </c>
      <c r="AF203" s="214">
        <f>_xlfn.FLOOR.PRECISE('[3]численность 2021'!O197)</f>
        <v>10</v>
      </c>
      <c r="AG203" s="215">
        <f t="shared" si="213"/>
        <v>10.4</v>
      </c>
      <c r="AH203" s="216">
        <f t="shared" si="190"/>
        <v>10</v>
      </c>
      <c r="AI203" s="219">
        <f t="shared" si="214"/>
        <v>7.5</v>
      </c>
      <c r="AJ203" s="217">
        <v>10</v>
      </c>
      <c r="AK203" s="217">
        <v>7</v>
      </c>
      <c r="AL203" s="213">
        <v>495.98706099999998</v>
      </c>
      <c r="AM203" s="213">
        <v>523.25707999999997</v>
      </c>
      <c r="AN203" s="212">
        <f>_xlfn.FLOOR.PRECISE('[3]численность 2021'!F197)</f>
        <v>567</v>
      </c>
      <c r="AO203" s="212">
        <v>10.441833000000001</v>
      </c>
      <c r="AP203" s="212">
        <v>11.015938999999999</v>
      </c>
      <c r="AQ203" s="212">
        <f t="shared" si="215"/>
        <v>12.133533181131837</v>
      </c>
      <c r="AR203" s="214">
        <f>_xlfn.FLOOR.PRECISE('[3]численность 2021'!L197)</f>
        <v>102</v>
      </c>
      <c r="AS203" s="214"/>
      <c r="AT203" s="214">
        <f t="shared" si="196"/>
        <v>102</v>
      </c>
      <c r="AU203" s="215">
        <f t="shared" si="216"/>
        <v>85.05</v>
      </c>
      <c r="AV203" s="215">
        <f t="shared" si="197"/>
        <v>113.4</v>
      </c>
      <c r="AW203" s="220">
        <f t="shared" si="217"/>
        <v>85.05</v>
      </c>
      <c r="AX203" s="217">
        <v>102</v>
      </c>
      <c r="AY203" s="215">
        <f t="shared" si="206"/>
        <v>15.299999999999999</v>
      </c>
      <c r="AZ203" s="216">
        <f t="shared" si="236"/>
        <v>0</v>
      </c>
      <c r="BA203" s="217"/>
      <c r="BB203" s="215">
        <f t="shared" si="207"/>
        <v>30.599999999999998</v>
      </c>
      <c r="BC203" s="217"/>
      <c r="BD203" s="213">
        <v>15.858637999999999</v>
      </c>
      <c r="BE203" s="213">
        <v>19.85400390625</v>
      </c>
      <c r="BF203" s="212">
        <f>_xlfn.FLOOR.PRECISE('[3]численность 2021'!G197)</f>
        <v>37</v>
      </c>
      <c r="BG203" s="212">
        <v>0.333866</v>
      </c>
      <c r="BH203" s="212">
        <v>0.41797899999999999</v>
      </c>
      <c r="BI203" s="212">
        <f t="shared" si="218"/>
        <v>0.79178258853946726</v>
      </c>
      <c r="BJ203" s="214">
        <f>_xlfn.FLOOR.PRECISE('[3]численность 2021'!K197)</f>
        <v>1</v>
      </c>
      <c r="BK203" s="214"/>
      <c r="BL203" s="214">
        <f t="shared" si="198"/>
        <v>1</v>
      </c>
      <c r="BM203" s="215">
        <f t="shared" si="219"/>
        <v>1.1099999999999999</v>
      </c>
      <c r="BN203" s="220">
        <f t="shared" si="220"/>
        <v>1</v>
      </c>
      <c r="BO203" s="217">
        <v>1</v>
      </c>
      <c r="BP203" s="215">
        <f t="shared" si="208"/>
        <v>0</v>
      </c>
      <c r="BQ203" s="216">
        <f t="shared" si="221"/>
        <v>0</v>
      </c>
      <c r="BR203" s="217"/>
      <c r="BS203" s="215">
        <f t="shared" si="222"/>
        <v>0.2</v>
      </c>
      <c r="BT203" s="217"/>
      <c r="BU203" s="213">
        <v>58.608009000000003</v>
      </c>
      <c r="BV203" s="213">
        <v>75.445212999999995</v>
      </c>
      <c r="BW203" s="212">
        <f>_xlfn.FLOOR.PRECISE('[3]численность 2021'!H197)</f>
        <v>106</v>
      </c>
      <c r="BX203" s="212">
        <v>1.2338530000000001</v>
      </c>
      <c r="BY203" s="212">
        <v>1.58832</v>
      </c>
      <c r="BZ203" s="212">
        <f t="shared" si="223"/>
        <v>2.2683501185184736</v>
      </c>
      <c r="CA203" s="214">
        <f>_xlfn.FLOOR.PRECISE('[3]численность 2021'!M197)</f>
        <v>7</v>
      </c>
      <c r="CB203" s="214"/>
      <c r="CC203" s="214"/>
      <c r="CD203" s="214">
        <f t="shared" si="199"/>
        <v>7</v>
      </c>
      <c r="CE203" s="215">
        <f t="shared" si="224"/>
        <v>7.4200000000000008</v>
      </c>
      <c r="CF203" s="220">
        <f t="shared" si="225"/>
        <v>7</v>
      </c>
      <c r="CG203" s="217">
        <v>7</v>
      </c>
      <c r="CH203" s="215">
        <f t="shared" si="200"/>
        <v>0.52500000000000002</v>
      </c>
      <c r="CI203" s="216">
        <f t="shared" si="226"/>
        <v>0</v>
      </c>
      <c r="CJ203" s="217"/>
      <c r="CK203" s="215">
        <f t="shared" si="201"/>
        <v>0.52500000000000002</v>
      </c>
      <c r="CL203" s="216">
        <f t="shared" si="227"/>
        <v>0</v>
      </c>
      <c r="CM203" s="217"/>
      <c r="CN203" s="215">
        <f t="shared" si="204"/>
        <v>1.4000000000000001</v>
      </c>
      <c r="CO203" s="217"/>
      <c r="CP203" s="221">
        <f t="shared" si="205"/>
        <v>1</v>
      </c>
      <c r="CQ203" s="213"/>
      <c r="CR203" s="213"/>
      <c r="CS203" s="213"/>
      <c r="CT203" s="212"/>
      <c r="CU203" s="212"/>
      <c r="CV203" s="212"/>
      <c r="CW203" s="214"/>
      <c r="CX203" s="215"/>
      <c r="CY203" s="220"/>
      <c r="CZ203" s="222"/>
      <c r="DA203" s="215"/>
      <c r="DB203" s="222"/>
      <c r="DC203" s="213">
        <v>0</v>
      </c>
      <c r="DD203" s="213">
        <v>0</v>
      </c>
      <c r="DE203" s="212">
        <f>_xlfn.FLOOR.PRECISE('[3]численность 2021'!I197)</f>
        <v>0</v>
      </c>
      <c r="DF203" s="212">
        <v>0</v>
      </c>
      <c r="DG203" s="212">
        <v>0</v>
      </c>
      <c r="DH203" s="212">
        <f t="shared" si="228"/>
        <v>0</v>
      </c>
      <c r="DI203" s="214">
        <f>_xlfn.FLOOR.PRECISE('[3]численность 2021'!N197)</f>
        <v>0</v>
      </c>
      <c r="DJ203" s="215">
        <f t="shared" si="202"/>
        <v>0</v>
      </c>
      <c r="DK203" s="216">
        <f t="shared" si="229"/>
        <v>0</v>
      </c>
      <c r="DL203" s="217"/>
      <c r="DM203" s="215">
        <f t="shared" si="203"/>
        <v>0</v>
      </c>
      <c r="DN203" s="217"/>
      <c r="DO203" s="213">
        <v>5.4256209999999996</v>
      </c>
      <c r="DP203" s="213">
        <v>6.5095099999999997</v>
      </c>
      <c r="DQ203" s="212">
        <f>_xlfn.FLOOR.PRECISE('[3]численность 2021'!J197)</f>
        <v>5</v>
      </c>
      <c r="DR203" s="212">
        <v>0.11422400000000001</v>
      </c>
      <c r="DS203" s="212">
        <v>0.137042</v>
      </c>
      <c r="DT203" s="212">
        <f t="shared" si="230"/>
        <v>0.10699764709992801</v>
      </c>
      <c r="DU203" s="214">
        <f>_xlfn.FLOOR.PRECISE('[3]численность 2021'!S197)</f>
        <v>0</v>
      </c>
      <c r="DV203" s="215">
        <f t="shared" si="231"/>
        <v>0.5</v>
      </c>
      <c r="DW203" s="216">
        <f t="shared" si="232"/>
        <v>0</v>
      </c>
      <c r="DX203" s="217"/>
      <c r="DY203" s="213">
        <v>0</v>
      </c>
      <c r="DZ203" s="223">
        <v>0</v>
      </c>
      <c r="EA203" s="212">
        <f>_xlfn.FLOOR.PRECISE('[3]численность 2021'!T197)</f>
        <v>0</v>
      </c>
      <c r="EB203" s="212">
        <v>0</v>
      </c>
      <c r="EC203" s="212">
        <v>0</v>
      </c>
      <c r="ED203" s="212">
        <f t="shared" si="237"/>
        <v>0</v>
      </c>
      <c r="EE203" s="214">
        <f>_xlfn.FLOOR.PRECISE('[3]численность 2021'!U197)</f>
        <v>0</v>
      </c>
      <c r="EF203" s="215">
        <f t="shared" si="233"/>
        <v>0</v>
      </c>
      <c r="EG203" s="216">
        <f t="shared" si="234"/>
        <v>0</v>
      </c>
      <c r="EH203" s="222"/>
    </row>
    <row r="204" spans="1:138" ht="45.75" customHeight="1" x14ac:dyDescent="0.2">
      <c r="A204" s="114" t="s">
        <v>264</v>
      </c>
      <c r="B204" s="212">
        <f>'[3]численность 2021'!C193</f>
        <v>35.938365936279297</v>
      </c>
      <c r="C204" s="213"/>
      <c r="D204" s="213"/>
      <c r="E204" s="212">
        <f>_xlfn.FLOOR.PRECISE('[3]численность 2021'!D193)</f>
        <v>20</v>
      </c>
      <c r="F204" s="212"/>
      <c r="G204" s="212"/>
      <c r="H204" s="212"/>
      <c r="I204" s="214">
        <f>_xlfn.FLOOR.PRECISE('[3]численность 2021'!R193)</f>
        <v>0</v>
      </c>
      <c r="J204" s="215">
        <f t="shared" si="235"/>
        <v>7</v>
      </c>
      <c r="K204" s="216"/>
      <c r="L204" s="217"/>
      <c r="M204" s="213"/>
      <c r="N204" s="213"/>
      <c r="O204" s="212">
        <f>_xlfn.FLOOR.PRECISE('[3]численность 2021'!P193)</f>
        <v>9</v>
      </c>
      <c r="P204" s="212"/>
      <c r="Q204" s="212"/>
      <c r="R204" s="212"/>
      <c r="S204" s="214">
        <f>_xlfn.FLOOR.PRECISE('[3]численность 2021'!Q193)</f>
        <v>2</v>
      </c>
      <c r="T204" s="214"/>
      <c r="U204" s="215">
        <f t="shared" si="195"/>
        <v>2.6999999999999997</v>
      </c>
      <c r="V204" s="216"/>
      <c r="W204" s="217">
        <v>2</v>
      </c>
      <c r="X204" s="217"/>
      <c r="Y204" s="218"/>
      <c r="Z204" s="213"/>
      <c r="AA204" s="213"/>
      <c r="AB204" s="212">
        <f>_xlfn.FLOOR.PRECISE('[3]численность 2021'!E193)</f>
        <v>9</v>
      </c>
      <c r="AC204" s="212"/>
      <c r="AD204" s="212"/>
      <c r="AE204" s="212"/>
      <c r="AF204" s="214">
        <f>_xlfn.FLOOR.PRECISE('[3]численность 2021'!O193)</f>
        <v>0</v>
      </c>
      <c r="AG204" s="215"/>
      <c r="AH204" s="216"/>
      <c r="AI204" s="219"/>
      <c r="AJ204" s="217"/>
      <c r="AK204" s="217"/>
      <c r="AL204" s="213"/>
      <c r="AM204" s="213"/>
      <c r="AN204" s="212">
        <f>_xlfn.FLOOR.PRECISE('[3]численность 2021'!F193)</f>
        <v>301</v>
      </c>
      <c r="AO204" s="212"/>
      <c r="AP204" s="212"/>
      <c r="AQ204" s="212">
        <f t="shared" si="215"/>
        <v>8.3754503622588068</v>
      </c>
      <c r="AR204" s="214">
        <f>_xlfn.FLOOR.PRECISE('[3]численность 2021'!L193)</f>
        <v>36</v>
      </c>
      <c r="AS204" s="214"/>
      <c r="AT204" s="214">
        <f t="shared" si="196"/>
        <v>36</v>
      </c>
      <c r="AU204" s="215">
        <f t="shared" si="216"/>
        <v>36.119999999999997</v>
      </c>
      <c r="AV204" s="215">
        <f t="shared" si="197"/>
        <v>36.119999999999997</v>
      </c>
      <c r="AW204" s="220">
        <f t="shared" si="217"/>
        <v>36</v>
      </c>
      <c r="AX204" s="217">
        <v>36</v>
      </c>
      <c r="AY204" s="215">
        <f t="shared" si="206"/>
        <v>5.3999999999999995</v>
      </c>
      <c r="AZ204" s="216"/>
      <c r="BA204" s="217"/>
      <c r="BB204" s="215">
        <f t="shared" si="207"/>
        <v>10.799999999999999</v>
      </c>
      <c r="BC204" s="217"/>
      <c r="BD204" s="213"/>
      <c r="BE204" s="213"/>
      <c r="BF204" s="212">
        <f>_xlfn.FLOOR.PRECISE('[3]численность 2021'!G193)</f>
        <v>41</v>
      </c>
      <c r="BG204" s="212"/>
      <c r="BH204" s="212"/>
      <c r="BI204" s="212">
        <f t="shared" si="218"/>
        <v>1.1408420759222959</v>
      </c>
      <c r="BJ204" s="214">
        <f>_xlfn.FLOOR.PRECISE('[3]численность 2021'!K193)</f>
        <v>2</v>
      </c>
      <c r="BK204" s="214"/>
      <c r="BL204" s="214">
        <f t="shared" si="198"/>
        <v>2</v>
      </c>
      <c r="BM204" s="215">
        <f t="shared" si="219"/>
        <v>2.0500000000000003</v>
      </c>
      <c r="BN204" s="220">
        <f t="shared" si="220"/>
        <v>2</v>
      </c>
      <c r="BO204" s="217">
        <v>2</v>
      </c>
      <c r="BP204" s="215">
        <f t="shared" si="208"/>
        <v>0</v>
      </c>
      <c r="BQ204" s="216"/>
      <c r="BR204" s="217"/>
      <c r="BS204" s="215"/>
      <c r="BT204" s="217"/>
      <c r="BU204" s="213"/>
      <c r="BV204" s="213"/>
      <c r="BW204" s="212">
        <f>_xlfn.FLOOR.PRECISE('[3]численность 2021'!H193)</f>
        <v>100</v>
      </c>
      <c r="BX204" s="212"/>
      <c r="BY204" s="212"/>
      <c r="BZ204" s="212">
        <f t="shared" si="223"/>
        <v>2.7825416485909655</v>
      </c>
      <c r="CA204" s="214">
        <f>_xlfn.FLOOR.PRECISE('[3]численность 2021'!M193)</f>
        <v>7</v>
      </c>
      <c r="CB204" s="214"/>
      <c r="CC204" s="214"/>
      <c r="CD204" s="214">
        <f t="shared" si="199"/>
        <v>7</v>
      </c>
      <c r="CE204" s="215">
        <f t="shared" si="224"/>
        <v>7.0000000000000009</v>
      </c>
      <c r="CF204" s="220">
        <f t="shared" si="225"/>
        <v>7.0000000000000009</v>
      </c>
      <c r="CG204" s="217">
        <v>7</v>
      </c>
      <c r="CH204" s="215">
        <f t="shared" si="200"/>
        <v>0.52500000000000002</v>
      </c>
      <c r="CI204" s="216"/>
      <c r="CJ204" s="217"/>
      <c r="CK204" s="215">
        <f t="shared" si="201"/>
        <v>0.52500000000000002</v>
      </c>
      <c r="CL204" s="216"/>
      <c r="CM204" s="217"/>
      <c r="CN204" s="215"/>
      <c r="CO204" s="217"/>
      <c r="CP204" s="221"/>
      <c r="CQ204" s="213"/>
      <c r="CR204" s="213"/>
      <c r="CS204" s="213"/>
      <c r="CT204" s="212"/>
      <c r="CU204" s="212"/>
      <c r="CV204" s="212"/>
      <c r="CW204" s="214"/>
      <c r="CX204" s="215"/>
      <c r="CY204" s="220"/>
      <c r="CZ204" s="222"/>
      <c r="DA204" s="215"/>
      <c r="DB204" s="222"/>
      <c r="DC204" s="213"/>
      <c r="DD204" s="213"/>
      <c r="DE204" s="212">
        <f>_xlfn.FLOOR.PRECISE('[3]численность 2021'!I193)</f>
        <v>0</v>
      </c>
      <c r="DF204" s="212"/>
      <c r="DG204" s="212"/>
      <c r="DH204" s="212"/>
      <c r="DI204" s="214">
        <f>_xlfn.FLOOR.PRECISE('[3]численность 2021'!N193)</f>
        <v>0</v>
      </c>
      <c r="DJ204" s="215">
        <f t="shared" si="202"/>
        <v>0</v>
      </c>
      <c r="DK204" s="216"/>
      <c r="DL204" s="217"/>
      <c r="DM204" s="215">
        <f t="shared" si="203"/>
        <v>0</v>
      </c>
      <c r="DN204" s="217"/>
      <c r="DO204" s="213"/>
      <c r="DP204" s="213"/>
      <c r="DQ204" s="212">
        <f>_xlfn.FLOOR.PRECISE('[3]численность 2021'!J193)</f>
        <v>0</v>
      </c>
      <c r="DR204" s="212"/>
      <c r="DS204" s="212"/>
      <c r="DT204" s="212"/>
      <c r="DU204" s="214">
        <f>_xlfn.FLOOR.PRECISE('[3]численность 2021'!S193)</f>
        <v>0</v>
      </c>
      <c r="DV204" s="215"/>
      <c r="DW204" s="216"/>
      <c r="DX204" s="217"/>
      <c r="DY204" s="213"/>
      <c r="DZ204" s="223"/>
      <c r="EA204" s="212">
        <f>_xlfn.FLOOR.PRECISE('[3]численность 2021'!T193)</f>
        <v>35</v>
      </c>
      <c r="EB204" s="212"/>
      <c r="EC204" s="212"/>
      <c r="ED204" s="212"/>
      <c r="EE204" s="214">
        <f>_xlfn.FLOOR.PRECISE('[3]численность 2021'!U193)</f>
        <v>2</v>
      </c>
      <c r="EF204" s="215">
        <f t="shared" si="233"/>
        <v>3.5</v>
      </c>
      <c r="EG204" s="216">
        <f t="shared" si="234"/>
        <v>2</v>
      </c>
      <c r="EH204" s="222">
        <v>2</v>
      </c>
    </row>
    <row r="205" spans="1:138" ht="31.5" x14ac:dyDescent="0.2">
      <c r="A205" s="116" t="s">
        <v>267</v>
      </c>
      <c r="B205" s="212">
        <f>'[3]численность 2021'!C196</f>
        <v>179.86199951171875</v>
      </c>
      <c r="C205" s="213">
        <v>49.227035999999998</v>
      </c>
      <c r="D205" s="213">
        <v>109.523293</v>
      </c>
      <c r="E205" s="212">
        <f>_xlfn.FLOOR.PRECISE('[3]численность 2021'!D196)</f>
        <v>45</v>
      </c>
      <c r="F205" s="212">
        <v>0.50752200000000003</v>
      </c>
      <c r="G205" s="212">
        <v>0.50752200000000003</v>
      </c>
      <c r="H205" s="212">
        <f t="shared" si="194"/>
        <v>0.25019181440306443</v>
      </c>
      <c r="I205" s="214">
        <f>_xlfn.FLOOR.PRECISE('[3]численность 2021'!R196)</f>
        <v>6</v>
      </c>
      <c r="J205" s="215">
        <f t="shared" si="235"/>
        <v>15.749999999999998</v>
      </c>
      <c r="K205" s="216">
        <f t="shared" si="209"/>
        <v>6</v>
      </c>
      <c r="L205" s="217">
        <v>6</v>
      </c>
      <c r="M205" s="213">
        <v>40</v>
      </c>
      <c r="N205" s="213">
        <v>50</v>
      </c>
      <c r="O205" s="212">
        <f>_xlfn.FLOOR.PRECISE('[3]численность 2021'!P196)</f>
        <v>40</v>
      </c>
      <c r="P205" s="212">
        <v>0.18535699999999999</v>
      </c>
      <c r="Q205" s="212">
        <v>0.23169600000000001</v>
      </c>
      <c r="R205" s="212">
        <f t="shared" si="210"/>
        <v>0.22239272391383502</v>
      </c>
      <c r="S205" s="214">
        <f>_xlfn.FLOOR.PRECISE('[3]численность 2021'!Q196)</f>
        <v>6</v>
      </c>
      <c r="T205" s="214"/>
      <c r="U205" s="215">
        <f t="shared" si="195"/>
        <v>12</v>
      </c>
      <c r="V205" s="216">
        <f t="shared" si="211"/>
        <v>6</v>
      </c>
      <c r="W205" s="217">
        <v>6</v>
      </c>
      <c r="X205" s="217"/>
      <c r="Y205" s="218"/>
      <c r="Z205" s="213">
        <v>39.199306</v>
      </c>
      <c r="AA205" s="213">
        <v>30.983561999999999</v>
      </c>
      <c r="AB205" s="212">
        <f>_xlfn.FLOOR.PRECISE('[3]численность 2021'!E196)</f>
        <v>28</v>
      </c>
      <c r="AC205" s="212">
        <v>0.181646</v>
      </c>
      <c r="AD205" s="212">
        <v>0.14357500000000001</v>
      </c>
      <c r="AE205" s="212">
        <f t="shared" si="212"/>
        <v>0.15567490673968454</v>
      </c>
      <c r="AF205" s="214">
        <f>_xlfn.FLOOR.PRECISE('[3]численность 2021'!O196)</f>
        <v>0</v>
      </c>
      <c r="AG205" s="215">
        <f t="shared" si="213"/>
        <v>0</v>
      </c>
      <c r="AH205" s="216">
        <f t="shared" si="190"/>
        <v>0</v>
      </c>
      <c r="AI205" s="219">
        <f t="shared" si="214"/>
        <v>0</v>
      </c>
      <c r="AJ205" s="217"/>
      <c r="AK205" s="217"/>
      <c r="AL205" s="213">
        <v>1249.1423339999999</v>
      </c>
      <c r="AM205" s="213">
        <v>1590.383057</v>
      </c>
      <c r="AN205" s="212">
        <f>_xlfn.FLOOR.PRECISE('[3]численность 2021'!F196)</f>
        <v>1283</v>
      </c>
      <c r="AO205" s="212">
        <v>5.7884260000000003</v>
      </c>
      <c r="AP205" s="212">
        <v>7.3697080000000001</v>
      </c>
      <c r="AQ205" s="212">
        <f t="shared" si="215"/>
        <v>7.1332466195362585</v>
      </c>
      <c r="AR205" s="214">
        <f>_xlfn.FLOOR.PRECISE('[3]численность 2021'!L196)</f>
        <v>102</v>
      </c>
      <c r="AS205" s="214"/>
      <c r="AT205" s="214">
        <f t="shared" si="196"/>
        <v>102</v>
      </c>
      <c r="AU205" s="215">
        <f t="shared" si="216"/>
        <v>128.30000000000001</v>
      </c>
      <c r="AV205" s="215">
        <f t="shared" si="197"/>
        <v>128.30000000000001</v>
      </c>
      <c r="AW205" s="220">
        <f t="shared" si="217"/>
        <v>102</v>
      </c>
      <c r="AX205" s="217">
        <v>125</v>
      </c>
      <c r="AY205" s="215">
        <f t="shared" si="206"/>
        <v>18.75</v>
      </c>
      <c r="AZ205" s="216">
        <f t="shared" si="236"/>
        <v>0</v>
      </c>
      <c r="BA205" s="217">
        <v>15</v>
      </c>
      <c r="BB205" s="215">
        <f t="shared" si="207"/>
        <v>37.5</v>
      </c>
      <c r="BC205" s="217">
        <v>38</v>
      </c>
      <c r="BD205" s="213">
        <v>6.9510399999999999</v>
      </c>
      <c r="BE205" s="213">
        <v>7.3255710000000001</v>
      </c>
      <c r="BF205" s="212">
        <f>_xlfn.FLOOR.PRECISE('[3]численность 2021'!G196)</f>
        <v>12</v>
      </c>
      <c r="BG205" s="212">
        <v>3.2210999999999997E-2</v>
      </c>
      <c r="BH205" s="212">
        <v>3.3945999999999997E-2</v>
      </c>
      <c r="BI205" s="212">
        <f t="shared" si="218"/>
        <v>6.6717817174150512E-2</v>
      </c>
      <c r="BJ205" s="214">
        <f>_xlfn.FLOOR.PRECISE('[3]численность 2021'!K196)</f>
        <v>0</v>
      </c>
      <c r="BK205" s="214"/>
      <c r="BL205" s="214">
        <f t="shared" si="198"/>
        <v>0</v>
      </c>
      <c r="BM205" s="215">
        <f t="shared" si="219"/>
        <v>0.36</v>
      </c>
      <c r="BN205" s="220">
        <f t="shared" si="220"/>
        <v>0</v>
      </c>
      <c r="BO205" s="217"/>
      <c r="BP205" s="215">
        <f t="shared" si="208"/>
        <v>0</v>
      </c>
      <c r="BQ205" s="216">
        <f t="shared" si="221"/>
        <v>0</v>
      </c>
      <c r="BR205" s="217"/>
      <c r="BS205" s="215">
        <f t="shared" si="222"/>
        <v>0</v>
      </c>
      <c r="BT205" s="217"/>
      <c r="BU205" s="213">
        <v>243.28639200000001</v>
      </c>
      <c r="BV205" s="213">
        <v>285.697265625</v>
      </c>
      <c r="BW205" s="212">
        <f>_xlfn.FLOOR.PRECISE('[3]численность 2021'!H196)</f>
        <v>83</v>
      </c>
      <c r="BX205" s="212">
        <v>1.12737</v>
      </c>
      <c r="BY205" s="212">
        <v>1.323898</v>
      </c>
      <c r="BZ205" s="212">
        <f t="shared" si="223"/>
        <v>0.46146490212120772</v>
      </c>
      <c r="CA205" s="214">
        <f>_xlfn.FLOOR.PRECISE('[3]численность 2021'!M196)</f>
        <v>2</v>
      </c>
      <c r="CB205" s="214"/>
      <c r="CC205" s="214"/>
      <c r="CD205" s="214">
        <f t="shared" si="199"/>
        <v>2</v>
      </c>
      <c r="CE205" s="215">
        <f t="shared" si="224"/>
        <v>2.4899999999999998</v>
      </c>
      <c r="CF205" s="220">
        <f t="shared" si="225"/>
        <v>2</v>
      </c>
      <c r="CG205" s="217">
        <v>2</v>
      </c>
      <c r="CH205" s="215">
        <f t="shared" si="200"/>
        <v>0</v>
      </c>
      <c r="CI205" s="216">
        <f t="shared" si="226"/>
        <v>0</v>
      </c>
      <c r="CJ205" s="217"/>
      <c r="CK205" s="215">
        <f t="shared" si="201"/>
        <v>0</v>
      </c>
      <c r="CL205" s="216">
        <f t="shared" si="227"/>
        <v>0</v>
      </c>
      <c r="CM205" s="217"/>
      <c r="CN205" s="215">
        <f t="shared" si="204"/>
        <v>0.4</v>
      </c>
      <c r="CO205" s="217">
        <v>1</v>
      </c>
      <c r="CP205" s="221">
        <f t="shared" si="205"/>
        <v>1</v>
      </c>
      <c r="CQ205" s="213">
        <v>0</v>
      </c>
      <c r="CR205" s="213">
        <v>0</v>
      </c>
      <c r="CS205" s="213" t="e">
        <f>#NAME?</f>
        <v>#NAME?</v>
      </c>
      <c r="CT205" s="212">
        <v>0</v>
      </c>
      <c r="CU205" s="212">
        <v>0</v>
      </c>
      <c r="CV205" s="212" t="e">
        <f>#NAME?</f>
        <v>#NAME?</v>
      </c>
      <c r="CW205" s="214" t="e">
        <f>#NAME?</f>
        <v>#NAME?</v>
      </c>
      <c r="CX205" s="215" t="e">
        <f t="shared" si="191"/>
        <v>#NAME?</v>
      </c>
      <c r="CY205" s="220" t="e">
        <f t="shared" si="192"/>
        <v>#NAME?</v>
      </c>
      <c r="CZ205" s="222"/>
      <c r="DA205" s="215">
        <f t="shared" si="193"/>
        <v>0</v>
      </c>
      <c r="DB205" s="222"/>
      <c r="DC205" s="213">
        <v>0</v>
      </c>
      <c r="DD205" s="213">
        <v>0</v>
      </c>
      <c r="DE205" s="212">
        <f>_xlfn.FLOOR.PRECISE('[3]численность 2021'!I196)</f>
        <v>0</v>
      </c>
      <c r="DF205" s="212">
        <v>0</v>
      </c>
      <c r="DG205" s="212">
        <v>0</v>
      </c>
      <c r="DH205" s="212">
        <f t="shared" si="228"/>
        <v>0</v>
      </c>
      <c r="DI205" s="214">
        <f>_xlfn.FLOOR.PRECISE('[3]численность 2021'!N196)</f>
        <v>0</v>
      </c>
      <c r="DJ205" s="215">
        <f t="shared" si="202"/>
        <v>0</v>
      </c>
      <c r="DK205" s="216">
        <f t="shared" si="229"/>
        <v>0</v>
      </c>
      <c r="DL205" s="217"/>
      <c r="DM205" s="215">
        <f t="shared" si="203"/>
        <v>0</v>
      </c>
      <c r="DN205" s="217"/>
      <c r="DO205" s="213">
        <v>1.1395150000000001</v>
      </c>
      <c r="DP205" s="213">
        <v>2.4018269999999999</v>
      </c>
      <c r="DQ205" s="212">
        <f>_xlfn.FLOOR.PRECISE('[3]численность 2021'!J196)</f>
        <v>1</v>
      </c>
      <c r="DR205" s="212">
        <v>5.28E-3</v>
      </c>
      <c r="DS205" s="212">
        <v>1.1129999999999999E-2</v>
      </c>
      <c r="DT205" s="212">
        <f t="shared" si="230"/>
        <v>5.5598180978458757E-3</v>
      </c>
      <c r="DU205" s="214">
        <f>_xlfn.FLOOR.PRECISE('[3]численность 2021'!S196)</f>
        <v>0</v>
      </c>
      <c r="DV205" s="215">
        <f t="shared" si="231"/>
        <v>0.1</v>
      </c>
      <c r="DW205" s="216">
        <f t="shared" si="232"/>
        <v>0</v>
      </c>
      <c r="DX205" s="217"/>
      <c r="DY205" s="213">
        <v>100</v>
      </c>
      <c r="DZ205" s="223">
        <v>150</v>
      </c>
      <c r="EA205" s="212">
        <f>_xlfn.FLOOR.PRECISE('[3]численность 2021'!T196)</f>
        <v>0</v>
      </c>
      <c r="EB205" s="212">
        <v>0.46339200000000003</v>
      </c>
      <c r="EC205" s="212">
        <v>0.69508800000000004</v>
      </c>
      <c r="ED205" s="212">
        <f t="shared" si="237"/>
        <v>0</v>
      </c>
      <c r="EE205" s="214">
        <f>_xlfn.FLOOR.PRECISE('[3]численность 2021'!U196)</f>
        <v>0</v>
      </c>
      <c r="EF205" s="215">
        <f t="shared" si="233"/>
        <v>0</v>
      </c>
      <c r="EG205" s="216">
        <f t="shared" si="234"/>
        <v>0</v>
      </c>
      <c r="EH205" s="222"/>
    </row>
    <row r="206" spans="1:138" x14ac:dyDescent="0.2">
      <c r="A206" s="268"/>
      <c r="B206" s="269"/>
      <c r="C206" s="269"/>
      <c r="D206" s="269"/>
      <c r="E206" s="270"/>
      <c r="F206" s="236"/>
      <c r="G206" s="212"/>
      <c r="H206" s="213"/>
      <c r="I206" s="214"/>
      <c r="J206" s="271"/>
      <c r="K206" s="272"/>
      <c r="L206" s="222"/>
      <c r="M206" s="269"/>
      <c r="N206" s="269"/>
      <c r="O206" s="213">
        <f>'[2]заявки 2018-2019'!K200</f>
        <v>0</v>
      </c>
      <c r="P206" s="236"/>
      <c r="Q206" s="212"/>
      <c r="R206" s="213"/>
      <c r="S206" s="214"/>
      <c r="T206" s="214"/>
      <c r="U206" s="271"/>
      <c r="V206" s="272"/>
      <c r="W206" s="222"/>
      <c r="X206" s="222"/>
      <c r="Y206" s="218"/>
      <c r="Z206" s="269"/>
      <c r="AA206" s="269"/>
      <c r="AB206" s="270"/>
      <c r="AC206" s="236"/>
      <c r="AD206" s="212"/>
      <c r="AE206" s="213"/>
      <c r="AF206" s="214"/>
      <c r="AG206" s="271"/>
      <c r="AH206" s="272"/>
      <c r="AI206" s="272"/>
      <c r="AJ206" s="222"/>
      <c r="AK206" s="222"/>
      <c r="AL206" s="269"/>
      <c r="AM206" s="269"/>
      <c r="AN206" s="270"/>
      <c r="AO206" s="236"/>
      <c r="AP206" s="212"/>
      <c r="AQ206" s="213"/>
      <c r="AR206" s="214"/>
      <c r="AS206" s="214"/>
      <c r="AT206" s="214"/>
      <c r="AU206" s="271"/>
      <c r="AV206" s="271"/>
      <c r="AW206" s="273"/>
      <c r="AX206" s="222"/>
      <c r="AY206" s="271"/>
      <c r="AZ206" s="272"/>
      <c r="BA206" s="222"/>
      <c r="BB206" s="271"/>
      <c r="BC206" s="222"/>
      <c r="BD206" s="269"/>
      <c r="BE206" s="269"/>
      <c r="BF206" s="270"/>
      <c r="BG206" s="236"/>
      <c r="BH206" s="212"/>
      <c r="BI206" s="213"/>
      <c r="BJ206" s="214"/>
      <c r="BK206" s="214"/>
      <c r="BL206" s="214"/>
      <c r="BM206" s="271"/>
      <c r="BN206" s="273"/>
      <c r="BO206" s="222"/>
      <c r="BP206" s="271"/>
      <c r="BQ206" s="272"/>
      <c r="BR206" s="222"/>
      <c r="BS206" s="271"/>
      <c r="BT206" s="222"/>
      <c r="BU206" s="269"/>
      <c r="BV206" s="269"/>
      <c r="BW206" s="270"/>
      <c r="BX206" s="236"/>
      <c r="BY206" s="212"/>
      <c r="BZ206" s="213"/>
      <c r="CA206" s="214"/>
      <c r="CB206" s="214"/>
      <c r="CC206" s="214"/>
      <c r="CD206" s="214"/>
      <c r="CE206" s="271"/>
      <c r="CF206" s="273"/>
      <c r="CG206" s="222"/>
      <c r="CH206" s="271"/>
      <c r="CI206" s="272"/>
      <c r="CJ206" s="222"/>
      <c r="CK206" s="271"/>
      <c r="CL206" s="216">
        <f t="shared" si="227"/>
        <v>0</v>
      </c>
      <c r="CM206" s="222"/>
      <c r="CN206" s="271"/>
      <c r="CO206" s="222"/>
      <c r="CP206" s="222"/>
      <c r="CQ206" s="269"/>
      <c r="CR206" s="269"/>
      <c r="CS206" s="269"/>
      <c r="CT206" s="236"/>
      <c r="CU206" s="212"/>
      <c r="CV206" s="213"/>
      <c r="CW206" s="214"/>
      <c r="CX206" s="271"/>
      <c r="CY206" s="273"/>
      <c r="CZ206" s="222"/>
      <c r="DA206" s="271"/>
      <c r="DB206" s="222"/>
      <c r="DC206" s="269"/>
      <c r="DD206" s="269"/>
      <c r="DE206" s="270"/>
      <c r="DF206" s="236"/>
      <c r="DG206" s="212"/>
      <c r="DH206" s="213"/>
      <c r="DI206" s="214"/>
      <c r="DJ206" s="271"/>
      <c r="DK206" s="272"/>
      <c r="DL206" s="222"/>
      <c r="DM206" s="222"/>
      <c r="DN206" s="222"/>
      <c r="DO206" s="269"/>
      <c r="DP206" s="269"/>
      <c r="DQ206" s="269"/>
      <c r="DR206" s="236"/>
      <c r="DS206" s="212"/>
      <c r="DT206" s="213"/>
      <c r="DU206" s="214"/>
      <c r="DV206" s="271"/>
      <c r="DW206" s="272"/>
      <c r="DX206" s="222"/>
      <c r="DY206" s="269"/>
      <c r="DZ206" s="269">
        <v>0</v>
      </c>
      <c r="EA206" s="269"/>
      <c r="EB206" s="212"/>
      <c r="EC206" s="213"/>
      <c r="EE206" s="214"/>
      <c r="EF206" s="271"/>
      <c r="EG206" s="272"/>
      <c r="EH206" s="222"/>
    </row>
    <row r="207" spans="1:138" x14ac:dyDescent="0.2">
      <c r="A207" s="274" t="s">
        <v>1008</v>
      </c>
      <c r="B207" s="275"/>
      <c r="C207" s="275"/>
      <c r="D207" s="276">
        <f>SUM(D5:D205)</f>
        <v>218394.03965290033</v>
      </c>
      <c r="E207" s="276">
        <f>SUM(E5:E205)</f>
        <v>223559</v>
      </c>
      <c r="F207" s="276"/>
      <c r="G207" s="276"/>
      <c r="H207" s="276"/>
      <c r="I207" s="277">
        <f>SUM(I5:I205)</f>
        <v>78581</v>
      </c>
      <c r="J207" s="276">
        <f>SUM(J5:J205)</f>
        <v>78245.299999999756</v>
      </c>
      <c r="K207" s="276">
        <f>SUM(K5:K205)</f>
        <v>69460.149999999994</v>
      </c>
      <c r="L207" s="276">
        <f>SUM(L5:L205)</f>
        <v>74751</v>
      </c>
      <c r="M207" s="275"/>
      <c r="N207" s="276">
        <f t="shared" ref="N207:X207" si="238">SUM(N5:N205)</f>
        <v>21614</v>
      </c>
      <c r="O207" s="276">
        <f t="shared" si="238"/>
        <v>22153</v>
      </c>
      <c r="P207" s="276">
        <f t="shared" si="238"/>
        <v>88.99700799999998</v>
      </c>
      <c r="Q207" s="276">
        <f t="shared" si="238"/>
        <v>86.790910000000011</v>
      </c>
      <c r="R207" s="276" t="e">
        <f t="shared" si="238"/>
        <v>#DIV/0!</v>
      </c>
      <c r="S207" s="276">
        <f t="shared" si="238"/>
        <v>2736</v>
      </c>
      <c r="T207" s="276">
        <f t="shared" si="238"/>
        <v>0</v>
      </c>
      <c r="U207" s="276">
        <f t="shared" si="238"/>
        <v>6645.8999999999842</v>
      </c>
      <c r="V207" s="276">
        <f t="shared" si="238"/>
        <v>2631</v>
      </c>
      <c r="W207" s="276">
        <f t="shared" si="238"/>
        <v>2807</v>
      </c>
      <c r="X207" s="276">
        <f t="shared" si="238"/>
        <v>377</v>
      </c>
      <c r="Y207" s="278"/>
      <c r="Z207" s="275"/>
      <c r="AA207" s="276">
        <f t="shared" ref="AA207:AH207" si="239">SUM(AA5:AA205)</f>
        <v>114259.3590995</v>
      </c>
      <c r="AB207" s="276">
        <f t="shared" si="239"/>
        <v>137277</v>
      </c>
      <c r="AC207" s="276">
        <f t="shared" si="239"/>
        <v>396.61131500000005</v>
      </c>
      <c r="AD207" s="276">
        <f t="shared" si="239"/>
        <v>418.28054199999997</v>
      </c>
      <c r="AE207" s="276" t="e">
        <f t="shared" si="239"/>
        <v>#DIV/0!</v>
      </c>
      <c r="AF207" s="277">
        <f t="shared" si="239"/>
        <v>6229</v>
      </c>
      <c r="AG207" s="276">
        <f t="shared" si="239"/>
        <v>6853.2999999999993</v>
      </c>
      <c r="AH207" s="276">
        <f t="shared" si="239"/>
        <v>6148</v>
      </c>
      <c r="AI207" s="276"/>
      <c r="AJ207" s="276">
        <f>SUM(AJ5:AJ205)</f>
        <v>6296</v>
      </c>
      <c r="AK207" s="276">
        <f>SUM(AK5:AK205)</f>
        <v>4687</v>
      </c>
      <c r="AL207" s="276"/>
      <c r="AM207" s="276">
        <f>SUM(AM5:AM205)</f>
        <v>90553.346273718736</v>
      </c>
      <c r="AN207" s="276">
        <f>SUM(AN5:AN205)</f>
        <v>97329</v>
      </c>
      <c r="AO207" s="279"/>
      <c r="AP207" s="276"/>
      <c r="AQ207" s="276"/>
      <c r="AR207" s="277">
        <f>SUM(AR5:AR205)</f>
        <v>6521</v>
      </c>
      <c r="AS207" s="276"/>
      <c r="AT207" s="276"/>
      <c r="AU207" s="276">
        <f>SUM(AU5:AU205)</f>
        <v>9932.5799999999708</v>
      </c>
      <c r="AV207" s="276"/>
      <c r="AW207" s="280">
        <f t="shared" ref="AW207:BC207" si="240">SUM(AW5:AW205)</f>
        <v>6305.2399999999952</v>
      </c>
      <c r="AX207" s="276">
        <f t="shared" si="240"/>
        <v>7075</v>
      </c>
      <c r="AY207" s="276">
        <f t="shared" si="240"/>
        <v>1043.6999999999944</v>
      </c>
      <c r="AZ207" s="276">
        <f t="shared" si="240"/>
        <v>0</v>
      </c>
      <c r="BA207" s="276">
        <f t="shared" si="240"/>
        <v>139</v>
      </c>
      <c r="BB207" s="276">
        <f t="shared" si="240"/>
        <v>2122.4999999999941</v>
      </c>
      <c r="BC207" s="276">
        <f t="shared" si="240"/>
        <v>380</v>
      </c>
      <c r="BD207" s="276"/>
      <c r="BE207" s="276">
        <f>SUM(BE5:BE205)</f>
        <v>58346.694649328143</v>
      </c>
      <c r="BF207" s="276">
        <f>SUM(BF5:BF205)</f>
        <v>67817</v>
      </c>
      <c r="BG207" s="279"/>
      <c r="BH207" s="276"/>
      <c r="BI207" s="276"/>
      <c r="BJ207" s="277">
        <f>SUM(BJ5:BJ205)</f>
        <v>2447</v>
      </c>
      <c r="BK207" s="276">
        <f>SUM(BK5:BK205)</f>
        <v>20</v>
      </c>
      <c r="BL207" s="276"/>
      <c r="BM207" s="276">
        <f t="shared" ref="BM207:BT207" si="241">SUM(BM5:BM205)</f>
        <v>3159.0000000000005</v>
      </c>
      <c r="BN207" s="280">
        <f t="shared" si="241"/>
        <v>2172.92</v>
      </c>
      <c r="BO207" s="276">
        <f t="shared" si="241"/>
        <v>2549</v>
      </c>
      <c r="BP207" s="276">
        <f t="shared" si="241"/>
        <v>372.74999999999801</v>
      </c>
      <c r="BQ207" s="276">
        <f t="shared" si="241"/>
        <v>20</v>
      </c>
      <c r="BR207" s="276">
        <f t="shared" si="241"/>
        <v>78</v>
      </c>
      <c r="BS207" s="276">
        <f t="shared" si="241"/>
        <v>509.39999999999964</v>
      </c>
      <c r="BT207" s="276">
        <f t="shared" si="241"/>
        <v>181</v>
      </c>
      <c r="BU207" s="276"/>
      <c r="BV207" s="276">
        <f>SUM(BV5:BV205)</f>
        <v>66474.399459132808</v>
      </c>
      <c r="BW207" s="276">
        <f>SUM(BW5:BW205)</f>
        <v>72558</v>
      </c>
      <c r="BX207" s="279"/>
      <c r="BY207" s="276"/>
      <c r="BZ207" s="276"/>
      <c r="CA207" s="277">
        <f>SUM(CA5:CA205)</f>
        <v>3224</v>
      </c>
      <c r="CB207" s="276"/>
      <c r="CC207" s="276"/>
      <c r="CD207" s="276"/>
      <c r="CE207" s="276">
        <f t="shared" ref="CE207:DB207" si="242">SUM(CE5:CE205)</f>
        <v>4081.5799999999986</v>
      </c>
      <c r="CF207" s="280">
        <f t="shared" si="242"/>
        <v>3118.19</v>
      </c>
      <c r="CG207" s="276">
        <f t="shared" si="242"/>
        <v>3418</v>
      </c>
      <c r="CH207" s="276">
        <f t="shared" si="242"/>
        <v>252.9749999999998</v>
      </c>
      <c r="CI207" s="276">
        <f t="shared" si="242"/>
        <v>0</v>
      </c>
      <c r="CJ207" s="276">
        <f t="shared" si="242"/>
        <v>59</v>
      </c>
      <c r="CK207" s="276">
        <f t="shared" si="242"/>
        <v>252.9749999999998</v>
      </c>
      <c r="CL207" s="276">
        <f t="shared" si="242"/>
        <v>0</v>
      </c>
      <c r="CM207" s="276">
        <f t="shared" si="242"/>
        <v>31</v>
      </c>
      <c r="CN207" s="276">
        <f t="shared" si="242"/>
        <v>682.20000000000016</v>
      </c>
      <c r="CO207" s="276">
        <f t="shared" si="242"/>
        <v>154</v>
      </c>
      <c r="CP207" s="276">
        <f t="shared" si="242"/>
        <v>194</v>
      </c>
      <c r="CQ207" s="276">
        <f t="shared" si="242"/>
        <v>2810</v>
      </c>
      <c r="CR207" s="276">
        <f t="shared" si="242"/>
        <v>3808</v>
      </c>
      <c r="CS207" s="276" t="e">
        <f t="shared" si="242"/>
        <v>#REF!</v>
      </c>
      <c r="CT207" s="276">
        <f t="shared" si="242"/>
        <v>22.430000000000003</v>
      </c>
      <c r="CU207" s="276">
        <f t="shared" si="242"/>
        <v>15.02</v>
      </c>
      <c r="CV207" s="276" t="e">
        <f t="shared" si="242"/>
        <v>#REF!</v>
      </c>
      <c r="CW207" s="276" t="e">
        <f t="shared" si="242"/>
        <v>#REF!</v>
      </c>
      <c r="CX207" s="276" t="e">
        <f t="shared" si="242"/>
        <v>#REF!</v>
      </c>
      <c r="CY207" s="276" t="e">
        <f t="shared" si="242"/>
        <v>#REF!</v>
      </c>
      <c r="CZ207" s="276">
        <f t="shared" si="242"/>
        <v>0</v>
      </c>
      <c r="DA207" s="276">
        <f t="shared" si="242"/>
        <v>0</v>
      </c>
      <c r="DB207" s="276">
        <f t="shared" si="242"/>
        <v>0</v>
      </c>
      <c r="DC207" s="276"/>
      <c r="DD207" s="276">
        <f>SUM(DD5:DD205)</f>
        <v>23641.501558656248</v>
      </c>
      <c r="DE207" s="276">
        <f>SUM(DE5:DE205)</f>
        <v>29560</v>
      </c>
      <c r="DF207" s="279"/>
      <c r="DG207" s="276"/>
      <c r="DH207" s="276"/>
      <c r="DI207" s="277">
        <f>SUM(N5:N205)</f>
        <v>21614</v>
      </c>
      <c r="DJ207" s="276">
        <f>SUM(DJ5:DJ205)</f>
        <v>4414.0499999999702</v>
      </c>
      <c r="DK207" s="276">
        <f>SUM(DK5:DK205)</f>
        <v>1375.9999999999995</v>
      </c>
      <c r="DL207" s="276">
        <f>SUM(DL5:DL205)</f>
        <v>1756</v>
      </c>
      <c r="DM207" s="276">
        <f>SUM(DM5:DM205)</f>
        <v>351.2</v>
      </c>
      <c r="DN207" s="276">
        <f>SUM(DN5:DN205)</f>
        <v>184</v>
      </c>
      <c r="DO207" s="276"/>
      <c r="DP207" s="276">
        <f>SUM(DP5:DP205)</f>
        <v>2558.1253784999999</v>
      </c>
      <c r="DQ207" s="276">
        <f>SUM(DQ5:DQ205)</f>
        <v>2636</v>
      </c>
      <c r="DR207" s="276">
        <f>SUM(DS5:DS205)</f>
        <v>9.9405549999999998</v>
      </c>
      <c r="DS207" s="276" t="e">
        <f>SUM(DT5:DT205)</f>
        <v>#DIV/0!</v>
      </c>
      <c r="DT207" s="276">
        <f>SUM(DU5:DU205)</f>
        <v>160</v>
      </c>
      <c r="DU207" s="277">
        <f>SUM(DV5:DV205)</f>
        <v>263.09999999999991</v>
      </c>
      <c r="DV207" s="276">
        <f>SUM(DV5:DV205)</f>
        <v>263.09999999999991</v>
      </c>
      <c r="DW207" s="276">
        <f>SUM(DW5:DW205)</f>
        <v>149</v>
      </c>
      <c r="DX207" s="276">
        <f>SUM(DX5:DX205)</f>
        <v>179</v>
      </c>
      <c r="DY207" s="275"/>
      <c r="DZ207" s="276">
        <f>SUM(DZ5:DZ205)</f>
        <v>6391</v>
      </c>
      <c r="EA207" s="276">
        <f>SUM(EA5:EA205)</f>
        <v>6747</v>
      </c>
      <c r="EB207" s="276"/>
      <c r="EC207" s="276"/>
      <c r="ED207" s="276"/>
      <c r="EE207" s="277">
        <f>SUM(U5:U205)</f>
        <v>6645.8999999999842</v>
      </c>
      <c r="EF207" s="276">
        <f>SUM(EF5:EF205)</f>
        <v>674.69999999999993</v>
      </c>
      <c r="EG207" s="276">
        <f>SUM(EG5:EG205)</f>
        <v>254</v>
      </c>
      <c r="EH207" s="276">
        <f>SUM(EH5:EH205)</f>
        <v>254</v>
      </c>
    </row>
    <row r="208" spans="1:138" x14ac:dyDescent="0.2">
      <c r="A208" s="274" t="s">
        <v>1009</v>
      </c>
      <c r="B208" s="275"/>
      <c r="C208" s="275"/>
      <c r="D208" s="275"/>
      <c r="E208" s="281"/>
      <c r="F208" s="236"/>
      <c r="G208" s="222"/>
      <c r="H208" s="222"/>
      <c r="I208" s="214"/>
      <c r="J208" s="271"/>
      <c r="K208" s="272"/>
      <c r="L208" s="222"/>
      <c r="M208" s="275"/>
      <c r="N208" s="275"/>
      <c r="O208" s="213">
        <f>'[2]заявки 2018-2019'!K192</f>
        <v>14</v>
      </c>
      <c r="P208" s="236"/>
      <c r="Q208" s="222"/>
      <c r="R208" s="222"/>
      <c r="S208" s="222"/>
      <c r="T208" s="222"/>
      <c r="U208" s="271"/>
      <c r="V208" s="272"/>
      <c r="W208" s="222"/>
      <c r="X208" s="222"/>
      <c r="Y208" s="282"/>
      <c r="Z208" s="275"/>
      <c r="AA208" s="275"/>
      <c r="AB208" s="281"/>
      <c r="AC208" s="236"/>
      <c r="AD208" s="222"/>
      <c r="AE208" s="222"/>
      <c r="AF208" s="214"/>
      <c r="AG208" s="271"/>
      <c r="AH208" s="272"/>
      <c r="AI208" s="272"/>
      <c r="AJ208" s="272"/>
      <c r="AK208" s="222"/>
      <c r="AL208" s="275"/>
      <c r="AM208" s="275"/>
      <c r="AN208" s="281"/>
      <c r="AO208" s="236"/>
      <c r="AP208" s="222"/>
      <c r="AQ208" s="222"/>
      <c r="AR208" s="214"/>
      <c r="AS208" s="222"/>
      <c r="AT208" s="222"/>
      <c r="AU208" s="271"/>
      <c r="AV208" s="271"/>
      <c r="AW208" s="273"/>
      <c r="AX208" s="222"/>
      <c r="AY208" s="283"/>
      <c r="AZ208" s="283"/>
      <c r="BA208" s="222"/>
      <c r="BB208" s="283"/>
      <c r="BC208" s="222"/>
      <c r="BD208" s="275"/>
      <c r="BE208" s="275"/>
      <c r="BF208" s="281"/>
      <c r="BG208" s="236"/>
      <c r="BH208" s="222"/>
      <c r="BI208" s="222"/>
      <c r="BJ208" s="214"/>
      <c r="BK208" s="222"/>
      <c r="BL208" s="222"/>
      <c r="BM208" s="271"/>
      <c r="BN208" s="273"/>
      <c r="BO208" s="222"/>
      <c r="BP208" s="283"/>
      <c r="BQ208" s="283"/>
      <c r="BR208" s="222"/>
      <c r="BS208" s="283"/>
      <c r="BT208" s="222"/>
      <c r="BU208" s="275"/>
      <c r="BV208" s="275"/>
      <c r="BW208" s="281"/>
      <c r="BX208" s="236"/>
      <c r="BY208" s="222"/>
      <c r="BZ208" s="222"/>
      <c r="CA208" s="214"/>
      <c r="CB208" s="222"/>
      <c r="CC208" s="222"/>
      <c r="CD208" s="222"/>
      <c r="CE208" s="271"/>
      <c r="CF208" s="273"/>
      <c r="CG208" s="222"/>
      <c r="CH208" s="283"/>
      <c r="CI208" s="283"/>
      <c r="CJ208" s="222"/>
      <c r="CK208" s="283"/>
      <c r="CL208" s="283"/>
      <c r="CM208" s="222"/>
      <c r="CN208" s="283"/>
      <c r="CO208" s="222"/>
      <c r="CP208" s="222"/>
      <c r="CQ208" s="275"/>
      <c r="CR208" s="275"/>
      <c r="CS208" s="275"/>
      <c r="CT208" s="236"/>
      <c r="CU208" s="222"/>
      <c r="CV208" s="222"/>
      <c r="CW208" s="222"/>
      <c r="CX208" s="271"/>
      <c r="CY208" s="273"/>
      <c r="CZ208" s="222"/>
      <c r="DA208" s="283"/>
      <c r="DB208" s="222"/>
      <c r="DC208" s="282"/>
      <c r="DD208" s="282"/>
      <c r="DE208" s="282"/>
      <c r="DF208" s="282"/>
      <c r="DG208" s="282"/>
      <c r="DH208" s="282"/>
      <c r="DI208" s="284"/>
      <c r="DJ208" s="282"/>
      <c r="DK208" s="282"/>
      <c r="DL208" s="222"/>
      <c r="DM208" s="283"/>
      <c r="DN208" s="283"/>
      <c r="DO208" s="282"/>
      <c r="DP208" s="282"/>
      <c r="DQ208" s="282"/>
      <c r="DR208" s="282"/>
      <c r="DS208" s="282"/>
      <c r="DT208" s="282"/>
      <c r="DU208" s="284"/>
      <c r="DV208" s="282"/>
      <c r="DW208" s="282"/>
      <c r="DX208" s="222"/>
      <c r="DY208" s="275"/>
      <c r="DZ208" s="275"/>
      <c r="EA208" s="275"/>
      <c r="EB208" s="236"/>
      <c r="EC208" s="222"/>
      <c r="ED208" s="222"/>
      <c r="EE208" s="214"/>
      <c r="EF208" s="271"/>
      <c r="EG208" s="272"/>
      <c r="EH208" s="222"/>
    </row>
    <row r="209" spans="1:138" x14ac:dyDescent="0.2">
      <c r="A209" s="285" t="s">
        <v>1010</v>
      </c>
      <c r="B209" s="275"/>
      <c r="C209" s="275"/>
      <c r="D209" s="275"/>
      <c r="E209" s="281"/>
      <c r="F209" s="236"/>
      <c r="G209" s="222"/>
      <c r="H209" s="222"/>
      <c r="I209" s="214"/>
      <c r="J209" s="271"/>
      <c r="K209" s="272"/>
      <c r="L209" s="222"/>
      <c r="M209" s="275"/>
      <c r="N209" s="275"/>
      <c r="O209" s="213">
        <f>'[2]заявки 2018-2019'!K201</f>
        <v>40</v>
      </c>
      <c r="P209" s="236"/>
      <c r="Q209" s="222"/>
      <c r="R209" s="222"/>
      <c r="S209" s="222"/>
      <c r="T209" s="222"/>
      <c r="U209" s="271"/>
      <c r="V209" s="272"/>
      <c r="W209" s="222"/>
      <c r="X209" s="222"/>
      <c r="Y209" s="282"/>
      <c r="Z209" s="275"/>
      <c r="AA209" s="275"/>
      <c r="AB209" s="281"/>
      <c r="AC209" s="236"/>
      <c r="AD209" s="222"/>
      <c r="AE209" s="222"/>
      <c r="AF209" s="214"/>
      <c r="AG209" s="271"/>
      <c r="AH209" s="272"/>
      <c r="AI209" s="272"/>
      <c r="AJ209" s="272"/>
      <c r="AK209" s="222"/>
      <c r="AL209" s="275"/>
      <c r="AM209" s="275"/>
      <c r="AN209" s="281"/>
      <c r="AO209" s="236"/>
      <c r="AP209" s="222"/>
      <c r="AQ209" s="222"/>
      <c r="AR209" s="214"/>
      <c r="AS209" s="222"/>
      <c r="AT209" s="222"/>
      <c r="AU209" s="271"/>
      <c r="AV209" s="271"/>
      <c r="AW209" s="273"/>
      <c r="AX209" s="222">
        <f>AX207-BC207</f>
        <v>6695</v>
      </c>
      <c r="AY209" s="283"/>
      <c r="AZ209" s="283"/>
      <c r="BA209" s="222">
        <f>BA208-BA207</f>
        <v>-139</v>
      </c>
      <c r="BB209" s="283"/>
      <c r="BC209" s="222">
        <f>BC208-BC207</f>
        <v>-380</v>
      </c>
      <c r="BD209" s="275"/>
      <c r="BE209" s="275"/>
      <c r="BF209" s="281"/>
      <c r="BG209" s="236"/>
      <c r="BH209" s="222"/>
      <c r="BI209" s="222"/>
      <c r="BJ209" s="214"/>
      <c r="BK209" s="222"/>
      <c r="BL209" s="222"/>
      <c r="BM209" s="271"/>
      <c r="BN209" s="273"/>
      <c r="BO209" s="222">
        <f>BO207-BT207</f>
        <v>2368</v>
      </c>
      <c r="BP209" s="283"/>
      <c r="BQ209" s="283"/>
      <c r="BR209" s="222">
        <f>BR208-BR207</f>
        <v>-78</v>
      </c>
      <c r="BS209" s="283"/>
      <c r="BT209" s="222">
        <f>BT208-BT207</f>
        <v>-181</v>
      </c>
      <c r="BU209" s="275"/>
      <c r="BV209" s="275"/>
      <c r="BW209" s="281"/>
      <c r="BX209" s="236"/>
      <c r="BY209" s="222"/>
      <c r="BZ209" s="222"/>
      <c r="CA209" s="214"/>
      <c r="CB209" s="222"/>
      <c r="CC209" s="222"/>
      <c r="CD209" s="222"/>
      <c r="CE209" s="271"/>
      <c r="CF209" s="273"/>
      <c r="CG209" s="222"/>
      <c r="CH209" s="283"/>
      <c r="CI209" s="283"/>
      <c r="CJ209" s="222">
        <f>CJ208-CJ207</f>
        <v>-59</v>
      </c>
      <c r="CK209" s="283"/>
      <c r="CL209" s="283"/>
      <c r="CM209" s="222">
        <f>CM208-CM207</f>
        <v>-31</v>
      </c>
      <c r="CN209" s="283"/>
      <c r="CO209" s="222">
        <f>CO208-CO207</f>
        <v>-154</v>
      </c>
      <c r="CP209" s="222"/>
      <c r="CQ209" s="275"/>
      <c r="CR209" s="275"/>
      <c r="CS209" s="275"/>
      <c r="CT209" s="236"/>
      <c r="CU209" s="222"/>
      <c r="CV209" s="222"/>
      <c r="CW209" s="222"/>
      <c r="CX209" s="271"/>
      <c r="CY209" s="273"/>
      <c r="CZ209" s="222"/>
      <c r="DA209" s="283"/>
      <c r="DB209" s="222">
        <f>DB208-DB207</f>
        <v>0</v>
      </c>
      <c r="DC209" s="282"/>
      <c r="DD209" s="282"/>
      <c r="DE209" s="282"/>
      <c r="DF209" s="282"/>
      <c r="DG209" s="282"/>
      <c r="DH209" s="282"/>
      <c r="DI209" s="284"/>
      <c r="DJ209" s="282"/>
      <c r="DK209" s="282"/>
      <c r="DL209" s="222"/>
      <c r="DM209" s="283"/>
      <c r="DN209" s="283"/>
      <c r="DO209" s="282"/>
      <c r="DP209" s="282"/>
      <c r="DQ209" s="282"/>
      <c r="DR209" s="282"/>
      <c r="DS209" s="282"/>
      <c r="DT209" s="282"/>
      <c r="DU209" s="284"/>
      <c r="DV209" s="282"/>
      <c r="DW209" s="282"/>
      <c r="DX209" s="222"/>
      <c r="DY209" s="275"/>
      <c r="DZ209" s="275"/>
      <c r="EA209" s="275"/>
      <c r="EB209" s="236"/>
      <c r="EC209" s="222"/>
      <c r="ED209" s="222"/>
      <c r="EE209" s="214"/>
      <c r="EF209" s="271"/>
      <c r="EG209" s="272"/>
      <c r="EH209" s="222"/>
    </row>
    <row r="210" spans="1:138" x14ac:dyDescent="0.2">
      <c r="A210" s="286" t="s">
        <v>1011</v>
      </c>
      <c r="B210" s="287"/>
      <c r="C210" s="287"/>
      <c r="D210" s="287"/>
      <c r="E210" s="288"/>
      <c r="F210" s="236"/>
      <c r="G210" s="222"/>
      <c r="H210" s="222"/>
      <c r="I210" s="214"/>
      <c r="J210" s="271"/>
      <c r="K210" s="272"/>
      <c r="L210" s="222"/>
      <c r="M210" s="287"/>
      <c r="N210" s="287"/>
      <c r="O210" s="287"/>
      <c r="P210" s="236"/>
      <c r="Q210" s="222"/>
      <c r="R210" s="222"/>
      <c r="S210" s="222"/>
      <c r="T210" s="222"/>
      <c r="U210" s="271"/>
      <c r="V210" s="272"/>
      <c r="W210" s="222"/>
      <c r="X210" s="282"/>
      <c r="Y210" s="282"/>
      <c r="Z210" s="282"/>
      <c r="AA210" s="282"/>
      <c r="AB210" s="282"/>
      <c r="AC210" s="282"/>
      <c r="AD210" s="282"/>
      <c r="AE210" s="289"/>
      <c r="AF210" s="284"/>
      <c r="AG210" s="282"/>
      <c r="AH210" s="282"/>
      <c r="AI210" s="282"/>
      <c r="AJ210" s="282"/>
      <c r="AK210" s="282"/>
      <c r="AL210" s="289"/>
      <c r="AM210" s="290"/>
      <c r="AN210" s="290"/>
      <c r="AO210" s="290"/>
      <c r="AP210" s="290"/>
      <c r="AQ210" s="290"/>
      <c r="AR210" s="284"/>
      <c r="AS210" s="290"/>
      <c r="AT210" s="290"/>
      <c r="AU210" s="290"/>
      <c r="AV210" s="290"/>
      <c r="AW210" s="291"/>
      <c r="AX210" s="290"/>
      <c r="AY210" s="290"/>
      <c r="AZ210" s="290"/>
      <c r="BA210" s="290"/>
      <c r="BB210" s="290"/>
      <c r="BC210" s="290"/>
      <c r="BD210" s="290"/>
      <c r="BE210" s="290"/>
      <c r="BF210" s="290"/>
      <c r="BG210" s="290"/>
      <c r="BH210" s="290"/>
      <c r="BI210" s="290"/>
      <c r="BJ210" s="292"/>
      <c r="BK210" s="293"/>
      <c r="BL210" s="293"/>
      <c r="BM210" s="293"/>
      <c r="BN210" s="293"/>
      <c r="BO210" s="293"/>
      <c r="BP210" s="293"/>
      <c r="BQ210" s="293"/>
      <c r="BR210" s="293"/>
      <c r="BS210" s="290"/>
      <c r="BT210" s="290"/>
      <c r="BU210" s="290"/>
      <c r="BV210" s="290"/>
      <c r="BW210" s="290"/>
      <c r="BX210" s="290"/>
      <c r="BY210" s="290"/>
      <c r="BZ210" s="290"/>
      <c r="CA210" s="284"/>
      <c r="CB210" s="290"/>
      <c r="CC210" s="290"/>
      <c r="CD210" s="290"/>
      <c r="CE210" s="290"/>
      <c r="CF210" s="290"/>
      <c r="CG210" s="290">
        <f>CG207-CO207</f>
        <v>3264</v>
      </c>
      <c r="CH210" s="290"/>
      <c r="CI210" s="290"/>
      <c r="CJ210" s="294"/>
      <c r="CK210" s="294"/>
      <c r="CL210" s="294"/>
      <c r="CM210" s="294"/>
      <c r="CN210" s="293"/>
      <c r="CO210" s="293"/>
      <c r="CP210" s="293"/>
      <c r="CQ210" s="290"/>
      <c r="CR210" s="290"/>
      <c r="CS210" s="290"/>
      <c r="CT210" s="290"/>
      <c r="CU210" s="290"/>
      <c r="CV210" s="290"/>
      <c r="CW210" s="289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84"/>
      <c r="DJ210" s="282"/>
      <c r="DK210" s="282"/>
      <c r="DL210" s="222"/>
      <c r="DM210" s="283"/>
      <c r="DN210" s="283"/>
      <c r="DO210" s="283"/>
      <c r="DP210" s="283"/>
      <c r="DQ210" s="283"/>
      <c r="DR210" s="282"/>
      <c r="DS210" s="282"/>
      <c r="DT210" s="289"/>
      <c r="DU210" s="284"/>
      <c r="DV210" s="282"/>
      <c r="DW210" s="282"/>
      <c r="DX210" s="282"/>
      <c r="DY210" s="287"/>
      <c r="DZ210" s="287"/>
      <c r="EA210" s="287"/>
      <c r="EB210" s="236"/>
      <c r="EC210" s="222"/>
      <c r="ED210" s="222"/>
      <c r="EE210" s="214"/>
      <c r="EF210" s="271"/>
      <c r="EG210" s="272"/>
      <c r="EH210" s="222"/>
    </row>
    <row r="211" spans="1:138" x14ac:dyDescent="0.2">
      <c r="F211" s="295"/>
      <c r="G211" s="296"/>
      <c r="H211" s="296"/>
      <c r="I211" s="297"/>
      <c r="J211" s="298"/>
      <c r="K211" s="299"/>
      <c r="L211" s="296"/>
      <c r="M211" s="296"/>
      <c r="N211" s="296"/>
      <c r="O211" s="296"/>
      <c r="P211" s="296"/>
      <c r="Q211" s="296"/>
      <c r="R211" s="296"/>
      <c r="S211" s="296"/>
      <c r="T211" s="296"/>
      <c r="U211" s="289"/>
      <c r="V211" s="282"/>
      <c r="W211" s="282"/>
      <c r="X211" s="282"/>
      <c r="Y211" s="282"/>
      <c r="Z211" s="282"/>
      <c r="AA211" s="282"/>
      <c r="AB211" s="282"/>
      <c r="AC211" s="282"/>
      <c r="AD211" s="282"/>
      <c r="AE211" s="289"/>
      <c r="AF211" s="284"/>
      <c r="AG211" s="282"/>
      <c r="AH211" s="282"/>
      <c r="AI211" s="282"/>
      <c r="AJ211" s="282"/>
      <c r="AK211" s="282"/>
      <c r="AL211" s="289"/>
      <c r="AM211" s="290"/>
      <c r="AN211" s="290"/>
      <c r="AO211" s="290"/>
      <c r="AP211" s="290"/>
      <c r="AQ211" s="290"/>
      <c r="AR211" s="284"/>
      <c r="AS211" s="290"/>
      <c r="AT211" s="290"/>
      <c r="AU211" s="290"/>
      <c r="AV211" s="290"/>
      <c r="AW211" s="291"/>
      <c r="AX211" s="290"/>
      <c r="AY211" s="290"/>
      <c r="AZ211" s="290"/>
      <c r="BA211" s="290"/>
      <c r="BB211" s="290"/>
      <c r="BC211" s="290"/>
      <c r="BD211" s="290"/>
      <c r="BE211" s="290"/>
      <c r="BF211" s="290"/>
      <c r="BG211" s="290"/>
      <c r="BH211" s="290"/>
      <c r="BI211" s="290"/>
      <c r="BJ211" s="292"/>
      <c r="BK211" s="293"/>
      <c r="BL211" s="293"/>
      <c r="BM211" s="293"/>
      <c r="BN211" s="293"/>
      <c r="BO211" s="293"/>
      <c r="BP211" s="293"/>
      <c r="BQ211" s="293"/>
      <c r="BR211" s="293"/>
      <c r="BS211" s="290"/>
      <c r="BT211" s="290"/>
      <c r="BU211" s="290"/>
      <c r="BV211" s="290"/>
      <c r="BW211" s="290"/>
      <c r="BX211" s="290"/>
      <c r="BY211" s="290"/>
      <c r="BZ211" s="290"/>
      <c r="CA211" s="284"/>
      <c r="CB211" s="290"/>
      <c r="CC211" s="290"/>
      <c r="CD211" s="290"/>
      <c r="CE211" s="290"/>
      <c r="CF211" s="290"/>
      <c r="CG211" s="290"/>
      <c r="CH211" s="290"/>
      <c r="CI211" s="290"/>
      <c r="CJ211" s="294"/>
      <c r="CK211" s="294"/>
      <c r="CL211" s="294"/>
      <c r="CM211" s="294"/>
      <c r="CN211" s="293"/>
      <c r="CO211" s="293"/>
      <c r="CP211" s="293"/>
      <c r="CQ211" s="290"/>
      <c r="CR211" s="290"/>
      <c r="CS211" s="290"/>
      <c r="CT211" s="290"/>
      <c r="CU211" s="290"/>
      <c r="CV211" s="290"/>
      <c r="CW211" s="289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84"/>
      <c r="DJ211" s="282"/>
      <c r="DK211" s="282"/>
      <c r="DL211" s="282"/>
      <c r="DM211" s="282"/>
      <c r="DN211" s="282"/>
      <c r="DO211" s="282"/>
      <c r="DP211" s="282"/>
      <c r="DQ211" s="282"/>
      <c r="DR211" s="282"/>
      <c r="DS211" s="282"/>
      <c r="DT211" s="289"/>
      <c r="DU211" s="284"/>
      <c r="DV211" s="282"/>
      <c r="DW211" s="282"/>
      <c r="DX211" s="282"/>
      <c r="DY211" s="289"/>
      <c r="DZ211" s="282"/>
      <c r="EA211" s="282"/>
      <c r="EB211" s="282"/>
      <c r="EC211" s="282"/>
    </row>
    <row r="212" spans="1:138" x14ac:dyDescent="0.2">
      <c r="F212" s="300"/>
      <c r="G212" s="282"/>
      <c r="H212" s="282"/>
      <c r="I212" s="284"/>
      <c r="J212" s="218"/>
      <c r="K212" s="301"/>
      <c r="L212" s="282"/>
      <c r="M212" s="282"/>
      <c r="N212" s="282"/>
      <c r="O212" s="282"/>
      <c r="P212" s="282"/>
      <c r="Q212" s="282"/>
      <c r="R212" s="282"/>
      <c r="S212" s="282"/>
      <c r="T212" s="282"/>
      <c r="U212" s="289"/>
      <c r="V212" s="282"/>
      <c r="W212" s="282"/>
      <c r="X212" s="282"/>
      <c r="Y212" s="282"/>
      <c r="Z212" s="282"/>
      <c r="AA212" s="282"/>
      <c r="AB212" s="282"/>
      <c r="AC212" s="282"/>
      <c r="AD212" s="282"/>
      <c r="AE212" s="289"/>
      <c r="AF212" s="284"/>
      <c r="AG212" s="282"/>
      <c r="AH212" s="282"/>
      <c r="AI212" s="282"/>
      <c r="AJ212" s="282"/>
      <c r="AK212" s="282"/>
      <c r="AL212" s="289"/>
      <c r="AM212" s="290"/>
      <c r="AN212" s="290"/>
      <c r="AO212" s="290"/>
      <c r="AP212" s="290"/>
      <c r="AQ212" s="290"/>
      <c r="AR212" s="284"/>
      <c r="AS212" s="290"/>
      <c r="AT212" s="290"/>
      <c r="AU212" s="290"/>
      <c r="AV212" s="290"/>
      <c r="AW212" s="291"/>
      <c r="AX212" s="290"/>
      <c r="AY212" s="290"/>
      <c r="AZ212" s="290"/>
      <c r="BA212" s="290"/>
      <c r="BB212" s="290"/>
      <c r="BC212" s="290"/>
      <c r="BD212" s="290"/>
      <c r="BE212" s="290"/>
      <c r="BF212" s="290"/>
      <c r="BG212" s="290"/>
      <c r="BH212" s="290"/>
      <c r="BI212" s="290"/>
      <c r="BJ212" s="292"/>
      <c r="BK212" s="293"/>
      <c r="BL212" s="293"/>
      <c r="BM212" s="293"/>
      <c r="BN212" s="293"/>
      <c r="BO212" s="293"/>
      <c r="BP212" s="293"/>
      <c r="BQ212" s="293"/>
      <c r="BR212" s="293"/>
      <c r="BS212" s="290"/>
      <c r="BT212" s="290"/>
      <c r="BU212" s="290"/>
      <c r="BV212" s="290"/>
      <c r="BW212" s="290"/>
      <c r="BX212" s="290"/>
      <c r="BY212" s="290"/>
      <c r="BZ212" s="290"/>
      <c r="CA212" s="284"/>
      <c r="CB212" s="290"/>
      <c r="CC212" s="290"/>
      <c r="CD212" s="290"/>
      <c r="CE212" s="290"/>
      <c r="CF212" s="290"/>
      <c r="CG212" s="290"/>
      <c r="CH212" s="290"/>
      <c r="CI212" s="290"/>
      <c r="CJ212" s="294"/>
      <c r="CK212" s="294"/>
      <c r="CL212" s="294"/>
      <c r="CM212" s="294"/>
      <c r="CN212" s="293"/>
      <c r="CO212" s="293"/>
      <c r="CP212" s="293"/>
      <c r="CQ212" s="290"/>
      <c r="CR212" s="290"/>
      <c r="CS212" s="290"/>
      <c r="CT212" s="290"/>
      <c r="CU212" s="290"/>
      <c r="CV212" s="290"/>
      <c r="CW212" s="289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84"/>
      <c r="DJ212" s="282"/>
      <c r="DK212" s="282"/>
      <c r="DL212" s="282"/>
      <c r="DM212" s="282"/>
      <c r="DN212" s="282"/>
      <c r="DO212" s="282"/>
      <c r="DP212" s="282"/>
      <c r="DQ212" s="282"/>
      <c r="DR212" s="282"/>
      <c r="DS212" s="282"/>
      <c r="DT212" s="289"/>
      <c r="DU212" s="284"/>
      <c r="DV212" s="282"/>
      <c r="DW212" s="282"/>
      <c r="DX212" s="282"/>
      <c r="DY212" s="289"/>
      <c r="DZ212" s="282"/>
      <c r="EA212" s="282"/>
      <c r="EB212" s="282"/>
      <c r="EC212" s="282"/>
    </row>
    <row r="213" spans="1:138" x14ac:dyDescent="0.2">
      <c r="A213" s="302"/>
      <c r="F213" s="300"/>
      <c r="G213" s="282"/>
      <c r="H213" s="282"/>
      <c r="I213" s="284"/>
      <c r="J213" s="218"/>
      <c r="K213" s="301"/>
      <c r="L213" s="282"/>
      <c r="M213" s="282"/>
      <c r="N213" s="282"/>
      <c r="O213" s="282"/>
      <c r="P213" s="282"/>
      <c r="Q213" s="282"/>
      <c r="R213" s="282"/>
      <c r="S213" s="282"/>
      <c r="T213" s="282"/>
      <c r="U213" s="289"/>
      <c r="V213" s="282"/>
      <c r="W213" s="282"/>
      <c r="X213" s="282"/>
      <c r="Y213" s="282"/>
      <c r="Z213" s="282"/>
      <c r="AA213" s="282"/>
      <c r="AB213" s="282"/>
      <c r="AC213" s="282"/>
      <c r="AD213" s="282"/>
      <c r="AE213" s="289"/>
      <c r="AF213" s="284"/>
      <c r="AG213" s="282"/>
      <c r="AH213" s="282"/>
      <c r="AI213" s="282"/>
      <c r="AJ213" s="282"/>
      <c r="AK213" s="282"/>
      <c r="AL213" s="289"/>
      <c r="AM213" s="290"/>
      <c r="AN213" s="290"/>
      <c r="AO213" s="290"/>
      <c r="AP213" s="290"/>
      <c r="AQ213" s="290"/>
      <c r="AR213" s="284"/>
      <c r="AS213" s="290"/>
      <c r="AT213" s="290"/>
      <c r="AU213" s="290"/>
      <c r="AV213" s="290"/>
      <c r="AW213" s="291"/>
      <c r="AX213" s="290"/>
      <c r="AY213" s="290"/>
      <c r="AZ213" s="290"/>
      <c r="BA213" s="290"/>
      <c r="BB213" s="290"/>
      <c r="BC213" s="290"/>
      <c r="BD213" s="290"/>
      <c r="BE213" s="290"/>
      <c r="BF213" s="290"/>
      <c r="BG213" s="290"/>
      <c r="BH213" s="290"/>
      <c r="BI213" s="290"/>
      <c r="BJ213" s="292"/>
      <c r="BK213" s="293"/>
      <c r="BL213" s="293"/>
      <c r="BM213" s="293"/>
      <c r="BN213" s="293"/>
      <c r="BO213" s="293"/>
      <c r="BP213" s="293"/>
      <c r="BQ213" s="293"/>
      <c r="BR213" s="293"/>
      <c r="BS213" s="290"/>
      <c r="BT213" s="290"/>
      <c r="BU213" s="290"/>
      <c r="BV213" s="290"/>
      <c r="BW213" s="290"/>
      <c r="BX213" s="290"/>
      <c r="BY213" s="290"/>
      <c r="BZ213" s="290"/>
      <c r="CA213" s="284"/>
      <c r="CB213" s="290"/>
      <c r="CC213" s="290"/>
      <c r="CD213" s="290"/>
      <c r="CE213" s="290"/>
      <c r="CF213" s="290"/>
      <c r="CG213" s="290"/>
      <c r="CH213" s="290"/>
      <c r="CI213" s="290"/>
      <c r="CJ213" s="294"/>
      <c r="CK213" s="294"/>
      <c r="CL213" s="294"/>
      <c r="CM213" s="294"/>
      <c r="CN213" s="293"/>
      <c r="CO213" s="293"/>
      <c r="CP213" s="293"/>
      <c r="CQ213" s="290"/>
      <c r="CR213" s="290"/>
      <c r="CS213" s="290"/>
      <c r="CT213" s="290"/>
      <c r="CU213" s="290"/>
      <c r="CV213" s="290"/>
      <c r="CW213" s="289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84"/>
      <c r="DJ213" s="282"/>
      <c r="DK213" s="282"/>
      <c r="DL213" s="282"/>
      <c r="DM213" s="282"/>
      <c r="DN213" s="282"/>
      <c r="DO213" s="282"/>
      <c r="DP213" s="282"/>
      <c r="DQ213" s="282"/>
      <c r="DR213" s="282"/>
      <c r="DS213" s="282"/>
      <c r="DT213" s="289"/>
      <c r="DU213" s="284"/>
      <c r="DV213" s="282"/>
      <c r="DW213" s="282"/>
      <c r="DX213" s="282"/>
      <c r="DY213" s="289"/>
      <c r="DZ213" s="282"/>
      <c r="EA213" s="282"/>
      <c r="EB213" s="282"/>
      <c r="EC213" s="282"/>
    </row>
    <row r="214" spans="1:138" x14ac:dyDescent="0.2">
      <c r="A214" s="303"/>
      <c r="F214" s="300"/>
      <c r="G214" s="282"/>
      <c r="H214" s="282"/>
      <c r="I214" s="284"/>
      <c r="J214" s="218"/>
      <c r="K214" s="301"/>
      <c r="L214" s="282"/>
      <c r="M214" s="282"/>
      <c r="N214" s="282"/>
      <c r="O214" s="282"/>
      <c r="P214" s="282"/>
      <c r="Q214" s="282"/>
      <c r="R214" s="282"/>
      <c r="S214" s="282"/>
      <c r="T214" s="282"/>
      <c r="U214" s="289"/>
      <c r="V214" s="282"/>
      <c r="W214" s="282"/>
      <c r="X214" s="282"/>
      <c r="Y214" s="282"/>
      <c r="Z214" s="282"/>
      <c r="AA214" s="282"/>
      <c r="AB214" s="282"/>
      <c r="AC214" s="282"/>
      <c r="AD214" s="282"/>
      <c r="AE214" s="289"/>
      <c r="AF214" s="284"/>
      <c r="AG214" s="282"/>
      <c r="AH214" s="282"/>
      <c r="AI214" s="282"/>
      <c r="AJ214" s="282"/>
      <c r="AK214" s="282"/>
      <c r="AL214" s="289"/>
      <c r="AM214" s="290"/>
      <c r="AN214" s="290"/>
      <c r="AO214" s="290"/>
      <c r="AP214" s="290"/>
      <c r="AQ214" s="290"/>
      <c r="AR214" s="284"/>
      <c r="AS214" s="290"/>
      <c r="AT214" s="290"/>
      <c r="AU214" s="290"/>
      <c r="AV214" s="290"/>
      <c r="AW214" s="291"/>
      <c r="AX214" s="290"/>
      <c r="AY214" s="290"/>
      <c r="AZ214" s="290"/>
      <c r="BA214" s="290"/>
      <c r="BB214" s="290"/>
      <c r="BC214" s="290"/>
      <c r="BD214" s="290"/>
      <c r="BE214" s="290"/>
      <c r="BF214" s="290"/>
      <c r="BG214" s="290"/>
      <c r="BH214" s="290"/>
      <c r="BI214" s="290"/>
      <c r="BJ214" s="292"/>
      <c r="BK214" s="293"/>
      <c r="BL214" s="293"/>
      <c r="BM214" s="293"/>
      <c r="BN214" s="293"/>
      <c r="BO214" s="293"/>
      <c r="BP214" s="293"/>
      <c r="BQ214" s="293"/>
      <c r="BR214" s="293"/>
      <c r="BS214" s="290"/>
      <c r="BT214" s="290"/>
      <c r="BU214" s="290"/>
      <c r="BV214" s="290"/>
      <c r="BW214" s="290"/>
      <c r="BX214" s="290"/>
      <c r="BY214" s="290"/>
      <c r="BZ214" s="290"/>
      <c r="CA214" s="284"/>
      <c r="CB214" s="290"/>
      <c r="CC214" s="290"/>
      <c r="CD214" s="290"/>
      <c r="CE214" s="290"/>
      <c r="CF214" s="290"/>
      <c r="CG214" s="290"/>
      <c r="CH214" s="290"/>
      <c r="CI214" s="290"/>
      <c r="CJ214" s="294"/>
      <c r="CK214" s="294"/>
      <c r="CL214" s="294"/>
      <c r="CM214" s="294"/>
      <c r="CN214" s="293"/>
      <c r="CO214" s="293"/>
      <c r="CP214" s="293"/>
      <c r="CQ214" s="290"/>
      <c r="CR214" s="290"/>
      <c r="CS214" s="290"/>
      <c r="CT214" s="290"/>
      <c r="CU214" s="290"/>
      <c r="CV214" s="290"/>
      <c r="CW214" s="289"/>
      <c r="CX214" s="282"/>
      <c r="CY214" s="282"/>
      <c r="CZ214" s="282"/>
      <c r="DA214" s="282"/>
      <c r="DB214" s="282"/>
      <c r="DC214" s="282"/>
      <c r="DD214" s="282"/>
      <c r="DE214" s="282"/>
      <c r="DF214" s="282"/>
      <c r="DG214" s="282"/>
      <c r="DH214" s="282"/>
      <c r="DI214" s="284"/>
      <c r="DJ214" s="282"/>
      <c r="DK214" s="282"/>
      <c r="DL214" s="282"/>
      <c r="DM214" s="282"/>
      <c r="DN214" s="282"/>
      <c r="DO214" s="282"/>
      <c r="DP214" s="282"/>
      <c r="DQ214" s="282"/>
      <c r="DR214" s="282"/>
      <c r="DS214" s="282"/>
      <c r="DT214" s="289"/>
      <c r="DU214" s="284"/>
      <c r="DV214" s="282"/>
      <c r="DW214" s="282"/>
      <c r="DX214" s="282"/>
      <c r="DY214" s="289"/>
      <c r="DZ214" s="282"/>
      <c r="EA214" s="282"/>
      <c r="EB214" s="282"/>
      <c r="EC214" s="282"/>
    </row>
    <row r="215" spans="1:138" x14ac:dyDescent="0.2">
      <c r="A215" s="304"/>
      <c r="F215" s="300"/>
      <c r="G215" s="282"/>
      <c r="H215" s="282"/>
      <c r="I215" s="284" t="e">
        <f>SUM(#REF!,#REF!,#REF!,#REF!,#REF!,#REF!)</f>
        <v>#REF!</v>
      </c>
      <c r="J215" s="218"/>
      <c r="K215" s="301"/>
      <c r="L215" s="282" t="e">
        <f>SUM(#REF!,#REF!,#REF!,#REF!,#REF!,#REF!)</f>
        <v>#REF!</v>
      </c>
      <c r="M215" s="282"/>
      <c r="N215" s="282"/>
      <c r="O215" s="282"/>
      <c r="P215" s="282"/>
      <c r="Q215" s="282"/>
      <c r="R215" s="282"/>
      <c r="S215" s="282"/>
      <c r="T215" s="282"/>
      <c r="U215" s="289" t="e">
        <f>SUM(#REF!,#REF!,#REF!,#REF!,#REF!,#REF!)</f>
        <v>#REF!</v>
      </c>
      <c r="V215" s="282"/>
      <c r="W215" s="282"/>
      <c r="X215" s="282"/>
      <c r="Y215" s="282"/>
      <c r="Z215" s="282"/>
      <c r="AA215" s="282"/>
      <c r="AB215" s="282"/>
      <c r="AC215" s="282"/>
      <c r="AD215" s="282"/>
      <c r="AE215" s="289"/>
      <c r="AF215" s="284"/>
      <c r="AG215" s="282"/>
      <c r="AH215" s="282"/>
      <c r="AI215" s="282"/>
      <c r="AJ215" s="282"/>
      <c r="AK215" s="282" t="e">
        <f>SUM(#REF!,#REF!,#REF!,#REF!,#REF!,#REF!)</f>
        <v>#REF!</v>
      </c>
      <c r="AL215" s="289" t="e">
        <f>SUM(#REF!,#REF!,#REF!,#REF!,#REF!,#REF!)</f>
        <v>#REF!</v>
      </c>
      <c r="AM215" s="290"/>
      <c r="AN215" s="290"/>
      <c r="AO215" s="290"/>
      <c r="AP215" s="290"/>
      <c r="AQ215" s="290"/>
      <c r="AR215" s="284"/>
      <c r="AS215" s="290"/>
      <c r="AT215" s="290"/>
      <c r="AU215" s="290" t="e">
        <f>SUM(#REF!,#REF!,#REF!,#REF!,#REF!,#REF!)</f>
        <v>#REF!</v>
      </c>
      <c r="AV215" s="290"/>
      <c r="AW215" s="291" t="e">
        <f>SUM(#REF!,#REF!,#REF!,#REF!,#REF!,#REF!)</f>
        <v>#REF!</v>
      </c>
      <c r="AX215" s="290" t="e">
        <f>SUM(#REF!,#REF!,#REF!,#REF!,#REF!,#REF!)</f>
        <v>#REF!</v>
      </c>
      <c r="AY215" s="290"/>
      <c r="AZ215" s="290"/>
      <c r="BA215" s="290"/>
      <c r="BB215" s="290"/>
      <c r="BC215" s="290"/>
      <c r="BD215" s="290"/>
      <c r="BE215" s="290"/>
      <c r="BF215" s="290"/>
      <c r="BG215" s="290"/>
      <c r="BH215" s="290"/>
      <c r="BI215" s="290"/>
      <c r="BJ215" s="292" t="e">
        <f>SUM(#REF!,#REF!,#REF!,#REF!,#REF!,#REF!)</f>
        <v>#REF!</v>
      </c>
      <c r="BK215" s="293" t="e">
        <f>SUM(#REF!,#REF!,#REF!,#REF!,#REF!,#REF!)</f>
        <v>#REF!</v>
      </c>
      <c r="BL215" s="293"/>
      <c r="BM215" s="293"/>
      <c r="BN215" s="293"/>
      <c r="BO215" s="293"/>
      <c r="BP215" s="293"/>
      <c r="BQ215" s="293"/>
      <c r="BR215" s="293" t="e">
        <f>SUM(#REF!,#REF!,#REF!,#REF!,#REF!,#REF!)</f>
        <v>#REF!</v>
      </c>
      <c r="BS215" s="290" t="e">
        <f>SUM(#REF!,#REF!,#REF!,#REF!,#REF!,#REF!)</f>
        <v>#REF!</v>
      </c>
      <c r="BT215" s="290" t="e">
        <f>SUM(#REF!,#REF!,#REF!,#REF!,#REF!,#REF!)</f>
        <v>#REF!</v>
      </c>
      <c r="BU215" s="290"/>
      <c r="BV215" s="290"/>
      <c r="BW215" s="290"/>
      <c r="BX215" s="290"/>
      <c r="BY215" s="290"/>
      <c r="BZ215" s="290"/>
      <c r="CA215" s="284"/>
      <c r="CB215" s="290"/>
      <c r="CC215" s="290"/>
      <c r="CD215" s="290"/>
      <c r="CE215" s="290"/>
      <c r="CF215" s="290"/>
      <c r="CG215" s="290"/>
      <c r="CH215" s="290"/>
      <c r="CI215" s="290"/>
      <c r="CJ215" s="294" t="e">
        <f>SUM(#REF!,#REF!,#REF!,#REF!,#REF!,#REF!)</f>
        <v>#REF!</v>
      </c>
      <c r="CK215" s="294"/>
      <c r="CL215" s="294"/>
      <c r="CM215" s="294"/>
      <c r="CN215" s="293"/>
      <c r="CO215" s="293"/>
      <c r="CP215" s="293"/>
      <c r="CQ215" s="290"/>
      <c r="CR215" s="290"/>
      <c r="CS215" s="290"/>
      <c r="CT215" s="290"/>
      <c r="CU215" s="290"/>
      <c r="CV215" s="290"/>
      <c r="CW215" s="289" t="e">
        <f>SUM(#REF!,#REF!,#REF!,#REF!,#REF!,#REF!)</f>
        <v>#REF!</v>
      </c>
      <c r="CX215" s="282"/>
      <c r="CY215" s="282"/>
      <c r="CZ215" s="282"/>
      <c r="DA215" s="282"/>
      <c r="DB215" s="282" t="e">
        <f>SUM(#REF!,#REF!,#REF!,#REF!,#REF!,#REF!)</f>
        <v>#REF!</v>
      </c>
      <c r="DC215" s="282"/>
      <c r="DD215" s="282"/>
      <c r="DE215" s="282"/>
      <c r="DF215" s="282"/>
      <c r="DG215" s="282"/>
      <c r="DH215" s="282"/>
      <c r="DI215" s="284" t="e">
        <f>SUM(#REF!,#REF!,#REF!,#REF!,#REF!,#REF!)</f>
        <v>#REF!</v>
      </c>
      <c r="DJ215" s="282"/>
      <c r="DK215" s="282"/>
      <c r="DL215" s="282"/>
      <c r="DM215" s="282"/>
      <c r="DN215" s="282"/>
      <c r="DO215" s="282"/>
      <c r="DP215" s="282"/>
      <c r="DQ215" s="282"/>
      <c r="DR215" s="282" t="e">
        <f>SUM(#REF!,#REF!,#REF!,#REF!,#REF!,#REF!)</f>
        <v>#REF!</v>
      </c>
      <c r="DS215" s="282"/>
      <c r="DT215" s="289" t="e">
        <f>SUM(#REF!,#REF!,#REF!,#REF!,#REF!,#REF!)</f>
        <v>#REF!</v>
      </c>
      <c r="DU215" s="284"/>
      <c r="DV215" s="282"/>
      <c r="DW215" s="282"/>
      <c r="DX215" s="282" t="e">
        <f>SUM(#REF!,#REF!,#REF!,#REF!,#REF!,#REF!)</f>
        <v>#REF!</v>
      </c>
      <c r="DY215" s="289" t="e">
        <f>SUM(#REF!,#REF!,#REF!,#REF!,#REF!,#REF!)</f>
        <v>#REF!</v>
      </c>
      <c r="DZ215" s="282"/>
      <c r="EA215" s="282"/>
      <c r="EB215" s="282"/>
      <c r="EC215" s="282" t="e">
        <f>SUM(#REF!,#REF!,#REF!,#REF!,#REF!,#REF!)</f>
        <v>#REF!</v>
      </c>
    </row>
    <row r="216" spans="1:138" x14ac:dyDescent="0.2">
      <c r="F216" s="300"/>
      <c r="G216" s="282"/>
      <c r="H216" s="282"/>
      <c r="I216" s="284" t="e">
        <f>SUM(#REF!,#REF!,#REF!,#REF!,#REF!,#REF!,#REF!,#REF!,#REF!,#REF!,#REF!,#REF!,#REF!,#REF!,#REF!,#REF!,#REF!,#REF!,#REF!,#REF!,#REF!,#REF!,#REF!,#REF!,#REF!,#REF!,#REF!)</f>
        <v>#REF!</v>
      </c>
      <c r="J216" s="218"/>
      <c r="K216" s="301"/>
      <c r="L216" s="282" t="e">
        <f>SUM(#REF!,#REF!,#REF!,#REF!,#REF!,#REF!,#REF!,#REF!,#REF!,#REF!,#REF!,#REF!,#REF!,#REF!,#REF!,#REF!,#REF!,#REF!,#REF!,#REF!,#REF!,#REF!,#REF!,#REF!,#REF!,#REF!,#REF!,#REF!)</f>
        <v>#REF!</v>
      </c>
      <c r="M216" s="282"/>
      <c r="N216" s="282"/>
      <c r="O216" s="282"/>
      <c r="P216" s="282"/>
      <c r="Q216" s="282"/>
      <c r="R216" s="282"/>
      <c r="S216" s="282"/>
      <c r="T216" s="282"/>
      <c r="U216" s="289" t="e">
        <f>SUM(#REF!,#REF!,#REF!,#REF!,#REF!,#REF!,#REF!,#REF!,#REF!,#REF!,#REF!,#REF!,#REF!,#REF!,#REF!,#REF!,#REF!,#REF!,#REF!,#REF!,#REF!,#REF!,#REF!,#REF!,#REF!,#REF!,#REF!)</f>
        <v>#REF!</v>
      </c>
      <c r="V216" s="282"/>
      <c r="W216" s="282"/>
      <c r="X216" s="282"/>
      <c r="Y216" s="282"/>
      <c r="Z216" s="282"/>
      <c r="AA216" s="282"/>
      <c r="AB216" s="282"/>
      <c r="AC216" s="282"/>
      <c r="AD216" s="282"/>
      <c r="AE216" s="289"/>
      <c r="AF216" s="284"/>
      <c r="AG216" s="282"/>
      <c r="AH216" s="282"/>
      <c r="AI216" s="282"/>
      <c r="AJ216" s="282"/>
      <c r="AK216" s="282" t="e">
        <f>SUM(#REF!,#REF!,#REF!,#REF!,#REF!,#REF!,#REF!,#REF!,#REF!,#REF!,#REF!,#REF!,#REF!,#REF!,#REF!,#REF!,#REF!,#REF!,#REF!,#REF!,#REF!,#REF!,#REF!,#REF!,#REF!,#REF!,#REF!)</f>
        <v>#REF!</v>
      </c>
      <c r="AL216" s="289" t="e">
        <f>SUM(#REF!,#REF!,#REF!,#REF!,#REF!,#REF!,#REF!,#REF!,#REF!,#REF!,#REF!,#REF!,#REF!,#REF!,#REF!,#REF!,#REF!,#REF!,#REF!,#REF!,#REF!,#REF!,#REF!,#REF!,#REF!,#REF!,#REF!)</f>
        <v>#REF!</v>
      </c>
      <c r="AM216" s="290"/>
      <c r="AN216" s="290"/>
      <c r="AO216" s="290"/>
      <c r="AP216" s="290"/>
      <c r="AQ216" s="290"/>
      <c r="AR216" s="284"/>
      <c r="AS216" s="290"/>
      <c r="AT216" s="290"/>
      <c r="AU216" s="290" t="e">
        <f>SUM(#REF!,#REF!,#REF!,#REF!,#REF!,#REF!,#REF!,#REF!,#REF!,#REF!,#REF!,#REF!,#REF!,#REF!,#REF!,#REF!,#REF!,#REF!,#REF!,#REF!,#REF!,#REF!,#REF!,#REF!,#REF!,#REF!,#REF!)</f>
        <v>#REF!</v>
      </c>
      <c r="AV216" s="290"/>
      <c r="AW216" s="291" t="e">
        <f>SUM(#REF!,#REF!,#REF!,#REF!,#REF!,#REF!,#REF!,#REF!,#REF!,#REF!,#REF!,#REF!,#REF!,#REF!,#REF!,#REF!,#REF!,#REF!,#REF!,#REF!,#REF!,#REF!,#REF!,#REF!,#REF!,#REF!,#REF!)</f>
        <v>#REF!</v>
      </c>
      <c r="AX216" s="290" t="e">
        <f>SUM(#REF!,#REF!,#REF!,#REF!,#REF!,#REF!,#REF!,#REF!,#REF!,#REF!,#REF!,#REF!,#REF!,#REF!,#REF!,#REF!,#REF!,#REF!,#REF!,#REF!,#REF!,#REF!,#REF!,#REF!,#REF!,#REF!,#REF!)</f>
        <v>#REF!</v>
      </c>
      <c r="AY216" s="290"/>
      <c r="AZ216" s="290"/>
      <c r="BA216" s="290"/>
      <c r="BB216" s="290"/>
      <c r="BC216" s="290"/>
      <c r="BD216" s="290"/>
      <c r="BE216" s="290"/>
      <c r="BF216" s="290"/>
      <c r="BG216" s="290"/>
      <c r="BH216" s="290"/>
      <c r="BI216" s="290"/>
      <c r="BJ216" s="292" t="e">
        <f>SUM(#REF!,#REF!,#REF!,#REF!,#REF!,#REF!,#REF!,#REF!,#REF!,#REF!,#REF!,#REF!,#REF!,#REF!,#REF!,#REF!,#REF!,#REF!,#REF!,#REF!,#REF!,#REF!,#REF!,#REF!,#REF!,#REF!,#REF!)</f>
        <v>#REF!</v>
      </c>
      <c r="BK216" s="293" t="e">
        <f>SUM(#REF!,#REF!,#REF!,#REF!,#REF!,#REF!,#REF!,#REF!,#REF!,#REF!,#REF!,#REF!,#REF!,#REF!,#REF!,#REF!,#REF!,#REF!,#REF!,#REF!,#REF!,#REF!,#REF!,#REF!,#REF!,#REF!,#REF!)</f>
        <v>#REF!</v>
      </c>
      <c r="BL216" s="293"/>
      <c r="BM216" s="293"/>
      <c r="BN216" s="293"/>
      <c r="BO216" s="293"/>
      <c r="BP216" s="293"/>
      <c r="BQ216" s="293"/>
      <c r="BR216" s="293" t="e">
        <f>SUM(#REF!,#REF!,#REF!,#REF!,#REF!,#REF!,#REF!,#REF!,#REF!,#REF!,#REF!,#REF!,#REF!,#REF!,#REF!,#REF!,#REF!,#REF!,#REF!,#REF!,#REF!,#REF!,#REF!,#REF!,#REF!,#REF!,#REF!)</f>
        <v>#REF!</v>
      </c>
      <c r="BS216" s="290" t="e">
        <f>SUM(#REF!,#REF!,#REF!,#REF!,#REF!,#REF!,#REF!,#REF!,#REF!,#REF!,#REF!,#REF!,#REF!,#REF!,#REF!,#REF!,#REF!,#REF!,#REF!,#REF!,#REF!,#REF!,#REF!,#REF!,#REF!,#REF!,#REF!)</f>
        <v>#REF!</v>
      </c>
      <c r="BT216" s="290" t="e">
        <f>SUM(#REF!,#REF!,#REF!,#REF!,#REF!,#REF!,#REF!,#REF!,#REF!,#REF!,#REF!,#REF!,#REF!,#REF!,#REF!,#REF!,#REF!,#REF!,#REF!,#REF!,#REF!,#REF!,#REF!,#REF!,#REF!,#REF!,#REF!)</f>
        <v>#REF!</v>
      </c>
      <c r="BU216" s="290"/>
      <c r="BV216" s="290"/>
      <c r="BW216" s="290"/>
      <c r="BX216" s="290"/>
      <c r="BY216" s="290"/>
      <c r="BZ216" s="290"/>
      <c r="CA216" s="284"/>
      <c r="CB216" s="290"/>
      <c r="CC216" s="290"/>
      <c r="CD216" s="290"/>
      <c r="CE216" s="290"/>
      <c r="CF216" s="290"/>
      <c r="CG216" s="290"/>
      <c r="CH216" s="290"/>
      <c r="CI216" s="290"/>
      <c r="CJ216" s="294" t="e">
        <f>SUM(#REF!,#REF!,#REF!,#REF!,#REF!,#REF!,#REF!,#REF!,#REF!,#REF!,#REF!,#REF!,#REF!,#REF!,#REF!,#REF!,#REF!,#REF!,#REF!,#REF!,#REF!,#REF!,#REF!,#REF!,#REF!,#REF!,#REF!)</f>
        <v>#REF!</v>
      </c>
      <c r="CK216" s="294"/>
      <c r="CL216" s="294"/>
      <c r="CM216" s="294"/>
      <c r="CN216" s="293"/>
      <c r="CO216" s="293"/>
      <c r="CP216" s="293"/>
      <c r="CQ216" s="290"/>
      <c r="CR216" s="290"/>
      <c r="CS216" s="290"/>
      <c r="CT216" s="290"/>
      <c r="CU216" s="290"/>
      <c r="CV216" s="290"/>
      <c r="CW216" s="289" t="e">
        <f>SUM(#REF!,#REF!,#REF!,#REF!,#REF!,#REF!,#REF!,#REF!,#REF!,#REF!,#REF!,#REF!,#REF!,#REF!,#REF!,#REF!,#REF!,#REF!,#REF!,#REF!,#REF!,#REF!,#REF!,#REF!,#REF!,#REF!,#REF!,#REF!)</f>
        <v>#REF!</v>
      </c>
      <c r="CX216" s="282"/>
      <c r="CY216" s="282"/>
      <c r="CZ216" s="282"/>
      <c r="DA216" s="282"/>
      <c r="DB216" s="282" t="e">
        <f>SUM(#REF!,#REF!,#REF!,#REF!,#REF!,#REF!,#REF!,#REF!,#REF!,#REF!,#REF!,#REF!,#REF!,#REF!,#REF!,#REF!,#REF!,#REF!,#REF!,#REF!,#REF!,#REF!,#REF!,#REF!,#REF!,#REF!,#REF!,#REF!)</f>
        <v>#REF!</v>
      </c>
      <c r="DC216" s="282"/>
      <c r="DD216" s="282"/>
      <c r="DE216" s="282"/>
      <c r="DF216" s="282"/>
      <c r="DG216" s="282"/>
      <c r="DH216" s="282"/>
      <c r="DI216" s="284" t="e">
        <f>SUM(#REF!,#REF!,#REF!,#REF!,#REF!,#REF!,#REF!,#REF!,#REF!,#REF!,#REF!,#REF!,#REF!,#REF!,#REF!,#REF!,#REF!,#REF!,#REF!,#REF!,#REF!,#REF!,#REF!,#REF!,#REF!,#REF!,#REF!,#REF!)</f>
        <v>#REF!</v>
      </c>
      <c r="DJ216" s="282"/>
      <c r="DK216" s="282"/>
      <c r="DL216" s="282"/>
      <c r="DM216" s="282"/>
      <c r="DN216" s="282"/>
      <c r="DO216" s="282"/>
      <c r="DP216" s="282"/>
      <c r="DQ216" s="282"/>
      <c r="DR216" s="282" t="e">
        <f>SUM(#REF!,#REF!,#REF!,#REF!,#REF!,#REF!,#REF!,#REF!,#REF!,#REF!,#REF!,#REF!,#REF!,#REF!,#REF!,#REF!,#REF!,#REF!,#REF!,#REF!,#REF!,#REF!,#REF!,#REF!,#REF!,#REF!,#REF!,#REF!)</f>
        <v>#REF!</v>
      </c>
      <c r="DS216" s="282"/>
      <c r="DT216" s="289" t="e">
        <f>SUM(#REF!,#REF!,#REF!,#REF!,#REF!,#REF!,#REF!,#REF!,#REF!,#REF!,#REF!,#REF!,#REF!,#REF!,#REF!,#REF!,#REF!,#REF!,#REF!,#REF!,#REF!,#REF!,#REF!,#REF!,#REF!,#REF!,#REF!,#REF!)</f>
        <v>#REF!</v>
      </c>
      <c r="DU216" s="284"/>
      <c r="DV216" s="282"/>
      <c r="DW216" s="282"/>
      <c r="DX216" s="282" t="e">
        <f>SUM(#REF!,#REF!,#REF!,#REF!,#REF!,#REF!,#REF!,#REF!,#REF!,#REF!,#REF!,#REF!,#REF!,#REF!,#REF!,#REF!,#REF!,#REF!,#REF!,#REF!,#REF!,#REF!,#REF!,#REF!,#REF!,#REF!,#REF!,#REF!)</f>
        <v>#REF!</v>
      </c>
      <c r="DY216" s="289" t="e">
        <f>SUM(#REF!,#REF!,#REF!,#REF!,#REF!,#REF!,#REF!,#REF!,#REF!,#REF!,#REF!,#REF!,#REF!,#REF!,#REF!,#REF!,#REF!,#REF!,#REF!,#REF!,#REF!,#REF!,#REF!,#REF!,#REF!,#REF!,#REF!,#REF!)</f>
        <v>#REF!</v>
      </c>
      <c r="DZ216" s="282"/>
      <c r="EA216" s="282"/>
      <c r="EB216" s="282"/>
      <c r="EC216" s="282" t="e">
        <f>SUM(#REF!,#REF!,#REF!,#REF!,#REF!,#REF!,#REF!,#REF!,#REF!,#REF!,#REF!,#REF!,#REF!,#REF!,#REF!,#REF!,#REF!,#REF!,#REF!,#REF!,#REF!,#REF!,#REF!,#REF!,#REF!,#REF!,#REF!,#REF!)</f>
        <v>#REF!</v>
      </c>
    </row>
    <row r="217" spans="1:138" x14ac:dyDescent="0.2">
      <c r="F217" s="300"/>
      <c r="G217" s="305"/>
      <c r="H217" s="290"/>
      <c r="I217" s="284"/>
      <c r="J217" s="218"/>
      <c r="K217" s="301"/>
      <c r="L217" s="282"/>
      <c r="M217" s="282"/>
      <c r="N217" s="282"/>
      <c r="O217" s="282"/>
      <c r="P217" s="282"/>
      <c r="Q217" s="282"/>
      <c r="R217" s="282"/>
      <c r="S217" s="282"/>
      <c r="T217" s="282"/>
      <c r="U217" s="289"/>
      <c r="V217" s="290"/>
      <c r="W217" s="305"/>
      <c r="X217" s="290"/>
      <c r="Y217" s="218"/>
      <c r="Z217" s="290"/>
      <c r="AA217" s="290"/>
      <c r="AB217" s="290"/>
      <c r="AC217" s="290"/>
      <c r="AD217" s="290"/>
      <c r="AE217" s="289"/>
      <c r="AF217" s="306"/>
      <c r="AG217" s="290"/>
      <c r="AH217" s="218"/>
      <c r="AI217" s="218"/>
      <c r="AJ217" s="218"/>
      <c r="AK217" s="282"/>
      <c r="AL217" s="289"/>
      <c r="AM217" s="290"/>
      <c r="AN217" s="290"/>
      <c r="AO217" s="290"/>
      <c r="AP217" s="290"/>
      <c r="AQ217" s="290"/>
      <c r="AR217" s="284"/>
      <c r="AS217" s="290"/>
      <c r="AT217" s="290"/>
      <c r="AU217" s="290"/>
      <c r="AV217" s="290"/>
      <c r="AW217" s="291"/>
      <c r="AX217" s="290"/>
      <c r="AY217" s="290"/>
      <c r="AZ217" s="290"/>
      <c r="BA217" s="290"/>
      <c r="BB217" s="290"/>
      <c r="BC217" s="290"/>
      <c r="BD217" s="290"/>
      <c r="BE217" s="290"/>
      <c r="BF217" s="290"/>
      <c r="BG217" s="290"/>
      <c r="BH217" s="290"/>
      <c r="BI217" s="290"/>
      <c r="BJ217" s="284"/>
      <c r="BK217" s="290"/>
      <c r="BL217" s="290"/>
      <c r="BM217" s="305"/>
      <c r="BN217" s="290"/>
      <c r="BO217" s="307"/>
      <c r="BP217" s="290"/>
      <c r="BQ217" s="290"/>
      <c r="BR217" s="293"/>
      <c r="BS217" s="290"/>
      <c r="BT217" s="290"/>
      <c r="BU217" s="290"/>
      <c r="BV217" s="290"/>
      <c r="BW217" s="290"/>
      <c r="BX217" s="290"/>
      <c r="BY217" s="290"/>
      <c r="BZ217" s="290"/>
      <c r="CA217" s="284"/>
      <c r="CB217" s="290"/>
      <c r="CC217" s="290"/>
      <c r="CD217" s="290"/>
      <c r="CE217" s="290"/>
      <c r="CF217" s="290"/>
      <c r="CG217" s="290"/>
      <c r="CH217" s="290"/>
      <c r="CI217" s="290"/>
      <c r="CJ217" s="294"/>
      <c r="CK217" s="294"/>
      <c r="CL217" s="294"/>
      <c r="CM217" s="294"/>
      <c r="CN217" s="290"/>
      <c r="CO217" s="290"/>
      <c r="CP217" s="290"/>
      <c r="CQ217" s="290"/>
      <c r="CR217" s="290"/>
      <c r="CS217" s="290"/>
      <c r="CT217" s="290"/>
      <c r="CU217" s="290"/>
      <c r="CV217" s="290"/>
      <c r="CW217" s="294"/>
      <c r="CX217" s="305"/>
      <c r="CY217" s="290"/>
      <c r="CZ217" s="290"/>
      <c r="DA217" s="290"/>
      <c r="DB217" s="282"/>
      <c r="DC217" s="290"/>
      <c r="DD217" s="290"/>
      <c r="DE217" s="290"/>
      <c r="DF217" s="290"/>
      <c r="DG217" s="290"/>
      <c r="DH217" s="290"/>
      <c r="DI217" s="284"/>
      <c r="DJ217" s="305"/>
      <c r="DK217" s="290"/>
      <c r="DL217" s="218"/>
      <c r="DM217" s="218"/>
      <c r="DN217" s="218"/>
      <c r="DO217" s="218"/>
      <c r="DP217" s="218"/>
      <c r="DQ217" s="218"/>
      <c r="DR217" s="290"/>
    </row>
    <row r="218" spans="1:138" x14ac:dyDescent="0.2">
      <c r="F218" s="300"/>
      <c r="G218" s="305"/>
      <c r="H218" s="290"/>
      <c r="I218" s="284"/>
      <c r="J218" s="218"/>
      <c r="K218" s="301"/>
      <c r="L218" s="282"/>
      <c r="M218" s="282"/>
      <c r="N218" s="282"/>
      <c r="O218" s="282"/>
      <c r="P218" s="282"/>
      <c r="Q218" s="282"/>
      <c r="R218" s="282"/>
      <c r="S218" s="282"/>
      <c r="T218" s="282"/>
      <c r="U218" s="289"/>
      <c r="V218" s="290"/>
      <c r="W218" s="305"/>
      <c r="X218" s="290"/>
      <c r="Y218" s="218"/>
      <c r="Z218" s="290"/>
      <c r="AA218" s="290"/>
      <c r="AB218" s="290"/>
      <c r="AC218" s="290"/>
      <c r="AD218" s="290"/>
      <c r="AE218" s="289"/>
      <c r="AF218" s="306"/>
      <c r="AG218" s="290"/>
      <c r="AH218" s="218"/>
      <c r="AI218" s="218"/>
      <c r="AJ218" s="218"/>
      <c r="AK218" s="282"/>
      <c r="AL218" s="289"/>
      <c r="AM218" s="290"/>
      <c r="AN218" s="290"/>
      <c r="AO218" s="290"/>
      <c r="AP218" s="290"/>
      <c r="AQ218" s="290"/>
      <c r="AR218" s="284"/>
      <c r="AS218" s="290"/>
      <c r="AT218" s="290"/>
      <c r="AU218" s="290"/>
      <c r="AV218" s="290"/>
      <c r="AW218" s="291"/>
      <c r="AX218" s="290"/>
      <c r="AY218" s="290"/>
      <c r="AZ218" s="290"/>
      <c r="BA218" s="290"/>
      <c r="BB218" s="290"/>
      <c r="BC218" s="290"/>
      <c r="BD218" s="290"/>
      <c r="BE218" s="290"/>
      <c r="BF218" s="290"/>
      <c r="BG218" s="290"/>
      <c r="BH218" s="290"/>
      <c r="BI218" s="290"/>
      <c r="BJ218" s="284"/>
      <c r="BK218" s="290"/>
      <c r="BL218" s="290"/>
      <c r="BM218" s="305"/>
      <c r="BN218" s="290"/>
      <c r="BO218" s="307"/>
      <c r="BP218" s="290"/>
      <c r="BQ218" s="290"/>
      <c r="BR218" s="293"/>
      <c r="BS218" s="290"/>
      <c r="BT218" s="290"/>
      <c r="BU218" s="290"/>
      <c r="BV218" s="290"/>
      <c r="BW218" s="290"/>
      <c r="BX218" s="290"/>
      <c r="BY218" s="290"/>
      <c r="BZ218" s="290"/>
      <c r="CA218" s="284"/>
      <c r="CB218" s="290"/>
      <c r="CC218" s="290"/>
      <c r="CD218" s="290"/>
      <c r="CE218" s="290"/>
      <c r="CF218" s="290"/>
      <c r="CG218" s="290"/>
      <c r="CH218" s="290"/>
      <c r="CI218" s="290"/>
      <c r="CJ218" s="294"/>
      <c r="CK218" s="294"/>
      <c r="CL218" s="294"/>
      <c r="CM218" s="294"/>
      <c r="CN218" s="290"/>
      <c r="CO218" s="290"/>
      <c r="CP218" s="290"/>
      <c r="CQ218" s="290"/>
      <c r="CR218" s="290"/>
      <c r="CS218" s="290"/>
      <c r="CT218" s="290"/>
      <c r="CU218" s="290"/>
      <c r="CV218" s="290"/>
      <c r="CW218" s="294"/>
      <c r="CX218" s="305"/>
      <c r="CY218" s="290"/>
      <c r="CZ218" s="290"/>
      <c r="DA218" s="290"/>
      <c r="DB218" s="282"/>
      <c r="DC218" s="290"/>
      <c r="DD218" s="290"/>
      <c r="DE218" s="290"/>
      <c r="DF218" s="290"/>
      <c r="DG218" s="290"/>
      <c r="DH218" s="290"/>
      <c r="DI218" s="284"/>
      <c r="DJ218" s="305"/>
      <c r="DK218" s="290"/>
      <c r="DL218" s="218"/>
      <c r="DM218" s="218"/>
      <c r="DN218" s="218"/>
      <c r="DO218" s="218"/>
      <c r="DP218" s="218"/>
      <c r="DQ218" s="218"/>
      <c r="DR218" s="290"/>
    </row>
    <row r="219" spans="1:138" x14ac:dyDescent="0.2">
      <c r="F219" s="300"/>
      <c r="G219" s="305"/>
      <c r="H219" s="290"/>
      <c r="I219" s="284"/>
      <c r="J219" s="218"/>
      <c r="K219" s="301"/>
      <c r="L219" s="282"/>
      <c r="M219" s="282"/>
      <c r="N219" s="282"/>
      <c r="O219" s="282"/>
      <c r="P219" s="282"/>
      <c r="Q219" s="282"/>
      <c r="R219" s="282"/>
      <c r="S219" s="282"/>
      <c r="T219" s="282"/>
      <c r="U219" s="289"/>
      <c r="V219" s="290"/>
      <c r="W219" s="305"/>
      <c r="X219" s="290"/>
      <c r="Y219" s="218"/>
      <c r="Z219" s="290"/>
      <c r="AA219" s="290"/>
      <c r="AB219" s="290"/>
      <c r="AC219" s="290"/>
      <c r="AD219" s="290"/>
      <c r="AE219" s="289"/>
      <c r="AF219" s="306"/>
      <c r="AG219" s="290"/>
      <c r="AH219" s="218"/>
      <c r="AI219" s="218"/>
      <c r="AJ219" s="218"/>
      <c r="AK219" s="282"/>
      <c r="AL219" s="289"/>
      <c r="AM219" s="290"/>
      <c r="AN219" s="290"/>
      <c r="AO219" s="290"/>
      <c r="AP219" s="290"/>
      <c r="AQ219" s="290"/>
      <c r="AR219" s="284"/>
      <c r="AS219" s="290"/>
      <c r="AT219" s="290"/>
      <c r="AU219" s="290"/>
      <c r="AV219" s="290"/>
      <c r="AW219" s="291"/>
      <c r="AX219" s="290"/>
      <c r="AY219" s="290"/>
      <c r="AZ219" s="290"/>
      <c r="BA219" s="290"/>
      <c r="BB219" s="290"/>
      <c r="BC219" s="290"/>
      <c r="BD219" s="290"/>
      <c r="BE219" s="290"/>
      <c r="BF219" s="290"/>
      <c r="BG219" s="290"/>
      <c r="BH219" s="290"/>
      <c r="BI219" s="290"/>
      <c r="BJ219" s="284"/>
      <c r="BK219" s="290"/>
      <c r="BL219" s="290"/>
      <c r="BM219" s="305"/>
      <c r="BN219" s="290"/>
      <c r="BO219" s="307"/>
      <c r="BP219" s="290"/>
      <c r="BQ219" s="290"/>
      <c r="BR219" s="293"/>
      <c r="BS219" s="290"/>
      <c r="BT219" s="290"/>
      <c r="BU219" s="290"/>
      <c r="BV219" s="290"/>
      <c r="BW219" s="290"/>
      <c r="BX219" s="290"/>
      <c r="BY219" s="290"/>
      <c r="BZ219" s="290"/>
      <c r="CA219" s="284"/>
      <c r="CB219" s="290"/>
      <c r="CC219" s="290"/>
      <c r="CD219" s="290"/>
      <c r="CE219" s="290"/>
      <c r="CF219" s="290"/>
      <c r="CG219" s="290"/>
      <c r="CH219" s="290"/>
      <c r="CI219" s="290"/>
      <c r="CJ219" s="294"/>
      <c r="CK219" s="294"/>
      <c r="CL219" s="294"/>
      <c r="CM219" s="294"/>
      <c r="CN219" s="290"/>
      <c r="CO219" s="290"/>
      <c r="CP219" s="290"/>
      <c r="CQ219" s="290"/>
      <c r="CR219" s="290"/>
      <c r="CS219" s="290"/>
      <c r="CT219" s="290"/>
      <c r="CU219" s="290"/>
      <c r="CV219" s="290"/>
      <c r="CW219" s="294"/>
      <c r="CX219" s="305"/>
      <c r="CY219" s="290"/>
      <c r="CZ219" s="290"/>
      <c r="DA219" s="290"/>
      <c r="DB219" s="282"/>
      <c r="DC219" s="290"/>
      <c r="DD219" s="290"/>
      <c r="DE219" s="290"/>
      <c r="DF219" s="290"/>
      <c r="DG219" s="290"/>
      <c r="DH219" s="290"/>
      <c r="DI219" s="284"/>
      <c r="DJ219" s="305"/>
      <c r="DK219" s="290"/>
      <c r="DL219" s="218"/>
      <c r="DM219" s="218"/>
      <c r="DN219" s="218"/>
      <c r="DO219" s="218"/>
      <c r="DP219" s="218"/>
      <c r="DQ219" s="218"/>
      <c r="DR219" s="290"/>
    </row>
    <row r="220" spans="1:138" x14ac:dyDescent="0.2">
      <c r="F220" s="300"/>
      <c r="G220" s="305"/>
      <c r="H220" s="290"/>
      <c r="I220" s="284"/>
      <c r="J220" s="218"/>
      <c r="K220" s="301"/>
      <c r="L220" s="282"/>
      <c r="M220" s="282"/>
      <c r="N220" s="282"/>
      <c r="O220" s="282"/>
      <c r="P220" s="282"/>
      <c r="Q220" s="282"/>
      <c r="R220" s="282"/>
      <c r="S220" s="282"/>
      <c r="T220" s="282"/>
      <c r="U220" s="289"/>
      <c r="V220" s="290"/>
      <c r="W220" s="305"/>
      <c r="X220" s="290"/>
      <c r="Y220" s="218"/>
      <c r="Z220" s="290"/>
      <c r="AA220" s="290"/>
      <c r="AB220" s="290"/>
      <c r="AC220" s="290"/>
      <c r="AD220" s="290"/>
      <c r="AE220" s="289"/>
      <c r="AF220" s="306"/>
      <c r="AG220" s="290"/>
      <c r="AH220" s="218"/>
      <c r="AI220" s="218"/>
      <c r="AJ220" s="218"/>
      <c r="AK220" s="282"/>
      <c r="AL220" s="289"/>
      <c r="AM220" s="290"/>
      <c r="AN220" s="290"/>
      <c r="AO220" s="290"/>
      <c r="AP220" s="290"/>
      <c r="AQ220" s="290"/>
      <c r="AR220" s="284"/>
      <c r="AS220" s="290"/>
      <c r="AT220" s="290"/>
      <c r="AU220" s="290"/>
      <c r="AV220" s="290"/>
      <c r="AW220" s="291"/>
      <c r="AX220" s="290"/>
      <c r="AY220" s="290"/>
      <c r="AZ220" s="290"/>
      <c r="BA220" s="290"/>
      <c r="BB220" s="290"/>
      <c r="BC220" s="290"/>
      <c r="BD220" s="290"/>
      <c r="BE220" s="290"/>
      <c r="BF220" s="290"/>
      <c r="BG220" s="290"/>
      <c r="BH220" s="290"/>
      <c r="BI220" s="290"/>
      <c r="BJ220" s="284"/>
      <c r="BK220" s="290"/>
      <c r="BL220" s="290"/>
      <c r="BM220" s="305"/>
      <c r="BN220" s="290"/>
      <c r="BO220" s="307"/>
      <c r="BP220" s="290"/>
      <c r="BQ220" s="290"/>
      <c r="BR220" s="293"/>
      <c r="BS220" s="290"/>
      <c r="BT220" s="290"/>
      <c r="BU220" s="290"/>
      <c r="BV220" s="290"/>
      <c r="BW220" s="290"/>
      <c r="BX220" s="290"/>
      <c r="BY220" s="290"/>
      <c r="BZ220" s="290"/>
      <c r="CA220" s="284"/>
      <c r="CB220" s="290"/>
      <c r="CC220" s="290"/>
      <c r="CD220" s="290"/>
      <c r="CE220" s="290"/>
      <c r="CF220" s="290"/>
      <c r="CG220" s="290"/>
      <c r="CH220" s="290"/>
      <c r="CI220" s="290"/>
      <c r="CJ220" s="294"/>
      <c r="CK220" s="294"/>
      <c r="CL220" s="294"/>
      <c r="CM220" s="294"/>
      <c r="CN220" s="290"/>
      <c r="CO220" s="290"/>
      <c r="CP220" s="290"/>
      <c r="CQ220" s="290"/>
      <c r="CR220" s="290"/>
      <c r="CS220" s="290"/>
      <c r="CT220" s="290"/>
      <c r="CU220" s="290"/>
      <c r="CV220" s="290"/>
      <c r="CW220" s="294"/>
      <c r="CX220" s="305"/>
      <c r="CY220" s="290"/>
      <c r="CZ220" s="290"/>
      <c r="DA220" s="290"/>
      <c r="DB220" s="282"/>
      <c r="DC220" s="290"/>
      <c r="DD220" s="290"/>
      <c r="DE220" s="290"/>
      <c r="DF220" s="290"/>
      <c r="DG220" s="290"/>
      <c r="DH220" s="290"/>
      <c r="DI220" s="284"/>
      <c r="DJ220" s="305"/>
      <c r="DK220" s="290"/>
      <c r="DL220" s="218"/>
      <c r="DM220" s="218"/>
      <c r="DN220" s="218"/>
      <c r="DO220" s="218"/>
      <c r="DP220" s="218"/>
      <c r="DQ220" s="218"/>
      <c r="DR220" s="290"/>
    </row>
    <row r="221" spans="1:138" x14ac:dyDescent="0.2">
      <c r="F221" s="300"/>
      <c r="G221" s="305"/>
      <c r="H221" s="290"/>
      <c r="I221" s="284"/>
      <c r="J221" s="218"/>
      <c r="K221" s="301"/>
      <c r="L221" s="282"/>
      <c r="M221" s="282"/>
      <c r="N221" s="282"/>
      <c r="O221" s="282"/>
      <c r="P221" s="282"/>
      <c r="Q221" s="282"/>
      <c r="R221" s="282"/>
      <c r="S221" s="282"/>
      <c r="T221" s="282"/>
      <c r="U221" s="289"/>
      <c r="V221" s="290"/>
      <c r="W221" s="305"/>
      <c r="X221" s="290"/>
      <c r="Y221" s="218"/>
      <c r="Z221" s="290"/>
      <c r="AA221" s="290"/>
      <c r="AB221" s="290"/>
      <c r="AC221" s="290"/>
      <c r="AD221" s="290"/>
      <c r="AE221" s="289"/>
      <c r="AF221" s="306"/>
      <c r="AG221" s="290"/>
      <c r="AH221" s="218"/>
      <c r="AI221" s="218"/>
      <c r="AJ221" s="218"/>
      <c r="AK221" s="282"/>
      <c r="AL221" s="289"/>
      <c r="AM221" s="290"/>
      <c r="AN221" s="290"/>
      <c r="AO221" s="290"/>
      <c r="AP221" s="290"/>
      <c r="AQ221" s="290"/>
      <c r="AR221" s="284"/>
      <c r="AS221" s="290"/>
      <c r="AT221" s="290"/>
      <c r="AU221" s="290"/>
      <c r="AV221" s="290"/>
      <c r="AW221" s="291"/>
      <c r="AX221" s="290"/>
      <c r="AY221" s="290"/>
      <c r="AZ221" s="290"/>
      <c r="BA221" s="290"/>
      <c r="BB221" s="290"/>
      <c r="BC221" s="290"/>
      <c r="BD221" s="290"/>
      <c r="BE221" s="290"/>
      <c r="BF221" s="290"/>
      <c r="BG221" s="290"/>
      <c r="BH221" s="290"/>
      <c r="BI221" s="290"/>
      <c r="BJ221" s="284"/>
      <c r="BK221" s="290"/>
      <c r="BL221" s="290"/>
      <c r="BM221" s="305"/>
      <c r="BN221" s="290"/>
      <c r="BO221" s="307"/>
      <c r="BP221" s="290"/>
      <c r="BQ221" s="290"/>
      <c r="BR221" s="293"/>
      <c r="BS221" s="290"/>
      <c r="BT221" s="290"/>
      <c r="BU221" s="290"/>
      <c r="BV221" s="290"/>
      <c r="BW221" s="290"/>
      <c r="BX221" s="290"/>
      <c r="BY221" s="290"/>
      <c r="BZ221" s="290"/>
      <c r="CA221" s="284"/>
      <c r="CB221" s="290"/>
      <c r="CC221" s="290"/>
      <c r="CD221" s="290"/>
      <c r="CE221" s="290"/>
      <c r="CF221" s="290"/>
      <c r="CG221" s="290"/>
      <c r="CH221" s="290"/>
      <c r="CI221" s="290"/>
      <c r="CJ221" s="294"/>
      <c r="CK221" s="294"/>
      <c r="CL221" s="294"/>
      <c r="CM221" s="294"/>
      <c r="CN221" s="290"/>
      <c r="CO221" s="290"/>
      <c r="CP221" s="290"/>
      <c r="CQ221" s="290"/>
      <c r="CR221" s="290"/>
      <c r="CS221" s="290"/>
      <c r="CT221" s="290"/>
      <c r="CU221" s="290"/>
      <c r="CV221" s="290"/>
      <c r="CW221" s="294"/>
      <c r="CX221" s="305"/>
      <c r="CY221" s="290"/>
      <c r="CZ221" s="290"/>
      <c r="DA221" s="290"/>
      <c r="DB221" s="282"/>
      <c r="DC221" s="290"/>
      <c r="DD221" s="290"/>
      <c r="DE221" s="290"/>
      <c r="DF221" s="290"/>
      <c r="DG221" s="290"/>
      <c r="DH221" s="290"/>
      <c r="DI221" s="284"/>
      <c r="DJ221" s="305"/>
      <c r="DK221" s="290"/>
      <c r="DL221" s="218"/>
      <c r="DM221" s="218"/>
      <c r="DN221" s="218"/>
      <c r="DO221" s="218"/>
      <c r="DP221" s="218"/>
      <c r="DQ221" s="218"/>
      <c r="DR221" s="290"/>
    </row>
    <row r="223" spans="1:138" x14ac:dyDescent="0.2">
      <c r="B223" s="171">
        <v>2020</v>
      </c>
      <c r="E223" s="172">
        <f>E207+O207+AB207+AN207+BD207+BW207+DE207+DQ207+EA207</f>
        <v>591819</v>
      </c>
    </row>
    <row r="224" spans="1:138" x14ac:dyDescent="0.2">
      <c r="B224" s="171">
        <v>2019</v>
      </c>
      <c r="E224" s="172">
        <f>D207+N207+AA207+AM207+BE207+BV207+DD207+DP207+DZ207</f>
        <v>602232.46607173618</v>
      </c>
    </row>
  </sheetData>
  <mergeCells count="104">
    <mergeCell ref="EG2:EG3"/>
    <mergeCell ref="EH2:EH3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</mergeCells>
  <pageMargins left="0.39370099999999991" right="0.39370099999999991" top="0.39370099999999991" bottom="0.39370099999999991" header="0" footer="0"/>
  <pageSetup paperSize="9" scale="50" orientation="landscape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17"/>
  <sheetViews>
    <sheetView workbookViewId="0">
      <pane xSplit="2" ySplit="3" topLeftCell="C4" activePane="bottomRight" state="frozen"/>
      <selection activeCell="AY64" sqref="AY64"/>
      <selection pane="topRight"/>
      <selection pane="bottomLeft"/>
      <selection pane="bottomRight" activeCell="C4" sqref="C4"/>
    </sheetView>
  </sheetViews>
  <sheetFormatPr defaultRowHeight="12.75" customHeight="1" x14ac:dyDescent="0.2"/>
  <cols>
    <col min="1" max="1" width="38.85546875" style="313" bestFit="1" customWidth="1"/>
    <col min="2" max="2" width="8.140625" style="313" bestFit="1" customWidth="1"/>
    <col min="3" max="3" width="7.5703125" style="313" bestFit="1" customWidth="1"/>
    <col min="4" max="4" width="9.5703125" style="313" bestFit="1" customWidth="1"/>
    <col min="5" max="5" width="8.7109375" style="314" bestFit="1" customWidth="1"/>
    <col min="6" max="6" width="5.85546875" style="315" bestFit="1" customWidth="1"/>
    <col min="7" max="7" width="5.7109375" style="316" bestFit="1" customWidth="1"/>
    <col min="8" max="8" width="6.85546875" style="313" bestFit="1" customWidth="1"/>
    <col min="9" max="9" width="7.140625" style="317" bestFit="1" customWidth="1"/>
    <col min="10" max="10" width="11.42578125" style="318" bestFit="1" customWidth="1"/>
    <col min="11" max="11" width="8.42578125" style="319" bestFit="1" customWidth="1"/>
    <col min="12" max="12" width="10.28515625" style="320" bestFit="1" customWidth="1"/>
    <col min="13" max="13" width="5.85546875" style="320" bestFit="1" customWidth="1"/>
    <col min="14" max="15" width="6.42578125" style="320" bestFit="1" customWidth="1"/>
    <col min="16" max="16" width="7.140625" style="320" bestFit="1" customWidth="1"/>
    <col min="17" max="17" width="6.7109375" style="320" bestFit="1" customWidth="1"/>
    <col min="18" max="18" width="10.140625" style="320" bestFit="1" customWidth="1"/>
    <col min="19" max="19" width="6" style="320" bestFit="1" customWidth="1"/>
    <col min="20" max="20" width="5.5703125" style="320" bestFit="1" customWidth="1"/>
    <col min="21" max="21" width="8" style="321" bestFit="1" customWidth="1"/>
    <col min="22" max="22" width="9.42578125" style="322" bestFit="1" customWidth="1"/>
    <col min="23" max="23" width="8.85546875" style="323" bestFit="1" customWidth="1"/>
    <col min="24" max="24" width="7" style="322" bestFit="1" customWidth="1"/>
    <col min="25" max="25" width="12.28515625" style="324" bestFit="1" customWidth="1"/>
    <col min="26" max="27" width="10.28515625" style="322" bestFit="1" customWidth="1"/>
    <col min="28" max="28" width="10.28515625" style="325" bestFit="1" customWidth="1"/>
    <col min="29" max="30" width="10.28515625" style="322" bestFit="1" customWidth="1"/>
    <col min="31" max="31" width="12" style="321" bestFit="1" customWidth="1"/>
    <col min="32" max="32" width="8" style="323" bestFit="1" customWidth="1"/>
    <col min="33" max="33" width="12" style="322" bestFit="1" customWidth="1"/>
    <col min="34" max="36" width="9.42578125" style="324" bestFit="1" customWidth="1"/>
    <col min="37" max="37" width="7.42578125" style="320" bestFit="1" customWidth="1"/>
    <col min="38" max="38" width="6.5703125" style="321" bestFit="1" customWidth="1"/>
    <col min="39" max="39" width="7.7109375" style="322" bestFit="1" customWidth="1"/>
    <col min="40" max="40" width="7.7109375" style="325" bestFit="1" customWidth="1"/>
    <col min="41" max="41" width="7.28515625" style="322" bestFit="1" customWidth="1"/>
    <col min="42" max="42" width="7" style="322" bestFit="1" customWidth="1"/>
    <col min="43" max="43" width="7.140625" style="322" bestFit="1" customWidth="1"/>
    <col min="44" max="44" width="6" style="322" bestFit="1" customWidth="1"/>
    <col min="45" max="45" width="9.42578125" style="322" bestFit="1" customWidth="1"/>
    <col min="46" max="46" width="7.85546875" style="322" bestFit="1" customWidth="1"/>
    <col min="47" max="47" width="7.28515625" style="326" bestFit="1" customWidth="1"/>
    <col min="48" max="48" width="6.28515625" style="322" bestFit="1" customWidth="1"/>
    <col min="49" max="53" width="10.28515625" style="322" bestFit="1" customWidth="1"/>
    <col min="54" max="54" width="6.85546875" style="322" bestFit="1" customWidth="1"/>
    <col min="55" max="55" width="7.28515625" style="322" bestFit="1" customWidth="1"/>
    <col min="56" max="56" width="7.5703125" style="325" bestFit="1" customWidth="1"/>
    <col min="57" max="57" width="7.140625" style="322" bestFit="1" customWidth="1"/>
    <col min="58" max="58" width="6.85546875" style="322" bestFit="1" customWidth="1"/>
    <col min="59" max="59" width="7.28515625" style="322" bestFit="1" customWidth="1"/>
    <col min="60" max="60" width="6.5703125" style="321" bestFit="1" customWidth="1"/>
    <col min="61" max="61" width="7.28515625" style="322" bestFit="1" customWidth="1"/>
    <col min="62" max="62" width="8.42578125" style="323" bestFit="1" customWidth="1"/>
    <col min="63" max="63" width="8.42578125" style="322" bestFit="1" customWidth="1"/>
    <col min="64" max="64" width="8" style="327" bestFit="1" customWidth="1"/>
    <col min="65" max="65" width="9.5703125" style="322" bestFit="1" customWidth="1"/>
    <col min="66" max="66" width="10.42578125" style="322" bestFit="1" customWidth="1"/>
    <col min="67" max="67" width="7" style="320" bestFit="1" customWidth="1"/>
    <col min="68" max="68" width="8.7109375" style="322" bestFit="1" customWidth="1"/>
    <col min="69" max="70" width="7.28515625" style="322" bestFit="1" customWidth="1"/>
    <col min="71" max="71" width="6.5703125" style="322" bestFit="1" customWidth="1"/>
    <col min="72" max="72" width="6.85546875" style="325" bestFit="1" customWidth="1"/>
    <col min="73" max="73" width="6.7109375" style="322" bestFit="1" customWidth="1"/>
    <col min="74" max="75" width="7.28515625" style="322" bestFit="1" customWidth="1"/>
    <col min="76" max="77" width="6.28515625" style="322" bestFit="1" customWidth="1"/>
    <col min="78" max="79" width="7.28515625" style="322" bestFit="1" customWidth="1"/>
    <col min="80" max="80" width="6.28515625" style="322" bestFit="1" customWidth="1"/>
    <col min="81" max="83" width="7.28515625" style="322" bestFit="1" customWidth="1"/>
    <col min="84" max="84" width="8.5703125" style="321" bestFit="1" customWidth="1"/>
    <col min="85" max="85" width="7.140625" style="321" bestFit="1" customWidth="1"/>
    <col min="86" max="86" width="6.85546875" style="321" bestFit="1" customWidth="1"/>
    <col min="87" max="87" width="6.28515625" style="321" bestFit="1" customWidth="1"/>
    <col min="88" max="88" width="6.140625" style="322" bestFit="1" customWidth="1"/>
    <col min="89" max="89" width="6.28515625" style="322" bestFit="1" customWidth="1"/>
    <col min="90" max="90" width="4.140625" style="322" bestFit="1" customWidth="1"/>
    <col min="91" max="92" width="5" style="322" hidden="1" bestFit="1" customWidth="1"/>
    <col min="93" max="93" width="10.28515625" style="322" hidden="1" bestFit="1" customWidth="1"/>
    <col min="94" max="95" width="5" style="322" hidden="1" bestFit="1" customWidth="1"/>
    <col min="96" max="96" width="10.28515625" style="322" hidden="1" bestFit="1" customWidth="1"/>
    <col min="97" max="97" width="12" style="321" hidden="1" bestFit="1" customWidth="1"/>
    <col min="98" max="98" width="12.28515625" style="323" hidden="1" bestFit="1" customWidth="1"/>
    <col min="99" max="99" width="12.28515625" style="322" hidden="1" bestFit="1" customWidth="1"/>
    <col min="100" max="100" width="4" style="322" hidden="1" bestFit="1" customWidth="1"/>
    <col min="101" max="101" width="16.85546875" style="322" hidden="1" bestFit="1" customWidth="1"/>
    <col min="102" max="102" width="10.28515625" style="320" hidden="1" bestFit="1" customWidth="1"/>
    <col min="103" max="103" width="6.28515625" style="322" bestFit="1" customWidth="1"/>
    <col min="104" max="104" width="6.42578125" style="322" bestFit="1" customWidth="1"/>
    <col min="105" max="105" width="6.85546875" style="325" bestFit="1" customWidth="1"/>
    <col min="106" max="106" width="5.85546875" style="322" bestFit="1" customWidth="1"/>
    <col min="107" max="107" width="5.7109375" style="322" bestFit="1" customWidth="1"/>
    <col min="108" max="108" width="6.85546875" style="322" bestFit="1" customWidth="1"/>
    <col min="109" max="109" width="7.140625" style="328" bestFit="1" customWidth="1"/>
    <col min="110" max="110" width="11.42578125" style="323" bestFit="1" customWidth="1"/>
    <col min="111" max="111" width="8.42578125" style="322" bestFit="1" customWidth="1"/>
    <col min="112" max="114" width="5.85546875" style="324" bestFit="1" customWidth="1"/>
    <col min="115" max="115" width="7.28515625" style="329" bestFit="1" customWidth="1"/>
    <col min="116" max="116" width="6.28515625" style="322" bestFit="1" customWidth="1"/>
    <col min="117" max="117" width="9.140625" style="322" bestFit="1" customWidth="1"/>
    <col min="118" max="118" width="6.5703125" style="321" bestFit="1" customWidth="1"/>
    <col min="119" max="119" width="5.5703125" style="322" bestFit="1" customWidth="1"/>
    <col min="120" max="120" width="6.7109375" style="322" bestFit="1" customWidth="1"/>
    <col min="121" max="121" width="7.42578125" style="324" bestFit="1" customWidth="1"/>
    <col min="122" max="122" width="7.140625" style="320" bestFit="1" customWidth="1"/>
    <col min="123" max="123" width="5.42578125" style="321" bestFit="1" customWidth="1"/>
    <col min="124" max="125" width="5.7109375" style="322" bestFit="1" customWidth="1"/>
    <col min="126" max="126" width="6.42578125" style="322" bestFit="1" customWidth="1"/>
    <col min="127" max="127" width="6.28515625" style="322" bestFit="1" customWidth="1"/>
    <col min="128" max="257" width="9.140625" style="322" bestFit="1" customWidth="1"/>
  </cols>
  <sheetData>
    <row r="1" spans="1:133" ht="11.25" customHeight="1" x14ac:dyDescent="0.2">
      <c r="A1" s="632"/>
      <c r="B1" s="634" t="s">
        <v>469</v>
      </c>
      <c r="C1" s="636" t="s">
        <v>277</v>
      </c>
      <c r="D1" s="637"/>
      <c r="E1" s="637"/>
      <c r="F1" s="637"/>
      <c r="G1" s="637"/>
      <c r="H1" s="637"/>
      <c r="I1" s="637"/>
      <c r="J1" s="637"/>
      <c r="K1" s="637"/>
      <c r="L1" s="638"/>
      <c r="M1" s="639" t="s">
        <v>276</v>
      </c>
      <c r="N1" s="640"/>
      <c r="O1" s="640"/>
      <c r="P1" s="640"/>
      <c r="Q1" s="640"/>
      <c r="R1" s="640"/>
      <c r="S1" s="640"/>
      <c r="T1" s="640"/>
      <c r="U1" s="640"/>
      <c r="V1" s="640"/>
      <c r="W1" s="640"/>
      <c r="X1" s="640"/>
      <c r="Y1" s="640"/>
      <c r="Z1" s="636" t="s">
        <v>8</v>
      </c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8"/>
      <c r="AL1" s="639" t="s">
        <v>6</v>
      </c>
      <c r="AM1" s="640"/>
      <c r="AN1" s="640"/>
      <c r="AO1" s="640"/>
      <c r="AP1" s="640"/>
      <c r="AQ1" s="640"/>
      <c r="AR1" s="640"/>
      <c r="AS1" s="640"/>
      <c r="AT1" s="640"/>
      <c r="AU1" s="640"/>
      <c r="AV1" s="640"/>
      <c r="AW1" s="640"/>
      <c r="AX1" s="640"/>
      <c r="AY1" s="640"/>
      <c r="AZ1" s="640"/>
      <c r="BA1" s="641"/>
      <c r="BB1" s="636" t="s">
        <v>4</v>
      </c>
      <c r="BC1" s="637"/>
      <c r="BD1" s="637"/>
      <c r="BE1" s="637"/>
      <c r="BF1" s="637"/>
      <c r="BG1" s="637"/>
      <c r="BH1" s="637"/>
      <c r="BI1" s="637"/>
      <c r="BJ1" s="637"/>
      <c r="BK1" s="637"/>
      <c r="BL1" s="637"/>
      <c r="BM1" s="637"/>
      <c r="BN1" s="637"/>
      <c r="BO1" s="637"/>
      <c r="BP1" s="637"/>
      <c r="BQ1" s="638"/>
      <c r="BR1" s="639" t="s">
        <v>5</v>
      </c>
      <c r="BS1" s="640"/>
      <c r="BT1" s="640"/>
      <c r="BU1" s="640"/>
      <c r="BV1" s="640"/>
      <c r="BW1" s="640"/>
      <c r="BX1" s="640"/>
      <c r="BY1" s="640"/>
      <c r="BZ1" s="640"/>
      <c r="CA1" s="640"/>
      <c r="CB1" s="640"/>
      <c r="CC1" s="640"/>
      <c r="CD1" s="640"/>
      <c r="CE1" s="640"/>
      <c r="CF1" s="640"/>
      <c r="CG1" s="640"/>
      <c r="CH1" s="640"/>
      <c r="CI1" s="640"/>
      <c r="CJ1" s="640"/>
      <c r="CK1" s="641"/>
      <c r="CL1" s="330"/>
      <c r="CM1" s="642" t="s">
        <v>967</v>
      </c>
      <c r="CN1" s="643"/>
      <c r="CO1" s="643"/>
      <c r="CP1" s="643"/>
      <c r="CQ1" s="643"/>
      <c r="CR1" s="643"/>
      <c r="CS1" s="643"/>
      <c r="CT1" s="643"/>
      <c r="CU1" s="643"/>
      <c r="CV1" s="643"/>
      <c r="CW1" s="643"/>
      <c r="CX1" s="644"/>
      <c r="CY1" s="645" t="s">
        <v>7</v>
      </c>
      <c r="CZ1" s="646"/>
      <c r="DA1" s="646"/>
      <c r="DB1" s="646"/>
      <c r="DC1" s="646"/>
      <c r="DD1" s="646"/>
      <c r="DE1" s="646"/>
      <c r="DF1" s="646"/>
      <c r="DG1" s="646"/>
      <c r="DH1" s="646"/>
      <c r="DI1" s="645" t="s">
        <v>278</v>
      </c>
      <c r="DJ1" s="646"/>
      <c r="DK1" s="646"/>
      <c r="DL1" s="646"/>
      <c r="DM1" s="646"/>
      <c r="DN1" s="646"/>
      <c r="DO1" s="646"/>
      <c r="DP1" s="646"/>
      <c r="DQ1" s="646"/>
      <c r="DR1" s="646"/>
      <c r="DS1" s="639" t="s">
        <v>279</v>
      </c>
      <c r="DT1" s="640"/>
      <c r="DU1" s="640"/>
      <c r="DV1" s="640"/>
      <c r="DW1" s="640"/>
      <c r="DX1" s="640"/>
      <c r="DY1" s="640"/>
      <c r="DZ1" s="640"/>
      <c r="EA1" s="640"/>
      <c r="EB1" s="640"/>
    </row>
    <row r="2" spans="1:133" ht="24.75" customHeight="1" x14ac:dyDescent="0.2">
      <c r="A2" s="632"/>
      <c r="B2" s="634"/>
      <c r="C2" s="647" t="s">
        <v>968</v>
      </c>
      <c r="D2" s="647"/>
      <c r="E2" s="647"/>
      <c r="F2" s="647" t="s">
        <v>11</v>
      </c>
      <c r="G2" s="647"/>
      <c r="H2" s="647"/>
      <c r="I2" s="648" t="s">
        <v>969</v>
      </c>
      <c r="J2" s="649" t="s">
        <v>970</v>
      </c>
      <c r="K2" s="650" t="s">
        <v>971</v>
      </c>
      <c r="L2" s="652" t="s">
        <v>972</v>
      </c>
      <c r="M2" s="647" t="s">
        <v>968</v>
      </c>
      <c r="N2" s="647"/>
      <c r="O2" s="647"/>
      <c r="P2" s="647" t="s">
        <v>11</v>
      </c>
      <c r="Q2" s="647"/>
      <c r="R2" s="647"/>
      <c r="S2" s="648" t="s">
        <v>969</v>
      </c>
      <c r="T2" s="653" t="s">
        <v>973</v>
      </c>
      <c r="U2" s="649" t="s">
        <v>970</v>
      </c>
      <c r="V2" s="650" t="s">
        <v>971</v>
      </c>
      <c r="W2" s="652" t="s">
        <v>972</v>
      </c>
      <c r="X2" s="652" t="s">
        <v>974</v>
      </c>
      <c r="Y2" s="655" t="s">
        <v>975</v>
      </c>
      <c r="Z2" s="647" t="s">
        <v>968</v>
      </c>
      <c r="AA2" s="647"/>
      <c r="AB2" s="647"/>
      <c r="AC2" s="647" t="s">
        <v>11</v>
      </c>
      <c r="AD2" s="647"/>
      <c r="AE2" s="647"/>
      <c r="AF2" s="653" t="s">
        <v>969</v>
      </c>
      <c r="AG2" s="649" t="s">
        <v>970</v>
      </c>
      <c r="AH2" s="650" t="s">
        <v>971</v>
      </c>
      <c r="AI2" s="657" t="s">
        <v>976</v>
      </c>
      <c r="AJ2" s="652" t="s">
        <v>972</v>
      </c>
      <c r="AK2" s="652" t="s">
        <v>977</v>
      </c>
      <c r="AL2" s="647" t="s">
        <v>968</v>
      </c>
      <c r="AM2" s="647"/>
      <c r="AN2" s="647"/>
      <c r="AO2" s="647" t="s">
        <v>11</v>
      </c>
      <c r="AP2" s="647"/>
      <c r="AQ2" s="647"/>
      <c r="AR2" s="653" t="s">
        <v>969</v>
      </c>
      <c r="AS2" s="653" t="s">
        <v>978</v>
      </c>
      <c r="AT2" s="649" t="s">
        <v>970</v>
      </c>
      <c r="AU2" s="657" t="s">
        <v>971</v>
      </c>
      <c r="AV2" s="652" t="s">
        <v>972</v>
      </c>
      <c r="AW2" s="649" t="s">
        <v>979</v>
      </c>
      <c r="AX2" s="650" t="s">
        <v>980</v>
      </c>
      <c r="AY2" s="652" t="s">
        <v>981</v>
      </c>
      <c r="AZ2" s="649" t="s">
        <v>982</v>
      </c>
      <c r="BA2" s="652" t="s">
        <v>983</v>
      </c>
      <c r="BB2" s="647" t="s">
        <v>968</v>
      </c>
      <c r="BC2" s="647"/>
      <c r="BD2" s="647"/>
      <c r="BE2" s="647" t="s">
        <v>11</v>
      </c>
      <c r="BF2" s="647"/>
      <c r="BG2" s="647"/>
      <c r="BH2" s="648" t="s">
        <v>969</v>
      </c>
      <c r="BI2" s="648" t="s">
        <v>984</v>
      </c>
      <c r="BJ2" s="649" t="s">
        <v>970</v>
      </c>
      <c r="BK2" s="657" t="s">
        <v>971</v>
      </c>
      <c r="BL2" s="652" t="s">
        <v>972</v>
      </c>
      <c r="BM2" s="649" t="s">
        <v>985</v>
      </c>
      <c r="BN2" s="650" t="s">
        <v>986</v>
      </c>
      <c r="BO2" s="652" t="s">
        <v>987</v>
      </c>
      <c r="BP2" s="649" t="s">
        <v>982</v>
      </c>
      <c r="BQ2" s="652" t="s">
        <v>983</v>
      </c>
      <c r="BR2" s="647" t="s">
        <v>968</v>
      </c>
      <c r="BS2" s="647"/>
      <c r="BT2" s="647"/>
      <c r="BU2" s="647" t="s">
        <v>11</v>
      </c>
      <c r="BV2" s="647"/>
      <c r="BW2" s="647"/>
      <c r="BX2" s="648" t="s">
        <v>969</v>
      </c>
      <c r="BY2" s="653" t="s">
        <v>988</v>
      </c>
      <c r="BZ2" s="648" t="s">
        <v>989</v>
      </c>
      <c r="CA2" s="649" t="s">
        <v>970</v>
      </c>
      <c r="CB2" s="657" t="s">
        <v>971</v>
      </c>
      <c r="CC2" s="652" t="s">
        <v>972</v>
      </c>
      <c r="CD2" s="649" t="s">
        <v>990</v>
      </c>
      <c r="CE2" s="650" t="s">
        <v>991</v>
      </c>
      <c r="CF2" s="652" t="s">
        <v>992</v>
      </c>
      <c r="CG2" s="649" t="s">
        <v>993</v>
      </c>
      <c r="CH2" s="650" t="s">
        <v>994</v>
      </c>
      <c r="CI2" s="652" t="s">
        <v>995</v>
      </c>
      <c r="CJ2" s="649" t="s">
        <v>982</v>
      </c>
      <c r="CK2" s="652" t="s">
        <v>983</v>
      </c>
      <c r="CL2" s="659" t="s">
        <v>975</v>
      </c>
      <c r="CM2" s="647" t="s">
        <v>968</v>
      </c>
      <c r="CN2" s="647"/>
      <c r="CO2" s="647"/>
      <c r="CP2" s="647" t="s">
        <v>11</v>
      </c>
      <c r="CQ2" s="647"/>
      <c r="CR2" s="647"/>
      <c r="CS2" s="648" t="s">
        <v>969</v>
      </c>
      <c r="CT2" s="649" t="s">
        <v>970</v>
      </c>
      <c r="CU2" s="657" t="s">
        <v>971</v>
      </c>
      <c r="CV2" s="652" t="s">
        <v>972</v>
      </c>
      <c r="CW2" s="649" t="s">
        <v>982</v>
      </c>
      <c r="CX2" s="652" t="s">
        <v>983</v>
      </c>
      <c r="CY2" s="647" t="s">
        <v>968</v>
      </c>
      <c r="CZ2" s="647"/>
      <c r="DA2" s="647"/>
      <c r="DB2" s="647" t="s">
        <v>11</v>
      </c>
      <c r="DC2" s="647"/>
      <c r="DD2" s="647"/>
      <c r="DE2" s="648" t="s">
        <v>969</v>
      </c>
      <c r="DF2" s="649" t="s">
        <v>970</v>
      </c>
      <c r="DG2" s="650" t="s">
        <v>971</v>
      </c>
      <c r="DH2" s="652" t="s">
        <v>972</v>
      </c>
      <c r="DI2" s="647" t="s">
        <v>968</v>
      </c>
      <c r="DJ2" s="647"/>
      <c r="DK2" s="647"/>
      <c r="DL2" s="647" t="s">
        <v>11</v>
      </c>
      <c r="DM2" s="647"/>
      <c r="DN2" s="647"/>
      <c r="DO2" s="648" t="s">
        <v>969</v>
      </c>
      <c r="DP2" s="649" t="s">
        <v>970</v>
      </c>
      <c r="DQ2" s="650" t="s">
        <v>971</v>
      </c>
      <c r="DR2" s="661" t="s">
        <v>972</v>
      </c>
      <c r="DS2" s="647" t="s">
        <v>968</v>
      </c>
      <c r="DT2" s="647"/>
      <c r="DU2" s="647"/>
      <c r="DV2" s="647" t="s">
        <v>11</v>
      </c>
      <c r="DW2" s="647"/>
      <c r="DX2" s="647"/>
      <c r="DY2" s="648" t="s">
        <v>969</v>
      </c>
      <c r="DZ2" s="649" t="s">
        <v>970</v>
      </c>
      <c r="EA2" s="650" t="s">
        <v>971</v>
      </c>
      <c r="EB2" s="652" t="s">
        <v>972</v>
      </c>
    </row>
    <row r="3" spans="1:133" ht="24.75" customHeight="1" x14ac:dyDescent="0.2">
      <c r="A3" s="633"/>
      <c r="B3" s="635"/>
      <c r="C3" s="331">
        <v>2018</v>
      </c>
      <c r="D3" s="332">
        <v>2019</v>
      </c>
      <c r="E3" s="332">
        <v>2020</v>
      </c>
      <c r="F3" s="331">
        <v>2018</v>
      </c>
      <c r="G3" s="331">
        <v>2019</v>
      </c>
      <c r="H3" s="331">
        <v>2020</v>
      </c>
      <c r="I3" s="648"/>
      <c r="J3" s="649"/>
      <c r="K3" s="651"/>
      <c r="L3" s="652"/>
      <c r="M3" s="331">
        <v>2018</v>
      </c>
      <c r="N3" s="332">
        <v>2019</v>
      </c>
      <c r="O3" s="332">
        <v>2020</v>
      </c>
      <c r="P3" s="331">
        <v>2018</v>
      </c>
      <c r="Q3" s="331">
        <v>2019</v>
      </c>
      <c r="R3" s="331">
        <v>2020</v>
      </c>
      <c r="S3" s="648"/>
      <c r="T3" s="654"/>
      <c r="U3" s="649"/>
      <c r="V3" s="651"/>
      <c r="W3" s="652"/>
      <c r="X3" s="652"/>
      <c r="Y3" s="656"/>
      <c r="Z3" s="331">
        <v>2018</v>
      </c>
      <c r="AA3" s="332">
        <v>2019</v>
      </c>
      <c r="AB3" s="332">
        <v>2020</v>
      </c>
      <c r="AC3" s="331">
        <v>2018</v>
      </c>
      <c r="AD3" s="331">
        <v>2019</v>
      </c>
      <c r="AE3" s="331">
        <v>2020</v>
      </c>
      <c r="AF3" s="654"/>
      <c r="AG3" s="649"/>
      <c r="AH3" s="651"/>
      <c r="AI3" s="658"/>
      <c r="AJ3" s="652"/>
      <c r="AK3" s="652"/>
      <c r="AL3" s="331">
        <v>2018</v>
      </c>
      <c r="AM3" s="332">
        <v>2019</v>
      </c>
      <c r="AN3" s="332">
        <v>2020</v>
      </c>
      <c r="AO3" s="331">
        <v>2018</v>
      </c>
      <c r="AP3" s="331">
        <v>2019</v>
      </c>
      <c r="AQ3" s="331">
        <v>2020</v>
      </c>
      <c r="AR3" s="654"/>
      <c r="AS3" s="654"/>
      <c r="AT3" s="649"/>
      <c r="AU3" s="658"/>
      <c r="AV3" s="652"/>
      <c r="AW3" s="649"/>
      <c r="AX3" s="651"/>
      <c r="AY3" s="652"/>
      <c r="AZ3" s="649"/>
      <c r="BA3" s="652"/>
      <c r="BB3" s="331">
        <v>2018</v>
      </c>
      <c r="BC3" s="332">
        <v>2019</v>
      </c>
      <c r="BD3" s="332">
        <v>2020</v>
      </c>
      <c r="BE3" s="331">
        <v>2018</v>
      </c>
      <c r="BF3" s="331">
        <v>2019</v>
      </c>
      <c r="BG3" s="331">
        <v>2020</v>
      </c>
      <c r="BH3" s="648"/>
      <c r="BI3" s="648"/>
      <c r="BJ3" s="649"/>
      <c r="BK3" s="658"/>
      <c r="BL3" s="652"/>
      <c r="BM3" s="649"/>
      <c r="BN3" s="651"/>
      <c r="BO3" s="652"/>
      <c r="BP3" s="649"/>
      <c r="BQ3" s="652"/>
      <c r="BR3" s="331">
        <v>2018</v>
      </c>
      <c r="BS3" s="332">
        <v>2019</v>
      </c>
      <c r="BT3" s="332">
        <v>2020</v>
      </c>
      <c r="BU3" s="331">
        <v>2018</v>
      </c>
      <c r="BV3" s="331">
        <v>2019</v>
      </c>
      <c r="BW3" s="331">
        <v>2020</v>
      </c>
      <c r="BX3" s="648"/>
      <c r="BY3" s="654"/>
      <c r="BZ3" s="648"/>
      <c r="CA3" s="649"/>
      <c r="CB3" s="658"/>
      <c r="CC3" s="652"/>
      <c r="CD3" s="649"/>
      <c r="CE3" s="651"/>
      <c r="CF3" s="652"/>
      <c r="CG3" s="649"/>
      <c r="CH3" s="651"/>
      <c r="CI3" s="652"/>
      <c r="CJ3" s="649"/>
      <c r="CK3" s="652"/>
      <c r="CL3" s="660"/>
      <c r="CM3" s="331">
        <v>2011</v>
      </c>
      <c r="CN3" s="331">
        <v>2012</v>
      </c>
      <c r="CO3" s="331">
        <v>2013</v>
      </c>
      <c r="CP3" s="331">
        <v>2011</v>
      </c>
      <c r="CQ3" s="331">
        <v>2012</v>
      </c>
      <c r="CR3" s="331">
        <v>2013</v>
      </c>
      <c r="CS3" s="648"/>
      <c r="CT3" s="649"/>
      <c r="CU3" s="658"/>
      <c r="CV3" s="652"/>
      <c r="CW3" s="649"/>
      <c r="CX3" s="652"/>
      <c r="CY3" s="331">
        <v>2018</v>
      </c>
      <c r="CZ3" s="332">
        <v>2019</v>
      </c>
      <c r="DA3" s="332">
        <v>2020</v>
      </c>
      <c r="DB3" s="331">
        <v>2018</v>
      </c>
      <c r="DC3" s="331">
        <v>2019</v>
      </c>
      <c r="DD3" s="331">
        <v>2020</v>
      </c>
      <c r="DE3" s="648"/>
      <c r="DF3" s="649"/>
      <c r="DG3" s="651"/>
      <c r="DH3" s="652"/>
      <c r="DI3" s="331">
        <v>2018</v>
      </c>
      <c r="DJ3" s="332">
        <v>2019</v>
      </c>
      <c r="DK3" s="332">
        <v>2020</v>
      </c>
      <c r="DL3" s="331">
        <v>2018</v>
      </c>
      <c r="DM3" s="331">
        <v>2019</v>
      </c>
      <c r="DN3" s="331">
        <v>2020</v>
      </c>
      <c r="DO3" s="648"/>
      <c r="DP3" s="649"/>
      <c r="DQ3" s="651"/>
      <c r="DR3" s="662"/>
      <c r="DS3" s="331">
        <v>2018</v>
      </c>
      <c r="DT3" s="332">
        <v>2019</v>
      </c>
      <c r="DU3" s="332">
        <v>2020</v>
      </c>
      <c r="DV3" s="331">
        <v>2018</v>
      </c>
      <c r="DW3" s="331">
        <v>2019</v>
      </c>
      <c r="DX3" s="331">
        <v>2020</v>
      </c>
      <c r="DY3" s="648"/>
      <c r="DZ3" s="649"/>
      <c r="EA3" s="651"/>
      <c r="EB3" s="652"/>
    </row>
    <row r="4" spans="1:133" ht="28.5" customHeight="1" x14ac:dyDescent="0.2">
      <c r="A4" s="198" t="s">
        <v>23</v>
      </c>
      <c r="B4" s="199"/>
      <c r="C4" s="199"/>
      <c r="D4" s="199"/>
      <c r="F4" s="333"/>
      <c r="G4" s="333"/>
      <c r="H4" s="333"/>
      <c r="I4" s="334"/>
      <c r="J4" s="335"/>
      <c r="K4" s="336"/>
      <c r="L4" s="337"/>
      <c r="M4" s="199"/>
      <c r="N4" s="199"/>
      <c r="O4" s="199"/>
      <c r="P4" s="199"/>
      <c r="Q4" s="333"/>
      <c r="R4" s="333"/>
      <c r="S4" s="334"/>
      <c r="T4" s="334"/>
      <c r="U4" s="335"/>
      <c r="V4" s="336"/>
      <c r="W4" s="337"/>
      <c r="X4" s="337"/>
      <c r="Y4" s="338"/>
      <c r="Z4" s="199"/>
      <c r="AA4" s="199"/>
      <c r="AB4" s="206"/>
      <c r="AC4" s="199"/>
      <c r="AD4" s="333"/>
      <c r="AE4" s="333"/>
      <c r="AF4" s="334"/>
      <c r="AG4" s="335"/>
      <c r="AH4" s="336"/>
      <c r="AI4" s="339"/>
      <c r="AJ4" s="337"/>
      <c r="AK4" s="337"/>
      <c r="AL4" s="199"/>
      <c r="AM4" s="199"/>
      <c r="AN4" s="206"/>
      <c r="AO4" s="199"/>
      <c r="AP4" s="333"/>
      <c r="AQ4" s="333"/>
      <c r="AR4" s="334"/>
      <c r="AS4" s="334"/>
      <c r="AT4" s="210"/>
      <c r="AU4" s="339"/>
      <c r="AV4" s="337"/>
      <c r="AW4" s="335"/>
      <c r="AX4" s="336"/>
      <c r="AY4" s="337"/>
      <c r="AZ4" s="335"/>
      <c r="BA4" s="337"/>
      <c r="BB4" s="199"/>
      <c r="BC4" s="199"/>
      <c r="BD4" s="206"/>
      <c r="BE4" s="199"/>
      <c r="BF4" s="333"/>
      <c r="BG4" s="333"/>
      <c r="BH4" s="334"/>
      <c r="BI4" s="334"/>
      <c r="BJ4" s="210"/>
      <c r="BK4" s="339"/>
      <c r="BL4" s="337"/>
      <c r="BM4" s="335"/>
      <c r="BN4" s="336"/>
      <c r="BO4" s="337"/>
      <c r="BP4" s="335"/>
      <c r="BQ4" s="337"/>
      <c r="BR4" s="199"/>
      <c r="BS4" s="199"/>
      <c r="BT4" s="206"/>
      <c r="BU4" s="199"/>
      <c r="BV4" s="333"/>
      <c r="BW4" s="333"/>
      <c r="BX4" s="334"/>
      <c r="BY4" s="334"/>
      <c r="BZ4" s="334"/>
      <c r="CA4" s="210"/>
      <c r="CB4" s="339"/>
      <c r="CC4" s="337"/>
      <c r="CD4" s="335"/>
      <c r="CE4" s="336"/>
      <c r="CF4" s="337"/>
      <c r="CG4" s="335"/>
      <c r="CH4" s="336"/>
      <c r="CI4" s="337"/>
      <c r="CJ4" s="335"/>
      <c r="CK4" s="337"/>
      <c r="CL4" s="340"/>
      <c r="CM4" s="199"/>
      <c r="CN4" s="199"/>
      <c r="CO4" s="199"/>
      <c r="CP4" s="333"/>
      <c r="CQ4" s="333"/>
      <c r="CR4" s="333"/>
      <c r="CS4" s="334"/>
      <c r="CT4" s="210"/>
      <c r="CU4" s="339"/>
      <c r="CV4" s="337"/>
      <c r="CW4" s="335"/>
      <c r="CX4" s="337"/>
      <c r="CY4" s="199"/>
      <c r="CZ4" s="199"/>
      <c r="DA4" s="206"/>
      <c r="DB4" s="199"/>
      <c r="DC4" s="333"/>
      <c r="DD4" s="333"/>
      <c r="DE4" s="334"/>
      <c r="DF4" s="335"/>
      <c r="DG4" s="336"/>
      <c r="DH4" s="337"/>
      <c r="DI4" s="199"/>
      <c r="DJ4" s="199"/>
      <c r="DK4" s="206"/>
      <c r="DL4" s="199"/>
      <c r="DM4" s="333"/>
      <c r="DN4" s="333"/>
      <c r="DO4" s="334"/>
      <c r="DP4" s="335"/>
      <c r="DQ4" s="336"/>
      <c r="DR4" s="337"/>
      <c r="DS4" s="199"/>
      <c r="DT4" s="199"/>
      <c r="DU4" s="199"/>
      <c r="DV4" s="199"/>
      <c r="DW4" s="333"/>
      <c r="DX4" s="333"/>
      <c r="DY4" s="334"/>
      <c r="DZ4" s="335"/>
      <c r="EA4" s="336"/>
      <c r="EB4" s="337"/>
    </row>
    <row r="5" spans="1:133" ht="49.5" customHeight="1" x14ac:dyDescent="0.2">
      <c r="A5" s="108" t="s">
        <v>24</v>
      </c>
      <c r="B5" s="341">
        <f>'[4]численность 2020'!C5</f>
        <v>67.029998779296875</v>
      </c>
      <c r="C5" s="342">
        <v>41.758785000000003</v>
      </c>
      <c r="D5" s="342">
        <v>28.030788000000001</v>
      </c>
      <c r="E5" s="342">
        <f>'[4]численность 2020'!D5</f>
        <v>33.584346771240234</v>
      </c>
      <c r="F5" s="341">
        <v>0.62298699999999996</v>
      </c>
      <c r="G5" s="341">
        <f t="shared" ref="G5:G68" si="0">D5/B5</f>
        <v>0.41818273176901338</v>
      </c>
      <c r="H5" s="341">
        <f t="shared" ref="H5:H9" si="1">E5/B5</f>
        <v>0.50103457232365656</v>
      </c>
      <c r="I5" s="343">
        <f>'[4]заявки 2020-2021'!O11</f>
        <v>10</v>
      </c>
      <c r="J5" s="344">
        <f t="shared" ref="J5:J9" si="2">IF(E5&gt;34,E5*0.349999999999999,0)</f>
        <v>0</v>
      </c>
      <c r="K5" s="345">
        <f t="shared" ref="K5:K68" si="3">IF(I5&lt;J5,I5,J5)</f>
        <v>0</v>
      </c>
      <c r="L5" s="346"/>
      <c r="M5" s="342">
        <v>14</v>
      </c>
      <c r="N5" s="342">
        <v>14</v>
      </c>
      <c r="O5" s="347">
        <f>'[4]заявки 2020-2021'!K11</f>
        <v>14</v>
      </c>
      <c r="P5" s="341">
        <f t="shared" ref="P5:P68" si="4">M5/B5</f>
        <v>0.20886170751839683</v>
      </c>
      <c r="Q5" s="341">
        <v>0.20886199999999999</v>
      </c>
      <c r="R5" s="341">
        <f t="shared" ref="R5:R68" si="5">O5/B5</f>
        <v>0.20886170751839683</v>
      </c>
      <c r="S5" s="343">
        <f>'[4]заявки 2020-2021'!M11</f>
        <v>1</v>
      </c>
      <c r="T5" s="343">
        <f>'[4]заявки 2020-2021'!N11</f>
        <v>1</v>
      </c>
      <c r="U5" s="344">
        <f t="shared" ref="U5:U9" si="6">O5*0.149999999999999</f>
        <v>2.0999999999999859</v>
      </c>
      <c r="V5" s="345">
        <f t="shared" ref="V5:V68" si="7">IF(S5&lt;U5,S5,U5)</f>
        <v>1</v>
      </c>
      <c r="W5" s="346">
        <v>1</v>
      </c>
      <c r="X5" s="346">
        <v>1</v>
      </c>
      <c r="Y5" s="348"/>
      <c r="Z5" s="342">
        <v>0</v>
      </c>
      <c r="AA5" s="342">
        <v>0</v>
      </c>
      <c r="AB5" s="342">
        <f>'[4]численность 2020'!E5</f>
        <v>0</v>
      </c>
      <c r="AC5" s="341">
        <v>0</v>
      </c>
      <c r="AD5" s="341">
        <v>0</v>
      </c>
      <c r="AE5" s="341">
        <f t="shared" ref="AE5:AE9" si="8">AB5/B5</f>
        <v>0</v>
      </c>
      <c r="AF5" s="343">
        <f>'[4]заявки 2020-2021'!J11</f>
        <v>0</v>
      </c>
      <c r="AG5" s="344">
        <f>IF(AB5&gt;34,AB5*0.5,0)</f>
        <v>0</v>
      </c>
      <c r="AH5" s="345">
        <f t="shared" ref="AH5:AH68" si="9">IF(AF5&lt;AG5,AF5,AG5)</f>
        <v>0</v>
      </c>
      <c r="AI5" s="349">
        <f t="shared" ref="AI5:AI68" si="10">AJ5*0.75</f>
        <v>0</v>
      </c>
      <c r="AJ5" s="346"/>
      <c r="AK5" s="346"/>
      <c r="AL5" s="342">
        <v>1110.667725</v>
      </c>
      <c r="AM5" s="342">
        <v>889.63574200000005</v>
      </c>
      <c r="AN5" s="342">
        <f>'[4]численность 2020'!F5</f>
        <v>881.589111328125</v>
      </c>
      <c r="AO5" s="341">
        <v>16.569711000000002</v>
      </c>
      <c r="AP5" s="341">
        <v>13.272202999999999</v>
      </c>
      <c r="AQ5" s="341">
        <f t="shared" ref="AQ5:AQ68" si="11">AN5/B5</f>
        <v>13.152157651544158</v>
      </c>
      <c r="AR5" s="343">
        <f>'[4]заявки 2020-2021'!D11</f>
        <v>90</v>
      </c>
      <c r="AS5" s="343">
        <f>'[4]заявки 2020-2021'!E11</f>
        <v>1</v>
      </c>
      <c r="AT5" s="344">
        <f t="shared" ref="AT5:AT68" si="12">IF(AN5&gt;34,IF(AQ5&gt;10,AN5*0.149999999999999,IF(AQ5&gt;8,AN5*0.12,IF(AQ5&gt;6,AN5*0.1,IF(AQ5&gt;4,AN5*0.08,IF(AQ5&gt;2,AN5*0.07,IF(AQ5&gt;1,AN5*0.05,IF(AQ5&lt;1,AN5*0.0299999999999999,0))))))),0)</f>
        <v>132.23836669921786</v>
      </c>
      <c r="AU5" s="349">
        <f t="shared" ref="AU5:AU68" si="13">IF(AR5&lt;AT5,AR5,AT5)</f>
        <v>90</v>
      </c>
      <c r="AV5" s="346">
        <v>90</v>
      </c>
      <c r="AW5" s="344">
        <f t="shared" ref="AW5:AW68" si="14">IF(AV5&gt;3,AV5*0.25,0)</f>
        <v>22.5</v>
      </c>
      <c r="AX5" s="345">
        <f t="shared" ref="AX5:AX68" si="15">IF(AS5&lt;AW5,AS5,AW5)</f>
        <v>1</v>
      </c>
      <c r="AY5" s="346">
        <v>1</v>
      </c>
      <c r="AZ5" s="344">
        <f t="shared" ref="AZ5:AZ68" si="16">AV5*0.5</f>
        <v>45</v>
      </c>
      <c r="BA5" s="346">
        <v>45</v>
      </c>
      <c r="BB5" s="342">
        <v>0</v>
      </c>
      <c r="BC5" s="342">
        <v>1.737681</v>
      </c>
      <c r="BD5" s="342">
        <f>'[4]численность 2020'!G5</f>
        <v>0.88916885852813721</v>
      </c>
      <c r="BE5" s="341">
        <v>0</v>
      </c>
      <c r="BF5" s="341">
        <v>2.5923999999999999E-2</v>
      </c>
      <c r="BG5" s="341">
        <f t="shared" ref="BG5:BG68" si="17">BD5/B5</f>
        <v>1.3265237576026469E-2</v>
      </c>
      <c r="BH5" s="343">
        <f>'[4]заявки 2020-2021'!B11</f>
        <v>0</v>
      </c>
      <c r="BI5" s="343">
        <f>'[4]заявки 2020-2021'!C11</f>
        <v>0</v>
      </c>
      <c r="BJ5" s="344">
        <f t="shared" ref="BJ5:BJ68" si="18">IF(BD5&gt;1,IF(BG5&gt;10,BD5*0.149999999999999,IF(BG5&gt;8,BD5*0.12,IF(BG5&gt;6,BD5*0.1,IF(BG5&gt;4,BD5*0.08,IF(BG5&gt;2,BD5*0.07,IF(BG5&gt;1,BD5*0.05,IF(BG5&lt;1,BD5*0.0299999999999999,0))))))),0)</f>
        <v>0</v>
      </c>
      <c r="BK5" s="349">
        <f t="shared" ref="BK5:BK68" si="19">IF(BH5&lt;BJ5,BH5,BJ5)</f>
        <v>0</v>
      </c>
      <c r="BL5" s="346"/>
      <c r="BM5" s="344">
        <f t="shared" ref="BM5:BM68" si="20">IF(BL5&gt;3,BL5*0.25,0)</f>
        <v>0</v>
      </c>
      <c r="BN5" s="345">
        <f t="shared" ref="BN5:BN68" si="21">IF(BI5&lt;BM5,BI5,BM5)</f>
        <v>0</v>
      </c>
      <c r="BO5" s="346"/>
      <c r="BP5" s="344">
        <f t="shared" ref="BP5:BP68" si="22">BL5*0.2</f>
        <v>0</v>
      </c>
      <c r="BQ5" s="346"/>
      <c r="BR5" s="342">
        <v>25.551479</v>
      </c>
      <c r="BS5" s="342">
        <v>8.6884060000000005</v>
      </c>
      <c r="BT5" s="342">
        <f>'[4]численность 2020'!H5</f>
        <v>40.901771545410156</v>
      </c>
      <c r="BU5" s="341">
        <v>0.38119500000000001</v>
      </c>
      <c r="BV5" s="341">
        <v>0.12962000000000001</v>
      </c>
      <c r="BW5" s="341">
        <f t="shared" ref="BW5:BW68" si="23">BT5/B5</f>
        <v>0.61020098896441011</v>
      </c>
      <c r="BX5" s="343">
        <f>'[4]заявки 2020-2021'!F11</f>
        <v>1</v>
      </c>
      <c r="BY5" s="343">
        <f>'[4]заявки 2020-2021'!G11</f>
        <v>0</v>
      </c>
      <c r="BZ5" s="343">
        <f>'[4]заявки 2020-2021'!H11</f>
        <v>0</v>
      </c>
      <c r="CA5" s="344">
        <f t="shared" ref="CA5:CA68" si="24">IF(BT5&gt;1,IF(BW5&gt;10,BT5*0.149999999999999,IF(BW5&gt;8,BT5*0.12,IF(BW5&gt;6,BT5*0.1,IF(BW5&gt;4,BT5*0.08,IF(BW5&gt;2,BT5*0.07,IF(BW5&gt;1,BT5*0.05,IF(BW5&lt;1,BT5*0.0299999999999999,0))))))),0)</f>
        <v>1.2270531463623005</v>
      </c>
      <c r="CB5" s="349">
        <f t="shared" ref="CB5:CB68" si="25">IF(BX5&lt;CA5,BX5,CA5)</f>
        <v>1</v>
      </c>
      <c r="CC5" s="346">
        <v>1</v>
      </c>
      <c r="CD5" s="344">
        <f t="shared" ref="CD5:CD68" si="26">IF(CC5&gt;3,CC5*0.125,0)</f>
        <v>0</v>
      </c>
      <c r="CE5" s="345">
        <f t="shared" ref="CE5:CE68" si="27">IF(BY5&lt;CD5,BY5,CD5)</f>
        <v>0</v>
      </c>
      <c r="CF5" s="346"/>
      <c r="CG5" s="344">
        <f t="shared" ref="CG5:CG68" si="28">IF(CC5&gt;3,CC5*0.125,0)</f>
        <v>0</v>
      </c>
      <c r="CH5" s="345">
        <f t="shared" ref="CH5:CH68" si="29">IF(BZ5&lt;CG5,BZ5,CG5)</f>
        <v>0</v>
      </c>
      <c r="CI5" s="346"/>
      <c r="CJ5" s="344">
        <f t="shared" ref="CJ5:CJ68" si="30">CC5*0.2</f>
        <v>0.2</v>
      </c>
      <c r="CK5" s="346"/>
      <c r="CL5" s="350">
        <f t="shared" ref="CL5:CL68" si="31">IF(CC5*0.25&gt;CF5+CI5-0.1,1,0)</f>
        <v>1</v>
      </c>
      <c r="CM5" s="342">
        <v>9</v>
      </c>
      <c r="CN5" s="342">
        <v>0</v>
      </c>
      <c r="CO5" s="342" t="e">
        <f>'[4]заявки 2020-2021'!#REF!</f>
        <v>#REF!</v>
      </c>
      <c r="CP5" s="341">
        <v>0.109</v>
      </c>
      <c r="CQ5" s="341">
        <v>0</v>
      </c>
      <c r="CR5" s="341" t="e">
        <f>'[4]заявки 2020-2021'!#REF!</f>
        <v>#REF!</v>
      </c>
      <c r="CS5" s="343" t="e">
        <f>'[4]заявки 2020-2021'!#REF!</f>
        <v>#REF!</v>
      </c>
      <c r="CT5" s="344" t="e">
        <f t="shared" ref="CT5:CT68" si="32">IF((CO5*0.1)&gt;0,CO5*0.8,0)</f>
        <v>#REF!</v>
      </c>
      <c r="CU5" s="349" t="e">
        <f t="shared" ref="CU5:CU68" si="33">IF(CS5&lt;CT5,CS5,CT5)</f>
        <v>#REF!</v>
      </c>
      <c r="CV5" s="346"/>
      <c r="CW5" s="344">
        <f t="shared" ref="CW5:CW68" si="34">CV5*0.8</f>
        <v>0</v>
      </c>
      <c r="CX5" s="346"/>
      <c r="CY5" s="342">
        <v>0</v>
      </c>
      <c r="CZ5" s="342">
        <v>0</v>
      </c>
      <c r="DA5" s="342">
        <f>'[4]численность 2020'!I5</f>
        <v>0</v>
      </c>
      <c r="DB5" s="341">
        <v>0</v>
      </c>
      <c r="DC5" s="341">
        <v>0</v>
      </c>
      <c r="DD5" s="341">
        <f t="shared" ref="DD5:DD68" si="35">DA5/B5</f>
        <v>0</v>
      </c>
      <c r="DE5" s="343">
        <f>'[4]заявки 2020-2021'!I11</f>
        <v>0</v>
      </c>
      <c r="DF5" s="344">
        <f t="shared" ref="DF5:DF68" si="36">IF(DA5&gt;34,DA5*0.179999999999999,0)</f>
        <v>0</v>
      </c>
      <c r="DG5" s="345">
        <f t="shared" ref="DG5:DG68" si="37">IF(DE5&lt;DF5,DE5,DF5)</f>
        <v>0</v>
      </c>
      <c r="DH5" s="346"/>
      <c r="DI5" s="342">
        <v>0.32221300000000003</v>
      </c>
      <c r="DJ5" s="342">
        <v>0</v>
      </c>
      <c r="DK5" s="342">
        <f>'[4]численность 2020'!J5</f>
        <v>0</v>
      </c>
      <c r="DL5" s="341">
        <v>0</v>
      </c>
      <c r="DM5" s="341">
        <v>0</v>
      </c>
      <c r="DN5" s="341">
        <f t="shared" ref="DN5:DN68" si="38">DK5/B5</f>
        <v>0</v>
      </c>
      <c r="DO5" s="343">
        <f>'[4]заявки 2020-2021'!P11</f>
        <v>0</v>
      </c>
      <c r="DP5" s="344">
        <f t="shared" ref="DP5:DP68" si="39">DK5*0.1</f>
        <v>0</v>
      </c>
      <c r="DQ5" s="345">
        <f t="shared" ref="DQ5:DQ68" si="40">IF(DO5&lt;DP5,DO5,DP5)</f>
        <v>0</v>
      </c>
      <c r="DR5" s="346"/>
      <c r="DS5" s="342">
        <v>20</v>
      </c>
      <c r="DT5" s="347">
        <v>21</v>
      </c>
      <c r="DU5" s="347">
        <f>'[4]заявки 2020-2021'!Q11</f>
        <v>21</v>
      </c>
      <c r="DV5" s="341">
        <f t="shared" ref="DV5:DV68" si="41">DS5/B5</f>
        <v>0.29837386788342402</v>
      </c>
      <c r="DW5" s="341">
        <v>0.31329299999999999</v>
      </c>
      <c r="DX5" s="341">
        <f t="shared" ref="DX5:DX9" si="42">DU5/B5</f>
        <v>0.31329256127759525</v>
      </c>
      <c r="DY5" s="343">
        <f>'[4]заявки 2020-2021'!S11</f>
        <v>2</v>
      </c>
      <c r="DZ5" s="344">
        <f t="shared" ref="DZ5:DZ9" si="43">DU5*0.1</f>
        <v>2.1</v>
      </c>
      <c r="EA5" s="345">
        <f t="shared" ref="EA5:EA68" si="44">IF(DY5&lt;DZ5,DY5,DZ5)</f>
        <v>2</v>
      </c>
      <c r="EB5" s="346">
        <v>2</v>
      </c>
    </row>
    <row r="6" spans="1:133" ht="30" customHeight="1" x14ac:dyDescent="0.2">
      <c r="A6" s="224" t="s">
        <v>25</v>
      </c>
      <c r="B6" s="341">
        <f>'[4]численность 2020'!C6</f>
        <v>12.795000076293945</v>
      </c>
      <c r="C6" s="342">
        <f>B6*F6</f>
        <v>33.577099820213313</v>
      </c>
      <c r="D6" s="342">
        <v>34.077537999999997</v>
      </c>
      <c r="E6" s="342">
        <f>'[4]численность 2020'!D6</f>
        <v>36.139179229736328</v>
      </c>
      <c r="F6" s="341">
        <v>2.6242359999999998</v>
      </c>
      <c r="G6" s="341">
        <f t="shared" si="0"/>
        <v>2.6633480106918852</v>
      </c>
      <c r="H6" s="341">
        <f t="shared" si="1"/>
        <v>2.8244766716878358</v>
      </c>
      <c r="I6" s="343">
        <f>'[4]заявки 2020-2021'!O12</f>
        <v>12</v>
      </c>
      <c r="J6" s="344">
        <f t="shared" si="2"/>
        <v>12.648712730407677</v>
      </c>
      <c r="K6" s="345">
        <f t="shared" si="3"/>
        <v>12</v>
      </c>
      <c r="L6" s="346">
        <v>12</v>
      </c>
      <c r="M6" s="342">
        <v>9</v>
      </c>
      <c r="N6" s="342">
        <v>9</v>
      </c>
      <c r="O6" s="347">
        <f>'[4]заявки 2020-2021'!K12</f>
        <v>10</v>
      </c>
      <c r="P6" s="341">
        <f t="shared" si="4"/>
        <v>0.7033997613391838</v>
      </c>
      <c r="Q6" s="341">
        <v>0.7</v>
      </c>
      <c r="R6" s="341">
        <f t="shared" si="5"/>
        <v>0.78155529037687088</v>
      </c>
      <c r="S6" s="343">
        <f>'[4]заявки 2020-2021'!M12</f>
        <v>1</v>
      </c>
      <c r="T6" s="343">
        <f>'[4]заявки 2020-2021'!N12</f>
        <v>1</v>
      </c>
      <c r="U6" s="344">
        <f t="shared" si="6"/>
        <v>1.49999999999999</v>
      </c>
      <c r="V6" s="345">
        <f t="shared" si="7"/>
        <v>1</v>
      </c>
      <c r="W6" s="346">
        <v>1</v>
      </c>
      <c r="X6" s="346">
        <v>1</v>
      </c>
      <c r="Y6" s="348"/>
      <c r="Z6" s="342">
        <f>B6*AC6</f>
        <v>11.514809138660432</v>
      </c>
      <c r="AA6" s="342">
        <f>B6*AD6</f>
        <v>5.6703345938110354</v>
      </c>
      <c r="AB6" s="342">
        <f>'[4]численность 2020'!E6</f>
        <v>9.6569862365722656</v>
      </c>
      <c r="AC6" s="341">
        <v>0.89994600000000002</v>
      </c>
      <c r="AD6" s="341">
        <v>0.44316800000000001</v>
      </c>
      <c r="AE6" s="341">
        <f t="shared" si="8"/>
        <v>0.7547468682289683</v>
      </c>
      <c r="AF6" s="343">
        <f>'[4]заявки 2020-2021'!J12</f>
        <v>0</v>
      </c>
      <c r="AG6" s="344">
        <f>IF(AB6&gt;34,AB6*0.05,0)</f>
        <v>0</v>
      </c>
      <c r="AH6" s="345">
        <f t="shared" si="9"/>
        <v>0</v>
      </c>
      <c r="AI6" s="349">
        <f t="shared" si="10"/>
        <v>0</v>
      </c>
      <c r="AJ6" s="346"/>
      <c r="AK6" s="346"/>
      <c r="AL6" s="342">
        <f>B6*AO6</f>
        <v>88.041512669973372</v>
      </c>
      <c r="AM6" s="342">
        <f>B6*AP6</f>
        <v>116.13825805750848</v>
      </c>
      <c r="AN6" s="342">
        <f>'[4]численность 2020'!F6</f>
        <v>184.40972900390625</v>
      </c>
      <c r="AO6" s="341">
        <v>6.8809310000000004</v>
      </c>
      <c r="AP6" s="341">
        <v>9.0768470000000008</v>
      </c>
      <c r="AQ6" s="341">
        <f t="shared" si="11"/>
        <v>14.412639929996802</v>
      </c>
      <c r="AR6" s="343">
        <f>'[4]заявки 2020-2021'!D12</f>
        <v>32</v>
      </c>
      <c r="AS6" s="343">
        <f>'[4]заявки 2020-2021'!E12</f>
        <v>2</v>
      </c>
      <c r="AT6" s="344">
        <f t="shared" si="12"/>
        <v>27.661459350585751</v>
      </c>
      <c r="AU6" s="349">
        <f t="shared" si="13"/>
        <v>27.661459350585751</v>
      </c>
      <c r="AV6" s="346">
        <v>27</v>
      </c>
      <c r="AW6" s="344">
        <f t="shared" si="14"/>
        <v>6.75</v>
      </c>
      <c r="AX6" s="345">
        <f t="shared" si="15"/>
        <v>2</v>
      </c>
      <c r="AY6" s="346">
        <v>2</v>
      </c>
      <c r="AZ6" s="344">
        <f t="shared" si="16"/>
        <v>13.5</v>
      </c>
      <c r="BA6" s="346">
        <v>13</v>
      </c>
      <c r="BB6" s="342">
        <f>B6*BE6</f>
        <v>25.502533532066344</v>
      </c>
      <c r="BC6" s="342">
        <f>B6*BF6</f>
        <v>19.248056004772188</v>
      </c>
      <c r="BD6" s="342">
        <f>'[4]численность 2020'!G6</f>
        <v>32.912117004394531</v>
      </c>
      <c r="BE6" s="341">
        <v>1.9931639999999999</v>
      </c>
      <c r="BF6" s="341">
        <v>1.5043420000000001</v>
      </c>
      <c r="BG6" s="341">
        <f t="shared" si="17"/>
        <v>2.572263916228712</v>
      </c>
      <c r="BH6" s="343">
        <f>'[4]заявки 2020-2021'!B12</f>
        <v>2</v>
      </c>
      <c r="BI6" s="343">
        <f>'[4]заявки 2020-2021'!C12</f>
        <v>0</v>
      </c>
      <c r="BJ6" s="344">
        <f t="shared" si="18"/>
        <v>2.3038481903076176</v>
      </c>
      <c r="BK6" s="349">
        <f t="shared" si="19"/>
        <v>2</v>
      </c>
      <c r="BL6" s="346">
        <v>2</v>
      </c>
      <c r="BM6" s="344">
        <f t="shared" si="20"/>
        <v>0</v>
      </c>
      <c r="BN6" s="345">
        <f t="shared" si="21"/>
        <v>0</v>
      </c>
      <c r="BO6" s="346"/>
      <c r="BP6" s="344">
        <f t="shared" si="22"/>
        <v>0.4</v>
      </c>
      <c r="BQ6" s="346"/>
      <c r="BR6" s="342">
        <f>B6*BU6</f>
        <v>76.507587801198966</v>
      </c>
      <c r="BS6" s="342">
        <f>B6*BV6</f>
        <v>42.805378470239638</v>
      </c>
      <c r="BT6" s="342">
        <f>'[4]численность 2020'!H6</f>
        <v>79.029930114746094</v>
      </c>
      <c r="BU6" s="341">
        <v>5.9794910000000003</v>
      </c>
      <c r="BV6" s="341">
        <v>3.3454769999999998</v>
      </c>
      <c r="BW6" s="341">
        <f t="shared" si="23"/>
        <v>6.1766259979294196</v>
      </c>
      <c r="BX6" s="343">
        <f>'[4]заявки 2020-2021'!F12</f>
        <v>6</v>
      </c>
      <c r="BY6" s="343">
        <f>'[4]заявки 2020-2021'!G12</f>
        <v>1</v>
      </c>
      <c r="BZ6" s="343">
        <f>'[4]заявки 2020-2021'!H12</f>
        <v>1</v>
      </c>
      <c r="CA6" s="344">
        <f t="shared" si="24"/>
        <v>7.9029930114746101</v>
      </c>
      <c r="CB6" s="349">
        <f t="shared" si="25"/>
        <v>6</v>
      </c>
      <c r="CC6" s="346">
        <v>6</v>
      </c>
      <c r="CD6" s="344">
        <f t="shared" si="26"/>
        <v>0.75</v>
      </c>
      <c r="CE6" s="345">
        <f t="shared" si="27"/>
        <v>0.75</v>
      </c>
      <c r="CF6" s="346"/>
      <c r="CG6" s="344">
        <f t="shared" si="28"/>
        <v>0.75</v>
      </c>
      <c r="CH6" s="345">
        <f t="shared" si="29"/>
        <v>0.75</v>
      </c>
      <c r="CI6" s="346">
        <v>1</v>
      </c>
      <c r="CJ6" s="344">
        <f t="shared" si="30"/>
        <v>1.2000000000000002</v>
      </c>
      <c r="CK6" s="346">
        <v>1</v>
      </c>
      <c r="CL6" s="350">
        <f t="shared" si="31"/>
        <v>1</v>
      </c>
      <c r="CM6" s="342"/>
      <c r="CN6" s="342">
        <v>37</v>
      </c>
      <c r="CO6" s="342" t="e">
        <f>#NAME?</f>
        <v>#NAME?</v>
      </c>
      <c r="CP6" s="341"/>
      <c r="CQ6" s="341">
        <v>0.1</v>
      </c>
      <c r="CR6" s="341" t="e">
        <f>#NAME?</f>
        <v>#NAME?</v>
      </c>
      <c r="CS6" s="343" t="e">
        <f>#NAME?</f>
        <v>#NAME?</v>
      </c>
      <c r="CT6" s="344" t="e">
        <f t="shared" si="32"/>
        <v>#NAME?</v>
      </c>
      <c r="CU6" s="349" t="e">
        <f t="shared" si="33"/>
        <v>#NAME?</v>
      </c>
      <c r="CV6" s="346"/>
      <c r="CW6" s="344">
        <f t="shared" si="34"/>
        <v>0</v>
      </c>
      <c r="CX6" s="346"/>
      <c r="CY6" s="342">
        <v>0</v>
      </c>
      <c r="CZ6" s="342">
        <v>0</v>
      </c>
      <c r="DA6" s="342">
        <f>'[4]численность 2020'!I6</f>
        <v>0</v>
      </c>
      <c r="DB6" s="341">
        <v>0</v>
      </c>
      <c r="DC6" s="341">
        <v>0</v>
      </c>
      <c r="DD6" s="341">
        <f t="shared" si="35"/>
        <v>0</v>
      </c>
      <c r="DE6" s="343">
        <f>'[4]заявки 2020-2021'!I12</f>
        <v>0</v>
      </c>
      <c r="DF6" s="344">
        <f t="shared" si="36"/>
        <v>0</v>
      </c>
      <c r="DG6" s="345">
        <f t="shared" si="37"/>
        <v>0</v>
      </c>
      <c r="DH6" s="346"/>
      <c r="DI6" s="342">
        <v>0.56815700000000002</v>
      </c>
      <c r="DJ6" s="342">
        <v>0.57122300000000004</v>
      </c>
      <c r="DK6" s="342">
        <f>'[4]численность 2020'!J6</f>
        <v>1.0106148719787598</v>
      </c>
      <c r="DL6" s="341">
        <v>2.5766000000000001E-2</v>
      </c>
      <c r="DM6" s="341">
        <v>2.5766000000000001E-2</v>
      </c>
      <c r="DN6" s="341">
        <f t="shared" si="38"/>
        <v>7.8985139972854376E-2</v>
      </c>
      <c r="DO6" s="343">
        <f>'[4]заявки 2020-2021'!P12</f>
        <v>0</v>
      </c>
      <c r="DP6" s="344">
        <f t="shared" si="39"/>
        <v>0.10106148719787598</v>
      </c>
      <c r="DQ6" s="345">
        <f t="shared" si="40"/>
        <v>0</v>
      </c>
      <c r="DR6" s="346"/>
      <c r="DS6" s="342">
        <v>20</v>
      </c>
      <c r="DT6" s="347">
        <v>22</v>
      </c>
      <c r="DU6" s="347">
        <f>'[4]заявки 2020-2021'!Q12</f>
        <v>25</v>
      </c>
      <c r="DV6" s="341">
        <f t="shared" si="41"/>
        <v>1.5631105807537418</v>
      </c>
      <c r="DW6" s="341">
        <f>DT6/B6</f>
        <v>1.7194216388291159</v>
      </c>
      <c r="DX6" s="341">
        <f t="shared" si="42"/>
        <v>1.9538882259421773</v>
      </c>
      <c r="DY6" s="343">
        <f>'[4]заявки 2020-2021'!S12</f>
        <v>2</v>
      </c>
      <c r="DZ6" s="344">
        <f t="shared" si="43"/>
        <v>2.5</v>
      </c>
      <c r="EA6" s="345">
        <f t="shared" si="44"/>
        <v>2</v>
      </c>
      <c r="EB6" s="346">
        <v>2</v>
      </c>
      <c r="EC6" s="341"/>
    </row>
    <row r="7" spans="1:133" ht="13.5" customHeight="1" x14ac:dyDescent="0.2">
      <c r="A7" s="198" t="str">
        <f>[1]РАСЧЕТЫ!A39</f>
        <v>Балаганский район</v>
      </c>
      <c r="B7" s="341"/>
      <c r="C7" s="342"/>
      <c r="D7" s="342"/>
      <c r="E7" s="342"/>
      <c r="F7" s="341"/>
      <c r="G7" s="341" t="e">
        <f t="shared" si="0"/>
        <v>#DIV/0!</v>
      </c>
      <c r="H7" s="341"/>
      <c r="I7" s="343"/>
      <c r="J7" s="344"/>
      <c r="K7" s="345"/>
      <c r="L7" s="346"/>
      <c r="M7" s="342"/>
      <c r="N7" s="342"/>
      <c r="O7" s="347"/>
      <c r="P7" s="341" t="e">
        <f t="shared" si="4"/>
        <v>#DIV/0!</v>
      </c>
      <c r="Q7" s="341"/>
      <c r="R7" s="341"/>
      <c r="S7" s="343"/>
      <c r="T7" s="343"/>
      <c r="U7" s="344"/>
      <c r="V7" s="345"/>
      <c r="W7" s="346"/>
      <c r="X7" s="346"/>
      <c r="Y7" s="348"/>
      <c r="Z7" s="342"/>
      <c r="AA7" s="342"/>
      <c r="AB7" s="342"/>
      <c r="AC7" s="341"/>
      <c r="AD7" s="341"/>
      <c r="AE7" s="341"/>
      <c r="AF7" s="343"/>
      <c r="AG7" s="344"/>
      <c r="AH7" s="345"/>
      <c r="AI7" s="349"/>
      <c r="AJ7" s="346"/>
      <c r="AK7" s="346"/>
      <c r="AL7" s="342"/>
      <c r="AM7" s="342"/>
      <c r="AN7" s="342"/>
      <c r="AO7" s="341"/>
      <c r="AP7" s="341"/>
      <c r="AQ7" s="341"/>
      <c r="AR7" s="343"/>
      <c r="AS7" s="343"/>
      <c r="AT7" s="344">
        <f t="shared" si="12"/>
        <v>0</v>
      </c>
      <c r="AU7" s="349">
        <f t="shared" si="13"/>
        <v>0</v>
      </c>
      <c r="AV7" s="346"/>
      <c r="AW7" s="344">
        <f t="shared" si="14"/>
        <v>0</v>
      </c>
      <c r="AX7" s="345">
        <f t="shared" si="15"/>
        <v>0</v>
      </c>
      <c r="AY7" s="346"/>
      <c r="AZ7" s="344">
        <f t="shared" si="16"/>
        <v>0</v>
      </c>
      <c r="BA7" s="346"/>
      <c r="BB7" s="342"/>
      <c r="BC7" s="342"/>
      <c r="BD7" s="342"/>
      <c r="BE7" s="341"/>
      <c r="BF7" s="341"/>
      <c r="BG7" s="341"/>
      <c r="BH7" s="343"/>
      <c r="BI7" s="343"/>
      <c r="BJ7" s="344">
        <f t="shared" si="18"/>
        <v>0</v>
      </c>
      <c r="BK7" s="349">
        <f t="shared" si="19"/>
        <v>0</v>
      </c>
      <c r="BL7" s="346"/>
      <c r="BM7" s="344">
        <f t="shared" si="20"/>
        <v>0</v>
      </c>
      <c r="BN7" s="345">
        <f t="shared" si="21"/>
        <v>0</v>
      </c>
      <c r="BO7" s="346"/>
      <c r="BP7" s="344">
        <f t="shared" si="22"/>
        <v>0</v>
      </c>
      <c r="BQ7" s="346"/>
      <c r="BR7" s="342"/>
      <c r="BS7" s="342"/>
      <c r="BT7" s="342"/>
      <c r="BU7" s="341"/>
      <c r="BV7" s="341"/>
      <c r="BW7" s="341"/>
      <c r="BX7" s="343"/>
      <c r="BY7" s="343"/>
      <c r="BZ7" s="343"/>
      <c r="CA7" s="344">
        <f t="shared" si="24"/>
        <v>0</v>
      </c>
      <c r="CB7" s="349">
        <f t="shared" si="25"/>
        <v>0</v>
      </c>
      <c r="CC7" s="346"/>
      <c r="CD7" s="344">
        <f t="shared" si="26"/>
        <v>0</v>
      </c>
      <c r="CE7" s="345">
        <f t="shared" si="27"/>
        <v>0</v>
      </c>
      <c r="CF7" s="346"/>
      <c r="CG7" s="344">
        <f t="shared" si="28"/>
        <v>0</v>
      </c>
      <c r="CH7" s="345">
        <f t="shared" si="29"/>
        <v>0</v>
      </c>
      <c r="CI7" s="346"/>
      <c r="CJ7" s="344">
        <f t="shared" si="30"/>
        <v>0</v>
      </c>
      <c r="CK7" s="346"/>
      <c r="CL7" s="350">
        <f t="shared" si="31"/>
        <v>1</v>
      </c>
      <c r="CM7" s="342"/>
      <c r="CN7" s="342"/>
      <c r="CO7" s="342"/>
      <c r="CP7" s="341"/>
      <c r="CQ7" s="341"/>
      <c r="CR7" s="341"/>
      <c r="CS7" s="343"/>
      <c r="CT7" s="344"/>
      <c r="CU7" s="349"/>
      <c r="CV7" s="346"/>
      <c r="CW7" s="344"/>
      <c r="CX7" s="346"/>
      <c r="CY7" s="342"/>
      <c r="CZ7" s="342"/>
      <c r="DA7" s="342"/>
      <c r="DB7" s="341"/>
      <c r="DC7" s="341"/>
      <c r="DD7" s="341"/>
      <c r="DE7" s="343"/>
      <c r="DF7" s="344">
        <f t="shared" si="36"/>
        <v>0</v>
      </c>
      <c r="DG7" s="345">
        <f t="shared" si="37"/>
        <v>0</v>
      </c>
      <c r="DH7" s="346"/>
      <c r="DI7" s="342"/>
      <c r="DJ7" s="342"/>
      <c r="DK7" s="342"/>
      <c r="DL7" s="341"/>
      <c r="DM7" s="341"/>
      <c r="DN7" s="341"/>
      <c r="DO7" s="343"/>
      <c r="DP7" s="344">
        <f t="shared" si="39"/>
        <v>0</v>
      </c>
      <c r="DQ7" s="345">
        <f t="shared" si="40"/>
        <v>0</v>
      </c>
      <c r="DR7" s="346"/>
      <c r="DS7" s="342"/>
      <c r="DT7" s="347"/>
      <c r="DU7" s="347"/>
      <c r="DV7" s="341" t="e">
        <f t="shared" si="41"/>
        <v>#DIV/0!</v>
      </c>
      <c r="DW7" s="341"/>
      <c r="DX7" s="341"/>
      <c r="DY7" s="343"/>
      <c r="DZ7" s="344">
        <f t="shared" si="43"/>
        <v>0</v>
      </c>
      <c r="EA7" s="345">
        <f t="shared" si="44"/>
        <v>0</v>
      </c>
      <c r="EB7" s="346"/>
    </row>
    <row r="8" spans="1:133" ht="48" customHeight="1" x14ac:dyDescent="0.2">
      <c r="A8" s="108" t="s">
        <v>285</v>
      </c>
      <c r="B8" s="341">
        <f>'[4]численность 2020'!C8</f>
        <v>397.60000610351563</v>
      </c>
      <c r="C8" s="342">
        <v>291.45062300000001</v>
      </c>
      <c r="D8" s="342">
        <v>346.975616</v>
      </c>
      <c r="E8" s="342">
        <f>'[4]численность 2020'!D8</f>
        <v>310.72442626953125</v>
      </c>
      <c r="F8" s="341">
        <v>0.73302500000000004</v>
      </c>
      <c r="G8" s="341">
        <f t="shared" si="0"/>
        <v>0.87267507714691661</v>
      </c>
      <c r="H8" s="341">
        <f t="shared" si="1"/>
        <v>0.78150005407352474</v>
      </c>
      <c r="I8" s="225">
        <f>'[4]заявки 2020-2021'!O14</f>
        <v>107</v>
      </c>
      <c r="J8" s="344">
        <f t="shared" si="2"/>
        <v>108.75354919433562</v>
      </c>
      <c r="K8" s="345">
        <f t="shared" si="3"/>
        <v>107</v>
      </c>
      <c r="L8" s="346">
        <v>107</v>
      </c>
      <c r="M8" s="342">
        <v>119</v>
      </c>
      <c r="N8" s="342">
        <v>119</v>
      </c>
      <c r="O8" s="226">
        <f>'[4]заявки 2020-2021'!K14</f>
        <v>107</v>
      </c>
      <c r="P8" s="341">
        <f t="shared" si="4"/>
        <v>0.29929577005342956</v>
      </c>
      <c r="Q8" s="341">
        <v>0.29929600000000001</v>
      </c>
      <c r="R8" s="341">
        <f t="shared" si="5"/>
        <v>0.26911468399762151</v>
      </c>
      <c r="S8" s="225">
        <f>'[4]заявки 2020-2021'!M14</f>
        <v>16</v>
      </c>
      <c r="T8" s="225">
        <f>'[4]заявки 2020-2021'!N14</f>
        <v>11</v>
      </c>
      <c r="U8" s="344">
        <f t="shared" si="6"/>
        <v>16.049999999999894</v>
      </c>
      <c r="V8" s="345">
        <f t="shared" si="7"/>
        <v>16</v>
      </c>
      <c r="W8" s="346">
        <v>16</v>
      </c>
      <c r="X8" s="346">
        <v>11</v>
      </c>
      <c r="Y8" s="348"/>
      <c r="Z8" s="342">
        <v>458.05474900000002</v>
      </c>
      <c r="AA8" s="342">
        <v>603.10754399999996</v>
      </c>
      <c r="AB8" s="342">
        <f>'[4]численность 2020'!E8</f>
        <v>621.6646728515625</v>
      </c>
      <c r="AC8" s="341">
        <v>1.1520490000000001</v>
      </c>
      <c r="AD8" s="341">
        <v>1.5168699999999999</v>
      </c>
      <c r="AE8" s="341">
        <f t="shared" si="8"/>
        <v>1.563542915765729</v>
      </c>
      <c r="AF8" s="225">
        <f>'[4]заявки 2020-2021'!J14</f>
        <v>30</v>
      </c>
      <c r="AG8" s="344">
        <f t="shared" ref="AG8:AG9" si="45">IF(AB8&gt;34,AB8*0.05,0)</f>
        <v>31.083233642578126</v>
      </c>
      <c r="AH8" s="345">
        <f t="shared" si="9"/>
        <v>30</v>
      </c>
      <c r="AI8" s="349">
        <f t="shared" si="10"/>
        <v>22.5</v>
      </c>
      <c r="AJ8" s="346">
        <v>30</v>
      </c>
      <c r="AK8" s="346">
        <v>22</v>
      </c>
      <c r="AL8" s="342">
        <v>558.16021699999999</v>
      </c>
      <c r="AM8" s="342">
        <v>560.16619900000001</v>
      </c>
      <c r="AN8" s="342">
        <f>'[4]численность 2020'!F8</f>
        <v>569.6614990234375</v>
      </c>
      <c r="AO8" s="341">
        <v>1.403823</v>
      </c>
      <c r="AP8" s="341">
        <v>1.4088689999999999</v>
      </c>
      <c r="AQ8" s="341">
        <f t="shared" si="11"/>
        <v>1.4327502270589136</v>
      </c>
      <c r="AR8" s="225">
        <f>'[4]заявки 2020-2021'!D14</f>
        <v>27</v>
      </c>
      <c r="AS8" s="225">
        <f>'[4]заявки 2020-2021'!E14</f>
        <v>2</v>
      </c>
      <c r="AT8" s="344">
        <f t="shared" si="12"/>
        <v>28.483074951171876</v>
      </c>
      <c r="AU8" s="349">
        <f t="shared" si="13"/>
        <v>27</v>
      </c>
      <c r="AV8" s="346">
        <v>27</v>
      </c>
      <c r="AW8" s="344">
        <f t="shared" si="14"/>
        <v>6.75</v>
      </c>
      <c r="AX8" s="345">
        <f t="shared" si="15"/>
        <v>2</v>
      </c>
      <c r="AY8" s="346">
        <v>2</v>
      </c>
      <c r="AZ8" s="344">
        <f t="shared" si="16"/>
        <v>13.5</v>
      </c>
      <c r="BA8" s="346">
        <v>13</v>
      </c>
      <c r="BB8" s="342">
        <v>370.38519300000002</v>
      </c>
      <c r="BC8" s="342">
        <v>408.04162600000001</v>
      </c>
      <c r="BD8" s="342">
        <f>'[4]численность 2020'!G8</f>
        <v>394.87899780273438</v>
      </c>
      <c r="BE8" s="341">
        <v>0.93155200000000005</v>
      </c>
      <c r="BF8" s="341">
        <v>1.026262</v>
      </c>
      <c r="BG8" s="341">
        <f t="shared" si="17"/>
        <v>0.99315641785962938</v>
      </c>
      <c r="BH8" s="225">
        <f>'[4]заявки 2020-2021'!B14</f>
        <v>11</v>
      </c>
      <c r="BI8" s="225">
        <f>'[4]заявки 2020-2021'!C14</f>
        <v>2</v>
      </c>
      <c r="BJ8" s="344">
        <f t="shared" si="18"/>
        <v>11.846369934081991</v>
      </c>
      <c r="BK8" s="349">
        <f t="shared" si="19"/>
        <v>11</v>
      </c>
      <c r="BL8" s="346">
        <v>11</v>
      </c>
      <c r="BM8" s="344">
        <f t="shared" si="20"/>
        <v>2.75</v>
      </c>
      <c r="BN8" s="345">
        <f t="shared" si="21"/>
        <v>2</v>
      </c>
      <c r="BO8" s="346">
        <v>2</v>
      </c>
      <c r="BP8" s="344">
        <f t="shared" si="22"/>
        <v>2.2000000000000002</v>
      </c>
      <c r="BQ8" s="346">
        <v>2</v>
      </c>
      <c r="BR8" s="342">
        <v>532.83483899999999</v>
      </c>
      <c r="BS8" s="342">
        <v>546.24932899999999</v>
      </c>
      <c r="BT8" s="342">
        <f>'[4]численность 2020'!H8</f>
        <v>559.41192626953125</v>
      </c>
      <c r="BU8" s="341">
        <v>1.340128</v>
      </c>
      <c r="BV8" s="341">
        <v>1.373866</v>
      </c>
      <c r="BW8" s="341">
        <f t="shared" si="23"/>
        <v>1.4069716239488379</v>
      </c>
      <c r="BX8" s="225">
        <f>'[4]заявки 2020-2021'!F14</f>
        <v>27</v>
      </c>
      <c r="BY8" s="225">
        <f>'[4]заявки 2020-2021'!G14</f>
        <v>5</v>
      </c>
      <c r="BZ8" s="225">
        <f>'[4]заявки 2020-2021'!H14</f>
        <v>1</v>
      </c>
      <c r="CA8" s="344">
        <f t="shared" si="24"/>
        <v>27.970596313476563</v>
      </c>
      <c r="CB8" s="349">
        <f t="shared" si="25"/>
        <v>27</v>
      </c>
      <c r="CC8" s="346">
        <v>27</v>
      </c>
      <c r="CD8" s="344">
        <f t="shared" si="26"/>
        <v>3.375</v>
      </c>
      <c r="CE8" s="345">
        <f t="shared" si="27"/>
        <v>3.375</v>
      </c>
      <c r="CF8" s="346">
        <v>5</v>
      </c>
      <c r="CG8" s="344">
        <f t="shared" si="28"/>
        <v>3.375</v>
      </c>
      <c r="CH8" s="345">
        <f t="shared" si="29"/>
        <v>1</v>
      </c>
      <c r="CI8" s="346">
        <v>1</v>
      </c>
      <c r="CJ8" s="344">
        <f t="shared" si="30"/>
        <v>5.4</v>
      </c>
      <c r="CK8" s="346">
        <v>5</v>
      </c>
      <c r="CL8" s="350">
        <f t="shared" si="31"/>
        <v>1</v>
      </c>
      <c r="CM8" s="342">
        <v>0</v>
      </c>
      <c r="CN8" s="342">
        <v>0</v>
      </c>
      <c r="CO8" s="342" t="e">
        <f>#NAME?</f>
        <v>#NAME?</v>
      </c>
      <c r="CP8" s="341">
        <v>0</v>
      </c>
      <c r="CQ8" s="341">
        <v>0</v>
      </c>
      <c r="CR8" s="341" t="e">
        <f>#NAME?</f>
        <v>#NAME?</v>
      </c>
      <c r="CS8" s="225" t="e">
        <f>#NAME?</f>
        <v>#NAME?</v>
      </c>
      <c r="CT8" s="344" t="e">
        <f t="shared" si="32"/>
        <v>#NAME?</v>
      </c>
      <c r="CU8" s="349" t="e">
        <f t="shared" si="33"/>
        <v>#NAME?</v>
      </c>
      <c r="CV8" s="346"/>
      <c r="CW8" s="344">
        <f t="shared" si="34"/>
        <v>0</v>
      </c>
      <c r="CX8" s="346"/>
      <c r="CY8" s="342">
        <v>3.7283520000000001</v>
      </c>
      <c r="CZ8" s="342">
        <v>0</v>
      </c>
      <c r="DA8" s="342">
        <f>'[4]численность 2020'!I8</f>
        <v>0</v>
      </c>
      <c r="DB8" s="341">
        <v>9.3769999999999999E-3</v>
      </c>
      <c r="DC8" s="341">
        <v>0</v>
      </c>
      <c r="DD8" s="341">
        <f t="shared" si="35"/>
        <v>0</v>
      </c>
      <c r="DE8" s="225">
        <f>'[4]заявки 2020-2021'!I14</f>
        <v>0</v>
      </c>
      <c r="DF8" s="344">
        <f t="shared" si="36"/>
        <v>0</v>
      </c>
      <c r="DG8" s="345">
        <f t="shared" si="37"/>
        <v>0</v>
      </c>
      <c r="DH8" s="346"/>
      <c r="DI8" s="342">
        <v>6.3914619999999998</v>
      </c>
      <c r="DJ8" s="342">
        <v>10.789044000000001</v>
      </c>
      <c r="DK8" s="342">
        <f>'[4]численность 2020'!J8</f>
        <v>6.4734268188476563</v>
      </c>
      <c r="DL8" s="341">
        <v>2.7134999999999999E-2</v>
      </c>
      <c r="DM8" s="341">
        <v>2.7134999999999999E-2</v>
      </c>
      <c r="DN8" s="341">
        <f t="shared" si="38"/>
        <v>1.6281254324634724E-2</v>
      </c>
      <c r="DO8" s="225">
        <f>'[4]заявки 2020-2021'!P14</f>
        <v>0</v>
      </c>
      <c r="DP8" s="344">
        <f t="shared" si="39"/>
        <v>0.64734268188476563</v>
      </c>
      <c r="DQ8" s="345">
        <f t="shared" si="40"/>
        <v>0</v>
      </c>
      <c r="DR8" s="346"/>
      <c r="DS8" s="342">
        <v>0</v>
      </c>
      <c r="DT8" s="226">
        <v>0</v>
      </c>
      <c r="DU8" s="226">
        <f>'[4]заявки 2020-2021'!Q14</f>
        <v>0</v>
      </c>
      <c r="DV8" s="341">
        <f t="shared" si="41"/>
        <v>0</v>
      </c>
      <c r="DW8" s="341">
        <v>0</v>
      </c>
      <c r="DX8" s="341">
        <f t="shared" si="42"/>
        <v>0</v>
      </c>
      <c r="DY8" s="225">
        <f>'[4]заявки 2020-2021'!S14</f>
        <v>0</v>
      </c>
      <c r="DZ8" s="344">
        <f t="shared" si="43"/>
        <v>0</v>
      </c>
      <c r="EA8" s="345">
        <f t="shared" si="44"/>
        <v>0</v>
      </c>
      <c r="EB8" s="346">
        <v>0</v>
      </c>
      <c r="EC8" s="341"/>
    </row>
    <row r="9" spans="1:133" s="322" customFormat="1" ht="31.5" x14ac:dyDescent="0.2">
      <c r="A9" s="119" t="s">
        <v>28</v>
      </c>
      <c r="B9" s="341">
        <f>'[4]численность 2020'!C9</f>
        <v>236.39999389648438</v>
      </c>
      <c r="C9" s="342">
        <v>125.027901</v>
      </c>
      <c r="D9" s="342">
        <v>140.30908203125</v>
      </c>
      <c r="E9" s="342">
        <f>'[4]численность 2020'!D9</f>
        <v>88.037078857421875</v>
      </c>
      <c r="F9" s="341">
        <v>0.52888299999999999</v>
      </c>
      <c r="G9" s="341">
        <f t="shared" si="0"/>
        <v>0.59352405098914263</v>
      </c>
      <c r="H9" s="341">
        <f t="shared" si="1"/>
        <v>0.37240728058551409</v>
      </c>
      <c r="I9" s="225">
        <f>'[4]заявки 2020-2021'!O15</f>
        <v>35</v>
      </c>
      <c r="J9" s="344">
        <f t="shared" si="2"/>
        <v>30.812977600097565</v>
      </c>
      <c r="K9" s="345">
        <f t="shared" si="3"/>
        <v>30.812977600097565</v>
      </c>
      <c r="L9" s="346">
        <v>18</v>
      </c>
      <c r="M9" s="342">
        <v>70</v>
      </c>
      <c r="N9" s="342">
        <v>70</v>
      </c>
      <c r="O9" s="226">
        <f>'[4]заявки 2020-2021'!K15</f>
        <v>40</v>
      </c>
      <c r="P9" s="341">
        <f t="shared" si="4"/>
        <v>0.29610829867724886</v>
      </c>
      <c r="Q9" s="341">
        <f>N9/B9</f>
        <v>0.29610829867724886</v>
      </c>
      <c r="R9" s="341">
        <f t="shared" si="5"/>
        <v>0.16920474210128505</v>
      </c>
      <c r="S9" s="225">
        <f>'[4]заявки 2020-2021'!M15</f>
        <v>6</v>
      </c>
      <c r="T9" s="225">
        <f>'[4]заявки 2020-2021'!N15</f>
        <v>3</v>
      </c>
      <c r="U9" s="344">
        <f t="shared" si="6"/>
        <v>5.99999999999996</v>
      </c>
      <c r="V9" s="345">
        <f t="shared" si="7"/>
        <v>5.99999999999996</v>
      </c>
      <c r="W9" s="346">
        <v>6</v>
      </c>
      <c r="X9" s="346">
        <v>3</v>
      </c>
      <c r="Y9" s="348"/>
      <c r="Z9" s="342">
        <v>149.33888200000001</v>
      </c>
      <c r="AA9" s="342">
        <v>197.166382</v>
      </c>
      <c r="AB9" s="342">
        <f>'[4]численность 2020'!E9</f>
        <v>187.30805969238281</v>
      </c>
      <c r="AC9" s="341">
        <v>0.63172099999999998</v>
      </c>
      <c r="AD9" s="341">
        <v>0.83403700000000003</v>
      </c>
      <c r="AE9" s="341">
        <f t="shared" si="8"/>
        <v>0.79233529834354355</v>
      </c>
      <c r="AF9" s="225">
        <f>'[4]заявки 2020-2021'!J15</f>
        <v>11</v>
      </c>
      <c r="AG9" s="344">
        <f t="shared" si="45"/>
        <v>9.3654029846191413</v>
      </c>
      <c r="AH9" s="345">
        <f t="shared" si="9"/>
        <v>9.3654029846191413</v>
      </c>
      <c r="AI9" s="349">
        <f t="shared" si="10"/>
        <v>6.75</v>
      </c>
      <c r="AJ9" s="346">
        <v>9</v>
      </c>
      <c r="AK9" s="346">
        <v>6</v>
      </c>
      <c r="AL9" s="342">
        <v>425.694366</v>
      </c>
      <c r="AM9" s="342">
        <v>398.91806000000003</v>
      </c>
      <c r="AN9" s="342">
        <f>'[4]численность 2020'!F9</f>
        <v>371.40646362304688</v>
      </c>
      <c r="AO9" s="341">
        <v>1.8007379999999999</v>
      </c>
      <c r="AP9" s="341">
        <v>1.6874709999999999</v>
      </c>
      <c r="AQ9" s="341">
        <f t="shared" si="11"/>
        <v>1.5710933723021989</v>
      </c>
      <c r="AR9" s="225">
        <f>'[4]заявки 2020-2021'!D15</f>
        <v>24</v>
      </c>
      <c r="AS9" s="225">
        <f>'[4]заявки 2020-2021'!E15</f>
        <v>5</v>
      </c>
      <c r="AT9" s="344">
        <f t="shared" si="12"/>
        <v>18.570323181152343</v>
      </c>
      <c r="AU9" s="349">
        <f t="shared" si="13"/>
        <v>18.570323181152343</v>
      </c>
      <c r="AV9" s="346">
        <v>18</v>
      </c>
      <c r="AW9" s="344">
        <f t="shared" si="14"/>
        <v>4.5</v>
      </c>
      <c r="AX9" s="345">
        <f t="shared" si="15"/>
        <v>4.5</v>
      </c>
      <c r="AY9" s="346">
        <v>4</v>
      </c>
      <c r="AZ9" s="344">
        <f t="shared" si="16"/>
        <v>9</v>
      </c>
      <c r="BA9" s="346">
        <v>9</v>
      </c>
      <c r="BB9" s="342">
        <v>190.66755699999999</v>
      </c>
      <c r="BC9" s="342">
        <v>206.27960200000001</v>
      </c>
      <c r="BD9" s="342">
        <f>'[4]численность 2020'!G9</f>
        <v>171.31694030761719</v>
      </c>
      <c r="BE9" s="341">
        <v>0.80654599999999999</v>
      </c>
      <c r="BF9" s="341">
        <v>0.872587</v>
      </c>
      <c r="BG9" s="341">
        <f t="shared" si="17"/>
        <v>0.72469096755829032</v>
      </c>
      <c r="BH9" s="225">
        <f>'[4]заявки 2020-2021'!B15</f>
        <v>6</v>
      </c>
      <c r="BI9" s="225">
        <f>'[4]заявки 2020-2021'!C15</f>
        <v>1</v>
      </c>
      <c r="BJ9" s="344">
        <f t="shared" si="18"/>
        <v>5.1395082092284978</v>
      </c>
      <c r="BK9" s="349">
        <f t="shared" si="19"/>
        <v>5.1395082092284978</v>
      </c>
      <c r="BL9" s="346">
        <v>5</v>
      </c>
      <c r="BM9" s="344">
        <f t="shared" si="20"/>
        <v>1.25</v>
      </c>
      <c r="BN9" s="345">
        <f t="shared" si="21"/>
        <v>1</v>
      </c>
      <c r="BO9" s="346">
        <v>1</v>
      </c>
      <c r="BP9" s="344">
        <f t="shared" si="22"/>
        <v>1</v>
      </c>
      <c r="BQ9" s="346">
        <v>1</v>
      </c>
      <c r="BR9" s="342">
        <v>123.58081799999999</v>
      </c>
      <c r="BS9" s="342">
        <v>181.80573999999999</v>
      </c>
      <c r="BT9" s="342">
        <f>'[4]численность 2020'!H9</f>
        <v>234.24971008300781</v>
      </c>
      <c r="BU9" s="341">
        <v>0.52276199999999995</v>
      </c>
      <c r="BV9" s="341">
        <v>0.76905999999999997</v>
      </c>
      <c r="BW9" s="341">
        <f t="shared" si="23"/>
        <v>0.99090404454740322</v>
      </c>
      <c r="BX9" s="225">
        <f>'[4]заявки 2020-2021'!F15</f>
        <v>13</v>
      </c>
      <c r="BY9" s="225">
        <f>'[4]заявки 2020-2021'!G15</f>
        <v>2</v>
      </c>
      <c r="BZ9" s="225">
        <f>'[4]заявки 2020-2021'!H15</f>
        <v>1</v>
      </c>
      <c r="CA9" s="344">
        <f t="shared" si="24"/>
        <v>7.0274913024902101</v>
      </c>
      <c r="CB9" s="349">
        <f t="shared" si="25"/>
        <v>7.0274913024902101</v>
      </c>
      <c r="CC9" s="346">
        <v>7</v>
      </c>
      <c r="CD9" s="344">
        <f t="shared" si="26"/>
        <v>0.875</v>
      </c>
      <c r="CE9" s="345">
        <f t="shared" si="27"/>
        <v>0.875</v>
      </c>
      <c r="CF9" s="346">
        <v>1</v>
      </c>
      <c r="CG9" s="344">
        <f t="shared" si="28"/>
        <v>0.875</v>
      </c>
      <c r="CH9" s="345">
        <f t="shared" si="29"/>
        <v>0.875</v>
      </c>
      <c r="CI9" s="346"/>
      <c r="CJ9" s="344">
        <f t="shared" si="30"/>
        <v>1.4000000000000001</v>
      </c>
      <c r="CK9" s="346">
        <v>1</v>
      </c>
      <c r="CL9" s="350">
        <f t="shared" si="31"/>
        <v>1</v>
      </c>
      <c r="CM9" s="342"/>
      <c r="CN9" s="342"/>
      <c r="CO9" s="342"/>
      <c r="CP9" s="341"/>
      <c r="CQ9" s="341"/>
      <c r="CR9" s="341"/>
      <c r="CS9" s="225"/>
      <c r="CT9" s="344"/>
      <c r="CU9" s="349"/>
      <c r="CV9" s="346"/>
      <c r="CW9" s="344"/>
      <c r="CX9" s="346"/>
      <c r="CY9" s="342">
        <v>0</v>
      </c>
      <c r="CZ9" s="342">
        <v>0</v>
      </c>
      <c r="DA9" s="342">
        <f>'[4]численность 2020'!I9</f>
        <v>0</v>
      </c>
      <c r="DB9" s="341">
        <v>0</v>
      </c>
      <c r="DC9" s="341">
        <v>0</v>
      </c>
      <c r="DD9" s="341">
        <f t="shared" si="35"/>
        <v>0</v>
      </c>
      <c r="DE9" s="225">
        <f>'[4]заявки 2020-2021'!I15</f>
        <v>0</v>
      </c>
      <c r="DF9" s="344">
        <f t="shared" si="36"/>
        <v>0</v>
      </c>
      <c r="DG9" s="345">
        <f t="shared" si="37"/>
        <v>0</v>
      </c>
      <c r="DH9" s="346"/>
      <c r="DI9" s="342">
        <v>2.3153320000000002</v>
      </c>
      <c r="DJ9" s="342">
        <v>3.4389479999999999</v>
      </c>
      <c r="DK9" s="342">
        <f>'[4]численность 2020'!J9</f>
        <v>2.2926321029663086</v>
      </c>
      <c r="DL9" s="341">
        <v>1.4546999999999999E-2</v>
      </c>
      <c r="DM9" s="341">
        <v>1.4546999999999999E-2</v>
      </c>
      <c r="DN9" s="341">
        <f t="shared" si="38"/>
        <v>9.6981055928885267E-3</v>
      </c>
      <c r="DO9" s="225">
        <f>'[4]заявки 2020-2021'!P15</f>
        <v>0</v>
      </c>
      <c r="DP9" s="344">
        <f t="shared" si="39"/>
        <v>0.22926321029663088</v>
      </c>
      <c r="DQ9" s="345">
        <f t="shared" si="40"/>
        <v>0</v>
      </c>
      <c r="DR9" s="346"/>
      <c r="DS9" s="342">
        <v>0</v>
      </c>
      <c r="DT9" s="226">
        <v>0</v>
      </c>
      <c r="DU9" s="226">
        <f>'[4]заявки 2020-2021'!Q15</f>
        <v>0</v>
      </c>
      <c r="DV9" s="341">
        <f t="shared" si="41"/>
        <v>0</v>
      </c>
      <c r="DW9" s="341">
        <v>0</v>
      </c>
      <c r="DX9" s="341">
        <f t="shared" si="42"/>
        <v>0</v>
      </c>
      <c r="DY9" s="225">
        <f>'[4]заявки 2020-2021'!S15</f>
        <v>0</v>
      </c>
      <c r="DZ9" s="344">
        <f t="shared" si="43"/>
        <v>0</v>
      </c>
      <c r="EA9" s="345">
        <f t="shared" si="44"/>
        <v>0</v>
      </c>
      <c r="EB9" s="346">
        <v>0</v>
      </c>
      <c r="EC9" s="351"/>
    </row>
    <row r="10" spans="1:133" ht="13.5" customHeight="1" x14ac:dyDescent="0.2">
      <c r="A10" s="198" t="s">
        <v>46</v>
      </c>
      <c r="B10" s="341"/>
      <c r="C10" s="342"/>
      <c r="D10" s="342"/>
      <c r="E10" s="342"/>
      <c r="F10" s="341"/>
      <c r="G10" s="341" t="e">
        <f t="shared" si="0"/>
        <v>#DIV/0!</v>
      </c>
      <c r="H10" s="341"/>
      <c r="I10" s="343"/>
      <c r="J10" s="344"/>
      <c r="K10" s="345"/>
      <c r="L10" s="346"/>
      <c r="M10" s="342"/>
      <c r="N10" s="342"/>
      <c r="O10" s="347"/>
      <c r="P10" s="341" t="e">
        <f t="shared" si="4"/>
        <v>#DIV/0!</v>
      </c>
      <c r="Q10" s="341"/>
      <c r="R10" s="341"/>
      <c r="S10" s="343"/>
      <c r="T10" s="343"/>
      <c r="U10" s="344"/>
      <c r="V10" s="345"/>
      <c r="W10" s="346"/>
      <c r="X10" s="346"/>
      <c r="Y10" s="348"/>
      <c r="Z10" s="342"/>
      <c r="AA10" s="342"/>
      <c r="AB10" s="342"/>
      <c r="AC10" s="341"/>
      <c r="AD10" s="341"/>
      <c r="AE10" s="341"/>
      <c r="AF10" s="343"/>
      <c r="AG10" s="344"/>
      <c r="AH10" s="345"/>
      <c r="AI10" s="349"/>
      <c r="AJ10" s="346"/>
      <c r="AK10" s="346"/>
      <c r="AL10" s="342"/>
      <c r="AM10" s="342"/>
      <c r="AN10" s="342"/>
      <c r="AO10" s="341"/>
      <c r="AP10" s="341"/>
      <c r="AQ10" s="341"/>
      <c r="AR10" s="343"/>
      <c r="AS10" s="343"/>
      <c r="AT10" s="344"/>
      <c r="AU10" s="349"/>
      <c r="AV10" s="346"/>
      <c r="AW10" s="344"/>
      <c r="AX10" s="345"/>
      <c r="AY10" s="346"/>
      <c r="AZ10" s="344"/>
      <c r="BA10" s="346"/>
      <c r="BB10" s="342"/>
      <c r="BC10" s="342"/>
      <c r="BD10" s="342"/>
      <c r="BE10" s="341"/>
      <c r="BF10" s="341"/>
      <c r="BG10" s="341"/>
      <c r="BH10" s="343"/>
      <c r="BI10" s="343"/>
      <c r="BJ10" s="344"/>
      <c r="BK10" s="349">
        <f t="shared" si="19"/>
        <v>0</v>
      </c>
      <c r="BL10" s="346"/>
      <c r="BM10" s="344"/>
      <c r="BN10" s="345"/>
      <c r="BO10" s="346"/>
      <c r="BP10" s="344"/>
      <c r="BQ10" s="346"/>
      <c r="BR10" s="342"/>
      <c r="BS10" s="342"/>
      <c r="BT10" s="342"/>
      <c r="BU10" s="341"/>
      <c r="BV10" s="341"/>
      <c r="BW10" s="341"/>
      <c r="BX10" s="343"/>
      <c r="BY10" s="343"/>
      <c r="BZ10" s="343"/>
      <c r="CA10" s="344"/>
      <c r="CB10" s="349"/>
      <c r="CC10" s="346"/>
      <c r="CD10" s="344"/>
      <c r="CE10" s="345"/>
      <c r="CF10" s="346"/>
      <c r="CG10" s="344"/>
      <c r="CH10" s="345"/>
      <c r="CI10" s="346"/>
      <c r="CJ10" s="344"/>
      <c r="CK10" s="346"/>
      <c r="CL10" s="350"/>
      <c r="CM10" s="342"/>
      <c r="CN10" s="342"/>
      <c r="CO10" s="342"/>
      <c r="CP10" s="341"/>
      <c r="CQ10" s="341"/>
      <c r="CR10" s="341"/>
      <c r="CS10" s="343"/>
      <c r="CT10" s="344"/>
      <c r="CU10" s="349"/>
      <c r="CV10" s="346"/>
      <c r="CW10" s="344"/>
      <c r="CX10" s="346"/>
      <c r="CY10" s="342"/>
      <c r="CZ10" s="342"/>
      <c r="DA10" s="342"/>
      <c r="DB10" s="341"/>
      <c r="DC10" s="341"/>
      <c r="DD10" s="341"/>
      <c r="DE10" s="343"/>
      <c r="DF10" s="344"/>
      <c r="DG10" s="345"/>
      <c r="DH10" s="346"/>
      <c r="DI10" s="342"/>
      <c r="DJ10" s="342"/>
      <c r="DK10" s="342"/>
      <c r="DL10" s="341"/>
      <c r="DM10" s="341"/>
      <c r="DN10" s="341"/>
      <c r="DO10" s="343"/>
      <c r="DP10" s="344"/>
      <c r="DQ10" s="345"/>
      <c r="DR10" s="346"/>
      <c r="DS10" s="342"/>
      <c r="DT10" s="347"/>
      <c r="DU10" s="347"/>
      <c r="DV10" s="341" t="e">
        <f t="shared" si="41"/>
        <v>#DIV/0!</v>
      </c>
      <c r="DW10" s="341"/>
      <c r="DX10" s="341"/>
      <c r="DY10" s="343"/>
      <c r="DZ10" s="344"/>
      <c r="EA10" s="345"/>
      <c r="EB10" s="346">
        <v>0</v>
      </c>
    </row>
    <row r="11" spans="1:133" ht="47.25" customHeight="1" x14ac:dyDescent="0.2">
      <c r="A11" s="108" t="s">
        <v>286</v>
      </c>
      <c r="B11" s="341">
        <f>'[4]численность 2020'!C33</f>
        <v>225.39999389648438</v>
      </c>
      <c r="C11" s="342">
        <v>431.58846999999997</v>
      </c>
      <c r="D11" s="342">
        <v>461.08078</v>
      </c>
      <c r="E11" s="342">
        <f>'[4]численность 2020'!D33</f>
        <v>427.12786865234375</v>
      </c>
      <c r="F11" s="341">
        <v>1.9147670000000001</v>
      </c>
      <c r="G11" s="341">
        <f t="shared" si="0"/>
        <v>2.0456113242476515</v>
      </c>
      <c r="H11" s="341">
        <f t="shared" ref="H11:H73" si="46">E11/B11</f>
        <v>1.894977285795773</v>
      </c>
      <c r="I11" s="343">
        <f>'[4]заявки 2020-2021'!O17</f>
        <v>149</v>
      </c>
      <c r="J11" s="344">
        <f t="shared" ref="J11:J73" si="47">IF(E11&gt;34,E11*0.349999999999999,0)</f>
        <v>149.49475402831987</v>
      </c>
      <c r="K11" s="345">
        <f t="shared" si="3"/>
        <v>149</v>
      </c>
      <c r="L11" s="346">
        <v>149</v>
      </c>
      <c r="M11" s="342">
        <v>180</v>
      </c>
      <c r="N11" s="342">
        <v>132</v>
      </c>
      <c r="O11" s="347">
        <f>'[4]заявки 2020-2021'!K17</f>
        <v>128</v>
      </c>
      <c r="P11" s="341">
        <f t="shared" si="4"/>
        <v>0.79858032331032602</v>
      </c>
      <c r="Q11" s="341">
        <v>0.58562599999999998</v>
      </c>
      <c r="R11" s="341">
        <f t="shared" si="5"/>
        <v>0.56787934102067628</v>
      </c>
      <c r="S11" s="343">
        <f>'[4]заявки 2020-2021'!M17</f>
        <v>12</v>
      </c>
      <c r="T11" s="343">
        <f>'[4]заявки 2020-2021'!N17</f>
        <v>6</v>
      </c>
      <c r="U11" s="344">
        <f t="shared" ref="U11:U74" si="48">O11*0.149999999999999</f>
        <v>19.199999999999871</v>
      </c>
      <c r="V11" s="345">
        <f t="shared" si="7"/>
        <v>12</v>
      </c>
      <c r="W11" s="346">
        <v>12</v>
      </c>
      <c r="X11" s="346">
        <v>6</v>
      </c>
      <c r="Y11" s="348"/>
      <c r="Z11" s="342">
        <v>0</v>
      </c>
      <c r="AA11" s="342">
        <v>0</v>
      </c>
      <c r="AB11" s="342">
        <f>'[4]численность 2020'!E33</f>
        <v>37.724617004394531</v>
      </c>
      <c r="AC11" s="341">
        <v>0</v>
      </c>
      <c r="AD11" s="341">
        <v>0</v>
      </c>
      <c r="AE11" s="341">
        <f t="shared" ref="AE11:AE73" si="49">AB11/B11</f>
        <v>0.16736742691182005</v>
      </c>
      <c r="AF11" s="343">
        <f>'[4]заявки 2020-2021'!J17</f>
        <v>0</v>
      </c>
      <c r="AG11" s="344">
        <f t="shared" ref="AG11:AG74" si="50">IF(AB11&gt;34,AB11*0.05,0)</f>
        <v>1.8862308502197267</v>
      </c>
      <c r="AH11" s="345">
        <f t="shared" si="9"/>
        <v>0</v>
      </c>
      <c r="AI11" s="349">
        <f t="shared" si="10"/>
        <v>0</v>
      </c>
      <c r="AJ11" s="346"/>
      <c r="AK11" s="346"/>
      <c r="AL11" s="342">
        <v>177.59465</v>
      </c>
      <c r="AM11" s="342">
        <v>196.270905</v>
      </c>
      <c r="AN11" s="342">
        <f>'[4]численность 2020'!F33</f>
        <v>137.306884765625</v>
      </c>
      <c r="AO11" s="341">
        <v>0.78790899999999997</v>
      </c>
      <c r="AP11" s="341">
        <v>0.87076699999999996</v>
      </c>
      <c r="AQ11" s="341">
        <f t="shared" si="11"/>
        <v>0.60916986904925829</v>
      </c>
      <c r="AR11" s="343">
        <f>'[4]заявки 2020-2021'!D17</f>
        <v>4</v>
      </c>
      <c r="AS11" s="343">
        <f>'[4]заявки 2020-2021'!E17</f>
        <v>1</v>
      </c>
      <c r="AT11" s="344">
        <f t="shared" si="12"/>
        <v>4.1192065429687359</v>
      </c>
      <c r="AU11" s="349">
        <f t="shared" si="13"/>
        <v>4</v>
      </c>
      <c r="AV11" s="346">
        <v>4</v>
      </c>
      <c r="AW11" s="344">
        <f t="shared" si="14"/>
        <v>1</v>
      </c>
      <c r="AX11" s="345">
        <f t="shared" si="15"/>
        <v>1</v>
      </c>
      <c r="AY11" s="346">
        <v>1</v>
      </c>
      <c r="AZ11" s="344">
        <f t="shared" si="16"/>
        <v>2</v>
      </c>
      <c r="BA11" s="346">
        <v>2</v>
      </c>
      <c r="BB11" s="342">
        <v>391.76928700000002</v>
      </c>
      <c r="BC11" s="342">
        <v>449.76153599999998</v>
      </c>
      <c r="BD11" s="342">
        <f>'[4]численность 2020'!G33</f>
        <v>393.72720336914063</v>
      </c>
      <c r="BE11" s="341">
        <v>1.7381070000000001</v>
      </c>
      <c r="BF11" s="341">
        <v>1.995393</v>
      </c>
      <c r="BG11" s="341">
        <f t="shared" si="17"/>
        <v>1.7467933186811044</v>
      </c>
      <c r="BH11" s="343">
        <f>'[4]заявки 2020-2021'!B17</f>
        <v>20</v>
      </c>
      <c r="BI11" s="343">
        <f>'[4]заявки 2020-2021'!C17</f>
        <v>5</v>
      </c>
      <c r="BJ11" s="344">
        <f t="shared" si="18"/>
        <v>19.686360168457032</v>
      </c>
      <c r="BK11" s="349">
        <f t="shared" si="19"/>
        <v>19.686360168457032</v>
      </c>
      <c r="BL11" s="346">
        <v>19</v>
      </c>
      <c r="BM11" s="344">
        <f t="shared" si="20"/>
        <v>4.75</v>
      </c>
      <c r="BN11" s="345">
        <f t="shared" si="21"/>
        <v>4.75</v>
      </c>
      <c r="BO11" s="346">
        <v>4</v>
      </c>
      <c r="BP11" s="344">
        <f t="shared" si="22"/>
        <v>3.8000000000000003</v>
      </c>
      <c r="BQ11" s="346">
        <v>3</v>
      </c>
      <c r="BR11" s="342">
        <v>354.29571499999997</v>
      </c>
      <c r="BS11" s="342">
        <v>465.598206</v>
      </c>
      <c r="BT11" s="342">
        <f>'[4]численность 2020'!H33</f>
        <v>321.097900390625</v>
      </c>
      <c r="BU11" s="341">
        <v>1.5718529999999999</v>
      </c>
      <c r="BV11" s="341">
        <v>2.0656530000000002</v>
      </c>
      <c r="BW11" s="341">
        <f t="shared" si="23"/>
        <v>1.4245692506011787</v>
      </c>
      <c r="BX11" s="343">
        <f>'[4]заявки 2020-2021'!F17</f>
        <v>16</v>
      </c>
      <c r="BY11" s="343">
        <f>'[4]заявки 2020-2021'!G17</f>
        <v>4</v>
      </c>
      <c r="BZ11" s="343">
        <f>'[4]заявки 2020-2021'!H17</f>
        <v>0</v>
      </c>
      <c r="CA11" s="344">
        <f t="shared" si="24"/>
        <v>16.054895019531251</v>
      </c>
      <c r="CB11" s="349">
        <f t="shared" si="25"/>
        <v>16</v>
      </c>
      <c r="CC11" s="346">
        <v>16</v>
      </c>
      <c r="CD11" s="344">
        <f t="shared" si="26"/>
        <v>2</v>
      </c>
      <c r="CE11" s="345">
        <f t="shared" si="27"/>
        <v>2</v>
      </c>
      <c r="CF11" s="346">
        <v>4</v>
      </c>
      <c r="CG11" s="344">
        <f t="shared" si="28"/>
        <v>2</v>
      </c>
      <c r="CH11" s="345">
        <f t="shared" si="29"/>
        <v>0</v>
      </c>
      <c r="CI11" s="346"/>
      <c r="CJ11" s="344">
        <f t="shared" si="30"/>
        <v>3.2</v>
      </c>
      <c r="CK11" s="346">
        <v>3</v>
      </c>
      <c r="CL11" s="350">
        <f t="shared" si="31"/>
        <v>1</v>
      </c>
      <c r="CM11" s="342">
        <v>0</v>
      </c>
      <c r="CN11" s="342">
        <v>0</v>
      </c>
      <c r="CO11" s="342" t="e">
        <f>#NAME?</f>
        <v>#NAME?</v>
      </c>
      <c r="CP11" s="341">
        <v>0</v>
      </c>
      <c r="CQ11" s="341">
        <v>0</v>
      </c>
      <c r="CR11" s="341" t="e">
        <f>#NAME?</f>
        <v>#NAME?</v>
      </c>
      <c r="CS11" s="343" t="e">
        <f>#NAME?</f>
        <v>#NAME?</v>
      </c>
      <c r="CT11" s="344" t="e">
        <f t="shared" ref="CT11:CT14" si="51">IF((CO11*0.1)&gt;0,CO11*0.8,0)</f>
        <v>#NAME?</v>
      </c>
      <c r="CU11" s="349" t="e">
        <f t="shared" ref="CU11:CU14" si="52">IF(CS11&lt;CT11,CS11,CT11)</f>
        <v>#NAME?</v>
      </c>
      <c r="CV11" s="346"/>
      <c r="CW11" s="344">
        <f t="shared" ref="CW11:CW14" si="53">CV11*0.8</f>
        <v>0</v>
      </c>
      <c r="CX11" s="346"/>
      <c r="CY11" s="342">
        <v>0</v>
      </c>
      <c r="CZ11" s="342">
        <v>0</v>
      </c>
      <c r="DA11" s="342">
        <f>'[4]численность 2020'!I33</f>
        <v>4.3865833282470703</v>
      </c>
      <c r="DB11" s="341">
        <v>0</v>
      </c>
      <c r="DC11" s="341">
        <v>0</v>
      </c>
      <c r="DD11" s="341">
        <f t="shared" si="35"/>
        <v>1.9461328513884619E-2</v>
      </c>
      <c r="DE11" s="343">
        <f>'[4]заявки 2020-2021'!I17</f>
        <v>0</v>
      </c>
      <c r="DF11" s="344">
        <f t="shared" si="36"/>
        <v>0</v>
      </c>
      <c r="DG11" s="345">
        <f t="shared" si="37"/>
        <v>0</v>
      </c>
      <c r="DH11" s="346"/>
      <c r="DI11" s="342">
        <v>33.5084228515625</v>
      </c>
      <c r="DJ11" s="342">
        <v>41.538815</v>
      </c>
      <c r="DK11" s="342">
        <f>'[4]численность 2020'!J33</f>
        <v>31.332738876342773</v>
      </c>
      <c r="DL11" s="341">
        <v>0.18428900000000001</v>
      </c>
      <c r="DM11" s="341">
        <v>0.18428900000000001</v>
      </c>
      <c r="DN11" s="341">
        <f t="shared" si="38"/>
        <v>0.13900949301148796</v>
      </c>
      <c r="DO11" s="343">
        <f>'[4]заявки 2020-2021'!P17</f>
        <v>3</v>
      </c>
      <c r="DP11" s="344">
        <f t="shared" si="39"/>
        <v>3.1332738876342776</v>
      </c>
      <c r="DQ11" s="345">
        <f t="shared" si="40"/>
        <v>3</v>
      </c>
      <c r="DR11" s="346">
        <v>3</v>
      </c>
      <c r="DS11" s="342">
        <v>0</v>
      </c>
      <c r="DT11" s="347">
        <v>0</v>
      </c>
      <c r="DU11" s="347">
        <f>'[4]заявки 2020-2021'!Q17</f>
        <v>0</v>
      </c>
      <c r="DV11" s="341">
        <f t="shared" si="41"/>
        <v>0</v>
      </c>
      <c r="DW11" s="341">
        <v>0</v>
      </c>
      <c r="DX11" s="341">
        <f t="shared" ref="DX11:DX73" si="54">DU11/B11</f>
        <v>0</v>
      </c>
      <c r="DY11" s="343">
        <f>'[4]заявки 2020-2021'!S17</f>
        <v>0</v>
      </c>
      <c r="DZ11" s="344">
        <f t="shared" ref="DZ11:DZ74" si="55">DU11*0.1</f>
        <v>0</v>
      </c>
      <c r="EA11" s="345">
        <f t="shared" si="44"/>
        <v>0</v>
      </c>
      <c r="EB11" s="346">
        <v>0</v>
      </c>
    </row>
    <row r="12" spans="1:133" ht="34.5" customHeight="1" x14ac:dyDescent="0.2">
      <c r="A12" s="108" t="s">
        <v>48</v>
      </c>
      <c r="B12" s="341">
        <f>'[4]численность 2020'!C27</f>
        <v>358.70001220703125</v>
      </c>
      <c r="C12" s="342">
        <v>776.09198000000004</v>
      </c>
      <c r="D12" s="342">
        <v>857.58160399999997</v>
      </c>
      <c r="E12" s="342">
        <f>'[4]численность 2020'!D27</f>
        <v>796.95245361328125</v>
      </c>
      <c r="F12" s="341">
        <v>2.163624</v>
      </c>
      <c r="G12" s="341">
        <f t="shared" si="0"/>
        <v>2.3908045018549617</v>
      </c>
      <c r="H12" s="341">
        <f t="shared" si="46"/>
        <v>2.2217798341007677</v>
      </c>
      <c r="I12" s="343">
        <f>'[4]заявки 2020-2021'!O18</f>
        <v>279</v>
      </c>
      <c r="J12" s="344">
        <f t="shared" si="47"/>
        <v>278.93335876464761</v>
      </c>
      <c r="K12" s="345">
        <f t="shared" si="3"/>
        <v>278.93335876464761</v>
      </c>
      <c r="L12" s="346">
        <v>278</v>
      </c>
      <c r="M12" s="342">
        <v>215</v>
      </c>
      <c r="N12" s="342">
        <v>191</v>
      </c>
      <c r="O12" s="347">
        <f>'[4]заявки 2020-2021'!K18</f>
        <v>167</v>
      </c>
      <c r="P12" s="341">
        <f t="shared" si="4"/>
        <v>0.59938665370300637</v>
      </c>
      <c r="Q12" s="341">
        <v>0.53247800000000001</v>
      </c>
      <c r="R12" s="341">
        <f t="shared" si="5"/>
        <v>0.46557009845768405</v>
      </c>
      <c r="S12" s="343">
        <f>'[4]заявки 2020-2021'!M18</f>
        <v>10</v>
      </c>
      <c r="T12" s="343">
        <f>'[4]заявки 2020-2021'!N18</f>
        <v>4</v>
      </c>
      <c r="U12" s="344">
        <f t="shared" si="48"/>
        <v>25.049999999999834</v>
      </c>
      <c r="V12" s="345">
        <f t="shared" si="7"/>
        <v>10</v>
      </c>
      <c r="W12" s="346">
        <v>10</v>
      </c>
      <c r="X12" s="346">
        <v>4</v>
      </c>
      <c r="Y12" s="348"/>
      <c r="Z12" s="342">
        <v>0</v>
      </c>
      <c r="AA12" s="342">
        <v>0</v>
      </c>
      <c r="AB12" s="342">
        <f>'[4]численность 2020'!E27</f>
        <v>66.412704467773438</v>
      </c>
      <c r="AC12" s="341">
        <v>0</v>
      </c>
      <c r="AD12" s="341">
        <v>0</v>
      </c>
      <c r="AE12" s="341">
        <f t="shared" si="49"/>
        <v>0.1851483195083973</v>
      </c>
      <c r="AF12" s="343">
        <f>'[4]заявки 2020-2021'!J18</f>
        <v>0</v>
      </c>
      <c r="AG12" s="344">
        <f t="shared" si="50"/>
        <v>3.3206352233886722</v>
      </c>
      <c r="AH12" s="345">
        <f t="shared" si="9"/>
        <v>0</v>
      </c>
      <c r="AI12" s="349">
        <f t="shared" si="10"/>
        <v>0</v>
      </c>
      <c r="AJ12" s="346"/>
      <c r="AK12" s="346"/>
      <c r="AL12" s="342">
        <v>489.90808099999998</v>
      </c>
      <c r="AM12" s="342">
        <v>431.70120200000002</v>
      </c>
      <c r="AN12" s="342">
        <f>'[4]численность 2020'!F27</f>
        <v>365.73590087890625</v>
      </c>
      <c r="AO12" s="341">
        <v>1.365788</v>
      </c>
      <c r="AP12" s="341">
        <v>1.203516</v>
      </c>
      <c r="AQ12" s="341">
        <f t="shared" si="11"/>
        <v>1.0196149663574978</v>
      </c>
      <c r="AR12" s="343">
        <f>'[4]заявки 2020-2021'!D18</f>
        <v>18</v>
      </c>
      <c r="AS12" s="343">
        <f>'[4]заявки 2020-2021'!E18</f>
        <v>0</v>
      </c>
      <c r="AT12" s="344">
        <f t="shared" si="12"/>
        <v>18.286795043945315</v>
      </c>
      <c r="AU12" s="349">
        <f t="shared" si="13"/>
        <v>18</v>
      </c>
      <c r="AV12" s="346">
        <v>18</v>
      </c>
      <c r="AW12" s="344">
        <f t="shared" si="14"/>
        <v>4.5</v>
      </c>
      <c r="AX12" s="345">
        <f t="shared" si="15"/>
        <v>0</v>
      </c>
      <c r="AY12" s="346"/>
      <c r="AZ12" s="344">
        <f>AV12*0.5</f>
        <v>9</v>
      </c>
      <c r="BA12" s="346">
        <v>9</v>
      </c>
      <c r="BB12" s="342">
        <v>631.221497</v>
      </c>
      <c r="BC12" s="342">
        <v>734.78125</v>
      </c>
      <c r="BD12" s="342">
        <f>'[4]численность 2020'!G27</f>
        <v>624.16363525390625</v>
      </c>
      <c r="BE12" s="341">
        <v>1.7597480000000001</v>
      </c>
      <c r="BF12" s="341">
        <v>2.0484559999999998</v>
      </c>
      <c r="BG12" s="341">
        <f t="shared" si="17"/>
        <v>1.7400714078974078</v>
      </c>
      <c r="BH12" s="343">
        <f>'[4]заявки 2020-2021'!B18</f>
        <v>31</v>
      </c>
      <c r="BI12" s="343">
        <f>'[4]заявки 2020-2021'!C18</f>
        <v>5</v>
      </c>
      <c r="BJ12" s="344">
        <f t="shared" si="18"/>
        <v>31.208181762695315</v>
      </c>
      <c r="BK12" s="349">
        <f t="shared" si="19"/>
        <v>31</v>
      </c>
      <c r="BL12" s="346">
        <v>31</v>
      </c>
      <c r="BM12" s="344">
        <f t="shared" si="20"/>
        <v>7.75</v>
      </c>
      <c r="BN12" s="345">
        <f t="shared" si="21"/>
        <v>5</v>
      </c>
      <c r="BO12" s="346">
        <v>5</v>
      </c>
      <c r="BP12" s="344">
        <f t="shared" si="22"/>
        <v>6.2</v>
      </c>
      <c r="BQ12" s="346">
        <v>6</v>
      </c>
      <c r="BR12" s="342">
        <v>576.97589100000005</v>
      </c>
      <c r="BS12" s="342">
        <v>724.91839600000003</v>
      </c>
      <c r="BT12" s="342">
        <f>'[4]численность 2020'!H27</f>
        <v>559.391845703125</v>
      </c>
      <c r="BU12" s="341">
        <v>1.608519</v>
      </c>
      <c r="BV12" s="341">
        <v>2.0209600000000001</v>
      </c>
      <c r="BW12" s="341">
        <f t="shared" si="23"/>
        <v>1.5594977046732306</v>
      </c>
      <c r="BX12" s="343">
        <f>'[4]заявки 2020-2021'!F18</f>
        <v>28</v>
      </c>
      <c r="BY12" s="343">
        <f>'[4]заявки 2020-2021'!G18</f>
        <v>5</v>
      </c>
      <c r="BZ12" s="343">
        <f>'[4]заявки 2020-2021'!H18</f>
        <v>2</v>
      </c>
      <c r="CA12" s="344">
        <f t="shared" si="24"/>
        <v>27.969592285156253</v>
      </c>
      <c r="CB12" s="349">
        <f t="shared" si="25"/>
        <v>27.969592285156253</v>
      </c>
      <c r="CC12" s="346">
        <v>27</v>
      </c>
      <c r="CD12" s="344">
        <f t="shared" si="26"/>
        <v>3.375</v>
      </c>
      <c r="CE12" s="345">
        <f t="shared" si="27"/>
        <v>3.375</v>
      </c>
      <c r="CF12" s="346">
        <v>4</v>
      </c>
      <c r="CG12" s="344">
        <f t="shared" si="28"/>
        <v>3.375</v>
      </c>
      <c r="CH12" s="345">
        <f t="shared" si="29"/>
        <v>2</v>
      </c>
      <c r="CI12" s="346">
        <v>2</v>
      </c>
      <c r="CJ12" s="344">
        <f t="shared" si="30"/>
        <v>5.4</v>
      </c>
      <c r="CK12" s="346">
        <v>5</v>
      </c>
      <c r="CL12" s="350">
        <f t="shared" si="31"/>
        <v>1</v>
      </c>
      <c r="CM12" s="342">
        <v>0</v>
      </c>
      <c r="CN12" s="342">
        <v>0</v>
      </c>
      <c r="CO12" s="342" t="e">
        <f>#NAME?</f>
        <v>#NAME?</v>
      </c>
      <c r="CP12" s="341">
        <v>0</v>
      </c>
      <c r="CQ12" s="341">
        <v>0</v>
      </c>
      <c r="CR12" s="341" t="e">
        <f>#NAME?</f>
        <v>#NAME?</v>
      </c>
      <c r="CS12" s="343" t="e">
        <f>#NAME?</f>
        <v>#NAME?</v>
      </c>
      <c r="CT12" s="344" t="e">
        <f t="shared" si="51"/>
        <v>#NAME?</v>
      </c>
      <c r="CU12" s="349" t="e">
        <f t="shared" si="52"/>
        <v>#NAME?</v>
      </c>
      <c r="CV12" s="346"/>
      <c r="CW12" s="344">
        <f t="shared" si="53"/>
        <v>0</v>
      </c>
      <c r="CX12" s="346"/>
      <c r="CY12" s="342">
        <v>0</v>
      </c>
      <c r="CZ12" s="342">
        <v>0</v>
      </c>
      <c r="DA12" s="342">
        <f>'[4]численность 2020'!I27</f>
        <v>13.514212608337402</v>
      </c>
      <c r="DB12" s="341">
        <v>0</v>
      </c>
      <c r="DC12" s="341">
        <v>0</v>
      </c>
      <c r="DD12" s="341">
        <f t="shared" si="35"/>
        <v>3.7675528710429458E-2</v>
      </c>
      <c r="DE12" s="343">
        <f>'[4]заявки 2020-2021'!I18</f>
        <v>0</v>
      </c>
      <c r="DF12" s="344">
        <f t="shared" si="36"/>
        <v>0</v>
      </c>
      <c r="DG12" s="345">
        <f t="shared" si="37"/>
        <v>0</v>
      </c>
      <c r="DH12" s="346"/>
      <c r="DI12" s="342">
        <v>33.954025000000001</v>
      </c>
      <c r="DJ12" s="342">
        <v>53.3563232421875</v>
      </c>
      <c r="DK12" s="342">
        <f>'[4]численность 2020'!J27</f>
        <v>36.681434631347656</v>
      </c>
      <c r="DL12" s="341">
        <v>0.14874899999999999</v>
      </c>
      <c r="DM12" s="341">
        <v>0.14874899999999999</v>
      </c>
      <c r="DN12" s="341">
        <f t="shared" si="38"/>
        <v>0.10226215049632113</v>
      </c>
      <c r="DO12" s="343">
        <f>'[4]заявки 2020-2021'!P18</f>
        <v>4</v>
      </c>
      <c r="DP12" s="344">
        <f t="shared" si="39"/>
        <v>3.6681434631347658</v>
      </c>
      <c r="DQ12" s="345">
        <f t="shared" si="40"/>
        <v>3.6681434631347658</v>
      </c>
      <c r="DR12" s="346">
        <v>3</v>
      </c>
      <c r="DS12" s="342">
        <v>0</v>
      </c>
      <c r="DT12" s="347">
        <v>0</v>
      </c>
      <c r="DU12" s="347">
        <f>'[4]заявки 2020-2021'!Q18</f>
        <v>0</v>
      </c>
      <c r="DV12" s="341">
        <f t="shared" si="41"/>
        <v>0</v>
      </c>
      <c r="DW12" s="341">
        <v>0</v>
      </c>
      <c r="DX12" s="341">
        <f t="shared" si="54"/>
        <v>0</v>
      </c>
      <c r="DY12" s="343">
        <f>'[4]заявки 2020-2021'!S18</f>
        <v>0</v>
      </c>
      <c r="DZ12" s="344">
        <f t="shared" si="55"/>
        <v>0</v>
      </c>
      <c r="EA12" s="345">
        <f t="shared" si="44"/>
        <v>0</v>
      </c>
      <c r="EB12" s="346">
        <v>0</v>
      </c>
    </row>
    <row r="13" spans="1:133" ht="34.5" customHeight="1" x14ac:dyDescent="0.2">
      <c r="A13" s="352" t="s">
        <v>50</v>
      </c>
      <c r="B13" s="341">
        <f>'[4]численность 2020'!C28</f>
        <v>57.622001647949219</v>
      </c>
      <c r="C13" s="342">
        <v>113.367058</v>
      </c>
      <c r="D13" s="342">
        <v>183.18916300000001</v>
      </c>
      <c r="E13" s="342">
        <f>'[4]численность 2020'!D28</f>
        <v>192.19845581054688</v>
      </c>
      <c r="F13" s="341">
        <v>1.967427</v>
      </c>
      <c r="G13" s="341">
        <f t="shared" si="0"/>
        <v>3.1791530623879281</v>
      </c>
      <c r="H13" s="341">
        <f t="shared" si="46"/>
        <v>3.335504673801752</v>
      </c>
      <c r="I13" s="343">
        <f>'[4]заявки 2020-2021'!O19</f>
        <v>30</v>
      </c>
      <c r="J13" s="344">
        <f t="shared" si="47"/>
        <v>67.269459533691204</v>
      </c>
      <c r="K13" s="345">
        <f t="shared" si="3"/>
        <v>30</v>
      </c>
      <c r="L13" s="346">
        <v>30</v>
      </c>
      <c r="M13" s="342">
        <v>19</v>
      </c>
      <c r="N13" s="342">
        <v>13</v>
      </c>
      <c r="O13" s="347">
        <f>'[4]заявки 2020-2021'!K19</f>
        <v>15</v>
      </c>
      <c r="P13" s="341">
        <f t="shared" si="4"/>
        <v>0.32973516116436774</v>
      </c>
      <c r="Q13" s="341">
        <v>0.225608</v>
      </c>
      <c r="R13" s="341">
        <f t="shared" si="5"/>
        <v>0.26031723249818506</v>
      </c>
      <c r="S13" s="343">
        <f>'[4]заявки 2020-2021'!M19</f>
        <v>1</v>
      </c>
      <c r="T13" s="343">
        <f>'[4]заявки 2020-2021'!N19</f>
        <v>0</v>
      </c>
      <c r="U13" s="344">
        <f t="shared" si="48"/>
        <v>2.2499999999999849</v>
      </c>
      <c r="V13" s="345">
        <f t="shared" si="7"/>
        <v>1</v>
      </c>
      <c r="W13" s="346">
        <v>1</v>
      </c>
      <c r="X13" s="346"/>
      <c r="Y13" s="348"/>
      <c r="Z13" s="342">
        <v>0</v>
      </c>
      <c r="AA13" s="342">
        <v>0</v>
      </c>
      <c r="AB13" s="342">
        <f>'[4]численность 2020'!E28</f>
        <v>0</v>
      </c>
      <c r="AC13" s="341">
        <v>0</v>
      </c>
      <c r="AD13" s="341">
        <v>0</v>
      </c>
      <c r="AE13" s="341">
        <f t="shared" si="49"/>
        <v>0</v>
      </c>
      <c r="AF13" s="343">
        <f>'[4]заявки 2020-2021'!J19</f>
        <v>0</v>
      </c>
      <c r="AG13" s="344">
        <f t="shared" si="50"/>
        <v>0</v>
      </c>
      <c r="AH13" s="345">
        <f t="shared" si="9"/>
        <v>0</v>
      </c>
      <c r="AI13" s="349">
        <f t="shared" si="10"/>
        <v>0</v>
      </c>
      <c r="AJ13" s="346"/>
      <c r="AK13" s="346"/>
      <c r="AL13" s="342">
        <v>152.03199799999999</v>
      </c>
      <c r="AM13" s="342">
        <v>126.69332900000001</v>
      </c>
      <c r="AN13" s="342">
        <f>'[4]численность 2020'!F28</f>
        <v>153.90895080566406</v>
      </c>
      <c r="AO13" s="341">
        <v>2.6384370000000001</v>
      </c>
      <c r="AP13" s="341">
        <v>2.1986970000000001</v>
      </c>
      <c r="AQ13" s="341">
        <f t="shared" si="11"/>
        <v>2.6710101420286518</v>
      </c>
      <c r="AR13" s="343">
        <f>'[4]заявки 2020-2021'!D19</f>
        <v>10</v>
      </c>
      <c r="AS13" s="343">
        <f>'[4]заявки 2020-2021'!E19</f>
        <v>2</v>
      </c>
      <c r="AT13" s="344">
        <f t="shared" si="12"/>
        <v>10.773626556396485</v>
      </c>
      <c r="AU13" s="349">
        <f t="shared" si="13"/>
        <v>10</v>
      </c>
      <c r="AV13" s="346">
        <v>10</v>
      </c>
      <c r="AW13" s="344">
        <f t="shared" si="14"/>
        <v>2.5</v>
      </c>
      <c r="AX13" s="345">
        <f t="shared" si="15"/>
        <v>2</v>
      </c>
      <c r="AY13" s="346">
        <v>2</v>
      </c>
      <c r="AZ13" s="344">
        <f t="shared" si="16"/>
        <v>5</v>
      </c>
      <c r="BA13" s="346">
        <v>5</v>
      </c>
      <c r="BB13" s="342">
        <v>166.96928399999999</v>
      </c>
      <c r="BC13" s="342">
        <v>159.33642578125</v>
      </c>
      <c r="BD13" s="342">
        <f>'[4]численность 2020'!G28</f>
        <v>168.87751770019531</v>
      </c>
      <c r="BE13" s="341">
        <v>2.8976649999999999</v>
      </c>
      <c r="BF13" s="341">
        <v>2.7652009999999998</v>
      </c>
      <c r="BG13" s="341">
        <f t="shared" si="17"/>
        <v>2.9307818692585403</v>
      </c>
      <c r="BH13" s="343">
        <f>'[4]заявки 2020-2021'!B19</f>
        <v>11</v>
      </c>
      <c r="BI13" s="343">
        <f>'[4]заявки 2020-2021'!C19</f>
        <v>1</v>
      </c>
      <c r="BJ13" s="344">
        <f t="shared" si="18"/>
        <v>11.821426239013674</v>
      </c>
      <c r="BK13" s="349">
        <f t="shared" si="19"/>
        <v>11</v>
      </c>
      <c r="BL13" s="346">
        <v>11</v>
      </c>
      <c r="BM13" s="344">
        <f t="shared" si="20"/>
        <v>2.75</v>
      </c>
      <c r="BN13" s="345">
        <f t="shared" si="21"/>
        <v>1</v>
      </c>
      <c r="BO13" s="346">
        <v>1</v>
      </c>
      <c r="BP13" s="344">
        <f t="shared" si="22"/>
        <v>2.2000000000000002</v>
      </c>
      <c r="BQ13" s="346">
        <v>2</v>
      </c>
      <c r="BR13" s="342">
        <v>66.787711999999999</v>
      </c>
      <c r="BS13" s="342">
        <v>84.915809999999993</v>
      </c>
      <c r="BT13" s="342">
        <f>'[4]численность 2020'!H28</f>
        <v>87.778144836425781</v>
      </c>
      <c r="BU13" s="341">
        <v>1.1590659999999999</v>
      </c>
      <c r="BV13" s="341">
        <v>1.47367</v>
      </c>
      <c r="BW13" s="341">
        <f t="shared" si="23"/>
        <v>1.5233442491762141</v>
      </c>
      <c r="BX13" s="343">
        <f>'[4]заявки 2020-2021'!F19</f>
        <v>6</v>
      </c>
      <c r="BY13" s="343">
        <f>'[4]заявки 2020-2021'!G19</f>
        <v>0</v>
      </c>
      <c r="BZ13" s="343">
        <f>'[4]заявки 2020-2021'!H19</f>
        <v>1</v>
      </c>
      <c r="CA13" s="344">
        <f t="shared" si="24"/>
        <v>4.3889072418212889</v>
      </c>
      <c r="CB13" s="349">
        <f t="shared" si="25"/>
        <v>4.3889072418212889</v>
      </c>
      <c r="CC13" s="346">
        <v>4</v>
      </c>
      <c r="CD13" s="344">
        <f t="shared" si="26"/>
        <v>0.5</v>
      </c>
      <c r="CE13" s="345">
        <f t="shared" si="27"/>
        <v>0</v>
      </c>
      <c r="CF13" s="346"/>
      <c r="CG13" s="344">
        <f t="shared" si="28"/>
        <v>0.5</v>
      </c>
      <c r="CH13" s="345">
        <f t="shared" si="29"/>
        <v>0.5</v>
      </c>
      <c r="CI13" s="346">
        <v>1</v>
      </c>
      <c r="CJ13" s="344">
        <f t="shared" si="30"/>
        <v>0.8</v>
      </c>
      <c r="CK13" s="346"/>
      <c r="CL13" s="350">
        <f t="shared" si="31"/>
        <v>1</v>
      </c>
      <c r="CM13" s="342">
        <v>0</v>
      </c>
      <c r="CN13" s="342">
        <v>0</v>
      </c>
      <c r="CO13" s="342" t="e">
        <f>#NAME?</f>
        <v>#NAME?</v>
      </c>
      <c r="CP13" s="341">
        <v>0</v>
      </c>
      <c r="CQ13" s="341">
        <v>0</v>
      </c>
      <c r="CR13" s="341" t="e">
        <f>#NAME?</f>
        <v>#NAME?</v>
      </c>
      <c r="CS13" s="343" t="e">
        <f>#NAME?</f>
        <v>#NAME?</v>
      </c>
      <c r="CT13" s="344" t="e">
        <f t="shared" si="51"/>
        <v>#NAME?</v>
      </c>
      <c r="CU13" s="349" t="e">
        <f t="shared" si="52"/>
        <v>#NAME?</v>
      </c>
      <c r="CV13" s="346"/>
      <c r="CW13" s="344">
        <f t="shared" si="53"/>
        <v>0</v>
      </c>
      <c r="CX13" s="346"/>
      <c r="CY13" s="342">
        <v>0</v>
      </c>
      <c r="CZ13" s="342">
        <v>0</v>
      </c>
      <c r="DA13" s="342">
        <f>'[4]численность 2020'!I28</f>
        <v>0</v>
      </c>
      <c r="DB13" s="341">
        <v>0</v>
      </c>
      <c r="DC13" s="341">
        <v>0</v>
      </c>
      <c r="DD13" s="341">
        <f t="shared" si="35"/>
        <v>0</v>
      </c>
      <c r="DE13" s="343">
        <f>'[4]заявки 2020-2021'!I19</f>
        <v>0</v>
      </c>
      <c r="DF13" s="344">
        <f t="shared" si="36"/>
        <v>0</v>
      </c>
      <c r="DG13" s="345">
        <f t="shared" si="37"/>
        <v>0</v>
      </c>
      <c r="DH13" s="346"/>
      <c r="DI13" s="342">
        <v>3.1282299999999998</v>
      </c>
      <c r="DJ13" s="342">
        <v>5.0051680000000003</v>
      </c>
      <c r="DK13" s="342">
        <f>'[4]численность 2020'!J28</f>
        <v>4.3795228004455566</v>
      </c>
      <c r="DL13" s="341">
        <v>8.6861999999999995E-2</v>
      </c>
      <c r="DM13" s="341">
        <v>8.6861999999999995E-2</v>
      </c>
      <c r="DN13" s="341">
        <f t="shared" si="38"/>
        <v>7.6004350338312571E-2</v>
      </c>
      <c r="DO13" s="343">
        <f>'[4]заявки 2020-2021'!P19</f>
        <v>0</v>
      </c>
      <c r="DP13" s="344">
        <f t="shared" si="39"/>
        <v>0.43795228004455566</v>
      </c>
      <c r="DQ13" s="345">
        <f t="shared" si="40"/>
        <v>0</v>
      </c>
      <c r="DR13" s="346"/>
      <c r="DS13" s="342">
        <v>0</v>
      </c>
      <c r="DT13" s="347">
        <v>0</v>
      </c>
      <c r="DU13" s="347">
        <f>'[4]заявки 2020-2021'!Q19</f>
        <v>0</v>
      </c>
      <c r="DV13" s="341">
        <f t="shared" si="41"/>
        <v>0</v>
      </c>
      <c r="DW13" s="341">
        <v>0</v>
      </c>
      <c r="DX13" s="341">
        <f t="shared" si="54"/>
        <v>0</v>
      </c>
      <c r="DY13" s="343">
        <f>'[4]заявки 2020-2021'!S19</f>
        <v>0</v>
      </c>
      <c r="DZ13" s="344">
        <f t="shared" si="55"/>
        <v>0</v>
      </c>
      <c r="EA13" s="345">
        <f t="shared" si="44"/>
        <v>0</v>
      </c>
      <c r="EB13" s="346"/>
    </row>
    <row r="14" spans="1:133" ht="47.25" customHeight="1" x14ac:dyDescent="0.2">
      <c r="A14" s="352" t="s">
        <v>51</v>
      </c>
      <c r="B14" s="341">
        <f>'[4]численность 2020'!C29</f>
        <v>385.70999145507813</v>
      </c>
      <c r="C14" s="342">
        <v>1028.331543</v>
      </c>
      <c r="D14" s="342">
        <v>1065.976807</v>
      </c>
      <c r="E14" s="342">
        <f>'[4]численность 2020'!D29</f>
        <v>1062.795654296875</v>
      </c>
      <c r="F14" s="341">
        <v>2.6660740000000001</v>
      </c>
      <c r="G14" s="341">
        <f t="shared" si="0"/>
        <v>2.76367434242146</v>
      </c>
      <c r="H14" s="341">
        <f t="shared" si="46"/>
        <v>2.7554268176655565</v>
      </c>
      <c r="I14" s="343">
        <f>'[4]заявки 2020-2021'!O20</f>
        <v>302</v>
      </c>
      <c r="J14" s="344">
        <f t="shared" si="47"/>
        <v>371.97847900390519</v>
      </c>
      <c r="K14" s="345">
        <f t="shared" si="3"/>
        <v>302</v>
      </c>
      <c r="L14" s="346">
        <v>302</v>
      </c>
      <c r="M14" s="342">
        <v>61</v>
      </c>
      <c r="N14" s="342">
        <v>68</v>
      </c>
      <c r="O14" s="347">
        <f>'[4]заявки 2020-2021'!K20</f>
        <v>80</v>
      </c>
      <c r="P14" s="341">
        <f t="shared" si="4"/>
        <v>0.15814990887293204</v>
      </c>
      <c r="Q14" s="341">
        <v>0.17629800000000001</v>
      </c>
      <c r="R14" s="341">
        <f t="shared" si="5"/>
        <v>0.20740971655466497</v>
      </c>
      <c r="S14" s="343">
        <f>'[4]заявки 2020-2021'!M20</f>
        <v>12</v>
      </c>
      <c r="T14" s="343">
        <f>'[4]заявки 2020-2021'!N20</f>
        <v>5</v>
      </c>
      <c r="U14" s="344">
        <f t="shared" si="48"/>
        <v>11.99999999999992</v>
      </c>
      <c r="V14" s="345">
        <f t="shared" si="7"/>
        <v>11.99999999999992</v>
      </c>
      <c r="W14" s="346">
        <v>12</v>
      </c>
      <c r="X14" s="346">
        <v>5</v>
      </c>
      <c r="Y14" s="348"/>
      <c r="Z14" s="342">
        <v>0</v>
      </c>
      <c r="AA14" s="342">
        <v>0</v>
      </c>
      <c r="AB14" s="342">
        <f>'[4]численность 2020'!E29</f>
        <v>0</v>
      </c>
      <c r="AC14" s="341">
        <v>0</v>
      </c>
      <c r="AD14" s="341">
        <v>0</v>
      </c>
      <c r="AE14" s="341">
        <f t="shared" si="49"/>
        <v>0</v>
      </c>
      <c r="AF14" s="343">
        <f>'[4]заявки 2020-2021'!J20</f>
        <v>0</v>
      </c>
      <c r="AG14" s="344">
        <f t="shared" si="50"/>
        <v>0</v>
      </c>
      <c r="AH14" s="345">
        <f t="shared" si="9"/>
        <v>0</v>
      </c>
      <c r="AI14" s="349">
        <f t="shared" si="10"/>
        <v>0</v>
      </c>
      <c r="AJ14" s="346"/>
      <c r="AK14" s="346"/>
      <c r="AL14" s="342">
        <v>1470.5141599999999</v>
      </c>
      <c r="AM14" s="342">
        <v>1538.3983149999999</v>
      </c>
      <c r="AN14" s="342">
        <f>'[4]численность 2020'!F29</f>
        <v>1562.934814453125</v>
      </c>
      <c r="AO14" s="341">
        <v>3.812487</v>
      </c>
      <c r="AP14" s="341">
        <v>3.9884840000000001</v>
      </c>
      <c r="AQ14" s="341">
        <f t="shared" si="11"/>
        <v>4.0520983357392568</v>
      </c>
      <c r="AR14" s="343">
        <f>'[4]заявки 2020-2021'!D20</f>
        <v>90</v>
      </c>
      <c r="AS14" s="343">
        <f>'[4]заявки 2020-2021'!E20</f>
        <v>2</v>
      </c>
      <c r="AT14" s="344">
        <f t="shared" si="12"/>
        <v>125.03478515625001</v>
      </c>
      <c r="AU14" s="349">
        <f t="shared" si="13"/>
        <v>90</v>
      </c>
      <c r="AV14" s="346">
        <v>90</v>
      </c>
      <c r="AW14" s="344">
        <f t="shared" si="14"/>
        <v>22.5</v>
      </c>
      <c r="AX14" s="345">
        <f t="shared" si="15"/>
        <v>2</v>
      </c>
      <c r="AY14" s="346">
        <v>2</v>
      </c>
      <c r="AZ14" s="344">
        <f t="shared" si="16"/>
        <v>45</v>
      </c>
      <c r="BA14" s="346">
        <v>45</v>
      </c>
      <c r="BB14" s="342">
        <v>1050.697754</v>
      </c>
      <c r="BC14" s="342">
        <v>979.06341599999996</v>
      </c>
      <c r="BD14" s="342">
        <f>'[4]численность 2020'!G29</f>
        <v>959.06524658203125</v>
      </c>
      <c r="BE14" s="341">
        <v>2.724062</v>
      </c>
      <c r="BF14" s="341">
        <v>2.538341</v>
      </c>
      <c r="BG14" s="341">
        <f t="shared" si="17"/>
        <v>2.4864931368876122</v>
      </c>
      <c r="BH14" s="343">
        <f>'[4]заявки 2020-2021'!B20</f>
        <v>63</v>
      </c>
      <c r="BI14" s="343">
        <f>'[4]заявки 2020-2021'!C20</f>
        <v>15</v>
      </c>
      <c r="BJ14" s="344">
        <f t="shared" si="18"/>
        <v>67.134567260742188</v>
      </c>
      <c r="BK14" s="349">
        <f t="shared" si="19"/>
        <v>63</v>
      </c>
      <c r="BL14" s="346">
        <v>63</v>
      </c>
      <c r="BM14" s="344">
        <f t="shared" si="20"/>
        <v>15.75</v>
      </c>
      <c r="BN14" s="345">
        <f t="shared" si="21"/>
        <v>15</v>
      </c>
      <c r="BO14" s="346">
        <v>15</v>
      </c>
      <c r="BP14" s="344">
        <f t="shared" si="22"/>
        <v>12.600000000000001</v>
      </c>
      <c r="BQ14" s="346">
        <v>12</v>
      </c>
      <c r="BR14" s="342">
        <v>522.73516800000004</v>
      </c>
      <c r="BS14" s="342">
        <v>640.39367700000003</v>
      </c>
      <c r="BT14" s="342">
        <f>'[4]численность 2020'!H29</f>
        <v>771.79217529296875</v>
      </c>
      <c r="BU14" s="341">
        <v>1.355254</v>
      </c>
      <c r="BV14" s="341">
        <v>1.6602980000000001</v>
      </c>
      <c r="BW14" s="341">
        <f t="shared" si="23"/>
        <v>2.0009649539577867</v>
      </c>
      <c r="BX14" s="343">
        <f>'[4]заявки 2020-2021'!F20</f>
        <v>40</v>
      </c>
      <c r="BY14" s="343">
        <f>'[4]заявки 2020-2021'!G20</f>
        <v>5</v>
      </c>
      <c r="BZ14" s="343">
        <f>'[4]заявки 2020-2021'!H20</f>
        <v>5</v>
      </c>
      <c r="CA14" s="344">
        <f t="shared" si="24"/>
        <v>54.02545227050782</v>
      </c>
      <c r="CB14" s="349">
        <f t="shared" si="25"/>
        <v>40</v>
      </c>
      <c r="CC14" s="346">
        <v>40</v>
      </c>
      <c r="CD14" s="344">
        <f t="shared" si="26"/>
        <v>5</v>
      </c>
      <c r="CE14" s="345">
        <f t="shared" si="27"/>
        <v>5</v>
      </c>
      <c r="CF14" s="346">
        <v>5</v>
      </c>
      <c r="CG14" s="344">
        <f t="shared" si="28"/>
        <v>5</v>
      </c>
      <c r="CH14" s="345">
        <f t="shared" si="29"/>
        <v>5</v>
      </c>
      <c r="CI14" s="346">
        <v>5</v>
      </c>
      <c r="CJ14" s="344">
        <f t="shared" si="30"/>
        <v>8</v>
      </c>
      <c r="CK14" s="346">
        <v>8</v>
      </c>
      <c r="CL14" s="350">
        <f t="shared" si="31"/>
        <v>1</v>
      </c>
      <c r="CM14" s="342">
        <v>0</v>
      </c>
      <c r="CN14" s="342">
        <v>0</v>
      </c>
      <c r="CO14" s="342" t="e">
        <f>#NAME?</f>
        <v>#NAME?</v>
      </c>
      <c r="CP14" s="341">
        <v>0</v>
      </c>
      <c r="CQ14" s="341">
        <v>0</v>
      </c>
      <c r="CR14" s="341" t="e">
        <f>#NAME?</f>
        <v>#NAME?</v>
      </c>
      <c r="CS14" s="343" t="e">
        <f>#NAME?</f>
        <v>#NAME?</v>
      </c>
      <c r="CT14" s="344" t="e">
        <f t="shared" si="51"/>
        <v>#NAME?</v>
      </c>
      <c r="CU14" s="349" t="e">
        <f t="shared" si="52"/>
        <v>#NAME?</v>
      </c>
      <c r="CV14" s="346"/>
      <c r="CW14" s="344">
        <f t="shared" si="53"/>
        <v>0</v>
      </c>
      <c r="CX14" s="346"/>
      <c r="CY14" s="342">
        <v>0</v>
      </c>
      <c r="CZ14" s="342">
        <v>0</v>
      </c>
      <c r="DA14" s="342">
        <f>'[4]численность 2020'!I29</f>
        <v>0</v>
      </c>
      <c r="DB14" s="341">
        <v>0</v>
      </c>
      <c r="DC14" s="341">
        <v>0</v>
      </c>
      <c r="DD14" s="341">
        <f t="shared" si="35"/>
        <v>0</v>
      </c>
      <c r="DE14" s="343">
        <f>'[4]заявки 2020-2021'!I20</f>
        <v>0</v>
      </c>
      <c r="DF14" s="344">
        <f t="shared" si="36"/>
        <v>0</v>
      </c>
      <c r="DG14" s="345">
        <f t="shared" si="37"/>
        <v>0</v>
      </c>
      <c r="DH14" s="346"/>
      <c r="DI14" s="342">
        <v>17.138859</v>
      </c>
      <c r="DJ14" s="342">
        <v>16.151163</v>
      </c>
      <c r="DK14" s="342">
        <f>'[4]численность 2020'!J29</f>
        <v>18.606367111206055</v>
      </c>
      <c r="DL14" s="341">
        <v>4.1874000000000001E-2</v>
      </c>
      <c r="DM14" s="341">
        <v>4.1874000000000001E-2</v>
      </c>
      <c r="DN14" s="341">
        <f t="shared" si="38"/>
        <v>4.8239266608091101E-2</v>
      </c>
      <c r="DO14" s="343">
        <f>'[4]заявки 2020-2021'!P20</f>
        <v>1</v>
      </c>
      <c r="DP14" s="344">
        <f t="shared" si="39"/>
        <v>1.8606367111206055</v>
      </c>
      <c r="DQ14" s="345">
        <f t="shared" si="40"/>
        <v>1</v>
      </c>
      <c r="DR14" s="346">
        <v>1</v>
      </c>
      <c r="DS14" s="342">
        <v>0</v>
      </c>
      <c r="DT14" s="347">
        <v>0</v>
      </c>
      <c r="DU14" s="347">
        <f>'[4]заявки 2020-2021'!Q20</f>
        <v>0</v>
      </c>
      <c r="DV14" s="341">
        <f t="shared" si="41"/>
        <v>0</v>
      </c>
      <c r="DW14" s="341">
        <v>0</v>
      </c>
      <c r="DX14" s="341">
        <f t="shared" si="54"/>
        <v>0</v>
      </c>
      <c r="DY14" s="343">
        <f>'[4]заявки 2020-2021'!S20</f>
        <v>0</v>
      </c>
      <c r="DZ14" s="344">
        <f t="shared" si="55"/>
        <v>0</v>
      </c>
      <c r="EA14" s="345">
        <f t="shared" si="44"/>
        <v>0</v>
      </c>
      <c r="EB14" s="346"/>
    </row>
    <row r="15" spans="1:133" s="322" customFormat="1" ht="47.25" customHeight="1" x14ac:dyDescent="0.2">
      <c r="A15" s="353" t="s">
        <v>287</v>
      </c>
      <c r="B15" s="341">
        <f>'[4]численность 2020'!C26</f>
        <v>164.08599853515625</v>
      </c>
      <c r="C15" s="342">
        <v>260.59063700000002</v>
      </c>
      <c r="D15" s="342">
        <v>264.415955</v>
      </c>
      <c r="E15" s="342">
        <f>'[4]численность 2020'!D26</f>
        <v>350.490966796875</v>
      </c>
      <c r="F15" s="341">
        <v>1.5881350000000001</v>
      </c>
      <c r="G15" s="341">
        <f t="shared" si="0"/>
        <v>1.6114473956371576</v>
      </c>
      <c r="H15" s="341">
        <f t="shared" si="46"/>
        <v>2.1360199524993631</v>
      </c>
      <c r="I15" s="343">
        <f>'[4]заявки 2020-2021'!O21</f>
        <v>105</v>
      </c>
      <c r="J15" s="344">
        <f t="shared" si="47"/>
        <v>122.67183837890589</v>
      </c>
      <c r="K15" s="345">
        <f t="shared" ref="K15:K18" si="56">IF(I15&lt;J15,I15,J15)</f>
        <v>105</v>
      </c>
      <c r="L15" s="346">
        <v>105</v>
      </c>
      <c r="M15" s="342">
        <v>61</v>
      </c>
      <c r="N15" s="342">
        <v>60</v>
      </c>
      <c r="O15" s="347">
        <f>'[4]заявки 2020-2021'!K21</f>
        <v>40</v>
      </c>
      <c r="P15" s="341">
        <f t="shared" si="4"/>
        <v>0.37175627746769901</v>
      </c>
      <c r="Q15" s="341">
        <v>0.36566199999999999</v>
      </c>
      <c r="R15" s="341">
        <f t="shared" si="5"/>
        <v>0.24377460817554034</v>
      </c>
      <c r="S15" s="343">
        <f>'[4]заявки 2020-2021'!M21</f>
        <v>6</v>
      </c>
      <c r="T15" s="343">
        <f>'[4]заявки 2020-2021'!N21</f>
        <v>3</v>
      </c>
      <c r="U15" s="344">
        <f t="shared" si="48"/>
        <v>5.99999999999996</v>
      </c>
      <c r="V15" s="345">
        <f t="shared" si="7"/>
        <v>5.99999999999996</v>
      </c>
      <c r="W15" s="346">
        <v>6</v>
      </c>
      <c r="X15" s="346">
        <v>3</v>
      </c>
      <c r="Y15" s="348"/>
      <c r="Z15" s="342">
        <v>0</v>
      </c>
      <c r="AA15" s="342">
        <v>0</v>
      </c>
      <c r="AB15" s="342">
        <f>'[4]численность 2020'!E26</f>
        <v>0</v>
      </c>
      <c r="AC15" s="341">
        <v>0</v>
      </c>
      <c r="AD15" s="341">
        <v>0</v>
      </c>
      <c r="AE15" s="341">
        <f t="shared" si="49"/>
        <v>0</v>
      </c>
      <c r="AF15" s="343">
        <f>'[4]заявки 2020-2021'!J21</f>
        <v>0</v>
      </c>
      <c r="AG15" s="344">
        <f t="shared" si="50"/>
        <v>0</v>
      </c>
      <c r="AH15" s="345">
        <f t="shared" si="9"/>
        <v>0</v>
      </c>
      <c r="AI15" s="349">
        <f t="shared" si="10"/>
        <v>0</v>
      </c>
      <c r="AJ15" s="346"/>
      <c r="AK15" s="346"/>
      <c r="AL15" s="342">
        <v>162.86917099999999</v>
      </c>
      <c r="AM15" s="342">
        <v>173.38752700000001</v>
      </c>
      <c r="AN15" s="342">
        <f>'[4]численность 2020'!F26</f>
        <v>212.16830444335938</v>
      </c>
      <c r="AO15" s="341">
        <v>0.99258400000000002</v>
      </c>
      <c r="AP15" s="341">
        <v>1.0566869999999999</v>
      </c>
      <c r="AQ15" s="341">
        <f t="shared" si="11"/>
        <v>1.2930311320737171</v>
      </c>
      <c r="AR15" s="343">
        <f>'[4]заявки 2020-2021'!D21</f>
        <v>10</v>
      </c>
      <c r="AS15" s="343">
        <f>'[4]заявки 2020-2021'!E21</f>
        <v>2</v>
      </c>
      <c r="AT15" s="344">
        <f t="shared" si="12"/>
        <v>10.60841522216797</v>
      </c>
      <c r="AU15" s="349">
        <f t="shared" si="13"/>
        <v>10</v>
      </c>
      <c r="AV15" s="346">
        <v>10</v>
      </c>
      <c r="AW15" s="344">
        <f t="shared" si="14"/>
        <v>2.5</v>
      </c>
      <c r="AX15" s="345">
        <f t="shared" si="15"/>
        <v>2</v>
      </c>
      <c r="AY15" s="346">
        <v>2</v>
      </c>
      <c r="AZ15" s="344">
        <f t="shared" si="16"/>
        <v>5</v>
      </c>
      <c r="BA15" s="346">
        <v>5</v>
      </c>
      <c r="BB15" s="342">
        <v>296.90859999999998</v>
      </c>
      <c r="BC15" s="342">
        <v>336.02862499999998</v>
      </c>
      <c r="BD15" s="342">
        <f>'[4]численность 2020'!G26</f>
        <v>344.56686401367188</v>
      </c>
      <c r="BE15" s="341">
        <v>1.809469</v>
      </c>
      <c r="BF15" s="341">
        <v>2.0478809999999998</v>
      </c>
      <c r="BG15" s="341">
        <f t="shared" si="17"/>
        <v>2.0999163066301887</v>
      </c>
      <c r="BH15" s="343">
        <f>'[4]заявки 2020-2021'!B21</f>
        <v>24</v>
      </c>
      <c r="BI15" s="343">
        <f>'[4]заявки 2020-2021'!C21</f>
        <v>6</v>
      </c>
      <c r="BJ15" s="344">
        <f t="shared" si="18"/>
        <v>24.119680480957033</v>
      </c>
      <c r="BK15" s="349">
        <f t="shared" si="19"/>
        <v>24</v>
      </c>
      <c r="BL15" s="346">
        <v>24</v>
      </c>
      <c r="BM15" s="344">
        <f t="shared" si="20"/>
        <v>6</v>
      </c>
      <c r="BN15" s="345">
        <f t="shared" si="21"/>
        <v>6</v>
      </c>
      <c r="BO15" s="346">
        <v>6</v>
      </c>
      <c r="BP15" s="344">
        <f t="shared" si="22"/>
        <v>4.8000000000000007</v>
      </c>
      <c r="BQ15" s="346">
        <v>4</v>
      </c>
      <c r="BR15" s="342">
        <v>196.98745700000001</v>
      </c>
      <c r="BS15" s="342">
        <v>195.55763200000001</v>
      </c>
      <c r="BT15" s="342">
        <f>'[4]численность 2020'!H26</f>
        <v>207.30036926269531</v>
      </c>
      <c r="BU15" s="341">
        <v>1.2005140000000001</v>
      </c>
      <c r="BV15" s="341">
        <v>1.1918</v>
      </c>
      <c r="BW15" s="341">
        <f t="shared" si="23"/>
        <v>1.2633641572914593</v>
      </c>
      <c r="BX15" s="343">
        <f>'[4]заявки 2020-2021'!F21</f>
        <v>10</v>
      </c>
      <c r="BY15" s="343">
        <f>'[4]заявки 2020-2021'!G21</f>
        <v>1</v>
      </c>
      <c r="BZ15" s="343">
        <f>'[4]заявки 2020-2021'!H21</f>
        <v>2</v>
      </c>
      <c r="CA15" s="344">
        <f t="shared" si="24"/>
        <v>10.365018463134767</v>
      </c>
      <c r="CB15" s="349">
        <f t="shared" si="25"/>
        <v>10</v>
      </c>
      <c r="CC15" s="346">
        <v>10</v>
      </c>
      <c r="CD15" s="344">
        <f t="shared" si="26"/>
        <v>1.25</v>
      </c>
      <c r="CE15" s="345">
        <f t="shared" si="27"/>
        <v>1</v>
      </c>
      <c r="CF15" s="346">
        <v>1</v>
      </c>
      <c r="CG15" s="344">
        <f t="shared" si="28"/>
        <v>1.25</v>
      </c>
      <c r="CH15" s="345">
        <f t="shared" si="29"/>
        <v>1.25</v>
      </c>
      <c r="CI15" s="346">
        <v>1</v>
      </c>
      <c r="CJ15" s="344">
        <f t="shared" si="30"/>
        <v>2</v>
      </c>
      <c r="CK15" s="346">
        <v>2</v>
      </c>
      <c r="CL15" s="350">
        <f t="shared" si="31"/>
        <v>1</v>
      </c>
      <c r="CM15" s="342"/>
      <c r="CN15" s="342"/>
      <c r="CO15" s="342"/>
      <c r="CP15" s="341"/>
      <c r="CQ15" s="341"/>
      <c r="CR15" s="341"/>
      <c r="CS15" s="343"/>
      <c r="CT15" s="344"/>
      <c r="CU15" s="349"/>
      <c r="CV15" s="346"/>
      <c r="CW15" s="344"/>
      <c r="CX15" s="346"/>
      <c r="CY15" s="342">
        <v>0</v>
      </c>
      <c r="CZ15" s="342">
        <v>0</v>
      </c>
      <c r="DA15" s="342">
        <f>'[4]численность 2020'!I26</f>
        <v>0</v>
      </c>
      <c r="DB15" s="341">
        <v>0</v>
      </c>
      <c r="DC15" s="341">
        <v>0</v>
      </c>
      <c r="DD15" s="341">
        <f t="shared" si="35"/>
        <v>0</v>
      </c>
      <c r="DE15" s="343">
        <f>'[4]заявки 2020-2021'!I21</f>
        <v>0</v>
      </c>
      <c r="DF15" s="344">
        <f t="shared" si="36"/>
        <v>0</v>
      </c>
      <c r="DG15" s="345">
        <f t="shared" si="37"/>
        <v>0</v>
      </c>
      <c r="DH15" s="346"/>
      <c r="DI15" s="342">
        <v>10.296327</v>
      </c>
      <c r="DJ15" s="342">
        <v>8.1275399999999998</v>
      </c>
      <c r="DK15" s="342">
        <f>'[4]численность 2020'!J26</f>
        <v>7.3478193283081055</v>
      </c>
      <c r="DL15" s="341">
        <v>4.9532E-2</v>
      </c>
      <c r="DM15" s="341">
        <v>4.9532E-2</v>
      </c>
      <c r="DN15" s="341">
        <f t="shared" si="38"/>
        <v>4.478029444257426E-2</v>
      </c>
      <c r="DO15" s="343">
        <f>'[4]заявки 2020-2021'!P21</f>
        <v>0</v>
      </c>
      <c r="DP15" s="344">
        <f t="shared" si="39"/>
        <v>0.73478193283081061</v>
      </c>
      <c r="DQ15" s="345">
        <f t="shared" si="40"/>
        <v>0</v>
      </c>
      <c r="DR15" s="346"/>
      <c r="DS15" s="342">
        <v>0</v>
      </c>
      <c r="DT15" s="347">
        <v>0</v>
      </c>
      <c r="DU15" s="347">
        <f>'[4]заявки 2020-2021'!Q21</f>
        <v>0</v>
      </c>
      <c r="DV15" s="341">
        <f t="shared" si="41"/>
        <v>0</v>
      </c>
      <c r="DW15" s="341">
        <v>0</v>
      </c>
      <c r="DX15" s="341">
        <f t="shared" si="54"/>
        <v>0</v>
      </c>
      <c r="DY15" s="343">
        <f>'[4]заявки 2020-2021'!S21</f>
        <v>0</v>
      </c>
      <c r="DZ15" s="344">
        <f t="shared" si="55"/>
        <v>0</v>
      </c>
      <c r="EA15" s="345">
        <f t="shared" si="44"/>
        <v>0</v>
      </c>
      <c r="EB15" s="346"/>
    </row>
    <row r="16" spans="1:133" s="322" customFormat="1" ht="47.25" customHeight="1" x14ac:dyDescent="0.2">
      <c r="A16" s="353" t="s">
        <v>288</v>
      </c>
      <c r="B16" s="341">
        <f>'[4]численность 2020'!C30</f>
        <v>371.93002319335938</v>
      </c>
      <c r="C16" s="342">
        <v>589.19604500000003</v>
      </c>
      <c r="D16" s="342">
        <v>614.96075399999995</v>
      </c>
      <c r="E16" s="342">
        <f>'[4]численность 2020'!D30</f>
        <v>623.50482177734375</v>
      </c>
      <c r="F16" s="341">
        <v>1.584158</v>
      </c>
      <c r="G16" s="341">
        <f t="shared" si="0"/>
        <v>1.6534313329157984</v>
      </c>
      <c r="H16" s="341">
        <f t="shared" si="46"/>
        <v>1.6764035783505313</v>
      </c>
      <c r="I16" s="343">
        <f>'[4]заявки 2020-2021'!O22</f>
        <v>218</v>
      </c>
      <c r="J16" s="344">
        <f t="shared" si="47"/>
        <v>218.22668762206968</v>
      </c>
      <c r="K16" s="345">
        <f t="shared" si="56"/>
        <v>218</v>
      </c>
      <c r="L16" s="346">
        <v>218</v>
      </c>
      <c r="M16" s="342">
        <v>80</v>
      </c>
      <c r="N16" s="342">
        <v>76</v>
      </c>
      <c r="O16" s="347">
        <f>'[4]заявки 2020-2021'!K22</f>
        <v>99</v>
      </c>
      <c r="P16" s="341">
        <f t="shared" si="4"/>
        <v>0.21509422474993237</v>
      </c>
      <c r="Q16" s="341">
        <v>0.20433999999999999</v>
      </c>
      <c r="R16" s="341">
        <f t="shared" si="5"/>
        <v>0.26617910312804133</v>
      </c>
      <c r="S16" s="343">
        <f>'[4]заявки 2020-2021'!M22</f>
        <v>15</v>
      </c>
      <c r="T16" s="343">
        <f>'[4]заявки 2020-2021'!N22</f>
        <v>3</v>
      </c>
      <c r="U16" s="344">
        <f t="shared" si="48"/>
        <v>14.8499999999999</v>
      </c>
      <c r="V16" s="345">
        <f t="shared" si="7"/>
        <v>14.8499999999999</v>
      </c>
      <c r="W16" s="346">
        <v>14</v>
      </c>
      <c r="X16" s="346">
        <v>3</v>
      </c>
      <c r="Y16" s="348"/>
      <c r="Z16" s="342">
        <v>0</v>
      </c>
      <c r="AA16" s="342">
        <v>0</v>
      </c>
      <c r="AB16" s="342">
        <f>'[4]численность 2020'!E30</f>
        <v>0</v>
      </c>
      <c r="AC16" s="341">
        <v>0</v>
      </c>
      <c r="AD16" s="341">
        <v>0</v>
      </c>
      <c r="AE16" s="341">
        <f t="shared" si="49"/>
        <v>0</v>
      </c>
      <c r="AF16" s="343">
        <f>'[4]заявки 2020-2021'!J22</f>
        <v>0</v>
      </c>
      <c r="AG16" s="344">
        <f t="shared" si="50"/>
        <v>0</v>
      </c>
      <c r="AH16" s="345">
        <f t="shared" si="9"/>
        <v>0</v>
      </c>
      <c r="AI16" s="349">
        <f t="shared" si="10"/>
        <v>0</v>
      </c>
      <c r="AJ16" s="346"/>
      <c r="AK16" s="346"/>
      <c r="AL16" s="342">
        <v>417.34719799999999</v>
      </c>
      <c r="AM16" s="342">
        <v>404.88833599999998</v>
      </c>
      <c r="AN16" s="342">
        <f>'[4]численность 2020'!F30</f>
        <v>392.58578491210938</v>
      </c>
      <c r="AO16" s="341">
        <v>1.122112</v>
      </c>
      <c r="AP16" s="341">
        <v>1.088614</v>
      </c>
      <c r="AQ16" s="341">
        <f t="shared" si="11"/>
        <v>1.0555366881689232</v>
      </c>
      <c r="AR16" s="343">
        <f>'[4]заявки 2020-2021'!D22</f>
        <v>20</v>
      </c>
      <c r="AS16" s="343">
        <f>'[4]заявки 2020-2021'!E22</f>
        <v>5</v>
      </c>
      <c r="AT16" s="344">
        <f t="shared" si="12"/>
        <v>19.62928924560547</v>
      </c>
      <c r="AU16" s="349">
        <f t="shared" si="13"/>
        <v>19.62928924560547</v>
      </c>
      <c r="AV16" s="346">
        <v>19</v>
      </c>
      <c r="AW16" s="344">
        <f t="shared" si="14"/>
        <v>4.75</v>
      </c>
      <c r="AX16" s="345">
        <f t="shared" si="15"/>
        <v>4.75</v>
      </c>
      <c r="AY16" s="346">
        <v>4</v>
      </c>
      <c r="AZ16" s="344">
        <f t="shared" si="16"/>
        <v>9.5</v>
      </c>
      <c r="BA16" s="346">
        <v>9</v>
      </c>
      <c r="BB16" s="342">
        <v>454.25375400000001</v>
      </c>
      <c r="BC16" s="342">
        <v>471.29391500000003</v>
      </c>
      <c r="BD16" s="342">
        <f>'[4]численность 2020'!G30</f>
        <v>478.97036743164063</v>
      </c>
      <c r="BE16" s="341">
        <v>1.2213419999999999</v>
      </c>
      <c r="BF16" s="341">
        <v>1.267158</v>
      </c>
      <c r="BG16" s="341">
        <f t="shared" si="17"/>
        <v>1.2877969982612374</v>
      </c>
      <c r="BH16" s="343">
        <f>'[4]заявки 2020-2021'!B22</f>
        <v>24</v>
      </c>
      <c r="BI16" s="343">
        <f>'[4]заявки 2020-2021'!C22</f>
        <v>6</v>
      </c>
      <c r="BJ16" s="344">
        <f t="shared" si="18"/>
        <v>23.948518371582033</v>
      </c>
      <c r="BK16" s="349">
        <f t="shared" si="19"/>
        <v>23.948518371582033</v>
      </c>
      <c r="BL16" s="346">
        <v>23</v>
      </c>
      <c r="BM16" s="344">
        <f t="shared" si="20"/>
        <v>5.75</v>
      </c>
      <c r="BN16" s="345">
        <f t="shared" si="21"/>
        <v>5.75</v>
      </c>
      <c r="BO16" s="346">
        <v>5</v>
      </c>
      <c r="BP16" s="344">
        <f t="shared" si="22"/>
        <v>4.6000000000000005</v>
      </c>
      <c r="BQ16" s="346">
        <v>4</v>
      </c>
      <c r="BR16" s="342">
        <v>434.28659099999999</v>
      </c>
      <c r="BS16" s="342">
        <v>447.43090799999999</v>
      </c>
      <c r="BT16" s="342">
        <f>'[4]численность 2020'!H30</f>
        <v>444.14523315429688</v>
      </c>
      <c r="BU16" s="341">
        <v>1.1676569999999999</v>
      </c>
      <c r="BV16" s="341">
        <v>1.202998</v>
      </c>
      <c r="BW16" s="341">
        <f t="shared" si="23"/>
        <v>1.194163432521268</v>
      </c>
      <c r="BX16" s="343">
        <f>'[4]заявки 2020-2021'!F22</f>
        <v>22</v>
      </c>
      <c r="BY16" s="343">
        <f>'[4]заявки 2020-2021'!G22</f>
        <v>5</v>
      </c>
      <c r="BZ16" s="343">
        <f>'[4]заявки 2020-2021'!H22</f>
        <v>1</v>
      </c>
      <c r="CA16" s="344">
        <f t="shared" si="24"/>
        <v>22.207261657714845</v>
      </c>
      <c r="CB16" s="349">
        <f t="shared" si="25"/>
        <v>22</v>
      </c>
      <c r="CC16" s="346">
        <v>22</v>
      </c>
      <c r="CD16" s="344">
        <f t="shared" si="26"/>
        <v>2.75</v>
      </c>
      <c r="CE16" s="345">
        <f t="shared" si="27"/>
        <v>2.75</v>
      </c>
      <c r="CF16" s="346">
        <v>4</v>
      </c>
      <c r="CG16" s="344">
        <f t="shared" si="28"/>
        <v>2.75</v>
      </c>
      <c r="CH16" s="345">
        <f t="shared" si="29"/>
        <v>1</v>
      </c>
      <c r="CI16" s="346">
        <v>1</v>
      </c>
      <c r="CJ16" s="344">
        <f t="shared" si="30"/>
        <v>4.4000000000000004</v>
      </c>
      <c r="CK16" s="346">
        <v>4</v>
      </c>
      <c r="CL16" s="350">
        <f t="shared" si="31"/>
        <v>1</v>
      </c>
      <c r="CM16" s="342"/>
      <c r="CN16" s="342"/>
      <c r="CO16" s="342"/>
      <c r="CP16" s="341"/>
      <c r="CQ16" s="341"/>
      <c r="CR16" s="341"/>
      <c r="CS16" s="343"/>
      <c r="CT16" s="344"/>
      <c r="CU16" s="349"/>
      <c r="CV16" s="346"/>
      <c r="CW16" s="344"/>
      <c r="CX16" s="346"/>
      <c r="CY16" s="342">
        <v>0</v>
      </c>
      <c r="CZ16" s="342">
        <v>0</v>
      </c>
      <c r="DA16" s="342">
        <f>'[4]численность 2020'!I30</f>
        <v>0</v>
      </c>
      <c r="DB16" s="341">
        <v>0</v>
      </c>
      <c r="DC16" s="341">
        <v>0</v>
      </c>
      <c r="DD16" s="341">
        <f t="shared" si="35"/>
        <v>0</v>
      </c>
      <c r="DE16" s="343">
        <f>'[4]заявки 2020-2021'!I22</f>
        <v>0</v>
      </c>
      <c r="DF16" s="344">
        <f t="shared" si="36"/>
        <v>0</v>
      </c>
      <c r="DG16" s="345">
        <f t="shared" si="37"/>
        <v>0</v>
      </c>
      <c r="DH16" s="346"/>
      <c r="DI16" s="342">
        <v>42.553043000000002</v>
      </c>
      <c r="DJ16" s="342">
        <v>43.031609000000003</v>
      </c>
      <c r="DK16" s="342">
        <f>'[4]численность 2020'!J30</f>
        <v>40.713935852050781</v>
      </c>
      <c r="DL16" s="341">
        <v>0.115698</v>
      </c>
      <c r="DM16" s="341">
        <v>0.115698</v>
      </c>
      <c r="DN16" s="341">
        <f t="shared" si="38"/>
        <v>0.10946665585769175</v>
      </c>
      <c r="DO16" s="343">
        <f>'[4]заявки 2020-2021'!P22</f>
        <v>4</v>
      </c>
      <c r="DP16" s="344">
        <f t="shared" si="39"/>
        <v>4.0713935852050787</v>
      </c>
      <c r="DQ16" s="345">
        <f t="shared" si="40"/>
        <v>4</v>
      </c>
      <c r="DR16" s="346">
        <v>4</v>
      </c>
      <c r="DS16" s="342">
        <v>0</v>
      </c>
      <c r="DT16" s="347">
        <v>0</v>
      </c>
      <c r="DU16" s="347">
        <f>'[4]заявки 2020-2021'!Q22</f>
        <v>0</v>
      </c>
      <c r="DV16" s="341">
        <f t="shared" si="41"/>
        <v>0</v>
      </c>
      <c r="DW16" s="341">
        <v>0</v>
      </c>
      <c r="DX16" s="341">
        <f t="shared" si="54"/>
        <v>0</v>
      </c>
      <c r="DY16" s="343">
        <f>'[4]заявки 2020-2021'!S22</f>
        <v>0</v>
      </c>
      <c r="DZ16" s="344">
        <f t="shared" si="55"/>
        <v>0</v>
      </c>
      <c r="EA16" s="345">
        <f t="shared" si="44"/>
        <v>0</v>
      </c>
      <c r="EB16" s="346"/>
    </row>
    <row r="17" spans="1:132" s="322" customFormat="1" ht="47.25" customHeight="1" x14ac:dyDescent="0.2">
      <c r="A17" s="353" t="s">
        <v>289</v>
      </c>
      <c r="B17" s="341">
        <f>'[4]численность 2020'!C31</f>
        <v>291.02899169921875</v>
      </c>
      <c r="C17" s="342">
        <v>326.22946200000001</v>
      </c>
      <c r="D17" s="342">
        <v>374.14801</v>
      </c>
      <c r="E17" s="342">
        <f>'[4]численность 2020'!D31</f>
        <v>383.0174560546875</v>
      </c>
      <c r="F17" s="341">
        <v>1.1209519999999999</v>
      </c>
      <c r="G17" s="341">
        <f t="shared" si="0"/>
        <v>1.285603911196193</v>
      </c>
      <c r="H17" s="341">
        <f t="shared" si="46"/>
        <v>1.3160800709866725</v>
      </c>
      <c r="I17" s="343">
        <f>'[4]заявки 2020-2021'!O25</f>
        <v>134</v>
      </c>
      <c r="J17" s="344">
        <f t="shared" si="47"/>
        <v>134.05610961914024</v>
      </c>
      <c r="K17" s="345">
        <f t="shared" si="56"/>
        <v>134</v>
      </c>
      <c r="L17" s="346">
        <v>134</v>
      </c>
      <c r="M17" s="342">
        <v>70</v>
      </c>
      <c r="N17" s="342">
        <v>64</v>
      </c>
      <c r="O17" s="347">
        <f>'[4]заявки 2020-2021'!K25</f>
        <v>68</v>
      </c>
      <c r="P17" s="341">
        <f t="shared" si="4"/>
        <v>0.24052586510812526</v>
      </c>
      <c r="Q17" s="341">
        <v>0.21990899999999999</v>
      </c>
      <c r="R17" s="341">
        <f t="shared" si="5"/>
        <v>0.2336536975336074</v>
      </c>
      <c r="S17" s="343">
        <f>'[4]заявки 2020-2021'!M25</f>
        <v>10</v>
      </c>
      <c r="T17" s="343">
        <f>'[4]заявки 2020-2021'!N25</f>
        <v>3</v>
      </c>
      <c r="U17" s="344">
        <f t="shared" si="48"/>
        <v>10.199999999999932</v>
      </c>
      <c r="V17" s="345">
        <f t="shared" si="7"/>
        <v>10</v>
      </c>
      <c r="W17" s="346">
        <v>10</v>
      </c>
      <c r="X17" s="346">
        <v>3</v>
      </c>
      <c r="Y17" s="348"/>
      <c r="Z17" s="342">
        <v>0</v>
      </c>
      <c r="AA17" s="342">
        <v>0</v>
      </c>
      <c r="AB17" s="342">
        <f>'[4]численность 2020'!E31</f>
        <v>0</v>
      </c>
      <c r="AC17" s="341">
        <v>0</v>
      </c>
      <c r="AD17" s="341">
        <v>0</v>
      </c>
      <c r="AE17" s="341">
        <f t="shared" si="49"/>
        <v>0</v>
      </c>
      <c r="AF17" s="343">
        <f>'[4]заявки 2020-2021'!J25</f>
        <v>0</v>
      </c>
      <c r="AG17" s="344">
        <f t="shared" si="50"/>
        <v>0</v>
      </c>
      <c r="AH17" s="345">
        <f t="shared" si="9"/>
        <v>0</v>
      </c>
      <c r="AI17" s="349">
        <f t="shared" si="10"/>
        <v>0</v>
      </c>
      <c r="AJ17" s="346"/>
      <c r="AK17" s="346"/>
      <c r="AL17" s="342">
        <v>603.98620600000004</v>
      </c>
      <c r="AM17" s="342">
        <v>664.68158000000005</v>
      </c>
      <c r="AN17" s="342">
        <f>'[4]численность 2020'!F31</f>
        <v>659.33984375</v>
      </c>
      <c r="AO17" s="341">
        <v>2.0753469999999998</v>
      </c>
      <c r="AP17" s="341">
        <v>2.2839019999999999</v>
      </c>
      <c r="AQ17" s="341">
        <f t="shared" si="11"/>
        <v>2.2655469474032128</v>
      </c>
      <c r="AR17" s="343">
        <f>'[4]заявки 2020-2021'!D25</f>
        <v>46</v>
      </c>
      <c r="AS17" s="343">
        <f>'[4]заявки 2020-2021'!E25</f>
        <v>6</v>
      </c>
      <c r="AT17" s="344">
        <f t="shared" si="12"/>
        <v>46.153789062500003</v>
      </c>
      <c r="AU17" s="349">
        <f t="shared" si="13"/>
        <v>46</v>
      </c>
      <c r="AV17" s="346">
        <v>46</v>
      </c>
      <c r="AW17" s="344">
        <f t="shared" si="14"/>
        <v>11.5</v>
      </c>
      <c r="AX17" s="345">
        <f t="shared" si="15"/>
        <v>6</v>
      </c>
      <c r="AY17" s="346">
        <v>6</v>
      </c>
      <c r="AZ17" s="344">
        <f t="shared" si="16"/>
        <v>23</v>
      </c>
      <c r="BA17" s="346">
        <v>23</v>
      </c>
      <c r="BB17" s="342">
        <v>340.27117900000002</v>
      </c>
      <c r="BC17" s="342">
        <v>380.11480699999998</v>
      </c>
      <c r="BD17" s="342">
        <f>'[4]численность 2020'!G31</f>
        <v>339.38629150390625</v>
      </c>
      <c r="BE17" s="341">
        <v>1.1692</v>
      </c>
      <c r="BF17" s="341">
        <v>1.306106</v>
      </c>
      <c r="BG17" s="341">
        <f t="shared" si="17"/>
        <v>1.1661597338545062</v>
      </c>
      <c r="BH17" s="343">
        <f>'[4]заявки 2020-2021'!B25</f>
        <v>17</v>
      </c>
      <c r="BI17" s="343">
        <f>'[4]заявки 2020-2021'!C25</f>
        <v>2</v>
      </c>
      <c r="BJ17" s="344">
        <f t="shared" si="18"/>
        <v>16.969314575195313</v>
      </c>
      <c r="BK17" s="349">
        <f t="shared" si="19"/>
        <v>16.969314575195313</v>
      </c>
      <c r="BL17" s="346">
        <v>16</v>
      </c>
      <c r="BM17" s="344">
        <f t="shared" si="20"/>
        <v>4</v>
      </c>
      <c r="BN17" s="345">
        <f t="shared" si="21"/>
        <v>2</v>
      </c>
      <c r="BO17" s="346">
        <v>2</v>
      </c>
      <c r="BP17" s="344">
        <f t="shared" si="22"/>
        <v>3.2</v>
      </c>
      <c r="BQ17" s="346">
        <v>3</v>
      </c>
      <c r="BR17" s="342">
        <v>359.82699600000001</v>
      </c>
      <c r="BS17" s="342">
        <v>375.42199699999998</v>
      </c>
      <c r="BT17" s="342">
        <f>'[4]численность 2020'!H31</f>
        <v>375.11114501953125</v>
      </c>
      <c r="BU17" s="341">
        <v>1.2363960000000001</v>
      </c>
      <c r="BV17" s="341">
        <v>1.289981</v>
      </c>
      <c r="BW17" s="341">
        <f t="shared" si="23"/>
        <v>1.2889133238217456</v>
      </c>
      <c r="BX17" s="343">
        <f>'[4]заявки 2020-2021'!F25</f>
        <v>19</v>
      </c>
      <c r="BY17" s="343">
        <f>'[4]заявки 2020-2021'!G25</f>
        <v>3</v>
      </c>
      <c r="BZ17" s="343">
        <f>'[4]заявки 2020-2021'!H25</f>
        <v>2</v>
      </c>
      <c r="CA17" s="344">
        <f t="shared" si="24"/>
        <v>18.755557250976562</v>
      </c>
      <c r="CB17" s="349">
        <f t="shared" si="25"/>
        <v>18.755557250976562</v>
      </c>
      <c r="CC17" s="346">
        <v>18</v>
      </c>
      <c r="CD17" s="344">
        <f t="shared" si="26"/>
        <v>2.25</v>
      </c>
      <c r="CE17" s="345">
        <f t="shared" si="27"/>
        <v>2.25</v>
      </c>
      <c r="CF17" s="346">
        <v>2</v>
      </c>
      <c r="CG17" s="344">
        <f t="shared" si="28"/>
        <v>2.25</v>
      </c>
      <c r="CH17" s="345">
        <f t="shared" si="29"/>
        <v>2</v>
      </c>
      <c r="CI17" s="346">
        <v>2</v>
      </c>
      <c r="CJ17" s="344">
        <f t="shared" si="30"/>
        <v>3.6</v>
      </c>
      <c r="CK17" s="346">
        <v>3</v>
      </c>
      <c r="CL17" s="350">
        <f t="shared" si="31"/>
        <v>1</v>
      </c>
      <c r="CM17" s="342"/>
      <c r="CN17" s="342"/>
      <c r="CO17" s="342"/>
      <c r="CP17" s="341"/>
      <c r="CQ17" s="341"/>
      <c r="CR17" s="341"/>
      <c r="CS17" s="343"/>
      <c r="CT17" s="344"/>
      <c r="CU17" s="349"/>
      <c r="CV17" s="346"/>
      <c r="CW17" s="344"/>
      <c r="CX17" s="346"/>
      <c r="CY17" s="342">
        <v>0</v>
      </c>
      <c r="CZ17" s="342">
        <v>0</v>
      </c>
      <c r="DA17" s="342">
        <f>'[4]численность 2020'!I31</f>
        <v>0</v>
      </c>
      <c r="DB17" s="341">
        <v>0</v>
      </c>
      <c r="DC17" s="341">
        <v>0</v>
      </c>
      <c r="DD17" s="341">
        <f t="shared" si="35"/>
        <v>0</v>
      </c>
      <c r="DE17" s="343">
        <f>'[4]заявки 2020-2021'!I25</f>
        <v>0</v>
      </c>
      <c r="DF17" s="344">
        <f t="shared" si="36"/>
        <v>0</v>
      </c>
      <c r="DG17" s="345">
        <f t="shared" si="37"/>
        <v>0</v>
      </c>
      <c r="DH17" s="346"/>
      <c r="DI17" s="342">
        <v>44.8822021484375</v>
      </c>
      <c r="DJ17" s="342">
        <v>40.472743999999999</v>
      </c>
      <c r="DK17" s="342">
        <f>'[4]численность 2020'!J31</f>
        <v>40.995750427246094</v>
      </c>
      <c r="DL17" s="341">
        <v>0.139068</v>
      </c>
      <c r="DM17" s="341">
        <v>0.139068</v>
      </c>
      <c r="DN17" s="341">
        <f t="shared" si="38"/>
        <v>0.14086483338957376</v>
      </c>
      <c r="DO17" s="343">
        <f>'[4]заявки 2020-2021'!P25</f>
        <v>4</v>
      </c>
      <c r="DP17" s="344">
        <f t="shared" si="39"/>
        <v>4.0995750427246094</v>
      </c>
      <c r="DQ17" s="345">
        <f t="shared" si="40"/>
        <v>4</v>
      </c>
      <c r="DR17" s="346">
        <v>4</v>
      </c>
      <c r="DS17" s="342">
        <v>0</v>
      </c>
      <c r="DT17" s="347">
        <v>0</v>
      </c>
      <c r="DU17" s="347">
        <f>'[4]заявки 2020-2021'!Q25</f>
        <v>0</v>
      </c>
      <c r="DV17" s="341">
        <f t="shared" si="41"/>
        <v>0</v>
      </c>
      <c r="DW17" s="341">
        <v>0</v>
      </c>
      <c r="DX17" s="341">
        <f t="shared" si="54"/>
        <v>0</v>
      </c>
      <c r="DY17" s="343">
        <f>'[4]заявки 2020-2021'!S25</f>
        <v>0</v>
      </c>
      <c r="DZ17" s="344">
        <f t="shared" si="55"/>
        <v>0</v>
      </c>
      <c r="EA17" s="345">
        <f t="shared" si="44"/>
        <v>0</v>
      </c>
      <c r="EB17" s="346"/>
    </row>
    <row r="18" spans="1:132" s="322" customFormat="1" ht="47.25" customHeight="1" x14ac:dyDescent="0.2">
      <c r="A18" s="353" t="s">
        <v>290</v>
      </c>
      <c r="B18" s="341">
        <f>'[4]численность 2020'!C32</f>
        <v>170.64399719238281</v>
      </c>
      <c r="C18" s="342">
        <v>292.990387</v>
      </c>
      <c r="D18" s="342">
        <v>342.59896900000001</v>
      </c>
      <c r="E18" s="342">
        <f>'[4]численность 2020'!D32</f>
        <v>323.96310424804688</v>
      </c>
      <c r="F18" s="341">
        <v>1.716969</v>
      </c>
      <c r="G18" s="341">
        <f t="shared" si="0"/>
        <v>2.0076825123461939</v>
      </c>
      <c r="H18" s="341">
        <f t="shared" si="46"/>
        <v>1.8984734861948482</v>
      </c>
      <c r="I18" s="343">
        <f>'[4]заявки 2020-2021'!O23</f>
        <v>113</v>
      </c>
      <c r="J18" s="344">
        <f t="shared" si="47"/>
        <v>113.38708648681607</v>
      </c>
      <c r="K18" s="345">
        <f t="shared" si="56"/>
        <v>113</v>
      </c>
      <c r="L18" s="346">
        <v>113</v>
      </c>
      <c r="M18" s="342">
        <v>136</v>
      </c>
      <c r="N18" s="342">
        <v>123</v>
      </c>
      <c r="O18" s="347">
        <f>'[4]заявки 2020-2021'!K23</f>
        <v>114</v>
      </c>
      <c r="P18" s="341">
        <f t="shared" si="4"/>
        <v>0.79698086213178998</v>
      </c>
      <c r="Q18" s="341">
        <v>0.72079899999999997</v>
      </c>
      <c r="R18" s="341">
        <f t="shared" si="5"/>
        <v>0.66805748737517689</v>
      </c>
      <c r="S18" s="343">
        <f>'[4]заявки 2020-2021'!M23</f>
        <v>10</v>
      </c>
      <c r="T18" s="343">
        <f>'[4]заявки 2020-2021'!N23</f>
        <v>4</v>
      </c>
      <c r="U18" s="344">
        <f t="shared" si="48"/>
        <v>17.099999999999884</v>
      </c>
      <c r="V18" s="345">
        <f t="shared" si="7"/>
        <v>10</v>
      </c>
      <c r="W18" s="346">
        <v>10</v>
      </c>
      <c r="X18" s="346">
        <v>4</v>
      </c>
      <c r="Y18" s="348"/>
      <c r="Z18" s="342">
        <v>0</v>
      </c>
      <c r="AA18" s="342">
        <v>0</v>
      </c>
      <c r="AB18" s="342">
        <f>'[4]численность 2020'!E32</f>
        <v>0</v>
      </c>
      <c r="AC18" s="341">
        <v>0</v>
      </c>
      <c r="AD18" s="341">
        <v>0</v>
      </c>
      <c r="AE18" s="341">
        <f t="shared" si="49"/>
        <v>0</v>
      </c>
      <c r="AF18" s="343">
        <f>'[4]заявки 2020-2021'!J23</f>
        <v>0</v>
      </c>
      <c r="AG18" s="344">
        <f t="shared" si="50"/>
        <v>0</v>
      </c>
      <c r="AH18" s="345">
        <f t="shared" si="9"/>
        <v>0</v>
      </c>
      <c r="AI18" s="349">
        <f t="shared" si="10"/>
        <v>0</v>
      </c>
      <c r="AJ18" s="346"/>
      <c r="AK18" s="346"/>
      <c r="AL18" s="342">
        <v>121.316322</v>
      </c>
      <c r="AM18" s="342">
        <v>150.761032</v>
      </c>
      <c r="AN18" s="342">
        <f>'[4]численность 2020'!F32</f>
        <v>122.97549438476563</v>
      </c>
      <c r="AO18" s="341">
        <v>0.71093200000000001</v>
      </c>
      <c r="AP18" s="341">
        <v>0.88348300000000002</v>
      </c>
      <c r="AQ18" s="341">
        <f t="shared" si="11"/>
        <v>0.72065526129304125</v>
      </c>
      <c r="AR18" s="343">
        <f>'[4]заявки 2020-2021'!D23</f>
        <v>4</v>
      </c>
      <c r="AS18" s="343">
        <f>'[4]заявки 2020-2021'!E23</f>
        <v>0</v>
      </c>
      <c r="AT18" s="344">
        <f t="shared" si="12"/>
        <v>3.6892648315429564</v>
      </c>
      <c r="AU18" s="349">
        <f t="shared" si="13"/>
        <v>3.6892648315429564</v>
      </c>
      <c r="AV18" s="346">
        <v>3</v>
      </c>
      <c r="AW18" s="344">
        <f t="shared" si="14"/>
        <v>0</v>
      </c>
      <c r="AX18" s="345">
        <f t="shared" si="15"/>
        <v>0</v>
      </c>
      <c r="AY18" s="346"/>
      <c r="AZ18" s="344">
        <f t="shared" si="16"/>
        <v>1.5</v>
      </c>
      <c r="BA18" s="346">
        <v>1</v>
      </c>
      <c r="BB18" s="342">
        <v>281.58358800000002</v>
      </c>
      <c r="BC18" s="342">
        <v>302.10470600000002</v>
      </c>
      <c r="BD18" s="342">
        <f>'[4]численность 2020'!G32</f>
        <v>283.0458984375</v>
      </c>
      <c r="BE18" s="341">
        <v>1.650123</v>
      </c>
      <c r="BF18" s="341">
        <v>1.7703800000000001</v>
      </c>
      <c r="BG18" s="341">
        <f t="shared" si="17"/>
        <v>1.6586923835263663</v>
      </c>
      <c r="BH18" s="343">
        <f>'[4]заявки 2020-2021'!B23</f>
        <v>14</v>
      </c>
      <c r="BI18" s="343">
        <f>'[4]заявки 2020-2021'!C23</f>
        <v>4</v>
      </c>
      <c r="BJ18" s="344">
        <f t="shared" si="18"/>
        <v>14.152294921875001</v>
      </c>
      <c r="BK18" s="349">
        <f t="shared" si="19"/>
        <v>14</v>
      </c>
      <c r="BL18" s="346">
        <v>14</v>
      </c>
      <c r="BM18" s="344">
        <f t="shared" si="20"/>
        <v>3.5</v>
      </c>
      <c r="BN18" s="345">
        <f t="shared" si="21"/>
        <v>3.5</v>
      </c>
      <c r="BO18" s="346">
        <v>3</v>
      </c>
      <c r="BP18" s="344">
        <f t="shared" si="22"/>
        <v>2.8000000000000003</v>
      </c>
      <c r="BQ18" s="346">
        <v>2</v>
      </c>
      <c r="BR18" s="342">
        <v>272.27505500000001</v>
      </c>
      <c r="BS18" s="342">
        <v>310.99014299999999</v>
      </c>
      <c r="BT18" s="342">
        <f>'[4]численность 2020'!H32</f>
        <v>268.75067138671875</v>
      </c>
      <c r="BU18" s="341">
        <v>1.595574</v>
      </c>
      <c r="BV18" s="341">
        <v>1.8224499999999999</v>
      </c>
      <c r="BW18" s="341">
        <f t="shared" si="23"/>
        <v>1.5749201601491507</v>
      </c>
      <c r="BX18" s="343">
        <f>'[4]заявки 2020-2021'!F23</f>
        <v>13</v>
      </c>
      <c r="BY18" s="343">
        <f>'[4]заявки 2020-2021'!G23</f>
        <v>3</v>
      </c>
      <c r="BZ18" s="343">
        <f>'[4]заявки 2020-2021'!H23</f>
        <v>0</v>
      </c>
      <c r="CA18" s="344">
        <f t="shared" si="24"/>
        <v>13.437533569335939</v>
      </c>
      <c r="CB18" s="349">
        <f t="shared" si="25"/>
        <v>13</v>
      </c>
      <c r="CC18" s="346">
        <v>13</v>
      </c>
      <c r="CD18" s="344">
        <f t="shared" si="26"/>
        <v>1.625</v>
      </c>
      <c r="CE18" s="345">
        <f t="shared" si="27"/>
        <v>1.625</v>
      </c>
      <c r="CF18" s="346">
        <v>3</v>
      </c>
      <c r="CG18" s="344">
        <f t="shared" si="28"/>
        <v>1.625</v>
      </c>
      <c r="CH18" s="345">
        <f t="shared" si="29"/>
        <v>0</v>
      </c>
      <c r="CI18" s="346"/>
      <c r="CJ18" s="344">
        <f t="shared" si="30"/>
        <v>2.6</v>
      </c>
      <c r="CK18" s="346">
        <v>2</v>
      </c>
      <c r="CL18" s="350">
        <f t="shared" si="31"/>
        <v>1</v>
      </c>
      <c r="CM18" s="342"/>
      <c r="CN18" s="342"/>
      <c r="CO18" s="342"/>
      <c r="CP18" s="341"/>
      <c r="CQ18" s="341"/>
      <c r="CR18" s="341"/>
      <c r="CS18" s="343"/>
      <c r="CT18" s="344"/>
      <c r="CU18" s="349"/>
      <c r="CV18" s="346"/>
      <c r="CW18" s="344"/>
      <c r="CX18" s="346"/>
      <c r="CY18" s="342">
        <v>0</v>
      </c>
      <c r="CZ18" s="342">
        <v>0</v>
      </c>
      <c r="DA18" s="342">
        <f>'[4]численность 2020'!I32</f>
        <v>0</v>
      </c>
      <c r="DB18" s="341">
        <v>0</v>
      </c>
      <c r="DC18" s="341">
        <v>0</v>
      </c>
      <c r="DD18" s="341">
        <f t="shared" si="35"/>
        <v>0</v>
      </c>
      <c r="DE18" s="343">
        <f>'[4]заявки 2020-2021'!I23</f>
        <v>0</v>
      </c>
      <c r="DF18" s="344">
        <f t="shared" si="36"/>
        <v>0</v>
      </c>
      <c r="DG18" s="345">
        <f t="shared" si="37"/>
        <v>0</v>
      </c>
      <c r="DH18" s="346"/>
      <c r="DI18" s="342">
        <v>19.074891999999998</v>
      </c>
      <c r="DJ18" s="342">
        <v>36.415706999999998</v>
      </c>
      <c r="DK18" s="342">
        <f>'[4]численность 2020'!J32</f>
        <v>22.497438430786133</v>
      </c>
      <c r="DL18" s="341">
        <v>0.21340200000000001</v>
      </c>
      <c r="DM18" s="341">
        <v>0.21340200000000001</v>
      </c>
      <c r="DN18" s="341">
        <f t="shared" si="38"/>
        <v>0.1318384402670941</v>
      </c>
      <c r="DO18" s="343">
        <f>'[4]заявки 2020-2021'!P23</f>
        <v>2</v>
      </c>
      <c r="DP18" s="344">
        <f t="shared" si="39"/>
        <v>2.2497438430786132</v>
      </c>
      <c r="DQ18" s="345">
        <f t="shared" si="40"/>
        <v>2</v>
      </c>
      <c r="DR18" s="346">
        <v>1</v>
      </c>
      <c r="DS18" s="342">
        <v>0</v>
      </c>
      <c r="DT18" s="347">
        <v>0</v>
      </c>
      <c r="DU18" s="347">
        <f>'[4]заявки 2020-2021'!Q23</f>
        <v>0</v>
      </c>
      <c r="DV18" s="341">
        <f t="shared" si="41"/>
        <v>0</v>
      </c>
      <c r="DW18" s="341">
        <v>0</v>
      </c>
      <c r="DX18" s="341">
        <f t="shared" si="54"/>
        <v>0</v>
      </c>
      <c r="DY18" s="343">
        <f>'[4]заявки 2020-2021'!S23</f>
        <v>0</v>
      </c>
      <c r="DZ18" s="344">
        <f t="shared" si="55"/>
        <v>0</v>
      </c>
      <c r="EA18" s="345">
        <f t="shared" si="44"/>
        <v>0</v>
      </c>
      <c r="EB18" s="346"/>
    </row>
    <row r="19" spans="1:132" ht="30" customHeight="1" x14ac:dyDescent="0.2">
      <c r="A19" s="108" t="s">
        <v>292</v>
      </c>
      <c r="B19" s="341">
        <f>'[4]численность 2020'!C34</f>
        <v>434.35501098632813</v>
      </c>
      <c r="C19" s="342">
        <v>579.85900900000001</v>
      </c>
      <c r="D19" s="342">
        <v>481.49014299999999</v>
      </c>
      <c r="E19" s="342">
        <f>'[4]численность 2020'!D34</f>
        <v>300.2841796875</v>
      </c>
      <c r="F19" s="341">
        <v>1.334989</v>
      </c>
      <c r="G19" s="341">
        <f t="shared" si="0"/>
        <v>1.1085175278780321</v>
      </c>
      <c r="H19" s="341">
        <f t="shared" si="46"/>
        <v>0.69133352233146406</v>
      </c>
      <c r="I19" s="343">
        <f>'[4]заявки 2020-2021'!O26</f>
        <v>105</v>
      </c>
      <c r="J19" s="344">
        <f t="shared" si="47"/>
        <v>105.09946289062469</v>
      </c>
      <c r="K19" s="345">
        <f t="shared" si="3"/>
        <v>105</v>
      </c>
      <c r="L19" s="346">
        <v>60</v>
      </c>
      <c r="M19" s="342">
        <v>86</v>
      </c>
      <c r="N19" s="342">
        <v>120</v>
      </c>
      <c r="O19" s="347">
        <f>'[4]заявки 2020-2021'!K26</f>
        <v>205</v>
      </c>
      <c r="P19" s="341">
        <f t="shared" si="4"/>
        <v>0.19799472280684005</v>
      </c>
      <c r="Q19" s="341">
        <v>0.27627200000000002</v>
      </c>
      <c r="R19" s="341">
        <f t="shared" si="5"/>
        <v>0.47196416483025827</v>
      </c>
      <c r="S19" s="343">
        <f>'[4]заявки 2020-2021'!M26</f>
        <v>30</v>
      </c>
      <c r="T19" s="343">
        <f>'[4]заявки 2020-2021'!N26</f>
        <v>15</v>
      </c>
      <c r="U19" s="344">
        <f t="shared" si="48"/>
        <v>30.749999999999794</v>
      </c>
      <c r="V19" s="345">
        <f t="shared" si="7"/>
        <v>30</v>
      </c>
      <c r="W19" s="346">
        <v>30</v>
      </c>
      <c r="X19" s="346">
        <v>15</v>
      </c>
      <c r="Y19" s="348"/>
      <c r="Z19" s="342">
        <v>0</v>
      </c>
      <c r="AA19" s="342">
        <v>0</v>
      </c>
      <c r="AB19" s="342">
        <f>'[4]численность 2020'!E34</f>
        <v>0</v>
      </c>
      <c r="AC19" s="341">
        <v>0</v>
      </c>
      <c r="AD19" s="341">
        <v>0</v>
      </c>
      <c r="AE19" s="341">
        <f t="shared" si="49"/>
        <v>0</v>
      </c>
      <c r="AF19" s="343">
        <f>'[4]заявки 2020-2021'!J26</f>
        <v>0</v>
      </c>
      <c r="AG19" s="344">
        <f t="shared" si="50"/>
        <v>0</v>
      </c>
      <c r="AH19" s="345">
        <f t="shared" si="9"/>
        <v>0</v>
      </c>
      <c r="AI19" s="349">
        <f t="shared" si="10"/>
        <v>0</v>
      </c>
      <c r="AJ19" s="346"/>
      <c r="AK19" s="346"/>
      <c r="AL19" s="342">
        <v>284.75225799999998</v>
      </c>
      <c r="AM19" s="342">
        <v>213.564178</v>
      </c>
      <c r="AN19" s="342">
        <f>'[4]численность 2020'!F34</f>
        <v>543.617919921875</v>
      </c>
      <c r="AO19" s="341">
        <v>0.65557500000000002</v>
      </c>
      <c r="AP19" s="341">
        <v>0.49168099999999998</v>
      </c>
      <c r="AQ19" s="341">
        <f t="shared" si="11"/>
        <v>1.2515520856716582</v>
      </c>
      <c r="AR19" s="343">
        <f>'[4]заявки 2020-2021'!D26</f>
        <v>27</v>
      </c>
      <c r="AS19" s="343">
        <f>'[4]заявки 2020-2021'!E26</f>
        <v>3</v>
      </c>
      <c r="AT19" s="344">
        <f t="shared" si="12"/>
        <v>27.180895996093753</v>
      </c>
      <c r="AU19" s="349">
        <f t="shared" si="13"/>
        <v>27</v>
      </c>
      <c r="AV19" s="346">
        <v>27</v>
      </c>
      <c r="AW19" s="344">
        <f t="shared" si="14"/>
        <v>6.75</v>
      </c>
      <c r="AX19" s="345">
        <f t="shared" si="15"/>
        <v>3</v>
      </c>
      <c r="AY19" s="346">
        <v>3</v>
      </c>
      <c r="AZ19" s="344">
        <f t="shared" si="16"/>
        <v>13.5</v>
      </c>
      <c r="BA19" s="346">
        <v>13</v>
      </c>
      <c r="BB19" s="342">
        <v>578.996216</v>
      </c>
      <c r="BC19" s="342">
        <v>460.565155</v>
      </c>
      <c r="BD19" s="342">
        <f>'[4]численность 2020'!G34</f>
        <v>427.66766357421875</v>
      </c>
      <c r="BE19" s="341">
        <v>1.333002</v>
      </c>
      <c r="BF19" s="341">
        <v>1.060343</v>
      </c>
      <c r="BG19" s="341">
        <f t="shared" si="17"/>
        <v>0.98460395933519029</v>
      </c>
      <c r="BH19" s="343">
        <f>'[4]заявки 2020-2021'!B26</f>
        <v>12</v>
      </c>
      <c r="BI19" s="343">
        <f>'[4]заявки 2020-2021'!C26</f>
        <v>3</v>
      </c>
      <c r="BJ19" s="344">
        <f t="shared" si="18"/>
        <v>12.830029907226519</v>
      </c>
      <c r="BK19" s="349">
        <f t="shared" si="19"/>
        <v>12</v>
      </c>
      <c r="BL19" s="346">
        <v>12</v>
      </c>
      <c r="BM19" s="344">
        <f t="shared" si="20"/>
        <v>3</v>
      </c>
      <c r="BN19" s="345">
        <f t="shared" si="21"/>
        <v>3</v>
      </c>
      <c r="BO19" s="346">
        <v>3</v>
      </c>
      <c r="BP19" s="344">
        <f t="shared" si="22"/>
        <v>2.4000000000000004</v>
      </c>
      <c r="BQ19" s="346">
        <v>2</v>
      </c>
      <c r="BR19" s="342">
        <v>460.565155</v>
      </c>
      <c r="BS19" s="342">
        <v>144.749054</v>
      </c>
      <c r="BT19" s="342">
        <f>'[4]численность 2020'!H34</f>
        <v>381.61117553710938</v>
      </c>
      <c r="BU19" s="341">
        <v>1.060343</v>
      </c>
      <c r="BV19" s="341">
        <v>0.33325100000000002</v>
      </c>
      <c r="BW19" s="341">
        <f t="shared" si="23"/>
        <v>0.87856975488909705</v>
      </c>
      <c r="BX19" s="343">
        <f>'[4]заявки 2020-2021'!F26</f>
        <v>9</v>
      </c>
      <c r="BY19" s="343">
        <f>'[4]заявки 2020-2021'!G26</f>
        <v>2</v>
      </c>
      <c r="BZ19" s="343">
        <f>'[4]заявки 2020-2021'!H26</f>
        <v>0</v>
      </c>
      <c r="CA19" s="344">
        <f t="shared" si="24"/>
        <v>11.448335266113242</v>
      </c>
      <c r="CB19" s="349">
        <f t="shared" si="25"/>
        <v>9</v>
      </c>
      <c r="CC19" s="346">
        <v>9</v>
      </c>
      <c r="CD19" s="344">
        <f t="shared" si="26"/>
        <v>1.125</v>
      </c>
      <c r="CE19" s="345">
        <f t="shared" si="27"/>
        <v>1.125</v>
      </c>
      <c r="CF19" s="346">
        <v>2</v>
      </c>
      <c r="CG19" s="344">
        <f t="shared" si="28"/>
        <v>1.125</v>
      </c>
      <c r="CH19" s="345">
        <f t="shared" si="29"/>
        <v>0</v>
      </c>
      <c r="CI19" s="346"/>
      <c r="CJ19" s="344">
        <f t="shared" si="30"/>
        <v>1.8</v>
      </c>
      <c r="CK19" s="346">
        <v>1</v>
      </c>
      <c r="CL19" s="350">
        <f t="shared" si="31"/>
        <v>1</v>
      </c>
      <c r="CM19" s="342">
        <v>0</v>
      </c>
      <c r="CN19" s="342">
        <v>0</v>
      </c>
      <c r="CO19" s="342" t="e">
        <f>#NAME?</f>
        <v>#NAME?</v>
      </c>
      <c r="CP19" s="341">
        <v>0</v>
      </c>
      <c r="CQ19" s="341">
        <v>0</v>
      </c>
      <c r="CR19" s="341" t="e">
        <f>#NAME?</f>
        <v>#NAME?</v>
      </c>
      <c r="CS19" s="343" t="e">
        <f>#NAME?</f>
        <v>#NAME?</v>
      </c>
      <c r="CT19" s="344" t="e">
        <f t="shared" si="32"/>
        <v>#NAME?</v>
      </c>
      <c r="CU19" s="349" t="e">
        <f t="shared" si="33"/>
        <v>#NAME?</v>
      </c>
      <c r="CV19" s="346"/>
      <c r="CW19" s="344">
        <f t="shared" si="34"/>
        <v>0</v>
      </c>
      <c r="CX19" s="346"/>
      <c r="CY19" s="342">
        <v>0</v>
      </c>
      <c r="CZ19" s="342">
        <v>0</v>
      </c>
      <c r="DA19" s="342">
        <f>'[4]численность 2020'!I34</f>
        <v>0</v>
      </c>
      <c r="DB19" s="341">
        <v>0</v>
      </c>
      <c r="DC19" s="341">
        <v>0</v>
      </c>
      <c r="DD19" s="341">
        <f t="shared" si="35"/>
        <v>0</v>
      </c>
      <c r="DE19" s="343">
        <f>'[4]заявки 2020-2021'!I26</f>
        <v>0</v>
      </c>
      <c r="DF19" s="344">
        <f t="shared" si="36"/>
        <v>0</v>
      </c>
      <c r="DG19" s="345">
        <f t="shared" si="37"/>
        <v>0</v>
      </c>
      <c r="DH19" s="346"/>
      <c r="DI19" s="342">
        <v>8.6288560000000007</v>
      </c>
      <c r="DJ19" s="342">
        <v>21.572137999999999</v>
      </c>
      <c r="DK19" s="342">
        <f>'[4]численность 2020'!J34</f>
        <v>2.1572139263153076</v>
      </c>
      <c r="DL19" s="341">
        <v>4.9665000000000001E-2</v>
      </c>
      <c r="DM19" s="341">
        <v>4.9665000000000001E-2</v>
      </c>
      <c r="DN19" s="341">
        <f t="shared" si="38"/>
        <v>4.9664764346029578E-3</v>
      </c>
      <c r="DO19" s="343">
        <f>'[4]заявки 2020-2021'!P26</f>
        <v>0</v>
      </c>
      <c r="DP19" s="344">
        <f t="shared" si="39"/>
        <v>0.21572139263153078</v>
      </c>
      <c r="DQ19" s="345">
        <f t="shared" si="40"/>
        <v>0</v>
      </c>
      <c r="DR19" s="346"/>
      <c r="DS19" s="342">
        <v>0</v>
      </c>
      <c r="DT19" s="347">
        <v>0</v>
      </c>
      <c r="DU19" s="347">
        <f>'[4]заявки 2020-2021'!Q26</f>
        <v>0</v>
      </c>
      <c r="DV19" s="341">
        <f t="shared" si="41"/>
        <v>0</v>
      </c>
      <c r="DW19" s="341">
        <v>0</v>
      </c>
      <c r="DX19" s="341">
        <f t="shared" si="54"/>
        <v>0</v>
      </c>
      <c r="DY19" s="343">
        <f>'[4]заявки 2020-2021'!S26</f>
        <v>0</v>
      </c>
      <c r="DZ19" s="344">
        <f t="shared" si="55"/>
        <v>0</v>
      </c>
      <c r="EA19" s="345">
        <f t="shared" si="44"/>
        <v>0</v>
      </c>
      <c r="EB19" s="346"/>
    </row>
    <row r="20" spans="1:132" ht="13.5" customHeight="1" x14ac:dyDescent="0.2">
      <c r="A20" s="198" t="s">
        <v>35</v>
      </c>
      <c r="B20" s="341"/>
      <c r="C20" s="342"/>
      <c r="D20" s="342"/>
      <c r="E20" s="342"/>
      <c r="F20" s="341"/>
      <c r="G20" s="341" t="e">
        <f t="shared" si="0"/>
        <v>#DIV/0!</v>
      </c>
      <c r="H20" s="341"/>
      <c r="I20" s="343"/>
      <c r="J20" s="344"/>
      <c r="K20" s="345">
        <f t="shared" si="3"/>
        <v>0</v>
      </c>
      <c r="L20" s="346"/>
      <c r="M20" s="342"/>
      <c r="N20" s="342"/>
      <c r="O20" s="347"/>
      <c r="P20" s="341" t="e">
        <f t="shared" si="4"/>
        <v>#DIV/0!</v>
      </c>
      <c r="Q20" s="341"/>
      <c r="R20" s="341" t="e">
        <f t="shared" si="5"/>
        <v>#DIV/0!</v>
      </c>
      <c r="S20" s="343"/>
      <c r="T20" s="343"/>
      <c r="U20" s="344">
        <f t="shared" si="48"/>
        <v>0</v>
      </c>
      <c r="V20" s="345">
        <f t="shared" si="7"/>
        <v>0</v>
      </c>
      <c r="W20" s="346"/>
      <c r="X20" s="346"/>
      <c r="Y20" s="348"/>
      <c r="Z20" s="342"/>
      <c r="AA20" s="342"/>
      <c r="AB20" s="342"/>
      <c r="AC20" s="341"/>
      <c r="AD20" s="341"/>
      <c r="AE20" s="341" t="e">
        <f t="shared" si="49"/>
        <v>#DIV/0!</v>
      </c>
      <c r="AF20" s="343"/>
      <c r="AG20" s="344">
        <f t="shared" si="50"/>
        <v>0</v>
      </c>
      <c r="AH20" s="345">
        <f t="shared" si="9"/>
        <v>0</v>
      </c>
      <c r="AI20" s="349">
        <f t="shared" si="10"/>
        <v>0</v>
      </c>
      <c r="AJ20" s="346"/>
      <c r="AK20" s="346"/>
      <c r="AL20" s="342"/>
      <c r="AM20" s="342"/>
      <c r="AN20" s="342"/>
      <c r="AO20" s="341"/>
      <c r="AP20" s="341"/>
      <c r="AQ20" s="341" t="e">
        <f t="shared" si="11"/>
        <v>#DIV/0!</v>
      </c>
      <c r="AR20" s="343"/>
      <c r="AS20" s="343"/>
      <c r="AT20" s="344">
        <f t="shared" si="12"/>
        <v>0</v>
      </c>
      <c r="AU20" s="349">
        <f t="shared" si="13"/>
        <v>0</v>
      </c>
      <c r="AV20" s="346"/>
      <c r="AW20" s="344">
        <f t="shared" si="14"/>
        <v>0</v>
      </c>
      <c r="AX20" s="345">
        <f t="shared" si="15"/>
        <v>0</v>
      </c>
      <c r="AY20" s="346"/>
      <c r="AZ20" s="344">
        <f t="shared" si="16"/>
        <v>0</v>
      </c>
      <c r="BA20" s="346"/>
      <c r="BB20" s="342"/>
      <c r="BC20" s="342"/>
      <c r="BD20" s="342"/>
      <c r="BE20" s="341"/>
      <c r="BF20" s="341"/>
      <c r="BG20" s="341" t="e">
        <f t="shared" si="17"/>
        <v>#DIV/0!</v>
      </c>
      <c r="BH20" s="343"/>
      <c r="BI20" s="343"/>
      <c r="BJ20" s="344">
        <f t="shared" si="18"/>
        <v>0</v>
      </c>
      <c r="BK20" s="349">
        <f t="shared" si="19"/>
        <v>0</v>
      </c>
      <c r="BL20" s="346"/>
      <c r="BM20" s="344">
        <f t="shared" si="20"/>
        <v>0</v>
      </c>
      <c r="BN20" s="345">
        <f t="shared" si="21"/>
        <v>0</v>
      </c>
      <c r="BO20" s="346"/>
      <c r="BP20" s="344">
        <f t="shared" si="22"/>
        <v>0</v>
      </c>
      <c r="BQ20" s="346"/>
      <c r="BR20" s="342"/>
      <c r="BS20" s="342"/>
      <c r="BT20" s="342"/>
      <c r="BU20" s="341"/>
      <c r="BV20" s="341"/>
      <c r="BW20" s="341" t="e">
        <f t="shared" si="23"/>
        <v>#DIV/0!</v>
      </c>
      <c r="BX20" s="343"/>
      <c r="BY20" s="343"/>
      <c r="BZ20" s="343"/>
      <c r="CA20" s="344">
        <f t="shared" si="24"/>
        <v>0</v>
      </c>
      <c r="CB20" s="349">
        <f t="shared" si="25"/>
        <v>0</v>
      </c>
      <c r="CC20" s="346"/>
      <c r="CD20" s="344">
        <f t="shared" si="26"/>
        <v>0</v>
      </c>
      <c r="CE20" s="345">
        <f t="shared" si="27"/>
        <v>0</v>
      </c>
      <c r="CF20" s="346"/>
      <c r="CG20" s="344">
        <f t="shared" si="28"/>
        <v>0</v>
      </c>
      <c r="CH20" s="345">
        <f t="shared" si="29"/>
        <v>0</v>
      </c>
      <c r="CI20" s="346"/>
      <c r="CJ20" s="344">
        <f t="shared" si="30"/>
        <v>0</v>
      </c>
      <c r="CK20" s="346"/>
      <c r="CL20" s="350">
        <f t="shared" si="31"/>
        <v>1</v>
      </c>
      <c r="CM20" s="342"/>
      <c r="CN20" s="342"/>
      <c r="CO20" s="342"/>
      <c r="CP20" s="341"/>
      <c r="CQ20" s="341"/>
      <c r="CR20" s="341"/>
      <c r="CS20" s="343"/>
      <c r="CT20" s="344">
        <f t="shared" si="32"/>
        <v>0</v>
      </c>
      <c r="CU20" s="349">
        <f t="shared" si="33"/>
        <v>0</v>
      </c>
      <c r="CV20" s="346"/>
      <c r="CW20" s="344">
        <f t="shared" si="34"/>
        <v>0</v>
      </c>
      <c r="CX20" s="346"/>
      <c r="CY20" s="342"/>
      <c r="CZ20" s="342"/>
      <c r="DA20" s="342"/>
      <c r="DB20" s="341"/>
      <c r="DC20" s="341"/>
      <c r="DD20" s="341" t="e">
        <f t="shared" si="35"/>
        <v>#DIV/0!</v>
      </c>
      <c r="DE20" s="343"/>
      <c r="DF20" s="344">
        <f t="shared" si="36"/>
        <v>0</v>
      </c>
      <c r="DG20" s="345">
        <f t="shared" si="37"/>
        <v>0</v>
      </c>
      <c r="DH20" s="346"/>
      <c r="DI20" s="342"/>
      <c r="DJ20" s="342"/>
      <c r="DK20" s="342"/>
      <c r="DL20" s="341"/>
      <c r="DM20" s="341"/>
      <c r="DN20" s="341" t="e">
        <f t="shared" si="38"/>
        <v>#DIV/0!</v>
      </c>
      <c r="DO20" s="343"/>
      <c r="DP20" s="344">
        <f t="shared" si="39"/>
        <v>0</v>
      </c>
      <c r="DQ20" s="345">
        <f t="shared" si="40"/>
        <v>0</v>
      </c>
      <c r="DR20" s="346"/>
      <c r="DS20" s="342"/>
      <c r="DT20" s="347"/>
      <c r="DU20" s="347"/>
      <c r="DV20" s="341" t="e">
        <f t="shared" si="41"/>
        <v>#DIV/0!</v>
      </c>
      <c r="DW20" s="341"/>
      <c r="DX20" s="341" t="e">
        <f t="shared" si="54"/>
        <v>#DIV/0!</v>
      </c>
      <c r="DY20" s="343"/>
      <c r="DZ20" s="344">
        <f t="shared" si="55"/>
        <v>0</v>
      </c>
      <c r="EA20" s="345">
        <f t="shared" si="44"/>
        <v>0</v>
      </c>
      <c r="EB20" s="346"/>
    </row>
    <row r="21" spans="1:132" ht="48.75" customHeight="1" x14ac:dyDescent="0.2">
      <c r="A21" s="108" t="s">
        <v>36</v>
      </c>
      <c r="B21" s="341">
        <f>'[4]численность 2020'!C16</f>
        <v>8592.2001953125</v>
      </c>
      <c r="C21" s="342">
        <v>24118.814452999999</v>
      </c>
      <c r="D21" s="342">
        <v>26176.003906000002</v>
      </c>
      <c r="E21" s="342">
        <f>'[4]численность 2020'!D16</f>
        <v>25009.3984375</v>
      </c>
      <c r="F21" s="341">
        <v>2.809021</v>
      </c>
      <c r="G21" s="341">
        <f t="shared" si="0"/>
        <v>3.0464844057381715</v>
      </c>
      <c r="H21" s="341">
        <f t="shared" si="46"/>
        <v>2.9107094654456436</v>
      </c>
      <c r="I21" s="343">
        <f>'[4]заявки 2020-2021'!O28</f>
        <v>9500</v>
      </c>
      <c r="J21" s="344">
        <f t="shared" si="47"/>
        <v>8753.2894531249749</v>
      </c>
      <c r="K21" s="345">
        <f t="shared" si="3"/>
        <v>8753.2894531249749</v>
      </c>
      <c r="L21" s="346">
        <v>8753</v>
      </c>
      <c r="M21" s="342">
        <v>3000</v>
      </c>
      <c r="N21" s="342">
        <v>2695</v>
      </c>
      <c r="O21" s="347">
        <f>'[4]заявки 2020-2021'!K28</f>
        <v>2652</v>
      </c>
      <c r="P21" s="341">
        <f t="shared" si="4"/>
        <v>0.34915387581828677</v>
      </c>
      <c r="Q21" s="341">
        <v>0.30104900000000001</v>
      </c>
      <c r="R21" s="341">
        <f t="shared" si="5"/>
        <v>0.30865202622336552</v>
      </c>
      <c r="S21" s="343">
        <f>'[4]заявки 2020-2021'!M28</f>
        <v>40</v>
      </c>
      <c r="T21" s="343">
        <f>'[4]заявки 2020-2021'!N28</f>
        <v>25</v>
      </c>
      <c r="U21" s="344">
        <f t="shared" si="48"/>
        <v>397.79999999999734</v>
      </c>
      <c r="V21" s="345">
        <f t="shared" si="7"/>
        <v>40</v>
      </c>
      <c r="W21" s="346">
        <v>40</v>
      </c>
      <c r="X21" s="346">
        <v>25</v>
      </c>
      <c r="Y21" s="348"/>
      <c r="Z21" s="342">
        <v>10200.816406</v>
      </c>
      <c r="AA21" s="342">
        <v>10499.369140999999</v>
      </c>
      <c r="AB21" s="342">
        <f>'[4]численность 2020'!E16</f>
        <v>11788.966796875</v>
      </c>
      <c r="AC21" s="341">
        <v>1.188048</v>
      </c>
      <c r="AD21" s="341">
        <v>1.172849</v>
      </c>
      <c r="AE21" s="341">
        <f t="shared" si="49"/>
        <v>1.3720544830073333</v>
      </c>
      <c r="AF21" s="343">
        <f>'[4]заявки 2020-2021'!J28</f>
        <v>683</v>
      </c>
      <c r="AG21" s="344">
        <f t="shared" si="50"/>
        <v>589.44833984374998</v>
      </c>
      <c r="AH21" s="345">
        <f t="shared" si="9"/>
        <v>589.44833984374998</v>
      </c>
      <c r="AI21" s="349">
        <f t="shared" si="10"/>
        <v>441.75</v>
      </c>
      <c r="AJ21" s="346">
        <v>589</v>
      </c>
      <c r="AK21" s="346">
        <v>441</v>
      </c>
      <c r="AL21" s="342">
        <v>0</v>
      </c>
      <c r="AM21" s="342">
        <v>0</v>
      </c>
      <c r="AN21" s="342">
        <f>'[4]численность 2020'!F16</f>
        <v>0</v>
      </c>
      <c r="AO21" s="341">
        <v>0</v>
      </c>
      <c r="AP21" s="341">
        <v>0</v>
      </c>
      <c r="AQ21" s="341">
        <f t="shared" si="11"/>
        <v>0</v>
      </c>
      <c r="AR21" s="343">
        <f>'[4]заявки 2020-2021'!D28</f>
        <v>0</v>
      </c>
      <c r="AS21" s="343">
        <f>'[4]заявки 2020-2021'!E28</f>
        <v>0</v>
      </c>
      <c r="AT21" s="344">
        <f t="shared" si="12"/>
        <v>0</v>
      </c>
      <c r="AU21" s="349">
        <f t="shared" si="13"/>
        <v>0</v>
      </c>
      <c r="AV21" s="346"/>
      <c r="AW21" s="344">
        <f t="shared" si="14"/>
        <v>0</v>
      </c>
      <c r="AX21" s="345">
        <f t="shared" si="15"/>
        <v>0</v>
      </c>
      <c r="AY21" s="346"/>
      <c r="AZ21" s="344">
        <f t="shared" si="16"/>
        <v>0</v>
      </c>
      <c r="BA21" s="346"/>
      <c r="BB21" s="342">
        <v>5784.4379879999997</v>
      </c>
      <c r="BC21" s="342">
        <v>5056.2744140000004</v>
      </c>
      <c r="BD21" s="342">
        <f>'[4]численность 2020'!G16</f>
        <v>4994.96533203125</v>
      </c>
      <c r="BE21" s="341">
        <v>0.67369000000000001</v>
      </c>
      <c r="BF21" s="341">
        <v>0.56481899999999996</v>
      </c>
      <c r="BG21" s="341">
        <f t="shared" si="17"/>
        <v>0.58133716841889549</v>
      </c>
      <c r="BH21" s="343">
        <f>'[4]заявки 2020-2021'!B28</f>
        <v>31</v>
      </c>
      <c r="BI21" s="343">
        <f>'[4]заявки 2020-2021'!C28</f>
        <v>2</v>
      </c>
      <c r="BJ21" s="344">
        <f t="shared" si="18"/>
        <v>149.84895996093698</v>
      </c>
      <c r="BK21" s="349">
        <f t="shared" si="19"/>
        <v>31</v>
      </c>
      <c r="BL21" s="346">
        <v>31</v>
      </c>
      <c r="BM21" s="344">
        <f t="shared" si="20"/>
        <v>7.75</v>
      </c>
      <c r="BN21" s="345">
        <f t="shared" si="21"/>
        <v>2</v>
      </c>
      <c r="BO21" s="346">
        <v>2</v>
      </c>
      <c r="BP21" s="344">
        <f t="shared" si="22"/>
        <v>6.2</v>
      </c>
      <c r="BQ21" s="346">
        <v>6</v>
      </c>
      <c r="BR21" s="342">
        <v>5326.876953</v>
      </c>
      <c r="BS21" s="342">
        <v>6947.2158200000003</v>
      </c>
      <c r="BT21" s="342">
        <f>'[4]численность 2020'!H16</f>
        <v>5401.96240234375</v>
      </c>
      <c r="BU21" s="341">
        <v>0.62039999999999995</v>
      </c>
      <c r="BV21" s="341">
        <v>0.77605000000000002</v>
      </c>
      <c r="BW21" s="341">
        <f t="shared" si="23"/>
        <v>0.62870536993432791</v>
      </c>
      <c r="BX21" s="343">
        <f>'[4]заявки 2020-2021'!F28</f>
        <v>32</v>
      </c>
      <c r="BY21" s="343">
        <f>'[4]заявки 2020-2021'!G28</f>
        <v>8</v>
      </c>
      <c r="BZ21" s="343">
        <f>'[4]заявки 2020-2021'!H28</f>
        <v>2</v>
      </c>
      <c r="CA21" s="344">
        <f t="shared" si="24"/>
        <v>162.05887207031196</v>
      </c>
      <c r="CB21" s="349">
        <f t="shared" si="25"/>
        <v>32</v>
      </c>
      <c r="CC21" s="346">
        <v>32</v>
      </c>
      <c r="CD21" s="344">
        <f t="shared" si="26"/>
        <v>4</v>
      </c>
      <c r="CE21" s="345">
        <f t="shared" si="27"/>
        <v>4</v>
      </c>
      <c r="CF21" s="346">
        <v>6</v>
      </c>
      <c r="CG21" s="344">
        <f t="shared" si="28"/>
        <v>4</v>
      </c>
      <c r="CH21" s="345">
        <f t="shared" si="29"/>
        <v>2</v>
      </c>
      <c r="CI21" s="346">
        <v>2</v>
      </c>
      <c r="CJ21" s="344">
        <f t="shared" si="30"/>
        <v>6.4</v>
      </c>
      <c r="CK21" s="346">
        <v>6</v>
      </c>
      <c r="CL21" s="350">
        <f t="shared" si="31"/>
        <v>1</v>
      </c>
      <c r="CM21" s="342">
        <v>0</v>
      </c>
      <c r="CN21" s="342">
        <v>0</v>
      </c>
      <c r="CO21" s="342" t="e">
        <f>#NAME?</f>
        <v>#NAME?</v>
      </c>
      <c r="CP21" s="341">
        <v>0</v>
      </c>
      <c r="CQ21" s="341">
        <v>0</v>
      </c>
      <c r="CR21" s="341" t="e">
        <f>#NAME?</f>
        <v>#NAME?</v>
      </c>
      <c r="CS21" s="343" t="e">
        <f>#NAME?</f>
        <v>#NAME?</v>
      </c>
      <c r="CT21" s="344" t="e">
        <f t="shared" si="32"/>
        <v>#NAME?</v>
      </c>
      <c r="CU21" s="349" t="e">
        <f t="shared" si="33"/>
        <v>#NAME?</v>
      </c>
      <c r="CV21" s="346"/>
      <c r="CW21" s="344">
        <f t="shared" si="34"/>
        <v>0</v>
      </c>
      <c r="CX21" s="346"/>
      <c r="CY21" s="342">
        <v>9155.3671880000002</v>
      </c>
      <c r="CZ21" s="342">
        <v>12079.277344</v>
      </c>
      <c r="DA21" s="342">
        <f>'[4]численность 2020'!I16</f>
        <v>9213.5419921875</v>
      </c>
      <c r="DB21" s="341">
        <v>1.066289</v>
      </c>
      <c r="DC21" s="341">
        <v>1.349335</v>
      </c>
      <c r="DD21" s="341">
        <f t="shared" si="35"/>
        <v>1.0723146321956016</v>
      </c>
      <c r="DE21" s="343">
        <f>'[4]заявки 2020-2021'!I28</f>
        <v>160</v>
      </c>
      <c r="DF21" s="344">
        <f t="shared" si="36"/>
        <v>1658.4375585937407</v>
      </c>
      <c r="DG21" s="345">
        <f t="shared" si="37"/>
        <v>160</v>
      </c>
      <c r="DH21" s="346">
        <v>160</v>
      </c>
      <c r="DI21" s="342">
        <v>151.71575899999999</v>
      </c>
      <c r="DJ21" s="342">
        <v>205.61798099999999</v>
      </c>
      <c r="DK21" s="342">
        <f>'[4]численность 2020'!J16</f>
        <v>218.35914611816406</v>
      </c>
      <c r="DL21" s="341">
        <v>2.2969E-2</v>
      </c>
      <c r="DM21" s="341">
        <v>2.2969E-2</v>
      </c>
      <c r="DN21" s="341">
        <f t="shared" si="38"/>
        <v>2.5413647395842863E-2</v>
      </c>
      <c r="DO21" s="343">
        <f>'[4]заявки 2020-2021'!P28</f>
        <v>0</v>
      </c>
      <c r="DP21" s="344">
        <f t="shared" si="39"/>
        <v>21.835914611816406</v>
      </c>
      <c r="DQ21" s="345">
        <f t="shared" si="40"/>
        <v>0</v>
      </c>
      <c r="DR21" s="346"/>
      <c r="DS21" s="342">
        <v>0</v>
      </c>
      <c r="DT21" s="347">
        <v>0</v>
      </c>
      <c r="DU21" s="347">
        <f>'[4]заявки 2020-2021'!Q28</f>
        <v>0</v>
      </c>
      <c r="DV21" s="341">
        <f t="shared" si="41"/>
        <v>0</v>
      </c>
      <c r="DW21" s="341">
        <v>0</v>
      </c>
      <c r="DX21" s="341">
        <f t="shared" si="54"/>
        <v>0</v>
      </c>
      <c r="DY21" s="343">
        <f>'[4]заявки 2020-2021'!S28</f>
        <v>0</v>
      </c>
      <c r="DZ21" s="344">
        <f t="shared" si="55"/>
        <v>0</v>
      </c>
      <c r="EA21" s="345">
        <f t="shared" si="44"/>
        <v>0</v>
      </c>
      <c r="EB21" s="346"/>
    </row>
    <row r="22" spans="1:132" ht="32.25" customHeight="1" x14ac:dyDescent="0.2">
      <c r="A22" s="237" t="s">
        <v>293</v>
      </c>
      <c r="B22" s="341"/>
      <c r="C22" s="342"/>
      <c r="D22" s="342"/>
      <c r="E22" s="342"/>
      <c r="F22" s="341"/>
      <c r="G22" s="341" t="e">
        <f t="shared" si="0"/>
        <v>#DIV/0!</v>
      </c>
      <c r="H22" s="341"/>
      <c r="I22" s="343"/>
      <c r="J22" s="344"/>
      <c r="K22" s="345"/>
      <c r="L22" s="346"/>
      <c r="M22" s="342"/>
      <c r="N22" s="342"/>
      <c r="O22" s="347"/>
      <c r="P22" s="341" t="e">
        <f t="shared" si="4"/>
        <v>#DIV/0!</v>
      </c>
      <c r="Q22" s="341"/>
      <c r="R22" s="341" t="e">
        <f t="shared" si="5"/>
        <v>#DIV/0!</v>
      </c>
      <c r="S22" s="343"/>
      <c r="T22" s="343"/>
      <c r="U22" s="344">
        <f t="shared" si="48"/>
        <v>0</v>
      </c>
      <c r="V22" s="345">
        <f t="shared" si="7"/>
        <v>0</v>
      </c>
      <c r="W22" s="346"/>
      <c r="X22" s="346"/>
      <c r="Y22" s="348"/>
      <c r="Z22" s="342"/>
      <c r="AA22" s="342"/>
      <c r="AB22" s="342"/>
      <c r="AC22" s="341"/>
      <c r="AD22" s="341"/>
      <c r="AE22" s="341" t="e">
        <f t="shared" si="49"/>
        <v>#DIV/0!</v>
      </c>
      <c r="AF22" s="343"/>
      <c r="AG22" s="344">
        <f t="shared" si="50"/>
        <v>0</v>
      </c>
      <c r="AH22" s="345">
        <f t="shared" si="9"/>
        <v>0</v>
      </c>
      <c r="AI22" s="349">
        <f t="shared" si="10"/>
        <v>0</v>
      </c>
      <c r="AJ22" s="346"/>
      <c r="AK22" s="346"/>
      <c r="AL22" s="342"/>
      <c r="AM22" s="342"/>
      <c r="AN22" s="342"/>
      <c r="AO22" s="341"/>
      <c r="AP22" s="341"/>
      <c r="AQ22" s="341" t="e">
        <f t="shared" si="11"/>
        <v>#DIV/0!</v>
      </c>
      <c r="AR22" s="343"/>
      <c r="AS22" s="343"/>
      <c r="AT22" s="344">
        <f t="shared" si="12"/>
        <v>0</v>
      </c>
      <c r="AU22" s="349">
        <f t="shared" si="13"/>
        <v>0</v>
      </c>
      <c r="AV22" s="346"/>
      <c r="AW22" s="344">
        <f t="shared" si="14"/>
        <v>0</v>
      </c>
      <c r="AX22" s="345">
        <f t="shared" si="15"/>
        <v>0</v>
      </c>
      <c r="AY22" s="346"/>
      <c r="AZ22" s="344">
        <f t="shared" si="16"/>
        <v>0</v>
      </c>
      <c r="BA22" s="346"/>
      <c r="BB22" s="342"/>
      <c r="BC22" s="342"/>
      <c r="BD22" s="342"/>
      <c r="BE22" s="341"/>
      <c r="BF22" s="341"/>
      <c r="BG22" s="341" t="e">
        <f t="shared" si="17"/>
        <v>#DIV/0!</v>
      </c>
      <c r="BH22" s="343"/>
      <c r="BI22" s="343"/>
      <c r="BJ22" s="344">
        <f t="shared" si="18"/>
        <v>0</v>
      </c>
      <c r="BK22" s="349">
        <f t="shared" si="19"/>
        <v>0</v>
      </c>
      <c r="BL22" s="346"/>
      <c r="BM22" s="344">
        <f t="shared" si="20"/>
        <v>0</v>
      </c>
      <c r="BN22" s="345">
        <f t="shared" si="21"/>
        <v>0</v>
      </c>
      <c r="BO22" s="346"/>
      <c r="BP22" s="344">
        <f t="shared" si="22"/>
        <v>0</v>
      </c>
      <c r="BQ22" s="346"/>
      <c r="BR22" s="342"/>
      <c r="BS22" s="342"/>
      <c r="BT22" s="342"/>
      <c r="BU22" s="341"/>
      <c r="BV22" s="341"/>
      <c r="BW22" s="341" t="e">
        <f t="shared" si="23"/>
        <v>#DIV/0!</v>
      </c>
      <c r="BX22" s="343"/>
      <c r="BY22" s="343"/>
      <c r="BZ22" s="343"/>
      <c r="CA22" s="344">
        <f t="shared" si="24"/>
        <v>0</v>
      </c>
      <c r="CB22" s="349">
        <f t="shared" si="25"/>
        <v>0</v>
      </c>
      <c r="CC22" s="346"/>
      <c r="CD22" s="344">
        <f t="shared" si="26"/>
        <v>0</v>
      </c>
      <c r="CE22" s="345">
        <f t="shared" si="27"/>
        <v>0</v>
      </c>
      <c r="CF22" s="346"/>
      <c r="CG22" s="344">
        <f t="shared" si="28"/>
        <v>0</v>
      </c>
      <c r="CH22" s="345">
        <f t="shared" si="29"/>
        <v>0</v>
      </c>
      <c r="CI22" s="346"/>
      <c r="CJ22" s="344">
        <f t="shared" si="30"/>
        <v>0</v>
      </c>
      <c r="CK22" s="346"/>
      <c r="CL22" s="350">
        <f t="shared" si="31"/>
        <v>1</v>
      </c>
      <c r="CM22" s="342"/>
      <c r="CN22" s="342"/>
      <c r="CO22" s="342"/>
      <c r="CP22" s="341"/>
      <c r="CQ22" s="341"/>
      <c r="CR22" s="341"/>
      <c r="CS22" s="343"/>
      <c r="CT22" s="344">
        <f t="shared" si="32"/>
        <v>0</v>
      </c>
      <c r="CU22" s="349"/>
      <c r="CV22" s="346"/>
      <c r="CW22" s="344"/>
      <c r="CX22" s="346"/>
      <c r="CY22" s="342"/>
      <c r="CZ22" s="342"/>
      <c r="DA22" s="342"/>
      <c r="DB22" s="341"/>
      <c r="DC22" s="341"/>
      <c r="DD22" s="341" t="e">
        <f t="shared" si="35"/>
        <v>#DIV/0!</v>
      </c>
      <c r="DE22" s="343"/>
      <c r="DF22" s="344">
        <f t="shared" si="36"/>
        <v>0</v>
      </c>
      <c r="DG22" s="345">
        <f t="shared" si="37"/>
        <v>0</v>
      </c>
      <c r="DH22" s="346"/>
      <c r="DI22" s="342"/>
      <c r="DJ22" s="342"/>
      <c r="DK22" s="342"/>
      <c r="DL22" s="341"/>
      <c r="DM22" s="341"/>
      <c r="DN22" s="341" t="e">
        <f t="shared" si="38"/>
        <v>#DIV/0!</v>
      </c>
      <c r="DO22" s="343"/>
      <c r="DP22" s="344">
        <f t="shared" si="39"/>
        <v>0</v>
      </c>
      <c r="DQ22" s="345">
        <f t="shared" si="40"/>
        <v>0</v>
      </c>
      <c r="DR22" s="346"/>
      <c r="DS22" s="342"/>
      <c r="DT22" s="347"/>
      <c r="DU22" s="347"/>
      <c r="DV22" s="341" t="e">
        <f t="shared" si="41"/>
        <v>#DIV/0!</v>
      </c>
      <c r="DW22" s="341"/>
      <c r="DX22" s="341" t="e">
        <f t="shared" si="54"/>
        <v>#DIV/0!</v>
      </c>
      <c r="DY22" s="343"/>
      <c r="DZ22" s="344">
        <f t="shared" si="55"/>
        <v>0</v>
      </c>
      <c r="EA22" s="345">
        <f t="shared" si="44"/>
        <v>0</v>
      </c>
      <c r="EB22" s="346"/>
    </row>
    <row r="23" spans="1:132" ht="18.75" customHeight="1" x14ac:dyDescent="0.2">
      <c r="A23" s="198" t="s">
        <v>58</v>
      </c>
      <c r="B23" s="341"/>
      <c r="C23" s="342"/>
      <c r="D23" s="342"/>
      <c r="E23" s="342"/>
      <c r="F23" s="341"/>
      <c r="G23" s="341" t="e">
        <f t="shared" si="0"/>
        <v>#DIV/0!</v>
      </c>
      <c r="H23" s="341"/>
      <c r="I23" s="343"/>
      <c r="J23" s="344"/>
      <c r="K23" s="345"/>
      <c r="L23" s="346"/>
      <c r="M23" s="342"/>
      <c r="N23" s="342"/>
      <c r="O23" s="347"/>
      <c r="P23" s="341" t="e">
        <f t="shared" si="4"/>
        <v>#DIV/0!</v>
      </c>
      <c r="Q23" s="341"/>
      <c r="R23" s="341" t="e">
        <f t="shared" si="5"/>
        <v>#DIV/0!</v>
      </c>
      <c r="S23" s="343"/>
      <c r="T23" s="343"/>
      <c r="U23" s="344">
        <f t="shared" si="48"/>
        <v>0</v>
      </c>
      <c r="V23" s="345">
        <f t="shared" si="7"/>
        <v>0</v>
      </c>
      <c r="W23" s="346"/>
      <c r="X23" s="346"/>
      <c r="Y23" s="348"/>
      <c r="Z23" s="342"/>
      <c r="AA23" s="342"/>
      <c r="AB23" s="342"/>
      <c r="AC23" s="341"/>
      <c r="AD23" s="341"/>
      <c r="AE23" s="341" t="e">
        <f t="shared" si="49"/>
        <v>#DIV/0!</v>
      </c>
      <c r="AF23" s="343"/>
      <c r="AG23" s="344">
        <f t="shared" si="50"/>
        <v>0</v>
      </c>
      <c r="AH23" s="345">
        <f t="shared" si="9"/>
        <v>0</v>
      </c>
      <c r="AI23" s="349">
        <f t="shared" si="10"/>
        <v>0</v>
      </c>
      <c r="AJ23" s="346"/>
      <c r="AK23" s="346"/>
      <c r="AL23" s="342"/>
      <c r="AM23" s="342"/>
      <c r="AN23" s="342"/>
      <c r="AO23" s="341"/>
      <c r="AP23" s="341"/>
      <c r="AQ23" s="341" t="e">
        <f t="shared" si="11"/>
        <v>#DIV/0!</v>
      </c>
      <c r="AR23" s="343"/>
      <c r="AS23" s="343"/>
      <c r="AT23" s="344">
        <f t="shared" si="12"/>
        <v>0</v>
      </c>
      <c r="AU23" s="349">
        <f t="shared" si="13"/>
        <v>0</v>
      </c>
      <c r="AV23" s="346"/>
      <c r="AW23" s="344">
        <f t="shared" si="14"/>
        <v>0</v>
      </c>
      <c r="AX23" s="345">
        <f t="shared" si="15"/>
        <v>0</v>
      </c>
      <c r="AY23" s="346"/>
      <c r="AZ23" s="344">
        <f t="shared" si="16"/>
        <v>0</v>
      </c>
      <c r="BA23" s="346"/>
      <c r="BB23" s="342"/>
      <c r="BC23" s="342"/>
      <c r="BD23" s="342"/>
      <c r="BE23" s="341"/>
      <c r="BF23" s="341"/>
      <c r="BG23" s="341" t="e">
        <f t="shared" si="17"/>
        <v>#DIV/0!</v>
      </c>
      <c r="BH23" s="343"/>
      <c r="BI23" s="343"/>
      <c r="BJ23" s="344">
        <f t="shared" si="18"/>
        <v>0</v>
      </c>
      <c r="BK23" s="349">
        <f t="shared" si="19"/>
        <v>0</v>
      </c>
      <c r="BL23" s="346"/>
      <c r="BM23" s="344">
        <f t="shared" si="20"/>
        <v>0</v>
      </c>
      <c r="BN23" s="345">
        <f t="shared" si="21"/>
        <v>0</v>
      </c>
      <c r="BO23" s="346"/>
      <c r="BP23" s="344">
        <f t="shared" si="22"/>
        <v>0</v>
      </c>
      <c r="BQ23" s="346"/>
      <c r="BR23" s="342"/>
      <c r="BS23" s="342"/>
      <c r="BT23" s="342"/>
      <c r="BU23" s="341"/>
      <c r="BV23" s="341"/>
      <c r="BW23" s="341" t="e">
        <f t="shared" si="23"/>
        <v>#DIV/0!</v>
      </c>
      <c r="BX23" s="343"/>
      <c r="BY23" s="343"/>
      <c r="BZ23" s="343"/>
      <c r="CA23" s="344">
        <f t="shared" si="24"/>
        <v>0</v>
      </c>
      <c r="CB23" s="349">
        <f t="shared" si="25"/>
        <v>0</v>
      </c>
      <c r="CC23" s="346"/>
      <c r="CD23" s="344">
        <f t="shared" si="26"/>
        <v>0</v>
      </c>
      <c r="CE23" s="345">
        <f t="shared" si="27"/>
        <v>0</v>
      </c>
      <c r="CF23" s="346"/>
      <c r="CG23" s="344">
        <f t="shared" si="28"/>
        <v>0</v>
      </c>
      <c r="CH23" s="345">
        <f t="shared" si="29"/>
        <v>0</v>
      </c>
      <c r="CI23" s="346"/>
      <c r="CJ23" s="344">
        <f t="shared" si="30"/>
        <v>0</v>
      </c>
      <c r="CK23" s="346"/>
      <c r="CL23" s="350">
        <f t="shared" si="31"/>
        <v>1</v>
      </c>
      <c r="CM23" s="342"/>
      <c r="CN23" s="342"/>
      <c r="CO23" s="342"/>
      <c r="CP23" s="341"/>
      <c r="CQ23" s="341"/>
      <c r="CR23" s="341"/>
      <c r="CS23" s="343"/>
      <c r="CT23" s="344">
        <f t="shared" si="32"/>
        <v>0</v>
      </c>
      <c r="CU23" s="349">
        <f t="shared" si="33"/>
        <v>0</v>
      </c>
      <c r="CV23" s="346"/>
      <c r="CW23" s="344">
        <f t="shared" si="34"/>
        <v>0</v>
      </c>
      <c r="CX23" s="346"/>
      <c r="CY23" s="342"/>
      <c r="CZ23" s="342"/>
      <c r="DA23" s="342"/>
      <c r="DB23" s="341"/>
      <c r="DC23" s="341"/>
      <c r="DD23" s="341" t="e">
        <f t="shared" si="35"/>
        <v>#DIV/0!</v>
      </c>
      <c r="DE23" s="343"/>
      <c r="DF23" s="344">
        <f t="shared" si="36"/>
        <v>0</v>
      </c>
      <c r="DG23" s="345">
        <f t="shared" si="37"/>
        <v>0</v>
      </c>
      <c r="DH23" s="346"/>
      <c r="DI23" s="342"/>
      <c r="DJ23" s="342"/>
      <c r="DK23" s="342"/>
      <c r="DL23" s="341"/>
      <c r="DM23" s="341"/>
      <c r="DN23" s="341" t="e">
        <f t="shared" si="38"/>
        <v>#DIV/0!</v>
      </c>
      <c r="DO23" s="343"/>
      <c r="DP23" s="344">
        <f t="shared" si="39"/>
        <v>0</v>
      </c>
      <c r="DQ23" s="345">
        <f t="shared" si="40"/>
        <v>0</v>
      </c>
      <c r="DR23" s="346"/>
      <c r="DS23" s="342"/>
      <c r="DT23" s="347"/>
      <c r="DU23" s="347"/>
      <c r="DV23" s="341" t="e">
        <f t="shared" si="41"/>
        <v>#DIV/0!</v>
      </c>
      <c r="DW23" s="341"/>
      <c r="DX23" s="341" t="e">
        <f t="shared" si="54"/>
        <v>#DIV/0!</v>
      </c>
      <c r="DY23" s="343"/>
      <c r="DZ23" s="344">
        <f t="shared" si="55"/>
        <v>0</v>
      </c>
      <c r="EA23" s="345">
        <f t="shared" si="44"/>
        <v>0</v>
      </c>
      <c r="EB23" s="346"/>
    </row>
    <row r="24" spans="1:132" ht="35.25" customHeight="1" x14ac:dyDescent="0.2">
      <c r="A24" s="116" t="s">
        <v>60</v>
      </c>
      <c r="B24" s="341">
        <f>'[4]численность 2020'!C37</f>
        <v>1576.0999755859375</v>
      </c>
      <c r="C24" s="342">
        <v>5338.9526370000003</v>
      </c>
      <c r="D24" s="342">
        <v>6327.1015630000002</v>
      </c>
      <c r="E24" s="342">
        <f>'[4]численность 2020'!D37</f>
        <v>5855.150390625</v>
      </c>
      <c r="F24" s="341">
        <v>3.387445</v>
      </c>
      <c r="G24" s="341">
        <f t="shared" si="0"/>
        <v>4.0144036932985872</v>
      </c>
      <c r="H24" s="341">
        <f t="shared" si="46"/>
        <v>3.7149612850214435</v>
      </c>
      <c r="I24" s="343">
        <f>'[4]заявки 2020-2021'!O30</f>
        <v>1495</v>
      </c>
      <c r="J24" s="344">
        <f t="shared" si="47"/>
        <v>2049.302636718744</v>
      </c>
      <c r="K24" s="345">
        <f t="shared" si="3"/>
        <v>1495</v>
      </c>
      <c r="L24" s="346">
        <v>1495</v>
      </c>
      <c r="M24" s="342">
        <v>551</v>
      </c>
      <c r="N24" s="342">
        <v>504</v>
      </c>
      <c r="O24" s="347">
        <f>'[4]заявки 2020-2021'!K30</f>
        <v>551</v>
      </c>
      <c r="P24" s="341">
        <f t="shared" si="4"/>
        <v>0.34959711219788447</v>
      </c>
      <c r="Q24" s="341">
        <v>0.31977699999999998</v>
      </c>
      <c r="R24" s="341">
        <f t="shared" si="5"/>
        <v>0.34959711219788447</v>
      </c>
      <c r="S24" s="343">
        <f>'[4]заявки 2020-2021'!M30</f>
        <v>27</v>
      </c>
      <c r="T24" s="343">
        <f>'[4]заявки 2020-2021'!N30</f>
        <v>17</v>
      </c>
      <c r="U24" s="344">
        <f t="shared" si="48"/>
        <v>82.649999999999451</v>
      </c>
      <c r="V24" s="345">
        <f t="shared" si="7"/>
        <v>27</v>
      </c>
      <c r="W24" s="346">
        <v>27</v>
      </c>
      <c r="X24" s="346">
        <v>17</v>
      </c>
      <c r="Y24" s="348"/>
      <c r="Z24" s="342">
        <v>2536.7402339999999</v>
      </c>
      <c r="AA24" s="342">
        <v>3752.2614749999998</v>
      </c>
      <c r="AB24" s="342">
        <f>'[4]численность 2020'!E37</f>
        <v>4095.7783203125</v>
      </c>
      <c r="AC24" s="341">
        <v>1.609505</v>
      </c>
      <c r="AD24" s="341">
        <v>2.3807260000000001</v>
      </c>
      <c r="AE24" s="341">
        <f t="shared" si="49"/>
        <v>2.5986792613138876</v>
      </c>
      <c r="AF24" s="343">
        <f>'[4]заявки 2020-2021'!J30</f>
        <v>221</v>
      </c>
      <c r="AG24" s="344">
        <f t="shared" si="50"/>
        <v>204.78891601562501</v>
      </c>
      <c r="AH24" s="345">
        <f t="shared" si="9"/>
        <v>204.78891601562501</v>
      </c>
      <c r="AI24" s="349">
        <f t="shared" si="10"/>
        <v>153</v>
      </c>
      <c r="AJ24" s="346">
        <v>204</v>
      </c>
      <c r="AK24" s="346">
        <v>153</v>
      </c>
      <c r="AL24" s="342">
        <v>3484.3308109999998</v>
      </c>
      <c r="AM24" s="342">
        <v>3687.1225589999999</v>
      </c>
      <c r="AN24" s="342">
        <f>'[4]численность 2020'!F37</f>
        <v>3853.042724609375</v>
      </c>
      <c r="AO24" s="341">
        <v>2.2107299999999999</v>
      </c>
      <c r="AP24" s="341">
        <v>2.3393959999999998</v>
      </c>
      <c r="AQ24" s="341">
        <f t="shared" si="11"/>
        <v>2.4446689831188859</v>
      </c>
      <c r="AR24" s="343">
        <f>'[4]заявки 2020-2021'!D30</f>
        <v>40</v>
      </c>
      <c r="AS24" s="343">
        <f>'[4]заявки 2020-2021'!E30</f>
        <v>10</v>
      </c>
      <c r="AT24" s="344">
        <f t="shared" si="12"/>
        <v>269.71299072265629</v>
      </c>
      <c r="AU24" s="349">
        <f t="shared" si="13"/>
        <v>40</v>
      </c>
      <c r="AV24" s="346">
        <v>40</v>
      </c>
      <c r="AW24" s="344">
        <f t="shared" si="14"/>
        <v>10</v>
      </c>
      <c r="AX24" s="345">
        <f t="shared" si="15"/>
        <v>10</v>
      </c>
      <c r="AY24" s="346">
        <v>10</v>
      </c>
      <c r="AZ24" s="344">
        <f t="shared" si="16"/>
        <v>20</v>
      </c>
      <c r="BA24" s="346">
        <v>20</v>
      </c>
      <c r="BB24" s="342">
        <v>1030.8579099999999</v>
      </c>
      <c r="BC24" s="342">
        <v>1180.8009030000001</v>
      </c>
      <c r="BD24" s="342">
        <f>'[4]численность 2020'!G37</f>
        <v>1237.029541015625</v>
      </c>
      <c r="BE24" s="341">
        <v>0.65405599999999997</v>
      </c>
      <c r="BF24" s="341">
        <v>0.74919199999999997</v>
      </c>
      <c r="BG24" s="341">
        <f t="shared" si="17"/>
        <v>0.78486743238209988</v>
      </c>
      <c r="BH24" s="343">
        <f>'[4]заявки 2020-2021'!B30</f>
        <v>37</v>
      </c>
      <c r="BI24" s="343">
        <f>'[4]заявки 2020-2021'!C30</f>
        <v>9</v>
      </c>
      <c r="BJ24" s="344">
        <f t="shared" si="18"/>
        <v>37.110886230468623</v>
      </c>
      <c r="BK24" s="349">
        <f t="shared" si="19"/>
        <v>37</v>
      </c>
      <c r="BL24" s="346">
        <v>37</v>
      </c>
      <c r="BM24" s="344">
        <f t="shared" si="20"/>
        <v>9.25</v>
      </c>
      <c r="BN24" s="345">
        <f t="shared" si="21"/>
        <v>9</v>
      </c>
      <c r="BO24" s="346">
        <v>9</v>
      </c>
      <c r="BP24" s="344">
        <f t="shared" si="22"/>
        <v>7.4</v>
      </c>
      <c r="BQ24" s="346">
        <v>7</v>
      </c>
      <c r="BR24" s="342">
        <v>1424.4582519999999</v>
      </c>
      <c r="BS24" s="342">
        <v>1349.4868160000001</v>
      </c>
      <c r="BT24" s="342">
        <f>'[4]численность 2020'!H37</f>
        <v>1330.743896484375</v>
      </c>
      <c r="BU24" s="341">
        <v>0.90378700000000001</v>
      </c>
      <c r="BV24" s="341">
        <v>0.85621899999999995</v>
      </c>
      <c r="BW24" s="341">
        <f t="shared" si="23"/>
        <v>0.84432708400344469</v>
      </c>
      <c r="BX24" s="343">
        <f>'[4]заявки 2020-2021'!F30</f>
        <v>36</v>
      </c>
      <c r="BY24" s="343">
        <f>'[4]заявки 2020-2021'!G30</f>
        <v>4</v>
      </c>
      <c r="BZ24" s="343">
        <f>'[4]заявки 2020-2021'!H30</f>
        <v>5</v>
      </c>
      <c r="CA24" s="344">
        <f t="shared" si="24"/>
        <v>39.922316894531114</v>
      </c>
      <c r="CB24" s="349">
        <f t="shared" si="25"/>
        <v>36</v>
      </c>
      <c r="CC24" s="346">
        <v>36</v>
      </c>
      <c r="CD24" s="344">
        <f t="shared" si="26"/>
        <v>4.5</v>
      </c>
      <c r="CE24" s="345">
        <f t="shared" si="27"/>
        <v>4</v>
      </c>
      <c r="CF24" s="346">
        <v>4</v>
      </c>
      <c r="CG24" s="344">
        <f t="shared" si="28"/>
        <v>4.5</v>
      </c>
      <c r="CH24" s="345">
        <f t="shared" si="29"/>
        <v>4.5</v>
      </c>
      <c r="CI24" s="346">
        <v>5</v>
      </c>
      <c r="CJ24" s="344">
        <f t="shared" si="30"/>
        <v>7.2</v>
      </c>
      <c r="CK24" s="346">
        <v>7</v>
      </c>
      <c r="CL24" s="350">
        <f t="shared" si="31"/>
        <v>1</v>
      </c>
      <c r="CM24" s="342">
        <v>0</v>
      </c>
      <c r="CN24" s="342">
        <v>0</v>
      </c>
      <c r="CO24" s="342" t="e">
        <f>#NAME?</f>
        <v>#NAME?</v>
      </c>
      <c r="CP24" s="341">
        <v>0</v>
      </c>
      <c r="CQ24" s="341">
        <v>0</v>
      </c>
      <c r="CR24" s="341" t="e">
        <f>#NAME?</f>
        <v>#NAME?</v>
      </c>
      <c r="CS24" s="343" t="e">
        <f>#NAME?</f>
        <v>#NAME?</v>
      </c>
      <c r="CT24" s="344" t="e">
        <f t="shared" si="32"/>
        <v>#NAME?</v>
      </c>
      <c r="CU24" s="349" t="e">
        <f t="shared" si="33"/>
        <v>#NAME?</v>
      </c>
      <c r="CV24" s="346"/>
      <c r="CW24" s="344">
        <f t="shared" si="34"/>
        <v>0</v>
      </c>
      <c r="CX24" s="346"/>
      <c r="CY24" s="342">
        <v>451.67248499999999</v>
      </c>
      <c r="CZ24" s="342">
        <v>408.65603599999997</v>
      </c>
      <c r="DA24" s="342">
        <f>'[4]численность 2020'!I37</f>
        <v>516.19708251953125</v>
      </c>
      <c r="DB24" s="341">
        <v>0.286576</v>
      </c>
      <c r="DC24" s="341">
        <v>0.25928299999999999</v>
      </c>
      <c r="DD24" s="341">
        <f t="shared" si="35"/>
        <v>0.32751544350962108</v>
      </c>
      <c r="DE24" s="343">
        <f>'[4]заявки 2020-2021'!I30</f>
        <v>18</v>
      </c>
      <c r="DF24" s="344">
        <f t="shared" si="36"/>
        <v>92.915474853515107</v>
      </c>
      <c r="DG24" s="345">
        <f t="shared" si="37"/>
        <v>18</v>
      </c>
      <c r="DH24" s="346">
        <v>18</v>
      </c>
      <c r="DI24" s="342">
        <v>98.323265000000006</v>
      </c>
      <c r="DJ24" s="342">
        <v>92.178061999999997</v>
      </c>
      <c r="DK24" s="342">
        <f>'[4]численность 2020'!J37</f>
        <v>98.323265075683594</v>
      </c>
      <c r="DL24" s="341">
        <v>5.8485000000000002E-2</v>
      </c>
      <c r="DM24" s="341">
        <v>5.8485000000000002E-2</v>
      </c>
      <c r="DN24" s="341">
        <f t="shared" si="38"/>
        <v>6.2383901147597266E-2</v>
      </c>
      <c r="DO24" s="343">
        <f>'[4]заявки 2020-2021'!P30</f>
        <v>9</v>
      </c>
      <c r="DP24" s="344">
        <f t="shared" si="39"/>
        <v>9.8323265075683608</v>
      </c>
      <c r="DQ24" s="345">
        <f t="shared" si="40"/>
        <v>9</v>
      </c>
      <c r="DR24" s="346">
        <v>9</v>
      </c>
      <c r="DS24" s="342">
        <v>0</v>
      </c>
      <c r="DT24" s="347">
        <v>0</v>
      </c>
      <c r="DU24" s="347">
        <f>'[4]заявки 2020-2021'!Q30</f>
        <v>0</v>
      </c>
      <c r="DV24" s="341">
        <f t="shared" si="41"/>
        <v>0</v>
      </c>
      <c r="DW24" s="341">
        <v>0</v>
      </c>
      <c r="DX24" s="341">
        <f t="shared" si="54"/>
        <v>0</v>
      </c>
      <c r="DY24" s="343">
        <f>'[4]заявки 2020-2021'!S30</f>
        <v>0</v>
      </c>
      <c r="DZ24" s="344">
        <f t="shared" si="55"/>
        <v>0</v>
      </c>
      <c r="EA24" s="345">
        <f t="shared" si="44"/>
        <v>0</v>
      </c>
      <c r="EB24" s="346"/>
    </row>
    <row r="25" spans="1:132" ht="53.25" customHeight="1" x14ac:dyDescent="0.2">
      <c r="A25" s="116" t="s">
        <v>59</v>
      </c>
      <c r="B25" s="341">
        <f>'[4]численность 2020'!C36</f>
        <v>116.81000518798828</v>
      </c>
      <c r="C25" s="342">
        <v>367.50784299999998</v>
      </c>
      <c r="D25" s="342">
        <v>295</v>
      </c>
      <c r="E25" s="342">
        <f>'[4]численность 2020'!D36</f>
        <v>284.21658325195313</v>
      </c>
      <c r="F25" s="341">
        <v>2.7928250000000001</v>
      </c>
      <c r="G25" s="341">
        <f t="shared" si="0"/>
        <v>2.525468597704807</v>
      </c>
      <c r="H25" s="341">
        <f t="shared" si="46"/>
        <v>2.4331527320330903</v>
      </c>
      <c r="I25" s="343">
        <f>'[4]заявки 2020-2021'!O31</f>
        <v>93</v>
      </c>
      <c r="J25" s="344">
        <f t="shared" si="47"/>
        <v>99.475804138183307</v>
      </c>
      <c r="K25" s="345">
        <f t="shared" si="3"/>
        <v>93</v>
      </c>
      <c r="L25" s="346">
        <v>93</v>
      </c>
      <c r="M25" s="342">
        <v>37</v>
      </c>
      <c r="N25" s="342">
        <v>37</v>
      </c>
      <c r="O25" s="347">
        <f>'[4]заявки 2020-2021'!K31</f>
        <v>49</v>
      </c>
      <c r="P25" s="341">
        <f t="shared" si="4"/>
        <v>0.31675368852568764</v>
      </c>
      <c r="Q25" s="341">
        <v>0.28087800000000002</v>
      </c>
      <c r="R25" s="341">
        <f t="shared" si="5"/>
        <v>0.41948461453401881</v>
      </c>
      <c r="S25" s="343">
        <f>'[4]заявки 2020-2021'!M31</f>
        <v>5</v>
      </c>
      <c r="T25" s="343">
        <f>'[4]заявки 2020-2021'!N31</f>
        <v>3</v>
      </c>
      <c r="U25" s="344">
        <f t="shared" si="48"/>
        <v>7.3499999999999508</v>
      </c>
      <c r="V25" s="345">
        <f t="shared" si="7"/>
        <v>5</v>
      </c>
      <c r="W25" s="346">
        <v>5</v>
      </c>
      <c r="X25" s="346">
        <v>3</v>
      </c>
      <c r="Y25" s="348"/>
      <c r="Z25" s="342">
        <v>614.32849099999999</v>
      </c>
      <c r="AA25" s="342">
        <v>500</v>
      </c>
      <c r="AB25" s="342">
        <f>'[4]численность 2020'!E36</f>
        <v>478.44430541992188</v>
      </c>
      <c r="AC25" s="341">
        <v>4.6685040000000004</v>
      </c>
      <c r="AD25" s="341">
        <v>3.7956430000000001</v>
      </c>
      <c r="AE25" s="341">
        <f t="shared" si="49"/>
        <v>4.0959188782667812</v>
      </c>
      <c r="AF25" s="343">
        <f>'[4]заявки 2020-2021'!J31</f>
        <v>24</v>
      </c>
      <c r="AG25" s="344">
        <f t="shared" si="50"/>
        <v>23.922215270996094</v>
      </c>
      <c r="AH25" s="345">
        <f t="shared" si="9"/>
        <v>23.922215270996094</v>
      </c>
      <c r="AI25" s="349">
        <f t="shared" si="10"/>
        <v>17.25</v>
      </c>
      <c r="AJ25" s="346">
        <v>23</v>
      </c>
      <c r="AK25" s="346">
        <v>17</v>
      </c>
      <c r="AL25" s="342">
        <v>578.11968999999999</v>
      </c>
      <c r="AM25" s="342">
        <v>617</v>
      </c>
      <c r="AN25" s="342">
        <f>'[4]численность 2020'!F36</f>
        <v>614.535400390625</v>
      </c>
      <c r="AO25" s="341">
        <v>4.3933400000000002</v>
      </c>
      <c r="AP25" s="341">
        <v>4.6838230000000003</v>
      </c>
      <c r="AQ25" s="341">
        <f t="shared" si="11"/>
        <v>5.2609825622524538</v>
      </c>
      <c r="AR25" s="343">
        <f>'[4]заявки 2020-2021'!D31</f>
        <v>48</v>
      </c>
      <c r="AS25" s="343">
        <f>'[4]заявки 2020-2021'!E31</f>
        <v>4</v>
      </c>
      <c r="AT25" s="344">
        <f t="shared" si="12"/>
        <v>49.162832031249998</v>
      </c>
      <c r="AU25" s="349">
        <f t="shared" si="13"/>
        <v>48</v>
      </c>
      <c r="AV25" s="346">
        <v>48</v>
      </c>
      <c r="AW25" s="344">
        <f t="shared" si="14"/>
        <v>12</v>
      </c>
      <c r="AX25" s="345">
        <f t="shared" si="15"/>
        <v>4</v>
      </c>
      <c r="AY25" s="346">
        <v>4</v>
      </c>
      <c r="AZ25" s="344">
        <f t="shared" si="16"/>
        <v>24</v>
      </c>
      <c r="BA25" s="346">
        <v>24</v>
      </c>
      <c r="BB25" s="342">
        <v>93.889731999999995</v>
      </c>
      <c r="BC25" s="342">
        <v>77</v>
      </c>
      <c r="BD25" s="342">
        <f>'[4]численность 2020'!G36</f>
        <v>91.455757141113281</v>
      </c>
      <c r="BE25" s="341">
        <v>0.71350199999999997</v>
      </c>
      <c r="BF25" s="341">
        <v>0.58452899999999997</v>
      </c>
      <c r="BG25" s="341">
        <f t="shared" si="17"/>
        <v>0.7829445516583009</v>
      </c>
      <c r="BH25" s="343">
        <f>'[4]заявки 2020-2021'!B31</f>
        <v>2</v>
      </c>
      <c r="BI25" s="343">
        <f>'[4]заявки 2020-2021'!C31</f>
        <v>0</v>
      </c>
      <c r="BJ25" s="344">
        <f t="shared" si="18"/>
        <v>2.743672714233389</v>
      </c>
      <c r="BK25" s="349">
        <f t="shared" si="19"/>
        <v>2</v>
      </c>
      <c r="BL25" s="346">
        <v>2</v>
      </c>
      <c r="BM25" s="344">
        <f t="shared" si="20"/>
        <v>0</v>
      </c>
      <c r="BN25" s="345">
        <f t="shared" si="21"/>
        <v>0</v>
      </c>
      <c r="BO25" s="346"/>
      <c r="BP25" s="344">
        <f t="shared" si="22"/>
        <v>0.4</v>
      </c>
      <c r="BQ25" s="346"/>
      <c r="BR25" s="342">
        <v>265.73379499999999</v>
      </c>
      <c r="BS25" s="342">
        <v>261</v>
      </c>
      <c r="BT25" s="342">
        <f>'[4]численность 2020'!H36</f>
        <v>243.3751220703125</v>
      </c>
      <c r="BU25" s="341">
        <v>2.0194070000000002</v>
      </c>
      <c r="BV25" s="341">
        <v>1.9813259999999999</v>
      </c>
      <c r="BW25" s="341">
        <f t="shared" si="23"/>
        <v>2.083512638139486</v>
      </c>
      <c r="BX25" s="343">
        <f>'[4]заявки 2020-2021'!F31</f>
        <v>15</v>
      </c>
      <c r="BY25" s="343">
        <f>'[4]заявки 2020-2021'!G31</f>
        <v>3</v>
      </c>
      <c r="BZ25" s="343">
        <f>'[4]заявки 2020-2021'!H31</f>
        <v>0</v>
      </c>
      <c r="CA25" s="344">
        <f t="shared" si="24"/>
        <v>17.036258544921875</v>
      </c>
      <c r="CB25" s="349">
        <f t="shared" si="25"/>
        <v>15</v>
      </c>
      <c r="CC25" s="346">
        <v>15</v>
      </c>
      <c r="CD25" s="344">
        <f t="shared" si="26"/>
        <v>1.875</v>
      </c>
      <c r="CE25" s="345">
        <f t="shared" si="27"/>
        <v>1.875</v>
      </c>
      <c r="CF25" s="346">
        <v>3</v>
      </c>
      <c r="CG25" s="344">
        <f t="shared" si="28"/>
        <v>1.875</v>
      </c>
      <c r="CH25" s="345">
        <f t="shared" si="29"/>
        <v>0</v>
      </c>
      <c r="CI25" s="346"/>
      <c r="CJ25" s="344">
        <f t="shared" si="30"/>
        <v>3</v>
      </c>
      <c r="CK25" s="346">
        <v>3</v>
      </c>
      <c r="CL25" s="350">
        <f t="shared" si="31"/>
        <v>1</v>
      </c>
      <c r="CM25" s="342">
        <v>0</v>
      </c>
      <c r="CN25" s="342">
        <v>0</v>
      </c>
      <c r="CO25" s="342" t="e">
        <f>#NAME?</f>
        <v>#NAME?</v>
      </c>
      <c r="CP25" s="341">
        <v>0</v>
      </c>
      <c r="CQ25" s="341">
        <v>0</v>
      </c>
      <c r="CR25" s="341" t="e">
        <f>#NAME?</f>
        <v>#NAME?</v>
      </c>
      <c r="CS25" s="343" t="e">
        <f>#NAME?</f>
        <v>#NAME?</v>
      </c>
      <c r="CT25" s="344" t="e">
        <f t="shared" si="32"/>
        <v>#NAME?</v>
      </c>
      <c r="CU25" s="349" t="e">
        <f t="shared" si="33"/>
        <v>#NAME?</v>
      </c>
      <c r="CV25" s="346"/>
      <c r="CW25" s="344">
        <f t="shared" si="34"/>
        <v>0</v>
      </c>
      <c r="CX25" s="346"/>
      <c r="CY25" s="342">
        <v>0</v>
      </c>
      <c r="CZ25" s="342">
        <v>0</v>
      </c>
      <c r="DA25" s="342">
        <f>'[4]численность 2020'!I36</f>
        <v>0</v>
      </c>
      <c r="DB25" s="341">
        <v>0</v>
      </c>
      <c r="DC25" s="341">
        <v>0</v>
      </c>
      <c r="DD25" s="341">
        <f t="shared" si="35"/>
        <v>0</v>
      </c>
      <c r="DE25" s="343">
        <f>'[4]заявки 2020-2021'!I31</f>
        <v>0</v>
      </c>
      <c r="DF25" s="344">
        <f t="shared" si="36"/>
        <v>0</v>
      </c>
      <c r="DG25" s="345">
        <f t="shared" si="37"/>
        <v>0</v>
      </c>
      <c r="DH25" s="346"/>
      <c r="DI25" s="342">
        <v>5.5252470000000002</v>
      </c>
      <c r="DJ25" s="342">
        <v>5.5312960000000002</v>
      </c>
      <c r="DK25" s="342">
        <f>'[4]численность 2020'!J36</f>
        <v>3.9040741920471191</v>
      </c>
      <c r="DL25" s="341">
        <v>4.199E-2</v>
      </c>
      <c r="DM25" s="341">
        <v>4.199E-2</v>
      </c>
      <c r="DN25" s="341">
        <f t="shared" si="38"/>
        <v>3.3422429746185645E-2</v>
      </c>
      <c r="DO25" s="343">
        <f>'[4]заявки 2020-2021'!P31</f>
        <v>0</v>
      </c>
      <c r="DP25" s="344">
        <f t="shared" si="39"/>
        <v>0.39040741920471195</v>
      </c>
      <c r="DQ25" s="345">
        <f t="shared" si="40"/>
        <v>0</v>
      </c>
      <c r="DR25" s="346"/>
      <c r="DS25" s="342">
        <v>0</v>
      </c>
      <c r="DT25" s="347">
        <v>0</v>
      </c>
      <c r="DU25" s="347">
        <f>'[4]заявки 2020-2021'!Q31</f>
        <v>0</v>
      </c>
      <c r="DV25" s="341">
        <f t="shared" si="41"/>
        <v>0</v>
      </c>
      <c r="DW25" s="341">
        <v>0</v>
      </c>
      <c r="DX25" s="341">
        <f t="shared" si="54"/>
        <v>0</v>
      </c>
      <c r="DY25" s="343">
        <f>'[4]заявки 2020-2021'!S31</f>
        <v>0</v>
      </c>
      <c r="DZ25" s="344">
        <f t="shared" si="55"/>
        <v>0</v>
      </c>
      <c r="EA25" s="345">
        <f t="shared" si="44"/>
        <v>0</v>
      </c>
      <c r="EB25" s="346"/>
    </row>
    <row r="26" spans="1:132" ht="31.5" customHeight="1" x14ac:dyDescent="0.2">
      <c r="A26" s="116" t="s">
        <v>294</v>
      </c>
      <c r="B26" s="341">
        <f>'[4]численность 2020'!C38</f>
        <v>109.70999908447266</v>
      </c>
      <c r="C26" s="342">
        <v>254.38064600000001</v>
      </c>
      <c r="D26" s="342">
        <v>286.20498700000002</v>
      </c>
      <c r="E26" s="342">
        <f>'[4]численность 2020'!D38</f>
        <v>227.29319763183594</v>
      </c>
      <c r="F26" s="341">
        <v>2.3188759999999999</v>
      </c>
      <c r="G26" s="341">
        <f t="shared" si="0"/>
        <v>2.608741130146512</v>
      </c>
      <c r="H26" s="341">
        <f t="shared" si="46"/>
        <v>2.0717637364742711</v>
      </c>
      <c r="I26" s="343">
        <f>'[4]заявки 2020-2021'!O32</f>
        <v>61</v>
      </c>
      <c r="J26" s="344">
        <f t="shared" si="47"/>
        <v>79.552619171142339</v>
      </c>
      <c r="K26" s="345">
        <f t="shared" si="3"/>
        <v>61</v>
      </c>
      <c r="L26" s="346">
        <v>61</v>
      </c>
      <c r="M26" s="342">
        <v>35</v>
      </c>
      <c r="N26" s="342">
        <v>35</v>
      </c>
      <c r="O26" s="347">
        <f>'[4]заявки 2020-2021'!K32</f>
        <v>45</v>
      </c>
      <c r="P26" s="341">
        <f t="shared" si="4"/>
        <v>0.31902288116009636</v>
      </c>
      <c r="Q26" s="341">
        <v>0.319023</v>
      </c>
      <c r="R26" s="341">
        <f t="shared" si="5"/>
        <v>0.41017227577726673</v>
      </c>
      <c r="S26" s="343">
        <f>'[4]заявки 2020-2021'!M32</f>
        <v>7</v>
      </c>
      <c r="T26" s="343">
        <f>'[4]заявки 2020-2021'!N32</f>
        <v>5</v>
      </c>
      <c r="U26" s="344">
        <f t="shared" si="48"/>
        <v>6.7499999999999547</v>
      </c>
      <c r="V26" s="345">
        <f t="shared" si="7"/>
        <v>6.7499999999999547</v>
      </c>
      <c r="W26" s="346">
        <v>6</v>
      </c>
      <c r="X26" s="346">
        <v>5</v>
      </c>
      <c r="Y26" s="348"/>
      <c r="Z26" s="342">
        <v>771.47778300000004</v>
      </c>
      <c r="AA26" s="342">
        <v>804.78607199999999</v>
      </c>
      <c r="AB26" s="342">
        <f>'[4]численность 2020'!E38</f>
        <v>775.68316650390625</v>
      </c>
      <c r="AC26" s="341">
        <v>7.0326139999999997</v>
      </c>
      <c r="AD26" s="341">
        <v>7.3355759999999997</v>
      </c>
      <c r="AE26" s="341">
        <f t="shared" si="49"/>
        <v>7.0703051041560832</v>
      </c>
      <c r="AF26" s="343">
        <f>'[4]заявки 2020-2021'!J32</f>
        <v>33</v>
      </c>
      <c r="AG26" s="344">
        <f t="shared" si="50"/>
        <v>38.784158325195314</v>
      </c>
      <c r="AH26" s="345">
        <f t="shared" si="9"/>
        <v>33</v>
      </c>
      <c r="AI26" s="349">
        <f t="shared" si="10"/>
        <v>24.75</v>
      </c>
      <c r="AJ26" s="346">
        <v>33</v>
      </c>
      <c r="AK26" s="346">
        <v>24</v>
      </c>
      <c r="AL26" s="342">
        <v>218.60836800000001</v>
      </c>
      <c r="AM26" s="342">
        <v>235.19163499999999</v>
      </c>
      <c r="AN26" s="342">
        <f>'[4]численность 2020'!F38</f>
        <v>282.42535400390625</v>
      </c>
      <c r="AO26" s="341">
        <v>1.9927840000000001</v>
      </c>
      <c r="AP26" s="341">
        <v>2.1437580000000001</v>
      </c>
      <c r="AQ26" s="341">
        <f t="shared" si="11"/>
        <v>2.5742900041996095</v>
      </c>
      <c r="AR26" s="343">
        <f>'[4]заявки 2020-2021'!D32</f>
        <v>16</v>
      </c>
      <c r="AS26" s="343">
        <f>'[4]заявки 2020-2021'!E32</f>
        <v>4</v>
      </c>
      <c r="AT26" s="344">
        <f t="shared" si="12"/>
        <v>19.76977478027344</v>
      </c>
      <c r="AU26" s="349">
        <f t="shared" si="13"/>
        <v>16</v>
      </c>
      <c r="AV26" s="346">
        <v>16</v>
      </c>
      <c r="AW26" s="344">
        <f t="shared" si="14"/>
        <v>4</v>
      </c>
      <c r="AX26" s="345">
        <f t="shared" si="15"/>
        <v>4</v>
      </c>
      <c r="AY26" s="346">
        <v>4</v>
      </c>
      <c r="AZ26" s="344">
        <f t="shared" si="16"/>
        <v>8</v>
      </c>
      <c r="BA26" s="346">
        <v>8</v>
      </c>
      <c r="BB26" s="342">
        <v>117.860832</v>
      </c>
      <c r="BC26" s="342">
        <v>136.39459199999999</v>
      </c>
      <c r="BD26" s="342">
        <f>'[4]численность 2020'!G38</f>
        <v>134.10977172851563</v>
      </c>
      <c r="BE26" s="341">
        <v>1.074392</v>
      </c>
      <c r="BF26" s="341">
        <v>1.243228</v>
      </c>
      <c r="BG26" s="341">
        <f t="shared" si="17"/>
        <v>1.2224024505301112</v>
      </c>
      <c r="BH26" s="343">
        <f>'[4]заявки 2020-2021'!B32</f>
        <v>5</v>
      </c>
      <c r="BI26" s="343">
        <f>'[4]заявки 2020-2021'!C32</f>
        <v>2</v>
      </c>
      <c r="BJ26" s="344">
        <f t="shared" si="18"/>
        <v>6.7054885864257816</v>
      </c>
      <c r="BK26" s="349">
        <f t="shared" si="19"/>
        <v>5</v>
      </c>
      <c r="BL26" s="346">
        <v>5</v>
      </c>
      <c r="BM26" s="344">
        <f t="shared" si="20"/>
        <v>1.25</v>
      </c>
      <c r="BN26" s="345">
        <f t="shared" si="21"/>
        <v>1.25</v>
      </c>
      <c r="BO26" s="346">
        <v>1</v>
      </c>
      <c r="BP26" s="344">
        <f t="shared" si="22"/>
        <v>1</v>
      </c>
      <c r="BQ26" s="346">
        <v>1</v>
      </c>
      <c r="BR26" s="342">
        <v>324.95916699999998</v>
      </c>
      <c r="BS26" s="342">
        <v>377.18994099999998</v>
      </c>
      <c r="BT26" s="342">
        <f>'[4]численность 2020'!H38</f>
        <v>361.06472778320313</v>
      </c>
      <c r="BU26" s="341">
        <v>2.962253</v>
      </c>
      <c r="BV26" s="341">
        <v>3.4380630000000001</v>
      </c>
      <c r="BW26" s="341">
        <f t="shared" si="23"/>
        <v>3.2910831355052386</v>
      </c>
      <c r="BX26" s="343">
        <f>'[4]заявки 2020-2021'!F32</f>
        <v>26</v>
      </c>
      <c r="BY26" s="343">
        <f>'[4]заявки 2020-2021'!G32</f>
        <v>3</v>
      </c>
      <c r="BZ26" s="343">
        <f>'[4]заявки 2020-2021'!H32</f>
        <v>4</v>
      </c>
      <c r="CA26" s="344">
        <f t="shared" si="24"/>
        <v>25.274530944824221</v>
      </c>
      <c r="CB26" s="349">
        <f t="shared" si="25"/>
        <v>25.274530944824221</v>
      </c>
      <c r="CC26" s="346">
        <v>25</v>
      </c>
      <c r="CD26" s="344">
        <f t="shared" si="26"/>
        <v>3.125</v>
      </c>
      <c r="CE26" s="345">
        <f t="shared" si="27"/>
        <v>3</v>
      </c>
      <c r="CF26" s="346">
        <v>3</v>
      </c>
      <c r="CG26" s="344">
        <f t="shared" si="28"/>
        <v>3.125</v>
      </c>
      <c r="CH26" s="345">
        <f t="shared" si="29"/>
        <v>3.125</v>
      </c>
      <c r="CI26" s="346">
        <v>3</v>
      </c>
      <c r="CJ26" s="344">
        <f t="shared" si="30"/>
        <v>5</v>
      </c>
      <c r="CK26" s="346">
        <v>5</v>
      </c>
      <c r="CL26" s="350">
        <f t="shared" si="31"/>
        <v>1</v>
      </c>
      <c r="CM26" s="342">
        <v>0</v>
      </c>
      <c r="CN26" s="342">
        <v>0</v>
      </c>
      <c r="CO26" s="342" t="e">
        <f>#NAME?</f>
        <v>#NAME?</v>
      </c>
      <c r="CP26" s="341">
        <v>0</v>
      </c>
      <c r="CQ26" s="341">
        <v>0</v>
      </c>
      <c r="CR26" s="341" t="e">
        <f>#NAME?</f>
        <v>#NAME?</v>
      </c>
      <c r="CS26" s="343" t="e">
        <f>#NAME?</f>
        <v>#NAME?</v>
      </c>
      <c r="CT26" s="344" t="e">
        <f t="shared" si="32"/>
        <v>#NAME?</v>
      </c>
      <c r="CU26" s="349" t="e">
        <f t="shared" si="33"/>
        <v>#NAME?</v>
      </c>
      <c r="CV26" s="346"/>
      <c r="CW26" s="344">
        <f t="shared" si="34"/>
        <v>0</v>
      </c>
      <c r="CX26" s="346"/>
      <c r="CY26" s="342">
        <v>27.050025999999999</v>
      </c>
      <c r="CZ26" s="342">
        <v>26.086393000000001</v>
      </c>
      <c r="DA26" s="342">
        <f>'[4]численность 2020'!I38</f>
        <v>21.703344345092773</v>
      </c>
      <c r="DB26" s="341">
        <v>0.246582</v>
      </c>
      <c r="DC26" s="341">
        <v>0.23777599999999999</v>
      </c>
      <c r="DD26" s="341">
        <f t="shared" si="35"/>
        <v>0.19782466982231947</v>
      </c>
      <c r="DE26" s="343">
        <f>'[4]заявки 2020-2021'!I32</f>
        <v>2</v>
      </c>
      <c r="DF26" s="344">
        <f t="shared" si="36"/>
        <v>0</v>
      </c>
      <c r="DG26" s="345">
        <f t="shared" si="37"/>
        <v>0</v>
      </c>
      <c r="DH26" s="346"/>
      <c r="DI26" s="342">
        <v>14.353075</v>
      </c>
      <c r="DJ26" s="342">
        <v>17.114882999999999</v>
      </c>
      <c r="DK26" s="342">
        <f>'[4]численность 2020'!J38</f>
        <v>16.34797477722168</v>
      </c>
      <c r="DL26" s="341">
        <v>0.156001</v>
      </c>
      <c r="DM26" s="341">
        <v>0.156001</v>
      </c>
      <c r="DN26" s="341">
        <f t="shared" si="38"/>
        <v>0.14901080041605269</v>
      </c>
      <c r="DO26" s="343">
        <f>'[4]заявки 2020-2021'!P32</f>
        <v>2</v>
      </c>
      <c r="DP26" s="344">
        <f t="shared" si="39"/>
        <v>1.6347974777221681</v>
      </c>
      <c r="DQ26" s="345">
        <f t="shared" si="40"/>
        <v>1.6347974777221681</v>
      </c>
      <c r="DR26" s="346">
        <v>1</v>
      </c>
      <c r="DS26" s="342">
        <v>0</v>
      </c>
      <c r="DT26" s="347">
        <v>0</v>
      </c>
      <c r="DU26" s="347">
        <f>'[4]заявки 2020-2021'!Q32</f>
        <v>0</v>
      </c>
      <c r="DV26" s="341">
        <f t="shared" si="41"/>
        <v>0</v>
      </c>
      <c r="DW26" s="341">
        <v>0</v>
      </c>
      <c r="DX26" s="341">
        <f t="shared" si="54"/>
        <v>0</v>
      </c>
      <c r="DY26" s="343">
        <f>'[4]заявки 2020-2021'!S32</f>
        <v>0</v>
      </c>
      <c r="DZ26" s="344">
        <f t="shared" si="55"/>
        <v>0</v>
      </c>
      <c r="EA26" s="345">
        <f t="shared" si="44"/>
        <v>0</v>
      </c>
      <c r="EB26" s="346"/>
    </row>
    <row r="27" spans="1:132" ht="31.5" customHeight="1" x14ac:dyDescent="0.2">
      <c r="A27" s="119" t="s">
        <v>62</v>
      </c>
      <c r="B27" s="341">
        <f>'[4]численность 2020'!C39</f>
        <v>446.9169921875</v>
      </c>
      <c r="C27" s="342">
        <v>844.28155500000003</v>
      </c>
      <c r="D27" s="342">
        <v>821.39178500000003</v>
      </c>
      <c r="E27" s="342">
        <f>'[4]численность 2020'!D39</f>
        <v>843.3892822265625</v>
      </c>
      <c r="F27" s="341">
        <v>1.889124</v>
      </c>
      <c r="G27" s="341">
        <f t="shared" si="0"/>
        <v>1.8379068134768806</v>
      </c>
      <c r="H27" s="341">
        <f t="shared" si="46"/>
        <v>1.8871273569135767</v>
      </c>
      <c r="I27" s="343">
        <f>'[4]заявки 2020-2021'!O33</f>
        <v>275</v>
      </c>
      <c r="J27" s="344">
        <f t="shared" si="47"/>
        <v>295.18624877929602</v>
      </c>
      <c r="K27" s="345">
        <f t="shared" si="3"/>
        <v>275</v>
      </c>
      <c r="L27" s="346">
        <v>275</v>
      </c>
      <c r="M27" s="342">
        <v>104</v>
      </c>
      <c r="N27" s="342">
        <v>95</v>
      </c>
      <c r="O27" s="347">
        <f>'[4]заявки 2020-2021'!K33</f>
        <v>99</v>
      </c>
      <c r="P27" s="341">
        <f t="shared" si="4"/>
        <v>0.23270540574203036</v>
      </c>
      <c r="Q27" s="341">
        <v>0.21256700000000001</v>
      </c>
      <c r="R27" s="341">
        <f t="shared" si="5"/>
        <v>0.22151764585058659</v>
      </c>
      <c r="S27" s="343">
        <f>'[4]заявки 2020-2021'!M33</f>
        <v>14</v>
      </c>
      <c r="T27" s="343">
        <f>'[4]заявки 2020-2021'!N33</f>
        <v>7</v>
      </c>
      <c r="U27" s="344">
        <f t="shared" si="48"/>
        <v>14.8499999999999</v>
      </c>
      <c r="V27" s="345">
        <f t="shared" si="7"/>
        <v>14</v>
      </c>
      <c r="W27" s="346">
        <v>14</v>
      </c>
      <c r="X27" s="346">
        <v>7</v>
      </c>
      <c r="Y27" s="348"/>
      <c r="Z27" s="342">
        <v>2667.5061040000001</v>
      </c>
      <c r="AA27" s="342">
        <v>2648.9885250000002</v>
      </c>
      <c r="AB27" s="342">
        <f>'[4]численность 2020'!E39</f>
        <v>2599.69482421875</v>
      </c>
      <c r="AC27" s="341">
        <v>5.9686839999999997</v>
      </c>
      <c r="AD27" s="341">
        <v>5.9272499999999999</v>
      </c>
      <c r="AE27" s="341">
        <f t="shared" si="49"/>
        <v>5.8169522968776972</v>
      </c>
      <c r="AF27" s="343">
        <f>'[4]заявки 2020-2021'!J33</f>
        <v>102</v>
      </c>
      <c r="AG27" s="344">
        <f t="shared" si="50"/>
        <v>129.9847412109375</v>
      </c>
      <c r="AH27" s="345">
        <f t="shared" si="9"/>
        <v>102</v>
      </c>
      <c r="AI27" s="349">
        <f t="shared" si="10"/>
        <v>76.5</v>
      </c>
      <c r="AJ27" s="346">
        <v>102</v>
      </c>
      <c r="AK27" s="346">
        <v>76</v>
      </c>
      <c r="AL27" s="342">
        <v>754.63348399999995</v>
      </c>
      <c r="AM27" s="342">
        <v>804.27948000000004</v>
      </c>
      <c r="AN27" s="342">
        <f>'[4]численность 2020'!F39</f>
        <v>770.8397216796875</v>
      </c>
      <c r="AO27" s="341">
        <v>1.6885319999999999</v>
      </c>
      <c r="AP27" s="341">
        <v>1.799617</v>
      </c>
      <c r="AQ27" s="341">
        <f t="shared" si="11"/>
        <v>1.724793944187937</v>
      </c>
      <c r="AR27" s="343">
        <f>'[4]заявки 2020-2021'!D33</f>
        <v>34</v>
      </c>
      <c r="AS27" s="343">
        <f>'[4]заявки 2020-2021'!E33</f>
        <v>8</v>
      </c>
      <c r="AT27" s="344">
        <f t="shared" si="12"/>
        <v>38.541986083984376</v>
      </c>
      <c r="AU27" s="349">
        <f t="shared" si="13"/>
        <v>34</v>
      </c>
      <c r="AV27" s="346">
        <v>34</v>
      </c>
      <c r="AW27" s="344">
        <f t="shared" si="14"/>
        <v>8.5</v>
      </c>
      <c r="AX27" s="345">
        <f t="shared" si="15"/>
        <v>8</v>
      </c>
      <c r="AY27" s="346">
        <v>8</v>
      </c>
      <c r="AZ27" s="344">
        <f t="shared" si="16"/>
        <v>17</v>
      </c>
      <c r="BA27" s="346">
        <v>17</v>
      </c>
      <c r="BB27" s="342">
        <v>473.01711999999998</v>
      </c>
      <c r="BC27" s="342">
        <v>463.934235</v>
      </c>
      <c r="BD27" s="342">
        <f>'[4]численность 2020'!G39</f>
        <v>432.18035888671875</v>
      </c>
      <c r="BE27" s="341">
        <v>1.0584</v>
      </c>
      <c r="BF27" s="341">
        <v>1.0380769999999999</v>
      </c>
      <c r="BG27" s="341">
        <f t="shared" si="17"/>
        <v>0.96702601700452095</v>
      </c>
      <c r="BH27" s="343">
        <f>'[4]заявки 2020-2021'!B33</f>
        <v>11</v>
      </c>
      <c r="BI27" s="343">
        <f>'[4]заявки 2020-2021'!C33</f>
        <v>2</v>
      </c>
      <c r="BJ27" s="344">
        <f t="shared" si="18"/>
        <v>12.965410766601519</v>
      </c>
      <c r="BK27" s="349">
        <f t="shared" si="19"/>
        <v>11</v>
      </c>
      <c r="BL27" s="346">
        <v>11</v>
      </c>
      <c r="BM27" s="344">
        <f t="shared" si="20"/>
        <v>2.75</v>
      </c>
      <c r="BN27" s="345">
        <f t="shared" si="21"/>
        <v>2</v>
      </c>
      <c r="BO27" s="346">
        <v>2</v>
      </c>
      <c r="BP27" s="344">
        <f t="shared" si="22"/>
        <v>2.2000000000000002</v>
      </c>
      <c r="BQ27" s="346">
        <v>2</v>
      </c>
      <c r="BR27" s="342">
        <v>628.76666299999999</v>
      </c>
      <c r="BS27" s="342">
        <v>608.91369599999996</v>
      </c>
      <c r="BT27" s="342">
        <f>'[4]численность 2020'!H39</f>
        <v>639.62689208984375</v>
      </c>
      <c r="BU27" s="341">
        <v>1.406898</v>
      </c>
      <c r="BV27" s="341">
        <v>1.362476</v>
      </c>
      <c r="BW27" s="341">
        <f t="shared" si="23"/>
        <v>1.4311984177623169</v>
      </c>
      <c r="BX27" s="343">
        <f>'[4]заявки 2020-2021'!F33</f>
        <v>29</v>
      </c>
      <c r="BY27" s="343">
        <f>'[4]заявки 2020-2021'!G33</f>
        <v>4</v>
      </c>
      <c r="BZ27" s="343">
        <f>'[4]заявки 2020-2021'!H33</f>
        <v>3</v>
      </c>
      <c r="CA27" s="344">
        <f t="shared" si="24"/>
        <v>31.98134460449219</v>
      </c>
      <c r="CB27" s="349">
        <f t="shared" si="25"/>
        <v>29</v>
      </c>
      <c r="CC27" s="346">
        <v>29</v>
      </c>
      <c r="CD27" s="344">
        <f t="shared" si="26"/>
        <v>3.625</v>
      </c>
      <c r="CE27" s="345">
        <f t="shared" si="27"/>
        <v>3.625</v>
      </c>
      <c r="CF27" s="346">
        <v>4</v>
      </c>
      <c r="CG27" s="344">
        <f t="shared" si="28"/>
        <v>3.625</v>
      </c>
      <c r="CH27" s="345">
        <f t="shared" si="29"/>
        <v>3</v>
      </c>
      <c r="CI27" s="346">
        <v>3</v>
      </c>
      <c r="CJ27" s="344">
        <f t="shared" si="30"/>
        <v>5.8000000000000007</v>
      </c>
      <c r="CK27" s="346">
        <v>5</v>
      </c>
      <c r="CL27" s="350">
        <f t="shared" si="31"/>
        <v>1</v>
      </c>
      <c r="CM27" s="342"/>
      <c r="CN27" s="342"/>
      <c r="CO27" s="342" t="e">
        <f>#NAME?</f>
        <v>#NAME?</v>
      </c>
      <c r="CP27" s="341"/>
      <c r="CQ27" s="341"/>
      <c r="CR27" s="341" t="e">
        <f>#NAME?</f>
        <v>#NAME?</v>
      </c>
      <c r="CS27" s="343" t="e">
        <f>#NAME?</f>
        <v>#NAME?</v>
      </c>
      <c r="CT27" s="344" t="e">
        <f t="shared" si="32"/>
        <v>#NAME?</v>
      </c>
      <c r="CU27" s="349" t="e">
        <f>IF(CS27&lt;CT27,CS27,CT27)</f>
        <v>#NAME?</v>
      </c>
      <c r="CV27" s="346"/>
      <c r="CW27" s="344">
        <f>CV27*0.8</f>
        <v>0</v>
      </c>
      <c r="CX27" s="346"/>
      <c r="CY27" s="342">
        <v>205.207336</v>
      </c>
      <c r="CZ27" s="342">
        <v>189.66163599999999</v>
      </c>
      <c r="DA27" s="342">
        <f>'[4]численность 2020'!I39</f>
        <v>135.55821228027344</v>
      </c>
      <c r="DB27" s="341">
        <v>0.45916200000000001</v>
      </c>
      <c r="DC27" s="341">
        <v>0.42437799999999998</v>
      </c>
      <c r="DD27" s="341">
        <f t="shared" si="35"/>
        <v>0.30331854606101261</v>
      </c>
      <c r="DE27" s="343">
        <f>'[4]заявки 2020-2021'!I33</f>
        <v>14</v>
      </c>
      <c r="DF27" s="344">
        <f t="shared" si="36"/>
        <v>24.400478210449084</v>
      </c>
      <c r="DG27" s="345">
        <f t="shared" si="37"/>
        <v>14</v>
      </c>
      <c r="DH27" s="346">
        <v>14</v>
      </c>
      <c r="DI27" s="342">
        <v>60.521984000000003</v>
      </c>
      <c r="DJ27" s="342">
        <v>72.25206</v>
      </c>
      <c r="DK27" s="342">
        <f>'[4]численность 2020'!J39</f>
        <v>66.125953674316406</v>
      </c>
      <c r="DL27" s="341">
        <v>0.16166800000000001</v>
      </c>
      <c r="DM27" s="341">
        <v>0.16166800000000001</v>
      </c>
      <c r="DN27" s="341">
        <f t="shared" si="38"/>
        <v>0.14796025846019714</v>
      </c>
      <c r="DO27" s="343">
        <f>'[4]заявки 2020-2021'!P33</f>
        <v>3</v>
      </c>
      <c r="DP27" s="344">
        <f t="shared" si="39"/>
        <v>6.6125953674316413</v>
      </c>
      <c r="DQ27" s="345">
        <f t="shared" si="40"/>
        <v>3</v>
      </c>
      <c r="DR27" s="346">
        <v>3</v>
      </c>
      <c r="DS27" s="342">
        <v>0</v>
      </c>
      <c r="DT27" s="347">
        <v>0</v>
      </c>
      <c r="DU27" s="347">
        <f>'[4]заявки 2020-2021'!Q33</f>
        <v>0</v>
      </c>
      <c r="DV27" s="341">
        <f t="shared" si="41"/>
        <v>0</v>
      </c>
      <c r="DW27" s="341">
        <v>0</v>
      </c>
      <c r="DX27" s="341">
        <f t="shared" si="54"/>
        <v>0</v>
      </c>
      <c r="DY27" s="343">
        <f>'[4]заявки 2020-2021'!S33</f>
        <v>0</v>
      </c>
      <c r="DZ27" s="344">
        <f t="shared" si="55"/>
        <v>0</v>
      </c>
      <c r="EA27" s="345">
        <f t="shared" si="44"/>
        <v>0</v>
      </c>
      <c r="EB27" s="346"/>
    </row>
    <row r="28" spans="1:132" ht="13.5" customHeight="1" x14ac:dyDescent="0.2">
      <c r="A28" s="198" t="s">
        <v>63</v>
      </c>
      <c r="B28" s="341"/>
      <c r="C28" s="342"/>
      <c r="D28" s="342"/>
      <c r="E28" s="342"/>
      <c r="F28" s="341"/>
      <c r="G28" s="341" t="e">
        <f t="shared" si="0"/>
        <v>#DIV/0!</v>
      </c>
      <c r="H28" s="341"/>
      <c r="I28" s="343"/>
      <c r="J28" s="344"/>
      <c r="K28" s="345">
        <f t="shared" si="3"/>
        <v>0</v>
      </c>
      <c r="L28" s="346"/>
      <c r="M28" s="342"/>
      <c r="N28" s="342"/>
      <c r="O28" s="347"/>
      <c r="P28" s="341" t="e">
        <f t="shared" si="4"/>
        <v>#DIV/0!</v>
      </c>
      <c r="Q28" s="341"/>
      <c r="R28" s="341" t="e">
        <f t="shared" si="5"/>
        <v>#DIV/0!</v>
      </c>
      <c r="S28" s="343"/>
      <c r="T28" s="343"/>
      <c r="U28" s="344">
        <f t="shared" si="48"/>
        <v>0</v>
      </c>
      <c r="V28" s="345">
        <f t="shared" si="7"/>
        <v>0</v>
      </c>
      <c r="W28" s="346"/>
      <c r="X28" s="346"/>
      <c r="Y28" s="348"/>
      <c r="Z28" s="342"/>
      <c r="AA28" s="342"/>
      <c r="AB28" s="342"/>
      <c r="AC28" s="341"/>
      <c r="AD28" s="341"/>
      <c r="AE28" s="341" t="e">
        <f t="shared" si="49"/>
        <v>#DIV/0!</v>
      </c>
      <c r="AF28" s="343"/>
      <c r="AG28" s="344">
        <f t="shared" si="50"/>
        <v>0</v>
      </c>
      <c r="AH28" s="345">
        <f t="shared" si="9"/>
        <v>0</v>
      </c>
      <c r="AI28" s="349">
        <f t="shared" si="10"/>
        <v>0</v>
      </c>
      <c r="AJ28" s="346"/>
      <c r="AK28" s="346"/>
      <c r="AL28" s="342"/>
      <c r="AM28" s="342"/>
      <c r="AN28" s="342"/>
      <c r="AO28" s="341"/>
      <c r="AP28" s="341"/>
      <c r="AQ28" s="341" t="e">
        <f t="shared" si="11"/>
        <v>#DIV/0!</v>
      </c>
      <c r="AR28" s="343"/>
      <c r="AS28" s="343"/>
      <c r="AT28" s="344">
        <f t="shared" si="12"/>
        <v>0</v>
      </c>
      <c r="AU28" s="349">
        <f t="shared" si="13"/>
        <v>0</v>
      </c>
      <c r="AV28" s="346"/>
      <c r="AW28" s="344">
        <f t="shared" si="14"/>
        <v>0</v>
      </c>
      <c r="AX28" s="345">
        <f t="shared" si="15"/>
        <v>0</v>
      </c>
      <c r="AY28" s="346"/>
      <c r="AZ28" s="344">
        <f t="shared" si="16"/>
        <v>0</v>
      </c>
      <c r="BA28" s="346"/>
      <c r="BB28" s="342"/>
      <c r="BC28" s="342"/>
      <c r="BD28" s="342"/>
      <c r="BE28" s="341"/>
      <c r="BF28" s="341"/>
      <c r="BG28" s="341" t="e">
        <f t="shared" si="17"/>
        <v>#DIV/0!</v>
      </c>
      <c r="BH28" s="343"/>
      <c r="BI28" s="343"/>
      <c r="BJ28" s="344">
        <f t="shared" si="18"/>
        <v>0</v>
      </c>
      <c r="BK28" s="349">
        <f t="shared" si="19"/>
        <v>0</v>
      </c>
      <c r="BL28" s="346"/>
      <c r="BM28" s="344">
        <f t="shared" si="20"/>
        <v>0</v>
      </c>
      <c r="BN28" s="345">
        <f t="shared" si="21"/>
        <v>0</v>
      </c>
      <c r="BO28" s="346"/>
      <c r="BP28" s="344">
        <f t="shared" si="22"/>
        <v>0</v>
      </c>
      <c r="BQ28" s="346"/>
      <c r="BR28" s="342"/>
      <c r="BS28" s="342"/>
      <c r="BT28" s="342"/>
      <c r="BU28" s="341"/>
      <c r="BV28" s="341"/>
      <c r="BW28" s="341" t="e">
        <f t="shared" si="23"/>
        <v>#DIV/0!</v>
      </c>
      <c r="BX28" s="343"/>
      <c r="BY28" s="343"/>
      <c r="BZ28" s="343"/>
      <c r="CA28" s="344">
        <f t="shared" si="24"/>
        <v>0</v>
      </c>
      <c r="CB28" s="349">
        <f t="shared" si="25"/>
        <v>0</v>
      </c>
      <c r="CC28" s="346"/>
      <c r="CD28" s="344">
        <f t="shared" si="26"/>
        <v>0</v>
      </c>
      <c r="CE28" s="345">
        <f t="shared" si="27"/>
        <v>0</v>
      </c>
      <c r="CF28" s="346"/>
      <c r="CG28" s="344">
        <f t="shared" si="28"/>
        <v>0</v>
      </c>
      <c r="CH28" s="345">
        <f t="shared" si="29"/>
        <v>0</v>
      </c>
      <c r="CI28" s="346"/>
      <c r="CJ28" s="344">
        <f t="shared" si="30"/>
        <v>0</v>
      </c>
      <c r="CK28" s="346"/>
      <c r="CL28" s="350">
        <f t="shared" si="31"/>
        <v>1</v>
      </c>
      <c r="CM28" s="342"/>
      <c r="CN28" s="342"/>
      <c r="CO28" s="342"/>
      <c r="CP28" s="341"/>
      <c r="CQ28" s="341"/>
      <c r="CR28" s="341"/>
      <c r="CS28" s="343"/>
      <c r="CT28" s="344">
        <f t="shared" si="32"/>
        <v>0</v>
      </c>
      <c r="CU28" s="349">
        <f t="shared" si="33"/>
        <v>0</v>
      </c>
      <c r="CV28" s="346"/>
      <c r="CW28" s="344">
        <f t="shared" si="34"/>
        <v>0</v>
      </c>
      <c r="CX28" s="346"/>
      <c r="CY28" s="342"/>
      <c r="CZ28" s="342"/>
      <c r="DA28" s="342"/>
      <c r="DB28" s="341"/>
      <c r="DC28" s="341"/>
      <c r="DD28" s="341" t="e">
        <f t="shared" si="35"/>
        <v>#DIV/0!</v>
      </c>
      <c r="DE28" s="343"/>
      <c r="DF28" s="344">
        <f t="shared" si="36"/>
        <v>0</v>
      </c>
      <c r="DG28" s="345">
        <f t="shared" si="37"/>
        <v>0</v>
      </c>
      <c r="DH28" s="346"/>
      <c r="DI28" s="342"/>
      <c r="DJ28" s="342"/>
      <c r="DK28" s="342"/>
      <c r="DL28" s="341"/>
      <c r="DM28" s="341"/>
      <c r="DN28" s="341" t="e">
        <f t="shared" si="38"/>
        <v>#DIV/0!</v>
      </c>
      <c r="DO28" s="343"/>
      <c r="DP28" s="344">
        <f t="shared" si="39"/>
        <v>0</v>
      </c>
      <c r="DQ28" s="345">
        <f t="shared" si="40"/>
        <v>0</v>
      </c>
      <c r="DR28" s="346"/>
      <c r="DS28" s="342"/>
      <c r="DT28" s="347"/>
      <c r="DU28" s="347"/>
      <c r="DV28" s="341" t="e">
        <f t="shared" si="41"/>
        <v>#DIV/0!</v>
      </c>
      <c r="DW28" s="341"/>
      <c r="DX28" s="341" t="e">
        <f t="shared" si="54"/>
        <v>#DIV/0!</v>
      </c>
      <c r="DY28" s="343"/>
      <c r="DZ28" s="344">
        <f t="shared" si="55"/>
        <v>0</v>
      </c>
      <c r="EA28" s="345">
        <f t="shared" si="44"/>
        <v>0</v>
      </c>
      <c r="EB28" s="346"/>
    </row>
    <row r="29" spans="1:132" ht="33.75" customHeight="1" x14ac:dyDescent="0.2">
      <c r="A29" s="116" t="s">
        <v>295</v>
      </c>
      <c r="B29" s="341">
        <f>'[4]численность 2020'!C42</f>
        <v>372.7080078125</v>
      </c>
      <c r="C29" s="342">
        <v>1733.7349850000001</v>
      </c>
      <c r="D29" s="342">
        <v>1575.5732419999999</v>
      </c>
      <c r="E29" s="342">
        <f>'[4]численность 2020'!D42</f>
        <v>1544.2652587890625</v>
      </c>
      <c r="F29" s="341">
        <v>4.5273139999999996</v>
      </c>
      <c r="G29" s="341">
        <f t="shared" si="0"/>
        <v>4.2273662195973829</v>
      </c>
      <c r="H29" s="341">
        <f t="shared" si="46"/>
        <v>4.1433648497457112</v>
      </c>
      <c r="I29" s="343">
        <f>'[4]заявки 2020-2021'!O35</f>
        <v>540</v>
      </c>
      <c r="J29" s="344">
        <f t="shared" si="47"/>
        <v>540.49284057617035</v>
      </c>
      <c r="K29" s="345">
        <f t="shared" si="3"/>
        <v>540</v>
      </c>
      <c r="L29" s="346">
        <v>540</v>
      </c>
      <c r="M29" s="342">
        <v>410</v>
      </c>
      <c r="N29" s="342">
        <v>415</v>
      </c>
      <c r="O29" s="347">
        <f>'[4]заявки 2020-2021'!K35</f>
        <v>416</v>
      </c>
      <c r="P29" s="341">
        <f t="shared" si="4"/>
        <v>1.1000568579311574</v>
      </c>
      <c r="Q29" s="341">
        <v>1.1134660000000001</v>
      </c>
      <c r="R29" s="341">
        <f t="shared" si="5"/>
        <v>1.1161552509740524</v>
      </c>
      <c r="S29" s="343">
        <f>'[4]заявки 2020-2021'!M35</f>
        <v>62</v>
      </c>
      <c r="T29" s="343">
        <f>'[4]заявки 2020-2021'!N35</f>
        <v>31</v>
      </c>
      <c r="U29" s="344">
        <f t="shared" si="48"/>
        <v>62.399999999999579</v>
      </c>
      <c r="V29" s="345">
        <f t="shared" si="7"/>
        <v>62</v>
      </c>
      <c r="W29" s="346">
        <v>62</v>
      </c>
      <c r="X29" s="346">
        <v>31</v>
      </c>
      <c r="Y29" s="348"/>
      <c r="Z29" s="342">
        <v>3676.9479980000001</v>
      </c>
      <c r="AA29" s="342">
        <v>3729.4738769999999</v>
      </c>
      <c r="AB29" s="342">
        <f>'[4]численность 2020'!E42</f>
        <v>3653.606201171875</v>
      </c>
      <c r="AC29" s="341">
        <v>9.6016399999999997</v>
      </c>
      <c r="AD29" s="341">
        <v>10.006368999999999</v>
      </c>
      <c r="AE29" s="341">
        <f t="shared" si="49"/>
        <v>9.8028647750705478</v>
      </c>
      <c r="AF29" s="343">
        <f>'[4]заявки 2020-2021'!J35</f>
        <v>182</v>
      </c>
      <c r="AG29" s="344">
        <f t="shared" si="50"/>
        <v>182.68031005859376</v>
      </c>
      <c r="AH29" s="345">
        <f t="shared" si="9"/>
        <v>182</v>
      </c>
      <c r="AI29" s="349">
        <f t="shared" si="10"/>
        <v>136.5</v>
      </c>
      <c r="AJ29" s="346">
        <v>182</v>
      </c>
      <c r="AK29" s="346">
        <v>136</v>
      </c>
      <c r="AL29" s="342">
        <v>1960.179932</v>
      </c>
      <c r="AM29" s="342">
        <v>1613.0996090000001</v>
      </c>
      <c r="AN29" s="342">
        <f>'[4]численность 2020'!F42</f>
        <v>1553.8641357421875</v>
      </c>
      <c r="AO29" s="341">
        <v>5.1186309999999997</v>
      </c>
      <c r="AP29" s="341">
        <v>4.3280289999999999</v>
      </c>
      <c r="AQ29" s="341">
        <f t="shared" si="11"/>
        <v>4.1691192654060103</v>
      </c>
      <c r="AR29" s="343">
        <f>'[4]заявки 2020-2021'!D35</f>
        <v>124</v>
      </c>
      <c r="AS29" s="343">
        <f>'[4]заявки 2020-2021'!E35</f>
        <v>24</v>
      </c>
      <c r="AT29" s="344">
        <f t="shared" si="12"/>
        <v>124.309130859375</v>
      </c>
      <c r="AU29" s="349">
        <f t="shared" si="13"/>
        <v>124</v>
      </c>
      <c r="AV29" s="346">
        <v>124</v>
      </c>
      <c r="AW29" s="344">
        <f t="shared" si="14"/>
        <v>31</v>
      </c>
      <c r="AX29" s="345">
        <f t="shared" si="15"/>
        <v>24</v>
      </c>
      <c r="AY29" s="346">
        <v>24</v>
      </c>
      <c r="AZ29" s="344">
        <f t="shared" si="16"/>
        <v>62</v>
      </c>
      <c r="BA29" s="346">
        <v>62</v>
      </c>
      <c r="BB29" s="342">
        <v>1016.808228</v>
      </c>
      <c r="BC29" s="342">
        <v>702.609375</v>
      </c>
      <c r="BD29" s="342">
        <f>'[4]численность 2020'!G42</f>
        <v>967.709716796875</v>
      </c>
      <c r="BE29" s="341">
        <v>2.6551979999999999</v>
      </c>
      <c r="BF29" s="341">
        <v>1.8851370000000001</v>
      </c>
      <c r="BG29" s="341">
        <f t="shared" si="17"/>
        <v>2.5964285620707814</v>
      </c>
      <c r="BH29" s="343">
        <f>'[4]заявки 2020-2021'!B35</f>
        <v>67</v>
      </c>
      <c r="BI29" s="343">
        <f>'[4]заявки 2020-2021'!C35</f>
        <v>16</v>
      </c>
      <c r="BJ29" s="344">
        <f t="shared" si="18"/>
        <v>67.73968017578126</v>
      </c>
      <c r="BK29" s="349">
        <f t="shared" si="19"/>
        <v>67</v>
      </c>
      <c r="BL29" s="346">
        <v>67</v>
      </c>
      <c r="BM29" s="344">
        <f t="shared" si="20"/>
        <v>16.75</v>
      </c>
      <c r="BN29" s="345">
        <f t="shared" si="21"/>
        <v>16</v>
      </c>
      <c r="BO29" s="346">
        <v>16</v>
      </c>
      <c r="BP29" s="344">
        <f t="shared" si="22"/>
        <v>13.4</v>
      </c>
      <c r="BQ29" s="346">
        <v>13</v>
      </c>
      <c r="BR29" s="342">
        <v>1873.151001</v>
      </c>
      <c r="BS29" s="342">
        <v>1798.40234375</v>
      </c>
      <c r="BT29" s="342">
        <f>'[4]численность 2020'!H42</f>
        <v>1831.517578125</v>
      </c>
      <c r="BU29" s="341">
        <v>4.8913719999999996</v>
      </c>
      <c r="BV29" s="341">
        <v>4.8252050000000004</v>
      </c>
      <c r="BW29" s="341">
        <f t="shared" si="23"/>
        <v>4.9140816396045626</v>
      </c>
      <c r="BX29" s="343">
        <f>'[4]заявки 2020-2021'!F35</f>
        <v>146</v>
      </c>
      <c r="BY29" s="343">
        <f>'[4]заявки 2020-2021'!G35</f>
        <v>14</v>
      </c>
      <c r="BZ29" s="343">
        <f>'[4]заявки 2020-2021'!H35</f>
        <v>22</v>
      </c>
      <c r="CA29" s="344">
        <f t="shared" si="24"/>
        <v>146.52140625000001</v>
      </c>
      <c r="CB29" s="349">
        <f t="shared" si="25"/>
        <v>146</v>
      </c>
      <c r="CC29" s="346">
        <v>146</v>
      </c>
      <c r="CD29" s="344">
        <f t="shared" si="26"/>
        <v>18.25</v>
      </c>
      <c r="CE29" s="345">
        <f t="shared" si="27"/>
        <v>14</v>
      </c>
      <c r="CF29" s="346">
        <v>14</v>
      </c>
      <c r="CG29" s="344">
        <f t="shared" si="28"/>
        <v>18.25</v>
      </c>
      <c r="CH29" s="345">
        <f t="shared" si="29"/>
        <v>18.25</v>
      </c>
      <c r="CI29" s="346">
        <v>20</v>
      </c>
      <c r="CJ29" s="344">
        <f t="shared" si="30"/>
        <v>29.200000000000003</v>
      </c>
      <c r="CK29" s="346">
        <v>29</v>
      </c>
      <c r="CL29" s="350">
        <f t="shared" si="31"/>
        <v>1</v>
      </c>
      <c r="CM29" s="342">
        <v>225</v>
      </c>
      <c r="CN29" s="342">
        <v>224</v>
      </c>
      <c r="CO29" s="342" t="e">
        <f>#NAME?</f>
        <v>#NAME?</v>
      </c>
      <c r="CP29" s="341">
        <v>0.626</v>
      </c>
      <c r="CQ29" s="341">
        <v>0.621</v>
      </c>
      <c r="CR29" s="341" t="e">
        <f>#NAME?</f>
        <v>#NAME?</v>
      </c>
      <c r="CS29" s="343" t="e">
        <f>#NAME?</f>
        <v>#NAME?</v>
      </c>
      <c r="CT29" s="344" t="e">
        <f t="shared" si="32"/>
        <v>#NAME?</v>
      </c>
      <c r="CU29" s="349" t="e">
        <f t="shared" si="33"/>
        <v>#NAME?</v>
      </c>
      <c r="CV29" s="346"/>
      <c r="CW29" s="344">
        <f t="shared" si="34"/>
        <v>0</v>
      </c>
      <c r="CX29" s="346"/>
      <c r="CY29" s="342">
        <v>0</v>
      </c>
      <c r="CZ29" s="342">
        <v>98.987548828125</v>
      </c>
      <c r="DA29" s="342">
        <f>'[4]численность 2020'!I42</f>
        <v>0</v>
      </c>
      <c r="DB29" s="341">
        <v>0</v>
      </c>
      <c r="DC29" s="341">
        <v>0.26558900000000002</v>
      </c>
      <c r="DD29" s="341">
        <f t="shared" si="35"/>
        <v>0</v>
      </c>
      <c r="DE29" s="343">
        <f>'[4]заявки 2020-2021'!I35</f>
        <v>0</v>
      </c>
      <c r="DF29" s="344">
        <f t="shared" si="36"/>
        <v>0</v>
      </c>
      <c r="DG29" s="345">
        <f t="shared" si="37"/>
        <v>0</v>
      </c>
      <c r="DH29" s="346"/>
      <c r="DI29" s="342">
        <v>10.556842</v>
      </c>
      <c r="DJ29" s="342">
        <v>18.854771</v>
      </c>
      <c r="DK29" s="342">
        <f>'[4]численность 2020'!J42</f>
        <v>16.498559951782227</v>
      </c>
      <c r="DL29" s="341">
        <v>5.0588000000000001E-2</v>
      </c>
      <c r="DM29" s="341">
        <v>5.0588000000000001E-2</v>
      </c>
      <c r="DN29" s="341">
        <f t="shared" si="38"/>
        <v>4.4266717124259468E-2</v>
      </c>
      <c r="DO29" s="343">
        <f>'[4]заявки 2020-2021'!P35</f>
        <v>1</v>
      </c>
      <c r="DP29" s="344">
        <f t="shared" si="39"/>
        <v>1.6498559951782228</v>
      </c>
      <c r="DQ29" s="345">
        <f t="shared" si="40"/>
        <v>1</v>
      </c>
      <c r="DR29" s="346">
        <v>1</v>
      </c>
      <c r="DS29" s="342">
        <v>0</v>
      </c>
      <c r="DT29" s="347">
        <v>0</v>
      </c>
      <c r="DU29" s="347">
        <f>'[4]заявки 2020-2021'!Q35</f>
        <v>0</v>
      </c>
      <c r="DV29" s="341">
        <f t="shared" si="41"/>
        <v>0</v>
      </c>
      <c r="DW29" s="341">
        <v>0</v>
      </c>
      <c r="DX29" s="341">
        <f t="shared" si="54"/>
        <v>0</v>
      </c>
      <c r="DY29" s="343">
        <f>'[4]заявки 2020-2021'!S35</f>
        <v>0</v>
      </c>
      <c r="DZ29" s="344">
        <f t="shared" si="55"/>
        <v>0</v>
      </c>
      <c r="EA29" s="345">
        <f t="shared" si="44"/>
        <v>0</v>
      </c>
      <c r="EB29" s="346"/>
    </row>
    <row r="30" spans="1:132" ht="54" customHeight="1" x14ac:dyDescent="0.2">
      <c r="A30" s="116" t="s">
        <v>296</v>
      </c>
      <c r="B30" s="341">
        <f>'[4]численность 2020'!C41</f>
        <v>242.89999389648438</v>
      </c>
      <c r="C30" s="342">
        <v>157.03559899999999</v>
      </c>
      <c r="D30" s="342">
        <v>189.33363299999999</v>
      </c>
      <c r="E30" s="342">
        <f>'[4]численность 2020'!D41</f>
        <v>84.204940795898438</v>
      </c>
      <c r="F30" s="341">
        <v>0.64863899999999997</v>
      </c>
      <c r="G30" s="341">
        <f t="shared" si="0"/>
        <v>0.77947154284691944</v>
      </c>
      <c r="H30" s="341">
        <f t="shared" si="46"/>
        <v>0.34666505933212866</v>
      </c>
      <c r="I30" s="343">
        <f>'[4]заявки 2020-2021'!O36</f>
        <v>31</v>
      </c>
      <c r="J30" s="344">
        <f t="shared" si="47"/>
        <v>29.471729278564368</v>
      </c>
      <c r="K30" s="345">
        <f t="shared" si="3"/>
        <v>29.471729278564368</v>
      </c>
      <c r="L30" s="346">
        <v>8</v>
      </c>
      <c r="M30" s="342">
        <v>50</v>
      </c>
      <c r="N30" s="342">
        <v>50</v>
      </c>
      <c r="O30" s="347">
        <f>'[4]заявки 2020-2021'!K36</f>
        <v>50</v>
      </c>
      <c r="P30" s="341">
        <f t="shared" si="4"/>
        <v>0.20584603234411064</v>
      </c>
      <c r="Q30" s="341">
        <v>0.20591400000000001</v>
      </c>
      <c r="R30" s="341">
        <f t="shared" si="5"/>
        <v>0.20584603234411064</v>
      </c>
      <c r="S30" s="343">
        <f>'[4]заявки 2020-2021'!M36</f>
        <v>5</v>
      </c>
      <c r="T30" s="343">
        <f>'[4]заявки 2020-2021'!N36</f>
        <v>4</v>
      </c>
      <c r="U30" s="344">
        <f t="shared" si="48"/>
        <v>7.4999999999999494</v>
      </c>
      <c r="V30" s="345">
        <f t="shared" si="7"/>
        <v>5</v>
      </c>
      <c r="W30" s="346">
        <v>5</v>
      </c>
      <c r="X30" s="346">
        <v>4</v>
      </c>
      <c r="Y30" s="348"/>
      <c r="Z30" s="342">
        <v>150.87178</v>
      </c>
      <c r="AA30" s="342">
        <v>254.417068</v>
      </c>
      <c r="AB30" s="342">
        <f>'[4]численность 2020'!E41</f>
        <v>305.60275268554688</v>
      </c>
      <c r="AC30" s="341">
        <v>0.62317999999999996</v>
      </c>
      <c r="AD30" s="341">
        <v>1.04776</v>
      </c>
      <c r="AE30" s="341">
        <f t="shared" si="49"/>
        <v>1.2581422822751664</v>
      </c>
      <c r="AF30" s="343">
        <f>'[4]заявки 2020-2021'!J36</f>
        <v>15</v>
      </c>
      <c r="AG30" s="344">
        <f t="shared" si="50"/>
        <v>15.280137634277345</v>
      </c>
      <c r="AH30" s="345">
        <f t="shared" si="9"/>
        <v>15</v>
      </c>
      <c r="AI30" s="349">
        <f t="shared" si="10"/>
        <v>11.25</v>
      </c>
      <c r="AJ30" s="346">
        <v>15</v>
      </c>
      <c r="AK30" s="346">
        <v>11</v>
      </c>
      <c r="AL30" s="342">
        <v>1961.7181399999999</v>
      </c>
      <c r="AM30" s="342">
        <v>1737.369263</v>
      </c>
      <c r="AN30" s="342">
        <f>'[4]численность 2020'!F41</f>
        <v>2702.05224609375</v>
      </c>
      <c r="AO30" s="341">
        <v>8.1029250000000008</v>
      </c>
      <c r="AP30" s="341">
        <v>7.1549680000000002</v>
      </c>
      <c r="AQ30" s="341">
        <f t="shared" si="11"/>
        <v>11.124134680897818</v>
      </c>
      <c r="AR30" s="343">
        <f>'[4]заявки 2020-2021'!D36</f>
        <v>240</v>
      </c>
      <c r="AS30" s="343">
        <f>'[4]заявки 2020-2021'!E36</f>
        <v>20</v>
      </c>
      <c r="AT30" s="344">
        <f t="shared" si="12"/>
        <v>405.30783691405981</v>
      </c>
      <c r="AU30" s="349">
        <f t="shared" si="13"/>
        <v>240</v>
      </c>
      <c r="AV30" s="346">
        <v>240</v>
      </c>
      <c r="AW30" s="344">
        <f t="shared" si="14"/>
        <v>60</v>
      </c>
      <c r="AX30" s="345">
        <f t="shared" si="15"/>
        <v>20</v>
      </c>
      <c r="AY30" s="346">
        <v>20</v>
      </c>
      <c r="AZ30" s="344">
        <f t="shared" si="16"/>
        <v>120</v>
      </c>
      <c r="BA30" s="346">
        <v>120</v>
      </c>
      <c r="BB30" s="342">
        <v>147.50537109375</v>
      </c>
      <c r="BC30" s="342">
        <v>135.997803</v>
      </c>
      <c r="BD30" s="342">
        <f>'[4]численность 2020'!G41</f>
        <v>186.1815185546875</v>
      </c>
      <c r="BE30" s="341">
        <v>0.60927500000000001</v>
      </c>
      <c r="BF30" s="341">
        <v>0.56007700000000005</v>
      </c>
      <c r="BG30" s="341">
        <f t="shared" si="17"/>
        <v>0.76649453780567678</v>
      </c>
      <c r="BH30" s="343">
        <f>'[4]заявки 2020-2021'!B36</f>
        <v>5</v>
      </c>
      <c r="BI30" s="343">
        <f>'[4]заявки 2020-2021'!C36</f>
        <v>1</v>
      </c>
      <c r="BJ30" s="344">
        <f t="shared" si="18"/>
        <v>5.5854455566406065</v>
      </c>
      <c r="BK30" s="349">
        <f t="shared" si="19"/>
        <v>5</v>
      </c>
      <c r="BL30" s="346">
        <v>5</v>
      </c>
      <c r="BM30" s="344">
        <f t="shared" si="20"/>
        <v>1.25</v>
      </c>
      <c r="BN30" s="345">
        <f t="shared" si="21"/>
        <v>1</v>
      </c>
      <c r="BO30" s="346">
        <v>1</v>
      </c>
      <c r="BP30" s="344">
        <f t="shared" si="22"/>
        <v>1</v>
      </c>
      <c r="BQ30" s="346">
        <v>1</v>
      </c>
      <c r="BR30" s="342">
        <v>124.367279</v>
      </c>
      <c r="BS30" s="342">
        <v>88.921645999999996</v>
      </c>
      <c r="BT30" s="342">
        <f>'[4]численность 2020'!H41</f>
        <v>120.729736328125</v>
      </c>
      <c r="BU30" s="341">
        <v>0.51370199999999999</v>
      </c>
      <c r="BV30" s="341">
        <v>0.36620399999999997</v>
      </c>
      <c r="BW30" s="341">
        <f t="shared" si="23"/>
        <v>0.49703474418190335</v>
      </c>
      <c r="BX30" s="343">
        <f>'[4]заявки 2020-2021'!F36</f>
        <v>3</v>
      </c>
      <c r="BY30" s="343">
        <f>'[4]заявки 2020-2021'!G36</f>
        <v>0</v>
      </c>
      <c r="BZ30" s="343">
        <f>'[4]заявки 2020-2021'!H36</f>
        <v>0</v>
      </c>
      <c r="CA30" s="344">
        <f t="shared" si="24"/>
        <v>3.6218920898437377</v>
      </c>
      <c r="CB30" s="349">
        <f t="shared" si="25"/>
        <v>3</v>
      </c>
      <c r="CC30" s="346">
        <v>3</v>
      </c>
      <c r="CD30" s="344">
        <f t="shared" si="26"/>
        <v>0</v>
      </c>
      <c r="CE30" s="345">
        <f t="shared" si="27"/>
        <v>0</v>
      </c>
      <c r="CF30" s="346"/>
      <c r="CG30" s="344">
        <f t="shared" si="28"/>
        <v>0</v>
      </c>
      <c r="CH30" s="345">
        <f t="shared" si="29"/>
        <v>0</v>
      </c>
      <c r="CI30" s="346"/>
      <c r="CJ30" s="344">
        <f t="shared" si="30"/>
        <v>0.60000000000000009</v>
      </c>
      <c r="CK30" s="346"/>
      <c r="CL30" s="350">
        <f t="shared" si="31"/>
        <v>1</v>
      </c>
      <c r="CM30" s="342">
        <v>52</v>
      </c>
      <c r="CN30" s="342">
        <v>222</v>
      </c>
      <c r="CO30" s="342" t="e">
        <f>#NAME?</f>
        <v>#NAME?</v>
      </c>
      <c r="CP30" s="341">
        <v>0.18</v>
      </c>
      <c r="CQ30" s="341">
        <v>0.76300000000000001</v>
      </c>
      <c r="CR30" s="341" t="e">
        <f>#NAME?</f>
        <v>#NAME?</v>
      </c>
      <c r="CS30" s="343" t="e">
        <f>#NAME?</f>
        <v>#NAME?</v>
      </c>
      <c r="CT30" s="344" t="e">
        <f t="shared" si="32"/>
        <v>#NAME?</v>
      </c>
      <c r="CU30" s="349" t="e">
        <f t="shared" si="33"/>
        <v>#NAME?</v>
      </c>
      <c r="CV30" s="346"/>
      <c r="CW30" s="344">
        <f t="shared" si="34"/>
        <v>0</v>
      </c>
      <c r="CX30" s="346"/>
      <c r="CY30" s="342">
        <v>0</v>
      </c>
      <c r="CZ30" s="342">
        <v>0</v>
      </c>
      <c r="DA30" s="342">
        <f>'[4]численность 2020'!I41</f>
        <v>0</v>
      </c>
      <c r="DB30" s="341">
        <v>0</v>
      </c>
      <c r="DC30" s="341">
        <v>0</v>
      </c>
      <c r="DD30" s="341">
        <f t="shared" si="35"/>
        <v>0</v>
      </c>
      <c r="DE30" s="343">
        <f>'[4]заявки 2020-2021'!I36</f>
        <v>0</v>
      </c>
      <c r="DF30" s="344">
        <f t="shared" si="36"/>
        <v>0</v>
      </c>
      <c r="DG30" s="345">
        <f t="shared" si="37"/>
        <v>0</v>
      </c>
      <c r="DH30" s="346"/>
      <c r="DI30" s="342">
        <v>1.8965650000000001</v>
      </c>
      <c r="DJ30" s="342">
        <v>2.5724680000000002</v>
      </c>
      <c r="DK30" s="342">
        <f>'[4]численность 2020'!J41</f>
        <v>2.6988763809204102</v>
      </c>
      <c r="DL30" s="341">
        <v>1.0593999999999999E-2</v>
      </c>
      <c r="DM30" s="341">
        <v>1.0593999999999999E-2</v>
      </c>
      <c r="DN30" s="341">
        <f t="shared" si="38"/>
        <v>1.111105989599398E-2</v>
      </c>
      <c r="DO30" s="343">
        <f>'[4]заявки 2020-2021'!P36</f>
        <v>0</v>
      </c>
      <c r="DP30" s="344">
        <f t="shared" si="39"/>
        <v>0.26988763809204103</v>
      </c>
      <c r="DQ30" s="345">
        <f t="shared" si="40"/>
        <v>0</v>
      </c>
      <c r="DR30" s="346"/>
      <c r="DS30" s="342">
        <v>500</v>
      </c>
      <c r="DT30" s="347">
        <v>500</v>
      </c>
      <c r="DU30" s="347">
        <f>'[4]заявки 2020-2021'!Q36</f>
        <v>500</v>
      </c>
      <c r="DV30" s="341">
        <f t="shared" si="41"/>
        <v>2.0584603234411065</v>
      </c>
      <c r="DW30" s="341">
        <v>2.0591390000000001</v>
      </c>
      <c r="DX30" s="341">
        <f t="shared" si="54"/>
        <v>2.0584603234411065</v>
      </c>
      <c r="DY30" s="343">
        <f>'[4]заявки 2020-2021'!S36</f>
        <v>20</v>
      </c>
      <c r="DZ30" s="344">
        <f t="shared" si="55"/>
        <v>50</v>
      </c>
      <c r="EA30" s="345">
        <f t="shared" si="44"/>
        <v>20</v>
      </c>
      <c r="EB30" s="346">
        <v>20</v>
      </c>
    </row>
    <row r="31" spans="1:132" ht="34.5" customHeight="1" x14ac:dyDescent="0.2">
      <c r="A31" s="116" t="s">
        <v>66</v>
      </c>
      <c r="B31" s="341">
        <f>'[4]численность 2020'!C43</f>
        <v>47.200000762939453</v>
      </c>
      <c r="C31" s="342">
        <v>108.00547</v>
      </c>
      <c r="D31" s="342">
        <v>82.114959999999996</v>
      </c>
      <c r="E31" s="342">
        <f>'[4]численность 2020'!D43</f>
        <v>111.40338134765625</v>
      </c>
      <c r="F31" s="341">
        <v>2.2882509999999998</v>
      </c>
      <c r="G31" s="341">
        <f t="shared" si="0"/>
        <v>1.7397237006927151</v>
      </c>
      <c r="H31" s="341">
        <f t="shared" si="46"/>
        <v>2.3602410920960848</v>
      </c>
      <c r="I31" s="343">
        <f>'[4]заявки 2020-2021'!O37</f>
        <v>38</v>
      </c>
      <c r="J31" s="344">
        <f t="shared" si="47"/>
        <v>38.991183471679577</v>
      </c>
      <c r="K31" s="345">
        <f t="shared" si="3"/>
        <v>38</v>
      </c>
      <c r="L31" s="346">
        <v>38</v>
      </c>
      <c r="M31" s="342">
        <v>40</v>
      </c>
      <c r="N31" s="342">
        <v>45</v>
      </c>
      <c r="O31" s="347">
        <f>'[4]заявки 2020-2021'!K37</f>
        <v>46</v>
      </c>
      <c r="P31" s="341">
        <f t="shared" si="4"/>
        <v>0.84745761342036341</v>
      </c>
      <c r="Q31" s="341">
        <v>0.95338999999999996</v>
      </c>
      <c r="R31" s="341">
        <f t="shared" si="5"/>
        <v>0.97457625543341786</v>
      </c>
      <c r="S31" s="343">
        <f>'[4]заявки 2020-2021'!M37</f>
        <v>6</v>
      </c>
      <c r="T31" s="343">
        <f>'[4]заявки 2020-2021'!N37</f>
        <v>3</v>
      </c>
      <c r="U31" s="344">
        <f t="shared" si="48"/>
        <v>6.8999999999999542</v>
      </c>
      <c r="V31" s="345">
        <f t="shared" si="7"/>
        <v>6</v>
      </c>
      <c r="W31" s="346">
        <v>6</v>
      </c>
      <c r="X31" s="346">
        <v>3</v>
      </c>
      <c r="Y31" s="348"/>
      <c r="Z31" s="342">
        <v>274.13888500000002</v>
      </c>
      <c r="AA31" s="342">
        <v>273.71951300000001</v>
      </c>
      <c r="AB31" s="342">
        <f>'[4]численность 2020'!E43</f>
        <v>271.15164184570313</v>
      </c>
      <c r="AC31" s="341">
        <v>5.8080270000000001</v>
      </c>
      <c r="AD31" s="341">
        <v>5.7991419999999998</v>
      </c>
      <c r="AE31" s="341">
        <f t="shared" si="49"/>
        <v>5.7447380818393174</v>
      </c>
      <c r="AF31" s="343">
        <f>'[4]заявки 2020-2021'!J37</f>
        <v>13</v>
      </c>
      <c r="AG31" s="344">
        <f t="shared" si="50"/>
        <v>13.557582092285157</v>
      </c>
      <c r="AH31" s="345">
        <f t="shared" si="9"/>
        <v>13</v>
      </c>
      <c r="AI31" s="349">
        <f t="shared" si="10"/>
        <v>9.75</v>
      </c>
      <c r="AJ31" s="346">
        <v>13</v>
      </c>
      <c r="AK31" s="346">
        <v>9</v>
      </c>
      <c r="AL31" s="342">
        <v>331.21328699999998</v>
      </c>
      <c r="AM31" s="342">
        <v>351.88952599999999</v>
      </c>
      <c r="AN31" s="342">
        <f>'[4]численность 2020'!F43</f>
        <v>364.62112426757813</v>
      </c>
      <c r="AO31" s="341">
        <v>7.0172309999999998</v>
      </c>
      <c r="AP31" s="341">
        <v>7.4552860000000001</v>
      </c>
      <c r="AQ31" s="341">
        <f t="shared" si="11"/>
        <v>7.7250236943612878</v>
      </c>
      <c r="AR31" s="343">
        <f>'[4]заявки 2020-2021'!D37</f>
        <v>36</v>
      </c>
      <c r="AS31" s="343">
        <f>'[4]заявки 2020-2021'!E37</f>
        <v>5</v>
      </c>
      <c r="AT31" s="344">
        <f t="shared" si="12"/>
        <v>36.462112426757813</v>
      </c>
      <c r="AU31" s="349">
        <f t="shared" si="13"/>
        <v>36</v>
      </c>
      <c r="AV31" s="346">
        <v>36</v>
      </c>
      <c r="AW31" s="344">
        <f t="shared" si="14"/>
        <v>9</v>
      </c>
      <c r="AX31" s="345">
        <f t="shared" si="15"/>
        <v>5</v>
      </c>
      <c r="AY31" s="346">
        <v>5</v>
      </c>
      <c r="AZ31" s="344">
        <f t="shared" si="16"/>
        <v>18</v>
      </c>
      <c r="BA31" s="346">
        <v>18</v>
      </c>
      <c r="BB31" s="342">
        <v>75.157387</v>
      </c>
      <c r="BC31" s="342">
        <v>101.386055</v>
      </c>
      <c r="BD31" s="342">
        <f>'[4]численность 2020'!G43</f>
        <v>105.36160278320313</v>
      </c>
      <c r="BE31" s="341">
        <v>1.592317</v>
      </c>
      <c r="BF31" s="341">
        <v>2.1480100000000002</v>
      </c>
      <c r="BG31" s="341">
        <f t="shared" si="17"/>
        <v>2.2322373110199409</v>
      </c>
      <c r="BH31" s="343">
        <f>'[4]заявки 2020-2021'!B37</f>
        <v>7</v>
      </c>
      <c r="BI31" s="343">
        <f>'[4]заявки 2020-2021'!C37</f>
        <v>1</v>
      </c>
      <c r="BJ31" s="344">
        <f t="shared" si="18"/>
        <v>7.3753121948242191</v>
      </c>
      <c r="BK31" s="349">
        <f t="shared" si="19"/>
        <v>7</v>
      </c>
      <c r="BL31" s="346">
        <v>7</v>
      </c>
      <c r="BM31" s="344">
        <f t="shared" si="20"/>
        <v>1.75</v>
      </c>
      <c r="BN31" s="345">
        <f t="shared" si="21"/>
        <v>1</v>
      </c>
      <c r="BO31" s="346">
        <v>1</v>
      </c>
      <c r="BP31" s="344">
        <f t="shared" si="22"/>
        <v>1.4000000000000001</v>
      </c>
      <c r="BQ31" s="346">
        <v>1</v>
      </c>
      <c r="BR31" s="342">
        <v>165.332245</v>
      </c>
      <c r="BS31" s="342">
        <v>205.41752600000001</v>
      </c>
      <c r="BT31" s="342">
        <f>'[4]численность 2020'!H43</f>
        <v>227.94486999511719</v>
      </c>
      <c r="BU31" s="341">
        <v>3.502802</v>
      </c>
      <c r="BV31" s="341">
        <v>4.3520659999999998</v>
      </c>
      <c r="BW31" s="341">
        <f t="shared" si="23"/>
        <v>4.8293403879369254</v>
      </c>
      <c r="BX31" s="343">
        <f>'[4]заявки 2020-2021'!F37</f>
        <v>18</v>
      </c>
      <c r="BY31" s="343">
        <f>'[4]заявки 2020-2021'!G37</f>
        <v>2</v>
      </c>
      <c r="BZ31" s="343">
        <f>'[4]заявки 2020-2021'!H37</f>
        <v>2</v>
      </c>
      <c r="CA31" s="344">
        <f t="shared" si="24"/>
        <v>18.235589599609376</v>
      </c>
      <c r="CB31" s="349">
        <f t="shared" si="25"/>
        <v>18</v>
      </c>
      <c r="CC31" s="346">
        <v>18</v>
      </c>
      <c r="CD31" s="344">
        <f t="shared" si="26"/>
        <v>2.25</v>
      </c>
      <c r="CE31" s="345">
        <f t="shared" si="27"/>
        <v>2</v>
      </c>
      <c r="CF31" s="346">
        <v>2</v>
      </c>
      <c r="CG31" s="344">
        <f t="shared" si="28"/>
        <v>2.25</v>
      </c>
      <c r="CH31" s="345">
        <f t="shared" si="29"/>
        <v>2</v>
      </c>
      <c r="CI31" s="346">
        <v>2</v>
      </c>
      <c r="CJ31" s="344">
        <f t="shared" si="30"/>
        <v>3.6</v>
      </c>
      <c r="CK31" s="346">
        <v>3</v>
      </c>
      <c r="CL31" s="350">
        <f t="shared" si="31"/>
        <v>1</v>
      </c>
      <c r="CM31" s="342">
        <v>42</v>
      </c>
      <c r="CN31" s="342">
        <v>45</v>
      </c>
      <c r="CO31" s="342" t="e">
        <f>#NAME?</f>
        <v>#NAME?</v>
      </c>
      <c r="CP31" s="341">
        <v>0.91200000000000003</v>
      </c>
      <c r="CQ31" s="341">
        <v>0.97299999999999998</v>
      </c>
      <c r="CR31" s="341" t="e">
        <f>#NAME?</f>
        <v>#NAME?</v>
      </c>
      <c r="CS31" s="343" t="e">
        <f>#NAME?</f>
        <v>#NAME?</v>
      </c>
      <c r="CT31" s="344" t="e">
        <f t="shared" si="32"/>
        <v>#NAME?</v>
      </c>
      <c r="CU31" s="349" t="e">
        <f t="shared" si="33"/>
        <v>#NAME?</v>
      </c>
      <c r="CV31" s="346"/>
      <c r="CW31" s="344">
        <f t="shared" si="34"/>
        <v>0</v>
      </c>
      <c r="CX31" s="346"/>
      <c r="CY31" s="342">
        <v>0</v>
      </c>
      <c r="CZ31" s="342">
        <v>0</v>
      </c>
      <c r="DA31" s="342">
        <f>'[4]численность 2020'!I43</f>
        <v>0</v>
      </c>
      <c r="DB31" s="341">
        <v>0</v>
      </c>
      <c r="DC31" s="341">
        <v>0</v>
      </c>
      <c r="DD31" s="341">
        <f t="shared" si="35"/>
        <v>0</v>
      </c>
      <c r="DE31" s="343">
        <f>'[4]заявки 2020-2021'!I37</f>
        <v>0</v>
      </c>
      <c r="DF31" s="344">
        <f t="shared" si="36"/>
        <v>0</v>
      </c>
      <c r="DG31" s="345">
        <f t="shared" si="37"/>
        <v>0</v>
      </c>
      <c r="DH31" s="346"/>
      <c r="DI31" s="342">
        <v>2.5809880000000001</v>
      </c>
      <c r="DJ31" s="342">
        <v>0.56835400000000003</v>
      </c>
      <c r="DK31" s="342">
        <f>'[4]численность 2020'!J43</f>
        <v>1.4596880674362183</v>
      </c>
      <c r="DL31" s="341">
        <v>1.2041E-2</v>
      </c>
      <c r="DM31" s="341">
        <v>1.2041E-2</v>
      </c>
      <c r="DN31" s="341">
        <f t="shared" si="38"/>
        <v>3.0925594149192E-2</v>
      </c>
      <c r="DO31" s="343">
        <f>'[4]заявки 2020-2021'!P37</f>
        <v>0</v>
      </c>
      <c r="DP31" s="344">
        <f t="shared" si="39"/>
        <v>0.14596880674362184</v>
      </c>
      <c r="DQ31" s="345">
        <f t="shared" si="40"/>
        <v>0</v>
      </c>
      <c r="DR31" s="346"/>
      <c r="DS31" s="342">
        <v>0</v>
      </c>
      <c r="DT31" s="347">
        <v>0</v>
      </c>
      <c r="DU31" s="347">
        <f>'[4]заявки 2020-2021'!Q37</f>
        <v>0</v>
      </c>
      <c r="DV31" s="341">
        <f t="shared" si="41"/>
        <v>0</v>
      </c>
      <c r="DW31" s="341">
        <v>0</v>
      </c>
      <c r="DX31" s="341">
        <f t="shared" si="54"/>
        <v>0</v>
      </c>
      <c r="DY31" s="343">
        <f>'[4]заявки 2020-2021'!S37</f>
        <v>0</v>
      </c>
      <c r="DZ31" s="344">
        <f t="shared" si="55"/>
        <v>0</v>
      </c>
      <c r="EA31" s="345">
        <f t="shared" si="44"/>
        <v>0</v>
      </c>
      <c r="EB31" s="346"/>
    </row>
    <row r="32" spans="1:132" ht="13.5" customHeight="1" x14ac:dyDescent="0.2">
      <c r="A32" s="198" t="s">
        <v>67</v>
      </c>
      <c r="B32" s="341"/>
      <c r="C32" s="342"/>
      <c r="D32" s="342"/>
      <c r="E32" s="342"/>
      <c r="F32" s="341"/>
      <c r="G32" s="341" t="e">
        <f t="shared" si="0"/>
        <v>#DIV/0!</v>
      </c>
      <c r="H32" s="341"/>
      <c r="I32" s="343"/>
      <c r="J32" s="344"/>
      <c r="K32" s="345">
        <f t="shared" si="3"/>
        <v>0</v>
      </c>
      <c r="L32" s="346"/>
      <c r="M32" s="342"/>
      <c r="N32" s="342"/>
      <c r="O32" s="347"/>
      <c r="P32" s="341" t="e">
        <f t="shared" si="4"/>
        <v>#DIV/0!</v>
      </c>
      <c r="Q32" s="341"/>
      <c r="R32" s="341" t="e">
        <f t="shared" si="5"/>
        <v>#DIV/0!</v>
      </c>
      <c r="S32" s="343"/>
      <c r="T32" s="343"/>
      <c r="U32" s="344">
        <f t="shared" si="48"/>
        <v>0</v>
      </c>
      <c r="V32" s="345">
        <f t="shared" si="7"/>
        <v>0</v>
      </c>
      <c r="W32" s="346"/>
      <c r="X32" s="346"/>
      <c r="Y32" s="348"/>
      <c r="Z32" s="342"/>
      <c r="AA32" s="342"/>
      <c r="AB32" s="342"/>
      <c r="AC32" s="341"/>
      <c r="AD32" s="341"/>
      <c r="AE32" s="341" t="e">
        <f t="shared" si="49"/>
        <v>#DIV/0!</v>
      </c>
      <c r="AF32" s="343"/>
      <c r="AG32" s="344">
        <f t="shared" si="50"/>
        <v>0</v>
      </c>
      <c r="AH32" s="345">
        <f t="shared" si="9"/>
        <v>0</v>
      </c>
      <c r="AI32" s="349">
        <f t="shared" si="10"/>
        <v>0</v>
      </c>
      <c r="AJ32" s="346"/>
      <c r="AK32" s="346"/>
      <c r="AL32" s="342"/>
      <c r="AM32" s="342"/>
      <c r="AN32" s="342"/>
      <c r="AO32" s="341"/>
      <c r="AP32" s="341"/>
      <c r="AQ32" s="341" t="e">
        <f t="shared" si="11"/>
        <v>#DIV/0!</v>
      </c>
      <c r="AR32" s="343"/>
      <c r="AS32" s="343"/>
      <c r="AT32" s="344">
        <f t="shared" si="12"/>
        <v>0</v>
      </c>
      <c r="AU32" s="349">
        <f t="shared" si="13"/>
        <v>0</v>
      </c>
      <c r="AV32" s="346"/>
      <c r="AW32" s="344">
        <f t="shared" si="14"/>
        <v>0</v>
      </c>
      <c r="AX32" s="345">
        <f t="shared" si="15"/>
        <v>0</v>
      </c>
      <c r="AY32" s="346"/>
      <c r="AZ32" s="344">
        <f t="shared" si="16"/>
        <v>0</v>
      </c>
      <c r="BA32" s="346"/>
      <c r="BB32" s="342"/>
      <c r="BC32" s="342"/>
      <c r="BD32" s="342"/>
      <c r="BE32" s="341"/>
      <c r="BF32" s="341"/>
      <c r="BG32" s="341" t="e">
        <f t="shared" si="17"/>
        <v>#DIV/0!</v>
      </c>
      <c r="BH32" s="343"/>
      <c r="BI32" s="343"/>
      <c r="BJ32" s="344">
        <f t="shared" si="18"/>
        <v>0</v>
      </c>
      <c r="BK32" s="349">
        <f t="shared" si="19"/>
        <v>0</v>
      </c>
      <c r="BL32" s="346"/>
      <c r="BM32" s="344">
        <f t="shared" si="20"/>
        <v>0</v>
      </c>
      <c r="BN32" s="345">
        <f t="shared" si="21"/>
        <v>0</v>
      </c>
      <c r="BO32" s="346"/>
      <c r="BP32" s="344">
        <f t="shared" si="22"/>
        <v>0</v>
      </c>
      <c r="BQ32" s="346"/>
      <c r="BR32" s="342"/>
      <c r="BS32" s="342"/>
      <c r="BT32" s="342"/>
      <c r="BU32" s="341"/>
      <c r="BV32" s="341"/>
      <c r="BW32" s="341" t="e">
        <f t="shared" si="23"/>
        <v>#DIV/0!</v>
      </c>
      <c r="BX32" s="343"/>
      <c r="BY32" s="343"/>
      <c r="BZ32" s="343"/>
      <c r="CA32" s="344">
        <f t="shared" si="24"/>
        <v>0</v>
      </c>
      <c r="CB32" s="349">
        <f t="shared" si="25"/>
        <v>0</v>
      </c>
      <c r="CC32" s="346"/>
      <c r="CD32" s="344">
        <f t="shared" si="26"/>
        <v>0</v>
      </c>
      <c r="CE32" s="345">
        <f t="shared" si="27"/>
        <v>0</v>
      </c>
      <c r="CF32" s="346"/>
      <c r="CG32" s="344">
        <f t="shared" si="28"/>
        <v>0</v>
      </c>
      <c r="CH32" s="345">
        <f t="shared" si="29"/>
        <v>0</v>
      </c>
      <c r="CI32" s="346"/>
      <c r="CJ32" s="344">
        <f t="shared" si="30"/>
        <v>0</v>
      </c>
      <c r="CK32" s="346"/>
      <c r="CL32" s="350">
        <f t="shared" si="31"/>
        <v>1</v>
      </c>
      <c r="CM32" s="342"/>
      <c r="CN32" s="342"/>
      <c r="CO32" s="342"/>
      <c r="CP32" s="341"/>
      <c r="CQ32" s="341"/>
      <c r="CR32" s="341"/>
      <c r="CS32" s="343"/>
      <c r="CT32" s="344">
        <f t="shared" si="32"/>
        <v>0</v>
      </c>
      <c r="CU32" s="349">
        <f t="shared" si="33"/>
        <v>0</v>
      </c>
      <c r="CV32" s="346"/>
      <c r="CW32" s="344">
        <f t="shared" si="34"/>
        <v>0</v>
      </c>
      <c r="CX32" s="346"/>
      <c r="CY32" s="342"/>
      <c r="CZ32" s="342"/>
      <c r="DA32" s="342"/>
      <c r="DB32" s="341"/>
      <c r="DC32" s="341"/>
      <c r="DD32" s="341" t="e">
        <f t="shared" si="35"/>
        <v>#DIV/0!</v>
      </c>
      <c r="DE32" s="343"/>
      <c r="DF32" s="344">
        <f t="shared" si="36"/>
        <v>0</v>
      </c>
      <c r="DG32" s="345">
        <f t="shared" si="37"/>
        <v>0</v>
      </c>
      <c r="DH32" s="346"/>
      <c r="DI32" s="342"/>
      <c r="DJ32" s="342"/>
      <c r="DK32" s="342"/>
      <c r="DL32" s="341"/>
      <c r="DM32" s="341"/>
      <c r="DN32" s="341" t="e">
        <f t="shared" si="38"/>
        <v>#DIV/0!</v>
      </c>
      <c r="DO32" s="343"/>
      <c r="DP32" s="344">
        <f t="shared" si="39"/>
        <v>0</v>
      </c>
      <c r="DQ32" s="345">
        <f t="shared" si="40"/>
        <v>0</v>
      </c>
      <c r="DR32" s="346"/>
      <c r="DS32" s="342"/>
      <c r="DT32" s="347"/>
      <c r="DU32" s="347"/>
      <c r="DV32" s="341" t="e">
        <f t="shared" si="41"/>
        <v>#DIV/0!</v>
      </c>
      <c r="DW32" s="341"/>
      <c r="DX32" s="341" t="e">
        <f t="shared" si="54"/>
        <v>#DIV/0!</v>
      </c>
      <c r="DY32" s="343"/>
      <c r="DZ32" s="344">
        <f t="shared" si="55"/>
        <v>0</v>
      </c>
      <c r="EA32" s="345">
        <f t="shared" si="44"/>
        <v>0</v>
      </c>
      <c r="EB32" s="346"/>
    </row>
    <row r="33" spans="1:132" ht="45" customHeight="1" x14ac:dyDescent="0.2">
      <c r="A33" s="238" t="s">
        <v>297</v>
      </c>
      <c r="B33" s="341">
        <f>'[4]численность 2020'!C45</f>
        <v>396.58001708984375</v>
      </c>
      <c r="C33" s="342">
        <v>113.80265</v>
      </c>
      <c r="D33" s="342">
        <v>160.358307</v>
      </c>
      <c r="E33" s="342">
        <f>'[4]численность 2020'!D45</f>
        <v>178.36575317382813</v>
      </c>
      <c r="F33" s="341">
        <v>0.28695999999999999</v>
      </c>
      <c r="G33" s="341">
        <f t="shared" si="0"/>
        <v>0.40435296810144472</v>
      </c>
      <c r="H33" s="341">
        <f t="shared" si="46"/>
        <v>0.44975981009507099</v>
      </c>
      <c r="I33" s="343">
        <f>'[4]заявки 2020-2021'!O39</f>
        <v>20</v>
      </c>
      <c r="J33" s="344">
        <f t="shared" si="47"/>
        <v>62.428013610839663</v>
      </c>
      <c r="K33" s="345">
        <f t="shared" si="3"/>
        <v>20</v>
      </c>
      <c r="L33" s="346">
        <v>20</v>
      </c>
      <c r="M33" s="342">
        <v>25</v>
      </c>
      <c r="N33" s="342">
        <v>28</v>
      </c>
      <c r="O33" s="347">
        <f>'[4]заявки 2020-2021'!K39</f>
        <v>26</v>
      </c>
      <c r="P33" s="341">
        <f t="shared" si="4"/>
        <v>6.3038980590734969E-2</v>
      </c>
      <c r="Q33" s="341">
        <v>7.0604E-2</v>
      </c>
      <c r="R33" s="341">
        <f t="shared" si="5"/>
        <v>6.5560539814364355E-2</v>
      </c>
      <c r="S33" s="343">
        <f>'[4]заявки 2020-2021'!M39</f>
        <v>4</v>
      </c>
      <c r="T33" s="343">
        <f>'[4]заявки 2020-2021'!N39</f>
        <v>0</v>
      </c>
      <c r="U33" s="344">
        <f t="shared" si="48"/>
        <v>3.8999999999999737</v>
      </c>
      <c r="V33" s="345">
        <f t="shared" si="7"/>
        <v>3.8999999999999737</v>
      </c>
      <c r="W33" s="346">
        <v>3</v>
      </c>
      <c r="X33" s="346"/>
      <c r="Y33" s="348"/>
      <c r="Z33" s="342">
        <v>0</v>
      </c>
      <c r="AA33" s="342">
        <v>0</v>
      </c>
      <c r="AB33" s="342">
        <f>'[4]численность 2020'!E45</f>
        <v>0</v>
      </c>
      <c r="AC33" s="341">
        <v>0</v>
      </c>
      <c r="AD33" s="341">
        <v>0</v>
      </c>
      <c r="AE33" s="341">
        <f t="shared" si="49"/>
        <v>0</v>
      </c>
      <c r="AF33" s="343">
        <f>'[4]заявки 2020-2021'!J39</f>
        <v>0</v>
      </c>
      <c r="AG33" s="344">
        <f t="shared" si="50"/>
        <v>0</v>
      </c>
      <c r="AH33" s="345">
        <f t="shared" si="9"/>
        <v>0</v>
      </c>
      <c r="AI33" s="349">
        <f t="shared" si="10"/>
        <v>0</v>
      </c>
      <c r="AJ33" s="346"/>
      <c r="AK33" s="346"/>
      <c r="AL33" s="342">
        <v>1634.248779</v>
      </c>
      <c r="AM33" s="342">
        <v>2062.1689449999999</v>
      </c>
      <c r="AN33" s="342">
        <f>'[4]численность 2020'!F45</f>
        <v>1816.110595703125</v>
      </c>
      <c r="AO33" s="341">
        <v>4.1208549999999997</v>
      </c>
      <c r="AP33" s="341">
        <v>5.1998819999999997</v>
      </c>
      <c r="AQ33" s="341">
        <f t="shared" si="11"/>
        <v>4.5794304237262962</v>
      </c>
      <c r="AR33" s="343">
        <f>'[4]заявки 2020-2021'!D39</f>
        <v>122</v>
      </c>
      <c r="AS33" s="343">
        <f>'[4]заявки 2020-2021'!E39</f>
        <v>1</v>
      </c>
      <c r="AT33" s="344">
        <f t="shared" si="12"/>
        <v>145.28884765625</v>
      </c>
      <c r="AU33" s="349">
        <f t="shared" si="13"/>
        <v>122</v>
      </c>
      <c r="AV33" s="346">
        <v>122</v>
      </c>
      <c r="AW33" s="344">
        <f t="shared" si="14"/>
        <v>30.5</v>
      </c>
      <c r="AX33" s="345">
        <f t="shared" si="15"/>
        <v>1</v>
      </c>
      <c r="AY33" s="346">
        <v>1</v>
      </c>
      <c r="AZ33" s="344">
        <f t="shared" si="16"/>
        <v>61</v>
      </c>
      <c r="BA33" s="346">
        <v>61</v>
      </c>
      <c r="BB33" s="342">
        <v>300.103363</v>
      </c>
      <c r="BC33" s="342">
        <v>301.530396</v>
      </c>
      <c r="BD33" s="342">
        <f>'[4]численность 2020'!G45</f>
        <v>222.29058837890625</v>
      </c>
      <c r="BE33" s="341">
        <v>0.75672799999999996</v>
      </c>
      <c r="BF33" s="341">
        <v>0.76032699999999998</v>
      </c>
      <c r="BG33" s="341">
        <f t="shared" si="17"/>
        <v>0.56051888345283707</v>
      </c>
      <c r="BH33" s="343">
        <f>'[4]заявки 2020-2021'!B39</f>
        <v>4</v>
      </c>
      <c r="BI33" s="343">
        <f>'[4]заявки 2020-2021'!C39</f>
        <v>0</v>
      </c>
      <c r="BJ33" s="344">
        <f t="shared" si="18"/>
        <v>6.6687176513671647</v>
      </c>
      <c r="BK33" s="349">
        <f t="shared" si="19"/>
        <v>4</v>
      </c>
      <c r="BL33" s="346">
        <v>4</v>
      </c>
      <c r="BM33" s="344">
        <f t="shared" si="20"/>
        <v>1</v>
      </c>
      <c r="BN33" s="345">
        <f t="shared" si="21"/>
        <v>0</v>
      </c>
      <c r="BO33" s="346"/>
      <c r="BP33" s="344">
        <f t="shared" si="22"/>
        <v>0.8</v>
      </c>
      <c r="BQ33" s="346"/>
      <c r="BR33" s="342">
        <v>210.36248800000001</v>
      </c>
      <c r="BS33" s="342">
        <v>381.28207400000002</v>
      </c>
      <c r="BT33" s="342">
        <f>'[4]численность 2020'!H45</f>
        <v>393.34457397460938</v>
      </c>
      <c r="BU33" s="341">
        <v>0.53044199999999997</v>
      </c>
      <c r="BV33" s="341">
        <v>0.96142499999999997</v>
      </c>
      <c r="BW33" s="341">
        <f t="shared" si="23"/>
        <v>0.99184163857025254</v>
      </c>
      <c r="BX33" s="343">
        <f>'[4]заявки 2020-2021'!F39</f>
        <v>3</v>
      </c>
      <c r="BY33" s="343">
        <f>'[4]заявки 2020-2021'!G39</f>
        <v>1</v>
      </c>
      <c r="BZ33" s="343">
        <f>'[4]заявки 2020-2021'!H39</f>
        <v>0</v>
      </c>
      <c r="CA33" s="344">
        <f t="shared" si="24"/>
        <v>11.800337219238241</v>
      </c>
      <c r="CB33" s="349">
        <f t="shared" si="25"/>
        <v>3</v>
      </c>
      <c r="CC33" s="346">
        <v>3</v>
      </c>
      <c r="CD33" s="344">
        <f t="shared" si="26"/>
        <v>0</v>
      </c>
      <c r="CE33" s="345">
        <f t="shared" si="27"/>
        <v>0</v>
      </c>
      <c r="CF33" s="346"/>
      <c r="CG33" s="344">
        <f t="shared" si="28"/>
        <v>0</v>
      </c>
      <c r="CH33" s="345">
        <f t="shared" si="29"/>
        <v>0</v>
      </c>
      <c r="CI33" s="346"/>
      <c r="CJ33" s="344">
        <f t="shared" si="30"/>
        <v>0.60000000000000009</v>
      </c>
      <c r="CK33" s="346"/>
      <c r="CL33" s="350">
        <f t="shared" si="31"/>
        <v>1</v>
      </c>
      <c r="CM33" s="342">
        <v>33</v>
      </c>
      <c r="CN33" s="342">
        <v>36</v>
      </c>
      <c r="CO33" s="342" t="e">
        <f>#NAME?</f>
        <v>#NAME?</v>
      </c>
      <c r="CP33" s="341">
        <v>8.5000000000000006E-2</v>
      </c>
      <c r="CQ33" s="341">
        <v>9.2999999999999999E-2</v>
      </c>
      <c r="CR33" s="341" t="e">
        <f>#NAME?</f>
        <v>#NAME?</v>
      </c>
      <c r="CS33" s="343" t="e">
        <f>#NAME?</f>
        <v>#NAME?</v>
      </c>
      <c r="CT33" s="344" t="e">
        <f t="shared" si="32"/>
        <v>#NAME?</v>
      </c>
      <c r="CU33" s="349" t="e">
        <f t="shared" si="33"/>
        <v>#NAME?</v>
      </c>
      <c r="CV33" s="346"/>
      <c r="CW33" s="344">
        <f t="shared" si="34"/>
        <v>0</v>
      </c>
      <c r="CX33" s="346"/>
      <c r="CY33" s="342">
        <v>0</v>
      </c>
      <c r="CZ33" s="342">
        <v>0</v>
      </c>
      <c r="DA33" s="342">
        <f>'[4]численность 2020'!I45</f>
        <v>0</v>
      </c>
      <c r="DB33" s="341">
        <v>0</v>
      </c>
      <c r="DC33" s="341">
        <v>0</v>
      </c>
      <c r="DD33" s="341">
        <f t="shared" si="35"/>
        <v>0</v>
      </c>
      <c r="DE33" s="343">
        <f>'[4]заявки 2020-2021'!I39</f>
        <v>0</v>
      </c>
      <c r="DF33" s="344">
        <f t="shared" si="36"/>
        <v>0</v>
      </c>
      <c r="DG33" s="345">
        <f t="shared" si="37"/>
        <v>0</v>
      </c>
      <c r="DH33" s="346"/>
      <c r="DI33" s="342">
        <v>30.174948000000001</v>
      </c>
      <c r="DJ33" s="342">
        <v>36.641010000000001</v>
      </c>
      <c r="DK33" s="342">
        <f>'[4]численность 2020'!J45</f>
        <v>39.345386505126953</v>
      </c>
      <c r="DL33" s="341">
        <v>9.2392000000000002E-2</v>
      </c>
      <c r="DM33" s="341">
        <v>9.2392000000000002E-2</v>
      </c>
      <c r="DN33" s="341">
        <f t="shared" si="38"/>
        <v>9.9211722249266526E-2</v>
      </c>
      <c r="DO33" s="343">
        <f>'[4]заявки 2020-2021'!P39</f>
        <v>1</v>
      </c>
      <c r="DP33" s="344">
        <f t="shared" si="39"/>
        <v>3.9345386505126956</v>
      </c>
      <c r="DQ33" s="345">
        <f t="shared" si="40"/>
        <v>1</v>
      </c>
      <c r="DR33" s="346">
        <v>1</v>
      </c>
      <c r="DS33" s="342">
        <v>129</v>
      </c>
      <c r="DT33" s="347">
        <v>136</v>
      </c>
      <c r="DU33" s="347">
        <f>'[4]заявки 2020-2021'!Q39</f>
        <v>145</v>
      </c>
      <c r="DV33" s="341">
        <f t="shared" si="41"/>
        <v>0.3252811398481924</v>
      </c>
      <c r="DW33" s="341">
        <v>0.34293200000000001</v>
      </c>
      <c r="DX33" s="341">
        <f t="shared" si="54"/>
        <v>0.36562608742626279</v>
      </c>
      <c r="DY33" s="343">
        <f>'[4]заявки 2020-2021'!S39</f>
        <v>7</v>
      </c>
      <c r="DZ33" s="344">
        <f t="shared" si="55"/>
        <v>14.5</v>
      </c>
      <c r="EA33" s="345">
        <f t="shared" si="44"/>
        <v>7</v>
      </c>
      <c r="EB33" s="346">
        <v>7</v>
      </c>
    </row>
    <row r="34" spans="1:132" ht="33.75" customHeight="1" x14ac:dyDescent="0.2">
      <c r="A34" s="238" t="s">
        <v>298</v>
      </c>
      <c r="B34" s="341">
        <f>'[4]численность 2020'!C46</f>
        <v>162.82099914550781</v>
      </c>
      <c r="C34" s="342">
        <v>325.48989899999998</v>
      </c>
      <c r="D34" s="342">
        <v>454.26168799999999</v>
      </c>
      <c r="E34" s="342">
        <f>'[4]численность 2020'!D46</f>
        <v>494.43472290039063</v>
      </c>
      <c r="F34" s="341">
        <v>2.1308669999999998</v>
      </c>
      <c r="G34" s="341">
        <f t="shared" si="0"/>
        <v>2.7899453411045658</v>
      </c>
      <c r="H34" s="341">
        <f t="shared" si="46"/>
        <v>3.0366766295208056</v>
      </c>
      <c r="I34" s="343">
        <f>'[4]заявки 2020-2021'!O40</f>
        <v>142</v>
      </c>
      <c r="J34" s="344">
        <f t="shared" si="47"/>
        <v>173.05215301513621</v>
      </c>
      <c r="K34" s="345">
        <f t="shared" si="3"/>
        <v>142</v>
      </c>
      <c r="L34" s="346">
        <v>142</v>
      </c>
      <c r="M34" s="342">
        <v>59</v>
      </c>
      <c r="N34" s="342">
        <v>74</v>
      </c>
      <c r="O34" s="347">
        <f>'[4]заявки 2020-2021'!K40</f>
        <v>89</v>
      </c>
      <c r="P34" s="341">
        <f t="shared" si="4"/>
        <v>0.36236112239597318</v>
      </c>
      <c r="Q34" s="341">
        <v>0.45449000000000001</v>
      </c>
      <c r="R34" s="341">
        <f t="shared" si="5"/>
        <v>0.54661254056341713</v>
      </c>
      <c r="S34" s="343">
        <f>'[4]заявки 2020-2021'!M40</f>
        <v>5</v>
      </c>
      <c r="T34" s="343">
        <f>'[4]заявки 2020-2021'!N40</f>
        <v>3</v>
      </c>
      <c r="U34" s="344">
        <f t="shared" si="48"/>
        <v>13.349999999999911</v>
      </c>
      <c r="V34" s="345">
        <f t="shared" si="7"/>
        <v>5</v>
      </c>
      <c r="W34" s="346">
        <v>5</v>
      </c>
      <c r="X34" s="346">
        <v>3</v>
      </c>
      <c r="Y34" s="348"/>
      <c r="Z34" s="342">
        <v>512.05120799999997</v>
      </c>
      <c r="AA34" s="342">
        <v>536.25176999999996</v>
      </c>
      <c r="AB34" s="342">
        <f>'[4]численность 2020'!E46</f>
        <v>575.14556884765625</v>
      </c>
      <c r="AC34" s="341">
        <v>3.352217</v>
      </c>
      <c r="AD34" s="341">
        <v>3.2935249999999998</v>
      </c>
      <c r="AE34" s="341">
        <f t="shared" si="49"/>
        <v>3.532379557096732</v>
      </c>
      <c r="AF34" s="343">
        <f>'[4]заявки 2020-2021'!J40</f>
        <v>24</v>
      </c>
      <c r="AG34" s="344">
        <f t="shared" si="50"/>
        <v>28.757278442382813</v>
      </c>
      <c r="AH34" s="345">
        <f t="shared" si="9"/>
        <v>24</v>
      </c>
      <c r="AI34" s="349">
        <f t="shared" si="10"/>
        <v>18</v>
      </c>
      <c r="AJ34" s="346">
        <v>24</v>
      </c>
      <c r="AK34" s="346">
        <v>18</v>
      </c>
      <c r="AL34" s="342">
        <v>406.86239599999999</v>
      </c>
      <c r="AM34" s="342">
        <v>639.46893299999999</v>
      </c>
      <c r="AN34" s="342">
        <f>'[4]численность 2020'!F46</f>
        <v>749.49847412109375</v>
      </c>
      <c r="AO34" s="341">
        <v>2.6635840000000002</v>
      </c>
      <c r="AP34" s="341">
        <v>3.92746</v>
      </c>
      <c r="AQ34" s="341">
        <f t="shared" si="11"/>
        <v>4.6032052257048948</v>
      </c>
      <c r="AR34" s="343">
        <f>'[4]заявки 2020-2021'!D40</f>
        <v>26</v>
      </c>
      <c r="AS34" s="343">
        <f>'[4]заявки 2020-2021'!E40</f>
        <v>2</v>
      </c>
      <c r="AT34" s="344">
        <f t="shared" si="12"/>
        <v>59.959877929687501</v>
      </c>
      <c r="AU34" s="349">
        <f t="shared" si="13"/>
        <v>26</v>
      </c>
      <c r="AV34" s="346">
        <v>26</v>
      </c>
      <c r="AW34" s="344">
        <f t="shared" si="14"/>
        <v>6.5</v>
      </c>
      <c r="AX34" s="345">
        <f t="shared" si="15"/>
        <v>2</v>
      </c>
      <c r="AY34" s="346">
        <v>2</v>
      </c>
      <c r="AZ34" s="344">
        <f t="shared" si="16"/>
        <v>13</v>
      </c>
      <c r="BA34" s="346">
        <v>13</v>
      </c>
      <c r="BB34" s="342">
        <v>315.27697799999999</v>
      </c>
      <c r="BC34" s="342">
        <v>299.43597399999999</v>
      </c>
      <c r="BD34" s="342">
        <f>'[4]численность 2020'!G46</f>
        <v>305.57565307617188</v>
      </c>
      <c r="BE34" s="341">
        <v>2.064006</v>
      </c>
      <c r="BF34" s="341">
        <v>1.8390610000000001</v>
      </c>
      <c r="BG34" s="341">
        <f t="shared" si="17"/>
        <v>1.8767582478909179</v>
      </c>
      <c r="BH34" s="343">
        <f>'[4]заявки 2020-2021'!B40</f>
        <v>8</v>
      </c>
      <c r="BI34" s="343">
        <f>'[4]заявки 2020-2021'!C40</f>
        <v>1</v>
      </c>
      <c r="BJ34" s="344">
        <f t="shared" si="18"/>
        <v>15.278782653808594</v>
      </c>
      <c r="BK34" s="349">
        <f t="shared" si="19"/>
        <v>8</v>
      </c>
      <c r="BL34" s="346">
        <v>8</v>
      </c>
      <c r="BM34" s="344">
        <f t="shared" si="20"/>
        <v>2</v>
      </c>
      <c r="BN34" s="345">
        <f t="shared" si="21"/>
        <v>1</v>
      </c>
      <c r="BO34" s="346">
        <v>1</v>
      </c>
      <c r="BP34" s="344">
        <f t="shared" si="22"/>
        <v>1.6</v>
      </c>
      <c r="BQ34" s="346">
        <v>1</v>
      </c>
      <c r="BR34" s="342">
        <v>312.75476099999997</v>
      </c>
      <c r="BS34" s="342">
        <v>407.3408203125</v>
      </c>
      <c r="BT34" s="342">
        <f>'[4]численность 2020'!H46</f>
        <v>447.55441284179688</v>
      </c>
      <c r="BU34" s="341">
        <v>2.0474939999999999</v>
      </c>
      <c r="BV34" s="341">
        <v>2.5017860000000001</v>
      </c>
      <c r="BW34" s="341">
        <f t="shared" si="23"/>
        <v>2.7487511757732928</v>
      </c>
      <c r="BX34" s="343">
        <f>'[4]заявки 2020-2021'!F40</f>
        <v>16</v>
      </c>
      <c r="BY34" s="343">
        <f>'[4]заявки 2020-2021'!G40</f>
        <v>2</v>
      </c>
      <c r="BZ34" s="343">
        <f>'[4]заявки 2020-2021'!H40</f>
        <v>2</v>
      </c>
      <c r="CA34" s="344">
        <f t="shared" si="24"/>
        <v>31.328808898925786</v>
      </c>
      <c r="CB34" s="349">
        <f t="shared" si="25"/>
        <v>16</v>
      </c>
      <c r="CC34" s="346">
        <v>16</v>
      </c>
      <c r="CD34" s="344">
        <f t="shared" si="26"/>
        <v>2</v>
      </c>
      <c r="CE34" s="345">
        <f t="shared" si="27"/>
        <v>2</v>
      </c>
      <c r="CF34" s="346">
        <v>2</v>
      </c>
      <c r="CG34" s="344">
        <f t="shared" si="28"/>
        <v>2</v>
      </c>
      <c r="CH34" s="345">
        <f t="shared" si="29"/>
        <v>2</v>
      </c>
      <c r="CI34" s="346">
        <v>2</v>
      </c>
      <c r="CJ34" s="344">
        <f t="shared" si="30"/>
        <v>3.2</v>
      </c>
      <c r="CK34" s="346">
        <v>3</v>
      </c>
      <c r="CL34" s="350">
        <f t="shared" si="31"/>
        <v>1</v>
      </c>
      <c r="CM34" s="342">
        <v>0</v>
      </c>
      <c r="CN34" s="342">
        <v>112</v>
      </c>
      <c r="CO34" s="342" t="e">
        <f>#NAME?</f>
        <v>#NAME?</v>
      </c>
      <c r="CP34" s="341">
        <v>0</v>
      </c>
      <c r="CQ34" s="341">
        <v>0.93400000000000005</v>
      </c>
      <c r="CR34" s="341" t="e">
        <f>#NAME?</f>
        <v>#NAME?</v>
      </c>
      <c r="CS34" s="343" t="e">
        <f>#NAME?</f>
        <v>#NAME?</v>
      </c>
      <c r="CT34" s="344" t="e">
        <f t="shared" si="32"/>
        <v>#NAME?</v>
      </c>
      <c r="CU34" s="349" t="e">
        <f t="shared" si="33"/>
        <v>#NAME?</v>
      </c>
      <c r="CV34" s="346"/>
      <c r="CW34" s="344">
        <f t="shared" si="34"/>
        <v>0</v>
      </c>
      <c r="CX34" s="346"/>
      <c r="CY34" s="342">
        <v>0</v>
      </c>
      <c r="CZ34" s="342">
        <v>0</v>
      </c>
      <c r="DA34" s="342">
        <f>'[4]численность 2020'!I46</f>
        <v>0</v>
      </c>
      <c r="DB34" s="341">
        <v>0</v>
      </c>
      <c r="DC34" s="341">
        <v>0</v>
      </c>
      <c r="DD34" s="341">
        <f t="shared" si="35"/>
        <v>0</v>
      </c>
      <c r="DE34" s="343">
        <f>'[4]заявки 2020-2021'!I40</f>
        <v>0</v>
      </c>
      <c r="DF34" s="344">
        <f t="shared" si="36"/>
        <v>0</v>
      </c>
      <c r="DG34" s="345">
        <f t="shared" si="37"/>
        <v>0</v>
      </c>
      <c r="DH34" s="346"/>
      <c r="DI34" s="342">
        <v>4.1347800000000001</v>
      </c>
      <c r="DJ34" s="342">
        <v>6.191262</v>
      </c>
      <c r="DK34" s="342">
        <f>'[4]численность 2020'!J46</f>
        <v>7.4827852249145508</v>
      </c>
      <c r="DL34" s="341">
        <v>3.8025000000000003E-2</v>
      </c>
      <c r="DM34" s="341">
        <v>3.8025000000000003E-2</v>
      </c>
      <c r="DN34" s="341">
        <f t="shared" si="38"/>
        <v>4.5957126317763407E-2</v>
      </c>
      <c r="DO34" s="343">
        <f>'[4]заявки 2020-2021'!P40</f>
        <v>1</v>
      </c>
      <c r="DP34" s="344">
        <f t="shared" si="39"/>
        <v>0.7482785224914551</v>
      </c>
      <c r="DQ34" s="345">
        <f t="shared" si="40"/>
        <v>0.7482785224914551</v>
      </c>
      <c r="DR34" s="346"/>
      <c r="DS34" s="342">
        <v>0</v>
      </c>
      <c r="DT34" s="347">
        <v>0</v>
      </c>
      <c r="DU34" s="347">
        <f>'[4]заявки 2020-2021'!Q40</f>
        <v>0</v>
      </c>
      <c r="DV34" s="341">
        <f t="shared" si="41"/>
        <v>0</v>
      </c>
      <c r="DW34" s="341">
        <v>0</v>
      </c>
      <c r="DX34" s="341">
        <f t="shared" si="54"/>
        <v>0</v>
      </c>
      <c r="DY34" s="343">
        <f>'[4]заявки 2020-2021'!S40</f>
        <v>0</v>
      </c>
      <c r="DZ34" s="344">
        <f t="shared" si="55"/>
        <v>0</v>
      </c>
      <c r="EA34" s="345">
        <f t="shared" si="44"/>
        <v>0</v>
      </c>
      <c r="EB34" s="346"/>
    </row>
    <row r="35" spans="1:132" ht="13.5" customHeight="1" x14ac:dyDescent="0.2">
      <c r="A35" s="198" t="s">
        <v>70</v>
      </c>
      <c r="B35" s="341"/>
      <c r="C35" s="342"/>
      <c r="D35" s="342"/>
      <c r="E35" s="342"/>
      <c r="F35" s="341"/>
      <c r="G35" s="341" t="e">
        <f t="shared" si="0"/>
        <v>#DIV/0!</v>
      </c>
      <c r="H35" s="341"/>
      <c r="I35" s="343"/>
      <c r="J35" s="344"/>
      <c r="K35" s="345">
        <f t="shared" si="3"/>
        <v>0</v>
      </c>
      <c r="L35" s="346"/>
      <c r="M35" s="342"/>
      <c r="N35" s="342"/>
      <c r="O35" s="347"/>
      <c r="P35" s="341" t="e">
        <f t="shared" si="4"/>
        <v>#DIV/0!</v>
      </c>
      <c r="Q35" s="341"/>
      <c r="R35" s="341" t="e">
        <f t="shared" si="5"/>
        <v>#DIV/0!</v>
      </c>
      <c r="S35" s="343"/>
      <c r="T35" s="343"/>
      <c r="U35" s="344">
        <f t="shared" si="48"/>
        <v>0</v>
      </c>
      <c r="V35" s="345">
        <f t="shared" si="7"/>
        <v>0</v>
      </c>
      <c r="W35" s="346"/>
      <c r="X35" s="346"/>
      <c r="Y35" s="348"/>
      <c r="Z35" s="342"/>
      <c r="AA35" s="342"/>
      <c r="AB35" s="342"/>
      <c r="AC35" s="341"/>
      <c r="AD35" s="341"/>
      <c r="AE35" s="341" t="e">
        <f t="shared" si="49"/>
        <v>#DIV/0!</v>
      </c>
      <c r="AF35" s="343"/>
      <c r="AG35" s="344">
        <f t="shared" si="50"/>
        <v>0</v>
      </c>
      <c r="AH35" s="345">
        <f t="shared" si="9"/>
        <v>0</v>
      </c>
      <c r="AI35" s="349">
        <f t="shared" si="10"/>
        <v>0</v>
      </c>
      <c r="AJ35" s="346"/>
      <c r="AK35" s="346"/>
      <c r="AL35" s="342"/>
      <c r="AM35" s="342"/>
      <c r="AN35" s="342"/>
      <c r="AO35" s="341"/>
      <c r="AP35" s="341"/>
      <c r="AQ35" s="341" t="e">
        <f t="shared" si="11"/>
        <v>#DIV/0!</v>
      </c>
      <c r="AR35" s="343"/>
      <c r="AS35" s="343"/>
      <c r="AT35" s="344">
        <f t="shared" si="12"/>
        <v>0</v>
      </c>
      <c r="AU35" s="349">
        <f t="shared" si="13"/>
        <v>0</v>
      </c>
      <c r="AV35" s="346"/>
      <c r="AW35" s="344">
        <f t="shared" si="14"/>
        <v>0</v>
      </c>
      <c r="AX35" s="345">
        <f t="shared" si="15"/>
        <v>0</v>
      </c>
      <c r="AY35" s="346"/>
      <c r="AZ35" s="344">
        <f t="shared" si="16"/>
        <v>0</v>
      </c>
      <c r="BA35" s="346"/>
      <c r="BB35" s="342"/>
      <c r="BC35" s="342"/>
      <c r="BD35" s="342"/>
      <c r="BE35" s="341"/>
      <c r="BF35" s="341"/>
      <c r="BG35" s="341" t="e">
        <f t="shared" si="17"/>
        <v>#DIV/0!</v>
      </c>
      <c r="BH35" s="343"/>
      <c r="BI35" s="343"/>
      <c r="BJ35" s="344">
        <f t="shared" si="18"/>
        <v>0</v>
      </c>
      <c r="BK35" s="349">
        <f t="shared" si="19"/>
        <v>0</v>
      </c>
      <c r="BL35" s="346"/>
      <c r="BM35" s="344">
        <f t="shared" si="20"/>
        <v>0</v>
      </c>
      <c r="BN35" s="345">
        <f t="shared" si="21"/>
        <v>0</v>
      </c>
      <c r="BO35" s="346"/>
      <c r="BP35" s="344">
        <f t="shared" si="22"/>
        <v>0</v>
      </c>
      <c r="BQ35" s="346"/>
      <c r="BR35" s="342"/>
      <c r="BS35" s="342"/>
      <c r="BT35" s="342"/>
      <c r="BU35" s="341"/>
      <c r="BV35" s="341"/>
      <c r="BW35" s="341" t="e">
        <f t="shared" si="23"/>
        <v>#DIV/0!</v>
      </c>
      <c r="BX35" s="343"/>
      <c r="BY35" s="343"/>
      <c r="BZ35" s="343"/>
      <c r="CA35" s="344">
        <f t="shared" si="24"/>
        <v>0</v>
      </c>
      <c r="CB35" s="349">
        <f t="shared" si="25"/>
        <v>0</v>
      </c>
      <c r="CC35" s="346"/>
      <c r="CD35" s="344">
        <f t="shared" si="26"/>
        <v>0</v>
      </c>
      <c r="CE35" s="345">
        <f t="shared" si="27"/>
        <v>0</v>
      </c>
      <c r="CF35" s="346"/>
      <c r="CG35" s="344">
        <f t="shared" si="28"/>
        <v>0</v>
      </c>
      <c r="CH35" s="345">
        <f t="shared" si="29"/>
        <v>0</v>
      </c>
      <c r="CI35" s="346"/>
      <c r="CJ35" s="344">
        <f t="shared" si="30"/>
        <v>0</v>
      </c>
      <c r="CK35" s="346"/>
      <c r="CL35" s="350">
        <f t="shared" si="31"/>
        <v>1</v>
      </c>
      <c r="CM35" s="342"/>
      <c r="CN35" s="342"/>
      <c r="CO35" s="342"/>
      <c r="CP35" s="341"/>
      <c r="CQ35" s="341"/>
      <c r="CR35" s="341"/>
      <c r="CS35" s="343"/>
      <c r="CT35" s="344">
        <f t="shared" si="32"/>
        <v>0</v>
      </c>
      <c r="CU35" s="349">
        <f t="shared" si="33"/>
        <v>0</v>
      </c>
      <c r="CV35" s="346"/>
      <c r="CW35" s="344">
        <f t="shared" si="34"/>
        <v>0</v>
      </c>
      <c r="CX35" s="346"/>
      <c r="CY35" s="342"/>
      <c r="CZ35" s="342"/>
      <c r="DA35" s="342"/>
      <c r="DB35" s="341"/>
      <c r="DC35" s="341"/>
      <c r="DD35" s="341" t="e">
        <f t="shared" si="35"/>
        <v>#DIV/0!</v>
      </c>
      <c r="DE35" s="343"/>
      <c r="DF35" s="344">
        <f t="shared" si="36"/>
        <v>0</v>
      </c>
      <c r="DG35" s="345">
        <f t="shared" si="37"/>
        <v>0</v>
      </c>
      <c r="DH35" s="346"/>
      <c r="DI35" s="342"/>
      <c r="DJ35" s="342"/>
      <c r="DK35" s="342"/>
      <c r="DL35" s="341"/>
      <c r="DM35" s="341"/>
      <c r="DN35" s="341" t="e">
        <f t="shared" si="38"/>
        <v>#DIV/0!</v>
      </c>
      <c r="DO35" s="343"/>
      <c r="DP35" s="344">
        <f t="shared" si="39"/>
        <v>0</v>
      </c>
      <c r="DQ35" s="345">
        <f t="shared" si="40"/>
        <v>0</v>
      </c>
      <c r="DR35" s="346"/>
      <c r="DS35" s="342"/>
      <c r="DT35" s="347"/>
      <c r="DU35" s="347"/>
      <c r="DV35" s="341" t="e">
        <f t="shared" si="41"/>
        <v>#DIV/0!</v>
      </c>
      <c r="DW35" s="341"/>
      <c r="DX35" s="341" t="e">
        <f t="shared" si="54"/>
        <v>#DIV/0!</v>
      </c>
      <c r="DY35" s="343"/>
      <c r="DZ35" s="344">
        <f t="shared" si="55"/>
        <v>0</v>
      </c>
      <c r="EA35" s="345">
        <f t="shared" si="44"/>
        <v>0</v>
      </c>
      <c r="EB35" s="346"/>
    </row>
    <row r="36" spans="1:132" ht="31.5" customHeight="1" x14ac:dyDescent="0.2">
      <c r="A36" s="352" t="s">
        <v>77</v>
      </c>
      <c r="B36" s="341">
        <f>'[4]численность 2020'!C54</f>
        <v>7.1820001602172852</v>
      </c>
      <c r="C36" s="342">
        <v>2.247776</v>
      </c>
      <c r="D36" s="342">
        <v>2.1806730000000001</v>
      </c>
      <c r="E36" s="342">
        <f>'[4]численность 2020'!D54</f>
        <v>4.5509705543518066</v>
      </c>
      <c r="F36" s="341">
        <v>0.30363000000000001</v>
      </c>
      <c r="G36" s="341">
        <f t="shared" si="0"/>
        <v>0.30363031904109922</v>
      </c>
      <c r="H36" s="341">
        <f t="shared" si="46"/>
        <v>0.63366338802951527</v>
      </c>
      <c r="I36" s="343">
        <f>'[4]заявки 2020-2021'!O48</f>
        <v>0</v>
      </c>
      <c r="J36" s="344">
        <f t="shared" si="47"/>
        <v>0</v>
      </c>
      <c r="K36" s="345">
        <f t="shared" si="3"/>
        <v>0</v>
      </c>
      <c r="L36" s="346"/>
      <c r="M36" s="342">
        <v>9</v>
      </c>
      <c r="N36" s="342">
        <v>10</v>
      </c>
      <c r="O36" s="347">
        <f>'[4]заявки 2020-2021'!K48</f>
        <v>10</v>
      </c>
      <c r="P36" s="341">
        <f t="shared" si="4"/>
        <v>1.2531328041250995</v>
      </c>
      <c r="Q36" s="341">
        <v>1.3923700000000001</v>
      </c>
      <c r="R36" s="341">
        <f t="shared" si="5"/>
        <v>1.3923697823612216</v>
      </c>
      <c r="S36" s="343">
        <f>'[4]заявки 2020-2021'!M48</f>
        <v>1</v>
      </c>
      <c r="T36" s="343">
        <f>'[4]заявки 2020-2021'!N48</f>
        <v>1</v>
      </c>
      <c r="U36" s="344">
        <f t="shared" si="48"/>
        <v>1.49999999999999</v>
      </c>
      <c r="V36" s="345">
        <f t="shared" si="7"/>
        <v>1</v>
      </c>
      <c r="W36" s="346">
        <v>1</v>
      </c>
      <c r="X36" s="346"/>
      <c r="Y36" s="348"/>
      <c r="Z36" s="342">
        <v>1.926083</v>
      </c>
      <c r="AA36" s="342">
        <v>1.868584</v>
      </c>
      <c r="AB36" s="342">
        <f>'[4]численность 2020'!E54</f>
        <v>4.0769109725952148</v>
      </c>
      <c r="AC36" s="341">
        <v>0.26017600000000002</v>
      </c>
      <c r="AD36" s="341">
        <v>0.26017600000000002</v>
      </c>
      <c r="AE36" s="341">
        <f t="shared" si="49"/>
        <v>0.56765676436184753</v>
      </c>
      <c r="AF36" s="343">
        <f>'[4]заявки 2020-2021'!J48</f>
        <v>0</v>
      </c>
      <c r="AG36" s="344">
        <f t="shared" si="50"/>
        <v>0</v>
      </c>
      <c r="AH36" s="345">
        <f t="shared" si="9"/>
        <v>0</v>
      </c>
      <c r="AI36" s="349">
        <f t="shared" si="10"/>
        <v>0</v>
      </c>
      <c r="AJ36" s="346"/>
      <c r="AK36" s="346"/>
      <c r="AL36" s="342">
        <v>43.856056000000002</v>
      </c>
      <c r="AM36" s="342">
        <v>42.546836999999996</v>
      </c>
      <c r="AN36" s="342">
        <f>'[4]численность 2020'!F54</f>
        <v>46.694854736328125</v>
      </c>
      <c r="AO36" s="341">
        <v>5.9240930000000001</v>
      </c>
      <c r="AP36" s="341">
        <v>5.9240930000000001</v>
      </c>
      <c r="AQ36" s="341">
        <f t="shared" si="11"/>
        <v>6.5016504726610052</v>
      </c>
      <c r="AR36" s="343">
        <f>'[4]заявки 2020-2021'!D48</f>
        <v>3</v>
      </c>
      <c r="AS36" s="343">
        <f>'[4]заявки 2020-2021'!E48</f>
        <v>0</v>
      </c>
      <c r="AT36" s="344">
        <f t="shared" si="12"/>
        <v>4.6694854736328129</v>
      </c>
      <c r="AU36" s="349">
        <f t="shared" si="13"/>
        <v>3</v>
      </c>
      <c r="AV36" s="346">
        <v>3</v>
      </c>
      <c r="AW36" s="344">
        <f t="shared" si="14"/>
        <v>0</v>
      </c>
      <c r="AX36" s="345">
        <f t="shared" si="15"/>
        <v>0</v>
      </c>
      <c r="AY36" s="346"/>
      <c r="AZ36" s="344">
        <f t="shared" si="16"/>
        <v>1.5</v>
      </c>
      <c r="BA36" s="346">
        <v>1</v>
      </c>
      <c r="BB36" s="342">
        <v>3.1049440000000001</v>
      </c>
      <c r="BC36" s="342">
        <v>3.0122529999999998</v>
      </c>
      <c r="BD36" s="342">
        <f>'[4]численность 2020'!G54</f>
        <v>4.0966634750366211</v>
      </c>
      <c r="BE36" s="341">
        <v>0.41941699999999998</v>
      </c>
      <c r="BF36" s="341">
        <v>0.41941699999999998</v>
      </c>
      <c r="BG36" s="341">
        <f t="shared" si="17"/>
        <v>0.57040704311439061</v>
      </c>
      <c r="BH36" s="343">
        <f>'[4]заявки 2020-2021'!B48</f>
        <v>0</v>
      </c>
      <c r="BI36" s="343">
        <f>'[4]заявки 2020-2021'!C48</f>
        <v>0</v>
      </c>
      <c r="BJ36" s="344">
        <f t="shared" si="18"/>
        <v>0.12289990425109822</v>
      </c>
      <c r="BK36" s="349">
        <f t="shared" si="19"/>
        <v>0</v>
      </c>
      <c r="BL36" s="346"/>
      <c r="BM36" s="344">
        <f t="shared" si="20"/>
        <v>0</v>
      </c>
      <c r="BN36" s="345">
        <f t="shared" si="21"/>
        <v>0</v>
      </c>
      <c r="BO36" s="346"/>
      <c r="BP36" s="344">
        <f t="shared" si="22"/>
        <v>0</v>
      </c>
      <c r="BQ36" s="346"/>
      <c r="BR36" s="342">
        <v>35.893146999999999</v>
      </c>
      <c r="BS36" s="342">
        <v>34.821640000000002</v>
      </c>
      <c r="BT36" s="342">
        <f>'[4]численность 2020'!H54</f>
        <v>40.484676361083984</v>
      </c>
      <c r="BU36" s="341">
        <v>4.8484600000000002</v>
      </c>
      <c r="BV36" s="341">
        <v>4.8484600000000002</v>
      </c>
      <c r="BW36" s="341">
        <f t="shared" si="23"/>
        <v>5.6369640013847002</v>
      </c>
      <c r="BX36" s="343">
        <f>'[4]заявки 2020-2021'!F48</f>
        <v>2</v>
      </c>
      <c r="BY36" s="343">
        <f>'[4]заявки 2020-2021'!G48</f>
        <v>0</v>
      </c>
      <c r="BZ36" s="343">
        <f>'[4]заявки 2020-2021'!H48</f>
        <v>0</v>
      </c>
      <c r="CA36" s="344">
        <f t="shared" si="24"/>
        <v>3.238774108886719</v>
      </c>
      <c r="CB36" s="349">
        <f t="shared" si="25"/>
        <v>2</v>
      </c>
      <c r="CC36" s="346">
        <v>2</v>
      </c>
      <c r="CD36" s="344">
        <f t="shared" si="26"/>
        <v>0</v>
      </c>
      <c r="CE36" s="345">
        <f t="shared" si="27"/>
        <v>0</v>
      </c>
      <c r="CF36" s="346"/>
      <c r="CG36" s="344">
        <f t="shared" si="28"/>
        <v>0</v>
      </c>
      <c r="CH36" s="345">
        <f t="shared" si="29"/>
        <v>0</v>
      </c>
      <c r="CI36" s="346"/>
      <c r="CJ36" s="344">
        <f t="shared" si="30"/>
        <v>0.4</v>
      </c>
      <c r="CK36" s="346"/>
      <c r="CL36" s="350">
        <f t="shared" si="31"/>
        <v>1</v>
      </c>
      <c r="CM36" s="342">
        <v>35</v>
      </c>
      <c r="CN36" s="342">
        <v>0</v>
      </c>
      <c r="CO36" s="342" t="e">
        <f>#NAME?</f>
        <v>#NAME?</v>
      </c>
      <c r="CP36" s="341">
        <v>3.5190000000000001</v>
      </c>
      <c r="CQ36" s="341">
        <v>0</v>
      </c>
      <c r="CR36" s="341" t="e">
        <f>#NAME?</f>
        <v>#NAME?</v>
      </c>
      <c r="CS36" s="343" t="e">
        <f>#NAME?</f>
        <v>#NAME?</v>
      </c>
      <c r="CT36" s="344" t="e">
        <f t="shared" ref="CT36:CT37" si="57">IF((CO36*0.1)&gt;0,CO36*0.8,0)</f>
        <v>#NAME?</v>
      </c>
      <c r="CU36" s="349" t="e">
        <f t="shared" si="33"/>
        <v>#NAME?</v>
      </c>
      <c r="CV36" s="346"/>
      <c r="CW36" s="344">
        <f t="shared" si="34"/>
        <v>0</v>
      </c>
      <c r="CX36" s="346"/>
      <c r="CY36" s="342">
        <v>0</v>
      </c>
      <c r="CZ36" s="342">
        <v>0</v>
      </c>
      <c r="DA36" s="342">
        <f>'[4]численность 2020'!I54</f>
        <v>0</v>
      </c>
      <c r="DB36" s="341">
        <v>0</v>
      </c>
      <c r="DC36" s="341">
        <v>0</v>
      </c>
      <c r="DD36" s="341">
        <f t="shared" si="35"/>
        <v>0</v>
      </c>
      <c r="DE36" s="343">
        <f>'[4]заявки 2020-2021'!I48</f>
        <v>0</v>
      </c>
      <c r="DF36" s="344">
        <f t="shared" si="36"/>
        <v>0</v>
      </c>
      <c r="DG36" s="345">
        <f t="shared" si="37"/>
        <v>0</v>
      </c>
      <c r="DH36" s="346"/>
      <c r="DI36" s="342">
        <v>0</v>
      </c>
      <c r="DJ36" s="342">
        <v>0</v>
      </c>
      <c r="DK36" s="342">
        <f>'[4]численность 2020'!J54</f>
        <v>0.23702971637248993</v>
      </c>
      <c r="DL36" s="341">
        <v>0</v>
      </c>
      <c r="DM36" s="341">
        <v>0</v>
      </c>
      <c r="DN36" s="341">
        <f t="shared" si="38"/>
        <v>3.3003301459870592E-2</v>
      </c>
      <c r="DO36" s="343">
        <f>'[4]заявки 2020-2021'!P48</f>
        <v>0</v>
      </c>
      <c r="DP36" s="344">
        <f t="shared" si="39"/>
        <v>2.3702971637248993E-2</v>
      </c>
      <c r="DQ36" s="345">
        <f t="shared" si="40"/>
        <v>0</v>
      </c>
      <c r="DR36" s="346"/>
      <c r="DS36" s="342">
        <v>0</v>
      </c>
      <c r="DT36" s="347">
        <v>0</v>
      </c>
      <c r="DU36" s="347">
        <f>'[4]заявки 2020-2021'!Q48</f>
        <v>0</v>
      </c>
      <c r="DV36" s="341">
        <f t="shared" si="41"/>
        <v>0</v>
      </c>
      <c r="DW36" s="341">
        <v>0</v>
      </c>
      <c r="DX36" s="341">
        <f t="shared" si="54"/>
        <v>0</v>
      </c>
      <c r="DY36" s="343">
        <f>'[4]заявки 2020-2021'!S48</f>
        <v>0</v>
      </c>
      <c r="DZ36" s="344">
        <f t="shared" si="55"/>
        <v>0</v>
      </c>
      <c r="EA36" s="345">
        <f t="shared" si="44"/>
        <v>0</v>
      </c>
      <c r="EB36" s="346"/>
    </row>
    <row r="37" spans="1:132" ht="32.25" customHeight="1" x14ac:dyDescent="0.2">
      <c r="A37" s="352" t="s">
        <v>76</v>
      </c>
      <c r="B37" s="341">
        <f>'[4]численность 2020'!C53</f>
        <v>11.595999717712402</v>
      </c>
      <c r="C37" s="342">
        <v>6.3859170000000001</v>
      </c>
      <c r="D37" s="342">
        <v>8.1653979999999997</v>
      </c>
      <c r="E37" s="342">
        <f>'[4]численность 2020'!D53</f>
        <v>9.9799308776855469</v>
      </c>
      <c r="F37" s="341">
        <v>0.57375699999999996</v>
      </c>
      <c r="G37" s="341">
        <f t="shared" si="0"/>
        <v>0.70415645039450092</v>
      </c>
      <c r="H37" s="341">
        <f t="shared" si="46"/>
        <v>0.86063566062714036</v>
      </c>
      <c r="I37" s="343">
        <f>'[4]заявки 2020-2021'!O51</f>
        <v>0</v>
      </c>
      <c r="J37" s="344">
        <f t="shared" si="47"/>
        <v>0</v>
      </c>
      <c r="K37" s="345">
        <f t="shared" si="3"/>
        <v>0</v>
      </c>
      <c r="L37" s="346"/>
      <c r="M37" s="342">
        <v>15</v>
      </c>
      <c r="N37" s="342">
        <v>15</v>
      </c>
      <c r="O37" s="347">
        <f>'[4]заявки 2020-2021'!K51</f>
        <v>15</v>
      </c>
      <c r="P37" s="341">
        <f t="shared" si="4"/>
        <v>1.2935495313170913</v>
      </c>
      <c r="Q37" s="341">
        <v>1.29355</v>
      </c>
      <c r="R37" s="341">
        <f t="shared" si="5"/>
        <v>1.2935495313170913</v>
      </c>
      <c r="S37" s="343">
        <f>'[4]заявки 2020-2021'!M51</f>
        <v>2</v>
      </c>
      <c r="T37" s="343">
        <f>'[4]заявки 2020-2021'!N51</f>
        <v>2</v>
      </c>
      <c r="U37" s="344">
        <f t="shared" si="48"/>
        <v>2.2499999999999849</v>
      </c>
      <c r="V37" s="345">
        <f t="shared" si="7"/>
        <v>2</v>
      </c>
      <c r="W37" s="346">
        <v>2</v>
      </c>
      <c r="X37" s="346">
        <v>2</v>
      </c>
      <c r="Y37" s="348"/>
      <c r="Z37" s="342">
        <v>0</v>
      </c>
      <c r="AA37" s="342">
        <v>0</v>
      </c>
      <c r="AB37" s="342">
        <f>'[4]численность 2020'!E53</f>
        <v>0</v>
      </c>
      <c r="AC37" s="341">
        <v>0</v>
      </c>
      <c r="AD37" s="341">
        <v>0</v>
      </c>
      <c r="AE37" s="341">
        <f t="shared" si="49"/>
        <v>0</v>
      </c>
      <c r="AF37" s="343">
        <f>'[4]заявки 2020-2021'!J51</f>
        <v>0</v>
      </c>
      <c r="AG37" s="344">
        <f t="shared" si="50"/>
        <v>0</v>
      </c>
      <c r="AH37" s="345">
        <f t="shared" si="9"/>
        <v>0</v>
      </c>
      <c r="AI37" s="349">
        <f t="shared" si="10"/>
        <v>0</v>
      </c>
      <c r="AJ37" s="346"/>
      <c r="AK37" s="346"/>
      <c r="AL37" s="342">
        <v>62.044994000000003</v>
      </c>
      <c r="AM37" s="342">
        <v>71.447235000000006</v>
      </c>
      <c r="AN37" s="342">
        <f>'[4]численность 2020'!F53</f>
        <v>79.007797241210938</v>
      </c>
      <c r="AO37" s="341">
        <v>5.574573</v>
      </c>
      <c r="AP37" s="341">
        <v>6.1613689999999997</v>
      </c>
      <c r="AQ37" s="341">
        <f t="shared" si="11"/>
        <v>6.8133666061176124</v>
      </c>
      <c r="AR37" s="343">
        <f>'[4]заявки 2020-2021'!D51</f>
        <v>7</v>
      </c>
      <c r="AS37" s="343">
        <f>'[4]заявки 2020-2021'!E51</f>
        <v>1</v>
      </c>
      <c r="AT37" s="344">
        <f t="shared" si="12"/>
        <v>7.9007797241210938</v>
      </c>
      <c r="AU37" s="349">
        <f t="shared" si="13"/>
        <v>7</v>
      </c>
      <c r="AV37" s="346">
        <v>7</v>
      </c>
      <c r="AW37" s="344">
        <f t="shared" si="14"/>
        <v>1.75</v>
      </c>
      <c r="AX37" s="345">
        <f t="shared" si="15"/>
        <v>1</v>
      </c>
      <c r="AY37" s="346">
        <v>1</v>
      </c>
      <c r="AZ37" s="344">
        <f t="shared" si="16"/>
        <v>3.5</v>
      </c>
      <c r="BA37" s="346">
        <v>3</v>
      </c>
      <c r="BB37" s="342">
        <v>33.937278999999997</v>
      </c>
      <c r="BC37" s="342">
        <v>35.358192000000003</v>
      </c>
      <c r="BD37" s="342">
        <f>'[4]численность 2020'!G53</f>
        <v>38.432819366455078</v>
      </c>
      <c r="BE37" s="341">
        <v>3.0491709999999999</v>
      </c>
      <c r="BF37" s="341">
        <v>3.049172</v>
      </c>
      <c r="BG37" s="341">
        <f t="shared" si="17"/>
        <v>3.314317031911493</v>
      </c>
      <c r="BH37" s="343">
        <f>'[4]заявки 2020-2021'!B51</f>
        <v>3</v>
      </c>
      <c r="BI37" s="343">
        <f>'[4]заявки 2020-2021'!C51</f>
        <v>0</v>
      </c>
      <c r="BJ37" s="344">
        <f t="shared" si="18"/>
        <v>2.6902973556518557</v>
      </c>
      <c r="BK37" s="349">
        <f t="shared" si="19"/>
        <v>2.6902973556518557</v>
      </c>
      <c r="BL37" s="346">
        <v>2</v>
      </c>
      <c r="BM37" s="344">
        <f t="shared" si="20"/>
        <v>0</v>
      </c>
      <c r="BN37" s="345">
        <f t="shared" si="21"/>
        <v>0</v>
      </c>
      <c r="BO37" s="346"/>
      <c r="BP37" s="344">
        <f t="shared" si="22"/>
        <v>0.4</v>
      </c>
      <c r="BQ37" s="346"/>
      <c r="BR37" s="342">
        <v>67.321235999999999</v>
      </c>
      <c r="BS37" s="342">
        <v>69.563400000000001</v>
      </c>
      <c r="BT37" s="342">
        <f>'[4]численность 2020'!H53</f>
        <v>72.638023376464844</v>
      </c>
      <c r="BU37" s="341">
        <v>6.0486279999999999</v>
      </c>
      <c r="BV37" s="341">
        <v>5.9989140000000001</v>
      </c>
      <c r="BW37" s="341">
        <f t="shared" si="23"/>
        <v>6.2640587396284007</v>
      </c>
      <c r="BX37" s="343">
        <f>'[4]заявки 2020-2021'!F51</f>
        <v>7</v>
      </c>
      <c r="BY37" s="343">
        <f>'[4]заявки 2020-2021'!G51</f>
        <v>2</v>
      </c>
      <c r="BZ37" s="343">
        <f>'[4]заявки 2020-2021'!H51</f>
        <v>0</v>
      </c>
      <c r="CA37" s="344">
        <f t="shared" si="24"/>
        <v>7.2638023376464851</v>
      </c>
      <c r="CB37" s="349">
        <f t="shared" si="25"/>
        <v>7</v>
      </c>
      <c r="CC37" s="346">
        <v>7</v>
      </c>
      <c r="CD37" s="344">
        <f t="shared" si="26"/>
        <v>0.875</v>
      </c>
      <c r="CE37" s="345">
        <f t="shared" si="27"/>
        <v>0.875</v>
      </c>
      <c r="CF37" s="346">
        <v>1</v>
      </c>
      <c r="CG37" s="344">
        <f t="shared" si="28"/>
        <v>0.875</v>
      </c>
      <c r="CH37" s="345">
        <f t="shared" si="29"/>
        <v>0</v>
      </c>
      <c r="CI37" s="346"/>
      <c r="CJ37" s="344">
        <f t="shared" si="30"/>
        <v>1.4000000000000001</v>
      </c>
      <c r="CK37" s="346">
        <v>1</v>
      </c>
      <c r="CL37" s="350">
        <f t="shared" si="31"/>
        <v>1</v>
      </c>
      <c r="CM37" s="342">
        <v>35</v>
      </c>
      <c r="CN37" s="342">
        <v>0</v>
      </c>
      <c r="CO37" s="342" t="e">
        <f>#NAME?</f>
        <v>#NAME?</v>
      </c>
      <c r="CP37" s="341">
        <v>3.5190000000000001</v>
      </c>
      <c r="CQ37" s="341">
        <v>0</v>
      </c>
      <c r="CR37" s="341" t="e">
        <f>#NAME?</f>
        <v>#NAME?</v>
      </c>
      <c r="CS37" s="343" t="e">
        <f>#NAME?</f>
        <v>#NAME?</v>
      </c>
      <c r="CT37" s="344" t="e">
        <f t="shared" si="57"/>
        <v>#NAME?</v>
      </c>
      <c r="CU37" s="349" t="e">
        <f t="shared" si="33"/>
        <v>#NAME?</v>
      </c>
      <c r="CV37" s="346"/>
      <c r="CW37" s="344">
        <f t="shared" si="34"/>
        <v>0</v>
      </c>
      <c r="CX37" s="346"/>
      <c r="CY37" s="342">
        <v>0</v>
      </c>
      <c r="CZ37" s="342">
        <v>0</v>
      </c>
      <c r="DA37" s="342">
        <f>'[4]численность 2020'!I53</f>
        <v>0</v>
      </c>
      <c r="DB37" s="341">
        <v>0</v>
      </c>
      <c r="DC37" s="341">
        <v>0</v>
      </c>
      <c r="DD37" s="341">
        <f t="shared" si="35"/>
        <v>0</v>
      </c>
      <c r="DE37" s="343">
        <f>'[4]заявки 2020-2021'!I51</f>
        <v>0</v>
      </c>
      <c r="DF37" s="344">
        <f t="shared" si="36"/>
        <v>0</v>
      </c>
      <c r="DG37" s="345">
        <f t="shared" si="37"/>
        <v>0</v>
      </c>
      <c r="DH37" s="346"/>
      <c r="DI37" s="342">
        <v>0</v>
      </c>
      <c r="DJ37" s="342">
        <v>6.3005000000000005E-2</v>
      </c>
      <c r="DK37" s="342">
        <f>'[4]численность 2020'!J53</f>
        <v>0.31502309441566467</v>
      </c>
      <c r="DL37" s="341">
        <v>5.4330000000000003E-3</v>
      </c>
      <c r="DM37" s="341">
        <v>5.4330000000000003E-3</v>
      </c>
      <c r="DN37" s="341">
        <f t="shared" si="38"/>
        <v>2.7166531742362852E-2</v>
      </c>
      <c r="DO37" s="343">
        <f>'[4]заявки 2020-2021'!P51</f>
        <v>0</v>
      </c>
      <c r="DP37" s="344">
        <f t="shared" si="39"/>
        <v>3.150230944156647E-2</v>
      </c>
      <c r="DQ37" s="345">
        <f t="shared" si="40"/>
        <v>0</v>
      </c>
      <c r="DR37" s="346"/>
      <c r="DS37" s="342">
        <v>0</v>
      </c>
      <c r="DT37" s="347">
        <v>0</v>
      </c>
      <c r="DU37" s="347">
        <f>'[4]заявки 2020-2021'!Q51</f>
        <v>0</v>
      </c>
      <c r="DV37" s="341">
        <f t="shared" si="41"/>
        <v>0</v>
      </c>
      <c r="DW37" s="341">
        <v>0</v>
      </c>
      <c r="DX37" s="341">
        <f t="shared" si="54"/>
        <v>0</v>
      </c>
      <c r="DY37" s="343">
        <f>'[4]заявки 2020-2021'!S51</f>
        <v>0</v>
      </c>
      <c r="DZ37" s="344">
        <f t="shared" si="55"/>
        <v>0</v>
      </c>
      <c r="EA37" s="345">
        <f t="shared" si="44"/>
        <v>0</v>
      </c>
      <c r="EB37" s="346"/>
    </row>
    <row r="38" spans="1:132" ht="32.25" customHeight="1" x14ac:dyDescent="0.2">
      <c r="A38" s="352" t="s">
        <v>75</v>
      </c>
      <c r="B38" s="341">
        <f>'[4]численность 2020'!C52</f>
        <v>16.030000686645508</v>
      </c>
      <c r="C38" s="342">
        <v>45.401741000000001</v>
      </c>
      <c r="D38" s="342">
        <v>47.878044000000003</v>
      </c>
      <c r="E38" s="342">
        <f>'[4]численность 2020'!D52</f>
        <v>49.609413146972656</v>
      </c>
      <c r="F38" s="341">
        <v>2.8322980000000002</v>
      </c>
      <c r="G38" s="341">
        <f t="shared" si="0"/>
        <v>2.9867774141698509</v>
      </c>
      <c r="H38" s="341">
        <f t="shared" si="46"/>
        <v>3.0947854661230267</v>
      </c>
      <c r="I38" s="343">
        <f>'[4]заявки 2020-2021'!O50</f>
        <v>17</v>
      </c>
      <c r="J38" s="344">
        <f t="shared" si="47"/>
        <v>17.36329460144038</v>
      </c>
      <c r="K38" s="345">
        <f t="shared" si="3"/>
        <v>17</v>
      </c>
      <c r="L38" s="346">
        <v>17</v>
      </c>
      <c r="M38" s="342">
        <v>15</v>
      </c>
      <c r="N38" s="342">
        <v>15</v>
      </c>
      <c r="O38" s="347">
        <f>'[4]заявки 2020-2021'!K50</f>
        <v>16</v>
      </c>
      <c r="P38" s="341">
        <f t="shared" si="4"/>
        <v>0.93574543714751091</v>
      </c>
      <c r="Q38" s="341">
        <v>0.93574500000000005</v>
      </c>
      <c r="R38" s="341">
        <f t="shared" si="5"/>
        <v>0.99812846629067831</v>
      </c>
      <c r="S38" s="343">
        <f>'[4]заявки 2020-2021'!M50</f>
        <v>2</v>
      </c>
      <c r="T38" s="343">
        <f>'[4]заявки 2020-2021'!N50</f>
        <v>1</v>
      </c>
      <c r="U38" s="344">
        <f t="shared" si="48"/>
        <v>2.3999999999999839</v>
      </c>
      <c r="V38" s="345">
        <f t="shared" si="7"/>
        <v>2</v>
      </c>
      <c r="W38" s="346">
        <v>2</v>
      </c>
      <c r="X38" s="346">
        <v>1</v>
      </c>
      <c r="Y38" s="348"/>
      <c r="Z38" s="342">
        <v>59.224711999999997</v>
      </c>
      <c r="AA38" s="342">
        <v>66.123230000000007</v>
      </c>
      <c r="AB38" s="342">
        <f>'[4]численность 2020'!E52</f>
        <v>69.463600158691406</v>
      </c>
      <c r="AC38" s="341">
        <v>3.694617</v>
      </c>
      <c r="AD38" s="341">
        <v>4.1249669999999998</v>
      </c>
      <c r="AE38" s="341">
        <f t="shared" si="49"/>
        <v>4.3333497930889733</v>
      </c>
      <c r="AF38" s="343">
        <f>'[4]заявки 2020-2021'!J50</f>
        <v>3</v>
      </c>
      <c r="AG38" s="344">
        <f t="shared" si="50"/>
        <v>3.4731800079345705</v>
      </c>
      <c r="AH38" s="345">
        <f t="shared" si="9"/>
        <v>3</v>
      </c>
      <c r="AI38" s="349">
        <f t="shared" si="10"/>
        <v>2.25</v>
      </c>
      <c r="AJ38" s="346">
        <v>3</v>
      </c>
      <c r="AK38" s="346">
        <v>2</v>
      </c>
      <c r="AL38" s="342">
        <v>110.268478</v>
      </c>
      <c r="AM38" s="342">
        <v>125.43049600000001</v>
      </c>
      <c r="AN38" s="342">
        <f>'[4]численность 2020'!F52</f>
        <v>142.94174194335938</v>
      </c>
      <c r="AO38" s="341">
        <v>6.8788819999999999</v>
      </c>
      <c r="AP38" s="341">
        <v>7.8247340000000003</v>
      </c>
      <c r="AQ38" s="341">
        <f t="shared" si="11"/>
        <v>8.9171388534276996</v>
      </c>
      <c r="AR38" s="343">
        <f>'[4]заявки 2020-2021'!D50</f>
        <v>17</v>
      </c>
      <c r="AS38" s="343">
        <f>'[4]заявки 2020-2021'!E50</f>
        <v>1</v>
      </c>
      <c r="AT38" s="344">
        <f t="shared" si="12"/>
        <v>17.153009033203123</v>
      </c>
      <c r="AU38" s="349">
        <f t="shared" si="13"/>
        <v>17</v>
      </c>
      <c r="AV38" s="346">
        <v>17</v>
      </c>
      <c r="AW38" s="344">
        <f t="shared" si="14"/>
        <v>4.25</v>
      </c>
      <c r="AX38" s="345">
        <f t="shared" si="15"/>
        <v>1</v>
      </c>
      <c r="AY38" s="346">
        <v>1</v>
      </c>
      <c r="AZ38" s="344">
        <f t="shared" si="16"/>
        <v>8.5</v>
      </c>
      <c r="BA38" s="346">
        <v>8</v>
      </c>
      <c r="BB38" s="342">
        <v>47.575581</v>
      </c>
      <c r="BC38" s="342">
        <v>63.887259999999998</v>
      </c>
      <c r="BD38" s="342">
        <f>'[4]численность 2020'!G52</f>
        <v>69.667694091796875</v>
      </c>
      <c r="BE38" s="341">
        <v>2.9679090000000001</v>
      </c>
      <c r="BF38" s="341">
        <v>3.9854810000000001</v>
      </c>
      <c r="BG38" s="341">
        <f t="shared" si="17"/>
        <v>4.3460817908658349</v>
      </c>
      <c r="BH38" s="343">
        <f>'[4]заявки 2020-2021'!B50</f>
        <v>5</v>
      </c>
      <c r="BI38" s="343">
        <f>'[4]заявки 2020-2021'!C50</f>
        <v>1</v>
      </c>
      <c r="BJ38" s="344">
        <f t="shared" si="18"/>
        <v>5.5734155273437498</v>
      </c>
      <c r="BK38" s="349">
        <f t="shared" si="19"/>
        <v>5</v>
      </c>
      <c r="BL38" s="346">
        <v>5</v>
      </c>
      <c r="BM38" s="344">
        <f t="shared" si="20"/>
        <v>1.25</v>
      </c>
      <c r="BN38" s="345">
        <f t="shared" si="21"/>
        <v>1</v>
      </c>
      <c r="BO38" s="346">
        <v>1</v>
      </c>
      <c r="BP38" s="344">
        <f t="shared" si="22"/>
        <v>1</v>
      </c>
      <c r="BQ38" s="346">
        <v>1</v>
      </c>
      <c r="BR38" s="342">
        <v>95.657287999999994</v>
      </c>
      <c r="BS38" s="342">
        <v>113.323837</v>
      </c>
      <c r="BT38" s="342">
        <f>'[4]численность 2020'!H52</f>
        <v>117.24046325683594</v>
      </c>
      <c r="BU38" s="341">
        <v>5.9673910000000001</v>
      </c>
      <c r="BV38" s="341">
        <v>7.0694840000000001</v>
      </c>
      <c r="BW38" s="341">
        <f t="shared" si="23"/>
        <v>7.313815236109642</v>
      </c>
      <c r="BX38" s="343">
        <f>'[4]заявки 2020-2021'!F50</f>
        <v>11</v>
      </c>
      <c r="BY38" s="343">
        <f>'[4]заявки 2020-2021'!G50</f>
        <v>1</v>
      </c>
      <c r="BZ38" s="343">
        <f>'[4]заявки 2020-2021'!H50</f>
        <v>1</v>
      </c>
      <c r="CA38" s="344">
        <f t="shared" si="24"/>
        <v>11.724046325683595</v>
      </c>
      <c r="CB38" s="349">
        <f t="shared" si="25"/>
        <v>11</v>
      </c>
      <c r="CC38" s="346">
        <v>11</v>
      </c>
      <c r="CD38" s="344">
        <f t="shared" si="26"/>
        <v>1.375</v>
      </c>
      <c r="CE38" s="345">
        <f t="shared" si="27"/>
        <v>1</v>
      </c>
      <c r="CF38" s="346">
        <v>1</v>
      </c>
      <c r="CG38" s="344">
        <f t="shared" si="28"/>
        <v>1.375</v>
      </c>
      <c r="CH38" s="345">
        <f t="shared" si="29"/>
        <v>1</v>
      </c>
      <c r="CI38" s="346">
        <v>1</v>
      </c>
      <c r="CJ38" s="344">
        <f t="shared" si="30"/>
        <v>2.2000000000000002</v>
      </c>
      <c r="CK38" s="346">
        <v>2</v>
      </c>
      <c r="CL38" s="350">
        <f t="shared" si="31"/>
        <v>1</v>
      </c>
      <c r="CM38" s="342">
        <v>35</v>
      </c>
      <c r="CN38" s="342">
        <v>0</v>
      </c>
      <c r="CO38" s="342" t="e">
        <f>#NAME?</f>
        <v>#NAME?</v>
      </c>
      <c r="CP38" s="341">
        <v>3.5190000000000001</v>
      </c>
      <c r="CQ38" s="341">
        <v>0</v>
      </c>
      <c r="CR38" s="341" t="e">
        <f>#NAME?</f>
        <v>#NAME?</v>
      </c>
      <c r="CS38" s="343" t="e">
        <f>#NAME?</f>
        <v>#NAME?</v>
      </c>
      <c r="CT38" s="344" t="e">
        <f t="shared" si="32"/>
        <v>#NAME?</v>
      </c>
      <c r="CU38" s="349" t="e">
        <f>IF(CS38&lt;CT38,CS38,CT38)</f>
        <v>#NAME?</v>
      </c>
      <c r="CV38" s="346"/>
      <c r="CW38" s="344">
        <f>CV38*0.8</f>
        <v>0</v>
      </c>
      <c r="CX38" s="346"/>
      <c r="CY38" s="342">
        <v>0</v>
      </c>
      <c r="CZ38" s="342">
        <v>0</v>
      </c>
      <c r="DA38" s="342">
        <f>'[4]численность 2020'!I52</f>
        <v>0</v>
      </c>
      <c r="DB38" s="341">
        <v>0</v>
      </c>
      <c r="DC38" s="341">
        <v>0</v>
      </c>
      <c r="DD38" s="341">
        <f t="shared" si="35"/>
        <v>0</v>
      </c>
      <c r="DE38" s="343">
        <f>'[4]заявки 2020-2021'!I50</f>
        <v>0</v>
      </c>
      <c r="DF38" s="344">
        <f t="shared" si="36"/>
        <v>0</v>
      </c>
      <c r="DG38" s="345">
        <f t="shared" si="37"/>
        <v>0</v>
      </c>
      <c r="DH38" s="346"/>
      <c r="DI38" s="342">
        <v>0.58079719543457031</v>
      </c>
      <c r="DJ38" s="342">
        <v>0.58185100000000001</v>
      </c>
      <c r="DK38" s="342">
        <f>'[4]численность 2020'!J52</f>
        <v>0.43425607681274414</v>
      </c>
      <c r="DL38" s="341">
        <v>3.6297999999999997E-2</v>
      </c>
      <c r="DM38" s="341">
        <v>3.6297999999999997E-2</v>
      </c>
      <c r="DN38" s="341">
        <f t="shared" si="38"/>
        <v>2.7090209495406956E-2</v>
      </c>
      <c r="DO38" s="343">
        <f>'[4]заявки 2020-2021'!P50</f>
        <v>0</v>
      </c>
      <c r="DP38" s="344">
        <f t="shared" si="39"/>
        <v>4.3425607681274417E-2</v>
      </c>
      <c r="DQ38" s="345">
        <f t="shared" si="40"/>
        <v>0</v>
      </c>
      <c r="DR38" s="346"/>
      <c r="DS38" s="342">
        <v>0</v>
      </c>
      <c r="DT38" s="347">
        <v>0</v>
      </c>
      <c r="DU38" s="347">
        <f>'[4]заявки 2020-2021'!Q50</f>
        <v>0</v>
      </c>
      <c r="DV38" s="341">
        <f t="shared" si="41"/>
        <v>0</v>
      </c>
      <c r="DW38" s="341">
        <v>0</v>
      </c>
      <c r="DX38" s="341">
        <f t="shared" si="54"/>
        <v>0</v>
      </c>
      <c r="DY38" s="343">
        <f>'[4]заявки 2020-2021'!S50</f>
        <v>0</v>
      </c>
      <c r="DZ38" s="344">
        <f t="shared" si="55"/>
        <v>0</v>
      </c>
      <c r="EA38" s="345">
        <f t="shared" si="44"/>
        <v>0</v>
      </c>
      <c r="EB38" s="346"/>
    </row>
    <row r="39" spans="1:132" ht="30.75" customHeight="1" x14ac:dyDescent="0.2">
      <c r="A39" s="116" t="s">
        <v>299</v>
      </c>
      <c r="B39" s="341">
        <f>'[4]численность 2020'!C55</f>
        <v>76.400001525878906</v>
      </c>
      <c r="C39" s="342">
        <v>61.677860000000003</v>
      </c>
      <c r="D39" s="342">
        <v>61.677860000000003</v>
      </c>
      <c r="E39" s="342">
        <f>'[4]численность 2020'!D55</f>
        <v>61.677860260009766</v>
      </c>
      <c r="F39" s="341">
        <v>0.80730199999999996</v>
      </c>
      <c r="G39" s="341">
        <f t="shared" si="0"/>
        <v>0.80730181633710985</v>
      </c>
      <c r="H39" s="341">
        <f t="shared" si="46"/>
        <v>0.80730181974037885</v>
      </c>
      <c r="I39" s="343">
        <f>'[4]заявки 2020-2021'!O49</f>
        <v>12</v>
      </c>
      <c r="J39" s="344">
        <f t="shared" si="47"/>
        <v>21.587251091003356</v>
      </c>
      <c r="K39" s="345">
        <f t="shared" si="3"/>
        <v>12</v>
      </c>
      <c r="L39" s="346">
        <v>12</v>
      </c>
      <c r="M39" s="342">
        <v>10</v>
      </c>
      <c r="N39" s="342">
        <v>12</v>
      </c>
      <c r="O39" s="347">
        <f>'[4]заявки 2020-2021'!K49</f>
        <v>12</v>
      </c>
      <c r="P39" s="341">
        <f t="shared" si="4"/>
        <v>0.13089004974185384</v>
      </c>
      <c r="Q39" s="341">
        <v>0.15706800000000001</v>
      </c>
      <c r="R39" s="341">
        <f t="shared" si="5"/>
        <v>0.15706805969022461</v>
      </c>
      <c r="S39" s="343">
        <f>'[4]заявки 2020-2021'!M49</f>
        <v>1</v>
      </c>
      <c r="T39" s="343">
        <f>'[4]заявки 2020-2021'!N49</f>
        <v>1</v>
      </c>
      <c r="U39" s="344">
        <f t="shared" si="48"/>
        <v>1.7999999999999878</v>
      </c>
      <c r="V39" s="345">
        <f t="shared" si="7"/>
        <v>1</v>
      </c>
      <c r="W39" s="346">
        <v>1</v>
      </c>
      <c r="X39" s="346">
        <v>1</v>
      </c>
      <c r="Y39" s="348"/>
      <c r="Z39" s="342">
        <v>0</v>
      </c>
      <c r="AA39" s="342">
        <v>0</v>
      </c>
      <c r="AB39" s="342">
        <f>'[4]численность 2020'!E55</f>
        <v>0</v>
      </c>
      <c r="AC39" s="341">
        <v>0</v>
      </c>
      <c r="AD39" s="341">
        <v>0</v>
      </c>
      <c r="AE39" s="341">
        <f t="shared" si="49"/>
        <v>0</v>
      </c>
      <c r="AF39" s="343">
        <f>'[4]заявки 2020-2021'!J49</f>
        <v>0</v>
      </c>
      <c r="AG39" s="344">
        <f t="shared" si="50"/>
        <v>0</v>
      </c>
      <c r="AH39" s="345">
        <f t="shared" si="9"/>
        <v>0</v>
      </c>
      <c r="AI39" s="349">
        <f t="shared" si="10"/>
        <v>0</v>
      </c>
      <c r="AJ39" s="346"/>
      <c r="AK39" s="346"/>
      <c r="AL39" s="342">
        <v>227.90303</v>
      </c>
      <c r="AM39" s="342">
        <v>229.85485800000001</v>
      </c>
      <c r="AN39" s="342">
        <f>'[4]численность 2020'!F55</f>
        <v>229.8548583984375</v>
      </c>
      <c r="AO39" s="341">
        <v>2.9830239999999999</v>
      </c>
      <c r="AP39" s="341">
        <v>3.0085709999999999</v>
      </c>
      <c r="AQ39" s="341">
        <f t="shared" si="11"/>
        <v>3.0085713849178259</v>
      </c>
      <c r="AR39" s="343">
        <f>'[4]заявки 2020-2021'!D49</f>
        <v>16</v>
      </c>
      <c r="AS39" s="343">
        <f>'[4]заявки 2020-2021'!E49</f>
        <v>4</v>
      </c>
      <c r="AT39" s="344">
        <f t="shared" si="12"/>
        <v>16.089840087890625</v>
      </c>
      <c r="AU39" s="349">
        <f t="shared" si="13"/>
        <v>16</v>
      </c>
      <c r="AV39" s="346">
        <v>16</v>
      </c>
      <c r="AW39" s="344">
        <f t="shared" si="14"/>
        <v>4</v>
      </c>
      <c r="AX39" s="345">
        <f t="shared" si="15"/>
        <v>4</v>
      </c>
      <c r="AY39" s="346">
        <v>4</v>
      </c>
      <c r="AZ39" s="344">
        <f t="shared" si="16"/>
        <v>8</v>
      </c>
      <c r="BA39" s="346">
        <v>8</v>
      </c>
      <c r="BB39" s="342">
        <v>93.264992000000007</v>
      </c>
      <c r="BC39" s="342">
        <v>86.319725000000005</v>
      </c>
      <c r="BD39" s="342">
        <f>'[4]численность 2020'!G55</f>
        <v>86.319725036621094</v>
      </c>
      <c r="BE39" s="341">
        <v>1.2207460000000001</v>
      </c>
      <c r="BF39" s="341">
        <v>1.129839</v>
      </c>
      <c r="BG39" s="341">
        <f t="shared" si="17"/>
        <v>1.1298393103746482</v>
      </c>
      <c r="BH39" s="343">
        <f>'[4]заявки 2020-2021'!B49</f>
        <v>4</v>
      </c>
      <c r="BI39" s="343">
        <f>'[4]заявки 2020-2021'!C49</f>
        <v>0</v>
      </c>
      <c r="BJ39" s="344">
        <f t="shared" si="18"/>
        <v>4.3159862518310552</v>
      </c>
      <c r="BK39" s="349">
        <f t="shared" si="19"/>
        <v>4</v>
      </c>
      <c r="BL39" s="346">
        <v>4</v>
      </c>
      <c r="BM39" s="344">
        <f t="shared" si="20"/>
        <v>1</v>
      </c>
      <c r="BN39" s="345">
        <f t="shared" si="21"/>
        <v>0</v>
      </c>
      <c r="BO39" s="346"/>
      <c r="BP39" s="344">
        <f t="shared" si="22"/>
        <v>0.8</v>
      </c>
      <c r="BQ39" s="346"/>
      <c r="BR39" s="342">
        <v>197.44397000000001</v>
      </c>
      <c r="BS39" s="342">
        <v>177.600357</v>
      </c>
      <c r="BT39" s="342">
        <f>'[4]численность 2020'!H55</f>
        <v>177.60035705566406</v>
      </c>
      <c r="BU39" s="341">
        <v>2.5843449999999999</v>
      </c>
      <c r="BV39" s="341">
        <v>2.3246120000000001</v>
      </c>
      <c r="BW39" s="341">
        <f t="shared" si="23"/>
        <v>2.3246119569186874</v>
      </c>
      <c r="BX39" s="343">
        <f>'[4]заявки 2020-2021'!F49</f>
        <v>12</v>
      </c>
      <c r="BY39" s="343">
        <f>'[4]заявки 2020-2021'!G49</f>
        <v>1</v>
      </c>
      <c r="BZ39" s="343">
        <f>'[4]заявки 2020-2021'!H49</f>
        <v>2</v>
      </c>
      <c r="CA39" s="344">
        <f t="shared" si="24"/>
        <v>12.432024993896485</v>
      </c>
      <c r="CB39" s="349">
        <f t="shared" si="25"/>
        <v>12</v>
      </c>
      <c r="CC39" s="346">
        <v>12</v>
      </c>
      <c r="CD39" s="344">
        <f t="shared" si="26"/>
        <v>1.5</v>
      </c>
      <c r="CE39" s="345">
        <f t="shared" si="27"/>
        <v>1</v>
      </c>
      <c r="CF39" s="346">
        <v>1</v>
      </c>
      <c r="CG39" s="344">
        <f t="shared" si="28"/>
        <v>1.5</v>
      </c>
      <c r="CH39" s="345">
        <f t="shared" si="29"/>
        <v>1.5</v>
      </c>
      <c r="CI39" s="346">
        <v>2</v>
      </c>
      <c r="CJ39" s="344">
        <f t="shared" si="30"/>
        <v>2.4000000000000004</v>
      </c>
      <c r="CK39" s="346">
        <v>2</v>
      </c>
      <c r="CL39" s="350">
        <f t="shared" si="31"/>
        <v>1</v>
      </c>
      <c r="CM39" s="342"/>
      <c r="CN39" s="342">
        <v>0</v>
      </c>
      <c r="CO39" s="342"/>
      <c r="CP39" s="341"/>
      <c r="CQ39" s="341">
        <v>0</v>
      </c>
      <c r="CR39" s="341"/>
      <c r="CS39" s="343"/>
      <c r="CT39" s="344">
        <f t="shared" si="32"/>
        <v>0</v>
      </c>
      <c r="CU39" s="349"/>
      <c r="CV39" s="346"/>
      <c r="CW39" s="344"/>
      <c r="CX39" s="346"/>
      <c r="CY39" s="342">
        <v>0</v>
      </c>
      <c r="CZ39" s="342">
        <v>0</v>
      </c>
      <c r="DA39" s="342">
        <f>'[4]численность 2020'!I55</f>
        <v>0</v>
      </c>
      <c r="DB39" s="341">
        <v>0</v>
      </c>
      <c r="DC39" s="341">
        <v>0</v>
      </c>
      <c r="DD39" s="341">
        <f t="shared" si="35"/>
        <v>0</v>
      </c>
      <c r="DE39" s="343">
        <f>'[4]заявки 2020-2021'!I49</f>
        <v>0</v>
      </c>
      <c r="DF39" s="344">
        <f t="shared" si="36"/>
        <v>0</v>
      </c>
      <c r="DG39" s="345">
        <f t="shared" si="37"/>
        <v>0</v>
      </c>
      <c r="DH39" s="346"/>
      <c r="DI39" s="342">
        <v>3.9036620000000002</v>
      </c>
      <c r="DJ39" s="342">
        <v>3.9036620000000002</v>
      </c>
      <c r="DK39" s="342">
        <f>'[4]численность 2020'!J55</f>
        <v>3.9036619663238525</v>
      </c>
      <c r="DL39" s="341">
        <v>5.1095000000000002E-2</v>
      </c>
      <c r="DM39" s="341">
        <v>5.1095000000000002E-2</v>
      </c>
      <c r="DN39" s="341">
        <f t="shared" si="38"/>
        <v>5.1095050894751207E-2</v>
      </c>
      <c r="DO39" s="343">
        <f>'[4]заявки 2020-2021'!P49</f>
        <v>0</v>
      </c>
      <c r="DP39" s="344">
        <f t="shared" si="39"/>
        <v>0.39036619663238525</v>
      </c>
      <c r="DQ39" s="345">
        <f t="shared" si="40"/>
        <v>0</v>
      </c>
      <c r="DR39" s="346"/>
      <c r="DS39" s="342">
        <v>0</v>
      </c>
      <c r="DT39" s="347">
        <v>0</v>
      </c>
      <c r="DU39" s="347">
        <f>'[4]заявки 2020-2021'!Q49</f>
        <v>0</v>
      </c>
      <c r="DV39" s="341">
        <f t="shared" si="41"/>
        <v>0</v>
      </c>
      <c r="DW39" s="341">
        <v>0</v>
      </c>
      <c r="DX39" s="341">
        <f t="shared" si="54"/>
        <v>0</v>
      </c>
      <c r="DY39" s="343">
        <f>'[4]заявки 2020-2021'!S49</f>
        <v>0</v>
      </c>
      <c r="DZ39" s="344">
        <f t="shared" si="55"/>
        <v>0</v>
      </c>
      <c r="EA39" s="345">
        <f t="shared" si="44"/>
        <v>0</v>
      </c>
      <c r="EB39" s="346"/>
    </row>
    <row r="40" spans="1:132" ht="37.5" customHeight="1" x14ac:dyDescent="0.2">
      <c r="A40" s="116" t="s">
        <v>74</v>
      </c>
      <c r="B40" s="341">
        <f>'[4]численность 2020'!C51</f>
        <v>9.9799995422363281</v>
      </c>
      <c r="C40" s="342">
        <v>0</v>
      </c>
      <c r="D40" s="342">
        <v>23.161771999999999</v>
      </c>
      <c r="E40" s="342">
        <f>'[4]численность 2020'!D51</f>
        <v>20.167196273803711</v>
      </c>
      <c r="F40" s="341">
        <v>0</v>
      </c>
      <c r="G40" s="341">
        <f t="shared" si="0"/>
        <v>2.320818944126914</v>
      </c>
      <c r="H40" s="341">
        <f t="shared" si="46"/>
        <v>2.020761242368216</v>
      </c>
      <c r="I40" s="343">
        <f>'[4]заявки 2020-2021'!O46</f>
        <v>7</v>
      </c>
      <c r="J40" s="344">
        <f t="shared" si="47"/>
        <v>0</v>
      </c>
      <c r="K40" s="345">
        <f t="shared" si="3"/>
        <v>0</v>
      </c>
      <c r="L40" s="346"/>
      <c r="M40" s="342">
        <v>8</v>
      </c>
      <c r="N40" s="342">
        <v>8</v>
      </c>
      <c r="O40" s="347">
        <f>'[4]заявки 2020-2021'!K46</f>
        <v>12</v>
      </c>
      <c r="P40" s="341">
        <f t="shared" si="4"/>
        <v>0.80160324318084608</v>
      </c>
      <c r="Q40" s="341">
        <v>0.80160299999999995</v>
      </c>
      <c r="R40" s="341">
        <f t="shared" si="5"/>
        <v>1.2024048647712691</v>
      </c>
      <c r="S40" s="343">
        <f>'[4]заявки 2020-2021'!M46</f>
        <v>1</v>
      </c>
      <c r="T40" s="343">
        <f>'[4]заявки 2020-2021'!N46</f>
        <v>1</v>
      </c>
      <c r="U40" s="344">
        <f t="shared" si="48"/>
        <v>1.7999999999999878</v>
      </c>
      <c r="V40" s="345">
        <f t="shared" si="7"/>
        <v>1</v>
      </c>
      <c r="W40" s="346">
        <v>1</v>
      </c>
      <c r="X40" s="346">
        <v>1</v>
      </c>
      <c r="Y40" s="348"/>
      <c r="Z40" s="342">
        <v>0</v>
      </c>
      <c r="AA40" s="342">
        <v>0.97642799999999996</v>
      </c>
      <c r="AB40" s="342">
        <f>'[4]численность 2020'!E51</f>
        <v>0</v>
      </c>
      <c r="AC40" s="341">
        <v>0</v>
      </c>
      <c r="AD40" s="341">
        <v>9.7837999999999994E-2</v>
      </c>
      <c r="AE40" s="341">
        <f t="shared" si="49"/>
        <v>0</v>
      </c>
      <c r="AF40" s="343">
        <f>'[4]заявки 2020-2021'!J46</f>
        <v>0</v>
      </c>
      <c r="AG40" s="344">
        <f t="shared" si="50"/>
        <v>0</v>
      </c>
      <c r="AH40" s="345">
        <f t="shared" si="9"/>
        <v>0</v>
      </c>
      <c r="AI40" s="349">
        <f t="shared" si="10"/>
        <v>0</v>
      </c>
      <c r="AJ40" s="346"/>
      <c r="AK40" s="346"/>
      <c r="AL40" s="342">
        <v>36.786349999999999</v>
      </c>
      <c r="AM40" s="342">
        <v>39.170647000000002</v>
      </c>
      <c r="AN40" s="342">
        <f>'[4]численность 2020'!F51</f>
        <v>45.756053924560547</v>
      </c>
      <c r="AO40" s="342">
        <v>3.686007</v>
      </c>
      <c r="AP40" s="342">
        <v>3.9249149999999999</v>
      </c>
      <c r="AQ40" s="341">
        <f t="shared" si="11"/>
        <v>4.584775152635677</v>
      </c>
      <c r="AR40" s="343">
        <f>'[4]заявки 2020-2021'!D46</f>
        <v>3</v>
      </c>
      <c r="AS40" s="343">
        <f>'[4]заявки 2020-2021'!E46</f>
        <v>0</v>
      </c>
      <c r="AT40" s="344">
        <f t="shared" si="12"/>
        <v>3.6604843139648438</v>
      </c>
      <c r="AU40" s="349">
        <f t="shared" si="13"/>
        <v>3</v>
      </c>
      <c r="AV40" s="346">
        <v>3</v>
      </c>
      <c r="AW40" s="344">
        <f t="shared" si="14"/>
        <v>0</v>
      </c>
      <c r="AX40" s="345">
        <f t="shared" si="15"/>
        <v>0</v>
      </c>
      <c r="AY40" s="346"/>
      <c r="AZ40" s="344">
        <f t="shared" si="16"/>
        <v>1.5</v>
      </c>
      <c r="BA40" s="346">
        <v>1</v>
      </c>
      <c r="BB40" s="342">
        <v>36.880015999999998</v>
      </c>
      <c r="BC40" s="342">
        <v>39.82349</v>
      </c>
      <c r="BD40" s="342">
        <f>'[4]численность 2020'!G51</f>
        <v>42.832271575927734</v>
      </c>
      <c r="BE40" s="341">
        <v>3.6953930000000001</v>
      </c>
      <c r="BF40" s="341">
        <v>3.9903300000000002</v>
      </c>
      <c r="BG40" s="341">
        <f t="shared" si="17"/>
        <v>4.2918109760083052</v>
      </c>
      <c r="BH40" s="343">
        <f>'[4]заявки 2020-2021'!B46</f>
        <v>3</v>
      </c>
      <c r="BI40" s="343">
        <f>'[4]заявки 2020-2021'!C46</f>
        <v>0</v>
      </c>
      <c r="BJ40" s="344">
        <f t="shared" si="18"/>
        <v>3.4265817260742186</v>
      </c>
      <c r="BK40" s="349">
        <f t="shared" si="19"/>
        <v>3</v>
      </c>
      <c r="BL40" s="346">
        <v>3</v>
      </c>
      <c r="BM40" s="344">
        <f t="shared" si="20"/>
        <v>0</v>
      </c>
      <c r="BN40" s="345">
        <f t="shared" si="21"/>
        <v>0</v>
      </c>
      <c r="BO40" s="346"/>
      <c r="BP40" s="344">
        <f t="shared" si="22"/>
        <v>0.60000000000000009</v>
      </c>
      <c r="BQ40" s="346"/>
      <c r="BR40" s="342">
        <v>52.982554999999998</v>
      </c>
      <c r="BS40" s="342">
        <v>54.540871000000003</v>
      </c>
      <c r="BT40" s="342">
        <f>'[4]численность 2020'!H51</f>
        <v>61.966361999511719</v>
      </c>
      <c r="BU40" s="341">
        <v>5.3088740000000003</v>
      </c>
      <c r="BV40" s="341">
        <v>5.4650169999999996</v>
      </c>
      <c r="BW40" s="341">
        <f t="shared" si="23"/>
        <v>6.2090545933658667</v>
      </c>
      <c r="BX40" s="343">
        <f>'[4]заявки 2020-2021'!F46</f>
        <v>6</v>
      </c>
      <c r="BY40" s="343">
        <f>'[4]заявки 2020-2021'!G46</f>
        <v>1</v>
      </c>
      <c r="BZ40" s="343">
        <f>'[4]заявки 2020-2021'!H46</f>
        <v>0</v>
      </c>
      <c r="CA40" s="344">
        <f t="shared" si="24"/>
        <v>6.1966361999511719</v>
      </c>
      <c r="CB40" s="349">
        <f t="shared" si="25"/>
        <v>6</v>
      </c>
      <c r="CC40" s="346">
        <v>6</v>
      </c>
      <c r="CD40" s="344">
        <f t="shared" si="26"/>
        <v>0.75</v>
      </c>
      <c r="CE40" s="345">
        <f t="shared" si="27"/>
        <v>0.75</v>
      </c>
      <c r="CF40" s="346">
        <v>1</v>
      </c>
      <c r="CG40" s="344">
        <f t="shared" si="28"/>
        <v>0.75</v>
      </c>
      <c r="CH40" s="345">
        <f t="shared" si="29"/>
        <v>0</v>
      </c>
      <c r="CI40" s="346"/>
      <c r="CJ40" s="344">
        <f t="shared" si="30"/>
        <v>1.2000000000000002</v>
      </c>
      <c r="CK40" s="346">
        <v>1</v>
      </c>
      <c r="CL40" s="350">
        <f t="shared" si="31"/>
        <v>1</v>
      </c>
      <c r="CM40" s="342"/>
      <c r="CN40" s="342"/>
      <c r="CO40" s="342"/>
      <c r="CP40" s="341"/>
      <c r="CQ40" s="341"/>
      <c r="CR40" s="341"/>
      <c r="CS40" s="343"/>
      <c r="CT40" s="344"/>
      <c r="CU40" s="349"/>
      <c r="CV40" s="346"/>
      <c r="CW40" s="344"/>
      <c r="CX40" s="346"/>
      <c r="CY40" s="342">
        <v>0</v>
      </c>
      <c r="CZ40" s="342">
        <v>0</v>
      </c>
      <c r="DA40" s="342">
        <f>'[4]численность 2020'!I51</f>
        <v>0</v>
      </c>
      <c r="DB40" s="341">
        <v>0</v>
      </c>
      <c r="DC40" s="341">
        <v>0</v>
      </c>
      <c r="DD40" s="341">
        <f t="shared" si="35"/>
        <v>0</v>
      </c>
      <c r="DE40" s="343">
        <f>'[4]заявки 2020-2021'!I46</f>
        <v>0</v>
      </c>
      <c r="DF40" s="344">
        <f t="shared" si="36"/>
        <v>0</v>
      </c>
      <c r="DG40" s="345">
        <f t="shared" si="37"/>
        <v>0</v>
      </c>
      <c r="DH40" s="346"/>
      <c r="DI40" s="342">
        <v>0.73799800000000004</v>
      </c>
      <c r="DJ40" s="342">
        <v>0.73799800000000004</v>
      </c>
      <c r="DK40" s="342">
        <f>'[4]численность 2020'!J51</f>
        <v>0.8057669997215271</v>
      </c>
      <c r="DL40" s="341">
        <v>7.3948E-2</v>
      </c>
      <c r="DM40" s="341">
        <v>7.3948E-2</v>
      </c>
      <c r="DN40" s="341">
        <f t="shared" si="38"/>
        <v>8.0738180028109507E-2</v>
      </c>
      <c r="DO40" s="343">
        <f>'[4]заявки 2020-2021'!P46</f>
        <v>0</v>
      </c>
      <c r="DP40" s="344">
        <f t="shared" si="39"/>
        <v>8.0576699972152721E-2</v>
      </c>
      <c r="DQ40" s="345">
        <f t="shared" si="40"/>
        <v>0</v>
      </c>
      <c r="DR40" s="346"/>
      <c r="DS40" s="342">
        <v>0</v>
      </c>
      <c r="DT40" s="347">
        <v>0</v>
      </c>
      <c r="DU40" s="347">
        <f>'[4]заявки 2020-2021'!Q46</f>
        <v>0</v>
      </c>
      <c r="DV40" s="341">
        <f t="shared" si="41"/>
        <v>0</v>
      </c>
      <c r="DW40" s="341">
        <v>0</v>
      </c>
      <c r="DX40" s="341">
        <f t="shared" si="54"/>
        <v>0</v>
      </c>
      <c r="DY40" s="343">
        <f>'[4]заявки 2020-2021'!S46</f>
        <v>0</v>
      </c>
      <c r="DZ40" s="344">
        <f t="shared" si="55"/>
        <v>0</v>
      </c>
      <c r="EA40" s="345">
        <f t="shared" si="44"/>
        <v>0</v>
      </c>
      <c r="EB40" s="346"/>
    </row>
    <row r="41" spans="1:132" ht="37.5" customHeight="1" x14ac:dyDescent="0.2">
      <c r="A41" s="352" t="s">
        <v>300</v>
      </c>
      <c r="B41" s="341">
        <f>'[4]численность 2020'!C57</f>
        <v>10.984999656677246</v>
      </c>
      <c r="C41" s="342">
        <v>25.675108000000002</v>
      </c>
      <c r="D41" s="342">
        <v>31.793068000000002</v>
      </c>
      <c r="E41" s="342">
        <f>'[4]численность 2020'!D57</f>
        <v>26.422107696533203</v>
      </c>
      <c r="F41" s="341">
        <v>2.338352</v>
      </c>
      <c r="G41" s="341">
        <f t="shared" si="0"/>
        <v>2.8942256707923102</v>
      </c>
      <c r="H41" s="341">
        <f t="shared" si="46"/>
        <v>2.4052898063107806</v>
      </c>
      <c r="I41" s="343">
        <f>'[4]заявки 2020-2021'!O47</f>
        <v>2</v>
      </c>
      <c r="J41" s="344">
        <f t="shared" si="47"/>
        <v>0</v>
      </c>
      <c r="K41" s="345">
        <f t="shared" si="3"/>
        <v>0</v>
      </c>
      <c r="L41" s="346"/>
      <c r="M41" s="342">
        <v>8</v>
      </c>
      <c r="N41" s="342">
        <v>8</v>
      </c>
      <c r="O41" s="347">
        <f>'[4]заявки 2020-2021'!K47</f>
        <v>7</v>
      </c>
      <c r="P41" s="341">
        <f t="shared" si="4"/>
        <v>0.72826583978427251</v>
      </c>
      <c r="Q41" s="341">
        <v>0.85397100000000004</v>
      </c>
      <c r="R41" s="341">
        <f t="shared" si="5"/>
        <v>0.63723260981123842</v>
      </c>
      <c r="S41" s="343">
        <f>'[4]заявки 2020-2021'!M47</f>
        <v>1</v>
      </c>
      <c r="T41" s="343">
        <f>'[4]заявки 2020-2021'!N47</f>
        <v>1</v>
      </c>
      <c r="U41" s="344">
        <f t="shared" si="48"/>
        <v>1.0499999999999929</v>
      </c>
      <c r="V41" s="345">
        <f t="shared" si="7"/>
        <v>1</v>
      </c>
      <c r="W41" s="346">
        <v>1</v>
      </c>
      <c r="X41" s="346">
        <v>1</v>
      </c>
      <c r="Y41" s="348"/>
      <c r="Z41" s="342">
        <v>10.594225</v>
      </c>
      <c r="AA41" s="342">
        <v>33.168087</v>
      </c>
      <c r="AB41" s="342">
        <f>'[4]численность 2020'!E57</f>
        <v>21.133756637573242</v>
      </c>
      <c r="AC41" s="341">
        <v>0.964866</v>
      </c>
      <c r="AD41" s="341">
        <v>3.5405730000000002</v>
      </c>
      <c r="AE41" s="341">
        <f t="shared" si="49"/>
        <v>1.9238741281823402</v>
      </c>
      <c r="AF41" s="343">
        <f>'[4]заявки 2020-2021'!J47</f>
        <v>1</v>
      </c>
      <c r="AG41" s="344">
        <f t="shared" si="50"/>
        <v>0</v>
      </c>
      <c r="AH41" s="345">
        <f t="shared" si="9"/>
        <v>0</v>
      </c>
      <c r="AI41" s="349">
        <f t="shared" si="10"/>
        <v>0</v>
      </c>
      <c r="AJ41" s="346"/>
      <c r="AK41" s="346"/>
      <c r="AL41" s="342">
        <v>40.652259999999998</v>
      </c>
      <c r="AM41" s="342">
        <v>52.988453</v>
      </c>
      <c r="AN41" s="342">
        <f>'[4]численность 2020'!F57</f>
        <v>63.499561309814453</v>
      </c>
      <c r="AO41" s="342">
        <v>3.7023920000000001</v>
      </c>
      <c r="AP41" s="342">
        <v>5.6563249999999998</v>
      </c>
      <c r="AQ41" s="341">
        <f t="shared" si="11"/>
        <v>5.7805701679031154</v>
      </c>
      <c r="AR41" s="343">
        <f>'[4]заявки 2020-2021'!D47</f>
        <v>3</v>
      </c>
      <c r="AS41" s="343">
        <f>'[4]заявки 2020-2021'!E47</f>
        <v>0</v>
      </c>
      <c r="AT41" s="344">
        <f t="shared" si="12"/>
        <v>5.0799649047851565</v>
      </c>
      <c r="AU41" s="349">
        <f t="shared" si="13"/>
        <v>3</v>
      </c>
      <c r="AV41" s="346">
        <v>3</v>
      </c>
      <c r="AW41" s="344">
        <f t="shared" si="14"/>
        <v>0</v>
      </c>
      <c r="AX41" s="345">
        <f t="shared" si="15"/>
        <v>0</v>
      </c>
      <c r="AY41" s="346"/>
      <c r="AZ41" s="344">
        <f t="shared" si="16"/>
        <v>1.5</v>
      </c>
      <c r="BA41" s="346">
        <v>1</v>
      </c>
      <c r="BB41" s="342">
        <v>31.046785</v>
      </c>
      <c r="BC41" s="342">
        <v>32.732104999999997</v>
      </c>
      <c r="BD41" s="342">
        <f>'[4]численность 2020'!G57</f>
        <v>32.179454803466797</v>
      </c>
      <c r="BE41" s="341">
        <v>2.8275760000000001</v>
      </c>
      <c r="BF41" s="341">
        <v>3.4940329999999999</v>
      </c>
      <c r="BG41" s="341">
        <f t="shared" si="17"/>
        <v>2.9293997095308488</v>
      </c>
      <c r="BH41" s="343">
        <f>'[4]заявки 2020-2021'!B47</f>
        <v>2</v>
      </c>
      <c r="BI41" s="343">
        <f>'[4]заявки 2020-2021'!C47</f>
        <v>0</v>
      </c>
      <c r="BJ41" s="344">
        <f t="shared" si="18"/>
        <v>2.252561836242676</v>
      </c>
      <c r="BK41" s="349">
        <f t="shared" si="19"/>
        <v>2</v>
      </c>
      <c r="BL41" s="346">
        <v>2</v>
      </c>
      <c r="BM41" s="344">
        <f t="shared" si="20"/>
        <v>0</v>
      </c>
      <c r="BN41" s="345">
        <f t="shared" si="21"/>
        <v>0</v>
      </c>
      <c r="BO41" s="346"/>
      <c r="BP41" s="344">
        <f t="shared" si="22"/>
        <v>0.4</v>
      </c>
      <c r="BQ41" s="346"/>
      <c r="BR41" s="342">
        <v>38.165790999999999</v>
      </c>
      <c r="BS41" s="342">
        <v>46.029522</v>
      </c>
      <c r="BT41" s="342">
        <f>'[4]численность 2020'!H57</f>
        <v>60.360626220703125</v>
      </c>
      <c r="BU41" s="341">
        <v>3.4759370000000001</v>
      </c>
      <c r="BV41" s="341">
        <v>4.9134840000000004</v>
      </c>
      <c r="BW41" s="341">
        <f t="shared" si="23"/>
        <v>5.4948227680656174</v>
      </c>
      <c r="BX41" s="343">
        <f>'[4]заявки 2020-2021'!F47</f>
        <v>2</v>
      </c>
      <c r="BY41" s="343">
        <f>'[4]заявки 2020-2021'!G47</f>
        <v>0</v>
      </c>
      <c r="BZ41" s="343">
        <f>'[4]заявки 2020-2021'!H47</f>
        <v>0</v>
      </c>
      <c r="CA41" s="344">
        <f t="shared" si="24"/>
        <v>4.8288500976562503</v>
      </c>
      <c r="CB41" s="349">
        <f t="shared" si="25"/>
        <v>2</v>
      </c>
      <c r="CC41" s="346">
        <v>2</v>
      </c>
      <c r="CD41" s="344">
        <f t="shared" si="26"/>
        <v>0</v>
      </c>
      <c r="CE41" s="345">
        <f t="shared" si="27"/>
        <v>0</v>
      </c>
      <c r="CF41" s="346"/>
      <c r="CG41" s="344">
        <f t="shared" si="28"/>
        <v>0</v>
      </c>
      <c r="CH41" s="345">
        <f t="shared" si="29"/>
        <v>0</v>
      </c>
      <c r="CI41" s="346"/>
      <c r="CJ41" s="344">
        <f t="shared" si="30"/>
        <v>0.4</v>
      </c>
      <c r="CK41" s="346"/>
      <c r="CL41" s="350">
        <f t="shared" si="31"/>
        <v>1</v>
      </c>
      <c r="CM41" s="342"/>
      <c r="CN41" s="342"/>
      <c r="CO41" s="342"/>
      <c r="CP41" s="341"/>
      <c r="CQ41" s="341"/>
      <c r="CR41" s="341"/>
      <c r="CS41" s="343"/>
      <c r="CT41" s="344"/>
      <c r="CU41" s="349"/>
      <c r="CV41" s="346"/>
      <c r="CW41" s="344"/>
      <c r="CX41" s="346"/>
      <c r="CY41" s="342">
        <v>0</v>
      </c>
      <c r="CZ41" s="342">
        <v>0</v>
      </c>
      <c r="DA41" s="342">
        <f>'[4]численность 2020'!I57</f>
        <v>0</v>
      </c>
      <c r="DB41" s="341">
        <v>0</v>
      </c>
      <c r="DC41" s="341">
        <v>0</v>
      </c>
      <c r="DD41" s="341">
        <f t="shared" si="35"/>
        <v>0</v>
      </c>
      <c r="DE41" s="343">
        <f>'[4]заявки 2020-2021'!I47</f>
        <v>0</v>
      </c>
      <c r="DF41" s="344">
        <f t="shared" si="36"/>
        <v>0</v>
      </c>
      <c r="DG41" s="345">
        <f t="shared" si="37"/>
        <v>0</v>
      </c>
      <c r="DH41" s="346"/>
      <c r="DI41" s="342">
        <v>0.389017</v>
      </c>
      <c r="DJ41" s="342">
        <v>0.50305500000000003</v>
      </c>
      <c r="DK41" s="342">
        <f>'[4]численность 2020'!J57</f>
        <v>0.45871719717979431</v>
      </c>
      <c r="DL41" s="341">
        <v>5.3698999999999997E-2</v>
      </c>
      <c r="DM41" s="341">
        <v>5.3698999999999997E-2</v>
      </c>
      <c r="DN41" s="341">
        <f t="shared" si="38"/>
        <v>4.1758508103453829E-2</v>
      </c>
      <c r="DO41" s="343">
        <f>'[4]заявки 2020-2021'!P47</f>
        <v>0</v>
      </c>
      <c r="DP41" s="344">
        <f t="shared" si="39"/>
        <v>4.5871719717979431E-2</v>
      </c>
      <c r="DQ41" s="345">
        <f t="shared" si="40"/>
        <v>0</v>
      </c>
      <c r="DR41" s="346"/>
      <c r="DS41" s="342">
        <v>0</v>
      </c>
      <c r="DT41" s="347">
        <v>0</v>
      </c>
      <c r="DU41" s="347">
        <f>'[4]заявки 2020-2021'!Q47</f>
        <v>0</v>
      </c>
      <c r="DV41" s="341">
        <f t="shared" si="41"/>
        <v>0</v>
      </c>
      <c r="DW41" s="341">
        <v>0</v>
      </c>
      <c r="DX41" s="341">
        <f t="shared" si="54"/>
        <v>0</v>
      </c>
      <c r="DY41" s="343">
        <f>'[4]заявки 2020-2021'!S47</f>
        <v>0</v>
      </c>
      <c r="DZ41" s="344">
        <f t="shared" si="55"/>
        <v>0</v>
      </c>
      <c r="EA41" s="345">
        <f t="shared" si="44"/>
        <v>0</v>
      </c>
      <c r="EB41" s="346"/>
    </row>
    <row r="42" spans="1:132" ht="81" customHeight="1" x14ac:dyDescent="0.2">
      <c r="A42" s="116" t="s">
        <v>71</v>
      </c>
      <c r="B42" s="341">
        <f>'[4]численность 2020'!C48</f>
        <v>54.5</v>
      </c>
      <c r="C42" s="342">
        <v>31.525611999999999</v>
      </c>
      <c r="D42" s="342">
        <v>50.244903999999998</v>
      </c>
      <c r="E42" s="342">
        <f>'[4]численность 2020'!D48</f>
        <v>66.319473266601563</v>
      </c>
      <c r="F42" s="341">
        <v>0.57919600000000004</v>
      </c>
      <c r="G42" s="341">
        <f t="shared" si="0"/>
        <v>0.92192484403669717</v>
      </c>
      <c r="H42" s="341">
        <f t="shared" si="46"/>
        <v>1.2168710691119553</v>
      </c>
      <c r="I42" s="343">
        <f>'[4]заявки 2020-2021'!O42</f>
        <v>25</v>
      </c>
      <c r="J42" s="344">
        <f t="shared" si="47"/>
        <v>23.21181564331048</v>
      </c>
      <c r="K42" s="345">
        <f t="shared" si="3"/>
        <v>23.21181564331048</v>
      </c>
      <c r="L42" s="346">
        <v>23</v>
      </c>
      <c r="M42" s="342">
        <v>28</v>
      </c>
      <c r="N42" s="342">
        <v>31</v>
      </c>
      <c r="O42" s="347">
        <f>'[4]заявки 2020-2021'!K42</f>
        <v>35</v>
      </c>
      <c r="P42" s="341">
        <f t="shared" si="4"/>
        <v>0.51376146788990829</v>
      </c>
      <c r="Q42" s="341">
        <v>0.56953900000000002</v>
      </c>
      <c r="R42" s="341">
        <f t="shared" si="5"/>
        <v>0.64220183486238536</v>
      </c>
      <c r="S42" s="343">
        <f>'[4]заявки 2020-2021'!M42</f>
        <v>5</v>
      </c>
      <c r="T42" s="343">
        <f>'[4]заявки 2020-2021'!N42</f>
        <v>3</v>
      </c>
      <c r="U42" s="344">
        <f t="shared" si="48"/>
        <v>5.2499999999999645</v>
      </c>
      <c r="V42" s="345">
        <f t="shared" si="7"/>
        <v>5</v>
      </c>
      <c r="W42" s="346">
        <v>5</v>
      </c>
      <c r="X42" s="346">
        <v>3</v>
      </c>
      <c r="Y42" s="348"/>
      <c r="Z42" s="342">
        <v>0</v>
      </c>
      <c r="AA42" s="342">
        <v>0</v>
      </c>
      <c r="AB42" s="342">
        <f>'[4]численность 2020'!E48</f>
        <v>0</v>
      </c>
      <c r="AC42" s="341">
        <v>0</v>
      </c>
      <c r="AD42" s="341">
        <v>0</v>
      </c>
      <c r="AE42" s="341">
        <f t="shared" si="49"/>
        <v>0</v>
      </c>
      <c r="AF42" s="343">
        <f>'[4]заявки 2020-2021'!J42</f>
        <v>0</v>
      </c>
      <c r="AG42" s="344">
        <f t="shared" si="50"/>
        <v>0</v>
      </c>
      <c r="AH42" s="345">
        <f t="shared" si="9"/>
        <v>0</v>
      </c>
      <c r="AI42" s="349">
        <f t="shared" si="10"/>
        <v>0</v>
      </c>
      <c r="AJ42" s="346"/>
      <c r="AK42" s="346"/>
      <c r="AL42" s="342">
        <v>420.14083900000003</v>
      </c>
      <c r="AM42" s="342">
        <v>429.95504799999998</v>
      </c>
      <c r="AN42" s="342">
        <f>'[4]численность 2020'!F48</f>
        <v>408.3424072265625</v>
      </c>
      <c r="AO42" s="341">
        <v>7.7189209999999999</v>
      </c>
      <c r="AP42" s="341">
        <v>7.8992300000000002</v>
      </c>
      <c r="AQ42" s="341">
        <f t="shared" si="11"/>
        <v>7.4925212335149078</v>
      </c>
      <c r="AR42" s="343">
        <f>'[4]заявки 2020-2021'!D42</f>
        <v>39</v>
      </c>
      <c r="AS42" s="343">
        <f>'[4]заявки 2020-2021'!E42</f>
        <v>5</v>
      </c>
      <c r="AT42" s="344">
        <f t="shared" si="12"/>
        <v>40.834240722656254</v>
      </c>
      <c r="AU42" s="349">
        <f t="shared" si="13"/>
        <v>39</v>
      </c>
      <c r="AV42" s="346">
        <v>39</v>
      </c>
      <c r="AW42" s="344">
        <f t="shared" si="14"/>
        <v>9.75</v>
      </c>
      <c r="AX42" s="345">
        <f t="shared" si="15"/>
        <v>5</v>
      </c>
      <c r="AY42" s="346">
        <v>5</v>
      </c>
      <c r="AZ42" s="344">
        <f t="shared" si="16"/>
        <v>19.5</v>
      </c>
      <c r="BA42" s="346">
        <v>19</v>
      </c>
      <c r="BB42" s="342">
        <v>137.29968299999999</v>
      </c>
      <c r="BC42" s="342">
        <v>140.05784600000001</v>
      </c>
      <c r="BD42" s="342">
        <f>'[4]численность 2020'!G48</f>
        <v>140.22752380371094</v>
      </c>
      <c r="BE42" s="341">
        <v>2.5225</v>
      </c>
      <c r="BF42" s="341">
        <v>2.5731739999999999</v>
      </c>
      <c r="BG42" s="341">
        <f t="shared" si="17"/>
        <v>2.5729820881414849</v>
      </c>
      <c r="BH42" s="343">
        <f>'[4]заявки 2020-2021'!B42</f>
        <v>8</v>
      </c>
      <c r="BI42" s="343">
        <f>'[4]заявки 2020-2021'!C42</f>
        <v>0</v>
      </c>
      <c r="BJ42" s="344">
        <f t="shared" si="18"/>
        <v>9.8159266662597666</v>
      </c>
      <c r="BK42" s="349">
        <f t="shared" si="19"/>
        <v>8</v>
      </c>
      <c r="BL42" s="346">
        <v>8</v>
      </c>
      <c r="BM42" s="344">
        <f t="shared" si="20"/>
        <v>2</v>
      </c>
      <c r="BN42" s="345">
        <f t="shared" si="21"/>
        <v>0</v>
      </c>
      <c r="BO42" s="346"/>
      <c r="BP42" s="344">
        <f t="shared" si="22"/>
        <v>1.6</v>
      </c>
      <c r="BQ42" s="346">
        <v>1</v>
      </c>
      <c r="BR42" s="342">
        <v>163.77362099999999</v>
      </c>
      <c r="BS42" s="342">
        <v>165.94682299999999</v>
      </c>
      <c r="BT42" s="342">
        <f>'[4]численность 2020'!H48</f>
        <v>153.97837829589844</v>
      </c>
      <c r="BU42" s="341">
        <v>3.0088849999999998</v>
      </c>
      <c r="BV42" s="341">
        <v>3.0488119999999999</v>
      </c>
      <c r="BW42" s="341">
        <f t="shared" si="23"/>
        <v>2.8252913448788703</v>
      </c>
      <c r="BX42" s="343">
        <f>'[4]заявки 2020-2021'!F42</f>
        <v>11</v>
      </c>
      <c r="BY42" s="343">
        <f>'[4]заявки 2020-2021'!G42</f>
        <v>1</v>
      </c>
      <c r="BZ42" s="343">
        <f>'[4]заявки 2020-2021'!H42</f>
        <v>1</v>
      </c>
      <c r="CA42" s="344">
        <f t="shared" si="24"/>
        <v>10.778486480712891</v>
      </c>
      <c r="CB42" s="349">
        <f t="shared" si="25"/>
        <v>10.778486480712891</v>
      </c>
      <c r="CC42" s="346">
        <v>10</v>
      </c>
      <c r="CD42" s="344">
        <f t="shared" si="26"/>
        <v>1.25</v>
      </c>
      <c r="CE42" s="345">
        <f t="shared" si="27"/>
        <v>1</v>
      </c>
      <c r="CF42" s="346">
        <v>1</v>
      </c>
      <c r="CG42" s="344">
        <f t="shared" si="28"/>
        <v>1.25</v>
      </c>
      <c r="CH42" s="345">
        <f t="shared" si="29"/>
        <v>1</v>
      </c>
      <c r="CI42" s="346">
        <v>1</v>
      </c>
      <c r="CJ42" s="344">
        <f t="shared" si="30"/>
        <v>2</v>
      </c>
      <c r="CK42" s="346">
        <v>2</v>
      </c>
      <c r="CL42" s="350">
        <f t="shared" si="31"/>
        <v>1</v>
      </c>
      <c r="CM42" s="342">
        <v>0</v>
      </c>
      <c r="CN42" s="342">
        <v>0</v>
      </c>
      <c r="CO42" s="342" t="e">
        <f>#NAME?</f>
        <v>#NAME?</v>
      </c>
      <c r="CP42" s="341">
        <v>0</v>
      </c>
      <c r="CQ42" s="341">
        <v>0</v>
      </c>
      <c r="CR42" s="341" t="e">
        <f>#NAME?</f>
        <v>#NAME?</v>
      </c>
      <c r="CS42" s="343" t="e">
        <f>#NAME?</f>
        <v>#NAME?</v>
      </c>
      <c r="CT42" s="344" t="e">
        <f t="shared" si="32"/>
        <v>#NAME?</v>
      </c>
      <c r="CU42" s="349" t="e">
        <f t="shared" si="33"/>
        <v>#NAME?</v>
      </c>
      <c r="CV42" s="346"/>
      <c r="CW42" s="344">
        <f t="shared" si="34"/>
        <v>0</v>
      </c>
      <c r="CX42" s="346"/>
      <c r="CY42" s="342">
        <v>0</v>
      </c>
      <c r="CZ42" s="342">
        <v>0</v>
      </c>
      <c r="DA42" s="342">
        <f>'[4]численность 2020'!I48</f>
        <v>0</v>
      </c>
      <c r="DB42" s="341">
        <v>0</v>
      </c>
      <c r="DC42" s="341">
        <v>0</v>
      </c>
      <c r="DD42" s="341">
        <f t="shared" si="35"/>
        <v>0</v>
      </c>
      <c r="DE42" s="343">
        <f>'[4]заявки 2020-2021'!I42</f>
        <v>0</v>
      </c>
      <c r="DF42" s="344">
        <f t="shared" si="36"/>
        <v>0</v>
      </c>
      <c r="DG42" s="345">
        <f t="shared" si="37"/>
        <v>0</v>
      </c>
      <c r="DH42" s="346"/>
      <c r="DI42" s="342">
        <v>21.713604</v>
      </c>
      <c r="DJ42" s="342">
        <v>22.62351</v>
      </c>
      <c r="DK42" s="342">
        <f>'[4]численность 2020'!J48</f>
        <v>20.219324111938477</v>
      </c>
      <c r="DL42" s="341">
        <v>0.41564400000000001</v>
      </c>
      <c r="DM42" s="341">
        <v>0.41564400000000001</v>
      </c>
      <c r="DN42" s="341">
        <f t="shared" si="38"/>
        <v>0.37099677269611886</v>
      </c>
      <c r="DO42" s="343">
        <f>'[4]заявки 2020-2021'!P42</f>
        <v>1</v>
      </c>
      <c r="DP42" s="344">
        <f t="shared" si="39"/>
        <v>2.0219324111938479</v>
      </c>
      <c r="DQ42" s="345">
        <f t="shared" si="40"/>
        <v>1</v>
      </c>
      <c r="DR42" s="346">
        <v>1</v>
      </c>
      <c r="DS42" s="342">
        <v>0</v>
      </c>
      <c r="DT42" s="347">
        <v>0</v>
      </c>
      <c r="DU42" s="347">
        <f>'[4]заявки 2020-2021'!Q42</f>
        <v>0</v>
      </c>
      <c r="DV42" s="341">
        <f t="shared" si="41"/>
        <v>0</v>
      </c>
      <c r="DW42" s="341">
        <v>0</v>
      </c>
      <c r="DX42" s="341">
        <f t="shared" si="54"/>
        <v>0</v>
      </c>
      <c r="DY42" s="343">
        <f>'[4]заявки 2020-2021'!S42</f>
        <v>0</v>
      </c>
      <c r="DZ42" s="344">
        <f t="shared" si="55"/>
        <v>0</v>
      </c>
      <c r="EA42" s="345">
        <f t="shared" si="44"/>
        <v>0</v>
      </c>
      <c r="EB42" s="346"/>
    </row>
    <row r="43" spans="1:132" ht="112.5" customHeight="1" x14ac:dyDescent="0.2">
      <c r="A43" s="239" t="s">
        <v>301</v>
      </c>
      <c r="B43" s="341">
        <f>'[4]численность 2020'!C56</f>
        <v>120</v>
      </c>
      <c r="C43" s="342">
        <v>160.811081</v>
      </c>
      <c r="D43" s="342">
        <v>241.41175799999999</v>
      </c>
      <c r="E43" s="342">
        <f>'[4]численность 2020'!D56</f>
        <v>271.87310791015625</v>
      </c>
      <c r="F43" s="341">
        <v>1.3396459999999999</v>
      </c>
      <c r="G43" s="341">
        <f t="shared" si="0"/>
        <v>2.0117646499999999</v>
      </c>
      <c r="H43" s="341">
        <f t="shared" si="46"/>
        <v>2.2656092325846355</v>
      </c>
      <c r="I43" s="343">
        <f>'[4]заявки 2020-2021'!O43</f>
        <v>85</v>
      </c>
      <c r="J43" s="344">
        <f t="shared" si="47"/>
        <v>95.155587768554412</v>
      </c>
      <c r="K43" s="345">
        <f t="shared" si="3"/>
        <v>85</v>
      </c>
      <c r="L43" s="346">
        <v>85</v>
      </c>
      <c r="M43" s="342">
        <v>126</v>
      </c>
      <c r="N43" s="342">
        <v>72</v>
      </c>
      <c r="O43" s="347">
        <f>'[4]заявки 2020-2021'!K43</f>
        <v>89</v>
      </c>
      <c r="P43" s="341">
        <f t="shared" si="4"/>
        <v>1.05</v>
      </c>
      <c r="Q43" s="341">
        <v>0.59780800000000001</v>
      </c>
      <c r="R43" s="341">
        <f t="shared" si="5"/>
        <v>0.7416666666666667</v>
      </c>
      <c r="S43" s="343">
        <f>'[4]заявки 2020-2021'!M43</f>
        <v>13</v>
      </c>
      <c r="T43" s="343">
        <f>'[4]заявки 2020-2021'!N43</f>
        <v>11</v>
      </c>
      <c r="U43" s="344">
        <f t="shared" si="48"/>
        <v>13.349999999999911</v>
      </c>
      <c r="V43" s="345">
        <f t="shared" si="7"/>
        <v>13</v>
      </c>
      <c r="W43" s="346">
        <v>13</v>
      </c>
      <c r="X43" s="346">
        <v>11</v>
      </c>
      <c r="Y43" s="348"/>
      <c r="Z43" s="342">
        <v>236.406082</v>
      </c>
      <c r="AA43" s="342">
        <v>432.52941900000002</v>
      </c>
      <c r="AB43" s="342">
        <f>'[4]численность 2020'!E56</f>
        <v>434.1048583984375</v>
      </c>
      <c r="AC43" s="341">
        <v>1.9693940000000001</v>
      </c>
      <c r="AD43" s="341">
        <v>3.5912440000000001</v>
      </c>
      <c r="AE43" s="341">
        <f t="shared" si="49"/>
        <v>3.6175404866536458</v>
      </c>
      <c r="AF43" s="343">
        <f>'[4]заявки 2020-2021'!J43</f>
        <v>22</v>
      </c>
      <c r="AG43" s="344">
        <f t="shared" si="50"/>
        <v>21.705242919921876</v>
      </c>
      <c r="AH43" s="345">
        <f t="shared" si="9"/>
        <v>21.705242919921876</v>
      </c>
      <c r="AI43" s="349">
        <f t="shared" si="10"/>
        <v>15.75</v>
      </c>
      <c r="AJ43" s="346">
        <v>21</v>
      </c>
      <c r="AK43" s="346">
        <v>15</v>
      </c>
      <c r="AL43" s="342">
        <v>281.76303100000001</v>
      </c>
      <c r="AM43" s="342">
        <v>700.09417699999995</v>
      </c>
      <c r="AN43" s="342">
        <f>'[4]численность 2020'!F56</f>
        <v>707.856201171875</v>
      </c>
      <c r="AO43" s="341">
        <v>2.3472430000000002</v>
      </c>
      <c r="AP43" s="341">
        <v>5.8128039999999999</v>
      </c>
      <c r="AQ43" s="341">
        <f t="shared" si="11"/>
        <v>5.8988016764322913</v>
      </c>
      <c r="AR43" s="343">
        <f>'[4]заявки 2020-2021'!D43</f>
        <v>50</v>
      </c>
      <c r="AS43" s="343">
        <f>'[4]заявки 2020-2021'!E43</f>
        <v>5</v>
      </c>
      <c r="AT43" s="344">
        <f t="shared" si="12"/>
        <v>56.628496093750002</v>
      </c>
      <c r="AU43" s="349">
        <f t="shared" si="13"/>
        <v>50</v>
      </c>
      <c r="AV43" s="346">
        <v>50</v>
      </c>
      <c r="AW43" s="344">
        <f t="shared" si="14"/>
        <v>12.5</v>
      </c>
      <c r="AX43" s="345">
        <f t="shared" si="15"/>
        <v>5</v>
      </c>
      <c r="AY43" s="346">
        <v>5</v>
      </c>
      <c r="AZ43" s="344">
        <f t="shared" si="16"/>
        <v>25</v>
      </c>
      <c r="BA43" s="346">
        <v>25</v>
      </c>
      <c r="BB43" s="342">
        <v>96.068595999999999</v>
      </c>
      <c r="BC43" s="342">
        <v>273.48507699999999</v>
      </c>
      <c r="BD43" s="342">
        <f>'[4]численность 2020'!G56</f>
        <v>282.8489990234375</v>
      </c>
      <c r="BE43" s="341">
        <v>0.80030500000000004</v>
      </c>
      <c r="BF43" s="341">
        <v>2.2707160000000002</v>
      </c>
      <c r="BG43" s="341">
        <f t="shared" si="17"/>
        <v>2.3570749918619791</v>
      </c>
      <c r="BH43" s="343">
        <f>'[4]заявки 2020-2021'!B43</f>
        <v>14</v>
      </c>
      <c r="BI43" s="343">
        <f>'[4]заявки 2020-2021'!C43</f>
        <v>3</v>
      </c>
      <c r="BJ43" s="344">
        <f t="shared" si="18"/>
        <v>19.799429931640628</v>
      </c>
      <c r="BK43" s="349">
        <f t="shared" si="19"/>
        <v>14</v>
      </c>
      <c r="BL43" s="346">
        <v>14</v>
      </c>
      <c r="BM43" s="344">
        <f t="shared" si="20"/>
        <v>3.5</v>
      </c>
      <c r="BN43" s="345">
        <f t="shared" si="21"/>
        <v>3</v>
      </c>
      <c r="BO43" s="346">
        <v>3</v>
      </c>
      <c r="BP43" s="344">
        <f t="shared" si="22"/>
        <v>2.8000000000000003</v>
      </c>
      <c r="BQ43" s="346">
        <v>2</v>
      </c>
      <c r="BR43" s="342">
        <v>169.430069</v>
      </c>
      <c r="BS43" s="342">
        <v>420.74624599999999</v>
      </c>
      <c r="BT43" s="342">
        <f>'[4]численность 2020'!H56</f>
        <v>488.72012329101563</v>
      </c>
      <c r="BU43" s="341">
        <v>1.4114469999999999</v>
      </c>
      <c r="BV43" s="341">
        <v>3.4934090000000002</v>
      </c>
      <c r="BW43" s="341">
        <f t="shared" si="23"/>
        <v>4.0726676940917965</v>
      </c>
      <c r="BX43" s="343">
        <f>'[4]заявки 2020-2021'!F43</f>
        <v>30</v>
      </c>
      <c r="BY43" s="343">
        <f>'[4]заявки 2020-2021'!G43</f>
        <v>4</v>
      </c>
      <c r="BZ43" s="343">
        <f>'[4]заявки 2020-2021'!H43</f>
        <v>3</v>
      </c>
      <c r="CA43" s="344">
        <f t="shared" si="24"/>
        <v>39.097609863281249</v>
      </c>
      <c r="CB43" s="349">
        <f t="shared" si="25"/>
        <v>30</v>
      </c>
      <c r="CC43" s="346">
        <v>30</v>
      </c>
      <c r="CD43" s="344">
        <f t="shared" si="26"/>
        <v>3.75</v>
      </c>
      <c r="CE43" s="345">
        <f t="shared" si="27"/>
        <v>3.75</v>
      </c>
      <c r="CF43" s="346">
        <v>4</v>
      </c>
      <c r="CG43" s="344">
        <f t="shared" si="28"/>
        <v>3.75</v>
      </c>
      <c r="CH43" s="345">
        <f t="shared" si="29"/>
        <v>3</v>
      </c>
      <c r="CI43" s="346">
        <v>3</v>
      </c>
      <c r="CJ43" s="344">
        <f t="shared" si="30"/>
        <v>6</v>
      </c>
      <c r="CK43" s="346">
        <v>6</v>
      </c>
      <c r="CL43" s="350">
        <f t="shared" si="31"/>
        <v>1</v>
      </c>
      <c r="CM43" s="342">
        <v>0</v>
      </c>
      <c r="CN43" s="342">
        <v>0</v>
      </c>
      <c r="CO43" s="342" t="e">
        <f>#NAME?</f>
        <v>#NAME?</v>
      </c>
      <c r="CP43" s="341">
        <v>0</v>
      </c>
      <c r="CQ43" s="341">
        <v>0</v>
      </c>
      <c r="CR43" s="341" t="e">
        <f>#NAME?</f>
        <v>#NAME?</v>
      </c>
      <c r="CS43" s="343" t="e">
        <f>#NAME?</f>
        <v>#NAME?</v>
      </c>
      <c r="CT43" s="344" t="e">
        <f t="shared" si="32"/>
        <v>#NAME?</v>
      </c>
      <c r="CU43" s="349" t="e">
        <f t="shared" si="33"/>
        <v>#NAME?</v>
      </c>
      <c r="CV43" s="346"/>
      <c r="CW43" s="344">
        <f t="shared" si="34"/>
        <v>0</v>
      </c>
      <c r="CX43" s="346"/>
      <c r="CY43" s="342">
        <v>0</v>
      </c>
      <c r="CZ43" s="342">
        <v>0</v>
      </c>
      <c r="DA43" s="342">
        <f>'[4]численность 2020'!I56</f>
        <v>0</v>
      </c>
      <c r="DB43" s="341">
        <v>0</v>
      </c>
      <c r="DC43" s="341">
        <v>0</v>
      </c>
      <c r="DD43" s="341">
        <f t="shared" si="35"/>
        <v>0</v>
      </c>
      <c r="DE43" s="343">
        <f>'[4]заявки 2020-2021'!I43</f>
        <v>0</v>
      </c>
      <c r="DF43" s="344">
        <f t="shared" si="36"/>
        <v>0</v>
      </c>
      <c r="DG43" s="345">
        <f t="shared" si="37"/>
        <v>0</v>
      </c>
      <c r="DH43" s="346"/>
      <c r="DI43" s="342">
        <v>17.753363</v>
      </c>
      <c r="DJ43" s="342">
        <v>43.109245000000001</v>
      </c>
      <c r="DK43" s="342">
        <f>'[4]численность 2020'!J56</f>
        <v>45.194797515869141</v>
      </c>
      <c r="DL43" s="341">
        <v>0.357931</v>
      </c>
      <c r="DM43" s="341">
        <v>0.357931</v>
      </c>
      <c r="DN43" s="341">
        <f t="shared" si="38"/>
        <v>0.37662331263224286</v>
      </c>
      <c r="DO43" s="343">
        <f>'[4]заявки 2020-2021'!P43</f>
        <v>4</v>
      </c>
      <c r="DP43" s="344">
        <f t="shared" si="39"/>
        <v>4.5194797515869141</v>
      </c>
      <c r="DQ43" s="345">
        <f t="shared" si="40"/>
        <v>4</v>
      </c>
      <c r="DR43" s="346">
        <v>4</v>
      </c>
      <c r="DS43" s="342">
        <v>26</v>
      </c>
      <c r="DT43" s="347">
        <v>25</v>
      </c>
      <c r="DU43" s="347">
        <f>'[4]заявки 2020-2021'!Q43</f>
        <v>25</v>
      </c>
      <c r="DV43" s="341">
        <f t="shared" si="41"/>
        <v>0.21666666666666667</v>
      </c>
      <c r="DW43" s="341">
        <v>0.20757200000000001</v>
      </c>
      <c r="DX43" s="341">
        <f t="shared" si="54"/>
        <v>0.20833333333333334</v>
      </c>
      <c r="DY43" s="343">
        <f>'[4]заявки 2020-2021'!S43</f>
        <v>2</v>
      </c>
      <c r="DZ43" s="344">
        <f t="shared" si="55"/>
        <v>2.5</v>
      </c>
      <c r="EA43" s="345">
        <f t="shared" si="44"/>
        <v>2</v>
      </c>
      <c r="EB43" s="346">
        <v>2</v>
      </c>
    </row>
    <row r="44" spans="1:132" ht="48.75" customHeight="1" x14ac:dyDescent="0.2">
      <c r="A44" s="116" t="s">
        <v>72</v>
      </c>
      <c r="B44" s="341">
        <f>'[4]численность 2020'!C49</f>
        <v>120.51499938964844</v>
      </c>
      <c r="C44" s="342">
        <v>143.85401899999999</v>
      </c>
      <c r="D44" s="342">
        <v>126.679703</v>
      </c>
      <c r="E44" s="342">
        <f>'[4]численность 2020'!D49</f>
        <v>155.392578125</v>
      </c>
      <c r="F44" s="341">
        <v>1.618155</v>
      </c>
      <c r="G44" s="341">
        <f t="shared" si="0"/>
        <v>1.0511529987269044</v>
      </c>
      <c r="H44" s="341">
        <f t="shared" si="46"/>
        <v>1.2894044634443018</v>
      </c>
      <c r="I44" s="343">
        <f>'[4]заявки 2020-2021'!O44</f>
        <v>54</v>
      </c>
      <c r="J44" s="344">
        <f t="shared" si="47"/>
        <v>54.387402343749841</v>
      </c>
      <c r="K44" s="345">
        <f t="shared" si="3"/>
        <v>54</v>
      </c>
      <c r="L44" s="346">
        <v>54</v>
      </c>
      <c r="M44" s="342">
        <v>33</v>
      </c>
      <c r="N44" s="342">
        <v>38</v>
      </c>
      <c r="O44" s="347">
        <f>'[4]заявки 2020-2021'!K44</f>
        <v>44</v>
      </c>
      <c r="P44" s="341">
        <f t="shared" si="4"/>
        <v>0.27382483646956324</v>
      </c>
      <c r="Q44" s="341">
        <v>0.42744700000000002</v>
      </c>
      <c r="R44" s="341">
        <f t="shared" si="5"/>
        <v>0.36509978195941767</v>
      </c>
      <c r="S44" s="343">
        <f>'[4]заявки 2020-2021'!M44</f>
        <v>6</v>
      </c>
      <c r="T44" s="343">
        <f>'[4]заявки 2020-2021'!N44</f>
        <v>4</v>
      </c>
      <c r="U44" s="344">
        <f t="shared" si="48"/>
        <v>6.5999999999999561</v>
      </c>
      <c r="V44" s="345">
        <f t="shared" si="7"/>
        <v>6</v>
      </c>
      <c r="W44" s="346">
        <v>6</v>
      </c>
      <c r="X44" s="346">
        <v>4</v>
      </c>
      <c r="Y44" s="348"/>
      <c r="Z44" s="342">
        <v>47.729343</v>
      </c>
      <c r="AA44" s="342">
        <v>44.239486999999997</v>
      </c>
      <c r="AB44" s="342">
        <f>'[4]численность 2020'!E49</f>
        <v>67.848236083984375</v>
      </c>
      <c r="AC44" s="341">
        <v>0.53688800000000003</v>
      </c>
      <c r="AD44" s="341">
        <v>0.49763200000000002</v>
      </c>
      <c r="AE44" s="341">
        <f t="shared" si="49"/>
        <v>0.56298582274076792</v>
      </c>
      <c r="AF44" s="343">
        <f>'[4]заявки 2020-2021'!J44</f>
        <v>3</v>
      </c>
      <c r="AG44" s="344">
        <f t="shared" si="50"/>
        <v>3.3924118041992188</v>
      </c>
      <c r="AH44" s="345">
        <f t="shared" si="9"/>
        <v>3</v>
      </c>
      <c r="AI44" s="349">
        <f t="shared" si="10"/>
        <v>2.25</v>
      </c>
      <c r="AJ44" s="346">
        <v>3</v>
      </c>
      <c r="AK44" s="346">
        <v>2</v>
      </c>
      <c r="AL44" s="342">
        <v>434.22607399999998</v>
      </c>
      <c r="AM44" s="342">
        <v>430.764679</v>
      </c>
      <c r="AN44" s="342">
        <f>'[4]численность 2020'!F49</f>
        <v>558.23809814453125</v>
      </c>
      <c r="AO44" s="341">
        <v>4.8844329999999996</v>
      </c>
      <c r="AP44" s="341">
        <v>4.8454969999999999</v>
      </c>
      <c r="AQ44" s="341">
        <f t="shared" si="11"/>
        <v>4.6321047253183725</v>
      </c>
      <c r="AR44" s="343">
        <f>'[4]заявки 2020-2021'!D44</f>
        <v>44</v>
      </c>
      <c r="AS44" s="343">
        <f>'[4]заявки 2020-2021'!E44</f>
        <v>4</v>
      </c>
      <c r="AT44" s="344">
        <f t="shared" si="12"/>
        <v>44.659047851562498</v>
      </c>
      <c r="AU44" s="349">
        <f t="shared" si="13"/>
        <v>44</v>
      </c>
      <c r="AV44" s="346">
        <v>44</v>
      </c>
      <c r="AW44" s="344">
        <f t="shared" si="14"/>
        <v>11</v>
      </c>
      <c r="AX44" s="345">
        <f t="shared" si="15"/>
        <v>4</v>
      </c>
      <c r="AY44" s="346">
        <v>4</v>
      </c>
      <c r="AZ44" s="344">
        <f t="shared" si="16"/>
        <v>22</v>
      </c>
      <c r="BA44" s="346">
        <v>22</v>
      </c>
      <c r="BB44" s="342">
        <v>100.209419</v>
      </c>
      <c r="BC44" s="342">
        <v>103.687698</v>
      </c>
      <c r="BD44" s="342">
        <f>'[4]численность 2020'!G49</f>
        <v>139.39628601074219</v>
      </c>
      <c r="BE44" s="341">
        <v>1.1272150000000001</v>
      </c>
      <c r="BF44" s="341">
        <v>1.1663410000000001</v>
      </c>
      <c r="BG44" s="341">
        <f t="shared" si="17"/>
        <v>1.1566716733744227</v>
      </c>
      <c r="BH44" s="343">
        <f>'[4]заявки 2020-2021'!B44</f>
        <v>6</v>
      </c>
      <c r="BI44" s="343">
        <f>'[4]заявки 2020-2021'!C44</f>
        <v>0</v>
      </c>
      <c r="BJ44" s="344">
        <f t="shared" si="18"/>
        <v>6.9698143005371094</v>
      </c>
      <c r="BK44" s="349">
        <f t="shared" si="19"/>
        <v>6</v>
      </c>
      <c r="BL44" s="346">
        <v>6</v>
      </c>
      <c r="BM44" s="344">
        <f t="shared" si="20"/>
        <v>1.5</v>
      </c>
      <c r="BN44" s="345">
        <f t="shared" si="21"/>
        <v>0</v>
      </c>
      <c r="BO44" s="346"/>
      <c r="BP44" s="344">
        <f t="shared" si="22"/>
        <v>1.2000000000000002</v>
      </c>
      <c r="BQ44" s="346">
        <v>1</v>
      </c>
      <c r="BR44" s="342">
        <v>146.251587</v>
      </c>
      <c r="BS44" s="342">
        <v>135.06686400000001</v>
      </c>
      <c r="BT44" s="342">
        <f>'[4]численность 2020'!H49</f>
        <v>184.20225524902344</v>
      </c>
      <c r="BU44" s="341">
        <v>1.6451249999999999</v>
      </c>
      <c r="BV44" s="341">
        <v>1.519312</v>
      </c>
      <c r="BW44" s="341">
        <f t="shared" si="23"/>
        <v>1.5284591642693512</v>
      </c>
      <c r="BX44" s="343">
        <f>'[4]заявки 2020-2021'!F44</f>
        <v>9</v>
      </c>
      <c r="BY44" s="343">
        <f>'[4]заявки 2020-2021'!G44</f>
        <v>2</v>
      </c>
      <c r="BZ44" s="343">
        <f>'[4]заявки 2020-2021'!H44</f>
        <v>0</v>
      </c>
      <c r="CA44" s="344">
        <f t="shared" si="24"/>
        <v>9.2101127624511729</v>
      </c>
      <c r="CB44" s="349">
        <f t="shared" si="25"/>
        <v>9</v>
      </c>
      <c r="CC44" s="346">
        <v>9</v>
      </c>
      <c r="CD44" s="344">
        <f t="shared" si="26"/>
        <v>1.125</v>
      </c>
      <c r="CE44" s="345">
        <f t="shared" si="27"/>
        <v>1.125</v>
      </c>
      <c r="CF44" s="346">
        <v>2</v>
      </c>
      <c r="CG44" s="344">
        <f t="shared" si="28"/>
        <v>1.125</v>
      </c>
      <c r="CH44" s="345">
        <f t="shared" si="29"/>
        <v>0</v>
      </c>
      <c r="CI44" s="346"/>
      <c r="CJ44" s="344">
        <f t="shared" si="30"/>
        <v>1.8</v>
      </c>
      <c r="CK44" s="346">
        <v>1</v>
      </c>
      <c r="CL44" s="350">
        <f t="shared" si="31"/>
        <v>1</v>
      </c>
      <c r="CM44" s="342">
        <v>109</v>
      </c>
      <c r="CN44" s="342">
        <v>110</v>
      </c>
      <c r="CO44" s="342" t="e">
        <f>#NAME?</f>
        <v>#NAME?</v>
      </c>
      <c r="CP44" s="341">
        <v>0.80900000000000005</v>
      </c>
      <c r="CQ44" s="341">
        <v>0.81499999999999995</v>
      </c>
      <c r="CR44" s="341" t="e">
        <f>#NAME?</f>
        <v>#NAME?</v>
      </c>
      <c r="CS44" s="343" t="e">
        <f>#NAME?</f>
        <v>#NAME?</v>
      </c>
      <c r="CT44" s="344" t="e">
        <f t="shared" si="32"/>
        <v>#NAME?</v>
      </c>
      <c r="CU44" s="349" t="e">
        <f t="shared" si="33"/>
        <v>#NAME?</v>
      </c>
      <c r="CV44" s="346"/>
      <c r="CW44" s="344">
        <f t="shared" si="34"/>
        <v>0</v>
      </c>
      <c r="CX44" s="346"/>
      <c r="CY44" s="342">
        <v>0</v>
      </c>
      <c r="CZ44" s="342">
        <v>0</v>
      </c>
      <c r="DA44" s="342">
        <f>'[4]численность 2020'!I49</f>
        <v>0</v>
      </c>
      <c r="DB44" s="341">
        <v>0</v>
      </c>
      <c r="DC44" s="341">
        <v>0</v>
      </c>
      <c r="DD44" s="341">
        <f t="shared" si="35"/>
        <v>0</v>
      </c>
      <c r="DE44" s="343">
        <f>'[4]заявки 2020-2021'!I44</f>
        <v>0</v>
      </c>
      <c r="DF44" s="344">
        <f t="shared" si="36"/>
        <v>0</v>
      </c>
      <c r="DG44" s="345">
        <f t="shared" si="37"/>
        <v>0</v>
      </c>
      <c r="DH44" s="346"/>
      <c r="DI44" s="342">
        <v>0</v>
      </c>
      <c r="DJ44" s="342">
        <v>0</v>
      </c>
      <c r="DK44" s="342">
        <f>'[4]численность 2020'!J49</f>
        <v>0.54409170150756836</v>
      </c>
      <c r="DL44" s="341">
        <v>0</v>
      </c>
      <c r="DM44" s="341">
        <v>0</v>
      </c>
      <c r="DN44" s="341">
        <f t="shared" si="38"/>
        <v>4.5147218542350405E-3</v>
      </c>
      <c r="DO44" s="343">
        <f>'[4]заявки 2020-2021'!P44</f>
        <v>0</v>
      </c>
      <c r="DP44" s="344">
        <f t="shared" si="39"/>
        <v>5.4409170150756837E-2</v>
      </c>
      <c r="DQ44" s="345">
        <f t="shared" si="40"/>
        <v>0</v>
      </c>
      <c r="DR44" s="346"/>
      <c r="DS44" s="342">
        <v>0</v>
      </c>
      <c r="DT44" s="347">
        <v>0</v>
      </c>
      <c r="DU44" s="347">
        <f>'[4]заявки 2020-2021'!Q44</f>
        <v>0</v>
      </c>
      <c r="DV44" s="341">
        <f t="shared" si="41"/>
        <v>0</v>
      </c>
      <c r="DW44" s="341">
        <v>0</v>
      </c>
      <c r="DX44" s="341">
        <f t="shared" si="54"/>
        <v>0</v>
      </c>
      <c r="DY44" s="343">
        <f>'[4]заявки 2020-2021'!S44</f>
        <v>0</v>
      </c>
      <c r="DZ44" s="344">
        <f t="shared" si="55"/>
        <v>0</v>
      </c>
      <c r="EA44" s="345">
        <f t="shared" si="44"/>
        <v>0</v>
      </c>
      <c r="EB44" s="346"/>
    </row>
    <row r="45" spans="1:132" ht="49.5" customHeight="1" x14ac:dyDescent="0.2">
      <c r="A45" s="116" t="s">
        <v>302</v>
      </c>
      <c r="B45" s="341">
        <f>'[4]численность 2020'!C50</f>
        <v>220.90000915527344</v>
      </c>
      <c r="C45" s="342">
        <v>128.85015899999999</v>
      </c>
      <c r="D45" s="342">
        <v>192.699814</v>
      </c>
      <c r="E45" s="342">
        <f>'[4]численность 2020'!D50</f>
        <v>184.02510070800781</v>
      </c>
      <c r="F45" s="341">
        <v>0.58329600000000004</v>
      </c>
      <c r="G45" s="341">
        <f t="shared" si="0"/>
        <v>0.87233954736755503</v>
      </c>
      <c r="H45" s="341">
        <f t="shared" si="46"/>
        <v>0.8330696834813357</v>
      </c>
      <c r="I45" s="343">
        <f>'[4]заявки 2020-2021'!O45</f>
        <v>3</v>
      </c>
      <c r="J45" s="344">
        <f t="shared" si="47"/>
        <v>64.408785247802541</v>
      </c>
      <c r="K45" s="345">
        <f t="shared" si="3"/>
        <v>3</v>
      </c>
      <c r="L45" s="346">
        <v>3</v>
      </c>
      <c r="M45" s="342">
        <v>11</v>
      </c>
      <c r="N45" s="342">
        <v>11</v>
      </c>
      <c r="O45" s="347">
        <f>'[4]заявки 2020-2021'!K45</f>
        <v>11</v>
      </c>
      <c r="P45" s="341">
        <f t="shared" si="4"/>
        <v>4.9796285849259332E-2</v>
      </c>
      <c r="Q45" s="341">
        <v>5.0796000000000001E-2</v>
      </c>
      <c r="R45" s="341">
        <f t="shared" si="5"/>
        <v>4.9796285849259332E-2</v>
      </c>
      <c r="S45" s="343">
        <f>'[4]заявки 2020-2021'!M45</f>
        <v>1</v>
      </c>
      <c r="T45" s="343">
        <f>'[4]заявки 2020-2021'!N45</f>
        <v>1</v>
      </c>
      <c r="U45" s="344">
        <f t="shared" si="48"/>
        <v>1.649999999999989</v>
      </c>
      <c r="V45" s="345">
        <f t="shared" si="7"/>
        <v>1</v>
      </c>
      <c r="W45" s="346">
        <v>1</v>
      </c>
      <c r="X45" s="346">
        <v>1</v>
      </c>
      <c r="Y45" s="348"/>
      <c r="Z45" s="342">
        <v>0</v>
      </c>
      <c r="AA45" s="342">
        <v>17.196379</v>
      </c>
      <c r="AB45" s="342">
        <f>'[4]численность 2020'!E50</f>
        <v>41.581836700439453</v>
      </c>
      <c r="AC45" s="341">
        <v>0</v>
      </c>
      <c r="AD45" s="341">
        <v>7.7847E-2</v>
      </c>
      <c r="AE45" s="341">
        <f t="shared" si="49"/>
        <v>0.18823827513384597</v>
      </c>
      <c r="AF45" s="343">
        <f>'[4]заявки 2020-2021'!J45</f>
        <v>0</v>
      </c>
      <c r="AG45" s="344">
        <f t="shared" si="50"/>
        <v>2.0790918350219729</v>
      </c>
      <c r="AH45" s="345">
        <f t="shared" si="9"/>
        <v>0</v>
      </c>
      <c r="AI45" s="349">
        <f t="shared" si="10"/>
        <v>0</v>
      </c>
      <c r="AJ45" s="346"/>
      <c r="AK45" s="346"/>
      <c r="AL45" s="342">
        <v>2512.056885</v>
      </c>
      <c r="AM45" s="342">
        <v>2155.1628420000002</v>
      </c>
      <c r="AN45" s="342">
        <f>'[4]численность 2020'!F50</f>
        <v>2785.552490234375</v>
      </c>
      <c r="AO45" s="341">
        <v>11.371918000000001</v>
      </c>
      <c r="AP45" s="341">
        <v>9.7562820000000006</v>
      </c>
      <c r="AQ45" s="341">
        <f t="shared" si="11"/>
        <v>12.610015277438828</v>
      </c>
      <c r="AR45" s="343">
        <f>'[4]заявки 2020-2021'!D45</f>
        <v>170</v>
      </c>
      <c r="AS45" s="343">
        <f>'[4]заявки 2020-2021'!E45</f>
        <v>10</v>
      </c>
      <c r="AT45" s="344">
        <f t="shared" si="12"/>
        <v>417.83287353515345</v>
      </c>
      <c r="AU45" s="349">
        <f t="shared" si="13"/>
        <v>170</v>
      </c>
      <c r="AV45" s="346">
        <v>170</v>
      </c>
      <c r="AW45" s="344">
        <f t="shared" si="14"/>
        <v>42.5</v>
      </c>
      <c r="AX45" s="345">
        <f t="shared" si="15"/>
        <v>10</v>
      </c>
      <c r="AY45" s="346">
        <v>10</v>
      </c>
      <c r="AZ45" s="344">
        <f t="shared" si="16"/>
        <v>85</v>
      </c>
      <c r="BA45" s="346">
        <v>85</v>
      </c>
      <c r="BB45" s="342">
        <v>79.118697999999995</v>
      </c>
      <c r="BC45" s="342">
        <v>161.29310599999999</v>
      </c>
      <c r="BD45" s="342">
        <f>'[4]численность 2020'!G50</f>
        <v>145.01863098144531</v>
      </c>
      <c r="BE45" s="341">
        <v>0.35816500000000001</v>
      </c>
      <c r="BF45" s="341">
        <v>0.73016300000000001</v>
      </c>
      <c r="BG45" s="341">
        <f t="shared" si="17"/>
        <v>0.65648992743820966</v>
      </c>
      <c r="BH45" s="343">
        <f>'[4]заявки 2020-2021'!B45</f>
        <v>4</v>
      </c>
      <c r="BI45" s="343">
        <f>'[4]заявки 2020-2021'!C45</f>
        <v>1</v>
      </c>
      <c r="BJ45" s="344">
        <f t="shared" si="18"/>
        <v>4.3505589294433449</v>
      </c>
      <c r="BK45" s="349">
        <f t="shared" si="19"/>
        <v>4</v>
      </c>
      <c r="BL45" s="346">
        <v>4</v>
      </c>
      <c r="BM45" s="344">
        <f t="shared" si="20"/>
        <v>1</v>
      </c>
      <c r="BN45" s="345">
        <f t="shared" si="21"/>
        <v>1</v>
      </c>
      <c r="BO45" s="346">
        <v>1</v>
      </c>
      <c r="BP45" s="344">
        <f t="shared" si="22"/>
        <v>0.8</v>
      </c>
      <c r="BQ45" s="346"/>
      <c r="BR45" s="342">
        <v>125.271271</v>
      </c>
      <c r="BS45" s="342">
        <v>188.781158</v>
      </c>
      <c r="BT45" s="342">
        <f>'[4]численность 2020'!H50</f>
        <v>225.95207214355469</v>
      </c>
      <c r="BU45" s="341">
        <v>0.56709500000000002</v>
      </c>
      <c r="BV45" s="341">
        <v>0.85460000000000003</v>
      </c>
      <c r="BW45" s="341">
        <f t="shared" si="23"/>
        <v>1.0228703611539014</v>
      </c>
      <c r="BX45" s="343">
        <f>'[4]заявки 2020-2021'!F45</f>
        <v>4</v>
      </c>
      <c r="BY45" s="343">
        <f>'[4]заявки 2020-2021'!G45</f>
        <v>1</v>
      </c>
      <c r="BZ45" s="343">
        <f>'[4]заявки 2020-2021'!H45</f>
        <v>0</v>
      </c>
      <c r="CA45" s="344">
        <f t="shared" si="24"/>
        <v>11.297603607177734</v>
      </c>
      <c r="CB45" s="349">
        <f t="shared" si="25"/>
        <v>4</v>
      </c>
      <c r="CC45" s="346">
        <v>4</v>
      </c>
      <c r="CD45" s="344">
        <f t="shared" si="26"/>
        <v>0.5</v>
      </c>
      <c r="CE45" s="345">
        <f t="shared" si="27"/>
        <v>0.5</v>
      </c>
      <c r="CF45" s="346">
        <v>1</v>
      </c>
      <c r="CG45" s="344">
        <f t="shared" si="28"/>
        <v>0.5</v>
      </c>
      <c r="CH45" s="345">
        <f t="shared" si="29"/>
        <v>0</v>
      </c>
      <c r="CI45" s="346"/>
      <c r="CJ45" s="344">
        <f t="shared" si="30"/>
        <v>0.8</v>
      </c>
      <c r="CK45" s="346"/>
      <c r="CL45" s="350">
        <f t="shared" si="31"/>
        <v>1</v>
      </c>
      <c r="CM45" s="342">
        <v>0</v>
      </c>
      <c r="CN45" s="342">
        <v>0</v>
      </c>
      <c r="CO45" s="342" t="e">
        <f>#NAME?</f>
        <v>#NAME?</v>
      </c>
      <c r="CP45" s="341">
        <v>0</v>
      </c>
      <c r="CQ45" s="341">
        <v>0</v>
      </c>
      <c r="CR45" s="341" t="e">
        <f>#NAME?</f>
        <v>#NAME?</v>
      </c>
      <c r="CS45" s="343" t="e">
        <f>#NAME?</f>
        <v>#NAME?</v>
      </c>
      <c r="CT45" s="344" t="e">
        <f t="shared" si="32"/>
        <v>#NAME?</v>
      </c>
      <c r="CU45" s="349" t="e">
        <f t="shared" si="33"/>
        <v>#NAME?</v>
      </c>
      <c r="CV45" s="346"/>
      <c r="CW45" s="344">
        <f t="shared" si="34"/>
        <v>0</v>
      </c>
      <c r="CX45" s="346"/>
      <c r="CY45" s="342">
        <v>0</v>
      </c>
      <c r="CZ45" s="342">
        <v>0</v>
      </c>
      <c r="DA45" s="342">
        <f>'[4]численность 2020'!I50</f>
        <v>0</v>
      </c>
      <c r="DB45" s="341">
        <v>0</v>
      </c>
      <c r="DC45" s="341">
        <v>0</v>
      </c>
      <c r="DD45" s="341">
        <f t="shared" si="35"/>
        <v>0</v>
      </c>
      <c r="DE45" s="343">
        <f>'[4]заявки 2020-2021'!I45</f>
        <v>0</v>
      </c>
      <c r="DF45" s="344">
        <f t="shared" si="36"/>
        <v>0</v>
      </c>
      <c r="DG45" s="345">
        <f t="shared" si="37"/>
        <v>0</v>
      </c>
      <c r="DH45" s="346"/>
      <c r="DI45" s="342">
        <v>6.7432040000000004</v>
      </c>
      <c r="DJ45" s="342">
        <v>4.7989899999999999</v>
      </c>
      <c r="DK45" s="342">
        <f>'[4]численность 2020'!J50</f>
        <v>10.744660377502441</v>
      </c>
      <c r="DL45" s="341">
        <v>2.1725000000000001E-2</v>
      </c>
      <c r="DM45" s="341">
        <v>2.1725000000000001E-2</v>
      </c>
      <c r="DN45" s="341">
        <f t="shared" si="38"/>
        <v>4.8640379955574756E-2</v>
      </c>
      <c r="DO45" s="343">
        <f>'[4]заявки 2020-2021'!P45</f>
        <v>1</v>
      </c>
      <c r="DP45" s="344">
        <f t="shared" si="39"/>
        <v>1.0744660377502442</v>
      </c>
      <c r="DQ45" s="345">
        <f t="shared" si="40"/>
        <v>1</v>
      </c>
      <c r="DR45" s="346">
        <v>1</v>
      </c>
      <c r="DS45" s="342">
        <v>165</v>
      </c>
      <c r="DT45" s="347">
        <v>165</v>
      </c>
      <c r="DU45" s="347">
        <f>'[4]заявки 2020-2021'!Q45</f>
        <v>150</v>
      </c>
      <c r="DV45" s="341">
        <f t="shared" si="41"/>
        <v>0.74694428773888999</v>
      </c>
      <c r="DW45" s="341">
        <v>0.74694400000000005</v>
      </c>
      <c r="DX45" s="341">
        <f t="shared" si="54"/>
        <v>0.6790402615808091</v>
      </c>
      <c r="DY45" s="343">
        <f>'[4]заявки 2020-2021'!S45</f>
        <v>8</v>
      </c>
      <c r="DZ45" s="344">
        <f t="shared" si="55"/>
        <v>15</v>
      </c>
      <c r="EA45" s="345">
        <f t="shared" si="44"/>
        <v>8</v>
      </c>
      <c r="EB45" s="346">
        <v>8</v>
      </c>
    </row>
    <row r="46" spans="1:132" ht="13.5" customHeight="1" x14ac:dyDescent="0.2">
      <c r="A46" s="198" t="s">
        <v>83</v>
      </c>
      <c r="B46" s="341"/>
      <c r="C46" s="342"/>
      <c r="D46" s="342"/>
      <c r="E46" s="342"/>
      <c r="F46" s="341"/>
      <c r="G46" s="341" t="e">
        <f t="shared" si="0"/>
        <v>#DIV/0!</v>
      </c>
      <c r="H46" s="341"/>
      <c r="I46" s="343"/>
      <c r="J46" s="344">
        <f t="shared" si="47"/>
        <v>0</v>
      </c>
      <c r="K46" s="345">
        <f t="shared" si="3"/>
        <v>0</v>
      </c>
      <c r="L46" s="346"/>
      <c r="M46" s="342"/>
      <c r="N46" s="342"/>
      <c r="O46" s="347"/>
      <c r="P46" s="341" t="e">
        <f t="shared" si="4"/>
        <v>#DIV/0!</v>
      </c>
      <c r="Q46" s="341"/>
      <c r="R46" s="341" t="e">
        <f t="shared" si="5"/>
        <v>#DIV/0!</v>
      </c>
      <c r="S46" s="343"/>
      <c r="T46" s="343"/>
      <c r="U46" s="344">
        <f t="shared" si="48"/>
        <v>0</v>
      </c>
      <c r="V46" s="345">
        <f t="shared" si="7"/>
        <v>0</v>
      </c>
      <c r="W46" s="346"/>
      <c r="X46" s="346"/>
      <c r="Y46" s="348"/>
      <c r="Z46" s="342"/>
      <c r="AA46" s="342"/>
      <c r="AB46" s="342"/>
      <c r="AC46" s="341"/>
      <c r="AD46" s="341"/>
      <c r="AE46" s="341" t="e">
        <f t="shared" si="49"/>
        <v>#DIV/0!</v>
      </c>
      <c r="AF46" s="343"/>
      <c r="AG46" s="344">
        <f t="shared" si="50"/>
        <v>0</v>
      </c>
      <c r="AH46" s="345">
        <f t="shared" si="9"/>
        <v>0</v>
      </c>
      <c r="AI46" s="349">
        <f t="shared" si="10"/>
        <v>0</v>
      </c>
      <c r="AJ46" s="346"/>
      <c r="AK46" s="346"/>
      <c r="AL46" s="342"/>
      <c r="AM46" s="342"/>
      <c r="AN46" s="342"/>
      <c r="AO46" s="341"/>
      <c r="AP46" s="341"/>
      <c r="AQ46" s="341"/>
      <c r="AR46" s="343"/>
      <c r="AS46" s="343"/>
      <c r="AT46" s="344">
        <f t="shared" si="12"/>
        <v>0</v>
      </c>
      <c r="AU46" s="349">
        <f t="shared" si="13"/>
        <v>0</v>
      </c>
      <c r="AV46" s="346"/>
      <c r="AW46" s="344">
        <f t="shared" si="14"/>
        <v>0</v>
      </c>
      <c r="AX46" s="345">
        <f t="shared" si="15"/>
        <v>0</v>
      </c>
      <c r="AY46" s="346"/>
      <c r="AZ46" s="344">
        <f t="shared" si="16"/>
        <v>0</v>
      </c>
      <c r="BA46" s="346"/>
      <c r="BB46" s="342"/>
      <c r="BC46" s="342"/>
      <c r="BD46" s="342"/>
      <c r="BE46" s="341"/>
      <c r="BF46" s="341"/>
      <c r="BG46" s="341" t="e">
        <f t="shared" si="17"/>
        <v>#DIV/0!</v>
      </c>
      <c r="BH46" s="343"/>
      <c r="BI46" s="343"/>
      <c r="BJ46" s="344">
        <f t="shared" si="18"/>
        <v>0</v>
      </c>
      <c r="BK46" s="349">
        <f t="shared" si="19"/>
        <v>0</v>
      </c>
      <c r="BL46" s="346"/>
      <c r="BM46" s="344">
        <f t="shared" si="20"/>
        <v>0</v>
      </c>
      <c r="BN46" s="345">
        <f t="shared" si="21"/>
        <v>0</v>
      </c>
      <c r="BO46" s="346"/>
      <c r="BP46" s="344">
        <f t="shared" si="22"/>
        <v>0</v>
      </c>
      <c r="BQ46" s="346"/>
      <c r="BR46" s="342"/>
      <c r="BS46" s="342"/>
      <c r="BT46" s="342"/>
      <c r="BU46" s="341"/>
      <c r="BV46" s="341"/>
      <c r="BW46" s="341"/>
      <c r="BX46" s="343"/>
      <c r="BY46" s="343"/>
      <c r="BZ46" s="343"/>
      <c r="CA46" s="344">
        <f t="shared" si="24"/>
        <v>0</v>
      </c>
      <c r="CB46" s="349">
        <f t="shared" si="25"/>
        <v>0</v>
      </c>
      <c r="CC46" s="346"/>
      <c r="CD46" s="344">
        <f t="shared" si="26"/>
        <v>0</v>
      </c>
      <c r="CE46" s="345">
        <f t="shared" si="27"/>
        <v>0</v>
      </c>
      <c r="CF46" s="346"/>
      <c r="CG46" s="344">
        <f t="shared" si="28"/>
        <v>0</v>
      </c>
      <c r="CH46" s="345">
        <f t="shared" si="29"/>
        <v>0</v>
      </c>
      <c r="CI46" s="346"/>
      <c r="CJ46" s="344">
        <f t="shared" si="30"/>
        <v>0</v>
      </c>
      <c r="CK46" s="346"/>
      <c r="CL46" s="350">
        <f t="shared" si="31"/>
        <v>1</v>
      </c>
      <c r="CM46" s="342"/>
      <c r="CN46" s="342"/>
      <c r="CO46" s="342"/>
      <c r="CP46" s="341"/>
      <c r="CQ46" s="341"/>
      <c r="CR46" s="341"/>
      <c r="CS46" s="343"/>
      <c r="CT46" s="344">
        <f t="shared" si="32"/>
        <v>0</v>
      </c>
      <c r="CU46" s="349">
        <f t="shared" si="33"/>
        <v>0</v>
      </c>
      <c r="CV46" s="346"/>
      <c r="CW46" s="344">
        <f t="shared" si="34"/>
        <v>0</v>
      </c>
      <c r="CX46" s="346"/>
      <c r="CY46" s="342"/>
      <c r="CZ46" s="342"/>
      <c r="DA46" s="342"/>
      <c r="DB46" s="341"/>
      <c r="DC46" s="341"/>
      <c r="DD46" s="341"/>
      <c r="DE46" s="343"/>
      <c r="DF46" s="344">
        <f t="shared" si="36"/>
        <v>0</v>
      </c>
      <c r="DG46" s="345">
        <f t="shared" si="37"/>
        <v>0</v>
      </c>
      <c r="DH46" s="346"/>
      <c r="DI46" s="342"/>
      <c r="DJ46" s="342"/>
      <c r="DK46" s="342"/>
      <c r="DL46" s="341"/>
      <c r="DM46" s="341"/>
      <c r="DN46" s="341" t="e">
        <f t="shared" si="38"/>
        <v>#DIV/0!</v>
      </c>
      <c r="DO46" s="343"/>
      <c r="DP46" s="344">
        <f t="shared" si="39"/>
        <v>0</v>
      </c>
      <c r="DQ46" s="345">
        <f t="shared" si="40"/>
        <v>0</v>
      </c>
      <c r="DR46" s="346"/>
      <c r="DS46" s="342"/>
      <c r="DT46" s="347"/>
      <c r="DU46" s="347"/>
      <c r="DV46" s="341" t="e">
        <f t="shared" si="41"/>
        <v>#DIV/0!</v>
      </c>
      <c r="DW46" s="341"/>
      <c r="DX46" s="341" t="e">
        <f t="shared" si="54"/>
        <v>#DIV/0!</v>
      </c>
      <c r="DY46" s="343"/>
      <c r="DZ46" s="344">
        <f t="shared" si="55"/>
        <v>0</v>
      </c>
      <c r="EA46" s="345">
        <f t="shared" si="44"/>
        <v>0</v>
      </c>
      <c r="EB46" s="346"/>
    </row>
    <row r="47" spans="1:132" s="354" customFormat="1" ht="51.75" customHeight="1" x14ac:dyDescent="0.2">
      <c r="A47" s="118" t="s">
        <v>303</v>
      </c>
      <c r="B47" s="355">
        <f>'[4]численность 2020'!C60</f>
        <v>299</v>
      </c>
      <c r="C47" s="356"/>
      <c r="D47" s="356">
        <v>497.962890625</v>
      </c>
      <c r="E47" s="356">
        <f>'[4]численность 2020'!D60</f>
        <v>554.79888916015625</v>
      </c>
      <c r="F47" s="355"/>
      <c r="G47" s="341">
        <f t="shared" si="0"/>
        <v>1.6654277278428093</v>
      </c>
      <c r="H47" s="355">
        <f t="shared" si="46"/>
        <v>1.8555146794654056</v>
      </c>
      <c r="I47" s="357">
        <f>'[4]заявки 2020-2021'!O53</f>
        <v>181</v>
      </c>
      <c r="J47" s="344">
        <f t="shared" si="47"/>
        <v>194.17961120605412</v>
      </c>
      <c r="K47" s="358">
        <f t="shared" si="3"/>
        <v>181</v>
      </c>
      <c r="L47" s="359">
        <v>0</v>
      </c>
      <c r="M47" s="356">
        <v>0</v>
      </c>
      <c r="N47" s="356">
        <v>181</v>
      </c>
      <c r="O47" s="360">
        <f>'[4]заявки 2020-2021'!K53</f>
        <v>140</v>
      </c>
      <c r="P47" s="341">
        <f t="shared" si="4"/>
        <v>0</v>
      </c>
      <c r="Q47" s="355">
        <v>0.60535099999999997</v>
      </c>
      <c r="R47" s="355">
        <f t="shared" si="5"/>
        <v>0.4682274247491639</v>
      </c>
      <c r="S47" s="357">
        <f>'[4]заявки 2020-2021'!M53</f>
        <v>10</v>
      </c>
      <c r="T47" s="357">
        <f>'[4]заявки 2020-2021'!N53</f>
        <v>7</v>
      </c>
      <c r="U47" s="344">
        <f t="shared" si="48"/>
        <v>20.999999999999858</v>
      </c>
      <c r="V47" s="358">
        <f t="shared" si="7"/>
        <v>10</v>
      </c>
      <c r="W47" s="359">
        <v>0</v>
      </c>
      <c r="X47" s="359">
        <v>0</v>
      </c>
      <c r="Y47" s="361"/>
      <c r="Z47" s="356"/>
      <c r="AA47" s="356">
        <v>467.62725799999998</v>
      </c>
      <c r="AB47" s="356">
        <f>'[4]численность 2020'!E60</f>
        <v>435.6484375</v>
      </c>
      <c r="AC47" s="355"/>
      <c r="AD47" s="355">
        <v>1.563971</v>
      </c>
      <c r="AE47" s="355">
        <f t="shared" si="49"/>
        <v>1.4570181856187292</v>
      </c>
      <c r="AF47" s="357">
        <f>'[4]заявки 2020-2021'!J53</f>
        <v>23</v>
      </c>
      <c r="AG47" s="362">
        <f t="shared" si="50"/>
        <v>21.782421875000001</v>
      </c>
      <c r="AH47" s="358">
        <f t="shared" si="9"/>
        <v>21.782421875000001</v>
      </c>
      <c r="AI47" s="363">
        <f t="shared" si="10"/>
        <v>0</v>
      </c>
      <c r="AJ47" s="359">
        <v>0</v>
      </c>
      <c r="AK47" s="359">
        <v>0</v>
      </c>
      <c r="AL47" s="356"/>
      <c r="AM47" s="356">
        <v>94.441237999999998</v>
      </c>
      <c r="AN47" s="356">
        <f>'[4]численность 2020'!F60</f>
        <v>98.459686279296875</v>
      </c>
      <c r="AO47" s="355"/>
      <c r="AP47" s="355">
        <v>0.315857</v>
      </c>
      <c r="AQ47" s="355">
        <f t="shared" si="11"/>
        <v>0.32929660962975543</v>
      </c>
      <c r="AR47" s="357">
        <f>'[4]заявки 2020-2021'!D53</f>
        <v>3</v>
      </c>
      <c r="AS47" s="357">
        <f>'[4]заявки 2020-2021'!E53</f>
        <v>0</v>
      </c>
      <c r="AT47" s="344">
        <f t="shared" si="12"/>
        <v>2.9537905883788964</v>
      </c>
      <c r="AU47" s="363">
        <f t="shared" si="13"/>
        <v>2.9537905883788964</v>
      </c>
      <c r="AV47" s="359">
        <v>0</v>
      </c>
      <c r="AW47" s="362">
        <f t="shared" si="14"/>
        <v>0</v>
      </c>
      <c r="AX47" s="358">
        <f t="shared" si="15"/>
        <v>0</v>
      </c>
      <c r="AY47" s="359">
        <v>0</v>
      </c>
      <c r="AZ47" s="362">
        <f t="shared" si="16"/>
        <v>0</v>
      </c>
      <c r="BA47" s="359">
        <v>0</v>
      </c>
      <c r="BB47" s="356"/>
      <c r="BC47" s="356">
        <v>139.65855400000001</v>
      </c>
      <c r="BD47" s="356">
        <f>'[4]численность 2020'!G60</f>
        <v>117.50949096679688</v>
      </c>
      <c r="BE47" s="355"/>
      <c r="BF47" s="355">
        <v>0.46708499999999997</v>
      </c>
      <c r="BG47" s="355">
        <f t="shared" si="17"/>
        <v>0.39300833099263172</v>
      </c>
      <c r="BH47" s="357">
        <f>'[4]заявки 2020-2021'!B53</f>
        <v>4</v>
      </c>
      <c r="BI47" s="357">
        <f>'[4]заявки 2020-2021'!C53</f>
        <v>0</v>
      </c>
      <c r="BJ47" s="344">
        <f t="shared" si="18"/>
        <v>3.5252847290038942</v>
      </c>
      <c r="BK47" s="363">
        <f t="shared" si="19"/>
        <v>3.5252847290038942</v>
      </c>
      <c r="BL47" s="359">
        <v>0</v>
      </c>
      <c r="BM47" s="362">
        <f t="shared" si="20"/>
        <v>0</v>
      </c>
      <c r="BN47" s="358">
        <f t="shared" si="21"/>
        <v>0</v>
      </c>
      <c r="BO47" s="359">
        <v>0</v>
      </c>
      <c r="BP47" s="362">
        <f t="shared" si="22"/>
        <v>0</v>
      </c>
      <c r="BQ47" s="359">
        <v>0</v>
      </c>
      <c r="BR47" s="356"/>
      <c r="BS47" s="356">
        <v>187.66618299999999</v>
      </c>
      <c r="BT47" s="356">
        <f>'[4]численность 2020'!H60</f>
        <v>191.49696350097656</v>
      </c>
      <c r="BU47" s="355"/>
      <c r="BV47" s="355">
        <v>0.62764600000000004</v>
      </c>
      <c r="BW47" s="355">
        <f t="shared" si="23"/>
        <v>0.64045807190962056</v>
      </c>
      <c r="BX47" s="357">
        <f>'[4]заявки 2020-2021'!F53</f>
        <v>5</v>
      </c>
      <c r="BY47" s="357">
        <f>'[4]заявки 2020-2021'!G53</f>
        <v>1</v>
      </c>
      <c r="BZ47" s="357">
        <f>'[4]заявки 2020-2021'!H53</f>
        <v>0</v>
      </c>
      <c r="CA47" s="344">
        <f t="shared" si="24"/>
        <v>5.744908905029277</v>
      </c>
      <c r="CB47" s="363">
        <f t="shared" si="25"/>
        <v>5</v>
      </c>
      <c r="CC47" s="359">
        <v>0</v>
      </c>
      <c r="CD47" s="362">
        <f t="shared" si="26"/>
        <v>0</v>
      </c>
      <c r="CE47" s="358">
        <f t="shared" si="27"/>
        <v>0</v>
      </c>
      <c r="CF47" s="359">
        <v>0</v>
      </c>
      <c r="CG47" s="362">
        <f t="shared" si="28"/>
        <v>0</v>
      </c>
      <c r="CH47" s="358">
        <f t="shared" si="29"/>
        <v>0</v>
      </c>
      <c r="CI47" s="359">
        <v>0</v>
      </c>
      <c r="CJ47" s="362">
        <f t="shared" si="30"/>
        <v>0</v>
      </c>
      <c r="CK47" s="359">
        <v>0</v>
      </c>
      <c r="CL47" s="364">
        <f t="shared" si="31"/>
        <v>1</v>
      </c>
      <c r="CM47" s="356">
        <v>0</v>
      </c>
      <c r="CN47" s="356">
        <v>0</v>
      </c>
      <c r="CO47" s="356" t="e">
        <f>#NAME?</f>
        <v>#NAME?</v>
      </c>
      <c r="CP47" s="355">
        <v>0</v>
      </c>
      <c r="CQ47" s="355">
        <v>0</v>
      </c>
      <c r="CR47" s="355" t="e">
        <f>#NAME?</f>
        <v>#NAME?</v>
      </c>
      <c r="CS47" s="357" t="e">
        <f>#NAME?</f>
        <v>#NAME?</v>
      </c>
      <c r="CT47" s="362" t="e">
        <f t="shared" si="32"/>
        <v>#NAME?</v>
      </c>
      <c r="CU47" s="363" t="e">
        <f t="shared" si="33"/>
        <v>#NAME?</v>
      </c>
      <c r="CV47" s="359"/>
      <c r="CW47" s="362">
        <f t="shared" si="34"/>
        <v>0</v>
      </c>
      <c r="CX47" s="359"/>
      <c r="CY47" s="356"/>
      <c r="CZ47" s="356">
        <v>60.098965</v>
      </c>
      <c r="DA47" s="356">
        <f>'[4]численность 2020'!I60</f>
        <v>69.920646667480469</v>
      </c>
      <c r="DB47" s="355"/>
      <c r="DC47" s="355">
        <v>0.20100000000000001</v>
      </c>
      <c r="DD47" s="355">
        <f t="shared" si="35"/>
        <v>0.23384831661364705</v>
      </c>
      <c r="DE47" s="357">
        <f>'[4]заявки 2020-2021'!I53</f>
        <v>16</v>
      </c>
      <c r="DF47" s="344">
        <f t="shared" si="36"/>
        <v>12.585716400146413</v>
      </c>
      <c r="DG47" s="358">
        <f t="shared" si="37"/>
        <v>12.585716400146413</v>
      </c>
      <c r="DH47" s="359">
        <v>0</v>
      </c>
      <c r="DI47" s="356"/>
      <c r="DJ47" s="356">
        <v>24.325775</v>
      </c>
      <c r="DK47" s="356">
        <f>'[4]численность 2020'!J60</f>
        <v>22.831232070922852</v>
      </c>
      <c r="DL47" s="355">
        <v>8.1356999999999999E-2</v>
      </c>
      <c r="DM47" s="355">
        <v>8.1356999999999999E-2</v>
      </c>
      <c r="DN47" s="355">
        <f t="shared" si="38"/>
        <v>7.6358635688705184E-2</v>
      </c>
      <c r="DO47" s="357">
        <f>'[4]заявки 2020-2021'!P53</f>
        <v>3</v>
      </c>
      <c r="DP47" s="344">
        <f t="shared" si="39"/>
        <v>2.2831232070922853</v>
      </c>
      <c r="DQ47" s="358">
        <f t="shared" si="40"/>
        <v>2.2831232070922853</v>
      </c>
      <c r="DR47" s="359">
        <v>0</v>
      </c>
      <c r="DS47" s="356">
        <v>0</v>
      </c>
      <c r="DT47" s="360">
        <v>0</v>
      </c>
      <c r="DU47" s="360">
        <f>'[4]заявки 2020-2021'!Q53</f>
        <v>0</v>
      </c>
      <c r="DV47" s="341">
        <f t="shared" si="41"/>
        <v>0</v>
      </c>
      <c r="DW47" s="355">
        <v>0</v>
      </c>
      <c r="DX47" s="355">
        <f t="shared" si="54"/>
        <v>0</v>
      </c>
      <c r="DY47" s="357">
        <f>'[4]заявки 2020-2021'!S53</f>
        <v>0</v>
      </c>
      <c r="DZ47" s="362">
        <f t="shared" si="55"/>
        <v>0</v>
      </c>
      <c r="EA47" s="358">
        <f t="shared" si="44"/>
        <v>0</v>
      </c>
      <c r="EB47" s="359">
        <v>0</v>
      </c>
    </row>
    <row r="48" spans="1:132" ht="32.25" customHeight="1" x14ac:dyDescent="0.2">
      <c r="A48" s="116" t="s">
        <v>87</v>
      </c>
      <c r="B48" s="341">
        <f>'[4]численность 2020'!C62</f>
        <v>1576.969970703125</v>
      </c>
      <c r="C48" s="342">
        <v>5444.5942379999997</v>
      </c>
      <c r="D48" s="342">
        <v>6023.7592770000001</v>
      </c>
      <c r="E48" s="342">
        <f>'[4]численность 2020'!D62</f>
        <v>5481.626953125</v>
      </c>
      <c r="F48" s="341">
        <v>3.4525670000000002</v>
      </c>
      <c r="G48" s="341">
        <f t="shared" si="0"/>
        <v>3.8198313150593357</v>
      </c>
      <c r="H48" s="341">
        <f t="shared" si="46"/>
        <v>3.4760503084791794</v>
      </c>
      <c r="I48" s="343">
        <f>'[4]заявки 2020-2021'!O55</f>
        <v>1918</v>
      </c>
      <c r="J48" s="344">
        <f t="shared" si="47"/>
        <v>1918.5694335937444</v>
      </c>
      <c r="K48" s="345">
        <f t="shared" si="3"/>
        <v>1918</v>
      </c>
      <c r="L48" s="346">
        <v>1918</v>
      </c>
      <c r="M48" s="342">
        <v>58</v>
      </c>
      <c r="N48" s="342">
        <v>130</v>
      </c>
      <c r="O48" s="347">
        <f>'[4]заявки 2020-2021'!K55</f>
        <v>870</v>
      </c>
      <c r="P48" s="341">
        <f t="shared" si="4"/>
        <v>3.6779394076945859E-2</v>
      </c>
      <c r="Q48" s="341">
        <v>8.2436999999999996E-2</v>
      </c>
      <c r="R48" s="341">
        <f t="shared" si="5"/>
        <v>0.55169091115418789</v>
      </c>
      <c r="S48" s="343">
        <f>'[4]заявки 2020-2021'!M55</f>
        <v>40</v>
      </c>
      <c r="T48" s="343">
        <f>'[4]заявки 2020-2021'!N55</f>
        <v>20</v>
      </c>
      <c r="U48" s="344">
        <f t="shared" si="48"/>
        <v>130.49999999999912</v>
      </c>
      <c r="V48" s="345">
        <f t="shared" si="7"/>
        <v>40</v>
      </c>
      <c r="W48" s="346">
        <v>40</v>
      </c>
      <c r="X48" s="346">
        <v>20</v>
      </c>
      <c r="Y48" s="348"/>
      <c r="Z48" s="342">
        <v>5239.6367190000001</v>
      </c>
      <c r="AA48" s="342">
        <v>5051.9467770000001</v>
      </c>
      <c r="AB48" s="342">
        <f>'[4]численность 2020'!E62</f>
        <v>5016.55078125</v>
      </c>
      <c r="AC48" s="341">
        <v>3.3225980000000002</v>
      </c>
      <c r="AD48" s="341">
        <v>3.2035779999999998</v>
      </c>
      <c r="AE48" s="341">
        <f t="shared" si="49"/>
        <v>3.1811327257000754</v>
      </c>
      <c r="AF48" s="343">
        <f>'[4]заявки 2020-2021'!J55</f>
        <v>250</v>
      </c>
      <c r="AG48" s="344">
        <f t="shared" si="50"/>
        <v>250.82753906250002</v>
      </c>
      <c r="AH48" s="345">
        <f t="shared" si="9"/>
        <v>250</v>
      </c>
      <c r="AI48" s="349">
        <f t="shared" si="10"/>
        <v>187.5</v>
      </c>
      <c r="AJ48" s="346">
        <v>250</v>
      </c>
      <c r="AK48" s="346">
        <v>187</v>
      </c>
      <c r="AL48" s="342">
        <v>488.53112800000002</v>
      </c>
      <c r="AM48" s="342">
        <v>362.34350599999999</v>
      </c>
      <c r="AN48" s="342">
        <f>'[4]численность 2020'!F62</f>
        <v>312.19937133789063</v>
      </c>
      <c r="AO48" s="341">
        <v>0.30979099999999998</v>
      </c>
      <c r="AP48" s="341">
        <v>0.229772</v>
      </c>
      <c r="AQ48" s="341">
        <f t="shared" si="11"/>
        <v>0.1979742018795006</v>
      </c>
      <c r="AR48" s="343">
        <f>'[4]заявки 2020-2021'!D55</f>
        <v>9</v>
      </c>
      <c r="AS48" s="343">
        <f>'[4]заявки 2020-2021'!E55</f>
        <v>0</v>
      </c>
      <c r="AT48" s="344">
        <f t="shared" si="12"/>
        <v>9.3659811401366877</v>
      </c>
      <c r="AU48" s="349">
        <f t="shared" si="13"/>
        <v>9</v>
      </c>
      <c r="AV48" s="346">
        <v>9</v>
      </c>
      <c r="AW48" s="344">
        <f t="shared" si="14"/>
        <v>2.25</v>
      </c>
      <c r="AX48" s="345">
        <f t="shared" si="15"/>
        <v>0</v>
      </c>
      <c r="AY48" s="346"/>
      <c r="AZ48" s="344">
        <f t="shared" si="16"/>
        <v>4.5</v>
      </c>
      <c r="BA48" s="346">
        <v>4</v>
      </c>
      <c r="BB48" s="342">
        <v>698.16162099999997</v>
      </c>
      <c r="BC48" s="342">
        <v>853.977844</v>
      </c>
      <c r="BD48" s="342">
        <f>'[4]численность 2020'!G62</f>
        <v>851.9755859375</v>
      </c>
      <c r="BE48" s="341">
        <v>0.44272299999999998</v>
      </c>
      <c r="BF48" s="341">
        <v>0.54153099999999998</v>
      </c>
      <c r="BG48" s="341">
        <f t="shared" si="17"/>
        <v>0.5402611348126235</v>
      </c>
      <c r="BH48" s="343">
        <f>'[4]заявки 2020-2021'!B55</f>
        <v>25</v>
      </c>
      <c r="BI48" s="343">
        <f>'[4]заявки 2020-2021'!C55</f>
        <v>5</v>
      </c>
      <c r="BJ48" s="344">
        <f t="shared" si="18"/>
        <v>25.559267578124913</v>
      </c>
      <c r="BK48" s="349">
        <f t="shared" si="19"/>
        <v>25</v>
      </c>
      <c r="BL48" s="346">
        <v>25</v>
      </c>
      <c r="BM48" s="344">
        <f t="shared" si="20"/>
        <v>6.25</v>
      </c>
      <c r="BN48" s="345">
        <f t="shared" si="21"/>
        <v>5</v>
      </c>
      <c r="BO48" s="346">
        <v>5</v>
      </c>
      <c r="BP48" s="344">
        <f t="shared" si="22"/>
        <v>5</v>
      </c>
      <c r="BQ48" s="346">
        <v>5</v>
      </c>
      <c r="BR48" s="342">
        <v>753.57324200000005</v>
      </c>
      <c r="BS48" s="342">
        <v>943.25732400000004</v>
      </c>
      <c r="BT48" s="342">
        <f>'[4]численность 2020'!H62</f>
        <v>868.6810302734375</v>
      </c>
      <c r="BU48" s="341">
        <v>0.47786200000000001</v>
      </c>
      <c r="BV48" s="341">
        <v>0.59814500000000004</v>
      </c>
      <c r="BW48" s="341">
        <f t="shared" si="23"/>
        <v>0.55085451619989811</v>
      </c>
      <c r="BX48" s="343">
        <f>'[4]заявки 2020-2021'!F55</f>
        <v>26</v>
      </c>
      <c r="BY48" s="343">
        <f>'[4]заявки 2020-2021'!G55</f>
        <v>3</v>
      </c>
      <c r="BZ48" s="343">
        <f>'[4]заявки 2020-2021'!H55</f>
        <v>3</v>
      </c>
      <c r="CA48" s="344">
        <f t="shared" si="24"/>
        <v>26.060430908203038</v>
      </c>
      <c r="CB48" s="349">
        <f t="shared" si="25"/>
        <v>26</v>
      </c>
      <c r="CC48" s="346">
        <v>26</v>
      </c>
      <c r="CD48" s="344">
        <f t="shared" si="26"/>
        <v>3.25</v>
      </c>
      <c r="CE48" s="345">
        <f t="shared" si="27"/>
        <v>3</v>
      </c>
      <c r="CF48" s="346">
        <v>3</v>
      </c>
      <c r="CG48" s="344">
        <f t="shared" si="28"/>
        <v>3.25</v>
      </c>
      <c r="CH48" s="345">
        <f t="shared" si="29"/>
        <v>3</v>
      </c>
      <c r="CI48" s="346">
        <v>3</v>
      </c>
      <c r="CJ48" s="344">
        <f t="shared" si="30"/>
        <v>5.2</v>
      </c>
      <c r="CK48" s="346">
        <v>5</v>
      </c>
      <c r="CL48" s="350">
        <f t="shared" si="31"/>
        <v>1</v>
      </c>
      <c r="CM48" s="342">
        <v>0</v>
      </c>
      <c r="CN48" s="342">
        <v>0</v>
      </c>
      <c r="CO48" s="342" t="e">
        <f>#NAME?</f>
        <v>#NAME?</v>
      </c>
      <c r="CP48" s="341">
        <v>0</v>
      </c>
      <c r="CQ48" s="341">
        <v>0</v>
      </c>
      <c r="CR48" s="341" t="e">
        <f>#NAME?</f>
        <v>#NAME?</v>
      </c>
      <c r="CS48" s="343" t="e">
        <f>#NAME?</f>
        <v>#NAME?</v>
      </c>
      <c r="CT48" s="344" t="e">
        <f t="shared" si="32"/>
        <v>#NAME?</v>
      </c>
      <c r="CU48" s="349" t="e">
        <f t="shared" si="33"/>
        <v>#NAME?</v>
      </c>
      <c r="CV48" s="346"/>
      <c r="CW48" s="344">
        <f t="shared" si="34"/>
        <v>0</v>
      </c>
      <c r="CX48" s="346"/>
      <c r="CY48" s="342">
        <v>255.49617000000001</v>
      </c>
      <c r="CZ48" s="342">
        <v>220.974625</v>
      </c>
      <c r="DA48" s="342">
        <f>'[4]численность 2020'!I62</f>
        <v>201.28642272949219</v>
      </c>
      <c r="DB48" s="341">
        <v>0.16201699999999999</v>
      </c>
      <c r="DC48" s="341">
        <v>0.140126</v>
      </c>
      <c r="DD48" s="341">
        <f t="shared" si="35"/>
        <v>0.12764125282597769</v>
      </c>
      <c r="DE48" s="343">
        <f>'[4]заявки 2020-2021'!I55</f>
        <v>36</v>
      </c>
      <c r="DF48" s="344">
        <f t="shared" si="36"/>
        <v>36.231556091308391</v>
      </c>
      <c r="DG48" s="345">
        <f t="shared" si="37"/>
        <v>36</v>
      </c>
      <c r="DH48" s="346">
        <v>36</v>
      </c>
      <c r="DI48" s="342">
        <v>174.40216100000001</v>
      </c>
      <c r="DJ48" s="342">
        <v>38.430374</v>
      </c>
      <c r="DK48" s="342">
        <f>'[4]численность 2020'!J62</f>
        <v>0</v>
      </c>
      <c r="DL48" s="341">
        <v>2.4369999999999999E-2</v>
      </c>
      <c r="DM48" s="341">
        <v>2.4369999999999999E-2</v>
      </c>
      <c r="DN48" s="341">
        <f t="shared" si="38"/>
        <v>0</v>
      </c>
      <c r="DO48" s="343">
        <f>'[4]заявки 2020-2021'!P55</f>
        <v>0</v>
      </c>
      <c r="DP48" s="344">
        <f t="shared" si="39"/>
        <v>0</v>
      </c>
      <c r="DQ48" s="345">
        <f t="shared" si="40"/>
        <v>0</v>
      </c>
      <c r="DR48" s="346"/>
      <c r="DS48" s="342">
        <v>0</v>
      </c>
      <c r="DT48" s="347">
        <v>0</v>
      </c>
      <c r="DU48" s="347">
        <f>'[4]заявки 2020-2021'!Q55</f>
        <v>0</v>
      </c>
      <c r="DV48" s="341">
        <f t="shared" si="41"/>
        <v>0</v>
      </c>
      <c r="DW48" s="341">
        <v>0</v>
      </c>
      <c r="DX48" s="341">
        <f t="shared" si="54"/>
        <v>0</v>
      </c>
      <c r="DY48" s="343">
        <f>'[4]заявки 2020-2021'!S55</f>
        <v>0</v>
      </c>
      <c r="DZ48" s="344">
        <f t="shared" si="55"/>
        <v>0</v>
      </c>
      <c r="EA48" s="345">
        <f t="shared" si="44"/>
        <v>0</v>
      </c>
      <c r="EB48" s="346"/>
    </row>
    <row r="49" spans="1:132" ht="48.75" customHeight="1" x14ac:dyDescent="0.2">
      <c r="A49" s="116" t="s">
        <v>304</v>
      </c>
      <c r="B49" s="341">
        <f>'[4]численность 2020'!C59</f>
        <v>589.989990234375</v>
      </c>
      <c r="C49" s="342">
        <v>2113.5395509999998</v>
      </c>
      <c r="D49" s="342">
        <v>2109.2314449999999</v>
      </c>
      <c r="E49" s="342">
        <f>'[4]численность 2020'!D59</f>
        <v>2156.989990234375</v>
      </c>
      <c r="F49" s="341">
        <v>3.5789939999999998</v>
      </c>
      <c r="G49" s="341">
        <f t="shared" si="0"/>
        <v>3.5750292037363249</v>
      </c>
      <c r="H49" s="341">
        <f t="shared" si="46"/>
        <v>3.6559772639151138</v>
      </c>
      <c r="I49" s="343">
        <f>'[4]заявки 2020-2021'!O56</f>
        <v>751</v>
      </c>
      <c r="J49" s="344">
        <f t="shared" si="47"/>
        <v>754.946496582029</v>
      </c>
      <c r="K49" s="345">
        <f t="shared" si="3"/>
        <v>751</v>
      </c>
      <c r="L49" s="346">
        <v>751</v>
      </c>
      <c r="M49" s="342">
        <v>197</v>
      </c>
      <c r="N49" s="342">
        <v>209</v>
      </c>
      <c r="O49" s="347">
        <f>'[4]заявки 2020-2021'!K56</f>
        <v>215</v>
      </c>
      <c r="P49" s="341">
        <f t="shared" si="4"/>
        <v>0.33390397000081518</v>
      </c>
      <c r="Q49" s="341">
        <v>0.35391299999999998</v>
      </c>
      <c r="R49" s="341">
        <f t="shared" si="5"/>
        <v>0.36441296218363078</v>
      </c>
      <c r="S49" s="343">
        <f>'[4]заявки 2020-2021'!M56</f>
        <v>15</v>
      </c>
      <c r="T49" s="343">
        <f>'[4]заявки 2020-2021'!N56</f>
        <v>13</v>
      </c>
      <c r="U49" s="344">
        <f t="shared" si="48"/>
        <v>32.249999999999787</v>
      </c>
      <c r="V49" s="345">
        <f t="shared" si="7"/>
        <v>15</v>
      </c>
      <c r="W49" s="346">
        <v>15</v>
      </c>
      <c r="X49" s="346">
        <v>13</v>
      </c>
      <c r="Y49" s="348"/>
      <c r="Z49" s="342">
        <v>2036.3835449999999</v>
      </c>
      <c r="AA49" s="342">
        <v>2033.10022</v>
      </c>
      <c r="AB49" s="342">
        <f>'[4]численность 2020'!E59</f>
        <v>2075.649658203125</v>
      </c>
      <c r="AC49" s="341">
        <v>3.4483410000000001</v>
      </c>
      <c r="AD49" s="341">
        <v>3.4427810000000001</v>
      </c>
      <c r="AE49" s="341">
        <f t="shared" si="49"/>
        <v>3.5181099553546118</v>
      </c>
      <c r="AF49" s="343">
        <f>'[4]заявки 2020-2021'!J56</f>
        <v>78</v>
      </c>
      <c r="AG49" s="344">
        <f t="shared" si="50"/>
        <v>103.78248291015626</v>
      </c>
      <c r="AH49" s="345">
        <f t="shared" si="9"/>
        <v>78</v>
      </c>
      <c r="AI49" s="349">
        <f t="shared" si="10"/>
        <v>58.5</v>
      </c>
      <c r="AJ49" s="346">
        <v>78</v>
      </c>
      <c r="AK49" s="346">
        <v>58</v>
      </c>
      <c r="AL49" s="342">
        <v>319.26580799999999</v>
      </c>
      <c r="AM49" s="342">
        <v>384.66229199999998</v>
      </c>
      <c r="AN49" s="342">
        <f>'[4]численность 2020'!F59</f>
        <v>424.03738403320313</v>
      </c>
      <c r="AO49" s="341">
        <v>0.54063399999999995</v>
      </c>
      <c r="AP49" s="341">
        <v>0.65137400000000001</v>
      </c>
      <c r="AQ49" s="341">
        <f t="shared" si="11"/>
        <v>0.71871962414947621</v>
      </c>
      <c r="AR49" s="343">
        <f>'[4]заявки 2020-2021'!D56</f>
        <v>14</v>
      </c>
      <c r="AS49" s="343">
        <f>'[4]заявки 2020-2021'!E56</f>
        <v>0</v>
      </c>
      <c r="AT49" s="344">
        <f t="shared" si="12"/>
        <v>12.72112152099605</v>
      </c>
      <c r="AU49" s="349">
        <f t="shared" si="13"/>
        <v>12.72112152099605</v>
      </c>
      <c r="AV49" s="346">
        <v>12</v>
      </c>
      <c r="AW49" s="344">
        <f t="shared" si="14"/>
        <v>3</v>
      </c>
      <c r="AX49" s="345">
        <f t="shared" si="15"/>
        <v>0</v>
      </c>
      <c r="AY49" s="346"/>
      <c r="AZ49" s="344">
        <f t="shared" si="16"/>
        <v>6</v>
      </c>
      <c r="BA49" s="346">
        <v>6</v>
      </c>
      <c r="BB49" s="342">
        <v>714.09118699999999</v>
      </c>
      <c r="BC49" s="342">
        <v>668.08355700000004</v>
      </c>
      <c r="BD49" s="342">
        <f>'[4]численность 2020'!G59</f>
        <v>610.05377197265625</v>
      </c>
      <c r="BE49" s="341">
        <v>1.209217</v>
      </c>
      <c r="BF49" s="341">
        <v>1.13131</v>
      </c>
      <c r="BG49" s="341">
        <f t="shared" si="17"/>
        <v>1.0340069866783856</v>
      </c>
      <c r="BH49" s="343">
        <f>'[4]заявки 2020-2021'!B56</f>
        <v>28</v>
      </c>
      <c r="BI49" s="343">
        <f>'[4]заявки 2020-2021'!C56</f>
        <v>3</v>
      </c>
      <c r="BJ49" s="344">
        <f t="shared" si="18"/>
        <v>30.502688598632815</v>
      </c>
      <c r="BK49" s="349">
        <f t="shared" si="19"/>
        <v>28</v>
      </c>
      <c r="BL49" s="346">
        <v>28</v>
      </c>
      <c r="BM49" s="344">
        <f t="shared" si="20"/>
        <v>7</v>
      </c>
      <c r="BN49" s="345">
        <f t="shared" si="21"/>
        <v>3</v>
      </c>
      <c r="BO49" s="346">
        <v>3</v>
      </c>
      <c r="BP49" s="344">
        <f t="shared" si="22"/>
        <v>5.6000000000000005</v>
      </c>
      <c r="BQ49" s="346">
        <v>5</v>
      </c>
      <c r="BR49" s="342">
        <v>916.95794699999999</v>
      </c>
      <c r="BS49" s="342">
        <v>936.94641100000001</v>
      </c>
      <c r="BT49" s="342">
        <f>'[4]численность 2020'!H59</f>
        <v>902.87957763671875</v>
      </c>
      <c r="BU49" s="341">
        <v>1.552745</v>
      </c>
      <c r="BV49" s="341">
        <v>1.5865929999999999</v>
      </c>
      <c r="BW49" s="341">
        <f t="shared" si="23"/>
        <v>1.5303303320079169</v>
      </c>
      <c r="BX49" s="343">
        <f>'[4]заявки 2020-2021'!F56</f>
        <v>47</v>
      </c>
      <c r="BY49" s="343">
        <f>'[4]заявки 2020-2021'!G56</f>
        <v>7</v>
      </c>
      <c r="BZ49" s="343">
        <f>'[4]заявки 2020-2021'!H56</f>
        <v>2</v>
      </c>
      <c r="CA49" s="344">
        <f t="shared" si="24"/>
        <v>45.143978881835942</v>
      </c>
      <c r="CB49" s="349">
        <f t="shared" si="25"/>
        <v>45.143978881835942</v>
      </c>
      <c r="CC49" s="346">
        <v>45</v>
      </c>
      <c r="CD49" s="344">
        <f t="shared" si="26"/>
        <v>5.625</v>
      </c>
      <c r="CE49" s="345">
        <f t="shared" si="27"/>
        <v>5.625</v>
      </c>
      <c r="CF49" s="346">
        <v>7</v>
      </c>
      <c r="CG49" s="344">
        <f t="shared" si="28"/>
        <v>5.625</v>
      </c>
      <c r="CH49" s="345">
        <f t="shared" si="29"/>
        <v>2</v>
      </c>
      <c r="CI49" s="346">
        <v>2</v>
      </c>
      <c r="CJ49" s="344">
        <f t="shared" si="30"/>
        <v>9</v>
      </c>
      <c r="CK49" s="346">
        <v>9</v>
      </c>
      <c r="CL49" s="350">
        <f t="shared" si="31"/>
        <v>1</v>
      </c>
      <c r="CM49" s="342">
        <v>0</v>
      </c>
      <c r="CN49" s="342">
        <v>0</v>
      </c>
      <c r="CO49" s="342" t="e">
        <f>#NAME?</f>
        <v>#NAME?</v>
      </c>
      <c r="CP49" s="341">
        <v>0</v>
      </c>
      <c r="CQ49" s="341">
        <v>0</v>
      </c>
      <c r="CR49" s="341" t="e">
        <f>#NAME?</f>
        <v>#NAME?</v>
      </c>
      <c r="CS49" s="343" t="e">
        <f>#NAME?</f>
        <v>#NAME?</v>
      </c>
      <c r="CT49" s="344" t="e">
        <f t="shared" si="32"/>
        <v>#NAME?</v>
      </c>
      <c r="CU49" s="349" t="e">
        <f t="shared" si="33"/>
        <v>#NAME?</v>
      </c>
      <c r="CV49" s="346"/>
      <c r="CW49" s="344">
        <f t="shared" si="34"/>
        <v>0</v>
      </c>
      <c r="CX49" s="346"/>
      <c r="CY49" s="342">
        <v>144.33474699999999</v>
      </c>
      <c r="CZ49" s="342">
        <v>158.94030799999999</v>
      </c>
      <c r="DA49" s="342">
        <f>'[4]численность 2020'!I59</f>
        <v>126.01110076904297</v>
      </c>
      <c r="DB49" s="341">
        <v>0.24441099999999999</v>
      </c>
      <c r="DC49" s="341">
        <v>0.26914399999999999</v>
      </c>
      <c r="DD49" s="341">
        <f t="shared" si="35"/>
        <v>0.21358176046170671</v>
      </c>
      <c r="DE49" s="343">
        <f>'[4]заявки 2020-2021'!I56</f>
        <v>8</v>
      </c>
      <c r="DF49" s="344">
        <f t="shared" si="36"/>
        <v>22.681998138427609</v>
      </c>
      <c r="DG49" s="345">
        <f t="shared" si="37"/>
        <v>8</v>
      </c>
      <c r="DH49" s="346">
        <v>8</v>
      </c>
      <c r="DI49" s="342">
        <v>39.908222000000002</v>
      </c>
      <c r="DJ49" s="342">
        <v>42.740253000000003</v>
      </c>
      <c r="DK49" s="342">
        <f>'[4]численность 2020'!J59</f>
        <v>50.671131134033203</v>
      </c>
      <c r="DL49" s="341">
        <v>7.2374999999999995E-2</v>
      </c>
      <c r="DM49" s="341">
        <v>7.2374999999999995E-2</v>
      </c>
      <c r="DN49" s="341">
        <f t="shared" si="38"/>
        <v>8.5884730203480183E-2</v>
      </c>
      <c r="DO49" s="343">
        <f>'[4]заявки 2020-2021'!P56</f>
        <v>4</v>
      </c>
      <c r="DP49" s="344">
        <f t="shared" si="39"/>
        <v>5.0671131134033205</v>
      </c>
      <c r="DQ49" s="345">
        <f t="shared" si="40"/>
        <v>4</v>
      </c>
      <c r="DR49" s="346">
        <v>4</v>
      </c>
      <c r="DS49" s="342">
        <v>0</v>
      </c>
      <c r="DT49" s="347">
        <v>0</v>
      </c>
      <c r="DU49" s="347">
        <f>'[4]заявки 2020-2021'!Q56</f>
        <v>0</v>
      </c>
      <c r="DV49" s="341">
        <f t="shared" si="41"/>
        <v>0</v>
      </c>
      <c r="DW49" s="341">
        <v>0</v>
      </c>
      <c r="DX49" s="341">
        <f t="shared" si="54"/>
        <v>0</v>
      </c>
      <c r="DY49" s="343">
        <f>'[4]заявки 2020-2021'!S56</f>
        <v>0</v>
      </c>
      <c r="DZ49" s="344">
        <f t="shared" si="55"/>
        <v>0</v>
      </c>
      <c r="EA49" s="345">
        <f t="shared" si="44"/>
        <v>0</v>
      </c>
      <c r="EB49" s="346"/>
    </row>
    <row r="50" spans="1:132" s="322" customFormat="1" ht="47.25" x14ac:dyDescent="0.2">
      <c r="A50" s="119" t="s">
        <v>305</v>
      </c>
      <c r="B50" s="341">
        <f>'[4]численность 2020'!C61</f>
        <v>398.97000122070313</v>
      </c>
      <c r="C50" s="342">
        <v>1657.9742429999999</v>
      </c>
      <c r="D50" s="342">
        <v>1258.7974850000001</v>
      </c>
      <c r="E50" s="342">
        <f>'[4]численность 2020'!D61</f>
        <v>1319.07421875</v>
      </c>
      <c r="F50" s="341">
        <v>4.1556360000000003</v>
      </c>
      <c r="G50" s="341">
        <f t="shared" si="0"/>
        <v>3.1551181320614017</v>
      </c>
      <c r="H50" s="341">
        <f t="shared" si="46"/>
        <v>3.3061989992082426</v>
      </c>
      <c r="I50" s="343">
        <f>'[4]заявки 2020-2021'!O54</f>
        <v>428</v>
      </c>
      <c r="J50" s="344">
        <f t="shared" si="47"/>
        <v>461.67597656249865</v>
      </c>
      <c r="K50" s="345">
        <f>IF(I50&lt;J50,I50,J50)</f>
        <v>428</v>
      </c>
      <c r="L50" s="346">
        <v>428</v>
      </c>
      <c r="M50" s="342">
        <v>40</v>
      </c>
      <c r="N50" s="342">
        <v>129</v>
      </c>
      <c r="O50" s="347">
        <f>'[4]заявки 2020-2021'!K54</f>
        <v>33</v>
      </c>
      <c r="P50" s="341">
        <f t="shared" si="4"/>
        <v>0.10025816446754028</v>
      </c>
      <c r="Q50" s="341">
        <v>0.32333299999999998</v>
      </c>
      <c r="R50" s="341">
        <f t="shared" si="5"/>
        <v>8.2712985685720733E-2</v>
      </c>
      <c r="S50" s="343">
        <f>'[4]заявки 2020-2021'!M54</f>
        <v>5</v>
      </c>
      <c r="T50" s="343">
        <f>'[4]заявки 2020-2021'!N54</f>
        <v>4</v>
      </c>
      <c r="U50" s="344">
        <f t="shared" si="48"/>
        <v>4.9499999999999664</v>
      </c>
      <c r="V50" s="345">
        <f t="shared" si="7"/>
        <v>4.9499999999999664</v>
      </c>
      <c r="W50" s="346">
        <v>4</v>
      </c>
      <c r="X50" s="346">
        <v>3</v>
      </c>
      <c r="Y50" s="348"/>
      <c r="Z50" s="342">
        <v>1708.488159</v>
      </c>
      <c r="AA50" s="342">
        <v>1515.5347899999999</v>
      </c>
      <c r="AB50" s="342">
        <f>'[4]численность 2020'!E61</f>
        <v>1016.9529418945313</v>
      </c>
      <c r="AC50" s="341">
        <v>4.2822469999999999</v>
      </c>
      <c r="AD50" s="341">
        <v>3.7986179999999998</v>
      </c>
      <c r="AE50" s="341">
        <f t="shared" si="49"/>
        <v>2.5489458826052713</v>
      </c>
      <c r="AF50" s="343">
        <f>'[4]заявки 2020-2021'!J54</f>
        <v>47</v>
      </c>
      <c r="AG50" s="344">
        <f t="shared" si="50"/>
        <v>50.847647094726568</v>
      </c>
      <c r="AH50" s="345">
        <f t="shared" si="9"/>
        <v>47</v>
      </c>
      <c r="AI50" s="349">
        <f t="shared" si="10"/>
        <v>30.75</v>
      </c>
      <c r="AJ50" s="346">
        <v>41</v>
      </c>
      <c r="AK50" s="346">
        <v>30</v>
      </c>
      <c r="AL50" s="342">
        <v>107.816238</v>
      </c>
      <c r="AM50" s="342">
        <v>120.26728799999999</v>
      </c>
      <c r="AN50" s="342">
        <f>'[4]численность 2020'!F61</f>
        <v>169.88078308105469</v>
      </c>
      <c r="AO50" s="341">
        <v>0.27023599999999998</v>
      </c>
      <c r="AP50" s="341">
        <v>0.30144399999999999</v>
      </c>
      <c r="AQ50" s="341">
        <f t="shared" si="11"/>
        <v>0.42579838725037289</v>
      </c>
      <c r="AR50" s="343">
        <f>'[4]заявки 2020-2021'!D54</f>
        <v>4</v>
      </c>
      <c r="AS50" s="343">
        <f>'[4]заявки 2020-2021'!E54</f>
        <v>0</v>
      </c>
      <c r="AT50" s="344">
        <f t="shared" si="12"/>
        <v>5.0964234924316232</v>
      </c>
      <c r="AU50" s="349">
        <f t="shared" si="13"/>
        <v>4</v>
      </c>
      <c r="AV50" s="346">
        <v>4</v>
      </c>
      <c r="AW50" s="344">
        <f t="shared" si="14"/>
        <v>1</v>
      </c>
      <c r="AX50" s="345">
        <f t="shared" si="15"/>
        <v>0</v>
      </c>
      <c r="AY50" s="346"/>
      <c r="AZ50" s="344">
        <f t="shared" si="16"/>
        <v>2</v>
      </c>
      <c r="BA50" s="346">
        <v>2</v>
      </c>
      <c r="BB50" s="342">
        <v>176.59901400000001</v>
      </c>
      <c r="BC50" s="342">
        <v>264.92208900000003</v>
      </c>
      <c r="BD50" s="342">
        <f>'[4]численность 2020'!G61</f>
        <v>299.70632934570313</v>
      </c>
      <c r="BE50" s="341">
        <v>0.442637</v>
      </c>
      <c r="BF50" s="341">
        <v>0.66401500000000002</v>
      </c>
      <c r="BG50" s="341">
        <f t="shared" si="17"/>
        <v>0.75120016148760749</v>
      </c>
      <c r="BH50" s="343">
        <f>'[4]заявки 2020-2021'!B54</f>
        <v>8</v>
      </c>
      <c r="BI50" s="343">
        <f>'[4]заявки 2020-2021'!C54</f>
        <v>0</v>
      </c>
      <c r="BJ50" s="344">
        <f t="shared" si="18"/>
        <v>8.9911898803710635</v>
      </c>
      <c r="BK50" s="349">
        <f t="shared" si="19"/>
        <v>8</v>
      </c>
      <c r="BL50" s="346">
        <v>8</v>
      </c>
      <c r="BM50" s="344">
        <f t="shared" si="20"/>
        <v>2</v>
      </c>
      <c r="BN50" s="345">
        <f t="shared" si="21"/>
        <v>0</v>
      </c>
      <c r="BO50" s="346"/>
      <c r="BP50" s="344">
        <f t="shared" si="22"/>
        <v>1.6</v>
      </c>
      <c r="BQ50" s="346">
        <v>1</v>
      </c>
      <c r="BR50" s="342">
        <v>231.40559400000001</v>
      </c>
      <c r="BS50" s="342">
        <v>208.880875</v>
      </c>
      <c r="BT50" s="342">
        <f>'[4]численность 2020'!H61</f>
        <v>269.22772216796875</v>
      </c>
      <c r="BU50" s="341">
        <v>0.58000799999999997</v>
      </c>
      <c r="BV50" s="341">
        <v>0.52354999999999996</v>
      </c>
      <c r="BW50" s="341">
        <f t="shared" si="23"/>
        <v>0.67480693120843627</v>
      </c>
      <c r="BX50" s="343">
        <f>'[4]заявки 2020-2021'!F54</f>
        <v>7</v>
      </c>
      <c r="BY50" s="343">
        <f>'[4]заявки 2020-2021'!G54</f>
        <v>1</v>
      </c>
      <c r="BZ50" s="343">
        <f>'[4]заявки 2020-2021'!H54</f>
        <v>1</v>
      </c>
      <c r="CA50" s="344">
        <f t="shared" si="24"/>
        <v>8.0768316650390357</v>
      </c>
      <c r="CB50" s="349">
        <f t="shared" si="25"/>
        <v>7</v>
      </c>
      <c r="CC50" s="346">
        <v>7</v>
      </c>
      <c r="CD50" s="344">
        <f t="shared" si="26"/>
        <v>0.875</v>
      </c>
      <c r="CE50" s="345">
        <f t="shared" si="27"/>
        <v>0.875</v>
      </c>
      <c r="CF50" s="346"/>
      <c r="CG50" s="344">
        <f t="shared" si="28"/>
        <v>0.875</v>
      </c>
      <c r="CH50" s="345">
        <f t="shared" si="29"/>
        <v>0.875</v>
      </c>
      <c r="CI50" s="346">
        <v>1</v>
      </c>
      <c r="CJ50" s="344">
        <f t="shared" si="30"/>
        <v>1.4000000000000001</v>
      </c>
      <c r="CK50" s="346">
        <v>1</v>
      </c>
      <c r="CL50" s="350">
        <f t="shared" si="31"/>
        <v>1</v>
      </c>
      <c r="CM50" s="342"/>
      <c r="CN50" s="342"/>
      <c r="CO50" s="342"/>
      <c r="CP50" s="341"/>
      <c r="CQ50" s="341"/>
      <c r="CR50" s="341"/>
      <c r="CS50" s="343"/>
      <c r="CT50" s="344"/>
      <c r="CU50" s="349"/>
      <c r="CV50" s="346"/>
      <c r="CW50" s="344"/>
      <c r="CX50" s="346"/>
      <c r="CY50" s="342">
        <v>80.363028999999997</v>
      </c>
      <c r="CZ50" s="342">
        <v>181.236099</v>
      </c>
      <c r="DA50" s="342">
        <f>'[4]численность 2020'!I61</f>
        <v>209.85270690917969</v>
      </c>
      <c r="DB50" s="341">
        <v>0.20142599999999999</v>
      </c>
      <c r="DC50" s="341">
        <v>0.45426</v>
      </c>
      <c r="DD50" s="341">
        <f t="shared" si="35"/>
        <v>0.52598618008147657</v>
      </c>
      <c r="DE50" s="343">
        <f>'[4]заявки 2020-2021'!I54</f>
        <v>28</v>
      </c>
      <c r="DF50" s="344">
        <f t="shared" si="36"/>
        <v>37.773487243652134</v>
      </c>
      <c r="DG50" s="345">
        <f t="shared" si="37"/>
        <v>28</v>
      </c>
      <c r="DH50" s="346">
        <v>28</v>
      </c>
      <c r="DI50" s="342">
        <v>31.945553</v>
      </c>
      <c r="DJ50" s="342">
        <v>30.06682</v>
      </c>
      <c r="DK50" s="342">
        <f>'[4]численность 2020'!J61</f>
        <v>23.316970825195313</v>
      </c>
      <c r="DL50" s="341">
        <v>7.5360999999999997E-2</v>
      </c>
      <c r="DM50" s="341">
        <v>7.5360999999999997E-2</v>
      </c>
      <c r="DN50" s="341">
        <f t="shared" si="38"/>
        <v>5.8442917396931748E-2</v>
      </c>
      <c r="DO50" s="343">
        <f>'[4]заявки 2020-2021'!P54</f>
        <v>1</v>
      </c>
      <c r="DP50" s="344">
        <f t="shared" si="39"/>
        <v>2.3316970825195313</v>
      </c>
      <c r="DQ50" s="345">
        <f t="shared" si="40"/>
        <v>1</v>
      </c>
      <c r="DR50" s="346">
        <v>1</v>
      </c>
      <c r="DS50" s="342">
        <v>0</v>
      </c>
      <c r="DT50" s="347">
        <v>0</v>
      </c>
      <c r="DU50" s="347">
        <f>'[4]заявки 2020-2021'!Q54</f>
        <v>0</v>
      </c>
      <c r="DV50" s="341">
        <f t="shared" si="41"/>
        <v>0</v>
      </c>
      <c r="DW50" s="341">
        <v>0</v>
      </c>
      <c r="DX50" s="341">
        <f t="shared" si="54"/>
        <v>0</v>
      </c>
      <c r="DY50" s="343">
        <f>'[4]заявки 2020-2021'!S54</f>
        <v>0</v>
      </c>
      <c r="DZ50" s="344">
        <f t="shared" si="55"/>
        <v>0</v>
      </c>
      <c r="EA50" s="345">
        <f t="shared" si="44"/>
        <v>0</v>
      </c>
      <c r="EB50" s="346"/>
    </row>
    <row r="51" spans="1:132" ht="30.75" customHeight="1" x14ac:dyDescent="0.2">
      <c r="A51" s="237" t="s">
        <v>293</v>
      </c>
      <c r="B51" s="341"/>
      <c r="C51" s="342"/>
      <c r="D51" s="342"/>
      <c r="E51" s="342"/>
      <c r="F51" s="341"/>
      <c r="G51" s="341" t="e">
        <f t="shared" si="0"/>
        <v>#DIV/0!</v>
      </c>
      <c r="H51" s="341"/>
      <c r="I51" s="343">
        <v>450</v>
      </c>
      <c r="J51" s="344"/>
      <c r="K51" s="345"/>
      <c r="L51" s="346">
        <v>180</v>
      </c>
      <c r="M51" s="342"/>
      <c r="N51" s="342"/>
      <c r="O51" s="347"/>
      <c r="P51" s="341" t="e">
        <f t="shared" si="4"/>
        <v>#DIV/0!</v>
      </c>
      <c r="Q51" s="341"/>
      <c r="R51" s="341"/>
      <c r="S51" s="343">
        <v>13</v>
      </c>
      <c r="T51" s="343"/>
      <c r="U51" s="344"/>
      <c r="V51" s="345"/>
      <c r="W51" s="346">
        <v>13</v>
      </c>
      <c r="X51" s="346"/>
      <c r="Y51" s="348"/>
      <c r="Z51" s="342"/>
      <c r="AA51" s="342"/>
      <c r="AB51" s="342"/>
      <c r="AC51" s="341"/>
      <c r="AD51" s="341"/>
      <c r="AE51" s="341"/>
      <c r="AF51" s="343"/>
      <c r="AG51" s="344"/>
      <c r="AH51" s="345"/>
      <c r="AI51" s="349"/>
      <c r="AJ51" s="346"/>
      <c r="AK51" s="346"/>
      <c r="AL51" s="342"/>
      <c r="AM51" s="342"/>
      <c r="AN51" s="342"/>
      <c r="AO51" s="341"/>
      <c r="AP51" s="341"/>
      <c r="AQ51" s="341"/>
      <c r="AR51" s="343"/>
      <c r="AS51" s="343"/>
      <c r="AT51" s="344"/>
      <c r="AU51" s="349"/>
      <c r="AV51" s="346"/>
      <c r="AW51" s="344"/>
      <c r="AX51" s="345"/>
      <c r="AY51" s="346"/>
      <c r="AZ51" s="344"/>
      <c r="BA51" s="346"/>
      <c r="BB51" s="342"/>
      <c r="BC51" s="342"/>
      <c r="BD51" s="342"/>
      <c r="BE51" s="341"/>
      <c r="BF51" s="341"/>
      <c r="BG51" s="341"/>
      <c r="BH51" s="343">
        <v>15</v>
      </c>
      <c r="BI51" s="343"/>
      <c r="BJ51" s="344"/>
      <c r="BK51" s="349"/>
      <c r="BL51" s="346">
        <v>3</v>
      </c>
      <c r="BM51" s="344"/>
      <c r="BN51" s="345"/>
      <c r="BO51" s="346"/>
      <c r="BP51" s="344"/>
      <c r="BQ51" s="346"/>
      <c r="BR51" s="342"/>
      <c r="BS51" s="342"/>
      <c r="BT51" s="342"/>
      <c r="BU51" s="341"/>
      <c r="BV51" s="341"/>
      <c r="BW51" s="341"/>
      <c r="BX51" s="343">
        <v>15</v>
      </c>
      <c r="BY51" s="343"/>
      <c r="BZ51" s="343"/>
      <c r="CA51" s="344"/>
      <c r="CB51" s="349"/>
      <c r="CC51" s="346">
        <v>5</v>
      </c>
      <c r="CD51" s="344"/>
      <c r="CE51" s="345"/>
      <c r="CF51" s="346"/>
      <c r="CG51" s="344"/>
      <c r="CH51" s="345"/>
      <c r="CI51" s="346"/>
      <c r="CJ51" s="344"/>
      <c r="CK51" s="346"/>
      <c r="CL51" s="350"/>
      <c r="CM51" s="342"/>
      <c r="CN51" s="342"/>
      <c r="CO51" s="342"/>
      <c r="CP51" s="341"/>
      <c r="CQ51" s="341"/>
      <c r="CR51" s="341"/>
      <c r="CS51" s="343"/>
      <c r="CT51" s="344"/>
      <c r="CU51" s="349"/>
      <c r="CV51" s="346"/>
      <c r="CW51" s="344"/>
      <c r="CX51" s="346"/>
      <c r="CY51" s="342"/>
      <c r="CZ51" s="342"/>
      <c r="DA51" s="342"/>
      <c r="DB51" s="341"/>
      <c r="DC51" s="341"/>
      <c r="DD51" s="341"/>
      <c r="DE51" s="343">
        <v>15</v>
      </c>
      <c r="DF51" s="344"/>
      <c r="DG51" s="345"/>
      <c r="DH51" s="346">
        <v>12</v>
      </c>
      <c r="DI51" s="342"/>
      <c r="DJ51" s="342"/>
      <c r="DK51" s="342"/>
      <c r="DL51" s="341"/>
      <c r="DM51" s="341"/>
      <c r="DN51" s="341"/>
      <c r="DO51" s="343"/>
      <c r="DP51" s="344"/>
      <c r="DQ51" s="345"/>
      <c r="DR51" s="346">
        <v>2</v>
      </c>
      <c r="DS51" s="342"/>
      <c r="DT51" s="347"/>
      <c r="DU51" s="347"/>
      <c r="DV51" s="341" t="e">
        <f t="shared" si="41"/>
        <v>#DIV/0!</v>
      </c>
      <c r="DW51" s="341"/>
      <c r="DX51" s="341"/>
      <c r="DY51" s="343"/>
      <c r="DZ51" s="344"/>
      <c r="EA51" s="345"/>
      <c r="EB51" s="346"/>
    </row>
    <row r="52" spans="1:132" ht="13.5" customHeight="1" x14ac:dyDescent="0.2">
      <c r="A52" s="198" t="s">
        <v>88</v>
      </c>
      <c r="B52" s="341"/>
      <c r="C52" s="342"/>
      <c r="D52" s="342"/>
      <c r="E52" s="342"/>
      <c r="F52" s="341"/>
      <c r="G52" s="341" t="e">
        <f t="shared" si="0"/>
        <v>#DIV/0!</v>
      </c>
      <c r="H52" s="341"/>
      <c r="I52" s="343"/>
      <c r="J52" s="344"/>
      <c r="K52" s="345"/>
      <c r="L52" s="346"/>
      <c r="M52" s="342"/>
      <c r="N52" s="342"/>
      <c r="O52" s="347"/>
      <c r="P52" s="341" t="e">
        <f t="shared" si="4"/>
        <v>#DIV/0!</v>
      </c>
      <c r="Q52" s="341"/>
      <c r="R52" s="341"/>
      <c r="S52" s="343"/>
      <c r="T52" s="343"/>
      <c r="U52" s="344">
        <f t="shared" si="48"/>
        <v>0</v>
      </c>
      <c r="V52" s="345">
        <f t="shared" si="7"/>
        <v>0</v>
      </c>
      <c r="W52" s="346"/>
      <c r="X52" s="346"/>
      <c r="Y52" s="348"/>
      <c r="Z52" s="342"/>
      <c r="AA52" s="342"/>
      <c r="AB52" s="342"/>
      <c r="AC52" s="341"/>
      <c r="AD52" s="341"/>
      <c r="AE52" s="341" t="e">
        <f t="shared" si="49"/>
        <v>#DIV/0!</v>
      </c>
      <c r="AF52" s="343"/>
      <c r="AG52" s="344">
        <f t="shared" si="50"/>
        <v>0</v>
      </c>
      <c r="AH52" s="345">
        <f t="shared" si="9"/>
        <v>0</v>
      </c>
      <c r="AI52" s="349">
        <f t="shared" si="10"/>
        <v>0</v>
      </c>
      <c r="AJ52" s="346"/>
      <c r="AK52" s="346"/>
      <c r="AL52" s="342"/>
      <c r="AM52" s="342"/>
      <c r="AN52" s="342"/>
      <c r="AO52" s="341"/>
      <c r="AP52" s="341"/>
      <c r="AQ52" s="341"/>
      <c r="AR52" s="343"/>
      <c r="AS52" s="343"/>
      <c r="AT52" s="344">
        <f t="shared" si="12"/>
        <v>0</v>
      </c>
      <c r="AU52" s="349">
        <f t="shared" si="13"/>
        <v>0</v>
      </c>
      <c r="AV52" s="346"/>
      <c r="AW52" s="344">
        <f t="shared" si="14"/>
        <v>0</v>
      </c>
      <c r="AX52" s="345">
        <f t="shared" si="15"/>
        <v>0</v>
      </c>
      <c r="AY52" s="346"/>
      <c r="AZ52" s="344">
        <f t="shared" si="16"/>
        <v>0</v>
      </c>
      <c r="BA52" s="346"/>
      <c r="BB52" s="342"/>
      <c r="BC52" s="342"/>
      <c r="BD52" s="342"/>
      <c r="BE52" s="341"/>
      <c r="BF52" s="341"/>
      <c r="BG52" s="341" t="e">
        <f t="shared" si="17"/>
        <v>#DIV/0!</v>
      </c>
      <c r="BH52" s="343"/>
      <c r="BI52" s="343"/>
      <c r="BJ52" s="344">
        <f t="shared" si="18"/>
        <v>0</v>
      </c>
      <c r="BK52" s="349">
        <f t="shared" si="19"/>
        <v>0</v>
      </c>
      <c r="BL52" s="346"/>
      <c r="BM52" s="344">
        <f t="shared" si="20"/>
        <v>0</v>
      </c>
      <c r="BN52" s="345">
        <f t="shared" si="21"/>
        <v>0</v>
      </c>
      <c r="BO52" s="346"/>
      <c r="BP52" s="344">
        <f t="shared" si="22"/>
        <v>0</v>
      </c>
      <c r="BQ52" s="346"/>
      <c r="BR52" s="342"/>
      <c r="BS52" s="342"/>
      <c r="BT52" s="342"/>
      <c r="BU52" s="341"/>
      <c r="BV52" s="341"/>
      <c r="BW52" s="341"/>
      <c r="BX52" s="343"/>
      <c r="BY52" s="343"/>
      <c r="BZ52" s="343"/>
      <c r="CA52" s="344">
        <f t="shared" si="24"/>
        <v>0</v>
      </c>
      <c r="CB52" s="349">
        <f t="shared" si="25"/>
        <v>0</v>
      </c>
      <c r="CC52" s="346"/>
      <c r="CD52" s="344">
        <f t="shared" si="26"/>
        <v>0</v>
      </c>
      <c r="CE52" s="345">
        <f t="shared" si="27"/>
        <v>0</v>
      </c>
      <c r="CF52" s="346"/>
      <c r="CG52" s="344">
        <f t="shared" si="28"/>
        <v>0</v>
      </c>
      <c r="CH52" s="345">
        <f t="shared" si="29"/>
        <v>0</v>
      </c>
      <c r="CI52" s="346"/>
      <c r="CJ52" s="344">
        <f t="shared" si="30"/>
        <v>0</v>
      </c>
      <c r="CK52" s="346"/>
      <c r="CL52" s="350">
        <f t="shared" si="31"/>
        <v>1</v>
      </c>
      <c r="CM52" s="342"/>
      <c r="CN52" s="342"/>
      <c r="CO52" s="342"/>
      <c r="CP52" s="341"/>
      <c r="CQ52" s="341"/>
      <c r="CR52" s="341"/>
      <c r="CS52" s="343"/>
      <c r="CT52" s="344">
        <f t="shared" si="32"/>
        <v>0</v>
      </c>
      <c r="CU52" s="349">
        <f t="shared" si="33"/>
        <v>0</v>
      </c>
      <c r="CV52" s="346"/>
      <c r="CW52" s="344">
        <f t="shared" si="34"/>
        <v>0</v>
      </c>
      <c r="CX52" s="346"/>
      <c r="CY52" s="342"/>
      <c r="CZ52" s="342"/>
      <c r="DA52" s="342"/>
      <c r="DB52" s="341"/>
      <c r="DC52" s="341"/>
      <c r="DD52" s="341"/>
      <c r="DE52" s="343"/>
      <c r="DF52" s="344">
        <f t="shared" si="36"/>
        <v>0</v>
      </c>
      <c r="DG52" s="345">
        <f t="shared" si="37"/>
        <v>0</v>
      </c>
      <c r="DH52" s="346"/>
      <c r="DI52" s="342"/>
      <c r="DJ52" s="342"/>
      <c r="DK52" s="342"/>
      <c r="DL52" s="341"/>
      <c r="DM52" s="341"/>
      <c r="DN52" s="341"/>
      <c r="DO52" s="343"/>
      <c r="DP52" s="344">
        <f t="shared" si="39"/>
        <v>0</v>
      </c>
      <c r="DQ52" s="345">
        <f t="shared" si="40"/>
        <v>0</v>
      </c>
      <c r="DR52" s="346"/>
      <c r="DS52" s="342"/>
      <c r="DT52" s="347"/>
      <c r="DU52" s="347"/>
      <c r="DV52" s="341" t="e">
        <f t="shared" si="41"/>
        <v>#DIV/0!</v>
      </c>
      <c r="DW52" s="341"/>
      <c r="DX52" s="341" t="e">
        <f t="shared" si="54"/>
        <v>#DIV/0!</v>
      </c>
      <c r="DY52" s="343"/>
      <c r="DZ52" s="344">
        <f t="shared" si="55"/>
        <v>0</v>
      </c>
      <c r="EA52" s="345">
        <f t="shared" si="44"/>
        <v>0</v>
      </c>
      <c r="EB52" s="346"/>
    </row>
    <row r="53" spans="1:132" s="354" customFormat="1" ht="34.5" customHeight="1" x14ac:dyDescent="0.2">
      <c r="A53" s="118" t="s">
        <v>306</v>
      </c>
      <c r="B53" s="355">
        <f>'[4]численность 2020'!C69</f>
        <v>6415.7998046875</v>
      </c>
      <c r="C53" s="356">
        <v>35929.015625</v>
      </c>
      <c r="D53" s="356">
        <v>36685.648437999997</v>
      </c>
      <c r="E53" s="356">
        <f>'[4]численность 2020'!D69</f>
        <v>34852.421875</v>
      </c>
      <c r="F53" s="355">
        <v>6.3978450000000002</v>
      </c>
      <c r="G53" s="355">
        <f t="shared" si="0"/>
        <v>5.7180163899747614</v>
      </c>
      <c r="H53" s="355">
        <f t="shared" si="46"/>
        <v>5.4322801421478557</v>
      </c>
      <c r="I53" s="357">
        <f>'[4]заявки 2020-2021'!O58</f>
        <v>12198</v>
      </c>
      <c r="J53" s="344">
        <f t="shared" si="47"/>
        <v>12198.347656249964</v>
      </c>
      <c r="K53" s="358">
        <f t="shared" si="3"/>
        <v>12198</v>
      </c>
      <c r="L53" s="359">
        <v>10000</v>
      </c>
      <c r="M53" s="356">
        <v>160</v>
      </c>
      <c r="N53" s="356">
        <v>150</v>
      </c>
      <c r="O53" s="360">
        <f>'[4]заявки 2020-2021'!K58</f>
        <v>450</v>
      </c>
      <c r="P53" s="341">
        <f t="shared" si="4"/>
        <v>2.4938434002117881E-2</v>
      </c>
      <c r="Q53" s="355">
        <v>2.6710000000000001E-2</v>
      </c>
      <c r="R53" s="355">
        <f t="shared" si="5"/>
        <v>7.0139345630956543E-2</v>
      </c>
      <c r="S53" s="357">
        <f>'[4]заявки 2020-2021'!M58</f>
        <v>67</v>
      </c>
      <c r="T53" s="357">
        <f>'[4]заявки 2020-2021'!N58</f>
        <v>35</v>
      </c>
      <c r="U53" s="344">
        <f t="shared" si="48"/>
        <v>67.499999999999545</v>
      </c>
      <c r="V53" s="358">
        <f t="shared" si="7"/>
        <v>67</v>
      </c>
      <c r="W53" s="359">
        <v>50</v>
      </c>
      <c r="X53" s="359">
        <v>25</v>
      </c>
      <c r="Y53" s="361"/>
      <c r="Z53" s="356">
        <v>0</v>
      </c>
      <c r="AA53" s="356">
        <v>0</v>
      </c>
      <c r="AB53" s="356">
        <f>'[4]численность 2020'!E69</f>
        <v>0</v>
      </c>
      <c r="AC53" s="355">
        <v>0</v>
      </c>
      <c r="AD53" s="355">
        <v>0</v>
      </c>
      <c r="AE53" s="355">
        <f t="shared" si="49"/>
        <v>0</v>
      </c>
      <c r="AF53" s="357">
        <f>'[4]заявки 2020-2021'!J58</f>
        <v>0</v>
      </c>
      <c r="AG53" s="344">
        <f t="shared" si="50"/>
        <v>0</v>
      </c>
      <c r="AH53" s="358">
        <f t="shared" si="9"/>
        <v>0</v>
      </c>
      <c r="AI53" s="363">
        <f t="shared" si="10"/>
        <v>0</v>
      </c>
      <c r="AJ53" s="359"/>
      <c r="AK53" s="359"/>
      <c r="AL53" s="356">
        <v>0</v>
      </c>
      <c r="AM53" s="356">
        <v>0</v>
      </c>
      <c r="AN53" s="356">
        <f>'[4]численность 2020'!F69</f>
        <v>0</v>
      </c>
      <c r="AO53" s="355">
        <v>0</v>
      </c>
      <c r="AP53" s="355">
        <v>0</v>
      </c>
      <c r="AQ53" s="355">
        <f t="shared" si="11"/>
        <v>0</v>
      </c>
      <c r="AR53" s="357">
        <f>'[4]заявки 2020-2021'!D58</f>
        <v>0</v>
      </c>
      <c r="AS53" s="357">
        <f>'[4]заявки 2020-2021'!E58</f>
        <v>0</v>
      </c>
      <c r="AT53" s="362">
        <f t="shared" si="12"/>
        <v>0</v>
      </c>
      <c r="AU53" s="363">
        <f t="shared" si="13"/>
        <v>0</v>
      </c>
      <c r="AV53" s="359"/>
      <c r="AW53" s="362">
        <f t="shared" si="14"/>
        <v>0</v>
      </c>
      <c r="AX53" s="358">
        <f t="shared" si="15"/>
        <v>0</v>
      </c>
      <c r="AY53" s="359"/>
      <c r="AZ53" s="362">
        <f t="shared" si="16"/>
        <v>0</v>
      </c>
      <c r="BA53" s="359"/>
      <c r="BB53" s="356">
        <v>6456.9516599999997</v>
      </c>
      <c r="BC53" s="356">
        <v>6856.857422</v>
      </c>
      <c r="BD53" s="356">
        <f>'[4]численность 2020'!G69</f>
        <v>5622.22998046875</v>
      </c>
      <c r="BE53" s="355">
        <v>1.149783</v>
      </c>
      <c r="BF53" s="355">
        <v>1.2209939999999999</v>
      </c>
      <c r="BG53" s="355">
        <f t="shared" si="17"/>
        <v>0.87631007070405265</v>
      </c>
      <c r="BH53" s="357">
        <f>'[4]заявки 2020-2021'!B58</f>
        <v>186</v>
      </c>
      <c r="BI53" s="357">
        <f>'[4]заявки 2020-2021'!C58</f>
        <v>10</v>
      </c>
      <c r="BJ53" s="344">
        <f t="shared" si="18"/>
        <v>168.66689941406193</v>
      </c>
      <c r="BK53" s="363">
        <f t="shared" si="19"/>
        <v>168.66689941406193</v>
      </c>
      <c r="BL53" s="359">
        <v>160</v>
      </c>
      <c r="BM53" s="344">
        <f t="shared" si="20"/>
        <v>40</v>
      </c>
      <c r="BN53" s="358">
        <f t="shared" si="21"/>
        <v>10</v>
      </c>
      <c r="BO53" s="359">
        <v>10</v>
      </c>
      <c r="BP53" s="344">
        <f t="shared" si="22"/>
        <v>32</v>
      </c>
      <c r="BQ53" s="359">
        <v>32</v>
      </c>
      <c r="BR53" s="356">
        <v>0</v>
      </c>
      <c r="BS53" s="356">
        <v>290.01583900000003</v>
      </c>
      <c r="BT53" s="356">
        <f>'[4]численность 2020'!H69</f>
        <v>0</v>
      </c>
      <c r="BU53" s="355">
        <v>0</v>
      </c>
      <c r="BV53" s="355">
        <v>5.1643000000000001E-2</v>
      </c>
      <c r="BW53" s="355">
        <f t="shared" si="23"/>
        <v>0</v>
      </c>
      <c r="BX53" s="357">
        <f>'[4]заявки 2020-2021'!F58</f>
        <v>0</v>
      </c>
      <c r="BY53" s="357">
        <f>'[4]заявки 2020-2021'!G58</f>
        <v>0</v>
      </c>
      <c r="BZ53" s="357">
        <f>'[4]заявки 2020-2021'!H58</f>
        <v>0</v>
      </c>
      <c r="CA53" s="362">
        <f t="shared" si="24"/>
        <v>0</v>
      </c>
      <c r="CB53" s="363">
        <f t="shared" si="25"/>
        <v>0</v>
      </c>
      <c r="CC53" s="359"/>
      <c r="CD53" s="362">
        <f t="shared" si="26"/>
        <v>0</v>
      </c>
      <c r="CE53" s="358">
        <f t="shared" si="27"/>
        <v>0</v>
      </c>
      <c r="CF53" s="359"/>
      <c r="CG53" s="362">
        <f t="shared" si="28"/>
        <v>0</v>
      </c>
      <c r="CH53" s="358">
        <f t="shared" si="29"/>
        <v>0</v>
      </c>
      <c r="CI53" s="359"/>
      <c r="CJ53" s="362">
        <f t="shared" si="30"/>
        <v>0</v>
      </c>
      <c r="CK53" s="359"/>
      <c r="CL53" s="364">
        <f t="shared" si="31"/>
        <v>1</v>
      </c>
      <c r="CM53" s="356">
        <v>0</v>
      </c>
      <c r="CN53" s="356">
        <v>0</v>
      </c>
      <c r="CO53" s="356" t="e">
        <f>#NAME?</f>
        <v>#NAME?</v>
      </c>
      <c r="CP53" s="355">
        <v>0</v>
      </c>
      <c r="CQ53" s="355">
        <v>0</v>
      </c>
      <c r="CR53" s="355" t="e">
        <f>#NAME?</f>
        <v>#NAME?</v>
      </c>
      <c r="CS53" s="357" t="e">
        <f>#NAME?</f>
        <v>#NAME?</v>
      </c>
      <c r="CT53" s="362" t="e">
        <f t="shared" si="32"/>
        <v>#NAME?</v>
      </c>
      <c r="CU53" s="363" t="e">
        <f t="shared" si="33"/>
        <v>#NAME?</v>
      </c>
      <c r="CV53" s="359"/>
      <c r="CW53" s="362">
        <f t="shared" si="34"/>
        <v>0</v>
      </c>
      <c r="CX53" s="359"/>
      <c r="CY53" s="356">
        <v>4649.2846680000002</v>
      </c>
      <c r="CZ53" s="356">
        <v>4462.4375</v>
      </c>
      <c r="DA53" s="356">
        <f>'[4]численность 2020'!I69</f>
        <v>3576.71728515625</v>
      </c>
      <c r="DB53" s="355">
        <v>0.82789400000000002</v>
      </c>
      <c r="DC53" s="355">
        <v>0.79462200000000005</v>
      </c>
      <c r="DD53" s="355">
        <f t="shared" si="35"/>
        <v>0.55748579975064605</v>
      </c>
      <c r="DE53" s="357">
        <f>'[4]заявки 2020-2021'!I58</f>
        <v>643</v>
      </c>
      <c r="DF53" s="344">
        <f t="shared" si="36"/>
        <v>643.80911132812139</v>
      </c>
      <c r="DG53" s="358">
        <f t="shared" si="37"/>
        <v>643</v>
      </c>
      <c r="DH53" s="359">
        <v>150</v>
      </c>
      <c r="DI53" s="356">
        <v>24.16961669921875</v>
      </c>
      <c r="DJ53" s="356">
        <v>0</v>
      </c>
      <c r="DK53" s="356">
        <f>'[4]численность 2020'!J69</f>
        <v>0</v>
      </c>
      <c r="DL53" s="355">
        <v>0</v>
      </c>
      <c r="DM53" s="355">
        <v>0</v>
      </c>
      <c r="DN53" s="355">
        <f t="shared" si="38"/>
        <v>0</v>
      </c>
      <c r="DO53" s="357">
        <f>'[4]заявки 2020-2021'!P58</f>
        <v>0</v>
      </c>
      <c r="DP53" s="362">
        <f t="shared" si="39"/>
        <v>0</v>
      </c>
      <c r="DQ53" s="358">
        <f t="shared" si="40"/>
        <v>0</v>
      </c>
      <c r="DR53" s="359"/>
      <c r="DS53" s="356">
        <v>0</v>
      </c>
      <c r="DT53" s="360">
        <v>0</v>
      </c>
      <c r="DU53" s="360">
        <f>'[4]заявки 2020-2021'!Q58</f>
        <v>0</v>
      </c>
      <c r="DV53" s="341">
        <f t="shared" si="41"/>
        <v>0</v>
      </c>
      <c r="DW53" s="355">
        <v>0</v>
      </c>
      <c r="DX53" s="355">
        <f t="shared" si="54"/>
        <v>0</v>
      </c>
      <c r="DY53" s="357">
        <f>'[4]заявки 2020-2021'!S58</f>
        <v>0</v>
      </c>
      <c r="DZ53" s="362">
        <f t="shared" si="55"/>
        <v>0</v>
      </c>
      <c r="EA53" s="358">
        <f t="shared" si="44"/>
        <v>0</v>
      </c>
      <c r="EB53" s="359"/>
    </row>
    <row r="54" spans="1:132" ht="51" customHeight="1" x14ac:dyDescent="0.2">
      <c r="A54" s="116" t="s">
        <v>89</v>
      </c>
      <c r="B54" s="341">
        <f>'[4]численность 2020'!C64</f>
        <v>644</v>
      </c>
      <c r="C54" s="342">
        <v>3182.9760740000002</v>
      </c>
      <c r="D54" s="342">
        <v>3212.4479980000001</v>
      </c>
      <c r="E54" s="342">
        <f>'[4]численность 2020'!D64</f>
        <v>3072.4560546875</v>
      </c>
      <c r="F54" s="341">
        <v>4.9425090000000003</v>
      </c>
      <c r="G54" s="341">
        <f t="shared" si="0"/>
        <v>4.988273288819876</v>
      </c>
      <c r="H54" s="341">
        <f t="shared" si="46"/>
        <v>4.7708944948563667</v>
      </c>
      <c r="I54" s="343">
        <f>'[4]заявки 2020-2021'!O59</f>
        <v>1050</v>
      </c>
      <c r="J54" s="344">
        <f t="shared" si="47"/>
        <v>1075.3596191406218</v>
      </c>
      <c r="K54" s="345">
        <f t="shared" si="3"/>
        <v>1050</v>
      </c>
      <c r="L54" s="346">
        <v>1050</v>
      </c>
      <c r="M54" s="342">
        <v>0</v>
      </c>
      <c r="N54" s="342">
        <v>0</v>
      </c>
      <c r="O54" s="347">
        <f>'[4]заявки 2020-2021'!K59</f>
        <v>0</v>
      </c>
      <c r="P54" s="341">
        <f t="shared" si="4"/>
        <v>0</v>
      </c>
      <c r="Q54" s="341">
        <v>0</v>
      </c>
      <c r="R54" s="341">
        <f t="shared" si="5"/>
        <v>0</v>
      </c>
      <c r="S54" s="343">
        <f>'[4]заявки 2020-2021'!M59</f>
        <v>0</v>
      </c>
      <c r="T54" s="343">
        <f>'[4]заявки 2020-2021'!N59</f>
        <v>0</v>
      </c>
      <c r="U54" s="344">
        <f t="shared" si="48"/>
        <v>0</v>
      </c>
      <c r="V54" s="345">
        <f t="shared" si="7"/>
        <v>0</v>
      </c>
      <c r="W54" s="346"/>
      <c r="X54" s="346"/>
      <c r="Y54" s="348"/>
      <c r="Z54" s="342">
        <v>0</v>
      </c>
      <c r="AA54" s="342">
        <v>0</v>
      </c>
      <c r="AB54" s="342">
        <f>'[4]численность 2020'!E64</f>
        <v>0</v>
      </c>
      <c r="AC54" s="341">
        <v>0</v>
      </c>
      <c r="AD54" s="341">
        <v>0</v>
      </c>
      <c r="AE54" s="341">
        <f t="shared" si="49"/>
        <v>0</v>
      </c>
      <c r="AF54" s="343">
        <f>'[4]заявки 2020-2021'!J59</f>
        <v>0</v>
      </c>
      <c r="AG54" s="344">
        <f t="shared" si="50"/>
        <v>0</v>
      </c>
      <c r="AH54" s="345">
        <f t="shared" si="9"/>
        <v>0</v>
      </c>
      <c r="AI54" s="349">
        <f t="shared" si="10"/>
        <v>0</v>
      </c>
      <c r="AJ54" s="346"/>
      <c r="AK54" s="346"/>
      <c r="AL54" s="342">
        <v>0</v>
      </c>
      <c r="AM54" s="342">
        <v>0</v>
      </c>
      <c r="AN54" s="342">
        <f>'[4]численность 2020'!F64</f>
        <v>0</v>
      </c>
      <c r="AO54" s="341">
        <v>0</v>
      </c>
      <c r="AP54" s="341">
        <v>0</v>
      </c>
      <c r="AQ54" s="341">
        <f t="shared" si="11"/>
        <v>0</v>
      </c>
      <c r="AR54" s="343">
        <f>'[4]заявки 2020-2021'!D59</f>
        <v>0</v>
      </c>
      <c r="AS54" s="343">
        <f>'[4]заявки 2020-2021'!E59</f>
        <v>0</v>
      </c>
      <c r="AT54" s="344">
        <f t="shared" si="12"/>
        <v>0</v>
      </c>
      <c r="AU54" s="349">
        <f t="shared" si="13"/>
        <v>0</v>
      </c>
      <c r="AV54" s="346"/>
      <c r="AW54" s="344">
        <f t="shared" si="14"/>
        <v>0</v>
      </c>
      <c r="AX54" s="345">
        <f t="shared" si="15"/>
        <v>0</v>
      </c>
      <c r="AY54" s="346"/>
      <c r="AZ54" s="344">
        <f t="shared" si="16"/>
        <v>0</v>
      </c>
      <c r="BA54" s="346"/>
      <c r="BB54" s="342">
        <v>346.44949300000002</v>
      </c>
      <c r="BC54" s="342">
        <v>430.72100799999998</v>
      </c>
      <c r="BD54" s="342">
        <f>'[4]численность 2020'!G64</f>
        <v>346.44949340820313</v>
      </c>
      <c r="BE54" s="341">
        <v>0.53796500000000003</v>
      </c>
      <c r="BF54" s="341">
        <v>0.668821</v>
      </c>
      <c r="BG54" s="341">
        <f t="shared" si="17"/>
        <v>0.53796505187609178</v>
      </c>
      <c r="BH54" s="343">
        <f>'[4]заявки 2020-2021'!B59</f>
        <v>10</v>
      </c>
      <c r="BI54" s="343">
        <f>'[4]заявки 2020-2021'!C59</f>
        <v>0</v>
      </c>
      <c r="BJ54" s="344">
        <f t="shared" si="18"/>
        <v>10.393484802246059</v>
      </c>
      <c r="BK54" s="349">
        <f t="shared" si="19"/>
        <v>10</v>
      </c>
      <c r="BL54" s="346">
        <v>10</v>
      </c>
      <c r="BM54" s="344">
        <f t="shared" si="20"/>
        <v>2.5</v>
      </c>
      <c r="BN54" s="345">
        <f t="shared" si="21"/>
        <v>0</v>
      </c>
      <c r="BO54" s="346"/>
      <c r="BP54" s="344">
        <f t="shared" si="22"/>
        <v>2</v>
      </c>
      <c r="BQ54" s="346">
        <v>2</v>
      </c>
      <c r="BR54" s="342">
        <v>0</v>
      </c>
      <c r="BS54" s="342">
        <v>0</v>
      </c>
      <c r="BT54" s="342">
        <f>'[4]численность 2020'!H64</f>
        <v>0</v>
      </c>
      <c r="BU54" s="341">
        <v>0</v>
      </c>
      <c r="BV54" s="341">
        <v>0</v>
      </c>
      <c r="BW54" s="341">
        <f t="shared" si="23"/>
        <v>0</v>
      </c>
      <c r="BX54" s="343">
        <f>'[4]заявки 2020-2021'!F59</f>
        <v>0</v>
      </c>
      <c r="BY54" s="343">
        <f>'[4]заявки 2020-2021'!G59</f>
        <v>0</v>
      </c>
      <c r="BZ54" s="343">
        <f>'[4]заявки 2020-2021'!H59</f>
        <v>0</v>
      </c>
      <c r="CA54" s="344">
        <f t="shared" si="24"/>
        <v>0</v>
      </c>
      <c r="CB54" s="349">
        <f t="shared" si="25"/>
        <v>0</v>
      </c>
      <c r="CC54" s="346"/>
      <c r="CD54" s="344">
        <f t="shared" si="26"/>
        <v>0</v>
      </c>
      <c r="CE54" s="345">
        <f t="shared" si="27"/>
        <v>0</v>
      </c>
      <c r="CF54" s="346"/>
      <c r="CG54" s="344">
        <f t="shared" si="28"/>
        <v>0</v>
      </c>
      <c r="CH54" s="345">
        <f t="shared" si="29"/>
        <v>0</v>
      </c>
      <c r="CI54" s="346"/>
      <c r="CJ54" s="344">
        <f t="shared" si="30"/>
        <v>0</v>
      </c>
      <c r="CK54" s="346"/>
      <c r="CL54" s="350">
        <f t="shared" si="31"/>
        <v>1</v>
      </c>
      <c r="CM54" s="342">
        <v>0</v>
      </c>
      <c r="CN54" s="342">
        <v>0</v>
      </c>
      <c r="CO54" s="342" t="e">
        <f>#NAME?</f>
        <v>#NAME?</v>
      </c>
      <c r="CP54" s="341">
        <v>0</v>
      </c>
      <c r="CQ54" s="341">
        <v>0</v>
      </c>
      <c r="CR54" s="341" t="e">
        <f>#NAME?</f>
        <v>#NAME?</v>
      </c>
      <c r="CS54" s="343" t="e">
        <f>#NAME?</f>
        <v>#NAME?</v>
      </c>
      <c r="CT54" s="344" t="e">
        <f t="shared" si="32"/>
        <v>#NAME?</v>
      </c>
      <c r="CU54" s="349" t="e">
        <f t="shared" si="33"/>
        <v>#NAME?</v>
      </c>
      <c r="CV54" s="346"/>
      <c r="CW54" s="344">
        <f t="shared" si="34"/>
        <v>0</v>
      </c>
      <c r="CX54" s="346"/>
      <c r="CY54" s="342">
        <v>300.85998499999999</v>
      </c>
      <c r="CZ54" s="342">
        <v>327.72250400000001</v>
      </c>
      <c r="DA54" s="342">
        <f>'[4]численность 2020'!I64</f>
        <v>284.74249267578125</v>
      </c>
      <c r="DB54" s="341">
        <v>0.46717399999999998</v>
      </c>
      <c r="DC54" s="341">
        <v>0.50888599999999995</v>
      </c>
      <c r="DD54" s="341">
        <f t="shared" si="35"/>
        <v>0.44214672775742431</v>
      </c>
      <c r="DE54" s="343">
        <f>'[4]заявки 2020-2021'!I59</f>
        <v>5</v>
      </c>
      <c r="DF54" s="344">
        <f t="shared" si="36"/>
        <v>51.253648681640335</v>
      </c>
      <c r="DG54" s="345">
        <f t="shared" si="37"/>
        <v>5</v>
      </c>
      <c r="DH54" s="346">
        <v>5</v>
      </c>
      <c r="DI54" s="342">
        <v>0</v>
      </c>
      <c r="DJ54" s="342">
        <v>0</v>
      </c>
      <c r="DK54" s="342">
        <f>'[4]численность 2020'!J64</f>
        <v>0</v>
      </c>
      <c r="DL54" s="341">
        <v>0</v>
      </c>
      <c r="DM54" s="341">
        <v>0</v>
      </c>
      <c r="DN54" s="341">
        <f t="shared" si="38"/>
        <v>0</v>
      </c>
      <c r="DO54" s="343">
        <f>'[4]заявки 2020-2021'!P59</f>
        <v>0</v>
      </c>
      <c r="DP54" s="344">
        <f t="shared" si="39"/>
        <v>0</v>
      </c>
      <c r="DQ54" s="345">
        <f t="shared" si="40"/>
        <v>0</v>
      </c>
      <c r="DR54" s="346"/>
      <c r="DS54" s="342">
        <v>0</v>
      </c>
      <c r="DT54" s="347">
        <v>0</v>
      </c>
      <c r="DU54" s="347">
        <f>'[4]заявки 2020-2021'!Q59</f>
        <v>0</v>
      </c>
      <c r="DV54" s="341">
        <f t="shared" si="41"/>
        <v>0</v>
      </c>
      <c r="DW54" s="341">
        <v>0</v>
      </c>
      <c r="DX54" s="341">
        <f t="shared" si="54"/>
        <v>0</v>
      </c>
      <c r="DY54" s="343">
        <f>'[4]заявки 2020-2021'!S59</f>
        <v>0</v>
      </c>
      <c r="DZ54" s="344">
        <f t="shared" si="55"/>
        <v>0</v>
      </c>
      <c r="EA54" s="345">
        <f t="shared" si="44"/>
        <v>0</v>
      </c>
      <c r="EB54" s="346"/>
    </row>
    <row r="55" spans="1:132" ht="48" customHeight="1" x14ac:dyDescent="0.2">
      <c r="A55" s="116" t="s">
        <v>307</v>
      </c>
      <c r="B55" s="341">
        <f>'[4]численность 2020'!C67</f>
        <v>1480.4000244140625</v>
      </c>
      <c r="C55" s="342">
        <v>4452.2255859999996</v>
      </c>
      <c r="D55" s="342">
        <v>6412.7939450000003</v>
      </c>
      <c r="E55" s="342">
        <f>'[4]численность 2020'!D67</f>
        <v>7349.18212890625</v>
      </c>
      <c r="F55" s="341">
        <v>3.0074480000000001</v>
      </c>
      <c r="G55" s="341">
        <f t="shared" si="0"/>
        <v>4.3317980540686385</v>
      </c>
      <c r="H55" s="341">
        <f t="shared" si="46"/>
        <v>4.9643218101236064</v>
      </c>
      <c r="I55" s="343">
        <f>'[4]заявки 2020-2021'!O60</f>
        <v>1700</v>
      </c>
      <c r="J55" s="344">
        <f t="shared" si="47"/>
        <v>2572.2137451171798</v>
      </c>
      <c r="K55" s="345">
        <f t="shared" si="3"/>
        <v>1700</v>
      </c>
      <c r="L55" s="346">
        <v>1700</v>
      </c>
      <c r="M55" s="342">
        <v>0</v>
      </c>
      <c r="N55" s="342">
        <v>0</v>
      </c>
      <c r="O55" s="347">
        <f>'[4]заявки 2020-2021'!K60</f>
        <v>0</v>
      </c>
      <c r="P55" s="341">
        <f t="shared" si="4"/>
        <v>0</v>
      </c>
      <c r="Q55" s="341">
        <v>0</v>
      </c>
      <c r="R55" s="341">
        <f t="shared" si="5"/>
        <v>0</v>
      </c>
      <c r="S55" s="343">
        <f>'[4]заявки 2020-2021'!M60</f>
        <v>0</v>
      </c>
      <c r="T55" s="343">
        <f>'[4]заявки 2020-2021'!N60</f>
        <v>0</v>
      </c>
      <c r="U55" s="344">
        <f t="shared" si="48"/>
        <v>0</v>
      </c>
      <c r="V55" s="345">
        <f t="shared" si="7"/>
        <v>0</v>
      </c>
      <c r="W55" s="346"/>
      <c r="X55" s="346"/>
      <c r="Y55" s="348"/>
      <c r="Z55" s="342">
        <v>0</v>
      </c>
      <c r="AA55" s="342">
        <v>0</v>
      </c>
      <c r="AB55" s="342">
        <f>'[4]численность 2020'!E67</f>
        <v>0</v>
      </c>
      <c r="AC55" s="341">
        <v>0</v>
      </c>
      <c r="AD55" s="341">
        <v>0</v>
      </c>
      <c r="AE55" s="341">
        <f t="shared" si="49"/>
        <v>0</v>
      </c>
      <c r="AF55" s="343">
        <f>'[4]заявки 2020-2021'!J60</f>
        <v>0</v>
      </c>
      <c r="AG55" s="344">
        <f t="shared" si="50"/>
        <v>0</v>
      </c>
      <c r="AH55" s="345">
        <f t="shared" si="9"/>
        <v>0</v>
      </c>
      <c r="AI55" s="349">
        <f t="shared" si="10"/>
        <v>0</v>
      </c>
      <c r="AJ55" s="346"/>
      <c r="AK55" s="346"/>
      <c r="AL55" s="342">
        <v>0</v>
      </c>
      <c r="AM55" s="342">
        <v>0</v>
      </c>
      <c r="AN55" s="342">
        <f>'[4]численность 2020'!F67</f>
        <v>0</v>
      </c>
      <c r="AO55" s="341">
        <v>0</v>
      </c>
      <c r="AP55" s="341">
        <v>0</v>
      </c>
      <c r="AQ55" s="341">
        <f t="shared" si="11"/>
        <v>0</v>
      </c>
      <c r="AR55" s="343">
        <f>'[4]заявки 2020-2021'!D60</f>
        <v>0</v>
      </c>
      <c r="AS55" s="343">
        <f>'[4]заявки 2020-2021'!E60</f>
        <v>0</v>
      </c>
      <c r="AT55" s="344">
        <f t="shared" si="12"/>
        <v>0</v>
      </c>
      <c r="AU55" s="349">
        <f t="shared" si="13"/>
        <v>0</v>
      </c>
      <c r="AV55" s="346"/>
      <c r="AW55" s="344">
        <f t="shared" si="14"/>
        <v>0</v>
      </c>
      <c r="AX55" s="345">
        <f t="shared" si="15"/>
        <v>0</v>
      </c>
      <c r="AY55" s="346"/>
      <c r="AZ55" s="344">
        <f t="shared" si="16"/>
        <v>0</v>
      </c>
      <c r="BA55" s="346"/>
      <c r="BB55" s="342">
        <v>1175.847168</v>
      </c>
      <c r="BC55" s="342">
        <v>1214.265991</v>
      </c>
      <c r="BD55" s="342">
        <f>'[4]численность 2020'!G67</f>
        <v>1798.379638671875</v>
      </c>
      <c r="BE55" s="341">
        <v>0.79427700000000001</v>
      </c>
      <c r="BF55" s="341">
        <v>0.82022799999999996</v>
      </c>
      <c r="BG55" s="341">
        <f t="shared" si="17"/>
        <v>1.2147930349998932</v>
      </c>
      <c r="BH55" s="343">
        <f>'[4]заявки 2020-2021'!B60</f>
        <v>40</v>
      </c>
      <c r="BI55" s="343">
        <f>'[4]заявки 2020-2021'!C60</f>
        <v>5</v>
      </c>
      <c r="BJ55" s="344">
        <f t="shared" si="18"/>
        <v>89.918981933593756</v>
      </c>
      <c r="BK55" s="349">
        <f t="shared" si="19"/>
        <v>40</v>
      </c>
      <c r="BL55" s="346">
        <v>40</v>
      </c>
      <c r="BM55" s="344">
        <f t="shared" si="20"/>
        <v>10</v>
      </c>
      <c r="BN55" s="345">
        <f t="shared" si="21"/>
        <v>5</v>
      </c>
      <c r="BO55" s="346">
        <v>5</v>
      </c>
      <c r="BP55" s="344">
        <f t="shared" si="22"/>
        <v>8</v>
      </c>
      <c r="BQ55" s="346">
        <v>8</v>
      </c>
      <c r="BR55" s="342">
        <v>0</v>
      </c>
      <c r="BS55" s="342">
        <v>0</v>
      </c>
      <c r="BT55" s="342">
        <f>'[4]численность 2020'!H67</f>
        <v>0</v>
      </c>
      <c r="BU55" s="341">
        <v>0</v>
      </c>
      <c r="BV55" s="341">
        <v>0</v>
      </c>
      <c r="BW55" s="341">
        <f t="shared" si="23"/>
        <v>0</v>
      </c>
      <c r="BX55" s="343">
        <f>'[4]заявки 2020-2021'!F60</f>
        <v>0</v>
      </c>
      <c r="BY55" s="343">
        <f>'[4]заявки 2020-2021'!G60</f>
        <v>0</v>
      </c>
      <c r="BZ55" s="343">
        <f>'[4]заявки 2020-2021'!H60</f>
        <v>0</v>
      </c>
      <c r="CA55" s="344">
        <f t="shared" si="24"/>
        <v>0</v>
      </c>
      <c r="CB55" s="349">
        <f t="shared" si="25"/>
        <v>0</v>
      </c>
      <c r="CC55" s="346"/>
      <c r="CD55" s="344">
        <f t="shared" si="26"/>
        <v>0</v>
      </c>
      <c r="CE55" s="345">
        <f t="shared" si="27"/>
        <v>0</v>
      </c>
      <c r="CF55" s="346"/>
      <c r="CG55" s="344">
        <f t="shared" si="28"/>
        <v>0</v>
      </c>
      <c r="CH55" s="345">
        <f t="shared" si="29"/>
        <v>0</v>
      </c>
      <c r="CI55" s="346"/>
      <c r="CJ55" s="344">
        <f t="shared" si="30"/>
        <v>0</v>
      </c>
      <c r="CK55" s="346"/>
      <c r="CL55" s="350">
        <f t="shared" si="31"/>
        <v>1</v>
      </c>
      <c r="CM55" s="342">
        <v>0</v>
      </c>
      <c r="CN55" s="342">
        <v>0</v>
      </c>
      <c r="CO55" s="342" t="e">
        <f>#NAME?</f>
        <v>#NAME?</v>
      </c>
      <c r="CP55" s="341">
        <v>0</v>
      </c>
      <c r="CQ55" s="341">
        <v>0</v>
      </c>
      <c r="CR55" s="341" t="e">
        <f>#NAME?</f>
        <v>#NAME?</v>
      </c>
      <c r="CS55" s="343" t="e">
        <f>#NAME?</f>
        <v>#NAME?</v>
      </c>
      <c r="CT55" s="344" t="e">
        <f t="shared" si="32"/>
        <v>#NAME?</v>
      </c>
      <c r="CU55" s="349" t="e">
        <f t="shared" si="33"/>
        <v>#NAME?</v>
      </c>
      <c r="CV55" s="346"/>
      <c r="CW55" s="344">
        <f t="shared" si="34"/>
        <v>0</v>
      </c>
      <c r="CX55" s="346"/>
      <c r="CY55" s="342">
        <v>647.94695999999999</v>
      </c>
      <c r="CZ55" s="342">
        <v>547.19604500000003</v>
      </c>
      <c r="DA55" s="342">
        <f>'[4]численность 2020'!I67</f>
        <v>797.96954345703125</v>
      </c>
      <c r="DB55" s="341">
        <v>0.43768400000000002</v>
      </c>
      <c r="DC55" s="341">
        <v>0.36962699999999998</v>
      </c>
      <c r="DD55" s="341">
        <f t="shared" si="35"/>
        <v>0.53902291968203997</v>
      </c>
      <c r="DE55" s="343">
        <f>'[4]заявки 2020-2021'!I60</f>
        <v>40</v>
      </c>
      <c r="DF55" s="344">
        <f t="shared" si="36"/>
        <v>143.63451782226483</v>
      </c>
      <c r="DG55" s="345">
        <f t="shared" si="37"/>
        <v>40</v>
      </c>
      <c r="DH55" s="346">
        <v>40</v>
      </c>
      <c r="DI55" s="342">
        <v>0</v>
      </c>
      <c r="DJ55" s="342">
        <v>0</v>
      </c>
      <c r="DK55" s="342">
        <f>'[4]численность 2020'!J67</f>
        <v>3.9308845996856689</v>
      </c>
      <c r="DL55" s="341">
        <v>0</v>
      </c>
      <c r="DM55" s="341">
        <v>0</v>
      </c>
      <c r="DN55" s="341">
        <f t="shared" si="38"/>
        <v>2.6552854193862231E-3</v>
      </c>
      <c r="DO55" s="343">
        <f>'[4]заявки 2020-2021'!P60</f>
        <v>0</v>
      </c>
      <c r="DP55" s="344">
        <f t="shared" si="39"/>
        <v>0.39308845996856689</v>
      </c>
      <c r="DQ55" s="345">
        <f t="shared" si="40"/>
        <v>0</v>
      </c>
      <c r="DR55" s="346"/>
      <c r="DS55" s="342">
        <v>0</v>
      </c>
      <c r="DT55" s="347">
        <v>0</v>
      </c>
      <c r="DU55" s="347">
        <f>'[4]заявки 2020-2021'!Q60</f>
        <v>0</v>
      </c>
      <c r="DV55" s="341">
        <f t="shared" si="41"/>
        <v>0</v>
      </c>
      <c r="DW55" s="341">
        <v>0</v>
      </c>
      <c r="DX55" s="341">
        <f t="shared" si="54"/>
        <v>0</v>
      </c>
      <c r="DY55" s="343">
        <f>'[4]заявки 2020-2021'!S60</f>
        <v>0</v>
      </c>
      <c r="DZ55" s="344">
        <f t="shared" si="55"/>
        <v>0</v>
      </c>
      <c r="EA55" s="345">
        <f t="shared" si="44"/>
        <v>0</v>
      </c>
      <c r="EB55" s="346"/>
    </row>
    <row r="56" spans="1:132" ht="67.5" customHeight="1" x14ac:dyDescent="0.2">
      <c r="A56" s="116" t="s">
        <v>1018</v>
      </c>
      <c r="B56" s="341">
        <f>'[4]численность 2020'!C66</f>
        <v>2001.900146484375</v>
      </c>
      <c r="C56" s="342">
        <v>5606.0424800000001</v>
      </c>
      <c r="D56" s="342">
        <v>6094.7749020000001</v>
      </c>
      <c r="E56" s="342">
        <f>'[4]численность 2020'!D66</f>
        <v>6626.62939453125</v>
      </c>
      <c r="F56" s="341">
        <v>2.8003610000000001</v>
      </c>
      <c r="G56" s="341">
        <f t="shared" si="0"/>
        <v>3.044494957804615</v>
      </c>
      <c r="H56" s="341">
        <f t="shared" si="46"/>
        <v>3.3101697935177063</v>
      </c>
      <c r="I56" s="343">
        <f>'[4]заявки 2020-2021'!O64</f>
        <v>2321</v>
      </c>
      <c r="J56" s="344">
        <f t="shared" si="47"/>
        <v>2319.3202880859308</v>
      </c>
      <c r="K56" s="345">
        <f t="shared" si="3"/>
        <v>2319.3202880859308</v>
      </c>
      <c r="L56" s="346">
        <v>2319</v>
      </c>
      <c r="M56" s="342">
        <v>0</v>
      </c>
      <c r="N56" s="342">
        <v>0</v>
      </c>
      <c r="O56" s="347">
        <f>'[4]заявки 2020-2021'!K64</f>
        <v>0</v>
      </c>
      <c r="P56" s="341">
        <f t="shared" si="4"/>
        <v>0</v>
      </c>
      <c r="Q56" s="341">
        <v>0</v>
      </c>
      <c r="R56" s="341">
        <f t="shared" si="5"/>
        <v>0</v>
      </c>
      <c r="S56" s="343">
        <f>'[4]заявки 2020-2021'!M64</f>
        <v>0</v>
      </c>
      <c r="T56" s="343">
        <f>'[4]заявки 2020-2021'!N64</f>
        <v>0</v>
      </c>
      <c r="U56" s="344">
        <f t="shared" si="48"/>
        <v>0</v>
      </c>
      <c r="V56" s="345">
        <f t="shared" si="7"/>
        <v>0</v>
      </c>
      <c r="W56" s="346"/>
      <c r="X56" s="346"/>
      <c r="Y56" s="348"/>
      <c r="Z56" s="342">
        <v>0</v>
      </c>
      <c r="AA56" s="342">
        <v>0</v>
      </c>
      <c r="AB56" s="342">
        <f>'[4]численность 2020'!E66</f>
        <v>0</v>
      </c>
      <c r="AC56" s="341">
        <v>0</v>
      </c>
      <c r="AD56" s="341">
        <v>0</v>
      </c>
      <c r="AE56" s="341">
        <f t="shared" si="49"/>
        <v>0</v>
      </c>
      <c r="AF56" s="343">
        <f>'[4]заявки 2020-2021'!J64</f>
        <v>0</v>
      </c>
      <c r="AG56" s="344">
        <f t="shared" si="50"/>
        <v>0</v>
      </c>
      <c r="AH56" s="345">
        <f t="shared" si="9"/>
        <v>0</v>
      </c>
      <c r="AI56" s="349">
        <f t="shared" si="10"/>
        <v>0</v>
      </c>
      <c r="AJ56" s="346"/>
      <c r="AK56" s="346"/>
      <c r="AL56" s="342">
        <v>0</v>
      </c>
      <c r="AM56" s="342">
        <v>0</v>
      </c>
      <c r="AN56" s="342">
        <f>'[4]численность 2020'!F66</f>
        <v>0</v>
      </c>
      <c r="AO56" s="341">
        <v>0</v>
      </c>
      <c r="AP56" s="341">
        <v>0</v>
      </c>
      <c r="AQ56" s="341">
        <f t="shared" si="11"/>
        <v>0</v>
      </c>
      <c r="AR56" s="343">
        <f>'[4]заявки 2020-2021'!D64</f>
        <v>0</v>
      </c>
      <c r="AS56" s="343">
        <f>'[4]заявки 2020-2021'!E64</f>
        <v>0</v>
      </c>
      <c r="AT56" s="344">
        <f t="shared" si="12"/>
        <v>0</v>
      </c>
      <c r="AU56" s="349">
        <f t="shared" si="13"/>
        <v>0</v>
      </c>
      <c r="AV56" s="346"/>
      <c r="AW56" s="344">
        <f t="shared" si="14"/>
        <v>0</v>
      </c>
      <c r="AX56" s="345">
        <f t="shared" si="15"/>
        <v>0</v>
      </c>
      <c r="AY56" s="346"/>
      <c r="AZ56" s="344">
        <f t="shared" si="16"/>
        <v>0</v>
      </c>
      <c r="BA56" s="346"/>
      <c r="BB56" s="342">
        <v>1571.0095209999999</v>
      </c>
      <c r="BC56" s="342">
        <v>1808.4879149999999</v>
      </c>
      <c r="BD56" s="342">
        <f>'[4]численность 2020'!G66</f>
        <v>1954.6282958984375</v>
      </c>
      <c r="BE56" s="341">
        <v>0.78475899999999998</v>
      </c>
      <c r="BF56" s="341">
        <v>0.90338600000000002</v>
      </c>
      <c r="BG56" s="341">
        <f t="shared" si="17"/>
        <v>0.97638650925274484</v>
      </c>
      <c r="BH56" s="343">
        <f>'[4]заявки 2020-2021'!B64</f>
        <v>30</v>
      </c>
      <c r="BI56" s="343">
        <f>'[4]заявки 2020-2021'!C64</f>
        <v>0</v>
      </c>
      <c r="BJ56" s="344">
        <f t="shared" si="18"/>
        <v>58.638848876952927</v>
      </c>
      <c r="BK56" s="349">
        <f t="shared" si="19"/>
        <v>30</v>
      </c>
      <c r="BL56" s="346">
        <v>30</v>
      </c>
      <c r="BM56" s="344">
        <f t="shared" si="20"/>
        <v>7.5</v>
      </c>
      <c r="BN56" s="345">
        <f t="shared" si="21"/>
        <v>0</v>
      </c>
      <c r="BO56" s="346"/>
      <c r="BP56" s="344">
        <f t="shared" si="22"/>
        <v>6</v>
      </c>
      <c r="BQ56" s="346">
        <v>6</v>
      </c>
      <c r="BR56" s="342">
        <v>0</v>
      </c>
      <c r="BS56" s="342">
        <v>0</v>
      </c>
      <c r="BT56" s="342">
        <f>'[4]численность 2020'!H66</f>
        <v>292.2808837890625</v>
      </c>
      <c r="BU56" s="341">
        <v>0</v>
      </c>
      <c r="BV56" s="341">
        <v>0</v>
      </c>
      <c r="BW56" s="341">
        <f t="shared" si="23"/>
        <v>0.14600172955796514</v>
      </c>
      <c r="BX56" s="343">
        <f>'[4]заявки 2020-2021'!F64</f>
        <v>0</v>
      </c>
      <c r="BY56" s="343">
        <f>'[4]заявки 2020-2021'!G64</f>
        <v>0</v>
      </c>
      <c r="BZ56" s="343">
        <f>'[4]заявки 2020-2021'!H64</f>
        <v>0</v>
      </c>
      <c r="CA56" s="344">
        <f t="shared" si="24"/>
        <v>8.7684265136718444</v>
      </c>
      <c r="CB56" s="349">
        <f t="shared" si="25"/>
        <v>0</v>
      </c>
      <c r="CC56" s="346"/>
      <c r="CD56" s="344">
        <f t="shared" si="26"/>
        <v>0</v>
      </c>
      <c r="CE56" s="345">
        <f t="shared" si="27"/>
        <v>0</v>
      </c>
      <c r="CF56" s="346"/>
      <c r="CG56" s="344">
        <f t="shared" si="28"/>
        <v>0</v>
      </c>
      <c r="CH56" s="345">
        <f t="shared" si="29"/>
        <v>0</v>
      </c>
      <c r="CI56" s="346"/>
      <c r="CJ56" s="344">
        <f t="shared" si="30"/>
        <v>0</v>
      </c>
      <c r="CK56" s="346"/>
      <c r="CL56" s="350">
        <f t="shared" si="31"/>
        <v>1</v>
      </c>
      <c r="CM56" s="342">
        <v>0</v>
      </c>
      <c r="CN56" s="342">
        <v>0</v>
      </c>
      <c r="CO56" s="342" t="e">
        <f>#NAME?</f>
        <v>#NAME?</v>
      </c>
      <c r="CP56" s="341">
        <v>0</v>
      </c>
      <c r="CQ56" s="341">
        <v>0</v>
      </c>
      <c r="CR56" s="341" t="e">
        <f>#NAME?</f>
        <v>#NAME?</v>
      </c>
      <c r="CS56" s="343" t="e">
        <f>#NAME?</f>
        <v>#NAME?</v>
      </c>
      <c r="CT56" s="344" t="e">
        <f t="shared" si="32"/>
        <v>#NAME?</v>
      </c>
      <c r="CU56" s="349" t="e">
        <f t="shared" si="33"/>
        <v>#NAME?</v>
      </c>
      <c r="CV56" s="346"/>
      <c r="CW56" s="344">
        <f t="shared" si="34"/>
        <v>0</v>
      </c>
      <c r="CX56" s="346"/>
      <c r="CY56" s="342">
        <v>712.73400900000001</v>
      </c>
      <c r="CZ56" s="342">
        <v>807.06652799999995</v>
      </c>
      <c r="DA56" s="342">
        <f>'[4]численность 2020'!I66</f>
        <v>922.3616943359375</v>
      </c>
      <c r="DB56" s="341">
        <v>0.35602899999999998</v>
      </c>
      <c r="DC56" s="341">
        <v>0.40315000000000001</v>
      </c>
      <c r="DD56" s="341">
        <f t="shared" si="35"/>
        <v>0.46074310747003916</v>
      </c>
      <c r="DE56" s="343">
        <f>'[4]заявки 2020-2021'!I64</f>
        <v>19</v>
      </c>
      <c r="DF56" s="344">
        <f t="shared" si="36"/>
        <v>166.02510498046783</v>
      </c>
      <c r="DG56" s="345">
        <f t="shared" si="37"/>
        <v>19</v>
      </c>
      <c r="DH56" s="346">
        <v>19</v>
      </c>
      <c r="DI56" s="342">
        <v>29.946809999999999</v>
      </c>
      <c r="DJ56" s="342">
        <v>101.819153</v>
      </c>
      <c r="DK56" s="342">
        <f>'[4]численность 2020'!J66</f>
        <v>101.81915283203125</v>
      </c>
      <c r="DL56" s="341">
        <v>5.0861000000000003E-2</v>
      </c>
      <c r="DM56" s="341">
        <v>5.0861000000000003E-2</v>
      </c>
      <c r="DN56" s="341">
        <f t="shared" si="38"/>
        <v>5.0861254499051989E-2</v>
      </c>
      <c r="DO56" s="343">
        <f>'[4]заявки 2020-2021'!P64</f>
        <v>0</v>
      </c>
      <c r="DP56" s="344">
        <f t="shared" si="39"/>
        <v>10.181915283203125</v>
      </c>
      <c r="DQ56" s="345">
        <f t="shared" si="40"/>
        <v>0</v>
      </c>
      <c r="DR56" s="346"/>
      <c r="DS56" s="342">
        <v>0</v>
      </c>
      <c r="DT56" s="347">
        <v>0</v>
      </c>
      <c r="DU56" s="347">
        <f>'[4]заявки 2020-2021'!Q64</f>
        <v>0</v>
      </c>
      <c r="DV56" s="341">
        <f t="shared" si="41"/>
        <v>0</v>
      </c>
      <c r="DW56" s="341">
        <v>0</v>
      </c>
      <c r="DX56" s="341">
        <f t="shared" si="54"/>
        <v>0</v>
      </c>
      <c r="DY56" s="343">
        <f>'[4]заявки 2020-2021'!S64</f>
        <v>0</v>
      </c>
      <c r="DZ56" s="344">
        <f t="shared" si="55"/>
        <v>0</v>
      </c>
      <c r="EA56" s="345">
        <f t="shared" si="44"/>
        <v>0</v>
      </c>
      <c r="EB56" s="346"/>
    </row>
    <row r="57" spans="1:132" ht="63" x14ac:dyDescent="0.2">
      <c r="A57" s="116" t="s">
        <v>1019</v>
      </c>
      <c r="B57" s="341">
        <f>'[4]численность 2020'!C68</f>
        <v>1671.0999755859375</v>
      </c>
      <c r="C57" s="342">
        <v>4002.093018</v>
      </c>
      <c r="D57" s="342">
        <v>2577.7470699999999</v>
      </c>
      <c r="E57" s="342">
        <f>'[4]численность 2020'!D68</f>
        <v>4142.64404296875</v>
      </c>
      <c r="F57" s="341">
        <v>2.3948849999999999</v>
      </c>
      <c r="G57" s="341">
        <f t="shared" si="0"/>
        <v>1.5425450946441219</v>
      </c>
      <c r="H57" s="341">
        <f t="shared" si="46"/>
        <v>2.4789923424636608</v>
      </c>
      <c r="I57" s="343">
        <f>'[4]заявки 2020-2021'!O65</f>
        <v>1687</v>
      </c>
      <c r="J57" s="344">
        <f t="shared" si="47"/>
        <v>1449.9254150390582</v>
      </c>
      <c r="K57" s="345">
        <f t="shared" si="3"/>
        <v>1449.9254150390582</v>
      </c>
      <c r="L57" s="346">
        <v>1449</v>
      </c>
      <c r="M57" s="342">
        <v>0</v>
      </c>
      <c r="N57" s="342">
        <v>0</v>
      </c>
      <c r="O57" s="347">
        <f>'[4]заявки 2020-2021'!K65</f>
        <v>0</v>
      </c>
      <c r="P57" s="341">
        <f t="shared" si="4"/>
        <v>0</v>
      </c>
      <c r="Q57" s="341">
        <v>0</v>
      </c>
      <c r="R57" s="341">
        <f t="shared" si="5"/>
        <v>0</v>
      </c>
      <c r="S57" s="343">
        <f>'[4]заявки 2020-2021'!M65</f>
        <v>0</v>
      </c>
      <c r="T57" s="343">
        <f>'[4]заявки 2020-2021'!N65</f>
        <v>0</v>
      </c>
      <c r="U57" s="344">
        <f t="shared" si="48"/>
        <v>0</v>
      </c>
      <c r="V57" s="345">
        <f t="shared" si="7"/>
        <v>0</v>
      </c>
      <c r="W57" s="346"/>
      <c r="X57" s="346"/>
      <c r="Y57" s="348"/>
      <c r="Z57" s="342">
        <v>0</v>
      </c>
      <c r="AA57" s="342">
        <v>0</v>
      </c>
      <c r="AB57" s="342">
        <f>'[4]численность 2020'!E68</f>
        <v>0</v>
      </c>
      <c r="AC57" s="341">
        <v>0</v>
      </c>
      <c r="AD57" s="341">
        <v>0</v>
      </c>
      <c r="AE57" s="341">
        <f t="shared" si="49"/>
        <v>0</v>
      </c>
      <c r="AF57" s="343">
        <f>'[4]заявки 2020-2021'!J65</f>
        <v>0</v>
      </c>
      <c r="AG57" s="344">
        <f t="shared" si="50"/>
        <v>0</v>
      </c>
      <c r="AH57" s="345">
        <f t="shared" si="9"/>
        <v>0</v>
      </c>
      <c r="AI57" s="349">
        <f t="shared" si="10"/>
        <v>0</v>
      </c>
      <c r="AJ57" s="346"/>
      <c r="AK57" s="346"/>
      <c r="AL57" s="342">
        <v>0</v>
      </c>
      <c r="AM57" s="342">
        <v>0</v>
      </c>
      <c r="AN57" s="342">
        <f>'[4]численность 2020'!F68</f>
        <v>0</v>
      </c>
      <c r="AO57" s="341">
        <v>0</v>
      </c>
      <c r="AP57" s="341">
        <v>0</v>
      </c>
      <c r="AQ57" s="341">
        <f t="shared" si="11"/>
        <v>0</v>
      </c>
      <c r="AR57" s="343">
        <f>'[4]заявки 2020-2021'!D65</f>
        <v>0</v>
      </c>
      <c r="AS57" s="343">
        <f>'[4]заявки 2020-2021'!E65</f>
        <v>0</v>
      </c>
      <c r="AT57" s="344">
        <f t="shared" si="12"/>
        <v>0</v>
      </c>
      <c r="AU57" s="349">
        <f t="shared" si="13"/>
        <v>0</v>
      </c>
      <c r="AV57" s="346"/>
      <c r="AW57" s="344">
        <f t="shared" si="14"/>
        <v>0</v>
      </c>
      <c r="AX57" s="345">
        <f t="shared" si="15"/>
        <v>0</v>
      </c>
      <c r="AY57" s="346"/>
      <c r="AZ57" s="344">
        <f t="shared" si="16"/>
        <v>0</v>
      </c>
      <c r="BA57" s="346"/>
      <c r="BB57" s="342">
        <v>1083.3917240000001</v>
      </c>
      <c r="BC57" s="342">
        <v>815.42291299999999</v>
      </c>
      <c r="BD57" s="342">
        <f>'[4]численность 2020'!G68</f>
        <v>1768.842529296875</v>
      </c>
      <c r="BE57" s="341">
        <v>0.64831099999999997</v>
      </c>
      <c r="BF57" s="341">
        <v>0.487956</v>
      </c>
      <c r="BG57" s="341">
        <f t="shared" si="17"/>
        <v>1.0584899498168361</v>
      </c>
      <c r="BH57" s="343">
        <f>'[4]заявки 2020-2021'!B65</f>
        <v>263</v>
      </c>
      <c r="BI57" s="343">
        <f>'[4]заявки 2020-2021'!C65</f>
        <v>0</v>
      </c>
      <c r="BJ57" s="344">
        <f t="shared" si="18"/>
        <v>88.442126464843753</v>
      </c>
      <c r="BK57" s="349">
        <f t="shared" si="19"/>
        <v>88.442126464843753</v>
      </c>
      <c r="BL57" s="346">
        <v>88</v>
      </c>
      <c r="BM57" s="344">
        <f t="shared" si="20"/>
        <v>22</v>
      </c>
      <c r="BN57" s="345">
        <f t="shared" si="21"/>
        <v>0</v>
      </c>
      <c r="BO57" s="346"/>
      <c r="BP57" s="344">
        <f t="shared" si="22"/>
        <v>17.600000000000001</v>
      </c>
      <c r="BQ57" s="346">
        <v>17</v>
      </c>
      <c r="BR57" s="342">
        <v>104.437408</v>
      </c>
      <c r="BS57" s="342">
        <v>38.920276999999999</v>
      </c>
      <c r="BT57" s="342">
        <f>'[4]численность 2020'!H68</f>
        <v>18.838462829589844</v>
      </c>
      <c r="BU57" s="341">
        <v>6.2496000000000003E-2</v>
      </c>
      <c r="BV57" s="341">
        <v>2.3290000000000002E-2</v>
      </c>
      <c r="BW57" s="341">
        <f t="shared" si="23"/>
        <v>1.1273091439657592E-2</v>
      </c>
      <c r="BX57" s="343">
        <f>'[4]заявки 2020-2021'!F65</f>
        <v>0</v>
      </c>
      <c r="BY57" s="343">
        <f>'[4]заявки 2020-2021'!G65</f>
        <v>0</v>
      </c>
      <c r="BZ57" s="343">
        <f>'[4]заявки 2020-2021'!H65</f>
        <v>0</v>
      </c>
      <c r="CA57" s="344">
        <f t="shared" si="24"/>
        <v>0.56515388488769336</v>
      </c>
      <c r="CB57" s="349">
        <f t="shared" si="25"/>
        <v>0</v>
      </c>
      <c r="CC57" s="346"/>
      <c r="CD57" s="344">
        <f t="shared" si="26"/>
        <v>0</v>
      </c>
      <c r="CE57" s="345">
        <f t="shared" si="27"/>
        <v>0</v>
      </c>
      <c r="CF57" s="346"/>
      <c r="CG57" s="344">
        <f t="shared" si="28"/>
        <v>0</v>
      </c>
      <c r="CH57" s="345">
        <f t="shared" si="29"/>
        <v>0</v>
      </c>
      <c r="CI57" s="346"/>
      <c r="CJ57" s="344">
        <f t="shared" si="30"/>
        <v>0</v>
      </c>
      <c r="CK57" s="346"/>
      <c r="CL57" s="350">
        <f t="shared" si="31"/>
        <v>1</v>
      </c>
      <c r="CM57" s="342">
        <v>0</v>
      </c>
      <c r="CN57" s="342">
        <v>0</v>
      </c>
      <c r="CO57" s="342" t="e">
        <f>#NAME?</f>
        <v>#NAME?</v>
      </c>
      <c r="CP57" s="341">
        <v>0</v>
      </c>
      <c r="CQ57" s="341">
        <v>0</v>
      </c>
      <c r="CR57" s="341" t="e">
        <f>#NAME?</f>
        <v>#NAME?</v>
      </c>
      <c r="CS57" s="343" t="e">
        <f>#NAME?</f>
        <v>#NAME?</v>
      </c>
      <c r="CT57" s="344" t="e">
        <f t="shared" si="32"/>
        <v>#NAME?</v>
      </c>
      <c r="CU57" s="349" t="e">
        <f t="shared" si="33"/>
        <v>#NAME?</v>
      </c>
      <c r="CV57" s="346"/>
      <c r="CW57" s="344">
        <f t="shared" si="34"/>
        <v>0</v>
      </c>
      <c r="CX57" s="346"/>
      <c r="CY57" s="342">
        <v>873.16870100000006</v>
      </c>
      <c r="CZ57" s="342">
        <v>727.27783199999999</v>
      </c>
      <c r="DA57" s="342">
        <f>'[4]численность 2020'!I68</f>
        <v>1084.7432861328125</v>
      </c>
      <c r="DB57" s="341">
        <v>0.52251099999999995</v>
      </c>
      <c r="DC57" s="341">
        <v>0.43520900000000001</v>
      </c>
      <c r="DD57" s="341">
        <f t="shared" si="35"/>
        <v>0.64911932378699788</v>
      </c>
      <c r="DE57" s="343">
        <f>'[4]заявки 2020-2021'!I65</f>
        <v>360</v>
      </c>
      <c r="DF57" s="344">
        <f t="shared" si="36"/>
        <v>195.25379150390515</v>
      </c>
      <c r="DG57" s="345">
        <f t="shared" si="37"/>
        <v>195.25379150390515</v>
      </c>
      <c r="DH57" s="346">
        <v>195</v>
      </c>
      <c r="DI57" s="342">
        <v>0</v>
      </c>
      <c r="DJ57" s="342">
        <v>0</v>
      </c>
      <c r="DK57" s="342">
        <f>'[4]численность 2020'!J68</f>
        <v>0</v>
      </c>
      <c r="DL57" s="341">
        <v>0</v>
      </c>
      <c r="DM57" s="341">
        <v>0</v>
      </c>
      <c r="DN57" s="341">
        <f t="shared" si="38"/>
        <v>0</v>
      </c>
      <c r="DO57" s="343">
        <f>'[4]заявки 2020-2021'!P65</f>
        <v>0</v>
      </c>
      <c r="DP57" s="344">
        <f t="shared" si="39"/>
        <v>0</v>
      </c>
      <c r="DQ57" s="345">
        <f t="shared" si="40"/>
        <v>0</v>
      </c>
      <c r="DR57" s="346"/>
      <c r="DS57" s="342">
        <v>0</v>
      </c>
      <c r="DT57" s="347">
        <v>0</v>
      </c>
      <c r="DU57" s="347">
        <f>'[4]заявки 2020-2021'!Q65</f>
        <v>0</v>
      </c>
      <c r="DV57" s="341">
        <f t="shared" si="41"/>
        <v>0</v>
      </c>
      <c r="DW57" s="341">
        <v>0</v>
      </c>
      <c r="DX57" s="341">
        <f t="shared" si="54"/>
        <v>0</v>
      </c>
      <c r="DY57" s="343">
        <f>'[4]заявки 2020-2021'!S65</f>
        <v>0</v>
      </c>
      <c r="DZ57" s="344">
        <f t="shared" si="55"/>
        <v>0</v>
      </c>
      <c r="EA57" s="345">
        <f t="shared" si="44"/>
        <v>0</v>
      </c>
      <c r="EB57" s="346"/>
    </row>
    <row r="58" spans="1:132" s="354" customFormat="1" ht="66" customHeight="1" x14ac:dyDescent="0.2">
      <c r="A58" s="118" t="s">
        <v>90</v>
      </c>
      <c r="B58" s="355">
        <f>'[4]численность 2020'!C65</f>
        <v>1406</v>
      </c>
      <c r="C58" s="356"/>
      <c r="D58" s="356">
        <v>5848.6523440000001</v>
      </c>
      <c r="E58" s="356">
        <f>'[4]численность 2020'!D65</f>
        <v>3581.17578125</v>
      </c>
      <c r="F58" s="355"/>
      <c r="G58" s="341">
        <f t="shared" si="0"/>
        <v>4.1597811834992884</v>
      </c>
      <c r="H58" s="355">
        <f t="shared" si="46"/>
        <v>2.5470667007467993</v>
      </c>
      <c r="I58" s="357">
        <f>'[4]заявки 2020-2021'!O63</f>
        <v>1600</v>
      </c>
      <c r="J58" s="344">
        <f t="shared" si="47"/>
        <v>1253.4115234374963</v>
      </c>
      <c r="K58" s="358">
        <f t="shared" si="3"/>
        <v>1253.4115234374963</v>
      </c>
      <c r="L58" s="359">
        <v>0</v>
      </c>
      <c r="M58" s="356">
        <v>0</v>
      </c>
      <c r="N58" s="356">
        <v>0</v>
      </c>
      <c r="O58" s="360">
        <f>'[4]заявки 2020-2021'!K63</f>
        <v>0</v>
      </c>
      <c r="P58" s="341">
        <f t="shared" si="4"/>
        <v>0</v>
      </c>
      <c r="Q58" s="355">
        <v>0</v>
      </c>
      <c r="R58" s="355">
        <f t="shared" si="5"/>
        <v>0</v>
      </c>
      <c r="S58" s="357">
        <f>'[4]заявки 2020-2021'!M63</f>
        <v>0</v>
      </c>
      <c r="T58" s="357">
        <f>'[4]заявки 2020-2021'!N63</f>
        <v>0</v>
      </c>
      <c r="U58" s="344">
        <f t="shared" si="48"/>
        <v>0</v>
      </c>
      <c r="V58" s="358">
        <f t="shared" si="7"/>
        <v>0</v>
      </c>
      <c r="W58" s="359">
        <v>0</v>
      </c>
      <c r="X58" s="359">
        <v>0</v>
      </c>
      <c r="Y58" s="361"/>
      <c r="Z58" s="356"/>
      <c r="AA58" s="356">
        <v>0</v>
      </c>
      <c r="AB58" s="356">
        <f>'[4]численность 2020'!E65</f>
        <v>0</v>
      </c>
      <c r="AC58" s="355"/>
      <c r="AD58" s="355">
        <v>0</v>
      </c>
      <c r="AE58" s="355">
        <f t="shared" si="49"/>
        <v>0</v>
      </c>
      <c r="AF58" s="357">
        <f>'[4]заявки 2020-2021'!J63</f>
        <v>0</v>
      </c>
      <c r="AG58" s="362">
        <f t="shared" si="50"/>
        <v>0</v>
      </c>
      <c r="AH58" s="358">
        <f t="shared" si="9"/>
        <v>0</v>
      </c>
      <c r="AI58" s="363">
        <f t="shared" si="10"/>
        <v>0</v>
      </c>
      <c r="AJ58" s="359"/>
      <c r="AK58" s="359"/>
      <c r="AL58" s="356"/>
      <c r="AM58" s="356">
        <v>0</v>
      </c>
      <c r="AN58" s="356">
        <f>'[4]численность 2020'!F65</f>
        <v>0</v>
      </c>
      <c r="AO58" s="355"/>
      <c r="AP58" s="355">
        <v>0</v>
      </c>
      <c r="AQ58" s="355">
        <f t="shared" si="11"/>
        <v>0</v>
      </c>
      <c r="AR58" s="357">
        <f>'[4]заявки 2020-2021'!D63</f>
        <v>0</v>
      </c>
      <c r="AS58" s="357">
        <f>'[4]заявки 2020-2021'!E63</f>
        <v>0</v>
      </c>
      <c r="AT58" s="362">
        <f t="shared" si="12"/>
        <v>0</v>
      </c>
      <c r="AU58" s="363">
        <f t="shared" si="13"/>
        <v>0</v>
      </c>
      <c r="AV58" s="359"/>
      <c r="AW58" s="362">
        <f t="shared" si="14"/>
        <v>0</v>
      </c>
      <c r="AX58" s="358">
        <f t="shared" si="15"/>
        <v>0</v>
      </c>
      <c r="AY58" s="359"/>
      <c r="AZ58" s="362">
        <f t="shared" si="16"/>
        <v>0</v>
      </c>
      <c r="BA58" s="359"/>
      <c r="BB58" s="356"/>
      <c r="BC58" s="356">
        <v>865.252747</v>
      </c>
      <c r="BD58" s="356">
        <f>'[4]численность 2020'!G65</f>
        <v>944.9521484375</v>
      </c>
      <c r="BE58" s="355">
        <v>0</v>
      </c>
      <c r="BF58" s="355">
        <v>0.61539999999999995</v>
      </c>
      <c r="BG58" s="355">
        <f t="shared" si="17"/>
        <v>0.67208545408072551</v>
      </c>
      <c r="BH58" s="357">
        <f>'[4]заявки 2020-2021'!B63</f>
        <v>35</v>
      </c>
      <c r="BI58" s="357">
        <f>'[4]заявки 2020-2021'!C63</f>
        <v>6</v>
      </c>
      <c r="BJ58" s="344">
        <f t="shared" si="18"/>
        <v>28.348564453124904</v>
      </c>
      <c r="BK58" s="363">
        <f t="shared" si="19"/>
        <v>28.348564453124904</v>
      </c>
      <c r="BL58" s="359">
        <v>0</v>
      </c>
      <c r="BM58" s="362">
        <f t="shared" si="20"/>
        <v>0</v>
      </c>
      <c r="BN58" s="358">
        <f t="shared" si="21"/>
        <v>0</v>
      </c>
      <c r="BO58" s="359"/>
      <c r="BP58" s="362">
        <f t="shared" si="22"/>
        <v>0</v>
      </c>
      <c r="BQ58" s="359"/>
      <c r="BR58" s="356"/>
      <c r="BS58" s="356">
        <v>0</v>
      </c>
      <c r="BT58" s="356">
        <f>'[4]численность 2020'!H65</f>
        <v>0</v>
      </c>
      <c r="BU58" s="355"/>
      <c r="BV58" s="355">
        <v>0</v>
      </c>
      <c r="BW58" s="355">
        <f t="shared" si="23"/>
        <v>0</v>
      </c>
      <c r="BX58" s="357">
        <f>'[4]заявки 2020-2021'!F63</f>
        <v>0</v>
      </c>
      <c r="BY58" s="357">
        <f>'[4]заявки 2020-2021'!G63</f>
        <v>0</v>
      </c>
      <c r="BZ58" s="357">
        <f>'[4]заявки 2020-2021'!H63</f>
        <v>0</v>
      </c>
      <c r="CA58" s="362">
        <f t="shared" si="24"/>
        <v>0</v>
      </c>
      <c r="CB58" s="363">
        <f t="shared" si="25"/>
        <v>0</v>
      </c>
      <c r="CC58" s="359"/>
      <c r="CD58" s="362">
        <f t="shared" si="26"/>
        <v>0</v>
      </c>
      <c r="CE58" s="358">
        <f t="shared" si="27"/>
        <v>0</v>
      </c>
      <c r="CF58" s="359"/>
      <c r="CG58" s="362">
        <f t="shared" si="28"/>
        <v>0</v>
      </c>
      <c r="CH58" s="358">
        <f t="shared" si="29"/>
        <v>0</v>
      </c>
      <c r="CI58" s="359"/>
      <c r="CJ58" s="362">
        <f t="shared" si="30"/>
        <v>0</v>
      </c>
      <c r="CK58" s="359"/>
      <c r="CL58" s="364">
        <f t="shared" si="31"/>
        <v>1</v>
      </c>
      <c r="CM58" s="356">
        <v>0</v>
      </c>
      <c r="CN58" s="356">
        <v>0</v>
      </c>
      <c r="CO58" s="356" t="e">
        <f>#NAME?</f>
        <v>#NAME?</v>
      </c>
      <c r="CP58" s="355">
        <v>0</v>
      </c>
      <c r="CQ58" s="355">
        <v>0</v>
      </c>
      <c r="CR58" s="355" t="e">
        <f>#NAME?</f>
        <v>#NAME?</v>
      </c>
      <c r="CS58" s="357" t="e">
        <f>#NAME?</f>
        <v>#NAME?</v>
      </c>
      <c r="CT58" s="362" t="e">
        <f t="shared" si="32"/>
        <v>#NAME?</v>
      </c>
      <c r="CU58" s="363" t="e">
        <f t="shared" si="33"/>
        <v>#NAME?</v>
      </c>
      <c r="CV58" s="359"/>
      <c r="CW58" s="362">
        <f t="shared" si="34"/>
        <v>0</v>
      </c>
      <c r="CX58" s="359"/>
      <c r="CY58" s="356"/>
      <c r="CZ58" s="356">
        <v>309.26797499999998</v>
      </c>
      <c r="DA58" s="356">
        <f>'[4]численность 2020'!I65</f>
        <v>528.79248046875</v>
      </c>
      <c r="DB58" s="355"/>
      <c r="DC58" s="355">
        <v>0.21996299999999999</v>
      </c>
      <c r="DD58" s="355">
        <f t="shared" si="35"/>
        <v>0.37609707003467285</v>
      </c>
      <c r="DE58" s="357">
        <f>'[4]заявки 2020-2021'!I63</f>
        <v>140</v>
      </c>
      <c r="DF58" s="344">
        <f t="shared" si="36"/>
        <v>95.182646484374473</v>
      </c>
      <c r="DG58" s="358">
        <f t="shared" si="37"/>
        <v>95.182646484374473</v>
      </c>
      <c r="DH58" s="359">
        <v>0</v>
      </c>
      <c r="DI58" s="356"/>
      <c r="DJ58" s="356">
        <v>116.266159</v>
      </c>
      <c r="DK58" s="356">
        <f>'[4]численность 2020'!J65</f>
        <v>0</v>
      </c>
      <c r="DL58" s="355">
        <v>8.2693000000000003E-2</v>
      </c>
      <c r="DM58" s="355">
        <v>8.2693000000000003E-2</v>
      </c>
      <c r="DN58" s="355">
        <f t="shared" si="38"/>
        <v>0</v>
      </c>
      <c r="DO58" s="357">
        <f>'[4]заявки 2020-2021'!P63</f>
        <v>0</v>
      </c>
      <c r="DP58" s="362">
        <f t="shared" si="39"/>
        <v>0</v>
      </c>
      <c r="DQ58" s="358">
        <f t="shared" si="40"/>
        <v>0</v>
      </c>
      <c r="DR58" s="359"/>
      <c r="DS58" s="356">
        <v>0</v>
      </c>
      <c r="DT58" s="360">
        <v>0</v>
      </c>
      <c r="DU58" s="360">
        <f>'[4]заявки 2020-2021'!Q63</f>
        <v>0</v>
      </c>
      <c r="DV58" s="341">
        <f t="shared" si="41"/>
        <v>0</v>
      </c>
      <c r="DW58" s="355">
        <v>0</v>
      </c>
      <c r="DX58" s="355">
        <f t="shared" si="54"/>
        <v>0</v>
      </c>
      <c r="DY58" s="357">
        <f>'[4]заявки 2020-2021'!S63</f>
        <v>0</v>
      </c>
      <c r="DZ58" s="362">
        <f t="shared" si="55"/>
        <v>0</v>
      </c>
      <c r="EA58" s="358">
        <f t="shared" si="44"/>
        <v>0</v>
      </c>
      <c r="EB58" s="359"/>
    </row>
    <row r="59" spans="1:132" s="354" customFormat="1" ht="33" customHeight="1" x14ac:dyDescent="0.2">
      <c r="A59" s="252" t="s">
        <v>293</v>
      </c>
      <c r="B59" s="355"/>
      <c r="C59" s="356"/>
      <c r="D59" s="356"/>
      <c r="E59" s="356"/>
      <c r="F59" s="355"/>
      <c r="G59" s="355" t="e">
        <f t="shared" si="0"/>
        <v>#DIV/0!</v>
      </c>
      <c r="H59" s="355"/>
      <c r="I59" s="357">
        <v>5186</v>
      </c>
      <c r="J59" s="362"/>
      <c r="K59" s="358"/>
      <c r="L59" s="359">
        <v>2000</v>
      </c>
      <c r="M59" s="356"/>
      <c r="N59" s="356"/>
      <c r="O59" s="360"/>
      <c r="P59" s="341" t="e">
        <f t="shared" si="4"/>
        <v>#DIV/0!</v>
      </c>
      <c r="Q59" s="355"/>
      <c r="R59" s="355"/>
      <c r="S59" s="357">
        <v>27</v>
      </c>
      <c r="T59" s="357"/>
      <c r="U59" s="344"/>
      <c r="V59" s="358"/>
      <c r="W59" s="359">
        <v>17</v>
      </c>
      <c r="X59" s="359"/>
      <c r="Y59" s="361"/>
      <c r="Z59" s="356"/>
      <c r="AA59" s="356"/>
      <c r="AB59" s="356"/>
      <c r="AC59" s="355"/>
      <c r="AD59" s="355"/>
      <c r="AE59" s="355"/>
      <c r="AF59" s="357"/>
      <c r="AG59" s="362"/>
      <c r="AH59" s="358"/>
      <c r="AI59" s="363"/>
      <c r="AJ59" s="359"/>
      <c r="AK59" s="359"/>
      <c r="AL59" s="356"/>
      <c r="AM59" s="356"/>
      <c r="AN59" s="356"/>
      <c r="AO59" s="355"/>
      <c r="AP59" s="355"/>
      <c r="AQ59" s="355"/>
      <c r="AR59" s="357"/>
      <c r="AS59" s="357"/>
      <c r="AT59" s="362"/>
      <c r="AU59" s="363"/>
      <c r="AV59" s="359"/>
      <c r="AW59" s="362"/>
      <c r="AX59" s="358"/>
      <c r="AY59" s="359"/>
      <c r="AZ59" s="362"/>
      <c r="BA59" s="359"/>
      <c r="BB59" s="356"/>
      <c r="BC59" s="356"/>
      <c r="BD59" s="356"/>
      <c r="BE59" s="355"/>
      <c r="BF59" s="355"/>
      <c r="BG59" s="355"/>
      <c r="BH59" s="357">
        <v>150</v>
      </c>
      <c r="BI59" s="357"/>
      <c r="BJ59" s="362"/>
      <c r="BK59" s="363"/>
      <c r="BL59" s="359">
        <v>100</v>
      </c>
      <c r="BM59" s="362">
        <f t="shared" si="20"/>
        <v>25</v>
      </c>
      <c r="BN59" s="358"/>
      <c r="BO59" s="359"/>
      <c r="BP59" s="362">
        <f t="shared" si="22"/>
        <v>20</v>
      </c>
      <c r="BQ59" s="359"/>
      <c r="BR59" s="356"/>
      <c r="BS59" s="356"/>
      <c r="BT59" s="356"/>
      <c r="BU59" s="355"/>
      <c r="BV59" s="355"/>
      <c r="BW59" s="355"/>
      <c r="BX59" s="357"/>
      <c r="BY59" s="357"/>
      <c r="BZ59" s="357"/>
      <c r="CA59" s="362"/>
      <c r="CB59" s="363"/>
      <c r="CC59" s="359"/>
      <c r="CD59" s="362"/>
      <c r="CE59" s="358"/>
      <c r="CF59" s="359"/>
      <c r="CG59" s="362"/>
      <c r="CH59" s="358"/>
      <c r="CI59" s="359"/>
      <c r="CJ59" s="362"/>
      <c r="CK59" s="359"/>
      <c r="CL59" s="364"/>
      <c r="CM59" s="356"/>
      <c r="CN59" s="356"/>
      <c r="CO59" s="356"/>
      <c r="CP59" s="355"/>
      <c r="CQ59" s="355"/>
      <c r="CR59" s="355"/>
      <c r="CS59" s="357"/>
      <c r="CT59" s="362"/>
      <c r="CU59" s="363"/>
      <c r="CV59" s="359"/>
      <c r="CW59" s="362"/>
      <c r="CX59" s="359"/>
      <c r="CY59" s="356"/>
      <c r="CZ59" s="356"/>
      <c r="DA59" s="356"/>
      <c r="DB59" s="355"/>
      <c r="DC59" s="355"/>
      <c r="DD59" s="355"/>
      <c r="DE59" s="357">
        <v>116</v>
      </c>
      <c r="DF59" s="362"/>
      <c r="DG59" s="358"/>
      <c r="DH59" s="359">
        <v>150</v>
      </c>
      <c r="DI59" s="356"/>
      <c r="DJ59" s="356"/>
      <c r="DK59" s="356"/>
      <c r="DL59" s="355"/>
      <c r="DM59" s="355"/>
      <c r="DN59" s="355"/>
      <c r="DO59" s="357"/>
      <c r="DP59" s="362"/>
      <c r="DQ59" s="358"/>
      <c r="DR59" s="359"/>
      <c r="DS59" s="356"/>
      <c r="DT59" s="360"/>
      <c r="DU59" s="360"/>
      <c r="DV59" s="341" t="e">
        <f t="shared" si="41"/>
        <v>#DIV/0!</v>
      </c>
      <c r="DW59" s="355"/>
      <c r="DX59" s="355"/>
      <c r="DY59" s="357"/>
      <c r="DZ59" s="362"/>
      <c r="EA59" s="358"/>
      <c r="EB59" s="359"/>
    </row>
    <row r="60" spans="1:132" ht="13.5" customHeight="1" x14ac:dyDescent="0.2">
      <c r="A60" s="198" t="s">
        <v>108</v>
      </c>
      <c r="B60" s="341"/>
      <c r="C60" s="342"/>
      <c r="D60" s="342"/>
      <c r="E60" s="342"/>
      <c r="F60" s="341"/>
      <c r="G60" s="341" t="e">
        <f t="shared" si="0"/>
        <v>#DIV/0!</v>
      </c>
      <c r="H60" s="341"/>
      <c r="I60" s="343"/>
      <c r="J60" s="344"/>
      <c r="K60" s="345"/>
      <c r="L60" s="346"/>
      <c r="M60" s="342"/>
      <c r="N60" s="342"/>
      <c r="O60" s="347"/>
      <c r="P60" s="341" t="e">
        <f t="shared" si="4"/>
        <v>#DIV/0!</v>
      </c>
      <c r="Q60" s="341"/>
      <c r="R60" s="341"/>
      <c r="S60" s="343"/>
      <c r="T60" s="343"/>
      <c r="U60" s="344"/>
      <c r="V60" s="345"/>
      <c r="W60" s="346"/>
      <c r="X60" s="346"/>
      <c r="Y60" s="348"/>
      <c r="Z60" s="342"/>
      <c r="AA60" s="342"/>
      <c r="AB60" s="342"/>
      <c r="AC60" s="341"/>
      <c r="AD60" s="341"/>
      <c r="AE60" s="341"/>
      <c r="AF60" s="343"/>
      <c r="AG60" s="344"/>
      <c r="AH60" s="345"/>
      <c r="AI60" s="349"/>
      <c r="AJ60" s="346"/>
      <c r="AK60" s="346"/>
      <c r="AL60" s="342"/>
      <c r="AM60" s="342"/>
      <c r="AN60" s="342"/>
      <c r="AO60" s="341"/>
      <c r="AP60" s="341"/>
      <c r="AQ60" s="341"/>
      <c r="AR60" s="343"/>
      <c r="AS60" s="343"/>
      <c r="AT60" s="344"/>
      <c r="AU60" s="349"/>
      <c r="AV60" s="346"/>
      <c r="AW60" s="344"/>
      <c r="AX60" s="345"/>
      <c r="AY60" s="346"/>
      <c r="AZ60" s="344"/>
      <c r="BA60" s="346"/>
      <c r="BB60" s="342"/>
      <c r="BC60" s="342"/>
      <c r="BD60" s="342"/>
      <c r="BE60" s="341"/>
      <c r="BF60" s="341"/>
      <c r="BG60" s="341"/>
      <c r="BH60" s="343"/>
      <c r="BI60" s="343"/>
      <c r="BJ60" s="344"/>
      <c r="BK60" s="349">
        <f t="shared" si="19"/>
        <v>0</v>
      </c>
      <c r="BL60" s="346"/>
      <c r="BM60" s="344"/>
      <c r="BN60" s="345"/>
      <c r="BO60" s="346"/>
      <c r="BP60" s="344"/>
      <c r="BQ60" s="346"/>
      <c r="BR60" s="342"/>
      <c r="BS60" s="342"/>
      <c r="BT60" s="342"/>
      <c r="BU60" s="341"/>
      <c r="BV60" s="341"/>
      <c r="BW60" s="341"/>
      <c r="BX60" s="343"/>
      <c r="BY60" s="343"/>
      <c r="BZ60" s="343"/>
      <c r="CA60" s="344"/>
      <c r="CB60" s="349"/>
      <c r="CC60" s="346"/>
      <c r="CD60" s="344"/>
      <c r="CE60" s="345"/>
      <c r="CF60" s="346"/>
      <c r="CG60" s="344"/>
      <c r="CH60" s="345"/>
      <c r="CI60" s="346"/>
      <c r="CJ60" s="344"/>
      <c r="CK60" s="346"/>
      <c r="CL60" s="350"/>
      <c r="CM60" s="342"/>
      <c r="CN60" s="342"/>
      <c r="CO60" s="342"/>
      <c r="CP60" s="341"/>
      <c r="CQ60" s="341"/>
      <c r="CR60" s="341"/>
      <c r="CS60" s="343"/>
      <c r="CT60" s="344"/>
      <c r="CU60" s="349"/>
      <c r="CV60" s="346"/>
      <c r="CW60" s="344"/>
      <c r="CX60" s="346"/>
      <c r="CY60" s="342"/>
      <c r="CZ60" s="342"/>
      <c r="DA60" s="342"/>
      <c r="DB60" s="341"/>
      <c r="DC60" s="341"/>
      <c r="DD60" s="341"/>
      <c r="DE60" s="343"/>
      <c r="DF60" s="344"/>
      <c r="DG60" s="345"/>
      <c r="DH60" s="346"/>
      <c r="DI60" s="342"/>
      <c r="DJ60" s="342"/>
      <c r="DK60" s="342"/>
      <c r="DL60" s="341"/>
      <c r="DM60" s="341"/>
      <c r="DN60" s="341"/>
      <c r="DO60" s="343"/>
      <c r="DP60" s="344"/>
      <c r="DQ60" s="345"/>
      <c r="DR60" s="346"/>
      <c r="DS60" s="342"/>
      <c r="DT60" s="347"/>
      <c r="DU60" s="347"/>
      <c r="DV60" s="341" t="e">
        <f t="shared" si="41"/>
        <v>#DIV/0!</v>
      </c>
      <c r="DW60" s="341"/>
      <c r="DX60" s="341"/>
      <c r="DY60" s="343"/>
      <c r="DZ60" s="344"/>
      <c r="EA60" s="345"/>
      <c r="EB60" s="346"/>
    </row>
    <row r="61" spans="1:132" s="354" customFormat="1" ht="36" customHeight="1" x14ac:dyDescent="0.2">
      <c r="A61" s="118" t="s">
        <v>118</v>
      </c>
      <c r="B61" s="355">
        <f>'[4]численность 2020'!C79</f>
        <v>1113.7301025390625</v>
      </c>
      <c r="C61" s="356">
        <v>2045.499268</v>
      </c>
      <c r="D61" s="356">
        <v>1596.5344239999999</v>
      </c>
      <c r="E61" s="356">
        <f>'[4]численность 2020'!D79</f>
        <v>2004.0306396484375</v>
      </c>
      <c r="F61" s="355">
        <v>1.8235710000000001</v>
      </c>
      <c r="G61" s="355">
        <f t="shared" si="0"/>
        <v>1.4335020848949387</v>
      </c>
      <c r="H61" s="355">
        <f t="shared" si="46"/>
        <v>1.799386256221039</v>
      </c>
      <c r="I61" s="357">
        <f>'[4]заявки 2020-2021'!O71</f>
        <v>701</v>
      </c>
      <c r="J61" s="344">
        <f t="shared" si="47"/>
        <v>701.41072387695112</v>
      </c>
      <c r="K61" s="358">
        <f t="shared" si="3"/>
        <v>701</v>
      </c>
      <c r="L61" s="359">
        <v>600</v>
      </c>
      <c r="M61" s="356">
        <v>300</v>
      </c>
      <c r="N61" s="356">
        <v>300</v>
      </c>
      <c r="O61" s="360">
        <f>'[4]заявки 2020-2021'!K71</f>
        <v>300</v>
      </c>
      <c r="P61" s="341">
        <f t="shared" si="4"/>
        <v>0.26936508164416606</v>
      </c>
      <c r="Q61" s="355">
        <v>0.26936500000000002</v>
      </c>
      <c r="R61" s="355">
        <f t="shared" si="5"/>
        <v>0.26936508164416606</v>
      </c>
      <c r="S61" s="357">
        <f>'[4]заявки 2020-2021'!M71</f>
        <v>45</v>
      </c>
      <c r="T61" s="357">
        <f>'[4]заявки 2020-2021'!N71</f>
        <v>30</v>
      </c>
      <c r="U61" s="344">
        <f t="shared" si="48"/>
        <v>44.999999999999702</v>
      </c>
      <c r="V61" s="358">
        <f t="shared" si="7"/>
        <v>44.999999999999702</v>
      </c>
      <c r="W61" s="359">
        <v>40</v>
      </c>
      <c r="X61" s="359">
        <v>25</v>
      </c>
      <c r="Y61" s="361"/>
      <c r="Z61" s="356">
        <v>1869.320923</v>
      </c>
      <c r="AA61" s="356">
        <v>1522.9289550000001</v>
      </c>
      <c r="AB61" s="356">
        <f>'[4]численность 2020'!E79</f>
        <v>2729.2099609375</v>
      </c>
      <c r="AC61" s="355">
        <v>1.666507</v>
      </c>
      <c r="AD61" s="355">
        <v>1.367413</v>
      </c>
      <c r="AE61" s="355">
        <f t="shared" si="49"/>
        <v>2.4505128798400033</v>
      </c>
      <c r="AF61" s="357">
        <f>'[4]заявки 2020-2021'!J71</f>
        <v>136</v>
      </c>
      <c r="AG61" s="344">
        <f t="shared" si="50"/>
        <v>136.46049804687502</v>
      </c>
      <c r="AH61" s="358">
        <f t="shared" si="9"/>
        <v>136</v>
      </c>
      <c r="AI61" s="363">
        <f t="shared" si="10"/>
        <v>102</v>
      </c>
      <c r="AJ61" s="359">
        <v>136</v>
      </c>
      <c r="AK61" s="359">
        <v>102</v>
      </c>
      <c r="AL61" s="356">
        <v>1626.497803</v>
      </c>
      <c r="AM61" s="356">
        <v>2707.086914</v>
      </c>
      <c r="AN61" s="356">
        <f>'[4]численность 2020'!F79</f>
        <v>4090.041748046875</v>
      </c>
      <c r="AO61" s="355">
        <v>1.450029</v>
      </c>
      <c r="AP61" s="355">
        <v>2.4306489999999998</v>
      </c>
      <c r="AQ61" s="355">
        <f t="shared" si="11"/>
        <v>3.6723814313023135</v>
      </c>
      <c r="AR61" s="357">
        <f>'[4]заявки 2020-2021'!D71</f>
        <v>286</v>
      </c>
      <c r="AS61" s="357">
        <f>'[4]заявки 2020-2021'!E71</f>
        <v>71</v>
      </c>
      <c r="AT61" s="344">
        <f t="shared" si="12"/>
        <v>286.30292236328125</v>
      </c>
      <c r="AU61" s="363">
        <f t="shared" si="13"/>
        <v>286</v>
      </c>
      <c r="AV61" s="359">
        <v>200</v>
      </c>
      <c r="AW61" s="362">
        <f t="shared" si="14"/>
        <v>50</v>
      </c>
      <c r="AX61" s="358">
        <f t="shared" si="15"/>
        <v>50</v>
      </c>
      <c r="AY61" s="359">
        <v>10</v>
      </c>
      <c r="AZ61" s="344">
        <f t="shared" si="16"/>
        <v>100</v>
      </c>
      <c r="BA61" s="359">
        <v>100</v>
      </c>
      <c r="BB61" s="356">
        <v>959.54284700000005</v>
      </c>
      <c r="BC61" s="356">
        <v>986.28515625</v>
      </c>
      <c r="BD61" s="356">
        <f>'[4]численность 2020'!G79</f>
        <v>1240.8323974609375</v>
      </c>
      <c r="BE61" s="355">
        <v>0.85543599999999997</v>
      </c>
      <c r="BF61" s="355">
        <v>0.88556900000000005</v>
      </c>
      <c r="BG61" s="355">
        <f t="shared" si="17"/>
        <v>1.1141230668293058</v>
      </c>
      <c r="BH61" s="357">
        <f>'[4]заявки 2020-2021'!B71</f>
        <v>62</v>
      </c>
      <c r="BI61" s="357">
        <f>'[4]заявки 2020-2021'!C71</f>
        <v>15</v>
      </c>
      <c r="BJ61" s="344">
        <f t="shared" si="18"/>
        <v>62.041619873046876</v>
      </c>
      <c r="BK61" s="363">
        <f t="shared" si="19"/>
        <v>62</v>
      </c>
      <c r="BL61" s="359">
        <v>50</v>
      </c>
      <c r="BM61" s="344">
        <f t="shared" si="20"/>
        <v>12.5</v>
      </c>
      <c r="BN61" s="358">
        <f t="shared" si="21"/>
        <v>12.5</v>
      </c>
      <c r="BO61" s="359">
        <v>12</v>
      </c>
      <c r="BP61" s="344">
        <f t="shared" si="22"/>
        <v>10</v>
      </c>
      <c r="BQ61" s="359">
        <v>10</v>
      </c>
      <c r="BR61" s="356">
        <v>1709.7308350000001</v>
      </c>
      <c r="BS61" s="356">
        <v>1709.5607910000001</v>
      </c>
      <c r="BT61" s="356">
        <f>'[4]численность 2020'!H79</f>
        <v>2211.66845703125</v>
      </c>
      <c r="BU61" s="355">
        <v>1.524232</v>
      </c>
      <c r="BV61" s="355">
        <v>1.5349870000000001</v>
      </c>
      <c r="BW61" s="355">
        <f t="shared" si="23"/>
        <v>1.9858208483268314</v>
      </c>
      <c r="BX61" s="357">
        <f>'[4]заявки 2020-2021'!F71</f>
        <v>110</v>
      </c>
      <c r="BY61" s="357">
        <f>'[4]заявки 2020-2021'!G71</f>
        <v>17</v>
      </c>
      <c r="BZ61" s="357">
        <f>'[4]заявки 2020-2021'!H71</f>
        <v>10</v>
      </c>
      <c r="CA61" s="344">
        <f t="shared" si="24"/>
        <v>110.5834228515625</v>
      </c>
      <c r="CB61" s="363">
        <f t="shared" si="25"/>
        <v>110</v>
      </c>
      <c r="CC61" s="359">
        <v>90</v>
      </c>
      <c r="CD61" s="344">
        <f t="shared" si="26"/>
        <v>11.25</v>
      </c>
      <c r="CE61" s="358">
        <f t="shared" si="27"/>
        <v>11.25</v>
      </c>
      <c r="CF61" s="359">
        <v>12</v>
      </c>
      <c r="CG61" s="344">
        <f t="shared" si="28"/>
        <v>11.25</v>
      </c>
      <c r="CH61" s="358">
        <f t="shared" si="29"/>
        <v>10</v>
      </c>
      <c r="CI61" s="359">
        <v>10</v>
      </c>
      <c r="CJ61" s="344">
        <f t="shared" si="30"/>
        <v>18</v>
      </c>
      <c r="CK61" s="359">
        <v>18</v>
      </c>
      <c r="CL61" s="364">
        <f t="shared" si="31"/>
        <v>1</v>
      </c>
      <c r="CM61" s="356"/>
      <c r="CN61" s="356"/>
      <c r="CO61" s="356"/>
      <c r="CP61" s="355"/>
      <c r="CQ61" s="355"/>
      <c r="CR61" s="355"/>
      <c r="CS61" s="357"/>
      <c r="CT61" s="362"/>
      <c r="CU61" s="363"/>
      <c r="CV61" s="359"/>
      <c r="CW61" s="362"/>
      <c r="CX61" s="359"/>
      <c r="CY61" s="356">
        <v>860.87152100000003</v>
      </c>
      <c r="CZ61" s="356">
        <v>495.837311</v>
      </c>
      <c r="DA61" s="356">
        <f>'[4]численность 2020'!I79</f>
        <v>890.4029541015625</v>
      </c>
      <c r="DB61" s="355">
        <v>0.76746999999999999</v>
      </c>
      <c r="DC61" s="355">
        <v>0.44520399999999999</v>
      </c>
      <c r="DD61" s="355">
        <f t="shared" si="35"/>
        <v>0.79947821475924674</v>
      </c>
      <c r="DE61" s="357">
        <f>'[4]заявки 2020-2021'!I71</f>
        <v>160</v>
      </c>
      <c r="DF61" s="344">
        <f t="shared" si="36"/>
        <v>160.27253173828035</v>
      </c>
      <c r="DG61" s="358">
        <f t="shared" si="37"/>
        <v>160</v>
      </c>
      <c r="DH61" s="359">
        <v>100</v>
      </c>
      <c r="DI61" s="356">
        <v>68.640923000000001</v>
      </c>
      <c r="DJ61" s="356">
        <v>55.435229999999997</v>
      </c>
      <c r="DK61" s="356">
        <f>'[4]численность 2020'!J79</f>
        <v>100.10060119628906</v>
      </c>
      <c r="DL61" s="355">
        <v>4.9773999999999999E-2</v>
      </c>
      <c r="DM61" s="355">
        <v>4.9773999999999999E-2</v>
      </c>
      <c r="DN61" s="355">
        <f t="shared" si="38"/>
        <v>8.9878688712895033E-2</v>
      </c>
      <c r="DO61" s="357">
        <f>'[4]заявки 2020-2021'!P71</f>
        <v>10</v>
      </c>
      <c r="DP61" s="344">
        <f t="shared" si="39"/>
        <v>10.010060119628907</v>
      </c>
      <c r="DQ61" s="358">
        <f t="shared" si="40"/>
        <v>10</v>
      </c>
      <c r="DR61" s="359">
        <v>7</v>
      </c>
      <c r="DS61" s="356">
        <v>0</v>
      </c>
      <c r="DT61" s="360">
        <v>0</v>
      </c>
      <c r="DU61" s="360">
        <f>'[4]заявки 2020-2021'!Q71</f>
        <v>0</v>
      </c>
      <c r="DV61" s="341">
        <f t="shared" si="41"/>
        <v>0</v>
      </c>
      <c r="DW61" s="355">
        <v>0</v>
      </c>
      <c r="DX61" s="355">
        <f t="shared" si="54"/>
        <v>0</v>
      </c>
      <c r="DY61" s="357">
        <f>'[4]заявки 2020-2021'!S71</f>
        <v>0</v>
      </c>
      <c r="DZ61" s="362">
        <f t="shared" si="55"/>
        <v>0</v>
      </c>
      <c r="EA61" s="358">
        <f t="shared" si="44"/>
        <v>0</v>
      </c>
      <c r="EB61" s="359"/>
    </row>
    <row r="62" spans="1:132" ht="48.75" customHeight="1" x14ac:dyDescent="0.2">
      <c r="A62" s="116" t="s">
        <v>308</v>
      </c>
      <c r="B62" s="341">
        <f>'[4]численность 2020'!C71</f>
        <v>559.5</v>
      </c>
      <c r="C62" s="342">
        <v>510.69918799999999</v>
      </c>
      <c r="D62" s="342">
        <v>413.36227400000001</v>
      </c>
      <c r="E62" s="342">
        <f>'[4]численность 2020'!D71</f>
        <v>373.0643310546875</v>
      </c>
      <c r="F62" s="341">
        <v>0.86765099999999995</v>
      </c>
      <c r="G62" s="341">
        <f t="shared" si="0"/>
        <v>0.73880656657730115</v>
      </c>
      <c r="H62" s="341">
        <f t="shared" si="46"/>
        <v>0.66678164621034408</v>
      </c>
      <c r="I62" s="343">
        <f>'[4]заявки 2020-2021'!O68</f>
        <v>100</v>
      </c>
      <c r="J62" s="344">
        <f t="shared" si="47"/>
        <v>130.57251586914023</v>
      </c>
      <c r="K62" s="345">
        <f t="shared" si="3"/>
        <v>100</v>
      </c>
      <c r="L62" s="346">
        <v>100</v>
      </c>
      <c r="M62" s="342">
        <v>154</v>
      </c>
      <c r="N62" s="342">
        <v>206</v>
      </c>
      <c r="O62" s="347">
        <f>'[4]заявки 2020-2021'!K68</f>
        <v>206</v>
      </c>
      <c r="P62" s="341">
        <f t="shared" si="4"/>
        <v>0.27524575513851651</v>
      </c>
      <c r="Q62" s="341">
        <v>0.34998299999999999</v>
      </c>
      <c r="R62" s="341">
        <f t="shared" si="5"/>
        <v>0.36818588025022342</v>
      </c>
      <c r="S62" s="343">
        <f>'[4]заявки 2020-2021'!M68</f>
        <v>27</v>
      </c>
      <c r="T62" s="343">
        <f>'[4]заявки 2020-2021'!N68</f>
        <v>23</v>
      </c>
      <c r="U62" s="344">
        <f t="shared" si="48"/>
        <v>30.899999999999793</v>
      </c>
      <c r="V62" s="345">
        <f t="shared" si="7"/>
        <v>27</v>
      </c>
      <c r="W62" s="346">
        <v>27</v>
      </c>
      <c r="X62" s="346">
        <v>23</v>
      </c>
      <c r="Y62" s="348"/>
      <c r="Z62" s="342">
        <v>491.46820100000002</v>
      </c>
      <c r="AA62" s="342">
        <v>509.94888300000002</v>
      </c>
      <c r="AB62" s="342">
        <f>'[4]численность 2020'!E71</f>
        <v>585.149169921875</v>
      </c>
      <c r="AC62" s="341">
        <v>0.834978</v>
      </c>
      <c r="AD62" s="341">
        <v>0.86637600000000003</v>
      </c>
      <c r="AE62" s="341">
        <f t="shared" si="49"/>
        <v>1.0458430204144324</v>
      </c>
      <c r="AF62" s="343">
        <f>'[4]заявки 2020-2021'!J68</f>
        <v>25</v>
      </c>
      <c r="AG62" s="344">
        <f t="shared" si="50"/>
        <v>29.257458496093751</v>
      </c>
      <c r="AH62" s="345">
        <f t="shared" si="9"/>
        <v>25</v>
      </c>
      <c r="AI62" s="349">
        <f t="shared" si="10"/>
        <v>18.75</v>
      </c>
      <c r="AJ62" s="346">
        <v>25</v>
      </c>
      <c r="AK62" s="346">
        <v>18</v>
      </c>
      <c r="AL62" s="342">
        <v>8283.4257809999999</v>
      </c>
      <c r="AM62" s="342">
        <v>8308.2695309999999</v>
      </c>
      <c r="AN62" s="342">
        <f>'[4]численность 2020'!F71</f>
        <v>10232.357421875</v>
      </c>
      <c r="AO62" s="341">
        <v>14.073098999999999</v>
      </c>
      <c r="AP62" s="341">
        <v>14.115307</v>
      </c>
      <c r="AQ62" s="341">
        <f t="shared" si="11"/>
        <v>18.288395749553171</v>
      </c>
      <c r="AR62" s="343">
        <f>'[4]заявки 2020-2021'!D68</f>
        <v>650</v>
      </c>
      <c r="AS62" s="343">
        <f>'[4]заявки 2020-2021'!E68</f>
        <v>60</v>
      </c>
      <c r="AT62" s="344">
        <f t="shared" si="12"/>
        <v>1534.8536132812396</v>
      </c>
      <c r="AU62" s="349">
        <f t="shared" si="13"/>
        <v>650</v>
      </c>
      <c r="AV62" s="346">
        <v>650</v>
      </c>
      <c r="AW62" s="344">
        <f t="shared" si="14"/>
        <v>162.5</v>
      </c>
      <c r="AX62" s="345">
        <f t="shared" si="15"/>
        <v>60</v>
      </c>
      <c r="AY62" s="346">
        <v>60</v>
      </c>
      <c r="AZ62" s="344">
        <f t="shared" si="16"/>
        <v>325</v>
      </c>
      <c r="BA62" s="346">
        <v>325</v>
      </c>
      <c r="BB62" s="342">
        <v>215.789536</v>
      </c>
      <c r="BC62" s="342">
        <v>345.87872299999998</v>
      </c>
      <c r="BD62" s="342">
        <f>'[4]численность 2020'!G71</f>
        <v>348.85433959960938</v>
      </c>
      <c r="BE62" s="341">
        <v>0.36661500000000002</v>
      </c>
      <c r="BF62" s="341">
        <v>0.58762999999999999</v>
      </c>
      <c r="BG62" s="341">
        <f t="shared" si="17"/>
        <v>0.62351088400287646</v>
      </c>
      <c r="BH62" s="343">
        <f>'[4]заявки 2020-2021'!B68</f>
        <v>9</v>
      </c>
      <c r="BI62" s="343">
        <f>'[4]заявки 2020-2021'!C68</f>
        <v>2</v>
      </c>
      <c r="BJ62" s="344">
        <f t="shared" si="18"/>
        <v>10.465630187988246</v>
      </c>
      <c r="BK62" s="349">
        <f t="shared" si="19"/>
        <v>9</v>
      </c>
      <c r="BL62" s="346">
        <v>9</v>
      </c>
      <c r="BM62" s="344">
        <f t="shared" si="20"/>
        <v>2.25</v>
      </c>
      <c r="BN62" s="345">
        <f t="shared" si="21"/>
        <v>2</v>
      </c>
      <c r="BO62" s="346">
        <v>2</v>
      </c>
      <c r="BP62" s="344">
        <f t="shared" si="22"/>
        <v>1.8</v>
      </c>
      <c r="BQ62" s="346">
        <v>1</v>
      </c>
      <c r="BR62" s="342">
        <v>714.65612799999997</v>
      </c>
      <c r="BS62" s="342">
        <v>731.11175500000002</v>
      </c>
      <c r="BT62" s="342">
        <f>'[4]численность 2020'!H71</f>
        <v>852.79180908203125</v>
      </c>
      <c r="BU62" s="341">
        <v>1.2141630000000001</v>
      </c>
      <c r="BV62" s="341">
        <v>1.2421199999999999</v>
      </c>
      <c r="BW62" s="341">
        <f t="shared" si="23"/>
        <v>1.524203412121593</v>
      </c>
      <c r="BX62" s="343">
        <f>'[4]заявки 2020-2021'!F68</f>
        <v>38</v>
      </c>
      <c r="BY62" s="343">
        <f>'[4]заявки 2020-2021'!G68</f>
        <v>4</v>
      </c>
      <c r="BZ62" s="343">
        <f>'[4]заявки 2020-2021'!H68</f>
        <v>3</v>
      </c>
      <c r="CA62" s="344">
        <f t="shared" si="24"/>
        <v>42.639590454101565</v>
      </c>
      <c r="CB62" s="349">
        <f t="shared" si="25"/>
        <v>38</v>
      </c>
      <c r="CC62" s="346">
        <v>38</v>
      </c>
      <c r="CD62" s="344">
        <f t="shared" si="26"/>
        <v>4.75</v>
      </c>
      <c r="CE62" s="345">
        <f t="shared" si="27"/>
        <v>4</v>
      </c>
      <c r="CF62" s="346">
        <v>4</v>
      </c>
      <c r="CG62" s="344">
        <f t="shared" si="28"/>
        <v>4.75</v>
      </c>
      <c r="CH62" s="345">
        <f t="shared" si="29"/>
        <v>3</v>
      </c>
      <c r="CI62" s="346">
        <v>3</v>
      </c>
      <c r="CJ62" s="344">
        <f t="shared" si="30"/>
        <v>7.6000000000000005</v>
      </c>
      <c r="CK62" s="346">
        <v>7</v>
      </c>
      <c r="CL62" s="350">
        <f t="shared" si="31"/>
        <v>1</v>
      </c>
      <c r="CM62" s="342">
        <v>0</v>
      </c>
      <c r="CN62" s="342">
        <v>0</v>
      </c>
      <c r="CO62" s="342" t="e">
        <f>#NAME?</f>
        <v>#NAME?</v>
      </c>
      <c r="CP62" s="341">
        <v>0</v>
      </c>
      <c r="CQ62" s="341">
        <v>0</v>
      </c>
      <c r="CR62" s="341" t="e">
        <f>#NAME?</f>
        <v>#NAME?</v>
      </c>
      <c r="CS62" s="343" t="e">
        <f>#NAME?</f>
        <v>#NAME?</v>
      </c>
      <c r="CT62" s="344" t="e">
        <f t="shared" si="32"/>
        <v>#NAME?</v>
      </c>
      <c r="CU62" s="349" t="e">
        <f t="shared" si="33"/>
        <v>#NAME?</v>
      </c>
      <c r="CV62" s="346"/>
      <c r="CW62" s="344">
        <f t="shared" si="34"/>
        <v>0</v>
      </c>
      <c r="CX62" s="346"/>
      <c r="CY62" s="342">
        <v>0</v>
      </c>
      <c r="CZ62" s="342">
        <v>0</v>
      </c>
      <c r="DA62" s="342">
        <f>'[4]численность 2020'!I71</f>
        <v>0</v>
      </c>
      <c r="DB62" s="341">
        <v>0</v>
      </c>
      <c r="DC62" s="341">
        <v>0</v>
      </c>
      <c r="DD62" s="341">
        <f t="shared" si="35"/>
        <v>0</v>
      </c>
      <c r="DE62" s="343">
        <f>'[4]заявки 2020-2021'!I68</f>
        <v>0</v>
      </c>
      <c r="DF62" s="344">
        <f t="shared" si="36"/>
        <v>0</v>
      </c>
      <c r="DG62" s="345">
        <f t="shared" si="37"/>
        <v>0</v>
      </c>
      <c r="DH62" s="346"/>
      <c r="DI62" s="342">
        <v>31.14019775390625</v>
      </c>
      <c r="DJ62" s="342">
        <v>12.616251</v>
      </c>
      <c r="DK62" s="342">
        <f>'[4]численность 2020'!J71</f>
        <v>19.099115371704102</v>
      </c>
      <c r="DL62" s="341">
        <v>2.1434000000000002E-2</v>
      </c>
      <c r="DM62" s="341">
        <v>2.1434000000000002E-2</v>
      </c>
      <c r="DN62" s="341">
        <f t="shared" si="38"/>
        <v>3.4136041772482757E-2</v>
      </c>
      <c r="DO62" s="343">
        <f>'[4]заявки 2020-2021'!P68</f>
        <v>1</v>
      </c>
      <c r="DP62" s="344">
        <f t="shared" si="39"/>
        <v>1.9099115371704103</v>
      </c>
      <c r="DQ62" s="345">
        <f t="shared" si="40"/>
        <v>1</v>
      </c>
      <c r="DR62" s="346">
        <v>1</v>
      </c>
      <c r="DS62" s="342">
        <v>40</v>
      </c>
      <c r="DT62" s="347">
        <v>46</v>
      </c>
      <c r="DU62" s="347">
        <f>'[4]заявки 2020-2021'!Q68</f>
        <v>60</v>
      </c>
      <c r="DV62" s="341">
        <f t="shared" si="41"/>
        <v>7.1492403932082213E-2</v>
      </c>
      <c r="DW62" s="341">
        <v>7.8151999999999999E-2</v>
      </c>
      <c r="DX62" s="341">
        <f t="shared" si="54"/>
        <v>0.10723860589812333</v>
      </c>
      <c r="DY62" s="343">
        <f>'[4]заявки 2020-2021'!S68</f>
        <v>6</v>
      </c>
      <c r="DZ62" s="344">
        <f t="shared" si="55"/>
        <v>6</v>
      </c>
      <c r="EA62" s="345">
        <f t="shared" si="44"/>
        <v>6</v>
      </c>
      <c r="EB62" s="346">
        <v>6</v>
      </c>
    </row>
    <row r="63" spans="1:132" ht="63.75" customHeight="1" x14ac:dyDescent="0.2">
      <c r="A63" s="116" t="s">
        <v>117</v>
      </c>
      <c r="B63" s="341">
        <f>'[4]численность 2020'!C78</f>
        <v>26.700000762939453</v>
      </c>
      <c r="C63" s="342">
        <v>127.376312</v>
      </c>
      <c r="D63" s="342">
        <v>75.550888</v>
      </c>
      <c r="E63" s="342">
        <f>'[4]численность 2020'!D78</f>
        <v>99.939727783203125</v>
      </c>
      <c r="F63" s="341">
        <v>4.7742250000000004</v>
      </c>
      <c r="G63" s="341">
        <f t="shared" si="0"/>
        <v>2.8296211925531969</v>
      </c>
      <c r="H63" s="341">
        <f t="shared" si="46"/>
        <v>3.7430608587069032</v>
      </c>
      <c r="I63" s="343">
        <f>'[4]заявки 2020-2021'!O69</f>
        <v>34</v>
      </c>
      <c r="J63" s="344">
        <f t="shared" si="47"/>
        <v>34.978904724120994</v>
      </c>
      <c r="K63" s="345">
        <f t="shared" si="3"/>
        <v>34</v>
      </c>
      <c r="L63" s="346">
        <v>34</v>
      </c>
      <c r="M63" s="342">
        <v>25</v>
      </c>
      <c r="N63" s="342">
        <v>23</v>
      </c>
      <c r="O63" s="347">
        <f>'[4]заявки 2020-2021'!K69</f>
        <v>25</v>
      </c>
      <c r="P63" s="341">
        <f t="shared" si="4"/>
        <v>0.93632956125982159</v>
      </c>
      <c r="Q63" s="341">
        <v>0.86206899999999997</v>
      </c>
      <c r="R63" s="341">
        <f t="shared" si="5"/>
        <v>0.93632956125982159</v>
      </c>
      <c r="S63" s="343">
        <f>'[4]заявки 2020-2021'!M69</f>
        <v>3</v>
      </c>
      <c r="T63" s="343">
        <f>'[4]заявки 2020-2021'!N69</f>
        <v>2</v>
      </c>
      <c r="U63" s="344">
        <f t="shared" si="48"/>
        <v>3.7499999999999747</v>
      </c>
      <c r="V63" s="345">
        <f t="shared" si="7"/>
        <v>3</v>
      </c>
      <c r="W63" s="346">
        <v>3</v>
      </c>
      <c r="X63" s="346">
        <v>2</v>
      </c>
      <c r="Y63" s="348"/>
      <c r="Z63" s="342">
        <v>61.459269999999997</v>
      </c>
      <c r="AA63" s="342">
        <v>50.986362</v>
      </c>
      <c r="AB63" s="342">
        <f>'[4]численность 2020'!E78</f>
        <v>115.93292236328125</v>
      </c>
      <c r="AC63" s="341">
        <v>2.3035709999999998</v>
      </c>
      <c r="AD63" s="341">
        <v>1.911033</v>
      </c>
      <c r="AE63" s="341">
        <f t="shared" si="49"/>
        <v>4.3420568932792039</v>
      </c>
      <c r="AF63" s="343">
        <f>'[4]заявки 2020-2021'!J69</f>
        <v>5</v>
      </c>
      <c r="AG63" s="344">
        <f t="shared" si="50"/>
        <v>5.7966461181640625</v>
      </c>
      <c r="AH63" s="345">
        <f t="shared" si="9"/>
        <v>5</v>
      </c>
      <c r="AI63" s="349">
        <f t="shared" si="10"/>
        <v>3.75</v>
      </c>
      <c r="AJ63" s="346">
        <v>5</v>
      </c>
      <c r="AK63" s="346">
        <v>3</v>
      </c>
      <c r="AL63" s="342">
        <v>0</v>
      </c>
      <c r="AM63" s="342">
        <v>0</v>
      </c>
      <c r="AN63" s="342">
        <f>'[4]численность 2020'!F78</f>
        <v>0</v>
      </c>
      <c r="AO63" s="341">
        <v>0</v>
      </c>
      <c r="AP63" s="341">
        <v>0</v>
      </c>
      <c r="AQ63" s="341">
        <f t="shared" si="11"/>
        <v>0</v>
      </c>
      <c r="AR63" s="343">
        <f>'[4]заявки 2020-2021'!D69</f>
        <v>0</v>
      </c>
      <c r="AS63" s="343">
        <f>'[4]заявки 2020-2021'!E69</f>
        <v>0</v>
      </c>
      <c r="AT63" s="344">
        <f t="shared" si="12"/>
        <v>0</v>
      </c>
      <c r="AU63" s="349">
        <f t="shared" si="13"/>
        <v>0</v>
      </c>
      <c r="AV63" s="346"/>
      <c r="AW63" s="344">
        <f t="shared" si="14"/>
        <v>0</v>
      </c>
      <c r="AX63" s="345">
        <f t="shared" si="15"/>
        <v>0</v>
      </c>
      <c r="AY63" s="346"/>
      <c r="AZ63" s="344">
        <f t="shared" si="16"/>
        <v>0</v>
      </c>
      <c r="BA63" s="346"/>
      <c r="BB63" s="342">
        <v>46.336829999999999</v>
      </c>
      <c r="BC63" s="342">
        <v>34.564532999999997</v>
      </c>
      <c r="BD63" s="342">
        <f>'[4]численность 2020'!G78</f>
        <v>40.900478363037109</v>
      </c>
      <c r="BE63" s="341">
        <v>1.7367630000000001</v>
      </c>
      <c r="BF63" s="341">
        <v>1.2955220000000001</v>
      </c>
      <c r="BG63" s="341">
        <f t="shared" si="17"/>
        <v>1.5318530784391746</v>
      </c>
      <c r="BH63" s="343">
        <f>'[4]заявки 2020-2021'!B69</f>
        <v>1</v>
      </c>
      <c r="BI63" s="343">
        <f>'[4]заявки 2020-2021'!C69</f>
        <v>0</v>
      </c>
      <c r="BJ63" s="344">
        <f t="shared" si="18"/>
        <v>2.0450239181518555</v>
      </c>
      <c r="BK63" s="349">
        <f t="shared" si="19"/>
        <v>1</v>
      </c>
      <c r="BL63" s="346">
        <v>1</v>
      </c>
      <c r="BM63" s="344">
        <f t="shared" si="20"/>
        <v>0</v>
      </c>
      <c r="BN63" s="345">
        <f t="shared" si="21"/>
        <v>0</v>
      </c>
      <c r="BO63" s="346"/>
      <c r="BP63" s="344">
        <f t="shared" si="22"/>
        <v>0.2</v>
      </c>
      <c r="BQ63" s="346"/>
      <c r="BR63" s="342">
        <v>51.214393999999999</v>
      </c>
      <c r="BS63" s="342">
        <v>32.644278999999997</v>
      </c>
      <c r="BT63" s="342">
        <f>'[4]численность 2020'!H78</f>
        <v>26.262411117553711</v>
      </c>
      <c r="BU63" s="341">
        <v>1.9195800000000001</v>
      </c>
      <c r="BV63" s="341">
        <v>1.223549</v>
      </c>
      <c r="BW63" s="341">
        <f t="shared" si="23"/>
        <v>0.98361087517296508</v>
      </c>
      <c r="BX63" s="343">
        <f>'[4]заявки 2020-2021'!F69</f>
        <v>0</v>
      </c>
      <c r="BY63" s="343">
        <f>'[4]заявки 2020-2021'!G69</f>
        <v>0</v>
      </c>
      <c r="BZ63" s="343">
        <f>'[4]заявки 2020-2021'!H69</f>
        <v>0</v>
      </c>
      <c r="CA63" s="344">
        <f t="shared" si="24"/>
        <v>0.78787233352660868</v>
      </c>
      <c r="CB63" s="349">
        <f t="shared" si="25"/>
        <v>0</v>
      </c>
      <c r="CC63" s="346"/>
      <c r="CD63" s="344">
        <f t="shared" si="26"/>
        <v>0</v>
      </c>
      <c r="CE63" s="345">
        <f t="shared" si="27"/>
        <v>0</v>
      </c>
      <c r="CF63" s="346"/>
      <c r="CG63" s="344">
        <f t="shared" si="28"/>
        <v>0</v>
      </c>
      <c r="CH63" s="345">
        <f t="shared" si="29"/>
        <v>0</v>
      </c>
      <c r="CI63" s="346"/>
      <c r="CJ63" s="344">
        <f t="shared" si="30"/>
        <v>0</v>
      </c>
      <c r="CK63" s="346"/>
      <c r="CL63" s="350">
        <f t="shared" si="31"/>
        <v>1</v>
      </c>
      <c r="CM63" s="342">
        <v>0</v>
      </c>
      <c r="CN63" s="342">
        <v>0</v>
      </c>
      <c r="CO63" s="342" t="e">
        <f>#NAME?</f>
        <v>#NAME?</v>
      </c>
      <c r="CP63" s="341">
        <v>0</v>
      </c>
      <c r="CQ63" s="341">
        <v>0</v>
      </c>
      <c r="CR63" s="341" t="e">
        <f>#NAME?</f>
        <v>#NAME?</v>
      </c>
      <c r="CS63" s="343" t="e">
        <f>#NAME?</f>
        <v>#NAME?</v>
      </c>
      <c r="CT63" s="344" t="e">
        <f t="shared" si="32"/>
        <v>#NAME?</v>
      </c>
      <c r="CU63" s="349" t="e">
        <f t="shared" si="33"/>
        <v>#NAME?</v>
      </c>
      <c r="CV63" s="346"/>
      <c r="CW63" s="344">
        <f t="shared" si="34"/>
        <v>0</v>
      </c>
      <c r="CX63" s="346"/>
      <c r="CY63" s="342">
        <v>91.479263000000003</v>
      </c>
      <c r="CZ63" s="342">
        <v>30.666315000000001</v>
      </c>
      <c r="DA63" s="342">
        <f>'[4]численность 2020'!I78</f>
        <v>56.816017150878906</v>
      </c>
      <c r="DB63" s="341">
        <v>3.4287580000000002</v>
      </c>
      <c r="DC63" s="341">
        <v>1.1494120000000001</v>
      </c>
      <c r="DD63" s="341">
        <f t="shared" si="35"/>
        <v>2.1279406564565178</v>
      </c>
      <c r="DE63" s="343">
        <f>'[4]заявки 2020-2021'!I69</f>
        <v>5</v>
      </c>
      <c r="DF63" s="344">
        <f t="shared" si="36"/>
        <v>10.226883087158146</v>
      </c>
      <c r="DG63" s="345">
        <f t="shared" si="37"/>
        <v>5</v>
      </c>
      <c r="DH63" s="346">
        <v>5</v>
      </c>
      <c r="DI63" s="342">
        <v>0</v>
      </c>
      <c r="DJ63" s="342">
        <v>0.52465899999999999</v>
      </c>
      <c r="DK63" s="342">
        <f>'[4]численность 2020'!J78</f>
        <v>0</v>
      </c>
      <c r="DL63" s="341">
        <v>1.9664999999999998E-2</v>
      </c>
      <c r="DM63" s="341">
        <v>1.9664999999999998E-2</v>
      </c>
      <c r="DN63" s="341">
        <f t="shared" si="38"/>
        <v>0</v>
      </c>
      <c r="DO63" s="343">
        <f>'[4]заявки 2020-2021'!P69</f>
        <v>0</v>
      </c>
      <c r="DP63" s="344">
        <f t="shared" si="39"/>
        <v>0</v>
      </c>
      <c r="DQ63" s="345">
        <f t="shared" si="40"/>
        <v>0</v>
      </c>
      <c r="DR63" s="346"/>
      <c r="DS63" s="342">
        <v>0</v>
      </c>
      <c r="DT63" s="347">
        <v>0</v>
      </c>
      <c r="DU63" s="347">
        <f>'[4]заявки 2020-2021'!Q69</f>
        <v>0</v>
      </c>
      <c r="DV63" s="341">
        <f t="shared" si="41"/>
        <v>0</v>
      </c>
      <c r="DW63" s="341">
        <v>0</v>
      </c>
      <c r="DX63" s="341">
        <f t="shared" si="54"/>
        <v>0</v>
      </c>
      <c r="DY63" s="343">
        <f>'[4]заявки 2020-2021'!S69</f>
        <v>0</v>
      </c>
      <c r="DZ63" s="344">
        <f t="shared" si="55"/>
        <v>0</v>
      </c>
      <c r="EA63" s="345">
        <f t="shared" si="44"/>
        <v>0</v>
      </c>
      <c r="EB63" s="346"/>
    </row>
    <row r="64" spans="1:132" ht="35.25" customHeight="1" x14ac:dyDescent="0.2">
      <c r="A64" s="116" t="s">
        <v>116</v>
      </c>
      <c r="B64" s="341">
        <f>'[4]численность 2020'!C77</f>
        <v>41.799999237060547</v>
      </c>
      <c r="C64" s="342">
        <v>4.1714950000000002</v>
      </c>
      <c r="D64" s="342">
        <v>43.547145999999998</v>
      </c>
      <c r="E64" s="342">
        <f>'[4]численность 2020'!D77</f>
        <v>48.16375732421875</v>
      </c>
      <c r="F64" s="341">
        <v>0.101496</v>
      </c>
      <c r="G64" s="341">
        <f t="shared" si="0"/>
        <v>1.0417977702112109</v>
      </c>
      <c r="H64" s="341">
        <f t="shared" si="46"/>
        <v>1.1522430192179525</v>
      </c>
      <c r="I64" s="343">
        <f>'[4]заявки 2020-2021'!O70</f>
        <v>15</v>
      </c>
      <c r="J64" s="344">
        <f t="shared" si="47"/>
        <v>16.857315063476513</v>
      </c>
      <c r="K64" s="345">
        <f t="shared" si="3"/>
        <v>15</v>
      </c>
      <c r="L64" s="346">
        <v>15</v>
      </c>
      <c r="M64" s="342">
        <v>32</v>
      </c>
      <c r="N64" s="342">
        <v>32</v>
      </c>
      <c r="O64" s="347">
        <f>'[4]заявки 2020-2021'!K70</f>
        <v>34</v>
      </c>
      <c r="P64" s="341">
        <f t="shared" si="4"/>
        <v>0.76555025320738013</v>
      </c>
      <c r="Q64" s="341">
        <v>0.77858899999999998</v>
      </c>
      <c r="R64" s="341">
        <f t="shared" si="5"/>
        <v>0.81339714403284147</v>
      </c>
      <c r="S64" s="343">
        <f>'[4]заявки 2020-2021'!M70</f>
        <v>5</v>
      </c>
      <c r="T64" s="343">
        <f>'[4]заявки 2020-2021'!N70</f>
        <v>3</v>
      </c>
      <c r="U64" s="344">
        <f t="shared" si="48"/>
        <v>5.0999999999999659</v>
      </c>
      <c r="V64" s="345">
        <f t="shared" si="7"/>
        <v>5</v>
      </c>
      <c r="W64" s="346">
        <v>5</v>
      </c>
      <c r="X64" s="346">
        <v>3</v>
      </c>
      <c r="Y64" s="348"/>
      <c r="Z64" s="342">
        <v>94.687950000000001</v>
      </c>
      <c r="AA64" s="342">
        <v>65.934066999999999</v>
      </c>
      <c r="AB64" s="342">
        <f>'[4]численность 2020'!E77</f>
        <v>143.54574584960938</v>
      </c>
      <c r="AC64" s="341">
        <v>2.3038430000000001</v>
      </c>
      <c r="AD64" s="341">
        <v>1.6042350000000001</v>
      </c>
      <c r="AE64" s="341">
        <f t="shared" si="49"/>
        <v>3.4341088150628343</v>
      </c>
      <c r="AF64" s="343">
        <f>'[4]заявки 2020-2021'!J70</f>
        <v>7</v>
      </c>
      <c r="AG64" s="344">
        <f t="shared" si="50"/>
        <v>7.1772872924804689</v>
      </c>
      <c r="AH64" s="345">
        <f t="shared" si="9"/>
        <v>7</v>
      </c>
      <c r="AI64" s="349">
        <f t="shared" si="10"/>
        <v>5.25</v>
      </c>
      <c r="AJ64" s="346">
        <v>7</v>
      </c>
      <c r="AK64" s="346">
        <v>5</v>
      </c>
      <c r="AL64" s="342">
        <v>134.57641599999999</v>
      </c>
      <c r="AM64" s="342">
        <v>105.801186</v>
      </c>
      <c r="AN64" s="342">
        <f>'[4]численность 2020'!F77</f>
        <v>191.61302185058594</v>
      </c>
      <c r="AO64" s="341">
        <v>3.274365</v>
      </c>
      <c r="AP64" s="341">
        <v>2.5742379999999998</v>
      </c>
      <c r="AQ64" s="341">
        <f t="shared" si="11"/>
        <v>4.5840436686108541</v>
      </c>
      <c r="AR64" s="343">
        <f>'[4]заявки 2020-2021'!D70</f>
        <v>16</v>
      </c>
      <c r="AS64" s="343">
        <f>'[4]заявки 2020-2021'!E70</f>
        <v>1</v>
      </c>
      <c r="AT64" s="344">
        <f t="shared" si="12"/>
        <v>15.329041748046876</v>
      </c>
      <c r="AU64" s="349">
        <f t="shared" si="13"/>
        <v>15.329041748046876</v>
      </c>
      <c r="AV64" s="346">
        <v>15</v>
      </c>
      <c r="AW64" s="344">
        <f t="shared" si="14"/>
        <v>3.75</v>
      </c>
      <c r="AX64" s="345">
        <f t="shared" si="15"/>
        <v>1</v>
      </c>
      <c r="AY64" s="346">
        <v>1</v>
      </c>
      <c r="AZ64" s="344">
        <f t="shared" si="16"/>
        <v>7.5</v>
      </c>
      <c r="BA64" s="346">
        <v>7</v>
      </c>
      <c r="BB64" s="342">
        <v>105.479286</v>
      </c>
      <c r="BC64" s="342">
        <v>60.017890999999999</v>
      </c>
      <c r="BD64" s="342">
        <f>'[4]численность 2020'!G77</f>
        <v>94.16632080078125</v>
      </c>
      <c r="BE64" s="341">
        <v>2.5664060000000002</v>
      </c>
      <c r="BF64" s="341">
        <v>1.4602889999999999</v>
      </c>
      <c r="BG64" s="341">
        <f t="shared" si="17"/>
        <v>2.2527828353951711</v>
      </c>
      <c r="BH64" s="343">
        <f>'[4]заявки 2020-2021'!B70</f>
        <v>5</v>
      </c>
      <c r="BI64" s="343">
        <f>'[4]заявки 2020-2021'!C70</f>
        <v>1</v>
      </c>
      <c r="BJ64" s="344">
        <f t="shared" si="18"/>
        <v>6.5916424560546885</v>
      </c>
      <c r="BK64" s="349">
        <f t="shared" si="19"/>
        <v>5</v>
      </c>
      <c r="BL64" s="346">
        <v>5</v>
      </c>
      <c r="BM64" s="344">
        <f t="shared" si="20"/>
        <v>1.25</v>
      </c>
      <c r="BN64" s="345">
        <f t="shared" si="21"/>
        <v>1</v>
      </c>
      <c r="BO64" s="346">
        <v>1</v>
      </c>
      <c r="BP64" s="344">
        <f t="shared" si="22"/>
        <v>1</v>
      </c>
      <c r="BQ64" s="346">
        <v>1</v>
      </c>
      <c r="BR64" s="342">
        <v>93.954468000000006</v>
      </c>
      <c r="BS64" s="342">
        <v>88.467934</v>
      </c>
      <c r="BT64" s="342">
        <f>'[4]численность 2020'!H77</f>
        <v>133.59846496582031</v>
      </c>
      <c r="BU64" s="341">
        <v>2.2859970000000001</v>
      </c>
      <c r="BV64" s="341">
        <v>2.1525050000000001</v>
      </c>
      <c r="BW64" s="341">
        <f t="shared" si="23"/>
        <v>3.1961355838344079</v>
      </c>
      <c r="BX64" s="343">
        <f>'[4]заявки 2020-2021'!F70</f>
        <v>10</v>
      </c>
      <c r="BY64" s="343">
        <f>'[4]заявки 2020-2021'!G70</f>
        <v>1</v>
      </c>
      <c r="BZ64" s="343">
        <f>'[4]заявки 2020-2021'!H70</f>
        <v>1</v>
      </c>
      <c r="CA64" s="344">
        <f t="shared" si="24"/>
        <v>9.3518925476074219</v>
      </c>
      <c r="CB64" s="349">
        <f t="shared" si="25"/>
        <v>9.3518925476074219</v>
      </c>
      <c r="CC64" s="346">
        <v>9</v>
      </c>
      <c r="CD64" s="344">
        <f t="shared" si="26"/>
        <v>1.125</v>
      </c>
      <c r="CE64" s="345">
        <f t="shared" si="27"/>
        <v>1</v>
      </c>
      <c r="CF64" s="346">
        <v>1</v>
      </c>
      <c r="CG64" s="344">
        <f t="shared" si="28"/>
        <v>1.125</v>
      </c>
      <c r="CH64" s="345">
        <f t="shared" si="29"/>
        <v>1</v>
      </c>
      <c r="CI64" s="346">
        <v>1</v>
      </c>
      <c r="CJ64" s="344">
        <f t="shared" si="30"/>
        <v>1.8</v>
      </c>
      <c r="CK64" s="346">
        <v>1</v>
      </c>
      <c r="CL64" s="350">
        <f t="shared" si="31"/>
        <v>1</v>
      </c>
      <c r="CM64" s="342">
        <v>0</v>
      </c>
      <c r="CN64" s="342">
        <v>0</v>
      </c>
      <c r="CO64" s="342" t="e">
        <f>#NAME?</f>
        <v>#NAME?</v>
      </c>
      <c r="CP64" s="341">
        <v>0</v>
      </c>
      <c r="CQ64" s="341">
        <v>0</v>
      </c>
      <c r="CR64" s="341" t="e">
        <f>#NAME?</f>
        <v>#NAME?</v>
      </c>
      <c r="CS64" s="343" t="e">
        <f>#NAME?</f>
        <v>#NAME?</v>
      </c>
      <c r="CT64" s="344" t="e">
        <f t="shared" si="32"/>
        <v>#NAME?</v>
      </c>
      <c r="CU64" s="349" t="e">
        <f t="shared" si="33"/>
        <v>#NAME?</v>
      </c>
      <c r="CV64" s="346"/>
      <c r="CW64" s="344">
        <f t="shared" si="34"/>
        <v>0</v>
      </c>
      <c r="CX64" s="346"/>
      <c r="CY64" s="342">
        <v>0</v>
      </c>
      <c r="CZ64" s="342">
        <v>0</v>
      </c>
      <c r="DA64" s="342">
        <f>'[4]численность 2020'!I77</f>
        <v>0</v>
      </c>
      <c r="DB64" s="341">
        <v>0</v>
      </c>
      <c r="DC64" s="341">
        <v>0</v>
      </c>
      <c r="DD64" s="341">
        <f t="shared" si="35"/>
        <v>0</v>
      </c>
      <c r="DE64" s="343">
        <f>'[4]заявки 2020-2021'!I70</f>
        <v>0</v>
      </c>
      <c r="DF64" s="344">
        <f t="shared" si="36"/>
        <v>0</v>
      </c>
      <c r="DG64" s="345">
        <f t="shared" si="37"/>
        <v>0</v>
      </c>
      <c r="DH64" s="346"/>
      <c r="DI64" s="342">
        <v>0.434531</v>
      </c>
      <c r="DJ64" s="342">
        <v>3.5778180000000002</v>
      </c>
      <c r="DK64" s="342">
        <f>'[4]численность 2020'!J77</f>
        <v>3.0874202251434326</v>
      </c>
      <c r="DL64" s="341">
        <v>8.7052000000000004E-2</v>
      </c>
      <c r="DM64" s="341">
        <v>8.7052000000000004E-2</v>
      </c>
      <c r="DN64" s="341">
        <f t="shared" si="38"/>
        <v>7.3861729222379421E-2</v>
      </c>
      <c r="DO64" s="343">
        <f>'[4]заявки 2020-2021'!P70</f>
        <v>0</v>
      </c>
      <c r="DP64" s="344">
        <f t="shared" si="39"/>
        <v>0.3087420225143433</v>
      </c>
      <c r="DQ64" s="345">
        <f t="shared" si="40"/>
        <v>0</v>
      </c>
      <c r="DR64" s="346"/>
      <c r="DS64" s="342">
        <v>0</v>
      </c>
      <c r="DT64" s="347">
        <v>0</v>
      </c>
      <c r="DU64" s="347">
        <f>'[4]заявки 2020-2021'!Q70</f>
        <v>0</v>
      </c>
      <c r="DV64" s="341">
        <f t="shared" si="41"/>
        <v>0</v>
      </c>
      <c r="DW64" s="341">
        <v>0</v>
      </c>
      <c r="DX64" s="341">
        <f t="shared" si="54"/>
        <v>0</v>
      </c>
      <c r="DY64" s="343">
        <f>'[4]заявки 2020-2021'!S70</f>
        <v>0</v>
      </c>
      <c r="DZ64" s="344">
        <f t="shared" si="55"/>
        <v>0</v>
      </c>
      <c r="EA64" s="345">
        <f t="shared" si="44"/>
        <v>0</v>
      </c>
      <c r="EB64" s="346"/>
    </row>
    <row r="65" spans="1:132" ht="48.75" customHeight="1" x14ac:dyDescent="0.2">
      <c r="A65" s="116" t="s">
        <v>111</v>
      </c>
      <c r="B65" s="341">
        <f>'[4]численность 2020'!C73</f>
        <v>118.62999725341797</v>
      </c>
      <c r="C65" s="342">
        <v>201.35060100000001</v>
      </c>
      <c r="D65" s="342">
        <v>153.78568999999999</v>
      </c>
      <c r="E65" s="342">
        <f>'[4]численность 2020'!D73</f>
        <v>229.47166442871094</v>
      </c>
      <c r="F65" s="341">
        <v>1.6972989999999999</v>
      </c>
      <c r="G65" s="341">
        <f t="shared" si="0"/>
        <v>1.2963474126319185</v>
      </c>
      <c r="H65" s="341">
        <f t="shared" si="46"/>
        <v>1.9343477176224868</v>
      </c>
      <c r="I65" s="343">
        <f>'[4]заявки 2020-2021'!O74</f>
        <v>79</v>
      </c>
      <c r="J65" s="344">
        <f t="shared" si="47"/>
        <v>80.315082550048601</v>
      </c>
      <c r="K65" s="345">
        <f t="shared" si="3"/>
        <v>79</v>
      </c>
      <c r="L65" s="346">
        <v>79</v>
      </c>
      <c r="M65" s="342">
        <v>68</v>
      </c>
      <c r="N65" s="342">
        <v>68</v>
      </c>
      <c r="O65" s="347">
        <f>'[4]заявки 2020-2021'!K74</f>
        <v>68</v>
      </c>
      <c r="P65" s="341">
        <f t="shared" si="4"/>
        <v>0.5732108368403489</v>
      </c>
      <c r="Q65" s="341">
        <v>0.57321100000000003</v>
      </c>
      <c r="R65" s="341">
        <f t="shared" si="5"/>
        <v>0.5732108368403489</v>
      </c>
      <c r="S65" s="343">
        <f>'[4]заявки 2020-2021'!M74</f>
        <v>10</v>
      </c>
      <c r="T65" s="343">
        <f>'[4]заявки 2020-2021'!N74</f>
        <v>5</v>
      </c>
      <c r="U65" s="344">
        <f t="shared" si="48"/>
        <v>10.199999999999932</v>
      </c>
      <c r="V65" s="345">
        <f t="shared" si="7"/>
        <v>10</v>
      </c>
      <c r="W65" s="346">
        <v>10</v>
      </c>
      <c r="X65" s="346">
        <v>5</v>
      </c>
      <c r="Y65" s="348"/>
      <c r="Z65" s="342">
        <v>442.486328125</v>
      </c>
      <c r="AA65" s="342">
        <v>401.02282700000001</v>
      </c>
      <c r="AB65" s="342">
        <f>'[4]численность 2020'!E73</f>
        <v>482.87875366210938</v>
      </c>
      <c r="AC65" s="341">
        <v>3.7299699999999998</v>
      </c>
      <c r="AD65" s="341">
        <v>3.3804500000000002</v>
      </c>
      <c r="AE65" s="341">
        <f t="shared" si="49"/>
        <v>4.0704608011629766</v>
      </c>
      <c r="AF65" s="343">
        <f>'[4]заявки 2020-2021'!J74</f>
        <v>24</v>
      </c>
      <c r="AG65" s="344">
        <f t="shared" si="50"/>
        <v>24.14393768310547</v>
      </c>
      <c r="AH65" s="345">
        <f t="shared" si="9"/>
        <v>24</v>
      </c>
      <c r="AI65" s="349">
        <f t="shared" si="10"/>
        <v>18</v>
      </c>
      <c r="AJ65" s="346">
        <v>24</v>
      </c>
      <c r="AK65" s="346">
        <v>18</v>
      </c>
      <c r="AL65" s="342">
        <v>591.78179899999998</v>
      </c>
      <c r="AM65" s="342">
        <v>523.40423599999997</v>
      </c>
      <c r="AN65" s="342">
        <f>'[4]численность 2020'!F73</f>
        <v>587.15484619140625</v>
      </c>
      <c r="AO65" s="341">
        <v>4.988467</v>
      </c>
      <c r="AP65" s="341">
        <v>4.4120730000000004</v>
      </c>
      <c r="AQ65" s="341">
        <f t="shared" si="11"/>
        <v>4.949463540297681</v>
      </c>
      <c r="AR65" s="343">
        <f>'[4]заявки 2020-2021'!D74</f>
        <v>46</v>
      </c>
      <c r="AS65" s="343">
        <f>'[4]заявки 2020-2021'!E74</f>
        <v>11</v>
      </c>
      <c r="AT65" s="344">
        <f t="shared" si="12"/>
        <v>46.972387695312499</v>
      </c>
      <c r="AU65" s="349">
        <f t="shared" si="13"/>
        <v>46</v>
      </c>
      <c r="AV65" s="346">
        <v>46</v>
      </c>
      <c r="AW65" s="344">
        <f t="shared" si="14"/>
        <v>11.5</v>
      </c>
      <c r="AX65" s="345">
        <f t="shared" si="15"/>
        <v>11</v>
      </c>
      <c r="AY65" s="346">
        <v>11</v>
      </c>
      <c r="AZ65" s="344">
        <f t="shared" si="16"/>
        <v>23</v>
      </c>
      <c r="BA65" s="346">
        <v>23</v>
      </c>
      <c r="BB65" s="342">
        <v>197.909561</v>
      </c>
      <c r="BC65" s="342">
        <v>159.28080700000001</v>
      </c>
      <c r="BD65" s="342">
        <f>'[4]численность 2020'!G73</f>
        <v>199.63265991210938</v>
      </c>
      <c r="BE65" s="341">
        <v>1.668293</v>
      </c>
      <c r="BF65" s="341">
        <v>1.3426689999999999</v>
      </c>
      <c r="BG65" s="341">
        <f t="shared" si="17"/>
        <v>1.6828177066012497</v>
      </c>
      <c r="BH65" s="343">
        <f>'[4]заявки 2020-2021'!B74</f>
        <v>9</v>
      </c>
      <c r="BI65" s="343">
        <f>'[4]заявки 2020-2021'!C74</f>
        <v>2</v>
      </c>
      <c r="BJ65" s="344">
        <f t="shared" si="18"/>
        <v>9.9816329956054695</v>
      </c>
      <c r="BK65" s="349">
        <f t="shared" si="19"/>
        <v>9</v>
      </c>
      <c r="BL65" s="346">
        <v>9</v>
      </c>
      <c r="BM65" s="344">
        <f t="shared" si="20"/>
        <v>2.25</v>
      </c>
      <c r="BN65" s="345">
        <f t="shared" si="21"/>
        <v>2</v>
      </c>
      <c r="BO65" s="346">
        <v>2</v>
      </c>
      <c r="BP65" s="344">
        <f t="shared" si="22"/>
        <v>1.8</v>
      </c>
      <c r="BQ65" s="346">
        <v>1</v>
      </c>
      <c r="BR65" s="342">
        <v>429.80358899999999</v>
      </c>
      <c r="BS65" s="342">
        <v>354.92010499999998</v>
      </c>
      <c r="BT65" s="342">
        <f>'[4]численность 2020'!H73</f>
        <v>440.36614990234375</v>
      </c>
      <c r="BU65" s="341">
        <v>3.6230600000000002</v>
      </c>
      <c r="BV65" s="341">
        <v>2.9918239999999998</v>
      </c>
      <c r="BW65" s="341">
        <f t="shared" si="23"/>
        <v>3.7120977838483085</v>
      </c>
      <c r="BX65" s="343">
        <f>'[4]заявки 2020-2021'!F74</f>
        <v>31</v>
      </c>
      <c r="BY65" s="343">
        <f>'[4]заявки 2020-2021'!G74</f>
        <v>4</v>
      </c>
      <c r="BZ65" s="343">
        <f>'[4]заявки 2020-2021'!H74</f>
        <v>3</v>
      </c>
      <c r="CA65" s="344">
        <f t="shared" si="24"/>
        <v>30.825630493164066</v>
      </c>
      <c r="CB65" s="349">
        <f t="shared" si="25"/>
        <v>30.825630493164066</v>
      </c>
      <c r="CC65" s="346">
        <v>30</v>
      </c>
      <c r="CD65" s="344">
        <f t="shared" si="26"/>
        <v>3.75</v>
      </c>
      <c r="CE65" s="345">
        <f t="shared" si="27"/>
        <v>3.75</v>
      </c>
      <c r="CF65" s="346">
        <v>4</v>
      </c>
      <c r="CG65" s="344">
        <f t="shared" si="28"/>
        <v>3.75</v>
      </c>
      <c r="CH65" s="345">
        <f t="shared" si="29"/>
        <v>3</v>
      </c>
      <c r="CI65" s="346">
        <v>3</v>
      </c>
      <c r="CJ65" s="344">
        <f t="shared" si="30"/>
        <v>6</v>
      </c>
      <c r="CK65" s="346">
        <v>6</v>
      </c>
      <c r="CL65" s="350">
        <f t="shared" si="31"/>
        <v>1</v>
      </c>
      <c r="CM65" s="342">
        <v>0</v>
      </c>
      <c r="CN65" s="342">
        <v>0</v>
      </c>
      <c r="CO65" s="342" t="e">
        <f>#NAME?</f>
        <v>#NAME?</v>
      </c>
      <c r="CP65" s="341">
        <v>0</v>
      </c>
      <c r="CQ65" s="341">
        <v>0</v>
      </c>
      <c r="CR65" s="341" t="e">
        <f>#NAME?</f>
        <v>#NAME?</v>
      </c>
      <c r="CS65" s="343" t="e">
        <f>#NAME?</f>
        <v>#NAME?</v>
      </c>
      <c r="CT65" s="344" t="e">
        <f t="shared" ref="CT65:CT67" si="58">IF((CO65*0.1)&gt;0,CO65*0.8,0)</f>
        <v>#NAME?</v>
      </c>
      <c r="CU65" s="349" t="e">
        <f t="shared" ref="CU65:CU67" si="59">IF(CS65&lt;CT65,CS65,CT65)</f>
        <v>#NAME?</v>
      </c>
      <c r="CV65" s="346"/>
      <c r="CW65" s="344">
        <f t="shared" ref="CW65:CW67" si="60">CV65*0.8</f>
        <v>0</v>
      </c>
      <c r="CX65" s="346"/>
      <c r="CY65" s="342">
        <v>25.234370999999999</v>
      </c>
      <c r="CZ65" s="342">
        <v>31.087039999999998</v>
      </c>
      <c r="DA65" s="342">
        <f>'[4]численность 2020'!I73</f>
        <v>29.197319030761719</v>
      </c>
      <c r="DB65" s="341">
        <v>0.21271499999999999</v>
      </c>
      <c r="DC65" s="341">
        <v>0.26205000000000001</v>
      </c>
      <c r="DD65" s="341">
        <f t="shared" si="35"/>
        <v>0.24612087757525836</v>
      </c>
      <c r="DE65" s="343">
        <f>'[4]заявки 2020-2021'!I74</f>
        <v>0</v>
      </c>
      <c r="DF65" s="344">
        <f t="shared" si="36"/>
        <v>0</v>
      </c>
      <c r="DG65" s="345">
        <f t="shared" si="37"/>
        <v>0</v>
      </c>
      <c r="DH65" s="346"/>
      <c r="DI65" s="342">
        <v>3.2771910000000002</v>
      </c>
      <c r="DJ65" s="342">
        <v>5.7098649999999997</v>
      </c>
      <c r="DK65" s="342">
        <f>'[4]численность 2020'!J73</f>
        <v>11.550586700439453</v>
      </c>
      <c r="DL65" s="341">
        <v>4.8132000000000001E-2</v>
      </c>
      <c r="DM65" s="341">
        <v>4.8132000000000001E-2</v>
      </c>
      <c r="DN65" s="341">
        <f t="shared" si="38"/>
        <v>9.7366492184645631E-2</v>
      </c>
      <c r="DO65" s="343">
        <f>'[4]заявки 2020-2021'!P74</f>
        <v>1</v>
      </c>
      <c r="DP65" s="344">
        <f t="shared" si="39"/>
        <v>1.1550586700439454</v>
      </c>
      <c r="DQ65" s="345">
        <f t="shared" si="40"/>
        <v>1</v>
      </c>
      <c r="DR65" s="346">
        <v>1</v>
      </c>
      <c r="DS65" s="342">
        <v>0</v>
      </c>
      <c r="DT65" s="347">
        <v>0</v>
      </c>
      <c r="DU65" s="347">
        <f>'[4]заявки 2020-2021'!Q74</f>
        <v>0</v>
      </c>
      <c r="DV65" s="341">
        <f t="shared" si="41"/>
        <v>0</v>
      </c>
      <c r="DW65" s="341">
        <v>0</v>
      </c>
      <c r="DX65" s="341">
        <f t="shared" si="54"/>
        <v>0</v>
      </c>
      <c r="DY65" s="343">
        <f>'[4]заявки 2020-2021'!S74</f>
        <v>0</v>
      </c>
      <c r="DZ65" s="344">
        <f t="shared" si="55"/>
        <v>0</v>
      </c>
      <c r="EA65" s="345">
        <f t="shared" si="44"/>
        <v>0</v>
      </c>
      <c r="EB65" s="346"/>
    </row>
    <row r="66" spans="1:132" ht="47.25" customHeight="1" x14ac:dyDescent="0.2">
      <c r="A66" s="116" t="s">
        <v>309</v>
      </c>
      <c r="B66" s="341">
        <f>'[4]численность 2020'!C74</f>
        <v>84.19000244140625</v>
      </c>
      <c r="C66" s="342">
        <v>128.17018100000001</v>
      </c>
      <c r="D66" s="342">
        <v>131.563019</v>
      </c>
      <c r="E66" s="342">
        <f>'[4]численность 2020'!D74</f>
        <v>187.69010925292969</v>
      </c>
      <c r="F66" s="341">
        <v>1.522392</v>
      </c>
      <c r="G66" s="341">
        <f t="shared" si="0"/>
        <v>1.5626917114245715</v>
      </c>
      <c r="H66" s="341">
        <f t="shared" si="46"/>
        <v>2.2293633900718373</v>
      </c>
      <c r="I66" s="343">
        <f>'[4]заявки 2020-2021'!O75</f>
        <v>65</v>
      </c>
      <c r="J66" s="344">
        <f t="shared" si="47"/>
        <v>65.691538238525197</v>
      </c>
      <c r="K66" s="345">
        <f t="shared" si="3"/>
        <v>65</v>
      </c>
      <c r="L66" s="346">
        <v>65</v>
      </c>
      <c r="M66" s="342">
        <v>47</v>
      </c>
      <c r="N66" s="342">
        <v>47</v>
      </c>
      <c r="O66" s="347">
        <f>'[4]заявки 2020-2021'!K75</f>
        <v>47</v>
      </c>
      <c r="P66" s="341">
        <f t="shared" si="4"/>
        <v>0.55826105994842568</v>
      </c>
      <c r="Q66" s="341">
        <v>0.55826100000000001</v>
      </c>
      <c r="R66" s="341">
        <f t="shared" si="5"/>
        <v>0.55826105994842568</v>
      </c>
      <c r="S66" s="343">
        <f>'[4]заявки 2020-2021'!M75</f>
        <v>7</v>
      </c>
      <c r="T66" s="343">
        <f>'[4]заявки 2020-2021'!N75</f>
        <v>3</v>
      </c>
      <c r="U66" s="344">
        <f t="shared" si="48"/>
        <v>7.0499999999999527</v>
      </c>
      <c r="V66" s="345">
        <f t="shared" si="7"/>
        <v>7</v>
      </c>
      <c r="W66" s="346">
        <v>7</v>
      </c>
      <c r="X66" s="346">
        <v>3</v>
      </c>
      <c r="Y66" s="348"/>
      <c r="Z66" s="342">
        <v>227.724609375</v>
      </c>
      <c r="AA66" s="342">
        <v>298.16061400000001</v>
      </c>
      <c r="AB66" s="342">
        <f>'[4]численность 2020'!E74</f>
        <v>363.31472778320313</v>
      </c>
      <c r="AC66" s="341">
        <v>2.7048890000000001</v>
      </c>
      <c r="AD66" s="341">
        <v>3.5415199999999998</v>
      </c>
      <c r="AE66" s="341">
        <f t="shared" si="49"/>
        <v>4.3154141495132921</v>
      </c>
      <c r="AF66" s="343">
        <f>'[4]заявки 2020-2021'!J75</f>
        <v>18</v>
      </c>
      <c r="AG66" s="344">
        <f t="shared" si="50"/>
        <v>18.165736389160156</v>
      </c>
      <c r="AH66" s="345">
        <f t="shared" si="9"/>
        <v>18</v>
      </c>
      <c r="AI66" s="349">
        <f t="shared" si="10"/>
        <v>13.5</v>
      </c>
      <c r="AJ66" s="346">
        <v>18</v>
      </c>
      <c r="AK66" s="346">
        <v>13</v>
      </c>
      <c r="AL66" s="342">
        <v>243.59837300000001</v>
      </c>
      <c r="AM66" s="342">
        <v>282.74408</v>
      </c>
      <c r="AN66" s="342">
        <f>'[4]численность 2020'!F74</f>
        <v>377.24560546875</v>
      </c>
      <c r="AO66" s="341">
        <v>2.8934359999999999</v>
      </c>
      <c r="AP66" s="341">
        <v>3.3584040000000002</v>
      </c>
      <c r="AQ66" s="341">
        <f t="shared" si="11"/>
        <v>4.4808836504227658</v>
      </c>
      <c r="AR66" s="343">
        <f>'[4]заявки 2020-2021'!D75</f>
        <v>19</v>
      </c>
      <c r="AS66" s="343">
        <f>'[4]заявки 2020-2021'!E75</f>
        <v>4</v>
      </c>
      <c r="AT66" s="344">
        <f t="shared" si="12"/>
        <v>30.179648437499999</v>
      </c>
      <c r="AU66" s="349">
        <f t="shared" si="13"/>
        <v>19</v>
      </c>
      <c r="AV66" s="346">
        <v>19</v>
      </c>
      <c r="AW66" s="344">
        <f t="shared" si="14"/>
        <v>4.75</v>
      </c>
      <c r="AX66" s="345">
        <f t="shared" si="15"/>
        <v>4</v>
      </c>
      <c r="AY66" s="346">
        <v>4</v>
      </c>
      <c r="AZ66" s="344">
        <f t="shared" si="16"/>
        <v>9.5</v>
      </c>
      <c r="BA66" s="346">
        <v>9</v>
      </c>
      <c r="BB66" s="342">
        <v>120.804863</v>
      </c>
      <c r="BC66" s="342">
        <v>129.088852</v>
      </c>
      <c r="BD66" s="342">
        <f>'[4]численность 2020'!G74</f>
        <v>157.32054138183594</v>
      </c>
      <c r="BE66" s="341">
        <v>1.4349069999999999</v>
      </c>
      <c r="BF66" s="341">
        <v>1.533304</v>
      </c>
      <c r="BG66" s="341">
        <f t="shared" si="17"/>
        <v>1.8686368549677426</v>
      </c>
      <c r="BH66" s="343">
        <f>'[4]заявки 2020-2021'!B75</f>
        <v>7</v>
      </c>
      <c r="BI66" s="343">
        <f>'[4]заявки 2020-2021'!C75</f>
        <v>1</v>
      </c>
      <c r="BJ66" s="344">
        <f t="shared" si="18"/>
        <v>7.8660270690917971</v>
      </c>
      <c r="BK66" s="349">
        <f t="shared" si="19"/>
        <v>7</v>
      </c>
      <c r="BL66" s="346">
        <v>7</v>
      </c>
      <c r="BM66" s="344">
        <f t="shared" si="20"/>
        <v>1.75</v>
      </c>
      <c r="BN66" s="345">
        <f t="shared" si="21"/>
        <v>1</v>
      </c>
      <c r="BO66" s="346">
        <v>1</v>
      </c>
      <c r="BP66" s="344">
        <f t="shared" si="22"/>
        <v>1.4000000000000001</v>
      </c>
      <c r="BQ66" s="346">
        <v>1</v>
      </c>
      <c r="BR66" s="342">
        <v>260.61273199999999</v>
      </c>
      <c r="BS66" s="342">
        <v>313.305634</v>
      </c>
      <c r="BT66" s="342">
        <f>'[4]численность 2020'!H74</f>
        <v>378.658935546875</v>
      </c>
      <c r="BU66" s="341">
        <v>3.0955309999999998</v>
      </c>
      <c r="BV66" s="341">
        <v>3.7214109999999998</v>
      </c>
      <c r="BW66" s="341">
        <f t="shared" si="23"/>
        <v>4.4976710365391712</v>
      </c>
      <c r="BX66" s="343">
        <f>'[4]заявки 2020-2021'!F75</f>
        <v>30</v>
      </c>
      <c r="BY66" s="343">
        <f>'[4]заявки 2020-2021'!G75</f>
        <v>4</v>
      </c>
      <c r="BZ66" s="343">
        <f>'[4]заявки 2020-2021'!H75</f>
        <v>3</v>
      </c>
      <c r="CA66" s="344">
        <f t="shared" si="24"/>
        <v>30.292714843750002</v>
      </c>
      <c r="CB66" s="349">
        <f t="shared" si="25"/>
        <v>30</v>
      </c>
      <c r="CC66" s="346">
        <v>30</v>
      </c>
      <c r="CD66" s="344">
        <f t="shared" si="26"/>
        <v>3.75</v>
      </c>
      <c r="CE66" s="345">
        <f t="shared" si="27"/>
        <v>3.75</v>
      </c>
      <c r="CF66" s="346">
        <v>4</v>
      </c>
      <c r="CG66" s="344">
        <f t="shared" si="28"/>
        <v>3.75</v>
      </c>
      <c r="CH66" s="345">
        <f t="shared" si="29"/>
        <v>3</v>
      </c>
      <c r="CI66" s="346">
        <v>3</v>
      </c>
      <c r="CJ66" s="344">
        <f t="shared" si="30"/>
        <v>6</v>
      </c>
      <c r="CK66" s="346">
        <v>6</v>
      </c>
      <c r="CL66" s="350">
        <f t="shared" si="31"/>
        <v>1</v>
      </c>
      <c r="CM66" s="342">
        <v>0</v>
      </c>
      <c r="CN66" s="342">
        <v>0</v>
      </c>
      <c r="CO66" s="342" t="e">
        <f>#NAME?</f>
        <v>#NAME?</v>
      </c>
      <c r="CP66" s="341">
        <v>0</v>
      </c>
      <c r="CQ66" s="341">
        <v>0</v>
      </c>
      <c r="CR66" s="341" t="e">
        <f>#NAME?</f>
        <v>#NAME?</v>
      </c>
      <c r="CS66" s="343" t="e">
        <f>#NAME?</f>
        <v>#NAME?</v>
      </c>
      <c r="CT66" s="344" t="e">
        <f t="shared" si="58"/>
        <v>#NAME?</v>
      </c>
      <c r="CU66" s="349" t="e">
        <f t="shared" si="59"/>
        <v>#NAME?</v>
      </c>
      <c r="CV66" s="346"/>
      <c r="CW66" s="344">
        <f t="shared" si="60"/>
        <v>0</v>
      </c>
      <c r="CX66" s="346"/>
      <c r="CY66" s="342">
        <v>0</v>
      </c>
      <c r="CZ66" s="342">
        <v>0</v>
      </c>
      <c r="DA66" s="342">
        <f>'[4]численность 2020'!I74</f>
        <v>0</v>
      </c>
      <c r="DB66" s="341">
        <v>0</v>
      </c>
      <c r="DC66" s="341">
        <v>0</v>
      </c>
      <c r="DD66" s="341">
        <f t="shared" si="35"/>
        <v>0</v>
      </c>
      <c r="DE66" s="343">
        <f>'[4]заявки 2020-2021'!I75</f>
        <v>0</v>
      </c>
      <c r="DF66" s="344">
        <f t="shared" si="36"/>
        <v>0</v>
      </c>
      <c r="DG66" s="345">
        <f t="shared" si="37"/>
        <v>0</v>
      </c>
      <c r="DH66" s="346"/>
      <c r="DI66" s="342">
        <v>2.6702129999999999</v>
      </c>
      <c r="DJ66" s="342">
        <v>5.4030914306640625</v>
      </c>
      <c r="DK66" s="342">
        <f>'[4]численность 2020'!J74</f>
        <v>9.5956096649169922</v>
      </c>
      <c r="DL66" s="341">
        <v>6.4176999999999998E-2</v>
      </c>
      <c r="DM66" s="341">
        <v>6.4176999999999998E-2</v>
      </c>
      <c r="DN66" s="341">
        <f t="shared" si="38"/>
        <v>0.11397564302953017</v>
      </c>
      <c r="DO66" s="343">
        <f>'[4]заявки 2020-2021'!P75</f>
        <v>0</v>
      </c>
      <c r="DP66" s="344">
        <f t="shared" si="39"/>
        <v>0.95956096649169931</v>
      </c>
      <c r="DQ66" s="345">
        <f t="shared" si="40"/>
        <v>0</v>
      </c>
      <c r="DR66" s="346"/>
      <c r="DS66" s="342">
        <v>0</v>
      </c>
      <c r="DT66" s="347">
        <v>0</v>
      </c>
      <c r="DU66" s="347">
        <f>'[4]заявки 2020-2021'!Q75</f>
        <v>0</v>
      </c>
      <c r="DV66" s="341">
        <f t="shared" si="41"/>
        <v>0</v>
      </c>
      <c r="DW66" s="341">
        <v>0</v>
      </c>
      <c r="DX66" s="341">
        <f t="shared" si="54"/>
        <v>0</v>
      </c>
      <c r="DY66" s="343">
        <f>'[4]заявки 2020-2021'!S75</f>
        <v>0</v>
      </c>
      <c r="DZ66" s="344">
        <f t="shared" si="55"/>
        <v>0</v>
      </c>
      <c r="EA66" s="345">
        <f t="shared" si="44"/>
        <v>0</v>
      </c>
      <c r="EB66" s="346"/>
    </row>
    <row r="67" spans="1:132" ht="50.25" customHeight="1" x14ac:dyDescent="0.2">
      <c r="A67" s="116" t="s">
        <v>310</v>
      </c>
      <c r="B67" s="341">
        <f>'[4]численность 2020'!C75</f>
        <v>184.92999267578125</v>
      </c>
      <c r="C67" s="342">
        <v>386.21105999999997</v>
      </c>
      <c r="D67" s="342">
        <v>275.301849</v>
      </c>
      <c r="E67" s="342">
        <f>'[4]численность 2020'!D75</f>
        <v>390.84506225585938</v>
      </c>
      <c r="F67" s="341">
        <v>2.0895480000000002</v>
      </c>
      <c r="G67" s="341">
        <f t="shared" si="0"/>
        <v>1.4886814465118074</v>
      </c>
      <c r="H67" s="341">
        <f t="shared" si="46"/>
        <v>2.113475789409065</v>
      </c>
      <c r="I67" s="343">
        <f>'[4]заявки 2020-2021'!O76</f>
        <v>134</v>
      </c>
      <c r="J67" s="344">
        <f t="shared" si="47"/>
        <v>136.79577178955037</v>
      </c>
      <c r="K67" s="345">
        <f t="shared" si="3"/>
        <v>134</v>
      </c>
      <c r="L67" s="346">
        <v>134</v>
      </c>
      <c r="M67" s="342">
        <v>83</v>
      </c>
      <c r="N67" s="342">
        <v>100</v>
      </c>
      <c r="O67" s="347">
        <f>'[4]заявки 2020-2021'!K76</f>
        <v>100</v>
      </c>
      <c r="P67" s="341">
        <f t="shared" si="4"/>
        <v>0.44881848962983178</v>
      </c>
      <c r="Q67" s="341">
        <v>0.54103800000000002</v>
      </c>
      <c r="R67" s="341">
        <f t="shared" si="5"/>
        <v>0.54074516822871299</v>
      </c>
      <c r="S67" s="343">
        <f>'[4]заявки 2020-2021'!M76</f>
        <v>15</v>
      </c>
      <c r="T67" s="343">
        <f>'[4]заявки 2020-2021'!N76</f>
        <v>7</v>
      </c>
      <c r="U67" s="344">
        <f t="shared" si="48"/>
        <v>14.999999999999899</v>
      </c>
      <c r="V67" s="345">
        <f t="shared" si="7"/>
        <v>14.999999999999899</v>
      </c>
      <c r="W67" s="346">
        <v>15</v>
      </c>
      <c r="X67" s="346">
        <v>7</v>
      </c>
      <c r="Y67" s="348"/>
      <c r="Z67" s="342">
        <v>511.971497</v>
      </c>
      <c r="AA67" s="342">
        <v>628.977844</v>
      </c>
      <c r="AB67" s="342">
        <f>'[4]численность 2020'!E75</f>
        <v>757.8975830078125</v>
      </c>
      <c r="AC67" s="341">
        <v>2.7699590000000001</v>
      </c>
      <c r="AD67" s="341">
        <v>3.4030079999999998</v>
      </c>
      <c r="AE67" s="341">
        <f t="shared" si="49"/>
        <v>4.0982945602369458</v>
      </c>
      <c r="AF67" s="343">
        <f>'[4]заявки 2020-2021'!J76</f>
        <v>36</v>
      </c>
      <c r="AG67" s="344">
        <f t="shared" si="50"/>
        <v>37.894879150390629</v>
      </c>
      <c r="AH67" s="345">
        <f t="shared" si="9"/>
        <v>36</v>
      </c>
      <c r="AI67" s="349">
        <f t="shared" si="10"/>
        <v>27</v>
      </c>
      <c r="AJ67" s="346">
        <v>36</v>
      </c>
      <c r="AK67" s="346">
        <v>27</v>
      </c>
      <c r="AL67" s="342">
        <v>652.00964399999998</v>
      </c>
      <c r="AM67" s="342">
        <v>529.07843000000003</v>
      </c>
      <c r="AN67" s="342">
        <f>'[4]численность 2020'!F75</f>
        <v>717.19586181640625</v>
      </c>
      <c r="AO67" s="341">
        <v>3.5276179999999999</v>
      </c>
      <c r="AP67" s="341">
        <v>2.862514</v>
      </c>
      <c r="AQ67" s="341">
        <f t="shared" si="11"/>
        <v>3.8782019695084942</v>
      </c>
      <c r="AR67" s="343">
        <f>'[4]заявки 2020-2021'!D76</f>
        <v>48</v>
      </c>
      <c r="AS67" s="343">
        <f>'[4]заявки 2020-2021'!E76</f>
        <v>12</v>
      </c>
      <c r="AT67" s="344">
        <f t="shared" si="12"/>
        <v>50.203710327148443</v>
      </c>
      <c r="AU67" s="349">
        <f t="shared" si="13"/>
        <v>48</v>
      </c>
      <c r="AV67" s="346">
        <v>48</v>
      </c>
      <c r="AW67" s="344">
        <f t="shared" si="14"/>
        <v>12</v>
      </c>
      <c r="AX67" s="345">
        <f t="shared" si="15"/>
        <v>12</v>
      </c>
      <c r="AY67" s="346">
        <v>12</v>
      </c>
      <c r="AZ67" s="344">
        <f t="shared" si="16"/>
        <v>24</v>
      </c>
      <c r="BA67" s="346">
        <v>24</v>
      </c>
      <c r="BB67" s="342">
        <v>402.30584700000003</v>
      </c>
      <c r="BC67" s="342">
        <v>430.42813100000001</v>
      </c>
      <c r="BD67" s="342">
        <f>'[4]численность 2020'!G75</f>
        <v>515.130126953125</v>
      </c>
      <c r="BE67" s="341">
        <v>2.1766269999999999</v>
      </c>
      <c r="BF67" s="341">
        <v>2.3287789999999999</v>
      </c>
      <c r="BG67" s="341">
        <f t="shared" si="17"/>
        <v>2.7855412715894587</v>
      </c>
      <c r="BH67" s="343">
        <f>'[4]заявки 2020-2021'!B76</f>
        <v>30</v>
      </c>
      <c r="BI67" s="343">
        <f>'[4]заявки 2020-2021'!C76</f>
        <v>7</v>
      </c>
      <c r="BJ67" s="344">
        <f t="shared" si="18"/>
        <v>36.059108886718754</v>
      </c>
      <c r="BK67" s="349">
        <f t="shared" si="19"/>
        <v>30</v>
      </c>
      <c r="BL67" s="346">
        <v>30</v>
      </c>
      <c r="BM67" s="344">
        <f t="shared" si="20"/>
        <v>7.5</v>
      </c>
      <c r="BN67" s="345">
        <f t="shared" si="21"/>
        <v>7</v>
      </c>
      <c r="BO67" s="346">
        <v>7</v>
      </c>
      <c r="BP67" s="344">
        <f t="shared" si="22"/>
        <v>6</v>
      </c>
      <c r="BQ67" s="346">
        <v>6</v>
      </c>
      <c r="BR67" s="342">
        <v>636.45141599999999</v>
      </c>
      <c r="BS67" s="342">
        <v>593.8984375</v>
      </c>
      <c r="BT67" s="342">
        <f>'[4]численность 2020'!H75</f>
        <v>685.666015625</v>
      </c>
      <c r="BU67" s="341">
        <v>3.4434420000000001</v>
      </c>
      <c r="BV67" s="341">
        <v>3.2132149999999999</v>
      </c>
      <c r="BW67" s="341">
        <f t="shared" si="23"/>
        <v>3.7077058496785198</v>
      </c>
      <c r="BX67" s="343">
        <f>'[4]заявки 2020-2021'!F76</f>
        <v>41</v>
      </c>
      <c r="BY67" s="343">
        <f>'[4]заявки 2020-2021'!G76</f>
        <v>5</v>
      </c>
      <c r="BZ67" s="343">
        <f>'[4]заявки 2020-2021'!H76</f>
        <v>5</v>
      </c>
      <c r="CA67" s="344">
        <f t="shared" si="24"/>
        <v>47.996621093750008</v>
      </c>
      <c r="CB67" s="349">
        <f t="shared" si="25"/>
        <v>41</v>
      </c>
      <c r="CC67" s="346">
        <v>41</v>
      </c>
      <c r="CD67" s="344">
        <f t="shared" si="26"/>
        <v>5.125</v>
      </c>
      <c r="CE67" s="345">
        <f t="shared" si="27"/>
        <v>5</v>
      </c>
      <c r="CF67" s="346">
        <v>5</v>
      </c>
      <c r="CG67" s="344">
        <f t="shared" si="28"/>
        <v>5.125</v>
      </c>
      <c r="CH67" s="345">
        <f t="shared" si="29"/>
        <v>5</v>
      </c>
      <c r="CI67" s="346">
        <v>5</v>
      </c>
      <c r="CJ67" s="344">
        <f t="shared" si="30"/>
        <v>8.2000000000000011</v>
      </c>
      <c r="CK67" s="346">
        <v>8</v>
      </c>
      <c r="CL67" s="350">
        <f t="shared" si="31"/>
        <v>1</v>
      </c>
      <c r="CM67" s="342">
        <v>0</v>
      </c>
      <c r="CN67" s="342">
        <v>0</v>
      </c>
      <c r="CO67" s="342" t="e">
        <f>#NAME?</f>
        <v>#NAME?</v>
      </c>
      <c r="CP67" s="341">
        <v>0</v>
      </c>
      <c r="CQ67" s="341">
        <v>0</v>
      </c>
      <c r="CR67" s="341" t="e">
        <f>#NAME?</f>
        <v>#NAME?</v>
      </c>
      <c r="CS67" s="343" t="e">
        <f>#NAME?</f>
        <v>#NAME?</v>
      </c>
      <c r="CT67" s="344" t="e">
        <f t="shared" si="58"/>
        <v>#NAME?</v>
      </c>
      <c r="CU67" s="349" t="e">
        <f t="shared" si="59"/>
        <v>#NAME?</v>
      </c>
      <c r="CV67" s="346"/>
      <c r="CW67" s="344">
        <f t="shared" si="60"/>
        <v>0</v>
      </c>
      <c r="CX67" s="346"/>
      <c r="CY67" s="342">
        <v>315.79638699999998</v>
      </c>
      <c r="CZ67" s="342">
        <v>464.03002900000001</v>
      </c>
      <c r="DA67" s="342">
        <f>'[4]численность 2020'!I75</f>
        <v>437.27767944335938</v>
      </c>
      <c r="DB67" s="341">
        <v>1.7085779999999999</v>
      </c>
      <c r="DC67" s="341">
        <v>2.5105780000000002</v>
      </c>
      <c r="DD67" s="341">
        <f t="shared" si="35"/>
        <v>2.3645579233326059</v>
      </c>
      <c r="DE67" s="343">
        <f>'[4]заявки 2020-2021'!I76</f>
        <v>72</v>
      </c>
      <c r="DF67" s="344">
        <f t="shared" si="36"/>
        <v>78.709982299804253</v>
      </c>
      <c r="DG67" s="345">
        <f t="shared" si="37"/>
        <v>72</v>
      </c>
      <c r="DH67" s="346">
        <v>72</v>
      </c>
      <c r="DI67" s="342">
        <v>7.441446</v>
      </c>
      <c r="DJ67" s="342">
        <v>7.3413830000000004</v>
      </c>
      <c r="DK67" s="342">
        <f>'[4]численность 2020'!J75</f>
        <v>22.976823806762695</v>
      </c>
      <c r="DL67" s="341">
        <v>3.9719999999999998E-2</v>
      </c>
      <c r="DM67" s="341">
        <v>3.9719999999999998E-2</v>
      </c>
      <c r="DN67" s="341">
        <f t="shared" si="38"/>
        <v>0.12424606454749391</v>
      </c>
      <c r="DO67" s="343">
        <f>'[4]заявки 2020-2021'!P76</f>
        <v>2</v>
      </c>
      <c r="DP67" s="344">
        <f t="shared" si="39"/>
        <v>2.2976823806762696</v>
      </c>
      <c r="DQ67" s="345">
        <f t="shared" si="40"/>
        <v>2</v>
      </c>
      <c r="DR67" s="346">
        <v>2</v>
      </c>
      <c r="DS67" s="342">
        <v>0</v>
      </c>
      <c r="DT67" s="347">
        <v>0</v>
      </c>
      <c r="DU67" s="347">
        <f>'[4]заявки 2020-2021'!Q76</f>
        <v>0</v>
      </c>
      <c r="DV67" s="341">
        <f t="shared" si="41"/>
        <v>0</v>
      </c>
      <c r="DW67" s="341">
        <v>0</v>
      </c>
      <c r="DX67" s="341">
        <f t="shared" si="54"/>
        <v>0</v>
      </c>
      <c r="DY67" s="343">
        <f>'[4]заявки 2020-2021'!S76</f>
        <v>0</v>
      </c>
      <c r="DZ67" s="344">
        <f t="shared" si="55"/>
        <v>0</v>
      </c>
      <c r="EA67" s="345">
        <f t="shared" si="44"/>
        <v>0</v>
      </c>
      <c r="EB67" s="346"/>
    </row>
    <row r="68" spans="1:132" ht="36" customHeight="1" x14ac:dyDescent="0.2">
      <c r="A68" s="116" t="s">
        <v>115</v>
      </c>
      <c r="B68" s="341">
        <f>'[4]численность 2020'!C76</f>
        <v>40.046001434326172</v>
      </c>
      <c r="C68" s="342">
        <v>20.725878000000002</v>
      </c>
      <c r="D68" s="342">
        <v>26</v>
      </c>
      <c r="E68" s="342">
        <f>'[4]численность 2020'!D76</f>
        <v>31.21534538269043</v>
      </c>
      <c r="F68" s="341">
        <v>0.51762900000000001</v>
      </c>
      <c r="G68" s="341">
        <f t="shared" si="0"/>
        <v>0.64925333538328289</v>
      </c>
      <c r="H68" s="341">
        <f t="shared" si="46"/>
        <v>0.77948719634049701</v>
      </c>
      <c r="I68" s="343">
        <f>'[4]заявки 2020-2021'!O72</f>
        <v>0</v>
      </c>
      <c r="J68" s="344">
        <f t="shared" si="47"/>
        <v>0</v>
      </c>
      <c r="K68" s="345">
        <f t="shared" si="3"/>
        <v>0</v>
      </c>
      <c r="L68" s="346"/>
      <c r="M68" s="342">
        <v>14</v>
      </c>
      <c r="N68" s="342">
        <v>14</v>
      </c>
      <c r="O68" s="347">
        <f>'[4]заявки 2020-2021'!K72</f>
        <v>0</v>
      </c>
      <c r="P68" s="341">
        <f t="shared" si="4"/>
        <v>0.34959794982176773</v>
      </c>
      <c r="Q68" s="341">
        <v>0.34965000000000002</v>
      </c>
      <c r="R68" s="341">
        <f t="shared" si="5"/>
        <v>0</v>
      </c>
      <c r="S68" s="343">
        <f>'[4]заявки 2020-2021'!M72</f>
        <v>0</v>
      </c>
      <c r="T68" s="343">
        <f>'[4]заявки 2020-2021'!N72</f>
        <v>0</v>
      </c>
      <c r="U68" s="344">
        <f t="shared" si="48"/>
        <v>0</v>
      </c>
      <c r="V68" s="345">
        <f t="shared" si="7"/>
        <v>0</v>
      </c>
      <c r="W68" s="346"/>
      <c r="X68" s="346"/>
      <c r="Y68" s="348"/>
      <c r="Z68" s="342">
        <v>63.540176000000002</v>
      </c>
      <c r="AA68" s="342">
        <v>106</v>
      </c>
      <c r="AB68" s="342">
        <f>'[4]численность 2020'!E76</f>
        <v>112.83617401123047</v>
      </c>
      <c r="AC68" s="341">
        <v>1.5869169999999999</v>
      </c>
      <c r="AD68" s="341">
        <v>2.6473529999999998</v>
      </c>
      <c r="AE68" s="341">
        <f t="shared" si="49"/>
        <v>2.8176639357184574</v>
      </c>
      <c r="AF68" s="343">
        <f>'[4]заявки 2020-2021'!J72</f>
        <v>0</v>
      </c>
      <c r="AG68" s="344">
        <f t="shared" si="50"/>
        <v>5.6418087005615236</v>
      </c>
      <c r="AH68" s="345">
        <f t="shared" si="9"/>
        <v>0</v>
      </c>
      <c r="AI68" s="349">
        <f t="shared" si="10"/>
        <v>0</v>
      </c>
      <c r="AJ68" s="346"/>
      <c r="AK68" s="346"/>
      <c r="AL68" s="342">
        <v>173.291382</v>
      </c>
      <c r="AM68" s="342">
        <v>191</v>
      </c>
      <c r="AN68" s="342">
        <f>'[4]численность 2020'!F76</f>
        <v>222.47779846191406</v>
      </c>
      <c r="AO68" s="341">
        <v>4.3279560000000004</v>
      </c>
      <c r="AP68" s="341">
        <v>4.7702299999999997</v>
      </c>
      <c r="AQ68" s="341">
        <f t="shared" si="11"/>
        <v>5.5555558730818282</v>
      </c>
      <c r="AR68" s="343">
        <f>'[4]заявки 2020-2021'!D72</f>
        <v>20</v>
      </c>
      <c r="AS68" s="343">
        <f>'[4]заявки 2020-2021'!E72</f>
        <v>5</v>
      </c>
      <c r="AT68" s="344">
        <f t="shared" si="12"/>
        <v>17.798223876953127</v>
      </c>
      <c r="AU68" s="349">
        <f t="shared" si="13"/>
        <v>17.798223876953127</v>
      </c>
      <c r="AV68" s="346">
        <v>17</v>
      </c>
      <c r="AW68" s="344">
        <f t="shared" si="14"/>
        <v>4.25</v>
      </c>
      <c r="AX68" s="345">
        <f t="shared" si="15"/>
        <v>4.25</v>
      </c>
      <c r="AY68" s="346">
        <v>4</v>
      </c>
      <c r="AZ68" s="344">
        <f t="shared" si="16"/>
        <v>8.5</v>
      </c>
      <c r="BA68" s="346">
        <v>8</v>
      </c>
      <c r="BB68" s="342">
        <v>35.118850999999999</v>
      </c>
      <c r="BC68" s="342">
        <v>57</v>
      </c>
      <c r="BD68" s="342">
        <f>'[4]численность 2020'!G76</f>
        <v>51.500751495361328</v>
      </c>
      <c r="BE68" s="341">
        <v>0.87709400000000004</v>
      </c>
      <c r="BF68" s="341">
        <v>1.423576</v>
      </c>
      <c r="BG68" s="341">
        <f t="shared" si="17"/>
        <v>1.28603979550419</v>
      </c>
      <c r="BH68" s="343">
        <f>'[4]заявки 2020-2021'!B72</f>
        <v>2</v>
      </c>
      <c r="BI68" s="343">
        <f>'[4]заявки 2020-2021'!C72</f>
        <v>0</v>
      </c>
      <c r="BJ68" s="344">
        <f t="shared" si="18"/>
        <v>2.5750375747680665</v>
      </c>
      <c r="BK68" s="349">
        <f t="shared" si="19"/>
        <v>2</v>
      </c>
      <c r="BL68" s="346">
        <v>2</v>
      </c>
      <c r="BM68" s="344">
        <f t="shared" si="20"/>
        <v>0</v>
      </c>
      <c r="BN68" s="345">
        <f t="shared" si="21"/>
        <v>0</v>
      </c>
      <c r="BO68" s="346"/>
      <c r="BP68" s="344">
        <f t="shared" si="22"/>
        <v>0.4</v>
      </c>
      <c r="BQ68" s="346"/>
      <c r="BR68" s="342">
        <v>88.967758000000003</v>
      </c>
      <c r="BS68" s="342">
        <v>89</v>
      </c>
      <c r="BT68" s="342">
        <f>'[4]численность 2020'!H76</f>
        <v>89.0823974609375</v>
      </c>
      <c r="BU68" s="341">
        <v>2.2219720000000001</v>
      </c>
      <c r="BV68" s="341">
        <v>2.2227769999999998</v>
      </c>
      <c r="BW68" s="341">
        <f t="shared" si="23"/>
        <v>2.224501679825114</v>
      </c>
      <c r="BX68" s="343">
        <f>'[4]заявки 2020-2021'!F72</f>
        <v>7</v>
      </c>
      <c r="BY68" s="343">
        <f>'[4]заявки 2020-2021'!G72</f>
        <v>1</v>
      </c>
      <c r="BZ68" s="343">
        <f>'[4]заявки 2020-2021'!H72</f>
        <v>2</v>
      </c>
      <c r="CA68" s="344">
        <f t="shared" si="24"/>
        <v>6.2357678222656254</v>
      </c>
      <c r="CB68" s="349">
        <f t="shared" si="25"/>
        <v>6.2357678222656254</v>
      </c>
      <c r="CC68" s="346">
        <v>6</v>
      </c>
      <c r="CD68" s="344">
        <f t="shared" si="26"/>
        <v>0.75</v>
      </c>
      <c r="CE68" s="345">
        <f t="shared" si="27"/>
        <v>0.75</v>
      </c>
      <c r="CF68" s="346"/>
      <c r="CG68" s="344">
        <f t="shared" si="28"/>
        <v>0.75</v>
      </c>
      <c r="CH68" s="345">
        <f t="shared" si="29"/>
        <v>0.75</v>
      </c>
      <c r="CI68" s="346">
        <v>1</v>
      </c>
      <c r="CJ68" s="344">
        <f t="shared" si="30"/>
        <v>1.2000000000000002</v>
      </c>
      <c r="CK68" s="346">
        <v>1</v>
      </c>
      <c r="CL68" s="350">
        <f t="shared" si="31"/>
        <v>1</v>
      </c>
      <c r="CM68" s="342">
        <v>0</v>
      </c>
      <c r="CN68" s="342">
        <v>0</v>
      </c>
      <c r="CO68" s="342" t="e">
        <f>#NAME?</f>
        <v>#NAME?</v>
      </c>
      <c r="CP68" s="341">
        <v>0</v>
      </c>
      <c r="CQ68" s="341">
        <v>0</v>
      </c>
      <c r="CR68" s="341" t="e">
        <f>#NAME?</f>
        <v>#NAME?</v>
      </c>
      <c r="CS68" s="343" t="e">
        <f>#NAME?</f>
        <v>#NAME?</v>
      </c>
      <c r="CT68" s="344" t="e">
        <f t="shared" si="32"/>
        <v>#NAME?</v>
      </c>
      <c r="CU68" s="349" t="e">
        <f t="shared" si="33"/>
        <v>#NAME?</v>
      </c>
      <c r="CV68" s="346"/>
      <c r="CW68" s="344">
        <f t="shared" si="34"/>
        <v>0</v>
      </c>
      <c r="CX68" s="346"/>
      <c r="CY68" s="342">
        <v>0</v>
      </c>
      <c r="CZ68" s="342">
        <v>0</v>
      </c>
      <c r="DA68" s="342">
        <f>'[4]численность 2020'!I76</f>
        <v>0</v>
      </c>
      <c r="DB68" s="341">
        <v>0</v>
      </c>
      <c r="DC68" s="341">
        <v>0</v>
      </c>
      <c r="DD68" s="341">
        <f t="shared" si="35"/>
        <v>0</v>
      </c>
      <c r="DE68" s="343">
        <f>'[4]заявки 2020-2021'!I72</f>
        <v>0</v>
      </c>
      <c r="DF68" s="344">
        <f t="shared" si="36"/>
        <v>0</v>
      </c>
      <c r="DG68" s="345">
        <f t="shared" si="37"/>
        <v>0</v>
      </c>
      <c r="DH68" s="346"/>
      <c r="DI68" s="342">
        <v>0.95953100000000002</v>
      </c>
      <c r="DJ68" s="342">
        <v>0</v>
      </c>
      <c r="DK68" s="342">
        <f>'[4]численность 2020'!J76</f>
        <v>0</v>
      </c>
      <c r="DL68" s="341">
        <v>0</v>
      </c>
      <c r="DM68" s="341">
        <v>0</v>
      </c>
      <c r="DN68" s="341">
        <f t="shared" si="38"/>
        <v>0</v>
      </c>
      <c r="DO68" s="343">
        <f>'[4]заявки 2020-2021'!P72</f>
        <v>0</v>
      </c>
      <c r="DP68" s="344">
        <f t="shared" si="39"/>
        <v>0</v>
      </c>
      <c r="DQ68" s="345">
        <f t="shared" si="40"/>
        <v>0</v>
      </c>
      <c r="DR68" s="346"/>
      <c r="DS68" s="342">
        <v>0</v>
      </c>
      <c r="DT68" s="347">
        <v>0</v>
      </c>
      <c r="DU68" s="347">
        <f>'[4]заявки 2020-2021'!Q72</f>
        <v>0</v>
      </c>
      <c r="DV68" s="341">
        <f t="shared" si="41"/>
        <v>0</v>
      </c>
      <c r="DW68" s="341">
        <v>0</v>
      </c>
      <c r="DX68" s="341">
        <f t="shared" si="54"/>
        <v>0</v>
      </c>
      <c r="DY68" s="343">
        <f>'[4]заявки 2020-2021'!S72</f>
        <v>0</v>
      </c>
      <c r="DZ68" s="344">
        <f t="shared" si="55"/>
        <v>0</v>
      </c>
      <c r="EA68" s="345">
        <f t="shared" si="44"/>
        <v>0</v>
      </c>
      <c r="EB68" s="346"/>
    </row>
    <row r="69" spans="1:132" s="322" customFormat="1" ht="36" customHeight="1" x14ac:dyDescent="0.2">
      <c r="A69" s="116" t="s">
        <v>110</v>
      </c>
      <c r="B69" s="341">
        <f>'[4]численность 2020'!C72</f>
        <v>84.480003356933594</v>
      </c>
      <c r="C69" s="342">
        <v>58.8394775390625</v>
      </c>
      <c r="D69" s="342">
        <v>84.480002999999996</v>
      </c>
      <c r="E69" s="342">
        <f>'[4]численность 2020'!D72</f>
        <v>72.095367431640625</v>
      </c>
      <c r="F69" s="341">
        <v>0.69789400000000001</v>
      </c>
      <c r="G69" s="341">
        <f t="shared" ref="G69:G131" si="61">D69/B69</f>
        <v>0.99999999577493393</v>
      </c>
      <c r="H69" s="341">
        <f t="shared" si="46"/>
        <v>0.85340156920961441</v>
      </c>
      <c r="I69" s="343">
        <f>'[4]заявки 2020-2021'!O73</f>
        <v>25</v>
      </c>
      <c r="J69" s="344">
        <f t="shared" si="47"/>
        <v>25.233378601074143</v>
      </c>
      <c r="K69" s="345">
        <f t="shared" ref="K69:K132" si="62">IF(I69&lt;J69,I69,J69)</f>
        <v>25</v>
      </c>
      <c r="L69" s="346">
        <v>25</v>
      </c>
      <c r="M69" s="342">
        <v>25</v>
      </c>
      <c r="N69" s="342">
        <v>22</v>
      </c>
      <c r="O69" s="347">
        <f>'[4]заявки 2020-2021'!K73</f>
        <v>25</v>
      </c>
      <c r="P69" s="341">
        <f t="shared" ref="P69:P132" si="63">M69/B69</f>
        <v>0.29592801854390738</v>
      </c>
      <c r="Q69" s="341">
        <v>0.26041700000000001</v>
      </c>
      <c r="R69" s="341">
        <f t="shared" ref="R69:R129" si="64">O69/B69</f>
        <v>0.29592801854390738</v>
      </c>
      <c r="S69" s="343">
        <f>'[4]заявки 2020-2021'!M73</f>
        <v>3</v>
      </c>
      <c r="T69" s="343">
        <f>'[4]заявки 2020-2021'!N73</f>
        <v>2</v>
      </c>
      <c r="U69" s="344">
        <f t="shared" si="48"/>
        <v>3.7499999999999747</v>
      </c>
      <c r="V69" s="345">
        <f t="shared" ref="V69:V132" si="65">IF(S69&lt;U69,S69,U69)</f>
        <v>3</v>
      </c>
      <c r="W69" s="346">
        <v>3</v>
      </c>
      <c r="X69" s="346">
        <v>2</v>
      </c>
      <c r="Y69" s="348"/>
      <c r="Z69" s="342">
        <v>14.82479</v>
      </c>
      <c r="AA69" s="342">
        <v>41.495956</v>
      </c>
      <c r="AB69" s="342">
        <f>'[4]численность 2020'!E72</f>
        <v>76.545692443847656</v>
      </c>
      <c r="AC69" s="341">
        <v>0.17583699999999999</v>
      </c>
      <c r="AD69" s="341">
        <v>0.49119299999999999</v>
      </c>
      <c r="AE69" s="341">
        <f t="shared" si="49"/>
        <v>0.9060806037191671</v>
      </c>
      <c r="AF69" s="343">
        <f>'[4]заявки 2020-2021'!J73</f>
        <v>0</v>
      </c>
      <c r="AG69" s="344">
        <f t="shared" si="50"/>
        <v>3.8272846221923831</v>
      </c>
      <c r="AH69" s="345">
        <f t="shared" ref="AH69:AH132" si="66">IF(AF69&lt;AG69,AF69,AG69)</f>
        <v>0</v>
      </c>
      <c r="AI69" s="349">
        <f t="shared" ref="AI69:AI132" si="67">AJ69*0.75</f>
        <v>0</v>
      </c>
      <c r="AJ69" s="346"/>
      <c r="AK69" s="346"/>
      <c r="AL69" s="342">
        <v>328.60031099999998</v>
      </c>
      <c r="AM69" s="342">
        <v>347.40798999999998</v>
      </c>
      <c r="AN69" s="342">
        <f>'[4]численность 2020'!F72</f>
        <v>369.37750244140625</v>
      </c>
      <c r="AO69" s="341">
        <v>3.8975249999999999</v>
      </c>
      <c r="AP69" s="341">
        <v>4.1123099999999999</v>
      </c>
      <c r="AQ69" s="341">
        <f t="shared" ref="AQ69:AQ132" si="68">AN69/B69</f>
        <v>4.3723660956873065</v>
      </c>
      <c r="AR69" s="343">
        <f>'[4]заявки 2020-2021'!D73</f>
        <v>29</v>
      </c>
      <c r="AS69" s="343">
        <f>'[4]заявки 2020-2021'!E73</f>
        <v>7</v>
      </c>
      <c r="AT69" s="344">
        <f>IF(AN69&gt;34,IF(AQ69&gt;10,AN69*0.15,IF(AQ69&gt;8,AN69*0.12,IF(AQ69&gt;6,AN69*0.1,IF(AQ69&gt;4,AN69*0.08,IF(AQ69&gt;2,AN69*0.07,IF(AQ69&gt;1,AN69*0.05,IF(AQ69&lt;1,AN69*0.03,0))))))),0)</f>
        <v>29.550200195312499</v>
      </c>
      <c r="AU69" s="349">
        <f t="shared" ref="AU69:AU132" si="69">IF(AR69&lt;AT69,AR69,AT69)</f>
        <v>29</v>
      </c>
      <c r="AV69" s="346">
        <v>29</v>
      </c>
      <c r="AW69" s="344">
        <f t="shared" ref="AW69:AW131" si="70">IF(AV69&gt;3,AV69*0.25,0)</f>
        <v>7.25</v>
      </c>
      <c r="AX69" s="345">
        <f t="shared" ref="AX69:AX131" si="71">IF(AS69&lt;AW69,AS69,AW69)</f>
        <v>7</v>
      </c>
      <c r="AY69" s="346">
        <v>7</v>
      </c>
      <c r="AZ69" s="344">
        <f t="shared" ref="AZ69:AZ131" si="72">AV69*0.5</f>
        <v>14.5</v>
      </c>
      <c r="BA69" s="346">
        <v>14</v>
      </c>
      <c r="BB69" s="342">
        <v>146.932526</v>
      </c>
      <c r="BC69" s="342">
        <v>153.95815999999999</v>
      </c>
      <c r="BD69" s="342">
        <f>'[4]численность 2020'!G72</f>
        <v>184.37350463867188</v>
      </c>
      <c r="BE69" s="341">
        <v>1.7427649999999999</v>
      </c>
      <c r="BF69" s="341">
        <v>1.8224210000000001</v>
      </c>
      <c r="BG69" s="341">
        <f t="shared" ref="BG69:BG132" si="73">BD69/B69</f>
        <v>2.1824514359887233</v>
      </c>
      <c r="BH69" s="343">
        <f>'[4]заявки 2020-2021'!B73</f>
        <v>12</v>
      </c>
      <c r="BI69" s="343">
        <f>'[4]заявки 2020-2021'!C73</f>
        <v>2</v>
      </c>
      <c r="BJ69" s="344">
        <f>IF(BD69&gt;1,IF(BG69&gt;10,BD69*0.15,IF(BG69&gt;8,BD69*0.12,IF(BG69&gt;6,BD69*0.1,IF(BG69&gt;4,BD69*0.08,IF(BG69&gt;2,BD69*0.07,IF(BG69&gt;1,BD69*0.05,IF(BG69&lt;1,BD69*0.03,0))))))),0)</f>
        <v>12.906145324707033</v>
      </c>
      <c r="BK69" s="349">
        <f t="shared" ref="BK69:BK132" si="74">IF(BH69&lt;BJ69,BH69,BJ69)</f>
        <v>12</v>
      </c>
      <c r="BL69" s="346">
        <v>12</v>
      </c>
      <c r="BM69" s="344">
        <f t="shared" ref="BM69:BM132" si="75">IF(BL69&gt;3,BL69*0.25,0)</f>
        <v>3</v>
      </c>
      <c r="BN69" s="345">
        <f t="shared" ref="BN69:BN132" si="76">IF(BI69&lt;BM69,BI69,BM69)</f>
        <v>2</v>
      </c>
      <c r="BO69" s="346">
        <v>2</v>
      </c>
      <c r="BP69" s="344">
        <f>BL69*0.2</f>
        <v>2.4000000000000004</v>
      </c>
      <c r="BQ69" s="346">
        <v>2</v>
      </c>
      <c r="BR69" s="342">
        <v>190.161911</v>
      </c>
      <c r="BS69" s="342">
        <v>238.861557</v>
      </c>
      <c r="BT69" s="342">
        <f>'[4]численность 2020'!H72</f>
        <v>245.45429992675781</v>
      </c>
      <c r="BU69" s="341">
        <v>2.2555079999999998</v>
      </c>
      <c r="BV69" s="341">
        <v>2.8274330000000001</v>
      </c>
      <c r="BW69" s="341">
        <f t="shared" ref="BW69:BW132" si="77">BT69/B69</f>
        <v>2.9054721848162952</v>
      </c>
      <c r="BX69" s="343">
        <f>'[4]заявки 2020-2021'!F73</f>
        <v>17</v>
      </c>
      <c r="BY69" s="343">
        <f>'[4]заявки 2020-2021'!G73</f>
        <v>1</v>
      </c>
      <c r="BZ69" s="343">
        <f>'[4]заявки 2020-2021'!H73</f>
        <v>3</v>
      </c>
      <c r="CA69" s="344">
        <f>IF(BT69&gt;1,IF(BW69&gt;10,BT69*0.15,IF(BW69&gt;8,BT69*0.12,IF(BW69&gt;6,BT69*0.1,IF(BW69&gt;4,BT69*0.08,IF(BW69&gt;2,BT69*0.07,IF(BW69&gt;1,BT69*0.05,IF(BW69&lt;1,BT69*0.03,0))))))),0)</f>
        <v>17.181800994873047</v>
      </c>
      <c r="CB69" s="349">
        <f t="shared" ref="CB69:CB132" si="78">IF(BX69&lt;CA69,BX69,CA69)</f>
        <v>17</v>
      </c>
      <c r="CC69" s="346">
        <v>17</v>
      </c>
      <c r="CD69" s="344">
        <f t="shared" ref="CD69:CD132" si="79">IF(CC69&gt;3,CC69*0.125,0)</f>
        <v>2.125</v>
      </c>
      <c r="CE69" s="345">
        <f t="shared" ref="CE69:CE132" si="80">IF(BY69&lt;CD69,BY69,CD69)</f>
        <v>1</v>
      </c>
      <c r="CF69" s="346">
        <v>1</v>
      </c>
      <c r="CG69" s="344">
        <f t="shared" ref="CG69:CG132" si="81">IF(CC69&gt;3,CC69*0.125,0)</f>
        <v>2.125</v>
      </c>
      <c r="CH69" s="345">
        <f t="shared" ref="CH69:CH132" si="82">IF(BZ69&lt;CG69,BZ69,CG69)</f>
        <v>2.125</v>
      </c>
      <c r="CI69" s="346">
        <v>3</v>
      </c>
      <c r="CJ69" s="344">
        <f>CC69*0.2</f>
        <v>3.4000000000000004</v>
      </c>
      <c r="CK69" s="346">
        <v>3</v>
      </c>
      <c r="CL69" s="350">
        <f>IF(CC69*0.25&gt;CF69+CI69-0.1,1,0)</f>
        <v>1</v>
      </c>
      <c r="CM69" s="342">
        <v>0</v>
      </c>
      <c r="CN69" s="342">
        <v>0</v>
      </c>
      <c r="CO69" s="342" t="e">
        <f>#NAME?</f>
        <v>#NAME?</v>
      </c>
      <c r="CP69" s="341">
        <v>0</v>
      </c>
      <c r="CQ69" s="341">
        <v>0</v>
      </c>
      <c r="CR69" s="341" t="e">
        <f>#NAME?</f>
        <v>#NAME?</v>
      </c>
      <c r="CS69" s="343" t="e">
        <f>#NAME?</f>
        <v>#NAME?</v>
      </c>
      <c r="CT69" s="344" t="e">
        <f t="shared" ref="CT69:CT85" si="83">IF((CO69*0.1)&gt;0,CO69*0.8,0)</f>
        <v>#NAME?</v>
      </c>
      <c r="CU69" s="349" t="e">
        <f t="shared" ref="CU69:CU132" si="84">IF(CS69&lt;CT69,CS69,CT69)</f>
        <v>#NAME?</v>
      </c>
      <c r="CV69" s="346"/>
      <c r="CW69" s="344">
        <f t="shared" ref="CW69:CW95" si="85">CV69*0.8</f>
        <v>0</v>
      </c>
      <c r="CX69" s="346"/>
      <c r="CY69" s="342">
        <v>0</v>
      </c>
      <c r="CZ69" s="342">
        <v>0</v>
      </c>
      <c r="DA69" s="342">
        <f>'[4]численность 2020'!I72</f>
        <v>0</v>
      </c>
      <c r="DB69" s="341">
        <v>0</v>
      </c>
      <c r="DC69" s="341">
        <v>0</v>
      </c>
      <c r="DD69" s="341">
        <f t="shared" ref="DD69:DD132" si="86">DA69/B69</f>
        <v>0</v>
      </c>
      <c r="DE69" s="343">
        <f>'[4]заявки 2020-2021'!I73</f>
        <v>0</v>
      </c>
      <c r="DF69" s="344">
        <f>IF(DA69&gt;34,DA69*0.18,0)</f>
        <v>0</v>
      </c>
      <c r="DG69" s="345">
        <f t="shared" ref="DG69:DG132" si="87">IF(DE69&lt;DF69,DE69,DF69)</f>
        <v>0</v>
      </c>
      <c r="DH69" s="346"/>
      <c r="DI69" s="342">
        <v>3.830695</v>
      </c>
      <c r="DJ69" s="342">
        <v>4.8251109999999997</v>
      </c>
      <c r="DK69" s="342">
        <f>'[4]численность 2020'!J72</f>
        <v>4.8211917877197266</v>
      </c>
      <c r="DL69" s="341">
        <v>5.7114999999999999E-2</v>
      </c>
      <c r="DM69" s="341">
        <v>5.7114999999999999E-2</v>
      </c>
      <c r="DN69" s="341">
        <f t="shared" ref="DN69:DN132" si="88">DK69/B69</f>
        <v>5.7069029310402281E-2</v>
      </c>
      <c r="DO69" s="343">
        <f>'[4]заявки 2020-2021'!P73</f>
        <v>0</v>
      </c>
      <c r="DP69" s="344">
        <f>DK69*0.1</f>
        <v>0.48211917877197269</v>
      </c>
      <c r="DQ69" s="345">
        <f t="shared" ref="DQ69:DQ132" si="89">IF(DO69&lt;DP69,DO69,DP69)</f>
        <v>0</v>
      </c>
      <c r="DR69" s="346"/>
      <c r="DS69" s="342">
        <v>0</v>
      </c>
      <c r="DT69" s="347">
        <v>0</v>
      </c>
      <c r="DU69" s="347">
        <f>'[4]заявки 2020-2021'!Q73</f>
        <v>0</v>
      </c>
      <c r="DV69" s="341">
        <f t="shared" ref="DV69:DV132" si="90">DS69/B69</f>
        <v>0</v>
      </c>
      <c r="DW69" s="341">
        <v>0</v>
      </c>
      <c r="DX69" s="341">
        <f t="shared" si="54"/>
        <v>0</v>
      </c>
      <c r="DY69" s="343">
        <f>'[4]заявки 2020-2021'!S73</f>
        <v>0</v>
      </c>
      <c r="DZ69" s="344">
        <f t="shared" si="55"/>
        <v>0</v>
      </c>
      <c r="EA69" s="345">
        <f t="shared" ref="EA69:EA132" si="91">IF(DY69&lt;DZ69,DY69,DZ69)</f>
        <v>0</v>
      </c>
      <c r="EB69" s="346"/>
    </row>
    <row r="70" spans="1:132" ht="36" customHeight="1" x14ac:dyDescent="0.2">
      <c r="A70" s="265" t="s">
        <v>293</v>
      </c>
      <c r="B70" s="341"/>
      <c r="C70" s="342"/>
      <c r="D70" s="342"/>
      <c r="E70" s="342"/>
      <c r="F70" s="341"/>
      <c r="G70" s="341" t="e">
        <f t="shared" si="61"/>
        <v>#DIV/0!</v>
      </c>
      <c r="H70" s="341"/>
      <c r="I70" s="343">
        <v>1153</v>
      </c>
      <c r="J70" s="344"/>
      <c r="K70" s="345"/>
      <c r="L70" s="346">
        <v>100</v>
      </c>
      <c r="M70" s="342"/>
      <c r="N70" s="342"/>
      <c r="O70" s="347"/>
      <c r="P70" s="341" t="e">
        <f t="shared" si="63"/>
        <v>#DIV/0!</v>
      </c>
      <c r="Q70" s="341"/>
      <c r="R70" s="341"/>
      <c r="S70" s="343">
        <v>2</v>
      </c>
      <c r="T70" s="343"/>
      <c r="U70" s="344"/>
      <c r="V70" s="345"/>
      <c r="W70" s="346">
        <v>2</v>
      </c>
      <c r="X70" s="346"/>
      <c r="Y70" s="348"/>
      <c r="Z70" s="342"/>
      <c r="AA70" s="342"/>
      <c r="AB70" s="342"/>
      <c r="AC70" s="341"/>
      <c r="AD70" s="341"/>
      <c r="AE70" s="341"/>
      <c r="AF70" s="343"/>
      <c r="AG70" s="344"/>
      <c r="AH70" s="345"/>
      <c r="AI70" s="349"/>
      <c r="AJ70" s="346"/>
      <c r="AK70" s="346"/>
      <c r="AL70" s="342"/>
      <c r="AM70" s="342"/>
      <c r="AN70" s="342"/>
      <c r="AO70" s="341"/>
      <c r="AP70" s="341"/>
      <c r="AQ70" s="341"/>
      <c r="AR70" s="343">
        <v>41</v>
      </c>
      <c r="AS70" s="343"/>
      <c r="AT70" s="344"/>
      <c r="AU70" s="349"/>
      <c r="AV70" s="346">
        <v>41</v>
      </c>
      <c r="AW70" s="344">
        <f t="shared" si="70"/>
        <v>10.25</v>
      </c>
      <c r="AX70" s="345"/>
      <c r="AY70" s="346"/>
      <c r="AZ70" s="344">
        <f t="shared" si="72"/>
        <v>20.5</v>
      </c>
      <c r="BA70" s="346"/>
      <c r="BB70" s="342"/>
      <c r="BC70" s="342"/>
      <c r="BD70" s="342"/>
      <c r="BE70" s="341"/>
      <c r="BF70" s="341"/>
      <c r="BG70" s="341"/>
      <c r="BH70" s="343">
        <v>30</v>
      </c>
      <c r="BI70" s="343"/>
      <c r="BJ70" s="344"/>
      <c r="BK70" s="349"/>
      <c r="BL70" s="346">
        <v>10</v>
      </c>
      <c r="BM70" s="344">
        <f t="shared" si="75"/>
        <v>2.5</v>
      </c>
      <c r="BN70" s="345"/>
      <c r="BO70" s="346"/>
      <c r="BP70" s="344">
        <f t="shared" ref="BP70:BP133" si="92">BL70*0.2</f>
        <v>2</v>
      </c>
      <c r="BQ70" s="346"/>
      <c r="BR70" s="342"/>
      <c r="BS70" s="342"/>
      <c r="BT70" s="342"/>
      <c r="BU70" s="341"/>
      <c r="BV70" s="341"/>
      <c r="BW70" s="341"/>
      <c r="BX70" s="343">
        <v>35</v>
      </c>
      <c r="BY70" s="343"/>
      <c r="BZ70" s="343"/>
      <c r="CA70" s="344"/>
      <c r="CB70" s="349"/>
      <c r="CC70" s="346">
        <v>20</v>
      </c>
      <c r="CD70" s="344">
        <f t="shared" si="79"/>
        <v>2.5</v>
      </c>
      <c r="CE70" s="345"/>
      <c r="CF70" s="346"/>
      <c r="CG70" s="344">
        <f t="shared" si="81"/>
        <v>2.5</v>
      </c>
      <c r="CH70" s="345"/>
      <c r="CI70" s="346"/>
      <c r="CJ70" s="344">
        <f t="shared" ref="CJ70:CJ132" si="93">CC70*0.2</f>
        <v>4</v>
      </c>
      <c r="CK70" s="346"/>
      <c r="CL70" s="350"/>
      <c r="CM70" s="342"/>
      <c r="CN70" s="342"/>
      <c r="CO70" s="342"/>
      <c r="CP70" s="341"/>
      <c r="CQ70" s="341"/>
      <c r="CR70" s="341"/>
      <c r="CS70" s="343"/>
      <c r="CT70" s="344"/>
      <c r="CU70" s="349"/>
      <c r="CV70" s="346"/>
      <c r="CW70" s="344"/>
      <c r="CX70" s="346"/>
      <c r="CY70" s="342"/>
      <c r="CZ70" s="342"/>
      <c r="DA70" s="342"/>
      <c r="DB70" s="341"/>
      <c r="DC70" s="341"/>
      <c r="DD70" s="341"/>
      <c r="DE70" s="343">
        <v>27</v>
      </c>
      <c r="DF70" s="344"/>
      <c r="DG70" s="345"/>
      <c r="DH70" s="346">
        <v>20</v>
      </c>
      <c r="DI70" s="342"/>
      <c r="DJ70" s="342"/>
      <c r="DK70" s="342"/>
      <c r="DL70" s="341"/>
      <c r="DM70" s="341"/>
      <c r="DN70" s="341"/>
      <c r="DO70" s="343">
        <v>1</v>
      </c>
      <c r="DP70" s="344"/>
      <c r="DQ70" s="345"/>
      <c r="DR70" s="346">
        <v>1</v>
      </c>
      <c r="DS70" s="342"/>
      <c r="DT70" s="347"/>
      <c r="DU70" s="347"/>
      <c r="DV70" s="341" t="e">
        <f t="shared" si="90"/>
        <v>#DIV/0!</v>
      </c>
      <c r="DW70" s="341"/>
      <c r="DX70" s="341"/>
      <c r="DY70" s="343"/>
      <c r="DZ70" s="344"/>
      <c r="EA70" s="345"/>
      <c r="EB70" s="346"/>
    </row>
    <row r="71" spans="1:132" ht="13.5" customHeight="1" x14ac:dyDescent="0.2">
      <c r="A71" s="198" t="s">
        <v>119</v>
      </c>
      <c r="B71" s="341"/>
      <c r="C71" s="342"/>
      <c r="D71" s="342"/>
      <c r="E71" s="342"/>
      <c r="F71" s="341"/>
      <c r="G71" s="341" t="e">
        <f t="shared" si="61"/>
        <v>#DIV/0!</v>
      </c>
      <c r="H71" s="341"/>
      <c r="I71" s="343"/>
      <c r="J71" s="344"/>
      <c r="K71" s="345">
        <f t="shared" si="62"/>
        <v>0</v>
      </c>
      <c r="L71" s="346"/>
      <c r="M71" s="342"/>
      <c r="N71" s="342"/>
      <c r="O71" s="347"/>
      <c r="P71" s="341" t="e">
        <f t="shared" si="63"/>
        <v>#DIV/0!</v>
      </c>
      <c r="Q71" s="341"/>
      <c r="R71" s="341" t="e">
        <f t="shared" si="64"/>
        <v>#DIV/0!</v>
      </c>
      <c r="S71" s="343"/>
      <c r="T71" s="343"/>
      <c r="U71" s="344">
        <f t="shared" si="48"/>
        <v>0</v>
      </c>
      <c r="V71" s="345">
        <f t="shared" si="65"/>
        <v>0</v>
      </c>
      <c r="W71" s="346"/>
      <c r="X71" s="346"/>
      <c r="Y71" s="348"/>
      <c r="Z71" s="342"/>
      <c r="AA71" s="342"/>
      <c r="AB71" s="342"/>
      <c r="AC71" s="341"/>
      <c r="AD71" s="341"/>
      <c r="AE71" s="341" t="e">
        <f t="shared" si="49"/>
        <v>#DIV/0!</v>
      </c>
      <c r="AF71" s="343"/>
      <c r="AG71" s="344">
        <f t="shared" si="50"/>
        <v>0</v>
      </c>
      <c r="AH71" s="345">
        <f t="shared" si="66"/>
        <v>0</v>
      </c>
      <c r="AI71" s="349">
        <f t="shared" si="67"/>
        <v>0</v>
      </c>
      <c r="AJ71" s="346"/>
      <c r="AK71" s="346"/>
      <c r="AL71" s="342"/>
      <c r="AM71" s="342"/>
      <c r="AN71" s="342"/>
      <c r="AO71" s="341"/>
      <c r="AP71" s="341"/>
      <c r="AQ71" s="341" t="e">
        <f t="shared" si="68"/>
        <v>#DIV/0!</v>
      </c>
      <c r="AR71" s="343"/>
      <c r="AS71" s="343"/>
      <c r="AT71" s="344">
        <f t="shared" ref="AT71:AT134" si="94">IF(AN71&gt;34,IF(AQ71&gt;10,AN71*0.149999999999999,IF(AQ71&gt;8,AN71*0.12,IF(AQ71&gt;6,AN71*0.1,IF(AQ71&gt;4,AN71*0.08,IF(AQ71&gt;2,AN71*0.07,IF(AQ71&gt;1,AN71*0.05,IF(AQ71&lt;1,AN71*0.0299999999999999,0))))))),0)</f>
        <v>0</v>
      </c>
      <c r="AU71" s="349">
        <f t="shared" si="69"/>
        <v>0</v>
      </c>
      <c r="AV71" s="346"/>
      <c r="AW71" s="344">
        <f t="shared" si="70"/>
        <v>0</v>
      </c>
      <c r="AX71" s="345">
        <f t="shared" si="71"/>
        <v>0</v>
      </c>
      <c r="AY71" s="346"/>
      <c r="AZ71" s="344">
        <f t="shared" si="72"/>
        <v>0</v>
      </c>
      <c r="BA71" s="346"/>
      <c r="BB71" s="342"/>
      <c r="BC71" s="342"/>
      <c r="BD71" s="342"/>
      <c r="BE71" s="341"/>
      <c r="BF71" s="341"/>
      <c r="BG71" s="341" t="e">
        <f t="shared" si="73"/>
        <v>#DIV/0!</v>
      </c>
      <c r="BH71" s="343"/>
      <c r="BI71" s="343"/>
      <c r="BJ71" s="344">
        <f t="shared" ref="BJ71:BJ134" si="95">IF(BD71&gt;1,IF(BG71&gt;10,BD71*0.149999999999999,IF(BG71&gt;8,BD71*0.12,IF(BG71&gt;6,BD71*0.1,IF(BG71&gt;4,BD71*0.08,IF(BG71&gt;2,BD71*0.07,IF(BG71&gt;1,BD71*0.05,IF(BG71&lt;1,BD71*0.0299999999999999,0))))))),0)</f>
        <v>0</v>
      </c>
      <c r="BK71" s="349">
        <f t="shared" si="74"/>
        <v>0</v>
      </c>
      <c r="BL71" s="346"/>
      <c r="BM71" s="344">
        <f t="shared" si="75"/>
        <v>0</v>
      </c>
      <c r="BN71" s="345">
        <f t="shared" si="76"/>
        <v>0</v>
      </c>
      <c r="BO71" s="346"/>
      <c r="BP71" s="344">
        <f t="shared" si="92"/>
        <v>0</v>
      </c>
      <c r="BQ71" s="346"/>
      <c r="BR71" s="342"/>
      <c r="BS71" s="342"/>
      <c r="BT71" s="342"/>
      <c r="BU71" s="341"/>
      <c r="BV71" s="341"/>
      <c r="BW71" s="341" t="e">
        <f t="shared" si="77"/>
        <v>#DIV/0!</v>
      </c>
      <c r="BX71" s="343"/>
      <c r="BY71" s="343"/>
      <c r="BZ71" s="343"/>
      <c r="CA71" s="344">
        <f t="shared" ref="CA71:CA134" si="96">IF(BT71&gt;1,IF(BW71&gt;10,BT71*0.149999999999999,IF(BW71&gt;8,BT71*0.12,IF(BW71&gt;6,BT71*0.1,IF(BW71&gt;4,BT71*0.08,IF(BW71&gt;2,BT71*0.07,IF(BW71&gt;1,BT71*0.05,IF(BW71&lt;1,BT71*0.0299999999999999,0))))))),0)</f>
        <v>0</v>
      </c>
      <c r="CB71" s="349">
        <f t="shared" si="78"/>
        <v>0</v>
      </c>
      <c r="CC71" s="346"/>
      <c r="CD71" s="344">
        <f t="shared" si="79"/>
        <v>0</v>
      </c>
      <c r="CE71" s="345">
        <f t="shared" si="80"/>
        <v>0</v>
      </c>
      <c r="CF71" s="346"/>
      <c r="CG71" s="344">
        <f t="shared" si="81"/>
        <v>0</v>
      </c>
      <c r="CH71" s="345">
        <f t="shared" si="82"/>
        <v>0</v>
      </c>
      <c r="CI71" s="346"/>
      <c r="CJ71" s="344">
        <f t="shared" si="93"/>
        <v>0</v>
      </c>
      <c r="CK71" s="346"/>
      <c r="CL71" s="350">
        <f t="shared" ref="CL71:CL134" si="97">IF(CC71*0.25&gt;CF71+CI71-0.1,1,0)</f>
        <v>1</v>
      </c>
      <c r="CM71" s="342"/>
      <c r="CN71" s="342"/>
      <c r="CO71" s="342"/>
      <c r="CP71" s="341"/>
      <c r="CQ71" s="341"/>
      <c r="CR71" s="341"/>
      <c r="CS71" s="343"/>
      <c r="CT71" s="344">
        <f t="shared" si="83"/>
        <v>0</v>
      </c>
      <c r="CU71" s="349">
        <f t="shared" si="84"/>
        <v>0</v>
      </c>
      <c r="CV71" s="346"/>
      <c r="CW71" s="344">
        <f t="shared" si="85"/>
        <v>0</v>
      </c>
      <c r="CX71" s="346"/>
      <c r="CY71" s="342"/>
      <c r="CZ71" s="342"/>
      <c r="DA71" s="342"/>
      <c r="DB71" s="341"/>
      <c r="DC71" s="341"/>
      <c r="DD71" s="341" t="e">
        <f t="shared" si="86"/>
        <v>#DIV/0!</v>
      </c>
      <c r="DE71" s="343"/>
      <c r="DF71" s="344">
        <f t="shared" ref="DF71:DF134" si="98">IF(DA71&gt;34,DA71*0.179999999999999,0)</f>
        <v>0</v>
      </c>
      <c r="DG71" s="345">
        <f t="shared" si="87"/>
        <v>0</v>
      </c>
      <c r="DH71" s="346"/>
      <c r="DI71" s="342"/>
      <c r="DJ71" s="342"/>
      <c r="DK71" s="342"/>
      <c r="DL71" s="341"/>
      <c r="DM71" s="341"/>
      <c r="DN71" s="341" t="e">
        <f t="shared" si="88"/>
        <v>#DIV/0!</v>
      </c>
      <c r="DO71" s="343"/>
      <c r="DP71" s="344">
        <f t="shared" ref="DP71:DP134" si="99">DK71*0.1</f>
        <v>0</v>
      </c>
      <c r="DQ71" s="345">
        <f t="shared" si="89"/>
        <v>0</v>
      </c>
      <c r="DR71" s="346"/>
      <c r="DS71" s="342"/>
      <c r="DT71" s="347"/>
      <c r="DU71" s="347"/>
      <c r="DV71" s="341" t="e">
        <f t="shared" si="90"/>
        <v>#DIV/0!</v>
      </c>
      <c r="DW71" s="341"/>
      <c r="DX71" s="341" t="e">
        <f t="shared" si="54"/>
        <v>#DIV/0!</v>
      </c>
      <c r="DY71" s="343"/>
      <c r="DZ71" s="344">
        <f t="shared" si="55"/>
        <v>0</v>
      </c>
      <c r="EA71" s="345">
        <f t="shared" si="91"/>
        <v>0</v>
      </c>
      <c r="EB71" s="346"/>
    </row>
    <row r="72" spans="1:132" ht="36" customHeight="1" x14ac:dyDescent="0.2">
      <c r="A72" s="116" t="s">
        <v>126</v>
      </c>
      <c r="B72" s="341">
        <f>'[4]численность 2020'!C82</f>
        <v>1493.5980224609375</v>
      </c>
      <c r="C72" s="342">
        <v>8895.4873050000006</v>
      </c>
      <c r="D72" s="342">
        <v>9316.3193360000005</v>
      </c>
      <c r="E72" s="342">
        <f>'[4]численность 2020'!D82</f>
        <v>10269.0859375</v>
      </c>
      <c r="F72" s="341">
        <v>5.9716769999999997</v>
      </c>
      <c r="G72" s="341">
        <f t="shared" si="61"/>
        <v>6.2375011187078968</v>
      </c>
      <c r="H72" s="341">
        <f t="shared" si="46"/>
        <v>6.8754014018979932</v>
      </c>
      <c r="I72" s="343">
        <f>'[4]заявки 2020-2021'!O78</f>
        <v>3500</v>
      </c>
      <c r="J72" s="344">
        <f t="shared" si="47"/>
        <v>3594.1800781249894</v>
      </c>
      <c r="K72" s="345">
        <f t="shared" si="62"/>
        <v>3500</v>
      </c>
      <c r="L72" s="346">
        <v>3500</v>
      </c>
      <c r="M72" s="342">
        <v>257</v>
      </c>
      <c r="N72" s="342">
        <v>276</v>
      </c>
      <c r="O72" s="347">
        <f>'[4]заявки 2020-2021'!K78</f>
        <v>278</v>
      </c>
      <c r="P72" s="341">
        <f t="shared" si="63"/>
        <v>0.17206771576769506</v>
      </c>
      <c r="Q72" s="341">
        <v>0.185283</v>
      </c>
      <c r="R72" s="341">
        <f t="shared" si="64"/>
        <v>0.18612772367089192</v>
      </c>
      <c r="S72" s="343">
        <f>'[4]заявки 2020-2021'!M78</f>
        <v>41</v>
      </c>
      <c r="T72" s="343">
        <f>'[4]заявки 2020-2021'!N78</f>
        <v>40</v>
      </c>
      <c r="U72" s="344">
        <f t="shared" si="48"/>
        <v>41.699999999999719</v>
      </c>
      <c r="V72" s="345">
        <f t="shared" si="65"/>
        <v>41</v>
      </c>
      <c r="W72" s="346">
        <v>41</v>
      </c>
      <c r="X72" s="346">
        <v>40</v>
      </c>
      <c r="Y72" s="348"/>
      <c r="Z72" s="342">
        <v>681.54840100000001</v>
      </c>
      <c r="AA72" s="342">
        <v>821.33960000000002</v>
      </c>
      <c r="AB72" s="342">
        <f>'[4]численность 2020'!E82</f>
        <v>900.50244140625</v>
      </c>
      <c r="AC72" s="341">
        <v>0.457534</v>
      </c>
      <c r="AD72" s="341">
        <v>0.55137800000000003</v>
      </c>
      <c r="AE72" s="341">
        <f t="shared" si="49"/>
        <v>0.60290816395333113</v>
      </c>
      <c r="AF72" s="343">
        <f>'[4]заявки 2020-2021'!J78</f>
        <v>23</v>
      </c>
      <c r="AG72" s="344">
        <f t="shared" si="50"/>
        <v>45.025122070312506</v>
      </c>
      <c r="AH72" s="345">
        <f t="shared" si="66"/>
        <v>23</v>
      </c>
      <c r="AI72" s="349">
        <f t="shared" si="67"/>
        <v>17.25</v>
      </c>
      <c r="AJ72" s="346">
        <v>23</v>
      </c>
      <c r="AK72" s="346">
        <v>17</v>
      </c>
      <c r="AL72" s="342">
        <v>274.32629400000002</v>
      </c>
      <c r="AM72" s="342">
        <v>203.33239699999999</v>
      </c>
      <c r="AN72" s="342">
        <f>'[4]численность 2020'!F82</f>
        <v>139.61279296875</v>
      </c>
      <c r="AO72" s="341">
        <v>0.18415899999999999</v>
      </c>
      <c r="AP72" s="341">
        <v>0.13650000000000001</v>
      </c>
      <c r="AQ72" s="341">
        <f t="shared" si="68"/>
        <v>9.3474141548953033E-2</v>
      </c>
      <c r="AR72" s="343">
        <f>'[4]заявки 2020-2021'!D78</f>
        <v>0</v>
      </c>
      <c r="AS72" s="343">
        <f>'[4]заявки 2020-2021'!E78</f>
        <v>0</v>
      </c>
      <c r="AT72" s="344">
        <f t="shared" si="94"/>
        <v>4.1883837890624855</v>
      </c>
      <c r="AU72" s="349">
        <f t="shared" si="69"/>
        <v>0</v>
      </c>
      <c r="AV72" s="346"/>
      <c r="AW72" s="344">
        <f t="shared" si="70"/>
        <v>0</v>
      </c>
      <c r="AX72" s="345">
        <f t="shared" si="71"/>
        <v>0</v>
      </c>
      <c r="AY72" s="346"/>
      <c r="AZ72" s="344">
        <f t="shared" si="72"/>
        <v>0</v>
      </c>
      <c r="BA72" s="346"/>
      <c r="BB72" s="342">
        <v>1506.0513920000001</v>
      </c>
      <c r="BC72" s="342">
        <v>1634.977173</v>
      </c>
      <c r="BD72" s="342">
        <f>'[4]численность 2020'!G82</f>
        <v>1632.30615234375</v>
      </c>
      <c r="BE72" s="341">
        <v>1.0110349999999999</v>
      </c>
      <c r="BF72" s="341">
        <v>1.097585</v>
      </c>
      <c r="BG72" s="341">
        <f t="shared" si="73"/>
        <v>1.0928684477328572</v>
      </c>
      <c r="BH72" s="343">
        <f>'[4]заявки 2020-2021'!B78</f>
        <v>46</v>
      </c>
      <c r="BI72" s="343">
        <f>'[4]заявки 2020-2021'!C78</f>
        <v>6</v>
      </c>
      <c r="BJ72" s="344">
        <f t="shared" si="95"/>
        <v>81.615307617187511</v>
      </c>
      <c r="BK72" s="349">
        <f t="shared" si="74"/>
        <v>46</v>
      </c>
      <c r="BL72" s="346">
        <v>46</v>
      </c>
      <c r="BM72" s="344">
        <f t="shared" si="75"/>
        <v>11.5</v>
      </c>
      <c r="BN72" s="345">
        <f t="shared" si="76"/>
        <v>6</v>
      </c>
      <c r="BO72" s="346">
        <v>6</v>
      </c>
      <c r="BP72" s="344">
        <f t="shared" si="92"/>
        <v>9.2000000000000011</v>
      </c>
      <c r="BQ72" s="346">
        <v>9</v>
      </c>
      <c r="BR72" s="342">
        <v>446.23742700000003</v>
      </c>
      <c r="BS72" s="342">
        <v>732.92083700000001</v>
      </c>
      <c r="BT72" s="342">
        <f>'[4]численность 2020'!H82</f>
        <v>674.21343994140625</v>
      </c>
      <c r="BU72" s="341">
        <v>0.299566</v>
      </c>
      <c r="BV72" s="341">
        <v>0.49202099999999999</v>
      </c>
      <c r="BW72" s="341">
        <f t="shared" si="77"/>
        <v>0.45140220447703433</v>
      </c>
      <c r="BX72" s="343">
        <f>'[4]заявки 2020-2021'!F78</f>
        <v>12</v>
      </c>
      <c r="BY72" s="343">
        <f>'[4]заявки 2020-2021'!G78</f>
        <v>1</v>
      </c>
      <c r="BZ72" s="343">
        <f>'[4]заявки 2020-2021'!H78</f>
        <v>2</v>
      </c>
      <c r="CA72" s="344">
        <f t="shared" si="96"/>
        <v>20.226403198242117</v>
      </c>
      <c r="CB72" s="349">
        <f t="shared" si="78"/>
        <v>12</v>
      </c>
      <c r="CC72" s="346">
        <v>12</v>
      </c>
      <c r="CD72" s="344">
        <f t="shared" si="79"/>
        <v>1.5</v>
      </c>
      <c r="CE72" s="345">
        <f t="shared" si="80"/>
        <v>1</v>
      </c>
      <c r="CF72" s="346">
        <v>1</v>
      </c>
      <c r="CG72" s="344">
        <f t="shared" si="81"/>
        <v>1.5</v>
      </c>
      <c r="CH72" s="345">
        <f t="shared" si="82"/>
        <v>1.5</v>
      </c>
      <c r="CI72" s="346">
        <v>2</v>
      </c>
      <c r="CJ72" s="344">
        <f t="shared" si="93"/>
        <v>2.4000000000000004</v>
      </c>
      <c r="CK72" s="346">
        <v>2</v>
      </c>
      <c r="CL72" s="350">
        <f t="shared" si="97"/>
        <v>1</v>
      </c>
      <c r="CM72" s="342">
        <v>0</v>
      </c>
      <c r="CN72" s="342">
        <v>0</v>
      </c>
      <c r="CO72" s="342" t="e">
        <f>#NAME?</f>
        <v>#NAME?</v>
      </c>
      <c r="CP72" s="341">
        <v>0</v>
      </c>
      <c r="CQ72" s="341">
        <v>0</v>
      </c>
      <c r="CR72" s="341" t="e">
        <f>#NAME?</f>
        <v>#NAME?</v>
      </c>
      <c r="CS72" s="343" t="e">
        <f>#NAME?</f>
        <v>#NAME?</v>
      </c>
      <c r="CT72" s="344" t="e">
        <f t="shared" si="83"/>
        <v>#NAME?</v>
      </c>
      <c r="CU72" s="349" t="e">
        <f t="shared" si="84"/>
        <v>#NAME?</v>
      </c>
      <c r="CV72" s="346"/>
      <c r="CW72" s="344">
        <f t="shared" si="85"/>
        <v>0</v>
      </c>
      <c r="CX72" s="346"/>
      <c r="CY72" s="342">
        <v>565.41693099999998</v>
      </c>
      <c r="CZ72" s="342">
        <v>668.53222700000003</v>
      </c>
      <c r="DA72" s="342">
        <f>'[4]численность 2020'!I82</f>
        <v>744.52288818359375</v>
      </c>
      <c r="DB72" s="341">
        <v>0.37957299999999999</v>
      </c>
      <c r="DC72" s="341">
        <v>0.44879599999999997</v>
      </c>
      <c r="DD72" s="341">
        <f t="shared" si="86"/>
        <v>0.498476080570109</v>
      </c>
      <c r="DE72" s="343">
        <f>'[4]заявки 2020-2021'!I78</f>
        <v>110</v>
      </c>
      <c r="DF72" s="344">
        <f t="shared" si="98"/>
        <v>134.01411987304613</v>
      </c>
      <c r="DG72" s="345">
        <f t="shared" si="87"/>
        <v>110</v>
      </c>
      <c r="DH72" s="346">
        <v>110</v>
      </c>
      <c r="DI72" s="342">
        <v>0</v>
      </c>
      <c r="DJ72" s="342">
        <v>0</v>
      </c>
      <c r="DK72" s="342">
        <f>'[4]численность 2020'!J82</f>
        <v>0</v>
      </c>
      <c r="DL72" s="341">
        <v>0</v>
      </c>
      <c r="DM72" s="341">
        <v>0</v>
      </c>
      <c r="DN72" s="341">
        <f t="shared" si="88"/>
        <v>0</v>
      </c>
      <c r="DO72" s="343">
        <f>'[4]заявки 2020-2021'!P78</f>
        <v>0</v>
      </c>
      <c r="DP72" s="344">
        <f t="shared" si="99"/>
        <v>0</v>
      </c>
      <c r="DQ72" s="345">
        <f t="shared" si="89"/>
        <v>0</v>
      </c>
      <c r="DR72" s="346"/>
      <c r="DS72" s="342">
        <v>0</v>
      </c>
      <c r="DT72" s="347">
        <v>0</v>
      </c>
      <c r="DU72" s="347">
        <f>'[4]заявки 2020-2021'!Q78</f>
        <v>0</v>
      </c>
      <c r="DV72" s="341">
        <f t="shared" si="90"/>
        <v>0</v>
      </c>
      <c r="DW72" s="341">
        <v>0</v>
      </c>
      <c r="DX72" s="341">
        <f t="shared" si="54"/>
        <v>0</v>
      </c>
      <c r="DY72" s="343">
        <f>'[4]заявки 2020-2021'!S78</f>
        <v>0</v>
      </c>
      <c r="DZ72" s="344">
        <f t="shared" si="55"/>
        <v>0</v>
      </c>
      <c r="EA72" s="345">
        <f t="shared" si="91"/>
        <v>0</v>
      </c>
      <c r="EB72" s="346"/>
    </row>
    <row r="73" spans="1:132" s="322" customFormat="1" ht="36" customHeight="1" x14ac:dyDescent="0.2">
      <c r="A73" s="119" t="s">
        <v>311</v>
      </c>
      <c r="B73" s="341">
        <f>'[4]численность 2020'!C81</f>
        <v>2775.7138671875</v>
      </c>
      <c r="C73" s="342">
        <v>9866.0517579999996</v>
      </c>
      <c r="D73" s="342">
        <v>7571.5493159999996</v>
      </c>
      <c r="E73" s="342">
        <f>'[4]численность 2020'!D81</f>
        <v>7139.015625</v>
      </c>
      <c r="F73" s="341">
        <v>3.5544199999999999</v>
      </c>
      <c r="G73" s="341">
        <f t="shared" si="61"/>
        <v>2.7277845189684098</v>
      </c>
      <c r="H73" s="341">
        <f t="shared" si="46"/>
        <v>2.5719566088537893</v>
      </c>
      <c r="I73" s="343">
        <f>'[4]заявки 2020-2021'!O79</f>
        <v>2471</v>
      </c>
      <c r="J73" s="344">
        <f t="shared" si="47"/>
        <v>2498.6554687499929</v>
      </c>
      <c r="K73" s="345">
        <f t="shared" si="62"/>
        <v>2471</v>
      </c>
      <c r="L73" s="346">
        <v>2471</v>
      </c>
      <c r="M73" s="342">
        <v>458</v>
      </c>
      <c r="N73" s="342">
        <v>551</v>
      </c>
      <c r="O73" s="347">
        <f>'[4]заявки 2020-2021'!K79</f>
        <v>551</v>
      </c>
      <c r="P73" s="341">
        <f t="shared" si="63"/>
        <v>0.16500259821955993</v>
      </c>
      <c r="Q73" s="341">
        <v>0.19850699999999999</v>
      </c>
      <c r="R73" s="341">
        <f t="shared" si="64"/>
        <v>0.19850749261785486</v>
      </c>
      <c r="S73" s="343">
        <f>'[4]заявки 2020-2021'!M79</f>
        <v>55</v>
      </c>
      <c r="T73" s="343">
        <f>'[4]заявки 2020-2021'!N79</f>
        <v>45</v>
      </c>
      <c r="U73" s="344">
        <f t="shared" si="48"/>
        <v>82.649999999999451</v>
      </c>
      <c r="V73" s="345">
        <f t="shared" si="65"/>
        <v>55</v>
      </c>
      <c r="W73" s="346">
        <v>55</v>
      </c>
      <c r="X73" s="346">
        <v>45</v>
      </c>
      <c r="Y73" s="348"/>
      <c r="Z73" s="342">
        <v>277.57138700000002</v>
      </c>
      <c r="AA73" s="342">
        <v>0</v>
      </c>
      <c r="AB73" s="342">
        <f>'[4]численность 2020'!E81</f>
        <v>0</v>
      </c>
      <c r="AC73" s="341">
        <v>0.1</v>
      </c>
      <c r="AD73" s="341">
        <v>0</v>
      </c>
      <c r="AE73" s="341">
        <f t="shared" si="49"/>
        <v>0</v>
      </c>
      <c r="AF73" s="343">
        <f>'[4]заявки 2020-2021'!J79</f>
        <v>0</v>
      </c>
      <c r="AG73" s="344">
        <f t="shared" si="50"/>
        <v>0</v>
      </c>
      <c r="AH73" s="345">
        <f t="shared" si="66"/>
        <v>0</v>
      </c>
      <c r="AI73" s="349">
        <f t="shared" si="67"/>
        <v>0</v>
      </c>
      <c r="AJ73" s="346"/>
      <c r="AK73" s="346"/>
      <c r="AL73" s="342">
        <v>0</v>
      </c>
      <c r="AM73" s="342">
        <v>0</v>
      </c>
      <c r="AN73" s="342">
        <f>'[4]численность 2020'!F81</f>
        <v>0</v>
      </c>
      <c r="AO73" s="341">
        <v>0</v>
      </c>
      <c r="AP73" s="341">
        <v>0</v>
      </c>
      <c r="AQ73" s="341">
        <f t="shared" si="68"/>
        <v>0</v>
      </c>
      <c r="AR73" s="343">
        <f>'[4]заявки 2020-2021'!D79</f>
        <v>0</v>
      </c>
      <c r="AS73" s="343">
        <f>'[4]заявки 2020-2021'!E79</f>
        <v>0</v>
      </c>
      <c r="AT73" s="344">
        <f t="shared" si="94"/>
        <v>0</v>
      </c>
      <c r="AU73" s="349">
        <f t="shared" si="69"/>
        <v>0</v>
      </c>
      <c r="AV73" s="346"/>
      <c r="AW73" s="344">
        <f t="shared" si="70"/>
        <v>0</v>
      </c>
      <c r="AX73" s="345">
        <f t="shared" si="71"/>
        <v>0</v>
      </c>
      <c r="AY73" s="346"/>
      <c r="AZ73" s="344">
        <f t="shared" si="72"/>
        <v>0</v>
      </c>
      <c r="BA73" s="346"/>
      <c r="BB73" s="342">
        <v>1481.5466309999999</v>
      </c>
      <c r="BC73" s="342">
        <v>2467</v>
      </c>
      <c r="BD73" s="342">
        <f>'[4]численность 2020'!G81</f>
        <v>2248.814208984375</v>
      </c>
      <c r="BE73" s="341">
        <v>0.53375300000000003</v>
      </c>
      <c r="BF73" s="341">
        <v>0.88878000000000001</v>
      </c>
      <c r="BG73" s="341">
        <f t="shared" si="73"/>
        <v>0.81017508164953345</v>
      </c>
      <c r="BH73" s="343">
        <f>'[4]заявки 2020-2021'!B79</f>
        <v>65</v>
      </c>
      <c r="BI73" s="343">
        <f>'[4]заявки 2020-2021'!C79</f>
        <v>13</v>
      </c>
      <c r="BJ73" s="344">
        <f t="shared" si="95"/>
        <v>67.464426269531018</v>
      </c>
      <c r="BK73" s="349">
        <f t="shared" si="74"/>
        <v>65</v>
      </c>
      <c r="BL73" s="346">
        <v>65</v>
      </c>
      <c r="BM73" s="344">
        <f t="shared" si="75"/>
        <v>16.25</v>
      </c>
      <c r="BN73" s="345">
        <f t="shared" si="76"/>
        <v>13</v>
      </c>
      <c r="BO73" s="346">
        <v>13</v>
      </c>
      <c r="BP73" s="344">
        <f t="shared" si="92"/>
        <v>13</v>
      </c>
      <c r="BQ73" s="346">
        <v>13</v>
      </c>
      <c r="BR73" s="342">
        <v>317.474243</v>
      </c>
      <c r="BS73" s="342">
        <v>1680.493164</v>
      </c>
      <c r="BT73" s="342">
        <f>'[4]численность 2020'!H81</f>
        <v>1666.76806640625</v>
      </c>
      <c r="BU73" s="341">
        <v>0.11437600000000001</v>
      </c>
      <c r="BV73" s="341">
        <v>0.60542700000000005</v>
      </c>
      <c r="BW73" s="341">
        <f t="shared" si="77"/>
        <v>0.6004826672192648</v>
      </c>
      <c r="BX73" s="343">
        <f>'[4]заявки 2020-2021'!F79</f>
        <v>49</v>
      </c>
      <c r="BY73" s="343">
        <f>'[4]заявки 2020-2021'!G79</f>
        <v>6</v>
      </c>
      <c r="BZ73" s="343">
        <f>'[4]заявки 2020-2021'!H79</f>
        <v>5</v>
      </c>
      <c r="CA73" s="344">
        <f t="shared" si="96"/>
        <v>50.003041992187327</v>
      </c>
      <c r="CB73" s="349">
        <f t="shared" si="78"/>
        <v>49</v>
      </c>
      <c r="CC73" s="346">
        <v>37</v>
      </c>
      <c r="CD73" s="344">
        <f t="shared" si="79"/>
        <v>4.625</v>
      </c>
      <c r="CE73" s="345">
        <f t="shared" si="80"/>
        <v>4.625</v>
      </c>
      <c r="CF73" s="346">
        <v>5</v>
      </c>
      <c r="CG73" s="344">
        <f t="shared" si="81"/>
        <v>4.625</v>
      </c>
      <c r="CH73" s="345">
        <f t="shared" si="82"/>
        <v>4.625</v>
      </c>
      <c r="CI73" s="346">
        <v>4</v>
      </c>
      <c r="CJ73" s="344">
        <f t="shared" si="93"/>
        <v>7.4</v>
      </c>
      <c r="CK73" s="346">
        <v>7</v>
      </c>
      <c r="CL73" s="350">
        <f t="shared" si="97"/>
        <v>1</v>
      </c>
      <c r="CM73" s="342"/>
      <c r="CN73" s="342"/>
      <c r="CO73" s="342"/>
      <c r="CP73" s="341"/>
      <c r="CQ73" s="341"/>
      <c r="CR73" s="341"/>
      <c r="CS73" s="343"/>
      <c r="CT73" s="344"/>
      <c r="CU73" s="349"/>
      <c r="CV73" s="346"/>
      <c r="CW73" s="344"/>
      <c r="CX73" s="346"/>
      <c r="CY73" s="342">
        <v>667.91027799999995</v>
      </c>
      <c r="CZ73" s="342">
        <v>1166.391846</v>
      </c>
      <c r="DA73" s="342">
        <f>'[4]численность 2020'!I81</f>
        <v>1077.7825927734375</v>
      </c>
      <c r="DB73" s="341">
        <v>0.24062600000000001</v>
      </c>
      <c r="DC73" s="341">
        <v>0.420213</v>
      </c>
      <c r="DD73" s="341">
        <f t="shared" si="86"/>
        <v>0.38829023607736046</v>
      </c>
      <c r="DE73" s="343">
        <f>'[4]заявки 2020-2021'!I79</f>
        <v>161</v>
      </c>
      <c r="DF73" s="344">
        <f t="shared" si="98"/>
        <v>194.00086669921765</v>
      </c>
      <c r="DG73" s="345">
        <f t="shared" si="87"/>
        <v>161</v>
      </c>
      <c r="DH73" s="346">
        <v>161</v>
      </c>
      <c r="DI73" s="342">
        <v>0</v>
      </c>
      <c r="DJ73" s="342">
        <v>0</v>
      </c>
      <c r="DK73" s="342">
        <f>'[4]численность 2020'!J81</f>
        <v>43.371532440185547</v>
      </c>
      <c r="DL73" s="341">
        <v>0</v>
      </c>
      <c r="DM73" s="341">
        <v>0</v>
      </c>
      <c r="DN73" s="341">
        <f t="shared" si="88"/>
        <v>1.5625361444092895E-2</v>
      </c>
      <c r="DO73" s="343">
        <f>'[4]заявки 2020-2021'!P79</f>
        <v>0</v>
      </c>
      <c r="DP73" s="344">
        <f t="shared" si="99"/>
        <v>4.3371532440185545</v>
      </c>
      <c r="DQ73" s="345">
        <f t="shared" si="89"/>
        <v>0</v>
      </c>
      <c r="DR73" s="346"/>
      <c r="DS73" s="342">
        <v>0</v>
      </c>
      <c r="DT73" s="347">
        <v>0</v>
      </c>
      <c r="DU73" s="347">
        <f>'[4]заявки 2020-2021'!Q79</f>
        <v>0</v>
      </c>
      <c r="DV73" s="341">
        <f t="shared" si="90"/>
        <v>0</v>
      </c>
      <c r="DW73" s="341">
        <v>0</v>
      </c>
      <c r="DX73" s="341">
        <f t="shared" si="54"/>
        <v>0</v>
      </c>
      <c r="DY73" s="343">
        <f>'[4]заявки 2020-2021'!S79</f>
        <v>0</v>
      </c>
      <c r="DZ73" s="344">
        <f t="shared" si="55"/>
        <v>0</v>
      </c>
      <c r="EA73" s="345">
        <f t="shared" si="91"/>
        <v>0</v>
      </c>
      <c r="EB73" s="346"/>
    </row>
    <row r="74" spans="1:132" ht="36" customHeight="1" x14ac:dyDescent="0.2">
      <c r="A74" s="265" t="s">
        <v>293</v>
      </c>
      <c r="B74" s="341"/>
      <c r="C74" s="342"/>
      <c r="D74" s="342"/>
      <c r="E74" s="342"/>
      <c r="F74" s="341"/>
      <c r="G74" s="341" t="e">
        <f t="shared" si="61"/>
        <v>#DIV/0!</v>
      </c>
      <c r="H74" s="341"/>
      <c r="I74" s="343">
        <v>80</v>
      </c>
      <c r="J74" s="344"/>
      <c r="K74" s="345">
        <f t="shared" si="62"/>
        <v>0</v>
      </c>
      <c r="L74" s="346">
        <v>80</v>
      </c>
      <c r="M74" s="342"/>
      <c r="N74" s="342"/>
      <c r="O74" s="347"/>
      <c r="P74" s="341"/>
      <c r="Q74" s="341"/>
      <c r="R74" s="341"/>
      <c r="S74" s="343">
        <v>1</v>
      </c>
      <c r="T74" s="343"/>
      <c r="U74" s="344">
        <f t="shared" si="48"/>
        <v>0</v>
      </c>
      <c r="V74" s="345">
        <f t="shared" si="65"/>
        <v>0</v>
      </c>
      <c r="W74" s="346">
        <v>1</v>
      </c>
      <c r="X74" s="346"/>
      <c r="Y74" s="348"/>
      <c r="Z74" s="342"/>
      <c r="AA74" s="342"/>
      <c r="AB74" s="342"/>
      <c r="AC74" s="341"/>
      <c r="AD74" s="341"/>
      <c r="AE74" s="341"/>
      <c r="AF74" s="343"/>
      <c r="AG74" s="344">
        <f t="shared" si="50"/>
        <v>0</v>
      </c>
      <c r="AH74" s="345">
        <f t="shared" si="66"/>
        <v>0</v>
      </c>
      <c r="AI74" s="349">
        <f t="shared" si="67"/>
        <v>0</v>
      </c>
      <c r="AJ74" s="346"/>
      <c r="AK74" s="346"/>
      <c r="AL74" s="342"/>
      <c r="AM74" s="342"/>
      <c r="AN74" s="342"/>
      <c r="AO74" s="341"/>
      <c r="AP74" s="341"/>
      <c r="AQ74" s="341"/>
      <c r="AR74" s="343"/>
      <c r="AS74" s="343"/>
      <c r="AT74" s="344">
        <f t="shared" si="94"/>
        <v>0</v>
      </c>
      <c r="AU74" s="349">
        <f t="shared" si="69"/>
        <v>0</v>
      </c>
      <c r="AV74" s="346"/>
      <c r="AW74" s="344">
        <f t="shared" si="70"/>
        <v>0</v>
      </c>
      <c r="AX74" s="345">
        <f t="shared" si="71"/>
        <v>0</v>
      </c>
      <c r="AY74" s="346"/>
      <c r="AZ74" s="344">
        <f t="shared" si="72"/>
        <v>0</v>
      </c>
      <c r="BA74" s="346"/>
      <c r="BB74" s="342"/>
      <c r="BC74" s="342"/>
      <c r="BD74" s="342"/>
      <c r="BE74" s="341"/>
      <c r="BF74" s="341"/>
      <c r="BG74" s="341"/>
      <c r="BH74" s="343">
        <v>1</v>
      </c>
      <c r="BI74" s="343"/>
      <c r="BJ74" s="344">
        <f t="shared" si="95"/>
        <v>0</v>
      </c>
      <c r="BK74" s="349">
        <f t="shared" si="74"/>
        <v>0</v>
      </c>
      <c r="BL74" s="346">
        <v>1</v>
      </c>
      <c r="BM74" s="344">
        <f t="shared" si="75"/>
        <v>0</v>
      </c>
      <c r="BN74" s="345">
        <f t="shared" si="76"/>
        <v>0</v>
      </c>
      <c r="BO74" s="346"/>
      <c r="BP74" s="344">
        <f t="shared" si="92"/>
        <v>0.2</v>
      </c>
      <c r="BQ74" s="346"/>
      <c r="BR74" s="342"/>
      <c r="BS74" s="342"/>
      <c r="BT74" s="342"/>
      <c r="BU74" s="341"/>
      <c r="BV74" s="341"/>
      <c r="BW74" s="341"/>
      <c r="BX74" s="343"/>
      <c r="BY74" s="343"/>
      <c r="BZ74" s="343"/>
      <c r="CA74" s="344">
        <f t="shared" si="96"/>
        <v>0</v>
      </c>
      <c r="CB74" s="349">
        <f t="shared" si="78"/>
        <v>0</v>
      </c>
      <c r="CC74" s="346"/>
      <c r="CD74" s="344">
        <f t="shared" si="79"/>
        <v>0</v>
      </c>
      <c r="CE74" s="345">
        <f t="shared" si="80"/>
        <v>0</v>
      </c>
      <c r="CF74" s="346"/>
      <c r="CG74" s="344">
        <f t="shared" si="81"/>
        <v>0</v>
      </c>
      <c r="CH74" s="345">
        <f t="shared" si="82"/>
        <v>0</v>
      </c>
      <c r="CI74" s="346"/>
      <c r="CJ74" s="344">
        <f t="shared" si="93"/>
        <v>0</v>
      </c>
      <c r="CK74" s="346"/>
      <c r="CL74" s="350">
        <f t="shared" si="97"/>
        <v>1</v>
      </c>
      <c r="CM74" s="342"/>
      <c r="CN74" s="342"/>
      <c r="CO74" s="342"/>
      <c r="CP74" s="341"/>
      <c r="CQ74" s="341"/>
      <c r="CR74" s="341"/>
      <c r="CS74" s="343"/>
      <c r="CT74" s="344">
        <f t="shared" si="83"/>
        <v>0</v>
      </c>
      <c r="CU74" s="349"/>
      <c r="CV74" s="346"/>
      <c r="CW74" s="344"/>
      <c r="CX74" s="346"/>
      <c r="CY74" s="342"/>
      <c r="CZ74" s="342"/>
      <c r="DA74" s="342"/>
      <c r="DB74" s="341"/>
      <c r="DC74" s="341"/>
      <c r="DD74" s="341"/>
      <c r="DE74" s="343">
        <v>1</v>
      </c>
      <c r="DF74" s="344">
        <f t="shared" si="98"/>
        <v>0</v>
      </c>
      <c r="DG74" s="345">
        <f t="shared" si="87"/>
        <v>0</v>
      </c>
      <c r="DH74" s="346">
        <v>1</v>
      </c>
      <c r="DI74" s="342"/>
      <c r="DJ74" s="342"/>
      <c r="DK74" s="342"/>
      <c r="DL74" s="341"/>
      <c r="DM74" s="341"/>
      <c r="DN74" s="341"/>
      <c r="DO74" s="343"/>
      <c r="DP74" s="344">
        <f t="shared" si="99"/>
        <v>0</v>
      </c>
      <c r="DQ74" s="345">
        <f t="shared" si="89"/>
        <v>0</v>
      </c>
      <c r="DR74" s="346"/>
      <c r="DS74" s="342"/>
      <c r="DT74" s="347"/>
      <c r="DU74" s="347"/>
      <c r="DV74" s="341" t="e">
        <f t="shared" si="90"/>
        <v>#DIV/0!</v>
      </c>
      <c r="DW74" s="341"/>
      <c r="DX74" s="341"/>
      <c r="DY74" s="343"/>
      <c r="DZ74" s="344">
        <f t="shared" si="55"/>
        <v>0</v>
      </c>
      <c r="EA74" s="345">
        <f t="shared" si="91"/>
        <v>0</v>
      </c>
      <c r="EB74" s="346"/>
    </row>
    <row r="75" spans="1:132" ht="13.5" customHeight="1" x14ac:dyDescent="0.2">
      <c r="A75" s="198" t="s">
        <v>127</v>
      </c>
      <c r="B75" s="341"/>
      <c r="C75" s="342"/>
      <c r="D75" s="342"/>
      <c r="E75" s="342"/>
      <c r="F75" s="341"/>
      <c r="G75" s="341" t="e">
        <f t="shared" si="61"/>
        <v>#DIV/0!</v>
      </c>
      <c r="H75" s="341"/>
      <c r="I75" s="343"/>
      <c r="J75" s="344"/>
      <c r="K75" s="345">
        <f t="shared" si="62"/>
        <v>0</v>
      </c>
      <c r="L75" s="346"/>
      <c r="M75" s="342"/>
      <c r="N75" s="342"/>
      <c r="O75" s="347"/>
      <c r="P75" s="341"/>
      <c r="Q75" s="341"/>
      <c r="R75" s="341" t="e">
        <f t="shared" si="64"/>
        <v>#DIV/0!</v>
      </c>
      <c r="S75" s="343"/>
      <c r="T75" s="343"/>
      <c r="U75" s="344">
        <f t="shared" ref="U75:U132" si="100">O75*0.15</f>
        <v>0</v>
      </c>
      <c r="V75" s="345">
        <f t="shared" si="65"/>
        <v>0</v>
      </c>
      <c r="W75" s="346"/>
      <c r="X75" s="346"/>
      <c r="Y75" s="348"/>
      <c r="Z75" s="342"/>
      <c r="AA75" s="342"/>
      <c r="AB75" s="342"/>
      <c r="AC75" s="341"/>
      <c r="AD75" s="341"/>
      <c r="AE75" s="341"/>
      <c r="AF75" s="343"/>
      <c r="AG75" s="344">
        <f t="shared" ref="AG75:AG134" si="101">IF(AB75&gt;34,AB75*0.05,0)</f>
        <v>0</v>
      </c>
      <c r="AH75" s="345">
        <f t="shared" si="66"/>
        <v>0</v>
      </c>
      <c r="AI75" s="349">
        <f t="shared" si="67"/>
        <v>0</v>
      </c>
      <c r="AJ75" s="346"/>
      <c r="AK75" s="346"/>
      <c r="AL75" s="342"/>
      <c r="AM75" s="342"/>
      <c r="AN75" s="342"/>
      <c r="AO75" s="341"/>
      <c r="AP75" s="341"/>
      <c r="AQ75" s="341"/>
      <c r="AR75" s="343"/>
      <c r="AS75" s="343"/>
      <c r="AT75" s="344">
        <f t="shared" si="94"/>
        <v>0</v>
      </c>
      <c r="AU75" s="349">
        <f t="shared" si="69"/>
        <v>0</v>
      </c>
      <c r="AV75" s="346"/>
      <c r="AW75" s="344">
        <f t="shared" si="70"/>
        <v>0</v>
      </c>
      <c r="AX75" s="345">
        <f t="shared" si="71"/>
        <v>0</v>
      </c>
      <c r="AY75" s="346"/>
      <c r="AZ75" s="344">
        <f t="shared" si="72"/>
        <v>0</v>
      </c>
      <c r="BA75" s="346"/>
      <c r="BB75" s="342"/>
      <c r="BC75" s="342"/>
      <c r="BD75" s="342"/>
      <c r="BE75" s="341"/>
      <c r="BF75" s="341"/>
      <c r="BG75" s="341"/>
      <c r="BH75" s="343"/>
      <c r="BI75" s="343"/>
      <c r="BJ75" s="344">
        <f t="shared" si="95"/>
        <v>0</v>
      </c>
      <c r="BK75" s="349">
        <f t="shared" si="74"/>
        <v>0</v>
      </c>
      <c r="BL75" s="346"/>
      <c r="BM75" s="344">
        <f t="shared" si="75"/>
        <v>0</v>
      </c>
      <c r="BN75" s="345">
        <f t="shared" si="76"/>
        <v>0</v>
      </c>
      <c r="BO75" s="346"/>
      <c r="BP75" s="344">
        <f t="shared" si="92"/>
        <v>0</v>
      </c>
      <c r="BQ75" s="346"/>
      <c r="BR75" s="342"/>
      <c r="BS75" s="342"/>
      <c r="BT75" s="342"/>
      <c r="BU75" s="341"/>
      <c r="BV75" s="341"/>
      <c r="BW75" s="341"/>
      <c r="BX75" s="343"/>
      <c r="BY75" s="343"/>
      <c r="BZ75" s="343"/>
      <c r="CA75" s="344">
        <f t="shared" si="96"/>
        <v>0</v>
      </c>
      <c r="CB75" s="349">
        <f t="shared" si="78"/>
        <v>0</v>
      </c>
      <c r="CC75" s="346"/>
      <c r="CD75" s="344">
        <f t="shared" si="79"/>
        <v>0</v>
      </c>
      <c r="CE75" s="345">
        <f t="shared" si="80"/>
        <v>0</v>
      </c>
      <c r="CF75" s="346"/>
      <c r="CG75" s="344">
        <f t="shared" si="81"/>
        <v>0</v>
      </c>
      <c r="CH75" s="345">
        <f t="shared" si="82"/>
        <v>0</v>
      </c>
      <c r="CI75" s="346"/>
      <c r="CJ75" s="344">
        <f t="shared" si="93"/>
        <v>0</v>
      </c>
      <c r="CK75" s="346"/>
      <c r="CL75" s="350">
        <f t="shared" si="97"/>
        <v>1</v>
      </c>
      <c r="CM75" s="342"/>
      <c r="CN75" s="342"/>
      <c r="CO75" s="342"/>
      <c r="CP75" s="341"/>
      <c r="CQ75" s="341"/>
      <c r="CR75" s="341"/>
      <c r="CS75" s="343"/>
      <c r="CT75" s="344">
        <f t="shared" si="83"/>
        <v>0</v>
      </c>
      <c r="CU75" s="349">
        <f t="shared" si="84"/>
        <v>0</v>
      </c>
      <c r="CV75" s="346"/>
      <c r="CW75" s="344">
        <f t="shared" si="85"/>
        <v>0</v>
      </c>
      <c r="CX75" s="346"/>
      <c r="CY75" s="342"/>
      <c r="CZ75" s="342"/>
      <c r="DA75" s="342"/>
      <c r="DB75" s="341"/>
      <c r="DC75" s="341"/>
      <c r="DD75" s="341"/>
      <c r="DE75" s="343"/>
      <c r="DF75" s="344">
        <f t="shared" si="98"/>
        <v>0</v>
      </c>
      <c r="DG75" s="345">
        <f t="shared" si="87"/>
        <v>0</v>
      </c>
      <c r="DH75" s="346"/>
      <c r="DI75" s="342"/>
      <c r="DJ75" s="342"/>
      <c r="DK75" s="342"/>
      <c r="DL75" s="341"/>
      <c r="DM75" s="341"/>
      <c r="DN75" s="341"/>
      <c r="DO75" s="343"/>
      <c r="DP75" s="344">
        <f t="shared" si="99"/>
        <v>0</v>
      </c>
      <c r="DQ75" s="345">
        <f t="shared" si="89"/>
        <v>0</v>
      </c>
      <c r="DR75" s="346"/>
      <c r="DS75" s="342"/>
      <c r="DT75" s="347"/>
      <c r="DU75" s="347"/>
      <c r="DV75" s="341" t="e">
        <f t="shared" si="90"/>
        <v>#DIV/0!</v>
      </c>
      <c r="DW75" s="341"/>
      <c r="DX75" s="341"/>
      <c r="DY75" s="343"/>
      <c r="DZ75" s="344">
        <f t="shared" ref="DZ75:DZ138" si="102">DU75*0.1</f>
        <v>0</v>
      </c>
      <c r="EA75" s="345">
        <f t="shared" si="91"/>
        <v>0</v>
      </c>
      <c r="EB75" s="346"/>
    </row>
    <row r="76" spans="1:132" s="322" customFormat="1" ht="31.5" x14ac:dyDescent="0.2">
      <c r="A76" s="116" t="s">
        <v>129</v>
      </c>
      <c r="B76" s="341">
        <f>'[4]численность 2020'!C85</f>
        <v>373.70999145507813</v>
      </c>
      <c r="C76" s="342">
        <v>114.491943359375</v>
      </c>
      <c r="D76" s="342">
        <v>60.879874999999998</v>
      </c>
      <c r="E76" s="342">
        <f>'[4]численность 2020'!D85</f>
        <v>32.124240875244141</v>
      </c>
      <c r="F76" s="341">
        <v>0.30636600000000003</v>
      </c>
      <c r="G76" s="341">
        <f t="shared" si="61"/>
        <v>0.16290673621799076</v>
      </c>
      <c r="H76" s="341">
        <f t="shared" ref="H76:H109" si="103">E76/B76</f>
        <v>8.5960347889455987E-2</v>
      </c>
      <c r="I76" s="343">
        <f>'[4]заявки 2020-2021'!O82</f>
        <v>9</v>
      </c>
      <c r="J76" s="344">
        <f t="shared" ref="J76:J109" si="104">IF(E76&gt;34,E76*0.35,0)</f>
        <v>0</v>
      </c>
      <c r="K76" s="345">
        <f t="shared" si="62"/>
        <v>0</v>
      </c>
      <c r="L76" s="346"/>
      <c r="M76" s="342">
        <v>82</v>
      </c>
      <c r="N76" s="342">
        <v>110</v>
      </c>
      <c r="O76" s="347">
        <f>'[4]заявки 2020-2021'!K82</f>
        <v>97</v>
      </c>
      <c r="P76" s="341">
        <f t="shared" si="63"/>
        <v>0.21942148156308211</v>
      </c>
      <c r="Q76" s="341">
        <v>0.294346</v>
      </c>
      <c r="R76" s="341">
        <f t="shared" si="64"/>
        <v>0.25955955745876785</v>
      </c>
      <c r="S76" s="343">
        <f>'[4]заявки 2020-2021'!M82</f>
        <v>10</v>
      </c>
      <c r="T76" s="343">
        <f>'[4]заявки 2020-2021'!N82</f>
        <v>7</v>
      </c>
      <c r="U76" s="344">
        <f t="shared" si="100"/>
        <v>14.549999999999999</v>
      </c>
      <c r="V76" s="345">
        <f t="shared" si="65"/>
        <v>10</v>
      </c>
      <c r="W76" s="346">
        <v>10</v>
      </c>
      <c r="X76" s="346">
        <v>7</v>
      </c>
      <c r="Y76" s="348"/>
      <c r="Z76" s="342">
        <v>70.044867999999994</v>
      </c>
      <c r="AA76" s="342">
        <v>4.9580200000000003</v>
      </c>
      <c r="AB76" s="342">
        <f>'[4]численность 2020'!E85</f>
        <v>0</v>
      </c>
      <c r="AC76" s="341">
        <v>0.18743099999999999</v>
      </c>
      <c r="AD76" s="341">
        <v>1.3266999999999999E-2</v>
      </c>
      <c r="AE76" s="341">
        <f t="shared" ref="AE76:AE132" si="105">AB76/B76</f>
        <v>0</v>
      </c>
      <c r="AF76" s="343">
        <f>'[4]заявки 2020-2021'!J82</f>
        <v>0</v>
      </c>
      <c r="AG76" s="344">
        <f t="shared" si="101"/>
        <v>0</v>
      </c>
      <c r="AH76" s="345">
        <f t="shared" si="66"/>
        <v>0</v>
      </c>
      <c r="AI76" s="349">
        <f t="shared" si="67"/>
        <v>0</v>
      </c>
      <c r="AJ76" s="346"/>
      <c r="AK76" s="346"/>
      <c r="AL76" s="342">
        <v>593.40332000000001</v>
      </c>
      <c r="AM76" s="342">
        <v>505.026276</v>
      </c>
      <c r="AN76" s="342">
        <f>'[4]численность 2020'!F85</f>
        <v>489.16461181640625</v>
      </c>
      <c r="AO76" s="341">
        <v>1.587871</v>
      </c>
      <c r="AP76" s="341">
        <v>1.351386</v>
      </c>
      <c r="AQ76" s="341">
        <f t="shared" si="68"/>
        <v>1.3089417543047048</v>
      </c>
      <c r="AR76" s="343">
        <f>'[4]заявки 2020-2021'!D82</f>
        <v>51</v>
      </c>
      <c r="AS76" s="343">
        <f>'[4]заявки 2020-2021'!E82</f>
        <v>0</v>
      </c>
      <c r="AT76" s="344">
        <f t="shared" si="94"/>
        <v>24.458230590820314</v>
      </c>
      <c r="AU76" s="349">
        <f t="shared" si="69"/>
        <v>24.458230590820314</v>
      </c>
      <c r="AV76" s="346">
        <v>24</v>
      </c>
      <c r="AW76" s="344">
        <f t="shared" si="70"/>
        <v>6</v>
      </c>
      <c r="AX76" s="345">
        <f t="shared" si="71"/>
        <v>0</v>
      </c>
      <c r="AY76" s="346"/>
      <c r="AZ76" s="344">
        <f t="shared" si="72"/>
        <v>12</v>
      </c>
      <c r="BA76" s="346">
        <v>12</v>
      </c>
      <c r="BB76" s="342">
        <v>266.15887500000002</v>
      </c>
      <c r="BC76" s="342">
        <v>260.23840300000001</v>
      </c>
      <c r="BD76" s="342">
        <f>'[4]численность 2020'!G85</f>
        <v>241.23599243164063</v>
      </c>
      <c r="BE76" s="341">
        <v>0.71220700000000003</v>
      </c>
      <c r="BF76" s="341">
        <v>0.69636500000000001</v>
      </c>
      <c r="BG76" s="341">
        <f t="shared" si="73"/>
        <v>0.64551657153281772</v>
      </c>
      <c r="BH76" s="343">
        <f>'[4]заявки 2020-2021'!B82</f>
        <v>17</v>
      </c>
      <c r="BI76" s="343">
        <f>'[4]заявки 2020-2021'!C82</f>
        <v>1</v>
      </c>
      <c r="BJ76" s="344">
        <f t="shared" si="95"/>
        <v>7.237079772949194</v>
      </c>
      <c r="BK76" s="349">
        <f t="shared" si="74"/>
        <v>7.237079772949194</v>
      </c>
      <c r="BL76" s="346">
        <v>7</v>
      </c>
      <c r="BM76" s="344">
        <f t="shared" si="75"/>
        <v>1.75</v>
      </c>
      <c r="BN76" s="345">
        <f t="shared" si="76"/>
        <v>1</v>
      </c>
      <c r="BO76" s="346">
        <v>1</v>
      </c>
      <c r="BP76" s="344">
        <f t="shared" si="92"/>
        <v>1.4000000000000001</v>
      </c>
      <c r="BQ76" s="346">
        <v>1</v>
      </c>
      <c r="BR76" s="342">
        <v>294.54913299999998</v>
      </c>
      <c r="BS76" s="342">
        <v>151.21961999999999</v>
      </c>
      <c r="BT76" s="342">
        <f>'[4]численность 2020'!H85</f>
        <v>167.00953674316406</v>
      </c>
      <c r="BU76" s="341">
        <v>0.78817599999999999</v>
      </c>
      <c r="BV76" s="341">
        <v>0.404644</v>
      </c>
      <c r="BW76" s="341">
        <f t="shared" si="77"/>
        <v>0.44689609740669584</v>
      </c>
      <c r="BX76" s="343">
        <f>'[4]заявки 2020-2021'!F82</f>
        <v>7</v>
      </c>
      <c r="BY76" s="343">
        <f>'[4]заявки 2020-2021'!G82</f>
        <v>1</v>
      </c>
      <c r="BZ76" s="343">
        <f>'[4]заявки 2020-2021'!H82</f>
        <v>0</v>
      </c>
      <c r="CA76" s="344">
        <f t="shared" si="96"/>
        <v>5.0102861022949048</v>
      </c>
      <c r="CB76" s="349">
        <f t="shared" si="78"/>
        <v>5.0102861022949048</v>
      </c>
      <c r="CC76" s="346">
        <v>5</v>
      </c>
      <c r="CD76" s="344">
        <f t="shared" si="79"/>
        <v>0.625</v>
      </c>
      <c r="CE76" s="345">
        <f t="shared" si="80"/>
        <v>0.625</v>
      </c>
      <c r="CF76" s="346">
        <v>1</v>
      </c>
      <c r="CG76" s="344">
        <f t="shared" si="81"/>
        <v>0.625</v>
      </c>
      <c r="CH76" s="345">
        <f t="shared" si="82"/>
        <v>0</v>
      </c>
      <c r="CI76" s="346"/>
      <c r="CJ76" s="344">
        <f t="shared" si="93"/>
        <v>1</v>
      </c>
      <c r="CK76" s="346">
        <v>1</v>
      </c>
      <c r="CL76" s="350">
        <f t="shared" si="97"/>
        <v>1</v>
      </c>
      <c r="CM76" s="342"/>
      <c r="CN76" s="342"/>
      <c r="CO76" s="342"/>
      <c r="CP76" s="341"/>
      <c r="CQ76" s="341"/>
      <c r="CR76" s="341"/>
      <c r="CS76" s="343"/>
      <c r="CT76" s="344"/>
      <c r="CU76" s="349"/>
      <c r="CV76" s="346"/>
      <c r="CW76" s="344"/>
      <c r="CX76" s="346"/>
      <c r="CY76" s="342">
        <v>0</v>
      </c>
      <c r="CZ76" s="342">
        <v>0</v>
      </c>
      <c r="DA76" s="342">
        <f>'[4]численность 2020'!I85</f>
        <v>0</v>
      </c>
      <c r="DB76" s="341">
        <v>0</v>
      </c>
      <c r="DC76" s="341">
        <v>0</v>
      </c>
      <c r="DD76" s="341">
        <f t="shared" si="86"/>
        <v>0</v>
      </c>
      <c r="DE76" s="343">
        <f>'[4]заявки 2020-2021'!I82</f>
        <v>0</v>
      </c>
      <c r="DF76" s="344">
        <f t="shared" si="98"/>
        <v>0</v>
      </c>
      <c r="DG76" s="345">
        <f t="shared" si="87"/>
        <v>0</v>
      </c>
      <c r="DH76" s="346"/>
      <c r="DI76" s="342">
        <v>11.635361</v>
      </c>
      <c r="DJ76" s="342">
        <v>14.989364</v>
      </c>
      <c r="DK76" s="342">
        <f>'[4]численность 2020'!J85</f>
        <v>15.818755149841309</v>
      </c>
      <c r="DL76" s="341">
        <v>4.011E-2</v>
      </c>
      <c r="DM76" s="341">
        <v>4.011E-2</v>
      </c>
      <c r="DN76" s="341">
        <f t="shared" si="88"/>
        <v>4.2328959651973357E-2</v>
      </c>
      <c r="DO76" s="343">
        <f>'[4]заявки 2020-2021'!P82</f>
        <v>2</v>
      </c>
      <c r="DP76" s="344">
        <f t="shared" si="99"/>
        <v>1.581875514984131</v>
      </c>
      <c r="DQ76" s="345">
        <f t="shared" si="89"/>
        <v>1.581875514984131</v>
      </c>
      <c r="DR76" s="346">
        <v>1</v>
      </c>
      <c r="DS76" s="342">
        <v>236</v>
      </c>
      <c r="DT76" s="347">
        <v>540</v>
      </c>
      <c r="DU76" s="347">
        <f>'[4]заявки 2020-2021'!Q82</f>
        <v>550</v>
      </c>
      <c r="DV76" s="341">
        <f t="shared" si="90"/>
        <v>0.63150572742545585</v>
      </c>
      <c r="DW76" s="341">
        <v>1.444971</v>
      </c>
      <c r="DX76" s="341">
        <f t="shared" ref="DX76:DX132" si="106">DU76/B76</f>
        <v>1.4717294495084776</v>
      </c>
      <c r="DY76" s="343">
        <f>'[4]заявки 2020-2021'!S82</f>
        <v>11</v>
      </c>
      <c r="DZ76" s="344">
        <f t="shared" si="102"/>
        <v>55</v>
      </c>
      <c r="EA76" s="345">
        <f t="shared" si="91"/>
        <v>11</v>
      </c>
      <c r="EB76" s="346">
        <v>11</v>
      </c>
    </row>
    <row r="77" spans="1:132" ht="57" customHeight="1" x14ac:dyDescent="0.2">
      <c r="A77" s="116" t="s">
        <v>128</v>
      </c>
      <c r="B77" s="341">
        <f>'[4]численность 2020'!C84</f>
        <v>399.39999389648438</v>
      </c>
      <c r="C77" s="342">
        <v>83.740973999999994</v>
      </c>
      <c r="D77" s="342">
        <v>104.65340399999999</v>
      </c>
      <c r="E77" s="342">
        <f>'[4]численность 2020'!D84</f>
        <v>150.70088195800781</v>
      </c>
      <c r="F77" s="341">
        <v>0.21004600000000001</v>
      </c>
      <c r="G77" s="341">
        <f t="shared" si="61"/>
        <v>0.26202655382895135</v>
      </c>
      <c r="H77" s="341">
        <f t="shared" si="103"/>
        <v>0.37731818793433969</v>
      </c>
      <c r="I77" s="343">
        <f>'[4]заявки 2020-2021'!O81</f>
        <v>58</v>
      </c>
      <c r="J77" s="344">
        <f t="shared" si="104"/>
        <v>52.745308685302732</v>
      </c>
      <c r="K77" s="345">
        <f t="shared" si="62"/>
        <v>52.745308685302732</v>
      </c>
      <c r="L77" s="346">
        <v>52</v>
      </c>
      <c r="M77" s="342">
        <v>80</v>
      </c>
      <c r="N77" s="342">
        <v>60</v>
      </c>
      <c r="O77" s="347">
        <f>'[4]заявки 2020-2021'!K81</f>
        <v>23</v>
      </c>
      <c r="P77" s="341">
        <f t="shared" si="63"/>
        <v>0.2003004537369478</v>
      </c>
      <c r="Q77" s="341">
        <v>0.150225</v>
      </c>
      <c r="R77" s="341">
        <f t="shared" si="64"/>
        <v>5.758638044937249E-2</v>
      </c>
      <c r="S77" s="343">
        <f>'[4]заявки 2020-2021'!M81</f>
        <v>3</v>
      </c>
      <c r="T77" s="343">
        <f>'[4]заявки 2020-2021'!N81</f>
        <v>3</v>
      </c>
      <c r="U77" s="344">
        <f t="shared" si="100"/>
        <v>3.4499999999999997</v>
      </c>
      <c r="V77" s="345">
        <f t="shared" si="65"/>
        <v>3</v>
      </c>
      <c r="W77" s="346">
        <v>3</v>
      </c>
      <c r="X77" s="346">
        <v>3</v>
      </c>
      <c r="Y77" s="348"/>
      <c r="Z77" s="342">
        <v>37.508980000000001</v>
      </c>
      <c r="AA77" s="342">
        <v>45.000965000000001</v>
      </c>
      <c r="AB77" s="342">
        <f>'[4]численность 2020'!E84</f>
        <v>75.001602172851563</v>
      </c>
      <c r="AC77" s="341">
        <v>9.4083E-2</v>
      </c>
      <c r="AD77" s="341">
        <v>0.11267099999999999</v>
      </c>
      <c r="AE77" s="341">
        <f t="shared" si="105"/>
        <v>0.18778568682775271</v>
      </c>
      <c r="AF77" s="343">
        <f>'[4]заявки 2020-2021'!J81</f>
        <v>2</v>
      </c>
      <c r="AG77" s="344">
        <f t="shared" si="101"/>
        <v>3.7500801086425781</v>
      </c>
      <c r="AH77" s="345">
        <f t="shared" si="66"/>
        <v>2</v>
      </c>
      <c r="AI77" s="349">
        <f t="shared" si="67"/>
        <v>1.5</v>
      </c>
      <c r="AJ77" s="346">
        <v>2</v>
      </c>
      <c r="AK77" s="346">
        <v>1</v>
      </c>
      <c r="AL77" s="342">
        <v>1229.9456789999999</v>
      </c>
      <c r="AM77" s="342">
        <v>1145.9548339999999</v>
      </c>
      <c r="AN77" s="342">
        <f>'[4]численность 2020'!F84</f>
        <v>1083.1627197265625</v>
      </c>
      <c r="AO77" s="341">
        <v>3.085045</v>
      </c>
      <c r="AP77" s="341">
        <v>2.8691909999999998</v>
      </c>
      <c r="AQ77" s="341">
        <f t="shared" si="68"/>
        <v>2.711974802902211</v>
      </c>
      <c r="AR77" s="343">
        <f>'[4]заявки 2020-2021'!D81</f>
        <v>75</v>
      </c>
      <c r="AS77" s="343">
        <f>'[4]заявки 2020-2021'!E81</f>
        <v>0</v>
      </c>
      <c r="AT77" s="344">
        <f t="shared" si="94"/>
        <v>75.821390380859384</v>
      </c>
      <c r="AU77" s="349">
        <f t="shared" si="69"/>
        <v>75</v>
      </c>
      <c r="AV77" s="346">
        <v>75</v>
      </c>
      <c r="AW77" s="344">
        <f t="shared" si="70"/>
        <v>18.75</v>
      </c>
      <c r="AX77" s="345">
        <f t="shared" si="71"/>
        <v>0</v>
      </c>
      <c r="AY77" s="346"/>
      <c r="AZ77" s="344">
        <f t="shared" si="72"/>
        <v>37.5</v>
      </c>
      <c r="BA77" s="346">
        <v>37</v>
      </c>
      <c r="BB77" s="342">
        <v>579.99352999999996</v>
      </c>
      <c r="BC77" s="342">
        <v>420.27062999999998</v>
      </c>
      <c r="BD77" s="342">
        <f>'[4]численность 2020'!G84</f>
        <v>462.8297119140625</v>
      </c>
      <c r="BE77" s="341">
        <v>1.454785</v>
      </c>
      <c r="BF77" s="341">
        <v>1.0522549999999999</v>
      </c>
      <c r="BG77" s="341">
        <f t="shared" si="73"/>
        <v>1.1588125162415943</v>
      </c>
      <c r="BH77" s="343">
        <f>'[4]заявки 2020-2021'!B81</f>
        <v>17</v>
      </c>
      <c r="BI77" s="343">
        <f>'[4]заявки 2020-2021'!C81</f>
        <v>0</v>
      </c>
      <c r="BJ77" s="344">
        <f t="shared" si="95"/>
        <v>23.141485595703127</v>
      </c>
      <c r="BK77" s="349">
        <f t="shared" si="74"/>
        <v>17</v>
      </c>
      <c r="BL77" s="346">
        <v>17</v>
      </c>
      <c r="BM77" s="344">
        <f t="shared" si="75"/>
        <v>4.25</v>
      </c>
      <c r="BN77" s="345">
        <f t="shared" si="76"/>
        <v>0</v>
      </c>
      <c r="BO77" s="346"/>
      <c r="BP77" s="344">
        <f t="shared" si="92"/>
        <v>3.4000000000000004</v>
      </c>
      <c r="BQ77" s="346">
        <v>3</v>
      </c>
      <c r="BR77" s="342">
        <v>462.93060300000002</v>
      </c>
      <c r="BS77" s="342">
        <v>234.07476800000001</v>
      </c>
      <c r="BT77" s="342">
        <f>'[4]численность 2020'!H84</f>
        <v>297.91336059570313</v>
      </c>
      <c r="BU77" s="341">
        <v>1.1611579999999999</v>
      </c>
      <c r="BV77" s="341">
        <v>0.58606599999999998</v>
      </c>
      <c r="BW77" s="341">
        <f t="shared" si="77"/>
        <v>0.74590226627022849</v>
      </c>
      <c r="BX77" s="343">
        <f>'[4]заявки 2020-2021'!F81</f>
        <v>8</v>
      </c>
      <c r="BY77" s="343">
        <f>'[4]заявки 2020-2021'!G81</f>
        <v>2</v>
      </c>
      <c r="BZ77" s="343">
        <f>'[4]заявки 2020-2021'!H81</f>
        <v>0</v>
      </c>
      <c r="CA77" s="344">
        <f t="shared" si="96"/>
        <v>8.9374008178710636</v>
      </c>
      <c r="CB77" s="349">
        <f t="shared" si="78"/>
        <v>8</v>
      </c>
      <c r="CC77" s="346">
        <v>8</v>
      </c>
      <c r="CD77" s="344">
        <f t="shared" si="79"/>
        <v>1</v>
      </c>
      <c r="CE77" s="345">
        <f t="shared" si="80"/>
        <v>1</v>
      </c>
      <c r="CF77" s="346">
        <v>2</v>
      </c>
      <c r="CG77" s="344">
        <f t="shared" si="81"/>
        <v>1</v>
      </c>
      <c r="CH77" s="345">
        <f t="shared" si="82"/>
        <v>0</v>
      </c>
      <c r="CI77" s="346"/>
      <c r="CJ77" s="344">
        <f t="shared" si="93"/>
        <v>1.6</v>
      </c>
      <c r="CK77" s="346">
        <v>1</v>
      </c>
      <c r="CL77" s="350">
        <f t="shared" si="97"/>
        <v>1</v>
      </c>
      <c r="CM77" s="342">
        <v>133</v>
      </c>
      <c r="CN77" s="342">
        <v>135</v>
      </c>
      <c r="CO77" s="342" t="e">
        <f>#NAME?</f>
        <v>#NAME?</v>
      </c>
      <c r="CP77" s="341">
        <v>0.17599999999999999</v>
      </c>
      <c r="CQ77" s="341">
        <v>0.17899999999999999</v>
      </c>
      <c r="CR77" s="341" t="e">
        <f>#NAME?</f>
        <v>#NAME?</v>
      </c>
      <c r="CS77" s="343" t="e">
        <f>#NAME?</f>
        <v>#NAME?</v>
      </c>
      <c r="CT77" s="344" t="e">
        <f t="shared" si="83"/>
        <v>#NAME?</v>
      </c>
      <c r="CU77" s="349" t="e">
        <f t="shared" si="84"/>
        <v>#NAME?</v>
      </c>
      <c r="CV77" s="346"/>
      <c r="CW77" s="344">
        <f t="shared" si="85"/>
        <v>0</v>
      </c>
      <c r="CX77" s="346"/>
      <c r="CY77" s="342">
        <v>0</v>
      </c>
      <c r="CZ77" s="342">
        <v>0</v>
      </c>
      <c r="DA77" s="342">
        <f>'[4]численность 2020'!I84</f>
        <v>0</v>
      </c>
      <c r="DB77" s="341">
        <v>0</v>
      </c>
      <c r="DC77" s="341">
        <v>0</v>
      </c>
      <c r="DD77" s="341">
        <f t="shared" si="86"/>
        <v>0</v>
      </c>
      <c r="DE77" s="343">
        <f>'[4]заявки 2020-2021'!I81</f>
        <v>0</v>
      </c>
      <c r="DF77" s="344">
        <f t="shared" si="98"/>
        <v>0</v>
      </c>
      <c r="DG77" s="345">
        <f t="shared" si="87"/>
        <v>0</v>
      </c>
      <c r="DH77" s="346"/>
      <c r="DI77" s="342">
        <v>20.935245999999999</v>
      </c>
      <c r="DJ77" s="342">
        <v>24.419127</v>
      </c>
      <c r="DK77" s="342">
        <f>'[4]численность 2020'!J84</f>
        <v>29.651796340942383</v>
      </c>
      <c r="DL77" s="341">
        <v>6.114E-2</v>
      </c>
      <c r="DM77" s="341">
        <v>6.114E-2</v>
      </c>
      <c r="DN77" s="341">
        <f t="shared" si="88"/>
        <v>7.4240853265079093E-2</v>
      </c>
      <c r="DO77" s="343">
        <f>'[4]заявки 2020-2021'!P81</f>
        <v>4</v>
      </c>
      <c r="DP77" s="344">
        <f t="shared" si="99"/>
        <v>2.9651796340942385</v>
      </c>
      <c r="DQ77" s="345">
        <f t="shared" si="89"/>
        <v>2.9651796340942385</v>
      </c>
      <c r="DR77" s="346">
        <v>2</v>
      </c>
      <c r="DS77" s="342">
        <v>330</v>
      </c>
      <c r="DT77" s="347">
        <v>300</v>
      </c>
      <c r="DU77" s="347">
        <f>'[4]заявки 2020-2021'!Q81</f>
        <v>300</v>
      </c>
      <c r="DV77" s="341">
        <f t="shared" si="90"/>
        <v>0.82623937166490968</v>
      </c>
      <c r="DW77" s="341">
        <v>0.75112699999999999</v>
      </c>
      <c r="DX77" s="341">
        <f t="shared" si="106"/>
        <v>0.75112670151355421</v>
      </c>
      <c r="DY77" s="343">
        <f>'[4]заявки 2020-2021'!S81</f>
        <v>15</v>
      </c>
      <c r="DZ77" s="344">
        <f t="shared" si="102"/>
        <v>30</v>
      </c>
      <c r="EA77" s="345">
        <f t="shared" si="91"/>
        <v>15</v>
      </c>
      <c r="EB77" s="346">
        <v>15</v>
      </c>
    </row>
    <row r="78" spans="1:132" ht="13.5" customHeight="1" x14ac:dyDescent="0.2">
      <c r="A78" s="198" t="s">
        <v>130</v>
      </c>
      <c r="B78" s="341"/>
      <c r="C78" s="342"/>
      <c r="D78" s="342"/>
      <c r="E78" s="342"/>
      <c r="F78" s="341"/>
      <c r="G78" s="341" t="e">
        <f t="shared" si="61"/>
        <v>#DIV/0!</v>
      </c>
      <c r="H78" s="341"/>
      <c r="I78" s="343"/>
      <c r="J78" s="344"/>
      <c r="K78" s="345">
        <f t="shared" si="62"/>
        <v>0</v>
      </c>
      <c r="L78" s="346"/>
      <c r="M78" s="342"/>
      <c r="N78" s="342"/>
      <c r="O78" s="347"/>
      <c r="P78" s="341"/>
      <c r="Q78" s="341"/>
      <c r="R78" s="341" t="e">
        <f t="shared" si="64"/>
        <v>#DIV/0!</v>
      </c>
      <c r="S78" s="343"/>
      <c r="T78" s="343"/>
      <c r="U78" s="344">
        <f t="shared" si="100"/>
        <v>0</v>
      </c>
      <c r="V78" s="345">
        <f t="shared" si="65"/>
        <v>0</v>
      </c>
      <c r="W78" s="346"/>
      <c r="X78" s="346"/>
      <c r="Y78" s="348"/>
      <c r="Z78" s="342"/>
      <c r="AA78" s="342"/>
      <c r="AB78" s="342"/>
      <c r="AC78" s="341"/>
      <c r="AD78" s="341"/>
      <c r="AE78" s="341" t="e">
        <f t="shared" si="105"/>
        <v>#DIV/0!</v>
      </c>
      <c r="AF78" s="343"/>
      <c r="AG78" s="344">
        <f t="shared" si="101"/>
        <v>0</v>
      </c>
      <c r="AH78" s="345">
        <f t="shared" si="66"/>
        <v>0</v>
      </c>
      <c r="AI78" s="349">
        <f t="shared" si="67"/>
        <v>0</v>
      </c>
      <c r="AJ78" s="346"/>
      <c r="AK78" s="346"/>
      <c r="AL78" s="342"/>
      <c r="AM78" s="342"/>
      <c r="AN78" s="342"/>
      <c r="AO78" s="341"/>
      <c r="AP78" s="341"/>
      <c r="AQ78" s="341" t="e">
        <f t="shared" si="68"/>
        <v>#DIV/0!</v>
      </c>
      <c r="AR78" s="343"/>
      <c r="AS78" s="343"/>
      <c r="AT78" s="344">
        <f t="shared" si="94"/>
        <v>0</v>
      </c>
      <c r="AU78" s="349">
        <f t="shared" si="69"/>
        <v>0</v>
      </c>
      <c r="AV78" s="346"/>
      <c r="AW78" s="344">
        <f t="shared" si="70"/>
        <v>0</v>
      </c>
      <c r="AX78" s="345">
        <f t="shared" si="71"/>
        <v>0</v>
      </c>
      <c r="AY78" s="346"/>
      <c r="AZ78" s="344">
        <f t="shared" si="72"/>
        <v>0</v>
      </c>
      <c r="BA78" s="346"/>
      <c r="BB78" s="342"/>
      <c r="BC78" s="342"/>
      <c r="BD78" s="342"/>
      <c r="BE78" s="341"/>
      <c r="BF78" s="341"/>
      <c r="BG78" s="341" t="e">
        <f t="shared" si="73"/>
        <v>#DIV/0!</v>
      </c>
      <c r="BH78" s="343"/>
      <c r="BI78" s="343"/>
      <c r="BJ78" s="344">
        <f t="shared" si="95"/>
        <v>0</v>
      </c>
      <c r="BK78" s="349">
        <f t="shared" si="74"/>
        <v>0</v>
      </c>
      <c r="BL78" s="346"/>
      <c r="BM78" s="344">
        <f t="shared" si="75"/>
        <v>0</v>
      </c>
      <c r="BN78" s="345">
        <f t="shared" si="76"/>
        <v>0</v>
      </c>
      <c r="BO78" s="346"/>
      <c r="BP78" s="344">
        <f t="shared" si="92"/>
        <v>0</v>
      </c>
      <c r="BQ78" s="346"/>
      <c r="BR78" s="342"/>
      <c r="BS78" s="342"/>
      <c r="BT78" s="342"/>
      <c r="BU78" s="341"/>
      <c r="BV78" s="341"/>
      <c r="BW78" s="341" t="e">
        <f t="shared" si="77"/>
        <v>#DIV/0!</v>
      </c>
      <c r="BX78" s="343"/>
      <c r="BY78" s="343"/>
      <c r="BZ78" s="343"/>
      <c r="CA78" s="344">
        <f t="shared" si="96"/>
        <v>0</v>
      </c>
      <c r="CB78" s="349">
        <f t="shared" si="78"/>
        <v>0</v>
      </c>
      <c r="CC78" s="346"/>
      <c r="CD78" s="344">
        <f t="shared" si="79"/>
        <v>0</v>
      </c>
      <c r="CE78" s="345">
        <f t="shared" si="80"/>
        <v>0</v>
      </c>
      <c r="CF78" s="346"/>
      <c r="CG78" s="344">
        <f t="shared" si="81"/>
        <v>0</v>
      </c>
      <c r="CH78" s="345">
        <f t="shared" si="82"/>
        <v>0</v>
      </c>
      <c r="CI78" s="346"/>
      <c r="CJ78" s="344">
        <f t="shared" si="93"/>
        <v>0</v>
      </c>
      <c r="CK78" s="346"/>
      <c r="CL78" s="350">
        <f t="shared" si="97"/>
        <v>1</v>
      </c>
      <c r="CM78" s="342"/>
      <c r="CN78" s="342"/>
      <c r="CO78" s="342"/>
      <c r="CP78" s="341"/>
      <c r="CQ78" s="341"/>
      <c r="CR78" s="341"/>
      <c r="CS78" s="343"/>
      <c r="CT78" s="344">
        <f t="shared" si="83"/>
        <v>0</v>
      </c>
      <c r="CU78" s="349">
        <f t="shared" si="84"/>
        <v>0</v>
      </c>
      <c r="CV78" s="346"/>
      <c r="CW78" s="344">
        <f t="shared" si="85"/>
        <v>0</v>
      </c>
      <c r="CX78" s="346"/>
      <c r="CY78" s="342"/>
      <c r="CZ78" s="342"/>
      <c r="DA78" s="342"/>
      <c r="DB78" s="341"/>
      <c r="DC78" s="341"/>
      <c r="DD78" s="341" t="e">
        <f t="shared" si="86"/>
        <v>#DIV/0!</v>
      </c>
      <c r="DE78" s="343"/>
      <c r="DF78" s="344">
        <f t="shared" si="98"/>
        <v>0</v>
      </c>
      <c r="DG78" s="345">
        <f t="shared" si="87"/>
        <v>0</v>
      </c>
      <c r="DH78" s="346"/>
      <c r="DI78" s="342"/>
      <c r="DJ78" s="342"/>
      <c r="DK78" s="342"/>
      <c r="DL78" s="341"/>
      <c r="DM78" s="341"/>
      <c r="DN78" s="341" t="e">
        <f t="shared" si="88"/>
        <v>#DIV/0!</v>
      </c>
      <c r="DO78" s="343"/>
      <c r="DP78" s="344">
        <f t="shared" si="99"/>
        <v>0</v>
      </c>
      <c r="DQ78" s="345">
        <f t="shared" si="89"/>
        <v>0</v>
      </c>
      <c r="DR78" s="346"/>
      <c r="DS78" s="342"/>
      <c r="DT78" s="347"/>
      <c r="DU78" s="347"/>
      <c r="DV78" s="341" t="e">
        <f t="shared" si="90"/>
        <v>#DIV/0!</v>
      </c>
      <c r="DW78" s="341"/>
      <c r="DX78" s="341" t="e">
        <f t="shared" si="106"/>
        <v>#DIV/0!</v>
      </c>
      <c r="DY78" s="343"/>
      <c r="DZ78" s="344">
        <f t="shared" si="102"/>
        <v>0</v>
      </c>
      <c r="EA78" s="345">
        <f t="shared" si="91"/>
        <v>0</v>
      </c>
      <c r="EB78" s="346"/>
    </row>
    <row r="79" spans="1:132" ht="51.75" customHeight="1" x14ac:dyDescent="0.2">
      <c r="A79" s="116" t="s">
        <v>134</v>
      </c>
      <c r="B79" s="341">
        <f>'[4]численность 2020'!C88</f>
        <v>600.6669921875</v>
      </c>
      <c r="C79" s="342">
        <v>3581.3608399999998</v>
      </c>
      <c r="D79" s="342">
        <v>3391.553711</v>
      </c>
      <c r="E79" s="342">
        <f>'[4]численность 2020'!D88</f>
        <v>4893.17529296875</v>
      </c>
      <c r="F79" s="341">
        <v>5.9623759999999999</v>
      </c>
      <c r="G79" s="341">
        <f t="shared" si="61"/>
        <v>5.6463127741524319</v>
      </c>
      <c r="H79" s="341">
        <f t="shared" si="103"/>
        <v>8.1462363615967277</v>
      </c>
      <c r="I79" s="343">
        <f>'[4]заявки 2020-2021'!O84</f>
        <v>1709</v>
      </c>
      <c r="J79" s="344">
        <f t="shared" si="104"/>
        <v>1712.6113525390624</v>
      </c>
      <c r="K79" s="345">
        <f t="shared" si="62"/>
        <v>1709</v>
      </c>
      <c r="L79" s="346">
        <v>1709</v>
      </c>
      <c r="M79" s="342">
        <v>30</v>
      </c>
      <c r="N79" s="342">
        <v>28</v>
      </c>
      <c r="O79" s="347">
        <f>'[4]заявки 2020-2021'!K84</f>
        <v>30</v>
      </c>
      <c r="P79" s="341">
        <f t="shared" si="63"/>
        <v>4.9944479037788397E-2</v>
      </c>
      <c r="Q79" s="341">
        <v>4.6614999999999997E-2</v>
      </c>
      <c r="R79" s="341">
        <f t="shared" si="64"/>
        <v>4.9944479037788397E-2</v>
      </c>
      <c r="S79" s="343">
        <f>'[4]заявки 2020-2021'!M84</f>
        <v>4</v>
      </c>
      <c r="T79" s="343">
        <f>'[4]заявки 2020-2021'!N84</f>
        <v>2</v>
      </c>
      <c r="U79" s="344">
        <f t="shared" si="100"/>
        <v>4.5</v>
      </c>
      <c r="V79" s="345">
        <f t="shared" si="65"/>
        <v>4</v>
      </c>
      <c r="W79" s="346">
        <v>4</v>
      </c>
      <c r="X79" s="346">
        <v>2</v>
      </c>
      <c r="Y79" s="348"/>
      <c r="Z79" s="342">
        <v>384.81732199999999</v>
      </c>
      <c r="AA79" s="342">
        <v>474.30972300000002</v>
      </c>
      <c r="AB79" s="342">
        <f>'[4]численность 2020'!E88</f>
        <v>981.30474853515625</v>
      </c>
      <c r="AC79" s="341">
        <v>0.64065799999999995</v>
      </c>
      <c r="AD79" s="341">
        <v>0.78964800000000002</v>
      </c>
      <c r="AE79" s="341">
        <f t="shared" si="105"/>
        <v>1.6336918147632109</v>
      </c>
      <c r="AF79" s="343">
        <f>'[4]заявки 2020-2021'!J84</f>
        <v>46</v>
      </c>
      <c r="AG79" s="344">
        <f t="shared" si="101"/>
        <v>49.065237426757818</v>
      </c>
      <c r="AH79" s="345">
        <f t="shared" si="66"/>
        <v>46</v>
      </c>
      <c r="AI79" s="349">
        <f t="shared" si="67"/>
        <v>34.5</v>
      </c>
      <c r="AJ79" s="346">
        <v>46</v>
      </c>
      <c r="AK79" s="346">
        <v>34</v>
      </c>
      <c r="AL79" s="342">
        <v>0</v>
      </c>
      <c r="AM79" s="342">
        <v>0</v>
      </c>
      <c r="AN79" s="342">
        <f>'[4]численность 2020'!F88</f>
        <v>0</v>
      </c>
      <c r="AO79" s="341">
        <v>0</v>
      </c>
      <c r="AP79" s="341">
        <v>0</v>
      </c>
      <c r="AQ79" s="341">
        <f t="shared" si="68"/>
        <v>0</v>
      </c>
      <c r="AR79" s="343">
        <f>'[4]заявки 2020-2021'!D84</f>
        <v>0</v>
      </c>
      <c r="AS79" s="343">
        <f>'[4]заявки 2020-2021'!E84</f>
        <v>0</v>
      </c>
      <c r="AT79" s="344">
        <f t="shared" si="94"/>
        <v>0</v>
      </c>
      <c r="AU79" s="349">
        <f t="shared" si="69"/>
        <v>0</v>
      </c>
      <c r="AV79" s="346"/>
      <c r="AW79" s="344">
        <f t="shared" si="70"/>
        <v>0</v>
      </c>
      <c r="AX79" s="345">
        <f t="shared" si="71"/>
        <v>0</v>
      </c>
      <c r="AY79" s="346"/>
      <c r="AZ79" s="344">
        <f t="shared" si="72"/>
        <v>0</v>
      </c>
      <c r="BA79" s="346"/>
      <c r="BB79" s="342">
        <v>177.73608400000001</v>
      </c>
      <c r="BC79" s="342">
        <v>247.560959</v>
      </c>
      <c r="BD79" s="342">
        <f>'[4]численность 2020'!G88</f>
        <v>210.12582397460938</v>
      </c>
      <c r="BE79" s="341">
        <v>0.29590100000000003</v>
      </c>
      <c r="BF79" s="341">
        <v>0.41214800000000001</v>
      </c>
      <c r="BG79" s="341">
        <f t="shared" si="73"/>
        <v>0.34982082702659639</v>
      </c>
      <c r="BH79" s="343">
        <f>'[4]заявки 2020-2021'!B84</f>
        <v>6</v>
      </c>
      <c r="BI79" s="343">
        <f>'[4]заявки 2020-2021'!C84</f>
        <v>0</v>
      </c>
      <c r="BJ79" s="344">
        <f t="shared" si="95"/>
        <v>6.3037747192382598</v>
      </c>
      <c r="BK79" s="349">
        <f t="shared" si="74"/>
        <v>6</v>
      </c>
      <c r="BL79" s="346">
        <v>6</v>
      </c>
      <c r="BM79" s="344">
        <f t="shared" si="75"/>
        <v>1.5</v>
      </c>
      <c r="BN79" s="345">
        <f t="shared" si="76"/>
        <v>0</v>
      </c>
      <c r="BO79" s="346"/>
      <c r="BP79" s="344">
        <f t="shared" si="92"/>
        <v>1.2000000000000002</v>
      </c>
      <c r="BQ79" s="346">
        <v>1</v>
      </c>
      <c r="BR79" s="342">
        <v>76.172607421875</v>
      </c>
      <c r="BS79" s="342">
        <v>120.606613</v>
      </c>
      <c r="BT79" s="342">
        <f>'[4]численность 2020'!H88</f>
        <v>341.45443725585938</v>
      </c>
      <c r="BU79" s="341">
        <v>0.12681500000000001</v>
      </c>
      <c r="BV79" s="341">
        <v>0.20079</v>
      </c>
      <c r="BW79" s="341">
        <f t="shared" si="77"/>
        <v>0.56845879946283673</v>
      </c>
      <c r="BX79" s="343">
        <f>'[4]заявки 2020-2021'!F84</f>
        <v>9</v>
      </c>
      <c r="BY79" s="343">
        <f>'[4]заявки 2020-2021'!G84</f>
        <v>0</v>
      </c>
      <c r="BZ79" s="343">
        <f>'[4]заявки 2020-2021'!H84</f>
        <v>0</v>
      </c>
      <c r="CA79" s="344">
        <f t="shared" si="96"/>
        <v>10.243633117675747</v>
      </c>
      <c r="CB79" s="349">
        <f t="shared" si="78"/>
        <v>9</v>
      </c>
      <c r="CC79" s="346">
        <v>9</v>
      </c>
      <c r="CD79" s="344">
        <f t="shared" si="79"/>
        <v>1.125</v>
      </c>
      <c r="CE79" s="345">
        <f t="shared" si="80"/>
        <v>0</v>
      </c>
      <c r="CF79" s="346"/>
      <c r="CG79" s="344">
        <f t="shared" si="81"/>
        <v>1.125</v>
      </c>
      <c r="CH79" s="345">
        <f t="shared" si="82"/>
        <v>0</v>
      </c>
      <c r="CI79" s="346"/>
      <c r="CJ79" s="344">
        <f t="shared" si="93"/>
        <v>1.8</v>
      </c>
      <c r="CK79" s="346">
        <v>1</v>
      </c>
      <c r="CL79" s="350">
        <f t="shared" si="97"/>
        <v>1</v>
      </c>
      <c r="CM79" s="342">
        <v>0</v>
      </c>
      <c r="CN79" s="342">
        <v>0</v>
      </c>
      <c r="CO79" s="342" t="e">
        <f>#NAME?</f>
        <v>#NAME?</v>
      </c>
      <c r="CP79" s="341">
        <v>0</v>
      </c>
      <c r="CQ79" s="341">
        <v>0</v>
      </c>
      <c r="CR79" s="341" t="e">
        <f>#NAME?</f>
        <v>#NAME?</v>
      </c>
      <c r="CS79" s="343" t="e">
        <f>#NAME?</f>
        <v>#NAME?</v>
      </c>
      <c r="CT79" s="344" t="e">
        <f t="shared" si="83"/>
        <v>#NAME?</v>
      </c>
      <c r="CU79" s="349" t="e">
        <f t="shared" si="84"/>
        <v>#NAME?</v>
      </c>
      <c r="CV79" s="346"/>
      <c r="CW79" s="344">
        <f t="shared" si="85"/>
        <v>0</v>
      </c>
      <c r="CX79" s="346"/>
      <c r="CY79" s="342">
        <v>247.66499300000001</v>
      </c>
      <c r="CZ79" s="342">
        <v>269.51779199999999</v>
      </c>
      <c r="DA79" s="342">
        <f>'[4]численность 2020'!I88</f>
        <v>342.85382080078125</v>
      </c>
      <c r="DB79" s="341">
        <v>0.41232099999999999</v>
      </c>
      <c r="DC79" s="341">
        <v>0.44870300000000002</v>
      </c>
      <c r="DD79" s="341">
        <f t="shared" si="86"/>
        <v>0.57078851553367593</v>
      </c>
      <c r="DE79" s="343">
        <f>'[4]заявки 2020-2021'!I84</f>
        <v>60</v>
      </c>
      <c r="DF79" s="344">
        <f t="shared" si="98"/>
        <v>61.71368774414028</v>
      </c>
      <c r="DG79" s="345">
        <f t="shared" si="87"/>
        <v>60</v>
      </c>
      <c r="DH79" s="346">
        <v>60</v>
      </c>
      <c r="DI79" s="342">
        <v>0</v>
      </c>
      <c r="DJ79" s="342">
        <v>0</v>
      </c>
      <c r="DK79" s="342">
        <f>'[4]численность 2020'!J88</f>
        <v>0</v>
      </c>
      <c r="DL79" s="341">
        <v>0</v>
      </c>
      <c r="DM79" s="341">
        <v>0</v>
      </c>
      <c r="DN79" s="341">
        <f t="shared" si="88"/>
        <v>0</v>
      </c>
      <c r="DO79" s="343">
        <f>'[4]заявки 2020-2021'!P84</f>
        <v>0</v>
      </c>
      <c r="DP79" s="344">
        <f t="shared" si="99"/>
        <v>0</v>
      </c>
      <c r="DQ79" s="345">
        <f t="shared" si="89"/>
        <v>0</v>
      </c>
      <c r="DR79" s="346"/>
      <c r="DS79" s="342">
        <v>0</v>
      </c>
      <c r="DT79" s="347">
        <v>0</v>
      </c>
      <c r="DU79" s="347">
        <f>'[4]заявки 2020-2021'!Q84</f>
        <v>0</v>
      </c>
      <c r="DV79" s="341">
        <f t="shared" si="90"/>
        <v>0</v>
      </c>
      <c r="DW79" s="341">
        <v>0</v>
      </c>
      <c r="DX79" s="341">
        <f t="shared" si="106"/>
        <v>0</v>
      </c>
      <c r="DY79" s="343">
        <f>'[4]заявки 2020-2021'!S84</f>
        <v>0</v>
      </c>
      <c r="DZ79" s="344">
        <f t="shared" si="102"/>
        <v>0</v>
      </c>
      <c r="EA79" s="345">
        <f t="shared" si="91"/>
        <v>0</v>
      </c>
      <c r="EB79" s="346"/>
    </row>
    <row r="80" spans="1:132" ht="50.25" customHeight="1" x14ac:dyDescent="0.2">
      <c r="A80" s="116" t="s">
        <v>312</v>
      </c>
      <c r="B80" s="341">
        <f>'[4]численность 2020'!C87</f>
        <v>401.10000610351563</v>
      </c>
      <c r="C80" s="342">
        <v>566.24163799999997</v>
      </c>
      <c r="D80" s="342">
        <v>710.50286900000003</v>
      </c>
      <c r="E80" s="342">
        <f>'[4]численность 2020'!D87</f>
        <v>671.8707275390625</v>
      </c>
      <c r="F80" s="341">
        <v>1.4117219999999999</v>
      </c>
      <c r="G80" s="341">
        <f t="shared" si="61"/>
        <v>1.7713858344261255</v>
      </c>
      <c r="H80" s="341">
        <f t="shared" si="103"/>
        <v>1.6750703498260893</v>
      </c>
      <c r="I80" s="343">
        <f>'[4]заявки 2020-2021'!O85</f>
        <v>210</v>
      </c>
      <c r="J80" s="344">
        <f t="shared" si="104"/>
        <v>235.15475463867185</v>
      </c>
      <c r="K80" s="345">
        <f t="shared" si="62"/>
        <v>210</v>
      </c>
      <c r="L80" s="346">
        <v>210</v>
      </c>
      <c r="M80" s="342">
        <v>65</v>
      </c>
      <c r="N80" s="342">
        <v>70</v>
      </c>
      <c r="O80" s="347">
        <f>'[4]заявки 2020-2021'!K85</f>
        <v>75</v>
      </c>
      <c r="P80" s="341">
        <f t="shared" si="63"/>
        <v>0.16205434807005423</v>
      </c>
      <c r="Q80" s="341">
        <v>0.17452000000000001</v>
      </c>
      <c r="R80" s="341">
        <f t="shared" si="64"/>
        <v>0.18698578623467796</v>
      </c>
      <c r="S80" s="343">
        <f>'[4]заявки 2020-2021'!M85</f>
        <v>7</v>
      </c>
      <c r="T80" s="343">
        <f>'[4]заявки 2020-2021'!N85</f>
        <v>0</v>
      </c>
      <c r="U80" s="344">
        <f t="shared" si="100"/>
        <v>11.25</v>
      </c>
      <c r="V80" s="345">
        <f t="shared" si="65"/>
        <v>7</v>
      </c>
      <c r="W80" s="346">
        <v>7</v>
      </c>
      <c r="X80" s="346"/>
      <c r="Y80" s="348"/>
      <c r="Z80" s="342">
        <v>0</v>
      </c>
      <c r="AA80" s="342">
        <v>0</v>
      </c>
      <c r="AB80" s="342">
        <f>'[4]численность 2020'!E87</f>
        <v>0</v>
      </c>
      <c r="AC80" s="341">
        <v>0</v>
      </c>
      <c r="AD80" s="341">
        <v>0</v>
      </c>
      <c r="AE80" s="341">
        <f t="shared" si="105"/>
        <v>0</v>
      </c>
      <c r="AF80" s="343">
        <f>'[4]заявки 2020-2021'!J85</f>
        <v>0</v>
      </c>
      <c r="AG80" s="344">
        <f t="shared" si="101"/>
        <v>0</v>
      </c>
      <c r="AH80" s="345">
        <f t="shared" si="66"/>
        <v>0</v>
      </c>
      <c r="AI80" s="349">
        <f t="shared" si="67"/>
        <v>0</v>
      </c>
      <c r="AJ80" s="346"/>
      <c r="AK80" s="346"/>
      <c r="AL80" s="342">
        <v>0</v>
      </c>
      <c r="AM80" s="342">
        <v>0</v>
      </c>
      <c r="AN80" s="342">
        <f>'[4]численность 2020'!F87</f>
        <v>0</v>
      </c>
      <c r="AO80" s="341">
        <v>0</v>
      </c>
      <c r="AP80" s="341">
        <v>0</v>
      </c>
      <c r="AQ80" s="341">
        <f t="shared" si="68"/>
        <v>0</v>
      </c>
      <c r="AR80" s="343">
        <f>'[4]заявки 2020-2021'!D85</f>
        <v>0</v>
      </c>
      <c r="AS80" s="343">
        <f>'[4]заявки 2020-2021'!E85</f>
        <v>0</v>
      </c>
      <c r="AT80" s="344">
        <f t="shared" si="94"/>
        <v>0</v>
      </c>
      <c r="AU80" s="349">
        <f t="shared" si="69"/>
        <v>0</v>
      </c>
      <c r="AV80" s="346"/>
      <c r="AW80" s="344">
        <f t="shared" si="70"/>
        <v>0</v>
      </c>
      <c r="AX80" s="345">
        <f t="shared" si="71"/>
        <v>0</v>
      </c>
      <c r="AY80" s="346"/>
      <c r="AZ80" s="344">
        <f t="shared" si="72"/>
        <v>0</v>
      </c>
      <c r="BA80" s="346"/>
      <c r="BB80" s="342">
        <v>65.917441999999994</v>
      </c>
      <c r="BC80" s="342">
        <v>46.602879000000001</v>
      </c>
      <c r="BD80" s="342">
        <f>'[4]численность 2020'!G87</f>
        <v>44.068939208984375</v>
      </c>
      <c r="BE80" s="341">
        <v>0.16434199999999999</v>
      </c>
      <c r="BF80" s="341">
        <v>0.116188</v>
      </c>
      <c r="BG80" s="341">
        <f t="shared" si="73"/>
        <v>0.10987020328693561</v>
      </c>
      <c r="BH80" s="343">
        <f>'[4]заявки 2020-2021'!B85</f>
        <v>4</v>
      </c>
      <c r="BI80" s="343">
        <f>'[4]заявки 2020-2021'!C85</f>
        <v>0</v>
      </c>
      <c r="BJ80" s="344">
        <f t="shared" si="95"/>
        <v>1.3220681762695268</v>
      </c>
      <c r="BK80" s="349">
        <f t="shared" si="74"/>
        <v>1.3220681762695268</v>
      </c>
      <c r="BL80" s="346">
        <v>1</v>
      </c>
      <c r="BM80" s="344">
        <f t="shared" si="75"/>
        <v>0</v>
      </c>
      <c r="BN80" s="345">
        <f t="shared" si="76"/>
        <v>0</v>
      </c>
      <c r="BO80" s="346"/>
      <c r="BP80" s="344">
        <f t="shared" si="92"/>
        <v>0.2</v>
      </c>
      <c r="BQ80" s="346"/>
      <c r="BR80" s="342">
        <v>0</v>
      </c>
      <c r="BS80" s="342">
        <v>0</v>
      </c>
      <c r="BT80" s="342">
        <f>'[4]численность 2020'!H87</f>
        <v>0</v>
      </c>
      <c r="BU80" s="341">
        <v>0</v>
      </c>
      <c r="BV80" s="341">
        <v>0</v>
      </c>
      <c r="BW80" s="341">
        <f t="shared" si="77"/>
        <v>0</v>
      </c>
      <c r="BX80" s="343">
        <f>'[4]заявки 2020-2021'!F85</f>
        <v>0</v>
      </c>
      <c r="BY80" s="343">
        <f>'[4]заявки 2020-2021'!G85</f>
        <v>0</v>
      </c>
      <c r="BZ80" s="343">
        <f>'[4]заявки 2020-2021'!H85</f>
        <v>0</v>
      </c>
      <c r="CA80" s="344">
        <f t="shared" si="96"/>
        <v>0</v>
      </c>
      <c r="CB80" s="349">
        <f t="shared" si="78"/>
        <v>0</v>
      </c>
      <c r="CC80" s="346"/>
      <c r="CD80" s="344">
        <f t="shared" si="79"/>
        <v>0</v>
      </c>
      <c r="CE80" s="345">
        <f t="shared" si="80"/>
        <v>0</v>
      </c>
      <c r="CF80" s="346"/>
      <c r="CG80" s="344">
        <f t="shared" si="81"/>
        <v>0</v>
      </c>
      <c r="CH80" s="345">
        <f t="shared" si="82"/>
        <v>0</v>
      </c>
      <c r="CI80" s="346"/>
      <c r="CJ80" s="344">
        <f t="shared" si="93"/>
        <v>0</v>
      </c>
      <c r="CK80" s="346"/>
      <c r="CL80" s="350">
        <f t="shared" si="97"/>
        <v>1</v>
      </c>
      <c r="CM80" s="342">
        <v>0</v>
      </c>
      <c r="CN80" s="342">
        <v>0</v>
      </c>
      <c r="CO80" s="342" t="e">
        <f>#NAME?</f>
        <v>#NAME?</v>
      </c>
      <c r="CP80" s="341">
        <v>0</v>
      </c>
      <c r="CQ80" s="341">
        <v>0</v>
      </c>
      <c r="CR80" s="341" t="e">
        <f>#NAME?</f>
        <v>#NAME?</v>
      </c>
      <c r="CS80" s="343" t="e">
        <f>#NAME?</f>
        <v>#NAME?</v>
      </c>
      <c r="CT80" s="344" t="e">
        <f t="shared" si="83"/>
        <v>#NAME?</v>
      </c>
      <c r="CU80" s="349" t="e">
        <f t="shared" si="84"/>
        <v>#NAME?</v>
      </c>
      <c r="CV80" s="346"/>
      <c r="CW80" s="344">
        <f t="shared" si="85"/>
        <v>0</v>
      </c>
      <c r="CX80" s="346"/>
      <c r="CY80" s="342">
        <v>126.071609</v>
      </c>
      <c r="CZ80" s="342">
        <v>147.066452</v>
      </c>
      <c r="DA80" s="342">
        <f>'[4]численность 2020'!I87</f>
        <v>139.07002258300781</v>
      </c>
      <c r="DB80" s="341">
        <v>0.31431500000000001</v>
      </c>
      <c r="DC80" s="341">
        <v>0.36665799999999998</v>
      </c>
      <c r="DD80" s="341">
        <f t="shared" si="86"/>
        <v>0.34672156685810845</v>
      </c>
      <c r="DE80" s="343">
        <f>'[4]заявки 2020-2021'!I85</f>
        <v>10</v>
      </c>
      <c r="DF80" s="344">
        <f t="shared" si="98"/>
        <v>25.032604064941268</v>
      </c>
      <c r="DG80" s="345">
        <f t="shared" si="87"/>
        <v>10</v>
      </c>
      <c r="DH80" s="346">
        <v>10</v>
      </c>
      <c r="DI80" s="342">
        <v>0</v>
      </c>
      <c r="DJ80" s="342">
        <v>0</v>
      </c>
      <c r="DK80" s="342">
        <f>'[4]численность 2020'!J87</f>
        <v>0</v>
      </c>
      <c r="DL80" s="341">
        <v>0</v>
      </c>
      <c r="DM80" s="341">
        <v>0</v>
      </c>
      <c r="DN80" s="341">
        <f t="shared" si="88"/>
        <v>0</v>
      </c>
      <c r="DO80" s="343">
        <f>'[4]заявки 2020-2021'!P85</f>
        <v>0</v>
      </c>
      <c r="DP80" s="344">
        <f t="shared" si="99"/>
        <v>0</v>
      </c>
      <c r="DQ80" s="345">
        <f t="shared" si="89"/>
        <v>0</v>
      </c>
      <c r="DR80" s="346"/>
      <c r="DS80" s="342">
        <v>0</v>
      </c>
      <c r="DT80" s="347">
        <v>0</v>
      </c>
      <c r="DU80" s="347">
        <f>'[4]заявки 2020-2021'!Q85</f>
        <v>0</v>
      </c>
      <c r="DV80" s="341">
        <f t="shared" si="90"/>
        <v>0</v>
      </c>
      <c r="DW80" s="341">
        <v>0</v>
      </c>
      <c r="DX80" s="341">
        <f t="shared" si="106"/>
        <v>0</v>
      </c>
      <c r="DY80" s="343">
        <f>'[4]заявки 2020-2021'!S85</f>
        <v>0</v>
      </c>
      <c r="DZ80" s="344">
        <f t="shared" si="102"/>
        <v>0</v>
      </c>
      <c r="EA80" s="345">
        <f t="shared" si="91"/>
        <v>0</v>
      </c>
      <c r="EB80" s="346"/>
    </row>
    <row r="81" spans="1:132" s="354" customFormat="1" ht="38.25" customHeight="1" x14ac:dyDescent="0.2">
      <c r="A81" s="116" t="s">
        <v>313</v>
      </c>
      <c r="B81" s="355">
        <f>'[4]численность 2020'!C89</f>
        <v>3442.460205078125</v>
      </c>
      <c r="C81" s="356">
        <v>17729.865234000001</v>
      </c>
      <c r="D81" s="356">
        <v>13836.579102</v>
      </c>
      <c r="E81" s="356">
        <f>'[4]численность 2020'!D89</f>
        <v>16749.541015625</v>
      </c>
      <c r="F81" s="355">
        <v>5.150347</v>
      </c>
      <c r="G81" s="341">
        <f t="shared" si="61"/>
        <v>4.0193867983104212</v>
      </c>
      <c r="H81" s="341">
        <f t="shared" si="103"/>
        <v>4.8655728803827598</v>
      </c>
      <c r="I81" s="357">
        <f>'[4]заявки 2020-2021'!O86</f>
        <v>6485</v>
      </c>
      <c r="J81" s="344">
        <f t="shared" si="104"/>
        <v>5862.33935546875</v>
      </c>
      <c r="K81" s="345">
        <f t="shared" si="62"/>
        <v>5862.33935546875</v>
      </c>
      <c r="L81" s="346">
        <v>5862</v>
      </c>
      <c r="M81" s="356">
        <v>300</v>
      </c>
      <c r="N81" s="356">
        <v>344</v>
      </c>
      <c r="O81" s="360">
        <f>'[4]заявки 2020-2021'!K86</f>
        <v>1378</v>
      </c>
      <c r="P81" s="341">
        <f t="shared" si="63"/>
        <v>8.7146976908391488E-2</v>
      </c>
      <c r="Q81" s="355">
        <v>9.9929000000000004E-2</v>
      </c>
      <c r="R81" s="341">
        <f t="shared" si="64"/>
        <v>0.40029511393254491</v>
      </c>
      <c r="S81" s="357">
        <f>'[4]заявки 2020-2021'!M86</f>
        <v>96</v>
      </c>
      <c r="T81" s="357">
        <f>'[4]заявки 2020-2021'!N86</f>
        <v>50</v>
      </c>
      <c r="U81" s="344">
        <f t="shared" si="100"/>
        <v>206.7</v>
      </c>
      <c r="V81" s="345">
        <f t="shared" si="65"/>
        <v>96</v>
      </c>
      <c r="W81" s="346">
        <v>96</v>
      </c>
      <c r="X81" s="346">
        <v>50</v>
      </c>
      <c r="Y81" s="348"/>
      <c r="Z81" s="356">
        <v>3437.5541990000002</v>
      </c>
      <c r="AA81" s="356">
        <v>2634.6218260000001</v>
      </c>
      <c r="AB81" s="356">
        <f>'[4]численность 2020'!E89</f>
        <v>3261.912841796875</v>
      </c>
      <c r="AC81" s="355">
        <v>0.99857499999999999</v>
      </c>
      <c r="AD81" s="355">
        <v>0.76533099999999998</v>
      </c>
      <c r="AE81" s="341">
        <f t="shared" si="105"/>
        <v>0.94755281033752647</v>
      </c>
      <c r="AF81" s="357">
        <f>'[4]заявки 2020-2021'!J86</f>
        <v>180</v>
      </c>
      <c r="AG81" s="344">
        <f t="shared" si="101"/>
        <v>163.09564208984375</v>
      </c>
      <c r="AH81" s="345">
        <f t="shared" si="66"/>
        <v>163.09564208984375</v>
      </c>
      <c r="AI81" s="349">
        <f t="shared" si="67"/>
        <v>122.25</v>
      </c>
      <c r="AJ81" s="346">
        <v>163</v>
      </c>
      <c r="AK81" s="346">
        <v>122</v>
      </c>
      <c r="AL81" s="356">
        <v>0</v>
      </c>
      <c r="AM81" s="356">
        <v>0</v>
      </c>
      <c r="AN81" s="356">
        <f>'[4]численность 2020'!F89</f>
        <v>0</v>
      </c>
      <c r="AO81" s="355">
        <v>0</v>
      </c>
      <c r="AP81" s="355">
        <v>0</v>
      </c>
      <c r="AQ81" s="341">
        <f t="shared" si="68"/>
        <v>0</v>
      </c>
      <c r="AR81" s="357">
        <f>'[4]заявки 2020-2021'!D86</f>
        <v>0</v>
      </c>
      <c r="AS81" s="357">
        <f>'[4]заявки 2020-2021'!E86</f>
        <v>0</v>
      </c>
      <c r="AT81" s="344">
        <f t="shared" si="94"/>
        <v>0</v>
      </c>
      <c r="AU81" s="349">
        <f t="shared" si="69"/>
        <v>0</v>
      </c>
      <c r="AV81" s="346"/>
      <c r="AW81" s="344">
        <f t="shared" si="70"/>
        <v>0</v>
      </c>
      <c r="AX81" s="345">
        <f t="shared" si="71"/>
        <v>0</v>
      </c>
      <c r="AY81" s="346"/>
      <c r="AZ81" s="344">
        <f t="shared" si="72"/>
        <v>0</v>
      </c>
      <c r="BA81" s="346"/>
      <c r="BB81" s="356">
        <v>925.47302200000001</v>
      </c>
      <c r="BC81" s="356">
        <v>818.68762200000003</v>
      </c>
      <c r="BD81" s="356">
        <f>'[4]численность 2020'!G89</f>
        <v>925.4730224609375</v>
      </c>
      <c r="BE81" s="355">
        <v>0.268841</v>
      </c>
      <c r="BF81" s="355">
        <v>0.237821</v>
      </c>
      <c r="BG81" s="341">
        <f t="shared" si="73"/>
        <v>0.26884058705914199</v>
      </c>
      <c r="BH81" s="357">
        <f>'[4]заявки 2020-2021'!B86</f>
        <v>40</v>
      </c>
      <c r="BI81" s="357">
        <f>'[4]заявки 2020-2021'!C86</f>
        <v>8</v>
      </c>
      <c r="BJ81" s="344">
        <f t="shared" si="95"/>
        <v>27.764190673828033</v>
      </c>
      <c r="BK81" s="349">
        <f t="shared" si="74"/>
        <v>27.764190673828033</v>
      </c>
      <c r="BL81" s="346">
        <v>25</v>
      </c>
      <c r="BM81" s="344">
        <f t="shared" si="75"/>
        <v>6.25</v>
      </c>
      <c r="BN81" s="345">
        <f t="shared" si="76"/>
        <v>6.25</v>
      </c>
      <c r="BO81" s="346">
        <v>6</v>
      </c>
      <c r="BP81" s="344">
        <f t="shared" si="92"/>
        <v>5</v>
      </c>
      <c r="BQ81" s="346">
        <v>5</v>
      </c>
      <c r="BR81" s="356">
        <v>925.47302200000001</v>
      </c>
      <c r="BS81" s="356">
        <v>765.294921875</v>
      </c>
      <c r="BT81" s="356">
        <f>'[4]численность 2020'!H89</f>
        <v>2989.989501953125</v>
      </c>
      <c r="BU81" s="355">
        <v>0.268841</v>
      </c>
      <c r="BV81" s="355">
        <v>0.22231000000000001</v>
      </c>
      <c r="BW81" s="341">
        <f t="shared" si="77"/>
        <v>0.86856182027680651</v>
      </c>
      <c r="BX81" s="357">
        <f>'[4]заявки 2020-2021'!F86</f>
        <v>94</v>
      </c>
      <c r="BY81" s="357">
        <f>'[4]заявки 2020-2021'!G86</f>
        <v>15</v>
      </c>
      <c r="BZ81" s="357">
        <f>'[4]заявки 2020-2021'!H86</f>
        <v>4</v>
      </c>
      <c r="CA81" s="344">
        <f t="shared" si="96"/>
        <v>89.699685058593445</v>
      </c>
      <c r="CB81" s="349">
        <f t="shared" si="78"/>
        <v>89.699685058593445</v>
      </c>
      <c r="CC81" s="346">
        <v>85</v>
      </c>
      <c r="CD81" s="344">
        <f t="shared" si="79"/>
        <v>10.625</v>
      </c>
      <c r="CE81" s="345">
        <f t="shared" si="80"/>
        <v>10.625</v>
      </c>
      <c r="CF81" s="346">
        <v>15</v>
      </c>
      <c r="CG81" s="344">
        <f t="shared" si="81"/>
        <v>10.625</v>
      </c>
      <c r="CH81" s="345">
        <f t="shared" si="82"/>
        <v>4</v>
      </c>
      <c r="CI81" s="346">
        <v>4</v>
      </c>
      <c r="CJ81" s="344">
        <f t="shared" si="93"/>
        <v>17</v>
      </c>
      <c r="CK81" s="346">
        <v>17</v>
      </c>
      <c r="CL81" s="350">
        <f t="shared" si="97"/>
        <v>1</v>
      </c>
      <c r="CM81" s="356">
        <v>0</v>
      </c>
      <c r="CN81" s="356">
        <v>0</v>
      </c>
      <c r="CO81" s="356" t="e">
        <f>#NAME?</f>
        <v>#NAME?</v>
      </c>
      <c r="CP81" s="355">
        <v>0</v>
      </c>
      <c r="CQ81" s="355">
        <v>0</v>
      </c>
      <c r="CR81" s="355" t="e">
        <f>#NAME?</f>
        <v>#NAME?</v>
      </c>
      <c r="CS81" s="357" t="e">
        <f>#NAME?</f>
        <v>#NAME?</v>
      </c>
      <c r="CT81" s="362" t="e">
        <f t="shared" si="83"/>
        <v>#NAME?</v>
      </c>
      <c r="CU81" s="363" t="e">
        <f t="shared" si="84"/>
        <v>#NAME?</v>
      </c>
      <c r="CV81" s="359"/>
      <c r="CW81" s="362">
        <f t="shared" si="85"/>
        <v>0</v>
      </c>
      <c r="CX81" s="359"/>
      <c r="CY81" s="356">
        <v>1031.3829350000001</v>
      </c>
      <c r="CZ81" s="356">
        <v>1286.67578125</v>
      </c>
      <c r="DA81" s="356">
        <f>'[4]численность 2020'!I89</f>
        <v>1695.144287109375</v>
      </c>
      <c r="DB81" s="355">
        <v>0.29960599999999998</v>
      </c>
      <c r="DC81" s="355">
        <v>0.37376599999999999</v>
      </c>
      <c r="DD81" s="341">
        <f t="shared" si="86"/>
        <v>0.49242233348370823</v>
      </c>
      <c r="DE81" s="357">
        <f>'[4]заявки 2020-2021'!I86</f>
        <v>72</v>
      </c>
      <c r="DF81" s="344">
        <f t="shared" si="98"/>
        <v>305.12597167968579</v>
      </c>
      <c r="DG81" s="345">
        <f t="shared" si="87"/>
        <v>72</v>
      </c>
      <c r="DH81" s="346">
        <v>72</v>
      </c>
      <c r="DI81" s="356">
        <v>0</v>
      </c>
      <c r="DJ81" s="356">
        <v>29.176323</v>
      </c>
      <c r="DK81" s="356">
        <f>'[4]численность 2020'!J89</f>
        <v>0</v>
      </c>
      <c r="DL81" s="355">
        <v>8.4749999999999999E-3</v>
      </c>
      <c r="DM81" s="355">
        <v>8.4749999999999999E-3</v>
      </c>
      <c r="DN81" s="341">
        <f t="shared" si="88"/>
        <v>0</v>
      </c>
      <c r="DO81" s="357">
        <f>'[4]заявки 2020-2021'!P86</f>
        <v>0</v>
      </c>
      <c r="DP81" s="344">
        <f t="shared" si="99"/>
        <v>0</v>
      </c>
      <c r="DQ81" s="345">
        <f t="shared" si="89"/>
        <v>0</v>
      </c>
      <c r="DR81" s="346"/>
      <c r="DS81" s="356">
        <v>0</v>
      </c>
      <c r="DT81" s="360">
        <v>0</v>
      </c>
      <c r="DU81" s="360">
        <f>'[4]заявки 2020-2021'!Q86</f>
        <v>0</v>
      </c>
      <c r="DV81" s="341">
        <f t="shared" si="90"/>
        <v>0</v>
      </c>
      <c r="DW81" s="355">
        <v>0</v>
      </c>
      <c r="DX81" s="341">
        <f t="shared" si="106"/>
        <v>0</v>
      </c>
      <c r="DY81" s="357">
        <f>'[4]заявки 2020-2021'!S86</f>
        <v>0</v>
      </c>
      <c r="DZ81" s="344">
        <f t="shared" si="102"/>
        <v>0</v>
      </c>
      <c r="EA81" s="345">
        <f t="shared" si="91"/>
        <v>0</v>
      </c>
      <c r="EB81" s="346"/>
    </row>
    <row r="82" spans="1:132" ht="13.5" customHeight="1" x14ac:dyDescent="0.2">
      <c r="A82" s="198" t="s">
        <v>137</v>
      </c>
      <c r="B82" s="341"/>
      <c r="C82" s="342"/>
      <c r="D82" s="342"/>
      <c r="E82" s="342"/>
      <c r="F82" s="341"/>
      <c r="G82" s="341" t="e">
        <f t="shared" si="61"/>
        <v>#DIV/0!</v>
      </c>
      <c r="H82" s="341"/>
      <c r="I82" s="343"/>
      <c r="J82" s="344"/>
      <c r="K82" s="345">
        <f t="shared" si="62"/>
        <v>0</v>
      </c>
      <c r="L82" s="346"/>
      <c r="M82" s="342"/>
      <c r="N82" s="342"/>
      <c r="O82" s="347"/>
      <c r="P82" s="341"/>
      <c r="Q82" s="341"/>
      <c r="R82" s="341" t="e">
        <f t="shared" si="64"/>
        <v>#DIV/0!</v>
      </c>
      <c r="S82" s="343"/>
      <c r="T82" s="343"/>
      <c r="U82" s="344">
        <f t="shared" si="100"/>
        <v>0</v>
      </c>
      <c r="V82" s="345">
        <f t="shared" si="65"/>
        <v>0</v>
      </c>
      <c r="W82" s="346"/>
      <c r="X82" s="346"/>
      <c r="Y82" s="348"/>
      <c r="Z82" s="342"/>
      <c r="AA82" s="342"/>
      <c r="AB82" s="342"/>
      <c r="AC82" s="341"/>
      <c r="AD82" s="341"/>
      <c r="AE82" s="341" t="e">
        <f t="shared" si="105"/>
        <v>#DIV/0!</v>
      </c>
      <c r="AF82" s="343"/>
      <c r="AG82" s="344">
        <f t="shared" si="101"/>
        <v>0</v>
      </c>
      <c r="AH82" s="345">
        <f t="shared" si="66"/>
        <v>0</v>
      </c>
      <c r="AI82" s="349">
        <f t="shared" si="67"/>
        <v>0</v>
      </c>
      <c r="AJ82" s="346"/>
      <c r="AK82" s="346"/>
      <c r="AL82" s="342"/>
      <c r="AM82" s="342"/>
      <c r="AN82" s="342"/>
      <c r="AO82" s="341"/>
      <c r="AP82" s="341"/>
      <c r="AQ82" s="341" t="e">
        <f t="shared" si="68"/>
        <v>#DIV/0!</v>
      </c>
      <c r="AR82" s="343"/>
      <c r="AS82" s="343"/>
      <c r="AT82" s="344">
        <f t="shared" si="94"/>
        <v>0</v>
      </c>
      <c r="AU82" s="349">
        <f t="shared" si="69"/>
        <v>0</v>
      </c>
      <c r="AV82" s="346"/>
      <c r="AW82" s="344">
        <f t="shared" si="70"/>
        <v>0</v>
      </c>
      <c r="AX82" s="345">
        <f t="shared" si="71"/>
        <v>0</v>
      </c>
      <c r="AY82" s="346"/>
      <c r="AZ82" s="344">
        <f t="shared" si="72"/>
        <v>0</v>
      </c>
      <c r="BA82" s="346"/>
      <c r="BB82" s="342"/>
      <c r="BC82" s="342"/>
      <c r="BD82" s="342"/>
      <c r="BE82" s="341"/>
      <c r="BF82" s="341"/>
      <c r="BG82" s="341" t="e">
        <f t="shared" si="73"/>
        <v>#DIV/0!</v>
      </c>
      <c r="BH82" s="343"/>
      <c r="BI82" s="343"/>
      <c r="BJ82" s="344">
        <f t="shared" si="95"/>
        <v>0</v>
      </c>
      <c r="BK82" s="349">
        <f t="shared" si="74"/>
        <v>0</v>
      </c>
      <c r="BL82" s="346"/>
      <c r="BM82" s="344">
        <f t="shared" si="75"/>
        <v>0</v>
      </c>
      <c r="BN82" s="345">
        <f t="shared" si="76"/>
        <v>0</v>
      </c>
      <c r="BO82" s="346"/>
      <c r="BP82" s="344">
        <f t="shared" si="92"/>
        <v>0</v>
      </c>
      <c r="BQ82" s="346"/>
      <c r="BR82" s="342"/>
      <c r="BS82" s="342"/>
      <c r="BT82" s="342"/>
      <c r="BU82" s="341"/>
      <c r="BV82" s="341"/>
      <c r="BW82" s="341" t="e">
        <f t="shared" si="77"/>
        <v>#DIV/0!</v>
      </c>
      <c r="BX82" s="343"/>
      <c r="BY82" s="343"/>
      <c r="BZ82" s="343"/>
      <c r="CA82" s="344">
        <f t="shared" si="96"/>
        <v>0</v>
      </c>
      <c r="CB82" s="349">
        <f t="shared" si="78"/>
        <v>0</v>
      </c>
      <c r="CC82" s="346"/>
      <c r="CD82" s="344">
        <f t="shared" si="79"/>
        <v>0</v>
      </c>
      <c r="CE82" s="345">
        <f t="shared" si="80"/>
        <v>0</v>
      </c>
      <c r="CF82" s="346"/>
      <c r="CG82" s="344">
        <f t="shared" si="81"/>
        <v>0</v>
      </c>
      <c r="CH82" s="345">
        <f t="shared" si="82"/>
        <v>0</v>
      </c>
      <c r="CI82" s="346"/>
      <c r="CJ82" s="344">
        <f t="shared" si="93"/>
        <v>0</v>
      </c>
      <c r="CK82" s="346"/>
      <c r="CL82" s="350">
        <f t="shared" si="97"/>
        <v>1</v>
      </c>
      <c r="CM82" s="342"/>
      <c r="CN82" s="342"/>
      <c r="CO82" s="342"/>
      <c r="CP82" s="341"/>
      <c r="CQ82" s="341"/>
      <c r="CR82" s="341"/>
      <c r="CS82" s="343"/>
      <c r="CT82" s="344">
        <f t="shared" si="83"/>
        <v>0</v>
      </c>
      <c r="CU82" s="349">
        <f t="shared" si="84"/>
        <v>0</v>
      </c>
      <c r="CV82" s="346"/>
      <c r="CW82" s="344">
        <f t="shared" si="85"/>
        <v>0</v>
      </c>
      <c r="CX82" s="346"/>
      <c r="CY82" s="342"/>
      <c r="CZ82" s="342"/>
      <c r="DA82" s="342"/>
      <c r="DB82" s="341"/>
      <c r="DC82" s="341"/>
      <c r="DD82" s="341" t="e">
        <f t="shared" si="86"/>
        <v>#DIV/0!</v>
      </c>
      <c r="DE82" s="343"/>
      <c r="DF82" s="344">
        <f t="shared" si="98"/>
        <v>0</v>
      </c>
      <c r="DG82" s="345">
        <f t="shared" si="87"/>
        <v>0</v>
      </c>
      <c r="DH82" s="346"/>
      <c r="DI82" s="342"/>
      <c r="DJ82" s="342"/>
      <c r="DK82" s="342"/>
      <c r="DL82" s="341"/>
      <c r="DM82" s="341"/>
      <c r="DN82" s="341" t="e">
        <f t="shared" si="88"/>
        <v>#DIV/0!</v>
      </c>
      <c r="DO82" s="343"/>
      <c r="DP82" s="344">
        <f t="shared" si="99"/>
        <v>0</v>
      </c>
      <c r="DQ82" s="345">
        <f t="shared" si="89"/>
        <v>0</v>
      </c>
      <c r="DR82" s="346"/>
      <c r="DS82" s="342"/>
      <c r="DT82" s="347"/>
      <c r="DU82" s="347"/>
      <c r="DV82" s="341" t="e">
        <f t="shared" si="90"/>
        <v>#DIV/0!</v>
      </c>
      <c r="DW82" s="341"/>
      <c r="DX82" s="341" t="e">
        <f t="shared" si="106"/>
        <v>#DIV/0!</v>
      </c>
      <c r="DY82" s="343"/>
      <c r="DZ82" s="344">
        <f t="shared" si="102"/>
        <v>0</v>
      </c>
      <c r="EA82" s="345">
        <f t="shared" si="91"/>
        <v>0</v>
      </c>
      <c r="EB82" s="346"/>
    </row>
    <row r="83" spans="1:132" ht="49.5" customHeight="1" x14ac:dyDescent="0.2">
      <c r="A83" s="116" t="s">
        <v>1020</v>
      </c>
      <c r="B83" s="341">
        <f>'[4]численность 2020'!C92</f>
        <v>6.8000001907348633</v>
      </c>
      <c r="C83" s="342">
        <v>19.143528</v>
      </c>
      <c r="D83" s="342">
        <v>20.368932999999998</v>
      </c>
      <c r="E83" s="342">
        <f>'[4]численность 2020'!D92</f>
        <v>18.352561950683594</v>
      </c>
      <c r="F83" s="341">
        <v>2.8152249999999999</v>
      </c>
      <c r="G83" s="341">
        <f t="shared" si="61"/>
        <v>2.9954312395098279</v>
      </c>
      <c r="H83" s="341">
        <f t="shared" si="103"/>
        <v>2.6989060935158982</v>
      </c>
      <c r="I83" s="343">
        <f>'[4]заявки 2020-2021'!O88</f>
        <v>0</v>
      </c>
      <c r="J83" s="344">
        <f t="shared" si="104"/>
        <v>0</v>
      </c>
      <c r="K83" s="345">
        <f t="shared" si="62"/>
        <v>0</v>
      </c>
      <c r="L83" s="346"/>
      <c r="M83" s="342">
        <v>0</v>
      </c>
      <c r="N83" s="342">
        <v>0</v>
      </c>
      <c r="O83" s="347">
        <f>'[4]заявки 2020-2021'!K88</f>
        <v>0</v>
      </c>
      <c r="P83" s="341">
        <f t="shared" si="63"/>
        <v>0</v>
      </c>
      <c r="Q83" s="341">
        <v>0</v>
      </c>
      <c r="R83" s="341">
        <f t="shared" si="64"/>
        <v>0</v>
      </c>
      <c r="S83" s="343">
        <f>'[4]заявки 2020-2021'!M88</f>
        <v>0</v>
      </c>
      <c r="T83" s="343">
        <f>'[4]заявки 2020-2021'!N88</f>
        <v>0</v>
      </c>
      <c r="U83" s="344">
        <f t="shared" si="100"/>
        <v>0</v>
      </c>
      <c r="V83" s="345">
        <f t="shared" si="65"/>
        <v>0</v>
      </c>
      <c r="W83" s="346"/>
      <c r="X83" s="346"/>
      <c r="Y83" s="348"/>
      <c r="Z83" s="342">
        <v>0</v>
      </c>
      <c r="AA83" s="342">
        <v>0</v>
      </c>
      <c r="AB83" s="342">
        <f>'[4]численность 2020'!E92</f>
        <v>0</v>
      </c>
      <c r="AC83" s="341">
        <v>0</v>
      </c>
      <c r="AD83" s="341">
        <v>0</v>
      </c>
      <c r="AE83" s="341">
        <f t="shared" si="105"/>
        <v>0</v>
      </c>
      <c r="AF83" s="343">
        <f>'[4]заявки 2020-2021'!J88</f>
        <v>0</v>
      </c>
      <c r="AG83" s="344">
        <f t="shared" si="101"/>
        <v>0</v>
      </c>
      <c r="AH83" s="345">
        <f t="shared" si="66"/>
        <v>0</v>
      </c>
      <c r="AI83" s="349">
        <f t="shared" si="67"/>
        <v>0</v>
      </c>
      <c r="AJ83" s="346"/>
      <c r="AK83" s="346"/>
      <c r="AL83" s="342">
        <v>0</v>
      </c>
      <c r="AM83" s="342">
        <v>0</v>
      </c>
      <c r="AN83" s="342">
        <f>'[4]численность 2020'!F92</f>
        <v>0</v>
      </c>
      <c r="AO83" s="341">
        <v>0</v>
      </c>
      <c r="AP83" s="341">
        <v>0</v>
      </c>
      <c r="AQ83" s="341">
        <f t="shared" si="68"/>
        <v>0</v>
      </c>
      <c r="AR83" s="343">
        <f>'[4]заявки 2020-2021'!D88</f>
        <v>0</v>
      </c>
      <c r="AS83" s="343">
        <f>'[4]заявки 2020-2021'!E88</f>
        <v>0</v>
      </c>
      <c r="AT83" s="344">
        <f t="shared" si="94"/>
        <v>0</v>
      </c>
      <c r="AU83" s="349">
        <f t="shared" si="69"/>
        <v>0</v>
      </c>
      <c r="AV83" s="346"/>
      <c r="AW83" s="344">
        <f t="shared" si="70"/>
        <v>0</v>
      </c>
      <c r="AX83" s="345">
        <f t="shared" si="71"/>
        <v>0</v>
      </c>
      <c r="AY83" s="346"/>
      <c r="AZ83" s="344">
        <f t="shared" si="72"/>
        <v>0</v>
      </c>
      <c r="BA83" s="346"/>
      <c r="BB83" s="342">
        <v>0</v>
      </c>
      <c r="BC83" s="342">
        <v>0</v>
      </c>
      <c r="BD83" s="342">
        <f>'[4]численность 2020'!G92</f>
        <v>0</v>
      </c>
      <c r="BE83" s="341">
        <v>0</v>
      </c>
      <c r="BF83" s="341">
        <v>0</v>
      </c>
      <c r="BG83" s="341">
        <f t="shared" si="73"/>
        <v>0</v>
      </c>
      <c r="BH83" s="343">
        <f>'[4]заявки 2020-2021'!B88</f>
        <v>0</v>
      </c>
      <c r="BI83" s="343">
        <f>'[4]заявки 2020-2021'!C88</f>
        <v>0</v>
      </c>
      <c r="BJ83" s="344">
        <f t="shared" si="95"/>
        <v>0</v>
      </c>
      <c r="BK83" s="349">
        <f t="shared" si="74"/>
        <v>0</v>
      </c>
      <c r="BL83" s="346"/>
      <c r="BM83" s="344">
        <f t="shared" si="75"/>
        <v>0</v>
      </c>
      <c r="BN83" s="345">
        <f t="shared" si="76"/>
        <v>0</v>
      </c>
      <c r="BO83" s="346"/>
      <c r="BP83" s="344">
        <f t="shared" si="92"/>
        <v>0</v>
      </c>
      <c r="BQ83" s="346"/>
      <c r="BR83" s="342">
        <v>0</v>
      </c>
      <c r="BS83" s="342">
        <v>0.94129200000000002</v>
      </c>
      <c r="BT83" s="342">
        <f>'[4]численность 2020'!H92</f>
        <v>1.8473702669143677</v>
      </c>
      <c r="BU83" s="341">
        <v>0</v>
      </c>
      <c r="BV83" s="341">
        <v>0.13842499999999999</v>
      </c>
      <c r="BW83" s="341">
        <f t="shared" si="77"/>
        <v>0.27167209045544538</v>
      </c>
      <c r="BX83" s="343">
        <f>'[4]заявки 2020-2021'!F88</f>
        <v>0</v>
      </c>
      <c r="BY83" s="343">
        <f>'[4]заявки 2020-2021'!G88</f>
        <v>0</v>
      </c>
      <c r="BZ83" s="343">
        <f>'[4]заявки 2020-2021'!H88</f>
        <v>0</v>
      </c>
      <c r="CA83" s="344">
        <f t="shared" si="96"/>
        <v>5.5421108007430844E-2</v>
      </c>
      <c r="CB83" s="349">
        <f t="shared" si="78"/>
        <v>0</v>
      </c>
      <c r="CC83" s="346"/>
      <c r="CD83" s="344">
        <f t="shared" si="79"/>
        <v>0</v>
      </c>
      <c r="CE83" s="345">
        <f t="shared" si="80"/>
        <v>0</v>
      </c>
      <c r="CF83" s="346"/>
      <c r="CG83" s="344">
        <f t="shared" si="81"/>
        <v>0</v>
      </c>
      <c r="CH83" s="345">
        <f t="shared" si="82"/>
        <v>0</v>
      </c>
      <c r="CI83" s="346"/>
      <c r="CJ83" s="344">
        <f t="shared" si="93"/>
        <v>0</v>
      </c>
      <c r="CK83" s="346"/>
      <c r="CL83" s="350">
        <f t="shared" si="97"/>
        <v>1</v>
      </c>
      <c r="CM83" s="342">
        <v>0</v>
      </c>
      <c r="CN83" s="342">
        <v>0</v>
      </c>
      <c r="CO83" s="342" t="e">
        <f>#NAME?</f>
        <v>#NAME?</v>
      </c>
      <c r="CP83" s="341">
        <v>0</v>
      </c>
      <c r="CQ83" s="341">
        <v>0</v>
      </c>
      <c r="CR83" s="341" t="e">
        <f>#NAME?</f>
        <v>#NAME?</v>
      </c>
      <c r="CS83" s="343" t="e">
        <f>#NAME?</f>
        <v>#NAME?</v>
      </c>
      <c r="CT83" s="344" t="e">
        <f t="shared" si="83"/>
        <v>#NAME?</v>
      </c>
      <c r="CU83" s="349" t="e">
        <f t="shared" si="84"/>
        <v>#NAME?</v>
      </c>
      <c r="CV83" s="346"/>
      <c r="CW83" s="344">
        <f t="shared" si="85"/>
        <v>0</v>
      </c>
      <c r="CX83" s="346"/>
      <c r="CY83" s="342">
        <v>1.5581940000000001</v>
      </c>
      <c r="CZ83" s="342">
        <v>2.0928309999999999</v>
      </c>
      <c r="DA83" s="342">
        <f>'[4]численность 2020'!I92</f>
        <v>2.5174205303192139</v>
      </c>
      <c r="DB83" s="341">
        <v>0.22914599999999999</v>
      </c>
      <c r="DC83" s="341">
        <v>0.30776900000000001</v>
      </c>
      <c r="DD83" s="341">
        <f t="shared" si="86"/>
        <v>0.37020889113345173</v>
      </c>
      <c r="DE83" s="343">
        <f>'[4]заявки 2020-2021'!I88</f>
        <v>0</v>
      </c>
      <c r="DF83" s="344">
        <f t="shared" si="98"/>
        <v>0</v>
      </c>
      <c r="DG83" s="345">
        <f t="shared" si="87"/>
        <v>0</v>
      </c>
      <c r="DH83" s="346"/>
      <c r="DI83" s="342">
        <v>0</v>
      </c>
      <c r="DJ83" s="342">
        <v>0</v>
      </c>
      <c r="DK83" s="342">
        <f>'[4]численность 2020'!J92</f>
        <v>0</v>
      </c>
      <c r="DL83" s="341">
        <v>0</v>
      </c>
      <c r="DM83" s="341">
        <v>0</v>
      </c>
      <c r="DN83" s="341">
        <f t="shared" si="88"/>
        <v>0</v>
      </c>
      <c r="DO83" s="343">
        <f>'[4]заявки 2020-2021'!P88</f>
        <v>0</v>
      </c>
      <c r="DP83" s="344">
        <f t="shared" si="99"/>
        <v>0</v>
      </c>
      <c r="DQ83" s="345">
        <f t="shared" si="89"/>
        <v>0</v>
      </c>
      <c r="DR83" s="346"/>
      <c r="DS83" s="342">
        <v>0</v>
      </c>
      <c r="DT83" s="347">
        <v>0</v>
      </c>
      <c r="DU83" s="347">
        <f>'[4]заявки 2020-2021'!Q88</f>
        <v>0</v>
      </c>
      <c r="DV83" s="341">
        <f t="shared" si="90"/>
        <v>0</v>
      </c>
      <c r="DW83" s="341">
        <v>0</v>
      </c>
      <c r="DX83" s="341">
        <f t="shared" si="106"/>
        <v>0</v>
      </c>
      <c r="DY83" s="343">
        <f>'[4]заявки 2020-2021'!S88</f>
        <v>0</v>
      </c>
      <c r="DZ83" s="344">
        <f t="shared" si="102"/>
        <v>0</v>
      </c>
      <c r="EA83" s="345">
        <f t="shared" si="91"/>
        <v>0</v>
      </c>
      <c r="EB83" s="346"/>
    </row>
    <row r="84" spans="1:132" ht="51" customHeight="1" x14ac:dyDescent="0.2">
      <c r="A84" s="116" t="s">
        <v>315</v>
      </c>
      <c r="B84" s="341">
        <f>'[4]численность 2020'!C91</f>
        <v>1739.5999755859375</v>
      </c>
      <c r="C84" s="342">
        <v>2720.0563959999999</v>
      </c>
      <c r="D84" s="342">
        <v>2763.0385740000002</v>
      </c>
      <c r="E84" s="342">
        <f>'[4]численность 2020'!D91</f>
        <v>2904.51220703125</v>
      </c>
      <c r="F84" s="341">
        <v>1.5636099999999999</v>
      </c>
      <c r="G84" s="341">
        <f t="shared" si="61"/>
        <v>1.5883183563907242</v>
      </c>
      <c r="H84" s="341">
        <f t="shared" si="103"/>
        <v>1.6696437386721297</v>
      </c>
      <c r="I84" s="343">
        <f>'[4]заявки 2020-2021'!O89</f>
        <v>1082</v>
      </c>
      <c r="J84" s="344">
        <f t="shared" si="104"/>
        <v>1016.5792724609374</v>
      </c>
      <c r="K84" s="345">
        <f t="shared" si="62"/>
        <v>1016.5792724609374</v>
      </c>
      <c r="L84" s="346">
        <v>1016</v>
      </c>
      <c r="M84" s="342">
        <v>278</v>
      </c>
      <c r="N84" s="342">
        <v>300</v>
      </c>
      <c r="O84" s="347">
        <f>'[4]заявки 2020-2021'!K89</f>
        <v>417</v>
      </c>
      <c r="P84" s="341">
        <f t="shared" si="63"/>
        <v>0.15980685439269632</v>
      </c>
      <c r="Q84" s="341">
        <v>0.172453</v>
      </c>
      <c r="R84" s="341">
        <f t="shared" si="64"/>
        <v>0.2397102815890445</v>
      </c>
      <c r="S84" s="343">
        <f>'[4]заявки 2020-2021'!M89</f>
        <v>42</v>
      </c>
      <c r="T84" s="343">
        <f>'[4]заявки 2020-2021'!N89</f>
        <v>11</v>
      </c>
      <c r="U84" s="344">
        <f t="shared" si="100"/>
        <v>62.55</v>
      </c>
      <c r="V84" s="345">
        <f t="shared" si="65"/>
        <v>42</v>
      </c>
      <c r="W84" s="346">
        <v>42</v>
      </c>
      <c r="X84" s="346">
        <v>11</v>
      </c>
      <c r="Y84" s="348"/>
      <c r="Z84" s="342">
        <v>484.91891500000003</v>
      </c>
      <c r="AA84" s="342">
        <v>533.87145999999996</v>
      </c>
      <c r="AB84" s="342">
        <f>'[4]численность 2020'!E91</f>
        <v>768.19732666015625</v>
      </c>
      <c r="AC84" s="341">
        <v>0.27875299999999997</v>
      </c>
      <c r="AD84" s="341">
        <v>0.30689300000000003</v>
      </c>
      <c r="AE84" s="341">
        <f t="shared" si="105"/>
        <v>0.44159423858430996</v>
      </c>
      <c r="AF84" s="343">
        <f>'[4]заявки 2020-2021'!J89</f>
        <v>33</v>
      </c>
      <c r="AG84" s="344">
        <f t="shared" si="101"/>
        <v>38.409866333007813</v>
      </c>
      <c r="AH84" s="345">
        <f t="shared" si="66"/>
        <v>33</v>
      </c>
      <c r="AI84" s="349">
        <f t="shared" si="67"/>
        <v>24.75</v>
      </c>
      <c r="AJ84" s="346">
        <v>33</v>
      </c>
      <c r="AK84" s="346">
        <v>24</v>
      </c>
      <c r="AL84" s="342">
        <v>710.46252400000003</v>
      </c>
      <c r="AM84" s="342">
        <v>694.14581299999998</v>
      </c>
      <c r="AN84" s="342">
        <f>'[4]численность 2020'!F91</f>
        <v>674.2618408203125</v>
      </c>
      <c r="AO84" s="341">
        <v>0.40840599999999999</v>
      </c>
      <c r="AP84" s="341">
        <v>0.39902599999999999</v>
      </c>
      <c r="AQ84" s="341">
        <f t="shared" si="68"/>
        <v>0.38759591301627005</v>
      </c>
      <c r="AR84" s="343">
        <f>'[4]заявки 2020-2021'!D89</f>
        <v>0</v>
      </c>
      <c r="AS84" s="343">
        <f>'[4]заявки 2020-2021'!E89</f>
        <v>0</v>
      </c>
      <c r="AT84" s="344">
        <f t="shared" si="94"/>
        <v>20.227855224609307</v>
      </c>
      <c r="AU84" s="349">
        <f t="shared" si="69"/>
        <v>0</v>
      </c>
      <c r="AV84" s="346"/>
      <c r="AW84" s="344">
        <f t="shared" si="70"/>
        <v>0</v>
      </c>
      <c r="AX84" s="345">
        <f t="shared" si="71"/>
        <v>0</v>
      </c>
      <c r="AY84" s="346"/>
      <c r="AZ84" s="344">
        <f t="shared" si="72"/>
        <v>0</v>
      </c>
      <c r="BA84" s="346"/>
      <c r="BB84" s="342">
        <v>1049.0600589999999</v>
      </c>
      <c r="BC84" s="342">
        <v>1015.541015625</v>
      </c>
      <c r="BD84" s="342">
        <f>'[4]численность 2020'!G91</f>
        <v>1089.768310546875</v>
      </c>
      <c r="BE84" s="341">
        <v>0.603047</v>
      </c>
      <c r="BF84" s="341">
        <v>0.58377800000000002</v>
      </c>
      <c r="BG84" s="341">
        <f t="shared" si="73"/>
        <v>0.62644764649402562</v>
      </c>
      <c r="BH84" s="343">
        <f>'[4]заявки 2020-2021'!B89</f>
        <v>35</v>
      </c>
      <c r="BI84" s="343">
        <f>'[4]заявки 2020-2021'!C89</f>
        <v>0</v>
      </c>
      <c r="BJ84" s="344">
        <f t="shared" si="95"/>
        <v>32.693049316406139</v>
      </c>
      <c r="BK84" s="349">
        <f t="shared" si="74"/>
        <v>32.693049316406139</v>
      </c>
      <c r="BL84" s="346">
        <v>32</v>
      </c>
      <c r="BM84" s="344">
        <f t="shared" si="75"/>
        <v>8</v>
      </c>
      <c r="BN84" s="345">
        <f t="shared" si="76"/>
        <v>0</v>
      </c>
      <c r="BO84" s="346"/>
      <c r="BP84" s="344">
        <f t="shared" si="92"/>
        <v>6.4</v>
      </c>
      <c r="BQ84" s="346">
        <v>6</v>
      </c>
      <c r="BR84" s="342">
        <v>1513.3979489999999</v>
      </c>
      <c r="BS84" s="342">
        <v>1256.516846</v>
      </c>
      <c r="BT84" s="342">
        <f>'[4]численность 2020'!H91</f>
        <v>1617.07568359375</v>
      </c>
      <c r="BU84" s="341">
        <v>0.86996899999999999</v>
      </c>
      <c r="BV84" s="341">
        <v>0.722302</v>
      </c>
      <c r="BW84" s="341">
        <f t="shared" si="77"/>
        <v>0.92956754787782836</v>
      </c>
      <c r="BX84" s="343">
        <f>'[4]заявки 2020-2021'!F89</f>
        <v>51</v>
      </c>
      <c r="BY84" s="343">
        <f>'[4]заявки 2020-2021'!G89</f>
        <v>3</v>
      </c>
      <c r="BZ84" s="343">
        <f>'[4]заявки 2020-2021'!H89</f>
        <v>3</v>
      </c>
      <c r="CA84" s="344">
        <f t="shared" si="96"/>
        <v>48.512270507812339</v>
      </c>
      <c r="CB84" s="349">
        <f t="shared" si="78"/>
        <v>48.512270507812339</v>
      </c>
      <c r="CC84" s="346">
        <v>48</v>
      </c>
      <c r="CD84" s="344">
        <f t="shared" si="79"/>
        <v>6</v>
      </c>
      <c r="CE84" s="345">
        <f t="shared" si="80"/>
        <v>3</v>
      </c>
      <c r="CF84" s="346">
        <v>3</v>
      </c>
      <c r="CG84" s="344">
        <f t="shared" si="81"/>
        <v>6</v>
      </c>
      <c r="CH84" s="345">
        <f t="shared" si="82"/>
        <v>3</v>
      </c>
      <c r="CI84" s="346">
        <v>3</v>
      </c>
      <c r="CJ84" s="344">
        <f t="shared" si="93"/>
        <v>9.6000000000000014</v>
      </c>
      <c r="CK84" s="346">
        <v>9</v>
      </c>
      <c r="CL84" s="350">
        <f t="shared" si="97"/>
        <v>1</v>
      </c>
      <c r="CM84" s="342">
        <v>0</v>
      </c>
      <c r="CN84" s="342">
        <v>0</v>
      </c>
      <c r="CO84" s="342" t="e">
        <f>#NAME?</f>
        <v>#NAME?</v>
      </c>
      <c r="CP84" s="341">
        <v>0</v>
      </c>
      <c r="CQ84" s="341">
        <v>0</v>
      </c>
      <c r="CR84" s="341" t="e">
        <f>#NAME?</f>
        <v>#NAME?</v>
      </c>
      <c r="CS84" s="343" t="e">
        <f>#NAME?</f>
        <v>#NAME?</v>
      </c>
      <c r="CT84" s="344" t="e">
        <f t="shared" si="83"/>
        <v>#NAME?</v>
      </c>
      <c r="CU84" s="349" t="e">
        <f t="shared" si="84"/>
        <v>#NAME?</v>
      </c>
      <c r="CV84" s="346"/>
      <c r="CW84" s="344">
        <f t="shared" si="85"/>
        <v>0</v>
      </c>
      <c r="CX84" s="346"/>
      <c r="CY84" s="342">
        <v>296.02606200000002</v>
      </c>
      <c r="CZ84" s="342">
        <v>444.42257699999999</v>
      </c>
      <c r="DA84" s="342">
        <f>'[4]численность 2020'!I91</f>
        <v>393.31936645507813</v>
      </c>
      <c r="DB84" s="341">
        <v>0.17016899999999999</v>
      </c>
      <c r="DC84" s="341">
        <v>0.25547399999999998</v>
      </c>
      <c r="DD84" s="341">
        <f t="shared" si="86"/>
        <v>0.22609759253566272</v>
      </c>
      <c r="DE84" s="343">
        <f>'[4]заявки 2020-2021'!I89</f>
        <v>13</v>
      </c>
      <c r="DF84" s="344">
        <f t="shared" si="98"/>
        <v>70.797485961913665</v>
      </c>
      <c r="DG84" s="345">
        <f t="shared" si="87"/>
        <v>13</v>
      </c>
      <c r="DH84" s="346">
        <v>13</v>
      </c>
      <c r="DI84" s="342">
        <v>22.554369000000001</v>
      </c>
      <c r="DJ84" s="342">
        <v>11.286924000000001</v>
      </c>
      <c r="DK84" s="342">
        <f>'[4]численность 2020'!J91</f>
        <v>0</v>
      </c>
      <c r="DL84" s="341">
        <v>6.4879999999999998E-3</v>
      </c>
      <c r="DM84" s="341">
        <v>6.4879999999999998E-3</v>
      </c>
      <c r="DN84" s="341">
        <f t="shared" si="88"/>
        <v>0</v>
      </c>
      <c r="DO84" s="343">
        <f>'[4]заявки 2020-2021'!P89</f>
        <v>0</v>
      </c>
      <c r="DP84" s="344">
        <f t="shared" si="99"/>
        <v>0</v>
      </c>
      <c r="DQ84" s="345">
        <f t="shared" si="89"/>
        <v>0</v>
      </c>
      <c r="DR84" s="346"/>
      <c r="DS84" s="342">
        <v>0</v>
      </c>
      <c r="DT84" s="347">
        <v>0</v>
      </c>
      <c r="DU84" s="347">
        <f>'[4]заявки 2020-2021'!Q89</f>
        <v>0</v>
      </c>
      <c r="DV84" s="341">
        <f t="shared" si="90"/>
        <v>0</v>
      </c>
      <c r="DW84" s="341">
        <v>0</v>
      </c>
      <c r="DX84" s="341">
        <f t="shared" si="106"/>
        <v>0</v>
      </c>
      <c r="DY84" s="343">
        <f>'[4]заявки 2020-2021'!S89</f>
        <v>0</v>
      </c>
      <c r="DZ84" s="344">
        <f t="shared" si="102"/>
        <v>0</v>
      </c>
      <c r="EA84" s="345">
        <f t="shared" si="91"/>
        <v>0</v>
      </c>
      <c r="EB84" s="346"/>
    </row>
    <row r="85" spans="1:132" ht="13.5" customHeight="1" x14ac:dyDescent="0.2">
      <c r="A85" s="198" t="s">
        <v>141</v>
      </c>
      <c r="B85" s="341"/>
      <c r="C85" s="342"/>
      <c r="D85" s="342"/>
      <c r="E85" s="342"/>
      <c r="F85" s="341"/>
      <c r="G85" s="341" t="e">
        <f t="shared" si="61"/>
        <v>#DIV/0!</v>
      </c>
      <c r="H85" s="341"/>
      <c r="I85" s="343"/>
      <c r="J85" s="344"/>
      <c r="K85" s="345">
        <f t="shared" si="62"/>
        <v>0</v>
      </c>
      <c r="L85" s="346"/>
      <c r="M85" s="342"/>
      <c r="N85" s="342"/>
      <c r="O85" s="347"/>
      <c r="P85" s="341"/>
      <c r="Q85" s="341"/>
      <c r="R85" s="341" t="e">
        <f t="shared" si="64"/>
        <v>#DIV/0!</v>
      </c>
      <c r="S85" s="343"/>
      <c r="T85" s="343"/>
      <c r="U85" s="344">
        <f t="shared" si="100"/>
        <v>0</v>
      </c>
      <c r="V85" s="345">
        <f t="shared" si="65"/>
        <v>0</v>
      </c>
      <c r="W85" s="346"/>
      <c r="X85" s="346"/>
      <c r="Y85" s="348"/>
      <c r="Z85" s="342"/>
      <c r="AA85" s="342"/>
      <c r="AB85" s="342"/>
      <c r="AC85" s="341"/>
      <c r="AD85" s="341"/>
      <c r="AE85" s="341" t="e">
        <f t="shared" si="105"/>
        <v>#DIV/0!</v>
      </c>
      <c r="AF85" s="343"/>
      <c r="AG85" s="344">
        <f t="shared" si="101"/>
        <v>0</v>
      </c>
      <c r="AH85" s="345">
        <f t="shared" si="66"/>
        <v>0</v>
      </c>
      <c r="AI85" s="349">
        <f t="shared" si="67"/>
        <v>0</v>
      </c>
      <c r="AJ85" s="346"/>
      <c r="AK85" s="346"/>
      <c r="AL85" s="342"/>
      <c r="AM85" s="342"/>
      <c r="AN85" s="342"/>
      <c r="AO85" s="341"/>
      <c r="AP85" s="341"/>
      <c r="AQ85" s="341" t="e">
        <f t="shared" si="68"/>
        <v>#DIV/0!</v>
      </c>
      <c r="AR85" s="343"/>
      <c r="AS85" s="343"/>
      <c r="AT85" s="344">
        <f t="shared" si="94"/>
        <v>0</v>
      </c>
      <c r="AU85" s="349">
        <f t="shared" si="69"/>
        <v>0</v>
      </c>
      <c r="AV85" s="346"/>
      <c r="AW85" s="344">
        <f t="shared" si="70"/>
        <v>0</v>
      </c>
      <c r="AX85" s="345">
        <f t="shared" si="71"/>
        <v>0</v>
      </c>
      <c r="AY85" s="346"/>
      <c r="AZ85" s="344">
        <f t="shared" si="72"/>
        <v>0</v>
      </c>
      <c r="BA85" s="346"/>
      <c r="BB85" s="342"/>
      <c r="BC85" s="342"/>
      <c r="BD85" s="342"/>
      <c r="BE85" s="341"/>
      <c r="BF85" s="341"/>
      <c r="BG85" s="341" t="e">
        <f t="shared" si="73"/>
        <v>#DIV/0!</v>
      </c>
      <c r="BH85" s="343"/>
      <c r="BI85" s="343"/>
      <c r="BJ85" s="344">
        <f t="shared" si="95"/>
        <v>0</v>
      </c>
      <c r="BK85" s="349">
        <f t="shared" si="74"/>
        <v>0</v>
      </c>
      <c r="BL85" s="346"/>
      <c r="BM85" s="344">
        <f t="shared" si="75"/>
        <v>0</v>
      </c>
      <c r="BN85" s="345">
        <f t="shared" si="76"/>
        <v>0</v>
      </c>
      <c r="BO85" s="346"/>
      <c r="BP85" s="344">
        <f t="shared" si="92"/>
        <v>0</v>
      </c>
      <c r="BQ85" s="346"/>
      <c r="BR85" s="342"/>
      <c r="BS85" s="342"/>
      <c r="BT85" s="342"/>
      <c r="BU85" s="341"/>
      <c r="BV85" s="341"/>
      <c r="BW85" s="341" t="e">
        <f t="shared" si="77"/>
        <v>#DIV/0!</v>
      </c>
      <c r="BX85" s="343"/>
      <c r="BY85" s="343"/>
      <c r="BZ85" s="343"/>
      <c r="CA85" s="344">
        <f t="shared" si="96"/>
        <v>0</v>
      </c>
      <c r="CB85" s="349">
        <f t="shared" si="78"/>
        <v>0</v>
      </c>
      <c r="CC85" s="346"/>
      <c r="CD85" s="344">
        <f t="shared" si="79"/>
        <v>0</v>
      </c>
      <c r="CE85" s="345">
        <f t="shared" si="80"/>
        <v>0</v>
      </c>
      <c r="CF85" s="346"/>
      <c r="CG85" s="344">
        <f t="shared" si="81"/>
        <v>0</v>
      </c>
      <c r="CH85" s="345">
        <f t="shared" si="82"/>
        <v>0</v>
      </c>
      <c r="CI85" s="346"/>
      <c r="CJ85" s="344">
        <f t="shared" si="93"/>
        <v>0</v>
      </c>
      <c r="CK85" s="346"/>
      <c r="CL85" s="350">
        <f t="shared" si="97"/>
        <v>1</v>
      </c>
      <c r="CM85" s="342"/>
      <c r="CN85" s="342"/>
      <c r="CO85" s="342"/>
      <c r="CP85" s="341"/>
      <c r="CQ85" s="341"/>
      <c r="CR85" s="341"/>
      <c r="CS85" s="343"/>
      <c r="CT85" s="344">
        <f t="shared" si="83"/>
        <v>0</v>
      </c>
      <c r="CU85" s="349">
        <f t="shared" si="84"/>
        <v>0</v>
      </c>
      <c r="CV85" s="346"/>
      <c r="CW85" s="344">
        <f t="shared" si="85"/>
        <v>0</v>
      </c>
      <c r="CX85" s="346"/>
      <c r="CY85" s="342"/>
      <c r="CZ85" s="342"/>
      <c r="DA85" s="342"/>
      <c r="DB85" s="341"/>
      <c r="DC85" s="341"/>
      <c r="DD85" s="341" t="e">
        <f t="shared" si="86"/>
        <v>#DIV/0!</v>
      </c>
      <c r="DE85" s="343"/>
      <c r="DF85" s="344">
        <f t="shared" si="98"/>
        <v>0</v>
      </c>
      <c r="DG85" s="345">
        <f t="shared" si="87"/>
        <v>0</v>
      </c>
      <c r="DH85" s="346"/>
      <c r="DI85" s="342"/>
      <c r="DJ85" s="342"/>
      <c r="DK85" s="342"/>
      <c r="DL85" s="341"/>
      <c r="DM85" s="341"/>
      <c r="DN85" s="341" t="e">
        <f t="shared" si="88"/>
        <v>#DIV/0!</v>
      </c>
      <c r="DO85" s="343"/>
      <c r="DP85" s="344">
        <f t="shared" si="99"/>
        <v>0</v>
      </c>
      <c r="DQ85" s="345">
        <f t="shared" si="89"/>
        <v>0</v>
      </c>
      <c r="DR85" s="346"/>
      <c r="DS85" s="342"/>
      <c r="DT85" s="347"/>
      <c r="DU85" s="347"/>
      <c r="DV85" s="341" t="e">
        <f t="shared" si="90"/>
        <v>#DIV/0!</v>
      </c>
      <c r="DW85" s="341"/>
      <c r="DX85" s="341" t="e">
        <f t="shared" si="106"/>
        <v>#DIV/0!</v>
      </c>
      <c r="DY85" s="343"/>
      <c r="DZ85" s="344">
        <f t="shared" si="102"/>
        <v>0</v>
      </c>
      <c r="EA85" s="345">
        <f t="shared" si="91"/>
        <v>0</v>
      </c>
      <c r="EB85" s="346"/>
    </row>
    <row r="86" spans="1:132" ht="48" customHeight="1" x14ac:dyDescent="0.2">
      <c r="A86" s="116" t="s">
        <v>142</v>
      </c>
      <c r="B86" s="341">
        <f>'[4]численность 2020'!C94</f>
        <v>1015</v>
      </c>
      <c r="C86" s="342">
        <v>1120.3660890000001</v>
      </c>
      <c r="D86" s="342">
        <v>1123.261841</v>
      </c>
      <c r="E86" s="342">
        <f>'[4]численность 2020'!D94</f>
        <v>1094.8201904296875</v>
      </c>
      <c r="F86" s="341">
        <v>1.109273</v>
      </c>
      <c r="G86" s="341">
        <f t="shared" si="61"/>
        <v>1.106661912315271</v>
      </c>
      <c r="H86" s="341">
        <f t="shared" si="103"/>
        <v>1.0786405817041256</v>
      </c>
      <c r="I86" s="343">
        <f>'[4]заявки 2020-2021'!O91</f>
        <v>340</v>
      </c>
      <c r="J86" s="344">
        <f t="shared" si="104"/>
        <v>383.18706665039059</v>
      </c>
      <c r="K86" s="345">
        <f t="shared" si="62"/>
        <v>340</v>
      </c>
      <c r="L86" s="346">
        <v>340</v>
      </c>
      <c r="M86" s="342">
        <v>124</v>
      </c>
      <c r="N86" s="342">
        <v>154</v>
      </c>
      <c r="O86" s="347">
        <f>'[4]заявки 2020-2021'!K91</f>
        <v>163</v>
      </c>
      <c r="P86" s="341">
        <f t="shared" si="63"/>
        <v>0.12216748768472907</v>
      </c>
      <c r="Q86" s="341">
        <v>0.151724</v>
      </c>
      <c r="R86" s="341">
        <f t="shared" si="64"/>
        <v>0.16059113300492611</v>
      </c>
      <c r="S86" s="343">
        <f>'[4]заявки 2020-2021'!M91</f>
        <v>20</v>
      </c>
      <c r="T86" s="343">
        <f>'[4]заявки 2020-2021'!N91</f>
        <v>18</v>
      </c>
      <c r="U86" s="344">
        <f t="shared" si="100"/>
        <v>24.45</v>
      </c>
      <c r="V86" s="345">
        <f t="shared" si="65"/>
        <v>20</v>
      </c>
      <c r="W86" s="346">
        <v>20</v>
      </c>
      <c r="X86" s="346">
        <v>18</v>
      </c>
      <c r="Y86" s="348"/>
      <c r="Z86" s="342">
        <v>1815.4461670000001</v>
      </c>
      <c r="AA86" s="342">
        <v>1983.7607419999999</v>
      </c>
      <c r="AB86" s="342">
        <f>'[4]численность 2020'!E94</f>
        <v>2176.097900390625</v>
      </c>
      <c r="AC86" s="341">
        <v>1.797471</v>
      </c>
      <c r="AD86" s="341">
        <v>1.9544440000000001</v>
      </c>
      <c r="AE86" s="341">
        <f t="shared" si="105"/>
        <v>2.1439388181188423</v>
      </c>
      <c r="AF86" s="343">
        <f>'[4]заявки 2020-2021'!J91</f>
        <v>26</v>
      </c>
      <c r="AG86" s="344">
        <f t="shared" si="101"/>
        <v>108.80489501953126</v>
      </c>
      <c r="AH86" s="345">
        <f t="shared" si="66"/>
        <v>26</v>
      </c>
      <c r="AI86" s="349">
        <f t="shared" si="67"/>
        <v>19.5</v>
      </c>
      <c r="AJ86" s="346">
        <v>26</v>
      </c>
      <c r="AK86" s="346">
        <v>19</v>
      </c>
      <c r="AL86" s="342">
        <v>1853.5469969999999</v>
      </c>
      <c r="AM86" s="342">
        <v>1795.2132570000001</v>
      </c>
      <c r="AN86" s="342">
        <f>'[4]численность 2020'!F94</f>
        <v>2020.7132568359375</v>
      </c>
      <c r="AO86" s="341">
        <v>1.8351949999999999</v>
      </c>
      <c r="AP86" s="341">
        <v>1.768683</v>
      </c>
      <c r="AQ86" s="341">
        <f t="shared" si="68"/>
        <v>1.9908504993457512</v>
      </c>
      <c r="AR86" s="343">
        <f>'[4]заявки 2020-2021'!D91</f>
        <v>70</v>
      </c>
      <c r="AS86" s="343">
        <f>'[4]заявки 2020-2021'!E91</f>
        <v>0</v>
      </c>
      <c r="AT86" s="344">
        <f t="shared" si="94"/>
        <v>101.03566284179688</v>
      </c>
      <c r="AU86" s="349">
        <f t="shared" si="69"/>
        <v>70</v>
      </c>
      <c r="AV86" s="346">
        <v>70</v>
      </c>
      <c r="AW86" s="344">
        <f t="shared" si="70"/>
        <v>17.5</v>
      </c>
      <c r="AX86" s="345">
        <f t="shared" si="71"/>
        <v>0</v>
      </c>
      <c r="AY86" s="346"/>
      <c r="AZ86" s="344">
        <f t="shared" si="72"/>
        <v>35</v>
      </c>
      <c r="BA86" s="346">
        <v>35</v>
      </c>
      <c r="BB86" s="342">
        <v>690.96105999999997</v>
      </c>
      <c r="BC86" s="342">
        <v>825.89831500000003</v>
      </c>
      <c r="BD86" s="342">
        <f>'[4]численность 2020'!G94</f>
        <v>967.41204833984375</v>
      </c>
      <c r="BE86" s="341">
        <v>0.68411999999999995</v>
      </c>
      <c r="BF86" s="341">
        <v>0.813693</v>
      </c>
      <c r="BG86" s="341">
        <f t="shared" si="73"/>
        <v>0.9531153185614224</v>
      </c>
      <c r="BH86" s="343">
        <f>'[4]заявки 2020-2021'!B91</f>
        <v>30</v>
      </c>
      <c r="BI86" s="343">
        <f>'[4]заявки 2020-2021'!C91</f>
        <v>0</v>
      </c>
      <c r="BJ86" s="344">
        <f t="shared" si="95"/>
        <v>29.022361450195213</v>
      </c>
      <c r="BK86" s="349">
        <f t="shared" si="74"/>
        <v>29.022361450195213</v>
      </c>
      <c r="BL86" s="346">
        <v>29</v>
      </c>
      <c r="BM86" s="344">
        <f t="shared" si="75"/>
        <v>7.25</v>
      </c>
      <c r="BN86" s="345">
        <f t="shared" si="76"/>
        <v>0</v>
      </c>
      <c r="BO86" s="346"/>
      <c r="BP86" s="344">
        <f t="shared" si="92"/>
        <v>5.8000000000000007</v>
      </c>
      <c r="BQ86" s="346">
        <v>5</v>
      </c>
      <c r="BR86" s="342">
        <v>680.49206500000003</v>
      </c>
      <c r="BS86" s="342">
        <v>846.29089399999998</v>
      </c>
      <c r="BT86" s="342">
        <f>'[4]численность 2020'!H94</f>
        <v>1228.287109375</v>
      </c>
      <c r="BU86" s="341">
        <v>0.67375499999999999</v>
      </c>
      <c r="BV86" s="341">
        <v>0.83378399999999997</v>
      </c>
      <c r="BW86" s="341">
        <f t="shared" si="77"/>
        <v>1.2101350831280788</v>
      </c>
      <c r="BX86" s="343">
        <f>'[4]заявки 2020-2021'!F91</f>
        <v>30</v>
      </c>
      <c r="BY86" s="343">
        <f>'[4]заявки 2020-2021'!G91</f>
        <v>6</v>
      </c>
      <c r="BZ86" s="343">
        <f>'[4]заявки 2020-2021'!H91</f>
        <v>0</v>
      </c>
      <c r="CA86" s="344">
        <f t="shared" si="96"/>
        <v>61.414355468750003</v>
      </c>
      <c r="CB86" s="349">
        <f t="shared" si="78"/>
        <v>30</v>
      </c>
      <c r="CC86" s="346">
        <v>30</v>
      </c>
      <c r="CD86" s="344">
        <f t="shared" si="79"/>
        <v>3.75</v>
      </c>
      <c r="CE86" s="345">
        <f t="shared" si="80"/>
        <v>3.75</v>
      </c>
      <c r="CF86" s="346">
        <v>6</v>
      </c>
      <c r="CG86" s="344">
        <f t="shared" si="81"/>
        <v>3.75</v>
      </c>
      <c r="CH86" s="345">
        <f t="shared" si="82"/>
        <v>0</v>
      </c>
      <c r="CI86" s="346"/>
      <c r="CJ86" s="344">
        <f t="shared" si="93"/>
        <v>6</v>
      </c>
      <c r="CK86" s="346">
        <v>6</v>
      </c>
      <c r="CL86" s="350">
        <f t="shared" si="97"/>
        <v>1</v>
      </c>
      <c r="CM86" s="342">
        <v>823</v>
      </c>
      <c r="CN86" s="342">
        <v>1188</v>
      </c>
      <c r="CO86" s="342" t="e">
        <f>#NAME?</f>
        <v>#NAME?</v>
      </c>
      <c r="CP86" s="341">
        <v>0.81499999999999995</v>
      </c>
      <c r="CQ86" s="341">
        <v>1.1759999999999999</v>
      </c>
      <c r="CR86" s="341" t="e">
        <f>#NAME?</f>
        <v>#NAME?</v>
      </c>
      <c r="CS86" s="343" t="e">
        <f>#NAME?</f>
        <v>#NAME?</v>
      </c>
      <c r="CT86" s="344" t="e">
        <f t="shared" ref="CT86:CT149" si="107">IF((CO86*0.1)&gt;0,CO86*0.8,0)</f>
        <v>#NAME?</v>
      </c>
      <c r="CU86" s="349" t="e">
        <f t="shared" si="84"/>
        <v>#NAME?</v>
      </c>
      <c r="CV86" s="346"/>
      <c r="CW86" s="344">
        <f t="shared" si="85"/>
        <v>0</v>
      </c>
      <c r="CX86" s="346"/>
      <c r="CY86" s="342">
        <v>0</v>
      </c>
      <c r="CZ86" s="342">
        <v>0</v>
      </c>
      <c r="DA86" s="342">
        <f>'[4]численность 2020'!I94</f>
        <v>0</v>
      </c>
      <c r="DB86" s="341">
        <v>0</v>
      </c>
      <c r="DC86" s="341">
        <v>0</v>
      </c>
      <c r="DD86" s="341">
        <f t="shared" si="86"/>
        <v>0</v>
      </c>
      <c r="DE86" s="343">
        <f>'[4]заявки 2020-2021'!I91</f>
        <v>0</v>
      </c>
      <c r="DF86" s="344">
        <f t="shared" si="98"/>
        <v>0</v>
      </c>
      <c r="DG86" s="345">
        <f t="shared" si="87"/>
        <v>0</v>
      </c>
      <c r="DH86" s="346"/>
      <c r="DI86" s="342">
        <v>120.137306</v>
      </c>
      <c r="DJ86" s="342">
        <v>133.72164900000001</v>
      </c>
      <c r="DK86" s="342">
        <f>'[4]численность 2020'!J94</f>
        <v>135.42698669433594</v>
      </c>
      <c r="DL86" s="341">
        <v>0.131745</v>
      </c>
      <c r="DM86" s="341">
        <v>0.131745</v>
      </c>
      <c r="DN86" s="341">
        <f t="shared" si="88"/>
        <v>0.13342560265451817</v>
      </c>
      <c r="DO86" s="343">
        <f>'[4]заявки 2020-2021'!P91</f>
        <v>6</v>
      </c>
      <c r="DP86" s="344">
        <f t="shared" si="99"/>
        <v>13.542698669433594</v>
      </c>
      <c r="DQ86" s="345">
        <f t="shared" si="89"/>
        <v>6</v>
      </c>
      <c r="DR86" s="346">
        <v>6</v>
      </c>
      <c r="DS86" s="342">
        <v>0</v>
      </c>
      <c r="DT86" s="347">
        <v>0</v>
      </c>
      <c r="DU86" s="347">
        <f>'[4]заявки 2020-2021'!Q91</f>
        <v>0</v>
      </c>
      <c r="DV86" s="341">
        <f t="shared" si="90"/>
        <v>0</v>
      </c>
      <c r="DW86" s="341">
        <v>0</v>
      </c>
      <c r="DX86" s="341">
        <f t="shared" si="106"/>
        <v>0</v>
      </c>
      <c r="DY86" s="343">
        <f>'[4]заявки 2020-2021'!S91</f>
        <v>0</v>
      </c>
      <c r="DZ86" s="344">
        <f t="shared" si="102"/>
        <v>0</v>
      </c>
      <c r="EA86" s="345">
        <f t="shared" si="91"/>
        <v>0</v>
      </c>
      <c r="EB86" s="346"/>
    </row>
    <row r="87" spans="1:132" ht="37.5" customHeight="1" x14ac:dyDescent="0.2">
      <c r="A87" s="116" t="s">
        <v>316</v>
      </c>
      <c r="B87" s="341">
        <f>'[4]численность 2020'!C96</f>
        <v>385.20001220703125</v>
      </c>
      <c r="C87" s="342">
        <v>1276.9296875</v>
      </c>
      <c r="D87" s="342">
        <v>1468.776611</v>
      </c>
      <c r="E87" s="342">
        <f>'[4]численность 2020'!D96</f>
        <v>1671.79931640625</v>
      </c>
      <c r="F87" s="341">
        <v>3.315013</v>
      </c>
      <c r="G87" s="341">
        <f t="shared" si="61"/>
        <v>3.8130232722074395</v>
      </c>
      <c r="H87" s="341">
        <f t="shared" si="103"/>
        <v>4.3400811615439867</v>
      </c>
      <c r="I87" s="343">
        <f>'[4]заявки 2020-2021'!O92</f>
        <v>470</v>
      </c>
      <c r="J87" s="344">
        <f t="shared" si="104"/>
        <v>585.1297607421875</v>
      </c>
      <c r="K87" s="345">
        <f t="shared" si="62"/>
        <v>470</v>
      </c>
      <c r="L87" s="346">
        <v>470</v>
      </c>
      <c r="M87" s="342">
        <v>80</v>
      </c>
      <c r="N87" s="342">
        <v>80</v>
      </c>
      <c r="O87" s="347">
        <f>'[4]заявки 2020-2021'!K92</f>
        <v>95</v>
      </c>
      <c r="P87" s="341">
        <f t="shared" si="63"/>
        <v>0.20768431325231335</v>
      </c>
      <c r="Q87" s="341">
        <v>0.20768400000000001</v>
      </c>
      <c r="R87" s="341">
        <f t="shared" si="64"/>
        <v>0.24662512198712208</v>
      </c>
      <c r="S87" s="343">
        <f>'[4]заявки 2020-2021'!M92</f>
        <v>9</v>
      </c>
      <c r="T87" s="343">
        <f>'[4]заявки 2020-2021'!N92</f>
        <v>5</v>
      </c>
      <c r="U87" s="344">
        <f t="shared" si="100"/>
        <v>14.25</v>
      </c>
      <c r="V87" s="345">
        <f t="shared" si="65"/>
        <v>9</v>
      </c>
      <c r="W87" s="346">
        <v>9</v>
      </c>
      <c r="X87" s="346">
        <v>5</v>
      </c>
      <c r="Y87" s="348"/>
      <c r="Z87" s="342">
        <v>1444.4746090000001</v>
      </c>
      <c r="AA87" s="342">
        <v>1423.1898189999999</v>
      </c>
      <c r="AB87" s="342">
        <f>'[4]численность 2020'!E96</f>
        <v>1466.3592529296875</v>
      </c>
      <c r="AC87" s="341">
        <v>3.7499729999999998</v>
      </c>
      <c r="AD87" s="341">
        <v>3.6946780000000001</v>
      </c>
      <c r="AE87" s="341">
        <f t="shared" si="105"/>
        <v>3.8067476803234674</v>
      </c>
      <c r="AF87" s="343">
        <f>'[4]заявки 2020-2021'!J92</f>
        <v>69</v>
      </c>
      <c r="AG87" s="344">
        <f t="shared" si="101"/>
        <v>73.317962646484375</v>
      </c>
      <c r="AH87" s="345">
        <f t="shared" si="66"/>
        <v>69</v>
      </c>
      <c r="AI87" s="349">
        <f t="shared" si="67"/>
        <v>51.75</v>
      </c>
      <c r="AJ87" s="346">
        <v>69</v>
      </c>
      <c r="AK87" s="346">
        <v>51</v>
      </c>
      <c r="AL87" s="342">
        <v>31.297297</v>
      </c>
      <c r="AM87" s="342">
        <v>12.489598000000001</v>
      </c>
      <c r="AN87" s="342">
        <f>'[4]численность 2020'!F96</f>
        <v>31.190286636352539</v>
      </c>
      <c r="AO87" s="341">
        <v>8.1250000000000003E-2</v>
      </c>
      <c r="AP87" s="341">
        <v>3.2424000000000001E-2</v>
      </c>
      <c r="AQ87" s="341">
        <f t="shared" si="68"/>
        <v>8.0971665752671035E-2</v>
      </c>
      <c r="AR87" s="343">
        <f>'[4]заявки 2020-2021'!D92</f>
        <v>0</v>
      </c>
      <c r="AS87" s="343">
        <f>'[4]заявки 2020-2021'!E92</f>
        <v>0</v>
      </c>
      <c r="AT87" s="344">
        <f t="shared" si="94"/>
        <v>0</v>
      </c>
      <c r="AU87" s="349">
        <f t="shared" si="69"/>
        <v>0</v>
      </c>
      <c r="AV87" s="346"/>
      <c r="AW87" s="344">
        <f t="shared" si="70"/>
        <v>0</v>
      </c>
      <c r="AX87" s="345">
        <f t="shared" si="71"/>
        <v>0</v>
      </c>
      <c r="AY87" s="346"/>
      <c r="AZ87" s="344">
        <f t="shared" si="72"/>
        <v>0</v>
      </c>
      <c r="BA87" s="346"/>
      <c r="BB87" s="342">
        <v>337.28054800000001</v>
      </c>
      <c r="BC87" s="342">
        <v>342.83944700000001</v>
      </c>
      <c r="BD87" s="342">
        <f>'[4]численность 2020'!G96</f>
        <v>399.54757690429688</v>
      </c>
      <c r="BE87" s="341">
        <v>0.87560800000000005</v>
      </c>
      <c r="BF87" s="341">
        <v>0.89002999999999999</v>
      </c>
      <c r="BG87" s="341">
        <f t="shared" si="73"/>
        <v>1.0372470515124343</v>
      </c>
      <c r="BH87" s="343">
        <f>'[4]заявки 2020-2021'!B92</f>
        <v>5</v>
      </c>
      <c r="BI87" s="343">
        <f>'[4]заявки 2020-2021'!C92</f>
        <v>1</v>
      </c>
      <c r="BJ87" s="344">
        <f t="shared" si="95"/>
        <v>19.977378845214844</v>
      </c>
      <c r="BK87" s="349">
        <f t="shared" si="74"/>
        <v>5</v>
      </c>
      <c r="BL87" s="346">
        <v>5</v>
      </c>
      <c r="BM87" s="344">
        <f t="shared" si="75"/>
        <v>1.25</v>
      </c>
      <c r="BN87" s="345">
        <f t="shared" si="76"/>
        <v>1</v>
      </c>
      <c r="BO87" s="346">
        <v>1</v>
      </c>
      <c r="BP87" s="344">
        <f t="shared" si="92"/>
        <v>1</v>
      </c>
      <c r="BQ87" s="346">
        <v>1</v>
      </c>
      <c r="BR87" s="342">
        <v>515.46649200000002</v>
      </c>
      <c r="BS87" s="342">
        <v>539.65472399999999</v>
      </c>
      <c r="BT87" s="342">
        <f>'[4]численность 2020'!H96</f>
        <v>627.8604736328125</v>
      </c>
      <c r="BU87" s="341">
        <v>1.338193</v>
      </c>
      <c r="BV87" s="341">
        <v>1.400973</v>
      </c>
      <c r="BW87" s="341">
        <f t="shared" si="77"/>
        <v>1.6299596410587855</v>
      </c>
      <c r="BX87" s="343">
        <f>'[4]заявки 2020-2021'!F92</f>
        <v>24</v>
      </c>
      <c r="BY87" s="343">
        <f>'[4]заявки 2020-2021'!G92</f>
        <v>6</v>
      </c>
      <c r="BZ87" s="343">
        <f>'[4]заявки 2020-2021'!H92</f>
        <v>3</v>
      </c>
      <c r="CA87" s="344">
        <f t="shared" si="96"/>
        <v>31.393023681640628</v>
      </c>
      <c r="CB87" s="349">
        <f t="shared" si="78"/>
        <v>24</v>
      </c>
      <c r="CC87" s="346">
        <v>24</v>
      </c>
      <c r="CD87" s="344">
        <f t="shared" si="79"/>
        <v>3</v>
      </c>
      <c r="CE87" s="345">
        <f t="shared" si="80"/>
        <v>3</v>
      </c>
      <c r="CF87" s="346">
        <v>3</v>
      </c>
      <c r="CG87" s="344">
        <f t="shared" si="81"/>
        <v>3</v>
      </c>
      <c r="CH87" s="345">
        <f t="shared" si="82"/>
        <v>3</v>
      </c>
      <c r="CI87" s="346">
        <v>3</v>
      </c>
      <c r="CJ87" s="344">
        <f t="shared" si="93"/>
        <v>4.8000000000000007</v>
      </c>
      <c r="CK87" s="346">
        <v>4</v>
      </c>
      <c r="CL87" s="350">
        <f t="shared" si="97"/>
        <v>1</v>
      </c>
      <c r="CM87" s="342">
        <v>0</v>
      </c>
      <c r="CN87" s="342">
        <v>0</v>
      </c>
      <c r="CO87" s="342" t="e">
        <f>#NAME?</f>
        <v>#NAME?</v>
      </c>
      <c r="CP87" s="341">
        <v>0</v>
      </c>
      <c r="CQ87" s="341">
        <v>0</v>
      </c>
      <c r="CR87" s="341" t="e">
        <f>#NAME?</f>
        <v>#NAME?</v>
      </c>
      <c r="CS87" s="343" t="e">
        <f>#NAME?</f>
        <v>#NAME?</v>
      </c>
      <c r="CT87" s="344" t="e">
        <f t="shared" si="107"/>
        <v>#NAME?</v>
      </c>
      <c r="CU87" s="349" t="e">
        <f t="shared" si="84"/>
        <v>#NAME?</v>
      </c>
      <c r="CV87" s="346"/>
      <c r="CW87" s="344">
        <f t="shared" si="85"/>
        <v>0</v>
      </c>
      <c r="CX87" s="346"/>
      <c r="CY87" s="342">
        <v>142.40269499999999</v>
      </c>
      <c r="CZ87" s="342">
        <v>189.42555200000001</v>
      </c>
      <c r="DA87" s="342">
        <f>'[4]численность 2020'!I96</f>
        <v>189.22105407714844</v>
      </c>
      <c r="DB87" s="341">
        <v>0.36968899999999999</v>
      </c>
      <c r="DC87" s="341">
        <v>0.491759</v>
      </c>
      <c r="DD87" s="341">
        <f t="shared" si="86"/>
        <v>0.49122805836114275</v>
      </c>
      <c r="DE87" s="343">
        <f>'[4]заявки 2020-2021'!I92</f>
        <v>0</v>
      </c>
      <c r="DF87" s="344">
        <f t="shared" si="98"/>
        <v>34.059789733886525</v>
      </c>
      <c r="DG87" s="345">
        <f t="shared" si="87"/>
        <v>0</v>
      </c>
      <c r="DH87" s="346"/>
      <c r="DI87" s="342">
        <v>8.3459459999999996</v>
      </c>
      <c r="DJ87" s="342">
        <v>6.2447990000000004</v>
      </c>
      <c r="DK87" s="342">
        <f>'[4]численность 2020'!J96</f>
        <v>8.3174095153808594</v>
      </c>
      <c r="DL87" s="341">
        <v>1.6212000000000001E-2</v>
      </c>
      <c r="DM87" s="341">
        <v>1.6212000000000001E-2</v>
      </c>
      <c r="DN87" s="341">
        <f t="shared" si="88"/>
        <v>2.1592443540501625E-2</v>
      </c>
      <c r="DO87" s="343">
        <f>'[4]заявки 2020-2021'!P92</f>
        <v>0</v>
      </c>
      <c r="DP87" s="344">
        <f t="shared" si="99"/>
        <v>0.83174095153808603</v>
      </c>
      <c r="DQ87" s="345">
        <f t="shared" si="89"/>
        <v>0</v>
      </c>
      <c r="DR87" s="346"/>
      <c r="DS87" s="342">
        <v>0</v>
      </c>
      <c r="DT87" s="347">
        <v>0</v>
      </c>
      <c r="DU87" s="347">
        <f>'[4]заявки 2020-2021'!Q92</f>
        <v>0</v>
      </c>
      <c r="DV87" s="341">
        <f t="shared" si="90"/>
        <v>0</v>
      </c>
      <c r="DW87" s="341">
        <v>0</v>
      </c>
      <c r="DX87" s="341">
        <f t="shared" si="106"/>
        <v>0</v>
      </c>
      <c r="DY87" s="343">
        <f>'[4]заявки 2020-2021'!S92</f>
        <v>0</v>
      </c>
      <c r="DZ87" s="344">
        <f t="shared" si="102"/>
        <v>0</v>
      </c>
      <c r="EA87" s="345">
        <f t="shared" si="91"/>
        <v>0</v>
      </c>
      <c r="EB87" s="346"/>
    </row>
    <row r="88" spans="1:132" ht="37.5" customHeight="1" x14ac:dyDescent="0.2">
      <c r="A88" s="116" t="s">
        <v>317</v>
      </c>
      <c r="B88" s="341">
        <f>'[4]численность 2020'!C95</f>
        <v>163.09700012207031</v>
      </c>
      <c r="C88" s="342">
        <v>1001.8422849999999</v>
      </c>
      <c r="D88" s="342">
        <v>1402.774658</v>
      </c>
      <c r="E88" s="342">
        <f>'[4]численность 2020'!D95</f>
        <v>1247.066162109375</v>
      </c>
      <c r="F88" s="341">
        <v>6.1426160000000003</v>
      </c>
      <c r="G88" s="341">
        <f t="shared" si="61"/>
        <v>8.6008611865950346</v>
      </c>
      <c r="H88" s="341">
        <f t="shared" si="103"/>
        <v>7.6461624749443926</v>
      </c>
      <c r="I88" s="343">
        <f>'[4]заявки 2020-2021'!O97</f>
        <v>460</v>
      </c>
      <c r="J88" s="344">
        <f t="shared" si="104"/>
        <v>436.4731567382812</v>
      </c>
      <c r="K88" s="345">
        <f t="shared" si="62"/>
        <v>436.4731567382812</v>
      </c>
      <c r="L88" s="346">
        <v>436</v>
      </c>
      <c r="M88" s="342">
        <v>45</v>
      </c>
      <c r="N88" s="342">
        <v>84</v>
      </c>
      <c r="O88" s="347">
        <f>'[4]заявки 2020-2021'!K97</f>
        <v>86</v>
      </c>
      <c r="P88" s="341">
        <f t="shared" si="63"/>
        <v>0.27590942792522027</v>
      </c>
      <c r="Q88" s="341">
        <v>0.51503100000000002</v>
      </c>
      <c r="R88" s="341">
        <f t="shared" si="64"/>
        <v>0.52729357336819871</v>
      </c>
      <c r="S88" s="343">
        <f>'[4]заявки 2020-2021'!M97</f>
        <v>9</v>
      </c>
      <c r="T88" s="343">
        <f>'[4]заявки 2020-2021'!N97</f>
        <v>4</v>
      </c>
      <c r="U88" s="344">
        <f t="shared" si="100"/>
        <v>12.9</v>
      </c>
      <c r="V88" s="345">
        <f t="shared" si="65"/>
        <v>9</v>
      </c>
      <c r="W88" s="346">
        <v>9</v>
      </c>
      <c r="X88" s="346">
        <v>4</v>
      </c>
      <c r="Y88" s="348"/>
      <c r="Z88" s="342">
        <v>1940.4311520000001</v>
      </c>
      <c r="AA88" s="342">
        <v>2788.374268</v>
      </c>
      <c r="AB88" s="342">
        <f>'[4]численность 2020'!E95</f>
        <v>2618.76806640625</v>
      </c>
      <c r="AC88" s="341">
        <v>11.897406</v>
      </c>
      <c r="AD88" s="341">
        <v>17.096416999999999</v>
      </c>
      <c r="AE88" s="341">
        <f t="shared" si="105"/>
        <v>16.056506646021859</v>
      </c>
      <c r="AF88" s="343">
        <f>'[4]заявки 2020-2021'!J97</f>
        <v>139</v>
      </c>
      <c r="AG88" s="344">
        <f t="shared" si="101"/>
        <v>130.93840332031252</v>
      </c>
      <c r="AH88" s="345">
        <f t="shared" si="66"/>
        <v>130.93840332031252</v>
      </c>
      <c r="AI88" s="349">
        <f t="shared" si="67"/>
        <v>97.5</v>
      </c>
      <c r="AJ88" s="346">
        <v>130</v>
      </c>
      <c r="AK88" s="346">
        <v>97</v>
      </c>
      <c r="AL88" s="342">
        <v>302.544128</v>
      </c>
      <c r="AM88" s="342">
        <v>433.766571</v>
      </c>
      <c r="AN88" s="342">
        <f>'[4]численность 2020'!F95</f>
        <v>385.0609130859375</v>
      </c>
      <c r="AO88" s="341">
        <v>1.8549949999999999</v>
      </c>
      <c r="AP88" s="341">
        <v>2.6595620000000002</v>
      </c>
      <c r="AQ88" s="341">
        <f t="shared" si="68"/>
        <v>2.3609319165756442</v>
      </c>
      <c r="AR88" s="343">
        <f>'[4]заявки 2020-2021'!D97</f>
        <v>20</v>
      </c>
      <c r="AS88" s="343">
        <f>'[4]заявки 2020-2021'!E97</f>
        <v>0</v>
      </c>
      <c r="AT88" s="344">
        <f t="shared" si="94"/>
        <v>26.954263916015627</v>
      </c>
      <c r="AU88" s="349">
        <f t="shared" si="69"/>
        <v>20</v>
      </c>
      <c r="AV88" s="346">
        <v>20</v>
      </c>
      <c r="AW88" s="344">
        <f t="shared" si="70"/>
        <v>5</v>
      </c>
      <c r="AX88" s="345">
        <f t="shared" si="71"/>
        <v>0</v>
      </c>
      <c r="AY88" s="346"/>
      <c r="AZ88" s="344">
        <f t="shared" si="72"/>
        <v>10</v>
      </c>
      <c r="BA88" s="346">
        <v>10</v>
      </c>
      <c r="BB88" s="342">
        <v>146.00625600000001</v>
      </c>
      <c r="BC88" s="342">
        <v>224.50706500000001</v>
      </c>
      <c r="BD88" s="342">
        <f>'[4]численность 2020'!G95</f>
        <v>232.18730163574219</v>
      </c>
      <c r="BE88" s="341">
        <v>0.89521099999999998</v>
      </c>
      <c r="BF88" s="341">
        <v>1.376525</v>
      </c>
      <c r="BG88" s="341">
        <f t="shared" si="73"/>
        <v>1.4236147903515153</v>
      </c>
      <c r="BH88" s="343">
        <f>'[4]заявки 2020-2021'!B97</f>
        <v>12</v>
      </c>
      <c r="BI88" s="343">
        <f>'[4]заявки 2020-2021'!C97</f>
        <v>0</v>
      </c>
      <c r="BJ88" s="344">
        <f t="shared" si="95"/>
        <v>11.609365081787111</v>
      </c>
      <c r="BK88" s="349">
        <f t="shared" si="74"/>
        <v>11.609365081787111</v>
      </c>
      <c r="BL88" s="346">
        <v>11</v>
      </c>
      <c r="BM88" s="344">
        <f t="shared" si="75"/>
        <v>2.75</v>
      </c>
      <c r="BN88" s="345">
        <f t="shared" si="76"/>
        <v>0</v>
      </c>
      <c r="BO88" s="346"/>
      <c r="BP88" s="344">
        <f t="shared" si="92"/>
        <v>2.2000000000000002</v>
      </c>
      <c r="BQ88" s="346">
        <v>2</v>
      </c>
      <c r="BR88" s="342">
        <v>169.36726400000001</v>
      </c>
      <c r="BS88" s="342">
        <v>245.888671875</v>
      </c>
      <c r="BT88" s="342">
        <f>'[4]численность 2020'!H95</f>
        <v>224.08775329589844</v>
      </c>
      <c r="BU88" s="341">
        <v>1.0384450000000001</v>
      </c>
      <c r="BV88" s="341">
        <v>1.507622</v>
      </c>
      <c r="BW88" s="341">
        <f t="shared" si="77"/>
        <v>1.3739538625982051</v>
      </c>
      <c r="BX88" s="343">
        <f>'[4]заявки 2020-2021'!F97</f>
        <v>13</v>
      </c>
      <c r="BY88" s="343">
        <f>'[4]заявки 2020-2021'!G97</f>
        <v>3</v>
      </c>
      <c r="BZ88" s="343">
        <f>'[4]заявки 2020-2021'!H97</f>
        <v>0</v>
      </c>
      <c r="CA88" s="344">
        <f t="shared" si="96"/>
        <v>11.204387664794922</v>
      </c>
      <c r="CB88" s="349">
        <f t="shared" si="78"/>
        <v>11.204387664794922</v>
      </c>
      <c r="CC88" s="346">
        <v>11</v>
      </c>
      <c r="CD88" s="344">
        <f t="shared" si="79"/>
        <v>1.375</v>
      </c>
      <c r="CE88" s="345">
        <f t="shared" si="80"/>
        <v>1.375</v>
      </c>
      <c r="CF88" s="346">
        <v>2</v>
      </c>
      <c r="CG88" s="344">
        <f t="shared" si="81"/>
        <v>1.375</v>
      </c>
      <c r="CH88" s="345">
        <f t="shared" si="82"/>
        <v>0</v>
      </c>
      <c r="CI88" s="346"/>
      <c r="CJ88" s="344">
        <f t="shared" si="93"/>
        <v>2.2000000000000002</v>
      </c>
      <c r="CK88" s="346">
        <v>2</v>
      </c>
      <c r="CL88" s="350">
        <f t="shared" si="97"/>
        <v>1</v>
      </c>
      <c r="CM88" s="342"/>
      <c r="CN88" s="342"/>
      <c r="CO88" s="342"/>
      <c r="CP88" s="341"/>
      <c r="CQ88" s="341"/>
      <c r="CR88" s="341"/>
      <c r="CS88" s="343"/>
      <c r="CT88" s="344"/>
      <c r="CU88" s="349"/>
      <c r="CV88" s="346"/>
      <c r="CW88" s="344"/>
      <c r="CX88" s="346"/>
      <c r="CY88" s="342">
        <v>0</v>
      </c>
      <c r="CZ88" s="342">
        <v>0</v>
      </c>
      <c r="DA88" s="342">
        <f>'[4]численность 2020'!I95</f>
        <v>0</v>
      </c>
      <c r="DB88" s="341">
        <v>0</v>
      </c>
      <c r="DC88" s="341">
        <v>0</v>
      </c>
      <c r="DD88" s="341">
        <f t="shared" si="86"/>
        <v>0</v>
      </c>
      <c r="DE88" s="343">
        <f>'[4]заявки 2020-2021'!I97</f>
        <v>0</v>
      </c>
      <c r="DF88" s="344">
        <f t="shared" si="98"/>
        <v>0</v>
      </c>
      <c r="DG88" s="345">
        <f t="shared" si="87"/>
        <v>0</v>
      </c>
      <c r="DH88" s="346"/>
      <c r="DI88" s="342">
        <v>5.10623</v>
      </c>
      <c r="DJ88" s="342">
        <v>9.6392559999999996</v>
      </c>
      <c r="DK88" s="342">
        <f>'[4]численность 2020'!J95</f>
        <v>15.048357963562012</v>
      </c>
      <c r="DL88" s="341">
        <v>5.9101000000000001E-2</v>
      </c>
      <c r="DM88" s="341">
        <v>5.9101000000000001E-2</v>
      </c>
      <c r="DN88" s="341">
        <f t="shared" si="88"/>
        <v>9.2266307487562829E-2</v>
      </c>
      <c r="DO88" s="343">
        <f>'[4]заявки 2020-2021'!P97</f>
        <v>0</v>
      </c>
      <c r="DP88" s="344">
        <f t="shared" si="99"/>
        <v>1.5048357963562013</v>
      </c>
      <c r="DQ88" s="345">
        <f t="shared" si="89"/>
        <v>0</v>
      </c>
      <c r="DR88" s="346"/>
      <c r="DS88" s="342">
        <v>0</v>
      </c>
      <c r="DT88" s="347">
        <v>0</v>
      </c>
      <c r="DU88" s="347">
        <f>'[4]заявки 2020-2021'!Q97</f>
        <v>0</v>
      </c>
      <c r="DV88" s="341">
        <f t="shared" si="90"/>
        <v>0</v>
      </c>
      <c r="DW88" s="341">
        <v>0</v>
      </c>
      <c r="DX88" s="341">
        <f t="shared" si="106"/>
        <v>0</v>
      </c>
      <c r="DY88" s="343">
        <f>'[4]заявки 2020-2021'!S97</f>
        <v>0</v>
      </c>
      <c r="DZ88" s="344">
        <f t="shared" si="102"/>
        <v>0</v>
      </c>
      <c r="EA88" s="345">
        <f t="shared" si="91"/>
        <v>0</v>
      </c>
      <c r="EB88" s="346"/>
    </row>
    <row r="89" spans="1:132" ht="33" customHeight="1" x14ac:dyDescent="0.2">
      <c r="A89" s="116" t="s">
        <v>318</v>
      </c>
      <c r="B89" s="341">
        <f>'[4]численность 2020'!C98</f>
        <v>49.080001831054688</v>
      </c>
      <c r="C89" s="342">
        <v>182.614182</v>
      </c>
      <c r="D89" s="342">
        <v>218.92924500000001</v>
      </c>
      <c r="E89" s="342">
        <f>'[4]численность 2020'!D98</f>
        <v>226.44667053222656</v>
      </c>
      <c r="F89" s="341">
        <v>3.720745</v>
      </c>
      <c r="G89" s="341">
        <f t="shared" si="61"/>
        <v>4.4606608971533408</v>
      </c>
      <c r="H89" s="341">
        <f t="shared" si="103"/>
        <v>4.613827670824282</v>
      </c>
      <c r="I89" s="343">
        <f>'[4]заявки 2020-2021'!O94</f>
        <v>82</v>
      </c>
      <c r="J89" s="344">
        <f t="shared" si="104"/>
        <v>79.256334686279288</v>
      </c>
      <c r="K89" s="345">
        <f t="shared" si="62"/>
        <v>79.256334686279288</v>
      </c>
      <c r="L89" s="346">
        <v>79</v>
      </c>
      <c r="M89" s="342">
        <v>15</v>
      </c>
      <c r="N89" s="342">
        <v>11</v>
      </c>
      <c r="O89" s="347">
        <f>'[4]заявки 2020-2021'!K94</f>
        <v>11</v>
      </c>
      <c r="P89" s="341">
        <f t="shared" si="63"/>
        <v>0.3056234604805772</v>
      </c>
      <c r="Q89" s="341">
        <v>0.22412399999999999</v>
      </c>
      <c r="R89" s="341">
        <f t="shared" si="64"/>
        <v>0.22412387101908995</v>
      </c>
      <c r="S89" s="343">
        <f>'[4]заявки 2020-2021'!M94</f>
        <v>1</v>
      </c>
      <c r="T89" s="343">
        <f>'[4]заявки 2020-2021'!N94</f>
        <v>0</v>
      </c>
      <c r="U89" s="344">
        <f t="shared" si="100"/>
        <v>1.65</v>
      </c>
      <c r="V89" s="345">
        <f t="shared" si="65"/>
        <v>1</v>
      </c>
      <c r="W89" s="346">
        <v>1</v>
      </c>
      <c r="X89" s="346"/>
      <c r="Y89" s="348"/>
      <c r="Z89" s="342">
        <v>160.445877</v>
      </c>
      <c r="AA89" s="342">
        <v>212.96916200000001</v>
      </c>
      <c r="AB89" s="342">
        <f>'[4]численность 2020'!E98</f>
        <v>257.42861938476563</v>
      </c>
      <c r="AC89" s="341">
        <v>3.2690679999999999</v>
      </c>
      <c r="AD89" s="341">
        <v>4.3392249999999999</v>
      </c>
      <c r="AE89" s="341">
        <f t="shared" si="105"/>
        <v>5.2450816988739648</v>
      </c>
      <c r="AF89" s="343">
        <f>'[4]заявки 2020-2021'!J94</f>
        <v>13</v>
      </c>
      <c r="AG89" s="344">
        <f t="shared" si="101"/>
        <v>12.871430969238283</v>
      </c>
      <c r="AH89" s="345">
        <f t="shared" si="66"/>
        <v>12.871430969238283</v>
      </c>
      <c r="AI89" s="349">
        <f t="shared" si="67"/>
        <v>9</v>
      </c>
      <c r="AJ89" s="346">
        <v>12</v>
      </c>
      <c r="AK89" s="346">
        <v>9</v>
      </c>
      <c r="AL89" s="342">
        <v>64.383201999999997</v>
      </c>
      <c r="AM89" s="342">
        <v>72.192939999999993</v>
      </c>
      <c r="AN89" s="342">
        <f>'[4]численность 2020'!F98</f>
        <v>72.006080627441406</v>
      </c>
      <c r="AO89" s="341">
        <v>1.311801</v>
      </c>
      <c r="AP89" s="341">
        <v>1.4709239999999999</v>
      </c>
      <c r="AQ89" s="341">
        <f t="shared" si="68"/>
        <v>1.4671165024668065</v>
      </c>
      <c r="AR89" s="343">
        <f>'[4]заявки 2020-2021'!D94</f>
        <v>3</v>
      </c>
      <c r="AS89" s="343">
        <f>'[4]заявки 2020-2021'!E94</f>
        <v>0</v>
      </c>
      <c r="AT89" s="344">
        <f t="shared" si="94"/>
        <v>3.6003040313720707</v>
      </c>
      <c r="AU89" s="349">
        <f t="shared" si="69"/>
        <v>3</v>
      </c>
      <c r="AV89" s="346">
        <v>3</v>
      </c>
      <c r="AW89" s="344">
        <f t="shared" si="70"/>
        <v>0</v>
      </c>
      <c r="AX89" s="345">
        <f t="shared" si="71"/>
        <v>0</v>
      </c>
      <c r="AY89" s="346"/>
      <c r="AZ89" s="344">
        <f t="shared" si="72"/>
        <v>1.5</v>
      </c>
      <c r="BA89" s="346">
        <v>1</v>
      </c>
      <c r="BB89" s="342">
        <v>23.058454999999999</v>
      </c>
      <c r="BC89" s="342">
        <v>20.482647</v>
      </c>
      <c r="BD89" s="342">
        <f>'[4]численность 2020'!G98</f>
        <v>7.5730524063110352</v>
      </c>
      <c r="BE89" s="341">
        <v>0.46981400000000001</v>
      </c>
      <c r="BF89" s="341">
        <v>0.41733199999999998</v>
      </c>
      <c r="BG89" s="341">
        <f t="shared" si="73"/>
        <v>0.1543001655211694</v>
      </c>
      <c r="BH89" s="343">
        <f>'[4]заявки 2020-2021'!B94</f>
        <v>0</v>
      </c>
      <c r="BI89" s="343">
        <f>'[4]заявки 2020-2021'!C94</f>
        <v>0</v>
      </c>
      <c r="BJ89" s="344">
        <f t="shared" si="95"/>
        <v>0.22719157218933028</v>
      </c>
      <c r="BK89" s="349">
        <f t="shared" si="74"/>
        <v>0</v>
      </c>
      <c r="BL89" s="346"/>
      <c r="BM89" s="344">
        <f t="shared" si="75"/>
        <v>0</v>
      </c>
      <c r="BN89" s="345">
        <f t="shared" si="76"/>
        <v>0</v>
      </c>
      <c r="BO89" s="346"/>
      <c r="BP89" s="344">
        <f t="shared" si="92"/>
        <v>0</v>
      </c>
      <c r="BQ89" s="346"/>
      <c r="BR89" s="342">
        <v>29.752846000000002</v>
      </c>
      <c r="BS89" s="342">
        <v>37.551516999999997</v>
      </c>
      <c r="BT89" s="342">
        <f>'[4]численность 2020'!H98</f>
        <v>41.231063842773438</v>
      </c>
      <c r="BU89" s="341">
        <v>0.60621100000000006</v>
      </c>
      <c r="BV89" s="341">
        <v>0.76510800000000001</v>
      </c>
      <c r="BW89" s="341">
        <f t="shared" si="77"/>
        <v>0.84007869406160163</v>
      </c>
      <c r="BX89" s="343">
        <f>'[4]заявки 2020-2021'!F94</f>
        <v>2</v>
      </c>
      <c r="BY89" s="343">
        <f>'[4]заявки 2020-2021'!G94</f>
        <v>0</v>
      </c>
      <c r="BZ89" s="343">
        <f>'[4]заявки 2020-2021'!H94</f>
        <v>0</v>
      </c>
      <c r="CA89" s="344">
        <f t="shared" si="96"/>
        <v>1.236931915283199</v>
      </c>
      <c r="CB89" s="349">
        <f t="shared" si="78"/>
        <v>1.236931915283199</v>
      </c>
      <c r="CC89" s="346">
        <v>1</v>
      </c>
      <c r="CD89" s="344">
        <f t="shared" si="79"/>
        <v>0</v>
      </c>
      <c r="CE89" s="345">
        <f t="shared" si="80"/>
        <v>0</v>
      </c>
      <c r="CF89" s="346"/>
      <c r="CG89" s="344">
        <f t="shared" si="81"/>
        <v>0</v>
      </c>
      <c r="CH89" s="345">
        <f t="shared" si="82"/>
        <v>0</v>
      </c>
      <c r="CI89" s="346"/>
      <c r="CJ89" s="344">
        <f t="shared" si="93"/>
        <v>0.2</v>
      </c>
      <c r="CK89" s="346"/>
      <c r="CL89" s="350">
        <f t="shared" si="97"/>
        <v>1</v>
      </c>
      <c r="CM89" s="342">
        <v>67</v>
      </c>
      <c r="CN89" s="342">
        <v>303</v>
      </c>
      <c r="CO89" s="342" t="e">
        <f>#NAME?</f>
        <v>#NAME?</v>
      </c>
      <c r="CP89" s="341">
        <v>0.14499999999999999</v>
      </c>
      <c r="CQ89" s="341">
        <v>0.65400000000000003</v>
      </c>
      <c r="CR89" s="341" t="e">
        <f>#NAME?</f>
        <v>#NAME?</v>
      </c>
      <c r="CS89" s="343" t="e">
        <f>#NAME?</f>
        <v>#NAME?</v>
      </c>
      <c r="CT89" s="344" t="e">
        <f t="shared" si="107"/>
        <v>#NAME?</v>
      </c>
      <c r="CU89" s="349" t="e">
        <f t="shared" si="84"/>
        <v>#NAME?</v>
      </c>
      <c r="CV89" s="346"/>
      <c r="CW89" s="344">
        <f t="shared" si="85"/>
        <v>0</v>
      </c>
      <c r="CX89" s="346"/>
      <c r="CY89" s="342">
        <v>0</v>
      </c>
      <c r="CZ89" s="342">
        <v>0</v>
      </c>
      <c r="DA89" s="342">
        <f>'[4]численность 2020'!I98</f>
        <v>0</v>
      </c>
      <c r="DB89" s="341">
        <v>0</v>
      </c>
      <c r="DC89" s="341">
        <v>0</v>
      </c>
      <c r="DD89" s="341">
        <f t="shared" si="86"/>
        <v>0</v>
      </c>
      <c r="DE89" s="343">
        <f>'[4]заявки 2020-2021'!I94</f>
        <v>0</v>
      </c>
      <c r="DF89" s="344">
        <f t="shared" si="98"/>
        <v>0</v>
      </c>
      <c r="DG89" s="345">
        <f t="shared" si="87"/>
        <v>0</v>
      </c>
      <c r="DH89" s="346"/>
      <c r="DI89" s="342">
        <v>0.73162700000000003</v>
      </c>
      <c r="DJ89" s="342">
        <v>1.1192703247070313</v>
      </c>
      <c r="DK89" s="342">
        <f>'[4]численность 2020'!J98</f>
        <v>0.55177068710327148</v>
      </c>
      <c r="DL89" s="341">
        <v>2.2804999999999999E-2</v>
      </c>
      <c r="DM89" s="341">
        <v>2.2804999999999999E-2</v>
      </c>
      <c r="DN89" s="341">
        <f t="shared" si="88"/>
        <v>1.1242271118949843E-2</v>
      </c>
      <c r="DO89" s="343">
        <f>'[4]заявки 2020-2021'!P94</f>
        <v>0</v>
      </c>
      <c r="DP89" s="344">
        <f t="shared" si="99"/>
        <v>5.5177068710327154E-2</v>
      </c>
      <c r="DQ89" s="345">
        <f t="shared" si="89"/>
        <v>0</v>
      </c>
      <c r="DR89" s="346"/>
      <c r="DS89" s="342">
        <v>0</v>
      </c>
      <c r="DT89" s="347">
        <v>0</v>
      </c>
      <c r="DU89" s="347">
        <f>'[4]заявки 2020-2021'!Q94</f>
        <v>0</v>
      </c>
      <c r="DV89" s="341">
        <f t="shared" si="90"/>
        <v>0</v>
      </c>
      <c r="DW89" s="341">
        <v>0</v>
      </c>
      <c r="DX89" s="341">
        <f t="shared" si="106"/>
        <v>0</v>
      </c>
      <c r="DY89" s="343">
        <f>'[4]заявки 2020-2021'!S94</f>
        <v>0</v>
      </c>
      <c r="DZ89" s="344">
        <f t="shared" si="102"/>
        <v>0</v>
      </c>
      <c r="EA89" s="345">
        <f t="shared" si="91"/>
        <v>0</v>
      </c>
      <c r="EB89" s="346"/>
    </row>
    <row r="90" spans="1:132" ht="33" customHeight="1" x14ac:dyDescent="0.2">
      <c r="A90" s="116" t="s">
        <v>319</v>
      </c>
      <c r="B90" s="341">
        <f>'[4]численность 2020'!C99</f>
        <v>151.08000183105469</v>
      </c>
      <c r="C90" s="342">
        <v>552.41955599999994</v>
      </c>
      <c r="D90" s="342">
        <v>559.25732400000004</v>
      </c>
      <c r="E90" s="342">
        <f>'[4]численность 2020'!D99</f>
        <v>587.69293212890625</v>
      </c>
      <c r="F90" s="341">
        <v>3.6564700000000001</v>
      </c>
      <c r="G90" s="341">
        <f t="shared" si="61"/>
        <v>3.7017296612518571</v>
      </c>
      <c r="H90" s="341">
        <f t="shared" si="103"/>
        <v>3.8899452277350002</v>
      </c>
      <c r="I90" s="343">
        <f>'[4]заявки 2020-2021'!O93</f>
        <v>150</v>
      </c>
      <c r="J90" s="344">
        <f t="shared" si="104"/>
        <v>205.69252624511716</v>
      </c>
      <c r="K90" s="345">
        <f t="shared" si="62"/>
        <v>150</v>
      </c>
      <c r="L90" s="346">
        <v>150</v>
      </c>
      <c r="M90" s="342">
        <v>33</v>
      </c>
      <c r="N90" s="342">
        <v>33</v>
      </c>
      <c r="O90" s="347">
        <f>'[4]заявки 2020-2021'!K93</f>
        <v>33</v>
      </c>
      <c r="P90" s="341">
        <f t="shared" si="63"/>
        <v>0.2184273206251498</v>
      </c>
      <c r="Q90" s="341">
        <v>0.21842700000000001</v>
      </c>
      <c r="R90" s="341">
        <f t="shared" si="64"/>
        <v>0.2184273206251498</v>
      </c>
      <c r="S90" s="343">
        <f>'[4]заявки 2020-2021'!M93</f>
        <v>2</v>
      </c>
      <c r="T90" s="343">
        <f>'[4]заявки 2020-2021'!N93</f>
        <v>1</v>
      </c>
      <c r="U90" s="344">
        <f t="shared" si="100"/>
        <v>4.95</v>
      </c>
      <c r="V90" s="345">
        <f t="shared" si="65"/>
        <v>2</v>
      </c>
      <c r="W90" s="346">
        <v>2</v>
      </c>
      <c r="X90" s="346">
        <v>1</v>
      </c>
      <c r="Y90" s="348"/>
      <c r="Z90" s="342">
        <v>924.78741500000001</v>
      </c>
      <c r="AA90" s="342">
        <v>950.42901600000005</v>
      </c>
      <c r="AB90" s="342">
        <f>'[4]численность 2020'!E99</f>
        <v>913.2064208984375</v>
      </c>
      <c r="AC90" s="341">
        <v>6.1211770000000003</v>
      </c>
      <c r="AD90" s="341">
        <v>6.2908989999999996</v>
      </c>
      <c r="AE90" s="341">
        <f t="shared" si="105"/>
        <v>6.0445221725614697</v>
      </c>
      <c r="AF90" s="343">
        <f>'[4]заявки 2020-2021'!J93</f>
        <v>48</v>
      </c>
      <c r="AG90" s="344">
        <f t="shared" si="101"/>
        <v>45.660321044921879</v>
      </c>
      <c r="AH90" s="345">
        <f t="shared" si="66"/>
        <v>45.660321044921879</v>
      </c>
      <c r="AI90" s="349">
        <f t="shared" si="67"/>
        <v>33.75</v>
      </c>
      <c r="AJ90" s="346">
        <v>45</v>
      </c>
      <c r="AK90" s="346">
        <v>33</v>
      </c>
      <c r="AL90" s="342">
        <v>197.292709</v>
      </c>
      <c r="AM90" s="342">
        <v>310.98406999999997</v>
      </c>
      <c r="AN90" s="342">
        <f>'[4]численность 2020'!F99</f>
        <v>328.76339721679688</v>
      </c>
      <c r="AO90" s="341">
        <v>1.305882</v>
      </c>
      <c r="AP90" s="341">
        <v>2.0584069999999999</v>
      </c>
      <c r="AQ90" s="341">
        <f t="shared" si="68"/>
        <v>2.1760881204147506</v>
      </c>
      <c r="AR90" s="343">
        <f>'[4]заявки 2020-2021'!D93</f>
        <v>16</v>
      </c>
      <c r="AS90" s="343">
        <f>'[4]заявки 2020-2021'!E93</f>
        <v>0</v>
      </c>
      <c r="AT90" s="344">
        <f t="shared" si="94"/>
        <v>23.013437805175784</v>
      </c>
      <c r="AU90" s="349">
        <f t="shared" si="69"/>
        <v>16</v>
      </c>
      <c r="AV90" s="346">
        <v>16</v>
      </c>
      <c r="AW90" s="344">
        <f t="shared" si="70"/>
        <v>4</v>
      </c>
      <c r="AX90" s="345">
        <f t="shared" si="71"/>
        <v>0</v>
      </c>
      <c r="AY90" s="346"/>
      <c r="AZ90" s="344">
        <f t="shared" si="72"/>
        <v>8</v>
      </c>
      <c r="BA90" s="346">
        <v>8</v>
      </c>
      <c r="BB90" s="342">
        <v>70.474379999999996</v>
      </c>
      <c r="BC90" s="342">
        <v>73.162643000000003</v>
      </c>
      <c r="BD90" s="342">
        <f>'[4]численность 2020'!G99</f>
        <v>76.069046020507813</v>
      </c>
      <c r="BE90" s="341">
        <v>0.46647100000000002</v>
      </c>
      <c r="BF90" s="341">
        <v>0.48426399999999997</v>
      </c>
      <c r="BG90" s="341">
        <f t="shared" si="73"/>
        <v>0.50350175469002223</v>
      </c>
      <c r="BH90" s="343">
        <f>'[4]заявки 2020-2021'!B93</f>
        <v>2</v>
      </c>
      <c r="BI90" s="343">
        <f>'[4]заявки 2020-2021'!C93</f>
        <v>0</v>
      </c>
      <c r="BJ90" s="344">
        <f t="shared" si="95"/>
        <v>2.2820713806152266</v>
      </c>
      <c r="BK90" s="349">
        <f t="shared" si="74"/>
        <v>2</v>
      </c>
      <c r="BL90" s="346">
        <v>2</v>
      </c>
      <c r="BM90" s="344">
        <f t="shared" si="75"/>
        <v>0</v>
      </c>
      <c r="BN90" s="345">
        <f t="shared" si="76"/>
        <v>0</v>
      </c>
      <c r="BO90" s="346"/>
      <c r="BP90" s="344">
        <f t="shared" si="92"/>
        <v>0.4</v>
      </c>
      <c r="BQ90" s="346"/>
      <c r="BR90" s="342">
        <v>105.71157100000001</v>
      </c>
      <c r="BS90" s="342">
        <v>117.582825</v>
      </c>
      <c r="BT90" s="342">
        <f>'[4]численность 2020'!H99</f>
        <v>131.39198303222656</v>
      </c>
      <c r="BU90" s="341">
        <v>0.69970600000000005</v>
      </c>
      <c r="BV90" s="341">
        <v>0.77828200000000003</v>
      </c>
      <c r="BW90" s="341">
        <f t="shared" si="77"/>
        <v>0.86968481228346639</v>
      </c>
      <c r="BX90" s="343">
        <f>'[4]заявки 2020-2021'!F93</f>
        <v>5</v>
      </c>
      <c r="BY90" s="343">
        <f>'[4]заявки 2020-2021'!G93</f>
        <v>1</v>
      </c>
      <c r="BZ90" s="343">
        <f>'[4]заявки 2020-2021'!H93</f>
        <v>0</v>
      </c>
      <c r="CA90" s="344">
        <f t="shared" si="96"/>
        <v>3.9417594909667835</v>
      </c>
      <c r="CB90" s="349">
        <f t="shared" si="78"/>
        <v>3.9417594909667835</v>
      </c>
      <c r="CC90" s="346">
        <v>3</v>
      </c>
      <c r="CD90" s="344">
        <f t="shared" si="79"/>
        <v>0</v>
      </c>
      <c r="CE90" s="345">
        <f t="shared" si="80"/>
        <v>0</v>
      </c>
      <c r="CF90" s="346"/>
      <c r="CG90" s="344">
        <f t="shared" si="81"/>
        <v>0</v>
      </c>
      <c r="CH90" s="345">
        <f t="shared" si="82"/>
        <v>0</v>
      </c>
      <c r="CI90" s="346"/>
      <c r="CJ90" s="344">
        <f t="shared" si="93"/>
        <v>0.60000000000000009</v>
      </c>
      <c r="CK90" s="346"/>
      <c r="CL90" s="350">
        <f t="shared" si="97"/>
        <v>1</v>
      </c>
      <c r="CM90" s="342"/>
      <c r="CN90" s="342"/>
      <c r="CO90" s="342"/>
      <c r="CP90" s="341"/>
      <c r="CQ90" s="341"/>
      <c r="CR90" s="341"/>
      <c r="CS90" s="343"/>
      <c r="CT90" s="344"/>
      <c r="CU90" s="349"/>
      <c r="CV90" s="346"/>
      <c r="CW90" s="344"/>
      <c r="CX90" s="346"/>
      <c r="CY90" s="342">
        <v>0</v>
      </c>
      <c r="CZ90" s="342">
        <v>0</v>
      </c>
      <c r="DA90" s="342">
        <f>'[4]численность 2020'!I99</f>
        <v>0</v>
      </c>
      <c r="DB90" s="341">
        <v>0</v>
      </c>
      <c r="DC90" s="341">
        <v>0</v>
      </c>
      <c r="DD90" s="341">
        <f t="shared" si="86"/>
        <v>0</v>
      </c>
      <c r="DE90" s="343">
        <f>'[4]заявки 2020-2021'!I93</f>
        <v>0</v>
      </c>
      <c r="DF90" s="344">
        <f t="shared" si="98"/>
        <v>0</v>
      </c>
      <c r="DG90" s="345">
        <f t="shared" si="87"/>
        <v>0</v>
      </c>
      <c r="DH90" s="346"/>
      <c r="DI90" s="342">
        <v>6.220942</v>
      </c>
      <c r="DJ90" s="342">
        <v>6.8536429999999999</v>
      </c>
      <c r="DK90" s="342">
        <f>'[4]численность 2020'!J99</f>
        <v>6.0462231636047363</v>
      </c>
      <c r="DL90" s="341">
        <v>4.5364000000000002E-2</v>
      </c>
      <c r="DM90" s="341">
        <v>4.5364000000000002E-2</v>
      </c>
      <c r="DN90" s="341">
        <f t="shared" si="88"/>
        <v>4.0020009864481794E-2</v>
      </c>
      <c r="DO90" s="343">
        <f>'[4]заявки 2020-2021'!P93</f>
        <v>0</v>
      </c>
      <c r="DP90" s="344">
        <f t="shared" si="99"/>
        <v>0.6046223163604737</v>
      </c>
      <c r="DQ90" s="345">
        <f t="shared" si="89"/>
        <v>0</v>
      </c>
      <c r="DR90" s="346"/>
      <c r="DS90" s="342">
        <v>0</v>
      </c>
      <c r="DT90" s="347">
        <v>0</v>
      </c>
      <c r="DU90" s="347">
        <f>'[4]заявки 2020-2021'!Q93</f>
        <v>0</v>
      </c>
      <c r="DV90" s="341">
        <f t="shared" si="90"/>
        <v>0</v>
      </c>
      <c r="DW90" s="341">
        <v>0</v>
      </c>
      <c r="DX90" s="341">
        <f t="shared" si="106"/>
        <v>0</v>
      </c>
      <c r="DY90" s="343">
        <f>'[4]заявки 2020-2021'!S93</f>
        <v>0</v>
      </c>
      <c r="DZ90" s="344">
        <f t="shared" si="102"/>
        <v>0</v>
      </c>
      <c r="EA90" s="345">
        <f t="shared" si="91"/>
        <v>0</v>
      </c>
      <c r="EB90" s="346"/>
    </row>
    <row r="91" spans="1:132" ht="33" customHeight="1" x14ac:dyDescent="0.2">
      <c r="A91" s="116" t="s">
        <v>1021</v>
      </c>
      <c r="B91" s="341">
        <f>'[4]численность 2020'!C100</f>
        <v>46.479999542236328</v>
      </c>
      <c r="C91" s="342">
        <v>145.067612</v>
      </c>
      <c r="D91" s="342">
        <v>154.28079199999999</v>
      </c>
      <c r="E91" s="342">
        <f>'[4]численность 2020'!D100</f>
        <v>150.40718078613281</v>
      </c>
      <c r="F91" s="341">
        <v>3.121076</v>
      </c>
      <c r="G91" s="341">
        <f t="shared" si="61"/>
        <v>3.3192941807111076</v>
      </c>
      <c r="H91" s="341">
        <f t="shared" si="103"/>
        <v>3.235954868060142</v>
      </c>
      <c r="I91" s="343">
        <f>'[4]заявки 2020-2021'!O95</f>
        <v>23</v>
      </c>
      <c r="J91" s="344">
        <f t="shared" si="104"/>
        <v>52.642513275146484</v>
      </c>
      <c r="K91" s="345">
        <f t="shared" si="62"/>
        <v>23</v>
      </c>
      <c r="L91" s="346">
        <v>23</v>
      </c>
      <c r="M91" s="342">
        <v>13</v>
      </c>
      <c r="N91" s="342">
        <v>10</v>
      </c>
      <c r="O91" s="347">
        <f>'[4]заявки 2020-2021'!K95</f>
        <v>10</v>
      </c>
      <c r="P91" s="341">
        <f t="shared" si="63"/>
        <v>0.27969019208330487</v>
      </c>
      <c r="Q91" s="341">
        <v>0.215146</v>
      </c>
      <c r="R91" s="341">
        <f t="shared" si="64"/>
        <v>0.21514630160254219</v>
      </c>
      <c r="S91" s="343">
        <f>'[4]заявки 2020-2021'!M95</f>
        <v>1</v>
      </c>
      <c r="T91" s="343">
        <f>'[4]заявки 2020-2021'!N95</f>
        <v>0</v>
      </c>
      <c r="U91" s="344">
        <f t="shared" si="100"/>
        <v>1.5</v>
      </c>
      <c r="V91" s="345">
        <f t="shared" si="65"/>
        <v>1</v>
      </c>
      <c r="W91" s="346">
        <v>1</v>
      </c>
      <c r="X91" s="346"/>
      <c r="Y91" s="348"/>
      <c r="Z91" s="342">
        <v>113.525146484375</v>
      </c>
      <c r="AA91" s="342">
        <v>177.454666</v>
      </c>
      <c r="AB91" s="342">
        <f>'[4]численность 2020'!E100</f>
        <v>217.57978820800781</v>
      </c>
      <c r="AC91" s="341">
        <v>2.4424519999999998</v>
      </c>
      <c r="AD91" s="341">
        <v>3.8178719999999999</v>
      </c>
      <c r="AE91" s="341">
        <f t="shared" si="105"/>
        <v>4.6811486736417303</v>
      </c>
      <c r="AF91" s="343">
        <f>'[4]заявки 2020-2021'!J95</f>
        <v>11</v>
      </c>
      <c r="AG91" s="344">
        <f t="shared" si="101"/>
        <v>10.878989410400392</v>
      </c>
      <c r="AH91" s="345">
        <f t="shared" si="66"/>
        <v>10.878989410400392</v>
      </c>
      <c r="AI91" s="349">
        <f t="shared" si="67"/>
        <v>7.5</v>
      </c>
      <c r="AJ91" s="346">
        <v>10</v>
      </c>
      <c r="AK91" s="346">
        <v>7</v>
      </c>
      <c r="AL91" s="342">
        <v>0</v>
      </c>
      <c r="AM91" s="342">
        <v>0</v>
      </c>
      <c r="AN91" s="342">
        <f>'[4]численность 2020'!F100</f>
        <v>1.3926591873168945</v>
      </c>
      <c r="AO91" s="341">
        <v>0</v>
      </c>
      <c r="AP91" s="341">
        <v>0</v>
      </c>
      <c r="AQ91" s="341">
        <f t="shared" si="68"/>
        <v>2.996254735440319E-2</v>
      </c>
      <c r="AR91" s="343">
        <f>'[4]заявки 2020-2021'!D95</f>
        <v>0</v>
      </c>
      <c r="AS91" s="343">
        <f>'[4]заявки 2020-2021'!E95</f>
        <v>0</v>
      </c>
      <c r="AT91" s="344">
        <f t="shared" si="94"/>
        <v>0</v>
      </c>
      <c r="AU91" s="349">
        <f t="shared" si="69"/>
        <v>0</v>
      </c>
      <c r="AV91" s="346"/>
      <c r="AW91" s="344">
        <f t="shared" si="70"/>
        <v>0</v>
      </c>
      <c r="AX91" s="345">
        <f t="shared" si="71"/>
        <v>0</v>
      </c>
      <c r="AY91" s="346"/>
      <c r="AZ91" s="344">
        <f t="shared" si="72"/>
        <v>0</v>
      </c>
      <c r="BA91" s="346"/>
      <c r="BB91" s="342">
        <v>16.245999999999999</v>
      </c>
      <c r="BC91" s="342">
        <v>20.171313999999999</v>
      </c>
      <c r="BD91" s="342">
        <f>'[4]численность 2020'!G100</f>
        <v>17.698375701904297</v>
      </c>
      <c r="BE91" s="341">
        <v>0.34952699999999998</v>
      </c>
      <c r="BF91" s="341">
        <v>0.43397799999999997</v>
      </c>
      <c r="BG91" s="341">
        <f t="shared" si="73"/>
        <v>0.38077400766370062</v>
      </c>
      <c r="BH91" s="343">
        <f>'[4]заявки 2020-2021'!B95</f>
        <v>1</v>
      </c>
      <c r="BI91" s="343">
        <f>'[4]заявки 2020-2021'!C95</f>
        <v>0</v>
      </c>
      <c r="BJ91" s="344">
        <f t="shared" si="95"/>
        <v>0.53095127105712714</v>
      </c>
      <c r="BK91" s="349">
        <f t="shared" si="74"/>
        <v>0.53095127105712714</v>
      </c>
      <c r="BL91" s="346"/>
      <c r="BM91" s="344">
        <f t="shared" si="75"/>
        <v>0</v>
      </c>
      <c r="BN91" s="345">
        <f t="shared" si="76"/>
        <v>0</v>
      </c>
      <c r="BO91" s="346"/>
      <c r="BP91" s="344">
        <f t="shared" si="92"/>
        <v>0</v>
      </c>
      <c r="BQ91" s="346"/>
      <c r="BR91" s="342">
        <v>25.428519999999999</v>
      </c>
      <c r="BS91" s="342">
        <v>29.046693999999999</v>
      </c>
      <c r="BT91" s="342">
        <f>'[4]численность 2020'!H100</f>
        <v>26.901533126831055</v>
      </c>
      <c r="BU91" s="341">
        <v>0.54708500000000004</v>
      </c>
      <c r="BV91" s="341">
        <v>0.62492899999999996</v>
      </c>
      <c r="BW91" s="341">
        <f t="shared" si="77"/>
        <v>0.57877653596759737</v>
      </c>
      <c r="BX91" s="343">
        <f>'[4]заявки 2020-2021'!F95</f>
        <v>1</v>
      </c>
      <c r="BY91" s="343">
        <f>'[4]заявки 2020-2021'!G95</f>
        <v>0</v>
      </c>
      <c r="BZ91" s="343">
        <f>'[4]заявки 2020-2021'!H95</f>
        <v>0</v>
      </c>
      <c r="CA91" s="344">
        <f t="shared" si="96"/>
        <v>0.80704599380492892</v>
      </c>
      <c r="CB91" s="349">
        <f t="shared" si="78"/>
        <v>0.80704599380492892</v>
      </c>
      <c r="CC91" s="346"/>
      <c r="CD91" s="344">
        <f t="shared" si="79"/>
        <v>0</v>
      </c>
      <c r="CE91" s="345">
        <f t="shared" si="80"/>
        <v>0</v>
      </c>
      <c r="CF91" s="346"/>
      <c r="CG91" s="344">
        <f t="shared" si="81"/>
        <v>0</v>
      </c>
      <c r="CH91" s="345">
        <f t="shared" si="82"/>
        <v>0</v>
      </c>
      <c r="CI91" s="346"/>
      <c r="CJ91" s="344">
        <f t="shared" si="93"/>
        <v>0</v>
      </c>
      <c r="CK91" s="346"/>
      <c r="CL91" s="350">
        <f t="shared" si="97"/>
        <v>1</v>
      </c>
      <c r="CM91" s="342"/>
      <c r="CN91" s="342"/>
      <c r="CO91" s="342"/>
      <c r="CP91" s="341"/>
      <c r="CQ91" s="341"/>
      <c r="CR91" s="341"/>
      <c r="CS91" s="343"/>
      <c r="CT91" s="344"/>
      <c r="CU91" s="349"/>
      <c r="CV91" s="346"/>
      <c r="CW91" s="344"/>
      <c r="CX91" s="346"/>
      <c r="CY91" s="342">
        <v>0</v>
      </c>
      <c r="CZ91" s="342">
        <v>0</v>
      </c>
      <c r="DA91" s="342">
        <f>'[4]численность 2020'!I100</f>
        <v>0</v>
      </c>
      <c r="DB91" s="341">
        <v>0</v>
      </c>
      <c r="DC91" s="341">
        <v>0</v>
      </c>
      <c r="DD91" s="341">
        <f t="shared" si="86"/>
        <v>0</v>
      </c>
      <c r="DE91" s="343">
        <f>'[4]заявки 2020-2021'!I95</f>
        <v>0</v>
      </c>
      <c r="DF91" s="344">
        <f t="shared" si="98"/>
        <v>0</v>
      </c>
      <c r="DG91" s="345">
        <f t="shared" si="87"/>
        <v>0</v>
      </c>
      <c r="DH91" s="346"/>
      <c r="DI91" s="342">
        <v>0.46317900000000001</v>
      </c>
      <c r="DJ91" s="342">
        <v>0.264542</v>
      </c>
      <c r="DK91" s="342">
        <f>'[4]численность 2020'!J100</f>
        <v>0.23210985958576202</v>
      </c>
      <c r="DL91" s="341">
        <v>5.692E-3</v>
      </c>
      <c r="DM91" s="341">
        <v>5.692E-3</v>
      </c>
      <c r="DN91" s="341">
        <f t="shared" si="88"/>
        <v>4.9937577855362078E-3</v>
      </c>
      <c r="DO91" s="343">
        <f>'[4]заявки 2020-2021'!P95</f>
        <v>0</v>
      </c>
      <c r="DP91" s="344">
        <f t="shared" si="99"/>
        <v>2.3210985958576204E-2</v>
      </c>
      <c r="DQ91" s="345">
        <f t="shared" si="89"/>
        <v>0</v>
      </c>
      <c r="DR91" s="346"/>
      <c r="DS91" s="342">
        <v>0</v>
      </c>
      <c r="DT91" s="347">
        <v>0</v>
      </c>
      <c r="DU91" s="347">
        <f>'[4]заявки 2020-2021'!Q95</f>
        <v>0</v>
      </c>
      <c r="DV91" s="341">
        <f t="shared" si="90"/>
        <v>0</v>
      </c>
      <c r="DW91" s="341">
        <v>0</v>
      </c>
      <c r="DX91" s="341">
        <f t="shared" si="106"/>
        <v>0</v>
      </c>
      <c r="DY91" s="343">
        <f>'[4]заявки 2020-2021'!S95</f>
        <v>0</v>
      </c>
      <c r="DZ91" s="344">
        <f t="shared" si="102"/>
        <v>0</v>
      </c>
      <c r="EA91" s="345">
        <f t="shared" si="91"/>
        <v>0</v>
      </c>
      <c r="EB91" s="346"/>
    </row>
    <row r="92" spans="1:132" ht="33" customHeight="1" x14ac:dyDescent="0.2">
      <c r="A92" s="116" t="s">
        <v>321</v>
      </c>
      <c r="B92" s="341">
        <f>'[4]численность 2020'!C101</f>
        <v>2090</v>
      </c>
      <c r="C92" s="342">
        <v>11661.820313</v>
      </c>
      <c r="D92" s="342">
        <v>9154.3017579999996</v>
      </c>
      <c r="E92" s="342">
        <f>'[4]численность 2020'!D101</f>
        <v>9612.9736328125</v>
      </c>
      <c r="F92" s="341">
        <v>5.5798180000000004</v>
      </c>
      <c r="G92" s="341">
        <f t="shared" si="61"/>
        <v>4.3800486880382774</v>
      </c>
      <c r="H92" s="341">
        <f t="shared" si="103"/>
        <v>4.5995089152212918</v>
      </c>
      <c r="I92" s="343">
        <f>'[4]заявки 2020-2021'!O96</f>
        <v>2500</v>
      </c>
      <c r="J92" s="344">
        <f t="shared" si="104"/>
        <v>3364.540771484375</v>
      </c>
      <c r="K92" s="345">
        <f t="shared" si="62"/>
        <v>2500</v>
      </c>
      <c r="L92" s="346">
        <v>2500</v>
      </c>
      <c r="M92" s="342">
        <v>460</v>
      </c>
      <c r="N92" s="342">
        <v>460</v>
      </c>
      <c r="O92" s="347">
        <f>'[4]заявки 2020-2021'!K96</f>
        <v>460</v>
      </c>
      <c r="P92" s="341">
        <f t="shared" si="63"/>
        <v>0.22009569377990432</v>
      </c>
      <c r="Q92" s="341">
        <v>0.22009600000000001</v>
      </c>
      <c r="R92" s="341">
        <f t="shared" si="64"/>
        <v>0.22009569377990432</v>
      </c>
      <c r="S92" s="343">
        <f>'[4]заявки 2020-2021'!M96</f>
        <v>40</v>
      </c>
      <c r="T92" s="343">
        <f>'[4]заявки 2020-2021'!N96</f>
        <v>20</v>
      </c>
      <c r="U92" s="344">
        <f t="shared" si="100"/>
        <v>69</v>
      </c>
      <c r="V92" s="345">
        <f t="shared" si="65"/>
        <v>40</v>
      </c>
      <c r="W92" s="346">
        <v>40</v>
      </c>
      <c r="X92" s="346">
        <v>20</v>
      </c>
      <c r="Y92" s="348"/>
      <c r="Z92" s="342">
        <v>10918.616211</v>
      </c>
      <c r="AA92" s="342">
        <v>12110.038086</v>
      </c>
      <c r="AB92" s="342">
        <f>'[4]численность 2020'!E101</f>
        <v>14867.927734375</v>
      </c>
      <c r="AC92" s="341">
        <v>5.2242179999999996</v>
      </c>
      <c r="AD92" s="341">
        <v>5.7942770000000001</v>
      </c>
      <c r="AE92" s="341">
        <f t="shared" si="105"/>
        <v>7.1138410212320577</v>
      </c>
      <c r="AF92" s="343">
        <f>'[4]заявки 2020-2021'!J96</f>
        <v>660</v>
      </c>
      <c r="AG92" s="344">
        <f t="shared" si="101"/>
        <v>743.39638671875002</v>
      </c>
      <c r="AH92" s="345">
        <f t="shared" si="66"/>
        <v>660</v>
      </c>
      <c r="AI92" s="349">
        <f t="shared" si="67"/>
        <v>495</v>
      </c>
      <c r="AJ92" s="346">
        <v>660</v>
      </c>
      <c r="AK92" s="346">
        <v>495</v>
      </c>
      <c r="AL92" s="342">
        <v>0</v>
      </c>
      <c r="AM92" s="342">
        <v>0</v>
      </c>
      <c r="AN92" s="342">
        <f>'[4]численность 2020'!F101</f>
        <v>0</v>
      </c>
      <c r="AO92" s="341">
        <v>0</v>
      </c>
      <c r="AP92" s="341">
        <v>0</v>
      </c>
      <c r="AQ92" s="341">
        <f t="shared" si="68"/>
        <v>0</v>
      </c>
      <c r="AR92" s="343">
        <f>'[4]заявки 2020-2021'!D96</f>
        <v>0</v>
      </c>
      <c r="AS92" s="343">
        <f>'[4]заявки 2020-2021'!E96</f>
        <v>0</v>
      </c>
      <c r="AT92" s="344">
        <f t="shared" si="94"/>
        <v>0</v>
      </c>
      <c r="AU92" s="349">
        <f t="shared" si="69"/>
        <v>0</v>
      </c>
      <c r="AV92" s="346"/>
      <c r="AW92" s="344">
        <f t="shared" si="70"/>
        <v>0</v>
      </c>
      <c r="AX92" s="345">
        <f t="shared" si="71"/>
        <v>0</v>
      </c>
      <c r="AY92" s="346"/>
      <c r="AZ92" s="344">
        <f t="shared" si="72"/>
        <v>0</v>
      </c>
      <c r="BA92" s="346"/>
      <c r="BB92" s="342">
        <v>591.78002900000001</v>
      </c>
      <c r="BC92" s="342">
        <v>521.21832300000005</v>
      </c>
      <c r="BD92" s="342">
        <f>'[4]численность 2020'!G101</f>
        <v>793.549560546875</v>
      </c>
      <c r="BE92" s="341">
        <v>0.28314800000000001</v>
      </c>
      <c r="BF92" s="341">
        <v>0.249387</v>
      </c>
      <c r="BG92" s="341">
        <f t="shared" si="73"/>
        <v>0.37968878495065789</v>
      </c>
      <c r="BH92" s="343">
        <f>'[4]заявки 2020-2021'!B96</f>
        <v>18</v>
      </c>
      <c r="BI92" s="343">
        <f>'[4]заявки 2020-2021'!C96</f>
        <v>0</v>
      </c>
      <c r="BJ92" s="344">
        <f t="shared" si="95"/>
        <v>23.806486816406171</v>
      </c>
      <c r="BK92" s="349">
        <f t="shared" si="74"/>
        <v>18</v>
      </c>
      <c r="BL92" s="346">
        <v>18</v>
      </c>
      <c r="BM92" s="344">
        <f t="shared" si="75"/>
        <v>4.5</v>
      </c>
      <c r="BN92" s="345">
        <f t="shared" si="76"/>
        <v>0</v>
      </c>
      <c r="BO92" s="346"/>
      <c r="BP92" s="344">
        <f t="shared" si="92"/>
        <v>3.6</v>
      </c>
      <c r="BQ92" s="346">
        <v>3</v>
      </c>
      <c r="BR92" s="342">
        <v>3370.5729980000001</v>
      </c>
      <c r="BS92" s="342">
        <v>2981.3688959999999</v>
      </c>
      <c r="BT92" s="342">
        <f>'[4]численность 2020'!H101</f>
        <v>3153.3154296875</v>
      </c>
      <c r="BU92" s="341">
        <v>1.612714</v>
      </c>
      <c r="BV92" s="341">
        <v>1.4264920000000001</v>
      </c>
      <c r="BW92" s="341">
        <f t="shared" si="77"/>
        <v>1.508763363486842</v>
      </c>
      <c r="BX92" s="343">
        <f>'[4]заявки 2020-2021'!F96</f>
        <v>80</v>
      </c>
      <c r="BY92" s="343">
        <f>'[4]заявки 2020-2021'!G96</f>
        <v>10</v>
      </c>
      <c r="BZ92" s="343">
        <f>'[4]заявки 2020-2021'!H96</f>
        <v>10</v>
      </c>
      <c r="CA92" s="344">
        <f t="shared" si="96"/>
        <v>157.665771484375</v>
      </c>
      <c r="CB92" s="349">
        <f t="shared" si="78"/>
        <v>80</v>
      </c>
      <c r="CC92" s="346">
        <v>80</v>
      </c>
      <c r="CD92" s="344">
        <f t="shared" si="79"/>
        <v>10</v>
      </c>
      <c r="CE92" s="345">
        <f t="shared" si="80"/>
        <v>10</v>
      </c>
      <c r="CF92" s="346">
        <v>10</v>
      </c>
      <c r="CG92" s="344">
        <f t="shared" si="81"/>
        <v>10</v>
      </c>
      <c r="CH92" s="345">
        <f t="shared" si="82"/>
        <v>10</v>
      </c>
      <c r="CI92" s="346">
        <v>10</v>
      </c>
      <c r="CJ92" s="344">
        <f t="shared" si="93"/>
        <v>16</v>
      </c>
      <c r="CK92" s="346">
        <v>16</v>
      </c>
      <c r="CL92" s="350">
        <f t="shared" si="97"/>
        <v>1</v>
      </c>
      <c r="CM92" s="342"/>
      <c r="CN92" s="342"/>
      <c r="CO92" s="342"/>
      <c r="CP92" s="341"/>
      <c r="CQ92" s="341"/>
      <c r="CR92" s="341"/>
      <c r="CS92" s="343"/>
      <c r="CT92" s="344"/>
      <c r="CU92" s="349"/>
      <c r="CV92" s="346"/>
      <c r="CW92" s="344"/>
      <c r="CX92" s="346"/>
      <c r="CY92" s="342">
        <v>0</v>
      </c>
      <c r="CZ92" s="342">
        <v>0</v>
      </c>
      <c r="DA92" s="342">
        <f>'[4]численность 2020'!I101</f>
        <v>0</v>
      </c>
      <c r="DB92" s="341">
        <v>0</v>
      </c>
      <c r="DC92" s="341">
        <v>0</v>
      </c>
      <c r="DD92" s="341">
        <f t="shared" si="86"/>
        <v>0</v>
      </c>
      <c r="DE92" s="343">
        <f>'[4]заявки 2020-2021'!I96</f>
        <v>0</v>
      </c>
      <c r="DF92" s="344">
        <f t="shared" si="98"/>
        <v>0</v>
      </c>
      <c r="DG92" s="345">
        <f t="shared" si="87"/>
        <v>0</v>
      </c>
      <c r="DH92" s="346"/>
      <c r="DI92" s="342">
        <v>151.846619</v>
      </c>
      <c r="DJ92" s="342">
        <v>129.87735000000001</v>
      </c>
      <c r="DK92" s="342">
        <f>'[4]численность 2020'!J101</f>
        <v>123.24325561523438</v>
      </c>
      <c r="DL92" s="341">
        <v>6.2142000000000003E-2</v>
      </c>
      <c r="DM92" s="341">
        <v>6.2142000000000003E-2</v>
      </c>
      <c r="DN92" s="341">
        <f t="shared" si="88"/>
        <v>5.896806488767195E-2</v>
      </c>
      <c r="DO92" s="343">
        <f>'[4]заявки 2020-2021'!P96</f>
        <v>10</v>
      </c>
      <c r="DP92" s="344">
        <f t="shared" si="99"/>
        <v>12.324325561523438</v>
      </c>
      <c r="DQ92" s="345">
        <f t="shared" si="89"/>
        <v>10</v>
      </c>
      <c r="DR92" s="346">
        <v>10</v>
      </c>
      <c r="DS92" s="342">
        <v>0</v>
      </c>
      <c r="DT92" s="347">
        <v>0</v>
      </c>
      <c r="DU92" s="347">
        <f>'[4]заявки 2020-2021'!Q96</f>
        <v>0</v>
      </c>
      <c r="DV92" s="341">
        <f t="shared" si="90"/>
        <v>0</v>
      </c>
      <c r="DW92" s="341">
        <v>0</v>
      </c>
      <c r="DX92" s="341">
        <f t="shared" si="106"/>
        <v>0</v>
      </c>
      <c r="DY92" s="343">
        <f>'[4]заявки 2020-2021'!S96</f>
        <v>0</v>
      </c>
      <c r="DZ92" s="344">
        <f t="shared" si="102"/>
        <v>0</v>
      </c>
      <c r="EA92" s="345">
        <f t="shared" si="91"/>
        <v>0</v>
      </c>
      <c r="EB92" s="346"/>
    </row>
    <row r="93" spans="1:132" ht="34.5" customHeight="1" x14ac:dyDescent="0.2">
      <c r="A93" s="116" t="s">
        <v>145</v>
      </c>
      <c r="B93" s="341">
        <f>'[4]численность 2020'!C97</f>
        <v>42.955001831054688</v>
      </c>
      <c r="C93" s="342">
        <v>208.797943</v>
      </c>
      <c r="D93" s="342">
        <v>262.98980699999998</v>
      </c>
      <c r="E93" s="342">
        <f>'[4]численность 2020'!D97</f>
        <v>239.13131713867188</v>
      </c>
      <c r="F93" s="341">
        <v>4.855766</v>
      </c>
      <c r="G93" s="341">
        <f t="shared" si="61"/>
        <v>6.1224489765908761</v>
      </c>
      <c r="H93" s="341">
        <f t="shared" si="103"/>
        <v>5.5670191350286435</v>
      </c>
      <c r="I93" s="343">
        <f>'[4]заявки 2020-2021'!O98</f>
        <v>83</v>
      </c>
      <c r="J93" s="344">
        <f t="shared" si="104"/>
        <v>83.695960998535156</v>
      </c>
      <c r="K93" s="345">
        <f t="shared" si="62"/>
        <v>83</v>
      </c>
      <c r="L93" s="346">
        <v>83</v>
      </c>
      <c r="M93" s="342">
        <v>26</v>
      </c>
      <c r="N93" s="342">
        <v>31</v>
      </c>
      <c r="O93" s="347">
        <f>'[4]заявки 2020-2021'!K98</f>
        <v>31</v>
      </c>
      <c r="P93" s="341">
        <f t="shared" si="63"/>
        <v>0.60528457436132799</v>
      </c>
      <c r="Q93" s="341">
        <v>0.72168500000000002</v>
      </c>
      <c r="R93" s="341">
        <f t="shared" si="64"/>
        <v>0.72168545404619877</v>
      </c>
      <c r="S93" s="343">
        <f>'[4]заявки 2020-2021'!M98</f>
        <v>4</v>
      </c>
      <c r="T93" s="343">
        <f>'[4]заявки 2020-2021'!N98</f>
        <v>2</v>
      </c>
      <c r="U93" s="344">
        <f t="shared" si="100"/>
        <v>4.6499999999999995</v>
      </c>
      <c r="V93" s="345">
        <f t="shared" si="65"/>
        <v>4</v>
      </c>
      <c r="W93" s="346">
        <v>4</v>
      </c>
      <c r="X93" s="346">
        <v>2</v>
      </c>
      <c r="Y93" s="348"/>
      <c r="Z93" s="342">
        <v>605.67980999999997</v>
      </c>
      <c r="AA93" s="342">
        <v>647.10101299999997</v>
      </c>
      <c r="AB93" s="342">
        <f>'[4]численность 2020'!E97</f>
        <v>457.80166625976563</v>
      </c>
      <c r="AC93" s="341">
        <v>14.085577000000001</v>
      </c>
      <c r="AD93" s="341">
        <v>15.064624999999999</v>
      </c>
      <c r="AE93" s="341">
        <f t="shared" si="105"/>
        <v>10.657703334767268</v>
      </c>
      <c r="AF93" s="343">
        <f>'[4]заявки 2020-2021'!J98</f>
        <v>22</v>
      </c>
      <c r="AG93" s="344">
        <f t="shared" si="101"/>
        <v>22.890083312988281</v>
      </c>
      <c r="AH93" s="345">
        <f t="shared" si="66"/>
        <v>22</v>
      </c>
      <c r="AI93" s="349">
        <f t="shared" si="67"/>
        <v>16.5</v>
      </c>
      <c r="AJ93" s="346">
        <v>22</v>
      </c>
      <c r="AK93" s="346">
        <v>16</v>
      </c>
      <c r="AL93" s="342">
        <v>95.041092000000006</v>
      </c>
      <c r="AM93" s="342">
        <v>127.11174800000001</v>
      </c>
      <c r="AN93" s="342">
        <f>'[4]численность 2020'!F97</f>
        <v>107.53228759765625</v>
      </c>
      <c r="AO93" s="341">
        <v>2.2102580000000001</v>
      </c>
      <c r="AP93" s="341">
        <v>2.959184</v>
      </c>
      <c r="AQ93" s="341">
        <f t="shared" si="68"/>
        <v>2.5033705741787413</v>
      </c>
      <c r="AR93" s="343">
        <f>'[4]заявки 2020-2021'!D98</f>
        <v>7</v>
      </c>
      <c r="AS93" s="343">
        <f>'[4]заявки 2020-2021'!E98</f>
        <v>1</v>
      </c>
      <c r="AT93" s="344">
        <f t="shared" si="94"/>
        <v>7.5272601318359378</v>
      </c>
      <c r="AU93" s="349">
        <f t="shared" si="69"/>
        <v>7</v>
      </c>
      <c r="AV93" s="346">
        <v>7</v>
      </c>
      <c r="AW93" s="344">
        <f t="shared" si="70"/>
        <v>1.75</v>
      </c>
      <c r="AX93" s="345">
        <f t="shared" si="71"/>
        <v>1</v>
      </c>
      <c r="AY93" s="346">
        <v>1</v>
      </c>
      <c r="AZ93" s="344">
        <f t="shared" si="72"/>
        <v>3.5</v>
      </c>
      <c r="BA93" s="346">
        <v>3</v>
      </c>
      <c r="BB93" s="342">
        <v>86.962601000000006</v>
      </c>
      <c r="BC93" s="342">
        <v>98.779456999999994</v>
      </c>
      <c r="BD93" s="342">
        <f>'[4]численность 2020'!G97</f>
        <v>87.85003662109375</v>
      </c>
      <c r="BE93" s="341">
        <v>2.022386</v>
      </c>
      <c r="BF93" s="341">
        <v>2.2996029999999998</v>
      </c>
      <c r="BG93" s="341">
        <f t="shared" si="73"/>
        <v>2.0451643086086846</v>
      </c>
      <c r="BH93" s="343">
        <f>'[4]заявки 2020-2021'!B98</f>
        <v>6</v>
      </c>
      <c r="BI93" s="343">
        <f>'[4]заявки 2020-2021'!C98</f>
        <v>1</v>
      </c>
      <c r="BJ93" s="344">
        <f t="shared" si="95"/>
        <v>6.1495025634765632</v>
      </c>
      <c r="BK93" s="349">
        <f t="shared" si="74"/>
        <v>6</v>
      </c>
      <c r="BL93" s="346">
        <v>6</v>
      </c>
      <c r="BM93" s="344">
        <f t="shared" si="75"/>
        <v>1.5</v>
      </c>
      <c r="BN93" s="345">
        <f t="shared" si="76"/>
        <v>1</v>
      </c>
      <c r="BO93" s="346">
        <v>1</v>
      </c>
      <c r="BP93" s="344">
        <f t="shared" si="92"/>
        <v>1.2000000000000002</v>
      </c>
      <c r="BQ93" s="346">
        <v>1</v>
      </c>
      <c r="BR93" s="342">
        <v>166.49250799999999</v>
      </c>
      <c r="BS93" s="342">
        <v>175.27784700000001</v>
      </c>
      <c r="BT93" s="342">
        <f>'[4]численность 2020'!H97</f>
        <v>152.27339172363281</v>
      </c>
      <c r="BU93" s="341">
        <v>3.8719190000000001</v>
      </c>
      <c r="BV93" s="341">
        <v>4.0804989999999997</v>
      </c>
      <c r="BW93" s="341">
        <f t="shared" si="77"/>
        <v>3.5449513498459555</v>
      </c>
      <c r="BX93" s="343">
        <f>'[4]заявки 2020-2021'!F98</f>
        <v>10</v>
      </c>
      <c r="BY93" s="343">
        <f>'[4]заявки 2020-2021'!G98</f>
        <v>1</v>
      </c>
      <c r="BZ93" s="343">
        <f>'[4]заявки 2020-2021'!H98</f>
        <v>1</v>
      </c>
      <c r="CA93" s="344">
        <f t="shared" si="96"/>
        <v>10.659137420654298</v>
      </c>
      <c r="CB93" s="349">
        <f t="shared" si="78"/>
        <v>10</v>
      </c>
      <c r="CC93" s="346"/>
      <c r="CD93" s="344">
        <f t="shared" si="79"/>
        <v>0</v>
      </c>
      <c r="CE93" s="345">
        <f t="shared" si="80"/>
        <v>0</v>
      </c>
      <c r="CF93" s="346"/>
      <c r="CG93" s="344">
        <f t="shared" si="81"/>
        <v>0</v>
      </c>
      <c r="CH93" s="345">
        <f t="shared" si="82"/>
        <v>0</v>
      </c>
      <c r="CI93" s="346"/>
      <c r="CJ93" s="344">
        <f t="shared" si="93"/>
        <v>0</v>
      </c>
      <c r="CK93" s="346"/>
      <c r="CL93" s="350">
        <f t="shared" si="97"/>
        <v>1</v>
      </c>
      <c r="CM93" s="342">
        <v>89</v>
      </c>
      <c r="CN93" s="342">
        <v>0</v>
      </c>
      <c r="CO93" s="342" t="e">
        <f>#NAME?</f>
        <v>#NAME?</v>
      </c>
      <c r="CP93" s="341">
        <v>1.2210000000000001</v>
      </c>
      <c r="CQ93" s="341">
        <v>0</v>
      </c>
      <c r="CR93" s="341" t="e">
        <f>#NAME?</f>
        <v>#NAME?</v>
      </c>
      <c r="CS93" s="343" t="e">
        <f>#NAME?</f>
        <v>#NAME?</v>
      </c>
      <c r="CT93" s="344" t="e">
        <f t="shared" si="107"/>
        <v>#NAME?</v>
      </c>
      <c r="CU93" s="349" t="e">
        <f t="shared" si="84"/>
        <v>#NAME?</v>
      </c>
      <c r="CV93" s="346"/>
      <c r="CW93" s="344">
        <f t="shared" si="85"/>
        <v>0</v>
      </c>
      <c r="CX93" s="346"/>
      <c r="CY93" s="342">
        <v>0</v>
      </c>
      <c r="CZ93" s="342">
        <v>0</v>
      </c>
      <c r="DA93" s="342">
        <f>'[4]численность 2020'!I97</f>
        <v>0</v>
      </c>
      <c r="DB93" s="341">
        <v>0</v>
      </c>
      <c r="DC93" s="341">
        <v>0</v>
      </c>
      <c r="DD93" s="341">
        <f t="shared" si="86"/>
        <v>0</v>
      </c>
      <c r="DE93" s="343">
        <f>'[4]заявки 2020-2021'!I98</f>
        <v>0</v>
      </c>
      <c r="DF93" s="344">
        <f t="shared" si="98"/>
        <v>0</v>
      </c>
      <c r="DG93" s="345">
        <f t="shared" si="87"/>
        <v>0</v>
      </c>
      <c r="DH93" s="346"/>
      <c r="DI93" s="342">
        <v>9.0167179999999991</v>
      </c>
      <c r="DJ93" s="342">
        <v>9.009836</v>
      </c>
      <c r="DK93" s="342">
        <f>'[4]численность 2020'!J97</f>
        <v>7.040804386138916</v>
      </c>
      <c r="DL93" s="341">
        <v>0.20975099999999999</v>
      </c>
      <c r="DM93" s="341">
        <v>0.20975099999999999</v>
      </c>
      <c r="DN93" s="341">
        <f t="shared" si="88"/>
        <v>0.16391116484713325</v>
      </c>
      <c r="DO93" s="343">
        <f>'[4]заявки 2020-2021'!P98</f>
        <v>0</v>
      </c>
      <c r="DP93" s="344">
        <f t="shared" si="99"/>
        <v>0.70408043861389169</v>
      </c>
      <c r="DQ93" s="345">
        <f t="shared" si="89"/>
        <v>0</v>
      </c>
      <c r="DR93" s="346"/>
      <c r="DS93" s="342">
        <v>0</v>
      </c>
      <c r="DT93" s="347">
        <v>0</v>
      </c>
      <c r="DU93" s="347">
        <f>'[4]заявки 2020-2021'!Q98</f>
        <v>0</v>
      </c>
      <c r="DV93" s="341">
        <f t="shared" si="90"/>
        <v>0</v>
      </c>
      <c r="DW93" s="341">
        <v>0</v>
      </c>
      <c r="DX93" s="341">
        <f t="shared" si="106"/>
        <v>0</v>
      </c>
      <c r="DY93" s="343">
        <f>'[4]заявки 2020-2021'!S98</f>
        <v>0</v>
      </c>
      <c r="DZ93" s="344">
        <f t="shared" si="102"/>
        <v>0</v>
      </c>
      <c r="EA93" s="345">
        <f t="shared" si="91"/>
        <v>0</v>
      </c>
      <c r="EB93" s="346"/>
    </row>
    <row r="94" spans="1:132" ht="34.5" customHeight="1" x14ac:dyDescent="0.2">
      <c r="A94" s="237" t="s">
        <v>293</v>
      </c>
      <c r="B94" s="341"/>
      <c r="C94" s="342"/>
      <c r="D94" s="342"/>
      <c r="E94" s="342"/>
      <c r="F94" s="341"/>
      <c r="G94" s="341" t="e">
        <f t="shared" si="61"/>
        <v>#DIV/0!</v>
      </c>
      <c r="H94" s="341"/>
      <c r="I94" s="343">
        <v>1729</v>
      </c>
      <c r="J94" s="344"/>
      <c r="K94" s="345"/>
      <c r="L94" s="346">
        <v>850</v>
      </c>
      <c r="M94" s="342"/>
      <c r="N94" s="342"/>
      <c r="O94" s="347"/>
      <c r="P94" s="341"/>
      <c r="Q94" s="341"/>
      <c r="R94" s="341"/>
      <c r="S94" s="343">
        <v>43</v>
      </c>
      <c r="T94" s="343"/>
      <c r="U94" s="344"/>
      <c r="V94" s="345"/>
      <c r="W94" s="346">
        <v>38</v>
      </c>
      <c r="X94" s="346"/>
      <c r="Y94" s="348"/>
      <c r="Z94" s="342"/>
      <c r="AA94" s="342"/>
      <c r="AB94" s="342"/>
      <c r="AC94" s="341"/>
      <c r="AD94" s="341"/>
      <c r="AE94" s="341"/>
      <c r="AF94" s="343"/>
      <c r="AG94" s="344"/>
      <c r="AH94" s="345"/>
      <c r="AI94" s="349"/>
      <c r="AJ94" s="346"/>
      <c r="AK94" s="346"/>
      <c r="AL94" s="342"/>
      <c r="AM94" s="342"/>
      <c r="AN94" s="342"/>
      <c r="AO94" s="341"/>
      <c r="AP94" s="341"/>
      <c r="AQ94" s="341"/>
      <c r="AR94" s="343"/>
      <c r="AS94" s="343"/>
      <c r="AT94" s="344"/>
      <c r="AU94" s="349"/>
      <c r="AV94" s="346"/>
      <c r="AW94" s="344"/>
      <c r="AX94" s="345"/>
      <c r="AY94" s="346"/>
      <c r="AZ94" s="344"/>
      <c r="BA94" s="346"/>
      <c r="BB94" s="342"/>
      <c r="BC94" s="342"/>
      <c r="BD94" s="342"/>
      <c r="BE94" s="341"/>
      <c r="BF94" s="341"/>
      <c r="BG94" s="341"/>
      <c r="BH94" s="343"/>
      <c r="BI94" s="343"/>
      <c r="BJ94" s="344"/>
      <c r="BK94" s="349"/>
      <c r="BL94" s="346"/>
      <c r="BM94" s="344"/>
      <c r="BN94" s="345"/>
      <c r="BO94" s="346"/>
      <c r="BP94" s="344"/>
      <c r="BQ94" s="346"/>
      <c r="BR94" s="342"/>
      <c r="BS94" s="342"/>
      <c r="BT94" s="342"/>
      <c r="BU94" s="341"/>
      <c r="BV94" s="341"/>
      <c r="BW94" s="341"/>
      <c r="BX94" s="343">
        <v>174</v>
      </c>
      <c r="BY94" s="343"/>
      <c r="BZ94" s="343"/>
      <c r="CA94" s="344"/>
      <c r="CB94" s="349"/>
      <c r="CC94" s="346">
        <v>50</v>
      </c>
      <c r="CD94" s="344">
        <f t="shared" si="79"/>
        <v>6.25</v>
      </c>
      <c r="CE94" s="345"/>
      <c r="CF94" s="346"/>
      <c r="CG94" s="344">
        <f t="shared" si="81"/>
        <v>6.25</v>
      </c>
      <c r="CH94" s="345"/>
      <c r="CI94" s="346"/>
      <c r="CJ94" s="344">
        <f t="shared" si="93"/>
        <v>10</v>
      </c>
      <c r="CK94" s="346"/>
      <c r="CL94" s="350"/>
      <c r="CM94" s="342"/>
      <c r="CN94" s="342"/>
      <c r="CO94" s="342"/>
      <c r="CP94" s="341"/>
      <c r="CQ94" s="341"/>
      <c r="CR94" s="341"/>
      <c r="CS94" s="343"/>
      <c r="CT94" s="344"/>
      <c r="CU94" s="349"/>
      <c r="CV94" s="346"/>
      <c r="CW94" s="344"/>
      <c r="CX94" s="346"/>
      <c r="CY94" s="342"/>
      <c r="CZ94" s="342"/>
      <c r="DA94" s="342"/>
      <c r="DB94" s="341"/>
      <c r="DC94" s="341"/>
      <c r="DD94" s="341"/>
      <c r="DE94" s="343"/>
      <c r="DF94" s="344"/>
      <c r="DG94" s="345"/>
      <c r="DH94" s="346"/>
      <c r="DI94" s="342"/>
      <c r="DJ94" s="342"/>
      <c r="DK94" s="342"/>
      <c r="DL94" s="341"/>
      <c r="DM94" s="341"/>
      <c r="DN94" s="341"/>
      <c r="DO94" s="343">
        <v>1</v>
      </c>
      <c r="DP94" s="344"/>
      <c r="DQ94" s="345"/>
      <c r="DR94" s="346"/>
      <c r="DS94" s="342"/>
      <c r="DT94" s="347"/>
      <c r="DU94" s="347"/>
      <c r="DV94" s="341" t="e">
        <f t="shared" si="90"/>
        <v>#DIV/0!</v>
      </c>
      <c r="DW94" s="341"/>
      <c r="DX94" s="341"/>
      <c r="DY94" s="343"/>
      <c r="DZ94" s="344"/>
      <c r="EA94" s="345"/>
      <c r="EB94" s="346"/>
    </row>
    <row r="95" spans="1:132" ht="13.5" customHeight="1" x14ac:dyDescent="0.2">
      <c r="A95" s="198" t="s">
        <v>153</v>
      </c>
      <c r="B95" s="341"/>
      <c r="C95" s="342"/>
      <c r="D95" s="342"/>
      <c r="E95" s="342"/>
      <c r="F95" s="341"/>
      <c r="G95" s="341" t="e">
        <f t="shared" si="61"/>
        <v>#DIV/0!</v>
      </c>
      <c r="H95" s="341"/>
      <c r="I95" s="343"/>
      <c r="J95" s="344"/>
      <c r="K95" s="345">
        <f t="shared" si="62"/>
        <v>0</v>
      </c>
      <c r="L95" s="346"/>
      <c r="M95" s="342"/>
      <c r="N95" s="342"/>
      <c r="O95" s="347"/>
      <c r="P95" s="341"/>
      <c r="Q95" s="341"/>
      <c r="R95" s="341" t="e">
        <f t="shared" si="64"/>
        <v>#DIV/0!</v>
      </c>
      <c r="S95" s="343"/>
      <c r="T95" s="343"/>
      <c r="U95" s="344">
        <f t="shared" si="100"/>
        <v>0</v>
      </c>
      <c r="V95" s="345">
        <f t="shared" si="65"/>
        <v>0</v>
      </c>
      <c r="W95" s="346"/>
      <c r="X95" s="346"/>
      <c r="Y95" s="348"/>
      <c r="Z95" s="342"/>
      <c r="AA95" s="342"/>
      <c r="AB95" s="342"/>
      <c r="AC95" s="341"/>
      <c r="AD95" s="341"/>
      <c r="AE95" s="341" t="e">
        <f t="shared" si="105"/>
        <v>#DIV/0!</v>
      </c>
      <c r="AF95" s="343"/>
      <c r="AG95" s="344">
        <f t="shared" si="101"/>
        <v>0</v>
      </c>
      <c r="AH95" s="345">
        <f t="shared" si="66"/>
        <v>0</v>
      </c>
      <c r="AI95" s="349">
        <f t="shared" si="67"/>
        <v>0</v>
      </c>
      <c r="AJ95" s="346"/>
      <c r="AK95" s="346"/>
      <c r="AL95" s="342"/>
      <c r="AM95" s="342"/>
      <c r="AN95" s="342"/>
      <c r="AO95" s="341"/>
      <c r="AP95" s="341"/>
      <c r="AQ95" s="341" t="e">
        <f t="shared" si="68"/>
        <v>#DIV/0!</v>
      </c>
      <c r="AR95" s="343"/>
      <c r="AS95" s="343"/>
      <c r="AT95" s="344">
        <f t="shared" si="94"/>
        <v>0</v>
      </c>
      <c r="AU95" s="349">
        <f t="shared" si="69"/>
        <v>0</v>
      </c>
      <c r="AV95" s="346"/>
      <c r="AW95" s="344">
        <f t="shared" si="70"/>
        <v>0</v>
      </c>
      <c r="AX95" s="345">
        <f t="shared" si="71"/>
        <v>0</v>
      </c>
      <c r="AY95" s="346"/>
      <c r="AZ95" s="344">
        <f t="shared" si="72"/>
        <v>0</v>
      </c>
      <c r="BA95" s="346"/>
      <c r="BB95" s="342"/>
      <c r="BC95" s="342"/>
      <c r="BD95" s="342"/>
      <c r="BE95" s="341"/>
      <c r="BF95" s="341"/>
      <c r="BG95" s="341" t="e">
        <f t="shared" si="73"/>
        <v>#DIV/0!</v>
      </c>
      <c r="BH95" s="343"/>
      <c r="BI95" s="343"/>
      <c r="BJ95" s="344">
        <f t="shared" si="95"/>
        <v>0</v>
      </c>
      <c r="BK95" s="349">
        <f t="shared" si="74"/>
        <v>0</v>
      </c>
      <c r="BL95" s="346"/>
      <c r="BM95" s="344">
        <f t="shared" si="75"/>
        <v>0</v>
      </c>
      <c r="BN95" s="345">
        <f t="shared" si="76"/>
        <v>0</v>
      </c>
      <c r="BO95" s="346"/>
      <c r="BP95" s="344">
        <f t="shared" si="92"/>
        <v>0</v>
      </c>
      <c r="BQ95" s="346"/>
      <c r="BR95" s="342"/>
      <c r="BS95" s="342"/>
      <c r="BT95" s="342"/>
      <c r="BU95" s="341"/>
      <c r="BV95" s="341"/>
      <c r="BW95" s="341" t="e">
        <f t="shared" si="77"/>
        <v>#DIV/0!</v>
      </c>
      <c r="BX95" s="343"/>
      <c r="BY95" s="343"/>
      <c r="BZ95" s="343"/>
      <c r="CA95" s="344">
        <f t="shared" si="96"/>
        <v>0</v>
      </c>
      <c r="CB95" s="349">
        <f t="shared" si="78"/>
        <v>0</v>
      </c>
      <c r="CC95" s="346"/>
      <c r="CD95" s="344">
        <f t="shared" si="79"/>
        <v>0</v>
      </c>
      <c r="CE95" s="345">
        <f t="shared" si="80"/>
        <v>0</v>
      </c>
      <c r="CF95" s="346"/>
      <c r="CG95" s="344">
        <f t="shared" si="81"/>
        <v>0</v>
      </c>
      <c r="CH95" s="345">
        <f t="shared" si="82"/>
        <v>0</v>
      </c>
      <c r="CI95" s="346"/>
      <c r="CJ95" s="344">
        <f t="shared" si="93"/>
        <v>0</v>
      </c>
      <c r="CK95" s="346"/>
      <c r="CL95" s="350">
        <f t="shared" si="97"/>
        <v>1</v>
      </c>
      <c r="CM95" s="342"/>
      <c r="CN95" s="342"/>
      <c r="CO95" s="342"/>
      <c r="CP95" s="341"/>
      <c r="CQ95" s="341"/>
      <c r="CR95" s="341"/>
      <c r="CS95" s="343"/>
      <c r="CT95" s="344">
        <f t="shared" si="107"/>
        <v>0</v>
      </c>
      <c r="CU95" s="349">
        <f t="shared" si="84"/>
        <v>0</v>
      </c>
      <c r="CV95" s="346"/>
      <c r="CW95" s="344">
        <f t="shared" si="85"/>
        <v>0</v>
      </c>
      <c r="CX95" s="346"/>
      <c r="CY95" s="342"/>
      <c r="CZ95" s="342"/>
      <c r="DA95" s="342"/>
      <c r="DB95" s="341"/>
      <c r="DC95" s="341"/>
      <c r="DD95" s="341" t="e">
        <f t="shared" si="86"/>
        <v>#DIV/0!</v>
      </c>
      <c r="DE95" s="343"/>
      <c r="DF95" s="344">
        <f t="shared" si="98"/>
        <v>0</v>
      </c>
      <c r="DG95" s="345">
        <f t="shared" si="87"/>
        <v>0</v>
      </c>
      <c r="DH95" s="346"/>
      <c r="DI95" s="342"/>
      <c r="DJ95" s="342"/>
      <c r="DK95" s="342"/>
      <c r="DL95" s="341"/>
      <c r="DM95" s="341"/>
      <c r="DN95" s="341" t="e">
        <f t="shared" si="88"/>
        <v>#DIV/0!</v>
      </c>
      <c r="DO95" s="343"/>
      <c r="DP95" s="344">
        <f t="shared" si="99"/>
        <v>0</v>
      </c>
      <c r="DQ95" s="345">
        <f t="shared" si="89"/>
        <v>0</v>
      </c>
      <c r="DR95" s="346"/>
      <c r="DS95" s="342"/>
      <c r="DT95" s="347"/>
      <c r="DU95" s="347"/>
      <c r="DV95" s="341" t="e">
        <f t="shared" si="90"/>
        <v>#DIV/0!</v>
      </c>
      <c r="DW95" s="341"/>
      <c r="DX95" s="341" t="e">
        <f t="shared" si="106"/>
        <v>#DIV/0!</v>
      </c>
      <c r="DY95" s="343"/>
      <c r="DZ95" s="344">
        <f t="shared" si="102"/>
        <v>0</v>
      </c>
      <c r="EA95" s="345">
        <f t="shared" si="91"/>
        <v>0</v>
      </c>
      <c r="EB95" s="346"/>
    </row>
    <row r="96" spans="1:132" ht="66" customHeight="1" x14ac:dyDescent="0.2">
      <c r="A96" s="116" t="s">
        <v>168</v>
      </c>
      <c r="B96" s="341">
        <f>'[4]численность 2020'!C117</f>
        <v>34.730998992919922</v>
      </c>
      <c r="C96" s="342">
        <v>49.096096000000003</v>
      </c>
      <c r="D96" s="342">
        <v>51</v>
      </c>
      <c r="E96" s="342">
        <f>'[4]численность 2020'!D117</f>
        <v>54.835338592529297</v>
      </c>
      <c r="F96" s="341">
        <v>1.4588490000000001</v>
      </c>
      <c r="G96" s="341">
        <f t="shared" si="61"/>
        <v>1.4684288237835195</v>
      </c>
      <c r="H96" s="341">
        <f t="shared" si="103"/>
        <v>1.5788586617882123</v>
      </c>
      <c r="I96" s="343">
        <f>'[4]заявки 2020-2021'!O100</f>
        <v>18</v>
      </c>
      <c r="J96" s="344">
        <f t="shared" si="104"/>
        <v>19.192368507385254</v>
      </c>
      <c r="K96" s="345">
        <f t="shared" si="62"/>
        <v>18</v>
      </c>
      <c r="L96" s="346">
        <v>18</v>
      </c>
      <c r="M96" s="342">
        <v>10</v>
      </c>
      <c r="N96" s="342">
        <v>10</v>
      </c>
      <c r="O96" s="347">
        <f>'[4]заявки 2020-2021'!K100</f>
        <v>10</v>
      </c>
      <c r="P96" s="341">
        <f t="shared" si="63"/>
        <v>0.28792722034970969</v>
      </c>
      <c r="Q96" s="341">
        <v>0.29802699999999999</v>
      </c>
      <c r="R96" s="341">
        <f t="shared" si="64"/>
        <v>0.28792722034970969</v>
      </c>
      <c r="S96" s="343">
        <f>'[4]заявки 2020-2021'!M100</f>
        <v>1</v>
      </c>
      <c r="T96" s="343">
        <f>'[4]заявки 2020-2021'!N100</f>
        <v>0</v>
      </c>
      <c r="U96" s="344">
        <f t="shared" si="100"/>
        <v>1.5</v>
      </c>
      <c r="V96" s="345">
        <f t="shared" si="65"/>
        <v>1</v>
      </c>
      <c r="W96" s="346">
        <v>1</v>
      </c>
      <c r="X96" s="346"/>
      <c r="Y96" s="348"/>
      <c r="Z96" s="342">
        <v>98.862015</v>
      </c>
      <c r="AA96" s="342">
        <v>96</v>
      </c>
      <c r="AB96" s="342">
        <f>'[4]численность 2020'!E117</f>
        <v>104.12464904785156</v>
      </c>
      <c r="AC96" s="341">
        <v>2.9376009999999999</v>
      </c>
      <c r="AD96" s="341">
        <v>2.8610600000000002</v>
      </c>
      <c r="AE96" s="341">
        <f t="shared" si="105"/>
        <v>2.9980320770236948</v>
      </c>
      <c r="AF96" s="343">
        <f>'[4]заявки 2020-2021'!J100</f>
        <v>4</v>
      </c>
      <c r="AG96" s="344">
        <f t="shared" si="101"/>
        <v>5.2062324523925785</v>
      </c>
      <c r="AH96" s="345">
        <f t="shared" si="66"/>
        <v>4</v>
      </c>
      <c r="AI96" s="349">
        <f t="shared" si="67"/>
        <v>3</v>
      </c>
      <c r="AJ96" s="346">
        <v>4</v>
      </c>
      <c r="AK96" s="346">
        <v>3</v>
      </c>
      <c r="AL96" s="342">
        <v>135.77461199999999</v>
      </c>
      <c r="AM96" s="342">
        <v>140</v>
      </c>
      <c r="AN96" s="342">
        <f>'[4]численность 2020'!F117</f>
        <v>156.42132568359375</v>
      </c>
      <c r="AO96" s="341">
        <v>4.034427</v>
      </c>
      <c r="AP96" s="341">
        <v>4.1723790000000003</v>
      </c>
      <c r="AQ96" s="341">
        <f t="shared" si="68"/>
        <v>4.5037957507493802</v>
      </c>
      <c r="AR96" s="343">
        <f>'[4]заявки 2020-2021'!D100</f>
        <v>12</v>
      </c>
      <c r="AS96" s="343">
        <f>'[4]заявки 2020-2021'!E100</f>
        <v>1</v>
      </c>
      <c r="AT96" s="344">
        <f t="shared" si="94"/>
        <v>12.5137060546875</v>
      </c>
      <c r="AU96" s="349">
        <f t="shared" si="69"/>
        <v>12</v>
      </c>
      <c r="AV96" s="346">
        <v>12</v>
      </c>
      <c r="AW96" s="344">
        <f t="shared" si="70"/>
        <v>3</v>
      </c>
      <c r="AX96" s="345">
        <f t="shared" si="71"/>
        <v>1</v>
      </c>
      <c r="AY96" s="346">
        <v>1</v>
      </c>
      <c r="AZ96" s="344">
        <f t="shared" si="72"/>
        <v>6</v>
      </c>
      <c r="BA96" s="346">
        <v>6</v>
      </c>
      <c r="BB96" s="342">
        <v>67.362312000000003</v>
      </c>
      <c r="BC96" s="342">
        <v>70</v>
      </c>
      <c r="BD96" s="342">
        <f>'[4]численность 2020'!G117</f>
        <v>70.282188415527344</v>
      </c>
      <c r="BE96" s="341">
        <v>2.001614</v>
      </c>
      <c r="BF96" s="341">
        <v>2.0861890000000001</v>
      </c>
      <c r="BG96" s="341">
        <f t="shared" si="73"/>
        <v>2.0236155150577355</v>
      </c>
      <c r="BH96" s="343">
        <f>'[4]заявки 2020-2021'!B100</f>
        <v>3</v>
      </c>
      <c r="BI96" s="343">
        <f>'[4]заявки 2020-2021'!C100</f>
        <v>0</v>
      </c>
      <c r="BJ96" s="344">
        <f t="shared" si="95"/>
        <v>4.9197531890869142</v>
      </c>
      <c r="BK96" s="349">
        <f t="shared" si="74"/>
        <v>3</v>
      </c>
      <c r="BL96" s="346">
        <v>3</v>
      </c>
      <c r="BM96" s="344">
        <f t="shared" si="75"/>
        <v>0</v>
      </c>
      <c r="BN96" s="345">
        <f t="shared" si="76"/>
        <v>0</v>
      </c>
      <c r="BO96" s="346"/>
      <c r="BP96" s="344">
        <f t="shared" si="92"/>
        <v>0.60000000000000009</v>
      </c>
      <c r="BQ96" s="346"/>
      <c r="BR96" s="342">
        <v>80.061760000000007</v>
      </c>
      <c r="BS96" s="342">
        <v>79</v>
      </c>
      <c r="BT96" s="342">
        <f>'[4]численность 2020'!H117</f>
        <v>84.576866149902344</v>
      </c>
      <c r="BU96" s="341">
        <v>2.3789669999999998</v>
      </c>
      <c r="BV96" s="341">
        <v>2.3544139999999998</v>
      </c>
      <c r="BW96" s="341">
        <f t="shared" si="77"/>
        <v>2.4351981976430834</v>
      </c>
      <c r="BX96" s="343">
        <f>'[4]заявки 2020-2021'!F100</f>
        <v>5</v>
      </c>
      <c r="BY96" s="343">
        <f>'[4]заявки 2020-2021'!G100</f>
        <v>0</v>
      </c>
      <c r="BZ96" s="343">
        <f>'[4]заявки 2020-2021'!H100</f>
        <v>1</v>
      </c>
      <c r="CA96" s="344">
        <f t="shared" si="96"/>
        <v>5.920380630493165</v>
      </c>
      <c r="CB96" s="349">
        <f t="shared" si="78"/>
        <v>5</v>
      </c>
      <c r="CC96" s="346">
        <v>5</v>
      </c>
      <c r="CD96" s="344">
        <f t="shared" si="79"/>
        <v>0.625</v>
      </c>
      <c r="CE96" s="345">
        <f t="shared" si="80"/>
        <v>0</v>
      </c>
      <c r="CF96" s="346"/>
      <c r="CG96" s="344">
        <f t="shared" si="81"/>
        <v>0.625</v>
      </c>
      <c r="CH96" s="345">
        <f t="shared" si="82"/>
        <v>0.625</v>
      </c>
      <c r="CI96" s="346">
        <v>1</v>
      </c>
      <c r="CJ96" s="344">
        <f t="shared" si="93"/>
        <v>1</v>
      </c>
      <c r="CK96" s="346">
        <v>1</v>
      </c>
      <c r="CL96" s="350">
        <f t="shared" si="97"/>
        <v>1</v>
      </c>
      <c r="CM96" s="342">
        <v>0</v>
      </c>
      <c r="CN96" s="342">
        <v>0</v>
      </c>
      <c r="CO96" s="342" t="e">
        <f>#NAME?</f>
        <v>#NAME?</v>
      </c>
      <c r="CP96" s="341">
        <v>0</v>
      </c>
      <c r="CQ96" s="341">
        <v>0</v>
      </c>
      <c r="CR96" s="341" t="e">
        <f>#NAME?</f>
        <v>#NAME?</v>
      </c>
      <c r="CS96" s="343" t="e">
        <f>#NAME?</f>
        <v>#NAME?</v>
      </c>
      <c r="CT96" s="344" t="e">
        <f t="shared" si="107"/>
        <v>#NAME?</v>
      </c>
      <c r="CU96" s="349" t="e">
        <f t="shared" si="84"/>
        <v>#NAME?</v>
      </c>
      <c r="CV96" s="346"/>
      <c r="CW96" s="344">
        <f t="shared" ref="CW96:CW159" si="108">CV96*0.8</f>
        <v>0</v>
      </c>
      <c r="CX96" s="346"/>
      <c r="CY96" s="342">
        <v>0</v>
      </c>
      <c r="CZ96" s="342">
        <v>0</v>
      </c>
      <c r="DA96" s="342">
        <f>'[4]численность 2020'!I117</f>
        <v>0</v>
      </c>
      <c r="DB96" s="341">
        <v>0</v>
      </c>
      <c r="DC96" s="341">
        <v>0</v>
      </c>
      <c r="DD96" s="341">
        <f t="shared" si="86"/>
        <v>0</v>
      </c>
      <c r="DE96" s="343">
        <f>'[4]заявки 2020-2021'!I100</f>
        <v>0</v>
      </c>
      <c r="DF96" s="344">
        <f t="shared" si="98"/>
        <v>0</v>
      </c>
      <c r="DG96" s="345">
        <f t="shared" si="87"/>
        <v>0</v>
      </c>
      <c r="DH96" s="346"/>
      <c r="DI96" s="342">
        <v>3.0775579999999998</v>
      </c>
      <c r="DJ96" s="342">
        <v>4</v>
      </c>
      <c r="DK96" s="342">
        <f>'[4]численность 2020'!J117</f>
        <v>4.4914979934692383</v>
      </c>
      <c r="DL96" s="341">
        <v>0.119211</v>
      </c>
      <c r="DM96" s="341">
        <v>0.119211</v>
      </c>
      <c r="DN96" s="341">
        <f t="shared" si="88"/>
        <v>0.12932245324658964</v>
      </c>
      <c r="DO96" s="343">
        <f>'[4]заявки 2020-2021'!P100</f>
        <v>0</v>
      </c>
      <c r="DP96" s="344">
        <f t="shared" si="99"/>
        <v>0.44914979934692384</v>
      </c>
      <c r="DQ96" s="345">
        <f t="shared" si="89"/>
        <v>0</v>
      </c>
      <c r="DR96" s="346"/>
      <c r="DS96" s="342">
        <v>0</v>
      </c>
      <c r="DT96" s="347">
        <v>0</v>
      </c>
      <c r="DU96" s="347">
        <f>'[4]заявки 2020-2021'!Q100</f>
        <v>0</v>
      </c>
      <c r="DV96" s="341">
        <f t="shared" si="90"/>
        <v>0</v>
      </c>
      <c r="DW96" s="341">
        <v>0</v>
      </c>
      <c r="DX96" s="341">
        <f t="shared" si="106"/>
        <v>0</v>
      </c>
      <c r="DY96" s="343">
        <f>'[4]заявки 2020-2021'!S100</f>
        <v>0</v>
      </c>
      <c r="DZ96" s="344">
        <f t="shared" si="102"/>
        <v>0</v>
      </c>
      <c r="EA96" s="345">
        <f t="shared" si="91"/>
        <v>0</v>
      </c>
      <c r="EB96" s="346"/>
    </row>
    <row r="97" spans="1:132" ht="78.75" customHeight="1" x14ac:dyDescent="0.2">
      <c r="A97" s="116" t="s">
        <v>156</v>
      </c>
      <c r="B97" s="341" t="e">
        <f>#NAME?</f>
        <v>#NAME?</v>
      </c>
      <c r="C97" s="342">
        <v>45.187111000000002</v>
      </c>
      <c r="D97" s="342">
        <v>43.242130000000003</v>
      </c>
      <c r="E97" s="342">
        <f>'[4]численность 2020'!D107</f>
        <v>51.773895263671875</v>
      </c>
      <c r="F97" s="341">
        <v>1.216342</v>
      </c>
      <c r="G97" s="341" t="e">
        <f t="shared" si="61"/>
        <v>#NAME?</v>
      </c>
      <c r="H97" s="341" t="e">
        <f t="shared" si="103"/>
        <v>#NAME?</v>
      </c>
      <c r="I97" s="343">
        <f>'[4]заявки 2020-2021'!O101</f>
        <v>15</v>
      </c>
      <c r="J97" s="344">
        <f t="shared" si="104"/>
        <v>18.120863342285155</v>
      </c>
      <c r="K97" s="345">
        <f t="shared" si="62"/>
        <v>15</v>
      </c>
      <c r="L97" s="346">
        <v>15</v>
      </c>
      <c r="M97" s="342">
        <v>32</v>
      </c>
      <c r="N97" s="342">
        <v>34</v>
      </c>
      <c r="O97" s="347">
        <f>'[4]заявки 2020-2021'!K101</f>
        <v>43</v>
      </c>
      <c r="P97" s="341" t="e">
        <f t="shared" si="63"/>
        <v>#NAME?</v>
      </c>
      <c r="Q97" s="341">
        <v>0.89121899999999998</v>
      </c>
      <c r="R97" s="341" t="e">
        <f t="shared" si="64"/>
        <v>#NAME?</v>
      </c>
      <c r="S97" s="343">
        <f>'[4]заявки 2020-2021'!M101</f>
        <v>6</v>
      </c>
      <c r="T97" s="343">
        <f>'[4]заявки 2020-2021'!N101</f>
        <v>3</v>
      </c>
      <c r="U97" s="344">
        <f t="shared" si="100"/>
        <v>6.45</v>
      </c>
      <c r="V97" s="345">
        <f t="shared" si="65"/>
        <v>6</v>
      </c>
      <c r="W97" s="346">
        <v>6</v>
      </c>
      <c r="X97" s="346">
        <v>3</v>
      </c>
      <c r="Y97" s="348"/>
      <c r="Z97" s="342">
        <v>126.030281</v>
      </c>
      <c r="AA97" s="342">
        <v>119.441833</v>
      </c>
      <c r="AB97" s="342">
        <f>'[4]численность 2020'!E107</f>
        <v>149.03219604492188</v>
      </c>
      <c r="AC97" s="341">
        <v>3.3924699999999999</v>
      </c>
      <c r="AD97" s="341">
        <v>3.1308470000000002</v>
      </c>
      <c r="AE97" s="341" t="e">
        <f t="shared" si="105"/>
        <v>#NAME?</v>
      </c>
      <c r="AF97" s="343">
        <f>'[4]заявки 2020-2021'!J101</f>
        <v>7</v>
      </c>
      <c r="AG97" s="344">
        <f t="shared" si="101"/>
        <v>7.4516098022460939</v>
      </c>
      <c r="AH97" s="345">
        <f t="shared" si="66"/>
        <v>7</v>
      </c>
      <c r="AI97" s="349">
        <f t="shared" si="67"/>
        <v>5.25</v>
      </c>
      <c r="AJ97" s="346">
        <v>7</v>
      </c>
      <c r="AK97" s="346">
        <v>5</v>
      </c>
      <c r="AL97" s="342">
        <v>365.98174999999998</v>
      </c>
      <c r="AM97" s="342">
        <v>335.11077899999998</v>
      </c>
      <c r="AN97" s="342">
        <f>'[4]численность 2020'!F107</f>
        <v>369.76052856445313</v>
      </c>
      <c r="AO97" s="341">
        <v>9.8514599999999994</v>
      </c>
      <c r="AP97" s="341">
        <v>8.7840310000000006</v>
      </c>
      <c r="AQ97" s="341" t="e">
        <f t="shared" si="68"/>
        <v>#NAME?</v>
      </c>
      <c r="AR97" s="343">
        <f>'[4]заявки 2020-2021'!D101</f>
        <v>42</v>
      </c>
      <c r="AS97" s="343">
        <f>'[4]заявки 2020-2021'!E101</f>
        <v>5</v>
      </c>
      <c r="AT97" s="344" t="e">
        <f t="shared" si="94"/>
        <v>#NAME?</v>
      </c>
      <c r="AU97" s="349" t="e">
        <f t="shared" si="69"/>
        <v>#NAME?</v>
      </c>
      <c r="AV97" s="346">
        <v>42</v>
      </c>
      <c r="AW97" s="344">
        <f t="shared" si="70"/>
        <v>10.5</v>
      </c>
      <c r="AX97" s="345">
        <f t="shared" si="71"/>
        <v>5</v>
      </c>
      <c r="AY97" s="346">
        <v>5</v>
      </c>
      <c r="AZ97" s="344">
        <f t="shared" si="72"/>
        <v>21</v>
      </c>
      <c r="BA97" s="346">
        <v>21</v>
      </c>
      <c r="BB97" s="342">
        <v>71.575965999999994</v>
      </c>
      <c r="BC97" s="342">
        <v>64.307631999999998</v>
      </c>
      <c r="BD97" s="342">
        <f>'[4]численность 2020'!G107</f>
        <v>71.436744689941406</v>
      </c>
      <c r="BE97" s="341">
        <v>1.9266749999999999</v>
      </c>
      <c r="BF97" s="341">
        <v>1.6856519999999999</v>
      </c>
      <c r="BG97" s="341" t="e">
        <f t="shared" si="73"/>
        <v>#NAME?</v>
      </c>
      <c r="BH97" s="343">
        <f>'[4]заявки 2020-2021'!B101</f>
        <v>3</v>
      </c>
      <c r="BI97" s="343">
        <f>'[4]заявки 2020-2021'!C101</f>
        <v>0</v>
      </c>
      <c r="BJ97" s="344" t="e">
        <f t="shared" si="95"/>
        <v>#NAME?</v>
      </c>
      <c r="BK97" s="349" t="e">
        <f t="shared" si="74"/>
        <v>#NAME?</v>
      </c>
      <c r="BL97" s="346">
        <v>3</v>
      </c>
      <c r="BM97" s="344">
        <f t="shared" si="75"/>
        <v>0</v>
      </c>
      <c r="BN97" s="345">
        <f t="shared" si="76"/>
        <v>0</v>
      </c>
      <c r="BO97" s="346"/>
      <c r="BP97" s="344">
        <f t="shared" si="92"/>
        <v>0.60000000000000009</v>
      </c>
      <c r="BQ97" s="346"/>
      <c r="BR97" s="342">
        <v>226.74963399999999</v>
      </c>
      <c r="BS97" s="342">
        <v>227</v>
      </c>
      <c r="BT97" s="342">
        <f>'[4]численность 2020'!H107</f>
        <v>246.90570068359375</v>
      </c>
      <c r="BU97" s="341">
        <v>6.1036239999999999</v>
      </c>
      <c r="BV97" s="341">
        <v>5.950196</v>
      </c>
      <c r="BW97" s="341" t="e">
        <f t="shared" si="77"/>
        <v>#NAME?</v>
      </c>
      <c r="BX97" s="343">
        <f>'[4]заявки 2020-2021'!F101</f>
        <v>22</v>
      </c>
      <c r="BY97" s="343">
        <f>'[4]заявки 2020-2021'!G101</f>
        <v>2</v>
      </c>
      <c r="BZ97" s="343">
        <f>'[4]заявки 2020-2021'!H101</f>
        <v>2</v>
      </c>
      <c r="CA97" s="344" t="e">
        <f t="shared" si="96"/>
        <v>#NAME?</v>
      </c>
      <c r="CB97" s="349" t="e">
        <f t="shared" si="78"/>
        <v>#NAME?</v>
      </c>
      <c r="CC97" s="346">
        <v>22</v>
      </c>
      <c r="CD97" s="344">
        <f t="shared" si="79"/>
        <v>2.75</v>
      </c>
      <c r="CE97" s="345">
        <f t="shared" si="80"/>
        <v>2</v>
      </c>
      <c r="CF97" s="346">
        <v>2</v>
      </c>
      <c r="CG97" s="344">
        <f t="shared" si="81"/>
        <v>2.75</v>
      </c>
      <c r="CH97" s="345">
        <f t="shared" si="82"/>
        <v>2</v>
      </c>
      <c r="CI97" s="346">
        <v>2</v>
      </c>
      <c r="CJ97" s="344">
        <f t="shared" si="93"/>
        <v>4.4000000000000004</v>
      </c>
      <c r="CK97" s="346">
        <v>4</v>
      </c>
      <c r="CL97" s="350">
        <f t="shared" si="97"/>
        <v>1</v>
      </c>
      <c r="CM97" s="342">
        <v>0</v>
      </c>
      <c r="CN97" s="342">
        <v>0</v>
      </c>
      <c r="CO97" s="342" t="e">
        <f>#NAME?</f>
        <v>#NAME?</v>
      </c>
      <c r="CP97" s="341">
        <v>0</v>
      </c>
      <c r="CQ97" s="341">
        <v>0</v>
      </c>
      <c r="CR97" s="341" t="e">
        <f>#NAME?</f>
        <v>#NAME?</v>
      </c>
      <c r="CS97" s="343" t="e">
        <f>#NAME?</f>
        <v>#NAME?</v>
      </c>
      <c r="CT97" s="344" t="e">
        <f t="shared" si="107"/>
        <v>#NAME?</v>
      </c>
      <c r="CU97" s="349" t="e">
        <f t="shared" si="84"/>
        <v>#NAME?</v>
      </c>
      <c r="CV97" s="346"/>
      <c r="CW97" s="344">
        <f t="shared" si="108"/>
        <v>0</v>
      </c>
      <c r="CX97" s="346"/>
      <c r="CY97" s="342">
        <v>0</v>
      </c>
      <c r="CZ97" s="342">
        <v>0</v>
      </c>
      <c r="DA97" s="342">
        <f>'[4]численность 2020'!I107</f>
        <v>0</v>
      </c>
      <c r="DB97" s="341">
        <v>0</v>
      </c>
      <c r="DC97" s="341">
        <v>0</v>
      </c>
      <c r="DD97" s="341" t="e">
        <f t="shared" si="86"/>
        <v>#NAME?</v>
      </c>
      <c r="DE97" s="343">
        <f>'[4]заявки 2020-2021'!I101</f>
        <v>0</v>
      </c>
      <c r="DF97" s="344">
        <f t="shared" si="98"/>
        <v>0</v>
      </c>
      <c r="DG97" s="345">
        <f t="shared" si="87"/>
        <v>0</v>
      </c>
      <c r="DH97" s="346"/>
      <c r="DI97" s="342">
        <v>12.594291</v>
      </c>
      <c r="DJ97" s="342">
        <v>11.903964999999999</v>
      </c>
      <c r="DK97" s="342">
        <f>'[4]численность 2020'!J107</f>
        <v>12.676586151123047</v>
      </c>
      <c r="DL97" s="341">
        <v>0.312031</v>
      </c>
      <c r="DM97" s="341">
        <v>0.312031</v>
      </c>
      <c r="DN97" s="341" t="e">
        <f t="shared" si="88"/>
        <v>#NAME?</v>
      </c>
      <c r="DO97" s="343">
        <f>'[4]заявки 2020-2021'!P101</f>
        <v>1</v>
      </c>
      <c r="DP97" s="344">
        <f t="shared" si="99"/>
        <v>1.2676586151123048</v>
      </c>
      <c r="DQ97" s="345">
        <f t="shared" si="89"/>
        <v>1</v>
      </c>
      <c r="DR97" s="346">
        <v>1</v>
      </c>
      <c r="DS97" s="342">
        <v>0</v>
      </c>
      <c r="DT97" s="347">
        <v>0</v>
      </c>
      <c r="DU97" s="347">
        <f>'[4]заявки 2020-2021'!Q101</f>
        <v>0</v>
      </c>
      <c r="DV97" s="341" t="e">
        <f t="shared" si="90"/>
        <v>#NAME?</v>
      </c>
      <c r="DW97" s="341">
        <v>0</v>
      </c>
      <c r="DX97" s="341" t="e">
        <f t="shared" si="106"/>
        <v>#NAME?</v>
      </c>
      <c r="DY97" s="343">
        <f>'[4]заявки 2020-2021'!S101</f>
        <v>0</v>
      </c>
      <c r="DZ97" s="344">
        <f t="shared" si="102"/>
        <v>0</v>
      </c>
      <c r="EA97" s="345">
        <f t="shared" si="91"/>
        <v>0</v>
      </c>
      <c r="EB97" s="346"/>
    </row>
    <row r="98" spans="1:132" ht="64.5" customHeight="1" x14ac:dyDescent="0.2">
      <c r="A98" s="116" t="s">
        <v>323</v>
      </c>
      <c r="B98" s="341">
        <f>'[4]численность 2020'!C118</f>
        <v>12.800000190734863</v>
      </c>
      <c r="C98" s="342">
        <v>10.564501999999999</v>
      </c>
      <c r="D98" s="342">
        <v>9.7976089999999996</v>
      </c>
      <c r="E98" s="342">
        <f>'[4]численность 2020'!D118</f>
        <v>9.2446842193603516</v>
      </c>
      <c r="F98" s="341">
        <v>0.82535199999999997</v>
      </c>
      <c r="G98" s="341">
        <f t="shared" si="61"/>
        <v>0.76543819171908212</v>
      </c>
      <c r="H98" s="341">
        <f t="shared" si="103"/>
        <v>0.72224094387529869</v>
      </c>
      <c r="I98" s="343">
        <f>'[4]заявки 2020-2021'!O102</f>
        <v>0</v>
      </c>
      <c r="J98" s="344">
        <f t="shared" si="104"/>
        <v>0</v>
      </c>
      <c r="K98" s="345">
        <f t="shared" si="62"/>
        <v>0</v>
      </c>
      <c r="L98" s="346"/>
      <c r="M98" s="342">
        <v>0</v>
      </c>
      <c r="N98" s="342">
        <v>0</v>
      </c>
      <c r="O98" s="347">
        <f>'[4]заявки 2020-2021'!K102</f>
        <v>0</v>
      </c>
      <c r="P98" s="341">
        <f t="shared" si="63"/>
        <v>0</v>
      </c>
      <c r="Q98" s="341">
        <v>0</v>
      </c>
      <c r="R98" s="341">
        <f t="shared" si="64"/>
        <v>0</v>
      </c>
      <c r="S98" s="343">
        <f>'[4]заявки 2020-2021'!M102</f>
        <v>0</v>
      </c>
      <c r="T98" s="343">
        <f>'[4]заявки 2020-2021'!N102</f>
        <v>0</v>
      </c>
      <c r="U98" s="344">
        <f t="shared" si="100"/>
        <v>0</v>
      </c>
      <c r="V98" s="345">
        <f t="shared" si="65"/>
        <v>0</v>
      </c>
      <c r="W98" s="346"/>
      <c r="X98" s="346"/>
      <c r="Y98" s="348"/>
      <c r="Z98" s="342">
        <v>32.055591999999997</v>
      </c>
      <c r="AA98" s="342">
        <v>32.384197</v>
      </c>
      <c r="AB98" s="342">
        <f>'[4]численность 2020'!E118</f>
        <v>33.126785278320313</v>
      </c>
      <c r="AC98" s="341">
        <v>2.504343</v>
      </c>
      <c r="AD98" s="341">
        <v>2.5300150000000001</v>
      </c>
      <c r="AE98" s="341">
        <f t="shared" si="105"/>
        <v>2.5880300613041212</v>
      </c>
      <c r="AF98" s="343">
        <f>'[4]заявки 2020-2021'!J102</f>
        <v>0</v>
      </c>
      <c r="AG98" s="344">
        <f t="shared" si="101"/>
        <v>0</v>
      </c>
      <c r="AH98" s="345">
        <f t="shared" si="66"/>
        <v>0</v>
      </c>
      <c r="AI98" s="349">
        <f t="shared" si="67"/>
        <v>0</v>
      </c>
      <c r="AJ98" s="346"/>
      <c r="AK98" s="346"/>
      <c r="AL98" s="342">
        <v>88.367050000000006</v>
      </c>
      <c r="AM98" s="342">
        <v>88.869202000000001</v>
      </c>
      <c r="AN98" s="342">
        <f>'[4]численность 2020'!F118</f>
        <v>89.976287841796875</v>
      </c>
      <c r="AO98" s="341">
        <v>6.9036759999999999</v>
      </c>
      <c r="AP98" s="341">
        <v>6.9429059999999998</v>
      </c>
      <c r="AQ98" s="341">
        <f t="shared" si="68"/>
        <v>7.0293973828941976</v>
      </c>
      <c r="AR98" s="343">
        <f>'[4]заявки 2020-2021'!D102</f>
        <v>8</v>
      </c>
      <c r="AS98" s="343">
        <f>'[4]заявки 2020-2021'!E102</f>
        <v>0</v>
      </c>
      <c r="AT98" s="344">
        <f t="shared" si="94"/>
        <v>8.9976287841796871</v>
      </c>
      <c r="AU98" s="349">
        <f t="shared" si="69"/>
        <v>8</v>
      </c>
      <c r="AV98" s="346">
        <v>8</v>
      </c>
      <c r="AW98" s="344">
        <f t="shared" si="70"/>
        <v>2</v>
      </c>
      <c r="AX98" s="345">
        <f t="shared" si="71"/>
        <v>0</v>
      </c>
      <c r="AY98" s="346"/>
      <c r="AZ98" s="344">
        <f t="shared" si="72"/>
        <v>4</v>
      </c>
      <c r="BA98" s="346">
        <v>4</v>
      </c>
      <c r="BB98" s="342">
        <v>11.043737</v>
      </c>
      <c r="BC98" s="342">
        <v>10.519057999999999</v>
      </c>
      <c r="BD98" s="342">
        <f>'[4]численность 2020'!G118</f>
        <v>9.3552494049072266</v>
      </c>
      <c r="BE98" s="341">
        <v>0.862792</v>
      </c>
      <c r="BF98" s="341">
        <v>0.821801</v>
      </c>
      <c r="BG98" s="341">
        <f t="shared" si="73"/>
        <v>0.73087884886743348</v>
      </c>
      <c r="BH98" s="343">
        <f>'[4]заявки 2020-2021'!B102</f>
        <v>0</v>
      </c>
      <c r="BI98" s="343">
        <f>'[4]заявки 2020-2021'!C102</f>
        <v>0</v>
      </c>
      <c r="BJ98" s="344">
        <f t="shared" si="95"/>
        <v>0.28065748214721586</v>
      </c>
      <c r="BK98" s="349">
        <f t="shared" si="74"/>
        <v>0</v>
      </c>
      <c r="BL98" s="346"/>
      <c r="BM98" s="344">
        <f t="shared" si="75"/>
        <v>0</v>
      </c>
      <c r="BN98" s="345">
        <f t="shared" si="76"/>
        <v>0</v>
      </c>
      <c r="BO98" s="346"/>
      <c r="BP98" s="344">
        <f t="shared" si="92"/>
        <v>0</v>
      </c>
      <c r="BQ98" s="346"/>
      <c r="BR98" s="342">
        <v>24.252915999999999</v>
      </c>
      <c r="BS98" s="342">
        <v>25.331607999999999</v>
      </c>
      <c r="BT98" s="342">
        <f>'[4]численность 2020'!H118</f>
        <v>26.542802810668945</v>
      </c>
      <c r="BU98" s="341">
        <v>1.8947590000000001</v>
      </c>
      <c r="BV98" s="341">
        <v>1.9790319999999999</v>
      </c>
      <c r="BW98" s="341">
        <f t="shared" si="77"/>
        <v>2.0736564386836225</v>
      </c>
      <c r="BX98" s="343">
        <f>'[4]заявки 2020-2021'!F102</f>
        <v>1</v>
      </c>
      <c r="BY98" s="343">
        <f>'[4]заявки 2020-2021'!G102</f>
        <v>0</v>
      </c>
      <c r="BZ98" s="343">
        <f>'[4]заявки 2020-2021'!H102</f>
        <v>0</v>
      </c>
      <c r="CA98" s="344">
        <f t="shared" si="96"/>
        <v>1.8579961967468264</v>
      </c>
      <c r="CB98" s="349">
        <f t="shared" si="78"/>
        <v>1</v>
      </c>
      <c r="CC98" s="346">
        <v>1</v>
      </c>
      <c r="CD98" s="344">
        <f t="shared" si="79"/>
        <v>0</v>
      </c>
      <c r="CE98" s="345">
        <f t="shared" si="80"/>
        <v>0</v>
      </c>
      <c r="CF98" s="346"/>
      <c r="CG98" s="344">
        <f t="shared" si="81"/>
        <v>0</v>
      </c>
      <c r="CH98" s="345">
        <f t="shared" si="82"/>
        <v>0</v>
      </c>
      <c r="CI98" s="346"/>
      <c r="CJ98" s="344">
        <f t="shared" si="93"/>
        <v>0.2</v>
      </c>
      <c r="CK98" s="346"/>
      <c r="CL98" s="350">
        <f t="shared" si="97"/>
        <v>1</v>
      </c>
      <c r="CM98" s="342">
        <v>0</v>
      </c>
      <c r="CN98" s="342">
        <v>0</v>
      </c>
      <c r="CO98" s="342" t="e">
        <f>#NAME?</f>
        <v>#NAME?</v>
      </c>
      <c r="CP98" s="341">
        <v>0</v>
      </c>
      <c r="CQ98" s="341">
        <v>0</v>
      </c>
      <c r="CR98" s="341" t="e">
        <f>#NAME?</f>
        <v>#NAME?</v>
      </c>
      <c r="CS98" s="343" t="e">
        <f>#NAME?</f>
        <v>#NAME?</v>
      </c>
      <c r="CT98" s="344" t="e">
        <f t="shared" si="107"/>
        <v>#NAME?</v>
      </c>
      <c r="CU98" s="349" t="e">
        <f t="shared" si="84"/>
        <v>#NAME?</v>
      </c>
      <c r="CV98" s="346"/>
      <c r="CW98" s="344">
        <f t="shared" si="108"/>
        <v>0</v>
      </c>
      <c r="CX98" s="346"/>
      <c r="CY98" s="342">
        <v>0</v>
      </c>
      <c r="CZ98" s="342">
        <v>0</v>
      </c>
      <c r="DA98" s="342">
        <f>'[4]численность 2020'!I118</f>
        <v>0</v>
      </c>
      <c r="DB98" s="341">
        <v>0</v>
      </c>
      <c r="DC98" s="341">
        <v>0</v>
      </c>
      <c r="DD98" s="341">
        <f t="shared" si="86"/>
        <v>0</v>
      </c>
      <c r="DE98" s="343">
        <f>'[4]заявки 2020-2021'!I102</f>
        <v>0</v>
      </c>
      <c r="DF98" s="344">
        <f t="shared" si="98"/>
        <v>0</v>
      </c>
      <c r="DG98" s="345">
        <f t="shared" si="87"/>
        <v>0</v>
      </c>
      <c r="DH98" s="346"/>
      <c r="DI98" s="342">
        <v>1.206966</v>
      </c>
      <c r="DJ98" s="342">
        <v>1.1261620000000001</v>
      </c>
      <c r="DK98" s="342">
        <f>'[4]численность 2020'!J118</f>
        <v>1.2839838266372681</v>
      </c>
      <c r="DL98" s="341">
        <v>8.7981000000000004E-2</v>
      </c>
      <c r="DM98" s="341">
        <v>8.7981000000000004E-2</v>
      </c>
      <c r="DN98" s="341">
        <f t="shared" si="88"/>
        <v>0.10031123496128269</v>
      </c>
      <c r="DO98" s="343">
        <f>'[4]заявки 2020-2021'!P102</f>
        <v>0</v>
      </c>
      <c r="DP98" s="344">
        <f t="shared" si="99"/>
        <v>0.1283983826637268</v>
      </c>
      <c r="DQ98" s="345">
        <f t="shared" si="89"/>
        <v>0</v>
      </c>
      <c r="DR98" s="346"/>
      <c r="DS98" s="342">
        <v>0</v>
      </c>
      <c r="DT98" s="347">
        <v>0</v>
      </c>
      <c r="DU98" s="347">
        <f>'[4]заявки 2020-2021'!Q102</f>
        <v>0</v>
      </c>
      <c r="DV98" s="341">
        <f t="shared" si="90"/>
        <v>0</v>
      </c>
      <c r="DW98" s="341">
        <v>0</v>
      </c>
      <c r="DX98" s="341">
        <f t="shared" si="106"/>
        <v>0</v>
      </c>
      <c r="DY98" s="343">
        <f>'[4]заявки 2020-2021'!S102</f>
        <v>0</v>
      </c>
      <c r="DZ98" s="344">
        <f t="shared" si="102"/>
        <v>0</v>
      </c>
      <c r="EA98" s="345">
        <f t="shared" si="91"/>
        <v>0</v>
      </c>
      <c r="EB98" s="346"/>
    </row>
    <row r="99" spans="1:132" ht="48.75" customHeight="1" x14ac:dyDescent="0.2">
      <c r="A99" s="116" t="s">
        <v>324</v>
      </c>
      <c r="B99" s="341">
        <f>'[4]численность 2020'!C116</f>
        <v>24.744998931884766</v>
      </c>
      <c r="C99" s="342">
        <v>46.829006</v>
      </c>
      <c r="D99" s="342">
        <v>47.684223000000003</v>
      </c>
      <c r="E99" s="342">
        <f>'[4]численность 2020'!D116</f>
        <v>52.815086364746094</v>
      </c>
      <c r="F99" s="341">
        <v>2.0999560000000002</v>
      </c>
      <c r="G99" s="341">
        <f t="shared" si="61"/>
        <v>1.9270246538001372</v>
      </c>
      <c r="H99" s="341">
        <f t="shared" si="103"/>
        <v>2.1343741622349426</v>
      </c>
      <c r="I99" s="343">
        <f>'[4]заявки 2020-2021'!O104</f>
        <v>8</v>
      </c>
      <c r="J99" s="344">
        <f t="shared" si="104"/>
        <v>18.485280227661132</v>
      </c>
      <c r="K99" s="345">
        <f t="shared" si="62"/>
        <v>8</v>
      </c>
      <c r="L99" s="346">
        <v>8</v>
      </c>
      <c r="M99" s="342">
        <v>19</v>
      </c>
      <c r="N99" s="342">
        <v>19</v>
      </c>
      <c r="O99" s="347">
        <f>'[4]заявки 2020-2021'!K104</f>
        <v>21</v>
      </c>
      <c r="P99" s="341">
        <f t="shared" si="63"/>
        <v>0.76783191837272058</v>
      </c>
      <c r="Q99" s="341">
        <v>0.85201800000000005</v>
      </c>
      <c r="R99" s="341">
        <f t="shared" si="64"/>
        <v>0.84865633083300684</v>
      </c>
      <c r="S99" s="343">
        <f>'[4]заявки 2020-2021'!M104</f>
        <v>2</v>
      </c>
      <c r="T99" s="343">
        <f>'[4]заявки 2020-2021'!N104</f>
        <v>1</v>
      </c>
      <c r="U99" s="344">
        <f t="shared" si="100"/>
        <v>3.15</v>
      </c>
      <c r="V99" s="345">
        <f t="shared" si="65"/>
        <v>2</v>
      </c>
      <c r="W99" s="346">
        <v>2</v>
      </c>
      <c r="X99" s="346">
        <v>1</v>
      </c>
      <c r="Y99" s="348"/>
      <c r="Z99" s="342">
        <v>69.310333</v>
      </c>
      <c r="AA99" s="342">
        <v>71.728210000000004</v>
      </c>
      <c r="AB99" s="342">
        <f>'[4]численность 2020'!E116</f>
        <v>82.731063842773438</v>
      </c>
      <c r="AC99" s="341">
        <v>3.1080869999999998</v>
      </c>
      <c r="AD99" s="341">
        <v>3.2165119999999998</v>
      </c>
      <c r="AE99" s="341">
        <f t="shared" si="105"/>
        <v>3.3433448136533022</v>
      </c>
      <c r="AF99" s="343">
        <f>'[4]заявки 2020-2021'!J104</f>
        <v>4</v>
      </c>
      <c r="AG99" s="344">
        <f t="shared" si="101"/>
        <v>4.1365531921386722</v>
      </c>
      <c r="AH99" s="345">
        <f t="shared" si="66"/>
        <v>4</v>
      </c>
      <c r="AI99" s="349">
        <f t="shared" si="67"/>
        <v>3</v>
      </c>
      <c r="AJ99" s="346">
        <v>4</v>
      </c>
      <c r="AK99" s="346">
        <v>3</v>
      </c>
      <c r="AL99" s="342">
        <v>155.824173</v>
      </c>
      <c r="AM99" s="342">
        <v>134.32205200000001</v>
      </c>
      <c r="AN99" s="342">
        <f>'[4]численность 2020'!F116</f>
        <v>166.36857604980469</v>
      </c>
      <c r="AO99" s="341">
        <v>6.9876310000000004</v>
      </c>
      <c r="AP99" s="341">
        <v>6.0234110000000003</v>
      </c>
      <c r="AQ99" s="341">
        <f t="shared" si="68"/>
        <v>6.7233212055399676</v>
      </c>
      <c r="AR99" s="343">
        <f>'[4]заявки 2020-2021'!D104</f>
        <v>11</v>
      </c>
      <c r="AS99" s="343">
        <f>'[4]заявки 2020-2021'!E104</f>
        <v>2</v>
      </c>
      <c r="AT99" s="344">
        <f t="shared" si="94"/>
        <v>16.63685760498047</v>
      </c>
      <c r="AU99" s="349">
        <f t="shared" si="69"/>
        <v>11</v>
      </c>
      <c r="AV99" s="346">
        <v>11</v>
      </c>
      <c r="AW99" s="344">
        <f t="shared" si="70"/>
        <v>2.75</v>
      </c>
      <c r="AX99" s="345">
        <f t="shared" si="71"/>
        <v>2</v>
      </c>
      <c r="AY99" s="346">
        <v>2</v>
      </c>
      <c r="AZ99" s="344">
        <f t="shared" si="72"/>
        <v>5.5</v>
      </c>
      <c r="BA99" s="346">
        <v>5</v>
      </c>
      <c r="BB99" s="342">
        <v>10.996758</v>
      </c>
      <c r="BC99" s="342">
        <v>11.342003999999999</v>
      </c>
      <c r="BD99" s="342">
        <f>'[4]численность 2020'!G116</f>
        <v>14.190912246704102</v>
      </c>
      <c r="BE99" s="341">
        <v>0.49312800000000001</v>
      </c>
      <c r="BF99" s="341">
        <v>0.50861000000000001</v>
      </c>
      <c r="BG99" s="341">
        <f t="shared" si="73"/>
        <v>0.57348607230767068</v>
      </c>
      <c r="BH99" s="343">
        <f>'[4]заявки 2020-2021'!B104</f>
        <v>0</v>
      </c>
      <c r="BI99" s="343">
        <f>'[4]заявки 2020-2021'!C104</f>
        <v>0</v>
      </c>
      <c r="BJ99" s="344">
        <f t="shared" si="95"/>
        <v>0.4257273674011216</v>
      </c>
      <c r="BK99" s="349">
        <f t="shared" si="74"/>
        <v>0</v>
      </c>
      <c r="BL99" s="346"/>
      <c r="BM99" s="344">
        <f t="shared" si="75"/>
        <v>0</v>
      </c>
      <c r="BN99" s="345">
        <f t="shared" si="76"/>
        <v>0</v>
      </c>
      <c r="BO99" s="346"/>
      <c r="BP99" s="344">
        <f t="shared" si="92"/>
        <v>0</v>
      </c>
      <c r="BQ99" s="346"/>
      <c r="BR99" s="342">
        <v>45.927635000000002</v>
      </c>
      <c r="BS99" s="342">
        <v>46.664245999999999</v>
      </c>
      <c r="BT99" s="342">
        <f>'[4]численность 2020'!H116</f>
        <v>55.996574401855469</v>
      </c>
      <c r="BU99" s="341">
        <v>2.0595349999999999</v>
      </c>
      <c r="BV99" s="341">
        <v>2.0925669999999998</v>
      </c>
      <c r="BW99" s="341">
        <f t="shared" si="77"/>
        <v>2.2629451129093399</v>
      </c>
      <c r="BX99" s="343">
        <f>'[4]заявки 2020-2021'!F104</f>
        <v>4</v>
      </c>
      <c r="BY99" s="343">
        <f>'[4]заявки 2020-2021'!G104</f>
        <v>1</v>
      </c>
      <c r="BZ99" s="343">
        <f>'[4]заявки 2020-2021'!H104</f>
        <v>0</v>
      </c>
      <c r="CA99" s="344">
        <f t="shared" si="96"/>
        <v>3.9197602081298832</v>
      </c>
      <c r="CB99" s="349">
        <f t="shared" si="78"/>
        <v>3.9197602081298832</v>
      </c>
      <c r="CC99" s="346">
        <v>3</v>
      </c>
      <c r="CD99" s="344">
        <f t="shared" si="79"/>
        <v>0</v>
      </c>
      <c r="CE99" s="345">
        <f t="shared" si="80"/>
        <v>0</v>
      </c>
      <c r="CF99" s="346"/>
      <c r="CG99" s="344">
        <f t="shared" si="81"/>
        <v>0</v>
      </c>
      <c r="CH99" s="345">
        <f t="shared" si="82"/>
        <v>0</v>
      </c>
      <c r="CI99" s="346"/>
      <c r="CJ99" s="344">
        <f t="shared" si="93"/>
        <v>0.60000000000000009</v>
      </c>
      <c r="CK99" s="346"/>
      <c r="CL99" s="350">
        <f t="shared" si="97"/>
        <v>1</v>
      </c>
      <c r="CM99" s="342">
        <v>0</v>
      </c>
      <c r="CN99" s="342">
        <v>0</v>
      </c>
      <c r="CO99" s="342" t="e">
        <f>#NAME?</f>
        <v>#NAME?</v>
      </c>
      <c r="CP99" s="341">
        <v>0</v>
      </c>
      <c r="CQ99" s="341">
        <v>0</v>
      </c>
      <c r="CR99" s="341" t="e">
        <f>#NAME?</f>
        <v>#NAME?</v>
      </c>
      <c r="CS99" s="343" t="e">
        <f>#NAME?</f>
        <v>#NAME?</v>
      </c>
      <c r="CT99" s="344" t="e">
        <f t="shared" si="107"/>
        <v>#NAME?</v>
      </c>
      <c r="CU99" s="349" t="e">
        <f t="shared" si="84"/>
        <v>#NAME?</v>
      </c>
      <c r="CV99" s="346"/>
      <c r="CW99" s="344">
        <f t="shared" si="108"/>
        <v>0</v>
      </c>
      <c r="CX99" s="346"/>
      <c r="CY99" s="342">
        <v>0</v>
      </c>
      <c r="CZ99" s="342">
        <v>0</v>
      </c>
      <c r="DA99" s="342">
        <f>'[4]численность 2020'!I116</f>
        <v>0</v>
      </c>
      <c r="DB99" s="341">
        <v>0</v>
      </c>
      <c r="DC99" s="341">
        <v>0</v>
      </c>
      <c r="DD99" s="341">
        <f t="shared" si="86"/>
        <v>0</v>
      </c>
      <c r="DE99" s="343">
        <f>'[4]заявки 2020-2021'!I104</f>
        <v>0</v>
      </c>
      <c r="DF99" s="344">
        <f t="shared" si="98"/>
        <v>0</v>
      </c>
      <c r="DG99" s="345">
        <f t="shared" si="87"/>
        <v>0</v>
      </c>
      <c r="DH99" s="346"/>
      <c r="DI99" s="342">
        <v>3.8175819999999998</v>
      </c>
      <c r="DJ99" s="342">
        <v>3.8249379999999999</v>
      </c>
      <c r="DK99" s="342">
        <f>'[4]численность 2020'!J116</f>
        <v>4.149756908416748</v>
      </c>
      <c r="DL99" s="341">
        <v>0.17152200000000001</v>
      </c>
      <c r="DM99" s="341">
        <v>0.17152200000000001</v>
      </c>
      <c r="DN99" s="341">
        <f t="shared" si="88"/>
        <v>0.16770083198789904</v>
      </c>
      <c r="DO99" s="343">
        <f>'[4]заявки 2020-2021'!P104</f>
        <v>0</v>
      </c>
      <c r="DP99" s="344">
        <f t="shared" si="99"/>
        <v>0.41497569084167485</v>
      </c>
      <c r="DQ99" s="345">
        <f t="shared" si="89"/>
        <v>0</v>
      </c>
      <c r="DR99" s="346"/>
      <c r="DS99" s="342">
        <v>0</v>
      </c>
      <c r="DT99" s="347">
        <v>0</v>
      </c>
      <c r="DU99" s="347">
        <f>'[4]заявки 2020-2021'!Q104</f>
        <v>0</v>
      </c>
      <c r="DV99" s="341">
        <f t="shared" si="90"/>
        <v>0</v>
      </c>
      <c r="DW99" s="341">
        <v>0</v>
      </c>
      <c r="DX99" s="341">
        <f t="shared" si="106"/>
        <v>0</v>
      </c>
      <c r="DY99" s="343">
        <f>'[4]заявки 2020-2021'!S104</f>
        <v>0</v>
      </c>
      <c r="DZ99" s="344">
        <f t="shared" si="102"/>
        <v>0</v>
      </c>
      <c r="EA99" s="345">
        <f t="shared" si="91"/>
        <v>0</v>
      </c>
      <c r="EB99" s="346"/>
    </row>
    <row r="100" spans="1:132" ht="15.75" x14ac:dyDescent="0.2">
      <c r="A100" s="116" t="s">
        <v>155</v>
      </c>
      <c r="B100" s="341">
        <f>'[4]численность 2020'!C106</f>
        <v>62.600002288818359</v>
      </c>
      <c r="C100" s="342">
        <v>93.825783000000001</v>
      </c>
      <c r="D100" s="342">
        <v>92.440383999999995</v>
      </c>
      <c r="E100" s="342">
        <f>'[4]численность 2020'!D106</f>
        <v>91.548934936523438</v>
      </c>
      <c r="F100" s="341">
        <v>1.4988140000000001</v>
      </c>
      <c r="G100" s="341">
        <f t="shared" si="61"/>
        <v>1.4766833964878583</v>
      </c>
      <c r="H100" s="341">
        <f t="shared" si="103"/>
        <v>1.4624429966334993</v>
      </c>
      <c r="I100" s="343">
        <f>'[4]заявки 2020-2021'!O105</f>
        <v>32</v>
      </c>
      <c r="J100" s="344">
        <f>IF(E100&gt;34,E100*0.349999999999999,0)</f>
        <v>32.042127227783112</v>
      </c>
      <c r="K100" s="345">
        <f t="shared" si="62"/>
        <v>32</v>
      </c>
      <c r="L100" s="346">
        <v>32</v>
      </c>
      <c r="M100" s="342">
        <v>138</v>
      </c>
      <c r="N100" s="342">
        <v>138</v>
      </c>
      <c r="O100" s="347">
        <f>'[4]заявки 2020-2021'!K105</f>
        <v>120</v>
      </c>
      <c r="P100" s="341">
        <f t="shared" si="63"/>
        <v>2.2044727628492375</v>
      </c>
      <c r="Q100" s="341">
        <v>2.2044730000000001</v>
      </c>
      <c r="R100" s="341">
        <f t="shared" si="64"/>
        <v>1.9169328372602066</v>
      </c>
      <c r="S100" s="343">
        <f>'[4]заявки 2020-2021'!M105</f>
        <v>18</v>
      </c>
      <c r="T100" s="343">
        <f>'[4]заявки 2020-2021'!N105</f>
        <v>9</v>
      </c>
      <c r="U100" s="344">
        <f t="shared" si="100"/>
        <v>18</v>
      </c>
      <c r="V100" s="345">
        <f t="shared" si="65"/>
        <v>18</v>
      </c>
      <c r="W100" s="346">
        <v>18</v>
      </c>
      <c r="X100" s="346">
        <v>9</v>
      </c>
      <c r="Y100" s="348"/>
      <c r="Z100" s="342">
        <v>936.11157200000002</v>
      </c>
      <c r="AA100" s="342">
        <v>700.97918700000002</v>
      </c>
      <c r="AB100" s="342">
        <f>'[4]численность 2020'!E106</f>
        <v>838.49664306640625</v>
      </c>
      <c r="AC100" s="341">
        <v>14.953858</v>
      </c>
      <c r="AD100" s="341">
        <v>11.197749999999999</v>
      </c>
      <c r="AE100" s="341">
        <f t="shared" si="105"/>
        <v>13.394514575220374</v>
      </c>
      <c r="AF100" s="343">
        <f>'[4]заявки 2020-2021'!J105</f>
        <v>41</v>
      </c>
      <c r="AG100" s="344">
        <f t="shared" si="101"/>
        <v>41.924832153320317</v>
      </c>
      <c r="AH100" s="345">
        <f t="shared" si="66"/>
        <v>41</v>
      </c>
      <c r="AI100" s="349">
        <f t="shared" si="67"/>
        <v>30.75</v>
      </c>
      <c r="AJ100" s="346">
        <v>41</v>
      </c>
      <c r="AK100" s="346">
        <v>30</v>
      </c>
      <c r="AL100" s="342">
        <v>218.46691899999999</v>
      </c>
      <c r="AM100" s="342">
        <v>208.31637599999999</v>
      </c>
      <c r="AN100" s="342">
        <f>'[4]численность 2020'!F106</f>
        <v>266.40744018554688</v>
      </c>
      <c r="AO100" s="341">
        <v>3.489887</v>
      </c>
      <c r="AP100" s="341">
        <v>3.3277380000000001</v>
      </c>
      <c r="AQ100" s="341">
        <f t="shared" si="68"/>
        <v>4.2557097515175757</v>
      </c>
      <c r="AR100" s="343">
        <f>'[4]заявки 2020-2021'!D105</f>
        <v>21</v>
      </c>
      <c r="AS100" s="343">
        <f>'[4]заявки 2020-2021'!E105</f>
        <v>1</v>
      </c>
      <c r="AT100" s="344">
        <f t="shared" si="94"/>
        <v>21.31259521484375</v>
      </c>
      <c r="AU100" s="349">
        <f t="shared" si="69"/>
        <v>21</v>
      </c>
      <c r="AV100" s="346">
        <v>21</v>
      </c>
      <c r="AW100" s="344">
        <f t="shared" si="70"/>
        <v>5.25</v>
      </c>
      <c r="AX100" s="345">
        <f t="shared" si="71"/>
        <v>1</v>
      </c>
      <c r="AY100" s="346">
        <v>1</v>
      </c>
      <c r="AZ100" s="344">
        <f t="shared" si="72"/>
        <v>10.5</v>
      </c>
      <c r="BA100" s="346">
        <v>10</v>
      </c>
      <c r="BB100" s="342">
        <v>32.731709000000002</v>
      </c>
      <c r="BC100" s="342">
        <v>28.955432999999999</v>
      </c>
      <c r="BD100" s="342">
        <f>'[4]численность 2020'!G106</f>
        <v>29.78392219543457</v>
      </c>
      <c r="BE100" s="341">
        <v>0.52287099999999997</v>
      </c>
      <c r="BF100" s="341">
        <v>0.46254699999999999</v>
      </c>
      <c r="BG100" s="341">
        <f t="shared" si="73"/>
        <v>0.47578148732359693</v>
      </c>
      <c r="BH100" s="343">
        <f>'[4]заявки 2020-2021'!B105</f>
        <v>0</v>
      </c>
      <c r="BI100" s="343">
        <f>'[4]заявки 2020-2021'!C105</f>
        <v>0</v>
      </c>
      <c r="BJ100" s="344">
        <f t="shared" si="95"/>
        <v>0.89351766586303405</v>
      </c>
      <c r="BK100" s="349">
        <f t="shared" si="74"/>
        <v>0</v>
      </c>
      <c r="BL100" s="346"/>
      <c r="BM100" s="344">
        <f t="shared" si="75"/>
        <v>0</v>
      </c>
      <c r="BN100" s="345">
        <f t="shared" si="76"/>
        <v>0</v>
      </c>
      <c r="BO100" s="346"/>
      <c r="BP100" s="344">
        <f t="shared" si="92"/>
        <v>0</v>
      </c>
      <c r="BQ100" s="346"/>
      <c r="BR100" s="342">
        <v>335.5</v>
      </c>
      <c r="BS100" s="342">
        <v>287.899719</v>
      </c>
      <c r="BT100" s="342">
        <f>'[4]численность 2020'!H106</f>
        <v>352.7532958984375</v>
      </c>
      <c r="BU100" s="341">
        <v>5.3594249999999999</v>
      </c>
      <c r="BV100" s="341">
        <v>4.599037</v>
      </c>
      <c r="BW100" s="341">
        <f t="shared" si="77"/>
        <v>5.6350364696623414</v>
      </c>
      <c r="BX100" s="343">
        <f>'[4]заявки 2020-2021'!F105</f>
        <v>28</v>
      </c>
      <c r="BY100" s="343">
        <f>'[4]заявки 2020-2021'!G105</f>
        <v>3</v>
      </c>
      <c r="BZ100" s="343">
        <f>'[4]заявки 2020-2021'!H105</f>
        <v>4</v>
      </c>
      <c r="CA100" s="344">
        <f t="shared" si="96"/>
        <v>28.220263671874999</v>
      </c>
      <c r="CB100" s="349">
        <f t="shared" si="78"/>
        <v>28</v>
      </c>
      <c r="CC100" s="346">
        <v>28</v>
      </c>
      <c r="CD100" s="344">
        <f t="shared" si="79"/>
        <v>3.5</v>
      </c>
      <c r="CE100" s="345">
        <f t="shared" si="80"/>
        <v>3</v>
      </c>
      <c r="CF100" s="346">
        <v>3</v>
      </c>
      <c r="CG100" s="344">
        <f t="shared" si="81"/>
        <v>3.5</v>
      </c>
      <c r="CH100" s="345">
        <f t="shared" si="82"/>
        <v>3.5</v>
      </c>
      <c r="CI100" s="346">
        <v>4</v>
      </c>
      <c r="CJ100" s="344">
        <f t="shared" si="93"/>
        <v>5.6000000000000005</v>
      </c>
      <c r="CK100" s="346">
        <v>5</v>
      </c>
      <c r="CL100" s="350">
        <f t="shared" si="97"/>
        <v>1</v>
      </c>
      <c r="CM100" s="342"/>
      <c r="CN100" s="342"/>
      <c r="CO100" s="342"/>
      <c r="CP100" s="341"/>
      <c r="CQ100" s="341"/>
      <c r="CR100" s="341"/>
      <c r="CS100" s="343"/>
      <c r="CT100" s="344"/>
      <c r="CU100" s="349"/>
      <c r="CV100" s="346"/>
      <c r="CW100" s="344"/>
      <c r="CX100" s="346"/>
      <c r="CY100" s="342">
        <v>0</v>
      </c>
      <c r="CZ100" s="342">
        <v>0</v>
      </c>
      <c r="DA100" s="342">
        <f>'[4]численность 2020'!I106</f>
        <v>0</v>
      </c>
      <c r="DB100" s="341">
        <v>0</v>
      </c>
      <c r="DC100" s="341">
        <v>0</v>
      </c>
      <c r="DD100" s="341">
        <f t="shared" si="86"/>
        <v>0</v>
      </c>
      <c r="DE100" s="343">
        <f>'[4]заявки 2020-2021'!I105</f>
        <v>0</v>
      </c>
      <c r="DF100" s="344">
        <f t="shared" si="98"/>
        <v>0</v>
      </c>
      <c r="DG100" s="345">
        <f t="shared" si="87"/>
        <v>0</v>
      </c>
      <c r="DH100" s="346"/>
      <c r="DI100" s="342">
        <v>32.961677999999999</v>
      </c>
      <c r="DJ100" s="342">
        <v>25.768301000000001</v>
      </c>
      <c r="DK100" s="342">
        <f>'[4]численность 2020'!J106</f>
        <v>28.990495681762695</v>
      </c>
      <c r="DL100" s="341">
        <v>0.411634</v>
      </c>
      <c r="DM100" s="341">
        <v>0.411634</v>
      </c>
      <c r="DN100" s="341">
        <f t="shared" si="88"/>
        <v>0.46310694284017606</v>
      </c>
      <c r="DO100" s="343">
        <f>'[4]заявки 2020-2021'!P105</f>
        <v>2</v>
      </c>
      <c r="DP100" s="344">
        <f t="shared" si="99"/>
        <v>2.8990495681762698</v>
      </c>
      <c r="DQ100" s="345">
        <f t="shared" si="89"/>
        <v>2</v>
      </c>
      <c r="DR100" s="346">
        <v>2</v>
      </c>
      <c r="DS100" s="342">
        <v>0</v>
      </c>
      <c r="DT100" s="347">
        <v>0</v>
      </c>
      <c r="DU100" s="347">
        <f>'[4]заявки 2020-2021'!Q105</f>
        <v>0</v>
      </c>
      <c r="DV100" s="341">
        <f t="shared" si="90"/>
        <v>0</v>
      </c>
      <c r="DW100" s="341">
        <v>0</v>
      </c>
      <c r="DX100" s="341">
        <f t="shared" si="106"/>
        <v>0</v>
      </c>
      <c r="DY100" s="343">
        <f>'[4]заявки 2020-2021'!S105</f>
        <v>0</v>
      </c>
      <c r="DZ100" s="344">
        <f t="shared" si="102"/>
        <v>0</v>
      </c>
      <c r="EA100" s="345">
        <f t="shared" si="91"/>
        <v>0</v>
      </c>
      <c r="EB100" s="346"/>
    </row>
    <row r="101" spans="1:132" ht="31.5" x14ac:dyDescent="0.2">
      <c r="A101" s="116" t="s">
        <v>154</v>
      </c>
      <c r="B101" s="341">
        <f>'[4]численность 2020'!C105</f>
        <v>8.3999996185302734</v>
      </c>
      <c r="C101" s="342">
        <v>31.995591999999998</v>
      </c>
      <c r="D101" s="342">
        <v>31.116447000000001</v>
      </c>
      <c r="E101" s="342">
        <f>'[4]численность 2020'!D105</f>
        <v>35</v>
      </c>
      <c r="F101" s="341">
        <v>3.808999</v>
      </c>
      <c r="G101" s="341">
        <f t="shared" si="61"/>
        <v>3.7043390967968124</v>
      </c>
      <c r="H101" s="341">
        <f t="shared" si="103"/>
        <v>4.1666668558877697</v>
      </c>
      <c r="I101" s="343">
        <f>'[4]заявки 2020-2021'!O106</f>
        <v>11</v>
      </c>
      <c r="J101" s="344">
        <f t="shared" si="104"/>
        <v>12.25</v>
      </c>
      <c r="K101" s="345">
        <f t="shared" si="62"/>
        <v>11</v>
      </c>
      <c r="L101" s="346">
        <v>11</v>
      </c>
      <c r="M101" s="342">
        <v>31</v>
      </c>
      <c r="N101" s="342">
        <v>31</v>
      </c>
      <c r="O101" s="347">
        <f>'[4]заявки 2020-2021'!K106</f>
        <v>30</v>
      </c>
      <c r="P101" s="341">
        <f t="shared" si="63"/>
        <v>3.6904763580720248</v>
      </c>
      <c r="Q101" s="341">
        <v>3.6904759999999999</v>
      </c>
      <c r="R101" s="341">
        <f t="shared" si="64"/>
        <v>3.5714287336180885</v>
      </c>
      <c r="S101" s="343">
        <f>'[4]заявки 2020-2021'!M106</f>
        <v>4</v>
      </c>
      <c r="T101" s="343">
        <f>'[4]заявки 2020-2021'!N106</f>
        <v>3</v>
      </c>
      <c r="U101" s="344">
        <f t="shared" si="100"/>
        <v>4.5</v>
      </c>
      <c r="V101" s="345">
        <f t="shared" si="65"/>
        <v>4</v>
      </c>
      <c r="W101" s="346">
        <v>4</v>
      </c>
      <c r="X101" s="346">
        <v>3</v>
      </c>
      <c r="Y101" s="348"/>
      <c r="Z101" s="342">
        <v>64.85546875</v>
      </c>
      <c r="AA101" s="342">
        <v>56.369746999999997</v>
      </c>
      <c r="AB101" s="342">
        <f>'[4]численность 2020'!E105</f>
        <v>79.519081115722656</v>
      </c>
      <c r="AC101" s="341">
        <v>7.7208889999999997</v>
      </c>
      <c r="AD101" s="341">
        <v>6.7106839999999996</v>
      </c>
      <c r="AE101" s="341">
        <f t="shared" si="105"/>
        <v>9.4665577055866468</v>
      </c>
      <c r="AF101" s="343">
        <f>'[4]заявки 2020-2021'!J106</f>
        <v>4</v>
      </c>
      <c r="AG101" s="344">
        <f t="shared" si="101"/>
        <v>3.9759540557861328</v>
      </c>
      <c r="AH101" s="345">
        <f t="shared" si="66"/>
        <v>3.9759540557861328</v>
      </c>
      <c r="AI101" s="349">
        <f t="shared" si="67"/>
        <v>2.25</v>
      </c>
      <c r="AJ101" s="346">
        <v>3</v>
      </c>
      <c r="AK101" s="346">
        <v>2</v>
      </c>
      <c r="AL101" s="342">
        <v>58.974926000000004</v>
      </c>
      <c r="AM101" s="342">
        <v>55.030014000000001</v>
      </c>
      <c r="AN101" s="342">
        <f>'[4]численность 2020'!F105</f>
        <v>68.591506958007813</v>
      </c>
      <c r="AO101" s="341">
        <v>7.0208250000000003</v>
      </c>
      <c r="AP101" s="341">
        <v>6.5511920000000003</v>
      </c>
      <c r="AQ101" s="341">
        <f t="shared" si="68"/>
        <v>8.1656559610664718</v>
      </c>
      <c r="AR101" s="343">
        <f>'[4]заявки 2020-2021'!D106</f>
        <v>6</v>
      </c>
      <c r="AS101" s="343">
        <f>'[4]заявки 2020-2021'!E106</f>
        <v>0</v>
      </c>
      <c r="AT101" s="344">
        <f t="shared" si="94"/>
        <v>8.2309808349609366</v>
      </c>
      <c r="AU101" s="349">
        <f t="shared" si="69"/>
        <v>6</v>
      </c>
      <c r="AV101" s="346">
        <v>6</v>
      </c>
      <c r="AW101" s="344">
        <f t="shared" si="70"/>
        <v>1.5</v>
      </c>
      <c r="AX101" s="345">
        <f t="shared" si="71"/>
        <v>0</v>
      </c>
      <c r="AY101" s="346"/>
      <c r="AZ101" s="344">
        <f t="shared" si="72"/>
        <v>3</v>
      </c>
      <c r="BA101" s="346">
        <v>3</v>
      </c>
      <c r="BB101" s="342">
        <v>4.3073160000000001</v>
      </c>
      <c r="BC101" s="342">
        <v>4.2472989999999999</v>
      </c>
      <c r="BD101" s="342">
        <f>'[4]численность 2020'!G105</f>
        <v>5.1275520324707031</v>
      </c>
      <c r="BE101" s="341">
        <v>0.51277600000000001</v>
      </c>
      <c r="BF101" s="341">
        <v>0.50563100000000005</v>
      </c>
      <c r="BG101" s="341">
        <f t="shared" si="73"/>
        <v>0.61042288872958994</v>
      </c>
      <c r="BH101" s="343">
        <f>'[4]заявки 2020-2021'!B106</f>
        <v>0</v>
      </c>
      <c r="BI101" s="343">
        <f>'[4]заявки 2020-2021'!C106</f>
        <v>0</v>
      </c>
      <c r="BJ101" s="344">
        <f t="shared" si="95"/>
        <v>0.15382656097412056</v>
      </c>
      <c r="BK101" s="349">
        <f t="shared" si="74"/>
        <v>0</v>
      </c>
      <c r="BL101" s="346"/>
      <c r="BM101" s="344">
        <f t="shared" si="75"/>
        <v>0</v>
      </c>
      <c r="BN101" s="345">
        <f t="shared" si="76"/>
        <v>0</v>
      </c>
      <c r="BO101" s="346"/>
      <c r="BP101" s="344">
        <f t="shared" si="92"/>
        <v>0</v>
      </c>
      <c r="BQ101" s="346"/>
      <c r="BR101" s="342">
        <v>65.471207000000007</v>
      </c>
      <c r="BS101" s="342">
        <v>58.144058000000001</v>
      </c>
      <c r="BT101" s="342">
        <f>'[4]численность 2020'!H105</f>
        <v>67.830184936523438</v>
      </c>
      <c r="BU101" s="341">
        <v>7.7941919999999998</v>
      </c>
      <c r="BV101" s="341">
        <v>6.9219119999999998</v>
      </c>
      <c r="BW101" s="341">
        <f t="shared" si="77"/>
        <v>8.0750223829642884</v>
      </c>
      <c r="BX101" s="343">
        <f>'[4]заявки 2020-2021'!F106</f>
        <v>6</v>
      </c>
      <c r="BY101" s="343">
        <f>'[4]заявки 2020-2021'!G106</f>
        <v>1</v>
      </c>
      <c r="BZ101" s="343">
        <f>'[4]заявки 2020-2021'!H106</f>
        <v>0</v>
      </c>
      <c r="CA101" s="344">
        <f t="shared" si="96"/>
        <v>8.1396221923828129</v>
      </c>
      <c r="CB101" s="349">
        <f t="shared" si="78"/>
        <v>6</v>
      </c>
      <c r="CC101" s="346">
        <v>6</v>
      </c>
      <c r="CD101" s="344">
        <f t="shared" si="79"/>
        <v>0.75</v>
      </c>
      <c r="CE101" s="345">
        <f t="shared" si="80"/>
        <v>0.75</v>
      </c>
      <c r="CF101" s="346">
        <v>1</v>
      </c>
      <c r="CG101" s="344">
        <f t="shared" si="81"/>
        <v>0.75</v>
      </c>
      <c r="CH101" s="345">
        <f t="shared" si="82"/>
        <v>0</v>
      </c>
      <c r="CI101" s="346"/>
      <c r="CJ101" s="344">
        <f t="shared" si="93"/>
        <v>1.2000000000000002</v>
      </c>
      <c r="CK101" s="346">
        <v>1</v>
      </c>
      <c r="CL101" s="350">
        <f t="shared" si="97"/>
        <v>1</v>
      </c>
      <c r="CM101" s="342">
        <v>0</v>
      </c>
      <c r="CN101" s="342">
        <v>0</v>
      </c>
      <c r="CO101" s="342" t="e">
        <f>#NAME?</f>
        <v>#NAME?</v>
      </c>
      <c r="CP101" s="341">
        <v>0</v>
      </c>
      <c r="CQ101" s="341">
        <v>0</v>
      </c>
      <c r="CR101" s="341" t="e">
        <f>#NAME?</f>
        <v>#NAME?</v>
      </c>
      <c r="CS101" s="343" t="e">
        <f>#NAME?</f>
        <v>#NAME?</v>
      </c>
      <c r="CT101" s="344" t="e">
        <f t="shared" si="107"/>
        <v>#NAME?</v>
      </c>
      <c r="CU101" s="349" t="e">
        <f t="shared" si="84"/>
        <v>#NAME?</v>
      </c>
      <c r="CV101" s="346"/>
      <c r="CW101" s="344">
        <f t="shared" si="108"/>
        <v>0</v>
      </c>
      <c r="CX101" s="346"/>
      <c r="CY101" s="342">
        <v>0</v>
      </c>
      <c r="CZ101" s="342">
        <v>0</v>
      </c>
      <c r="DA101" s="342">
        <f>'[4]численность 2020'!I105</f>
        <v>0</v>
      </c>
      <c r="DB101" s="341">
        <v>0</v>
      </c>
      <c r="DC101" s="341">
        <v>0</v>
      </c>
      <c r="DD101" s="341">
        <f t="shared" si="86"/>
        <v>0</v>
      </c>
      <c r="DE101" s="343">
        <f>'[4]заявки 2020-2021'!I106</f>
        <v>0</v>
      </c>
      <c r="DF101" s="344">
        <f t="shared" si="98"/>
        <v>0</v>
      </c>
      <c r="DG101" s="345">
        <f t="shared" si="87"/>
        <v>0</v>
      </c>
      <c r="DH101" s="346"/>
      <c r="DI101" s="342">
        <v>5.2535129999999999</v>
      </c>
      <c r="DJ101" s="342">
        <v>5.1860749999999998</v>
      </c>
      <c r="DK101" s="342">
        <f>'[4]численность 2020'!J105</f>
        <v>5.1395597457885742</v>
      </c>
      <c r="DL101" s="341">
        <v>0.61738999999999999</v>
      </c>
      <c r="DM101" s="341">
        <v>0.61738999999999999</v>
      </c>
      <c r="DN101" s="341">
        <f t="shared" si="88"/>
        <v>0.61185237847520635</v>
      </c>
      <c r="DO101" s="343">
        <f>'[4]заявки 2020-2021'!P106</f>
        <v>0</v>
      </c>
      <c r="DP101" s="344">
        <f t="shared" si="99"/>
        <v>0.51395597457885744</v>
      </c>
      <c r="DQ101" s="345">
        <f t="shared" si="89"/>
        <v>0</v>
      </c>
      <c r="DR101" s="346"/>
      <c r="DS101" s="342">
        <v>0</v>
      </c>
      <c r="DT101" s="347">
        <v>0</v>
      </c>
      <c r="DU101" s="347">
        <f>'[4]заявки 2020-2021'!Q106</f>
        <v>0</v>
      </c>
      <c r="DV101" s="341">
        <f t="shared" si="90"/>
        <v>0</v>
      </c>
      <c r="DW101" s="341">
        <v>0</v>
      </c>
      <c r="DX101" s="341">
        <f t="shared" si="106"/>
        <v>0</v>
      </c>
      <c r="DY101" s="343">
        <f>'[4]заявки 2020-2021'!S106</f>
        <v>0</v>
      </c>
      <c r="DZ101" s="344">
        <f t="shared" si="102"/>
        <v>0</v>
      </c>
      <c r="EA101" s="345">
        <f t="shared" si="91"/>
        <v>0</v>
      </c>
      <c r="EB101" s="346"/>
    </row>
    <row r="102" spans="1:132" ht="33" customHeight="1" x14ac:dyDescent="0.2">
      <c r="A102" s="116" t="s">
        <v>163</v>
      </c>
      <c r="B102" s="341">
        <f>'[4]численность 2020'!C114</f>
        <v>40.437999725341797</v>
      </c>
      <c r="C102" s="342">
        <v>57.853222000000002</v>
      </c>
      <c r="D102" s="342">
        <v>39.433391999999998</v>
      </c>
      <c r="E102" s="342">
        <f>'[4]численность 2020'!D114</f>
        <v>43.712776184082031</v>
      </c>
      <c r="F102" s="341">
        <v>1.5184569999999999</v>
      </c>
      <c r="G102" s="341">
        <f t="shared" si="61"/>
        <v>0.97515683930547559</v>
      </c>
      <c r="H102" s="341">
        <f t="shared" si="103"/>
        <v>1.0809826519853303</v>
      </c>
      <c r="I102" s="343">
        <f>'[4]заявки 2020-2021'!O107</f>
        <v>15</v>
      </c>
      <c r="J102" s="344">
        <f t="shared" si="104"/>
        <v>15.29947166442871</v>
      </c>
      <c r="K102" s="345">
        <f t="shared" si="62"/>
        <v>15</v>
      </c>
      <c r="L102" s="346">
        <v>15</v>
      </c>
      <c r="M102" s="342">
        <v>30</v>
      </c>
      <c r="N102" s="342">
        <v>34</v>
      </c>
      <c r="O102" s="347">
        <f>'[4]заявки 2020-2021'!K107</f>
        <v>30</v>
      </c>
      <c r="P102" s="341">
        <f t="shared" si="63"/>
        <v>0.74187645788027234</v>
      </c>
      <c r="Q102" s="341">
        <v>0.841584</v>
      </c>
      <c r="R102" s="341">
        <f t="shared" si="64"/>
        <v>0.74187645788027234</v>
      </c>
      <c r="S102" s="343">
        <f>'[4]заявки 2020-2021'!M107</f>
        <v>4</v>
      </c>
      <c r="T102" s="343">
        <f>'[4]заявки 2020-2021'!N107</f>
        <v>2</v>
      </c>
      <c r="U102" s="344">
        <f t="shared" si="100"/>
        <v>4.5</v>
      </c>
      <c r="V102" s="345">
        <f t="shared" si="65"/>
        <v>4</v>
      </c>
      <c r="W102" s="346">
        <v>4</v>
      </c>
      <c r="X102" s="346">
        <v>2</v>
      </c>
      <c r="Y102" s="348"/>
      <c r="Z102" s="342">
        <v>32.690781000000001</v>
      </c>
      <c r="AA102" s="342">
        <v>37.403731999999998</v>
      </c>
      <c r="AB102" s="342">
        <f>'[4]численность 2020'!E114</f>
        <v>48.256992340087891</v>
      </c>
      <c r="AC102" s="341">
        <v>0.85802599999999996</v>
      </c>
      <c r="AD102" s="341">
        <v>0.92583499999999996</v>
      </c>
      <c r="AE102" s="341">
        <f t="shared" si="105"/>
        <v>1.193357551507328</v>
      </c>
      <c r="AF102" s="343">
        <f>'[4]заявки 2020-2021'!J107</f>
        <v>2</v>
      </c>
      <c r="AG102" s="344">
        <f t="shared" si="101"/>
        <v>2.4128496170043947</v>
      </c>
      <c r="AH102" s="345">
        <f t="shared" si="66"/>
        <v>2</v>
      </c>
      <c r="AI102" s="349">
        <f t="shared" si="67"/>
        <v>1.5</v>
      </c>
      <c r="AJ102" s="346">
        <v>2</v>
      </c>
      <c r="AK102" s="346">
        <v>1</v>
      </c>
      <c r="AL102" s="342">
        <v>337.10632299999997</v>
      </c>
      <c r="AM102" s="342">
        <v>252.25773599999999</v>
      </c>
      <c r="AN102" s="342">
        <f>'[4]численность 2020'!F114</f>
        <v>252.78349304199219</v>
      </c>
      <c r="AO102" s="341">
        <v>8.8479340000000004</v>
      </c>
      <c r="AP102" s="341">
        <v>6.2440030000000002</v>
      </c>
      <c r="AQ102" s="341">
        <f t="shared" si="68"/>
        <v>6.2511374142865215</v>
      </c>
      <c r="AR102" s="343">
        <f>'[4]заявки 2020-2021'!D107</f>
        <v>20</v>
      </c>
      <c r="AS102" s="343">
        <f>'[4]заявки 2020-2021'!E107</f>
        <v>2</v>
      </c>
      <c r="AT102" s="344">
        <f t="shared" si="94"/>
        <v>25.278349304199221</v>
      </c>
      <c r="AU102" s="349">
        <f t="shared" si="69"/>
        <v>20</v>
      </c>
      <c r="AV102" s="346">
        <v>20</v>
      </c>
      <c r="AW102" s="344">
        <f t="shared" si="70"/>
        <v>5</v>
      </c>
      <c r="AX102" s="345">
        <f t="shared" si="71"/>
        <v>2</v>
      </c>
      <c r="AY102" s="346">
        <v>2</v>
      </c>
      <c r="AZ102" s="344">
        <f t="shared" si="72"/>
        <v>10</v>
      </c>
      <c r="BA102" s="346">
        <v>10</v>
      </c>
      <c r="BB102" s="342">
        <v>80.308441000000002</v>
      </c>
      <c r="BC102" s="342">
        <v>100.81611599999999</v>
      </c>
      <c r="BD102" s="342">
        <f>'[4]численность 2020'!G114</f>
        <v>107.17542266845703</v>
      </c>
      <c r="BE102" s="341">
        <v>2.1078329999999998</v>
      </c>
      <c r="BF102" s="341">
        <v>2.4954480000000001</v>
      </c>
      <c r="BG102" s="341">
        <f t="shared" si="73"/>
        <v>2.6503640980365319</v>
      </c>
      <c r="BH102" s="343">
        <f>'[4]заявки 2020-2021'!B107</f>
        <v>6</v>
      </c>
      <c r="BI102" s="343">
        <f>'[4]заявки 2020-2021'!C107</f>
        <v>1</v>
      </c>
      <c r="BJ102" s="344">
        <f t="shared" si="95"/>
        <v>7.5022795867919925</v>
      </c>
      <c r="BK102" s="349">
        <f t="shared" si="74"/>
        <v>6</v>
      </c>
      <c r="BL102" s="346">
        <v>6</v>
      </c>
      <c r="BM102" s="344">
        <f t="shared" si="75"/>
        <v>1.5</v>
      </c>
      <c r="BN102" s="345">
        <f t="shared" si="76"/>
        <v>1</v>
      </c>
      <c r="BO102" s="346">
        <v>1</v>
      </c>
      <c r="BP102" s="344">
        <f t="shared" si="92"/>
        <v>1.2000000000000002</v>
      </c>
      <c r="BQ102" s="346">
        <v>1</v>
      </c>
      <c r="BR102" s="342">
        <v>215.475449</v>
      </c>
      <c r="BS102" s="342">
        <v>191.01998900000001</v>
      </c>
      <c r="BT102" s="342">
        <f>'[4]численность 2020'!H114</f>
        <v>198.63926696777344</v>
      </c>
      <c r="BU102" s="341">
        <v>5.6555229999999996</v>
      </c>
      <c r="BV102" s="341">
        <v>4.7282169999999999</v>
      </c>
      <c r="BW102" s="341">
        <f t="shared" si="77"/>
        <v>4.9121931924661855</v>
      </c>
      <c r="BX102" s="343">
        <f>'[4]заявки 2020-2021'!F107</f>
        <v>14</v>
      </c>
      <c r="BY102" s="343">
        <f>'[4]заявки 2020-2021'!G107</f>
        <v>2</v>
      </c>
      <c r="BZ102" s="343">
        <f>'[4]заявки 2020-2021'!H107</f>
        <v>2</v>
      </c>
      <c r="CA102" s="344">
        <f t="shared" si="96"/>
        <v>15.891141357421875</v>
      </c>
      <c r="CB102" s="349">
        <f t="shared" si="78"/>
        <v>14</v>
      </c>
      <c r="CC102" s="346">
        <v>14</v>
      </c>
      <c r="CD102" s="344">
        <f t="shared" si="79"/>
        <v>1.75</v>
      </c>
      <c r="CE102" s="345">
        <f t="shared" si="80"/>
        <v>1.75</v>
      </c>
      <c r="CF102" s="346">
        <v>1</v>
      </c>
      <c r="CG102" s="344">
        <f t="shared" si="81"/>
        <v>1.75</v>
      </c>
      <c r="CH102" s="345">
        <f t="shared" si="82"/>
        <v>1.75</v>
      </c>
      <c r="CI102" s="346">
        <v>2</v>
      </c>
      <c r="CJ102" s="344">
        <f t="shared" si="93"/>
        <v>2.8000000000000003</v>
      </c>
      <c r="CK102" s="346">
        <v>2</v>
      </c>
      <c r="CL102" s="350">
        <f t="shared" si="97"/>
        <v>1</v>
      </c>
      <c r="CM102" s="342">
        <v>0</v>
      </c>
      <c r="CN102" s="342">
        <v>0</v>
      </c>
      <c r="CO102" s="342" t="e">
        <f>#NAME?</f>
        <v>#NAME?</v>
      </c>
      <c r="CP102" s="341">
        <v>0</v>
      </c>
      <c r="CQ102" s="341">
        <v>0</v>
      </c>
      <c r="CR102" s="341" t="e">
        <f>#NAME?</f>
        <v>#NAME?</v>
      </c>
      <c r="CS102" s="343" t="e">
        <f>#NAME?</f>
        <v>#NAME?</v>
      </c>
      <c r="CT102" s="344" t="e">
        <f t="shared" si="107"/>
        <v>#NAME?</v>
      </c>
      <c r="CU102" s="349" t="e">
        <f t="shared" si="84"/>
        <v>#NAME?</v>
      </c>
      <c r="CV102" s="346"/>
      <c r="CW102" s="344">
        <f t="shared" si="108"/>
        <v>0</v>
      </c>
      <c r="CX102" s="346"/>
      <c r="CY102" s="342">
        <v>0</v>
      </c>
      <c r="CZ102" s="342">
        <v>0</v>
      </c>
      <c r="DA102" s="342">
        <f>'[4]численность 2020'!I114</f>
        <v>0</v>
      </c>
      <c r="DB102" s="341">
        <v>0</v>
      </c>
      <c r="DC102" s="341">
        <v>0</v>
      </c>
      <c r="DD102" s="341">
        <f t="shared" si="86"/>
        <v>0</v>
      </c>
      <c r="DE102" s="343">
        <f>'[4]заявки 2020-2021'!I107</f>
        <v>0</v>
      </c>
      <c r="DF102" s="344">
        <f t="shared" si="98"/>
        <v>0</v>
      </c>
      <c r="DG102" s="345">
        <f t="shared" si="87"/>
        <v>0</v>
      </c>
      <c r="DH102" s="346"/>
      <c r="DI102" s="342">
        <v>12.42361</v>
      </c>
      <c r="DJ102" s="342">
        <v>12.757863</v>
      </c>
      <c r="DK102" s="342">
        <f>'[4]численность 2020'!J114</f>
        <v>11.958462715148926</v>
      </c>
      <c r="DL102" s="341">
        <v>0.31578899999999999</v>
      </c>
      <c r="DM102" s="341">
        <v>0.31578899999999999</v>
      </c>
      <c r="DN102" s="341">
        <f t="shared" si="88"/>
        <v>0.29572339869359965</v>
      </c>
      <c r="DO102" s="343">
        <f>'[4]заявки 2020-2021'!P107</f>
        <v>1</v>
      </c>
      <c r="DP102" s="344">
        <f t="shared" si="99"/>
        <v>1.1958462715148925</v>
      </c>
      <c r="DQ102" s="345">
        <f t="shared" si="89"/>
        <v>1</v>
      </c>
      <c r="DR102" s="346">
        <v>1</v>
      </c>
      <c r="DS102" s="342">
        <v>0</v>
      </c>
      <c r="DT102" s="347">
        <v>0</v>
      </c>
      <c r="DU102" s="347">
        <f>'[4]заявки 2020-2021'!Q107</f>
        <v>0</v>
      </c>
      <c r="DV102" s="341">
        <f t="shared" si="90"/>
        <v>0</v>
      </c>
      <c r="DW102" s="341">
        <v>0</v>
      </c>
      <c r="DX102" s="341">
        <f t="shared" si="106"/>
        <v>0</v>
      </c>
      <c r="DY102" s="343">
        <f>'[4]заявки 2020-2021'!S107</f>
        <v>0</v>
      </c>
      <c r="DZ102" s="344">
        <f t="shared" si="102"/>
        <v>0</v>
      </c>
      <c r="EA102" s="345">
        <f t="shared" si="91"/>
        <v>0</v>
      </c>
      <c r="EB102" s="346"/>
    </row>
    <row r="103" spans="1:132" ht="50.25" customHeight="1" x14ac:dyDescent="0.2">
      <c r="A103" s="116" t="s">
        <v>325</v>
      </c>
      <c r="B103" s="341">
        <f>'[4]численность 2020'!C111</f>
        <v>25.611000061035156</v>
      </c>
      <c r="C103" s="342">
        <v>43.165095999999998</v>
      </c>
      <c r="D103" s="342">
        <v>45.270713999999998</v>
      </c>
      <c r="E103" s="342">
        <f>'[4]численность 2020'!D111</f>
        <v>43.758056640625</v>
      </c>
      <c r="F103" s="341">
        <v>1.6854119999999999</v>
      </c>
      <c r="G103" s="341">
        <f t="shared" si="61"/>
        <v>1.7676277338687503</v>
      </c>
      <c r="H103" s="341">
        <f t="shared" si="103"/>
        <v>1.708564934455604</v>
      </c>
      <c r="I103" s="343">
        <f>'[4]заявки 2020-2021'!O108</f>
        <v>10</v>
      </c>
      <c r="J103" s="344">
        <f t="shared" si="104"/>
        <v>15.315319824218749</v>
      </c>
      <c r="K103" s="345">
        <f t="shared" si="62"/>
        <v>10</v>
      </c>
      <c r="L103" s="346">
        <v>10</v>
      </c>
      <c r="M103" s="342">
        <v>12</v>
      </c>
      <c r="N103" s="342">
        <v>14</v>
      </c>
      <c r="O103" s="347">
        <f>'[4]заявки 2020-2021'!K108</f>
        <v>16</v>
      </c>
      <c r="P103" s="341">
        <f t="shared" si="63"/>
        <v>0.46854866937652018</v>
      </c>
      <c r="Q103" s="341">
        <v>0.54664000000000001</v>
      </c>
      <c r="R103" s="341">
        <f t="shared" si="64"/>
        <v>0.62473155916869361</v>
      </c>
      <c r="S103" s="343">
        <f>'[4]заявки 2020-2021'!M108</f>
        <v>2</v>
      </c>
      <c r="T103" s="343">
        <f>'[4]заявки 2020-2021'!N108</f>
        <v>1</v>
      </c>
      <c r="U103" s="344">
        <f t="shared" si="100"/>
        <v>2.4</v>
      </c>
      <c r="V103" s="345">
        <f t="shared" si="65"/>
        <v>2</v>
      </c>
      <c r="W103" s="346">
        <v>2</v>
      </c>
      <c r="X103" s="346">
        <v>1</v>
      </c>
      <c r="Y103" s="348"/>
      <c r="Z103" s="342">
        <v>60.360954</v>
      </c>
      <c r="AA103" s="342">
        <v>63.504753000000001</v>
      </c>
      <c r="AB103" s="342">
        <f>'[4]численность 2020'!E111</f>
        <v>66.149887084960938</v>
      </c>
      <c r="AC103" s="341">
        <v>2.3568370000000001</v>
      </c>
      <c r="AD103" s="341">
        <v>2.4795889999999998</v>
      </c>
      <c r="AE103" s="341">
        <f t="shared" si="105"/>
        <v>2.582870131088792</v>
      </c>
      <c r="AF103" s="343">
        <f>'[4]заявки 2020-2021'!J108</f>
        <v>3</v>
      </c>
      <c r="AG103" s="344">
        <f t="shared" si="101"/>
        <v>3.3074943542480471</v>
      </c>
      <c r="AH103" s="345">
        <f t="shared" si="66"/>
        <v>3</v>
      </c>
      <c r="AI103" s="349">
        <f t="shared" si="67"/>
        <v>2.25</v>
      </c>
      <c r="AJ103" s="346">
        <v>3</v>
      </c>
      <c r="AK103" s="346">
        <v>2</v>
      </c>
      <c r="AL103" s="342">
        <v>137.74229399999999</v>
      </c>
      <c r="AM103" s="342">
        <v>152.21839900000001</v>
      </c>
      <c r="AN103" s="342">
        <f>'[4]численность 2020'!F111</f>
        <v>159.81948852539063</v>
      </c>
      <c r="AO103" s="341">
        <v>5.378247</v>
      </c>
      <c r="AP103" s="341">
        <v>5.9434769999999997</v>
      </c>
      <c r="AQ103" s="341">
        <f t="shared" si="68"/>
        <v>6.2402673907506516</v>
      </c>
      <c r="AR103" s="343">
        <f>'[4]заявки 2020-2021'!D108</f>
        <v>10</v>
      </c>
      <c r="AS103" s="343">
        <f>'[4]заявки 2020-2021'!E108</f>
        <v>2</v>
      </c>
      <c r="AT103" s="344">
        <f t="shared" si="94"/>
        <v>15.981948852539063</v>
      </c>
      <c r="AU103" s="349">
        <f t="shared" si="69"/>
        <v>10</v>
      </c>
      <c r="AV103" s="346">
        <v>10</v>
      </c>
      <c r="AW103" s="344">
        <f t="shared" si="70"/>
        <v>2.5</v>
      </c>
      <c r="AX103" s="345">
        <f t="shared" si="71"/>
        <v>2</v>
      </c>
      <c r="AY103" s="346">
        <v>2</v>
      </c>
      <c r="AZ103" s="344">
        <f>AV103*0.5</f>
        <v>5</v>
      </c>
      <c r="BA103" s="346">
        <v>5</v>
      </c>
      <c r="BB103" s="342">
        <v>45.0440673828125</v>
      </c>
      <c r="BC103" s="342">
        <v>49.057896</v>
      </c>
      <c r="BD103" s="342">
        <f>'[4]численность 2020'!G111</f>
        <v>50.830287933349609</v>
      </c>
      <c r="BE103" s="341">
        <v>1.758778</v>
      </c>
      <c r="BF103" s="341">
        <v>1.9155009999999999</v>
      </c>
      <c r="BG103" s="341">
        <f t="shared" si="73"/>
        <v>1.9847053145996958</v>
      </c>
      <c r="BH103" s="343">
        <f>'[4]заявки 2020-2021'!B108</f>
        <v>2</v>
      </c>
      <c r="BI103" s="343">
        <f>'[4]заявки 2020-2021'!C108</f>
        <v>0</v>
      </c>
      <c r="BJ103" s="344">
        <f t="shared" si="95"/>
        <v>2.5415143966674805</v>
      </c>
      <c r="BK103" s="349">
        <f t="shared" si="74"/>
        <v>2</v>
      </c>
      <c r="BL103" s="346">
        <v>2</v>
      </c>
      <c r="BM103" s="344">
        <f t="shared" si="75"/>
        <v>0</v>
      </c>
      <c r="BN103" s="345">
        <f t="shared" si="76"/>
        <v>0</v>
      </c>
      <c r="BO103" s="346"/>
      <c r="BP103" s="344">
        <f t="shared" si="92"/>
        <v>0.4</v>
      </c>
      <c r="BQ103" s="346"/>
      <c r="BR103" s="342">
        <v>173.486557</v>
      </c>
      <c r="BS103" s="342">
        <v>185.97403</v>
      </c>
      <c r="BT103" s="342">
        <f>'[4]численность 2020'!H111</f>
        <v>197.67332458496094</v>
      </c>
      <c r="BU103" s="341">
        <v>6.7739079999999996</v>
      </c>
      <c r="BV103" s="341">
        <v>7.2614900000000002</v>
      </c>
      <c r="BW103" s="341">
        <f t="shared" si="77"/>
        <v>7.7182977671263684</v>
      </c>
      <c r="BX103" s="343">
        <f>'[4]заявки 2020-2021'!F108</f>
        <v>17</v>
      </c>
      <c r="BY103" s="343">
        <f>'[4]заявки 2020-2021'!G108</f>
        <v>2</v>
      </c>
      <c r="BZ103" s="343">
        <f>'[4]заявки 2020-2021'!H108</f>
        <v>2</v>
      </c>
      <c r="CA103" s="344">
        <f t="shared" si="96"/>
        <v>19.767332458496096</v>
      </c>
      <c r="CB103" s="349">
        <f t="shared" si="78"/>
        <v>17</v>
      </c>
      <c r="CC103" s="346">
        <v>17</v>
      </c>
      <c r="CD103" s="344">
        <f t="shared" si="79"/>
        <v>2.125</v>
      </c>
      <c r="CE103" s="345">
        <f t="shared" si="80"/>
        <v>2</v>
      </c>
      <c r="CF103" s="346">
        <v>2</v>
      </c>
      <c r="CG103" s="344">
        <f t="shared" si="81"/>
        <v>2.125</v>
      </c>
      <c r="CH103" s="345">
        <f t="shared" si="82"/>
        <v>2</v>
      </c>
      <c r="CI103" s="346">
        <v>2</v>
      </c>
      <c r="CJ103" s="344">
        <f t="shared" si="93"/>
        <v>3.4000000000000004</v>
      </c>
      <c r="CK103" s="346">
        <v>3</v>
      </c>
      <c r="CL103" s="350">
        <f t="shared" si="97"/>
        <v>1</v>
      </c>
      <c r="CM103" s="342">
        <v>0</v>
      </c>
      <c r="CN103" s="342">
        <v>0</v>
      </c>
      <c r="CO103" s="342" t="e">
        <f>#NAME?</f>
        <v>#NAME?</v>
      </c>
      <c r="CP103" s="341">
        <v>0</v>
      </c>
      <c r="CQ103" s="341">
        <v>0</v>
      </c>
      <c r="CR103" s="341" t="e">
        <f>#NAME?</f>
        <v>#NAME?</v>
      </c>
      <c r="CS103" s="343" t="e">
        <f>#NAME?</f>
        <v>#NAME?</v>
      </c>
      <c r="CT103" s="344" t="e">
        <f t="shared" si="107"/>
        <v>#NAME?</v>
      </c>
      <c r="CU103" s="349" t="e">
        <f t="shared" si="84"/>
        <v>#NAME?</v>
      </c>
      <c r="CV103" s="346"/>
      <c r="CW103" s="344">
        <f t="shared" si="108"/>
        <v>0</v>
      </c>
      <c r="CX103" s="346"/>
      <c r="CY103" s="342">
        <v>0</v>
      </c>
      <c r="CZ103" s="342">
        <v>0</v>
      </c>
      <c r="DA103" s="342">
        <f>'[4]численность 2020'!I111</f>
        <v>0</v>
      </c>
      <c r="DB103" s="341">
        <v>0</v>
      </c>
      <c r="DC103" s="341">
        <v>0</v>
      </c>
      <c r="DD103" s="341">
        <f t="shared" si="86"/>
        <v>0</v>
      </c>
      <c r="DE103" s="343">
        <f>'[4]заявки 2020-2021'!I108</f>
        <v>0</v>
      </c>
      <c r="DF103" s="344">
        <f t="shared" si="98"/>
        <v>0</v>
      </c>
      <c r="DG103" s="345">
        <f t="shared" si="87"/>
        <v>0</v>
      </c>
      <c r="DH103" s="346"/>
      <c r="DI103" s="342">
        <v>1.023563</v>
      </c>
      <c r="DJ103" s="342">
        <v>0.43867</v>
      </c>
      <c r="DK103" s="342">
        <f>'[4]численность 2020'!J111</f>
        <v>2.1366240978240967</v>
      </c>
      <c r="DL103" s="341">
        <v>1.7128000000000001E-2</v>
      </c>
      <c r="DM103" s="341">
        <v>1.7128000000000001E-2</v>
      </c>
      <c r="DN103" s="341">
        <f t="shared" si="88"/>
        <v>8.3426031499440695E-2</v>
      </c>
      <c r="DO103" s="343">
        <f>'[4]заявки 2020-2021'!P108</f>
        <v>0</v>
      </c>
      <c r="DP103" s="344">
        <f t="shared" si="99"/>
        <v>0.21366240978240969</v>
      </c>
      <c r="DQ103" s="345">
        <f t="shared" si="89"/>
        <v>0</v>
      </c>
      <c r="DR103" s="346"/>
      <c r="DS103" s="342">
        <v>0</v>
      </c>
      <c r="DT103" s="347">
        <v>0</v>
      </c>
      <c r="DU103" s="347">
        <f>'[4]заявки 2020-2021'!Q108</f>
        <v>0</v>
      </c>
      <c r="DV103" s="341">
        <f t="shared" si="90"/>
        <v>0</v>
      </c>
      <c r="DW103" s="341">
        <v>0</v>
      </c>
      <c r="DX103" s="341">
        <f t="shared" si="106"/>
        <v>0</v>
      </c>
      <c r="DY103" s="343">
        <f>'[4]заявки 2020-2021'!S108</f>
        <v>0</v>
      </c>
      <c r="DZ103" s="344">
        <f t="shared" si="102"/>
        <v>0</v>
      </c>
      <c r="EA103" s="345">
        <f t="shared" si="91"/>
        <v>0</v>
      </c>
      <c r="EB103" s="346"/>
    </row>
    <row r="104" spans="1:132" ht="36.75" customHeight="1" x14ac:dyDescent="0.2">
      <c r="A104" s="116" t="s">
        <v>326</v>
      </c>
      <c r="B104" s="341">
        <f>'[4]численность 2020'!C110</f>
        <v>16.61400032043457</v>
      </c>
      <c r="C104" s="342">
        <v>33.840201999999998</v>
      </c>
      <c r="D104" s="342">
        <v>40.248801999999998</v>
      </c>
      <c r="E104" s="342">
        <f>'[4]численность 2020'!D110</f>
        <v>41.721591949462891</v>
      </c>
      <c r="F104" s="341">
        <v>2.0509210000000002</v>
      </c>
      <c r="G104" s="341">
        <f t="shared" si="61"/>
        <v>2.4225834370844175</v>
      </c>
      <c r="H104" s="341">
        <f t="shared" si="103"/>
        <v>2.5112309585155699</v>
      </c>
      <c r="I104" s="343">
        <f>'[4]заявки 2020-2021'!O109</f>
        <v>5</v>
      </c>
      <c r="J104" s="344">
        <f t="shared" si="104"/>
        <v>14.60255718231201</v>
      </c>
      <c r="K104" s="345">
        <f t="shared" si="62"/>
        <v>5</v>
      </c>
      <c r="L104" s="346">
        <v>5</v>
      </c>
      <c r="M104" s="342">
        <v>13</v>
      </c>
      <c r="N104" s="342">
        <v>13</v>
      </c>
      <c r="O104" s="347">
        <f>'[4]заявки 2020-2021'!K109</f>
        <v>13</v>
      </c>
      <c r="P104" s="341">
        <f t="shared" si="63"/>
        <v>0.78247259836696337</v>
      </c>
      <c r="Q104" s="341">
        <v>0.78247299999999997</v>
      </c>
      <c r="R104" s="341">
        <f t="shared" si="64"/>
        <v>0.78247259836696337</v>
      </c>
      <c r="S104" s="343">
        <f>'[4]заявки 2020-2021'!M109</f>
        <v>1</v>
      </c>
      <c r="T104" s="343">
        <f>'[4]заявки 2020-2021'!N109</f>
        <v>0</v>
      </c>
      <c r="U104" s="344">
        <f t="shared" si="100"/>
        <v>1.95</v>
      </c>
      <c r="V104" s="345">
        <f t="shared" si="65"/>
        <v>1</v>
      </c>
      <c r="W104" s="346">
        <v>1</v>
      </c>
      <c r="X104" s="346"/>
      <c r="Y104" s="348"/>
      <c r="Z104" s="342">
        <v>21.982938999999998</v>
      </c>
      <c r="AA104" s="342">
        <v>47.667541999999997</v>
      </c>
      <c r="AB104" s="342">
        <f>'[4]численность 2020'!E110</f>
        <v>26.00041389465332</v>
      </c>
      <c r="AC104" s="341">
        <v>1.3322989999999999</v>
      </c>
      <c r="AD104" s="341">
        <v>2.869119</v>
      </c>
      <c r="AE104" s="341">
        <f t="shared" si="105"/>
        <v>1.564970109135837</v>
      </c>
      <c r="AF104" s="343">
        <f>'[4]заявки 2020-2021'!J109</f>
        <v>1</v>
      </c>
      <c r="AG104" s="344">
        <f t="shared" si="101"/>
        <v>0</v>
      </c>
      <c r="AH104" s="345">
        <f t="shared" si="66"/>
        <v>0</v>
      </c>
      <c r="AI104" s="349">
        <f t="shared" si="67"/>
        <v>0</v>
      </c>
      <c r="AJ104" s="346"/>
      <c r="AK104" s="346"/>
      <c r="AL104" s="342">
        <v>74.953086999999996</v>
      </c>
      <c r="AM104" s="342">
        <v>87.546836999999996</v>
      </c>
      <c r="AN104" s="342">
        <f>'[4]численность 2020'!F110</f>
        <v>80.778907775878906</v>
      </c>
      <c r="AO104" s="341">
        <v>4.542611</v>
      </c>
      <c r="AP104" s="341">
        <v>5.2694619999999999</v>
      </c>
      <c r="AQ104" s="341">
        <f t="shared" si="68"/>
        <v>4.8620986046644052</v>
      </c>
      <c r="AR104" s="343">
        <f>'[4]заявки 2020-2021'!D109</f>
        <v>1</v>
      </c>
      <c r="AS104" s="343">
        <f>'[4]заявки 2020-2021'!E109</f>
        <v>0</v>
      </c>
      <c r="AT104" s="344">
        <f t="shared" si="94"/>
        <v>6.4623126220703124</v>
      </c>
      <c r="AU104" s="349">
        <f t="shared" si="69"/>
        <v>1</v>
      </c>
      <c r="AV104" s="346">
        <v>1</v>
      </c>
      <c r="AW104" s="344">
        <f t="shared" si="70"/>
        <v>0</v>
      </c>
      <c r="AX104" s="345">
        <f t="shared" si="71"/>
        <v>0</v>
      </c>
      <c r="AY104" s="346"/>
      <c r="AZ104" s="344">
        <f t="shared" si="72"/>
        <v>0.5</v>
      </c>
      <c r="BA104" s="346"/>
      <c r="BB104" s="342">
        <v>0</v>
      </c>
      <c r="BC104" s="342">
        <v>5.4906269999999999</v>
      </c>
      <c r="BD104" s="342">
        <f>'[4]численность 2020'!G110</f>
        <v>0</v>
      </c>
      <c r="BE104" s="341">
        <v>0</v>
      </c>
      <c r="BF104" s="341">
        <v>0.330482</v>
      </c>
      <c r="BG104" s="341">
        <f t="shared" si="73"/>
        <v>0</v>
      </c>
      <c r="BH104" s="343">
        <f>'[4]заявки 2020-2021'!B109</f>
        <v>0</v>
      </c>
      <c r="BI104" s="343">
        <f>'[4]заявки 2020-2021'!C109</f>
        <v>0</v>
      </c>
      <c r="BJ104" s="344">
        <f t="shared" si="95"/>
        <v>0</v>
      </c>
      <c r="BK104" s="349">
        <f t="shared" si="74"/>
        <v>0</v>
      </c>
      <c r="BL104" s="346"/>
      <c r="BM104" s="344">
        <f t="shared" si="75"/>
        <v>0</v>
      </c>
      <c r="BN104" s="345">
        <f t="shared" si="76"/>
        <v>0</v>
      </c>
      <c r="BO104" s="346"/>
      <c r="BP104" s="344">
        <f t="shared" si="92"/>
        <v>0</v>
      </c>
      <c r="BQ104" s="346"/>
      <c r="BR104" s="342">
        <v>94.561272000000002</v>
      </c>
      <c r="BS104" s="342">
        <v>97.964332999999996</v>
      </c>
      <c r="BT104" s="342">
        <f>'[4]численность 2020'!H110</f>
        <v>111.229248046875</v>
      </c>
      <c r="BU104" s="341">
        <v>5.7309859999999997</v>
      </c>
      <c r="BV104" s="341">
        <v>5.8964930000000004</v>
      </c>
      <c r="BW104" s="341">
        <f t="shared" si="77"/>
        <v>6.6949106718185973</v>
      </c>
      <c r="BX104" s="343">
        <f>'[4]заявки 2020-2021'!F109</f>
        <v>6</v>
      </c>
      <c r="BY104" s="343">
        <f>'[4]заявки 2020-2021'!G109</f>
        <v>1</v>
      </c>
      <c r="BZ104" s="343">
        <f>'[4]заявки 2020-2021'!H109</f>
        <v>1</v>
      </c>
      <c r="CA104" s="344">
        <f t="shared" si="96"/>
        <v>11.1229248046875</v>
      </c>
      <c r="CB104" s="349">
        <f t="shared" si="78"/>
        <v>6</v>
      </c>
      <c r="CC104" s="346">
        <v>6</v>
      </c>
      <c r="CD104" s="344">
        <f t="shared" si="79"/>
        <v>0.75</v>
      </c>
      <c r="CE104" s="345">
        <f t="shared" si="80"/>
        <v>0.75</v>
      </c>
      <c r="CF104" s="346"/>
      <c r="CG104" s="344">
        <f t="shared" si="81"/>
        <v>0.75</v>
      </c>
      <c r="CH104" s="345">
        <f t="shared" si="82"/>
        <v>0.75</v>
      </c>
      <c r="CI104" s="346">
        <v>1</v>
      </c>
      <c r="CJ104" s="344">
        <f t="shared" si="93"/>
        <v>1.2000000000000002</v>
      </c>
      <c r="CK104" s="346">
        <v>1</v>
      </c>
      <c r="CL104" s="350">
        <f t="shared" si="97"/>
        <v>1</v>
      </c>
      <c r="CM104" s="342">
        <v>0</v>
      </c>
      <c r="CN104" s="342">
        <v>0</v>
      </c>
      <c r="CO104" s="342" t="e">
        <f>#NAME?</f>
        <v>#NAME?</v>
      </c>
      <c r="CP104" s="341">
        <v>0</v>
      </c>
      <c r="CQ104" s="341">
        <v>0</v>
      </c>
      <c r="CR104" s="341" t="e">
        <f>#NAME?</f>
        <v>#NAME?</v>
      </c>
      <c r="CS104" s="343" t="e">
        <f>#NAME?</f>
        <v>#NAME?</v>
      </c>
      <c r="CT104" s="344" t="e">
        <f t="shared" si="107"/>
        <v>#NAME?</v>
      </c>
      <c r="CU104" s="349" t="e">
        <f t="shared" si="84"/>
        <v>#NAME?</v>
      </c>
      <c r="CV104" s="346"/>
      <c r="CW104" s="344">
        <f t="shared" si="108"/>
        <v>0</v>
      </c>
      <c r="CX104" s="346"/>
      <c r="CY104" s="342">
        <v>0</v>
      </c>
      <c r="CZ104" s="342">
        <v>0</v>
      </c>
      <c r="DA104" s="342">
        <f>'[4]численность 2020'!I110</f>
        <v>0</v>
      </c>
      <c r="DB104" s="341">
        <v>0</v>
      </c>
      <c r="DC104" s="341">
        <v>0</v>
      </c>
      <c r="DD104" s="341">
        <f t="shared" si="86"/>
        <v>0</v>
      </c>
      <c r="DE104" s="343">
        <f>'[4]заявки 2020-2021'!I109</f>
        <v>0</v>
      </c>
      <c r="DF104" s="344">
        <f t="shared" si="98"/>
        <v>0</v>
      </c>
      <c r="DG104" s="345">
        <f t="shared" si="87"/>
        <v>0</v>
      </c>
      <c r="DH104" s="346"/>
      <c r="DI104" s="342">
        <v>1.154393</v>
      </c>
      <c r="DJ104" s="342">
        <v>1.042224</v>
      </c>
      <c r="DK104" s="342">
        <f>'[4]численность 2020'!J110</f>
        <v>1.4171737432479858</v>
      </c>
      <c r="DL104" s="341">
        <v>6.2731999999999996E-2</v>
      </c>
      <c r="DM104" s="341">
        <v>6.2731999999999996E-2</v>
      </c>
      <c r="DN104" s="341">
        <f t="shared" si="88"/>
        <v>8.5299970862822094E-2</v>
      </c>
      <c r="DO104" s="343">
        <f>'[4]заявки 2020-2021'!P109</f>
        <v>0</v>
      </c>
      <c r="DP104" s="344">
        <f t="shared" si="99"/>
        <v>0.14171737432479858</v>
      </c>
      <c r="DQ104" s="345">
        <f t="shared" si="89"/>
        <v>0</v>
      </c>
      <c r="DR104" s="346"/>
      <c r="DS104" s="342">
        <v>0</v>
      </c>
      <c r="DT104" s="347">
        <v>0</v>
      </c>
      <c r="DU104" s="347">
        <f>'[4]заявки 2020-2021'!Q109</f>
        <v>0</v>
      </c>
      <c r="DV104" s="341">
        <f t="shared" si="90"/>
        <v>0</v>
      </c>
      <c r="DW104" s="341">
        <v>0</v>
      </c>
      <c r="DX104" s="341">
        <f t="shared" si="106"/>
        <v>0</v>
      </c>
      <c r="DY104" s="343">
        <f>'[4]заявки 2020-2021'!S109</f>
        <v>0</v>
      </c>
      <c r="DZ104" s="344">
        <f t="shared" si="102"/>
        <v>0</v>
      </c>
      <c r="EA104" s="345">
        <f t="shared" si="91"/>
        <v>0</v>
      </c>
      <c r="EB104" s="346"/>
    </row>
    <row r="105" spans="1:132" ht="31.5" customHeight="1" x14ac:dyDescent="0.2">
      <c r="A105" s="116" t="s">
        <v>158</v>
      </c>
      <c r="B105" s="341">
        <f>'[4]численность 2020'!C109</f>
        <v>49.437999725341797</v>
      </c>
      <c r="C105" s="342">
        <v>53.823528000000003</v>
      </c>
      <c r="D105" s="342">
        <v>77.059364000000002</v>
      </c>
      <c r="E105" s="342">
        <f>'[4]численность 2020'!D109</f>
        <v>78.713485717773438</v>
      </c>
      <c r="F105" s="341">
        <v>1.1029409999999999</v>
      </c>
      <c r="G105" s="341">
        <f t="shared" si="61"/>
        <v>1.5587071570069928</v>
      </c>
      <c r="H105" s="341">
        <f t="shared" si="103"/>
        <v>1.5921656651780978</v>
      </c>
      <c r="I105" s="343">
        <f>'[4]заявки 2020-2021'!O110</f>
        <v>15</v>
      </c>
      <c r="J105" s="344">
        <f t="shared" si="104"/>
        <v>27.549720001220702</v>
      </c>
      <c r="K105" s="345">
        <f t="shared" si="62"/>
        <v>15</v>
      </c>
      <c r="L105" s="346">
        <v>15</v>
      </c>
      <c r="M105" s="342">
        <v>18</v>
      </c>
      <c r="N105" s="342">
        <v>18</v>
      </c>
      <c r="O105" s="347">
        <f>'[4]заявки 2020-2021'!K110</f>
        <v>18</v>
      </c>
      <c r="P105" s="341">
        <f t="shared" si="63"/>
        <v>0.36409240058256737</v>
      </c>
      <c r="Q105" s="341">
        <v>0.36297600000000002</v>
      </c>
      <c r="R105" s="341">
        <f t="shared" si="64"/>
        <v>0.36409240058256737</v>
      </c>
      <c r="S105" s="343">
        <f>'[4]заявки 2020-2021'!M110</f>
        <v>1</v>
      </c>
      <c r="T105" s="343">
        <f>'[4]заявки 2020-2021'!N110</f>
        <v>1</v>
      </c>
      <c r="U105" s="344">
        <f t="shared" si="100"/>
        <v>2.6999999999999997</v>
      </c>
      <c r="V105" s="345">
        <f t="shared" si="65"/>
        <v>1</v>
      </c>
      <c r="W105" s="346">
        <v>1</v>
      </c>
      <c r="X105" s="346">
        <v>1</v>
      </c>
      <c r="Y105" s="348"/>
      <c r="Z105" s="342">
        <v>60.753307</v>
      </c>
      <c r="AA105" s="342">
        <v>70.716064453125</v>
      </c>
      <c r="AB105" s="342">
        <f>'[4]численность 2020'!E109</f>
        <v>89.541786193847656</v>
      </c>
      <c r="AC105" s="341">
        <v>1.244945</v>
      </c>
      <c r="AD105" s="341">
        <v>1.426015</v>
      </c>
      <c r="AE105" s="341">
        <f t="shared" si="105"/>
        <v>1.8111935493204989</v>
      </c>
      <c r="AF105" s="343">
        <f>'[4]заявки 2020-2021'!J110</f>
        <v>4</v>
      </c>
      <c r="AG105" s="344">
        <f t="shared" si="101"/>
        <v>4.4770893096923832</v>
      </c>
      <c r="AH105" s="345">
        <f t="shared" si="66"/>
        <v>4</v>
      </c>
      <c r="AI105" s="349">
        <f t="shared" si="67"/>
        <v>3</v>
      </c>
      <c r="AJ105" s="346">
        <v>4</v>
      </c>
      <c r="AK105" s="346">
        <v>3</v>
      </c>
      <c r="AL105" s="342">
        <v>256.334564</v>
      </c>
      <c r="AM105" s="342">
        <v>270.96078499999999</v>
      </c>
      <c r="AN105" s="342">
        <f>'[4]численность 2020'!F109</f>
        <v>264.72091674804688</v>
      </c>
      <c r="AO105" s="341">
        <v>5.252758</v>
      </c>
      <c r="AP105" s="341">
        <v>5.4640209999999998</v>
      </c>
      <c r="AQ105" s="341">
        <f t="shared" si="68"/>
        <v>5.3546041146230188</v>
      </c>
      <c r="AR105" s="343">
        <f>'[4]заявки 2020-2021'!D110</f>
        <v>21</v>
      </c>
      <c r="AS105" s="343">
        <f>'[4]заявки 2020-2021'!E110</f>
        <v>5</v>
      </c>
      <c r="AT105" s="344">
        <f t="shared" si="94"/>
        <v>21.17767333984375</v>
      </c>
      <c r="AU105" s="349">
        <f t="shared" si="69"/>
        <v>21</v>
      </c>
      <c r="AV105" s="346">
        <v>21</v>
      </c>
      <c r="AW105" s="344">
        <f t="shared" si="70"/>
        <v>5.25</v>
      </c>
      <c r="AX105" s="345">
        <f t="shared" si="71"/>
        <v>5</v>
      </c>
      <c r="AY105" s="346">
        <v>5</v>
      </c>
      <c r="AZ105" s="344">
        <f t="shared" si="72"/>
        <v>10.5</v>
      </c>
      <c r="BA105" s="346">
        <v>10</v>
      </c>
      <c r="BB105" s="342">
        <v>94.393012999999996</v>
      </c>
      <c r="BC105" s="342">
        <v>101.910492</v>
      </c>
      <c r="BD105" s="342">
        <f>'[4]численность 2020'!G109</f>
        <v>105.58902740478516</v>
      </c>
      <c r="BE105" s="341">
        <v>1.934283</v>
      </c>
      <c r="BF105" s="341">
        <v>2.0550609999999998</v>
      </c>
      <c r="BG105" s="341">
        <f t="shared" si="73"/>
        <v>2.1357868034992622</v>
      </c>
      <c r="BH105" s="343">
        <f>'[4]заявки 2020-2021'!B110</f>
        <v>5</v>
      </c>
      <c r="BI105" s="343">
        <f>'[4]заявки 2020-2021'!C110</f>
        <v>1</v>
      </c>
      <c r="BJ105" s="344">
        <f t="shared" si="95"/>
        <v>7.3912319183349613</v>
      </c>
      <c r="BK105" s="349">
        <f t="shared" si="74"/>
        <v>5</v>
      </c>
      <c r="BL105" s="346">
        <v>5</v>
      </c>
      <c r="BM105" s="344">
        <f t="shared" si="75"/>
        <v>1.25</v>
      </c>
      <c r="BN105" s="345">
        <f t="shared" si="76"/>
        <v>1</v>
      </c>
      <c r="BO105" s="346">
        <v>1</v>
      </c>
      <c r="BP105" s="344">
        <f t="shared" si="92"/>
        <v>1</v>
      </c>
      <c r="BQ105" s="346">
        <v>1</v>
      </c>
      <c r="BR105" s="342">
        <v>367.31195100000002</v>
      </c>
      <c r="BS105" s="342">
        <v>366.24084499999998</v>
      </c>
      <c r="BT105" s="342">
        <f>'[4]численность 2020'!H109</f>
        <v>358.050048828125</v>
      </c>
      <c r="BU105" s="341">
        <v>7.5268839999999999</v>
      </c>
      <c r="BV105" s="341">
        <v>7.3853770000000001</v>
      </c>
      <c r="BW105" s="341">
        <f t="shared" si="77"/>
        <v>7.2424056559187493</v>
      </c>
      <c r="BX105" s="343">
        <f>'[4]заявки 2020-2021'!F110</f>
        <v>35</v>
      </c>
      <c r="BY105" s="343">
        <f>'[4]заявки 2020-2021'!G110</f>
        <v>5</v>
      </c>
      <c r="BZ105" s="343">
        <f>'[4]заявки 2020-2021'!H110</f>
        <v>4</v>
      </c>
      <c r="CA105" s="344">
        <f t="shared" si="96"/>
        <v>35.805004882812504</v>
      </c>
      <c r="CB105" s="349">
        <f t="shared" si="78"/>
        <v>35</v>
      </c>
      <c r="CC105" s="346">
        <v>35</v>
      </c>
      <c r="CD105" s="344">
        <f t="shared" si="79"/>
        <v>4.375</v>
      </c>
      <c r="CE105" s="345">
        <f t="shared" si="80"/>
        <v>4.375</v>
      </c>
      <c r="CF105" s="346">
        <v>4</v>
      </c>
      <c r="CG105" s="344">
        <f t="shared" si="81"/>
        <v>4.375</v>
      </c>
      <c r="CH105" s="345">
        <f t="shared" si="82"/>
        <v>4</v>
      </c>
      <c r="CI105" s="346">
        <v>4</v>
      </c>
      <c r="CJ105" s="344">
        <f t="shared" si="93"/>
        <v>7</v>
      </c>
      <c r="CK105" s="346">
        <v>7</v>
      </c>
      <c r="CL105" s="350">
        <f t="shared" si="97"/>
        <v>1</v>
      </c>
      <c r="CM105" s="342">
        <v>0</v>
      </c>
      <c r="CN105" s="342">
        <v>0</v>
      </c>
      <c r="CO105" s="342" t="e">
        <f>#NAME?</f>
        <v>#NAME?</v>
      </c>
      <c r="CP105" s="341">
        <v>0</v>
      </c>
      <c r="CQ105" s="341">
        <v>0</v>
      </c>
      <c r="CR105" s="341" t="e">
        <f>#NAME?</f>
        <v>#NAME?</v>
      </c>
      <c r="CS105" s="343" t="e">
        <f>#NAME?</f>
        <v>#NAME?</v>
      </c>
      <c r="CT105" s="344" t="e">
        <f t="shared" si="107"/>
        <v>#NAME?</v>
      </c>
      <c r="CU105" s="349" t="e">
        <f t="shared" si="84"/>
        <v>#NAME?</v>
      </c>
      <c r="CV105" s="346"/>
      <c r="CW105" s="344">
        <f t="shared" si="108"/>
        <v>0</v>
      </c>
      <c r="CX105" s="346"/>
      <c r="CY105" s="342">
        <v>0</v>
      </c>
      <c r="CZ105" s="342">
        <v>0</v>
      </c>
      <c r="DA105" s="342">
        <f>'[4]численность 2020'!I109</f>
        <v>0</v>
      </c>
      <c r="DB105" s="341">
        <v>0</v>
      </c>
      <c r="DC105" s="341">
        <v>0</v>
      </c>
      <c r="DD105" s="341">
        <f t="shared" si="86"/>
        <v>0</v>
      </c>
      <c r="DE105" s="343">
        <f>'[4]заявки 2020-2021'!I110</f>
        <v>0</v>
      </c>
      <c r="DF105" s="344">
        <f t="shared" si="98"/>
        <v>0</v>
      </c>
      <c r="DG105" s="345">
        <f t="shared" si="87"/>
        <v>0</v>
      </c>
      <c r="DH105" s="346"/>
      <c r="DI105" s="342">
        <v>0</v>
      </c>
      <c r="DJ105" s="342">
        <v>0</v>
      </c>
      <c r="DK105" s="342">
        <f>'[4]численность 2020'!J109</f>
        <v>0</v>
      </c>
      <c r="DL105" s="341">
        <v>0</v>
      </c>
      <c r="DM105" s="341">
        <v>0</v>
      </c>
      <c r="DN105" s="341">
        <f t="shared" si="88"/>
        <v>0</v>
      </c>
      <c r="DO105" s="343">
        <f>'[4]заявки 2020-2021'!P110</f>
        <v>0</v>
      </c>
      <c r="DP105" s="344">
        <f t="shared" si="99"/>
        <v>0</v>
      </c>
      <c r="DQ105" s="345">
        <f t="shared" si="89"/>
        <v>0</v>
      </c>
      <c r="DR105" s="346"/>
      <c r="DS105" s="342">
        <v>0</v>
      </c>
      <c r="DT105" s="347">
        <v>0</v>
      </c>
      <c r="DU105" s="347">
        <f>'[4]заявки 2020-2021'!Q110</f>
        <v>0</v>
      </c>
      <c r="DV105" s="341">
        <f t="shared" si="90"/>
        <v>0</v>
      </c>
      <c r="DW105" s="341">
        <v>0</v>
      </c>
      <c r="DX105" s="341">
        <f t="shared" si="106"/>
        <v>0</v>
      </c>
      <c r="DY105" s="343">
        <f>'[4]заявки 2020-2021'!S110</f>
        <v>0</v>
      </c>
      <c r="DZ105" s="344">
        <f t="shared" si="102"/>
        <v>0</v>
      </c>
      <c r="EA105" s="345">
        <f t="shared" si="91"/>
        <v>0</v>
      </c>
      <c r="EB105" s="346"/>
    </row>
    <row r="106" spans="1:132" ht="48.75" customHeight="1" x14ac:dyDescent="0.2">
      <c r="A106" s="116" t="s">
        <v>157</v>
      </c>
      <c r="B106" s="341">
        <f>'[4]численность 2020'!C108</f>
        <v>34.689998626708984</v>
      </c>
      <c r="C106" s="342">
        <v>54.825996000000004</v>
      </c>
      <c r="D106" s="342">
        <v>51.118873999999998</v>
      </c>
      <c r="E106" s="342">
        <f>'[4]численность 2020'!D108</f>
        <v>51.020126342773438</v>
      </c>
      <c r="F106" s="341">
        <v>1.5781810000000001</v>
      </c>
      <c r="G106" s="341">
        <f t="shared" si="61"/>
        <v>1.4735911220429359</v>
      </c>
      <c r="H106" s="341">
        <f t="shared" si="103"/>
        <v>1.4707445477813119</v>
      </c>
      <c r="I106" s="343">
        <f>'[4]заявки 2020-2021'!O112</f>
        <v>17</v>
      </c>
      <c r="J106" s="344">
        <f t="shared" si="104"/>
        <v>17.857044219970703</v>
      </c>
      <c r="K106" s="345">
        <f t="shared" si="62"/>
        <v>17</v>
      </c>
      <c r="L106" s="346">
        <v>17</v>
      </c>
      <c r="M106" s="342">
        <v>16</v>
      </c>
      <c r="N106" s="342">
        <v>16</v>
      </c>
      <c r="O106" s="347">
        <f>'[4]заявки 2020-2021'!K112</f>
        <v>16</v>
      </c>
      <c r="P106" s="341">
        <f t="shared" si="63"/>
        <v>0.46122803786106431</v>
      </c>
      <c r="Q106" s="341">
        <v>0.46056399999999997</v>
      </c>
      <c r="R106" s="341">
        <f t="shared" si="64"/>
        <v>0.46122803786106431</v>
      </c>
      <c r="S106" s="343">
        <f>'[4]заявки 2020-2021'!M112</f>
        <v>2</v>
      </c>
      <c r="T106" s="343">
        <f>'[4]заявки 2020-2021'!N112</f>
        <v>1</v>
      </c>
      <c r="U106" s="344">
        <f t="shared" si="100"/>
        <v>2.4</v>
      </c>
      <c r="V106" s="345">
        <f t="shared" si="65"/>
        <v>2</v>
      </c>
      <c r="W106" s="346">
        <v>2</v>
      </c>
      <c r="X106" s="346">
        <v>1</v>
      </c>
      <c r="Y106" s="348"/>
      <c r="Z106" s="342">
        <v>74.878403000000006</v>
      </c>
      <c r="AA106" s="342">
        <v>79.491455078125</v>
      </c>
      <c r="AB106" s="342">
        <f>'[4]численность 2020'!E108</f>
        <v>104.67706298828125</v>
      </c>
      <c r="AC106" s="341">
        <v>2.1553939999999998</v>
      </c>
      <c r="AD106" s="341">
        <v>2.2881819999999999</v>
      </c>
      <c r="AE106" s="341">
        <f t="shared" si="105"/>
        <v>3.0174997731964996</v>
      </c>
      <c r="AF106" s="343">
        <f>'[4]заявки 2020-2021'!J112</f>
        <v>5</v>
      </c>
      <c r="AG106" s="344">
        <f t="shared" si="101"/>
        <v>5.2338531494140632</v>
      </c>
      <c r="AH106" s="345">
        <f t="shared" si="66"/>
        <v>5</v>
      </c>
      <c r="AI106" s="349">
        <f t="shared" si="67"/>
        <v>3.75</v>
      </c>
      <c r="AJ106" s="346">
        <v>5</v>
      </c>
      <c r="AK106" s="346">
        <v>3</v>
      </c>
      <c r="AL106" s="342">
        <v>270.94509900000003</v>
      </c>
      <c r="AM106" s="342">
        <v>227.25230400000001</v>
      </c>
      <c r="AN106" s="342">
        <f>'[4]численность 2020'!F108</f>
        <v>307.15469360351563</v>
      </c>
      <c r="AO106" s="341">
        <v>7.7992249999999999</v>
      </c>
      <c r="AP106" s="341">
        <v>6.5415169999999998</v>
      </c>
      <c r="AQ106" s="341">
        <f t="shared" si="68"/>
        <v>8.8542722906603686</v>
      </c>
      <c r="AR106" s="343">
        <f>'[4]заявки 2020-2021'!D112</f>
        <v>36</v>
      </c>
      <c r="AS106" s="343">
        <f>'[4]заявки 2020-2021'!E112</f>
        <v>4</v>
      </c>
      <c r="AT106" s="344">
        <f t="shared" si="94"/>
        <v>36.858563232421872</v>
      </c>
      <c r="AU106" s="349">
        <f t="shared" si="69"/>
        <v>36</v>
      </c>
      <c r="AV106" s="346">
        <v>36</v>
      </c>
      <c r="AW106" s="344">
        <f t="shared" si="70"/>
        <v>9</v>
      </c>
      <c r="AX106" s="345">
        <f t="shared" si="71"/>
        <v>4</v>
      </c>
      <c r="AY106" s="346">
        <v>4</v>
      </c>
      <c r="AZ106" s="344">
        <f t="shared" si="72"/>
        <v>18</v>
      </c>
      <c r="BA106" s="346">
        <v>18</v>
      </c>
      <c r="BB106" s="342">
        <v>23.267859999999999</v>
      </c>
      <c r="BC106" s="342">
        <v>26.966011000000002</v>
      </c>
      <c r="BD106" s="342">
        <f>'[4]численность 2020'!G108</f>
        <v>48.762527465820313</v>
      </c>
      <c r="BE106" s="341">
        <v>0.66977100000000001</v>
      </c>
      <c r="BF106" s="341">
        <v>0.77622400000000003</v>
      </c>
      <c r="BG106" s="341">
        <f t="shared" si="73"/>
        <v>1.4056653040129099</v>
      </c>
      <c r="BH106" s="343">
        <f>'[4]заявки 2020-2021'!B112</f>
        <v>2</v>
      </c>
      <c r="BI106" s="343">
        <f>'[4]заявки 2020-2021'!C112</f>
        <v>0</v>
      </c>
      <c r="BJ106" s="344">
        <f t="shared" si="95"/>
        <v>2.4381263732910159</v>
      </c>
      <c r="BK106" s="349">
        <f t="shared" si="74"/>
        <v>2</v>
      </c>
      <c r="BL106" s="346">
        <v>2</v>
      </c>
      <c r="BM106" s="344">
        <f t="shared" si="75"/>
        <v>0</v>
      </c>
      <c r="BN106" s="345">
        <f t="shared" si="76"/>
        <v>0</v>
      </c>
      <c r="BO106" s="346"/>
      <c r="BP106" s="344">
        <f t="shared" si="92"/>
        <v>0.4</v>
      </c>
      <c r="BQ106" s="346"/>
      <c r="BR106" s="342">
        <v>69.674698000000006</v>
      </c>
      <c r="BS106" s="342">
        <v>66.802161999999996</v>
      </c>
      <c r="BT106" s="342">
        <f>'[4]численность 2020'!H108</f>
        <v>82.521202087402344</v>
      </c>
      <c r="BU106" s="341">
        <v>2.0056039999999999</v>
      </c>
      <c r="BV106" s="341">
        <v>1.9229179999999999</v>
      </c>
      <c r="BW106" s="341">
        <f t="shared" si="77"/>
        <v>2.3788182575443093</v>
      </c>
      <c r="BX106" s="343">
        <f>'[4]заявки 2020-2021'!F112</f>
        <v>5</v>
      </c>
      <c r="BY106" s="343">
        <f>'[4]заявки 2020-2021'!G112</f>
        <v>1</v>
      </c>
      <c r="BZ106" s="343">
        <f>'[4]заявки 2020-2021'!H112</f>
        <v>0</v>
      </c>
      <c r="CA106" s="344">
        <f t="shared" si="96"/>
        <v>5.7764841461181646</v>
      </c>
      <c r="CB106" s="349">
        <f t="shared" si="78"/>
        <v>5</v>
      </c>
      <c r="CC106" s="346">
        <v>5</v>
      </c>
      <c r="CD106" s="344">
        <f t="shared" si="79"/>
        <v>0.625</v>
      </c>
      <c r="CE106" s="345">
        <f t="shared" si="80"/>
        <v>0.625</v>
      </c>
      <c r="CF106" s="346">
        <v>1</v>
      </c>
      <c r="CG106" s="344">
        <f t="shared" si="81"/>
        <v>0.625</v>
      </c>
      <c r="CH106" s="345">
        <f t="shared" si="82"/>
        <v>0</v>
      </c>
      <c r="CI106" s="346"/>
      <c r="CJ106" s="344">
        <f t="shared" si="93"/>
        <v>1</v>
      </c>
      <c r="CK106" s="346">
        <v>1</v>
      </c>
      <c r="CL106" s="350">
        <f t="shared" si="97"/>
        <v>1</v>
      </c>
      <c r="CM106" s="342">
        <v>0</v>
      </c>
      <c r="CN106" s="342">
        <v>0</v>
      </c>
      <c r="CO106" s="342" t="e">
        <f>#NAME?</f>
        <v>#NAME?</v>
      </c>
      <c r="CP106" s="341">
        <v>0</v>
      </c>
      <c r="CQ106" s="341">
        <v>0</v>
      </c>
      <c r="CR106" s="341" t="e">
        <f>#NAME?</f>
        <v>#NAME?</v>
      </c>
      <c r="CS106" s="343" t="e">
        <f>#NAME?</f>
        <v>#NAME?</v>
      </c>
      <c r="CT106" s="344" t="e">
        <f t="shared" si="107"/>
        <v>#NAME?</v>
      </c>
      <c r="CU106" s="349" t="e">
        <f t="shared" si="84"/>
        <v>#NAME?</v>
      </c>
      <c r="CV106" s="346"/>
      <c r="CW106" s="344">
        <f t="shared" si="108"/>
        <v>0</v>
      </c>
      <c r="CX106" s="346"/>
      <c r="CY106" s="342">
        <v>0</v>
      </c>
      <c r="CZ106" s="342">
        <v>0</v>
      </c>
      <c r="DA106" s="342">
        <f>'[4]численность 2020'!I108</f>
        <v>0</v>
      </c>
      <c r="DB106" s="341">
        <v>0</v>
      </c>
      <c r="DC106" s="341">
        <v>0</v>
      </c>
      <c r="DD106" s="341">
        <f t="shared" si="86"/>
        <v>0</v>
      </c>
      <c r="DE106" s="343">
        <f>'[4]заявки 2020-2021'!I112</f>
        <v>0</v>
      </c>
      <c r="DF106" s="344">
        <f t="shared" si="98"/>
        <v>0</v>
      </c>
      <c r="DG106" s="345">
        <f t="shared" si="87"/>
        <v>0</v>
      </c>
      <c r="DH106" s="346"/>
      <c r="DI106" s="342">
        <v>0</v>
      </c>
      <c r="DJ106" s="342">
        <v>0</v>
      </c>
      <c r="DK106" s="342">
        <f>'[4]численность 2020'!J108</f>
        <v>4.0619616508483887</v>
      </c>
      <c r="DL106" s="341">
        <v>0</v>
      </c>
      <c r="DM106" s="341">
        <v>0</v>
      </c>
      <c r="DN106" s="341">
        <f t="shared" si="88"/>
        <v>0.11709316263048074</v>
      </c>
      <c r="DO106" s="343">
        <f>'[4]заявки 2020-2021'!P112</f>
        <v>0</v>
      </c>
      <c r="DP106" s="344">
        <f t="shared" si="99"/>
        <v>0.40619616508483891</v>
      </c>
      <c r="DQ106" s="345">
        <f t="shared" si="89"/>
        <v>0</v>
      </c>
      <c r="DR106" s="346"/>
      <c r="DS106" s="342">
        <v>0</v>
      </c>
      <c r="DT106" s="347">
        <v>0</v>
      </c>
      <c r="DU106" s="347">
        <f>'[4]заявки 2020-2021'!Q112</f>
        <v>0</v>
      </c>
      <c r="DV106" s="341">
        <f t="shared" si="90"/>
        <v>0</v>
      </c>
      <c r="DW106" s="341">
        <v>0</v>
      </c>
      <c r="DX106" s="341">
        <f t="shared" si="106"/>
        <v>0</v>
      </c>
      <c r="DY106" s="343">
        <f>'[4]заявки 2020-2021'!S112</f>
        <v>0</v>
      </c>
      <c r="DZ106" s="344">
        <f t="shared" si="102"/>
        <v>0</v>
      </c>
      <c r="EA106" s="345">
        <f t="shared" si="91"/>
        <v>0</v>
      </c>
      <c r="EB106" s="346"/>
    </row>
    <row r="107" spans="1:132" ht="31.5" x14ac:dyDescent="0.2">
      <c r="A107" s="116" t="s">
        <v>161</v>
      </c>
      <c r="B107" s="341">
        <f>'[4]численность 2020'!C112</f>
        <v>9.4641590118408203</v>
      </c>
      <c r="C107" s="342">
        <v>44.518295000000002</v>
      </c>
      <c r="D107" s="342">
        <v>45.749996000000003</v>
      </c>
      <c r="E107" s="342">
        <f>'[4]численность 2020'!D112</f>
        <v>46.896846771240234</v>
      </c>
      <c r="F107" s="341">
        <v>4.8127890000000004</v>
      </c>
      <c r="G107" s="341">
        <f t="shared" si="61"/>
        <v>4.8340265566925877</v>
      </c>
      <c r="H107" s="341">
        <f t="shared" si="103"/>
        <v>4.9552048642215905</v>
      </c>
      <c r="I107" s="343">
        <f>'[4]заявки 2020-2021'!O111</f>
        <v>15</v>
      </c>
      <c r="J107" s="344">
        <f t="shared" si="104"/>
        <v>16.413896369934083</v>
      </c>
      <c r="K107" s="345">
        <f t="shared" si="62"/>
        <v>15</v>
      </c>
      <c r="L107" s="346">
        <v>15</v>
      </c>
      <c r="M107" s="342">
        <v>28</v>
      </c>
      <c r="N107" s="342">
        <v>30</v>
      </c>
      <c r="O107" s="347">
        <f>'[4]заявки 2020-2021'!K111</f>
        <v>26</v>
      </c>
      <c r="P107" s="341">
        <f t="shared" si="63"/>
        <v>2.9585301731478282</v>
      </c>
      <c r="Q107" s="341">
        <v>3.1698539999999999</v>
      </c>
      <c r="R107" s="341">
        <f t="shared" si="64"/>
        <v>2.7472065893515545</v>
      </c>
      <c r="S107" s="343">
        <f>'[4]заявки 2020-2021'!M111</f>
        <v>3</v>
      </c>
      <c r="T107" s="343">
        <f>'[4]заявки 2020-2021'!N111</f>
        <v>1</v>
      </c>
      <c r="U107" s="344">
        <f t="shared" si="100"/>
        <v>3.9</v>
      </c>
      <c r="V107" s="345">
        <f t="shared" si="65"/>
        <v>3</v>
      </c>
      <c r="W107" s="346">
        <v>3</v>
      </c>
      <c r="X107" s="346">
        <v>1</v>
      </c>
      <c r="Y107" s="348"/>
      <c r="Z107" s="342">
        <v>16.72161865234375</v>
      </c>
      <c r="AA107" s="342">
        <v>15.700891</v>
      </c>
      <c r="AB107" s="342">
        <f>'[4]численность 2020'!E112</f>
        <v>15.976750373840332</v>
      </c>
      <c r="AC107" s="341">
        <v>1.8077430000000001</v>
      </c>
      <c r="AD107" s="341">
        <v>1.658984</v>
      </c>
      <c r="AE107" s="341">
        <f t="shared" si="105"/>
        <v>1.6881320732091951</v>
      </c>
      <c r="AF107" s="343">
        <f>'[4]заявки 2020-2021'!J111</f>
        <v>0</v>
      </c>
      <c r="AG107" s="344">
        <f t="shared" si="101"/>
        <v>0</v>
      </c>
      <c r="AH107" s="345">
        <f t="shared" si="66"/>
        <v>0</v>
      </c>
      <c r="AI107" s="349">
        <f t="shared" si="67"/>
        <v>0</v>
      </c>
      <c r="AJ107" s="346"/>
      <c r="AK107" s="346"/>
      <c r="AL107" s="342">
        <v>6.9997470000000002</v>
      </c>
      <c r="AM107" s="342">
        <v>7.1937439999999997</v>
      </c>
      <c r="AN107" s="342">
        <f>'[4]численность 2020'!F112</f>
        <v>7.3764066696166992</v>
      </c>
      <c r="AO107" s="341">
        <v>0.75672899999999998</v>
      </c>
      <c r="AP107" s="341">
        <v>0.760104</v>
      </c>
      <c r="AQ107" s="341">
        <f t="shared" si="68"/>
        <v>0.77940434648106738</v>
      </c>
      <c r="AR107" s="343">
        <f>'[4]заявки 2020-2021'!D111</f>
        <v>0</v>
      </c>
      <c r="AS107" s="343">
        <f>'[4]заявки 2020-2021'!E111</f>
        <v>0</v>
      </c>
      <c r="AT107" s="344">
        <f t="shared" si="94"/>
        <v>0</v>
      </c>
      <c r="AU107" s="349">
        <f t="shared" si="69"/>
        <v>0</v>
      </c>
      <c r="AV107" s="346"/>
      <c r="AW107" s="344">
        <f t="shared" si="70"/>
        <v>0</v>
      </c>
      <c r="AX107" s="345">
        <f t="shared" si="71"/>
        <v>0</v>
      </c>
      <c r="AY107" s="346"/>
      <c r="AZ107" s="344">
        <f t="shared" si="72"/>
        <v>0</v>
      </c>
      <c r="BA107" s="346"/>
      <c r="BB107" s="342">
        <v>0</v>
      </c>
      <c r="BC107" s="342">
        <v>0</v>
      </c>
      <c r="BD107" s="342">
        <f>'[4]численность 2020'!G112</f>
        <v>0</v>
      </c>
      <c r="BE107" s="341">
        <v>0</v>
      </c>
      <c r="BF107" s="341">
        <v>0</v>
      </c>
      <c r="BG107" s="341">
        <f t="shared" si="73"/>
        <v>0</v>
      </c>
      <c r="BH107" s="343">
        <f>'[4]заявки 2020-2021'!B111</f>
        <v>0</v>
      </c>
      <c r="BI107" s="343">
        <f>'[4]заявки 2020-2021'!C111</f>
        <v>0</v>
      </c>
      <c r="BJ107" s="344">
        <f t="shared" si="95"/>
        <v>0</v>
      </c>
      <c r="BK107" s="349">
        <f t="shared" si="74"/>
        <v>0</v>
      </c>
      <c r="BL107" s="346"/>
      <c r="BM107" s="344">
        <f t="shared" si="75"/>
        <v>0</v>
      </c>
      <c r="BN107" s="345">
        <f t="shared" si="76"/>
        <v>0</v>
      </c>
      <c r="BO107" s="346"/>
      <c r="BP107" s="344">
        <f t="shared" si="92"/>
        <v>0</v>
      </c>
      <c r="BQ107" s="346"/>
      <c r="BR107" s="342">
        <v>11.640395</v>
      </c>
      <c r="BS107" s="342">
        <v>12.03919</v>
      </c>
      <c r="BT107" s="342">
        <f>'[4]численность 2020'!H112</f>
        <v>12.240489959716797</v>
      </c>
      <c r="BU107" s="341">
        <v>1.258421</v>
      </c>
      <c r="BV107" s="341">
        <v>1.2720819999999999</v>
      </c>
      <c r="BW107" s="341">
        <f t="shared" si="77"/>
        <v>1.293352102854828</v>
      </c>
      <c r="BX107" s="343">
        <f>'[4]заявки 2020-2021'!F111</f>
        <v>0</v>
      </c>
      <c r="BY107" s="343">
        <f>'[4]заявки 2020-2021'!G111</f>
        <v>0</v>
      </c>
      <c r="BZ107" s="343">
        <f>'[4]заявки 2020-2021'!H111</f>
        <v>0</v>
      </c>
      <c r="CA107" s="344">
        <f t="shared" si="96"/>
        <v>0.61202449798583991</v>
      </c>
      <c r="CB107" s="349">
        <f t="shared" si="78"/>
        <v>0</v>
      </c>
      <c r="CC107" s="346"/>
      <c r="CD107" s="344">
        <f t="shared" si="79"/>
        <v>0</v>
      </c>
      <c r="CE107" s="345">
        <f t="shared" si="80"/>
        <v>0</v>
      </c>
      <c r="CF107" s="346"/>
      <c r="CG107" s="344">
        <f t="shared" si="81"/>
        <v>0</v>
      </c>
      <c r="CH107" s="345">
        <f t="shared" si="82"/>
        <v>0</v>
      </c>
      <c r="CI107" s="346"/>
      <c r="CJ107" s="344">
        <f t="shared" si="93"/>
        <v>0</v>
      </c>
      <c r="CK107" s="346"/>
      <c r="CL107" s="350">
        <f t="shared" si="97"/>
        <v>1</v>
      </c>
      <c r="CM107" s="342">
        <v>0</v>
      </c>
      <c r="CN107" s="342">
        <v>0</v>
      </c>
      <c r="CO107" s="342" t="e">
        <f>#NAME?</f>
        <v>#NAME?</v>
      </c>
      <c r="CP107" s="341">
        <v>0</v>
      </c>
      <c r="CQ107" s="341">
        <v>0</v>
      </c>
      <c r="CR107" s="341" t="e">
        <f>#NAME?</f>
        <v>#NAME?</v>
      </c>
      <c r="CS107" s="343" t="e">
        <f>#NAME?</f>
        <v>#NAME?</v>
      </c>
      <c r="CT107" s="344" t="e">
        <f t="shared" si="107"/>
        <v>#NAME?</v>
      </c>
      <c r="CU107" s="349" t="e">
        <f t="shared" si="84"/>
        <v>#NAME?</v>
      </c>
      <c r="CV107" s="346"/>
      <c r="CW107" s="344">
        <f t="shared" si="108"/>
        <v>0</v>
      </c>
      <c r="CX107" s="346"/>
      <c r="CY107" s="342">
        <v>0</v>
      </c>
      <c r="CZ107" s="342">
        <v>0</v>
      </c>
      <c r="DA107" s="342">
        <f>'[4]численность 2020'!I112</f>
        <v>0</v>
      </c>
      <c r="DB107" s="341">
        <v>0</v>
      </c>
      <c r="DC107" s="341">
        <v>0</v>
      </c>
      <c r="DD107" s="341">
        <f t="shared" si="86"/>
        <v>0</v>
      </c>
      <c r="DE107" s="343">
        <f>'[4]заявки 2020-2021'!I111</f>
        <v>0</v>
      </c>
      <c r="DF107" s="344">
        <f t="shared" si="98"/>
        <v>0</v>
      </c>
      <c r="DG107" s="345">
        <f t="shared" si="87"/>
        <v>0</v>
      </c>
      <c r="DH107" s="346"/>
      <c r="DI107" s="342">
        <v>0</v>
      </c>
      <c r="DJ107" s="342">
        <v>0</v>
      </c>
      <c r="DK107" s="342">
        <f>'[4]численность 2020'!J112</f>
        <v>0</v>
      </c>
      <c r="DL107" s="341">
        <v>0</v>
      </c>
      <c r="DM107" s="341">
        <v>0</v>
      </c>
      <c r="DN107" s="341">
        <f t="shared" si="88"/>
        <v>0</v>
      </c>
      <c r="DO107" s="343">
        <f>'[4]заявки 2020-2021'!P111</f>
        <v>0</v>
      </c>
      <c r="DP107" s="344">
        <f t="shared" si="99"/>
        <v>0</v>
      </c>
      <c r="DQ107" s="345">
        <f t="shared" si="89"/>
        <v>0</v>
      </c>
      <c r="DR107" s="346"/>
      <c r="DS107" s="342">
        <v>0</v>
      </c>
      <c r="DT107" s="347">
        <v>0</v>
      </c>
      <c r="DU107" s="347">
        <f>'[4]заявки 2020-2021'!Q111</f>
        <v>0</v>
      </c>
      <c r="DV107" s="341">
        <f t="shared" si="90"/>
        <v>0</v>
      </c>
      <c r="DW107" s="341">
        <v>0</v>
      </c>
      <c r="DX107" s="341">
        <f t="shared" si="106"/>
        <v>0</v>
      </c>
      <c r="DY107" s="343">
        <f>'[4]заявки 2020-2021'!S111</f>
        <v>0</v>
      </c>
      <c r="DZ107" s="344">
        <f t="shared" si="102"/>
        <v>0</v>
      </c>
      <c r="EA107" s="345">
        <f t="shared" si="91"/>
        <v>0</v>
      </c>
      <c r="EB107" s="346"/>
    </row>
    <row r="108" spans="1:132" s="354" customFormat="1" ht="31.5" x14ac:dyDescent="0.2">
      <c r="A108" s="118" t="s">
        <v>162</v>
      </c>
      <c r="B108" s="355">
        <f>'[4]численность 2020'!C113</f>
        <v>76.146003723144531</v>
      </c>
      <c r="C108" s="356"/>
      <c r="D108" s="356"/>
      <c r="E108" s="356">
        <f>'[4]численность 2020'!D113</f>
        <v>64.190185546875</v>
      </c>
      <c r="F108" s="355"/>
      <c r="G108" s="341">
        <f t="shared" si="61"/>
        <v>0</v>
      </c>
      <c r="H108" s="355">
        <f>E108/B108</f>
        <v>0.84298823849326232</v>
      </c>
      <c r="I108" s="357">
        <f>'[4]заявки 2020-2021'!O103</f>
        <v>50</v>
      </c>
      <c r="J108" s="344">
        <f t="shared" si="104"/>
        <v>22.466564941406247</v>
      </c>
      <c r="K108" s="358">
        <f>IF(I108&lt;J108,I108,J108)</f>
        <v>22.466564941406247</v>
      </c>
      <c r="L108" s="359">
        <v>0</v>
      </c>
      <c r="M108" s="356"/>
      <c r="N108" s="356"/>
      <c r="O108" s="360">
        <f>'[4]заявки 2020-2021'!K103</f>
        <v>57</v>
      </c>
      <c r="P108" s="341">
        <f t="shared" si="63"/>
        <v>0</v>
      </c>
      <c r="Q108" s="355">
        <v>3.1698539999999999</v>
      </c>
      <c r="R108" s="355">
        <f>O108/B108</f>
        <v>0.74856193645097213</v>
      </c>
      <c r="S108" s="357">
        <f>'[4]заявки 2020-2021'!M103</f>
        <v>8</v>
      </c>
      <c r="T108" s="357">
        <f>'[4]заявки 2020-2021'!N103</f>
        <v>4</v>
      </c>
      <c r="U108" s="344">
        <f t="shared" si="100"/>
        <v>8.5499999999999989</v>
      </c>
      <c r="V108" s="358">
        <f>IF(S108&lt;U108,S108,U108)</f>
        <v>8</v>
      </c>
      <c r="W108" s="359">
        <v>0</v>
      </c>
      <c r="X108" s="359">
        <v>0</v>
      </c>
      <c r="Y108" s="361"/>
      <c r="Z108" s="356"/>
      <c r="AA108" s="356"/>
      <c r="AB108" s="356">
        <f>'[4]численность 2020'!E113</f>
        <v>89.259475708007813</v>
      </c>
      <c r="AC108" s="355"/>
      <c r="AD108" s="355"/>
      <c r="AE108" s="355">
        <f>AB108/B108</f>
        <v>1.1722148417997338</v>
      </c>
      <c r="AF108" s="357">
        <f>'[4]заявки 2020-2021'!J103</f>
        <v>4</v>
      </c>
      <c r="AG108" s="344">
        <f t="shared" si="101"/>
        <v>4.4629737854003908</v>
      </c>
      <c r="AH108" s="358">
        <f>IF(AF108&lt;AG108,AF108,AG108)</f>
        <v>4</v>
      </c>
      <c r="AI108" s="363">
        <f>AJ108*0.75</f>
        <v>0</v>
      </c>
      <c r="AJ108" s="359">
        <v>0</v>
      </c>
      <c r="AK108" s="359">
        <v>0</v>
      </c>
      <c r="AL108" s="356"/>
      <c r="AM108" s="356"/>
      <c r="AN108" s="356">
        <f>'[4]численность 2020'!F113</f>
        <v>326.93881225585938</v>
      </c>
      <c r="AO108" s="355"/>
      <c r="AP108" s="355"/>
      <c r="AQ108" s="355">
        <f>AN108/B108</f>
        <v>4.2935780772495944</v>
      </c>
      <c r="AR108" s="357">
        <f>'[4]заявки 2020-2021'!D103</f>
        <v>26</v>
      </c>
      <c r="AS108" s="357">
        <f>'[4]заявки 2020-2021'!E103</f>
        <v>6</v>
      </c>
      <c r="AT108" s="362">
        <f>IF(AN108&gt;34,IF(AQ108&gt;10,AN108*0.149999999999999,IF(AQ108&gt;8,AN108*0.12,IF(AQ108&gt;6,AN108*0.1,IF(AQ108&gt;4,AN108*0.08,IF(AQ108&gt;2,AN108*0.07,IF(AQ108&gt;1,AN108*0.05,IF(AQ108&lt;1,AN108*0.0299999999999999,0))))))),0)</f>
        <v>26.155104980468749</v>
      </c>
      <c r="AU108" s="363">
        <f>IF(AR108&lt;AT108,AR108,AT108)</f>
        <v>26</v>
      </c>
      <c r="AV108" s="359">
        <v>0</v>
      </c>
      <c r="AW108" s="362">
        <f>IF(AV108&gt;3,AV108*0.25,0)</f>
        <v>0</v>
      </c>
      <c r="AX108" s="358">
        <f>IF(AS108&lt;AW108,AS108,AW108)</f>
        <v>0</v>
      </c>
      <c r="AY108" s="359">
        <v>0</v>
      </c>
      <c r="AZ108" s="362">
        <f>AV108*0.5</f>
        <v>0</v>
      </c>
      <c r="BA108" s="359">
        <v>0</v>
      </c>
      <c r="BB108" s="356"/>
      <c r="BC108" s="356"/>
      <c r="BD108" s="356">
        <f>'[4]численность 2020'!G113</f>
        <v>133.92913818359375</v>
      </c>
      <c r="BE108" s="355"/>
      <c r="BF108" s="355"/>
      <c r="BG108" s="355">
        <f>BD108/B108</f>
        <v>1.7588465794021186</v>
      </c>
      <c r="BH108" s="357">
        <f>'[4]заявки 2020-2021'!B103</f>
        <v>6</v>
      </c>
      <c r="BI108" s="357">
        <f>'[4]заявки 2020-2021'!C103</f>
        <v>1</v>
      </c>
      <c r="BJ108" s="362">
        <f>IF(BD108&gt;1,IF(BG108&gt;10,BD108*0.149999999999999,IF(BG108&gt;8,BD108*0.12,IF(BG108&gt;6,BD108*0.1,IF(BG108&gt;4,BD108*0.08,IF(BG108&gt;2,BD108*0.07,IF(BG108&gt;1,BD108*0.05,IF(BG108&lt;1,BD108*0.0299999999999999,0))))))),0)</f>
        <v>6.6964569091796875</v>
      </c>
      <c r="BK108" s="363">
        <f>IF(BH108&lt;BJ108,BH108,BJ108)</f>
        <v>6</v>
      </c>
      <c r="BL108" s="359">
        <v>0</v>
      </c>
      <c r="BM108" s="362">
        <f>IF(BL108&gt;3,BL108*0.25,0)</f>
        <v>0</v>
      </c>
      <c r="BN108" s="358">
        <f>IF(BI108&lt;BM108,BI108,BM108)</f>
        <v>0</v>
      </c>
      <c r="BO108" s="359">
        <v>0</v>
      </c>
      <c r="BP108" s="362">
        <f>BL108*0.2</f>
        <v>0</v>
      </c>
      <c r="BQ108" s="359">
        <v>0</v>
      </c>
      <c r="BR108" s="356"/>
      <c r="BS108" s="356"/>
      <c r="BT108" s="356">
        <f>'[4]численность 2020'!H113</f>
        <v>309.25457763671875</v>
      </c>
      <c r="BU108" s="355"/>
      <c r="BV108" s="355"/>
      <c r="BW108" s="355">
        <f>BT108/B108</f>
        <v>4.0613369384573623</v>
      </c>
      <c r="BX108" s="357">
        <f>'[4]заявки 2020-2021'!F103</f>
        <v>24</v>
      </c>
      <c r="BY108" s="357">
        <f>'[4]заявки 2020-2021'!G103</f>
        <v>2</v>
      </c>
      <c r="BZ108" s="357">
        <f>'[4]заявки 2020-2021'!H103</f>
        <v>4</v>
      </c>
      <c r="CA108" s="344">
        <f t="shared" si="96"/>
        <v>24.740366210937502</v>
      </c>
      <c r="CB108" s="363">
        <f>IF(BX108&lt;CA108,BX108,CA108)</f>
        <v>24</v>
      </c>
      <c r="CC108" s="359">
        <v>0</v>
      </c>
      <c r="CD108" s="362">
        <f>IF(CC108&gt;3,CC108*0.125,0)</f>
        <v>0</v>
      </c>
      <c r="CE108" s="358">
        <f>IF(BY108&lt;CD108,BY108,CD108)</f>
        <v>0</v>
      </c>
      <c r="CF108" s="359">
        <v>0</v>
      </c>
      <c r="CG108" s="362">
        <f>IF(CC108&gt;3,CC108*0.125,0)</f>
        <v>0</v>
      </c>
      <c r="CH108" s="358">
        <f>IF(BZ108&lt;CG108,BZ108,CG108)</f>
        <v>0</v>
      </c>
      <c r="CI108" s="359">
        <v>0</v>
      </c>
      <c r="CJ108" s="362">
        <f>CC108*0.2</f>
        <v>0</v>
      </c>
      <c r="CK108" s="359">
        <v>0</v>
      </c>
      <c r="CL108" s="364">
        <f>IF(CC108*0.25&gt;CF108+CI108-0.1,1,0)</f>
        <v>1</v>
      </c>
      <c r="CM108" s="356">
        <v>0</v>
      </c>
      <c r="CN108" s="356">
        <v>0</v>
      </c>
      <c r="CO108" s="356" t="e">
        <f>#NAME?</f>
        <v>#NAME?</v>
      </c>
      <c r="CP108" s="355">
        <v>0</v>
      </c>
      <c r="CQ108" s="355">
        <v>0</v>
      </c>
      <c r="CR108" s="355" t="e">
        <f>#NAME?</f>
        <v>#NAME?</v>
      </c>
      <c r="CS108" s="357" t="e">
        <f>#NAME?</f>
        <v>#NAME?</v>
      </c>
      <c r="CT108" s="362" t="e">
        <f>IF((CO108*0.1)&gt;0,CO108*0.8,0)</f>
        <v>#NAME?</v>
      </c>
      <c r="CU108" s="363" t="e">
        <f t="shared" ref="CU108:CU109" si="109">IF(CS108&lt;CT108,CS108,CT108)</f>
        <v>#NAME?</v>
      </c>
      <c r="CV108" s="359"/>
      <c r="CW108" s="362">
        <f t="shared" ref="CW108:CW109" si="110">CV108*0.8</f>
        <v>0</v>
      </c>
      <c r="CX108" s="359"/>
      <c r="CY108" s="356"/>
      <c r="CZ108" s="356"/>
      <c r="DA108" s="356">
        <f>'[4]численность 2020'!I113</f>
        <v>0</v>
      </c>
      <c r="DB108" s="355"/>
      <c r="DC108" s="355"/>
      <c r="DD108" s="355">
        <f>DA108/B108</f>
        <v>0</v>
      </c>
      <c r="DE108" s="357">
        <f>'[4]заявки 2020-2021'!I103</f>
        <v>0</v>
      </c>
      <c r="DF108" s="362">
        <f>IF(DA108&gt;34,DA108*0.179999999999999,0)</f>
        <v>0</v>
      </c>
      <c r="DG108" s="358">
        <f>IF(DE108&lt;DF108,DE108,DF108)</f>
        <v>0</v>
      </c>
      <c r="DH108" s="359">
        <v>0</v>
      </c>
      <c r="DI108" s="356"/>
      <c r="DJ108" s="356"/>
      <c r="DK108" s="356">
        <f>'[4]численность 2020'!J113</f>
        <v>2.3951559066772461</v>
      </c>
      <c r="DL108" s="355"/>
      <c r="DM108" s="355"/>
      <c r="DN108" s="355">
        <f>DK108/B108</f>
        <v>3.145478146674216E-2</v>
      </c>
      <c r="DO108" s="357">
        <f>'[4]заявки 2020-2021'!P103</f>
        <v>1</v>
      </c>
      <c r="DP108" s="362">
        <f>DK108*0.1</f>
        <v>0.23951559066772463</v>
      </c>
      <c r="DQ108" s="358">
        <f>IF(DO108&lt;DP108,DO108,DP108)</f>
        <v>0.23951559066772463</v>
      </c>
      <c r="DR108" s="359">
        <v>0</v>
      </c>
      <c r="DS108" s="356"/>
      <c r="DT108" s="360"/>
      <c r="DU108" s="360">
        <f>'[4]заявки 2020-2021'!Q103</f>
        <v>22</v>
      </c>
      <c r="DV108" s="341">
        <f t="shared" si="90"/>
        <v>0</v>
      </c>
      <c r="DW108" s="355"/>
      <c r="DX108" s="355">
        <f>DU108/B108</f>
        <v>0.28891864213897167</v>
      </c>
      <c r="DY108" s="357">
        <f>'[4]заявки 2020-2021'!S103</f>
        <v>2</v>
      </c>
      <c r="DZ108" s="362">
        <f>DU108*0.1</f>
        <v>2.2000000000000002</v>
      </c>
      <c r="EA108" s="358">
        <f>IF(DY108&lt;DZ108,DY108,DZ108)</f>
        <v>2</v>
      </c>
      <c r="EB108" s="359">
        <v>0</v>
      </c>
    </row>
    <row r="109" spans="1:132" ht="32.25" customHeight="1" x14ac:dyDescent="0.2">
      <c r="A109" s="119" t="s">
        <v>327</v>
      </c>
      <c r="B109" s="341">
        <f>'[4]численность 2020'!C115</f>
        <v>58.169998168945313</v>
      </c>
      <c r="C109" s="342">
        <v>56.608170000000001</v>
      </c>
      <c r="D109" s="342">
        <v>62.522854000000002</v>
      </c>
      <c r="E109" s="342">
        <f>'[4]численность 2020'!D115</f>
        <v>71.216720581054688</v>
      </c>
      <c r="F109" s="341">
        <v>0.97315099999999999</v>
      </c>
      <c r="G109" s="341">
        <f t="shared" si="61"/>
        <v>1.0748299117770732</v>
      </c>
      <c r="H109" s="341">
        <f t="shared" si="103"/>
        <v>1.2242861066321042</v>
      </c>
      <c r="I109" s="343">
        <f>'[4]заявки 2020-2021'!O113</f>
        <v>15</v>
      </c>
      <c r="J109" s="344">
        <f t="shared" si="104"/>
        <v>24.925852203369139</v>
      </c>
      <c r="K109" s="345">
        <f t="shared" si="62"/>
        <v>15</v>
      </c>
      <c r="L109" s="346">
        <v>15</v>
      </c>
      <c r="M109" s="342">
        <v>19</v>
      </c>
      <c r="N109" s="342">
        <v>21</v>
      </c>
      <c r="O109" s="347">
        <f>'[4]заявки 2020-2021'!K113</f>
        <v>25</v>
      </c>
      <c r="P109" s="341">
        <f t="shared" si="63"/>
        <v>0.32662885676594977</v>
      </c>
      <c r="Q109" s="341">
        <v>0.36101100000000003</v>
      </c>
      <c r="R109" s="341">
        <f t="shared" si="64"/>
        <v>0.42977481153414449</v>
      </c>
      <c r="S109" s="343">
        <f>'[4]заявки 2020-2021'!M113</f>
        <v>3</v>
      </c>
      <c r="T109" s="343">
        <f>'[4]заявки 2020-2021'!N113</f>
        <v>3</v>
      </c>
      <c r="U109" s="344">
        <f t="shared" si="100"/>
        <v>3.75</v>
      </c>
      <c r="V109" s="345">
        <f t="shared" si="65"/>
        <v>3</v>
      </c>
      <c r="W109" s="346">
        <v>3</v>
      </c>
      <c r="X109" s="346">
        <v>3</v>
      </c>
      <c r="Y109" s="348"/>
      <c r="Z109" s="342">
        <v>112.38762699999999</v>
      </c>
      <c r="AA109" s="342">
        <v>90.750473</v>
      </c>
      <c r="AB109" s="342">
        <f>'[4]численность 2020'!E115</f>
        <v>90.149795532226563</v>
      </c>
      <c r="AC109" s="341">
        <v>1.9320550000000001</v>
      </c>
      <c r="AD109" s="341">
        <v>1.5600909999999999</v>
      </c>
      <c r="AE109" s="341">
        <f t="shared" si="105"/>
        <v>1.5497644553881731</v>
      </c>
      <c r="AF109" s="343">
        <f>'[4]заявки 2020-2021'!J113</f>
        <v>4</v>
      </c>
      <c r="AG109" s="344">
        <f t="shared" si="101"/>
        <v>4.5074897766113287</v>
      </c>
      <c r="AH109" s="345">
        <f t="shared" si="66"/>
        <v>4</v>
      </c>
      <c r="AI109" s="349">
        <f t="shared" si="67"/>
        <v>3</v>
      </c>
      <c r="AJ109" s="346">
        <v>4</v>
      </c>
      <c r="AK109" s="346">
        <v>3</v>
      </c>
      <c r="AL109" s="342">
        <v>463.76629600000001</v>
      </c>
      <c r="AM109" s="342">
        <v>715.25354000000004</v>
      </c>
      <c r="AN109" s="342">
        <f>'[4]численность 2020'!F115</f>
        <v>693.782470703125</v>
      </c>
      <c r="AO109" s="341">
        <v>7.9726030000000003</v>
      </c>
      <c r="AP109" s="341">
        <v>12.295918</v>
      </c>
      <c r="AQ109" s="341">
        <f t="shared" si="68"/>
        <v>11.926809223685146</v>
      </c>
      <c r="AR109" s="343">
        <f>'[4]заявки 2020-2021'!D113</f>
        <v>35</v>
      </c>
      <c r="AS109" s="343">
        <f>'[4]заявки 2020-2021'!E113</f>
        <v>0</v>
      </c>
      <c r="AT109" s="344">
        <f t="shared" si="94"/>
        <v>104.06737060546806</v>
      </c>
      <c r="AU109" s="349">
        <f t="shared" si="69"/>
        <v>35</v>
      </c>
      <c r="AV109" s="346">
        <v>35</v>
      </c>
      <c r="AW109" s="344">
        <f t="shared" si="70"/>
        <v>8.75</v>
      </c>
      <c r="AX109" s="345">
        <f t="shared" si="71"/>
        <v>0</v>
      </c>
      <c r="AY109" s="346"/>
      <c r="AZ109" s="344">
        <f t="shared" si="72"/>
        <v>17.5</v>
      </c>
      <c r="BA109" s="346">
        <v>17</v>
      </c>
      <c r="BB109" s="342">
        <v>66.106621000000004</v>
      </c>
      <c r="BC109" s="342">
        <v>25.144345999999999</v>
      </c>
      <c r="BD109" s="342">
        <f>'[4]численность 2020'!G115</f>
        <v>0</v>
      </c>
      <c r="BE109" s="341">
        <v>1.1364380000000001</v>
      </c>
      <c r="BF109" s="341">
        <v>0.43225599999999997</v>
      </c>
      <c r="BG109" s="341">
        <f t="shared" si="73"/>
        <v>0</v>
      </c>
      <c r="BH109" s="343">
        <f>'[4]заявки 2020-2021'!B113</f>
        <v>0</v>
      </c>
      <c r="BI109" s="343">
        <f>'[4]заявки 2020-2021'!C113</f>
        <v>0</v>
      </c>
      <c r="BJ109" s="344">
        <f t="shared" si="95"/>
        <v>0</v>
      </c>
      <c r="BK109" s="349">
        <f t="shared" si="74"/>
        <v>0</v>
      </c>
      <c r="BL109" s="346"/>
      <c r="BM109" s="344">
        <f t="shared" si="75"/>
        <v>0</v>
      </c>
      <c r="BN109" s="345">
        <f t="shared" si="76"/>
        <v>0</v>
      </c>
      <c r="BO109" s="346"/>
      <c r="BP109" s="344">
        <f t="shared" si="92"/>
        <v>0</v>
      </c>
      <c r="BQ109" s="346"/>
      <c r="BR109" s="342">
        <v>313.03427099999999</v>
      </c>
      <c r="BS109" s="342">
        <v>273.57049599999999</v>
      </c>
      <c r="BT109" s="342">
        <f>'[4]численность 2020'!H115</f>
        <v>221.34272766113281</v>
      </c>
      <c r="BU109" s="341">
        <v>5.3813700000000004</v>
      </c>
      <c r="BV109" s="341">
        <v>4.7029480000000001</v>
      </c>
      <c r="BW109" s="341">
        <f t="shared" si="77"/>
        <v>3.8051011626006725</v>
      </c>
      <c r="BX109" s="343">
        <f>'[4]заявки 2020-2021'!F113</f>
        <v>15</v>
      </c>
      <c r="BY109" s="343">
        <f>'[4]заявки 2020-2021'!G113</f>
        <v>0</v>
      </c>
      <c r="BZ109" s="343">
        <f>'[4]заявки 2020-2021'!H113</f>
        <v>0</v>
      </c>
      <c r="CA109" s="344">
        <f t="shared" si="96"/>
        <v>15.493990936279298</v>
      </c>
      <c r="CB109" s="349">
        <f t="shared" si="78"/>
        <v>15</v>
      </c>
      <c r="CC109" s="346">
        <v>15</v>
      </c>
      <c r="CD109" s="344">
        <f t="shared" si="79"/>
        <v>1.875</v>
      </c>
      <c r="CE109" s="345">
        <f t="shared" si="80"/>
        <v>0</v>
      </c>
      <c r="CF109" s="346"/>
      <c r="CG109" s="344">
        <f t="shared" si="81"/>
        <v>1.875</v>
      </c>
      <c r="CH109" s="345">
        <f t="shared" si="82"/>
        <v>0</v>
      </c>
      <c r="CI109" s="346"/>
      <c r="CJ109" s="344">
        <f t="shared" si="93"/>
        <v>3</v>
      </c>
      <c r="CK109" s="346">
        <v>3</v>
      </c>
      <c r="CL109" s="350">
        <f t="shared" si="97"/>
        <v>1</v>
      </c>
      <c r="CM109" s="342"/>
      <c r="CN109" s="342">
        <v>0</v>
      </c>
      <c r="CO109" s="342" t="e">
        <f>#NAME?</f>
        <v>#NAME?</v>
      </c>
      <c r="CP109" s="341"/>
      <c r="CQ109" s="341">
        <v>0</v>
      </c>
      <c r="CR109" s="341" t="e">
        <f>#NAME?</f>
        <v>#NAME?</v>
      </c>
      <c r="CS109" s="343" t="e">
        <f>#NAME?</f>
        <v>#NAME?</v>
      </c>
      <c r="CT109" s="344" t="e">
        <f t="shared" si="107"/>
        <v>#NAME?</v>
      </c>
      <c r="CU109" s="349" t="e">
        <f t="shared" si="109"/>
        <v>#NAME?</v>
      </c>
      <c r="CV109" s="346"/>
      <c r="CW109" s="344">
        <f t="shared" si="110"/>
        <v>0</v>
      </c>
      <c r="CX109" s="346"/>
      <c r="CY109" s="342">
        <v>0</v>
      </c>
      <c r="CZ109" s="342">
        <v>0</v>
      </c>
      <c r="DA109" s="342">
        <f>'[4]численность 2020'!I115</f>
        <v>0</v>
      </c>
      <c r="DB109" s="341">
        <v>0</v>
      </c>
      <c r="DC109" s="341">
        <v>0</v>
      </c>
      <c r="DD109" s="341">
        <f t="shared" si="86"/>
        <v>0</v>
      </c>
      <c r="DE109" s="343">
        <f>'[4]заявки 2020-2021'!I113</f>
        <v>0</v>
      </c>
      <c r="DF109" s="344">
        <f t="shared" si="98"/>
        <v>0</v>
      </c>
      <c r="DG109" s="345">
        <f t="shared" si="87"/>
        <v>0</v>
      </c>
      <c r="DH109" s="346"/>
      <c r="DI109" s="342">
        <v>6.3747939999999996</v>
      </c>
      <c r="DJ109" s="342">
        <v>3.6273810000000002</v>
      </c>
      <c r="DK109" s="342">
        <f>'[4]численность 2020'!J115</f>
        <v>0.64507895708084106</v>
      </c>
      <c r="DL109" s="341">
        <v>6.2357999999999997E-2</v>
      </c>
      <c r="DM109" s="341">
        <v>6.2357999999999997E-2</v>
      </c>
      <c r="DN109" s="341">
        <f t="shared" si="88"/>
        <v>1.1089547488162438E-2</v>
      </c>
      <c r="DO109" s="343">
        <f>'[4]заявки 2020-2021'!P113</f>
        <v>0</v>
      </c>
      <c r="DP109" s="344">
        <f t="shared" si="99"/>
        <v>6.4507895708084115E-2</v>
      </c>
      <c r="DQ109" s="345">
        <f t="shared" si="89"/>
        <v>0</v>
      </c>
      <c r="DR109" s="346"/>
      <c r="DS109" s="342">
        <v>0</v>
      </c>
      <c r="DT109" s="347">
        <v>0</v>
      </c>
      <c r="DU109" s="347">
        <f>'[4]заявки 2020-2021'!Q113</f>
        <v>0</v>
      </c>
      <c r="DV109" s="341">
        <f t="shared" si="90"/>
        <v>0</v>
      </c>
      <c r="DW109" s="341">
        <v>0</v>
      </c>
      <c r="DX109" s="341">
        <f t="shared" si="106"/>
        <v>0</v>
      </c>
      <c r="DY109" s="343">
        <f>'[4]заявки 2020-2021'!S113</f>
        <v>0</v>
      </c>
      <c r="DZ109" s="344">
        <f t="shared" si="102"/>
        <v>0</v>
      </c>
      <c r="EA109" s="345">
        <f t="shared" si="91"/>
        <v>0</v>
      </c>
      <c r="EB109" s="346"/>
    </row>
    <row r="110" spans="1:132" ht="15.75" x14ac:dyDescent="0.2">
      <c r="A110" s="198" t="s">
        <v>173</v>
      </c>
      <c r="B110" s="341"/>
      <c r="C110" s="342"/>
      <c r="D110" s="342"/>
      <c r="E110" s="342"/>
      <c r="F110" s="341"/>
      <c r="G110" s="341" t="e">
        <f t="shared" si="61"/>
        <v>#DIV/0!</v>
      </c>
      <c r="H110" s="341"/>
      <c r="I110" s="343"/>
      <c r="J110" s="344"/>
      <c r="K110" s="345">
        <f t="shared" si="62"/>
        <v>0</v>
      </c>
      <c r="L110" s="346"/>
      <c r="M110" s="342"/>
      <c r="N110" s="342"/>
      <c r="O110" s="347"/>
      <c r="P110" s="341"/>
      <c r="Q110" s="341"/>
      <c r="R110" s="341" t="e">
        <f t="shared" si="64"/>
        <v>#DIV/0!</v>
      </c>
      <c r="S110" s="343"/>
      <c r="T110" s="343"/>
      <c r="U110" s="344">
        <f t="shared" si="100"/>
        <v>0</v>
      </c>
      <c r="V110" s="345">
        <f t="shared" si="65"/>
        <v>0</v>
      </c>
      <c r="W110" s="346"/>
      <c r="X110" s="346"/>
      <c r="Y110" s="348"/>
      <c r="Z110" s="342"/>
      <c r="AA110" s="342"/>
      <c r="AB110" s="342"/>
      <c r="AC110" s="341"/>
      <c r="AD110" s="341"/>
      <c r="AE110" s="341" t="e">
        <f t="shared" si="105"/>
        <v>#DIV/0!</v>
      </c>
      <c r="AF110" s="343"/>
      <c r="AG110" s="344">
        <f t="shared" si="101"/>
        <v>0</v>
      </c>
      <c r="AH110" s="345">
        <f t="shared" si="66"/>
        <v>0</v>
      </c>
      <c r="AI110" s="349">
        <f t="shared" si="67"/>
        <v>0</v>
      </c>
      <c r="AJ110" s="346"/>
      <c r="AK110" s="346"/>
      <c r="AL110" s="342"/>
      <c r="AM110" s="342"/>
      <c r="AN110" s="342"/>
      <c r="AO110" s="341"/>
      <c r="AP110" s="341"/>
      <c r="AQ110" s="341" t="e">
        <f t="shared" si="68"/>
        <v>#DIV/0!</v>
      </c>
      <c r="AR110" s="343"/>
      <c r="AS110" s="343"/>
      <c r="AT110" s="344">
        <f t="shared" si="94"/>
        <v>0</v>
      </c>
      <c r="AU110" s="349">
        <f t="shared" si="69"/>
        <v>0</v>
      </c>
      <c r="AV110" s="346"/>
      <c r="AW110" s="344">
        <f t="shared" si="70"/>
        <v>0</v>
      </c>
      <c r="AX110" s="345">
        <f t="shared" si="71"/>
        <v>0</v>
      </c>
      <c r="AY110" s="346"/>
      <c r="AZ110" s="344">
        <f t="shared" si="72"/>
        <v>0</v>
      </c>
      <c r="BA110" s="346"/>
      <c r="BB110" s="342"/>
      <c r="BC110" s="342"/>
      <c r="BD110" s="342"/>
      <c r="BE110" s="341"/>
      <c r="BF110" s="341"/>
      <c r="BG110" s="341" t="e">
        <f t="shared" si="73"/>
        <v>#DIV/0!</v>
      </c>
      <c r="BH110" s="343"/>
      <c r="BI110" s="343"/>
      <c r="BJ110" s="344">
        <f t="shared" si="95"/>
        <v>0</v>
      </c>
      <c r="BK110" s="349">
        <f t="shared" si="74"/>
        <v>0</v>
      </c>
      <c r="BL110" s="346"/>
      <c r="BM110" s="344">
        <f t="shared" si="75"/>
        <v>0</v>
      </c>
      <c r="BN110" s="345">
        <f t="shared" si="76"/>
        <v>0</v>
      </c>
      <c r="BO110" s="346"/>
      <c r="BP110" s="344">
        <f t="shared" si="92"/>
        <v>0</v>
      </c>
      <c r="BQ110" s="346"/>
      <c r="BR110" s="342"/>
      <c r="BS110" s="342"/>
      <c r="BT110" s="342"/>
      <c r="BU110" s="341"/>
      <c r="BV110" s="341"/>
      <c r="BW110" s="341" t="e">
        <f t="shared" si="77"/>
        <v>#DIV/0!</v>
      </c>
      <c r="BX110" s="343"/>
      <c r="BY110" s="343"/>
      <c r="BZ110" s="343"/>
      <c r="CA110" s="344">
        <f t="shared" si="96"/>
        <v>0</v>
      </c>
      <c r="CB110" s="349">
        <f t="shared" si="78"/>
        <v>0</v>
      </c>
      <c r="CC110" s="346"/>
      <c r="CD110" s="344">
        <f t="shared" si="79"/>
        <v>0</v>
      </c>
      <c r="CE110" s="345">
        <f t="shared" si="80"/>
        <v>0</v>
      </c>
      <c r="CF110" s="346"/>
      <c r="CG110" s="344">
        <f t="shared" si="81"/>
        <v>0</v>
      </c>
      <c r="CH110" s="345">
        <f t="shared" si="82"/>
        <v>0</v>
      </c>
      <c r="CI110" s="346"/>
      <c r="CJ110" s="344">
        <f t="shared" si="93"/>
        <v>0</v>
      </c>
      <c r="CK110" s="346"/>
      <c r="CL110" s="350">
        <f t="shared" si="97"/>
        <v>1</v>
      </c>
      <c r="CM110" s="342"/>
      <c r="CN110" s="342"/>
      <c r="CO110" s="342"/>
      <c r="CP110" s="341"/>
      <c r="CQ110" s="341"/>
      <c r="CR110" s="341"/>
      <c r="CS110" s="343"/>
      <c r="CT110" s="344">
        <f t="shared" si="107"/>
        <v>0</v>
      </c>
      <c r="CU110" s="349">
        <f t="shared" si="84"/>
        <v>0</v>
      </c>
      <c r="CV110" s="346"/>
      <c r="CW110" s="344">
        <f t="shared" si="108"/>
        <v>0</v>
      </c>
      <c r="CX110" s="346"/>
      <c r="CY110" s="342"/>
      <c r="CZ110" s="342"/>
      <c r="DA110" s="342"/>
      <c r="DB110" s="341"/>
      <c r="DC110" s="341"/>
      <c r="DD110" s="341" t="e">
        <f t="shared" si="86"/>
        <v>#DIV/0!</v>
      </c>
      <c r="DE110" s="343"/>
      <c r="DF110" s="344">
        <f t="shared" si="98"/>
        <v>0</v>
      </c>
      <c r="DG110" s="345">
        <f t="shared" si="87"/>
        <v>0</v>
      </c>
      <c r="DH110" s="346"/>
      <c r="DI110" s="342"/>
      <c r="DJ110" s="342"/>
      <c r="DK110" s="342"/>
      <c r="DL110" s="341"/>
      <c r="DM110" s="341"/>
      <c r="DN110" s="341" t="e">
        <f t="shared" si="88"/>
        <v>#DIV/0!</v>
      </c>
      <c r="DO110" s="343"/>
      <c r="DP110" s="344">
        <f t="shared" si="99"/>
        <v>0</v>
      </c>
      <c r="DQ110" s="345">
        <f t="shared" si="89"/>
        <v>0</v>
      </c>
      <c r="DR110" s="346"/>
      <c r="DS110" s="342"/>
      <c r="DT110" s="347"/>
      <c r="DU110" s="347"/>
      <c r="DV110" s="341" t="e">
        <f t="shared" si="90"/>
        <v>#DIV/0!</v>
      </c>
      <c r="DW110" s="341"/>
      <c r="DX110" s="341" t="e">
        <f t="shared" si="106"/>
        <v>#DIV/0!</v>
      </c>
      <c r="DY110" s="343"/>
      <c r="DZ110" s="344">
        <f t="shared" si="102"/>
        <v>0</v>
      </c>
      <c r="EA110" s="345">
        <f t="shared" si="91"/>
        <v>0</v>
      </c>
      <c r="EB110" s="346"/>
    </row>
    <row r="111" spans="1:132" ht="94.5" x14ac:dyDescent="0.2">
      <c r="A111" s="116" t="s">
        <v>328</v>
      </c>
      <c r="B111" s="341">
        <f>'[4]численность 2020'!C124</f>
        <v>22.069999694824219</v>
      </c>
      <c r="C111" s="342">
        <v>149.434845</v>
      </c>
      <c r="D111" s="342">
        <v>202.09240700000001</v>
      </c>
      <c r="E111" s="342">
        <f>'[4]численность 2020'!D124</f>
        <v>114.46290588378906</v>
      </c>
      <c r="F111" s="341">
        <v>6.7709489999999999</v>
      </c>
      <c r="G111" s="341">
        <f t="shared" si="61"/>
        <v>9.1568830899165814</v>
      </c>
      <c r="H111" s="341">
        <f t="shared" ref="H111:H174" si="111">E111/B111</f>
        <v>5.1863573840752029</v>
      </c>
      <c r="I111" s="343">
        <f>'[4]заявки 2020-2021'!O115</f>
        <v>39</v>
      </c>
      <c r="J111" s="344">
        <f t="shared" ref="J111:J174" si="112">IF(E111&gt;34,E111*0.349999999999999,0)</f>
        <v>40.062017059326053</v>
      </c>
      <c r="K111" s="345">
        <f t="shared" si="62"/>
        <v>39</v>
      </c>
      <c r="L111" s="346">
        <v>23</v>
      </c>
      <c r="M111" s="342">
        <v>118</v>
      </c>
      <c r="N111" s="342">
        <v>112</v>
      </c>
      <c r="O111" s="347">
        <f>'[4]заявки 2020-2021'!K115</f>
        <v>86</v>
      </c>
      <c r="P111" s="341">
        <f t="shared" si="63"/>
        <v>5.3466244509134704</v>
      </c>
      <c r="Q111" s="341">
        <v>5.0747619999999998</v>
      </c>
      <c r="R111" s="341">
        <f t="shared" si="64"/>
        <v>3.8966923964284614</v>
      </c>
      <c r="S111" s="343">
        <f>'[4]заявки 2020-2021'!M115</f>
        <v>8</v>
      </c>
      <c r="T111" s="343">
        <f>'[4]заявки 2020-2021'!N115</f>
        <v>5</v>
      </c>
      <c r="U111" s="344">
        <f t="shared" si="100"/>
        <v>12.9</v>
      </c>
      <c r="V111" s="345">
        <f t="shared" si="65"/>
        <v>8</v>
      </c>
      <c r="W111" s="346">
        <v>8</v>
      </c>
      <c r="X111" s="346">
        <v>5</v>
      </c>
      <c r="Y111" s="348"/>
      <c r="Z111" s="342">
        <v>246.53053299999999</v>
      </c>
      <c r="AA111" s="342">
        <v>331.19134500000001</v>
      </c>
      <c r="AB111" s="342">
        <f>'[4]численность 2020'!E124</f>
        <v>331.95932006835938</v>
      </c>
      <c r="AC111" s="341">
        <v>11.170391</v>
      </c>
      <c r="AD111" s="341">
        <v>15.006405000000001</v>
      </c>
      <c r="AE111" s="341">
        <f t="shared" si="105"/>
        <v>15.041201842255093</v>
      </c>
      <c r="AF111" s="343">
        <f>'[4]заявки 2020-2021'!J115</f>
        <v>16</v>
      </c>
      <c r="AG111" s="344">
        <f t="shared" si="101"/>
        <v>16.597966003417969</v>
      </c>
      <c r="AH111" s="345">
        <f t="shared" si="66"/>
        <v>16</v>
      </c>
      <c r="AI111" s="349">
        <f t="shared" si="67"/>
        <v>12</v>
      </c>
      <c r="AJ111" s="346">
        <v>16</v>
      </c>
      <c r="AK111" s="346">
        <v>12</v>
      </c>
      <c r="AL111" s="342">
        <v>147.955307</v>
      </c>
      <c r="AM111" s="342">
        <v>151.92262299999999</v>
      </c>
      <c r="AN111" s="342">
        <f>'[4]численность 2020'!F124</f>
        <v>166.56376647949219</v>
      </c>
      <c r="AO111" s="341">
        <v>6.7039109999999997</v>
      </c>
      <c r="AP111" s="341">
        <v>6.8836709999999997</v>
      </c>
      <c r="AQ111" s="341">
        <f t="shared" si="68"/>
        <v>7.5470670041991053</v>
      </c>
      <c r="AR111" s="343">
        <f>'[4]заявки 2020-2021'!D115</f>
        <v>11</v>
      </c>
      <c r="AS111" s="343">
        <f>'[4]заявки 2020-2021'!E115</f>
        <v>0</v>
      </c>
      <c r="AT111" s="344">
        <f t="shared" si="94"/>
        <v>16.656376647949219</v>
      </c>
      <c r="AU111" s="349">
        <f t="shared" si="69"/>
        <v>11</v>
      </c>
      <c r="AV111" s="346">
        <v>11</v>
      </c>
      <c r="AW111" s="344">
        <f t="shared" si="70"/>
        <v>2.75</v>
      </c>
      <c r="AX111" s="345">
        <f t="shared" si="71"/>
        <v>0</v>
      </c>
      <c r="AY111" s="346"/>
      <c r="AZ111" s="344">
        <f t="shared" si="72"/>
        <v>5.5</v>
      </c>
      <c r="BA111" s="346">
        <v>5</v>
      </c>
      <c r="BB111" s="342">
        <v>3.0084249999999999</v>
      </c>
      <c r="BC111" s="342">
        <v>5.0287569999999997</v>
      </c>
      <c r="BD111" s="342">
        <f>'[4]численность 2020'!G124</f>
        <v>8.0812931060791016</v>
      </c>
      <c r="BE111" s="341">
        <v>0.13631299999999999</v>
      </c>
      <c r="BF111" s="341">
        <v>0.227855</v>
      </c>
      <c r="BG111" s="341">
        <f t="shared" si="73"/>
        <v>0.36616643488102535</v>
      </c>
      <c r="BH111" s="343">
        <f>'[4]заявки 2020-2021'!B115</f>
        <v>0</v>
      </c>
      <c r="BI111" s="343">
        <f>'[4]заявки 2020-2021'!C115</f>
        <v>0</v>
      </c>
      <c r="BJ111" s="344">
        <f t="shared" si="95"/>
        <v>0.24243879318237221</v>
      </c>
      <c r="BK111" s="349">
        <f t="shared" si="74"/>
        <v>0</v>
      </c>
      <c r="BL111" s="346"/>
      <c r="BM111" s="344">
        <f t="shared" si="75"/>
        <v>0</v>
      </c>
      <c r="BN111" s="345">
        <f t="shared" si="76"/>
        <v>0</v>
      </c>
      <c r="BO111" s="346"/>
      <c r="BP111" s="344">
        <f t="shared" si="92"/>
        <v>0</v>
      </c>
      <c r="BQ111" s="346"/>
      <c r="BR111" s="342">
        <v>187.2744140625</v>
      </c>
      <c r="BS111" s="342">
        <v>213.72215299999999</v>
      </c>
      <c r="BT111" s="342">
        <f>'[4]численность 2020'!H124</f>
        <v>211.21562194824219</v>
      </c>
      <c r="BU111" s="341">
        <v>8.485474</v>
      </c>
      <c r="BV111" s="341">
        <v>9.6838309999999996</v>
      </c>
      <c r="BW111" s="341">
        <f t="shared" si="77"/>
        <v>9.5702593959607416</v>
      </c>
      <c r="BX111" s="343">
        <f>'[4]заявки 2020-2021'!F115</f>
        <v>24</v>
      </c>
      <c r="BY111" s="343">
        <f>'[4]заявки 2020-2021'!G115</f>
        <v>3</v>
      </c>
      <c r="BZ111" s="343">
        <f>'[4]заявки 2020-2021'!H115</f>
        <v>3</v>
      </c>
      <c r="CA111" s="344">
        <f t="shared" si="96"/>
        <v>25.345874633789062</v>
      </c>
      <c r="CB111" s="349">
        <f t="shared" si="78"/>
        <v>24</v>
      </c>
      <c r="CC111" s="346">
        <v>24</v>
      </c>
      <c r="CD111" s="344">
        <f t="shared" si="79"/>
        <v>3</v>
      </c>
      <c r="CE111" s="345">
        <f t="shared" si="80"/>
        <v>3</v>
      </c>
      <c r="CF111" s="346">
        <v>3</v>
      </c>
      <c r="CG111" s="344">
        <f t="shared" si="81"/>
        <v>3</v>
      </c>
      <c r="CH111" s="345">
        <f t="shared" si="82"/>
        <v>3</v>
      </c>
      <c r="CI111" s="346">
        <v>3</v>
      </c>
      <c r="CJ111" s="344">
        <f t="shared" si="93"/>
        <v>4.8000000000000007</v>
      </c>
      <c r="CK111" s="346">
        <v>4</v>
      </c>
      <c r="CL111" s="350">
        <f t="shared" si="97"/>
        <v>1</v>
      </c>
      <c r="CM111" s="342">
        <v>6</v>
      </c>
      <c r="CN111" s="342">
        <v>0</v>
      </c>
      <c r="CO111" s="342" t="e">
        <f>#NAME?</f>
        <v>#NAME?</v>
      </c>
      <c r="CP111" s="341">
        <v>0.26500000000000001</v>
      </c>
      <c r="CQ111" s="341">
        <v>0</v>
      </c>
      <c r="CR111" s="341" t="e">
        <f>#NAME?</f>
        <v>#NAME?</v>
      </c>
      <c r="CS111" s="343" t="e">
        <f>#NAME?</f>
        <v>#NAME?</v>
      </c>
      <c r="CT111" s="344" t="e">
        <f t="shared" si="107"/>
        <v>#NAME?</v>
      </c>
      <c r="CU111" s="349" t="e">
        <f t="shared" si="84"/>
        <v>#NAME?</v>
      </c>
      <c r="CV111" s="346"/>
      <c r="CW111" s="344">
        <f t="shared" si="108"/>
        <v>0</v>
      </c>
      <c r="CX111" s="346"/>
      <c r="CY111" s="342">
        <v>0</v>
      </c>
      <c r="CZ111" s="342">
        <v>0</v>
      </c>
      <c r="DA111" s="342">
        <f>'[4]численность 2020'!I124</f>
        <v>0</v>
      </c>
      <c r="DB111" s="341">
        <v>0</v>
      </c>
      <c r="DC111" s="341">
        <v>0</v>
      </c>
      <c r="DD111" s="341">
        <f t="shared" si="86"/>
        <v>0</v>
      </c>
      <c r="DE111" s="343">
        <f>'[4]заявки 2020-2021'!I115</f>
        <v>0</v>
      </c>
      <c r="DF111" s="344">
        <f t="shared" si="98"/>
        <v>0</v>
      </c>
      <c r="DG111" s="345">
        <f t="shared" si="87"/>
        <v>0</v>
      </c>
      <c r="DH111" s="346"/>
      <c r="DI111" s="342">
        <v>0.86307299999999998</v>
      </c>
      <c r="DJ111" s="342">
        <v>2.1198510000000002</v>
      </c>
      <c r="DK111" s="342">
        <f>'[4]численность 2020'!J124</f>
        <v>1.9269851446151733</v>
      </c>
      <c r="DL111" s="341">
        <v>9.6050999999999997E-2</v>
      </c>
      <c r="DM111" s="341">
        <v>9.6050999999999997E-2</v>
      </c>
      <c r="DN111" s="341">
        <f t="shared" si="88"/>
        <v>8.7312422802936579E-2</v>
      </c>
      <c r="DO111" s="343">
        <f>'[4]заявки 2020-2021'!P115</f>
        <v>0</v>
      </c>
      <c r="DP111" s="344">
        <f t="shared" si="99"/>
        <v>0.19269851446151734</v>
      </c>
      <c r="DQ111" s="345">
        <f t="shared" si="89"/>
        <v>0</v>
      </c>
      <c r="DR111" s="346"/>
      <c r="DS111" s="342">
        <v>0</v>
      </c>
      <c r="DT111" s="347">
        <v>0</v>
      </c>
      <c r="DU111" s="347">
        <f>'[4]заявки 2020-2021'!Q115</f>
        <v>0</v>
      </c>
      <c r="DV111" s="341">
        <f t="shared" si="90"/>
        <v>0</v>
      </c>
      <c r="DW111" s="341">
        <v>0</v>
      </c>
      <c r="DX111" s="341">
        <f t="shared" si="106"/>
        <v>0</v>
      </c>
      <c r="DY111" s="343">
        <f>'[4]заявки 2020-2021'!S115</f>
        <v>0</v>
      </c>
      <c r="DZ111" s="344">
        <f t="shared" si="102"/>
        <v>0</v>
      </c>
      <c r="EA111" s="345">
        <f t="shared" si="91"/>
        <v>0</v>
      </c>
      <c r="EB111" s="346"/>
    </row>
    <row r="112" spans="1:132" s="322" customFormat="1" ht="63" x14ac:dyDescent="0.2">
      <c r="A112" s="116" t="s">
        <v>329</v>
      </c>
      <c r="B112" s="341">
        <f>'[4]численность 2020'!C128</f>
        <v>51.963001251220703</v>
      </c>
      <c r="C112" s="342">
        <v>156.76025390625</v>
      </c>
      <c r="D112" s="342">
        <v>69.848015000000004</v>
      </c>
      <c r="E112" s="342">
        <f>'[4]численность 2020'!D128</f>
        <v>106.23926544189453</v>
      </c>
      <c r="F112" s="341">
        <v>3.1041629999999998</v>
      </c>
      <c r="G112" s="341">
        <f t="shared" si="61"/>
        <v>1.3441874664304374</v>
      </c>
      <c r="H112" s="341">
        <f t="shared" si="111"/>
        <v>2.044517500601426</v>
      </c>
      <c r="I112" s="343">
        <f>'[4]заявки 2020-2021'!O116</f>
        <v>37</v>
      </c>
      <c r="J112" s="344">
        <f t="shared" si="112"/>
        <v>37.183742904662978</v>
      </c>
      <c r="K112" s="345">
        <f t="shared" si="62"/>
        <v>37</v>
      </c>
      <c r="L112" s="346">
        <v>21</v>
      </c>
      <c r="M112" s="342">
        <v>88</v>
      </c>
      <c r="N112" s="342">
        <v>88</v>
      </c>
      <c r="O112" s="347">
        <f>'[4]заявки 2020-2021'!K116</f>
        <v>88</v>
      </c>
      <c r="P112" s="341">
        <f t="shared" si="63"/>
        <v>1.6935126509447473</v>
      </c>
      <c r="Q112" s="341">
        <v>1.693513</v>
      </c>
      <c r="R112" s="341">
        <f t="shared" si="64"/>
        <v>1.6935126509447473</v>
      </c>
      <c r="S112" s="343">
        <f>'[4]заявки 2020-2021'!M116</f>
        <v>8</v>
      </c>
      <c r="T112" s="343">
        <f>'[4]заявки 2020-2021'!N116</f>
        <v>4</v>
      </c>
      <c r="U112" s="344">
        <f t="shared" si="100"/>
        <v>13.2</v>
      </c>
      <c r="V112" s="345">
        <f t="shared" si="65"/>
        <v>8</v>
      </c>
      <c r="W112" s="346">
        <v>8</v>
      </c>
      <c r="X112" s="346">
        <v>4</v>
      </c>
      <c r="Y112" s="348"/>
      <c r="Z112" s="342">
        <v>315.31732199999999</v>
      </c>
      <c r="AA112" s="342">
        <v>75.668694000000002</v>
      </c>
      <c r="AB112" s="342">
        <f>'[4]численность 2020'!E128</f>
        <v>124.03150177001953</v>
      </c>
      <c r="AC112" s="341">
        <v>6.2439070000000001</v>
      </c>
      <c r="AD112" s="341">
        <v>1.4562029999999999</v>
      </c>
      <c r="AE112" s="341">
        <f t="shared" si="105"/>
        <v>2.3869195154909537</v>
      </c>
      <c r="AF112" s="343">
        <f>'[4]заявки 2020-2021'!J116</f>
        <v>6</v>
      </c>
      <c r="AG112" s="344">
        <f t="shared" si="101"/>
        <v>6.2015750885009773</v>
      </c>
      <c r="AH112" s="345">
        <f t="shared" si="66"/>
        <v>6</v>
      </c>
      <c r="AI112" s="349">
        <f t="shared" si="67"/>
        <v>3</v>
      </c>
      <c r="AJ112" s="346">
        <v>4</v>
      </c>
      <c r="AK112" s="346">
        <v>3</v>
      </c>
      <c r="AL112" s="342">
        <v>0</v>
      </c>
      <c r="AM112" s="342">
        <v>36.548386000000001</v>
      </c>
      <c r="AN112" s="342">
        <f>'[4]численность 2020'!F128</f>
        <v>1.7135368585586548</v>
      </c>
      <c r="AO112" s="341">
        <v>0</v>
      </c>
      <c r="AP112" s="341">
        <v>0.70335400000000003</v>
      </c>
      <c r="AQ112" s="341">
        <f t="shared" si="68"/>
        <v>3.2976094861695476E-2</v>
      </c>
      <c r="AR112" s="343">
        <f>'[4]заявки 2020-2021'!D116</f>
        <v>0</v>
      </c>
      <c r="AS112" s="343">
        <f>'[4]заявки 2020-2021'!E116</f>
        <v>0</v>
      </c>
      <c r="AT112" s="344">
        <f t="shared" si="94"/>
        <v>0</v>
      </c>
      <c r="AU112" s="349">
        <f t="shared" si="69"/>
        <v>0</v>
      </c>
      <c r="AV112" s="346"/>
      <c r="AW112" s="344">
        <f t="shared" si="70"/>
        <v>0</v>
      </c>
      <c r="AX112" s="345">
        <f t="shared" si="71"/>
        <v>0</v>
      </c>
      <c r="AY112" s="346"/>
      <c r="AZ112" s="344">
        <f t="shared" si="72"/>
        <v>0</v>
      </c>
      <c r="BA112" s="346"/>
      <c r="BB112" s="342">
        <v>47.397151999999998</v>
      </c>
      <c r="BC112" s="342">
        <v>35.093215999999998</v>
      </c>
      <c r="BD112" s="342">
        <f>'[4]численность 2020'!G128</f>
        <v>15.678861618041992</v>
      </c>
      <c r="BE112" s="341">
        <v>0.93855699999999997</v>
      </c>
      <c r="BF112" s="341">
        <v>0.67535000000000001</v>
      </c>
      <c r="BG112" s="341">
        <f t="shared" si="73"/>
        <v>0.30173125571097892</v>
      </c>
      <c r="BH112" s="343">
        <f>'[4]заявки 2020-2021'!B116</f>
        <v>0</v>
      </c>
      <c r="BI112" s="343">
        <f>'[4]заявки 2020-2021'!C116</f>
        <v>0</v>
      </c>
      <c r="BJ112" s="344">
        <f t="shared" si="95"/>
        <v>0.47036584854125818</v>
      </c>
      <c r="BK112" s="349">
        <f t="shared" si="74"/>
        <v>0</v>
      </c>
      <c r="BL112" s="346"/>
      <c r="BM112" s="344">
        <f t="shared" si="75"/>
        <v>0</v>
      </c>
      <c r="BN112" s="345">
        <f t="shared" si="76"/>
        <v>0</v>
      </c>
      <c r="BO112" s="346"/>
      <c r="BP112" s="344">
        <f t="shared" si="92"/>
        <v>0</v>
      </c>
      <c r="BQ112" s="346"/>
      <c r="BR112" s="342">
        <v>254.759705</v>
      </c>
      <c r="BS112" s="342">
        <v>144.50146484375</v>
      </c>
      <c r="BT112" s="342">
        <f>'[4]численность 2020'!H128</f>
        <v>90.588981628417969</v>
      </c>
      <c r="BU112" s="341">
        <v>5.0447470000000001</v>
      </c>
      <c r="BV112" s="341">
        <v>2.780853</v>
      </c>
      <c r="BW112" s="341">
        <f t="shared" si="77"/>
        <v>1.7433362093628084</v>
      </c>
      <c r="BX112" s="343">
        <f>'[4]заявки 2020-2021'!F116</f>
        <v>6</v>
      </c>
      <c r="BY112" s="343">
        <f>'[4]заявки 2020-2021'!G116</f>
        <v>1</v>
      </c>
      <c r="BZ112" s="343">
        <f>'[4]заявки 2020-2021'!H116</f>
        <v>0</v>
      </c>
      <c r="CA112" s="344">
        <f t="shared" si="96"/>
        <v>4.529449081420899</v>
      </c>
      <c r="CB112" s="349">
        <f t="shared" si="78"/>
        <v>4.529449081420899</v>
      </c>
      <c r="CC112" s="346">
        <v>4</v>
      </c>
      <c r="CD112" s="344">
        <f t="shared" si="79"/>
        <v>0.5</v>
      </c>
      <c r="CE112" s="345">
        <f t="shared" si="80"/>
        <v>0.5</v>
      </c>
      <c r="CF112" s="346">
        <v>1</v>
      </c>
      <c r="CG112" s="344">
        <f t="shared" si="81"/>
        <v>0.5</v>
      </c>
      <c r="CH112" s="345">
        <f t="shared" si="82"/>
        <v>0</v>
      </c>
      <c r="CI112" s="346"/>
      <c r="CJ112" s="344">
        <f t="shared" si="93"/>
        <v>0.8</v>
      </c>
      <c r="CK112" s="346"/>
      <c r="CL112" s="350">
        <f t="shared" si="97"/>
        <v>1</v>
      </c>
      <c r="CM112" s="342">
        <v>0</v>
      </c>
      <c r="CN112" s="342">
        <v>0</v>
      </c>
      <c r="CO112" s="342" t="e">
        <f>#NAME?</f>
        <v>#NAME?</v>
      </c>
      <c r="CP112" s="341">
        <v>0</v>
      </c>
      <c r="CQ112" s="341">
        <v>0</v>
      </c>
      <c r="CR112" s="341" t="e">
        <f>#NAME?</f>
        <v>#NAME?</v>
      </c>
      <c r="CS112" s="343" t="e">
        <f>#NAME?</f>
        <v>#NAME?</v>
      </c>
      <c r="CT112" s="344" t="e">
        <f t="shared" si="107"/>
        <v>#NAME?</v>
      </c>
      <c r="CU112" s="349" t="e">
        <f t="shared" si="84"/>
        <v>#NAME?</v>
      </c>
      <c r="CV112" s="346"/>
      <c r="CW112" s="344">
        <f t="shared" si="108"/>
        <v>0</v>
      </c>
      <c r="CX112" s="346"/>
      <c r="CY112" s="342">
        <v>0</v>
      </c>
      <c r="CZ112" s="342">
        <v>0</v>
      </c>
      <c r="DA112" s="342">
        <f>'[4]численность 2020'!I128</f>
        <v>0</v>
      </c>
      <c r="DB112" s="341">
        <v>0</v>
      </c>
      <c r="DC112" s="341">
        <v>0</v>
      </c>
      <c r="DD112" s="341">
        <f t="shared" si="86"/>
        <v>0</v>
      </c>
      <c r="DE112" s="343">
        <f>'[4]заявки 2020-2021'!I116</f>
        <v>0</v>
      </c>
      <c r="DF112" s="344">
        <f t="shared" si="98"/>
        <v>0</v>
      </c>
      <c r="DG112" s="345">
        <f t="shared" si="87"/>
        <v>0</v>
      </c>
      <c r="DH112" s="346"/>
      <c r="DI112" s="342">
        <v>0</v>
      </c>
      <c r="DJ112" s="342">
        <v>2.7072880000000001</v>
      </c>
      <c r="DK112" s="342">
        <f>'[4]численность 2020'!J128</f>
        <v>0</v>
      </c>
      <c r="DL112" s="341">
        <v>5.21E-2</v>
      </c>
      <c r="DM112" s="341">
        <v>5.21E-2</v>
      </c>
      <c r="DN112" s="341">
        <f t="shared" si="88"/>
        <v>0</v>
      </c>
      <c r="DO112" s="343">
        <f>'[4]заявки 2020-2021'!P116</f>
        <v>0</v>
      </c>
      <c r="DP112" s="344">
        <f t="shared" si="99"/>
        <v>0</v>
      </c>
      <c r="DQ112" s="345">
        <f t="shared" si="89"/>
        <v>0</v>
      </c>
      <c r="DR112" s="346"/>
      <c r="DS112" s="342">
        <v>0</v>
      </c>
      <c r="DT112" s="347">
        <v>0</v>
      </c>
      <c r="DU112" s="347">
        <f>'[4]заявки 2020-2021'!Q116</f>
        <v>0</v>
      </c>
      <c r="DV112" s="341">
        <f t="shared" si="90"/>
        <v>0</v>
      </c>
      <c r="DW112" s="341">
        <v>0</v>
      </c>
      <c r="DX112" s="341">
        <f t="shared" si="106"/>
        <v>0</v>
      </c>
      <c r="DY112" s="343">
        <f>'[4]заявки 2020-2021'!S116</f>
        <v>0</v>
      </c>
      <c r="DZ112" s="344">
        <f t="shared" si="102"/>
        <v>0</v>
      </c>
      <c r="EA112" s="345">
        <f t="shared" si="91"/>
        <v>0</v>
      </c>
      <c r="EB112" s="346"/>
    </row>
    <row r="113" spans="1:132" ht="31.5" x14ac:dyDescent="0.2">
      <c r="A113" s="116" t="s">
        <v>174</v>
      </c>
      <c r="B113" s="341">
        <f>'[4]численность 2020'!C123</f>
        <v>10.689999580383301</v>
      </c>
      <c r="C113" s="342">
        <v>40.509472000000002</v>
      </c>
      <c r="D113" s="342">
        <v>40.265663000000004</v>
      </c>
      <c r="E113" s="342">
        <f>'[4]численность 2020'!D123</f>
        <v>32.812671661376953</v>
      </c>
      <c r="F113" s="341">
        <v>3.7894739999999998</v>
      </c>
      <c r="G113" s="341">
        <f t="shared" si="61"/>
        <v>3.7666664715206881</v>
      </c>
      <c r="H113" s="341">
        <f t="shared" si="111"/>
        <v>3.0694736154704714</v>
      </c>
      <c r="I113" s="343">
        <f>'[4]заявки 2020-2021'!O117</f>
        <v>11</v>
      </c>
      <c r="J113" s="344">
        <f t="shared" si="112"/>
        <v>0</v>
      </c>
      <c r="K113" s="345">
        <f t="shared" si="62"/>
        <v>0</v>
      </c>
      <c r="L113" s="346"/>
      <c r="M113" s="342">
        <v>11</v>
      </c>
      <c r="N113" s="342">
        <v>11</v>
      </c>
      <c r="O113" s="347">
        <f>'[4]заявки 2020-2021'!K117</f>
        <v>11</v>
      </c>
      <c r="P113" s="341">
        <f t="shared" si="63"/>
        <v>1.0289991049378118</v>
      </c>
      <c r="Q113" s="341">
        <f>N113/B113</f>
        <v>1.0289991049378118</v>
      </c>
      <c r="R113" s="341">
        <f t="shared" si="64"/>
        <v>1.0289991049378118</v>
      </c>
      <c r="S113" s="343">
        <f>'[4]заявки 2020-2021'!M117</f>
        <v>1</v>
      </c>
      <c r="T113" s="343">
        <f>'[4]заявки 2020-2021'!N117</f>
        <v>1</v>
      </c>
      <c r="U113" s="344">
        <f t="shared" si="100"/>
        <v>1.65</v>
      </c>
      <c r="V113" s="345">
        <f t="shared" si="65"/>
        <v>1</v>
      </c>
      <c r="W113" s="346">
        <v>1</v>
      </c>
      <c r="X113" s="346">
        <v>1</v>
      </c>
      <c r="Y113" s="348"/>
      <c r="Z113" s="342">
        <v>35.322006000000002</v>
      </c>
      <c r="AA113" s="342">
        <v>46.605434000000002</v>
      </c>
      <c r="AB113" s="342">
        <f>'[4]численность 2020'!E123</f>
        <v>51.047557830810547</v>
      </c>
      <c r="AC113" s="341">
        <v>3.3042099999999999</v>
      </c>
      <c r="AD113" s="341">
        <v>4.3597229999999998</v>
      </c>
      <c r="AE113" s="341">
        <f t="shared" si="105"/>
        <v>4.7752628470150214</v>
      </c>
      <c r="AF113" s="343">
        <f>'[4]заявки 2020-2021'!J117</f>
        <v>2</v>
      </c>
      <c r="AG113" s="344">
        <f t="shared" si="101"/>
        <v>2.5523778915405275</v>
      </c>
      <c r="AH113" s="345">
        <f t="shared" si="66"/>
        <v>2</v>
      </c>
      <c r="AI113" s="349">
        <f t="shared" si="67"/>
        <v>1.5</v>
      </c>
      <c r="AJ113" s="346">
        <v>2</v>
      </c>
      <c r="AK113" s="346">
        <v>1</v>
      </c>
      <c r="AL113" s="342">
        <v>49.117736999999998</v>
      </c>
      <c r="AM113" s="342">
        <v>44.987082999999998</v>
      </c>
      <c r="AN113" s="342">
        <f>'[4]численность 2020'!F123</f>
        <v>47.936214447021484</v>
      </c>
      <c r="AO113" s="341">
        <v>4.5947370000000003</v>
      </c>
      <c r="AP113" s="341">
        <v>4.2083339999999998</v>
      </c>
      <c r="AQ113" s="341">
        <f t="shared" si="68"/>
        <v>4.4842110690992829</v>
      </c>
      <c r="AR113" s="343">
        <f>'[4]заявки 2020-2021'!D117</f>
        <v>3</v>
      </c>
      <c r="AS113" s="343">
        <f>'[4]заявки 2020-2021'!E117</f>
        <v>0</v>
      </c>
      <c r="AT113" s="344">
        <f t="shared" si="94"/>
        <v>3.8348971557617189</v>
      </c>
      <c r="AU113" s="349">
        <f t="shared" si="69"/>
        <v>3</v>
      </c>
      <c r="AV113" s="346">
        <v>3</v>
      </c>
      <c r="AW113" s="344">
        <f t="shared" si="70"/>
        <v>0</v>
      </c>
      <c r="AX113" s="345">
        <f t="shared" si="71"/>
        <v>0</v>
      </c>
      <c r="AY113" s="346"/>
      <c r="AZ113" s="344">
        <f t="shared" si="72"/>
        <v>1.5</v>
      </c>
      <c r="BA113" s="346">
        <v>1</v>
      </c>
      <c r="BB113" s="342">
        <v>3.4320526123046875</v>
      </c>
      <c r="BC113" s="342">
        <v>2.2642009999999999</v>
      </c>
      <c r="BD113" s="342">
        <f>'[4]численность 2020'!G123</f>
        <v>1.8876289129257202</v>
      </c>
      <c r="BE113" s="341">
        <v>0.32105299999999998</v>
      </c>
      <c r="BF113" s="341">
        <v>0.21180599999999999</v>
      </c>
      <c r="BG113" s="341">
        <f t="shared" si="73"/>
        <v>0.17657895107775462</v>
      </c>
      <c r="BH113" s="343">
        <f>'[4]заявки 2020-2021'!B117</f>
        <v>0</v>
      </c>
      <c r="BI113" s="343">
        <f>'[4]заявки 2020-2021'!C117</f>
        <v>0</v>
      </c>
      <c r="BJ113" s="344">
        <f t="shared" si="95"/>
        <v>5.6628867387771412E-2</v>
      </c>
      <c r="BK113" s="349">
        <f t="shared" si="74"/>
        <v>0</v>
      </c>
      <c r="BL113" s="346"/>
      <c r="BM113" s="344">
        <f t="shared" si="75"/>
        <v>0</v>
      </c>
      <c r="BN113" s="345">
        <f t="shared" si="76"/>
        <v>0</v>
      </c>
      <c r="BO113" s="346"/>
      <c r="BP113" s="344">
        <f t="shared" si="92"/>
        <v>0</v>
      </c>
      <c r="BQ113" s="346"/>
      <c r="BR113" s="342">
        <v>9.9529519999999998</v>
      </c>
      <c r="BS113" s="342">
        <v>20.679707000000001</v>
      </c>
      <c r="BT113" s="342">
        <f>'[4]численность 2020'!H123</f>
        <v>22.823148727416992</v>
      </c>
      <c r="BU113" s="341">
        <v>0.93105300000000002</v>
      </c>
      <c r="BV113" s="341">
        <v>1.934491</v>
      </c>
      <c r="BW113" s="341">
        <f t="shared" si="77"/>
        <v>2.1349999647613314</v>
      </c>
      <c r="BX113" s="343">
        <f>'[4]заявки 2020-2021'!F117</f>
        <v>1</v>
      </c>
      <c r="BY113" s="343">
        <f>'[4]заявки 2020-2021'!G117</f>
        <v>0</v>
      </c>
      <c r="BZ113" s="343">
        <f>'[4]заявки 2020-2021'!H117</f>
        <v>0</v>
      </c>
      <c r="CA113" s="344">
        <f t="shared" si="96"/>
        <v>1.5976204109191896</v>
      </c>
      <c r="CB113" s="349">
        <f t="shared" si="78"/>
        <v>1</v>
      </c>
      <c r="CC113" s="346">
        <v>1</v>
      </c>
      <c r="CD113" s="344">
        <f t="shared" si="79"/>
        <v>0</v>
      </c>
      <c r="CE113" s="345">
        <f t="shared" si="80"/>
        <v>0</v>
      </c>
      <c r="CF113" s="346"/>
      <c r="CG113" s="344">
        <f t="shared" si="81"/>
        <v>0</v>
      </c>
      <c r="CH113" s="345">
        <f t="shared" si="82"/>
        <v>0</v>
      </c>
      <c r="CI113" s="346"/>
      <c r="CJ113" s="344">
        <f t="shared" si="93"/>
        <v>0.2</v>
      </c>
      <c r="CK113" s="346"/>
      <c r="CL113" s="350">
        <f t="shared" si="97"/>
        <v>1</v>
      </c>
      <c r="CM113" s="342"/>
      <c r="CN113" s="342"/>
      <c r="CO113" s="342"/>
      <c r="CP113" s="341"/>
      <c r="CQ113" s="341"/>
      <c r="CR113" s="341"/>
      <c r="CS113" s="343"/>
      <c r="CT113" s="344"/>
      <c r="CU113" s="349"/>
      <c r="CV113" s="346"/>
      <c r="CW113" s="344"/>
      <c r="CX113" s="346"/>
      <c r="CY113" s="342">
        <v>0</v>
      </c>
      <c r="CZ113" s="342">
        <v>0</v>
      </c>
      <c r="DA113" s="342">
        <f>'[4]численность 2020'!I123</f>
        <v>0</v>
      </c>
      <c r="DB113" s="341">
        <v>0</v>
      </c>
      <c r="DC113" s="341">
        <v>0</v>
      </c>
      <c r="DD113" s="341">
        <f t="shared" si="86"/>
        <v>0</v>
      </c>
      <c r="DE113" s="343">
        <f>'[4]заявки 2020-2021'!I117</f>
        <v>0</v>
      </c>
      <c r="DF113" s="344">
        <f t="shared" si="98"/>
        <v>0</v>
      </c>
      <c r="DG113" s="345">
        <f t="shared" si="87"/>
        <v>0</v>
      </c>
      <c r="DH113" s="346"/>
      <c r="DI113" s="342">
        <v>0.843947</v>
      </c>
      <c r="DJ113" s="342">
        <v>1.682685</v>
      </c>
      <c r="DK113" s="342">
        <f>'[4]численность 2020'!J123</f>
        <v>1.4628422260284424</v>
      </c>
      <c r="DL113" s="341">
        <v>0.15740699999999999</v>
      </c>
      <c r="DM113" s="341">
        <v>0.15740699999999999</v>
      </c>
      <c r="DN113" s="341">
        <f t="shared" si="88"/>
        <v>0.13684212193168213</v>
      </c>
      <c r="DO113" s="343">
        <f>'[4]заявки 2020-2021'!P117</f>
        <v>0</v>
      </c>
      <c r="DP113" s="344">
        <f t="shared" si="99"/>
        <v>0.14628422260284424</v>
      </c>
      <c r="DQ113" s="345">
        <f t="shared" si="89"/>
        <v>0</v>
      </c>
      <c r="DR113" s="346"/>
      <c r="DS113" s="342">
        <v>0</v>
      </c>
      <c r="DT113" s="347">
        <v>0</v>
      </c>
      <c r="DU113" s="347">
        <f>'[4]заявки 2020-2021'!Q117</f>
        <v>0</v>
      </c>
      <c r="DV113" s="341">
        <f t="shared" si="90"/>
        <v>0</v>
      </c>
      <c r="DW113" s="341">
        <v>0</v>
      </c>
      <c r="DX113" s="341">
        <f t="shared" si="106"/>
        <v>0</v>
      </c>
      <c r="DY113" s="343">
        <f>'[4]заявки 2020-2021'!S117</f>
        <v>0</v>
      </c>
      <c r="DZ113" s="344">
        <f t="shared" si="102"/>
        <v>0</v>
      </c>
      <c r="EA113" s="345">
        <f t="shared" si="91"/>
        <v>0</v>
      </c>
      <c r="EB113" s="346"/>
    </row>
    <row r="114" spans="1:132" ht="31.5" x14ac:dyDescent="0.2">
      <c r="A114" s="116" t="s">
        <v>178</v>
      </c>
      <c r="B114" s="341">
        <f>'[4]численность 2020'!C127</f>
        <v>127.13700103759766</v>
      </c>
      <c r="C114" s="342">
        <v>446.08715799999999</v>
      </c>
      <c r="D114" s="342">
        <v>472.02242999999999</v>
      </c>
      <c r="E114" s="342">
        <f>'[4]численность 2020'!D127</f>
        <v>264.6900634765625</v>
      </c>
      <c r="F114" s="341">
        <v>3.5087120000000001</v>
      </c>
      <c r="G114" s="341">
        <f t="shared" si="61"/>
        <v>3.7127069708086862</v>
      </c>
      <c r="H114" s="341">
        <f t="shared" si="111"/>
        <v>2.0819278519735329</v>
      </c>
      <c r="I114" s="343">
        <f>'[4]заявки 2020-2021'!O118</f>
        <v>92</v>
      </c>
      <c r="J114" s="344">
        <f t="shared" si="112"/>
        <v>92.641522216796602</v>
      </c>
      <c r="K114" s="345">
        <f t="shared" si="62"/>
        <v>92</v>
      </c>
      <c r="L114" s="346">
        <v>39</v>
      </c>
      <c r="M114" s="342">
        <v>116</v>
      </c>
      <c r="N114" s="342">
        <v>148</v>
      </c>
      <c r="O114" s="347">
        <f>'[4]заявки 2020-2021'!K118</f>
        <v>148</v>
      </c>
      <c r="P114" s="341">
        <f t="shared" si="63"/>
        <v>0.91240157509847064</v>
      </c>
      <c r="Q114" s="341">
        <v>1.164099</v>
      </c>
      <c r="R114" s="341">
        <f t="shared" si="64"/>
        <v>1.1640985613325314</v>
      </c>
      <c r="S114" s="343">
        <f>'[4]заявки 2020-2021'!M118</f>
        <v>22</v>
      </c>
      <c r="T114" s="343">
        <f>'[4]заявки 2020-2021'!N118</f>
        <v>11</v>
      </c>
      <c r="U114" s="344">
        <f t="shared" si="100"/>
        <v>22.2</v>
      </c>
      <c r="V114" s="345">
        <f t="shared" si="65"/>
        <v>22</v>
      </c>
      <c r="W114" s="346">
        <v>22</v>
      </c>
      <c r="X114" s="346">
        <v>11</v>
      </c>
      <c r="Y114" s="348"/>
      <c r="Z114" s="342">
        <v>371.73928799999999</v>
      </c>
      <c r="AA114" s="342">
        <v>427.50021400000003</v>
      </c>
      <c r="AB114" s="342">
        <f>'[4]численность 2020'!E127</f>
        <v>440.14089965820313</v>
      </c>
      <c r="AC114" s="341">
        <v>2.9239269999999999</v>
      </c>
      <c r="AD114" s="341">
        <v>3.3625159999999998</v>
      </c>
      <c r="AE114" s="341">
        <f t="shared" si="105"/>
        <v>3.4619418113224349</v>
      </c>
      <c r="AF114" s="343">
        <f>'[4]заявки 2020-2021'!J118</f>
        <v>22</v>
      </c>
      <c r="AG114" s="344">
        <f t="shared" si="101"/>
        <v>22.007044982910159</v>
      </c>
      <c r="AH114" s="345">
        <f t="shared" si="66"/>
        <v>22</v>
      </c>
      <c r="AI114" s="349">
        <f t="shared" si="67"/>
        <v>16.5</v>
      </c>
      <c r="AJ114" s="346">
        <v>22</v>
      </c>
      <c r="AK114" s="346">
        <v>16</v>
      </c>
      <c r="AL114" s="342">
        <v>594.35064699999998</v>
      </c>
      <c r="AM114" s="342">
        <v>583.54431199999999</v>
      </c>
      <c r="AN114" s="342">
        <f>'[4]численность 2020'!F127</f>
        <v>594.6876220703125</v>
      </c>
      <c r="AO114" s="341">
        <v>4.6748830000000003</v>
      </c>
      <c r="AP114" s="341">
        <v>4.5898859999999999</v>
      </c>
      <c r="AQ114" s="341">
        <f t="shared" si="68"/>
        <v>4.6775338195561824</v>
      </c>
      <c r="AR114" s="343">
        <f>'[4]заявки 2020-2021'!D118</f>
        <v>47</v>
      </c>
      <c r="AS114" s="343">
        <f>'[4]заявки 2020-2021'!E118</f>
        <v>5</v>
      </c>
      <c r="AT114" s="344">
        <f t="shared" si="94"/>
        <v>47.575009765624998</v>
      </c>
      <c r="AU114" s="349">
        <f t="shared" si="69"/>
        <v>47</v>
      </c>
      <c r="AV114" s="346">
        <v>47</v>
      </c>
      <c r="AW114" s="344">
        <f t="shared" si="70"/>
        <v>11.75</v>
      </c>
      <c r="AX114" s="345">
        <f t="shared" si="71"/>
        <v>5</v>
      </c>
      <c r="AY114" s="346">
        <v>5</v>
      </c>
      <c r="AZ114" s="344">
        <f t="shared" si="72"/>
        <v>23.5</v>
      </c>
      <c r="BA114" s="346">
        <v>23</v>
      </c>
      <c r="BB114" s="342">
        <v>17.578369140625</v>
      </c>
      <c r="BC114" s="342">
        <v>24.170259000000001</v>
      </c>
      <c r="BD114" s="342">
        <f>'[4]численность 2020'!G127</f>
        <v>26.382505416870117</v>
      </c>
      <c r="BE114" s="341">
        <v>0.138263</v>
      </c>
      <c r="BF114" s="341">
        <v>0.190112</v>
      </c>
      <c r="BG114" s="341">
        <f t="shared" si="73"/>
        <v>0.20751240946031232</v>
      </c>
      <c r="BH114" s="343">
        <f>'[4]заявки 2020-2021'!B118</f>
        <v>0</v>
      </c>
      <c r="BI114" s="343">
        <f>'[4]заявки 2020-2021'!C118</f>
        <v>0</v>
      </c>
      <c r="BJ114" s="344">
        <f t="shared" si="95"/>
        <v>0.79147516250610084</v>
      </c>
      <c r="BK114" s="349">
        <f t="shared" si="74"/>
        <v>0</v>
      </c>
      <c r="BL114" s="346"/>
      <c r="BM114" s="344">
        <f t="shared" si="75"/>
        <v>0</v>
      </c>
      <c r="BN114" s="345">
        <f t="shared" si="76"/>
        <v>0</v>
      </c>
      <c r="BO114" s="346"/>
      <c r="BP114" s="344">
        <f t="shared" si="92"/>
        <v>0</v>
      </c>
      <c r="BQ114" s="346"/>
      <c r="BR114" s="342">
        <v>136.232361</v>
      </c>
      <c r="BS114" s="342">
        <v>173.586411</v>
      </c>
      <c r="BT114" s="342">
        <f>'[4]численность 2020'!H127</f>
        <v>204.46441650390625</v>
      </c>
      <c r="BU114" s="341">
        <v>1.0715399999999999</v>
      </c>
      <c r="BV114" s="341">
        <v>1.3653489999999999</v>
      </c>
      <c r="BW114" s="341">
        <f t="shared" si="77"/>
        <v>1.6082211695668431</v>
      </c>
      <c r="BX114" s="343">
        <f>'[4]заявки 2020-2021'!F118</f>
        <v>10</v>
      </c>
      <c r="BY114" s="343">
        <f>'[4]заявки 2020-2021'!G118</f>
        <v>1</v>
      </c>
      <c r="BZ114" s="343">
        <f>'[4]заявки 2020-2021'!H118</f>
        <v>1</v>
      </c>
      <c r="CA114" s="344">
        <f t="shared" si="96"/>
        <v>10.223220825195313</v>
      </c>
      <c r="CB114" s="349">
        <f t="shared" si="78"/>
        <v>10</v>
      </c>
      <c r="CC114" s="346">
        <v>10</v>
      </c>
      <c r="CD114" s="344">
        <f t="shared" si="79"/>
        <v>1.25</v>
      </c>
      <c r="CE114" s="345">
        <f t="shared" si="80"/>
        <v>1</v>
      </c>
      <c r="CF114" s="346">
        <v>1</v>
      </c>
      <c r="CG114" s="344">
        <f t="shared" si="81"/>
        <v>1.25</v>
      </c>
      <c r="CH114" s="345">
        <f t="shared" si="82"/>
        <v>1</v>
      </c>
      <c r="CI114" s="346">
        <v>1</v>
      </c>
      <c r="CJ114" s="344">
        <f t="shared" si="93"/>
        <v>2</v>
      </c>
      <c r="CK114" s="346">
        <v>2</v>
      </c>
      <c r="CL114" s="350">
        <f t="shared" si="97"/>
        <v>1</v>
      </c>
      <c r="CM114" s="342">
        <v>50</v>
      </c>
      <c r="CN114" s="342">
        <v>137</v>
      </c>
      <c r="CO114" s="342" t="e">
        <f>#NAME?</f>
        <v>#NAME?</v>
      </c>
      <c r="CP114" s="341">
        <v>0.59199999999999997</v>
      </c>
      <c r="CQ114" s="341">
        <v>0.74399999999999999</v>
      </c>
      <c r="CR114" s="341" t="e">
        <f>#NAME?</f>
        <v>#NAME?</v>
      </c>
      <c r="CS114" s="343" t="e">
        <f>#NAME?</f>
        <v>#NAME?</v>
      </c>
      <c r="CT114" s="344" t="e">
        <f t="shared" si="107"/>
        <v>#NAME?</v>
      </c>
      <c r="CU114" s="349" t="e">
        <f t="shared" si="84"/>
        <v>#NAME?</v>
      </c>
      <c r="CV114" s="346"/>
      <c r="CW114" s="344">
        <f t="shared" si="108"/>
        <v>0</v>
      </c>
      <c r="CX114" s="346"/>
      <c r="CY114" s="342">
        <v>0</v>
      </c>
      <c r="CZ114" s="342">
        <v>0</v>
      </c>
      <c r="DA114" s="342">
        <f>'[4]численность 2020'!I127</f>
        <v>0</v>
      </c>
      <c r="DB114" s="341">
        <v>0</v>
      </c>
      <c r="DC114" s="341">
        <v>0</v>
      </c>
      <c r="DD114" s="341">
        <f t="shared" si="86"/>
        <v>0</v>
      </c>
      <c r="DE114" s="343">
        <f>'[4]заявки 2020-2021'!I118</f>
        <v>0</v>
      </c>
      <c r="DF114" s="344">
        <f t="shared" si="98"/>
        <v>0</v>
      </c>
      <c r="DG114" s="345">
        <f t="shared" si="87"/>
        <v>0</v>
      </c>
      <c r="DH114" s="346"/>
      <c r="DI114" s="342">
        <v>8.6451010000000004</v>
      </c>
      <c r="DJ114" s="342">
        <v>12.247225</v>
      </c>
      <c r="DK114" s="342">
        <f>'[4]численность 2020'!J127</f>
        <v>14.416669845581055</v>
      </c>
      <c r="DL114" s="341">
        <v>9.6331E-2</v>
      </c>
      <c r="DM114" s="341">
        <v>9.6331E-2</v>
      </c>
      <c r="DN114" s="341">
        <f t="shared" si="88"/>
        <v>0.11339476098950672</v>
      </c>
      <c r="DO114" s="343">
        <f>'[4]заявки 2020-2021'!P118</f>
        <v>0</v>
      </c>
      <c r="DP114" s="344">
        <f t="shared" si="99"/>
        <v>1.4416669845581056</v>
      </c>
      <c r="DQ114" s="345">
        <f t="shared" si="89"/>
        <v>0</v>
      </c>
      <c r="DR114" s="346"/>
      <c r="DS114" s="342">
        <v>0</v>
      </c>
      <c r="DT114" s="347">
        <v>0</v>
      </c>
      <c r="DU114" s="347">
        <f>'[4]заявки 2020-2021'!Q118</f>
        <v>0</v>
      </c>
      <c r="DV114" s="341">
        <f t="shared" si="90"/>
        <v>0</v>
      </c>
      <c r="DW114" s="341">
        <v>0</v>
      </c>
      <c r="DX114" s="341">
        <f t="shared" si="106"/>
        <v>0</v>
      </c>
      <c r="DY114" s="343">
        <f>'[4]заявки 2020-2021'!S118</f>
        <v>0</v>
      </c>
      <c r="DZ114" s="344">
        <f t="shared" si="102"/>
        <v>0</v>
      </c>
      <c r="EA114" s="345">
        <f t="shared" si="91"/>
        <v>0</v>
      </c>
      <c r="EB114" s="346"/>
    </row>
    <row r="115" spans="1:132" ht="31.5" x14ac:dyDescent="0.2">
      <c r="A115" s="352" t="s">
        <v>177</v>
      </c>
      <c r="B115" s="341">
        <f>'[4]численность 2020'!C126</f>
        <v>116.47999572753906</v>
      </c>
      <c r="C115" s="342">
        <v>260.50894199999999</v>
      </c>
      <c r="D115" s="342">
        <v>323.78857399999998</v>
      </c>
      <c r="E115" s="342">
        <f>'[4]численность 2020'!D126</f>
        <v>343.62225341796875</v>
      </c>
      <c r="F115" s="341">
        <v>2.2365119999999998</v>
      </c>
      <c r="G115" s="341">
        <f t="shared" si="61"/>
        <v>2.7797783814946304</v>
      </c>
      <c r="H115" s="341">
        <f t="shared" si="111"/>
        <v>2.9500537948313732</v>
      </c>
      <c r="I115" s="343">
        <f>'[4]заявки 2020-2021'!O120</f>
        <v>100</v>
      </c>
      <c r="J115" s="344">
        <f t="shared" si="112"/>
        <v>120.26778869628872</v>
      </c>
      <c r="K115" s="345">
        <f t="shared" si="62"/>
        <v>100</v>
      </c>
      <c r="L115" s="346">
        <v>100</v>
      </c>
      <c r="M115" s="342">
        <v>78</v>
      </c>
      <c r="N115" s="342">
        <v>167</v>
      </c>
      <c r="O115" s="347">
        <f>'[4]заявки 2020-2021'!K120</f>
        <v>103</v>
      </c>
      <c r="P115" s="341">
        <f t="shared" si="63"/>
        <v>0.66964288170521169</v>
      </c>
      <c r="Q115" s="341">
        <v>1.4337230000000001</v>
      </c>
      <c r="R115" s="341">
        <f t="shared" si="64"/>
        <v>0.88427201045688208</v>
      </c>
      <c r="S115" s="343">
        <f>'[4]заявки 2020-2021'!M120</f>
        <v>15</v>
      </c>
      <c r="T115" s="343">
        <f>'[4]заявки 2020-2021'!N120</f>
        <v>6</v>
      </c>
      <c r="U115" s="344">
        <f t="shared" si="100"/>
        <v>15.45</v>
      </c>
      <c r="V115" s="345">
        <f t="shared" si="65"/>
        <v>15</v>
      </c>
      <c r="W115" s="346">
        <v>15</v>
      </c>
      <c r="X115" s="346">
        <v>6</v>
      </c>
      <c r="Y115" s="348"/>
      <c r="Z115" s="342">
        <v>212.90133700000001</v>
      </c>
      <c r="AA115" s="342">
        <v>226.99067700000001</v>
      </c>
      <c r="AB115" s="342">
        <f>'[4]численность 2020'!E126</f>
        <v>253.85818481445313</v>
      </c>
      <c r="AC115" s="341">
        <v>1.827793</v>
      </c>
      <c r="AD115" s="341">
        <v>1.948752</v>
      </c>
      <c r="AE115" s="341">
        <f t="shared" si="105"/>
        <v>2.1794144413282641</v>
      </c>
      <c r="AF115" s="343">
        <f>'[4]заявки 2020-2021'!J120</f>
        <v>13</v>
      </c>
      <c r="AG115" s="344">
        <f t="shared" si="101"/>
        <v>12.692909240722656</v>
      </c>
      <c r="AH115" s="345">
        <f t="shared" si="66"/>
        <v>12.692909240722656</v>
      </c>
      <c r="AI115" s="349">
        <f t="shared" si="67"/>
        <v>9</v>
      </c>
      <c r="AJ115" s="346">
        <v>12</v>
      </c>
      <c r="AK115" s="346">
        <v>9</v>
      </c>
      <c r="AL115" s="342">
        <v>260.88983200000001</v>
      </c>
      <c r="AM115" s="342">
        <v>120.27739</v>
      </c>
      <c r="AN115" s="342">
        <f>'[4]численность 2020'!F126</f>
        <v>163.85655212402344</v>
      </c>
      <c r="AO115" s="341">
        <v>2.2397819999999999</v>
      </c>
      <c r="AP115" s="341">
        <v>1.0326010000000001</v>
      </c>
      <c r="AQ115" s="341">
        <f t="shared" si="68"/>
        <v>1.4067355609052727</v>
      </c>
      <c r="AR115" s="343">
        <f>'[4]заявки 2020-2021'!D120</f>
        <v>8</v>
      </c>
      <c r="AS115" s="343">
        <f>'[4]заявки 2020-2021'!E120</f>
        <v>2</v>
      </c>
      <c r="AT115" s="344">
        <f t="shared" si="94"/>
        <v>8.1928276062011722</v>
      </c>
      <c r="AU115" s="349">
        <f t="shared" si="69"/>
        <v>8</v>
      </c>
      <c r="AV115" s="346">
        <v>8</v>
      </c>
      <c r="AW115" s="344">
        <f t="shared" si="70"/>
        <v>2</v>
      </c>
      <c r="AX115" s="345">
        <f t="shared" si="71"/>
        <v>2</v>
      </c>
      <c r="AY115" s="346">
        <v>2</v>
      </c>
      <c r="AZ115" s="344">
        <f t="shared" si="72"/>
        <v>4</v>
      </c>
      <c r="BA115" s="346">
        <v>4</v>
      </c>
      <c r="BB115" s="342">
        <v>32.912742999999999</v>
      </c>
      <c r="BC115" s="342">
        <v>52.938457</v>
      </c>
      <c r="BD115" s="342">
        <f>'[4]численность 2020'!G126</f>
        <v>45.015548706054688</v>
      </c>
      <c r="BE115" s="341">
        <v>0.28256100000000001</v>
      </c>
      <c r="BF115" s="341">
        <v>0.45448499999999997</v>
      </c>
      <c r="BG115" s="341">
        <f t="shared" si="73"/>
        <v>0.38646591996235607</v>
      </c>
      <c r="BH115" s="343">
        <f>'[4]заявки 2020-2021'!B120</f>
        <v>1</v>
      </c>
      <c r="BI115" s="343">
        <f>'[4]заявки 2020-2021'!C120</f>
        <v>0</v>
      </c>
      <c r="BJ115" s="344">
        <f t="shared" si="95"/>
        <v>1.3504664611816359</v>
      </c>
      <c r="BK115" s="349">
        <f t="shared" si="74"/>
        <v>1</v>
      </c>
      <c r="BL115" s="346">
        <v>1</v>
      </c>
      <c r="BM115" s="344">
        <f t="shared" si="75"/>
        <v>0</v>
      </c>
      <c r="BN115" s="345">
        <f t="shared" si="76"/>
        <v>0</v>
      </c>
      <c r="BO115" s="346"/>
      <c r="BP115" s="344">
        <f t="shared" si="92"/>
        <v>0.2</v>
      </c>
      <c r="BQ115" s="346"/>
      <c r="BR115" s="342">
        <v>102.610321</v>
      </c>
      <c r="BS115" s="342">
        <v>136.54843099999999</v>
      </c>
      <c r="BT115" s="342">
        <f>'[4]численность 2020'!H126</f>
        <v>168.48825073242188</v>
      </c>
      <c r="BU115" s="341">
        <v>0.88092599999999999</v>
      </c>
      <c r="BV115" s="341">
        <v>1.172291</v>
      </c>
      <c r="BW115" s="341">
        <f t="shared" si="77"/>
        <v>1.4464994583837081</v>
      </c>
      <c r="BX115" s="343">
        <f>'[4]заявки 2020-2021'!F120</f>
        <v>8</v>
      </c>
      <c r="BY115" s="343">
        <f>'[4]заявки 2020-2021'!G120</f>
        <v>0</v>
      </c>
      <c r="BZ115" s="343">
        <f>'[4]заявки 2020-2021'!H120</f>
        <v>2</v>
      </c>
      <c r="CA115" s="344">
        <f t="shared" si="96"/>
        <v>8.4244125366210945</v>
      </c>
      <c r="CB115" s="349">
        <f t="shared" si="78"/>
        <v>8</v>
      </c>
      <c r="CC115" s="346">
        <v>8</v>
      </c>
      <c r="CD115" s="344">
        <f t="shared" si="79"/>
        <v>1</v>
      </c>
      <c r="CE115" s="345">
        <f t="shared" si="80"/>
        <v>0</v>
      </c>
      <c r="CF115" s="346"/>
      <c r="CG115" s="344">
        <f t="shared" si="81"/>
        <v>1</v>
      </c>
      <c r="CH115" s="345">
        <f t="shared" si="82"/>
        <v>1</v>
      </c>
      <c r="CI115" s="346">
        <v>2</v>
      </c>
      <c r="CJ115" s="344">
        <f t="shared" si="93"/>
        <v>1.6</v>
      </c>
      <c r="CK115" s="346">
        <v>1</v>
      </c>
      <c r="CL115" s="350">
        <f t="shared" si="97"/>
        <v>1</v>
      </c>
      <c r="CM115" s="342">
        <v>0</v>
      </c>
      <c r="CN115" s="342">
        <v>0</v>
      </c>
      <c r="CO115" s="342" t="e">
        <f>#NAME?</f>
        <v>#NAME?</v>
      </c>
      <c r="CP115" s="341">
        <v>0</v>
      </c>
      <c r="CQ115" s="341">
        <v>0</v>
      </c>
      <c r="CR115" s="341" t="e">
        <f>#NAME?</f>
        <v>#NAME?</v>
      </c>
      <c r="CS115" s="343" t="e">
        <f>#NAME?</f>
        <v>#NAME?</v>
      </c>
      <c r="CT115" s="344" t="e">
        <f>IF((CO115*0.1)&gt;0,CO115*0.8,0)</f>
        <v>#NAME?</v>
      </c>
      <c r="CU115" s="349" t="e">
        <f>IF(CS115&lt;CT115,CS115,CT115)</f>
        <v>#NAME?</v>
      </c>
      <c r="CV115" s="346"/>
      <c r="CW115" s="344">
        <f>CV115*0.8</f>
        <v>0</v>
      </c>
      <c r="CX115" s="346"/>
      <c r="CY115" s="342">
        <v>0</v>
      </c>
      <c r="CZ115" s="342">
        <v>0</v>
      </c>
      <c r="DA115" s="342">
        <f>'[4]численность 2020'!I126</f>
        <v>0</v>
      </c>
      <c r="DB115" s="341">
        <v>0</v>
      </c>
      <c r="DC115" s="341">
        <v>0</v>
      </c>
      <c r="DD115" s="341">
        <f t="shared" si="86"/>
        <v>0</v>
      </c>
      <c r="DE115" s="343">
        <f>'[4]заявки 2020-2021'!I120</f>
        <v>0</v>
      </c>
      <c r="DF115" s="344">
        <f t="shared" si="98"/>
        <v>0</v>
      </c>
      <c r="DG115" s="345">
        <f t="shared" si="87"/>
        <v>0</v>
      </c>
      <c r="DH115" s="346"/>
      <c r="DI115" s="342">
        <v>1.2695369999999999</v>
      </c>
      <c r="DJ115" s="342">
        <v>5.3456739999999998</v>
      </c>
      <c r="DK115" s="342">
        <f>'[4]численность 2020'!J126</f>
        <v>8.9838581085205078</v>
      </c>
      <c r="DL115" s="341">
        <v>4.5893000000000003E-2</v>
      </c>
      <c r="DM115" s="341">
        <v>4.5893000000000003E-2</v>
      </c>
      <c r="DN115" s="341">
        <f t="shared" si="88"/>
        <v>7.7127905546415451E-2</v>
      </c>
      <c r="DO115" s="343">
        <f>'[4]заявки 2020-2021'!P120</f>
        <v>0</v>
      </c>
      <c r="DP115" s="344">
        <f t="shared" si="99"/>
        <v>0.89838581085205083</v>
      </c>
      <c r="DQ115" s="345">
        <f t="shared" si="89"/>
        <v>0</v>
      </c>
      <c r="DR115" s="346"/>
      <c r="DS115" s="342">
        <v>0</v>
      </c>
      <c r="DT115" s="347">
        <v>0</v>
      </c>
      <c r="DU115" s="347">
        <f>'[4]заявки 2020-2021'!Q120</f>
        <v>0</v>
      </c>
      <c r="DV115" s="341">
        <f t="shared" si="90"/>
        <v>0</v>
      </c>
      <c r="DW115" s="341">
        <v>0</v>
      </c>
      <c r="DX115" s="341">
        <f t="shared" si="106"/>
        <v>0</v>
      </c>
      <c r="DY115" s="343">
        <f>'[4]заявки 2020-2021'!S120</f>
        <v>0</v>
      </c>
      <c r="DZ115" s="344">
        <f t="shared" si="102"/>
        <v>0</v>
      </c>
      <c r="EA115" s="345">
        <f t="shared" si="91"/>
        <v>0</v>
      </c>
      <c r="EB115" s="346"/>
    </row>
    <row r="116" spans="1:132" ht="47.25" x14ac:dyDescent="0.2">
      <c r="A116" s="116" t="s">
        <v>330</v>
      </c>
      <c r="B116" s="341">
        <f>'[4]численность 2020'!C125</f>
        <v>19.554000854492188</v>
      </c>
      <c r="C116" s="342">
        <v>112.19047500000001</v>
      </c>
      <c r="D116" s="342">
        <v>99.038505999999998</v>
      </c>
      <c r="E116" s="342">
        <f>'[4]численность 2020'!D125</f>
        <v>133.19706726074219</v>
      </c>
      <c r="F116" s="341">
        <v>5.9047619999999998</v>
      </c>
      <c r="G116" s="341">
        <f t="shared" si="61"/>
        <v>5.0648717230288778</v>
      </c>
      <c r="H116" s="341">
        <f t="shared" si="111"/>
        <v>6.8117552132633001</v>
      </c>
      <c r="I116" s="343">
        <f>'[4]заявки 2020-2021'!O119</f>
        <v>20</v>
      </c>
      <c r="J116" s="344">
        <f t="shared" si="112"/>
        <v>46.618973541259628</v>
      </c>
      <c r="K116" s="345">
        <f t="shared" si="62"/>
        <v>20</v>
      </c>
      <c r="L116" s="346">
        <v>20</v>
      </c>
      <c r="M116" s="342">
        <v>22</v>
      </c>
      <c r="N116" s="342">
        <v>31</v>
      </c>
      <c r="O116" s="347">
        <f>'[4]заявки 2020-2021'!K119</f>
        <v>29</v>
      </c>
      <c r="P116" s="341">
        <f t="shared" si="63"/>
        <v>1.1250894465899488</v>
      </c>
      <c r="Q116" s="341">
        <v>1.585353</v>
      </c>
      <c r="R116" s="341">
        <f t="shared" si="64"/>
        <v>1.4830724523231142</v>
      </c>
      <c r="S116" s="343">
        <f>'[4]заявки 2020-2021'!M119</f>
        <v>2</v>
      </c>
      <c r="T116" s="343">
        <f>'[4]заявки 2020-2021'!N119</f>
        <v>1</v>
      </c>
      <c r="U116" s="344">
        <f t="shared" si="100"/>
        <v>4.3499999999999996</v>
      </c>
      <c r="V116" s="345">
        <f t="shared" si="65"/>
        <v>2</v>
      </c>
      <c r="W116" s="346">
        <v>2</v>
      </c>
      <c r="X116" s="346">
        <v>1</v>
      </c>
      <c r="Y116" s="348"/>
      <c r="Z116" s="342">
        <v>208.78887900000001</v>
      </c>
      <c r="AA116" s="342">
        <v>193.73988299999999</v>
      </c>
      <c r="AB116" s="342">
        <f>'[4]численность 2020'!E125</f>
        <v>192.34054565429688</v>
      </c>
      <c r="AC116" s="341">
        <v>10.988887999999999</v>
      </c>
      <c r="AD116" s="341">
        <v>9.9079409999999992</v>
      </c>
      <c r="AE116" s="341">
        <f t="shared" si="105"/>
        <v>9.8363780939546199</v>
      </c>
      <c r="AF116" s="343">
        <f>'[4]заявки 2020-2021'!J119</f>
        <v>5</v>
      </c>
      <c r="AG116" s="344">
        <f t="shared" si="101"/>
        <v>9.6170272827148438</v>
      </c>
      <c r="AH116" s="345">
        <f t="shared" si="66"/>
        <v>5</v>
      </c>
      <c r="AI116" s="349">
        <f t="shared" si="67"/>
        <v>3.75</v>
      </c>
      <c r="AJ116" s="346">
        <v>5</v>
      </c>
      <c r="AK116" s="346">
        <v>3</v>
      </c>
      <c r="AL116" s="342">
        <v>54.587302999999999</v>
      </c>
      <c r="AM116" s="342">
        <v>55.267032999999998</v>
      </c>
      <c r="AN116" s="342">
        <f>'[4]численность 2020'!F125</f>
        <v>63.989265441894531</v>
      </c>
      <c r="AO116" s="341">
        <v>2.8730159999999998</v>
      </c>
      <c r="AP116" s="341">
        <v>2.8263799999999999</v>
      </c>
      <c r="AQ116" s="341">
        <f t="shared" si="68"/>
        <v>3.2724385110781116</v>
      </c>
      <c r="AR116" s="343">
        <f>'[4]заявки 2020-2021'!D119</f>
        <v>3</v>
      </c>
      <c r="AS116" s="343">
        <f>'[4]заявки 2020-2021'!E119</f>
        <v>1</v>
      </c>
      <c r="AT116" s="344">
        <f t="shared" si="94"/>
        <v>4.4792485809326177</v>
      </c>
      <c r="AU116" s="349">
        <f t="shared" si="69"/>
        <v>3</v>
      </c>
      <c r="AV116" s="346">
        <v>3</v>
      </c>
      <c r="AW116" s="344">
        <f t="shared" si="70"/>
        <v>0</v>
      </c>
      <c r="AX116" s="345">
        <f t="shared" si="71"/>
        <v>0</v>
      </c>
      <c r="AY116" s="346"/>
      <c r="AZ116" s="344">
        <f t="shared" si="72"/>
        <v>1.5</v>
      </c>
      <c r="BA116" s="346">
        <v>1</v>
      </c>
      <c r="BB116" s="342">
        <v>4.9058200000000003</v>
      </c>
      <c r="BC116" s="342">
        <v>17.016981000000001</v>
      </c>
      <c r="BD116" s="342">
        <f>'[4]численность 2020'!G125</f>
        <v>19.264081954956055</v>
      </c>
      <c r="BE116" s="341">
        <v>0.25820100000000001</v>
      </c>
      <c r="BF116" s="341">
        <v>0.87025600000000003</v>
      </c>
      <c r="BG116" s="341">
        <f t="shared" si="73"/>
        <v>0.98517342298931476</v>
      </c>
      <c r="BH116" s="343">
        <f>'[4]заявки 2020-2021'!B119</f>
        <v>0</v>
      </c>
      <c r="BI116" s="343">
        <f>'[4]заявки 2020-2021'!C119</f>
        <v>0</v>
      </c>
      <c r="BJ116" s="344">
        <f t="shared" si="95"/>
        <v>0.57792245864867964</v>
      </c>
      <c r="BK116" s="349">
        <f t="shared" si="74"/>
        <v>0</v>
      </c>
      <c r="BL116" s="346"/>
      <c r="BM116" s="344">
        <f t="shared" si="75"/>
        <v>0</v>
      </c>
      <c r="BN116" s="345">
        <f t="shared" si="76"/>
        <v>0</v>
      </c>
      <c r="BO116" s="346"/>
      <c r="BP116" s="344">
        <f t="shared" si="92"/>
        <v>0</v>
      </c>
      <c r="BQ116" s="346"/>
      <c r="BR116" s="342">
        <v>129.391006</v>
      </c>
      <c r="BS116" s="342">
        <v>168.564438</v>
      </c>
      <c r="BT116" s="342">
        <f>'[4]численность 2020'!H125</f>
        <v>176.21897888183594</v>
      </c>
      <c r="BU116" s="341">
        <v>6.8100529999999999</v>
      </c>
      <c r="BV116" s="341">
        <v>8.6204579999999993</v>
      </c>
      <c r="BW116" s="341">
        <f t="shared" si="77"/>
        <v>9.0119142467641211</v>
      </c>
      <c r="BX116" s="343">
        <f>'[4]заявки 2020-2021'!F119</f>
        <v>5</v>
      </c>
      <c r="BY116" s="343">
        <f>'[4]заявки 2020-2021'!G119</f>
        <v>1</v>
      </c>
      <c r="BZ116" s="343">
        <f>'[4]заявки 2020-2021'!H119</f>
        <v>1</v>
      </c>
      <c r="CA116" s="344">
        <f t="shared" si="96"/>
        <v>21.146277465820312</v>
      </c>
      <c r="CB116" s="349">
        <f t="shared" si="78"/>
        <v>5</v>
      </c>
      <c r="CC116" s="346">
        <v>5</v>
      </c>
      <c r="CD116" s="344">
        <f t="shared" si="79"/>
        <v>0.625</v>
      </c>
      <c r="CE116" s="345">
        <f t="shared" si="80"/>
        <v>0.625</v>
      </c>
      <c r="CF116" s="346"/>
      <c r="CG116" s="344">
        <f t="shared" si="81"/>
        <v>0.625</v>
      </c>
      <c r="CH116" s="345">
        <f t="shared" si="82"/>
        <v>0.625</v>
      </c>
      <c r="CI116" s="346">
        <v>1</v>
      </c>
      <c r="CJ116" s="344">
        <f t="shared" si="93"/>
        <v>1</v>
      </c>
      <c r="CK116" s="346">
        <v>1</v>
      </c>
      <c r="CL116" s="350">
        <f t="shared" si="97"/>
        <v>1</v>
      </c>
      <c r="CM116" s="342">
        <v>0</v>
      </c>
      <c r="CN116" s="342">
        <v>0</v>
      </c>
      <c r="CO116" s="342" t="e">
        <f>#NAME?</f>
        <v>#NAME?</v>
      </c>
      <c r="CP116" s="341">
        <v>0</v>
      </c>
      <c r="CQ116" s="341">
        <v>0</v>
      </c>
      <c r="CR116" s="341" t="e">
        <f>#NAME?</f>
        <v>#NAME?</v>
      </c>
      <c r="CS116" s="343" t="e">
        <f>#NAME?</f>
        <v>#NAME?</v>
      </c>
      <c r="CT116" s="344" t="e">
        <f t="shared" si="107"/>
        <v>#NAME?</v>
      </c>
      <c r="CU116" s="349" t="e">
        <f t="shared" si="84"/>
        <v>#NAME?</v>
      </c>
      <c r="CV116" s="346"/>
      <c r="CW116" s="344">
        <f t="shared" si="108"/>
        <v>0</v>
      </c>
      <c r="CX116" s="346"/>
      <c r="CY116" s="342">
        <v>0</v>
      </c>
      <c r="CZ116" s="342">
        <v>0</v>
      </c>
      <c r="DA116" s="342">
        <f>'[4]численность 2020'!I125</f>
        <v>0</v>
      </c>
      <c r="DB116" s="341">
        <v>0</v>
      </c>
      <c r="DC116" s="341">
        <v>0</v>
      </c>
      <c r="DD116" s="341">
        <f t="shared" si="86"/>
        <v>0</v>
      </c>
      <c r="DE116" s="343">
        <f>'[4]заявки 2020-2021'!I119</f>
        <v>0</v>
      </c>
      <c r="DF116" s="344">
        <f t="shared" si="98"/>
        <v>0</v>
      </c>
      <c r="DG116" s="345">
        <f t="shared" si="87"/>
        <v>0</v>
      </c>
      <c r="DH116" s="346"/>
      <c r="DI116" s="342">
        <v>0.60317500000000002</v>
      </c>
      <c r="DJ116" s="342">
        <v>1.368517</v>
      </c>
      <c r="DK116" s="342">
        <f>'[4]численность 2020'!J125</f>
        <v>1.7602224349975586</v>
      </c>
      <c r="DL116" s="341">
        <v>6.9986999999999994E-2</v>
      </c>
      <c r="DM116" s="341">
        <v>6.9986999999999994E-2</v>
      </c>
      <c r="DN116" s="341">
        <f t="shared" si="88"/>
        <v>9.0018531148482503E-2</v>
      </c>
      <c r="DO116" s="343">
        <f>'[4]заявки 2020-2021'!P119</f>
        <v>0</v>
      </c>
      <c r="DP116" s="344">
        <f t="shared" si="99"/>
        <v>0.17602224349975587</v>
      </c>
      <c r="DQ116" s="345">
        <f t="shared" si="89"/>
        <v>0</v>
      </c>
      <c r="DR116" s="346"/>
      <c r="DS116" s="342">
        <v>0</v>
      </c>
      <c r="DT116" s="347">
        <v>0</v>
      </c>
      <c r="DU116" s="347">
        <f>'[4]заявки 2020-2021'!Q119</f>
        <v>0</v>
      </c>
      <c r="DV116" s="341">
        <f t="shared" si="90"/>
        <v>0</v>
      </c>
      <c r="DW116" s="341">
        <v>0</v>
      </c>
      <c r="DX116" s="341">
        <f t="shared" si="106"/>
        <v>0</v>
      </c>
      <c r="DY116" s="343">
        <f>'[4]заявки 2020-2021'!S119</f>
        <v>0</v>
      </c>
      <c r="DZ116" s="344">
        <f t="shared" si="102"/>
        <v>0</v>
      </c>
      <c r="EA116" s="345">
        <f t="shared" si="91"/>
        <v>0</v>
      </c>
      <c r="EB116" s="346"/>
    </row>
    <row r="117" spans="1:132" ht="15.75" x14ac:dyDescent="0.2">
      <c r="A117" s="198" t="s">
        <v>180</v>
      </c>
      <c r="B117" s="341"/>
      <c r="C117" s="342"/>
      <c r="D117" s="342"/>
      <c r="E117" s="342"/>
      <c r="F117" s="341"/>
      <c r="G117" s="341" t="e">
        <f t="shared" si="61"/>
        <v>#DIV/0!</v>
      </c>
      <c r="H117" s="341"/>
      <c r="I117" s="343"/>
      <c r="J117" s="344"/>
      <c r="K117" s="345">
        <f t="shared" si="62"/>
        <v>0</v>
      </c>
      <c r="L117" s="346"/>
      <c r="M117" s="342"/>
      <c r="N117" s="342"/>
      <c r="O117" s="347"/>
      <c r="P117" s="341"/>
      <c r="Q117" s="341"/>
      <c r="R117" s="341" t="e">
        <f t="shared" si="64"/>
        <v>#DIV/0!</v>
      </c>
      <c r="S117" s="343"/>
      <c r="T117" s="343"/>
      <c r="U117" s="344">
        <f t="shared" si="100"/>
        <v>0</v>
      </c>
      <c r="V117" s="345">
        <f t="shared" si="65"/>
        <v>0</v>
      </c>
      <c r="W117" s="346"/>
      <c r="X117" s="346"/>
      <c r="Y117" s="348"/>
      <c r="Z117" s="342"/>
      <c r="AA117" s="342"/>
      <c r="AB117" s="342"/>
      <c r="AC117" s="341"/>
      <c r="AD117" s="341"/>
      <c r="AE117" s="341" t="e">
        <f t="shared" si="105"/>
        <v>#DIV/0!</v>
      </c>
      <c r="AF117" s="343"/>
      <c r="AG117" s="344">
        <f t="shared" si="101"/>
        <v>0</v>
      </c>
      <c r="AH117" s="345">
        <f t="shared" si="66"/>
        <v>0</v>
      </c>
      <c r="AI117" s="349">
        <f t="shared" si="67"/>
        <v>0</v>
      </c>
      <c r="AJ117" s="346"/>
      <c r="AK117" s="346"/>
      <c r="AL117" s="342"/>
      <c r="AM117" s="342"/>
      <c r="AN117" s="342"/>
      <c r="AO117" s="341"/>
      <c r="AP117" s="341"/>
      <c r="AQ117" s="341" t="e">
        <f t="shared" si="68"/>
        <v>#DIV/0!</v>
      </c>
      <c r="AR117" s="343"/>
      <c r="AS117" s="343"/>
      <c r="AT117" s="344">
        <f t="shared" si="94"/>
        <v>0</v>
      </c>
      <c r="AU117" s="349">
        <f t="shared" si="69"/>
        <v>0</v>
      </c>
      <c r="AV117" s="346"/>
      <c r="AW117" s="344">
        <f t="shared" si="70"/>
        <v>0</v>
      </c>
      <c r="AX117" s="345">
        <f t="shared" si="71"/>
        <v>0</v>
      </c>
      <c r="AY117" s="346"/>
      <c r="AZ117" s="344">
        <f t="shared" si="72"/>
        <v>0</v>
      </c>
      <c r="BA117" s="346"/>
      <c r="BB117" s="342"/>
      <c r="BC117" s="342"/>
      <c r="BD117" s="342"/>
      <c r="BE117" s="341"/>
      <c r="BF117" s="341"/>
      <c r="BG117" s="341" t="e">
        <f t="shared" si="73"/>
        <v>#DIV/0!</v>
      </c>
      <c r="BH117" s="343"/>
      <c r="BI117" s="343"/>
      <c r="BJ117" s="344">
        <f t="shared" si="95"/>
        <v>0</v>
      </c>
      <c r="BK117" s="349">
        <f t="shared" si="74"/>
        <v>0</v>
      </c>
      <c r="BL117" s="346"/>
      <c r="BM117" s="344">
        <f t="shared" si="75"/>
        <v>0</v>
      </c>
      <c r="BN117" s="345">
        <f t="shared" si="76"/>
        <v>0</v>
      </c>
      <c r="BO117" s="346"/>
      <c r="BP117" s="344">
        <f t="shared" si="92"/>
        <v>0</v>
      </c>
      <c r="BQ117" s="346"/>
      <c r="BR117" s="342"/>
      <c r="BS117" s="342"/>
      <c r="BT117" s="342"/>
      <c r="BU117" s="341"/>
      <c r="BV117" s="341"/>
      <c r="BW117" s="341" t="e">
        <f t="shared" si="77"/>
        <v>#DIV/0!</v>
      </c>
      <c r="BX117" s="343"/>
      <c r="BY117" s="343"/>
      <c r="BZ117" s="343"/>
      <c r="CA117" s="344">
        <f t="shared" si="96"/>
        <v>0</v>
      </c>
      <c r="CB117" s="349">
        <f t="shared" si="78"/>
        <v>0</v>
      </c>
      <c r="CC117" s="346"/>
      <c r="CD117" s="344">
        <f t="shared" si="79"/>
        <v>0</v>
      </c>
      <c r="CE117" s="345">
        <f t="shared" si="80"/>
        <v>0</v>
      </c>
      <c r="CF117" s="346"/>
      <c r="CG117" s="344">
        <f t="shared" si="81"/>
        <v>0</v>
      </c>
      <c r="CH117" s="345">
        <f t="shared" si="82"/>
        <v>0</v>
      </c>
      <c r="CI117" s="346"/>
      <c r="CJ117" s="344">
        <f t="shared" si="93"/>
        <v>0</v>
      </c>
      <c r="CK117" s="346"/>
      <c r="CL117" s="350">
        <f t="shared" si="97"/>
        <v>1</v>
      </c>
      <c r="CM117" s="342"/>
      <c r="CN117" s="342"/>
      <c r="CO117" s="342"/>
      <c r="CP117" s="341"/>
      <c r="CQ117" s="341"/>
      <c r="CR117" s="341"/>
      <c r="CS117" s="343"/>
      <c r="CT117" s="344">
        <f t="shared" si="107"/>
        <v>0</v>
      </c>
      <c r="CU117" s="349">
        <f t="shared" si="84"/>
        <v>0</v>
      </c>
      <c r="CV117" s="346"/>
      <c r="CW117" s="344">
        <f t="shared" si="108"/>
        <v>0</v>
      </c>
      <c r="CX117" s="346"/>
      <c r="CY117" s="342"/>
      <c r="CZ117" s="342"/>
      <c r="DA117" s="342"/>
      <c r="DB117" s="341"/>
      <c r="DC117" s="341"/>
      <c r="DD117" s="341" t="e">
        <f t="shared" si="86"/>
        <v>#DIV/0!</v>
      </c>
      <c r="DE117" s="343"/>
      <c r="DF117" s="344">
        <f t="shared" si="98"/>
        <v>0</v>
      </c>
      <c r="DG117" s="345">
        <f t="shared" si="87"/>
        <v>0</v>
      </c>
      <c r="DH117" s="346"/>
      <c r="DI117" s="342"/>
      <c r="DJ117" s="342"/>
      <c r="DK117" s="342"/>
      <c r="DL117" s="341"/>
      <c r="DM117" s="341"/>
      <c r="DN117" s="341" t="e">
        <f t="shared" si="88"/>
        <v>#DIV/0!</v>
      </c>
      <c r="DO117" s="343"/>
      <c r="DP117" s="344">
        <f t="shared" si="99"/>
        <v>0</v>
      </c>
      <c r="DQ117" s="345">
        <f t="shared" si="89"/>
        <v>0</v>
      </c>
      <c r="DR117" s="346"/>
      <c r="DS117" s="342"/>
      <c r="DT117" s="347"/>
      <c r="DU117" s="347"/>
      <c r="DV117" s="341" t="e">
        <f t="shared" si="90"/>
        <v>#DIV/0!</v>
      </c>
      <c r="DW117" s="341"/>
      <c r="DX117" s="341" t="e">
        <f t="shared" si="106"/>
        <v>#DIV/0!</v>
      </c>
      <c r="DY117" s="343"/>
      <c r="DZ117" s="344">
        <f t="shared" si="102"/>
        <v>0</v>
      </c>
      <c r="EA117" s="345">
        <f t="shared" si="91"/>
        <v>0</v>
      </c>
      <c r="EB117" s="346"/>
    </row>
    <row r="118" spans="1:132" ht="31.5" x14ac:dyDescent="0.2">
      <c r="A118" s="116" t="s">
        <v>185</v>
      </c>
      <c r="B118" s="341">
        <f>'[4]численность 2020'!C135</f>
        <v>1372.2900390625</v>
      </c>
      <c r="C118" s="342">
        <f>B118*F118</f>
        <v>2629.7399862060547</v>
      </c>
      <c r="D118" s="342">
        <v>1778.083862</v>
      </c>
      <c r="E118" s="342">
        <f>'[4]численность 2020'!D135</f>
        <v>1669.864013671875</v>
      </c>
      <c r="F118" s="341">
        <v>1.916315</v>
      </c>
      <c r="G118" s="341">
        <f t="shared" si="61"/>
        <v>1.2957055807347577</v>
      </c>
      <c r="H118" s="341">
        <f t="shared" si="111"/>
        <v>1.2168448113291466</v>
      </c>
      <c r="I118" s="343">
        <f>'[4]заявки 2020-2021'!O122</f>
        <v>400</v>
      </c>
      <c r="J118" s="344">
        <f t="shared" si="112"/>
        <v>584.4524047851545</v>
      </c>
      <c r="K118" s="345">
        <f t="shared" si="62"/>
        <v>400</v>
      </c>
      <c r="L118" s="346">
        <v>400</v>
      </c>
      <c r="M118" s="342">
        <v>320</v>
      </c>
      <c r="N118" s="342">
        <v>320</v>
      </c>
      <c r="O118" s="347">
        <f>'[4]заявки 2020-2021'!K122</f>
        <v>189</v>
      </c>
      <c r="P118" s="341">
        <f t="shared" si="63"/>
        <v>0.23318685619740612</v>
      </c>
      <c r="Q118" s="341">
        <v>0.23318700000000001</v>
      </c>
      <c r="R118" s="341">
        <f t="shared" si="64"/>
        <v>0.13772598694159299</v>
      </c>
      <c r="S118" s="343">
        <f>'[4]заявки 2020-2021'!M122</f>
        <v>30</v>
      </c>
      <c r="T118" s="343">
        <f>'[4]заявки 2020-2021'!N122</f>
        <v>25</v>
      </c>
      <c r="U118" s="344">
        <f t="shared" si="100"/>
        <v>28.349999999999998</v>
      </c>
      <c r="V118" s="345">
        <f t="shared" si="65"/>
        <v>28.349999999999998</v>
      </c>
      <c r="W118" s="346">
        <v>28</v>
      </c>
      <c r="X118" s="346">
        <v>25</v>
      </c>
      <c r="Y118" s="348"/>
      <c r="Z118" s="342">
        <v>2006.0344239999999</v>
      </c>
      <c r="AA118" s="342">
        <v>6487.3120120000003</v>
      </c>
      <c r="AB118" s="342">
        <f>'[4]численность 2020'!E135</f>
        <v>2645.67626953125</v>
      </c>
      <c r="AC118" s="341">
        <v>3.8625720000000001</v>
      </c>
      <c r="AD118" s="341">
        <v>4.7273620000000003</v>
      </c>
      <c r="AE118" s="341">
        <f t="shared" si="105"/>
        <v>1.9279279119002295</v>
      </c>
      <c r="AF118" s="343">
        <f>'[4]заявки 2020-2021'!J122</f>
        <v>100</v>
      </c>
      <c r="AG118" s="344">
        <f t="shared" si="101"/>
        <v>132.2838134765625</v>
      </c>
      <c r="AH118" s="345">
        <f t="shared" si="66"/>
        <v>100</v>
      </c>
      <c r="AI118" s="349">
        <f t="shared" si="67"/>
        <v>75</v>
      </c>
      <c r="AJ118" s="346">
        <v>100</v>
      </c>
      <c r="AK118" s="346">
        <v>75</v>
      </c>
      <c r="AL118" s="342">
        <v>281.10803199999998</v>
      </c>
      <c r="AM118" s="342">
        <v>1434.5904539999999</v>
      </c>
      <c r="AN118" s="342">
        <f>'[4]численность 2020'!F135</f>
        <v>465.767822265625</v>
      </c>
      <c r="AO118" s="341">
        <v>0.54126700000000005</v>
      </c>
      <c r="AP118" s="341">
        <v>1.045399</v>
      </c>
      <c r="AQ118" s="341">
        <f t="shared" si="68"/>
        <v>0.33940916935010407</v>
      </c>
      <c r="AR118" s="343">
        <f>'[4]заявки 2020-2021'!D122</f>
        <v>15</v>
      </c>
      <c r="AS118" s="343">
        <f>'[4]заявки 2020-2021'!E122</f>
        <v>0</v>
      </c>
      <c r="AT118" s="344">
        <f t="shared" si="94"/>
        <v>13.973034667968703</v>
      </c>
      <c r="AU118" s="349">
        <f t="shared" si="69"/>
        <v>13.973034667968703</v>
      </c>
      <c r="AV118" s="346">
        <v>13</v>
      </c>
      <c r="AW118" s="344">
        <f t="shared" si="70"/>
        <v>3.25</v>
      </c>
      <c r="AX118" s="345">
        <f t="shared" si="71"/>
        <v>0</v>
      </c>
      <c r="AY118" s="346"/>
      <c r="AZ118" s="344">
        <f t="shared" si="72"/>
        <v>6.5</v>
      </c>
      <c r="BA118" s="346">
        <v>6</v>
      </c>
      <c r="BB118" s="342">
        <v>589.82836899999995</v>
      </c>
      <c r="BC118" s="342">
        <v>2074.7678219999998</v>
      </c>
      <c r="BD118" s="342">
        <f>'[4]численность 2020'!G135</f>
        <v>1455.6683349609375</v>
      </c>
      <c r="BE118" s="341">
        <v>1.1357010000000001</v>
      </c>
      <c r="BF118" s="341">
        <v>1.5119020000000001</v>
      </c>
      <c r="BG118" s="341">
        <f t="shared" si="73"/>
        <v>1.0607585084239179</v>
      </c>
      <c r="BH118" s="343">
        <f>'[4]заявки 2020-2021'!B122</f>
        <v>40</v>
      </c>
      <c r="BI118" s="343">
        <f>'[4]заявки 2020-2021'!C122</f>
        <v>5</v>
      </c>
      <c r="BJ118" s="344">
        <f t="shared" si="95"/>
        <v>72.783416748046875</v>
      </c>
      <c r="BK118" s="349">
        <f t="shared" si="74"/>
        <v>40</v>
      </c>
      <c r="BL118" s="346">
        <v>40</v>
      </c>
      <c r="BM118" s="344">
        <f t="shared" si="75"/>
        <v>10</v>
      </c>
      <c r="BN118" s="345">
        <f t="shared" si="76"/>
        <v>5</v>
      </c>
      <c r="BO118" s="346">
        <v>5</v>
      </c>
      <c r="BP118" s="344">
        <f t="shared" si="92"/>
        <v>8</v>
      </c>
      <c r="BQ118" s="346">
        <v>8</v>
      </c>
      <c r="BR118" s="342">
        <v>522.94061299999998</v>
      </c>
      <c r="BS118" s="342">
        <v>2485.6130370000001</v>
      </c>
      <c r="BT118" s="342">
        <f>'[4]численность 2020'!H135</f>
        <v>1666.1263427734375</v>
      </c>
      <c r="BU118" s="341">
        <v>1.00691</v>
      </c>
      <c r="BV118" s="341">
        <v>1.811288</v>
      </c>
      <c r="BW118" s="341">
        <f t="shared" si="77"/>
        <v>1.2141211371844367</v>
      </c>
      <c r="BX118" s="343">
        <f>'[4]заявки 2020-2021'!F122</f>
        <v>40</v>
      </c>
      <c r="BY118" s="343">
        <f>'[4]заявки 2020-2021'!G122</f>
        <v>6</v>
      </c>
      <c r="BZ118" s="343">
        <f>'[4]заявки 2020-2021'!H122</f>
        <v>4</v>
      </c>
      <c r="CA118" s="344">
        <f t="shared" si="96"/>
        <v>83.306317138671886</v>
      </c>
      <c r="CB118" s="349">
        <f t="shared" si="78"/>
        <v>40</v>
      </c>
      <c r="CC118" s="346">
        <v>40</v>
      </c>
      <c r="CD118" s="344">
        <f t="shared" si="79"/>
        <v>5</v>
      </c>
      <c r="CE118" s="345">
        <f t="shared" si="80"/>
        <v>5</v>
      </c>
      <c r="CF118" s="346">
        <v>6</v>
      </c>
      <c r="CG118" s="344">
        <f t="shared" si="81"/>
        <v>5</v>
      </c>
      <c r="CH118" s="345">
        <f t="shared" si="82"/>
        <v>4</v>
      </c>
      <c r="CI118" s="346">
        <v>4</v>
      </c>
      <c r="CJ118" s="344">
        <f t="shared" si="93"/>
        <v>8</v>
      </c>
      <c r="CK118" s="346">
        <v>8</v>
      </c>
      <c r="CL118" s="350">
        <f t="shared" si="97"/>
        <v>1</v>
      </c>
      <c r="CM118" s="342">
        <v>0</v>
      </c>
      <c r="CN118" s="342">
        <v>0</v>
      </c>
      <c r="CO118" s="342" t="e">
        <f>#NAME?</f>
        <v>#NAME?</v>
      </c>
      <c r="CP118" s="341">
        <v>0</v>
      </c>
      <c r="CQ118" s="341">
        <v>0</v>
      </c>
      <c r="CR118" s="341" t="e">
        <f>#NAME?</f>
        <v>#NAME?</v>
      </c>
      <c r="CS118" s="343" t="e">
        <f>#NAME?</f>
        <v>#NAME?</v>
      </c>
      <c r="CT118" s="344" t="e">
        <f t="shared" si="107"/>
        <v>#NAME?</v>
      </c>
      <c r="CU118" s="349" t="e">
        <f t="shared" si="84"/>
        <v>#NAME?</v>
      </c>
      <c r="CV118" s="346"/>
      <c r="CW118" s="344">
        <f t="shared" si="108"/>
        <v>0</v>
      </c>
      <c r="CX118" s="346"/>
      <c r="CY118" s="342">
        <v>69.778580000000005</v>
      </c>
      <c r="CZ118" s="342">
        <v>306.45001200000002</v>
      </c>
      <c r="DA118" s="342">
        <f>'[4]численность 2020'!I135</f>
        <v>70.440193176269531</v>
      </c>
      <c r="DB118" s="341">
        <v>0.134357</v>
      </c>
      <c r="DC118" s="341">
        <v>0.22331300000000001</v>
      </c>
      <c r="DD118" s="341">
        <f t="shared" si="86"/>
        <v>5.1330397489725843E-2</v>
      </c>
      <c r="DE118" s="343">
        <f>'[4]заявки 2020-2021'!I122</f>
        <v>10</v>
      </c>
      <c r="DF118" s="344">
        <f t="shared" si="98"/>
        <v>12.679234771728444</v>
      </c>
      <c r="DG118" s="345">
        <f t="shared" si="87"/>
        <v>10</v>
      </c>
      <c r="DH118" s="346"/>
      <c r="DI118" s="342">
        <v>0</v>
      </c>
      <c r="DJ118" s="342">
        <v>40.410995</v>
      </c>
      <c r="DK118" s="342">
        <f>'[4]численность 2020'!J135</f>
        <v>103.50395965576172</v>
      </c>
      <c r="DL118" s="341">
        <v>2.9447999999999998E-2</v>
      </c>
      <c r="DM118" s="341">
        <v>2.9447999999999998E-2</v>
      </c>
      <c r="DN118" s="341">
        <f t="shared" si="88"/>
        <v>7.5424259237844474E-2</v>
      </c>
      <c r="DO118" s="343">
        <f>'[4]заявки 2020-2021'!P122</f>
        <v>3</v>
      </c>
      <c r="DP118" s="344">
        <f t="shared" si="99"/>
        <v>10.350395965576173</v>
      </c>
      <c r="DQ118" s="345">
        <f t="shared" si="89"/>
        <v>3</v>
      </c>
      <c r="DR118" s="346"/>
      <c r="DS118" s="342">
        <v>25</v>
      </c>
      <c r="DT118" s="347">
        <v>0</v>
      </c>
      <c r="DU118" s="347">
        <f>'[4]заявки 2020-2021'!Q122</f>
        <v>0</v>
      </c>
      <c r="DV118" s="341">
        <f t="shared" si="90"/>
        <v>1.8217723140422352E-2</v>
      </c>
      <c r="DW118" s="341">
        <v>0</v>
      </c>
      <c r="DX118" s="341">
        <f t="shared" si="106"/>
        <v>0</v>
      </c>
      <c r="DY118" s="343">
        <f>'[4]заявки 2020-2021'!S122</f>
        <v>0</v>
      </c>
      <c r="DZ118" s="344">
        <f t="shared" si="102"/>
        <v>0</v>
      </c>
      <c r="EA118" s="345">
        <f t="shared" si="91"/>
        <v>0</v>
      </c>
      <c r="EB118" s="346"/>
    </row>
    <row r="119" spans="1:132" ht="31.5" x14ac:dyDescent="0.2">
      <c r="A119" s="116" t="s">
        <v>331</v>
      </c>
      <c r="B119" s="341">
        <f>'[4]численность 2020'!C132</f>
        <v>187.14999389648438</v>
      </c>
      <c r="C119" s="342">
        <v>1286.908936</v>
      </c>
      <c r="D119" s="342">
        <v>1235.9174800000001</v>
      </c>
      <c r="E119" s="342">
        <f>'[4]численность 2020'!D132</f>
        <v>1245.61865234375</v>
      </c>
      <c r="F119" s="341">
        <v>6.8763500000000004</v>
      </c>
      <c r="G119" s="341">
        <f t="shared" si="61"/>
        <v>6.6038873647177656</v>
      </c>
      <c r="H119" s="341">
        <f t="shared" si="111"/>
        <v>6.6557237134227289</v>
      </c>
      <c r="I119" s="343">
        <f>'[4]заявки 2020-2021'!O123</f>
        <v>435</v>
      </c>
      <c r="J119" s="344">
        <f t="shared" si="112"/>
        <v>435.96652832031123</v>
      </c>
      <c r="K119" s="345">
        <f t="shared" si="62"/>
        <v>435</v>
      </c>
      <c r="L119" s="346">
        <v>435</v>
      </c>
      <c r="M119" s="342">
        <v>46</v>
      </c>
      <c r="N119" s="342">
        <v>62</v>
      </c>
      <c r="O119" s="347">
        <f>'[4]заявки 2020-2021'!K123</f>
        <v>65</v>
      </c>
      <c r="P119" s="341">
        <f t="shared" si="63"/>
        <v>0.24579215335397409</v>
      </c>
      <c r="Q119" s="341">
        <v>0.331285</v>
      </c>
      <c r="R119" s="341">
        <f t="shared" si="64"/>
        <v>0.34731499930452858</v>
      </c>
      <c r="S119" s="343">
        <f>'[4]заявки 2020-2021'!M123</f>
        <v>9</v>
      </c>
      <c r="T119" s="343">
        <f>'[4]заявки 2020-2021'!N123</f>
        <v>5</v>
      </c>
      <c r="U119" s="344">
        <f t="shared" si="100"/>
        <v>9.75</v>
      </c>
      <c r="V119" s="345">
        <f t="shared" si="65"/>
        <v>9</v>
      </c>
      <c r="W119" s="346">
        <v>9</v>
      </c>
      <c r="X119" s="346">
        <v>5</v>
      </c>
      <c r="Y119" s="348"/>
      <c r="Z119" s="342">
        <v>1838.7730710000001</v>
      </c>
      <c r="AA119" s="342">
        <v>1922.3498540000001</v>
      </c>
      <c r="AB119" s="342">
        <f>'[4]численность 2020'!E132</f>
        <v>2002.3028564453125</v>
      </c>
      <c r="AC119" s="341">
        <v>9.8251299999999997</v>
      </c>
      <c r="AD119" s="341">
        <v>10.271706999999999</v>
      </c>
      <c r="AE119" s="341">
        <f t="shared" si="105"/>
        <v>10.698920233750144</v>
      </c>
      <c r="AF119" s="343">
        <f>'[4]заявки 2020-2021'!J123</f>
        <v>100</v>
      </c>
      <c r="AG119" s="344">
        <f t="shared" si="101"/>
        <v>100.11514282226563</v>
      </c>
      <c r="AH119" s="345">
        <f t="shared" si="66"/>
        <v>100</v>
      </c>
      <c r="AI119" s="349">
        <f t="shared" si="67"/>
        <v>75</v>
      </c>
      <c r="AJ119" s="346">
        <v>100</v>
      </c>
      <c r="AK119" s="346">
        <v>75</v>
      </c>
      <c r="AL119" s="342">
        <v>0</v>
      </c>
      <c r="AM119" s="342">
        <v>0</v>
      </c>
      <c r="AN119" s="342">
        <f>'[4]численность 2020'!F132</f>
        <v>0</v>
      </c>
      <c r="AO119" s="341">
        <v>0</v>
      </c>
      <c r="AP119" s="341">
        <v>0</v>
      </c>
      <c r="AQ119" s="341">
        <f t="shared" si="68"/>
        <v>0</v>
      </c>
      <c r="AR119" s="343">
        <f>'[4]заявки 2020-2021'!D123</f>
        <v>0</v>
      </c>
      <c r="AS119" s="343">
        <f>'[4]заявки 2020-2021'!E123</f>
        <v>0</v>
      </c>
      <c r="AT119" s="344">
        <f t="shared" si="94"/>
        <v>0</v>
      </c>
      <c r="AU119" s="349">
        <f t="shared" si="69"/>
        <v>0</v>
      </c>
      <c r="AV119" s="346"/>
      <c r="AW119" s="344">
        <f t="shared" si="70"/>
        <v>0</v>
      </c>
      <c r="AX119" s="345">
        <f t="shared" si="71"/>
        <v>0</v>
      </c>
      <c r="AY119" s="346"/>
      <c r="AZ119" s="344">
        <f t="shared" si="72"/>
        <v>0</v>
      </c>
      <c r="BA119" s="346"/>
      <c r="BB119" s="342">
        <v>194.15222199999999</v>
      </c>
      <c r="BC119" s="342">
        <v>219.446518</v>
      </c>
      <c r="BD119" s="342">
        <f>'[4]численность 2020'!G132</f>
        <v>271.22601318359375</v>
      </c>
      <c r="BE119" s="341">
        <v>1.037415</v>
      </c>
      <c r="BF119" s="341">
        <v>1.1725699999999999</v>
      </c>
      <c r="BG119" s="341">
        <f t="shared" si="73"/>
        <v>1.449244039695845</v>
      </c>
      <c r="BH119" s="343">
        <f>'[4]заявки 2020-2021'!B123</f>
        <v>13</v>
      </c>
      <c r="BI119" s="343">
        <f>'[4]заявки 2020-2021'!C123</f>
        <v>3</v>
      </c>
      <c r="BJ119" s="344">
        <f t="shared" si="95"/>
        <v>13.561300659179688</v>
      </c>
      <c r="BK119" s="349">
        <f t="shared" si="74"/>
        <v>13</v>
      </c>
      <c r="BL119" s="346">
        <v>13</v>
      </c>
      <c r="BM119" s="344">
        <f t="shared" si="75"/>
        <v>3.25</v>
      </c>
      <c r="BN119" s="345">
        <f t="shared" si="76"/>
        <v>3</v>
      </c>
      <c r="BO119" s="346">
        <v>3</v>
      </c>
      <c r="BP119" s="344">
        <f t="shared" si="92"/>
        <v>2.6</v>
      </c>
      <c r="BQ119" s="346">
        <v>2</v>
      </c>
      <c r="BR119" s="342">
        <v>472.81778000000003</v>
      </c>
      <c r="BS119" s="342">
        <v>475.87838699999998</v>
      </c>
      <c r="BT119" s="342">
        <f>'[4]численность 2020'!H132</f>
        <v>512.86376953125</v>
      </c>
      <c r="BU119" s="341">
        <v>2.526411</v>
      </c>
      <c r="BV119" s="341">
        <v>2.5427650000000002</v>
      </c>
      <c r="BW119" s="341">
        <f t="shared" si="77"/>
        <v>2.7403889193548308</v>
      </c>
      <c r="BX119" s="343">
        <f>'[4]заявки 2020-2021'!F123</f>
        <v>35</v>
      </c>
      <c r="BY119" s="343">
        <f>'[4]заявки 2020-2021'!G123</f>
        <v>5</v>
      </c>
      <c r="BZ119" s="343">
        <f>'[4]заявки 2020-2021'!H123</f>
        <v>2</v>
      </c>
      <c r="CA119" s="344">
        <f t="shared" si="96"/>
        <v>35.900463867187504</v>
      </c>
      <c r="CB119" s="349">
        <f t="shared" si="78"/>
        <v>35</v>
      </c>
      <c r="CC119" s="346">
        <v>35</v>
      </c>
      <c r="CD119" s="344">
        <f t="shared" si="79"/>
        <v>4.375</v>
      </c>
      <c r="CE119" s="345">
        <f t="shared" si="80"/>
        <v>4.375</v>
      </c>
      <c r="CF119" s="346">
        <v>5</v>
      </c>
      <c r="CG119" s="344">
        <f t="shared" si="81"/>
        <v>4.375</v>
      </c>
      <c r="CH119" s="345">
        <f t="shared" si="82"/>
        <v>2</v>
      </c>
      <c r="CI119" s="346">
        <v>2</v>
      </c>
      <c r="CJ119" s="344">
        <f t="shared" si="93"/>
        <v>7</v>
      </c>
      <c r="CK119" s="346">
        <v>7</v>
      </c>
      <c r="CL119" s="350">
        <f t="shared" si="97"/>
        <v>1</v>
      </c>
      <c r="CM119" s="342"/>
      <c r="CN119" s="342"/>
      <c r="CO119" s="342"/>
      <c r="CP119" s="341"/>
      <c r="CQ119" s="341"/>
      <c r="CR119" s="341"/>
      <c r="CS119" s="343"/>
      <c r="CT119" s="344"/>
      <c r="CU119" s="349"/>
      <c r="CV119" s="346"/>
      <c r="CW119" s="344"/>
      <c r="CX119" s="346"/>
      <c r="CY119" s="342">
        <v>0</v>
      </c>
      <c r="CZ119" s="342">
        <v>28.294813000000001</v>
      </c>
      <c r="DA119" s="342">
        <f>'[4]численность 2020'!I132</f>
        <v>49.51593017578125</v>
      </c>
      <c r="DB119" s="341">
        <v>0</v>
      </c>
      <c r="DC119" s="341">
        <v>0.15118799999999999</v>
      </c>
      <c r="DD119" s="341">
        <f t="shared" si="86"/>
        <v>0.26457885007022386</v>
      </c>
      <c r="DE119" s="343">
        <f>'[4]заявки 2020-2021'!I123</f>
        <v>0</v>
      </c>
      <c r="DF119" s="344">
        <f t="shared" si="98"/>
        <v>8.912867431640576</v>
      </c>
      <c r="DG119" s="345">
        <f t="shared" si="87"/>
        <v>0</v>
      </c>
      <c r="DH119" s="346"/>
      <c r="DI119" s="342">
        <v>11.982392000000001</v>
      </c>
      <c r="DJ119" s="342">
        <v>8.8926560000000006</v>
      </c>
      <c r="DK119" s="342">
        <f>'[4]численность 2020'!J132</f>
        <v>13.743196487426758</v>
      </c>
      <c r="DL119" s="341">
        <v>4.7516000000000003E-2</v>
      </c>
      <c r="DM119" s="341">
        <v>4.7516000000000003E-2</v>
      </c>
      <c r="DN119" s="341">
        <f t="shared" si="88"/>
        <v>7.3434127361117291E-2</v>
      </c>
      <c r="DO119" s="343">
        <f>'[4]заявки 2020-2021'!P123</f>
        <v>1</v>
      </c>
      <c r="DP119" s="344">
        <f t="shared" si="99"/>
        <v>1.3743196487426759</v>
      </c>
      <c r="DQ119" s="345">
        <f t="shared" si="89"/>
        <v>1</v>
      </c>
      <c r="DR119" s="346">
        <v>1</v>
      </c>
      <c r="DS119" s="342">
        <v>0</v>
      </c>
      <c r="DT119" s="347">
        <v>0</v>
      </c>
      <c r="DU119" s="347">
        <f>'[4]заявки 2020-2021'!Q123</f>
        <v>0</v>
      </c>
      <c r="DV119" s="341">
        <f t="shared" si="90"/>
        <v>0</v>
      </c>
      <c r="DW119" s="341">
        <v>0</v>
      </c>
      <c r="DX119" s="341">
        <f t="shared" si="106"/>
        <v>0</v>
      </c>
      <c r="DY119" s="343">
        <f>'[4]заявки 2020-2021'!S123</f>
        <v>0</v>
      </c>
      <c r="DZ119" s="344">
        <f t="shared" si="102"/>
        <v>0</v>
      </c>
      <c r="EA119" s="345">
        <f t="shared" si="91"/>
        <v>0</v>
      </c>
      <c r="EB119" s="346"/>
    </row>
    <row r="120" spans="1:132" ht="47.25" x14ac:dyDescent="0.2">
      <c r="A120" s="116" t="s">
        <v>332</v>
      </c>
      <c r="B120" s="341">
        <f>'[4]численность 2020'!C136</f>
        <v>363.30499267578125</v>
      </c>
      <c r="C120" s="342">
        <v>1491.6381839999999</v>
      </c>
      <c r="D120" s="342">
        <v>1691.2232670000001</v>
      </c>
      <c r="E120" s="342">
        <f>'[4]численность 2020'!D136</f>
        <v>1722.5452880859375</v>
      </c>
      <c r="F120" s="341">
        <v>3.4851359999999998</v>
      </c>
      <c r="G120" s="341">
        <f t="shared" si="61"/>
        <v>4.6551060433933333</v>
      </c>
      <c r="H120" s="341">
        <f t="shared" si="111"/>
        <v>4.7413201657351358</v>
      </c>
      <c r="I120" s="343">
        <f>'[4]заявки 2020-2021'!O124</f>
        <v>350</v>
      </c>
      <c r="J120" s="344">
        <f t="shared" si="112"/>
        <v>602.89085083007637</v>
      </c>
      <c r="K120" s="345">
        <f t="shared" si="62"/>
        <v>350</v>
      </c>
      <c r="L120" s="346">
        <v>350</v>
      </c>
      <c r="M120" s="342">
        <v>600</v>
      </c>
      <c r="N120" s="342">
        <v>750</v>
      </c>
      <c r="O120" s="347">
        <f>'[4]заявки 2020-2021'!K124</f>
        <v>750</v>
      </c>
      <c r="P120" s="341">
        <f t="shared" si="63"/>
        <v>1.6515049671652844</v>
      </c>
      <c r="Q120" s="341">
        <v>2.0643530000000001</v>
      </c>
      <c r="R120" s="341">
        <f t="shared" si="64"/>
        <v>2.0643812089566054</v>
      </c>
      <c r="S120" s="343">
        <f>'[4]заявки 2020-2021'!M124</f>
        <v>20</v>
      </c>
      <c r="T120" s="343">
        <f>'[4]заявки 2020-2021'!N124</f>
        <v>17</v>
      </c>
      <c r="U120" s="344">
        <f t="shared" si="100"/>
        <v>112.5</v>
      </c>
      <c r="V120" s="345">
        <f t="shared" si="65"/>
        <v>20</v>
      </c>
      <c r="W120" s="346">
        <v>20</v>
      </c>
      <c r="X120" s="346">
        <v>17</v>
      </c>
      <c r="Y120" s="348"/>
      <c r="Z120" s="342">
        <v>847.38391100000001</v>
      </c>
      <c r="AA120" s="342">
        <v>1155.549927</v>
      </c>
      <c r="AB120" s="342">
        <f>'[4]численность 2020'!E136</f>
        <v>1535.4744873046875</v>
      </c>
      <c r="AC120" s="341">
        <v>1.9798690000000001</v>
      </c>
      <c r="AD120" s="341">
        <v>3.1806169999999998</v>
      </c>
      <c r="AE120" s="341">
        <f t="shared" si="105"/>
        <v>4.2264062378987663</v>
      </c>
      <c r="AF120" s="343">
        <f>'[4]заявки 2020-2021'!J124</f>
        <v>60</v>
      </c>
      <c r="AG120" s="344">
        <f t="shared" si="101"/>
        <v>76.773724365234386</v>
      </c>
      <c r="AH120" s="345">
        <f t="shared" si="66"/>
        <v>60</v>
      </c>
      <c r="AI120" s="349">
        <f t="shared" si="67"/>
        <v>45</v>
      </c>
      <c r="AJ120" s="346">
        <v>60</v>
      </c>
      <c r="AK120" s="346">
        <v>45</v>
      </c>
      <c r="AL120" s="342">
        <v>964.10760500000004</v>
      </c>
      <c r="AM120" s="342">
        <v>1227.2117920000001</v>
      </c>
      <c r="AN120" s="342">
        <f>'[4]численность 2020'!F136</f>
        <v>1961.31396484375</v>
      </c>
      <c r="AO120" s="341">
        <v>2.2525879999999998</v>
      </c>
      <c r="AP120" s="341">
        <v>3.3778640000000002</v>
      </c>
      <c r="AQ120" s="341">
        <f t="shared" si="68"/>
        <v>5.3985329251834848</v>
      </c>
      <c r="AR120" s="343">
        <f>'[4]заявки 2020-2021'!D124</f>
        <v>50</v>
      </c>
      <c r="AS120" s="343">
        <f>'[4]заявки 2020-2021'!E124</f>
        <v>0</v>
      </c>
      <c r="AT120" s="344">
        <f t="shared" si="94"/>
        <v>156.9051171875</v>
      </c>
      <c r="AU120" s="349">
        <f t="shared" si="69"/>
        <v>50</v>
      </c>
      <c r="AV120" s="346">
        <v>50</v>
      </c>
      <c r="AW120" s="344">
        <f t="shared" si="70"/>
        <v>12.5</v>
      </c>
      <c r="AX120" s="345">
        <f t="shared" si="71"/>
        <v>0</v>
      </c>
      <c r="AY120" s="346"/>
      <c r="AZ120" s="344">
        <f t="shared" si="72"/>
        <v>25</v>
      </c>
      <c r="BA120" s="346">
        <v>25</v>
      </c>
      <c r="BB120" s="342">
        <v>564.06359899999995</v>
      </c>
      <c r="BC120" s="342">
        <v>623.83270300000004</v>
      </c>
      <c r="BD120" s="342">
        <f>'[4]численность 2020'!G136</f>
        <v>606.870361328125</v>
      </c>
      <c r="BE120" s="341">
        <v>1.317906</v>
      </c>
      <c r="BF120" s="341">
        <v>1.7170810000000001</v>
      </c>
      <c r="BG120" s="341">
        <f t="shared" si="73"/>
        <v>1.6704156935979824</v>
      </c>
      <c r="BH120" s="343">
        <f>'[4]заявки 2020-2021'!B124</f>
        <v>13</v>
      </c>
      <c r="BI120" s="343">
        <f>'[4]заявки 2020-2021'!C124</f>
        <v>2</v>
      </c>
      <c r="BJ120" s="344">
        <f t="shared" si="95"/>
        <v>30.343518066406251</v>
      </c>
      <c r="BK120" s="349">
        <f t="shared" si="74"/>
        <v>13</v>
      </c>
      <c r="BL120" s="346">
        <v>13</v>
      </c>
      <c r="BM120" s="344">
        <f t="shared" si="75"/>
        <v>3.25</v>
      </c>
      <c r="BN120" s="345">
        <f t="shared" si="76"/>
        <v>2</v>
      </c>
      <c r="BO120" s="346">
        <v>2</v>
      </c>
      <c r="BP120" s="344">
        <f t="shared" si="92"/>
        <v>2.6</v>
      </c>
      <c r="BQ120" s="346">
        <v>2</v>
      </c>
      <c r="BR120" s="342">
        <v>675.02691700000003</v>
      </c>
      <c r="BS120" s="342">
        <v>819.63421600000004</v>
      </c>
      <c r="BT120" s="342">
        <f>'[4]численность 2020'!H136</f>
        <v>1040.3492431640625</v>
      </c>
      <c r="BU120" s="341">
        <v>1.5771660000000001</v>
      </c>
      <c r="BV120" s="341">
        <v>2.2560190000000002</v>
      </c>
      <c r="BW120" s="341">
        <f t="shared" si="77"/>
        <v>2.863569904453489</v>
      </c>
      <c r="BX120" s="343">
        <f>'[4]заявки 2020-2021'!F124</f>
        <v>20</v>
      </c>
      <c r="BY120" s="343">
        <f>'[4]заявки 2020-2021'!G124</f>
        <v>2</v>
      </c>
      <c r="BZ120" s="343">
        <f>'[4]заявки 2020-2021'!H124</f>
        <v>1</v>
      </c>
      <c r="CA120" s="344">
        <f t="shared" si="96"/>
        <v>72.824447021484389</v>
      </c>
      <c r="CB120" s="349">
        <f t="shared" si="78"/>
        <v>20</v>
      </c>
      <c r="CC120" s="346">
        <v>20</v>
      </c>
      <c r="CD120" s="344">
        <f t="shared" si="79"/>
        <v>2.5</v>
      </c>
      <c r="CE120" s="345">
        <f t="shared" si="80"/>
        <v>2</v>
      </c>
      <c r="CF120" s="346">
        <v>2</v>
      </c>
      <c r="CG120" s="344">
        <f t="shared" si="81"/>
        <v>2.5</v>
      </c>
      <c r="CH120" s="345">
        <f t="shared" si="82"/>
        <v>1</v>
      </c>
      <c r="CI120" s="346">
        <v>1</v>
      </c>
      <c r="CJ120" s="344">
        <f t="shared" si="93"/>
        <v>4</v>
      </c>
      <c r="CK120" s="346">
        <v>4</v>
      </c>
      <c r="CL120" s="350">
        <f t="shared" si="97"/>
        <v>1</v>
      </c>
      <c r="CM120" s="342">
        <v>0</v>
      </c>
      <c r="CN120" s="342">
        <v>0</v>
      </c>
      <c r="CO120" s="342" t="e">
        <f>#NAME?</f>
        <v>#NAME?</v>
      </c>
      <c r="CP120" s="341">
        <v>0</v>
      </c>
      <c r="CQ120" s="341">
        <v>0</v>
      </c>
      <c r="CR120" s="341" t="e">
        <f>#NAME?</f>
        <v>#NAME?</v>
      </c>
      <c r="CS120" s="343" t="e">
        <f>#NAME?</f>
        <v>#NAME?</v>
      </c>
      <c r="CT120" s="344" t="e">
        <f t="shared" si="107"/>
        <v>#NAME?</v>
      </c>
      <c r="CU120" s="349" t="e">
        <f t="shared" si="84"/>
        <v>#NAME?</v>
      </c>
      <c r="CV120" s="346"/>
      <c r="CW120" s="344">
        <f t="shared" si="108"/>
        <v>0</v>
      </c>
      <c r="CX120" s="346"/>
      <c r="CY120" s="342">
        <v>0</v>
      </c>
      <c r="CZ120" s="342">
        <v>0</v>
      </c>
      <c r="DA120" s="342">
        <f>'[4]численность 2020'!I136</f>
        <v>0</v>
      </c>
      <c r="DB120" s="341">
        <v>0</v>
      </c>
      <c r="DC120" s="341">
        <v>0</v>
      </c>
      <c r="DD120" s="341">
        <f t="shared" si="86"/>
        <v>0</v>
      </c>
      <c r="DE120" s="343">
        <f>'[4]заявки 2020-2021'!I124</f>
        <v>0</v>
      </c>
      <c r="DF120" s="344">
        <f t="shared" si="98"/>
        <v>0</v>
      </c>
      <c r="DG120" s="345">
        <f t="shared" si="87"/>
        <v>0</v>
      </c>
      <c r="DH120" s="346"/>
      <c r="DI120" s="342">
        <v>10.611247000000001</v>
      </c>
      <c r="DJ120" s="342">
        <v>1.4929589999999999</v>
      </c>
      <c r="DK120" s="342">
        <f>'[4]численность 2020'!J136</f>
        <v>8.8827629089355469</v>
      </c>
      <c r="DL120" s="341">
        <v>4.1089999999999998E-3</v>
      </c>
      <c r="DM120" s="341">
        <v>4.1089999999999998E-3</v>
      </c>
      <c r="DN120" s="341">
        <f t="shared" si="88"/>
        <v>2.4449878443764343E-2</v>
      </c>
      <c r="DO120" s="343">
        <f>'[4]заявки 2020-2021'!P124</f>
        <v>0</v>
      </c>
      <c r="DP120" s="344">
        <f t="shared" si="99"/>
        <v>0.88827629089355475</v>
      </c>
      <c r="DQ120" s="345">
        <f t="shared" si="89"/>
        <v>0</v>
      </c>
      <c r="DR120" s="346"/>
      <c r="DS120" s="342">
        <v>610</v>
      </c>
      <c r="DT120" s="347">
        <v>620</v>
      </c>
      <c r="DU120" s="347">
        <f>'[4]заявки 2020-2021'!Q124</f>
        <v>620</v>
      </c>
      <c r="DV120" s="341">
        <f t="shared" si="90"/>
        <v>1.6790300499513724</v>
      </c>
      <c r="DW120" s="341">
        <v>1.7065319999999999</v>
      </c>
      <c r="DX120" s="341">
        <f t="shared" si="106"/>
        <v>1.7065551327374606</v>
      </c>
      <c r="DY120" s="343">
        <f>'[4]заявки 2020-2021'!S124</f>
        <v>8</v>
      </c>
      <c r="DZ120" s="344">
        <f t="shared" si="102"/>
        <v>62</v>
      </c>
      <c r="EA120" s="345">
        <f t="shared" si="91"/>
        <v>8</v>
      </c>
      <c r="EB120" s="346">
        <v>8</v>
      </c>
    </row>
    <row r="121" spans="1:132" ht="47.25" x14ac:dyDescent="0.2">
      <c r="A121" s="116" t="s">
        <v>333</v>
      </c>
      <c r="B121" s="341">
        <f>'[4]численность 2020'!C130</f>
        <v>394.3179931640625</v>
      </c>
      <c r="C121" s="342">
        <f t="shared" ref="C121:C135" si="113">B121*F121</f>
        <v>1147.9349928372803</v>
      </c>
      <c r="D121" s="342">
        <v>1175.2669679999999</v>
      </c>
      <c r="E121" s="342">
        <f>'[4]численность 2020'!D130</f>
        <v>1072.5447998046875</v>
      </c>
      <c r="F121" s="341">
        <v>2.9111910000000001</v>
      </c>
      <c r="G121" s="341">
        <f t="shared" si="61"/>
        <v>2.9805055523068935</v>
      </c>
      <c r="H121" s="341">
        <f t="shared" si="111"/>
        <v>2.7199996408950011</v>
      </c>
      <c r="I121" s="343">
        <f>'[4]заявки 2020-2021'!O128</f>
        <v>372</v>
      </c>
      <c r="J121" s="344">
        <f t="shared" si="112"/>
        <v>375.39067993163951</v>
      </c>
      <c r="K121" s="345">
        <f t="shared" si="62"/>
        <v>372</v>
      </c>
      <c r="L121" s="346">
        <v>372</v>
      </c>
      <c r="M121" s="342">
        <v>122</v>
      </c>
      <c r="N121" s="342">
        <v>181</v>
      </c>
      <c r="O121" s="347">
        <f>'[4]заявки 2020-2021'!K128</f>
        <v>203</v>
      </c>
      <c r="P121" s="341">
        <f t="shared" si="63"/>
        <v>0.30939496070431632</v>
      </c>
      <c r="Q121" s="341">
        <v>0.45901999999999998</v>
      </c>
      <c r="R121" s="341">
        <f t="shared" si="64"/>
        <v>0.51481292641783782</v>
      </c>
      <c r="S121" s="343">
        <f>'[4]заявки 2020-2021'!M128</f>
        <v>30</v>
      </c>
      <c r="T121" s="343">
        <f>'[4]заявки 2020-2021'!N128</f>
        <v>25</v>
      </c>
      <c r="U121" s="344">
        <f t="shared" si="100"/>
        <v>30.45</v>
      </c>
      <c r="V121" s="345">
        <f t="shared" si="65"/>
        <v>30</v>
      </c>
      <c r="W121" s="346">
        <v>30</v>
      </c>
      <c r="X121" s="346">
        <v>25</v>
      </c>
      <c r="Y121" s="348"/>
      <c r="Z121" s="342">
        <v>1354.821533</v>
      </c>
      <c r="AA121" s="342">
        <v>1273.205811</v>
      </c>
      <c r="AB121" s="342">
        <f>'[4]численность 2020'!E130</f>
        <v>1252.111328125</v>
      </c>
      <c r="AC121" s="341">
        <v>3.4358599999999999</v>
      </c>
      <c r="AD121" s="341">
        <v>3.2288809999999999</v>
      </c>
      <c r="AE121" s="341">
        <f t="shared" si="105"/>
        <v>3.1753847144480631</v>
      </c>
      <c r="AF121" s="343">
        <f>'[4]заявки 2020-2021'!J128</f>
        <v>62</v>
      </c>
      <c r="AG121" s="344">
        <f t="shared" si="101"/>
        <v>62.605566406250006</v>
      </c>
      <c r="AH121" s="345">
        <f t="shared" si="66"/>
        <v>62</v>
      </c>
      <c r="AI121" s="349">
        <f t="shared" si="67"/>
        <v>46.5</v>
      </c>
      <c r="AJ121" s="346">
        <v>62</v>
      </c>
      <c r="AK121" s="346">
        <v>46</v>
      </c>
      <c r="AL121" s="342">
        <v>125.27069899999999</v>
      </c>
      <c r="AM121" s="342">
        <v>313.1767578125</v>
      </c>
      <c r="AN121" s="342">
        <f>'[4]численность 2020'!F130</f>
        <v>400.38446044921875</v>
      </c>
      <c r="AO121" s="341">
        <v>0.31768999999999997</v>
      </c>
      <c r="AP121" s="341">
        <v>0.79422400000000004</v>
      </c>
      <c r="AQ121" s="341">
        <f t="shared" si="68"/>
        <v>1.0153847082565979</v>
      </c>
      <c r="AR121" s="343">
        <f>'[4]заявки 2020-2021'!D128</f>
        <v>19</v>
      </c>
      <c r="AS121" s="343">
        <f>'[4]заявки 2020-2021'!E128</f>
        <v>4</v>
      </c>
      <c r="AT121" s="344">
        <f t="shared" si="94"/>
        <v>20.019223022460938</v>
      </c>
      <c r="AU121" s="349">
        <f t="shared" si="69"/>
        <v>19</v>
      </c>
      <c r="AV121" s="346">
        <v>19</v>
      </c>
      <c r="AW121" s="344">
        <f t="shared" si="70"/>
        <v>4.75</v>
      </c>
      <c r="AX121" s="345">
        <f t="shared" si="71"/>
        <v>4</v>
      </c>
      <c r="AY121" s="346">
        <v>4</v>
      </c>
      <c r="AZ121" s="344">
        <f t="shared" si="72"/>
        <v>9.5</v>
      </c>
      <c r="BA121" s="346">
        <v>9</v>
      </c>
      <c r="BB121" s="342">
        <v>677.31591800000001</v>
      </c>
      <c r="BC121" s="342">
        <v>700.47198500000002</v>
      </c>
      <c r="BD121" s="342">
        <f>'[4]численность 2020'!G130</f>
        <v>653.759033203125</v>
      </c>
      <c r="BE121" s="341">
        <v>1.7176899999999999</v>
      </c>
      <c r="BF121" s="341">
        <v>1.7764139999999999</v>
      </c>
      <c r="BG121" s="341">
        <f t="shared" si="73"/>
        <v>1.6579487736719074</v>
      </c>
      <c r="BH121" s="343">
        <f>'[4]заявки 2020-2021'!B128</f>
        <v>32</v>
      </c>
      <c r="BI121" s="343">
        <f>'[4]заявки 2020-2021'!C128</f>
        <v>8</v>
      </c>
      <c r="BJ121" s="344">
        <f t="shared" si="95"/>
        <v>32.687951660156251</v>
      </c>
      <c r="BK121" s="349">
        <f t="shared" si="74"/>
        <v>32</v>
      </c>
      <c r="BL121" s="346">
        <v>32</v>
      </c>
      <c r="BM121" s="344">
        <f t="shared" si="75"/>
        <v>8</v>
      </c>
      <c r="BN121" s="345">
        <f t="shared" si="76"/>
        <v>8</v>
      </c>
      <c r="BO121" s="346">
        <v>8</v>
      </c>
      <c r="BP121" s="344">
        <f t="shared" si="92"/>
        <v>6.4</v>
      </c>
      <c r="BQ121" s="346">
        <v>6</v>
      </c>
      <c r="BR121" s="342">
        <v>532.59027100000003</v>
      </c>
      <c r="BS121" s="342">
        <v>555.746399</v>
      </c>
      <c r="BT121" s="342">
        <f>'[4]численность 2020'!H130</f>
        <v>567.41351318359375</v>
      </c>
      <c r="BU121" s="341">
        <v>1.350662</v>
      </c>
      <c r="BV121" s="341">
        <v>1.409386</v>
      </c>
      <c r="BW121" s="341">
        <f t="shared" si="77"/>
        <v>1.4389744394634105</v>
      </c>
      <c r="BX121" s="343">
        <f>'[4]заявки 2020-2021'!F128</f>
        <v>28</v>
      </c>
      <c r="BY121" s="343">
        <f>'[4]заявки 2020-2021'!G128</f>
        <v>6</v>
      </c>
      <c r="BZ121" s="343">
        <f>'[4]заявки 2020-2021'!H128</f>
        <v>1</v>
      </c>
      <c r="CA121" s="344">
        <f t="shared" si="96"/>
        <v>28.370675659179689</v>
      </c>
      <c r="CB121" s="349">
        <f t="shared" si="78"/>
        <v>28</v>
      </c>
      <c r="CC121" s="346">
        <v>28</v>
      </c>
      <c r="CD121" s="344">
        <f t="shared" si="79"/>
        <v>3.5</v>
      </c>
      <c r="CE121" s="345">
        <f t="shared" si="80"/>
        <v>3.5</v>
      </c>
      <c r="CF121" s="346">
        <v>6</v>
      </c>
      <c r="CG121" s="344">
        <f t="shared" si="81"/>
        <v>3.5</v>
      </c>
      <c r="CH121" s="345">
        <f t="shared" si="82"/>
        <v>1</v>
      </c>
      <c r="CI121" s="346">
        <v>1</v>
      </c>
      <c r="CJ121" s="344">
        <f t="shared" si="93"/>
        <v>5.6000000000000005</v>
      </c>
      <c r="CK121" s="346">
        <v>5</v>
      </c>
      <c r="CL121" s="350">
        <f t="shared" si="97"/>
        <v>1</v>
      </c>
      <c r="CM121" s="342"/>
      <c r="CN121" s="342"/>
      <c r="CO121" s="342"/>
      <c r="CP121" s="341"/>
      <c r="CQ121" s="341"/>
      <c r="CR121" s="341"/>
      <c r="CS121" s="343"/>
      <c r="CT121" s="344"/>
      <c r="CU121" s="349"/>
      <c r="CV121" s="346"/>
      <c r="CW121" s="344"/>
      <c r="CX121" s="346"/>
      <c r="CY121" s="342">
        <v>0</v>
      </c>
      <c r="CZ121" s="342">
        <v>73.074569999999994</v>
      </c>
      <c r="DA121" s="342">
        <f>'[4]численность 2020'!I130</f>
        <v>17.693756103515625</v>
      </c>
      <c r="DB121" s="341">
        <v>0</v>
      </c>
      <c r="DC121" s="341">
        <v>0.18531900000000001</v>
      </c>
      <c r="DD121" s="341">
        <f t="shared" si="86"/>
        <v>4.4871794871794872E-2</v>
      </c>
      <c r="DE121" s="343">
        <f>'[4]заявки 2020-2021'!I128</f>
        <v>0</v>
      </c>
      <c r="DF121" s="344">
        <f t="shared" si="98"/>
        <v>0</v>
      </c>
      <c r="DG121" s="345">
        <f t="shared" si="87"/>
        <v>0</v>
      </c>
      <c r="DH121" s="346"/>
      <c r="DI121" s="342">
        <v>22.776491</v>
      </c>
      <c r="DJ121" s="342">
        <v>18.980409999999999</v>
      </c>
      <c r="DK121" s="342">
        <f>'[4]численность 2020'!J130</f>
        <v>20.221437454223633</v>
      </c>
      <c r="DL121" s="341">
        <v>4.8134999999999997E-2</v>
      </c>
      <c r="DM121" s="341">
        <v>4.8134999999999997E-2</v>
      </c>
      <c r="DN121" s="341">
        <f t="shared" si="88"/>
        <v>5.1282056119133702E-2</v>
      </c>
      <c r="DO121" s="343">
        <f>'[4]заявки 2020-2021'!P128</f>
        <v>1</v>
      </c>
      <c r="DP121" s="344">
        <f t="shared" si="99"/>
        <v>2.0221437454223632</v>
      </c>
      <c r="DQ121" s="345">
        <f t="shared" si="89"/>
        <v>1</v>
      </c>
      <c r="DR121" s="346">
        <v>1</v>
      </c>
      <c r="DS121" s="342">
        <v>173</v>
      </c>
      <c r="DT121" s="347">
        <v>192</v>
      </c>
      <c r="DU121" s="347">
        <f>'[4]заявки 2020-2021'!Q128</f>
        <v>152</v>
      </c>
      <c r="DV121" s="341">
        <f t="shared" si="90"/>
        <v>0.43873219837579286</v>
      </c>
      <c r="DW121" s="341">
        <v>0.48691699999999999</v>
      </c>
      <c r="DX121" s="341">
        <f t="shared" si="106"/>
        <v>0.38547568874636134</v>
      </c>
      <c r="DY121" s="343">
        <f>'[4]заявки 2020-2021'!S128</f>
        <v>15</v>
      </c>
      <c r="DZ121" s="344">
        <f t="shared" si="102"/>
        <v>15.200000000000001</v>
      </c>
      <c r="EA121" s="345">
        <f t="shared" si="91"/>
        <v>15</v>
      </c>
      <c r="EB121" s="346">
        <v>15</v>
      </c>
    </row>
    <row r="122" spans="1:132" ht="31.5" x14ac:dyDescent="0.2">
      <c r="A122" s="116" t="s">
        <v>182</v>
      </c>
      <c r="B122" s="341">
        <f>'[4]численность 2020'!C131</f>
        <v>193.92599487304688</v>
      </c>
      <c r="C122" s="342">
        <f t="shared" si="113"/>
        <v>469.72618729953001</v>
      </c>
      <c r="D122" s="342">
        <v>258.22644000000003</v>
      </c>
      <c r="E122" s="342">
        <f>'[4]численность 2020'!D131</f>
        <v>302.49380493164063</v>
      </c>
      <c r="F122" s="341">
        <v>2.422193</v>
      </c>
      <c r="G122" s="341">
        <f t="shared" si="61"/>
        <v>1.3315720781478897</v>
      </c>
      <c r="H122" s="341">
        <f t="shared" si="111"/>
        <v>1.5598414494646133</v>
      </c>
      <c r="I122" s="343">
        <f>'[4]заявки 2020-2021'!O127</f>
        <v>89</v>
      </c>
      <c r="J122" s="344">
        <f t="shared" si="112"/>
        <v>105.87283172607391</v>
      </c>
      <c r="K122" s="345">
        <f t="shared" si="62"/>
        <v>89</v>
      </c>
      <c r="L122" s="346">
        <v>89</v>
      </c>
      <c r="M122" s="342">
        <v>52</v>
      </c>
      <c r="N122" s="342">
        <v>58</v>
      </c>
      <c r="O122" s="347">
        <f>'[4]заявки 2020-2021'!K127</f>
        <v>80</v>
      </c>
      <c r="P122" s="341">
        <f t="shared" si="63"/>
        <v>0.26814352575084976</v>
      </c>
      <c r="Q122" s="341">
        <v>0.29908299999999999</v>
      </c>
      <c r="R122" s="341">
        <f t="shared" si="64"/>
        <v>0.41252850115515344</v>
      </c>
      <c r="S122" s="343">
        <f>'[4]заявки 2020-2021'!M127</f>
        <v>12</v>
      </c>
      <c r="T122" s="343">
        <f>'[4]заявки 2020-2021'!N127</f>
        <v>10</v>
      </c>
      <c r="U122" s="344">
        <f t="shared" si="100"/>
        <v>12</v>
      </c>
      <c r="V122" s="345">
        <f t="shared" si="65"/>
        <v>12</v>
      </c>
      <c r="W122" s="346">
        <v>12</v>
      </c>
      <c r="X122" s="346">
        <v>10</v>
      </c>
      <c r="Y122" s="348"/>
      <c r="Z122" s="342">
        <v>1793.3416749999999</v>
      </c>
      <c r="AA122" s="342">
        <v>2079.7475589999999</v>
      </c>
      <c r="AB122" s="342">
        <f>'[4]численность 2020'!E131</f>
        <v>1855.0289306640625</v>
      </c>
      <c r="AC122" s="341">
        <v>9.2475570000000005</v>
      </c>
      <c r="AD122" s="341">
        <v>10.724439</v>
      </c>
      <c r="AE122" s="341">
        <f t="shared" si="105"/>
        <v>9.565653804578659</v>
      </c>
      <c r="AF122" s="343">
        <f>'[4]заявки 2020-2021'!J127</f>
        <v>93</v>
      </c>
      <c r="AG122" s="344">
        <f t="shared" si="101"/>
        <v>92.751446533203136</v>
      </c>
      <c r="AH122" s="345">
        <f t="shared" si="66"/>
        <v>92.751446533203136</v>
      </c>
      <c r="AI122" s="349">
        <f t="shared" si="67"/>
        <v>69</v>
      </c>
      <c r="AJ122" s="346">
        <v>92</v>
      </c>
      <c r="AK122" s="346">
        <v>69</v>
      </c>
      <c r="AL122" s="342">
        <v>12.296497</v>
      </c>
      <c r="AM122" s="342">
        <v>190.595703125</v>
      </c>
      <c r="AN122" s="342">
        <f>'[4]численность 2020'!F131</f>
        <v>178.29920959472656</v>
      </c>
      <c r="AO122" s="341">
        <v>6.3408000000000006E-2</v>
      </c>
      <c r="AP122" s="341">
        <v>0.98282700000000001</v>
      </c>
      <c r="AQ122" s="341">
        <f t="shared" si="68"/>
        <v>0.91941882114076379</v>
      </c>
      <c r="AR122" s="343">
        <f>'[4]заявки 2020-2021'!D127</f>
        <v>9</v>
      </c>
      <c r="AS122" s="343">
        <f>'[4]заявки 2020-2021'!E127</f>
        <v>0</v>
      </c>
      <c r="AT122" s="344">
        <f t="shared" si="94"/>
        <v>5.3489762878417784</v>
      </c>
      <c r="AU122" s="349">
        <f t="shared" si="69"/>
        <v>5.3489762878417784</v>
      </c>
      <c r="AV122" s="346">
        <v>4</v>
      </c>
      <c r="AW122" s="344">
        <f t="shared" si="70"/>
        <v>1</v>
      </c>
      <c r="AX122" s="345">
        <f t="shared" si="71"/>
        <v>0</v>
      </c>
      <c r="AY122" s="346"/>
      <c r="AZ122" s="344">
        <f t="shared" si="72"/>
        <v>2</v>
      </c>
      <c r="BA122" s="346">
        <v>2</v>
      </c>
      <c r="BB122" s="342">
        <v>328.16275000000002</v>
      </c>
      <c r="BC122" s="342">
        <v>284.407715</v>
      </c>
      <c r="BD122" s="342">
        <f>'[4]численность 2020'!G131</f>
        <v>278.156982421875</v>
      </c>
      <c r="BE122" s="341">
        <v>1.6922060000000001</v>
      </c>
      <c r="BF122" s="341">
        <v>1.4665790000000001</v>
      </c>
      <c r="BG122" s="341">
        <f t="shared" si="73"/>
        <v>1.4343460380542057</v>
      </c>
      <c r="BH122" s="343">
        <f>'[4]заявки 2020-2021'!B127</f>
        <v>14</v>
      </c>
      <c r="BI122" s="343">
        <f>'[4]заявки 2020-2021'!C127</f>
        <v>3</v>
      </c>
      <c r="BJ122" s="344">
        <f t="shared" si="95"/>
        <v>13.907849121093751</v>
      </c>
      <c r="BK122" s="349">
        <f t="shared" si="74"/>
        <v>13.907849121093751</v>
      </c>
      <c r="BL122" s="346">
        <v>13</v>
      </c>
      <c r="BM122" s="344">
        <f t="shared" si="75"/>
        <v>3.25</v>
      </c>
      <c r="BN122" s="345">
        <f t="shared" si="76"/>
        <v>3</v>
      </c>
      <c r="BO122" s="346">
        <v>3</v>
      </c>
      <c r="BP122" s="344">
        <f t="shared" si="92"/>
        <v>2.6</v>
      </c>
      <c r="BQ122" s="346">
        <v>2</v>
      </c>
      <c r="BR122" s="342">
        <v>237.52732800000001</v>
      </c>
      <c r="BS122" s="342">
        <v>368.79244999999997</v>
      </c>
      <c r="BT122" s="342">
        <f>'[4]численность 2020'!H131</f>
        <v>387.54458618164063</v>
      </c>
      <c r="BU122" s="341">
        <v>1.2248349999999999</v>
      </c>
      <c r="BV122" s="341">
        <v>1.9017170000000001</v>
      </c>
      <c r="BW122" s="341">
        <f t="shared" si="77"/>
        <v>1.99841484085383</v>
      </c>
      <c r="BX122" s="343">
        <f>'[4]заявки 2020-2021'!F127</f>
        <v>20</v>
      </c>
      <c r="BY122" s="343">
        <f>'[4]заявки 2020-2021'!G127</f>
        <v>3</v>
      </c>
      <c r="BZ122" s="343">
        <f>'[4]заявки 2020-2021'!H127</f>
        <v>1</v>
      </c>
      <c r="CA122" s="344">
        <f t="shared" si="96"/>
        <v>19.377229309082033</v>
      </c>
      <c r="CB122" s="349">
        <f t="shared" si="78"/>
        <v>19.377229309082033</v>
      </c>
      <c r="CC122" s="346">
        <v>19</v>
      </c>
      <c r="CD122" s="344">
        <f t="shared" si="79"/>
        <v>2.375</v>
      </c>
      <c r="CE122" s="345">
        <f t="shared" si="80"/>
        <v>2.375</v>
      </c>
      <c r="CF122" s="346">
        <v>3</v>
      </c>
      <c r="CG122" s="344">
        <f t="shared" si="81"/>
        <v>2.375</v>
      </c>
      <c r="CH122" s="345">
        <f t="shared" si="82"/>
        <v>1</v>
      </c>
      <c r="CI122" s="346">
        <v>1</v>
      </c>
      <c r="CJ122" s="344">
        <f t="shared" si="93"/>
        <v>3.8000000000000003</v>
      </c>
      <c r="CK122" s="346">
        <v>3</v>
      </c>
      <c r="CL122" s="350">
        <f t="shared" si="97"/>
        <v>1</v>
      </c>
      <c r="CM122" s="342"/>
      <c r="CN122" s="342"/>
      <c r="CO122" s="342"/>
      <c r="CP122" s="341"/>
      <c r="CQ122" s="341"/>
      <c r="CR122" s="341"/>
      <c r="CS122" s="343"/>
      <c r="CT122" s="344"/>
      <c r="CU122" s="349"/>
      <c r="CV122" s="346"/>
      <c r="CW122" s="344"/>
      <c r="CX122" s="346"/>
      <c r="CY122" s="342">
        <v>25.105349</v>
      </c>
      <c r="CZ122" s="342">
        <v>43.037734999999998</v>
      </c>
      <c r="DA122" s="342">
        <f>'[4]численность 2020'!I131</f>
        <v>44.830974578857422</v>
      </c>
      <c r="DB122" s="341">
        <v>0.12945799999999999</v>
      </c>
      <c r="DC122" s="341">
        <v>0.22192899999999999</v>
      </c>
      <c r="DD122" s="341">
        <f t="shared" si="86"/>
        <v>0.23117568435426047</v>
      </c>
      <c r="DE122" s="343">
        <f>'[4]заявки 2020-2021'!I127</f>
        <v>0</v>
      </c>
      <c r="DF122" s="344">
        <f t="shared" si="98"/>
        <v>8.0695754241942907</v>
      </c>
      <c r="DG122" s="345">
        <f t="shared" si="87"/>
        <v>0</v>
      </c>
      <c r="DH122" s="346"/>
      <c r="DI122" s="342">
        <v>0</v>
      </c>
      <c r="DJ122" s="342">
        <v>9.222372</v>
      </c>
      <c r="DK122" s="342">
        <f>'[4]численность 2020'!J131</f>
        <v>9.2223720550537109</v>
      </c>
      <c r="DL122" s="341">
        <v>4.7556000000000001E-2</v>
      </c>
      <c r="DM122" s="341">
        <v>4.7556000000000001E-2</v>
      </c>
      <c r="DN122" s="341">
        <f t="shared" si="88"/>
        <v>4.7556141512080999E-2</v>
      </c>
      <c r="DO122" s="343">
        <f>'[4]заявки 2020-2021'!P127</f>
        <v>0</v>
      </c>
      <c r="DP122" s="344">
        <f t="shared" si="99"/>
        <v>0.92223720550537114</v>
      </c>
      <c r="DQ122" s="345">
        <f t="shared" si="89"/>
        <v>0</v>
      </c>
      <c r="DR122" s="346"/>
      <c r="DS122" s="342">
        <v>0</v>
      </c>
      <c r="DT122" s="347">
        <v>0</v>
      </c>
      <c r="DU122" s="347">
        <f>'[4]заявки 2020-2021'!Q127</f>
        <v>0</v>
      </c>
      <c r="DV122" s="341">
        <f t="shared" si="90"/>
        <v>0</v>
      </c>
      <c r="DW122" s="341">
        <v>0</v>
      </c>
      <c r="DX122" s="341">
        <f t="shared" si="106"/>
        <v>0</v>
      </c>
      <c r="DY122" s="343">
        <f>'[4]заявки 2020-2021'!S127</f>
        <v>0</v>
      </c>
      <c r="DZ122" s="344">
        <f t="shared" si="102"/>
        <v>0</v>
      </c>
      <c r="EA122" s="345">
        <f t="shared" si="91"/>
        <v>0</v>
      </c>
      <c r="EB122" s="346"/>
    </row>
    <row r="123" spans="1:132" ht="47.25" x14ac:dyDescent="0.2">
      <c r="A123" s="116" t="s">
        <v>334</v>
      </c>
      <c r="B123" s="341">
        <f>'[4]численность 2020'!C133</f>
        <v>264.69601440429688</v>
      </c>
      <c r="C123" s="342">
        <f t="shared" si="113"/>
        <v>728.69251059017938</v>
      </c>
      <c r="D123" s="342">
        <v>451.54025300000001</v>
      </c>
      <c r="E123" s="342">
        <f>'[4]численность 2020'!D133</f>
        <v>488.90908813476563</v>
      </c>
      <c r="F123" s="341">
        <v>2.7529409999999999</v>
      </c>
      <c r="G123" s="341">
        <f t="shared" si="61"/>
        <v>1.7058823270014074</v>
      </c>
      <c r="H123" s="341">
        <f t="shared" si="111"/>
        <v>1.8470587448589444</v>
      </c>
      <c r="I123" s="343">
        <f>'[4]заявки 2020-2021'!O126</f>
        <v>166</v>
      </c>
      <c r="J123" s="344">
        <f t="shared" si="112"/>
        <v>171.11818084716748</v>
      </c>
      <c r="K123" s="345">
        <f t="shared" si="62"/>
        <v>166</v>
      </c>
      <c r="L123" s="346">
        <v>99</v>
      </c>
      <c r="M123" s="342">
        <v>76</v>
      </c>
      <c r="N123" s="342">
        <v>79</v>
      </c>
      <c r="O123" s="347">
        <f>'[4]заявки 2020-2021'!K126</f>
        <v>79</v>
      </c>
      <c r="P123" s="341">
        <f t="shared" si="63"/>
        <v>0.28712181470143916</v>
      </c>
      <c r="Q123" s="341">
        <v>0.298456</v>
      </c>
      <c r="R123" s="341">
        <f t="shared" si="64"/>
        <v>0.298455570544917</v>
      </c>
      <c r="S123" s="343">
        <f>'[4]заявки 2020-2021'!M126</f>
        <v>11</v>
      </c>
      <c r="T123" s="343">
        <f>'[4]заявки 2020-2021'!N126</f>
        <v>11</v>
      </c>
      <c r="U123" s="344">
        <f t="shared" si="100"/>
        <v>11.85</v>
      </c>
      <c r="V123" s="345">
        <f t="shared" si="65"/>
        <v>11</v>
      </c>
      <c r="W123" s="346">
        <v>11</v>
      </c>
      <c r="X123" s="346">
        <v>11</v>
      </c>
      <c r="Y123" s="348"/>
      <c r="Z123" s="342">
        <v>1221.8835449999999</v>
      </c>
      <c r="AA123" s="342">
        <v>1584.543091</v>
      </c>
      <c r="AB123" s="342">
        <f>'[4]численность 2020'!E133</f>
        <v>1433.89990234375</v>
      </c>
      <c r="AC123" s="341">
        <v>4.6161770000000004</v>
      </c>
      <c r="AD123" s="341">
        <v>5.986275</v>
      </c>
      <c r="AE123" s="341">
        <f t="shared" si="105"/>
        <v>5.4171571323836041</v>
      </c>
      <c r="AF123" s="343">
        <f>'[4]заявки 2020-2021'!J126</f>
        <v>54</v>
      </c>
      <c r="AG123" s="344">
        <f t="shared" si="101"/>
        <v>71.694995117187503</v>
      </c>
      <c r="AH123" s="345">
        <f t="shared" si="66"/>
        <v>54</v>
      </c>
      <c r="AI123" s="349">
        <f t="shared" si="67"/>
        <v>40.5</v>
      </c>
      <c r="AJ123" s="346">
        <v>54</v>
      </c>
      <c r="AK123" s="346">
        <v>40</v>
      </c>
      <c r="AL123" s="342">
        <v>93.422134</v>
      </c>
      <c r="AM123" s="342">
        <v>303.62191799999999</v>
      </c>
      <c r="AN123" s="342">
        <f>'[4]численность 2020'!F133</f>
        <v>439.86251831054688</v>
      </c>
      <c r="AO123" s="341">
        <v>0.352941</v>
      </c>
      <c r="AP123" s="341">
        <v>1.1470590000000001</v>
      </c>
      <c r="AQ123" s="341">
        <f t="shared" si="68"/>
        <v>1.6617647957430162</v>
      </c>
      <c r="AR123" s="343">
        <f>'[4]заявки 2020-2021'!D126</f>
        <v>15</v>
      </c>
      <c r="AS123" s="343">
        <f>'[4]заявки 2020-2021'!E126</f>
        <v>0</v>
      </c>
      <c r="AT123" s="344">
        <f t="shared" si="94"/>
        <v>21.993125915527344</v>
      </c>
      <c r="AU123" s="349">
        <f t="shared" si="69"/>
        <v>15</v>
      </c>
      <c r="AV123" s="346">
        <v>14</v>
      </c>
      <c r="AW123" s="344">
        <f t="shared" si="70"/>
        <v>3.5</v>
      </c>
      <c r="AX123" s="345">
        <f t="shared" si="71"/>
        <v>0</v>
      </c>
      <c r="AY123" s="346"/>
      <c r="AZ123" s="344">
        <f t="shared" si="72"/>
        <v>7</v>
      </c>
      <c r="BA123" s="346">
        <v>7</v>
      </c>
      <c r="BB123" s="342">
        <v>249.32029700000001</v>
      </c>
      <c r="BC123" s="342">
        <v>380</v>
      </c>
      <c r="BD123" s="342">
        <f>'[4]численность 2020'!G133</f>
        <v>451.15103149414063</v>
      </c>
      <c r="BE123" s="341">
        <v>0.94191199999999997</v>
      </c>
      <c r="BF123" s="341">
        <v>1.4356089999999999</v>
      </c>
      <c r="BG123" s="341">
        <f t="shared" si="73"/>
        <v>1.7044118798292605</v>
      </c>
      <c r="BH123" s="343">
        <f>'[4]заявки 2020-2021'!B126</f>
        <v>21</v>
      </c>
      <c r="BI123" s="343">
        <f>'[4]заявки 2020-2021'!C126</f>
        <v>4</v>
      </c>
      <c r="BJ123" s="344">
        <f t="shared" si="95"/>
        <v>22.557551574707034</v>
      </c>
      <c r="BK123" s="349">
        <f t="shared" si="74"/>
        <v>21</v>
      </c>
      <c r="BL123" s="346">
        <v>21</v>
      </c>
      <c r="BM123" s="344">
        <f t="shared" si="75"/>
        <v>5.25</v>
      </c>
      <c r="BN123" s="345">
        <f t="shared" si="76"/>
        <v>4</v>
      </c>
      <c r="BO123" s="346">
        <v>4</v>
      </c>
      <c r="BP123" s="344">
        <f t="shared" si="92"/>
        <v>4.2</v>
      </c>
      <c r="BQ123" s="346">
        <v>4</v>
      </c>
      <c r="BR123" s="342">
        <v>205.78817699999999</v>
      </c>
      <c r="BS123" s="342">
        <v>320.55465700000002</v>
      </c>
      <c r="BT123" s="342">
        <f>'[4]численность 2020'!H133</f>
        <v>411.57635498046875</v>
      </c>
      <c r="BU123" s="341">
        <v>0.777451</v>
      </c>
      <c r="BV123" s="341">
        <v>1.2110289999999999</v>
      </c>
      <c r="BW123" s="341">
        <f t="shared" si="77"/>
        <v>1.5549019727657354</v>
      </c>
      <c r="BX123" s="343">
        <f>'[4]заявки 2020-2021'!F126</f>
        <v>19</v>
      </c>
      <c r="BY123" s="343">
        <f>'[4]заявки 2020-2021'!G126</f>
        <v>2</v>
      </c>
      <c r="BZ123" s="343">
        <f>'[4]заявки 2020-2021'!H126</f>
        <v>1</v>
      </c>
      <c r="CA123" s="344">
        <f t="shared" si="96"/>
        <v>20.57881774902344</v>
      </c>
      <c r="CB123" s="349">
        <f t="shared" si="78"/>
        <v>19</v>
      </c>
      <c r="CC123" s="346">
        <v>19</v>
      </c>
      <c r="CD123" s="344">
        <f t="shared" si="79"/>
        <v>2.375</v>
      </c>
      <c r="CE123" s="345">
        <f t="shared" si="80"/>
        <v>2</v>
      </c>
      <c r="CF123" s="346">
        <v>2</v>
      </c>
      <c r="CG123" s="344">
        <f t="shared" si="81"/>
        <v>2.375</v>
      </c>
      <c r="CH123" s="345">
        <f t="shared" si="82"/>
        <v>1</v>
      </c>
      <c r="CI123" s="346">
        <v>1</v>
      </c>
      <c r="CJ123" s="344">
        <f t="shared" si="93"/>
        <v>3.8000000000000003</v>
      </c>
      <c r="CK123" s="346">
        <v>3</v>
      </c>
      <c r="CL123" s="350">
        <f t="shared" si="97"/>
        <v>1</v>
      </c>
      <c r="CM123" s="342"/>
      <c r="CN123" s="342"/>
      <c r="CO123" s="342"/>
      <c r="CP123" s="341"/>
      <c r="CQ123" s="341"/>
      <c r="CR123" s="341"/>
      <c r="CS123" s="343"/>
      <c r="CT123" s="344"/>
      <c r="CU123" s="349"/>
      <c r="CV123" s="346"/>
      <c r="CW123" s="344"/>
      <c r="CX123" s="346"/>
      <c r="CY123" s="342">
        <v>45.413531999999996</v>
      </c>
      <c r="CZ123" s="342">
        <v>79.473686000000001</v>
      </c>
      <c r="DA123" s="342">
        <f>'[4]численность 2020'!I133</f>
        <v>79.473686218261719</v>
      </c>
      <c r="DB123" s="341">
        <v>0.171569</v>
      </c>
      <c r="DC123" s="341">
        <v>0.30024499999999998</v>
      </c>
      <c r="DD123" s="341">
        <f t="shared" si="86"/>
        <v>0.30024511852631658</v>
      </c>
      <c r="DE123" s="343">
        <f>'[4]заявки 2020-2021'!I126</f>
        <v>0</v>
      </c>
      <c r="DF123" s="344">
        <f t="shared" si="98"/>
        <v>14.305263519287029</v>
      </c>
      <c r="DG123" s="345">
        <f t="shared" si="87"/>
        <v>0</v>
      </c>
      <c r="DH123" s="346"/>
      <c r="DI123" s="342">
        <v>0</v>
      </c>
      <c r="DJ123" s="342">
        <v>10.380236999999999</v>
      </c>
      <c r="DK123" s="342">
        <f>'[4]численность 2020'!J133</f>
        <v>10.380236625671387</v>
      </c>
      <c r="DL123" s="341">
        <v>3.9216000000000001E-2</v>
      </c>
      <c r="DM123" s="341">
        <v>3.9216000000000001E-2</v>
      </c>
      <c r="DN123" s="341">
        <f t="shared" si="88"/>
        <v>3.9215689170962E-2</v>
      </c>
      <c r="DO123" s="343">
        <f>'[4]заявки 2020-2021'!P126</f>
        <v>0</v>
      </c>
      <c r="DP123" s="344">
        <f t="shared" si="99"/>
        <v>1.0380236625671386</v>
      </c>
      <c r="DQ123" s="345">
        <f t="shared" si="89"/>
        <v>0</v>
      </c>
      <c r="DR123" s="346"/>
      <c r="DS123" s="342">
        <v>0</v>
      </c>
      <c r="DT123" s="347">
        <v>0</v>
      </c>
      <c r="DU123" s="347">
        <f>'[4]заявки 2020-2021'!Q126</f>
        <v>0</v>
      </c>
      <c r="DV123" s="341">
        <f t="shared" si="90"/>
        <v>0</v>
      </c>
      <c r="DW123" s="341">
        <v>0</v>
      </c>
      <c r="DX123" s="341">
        <f t="shared" si="106"/>
        <v>0</v>
      </c>
      <c r="DY123" s="343">
        <f>'[4]заявки 2020-2021'!S126</f>
        <v>0</v>
      </c>
      <c r="DZ123" s="344">
        <f t="shared" si="102"/>
        <v>0</v>
      </c>
      <c r="EA123" s="345">
        <f t="shared" si="91"/>
        <v>0</v>
      </c>
      <c r="EB123" s="346"/>
    </row>
    <row r="124" spans="1:132" ht="31.5" x14ac:dyDescent="0.2">
      <c r="A124" s="116" t="s">
        <v>335</v>
      </c>
      <c r="B124" s="341">
        <f>'[4]численность 2020'!C134</f>
        <v>93.550003051757813</v>
      </c>
      <c r="C124" s="342">
        <v>795.78515625</v>
      </c>
      <c r="D124" s="342">
        <v>797.135986</v>
      </c>
      <c r="E124" s="342">
        <f>'[4]численность 2020'!D134</f>
        <v>618.34783935546875</v>
      </c>
      <c r="F124" s="341">
        <v>8.8126809999999995</v>
      </c>
      <c r="G124" s="341">
        <f t="shared" si="61"/>
        <v>8.5209616247577635</v>
      </c>
      <c r="H124" s="341">
        <f t="shared" si="111"/>
        <v>6.6098110014316021</v>
      </c>
      <c r="I124" s="343">
        <f>'[4]заявки 2020-2021'!O125</f>
        <v>180</v>
      </c>
      <c r="J124" s="344">
        <f t="shared" si="112"/>
        <v>216.42174377441344</v>
      </c>
      <c r="K124" s="345">
        <f t="shared" si="62"/>
        <v>180</v>
      </c>
      <c r="L124" s="346">
        <v>180</v>
      </c>
      <c r="M124" s="342">
        <v>47</v>
      </c>
      <c r="N124" s="342">
        <v>47</v>
      </c>
      <c r="O124" s="347">
        <f>'[4]заявки 2020-2021'!K125</f>
        <v>62</v>
      </c>
      <c r="P124" s="341">
        <f t="shared" si="63"/>
        <v>0.50240511455672121</v>
      </c>
      <c r="Q124" s="341">
        <v>0.50240499999999999</v>
      </c>
      <c r="R124" s="341">
        <f t="shared" si="64"/>
        <v>0.66274717239397263</v>
      </c>
      <c r="S124" s="343">
        <f>'[4]заявки 2020-2021'!M125</f>
        <v>6</v>
      </c>
      <c r="T124" s="343">
        <f>'[4]заявки 2020-2021'!N125</f>
        <v>4</v>
      </c>
      <c r="U124" s="344">
        <f t="shared" si="100"/>
        <v>9.2999999999999989</v>
      </c>
      <c r="V124" s="345">
        <f t="shared" si="65"/>
        <v>6</v>
      </c>
      <c r="W124" s="346">
        <v>6</v>
      </c>
      <c r="X124" s="346">
        <v>4</v>
      </c>
      <c r="Y124" s="348"/>
      <c r="Z124" s="342">
        <v>1208.621582</v>
      </c>
      <c r="AA124" s="342">
        <v>1278.739014</v>
      </c>
      <c r="AB124" s="342">
        <f>'[4]численность 2020'!E134</f>
        <v>1270.6326904296875</v>
      </c>
      <c r="AC124" s="341">
        <v>13.384513</v>
      </c>
      <c r="AD124" s="341">
        <v>13.669043</v>
      </c>
      <c r="AE124" s="341">
        <f t="shared" si="105"/>
        <v>13.582390689251957</v>
      </c>
      <c r="AF124" s="343">
        <f>'[4]заявки 2020-2021'!J125</f>
        <v>62</v>
      </c>
      <c r="AG124" s="344">
        <f t="shared" si="101"/>
        <v>63.531634521484378</v>
      </c>
      <c r="AH124" s="345">
        <f t="shared" si="66"/>
        <v>62</v>
      </c>
      <c r="AI124" s="349">
        <f t="shared" si="67"/>
        <v>46.5</v>
      </c>
      <c r="AJ124" s="346">
        <v>62</v>
      </c>
      <c r="AK124" s="346">
        <v>46</v>
      </c>
      <c r="AL124" s="342">
        <v>0</v>
      </c>
      <c r="AM124" s="342">
        <v>0</v>
      </c>
      <c r="AN124" s="342">
        <f>'[4]численность 2020'!F134</f>
        <v>0</v>
      </c>
      <c r="AO124" s="341">
        <v>0</v>
      </c>
      <c r="AP124" s="341">
        <v>0</v>
      </c>
      <c r="AQ124" s="341">
        <f t="shared" si="68"/>
        <v>0</v>
      </c>
      <c r="AR124" s="343">
        <f>'[4]заявки 2020-2021'!D125</f>
        <v>0</v>
      </c>
      <c r="AS124" s="343">
        <f>'[4]заявки 2020-2021'!E125</f>
        <v>0</v>
      </c>
      <c r="AT124" s="344">
        <f t="shared" si="94"/>
        <v>0</v>
      </c>
      <c r="AU124" s="349">
        <f t="shared" si="69"/>
        <v>0</v>
      </c>
      <c r="AV124" s="346"/>
      <c r="AW124" s="344">
        <f t="shared" si="70"/>
        <v>0</v>
      </c>
      <c r="AX124" s="345">
        <f t="shared" si="71"/>
        <v>0</v>
      </c>
      <c r="AY124" s="346"/>
      <c r="AZ124" s="344">
        <f t="shared" si="72"/>
        <v>0</v>
      </c>
      <c r="BA124" s="346"/>
      <c r="BB124" s="342">
        <v>121.205742</v>
      </c>
      <c r="BC124" s="342">
        <v>126.955589</v>
      </c>
      <c r="BD124" s="342">
        <f>'[4]численность 2020'!G134</f>
        <v>140.37132263183594</v>
      </c>
      <c r="BE124" s="341">
        <v>1.3422559999999999</v>
      </c>
      <c r="BF124" s="341">
        <v>1.3570880000000001</v>
      </c>
      <c r="BG124" s="341">
        <f t="shared" si="73"/>
        <v>1.5004951154750212</v>
      </c>
      <c r="BH124" s="343">
        <f>'[4]заявки 2020-2021'!B125</f>
        <v>5</v>
      </c>
      <c r="BI124" s="343">
        <f>'[4]заявки 2020-2021'!C125</f>
        <v>1</v>
      </c>
      <c r="BJ124" s="344">
        <f t="shared" si="95"/>
        <v>7.0185661315917969</v>
      </c>
      <c r="BK124" s="349">
        <f t="shared" si="74"/>
        <v>5</v>
      </c>
      <c r="BL124" s="346">
        <v>5</v>
      </c>
      <c r="BM124" s="344">
        <f t="shared" si="75"/>
        <v>1.25</v>
      </c>
      <c r="BN124" s="345">
        <f t="shared" si="76"/>
        <v>1</v>
      </c>
      <c r="BO124" s="346">
        <v>1</v>
      </c>
      <c r="BP124" s="344">
        <f t="shared" si="92"/>
        <v>1</v>
      </c>
      <c r="BQ124" s="346">
        <v>1</v>
      </c>
      <c r="BR124" s="342">
        <v>212.110062</v>
      </c>
      <c r="BS124" s="342">
        <v>232.97004699999999</v>
      </c>
      <c r="BT124" s="342">
        <f>'[4]численность 2020'!H134</f>
        <v>213.83671569824219</v>
      </c>
      <c r="BU124" s="341">
        <v>2.3489490000000002</v>
      </c>
      <c r="BV124" s="341">
        <v>2.490326</v>
      </c>
      <c r="BW124" s="341">
        <f t="shared" si="77"/>
        <v>2.2858012690810297</v>
      </c>
      <c r="BX124" s="343">
        <f>'[4]заявки 2020-2021'!F125</f>
        <v>8</v>
      </c>
      <c r="BY124" s="343">
        <f>'[4]заявки 2020-2021'!G125</f>
        <v>1</v>
      </c>
      <c r="BZ124" s="343">
        <f>'[4]заявки 2020-2021'!H125</f>
        <v>1</v>
      </c>
      <c r="CA124" s="344">
        <f t="shared" si="96"/>
        <v>14.968570098876954</v>
      </c>
      <c r="CB124" s="349">
        <f t="shared" si="78"/>
        <v>8</v>
      </c>
      <c r="CC124" s="346">
        <v>8</v>
      </c>
      <c r="CD124" s="344">
        <f t="shared" si="79"/>
        <v>1</v>
      </c>
      <c r="CE124" s="345">
        <f t="shared" si="80"/>
        <v>1</v>
      </c>
      <c r="CF124" s="346">
        <v>1</v>
      </c>
      <c r="CG124" s="344">
        <f t="shared" si="81"/>
        <v>1</v>
      </c>
      <c r="CH124" s="345">
        <f t="shared" si="82"/>
        <v>1</v>
      </c>
      <c r="CI124" s="346">
        <v>1</v>
      </c>
      <c r="CJ124" s="344">
        <f t="shared" si="93"/>
        <v>1.6</v>
      </c>
      <c r="CK124" s="346">
        <v>1</v>
      </c>
      <c r="CL124" s="350">
        <f t="shared" si="97"/>
        <v>1</v>
      </c>
      <c r="CM124" s="342">
        <v>0</v>
      </c>
      <c r="CN124" s="342">
        <v>0</v>
      </c>
      <c r="CO124" s="342" t="e">
        <f>#NAME?</f>
        <v>#NAME?</v>
      </c>
      <c r="CP124" s="341">
        <v>0</v>
      </c>
      <c r="CQ124" s="341">
        <v>0</v>
      </c>
      <c r="CR124" s="341" t="e">
        <f>#NAME?</f>
        <v>#NAME?</v>
      </c>
      <c r="CS124" s="343" t="e">
        <f>#NAME?</f>
        <v>#NAME?</v>
      </c>
      <c r="CT124" s="344" t="e">
        <f t="shared" si="107"/>
        <v>#NAME?</v>
      </c>
      <c r="CU124" s="349" t="e">
        <f t="shared" si="84"/>
        <v>#NAME?</v>
      </c>
      <c r="CV124" s="346"/>
      <c r="CW124" s="344">
        <f t="shared" si="108"/>
        <v>0</v>
      </c>
      <c r="CX124" s="346"/>
      <c r="CY124" s="342">
        <v>0</v>
      </c>
      <c r="CZ124" s="342">
        <v>0</v>
      </c>
      <c r="DA124" s="342">
        <f>'[4]численность 2020'!I134</f>
        <v>0</v>
      </c>
      <c r="DB124" s="341">
        <v>0</v>
      </c>
      <c r="DC124" s="341">
        <v>0</v>
      </c>
      <c r="DD124" s="341">
        <f t="shared" si="86"/>
        <v>0</v>
      </c>
      <c r="DE124" s="343">
        <f>'[4]заявки 2020-2021'!I125</f>
        <v>0</v>
      </c>
      <c r="DF124" s="344">
        <f t="shared" si="98"/>
        <v>0</v>
      </c>
      <c r="DG124" s="345">
        <f t="shared" si="87"/>
        <v>0</v>
      </c>
      <c r="DH124" s="346"/>
      <c r="DI124" s="342">
        <v>0</v>
      </c>
      <c r="DJ124" s="342">
        <v>0</v>
      </c>
      <c r="DK124" s="342">
        <f>'[4]численность 2020'!J134</f>
        <v>0</v>
      </c>
      <c r="DL124" s="341">
        <v>0</v>
      </c>
      <c r="DM124" s="341">
        <v>0</v>
      </c>
      <c r="DN124" s="341">
        <f t="shared" si="88"/>
        <v>0</v>
      </c>
      <c r="DO124" s="343">
        <f>'[4]заявки 2020-2021'!P125</f>
        <v>0</v>
      </c>
      <c r="DP124" s="344">
        <f t="shared" si="99"/>
        <v>0</v>
      </c>
      <c r="DQ124" s="345">
        <f t="shared" si="89"/>
        <v>0</v>
      </c>
      <c r="DR124" s="346"/>
      <c r="DS124" s="342">
        <v>0</v>
      </c>
      <c r="DT124" s="347">
        <v>0</v>
      </c>
      <c r="DU124" s="347">
        <f>'[4]заявки 2020-2021'!Q125</f>
        <v>0</v>
      </c>
      <c r="DV124" s="341">
        <f t="shared" si="90"/>
        <v>0</v>
      </c>
      <c r="DW124" s="341">
        <v>0</v>
      </c>
      <c r="DX124" s="341">
        <f t="shared" si="106"/>
        <v>0</v>
      </c>
      <c r="DY124" s="343">
        <f>'[4]заявки 2020-2021'!S125</f>
        <v>0</v>
      </c>
      <c r="DZ124" s="344">
        <f t="shared" si="102"/>
        <v>0</v>
      </c>
      <c r="EA124" s="345">
        <f t="shared" si="91"/>
        <v>0</v>
      </c>
      <c r="EB124" s="346"/>
    </row>
    <row r="125" spans="1:132" ht="15.75" x14ac:dyDescent="0.2">
      <c r="A125" s="198" t="s">
        <v>187</v>
      </c>
      <c r="B125" s="341"/>
      <c r="C125" s="342"/>
      <c r="D125" s="342"/>
      <c r="E125" s="342"/>
      <c r="F125" s="341"/>
      <c r="G125" s="341" t="e">
        <f t="shared" si="61"/>
        <v>#DIV/0!</v>
      </c>
      <c r="H125" s="341"/>
      <c r="I125" s="343"/>
      <c r="J125" s="344"/>
      <c r="K125" s="345">
        <f t="shared" si="62"/>
        <v>0</v>
      </c>
      <c r="L125" s="346"/>
      <c r="M125" s="342"/>
      <c r="N125" s="342"/>
      <c r="O125" s="347"/>
      <c r="P125" s="341"/>
      <c r="Q125" s="341"/>
      <c r="R125" s="341" t="e">
        <f t="shared" si="64"/>
        <v>#DIV/0!</v>
      </c>
      <c r="S125" s="343"/>
      <c r="T125" s="343"/>
      <c r="U125" s="344">
        <f t="shared" si="100"/>
        <v>0</v>
      </c>
      <c r="V125" s="345">
        <f t="shared" si="65"/>
        <v>0</v>
      </c>
      <c r="W125" s="346"/>
      <c r="X125" s="346"/>
      <c r="Y125" s="348"/>
      <c r="Z125" s="342"/>
      <c r="AA125" s="342"/>
      <c r="AB125" s="342"/>
      <c r="AC125" s="341"/>
      <c r="AD125" s="341"/>
      <c r="AE125" s="341" t="e">
        <f t="shared" si="105"/>
        <v>#DIV/0!</v>
      </c>
      <c r="AF125" s="343"/>
      <c r="AG125" s="344">
        <f t="shared" si="101"/>
        <v>0</v>
      </c>
      <c r="AH125" s="345">
        <f t="shared" si="66"/>
        <v>0</v>
      </c>
      <c r="AI125" s="349">
        <f t="shared" si="67"/>
        <v>0</v>
      </c>
      <c r="AJ125" s="346"/>
      <c r="AK125" s="346"/>
      <c r="AL125" s="342"/>
      <c r="AM125" s="342"/>
      <c r="AN125" s="342"/>
      <c r="AO125" s="341"/>
      <c r="AP125" s="341"/>
      <c r="AQ125" s="341" t="e">
        <f t="shared" si="68"/>
        <v>#DIV/0!</v>
      </c>
      <c r="AR125" s="343"/>
      <c r="AS125" s="343"/>
      <c r="AT125" s="344">
        <f t="shared" si="94"/>
        <v>0</v>
      </c>
      <c r="AU125" s="349">
        <f t="shared" si="69"/>
        <v>0</v>
      </c>
      <c r="AV125" s="346"/>
      <c r="AW125" s="344">
        <f t="shared" si="70"/>
        <v>0</v>
      </c>
      <c r="AX125" s="345">
        <f t="shared" si="71"/>
        <v>0</v>
      </c>
      <c r="AY125" s="346"/>
      <c r="AZ125" s="344">
        <f t="shared" si="72"/>
        <v>0</v>
      </c>
      <c r="BA125" s="346"/>
      <c r="BB125" s="342"/>
      <c r="BC125" s="342"/>
      <c r="BD125" s="342"/>
      <c r="BE125" s="341"/>
      <c r="BF125" s="341"/>
      <c r="BG125" s="341" t="e">
        <f t="shared" si="73"/>
        <v>#DIV/0!</v>
      </c>
      <c r="BH125" s="343"/>
      <c r="BI125" s="343"/>
      <c r="BJ125" s="344">
        <f t="shared" si="95"/>
        <v>0</v>
      </c>
      <c r="BK125" s="349">
        <f t="shared" si="74"/>
        <v>0</v>
      </c>
      <c r="BL125" s="346"/>
      <c r="BM125" s="344">
        <f t="shared" si="75"/>
        <v>0</v>
      </c>
      <c r="BN125" s="345">
        <f t="shared" si="76"/>
        <v>0</v>
      </c>
      <c r="BO125" s="346"/>
      <c r="BP125" s="344">
        <f t="shared" si="92"/>
        <v>0</v>
      </c>
      <c r="BQ125" s="346"/>
      <c r="BR125" s="342"/>
      <c r="BS125" s="342"/>
      <c r="BT125" s="342"/>
      <c r="BU125" s="341"/>
      <c r="BV125" s="341"/>
      <c r="BW125" s="341" t="e">
        <f t="shared" si="77"/>
        <v>#DIV/0!</v>
      </c>
      <c r="BX125" s="343"/>
      <c r="BY125" s="343"/>
      <c r="BZ125" s="343"/>
      <c r="CA125" s="344">
        <f t="shared" si="96"/>
        <v>0</v>
      </c>
      <c r="CB125" s="349">
        <f t="shared" si="78"/>
        <v>0</v>
      </c>
      <c r="CC125" s="346"/>
      <c r="CD125" s="344">
        <f t="shared" si="79"/>
        <v>0</v>
      </c>
      <c r="CE125" s="345">
        <f t="shared" si="80"/>
        <v>0</v>
      </c>
      <c r="CF125" s="346"/>
      <c r="CG125" s="344">
        <f t="shared" si="81"/>
        <v>0</v>
      </c>
      <c r="CH125" s="345">
        <f t="shared" si="82"/>
        <v>0</v>
      </c>
      <c r="CI125" s="346"/>
      <c r="CJ125" s="344">
        <f t="shared" si="93"/>
        <v>0</v>
      </c>
      <c r="CK125" s="346"/>
      <c r="CL125" s="350">
        <f t="shared" si="97"/>
        <v>1</v>
      </c>
      <c r="CM125" s="342"/>
      <c r="CN125" s="342"/>
      <c r="CO125" s="342"/>
      <c r="CP125" s="341"/>
      <c r="CQ125" s="341"/>
      <c r="CR125" s="341"/>
      <c r="CS125" s="343"/>
      <c r="CT125" s="344">
        <f t="shared" si="107"/>
        <v>0</v>
      </c>
      <c r="CU125" s="349">
        <f t="shared" si="84"/>
        <v>0</v>
      </c>
      <c r="CV125" s="346"/>
      <c r="CW125" s="344">
        <f t="shared" si="108"/>
        <v>0</v>
      </c>
      <c r="CX125" s="346"/>
      <c r="CY125" s="342"/>
      <c r="CZ125" s="342"/>
      <c r="DA125" s="342"/>
      <c r="DB125" s="341"/>
      <c r="DC125" s="341"/>
      <c r="DD125" s="341" t="e">
        <f t="shared" si="86"/>
        <v>#DIV/0!</v>
      </c>
      <c r="DE125" s="343"/>
      <c r="DF125" s="344">
        <f t="shared" si="98"/>
        <v>0</v>
      </c>
      <c r="DG125" s="345">
        <f t="shared" si="87"/>
        <v>0</v>
      </c>
      <c r="DH125" s="346"/>
      <c r="DI125" s="342"/>
      <c r="DJ125" s="342"/>
      <c r="DK125" s="342"/>
      <c r="DL125" s="341"/>
      <c r="DM125" s="341"/>
      <c r="DN125" s="341" t="e">
        <f t="shared" si="88"/>
        <v>#DIV/0!</v>
      </c>
      <c r="DO125" s="343"/>
      <c r="DP125" s="344">
        <f t="shared" si="99"/>
        <v>0</v>
      </c>
      <c r="DQ125" s="345">
        <f t="shared" si="89"/>
        <v>0</v>
      </c>
      <c r="DR125" s="346"/>
      <c r="DS125" s="342"/>
      <c r="DT125" s="347"/>
      <c r="DU125" s="347"/>
      <c r="DV125" s="341" t="e">
        <f t="shared" si="90"/>
        <v>#DIV/0!</v>
      </c>
      <c r="DW125" s="341"/>
      <c r="DX125" s="341" t="e">
        <f t="shared" si="106"/>
        <v>#DIV/0!</v>
      </c>
      <c r="DY125" s="343"/>
      <c r="DZ125" s="344">
        <f t="shared" si="102"/>
        <v>0</v>
      </c>
      <c r="EA125" s="345">
        <f t="shared" si="91"/>
        <v>0</v>
      </c>
      <c r="EB125" s="346"/>
    </row>
    <row r="126" spans="1:132" ht="47.25" x14ac:dyDescent="0.2">
      <c r="A126" s="116" t="s">
        <v>336</v>
      </c>
      <c r="B126" s="341">
        <f>'[4]численность 2020'!C139</f>
        <v>290.82000732421875</v>
      </c>
      <c r="C126" s="342">
        <v>137.4879</v>
      </c>
      <c r="D126" s="342">
        <v>317.82720899999998</v>
      </c>
      <c r="E126" s="342">
        <f>'[4]численность 2020'!D139</f>
        <v>121.27649688720703</v>
      </c>
      <c r="F126" s="341">
        <v>0.47913499999999998</v>
      </c>
      <c r="G126" s="341">
        <f t="shared" si="61"/>
        <v>1.0928656935410652</v>
      </c>
      <c r="H126" s="341">
        <f t="shared" si="111"/>
        <v>0.41701565859601514</v>
      </c>
      <c r="I126" s="343">
        <f>'[4]заявки 2020-2021'!O130</f>
        <v>50</v>
      </c>
      <c r="J126" s="344">
        <f t="shared" si="112"/>
        <v>42.446773910522339</v>
      </c>
      <c r="K126" s="345">
        <f t="shared" si="62"/>
        <v>42.446773910522339</v>
      </c>
      <c r="L126" s="346">
        <v>12</v>
      </c>
      <c r="M126" s="342">
        <v>103</v>
      </c>
      <c r="N126" s="342">
        <v>93</v>
      </c>
      <c r="O126" s="347">
        <f>'[4]заявки 2020-2021'!K130</f>
        <v>113</v>
      </c>
      <c r="P126" s="341">
        <f t="shared" si="63"/>
        <v>0.35417095593829323</v>
      </c>
      <c r="Q126" s="341">
        <v>0.324098</v>
      </c>
      <c r="R126" s="341">
        <f t="shared" si="64"/>
        <v>0.38855648564104017</v>
      </c>
      <c r="S126" s="343">
        <f>'[4]заявки 2020-2021'!M130</f>
        <v>16</v>
      </c>
      <c r="T126" s="343">
        <f>'[4]заявки 2020-2021'!N130</f>
        <v>16</v>
      </c>
      <c r="U126" s="344">
        <f t="shared" si="100"/>
        <v>16.95</v>
      </c>
      <c r="V126" s="345">
        <f t="shared" si="65"/>
        <v>16</v>
      </c>
      <c r="W126" s="346">
        <v>16</v>
      </c>
      <c r="X126" s="346">
        <v>16</v>
      </c>
      <c r="Y126" s="348"/>
      <c r="Z126" s="342">
        <v>107.770477</v>
      </c>
      <c r="AA126" s="342">
        <v>138.51252700000001</v>
      </c>
      <c r="AB126" s="342">
        <f>'[4]численность 2020'!E139</f>
        <v>51.126369476318359</v>
      </c>
      <c r="AC126" s="341">
        <v>0.37557200000000002</v>
      </c>
      <c r="AD126" s="341">
        <v>0.48270600000000002</v>
      </c>
      <c r="AE126" s="341">
        <f t="shared" si="105"/>
        <v>0.17580072962215584</v>
      </c>
      <c r="AF126" s="343">
        <f>'[4]заявки 2020-2021'!J130</f>
        <v>2</v>
      </c>
      <c r="AG126" s="344">
        <f t="shared" si="101"/>
        <v>2.5563184738159181</v>
      </c>
      <c r="AH126" s="345">
        <f t="shared" si="66"/>
        <v>2</v>
      </c>
      <c r="AI126" s="349">
        <f t="shared" si="67"/>
        <v>1.5</v>
      </c>
      <c r="AJ126" s="346">
        <v>2</v>
      </c>
      <c r="AK126" s="346">
        <v>1</v>
      </c>
      <c r="AL126" s="342">
        <v>980.046875</v>
      </c>
      <c r="AM126" s="342">
        <v>1041.316284</v>
      </c>
      <c r="AN126" s="342">
        <f>'[4]численность 2020'!F139</f>
        <v>769.37579345703125</v>
      </c>
      <c r="AO126" s="341">
        <v>3.4153920000000002</v>
      </c>
      <c r="AP126" s="341">
        <v>3.6289120000000001</v>
      </c>
      <c r="AQ126" s="341">
        <f t="shared" si="68"/>
        <v>2.6455394198491224</v>
      </c>
      <c r="AR126" s="343">
        <f>'[4]заявки 2020-2021'!D130</f>
        <v>57</v>
      </c>
      <c r="AS126" s="343">
        <f>'[4]заявки 2020-2021'!E130</f>
        <v>5</v>
      </c>
      <c r="AT126" s="344">
        <f t="shared" si="94"/>
        <v>53.856305541992192</v>
      </c>
      <c r="AU126" s="349">
        <f t="shared" si="69"/>
        <v>53.856305541992192</v>
      </c>
      <c r="AV126" s="346">
        <v>53</v>
      </c>
      <c r="AW126" s="344">
        <f t="shared" si="70"/>
        <v>13.25</v>
      </c>
      <c r="AX126" s="345">
        <f t="shared" si="71"/>
        <v>5</v>
      </c>
      <c r="AY126" s="346">
        <v>5</v>
      </c>
      <c r="AZ126" s="344">
        <f t="shared" si="72"/>
        <v>26.5</v>
      </c>
      <c r="BA126" s="346">
        <v>26</v>
      </c>
      <c r="BB126" s="342">
        <v>349.44845600000002</v>
      </c>
      <c r="BC126" s="342">
        <v>406.08483899999999</v>
      </c>
      <c r="BD126" s="342">
        <f>'[4]численность 2020'!G139</f>
        <v>238.57769775390625</v>
      </c>
      <c r="BE126" s="341">
        <v>1.217803</v>
      </c>
      <c r="BF126" s="341">
        <v>1.415176</v>
      </c>
      <c r="BG126" s="341">
        <f t="shared" si="73"/>
        <v>0.820362051252992</v>
      </c>
      <c r="BH126" s="343">
        <f>'[4]заявки 2020-2021'!B130</f>
        <v>7</v>
      </c>
      <c r="BI126" s="343">
        <f>'[4]заявки 2020-2021'!C130</f>
        <v>0</v>
      </c>
      <c r="BJ126" s="344">
        <f t="shared" si="95"/>
        <v>7.157330932617163</v>
      </c>
      <c r="BK126" s="349">
        <f t="shared" si="74"/>
        <v>7</v>
      </c>
      <c r="BL126" s="346">
        <v>7</v>
      </c>
      <c r="BM126" s="344">
        <f t="shared" si="75"/>
        <v>1.75</v>
      </c>
      <c r="BN126" s="345">
        <f t="shared" si="76"/>
        <v>0</v>
      </c>
      <c r="BO126" s="346"/>
      <c r="BP126" s="344">
        <f t="shared" si="92"/>
        <v>1.4000000000000001</v>
      </c>
      <c r="BQ126" s="346">
        <v>1</v>
      </c>
      <c r="BR126" s="342">
        <v>273.00659200000001</v>
      </c>
      <c r="BS126" s="342">
        <v>352.68920900000001</v>
      </c>
      <c r="BT126" s="342">
        <f>'[4]численность 2020'!H139</f>
        <v>163.18824768066406</v>
      </c>
      <c r="BU126" s="341">
        <v>0.95140800000000003</v>
      </c>
      <c r="BV126" s="341">
        <v>1.229096</v>
      </c>
      <c r="BW126" s="341">
        <f t="shared" si="77"/>
        <v>0.56113143377626951</v>
      </c>
      <c r="BX126" s="343">
        <f>'[4]заявки 2020-2021'!F130</f>
        <v>5</v>
      </c>
      <c r="BY126" s="343">
        <f>'[4]заявки 2020-2021'!G130</f>
        <v>1</v>
      </c>
      <c r="BZ126" s="343">
        <f>'[4]заявки 2020-2021'!H130</f>
        <v>1</v>
      </c>
      <c r="CA126" s="344">
        <f t="shared" si="96"/>
        <v>4.8956474304199054</v>
      </c>
      <c r="CB126" s="349">
        <f t="shared" si="78"/>
        <v>4.8956474304199054</v>
      </c>
      <c r="CC126" s="346">
        <v>4</v>
      </c>
      <c r="CD126" s="344">
        <f t="shared" si="79"/>
        <v>0.5</v>
      </c>
      <c r="CE126" s="345">
        <f t="shared" si="80"/>
        <v>0.5</v>
      </c>
      <c r="CF126" s="346"/>
      <c r="CG126" s="344">
        <f t="shared" si="81"/>
        <v>0.5</v>
      </c>
      <c r="CH126" s="345">
        <f t="shared" si="82"/>
        <v>0.5</v>
      </c>
      <c r="CI126" s="346">
        <v>1</v>
      </c>
      <c r="CJ126" s="344">
        <f t="shared" si="93"/>
        <v>0.8</v>
      </c>
      <c r="CK126" s="346"/>
      <c r="CL126" s="350">
        <f t="shared" si="97"/>
        <v>1</v>
      </c>
      <c r="CM126" s="342">
        <v>245</v>
      </c>
      <c r="CN126" s="342">
        <v>125</v>
      </c>
      <c r="CO126" s="356" t="e">
        <f>#NAME?</f>
        <v>#NAME?</v>
      </c>
      <c r="CP126" s="341">
        <v>0.85499999999999998</v>
      </c>
      <c r="CQ126" s="341">
        <v>0.434</v>
      </c>
      <c r="CR126" s="355" t="e">
        <f>#NAME?</f>
        <v>#NAME?</v>
      </c>
      <c r="CS126" s="343" t="e">
        <f>#NAME?</f>
        <v>#NAME?</v>
      </c>
      <c r="CT126" s="344" t="e">
        <f t="shared" si="107"/>
        <v>#NAME?</v>
      </c>
      <c r="CU126" s="349" t="e">
        <f t="shared" si="84"/>
        <v>#NAME?</v>
      </c>
      <c r="CV126" s="346"/>
      <c r="CW126" s="344">
        <f t="shared" si="108"/>
        <v>0</v>
      </c>
      <c r="CX126" s="346"/>
      <c r="CY126" s="342">
        <v>0</v>
      </c>
      <c r="CZ126" s="342">
        <v>0</v>
      </c>
      <c r="DA126" s="342">
        <f>'[4]численность 2020'!I139</f>
        <v>0</v>
      </c>
      <c r="DB126" s="341">
        <v>0</v>
      </c>
      <c r="DC126" s="341">
        <v>0</v>
      </c>
      <c r="DD126" s="341">
        <f t="shared" si="86"/>
        <v>0</v>
      </c>
      <c r="DE126" s="343">
        <f>'[4]заявки 2020-2021'!I130</f>
        <v>0</v>
      </c>
      <c r="DF126" s="344">
        <f t="shared" si="98"/>
        <v>0</v>
      </c>
      <c r="DG126" s="345">
        <f t="shared" si="87"/>
        <v>0</v>
      </c>
      <c r="DH126" s="346"/>
      <c r="DI126" s="342">
        <v>46.545386999999998</v>
      </c>
      <c r="DJ126" s="342">
        <v>61.948765000000002</v>
      </c>
      <c r="DK126" s="342">
        <f>'[4]численность 2020'!J139</f>
        <v>22.293474197387695</v>
      </c>
      <c r="DL126" s="341">
        <v>0.215887</v>
      </c>
      <c r="DM126" s="341">
        <v>0.215887</v>
      </c>
      <c r="DN126" s="341">
        <f t="shared" si="88"/>
        <v>7.6657291919169659E-2</v>
      </c>
      <c r="DO126" s="343">
        <f>'[4]заявки 2020-2021'!P130</f>
        <v>3</v>
      </c>
      <c r="DP126" s="344">
        <f t="shared" si="99"/>
        <v>2.2293474197387697</v>
      </c>
      <c r="DQ126" s="345">
        <f t="shared" si="89"/>
        <v>2.2293474197387697</v>
      </c>
      <c r="DR126" s="346"/>
      <c r="DS126" s="342">
        <v>0</v>
      </c>
      <c r="DT126" s="347">
        <v>0</v>
      </c>
      <c r="DU126" s="347">
        <f>'[4]заявки 2020-2021'!Q130</f>
        <v>0</v>
      </c>
      <c r="DV126" s="341">
        <f t="shared" si="90"/>
        <v>0</v>
      </c>
      <c r="DW126" s="341">
        <v>0</v>
      </c>
      <c r="DX126" s="341">
        <f t="shared" si="106"/>
        <v>0</v>
      </c>
      <c r="DY126" s="343">
        <f>'[4]заявки 2020-2021'!S130</f>
        <v>0</v>
      </c>
      <c r="DZ126" s="344">
        <f t="shared" si="102"/>
        <v>0</v>
      </c>
      <c r="EA126" s="345">
        <f t="shared" si="91"/>
        <v>0</v>
      </c>
      <c r="EB126" s="346"/>
    </row>
    <row r="127" spans="1:132" ht="31.5" x14ac:dyDescent="0.2">
      <c r="A127" s="116" t="s">
        <v>337</v>
      </c>
      <c r="B127" s="341">
        <f>'[4]численность 2020'!C138</f>
        <v>1116</v>
      </c>
      <c r="C127" s="342">
        <v>2540.7221679999998</v>
      </c>
      <c r="D127" s="342">
        <v>2687.101318</v>
      </c>
      <c r="E127" s="342">
        <f>'[4]численность 2020'!D138</f>
        <v>2763.662109375</v>
      </c>
      <c r="F127" s="341">
        <v>2.2766329999999999</v>
      </c>
      <c r="G127" s="341">
        <f t="shared" si="61"/>
        <v>2.4077968799283154</v>
      </c>
      <c r="H127" s="341">
        <f t="shared" si="111"/>
        <v>2.4763997395833335</v>
      </c>
      <c r="I127" s="343">
        <f>'[4]заявки 2020-2021'!O131</f>
        <v>1054</v>
      </c>
      <c r="J127" s="344">
        <f t="shared" si="112"/>
        <v>967.28173828124716</v>
      </c>
      <c r="K127" s="345">
        <f t="shared" si="62"/>
        <v>967.28173828124716</v>
      </c>
      <c r="L127" s="346">
        <v>967</v>
      </c>
      <c r="M127" s="342">
        <v>946</v>
      </c>
      <c r="N127" s="342">
        <v>967</v>
      </c>
      <c r="O127" s="347">
        <f>'[4]заявки 2020-2021'!K131</f>
        <v>858</v>
      </c>
      <c r="P127" s="341">
        <f t="shared" si="63"/>
        <v>0.8476702508960573</v>
      </c>
      <c r="Q127" s="341">
        <v>0.86648700000000001</v>
      </c>
      <c r="R127" s="341">
        <f t="shared" si="64"/>
        <v>0.76881720430107525</v>
      </c>
      <c r="S127" s="343">
        <f>'[4]заявки 2020-2021'!M131</f>
        <v>80</v>
      </c>
      <c r="T127" s="343">
        <f>'[4]заявки 2020-2021'!N131</f>
        <v>70</v>
      </c>
      <c r="U127" s="344">
        <f t="shared" si="100"/>
        <v>128.69999999999999</v>
      </c>
      <c r="V127" s="345">
        <f t="shared" si="65"/>
        <v>80</v>
      </c>
      <c r="W127" s="346">
        <v>80</v>
      </c>
      <c r="X127" s="346">
        <v>70</v>
      </c>
      <c r="Y127" s="348"/>
      <c r="Z127" s="342">
        <v>5393.6103519999997</v>
      </c>
      <c r="AA127" s="342">
        <v>5424.0825199999999</v>
      </c>
      <c r="AB127" s="342">
        <f>'[4]численность 2020'!E138</f>
        <v>5759.2783203125</v>
      </c>
      <c r="AC127" s="341">
        <v>4.8329839999999997</v>
      </c>
      <c r="AD127" s="341">
        <v>4.8602889999999999</v>
      </c>
      <c r="AE127" s="341">
        <f t="shared" si="105"/>
        <v>5.1606436561939963</v>
      </c>
      <c r="AF127" s="343">
        <f>'[4]заявки 2020-2021'!J131</f>
        <v>285</v>
      </c>
      <c r="AG127" s="344">
        <f t="shared" si="101"/>
        <v>287.96391601562499</v>
      </c>
      <c r="AH127" s="345">
        <f t="shared" si="66"/>
        <v>285</v>
      </c>
      <c r="AI127" s="349">
        <f t="shared" si="67"/>
        <v>213.75</v>
      </c>
      <c r="AJ127" s="346">
        <v>285</v>
      </c>
      <c r="AK127" s="346">
        <v>213</v>
      </c>
      <c r="AL127" s="342">
        <v>2595.6384280000002</v>
      </c>
      <c r="AM127" s="342">
        <v>2384.453857</v>
      </c>
      <c r="AN127" s="342">
        <f>'[4]численность 2020'!F138</f>
        <v>2018.7598876953125</v>
      </c>
      <c r="AO127" s="341">
        <v>2.325841</v>
      </c>
      <c r="AP127" s="341">
        <v>2.1366070000000001</v>
      </c>
      <c r="AQ127" s="341">
        <f t="shared" si="68"/>
        <v>1.8089246305513553</v>
      </c>
      <c r="AR127" s="343">
        <f>'[4]заявки 2020-2021'!D131</f>
        <v>126</v>
      </c>
      <c r="AS127" s="343">
        <f>'[4]заявки 2020-2021'!E131</f>
        <v>5</v>
      </c>
      <c r="AT127" s="344">
        <f t="shared" si="94"/>
        <v>100.93799438476563</v>
      </c>
      <c r="AU127" s="349">
        <f t="shared" si="69"/>
        <v>100.93799438476563</v>
      </c>
      <c r="AV127" s="346">
        <v>100</v>
      </c>
      <c r="AW127" s="344">
        <f t="shared" si="70"/>
        <v>25</v>
      </c>
      <c r="AX127" s="345">
        <f t="shared" si="71"/>
        <v>5</v>
      </c>
      <c r="AY127" s="346">
        <v>5</v>
      </c>
      <c r="AZ127" s="344">
        <f t="shared" si="72"/>
        <v>50</v>
      </c>
      <c r="BA127" s="346">
        <v>50</v>
      </c>
      <c r="BB127" s="342">
        <v>979.37200900000005</v>
      </c>
      <c r="BC127" s="342">
        <v>968.56494099999998</v>
      </c>
      <c r="BD127" s="342">
        <f>'[4]численность 2020'!G138</f>
        <v>1037.3367919921875</v>
      </c>
      <c r="BE127" s="341">
        <v>0.87757300000000005</v>
      </c>
      <c r="BF127" s="341">
        <v>0.86789000000000005</v>
      </c>
      <c r="BG127" s="341">
        <f t="shared" si="73"/>
        <v>0.92951325447328625</v>
      </c>
      <c r="BH127" s="343">
        <f>'[4]заявки 2020-2021'!B131</f>
        <v>44</v>
      </c>
      <c r="BI127" s="343">
        <f>'[4]заявки 2020-2021'!C131</f>
        <v>11</v>
      </c>
      <c r="BJ127" s="344">
        <f t="shared" si="95"/>
        <v>31.12010375976552</v>
      </c>
      <c r="BK127" s="349">
        <f t="shared" si="74"/>
        <v>31.12010375976552</v>
      </c>
      <c r="BL127" s="346">
        <v>31</v>
      </c>
      <c r="BM127" s="344">
        <f t="shared" si="75"/>
        <v>7.75</v>
      </c>
      <c r="BN127" s="345">
        <f t="shared" si="76"/>
        <v>7.75</v>
      </c>
      <c r="BO127" s="346">
        <v>7</v>
      </c>
      <c r="BP127" s="344">
        <f t="shared" si="92"/>
        <v>6.2</v>
      </c>
      <c r="BQ127" s="346">
        <v>6</v>
      </c>
      <c r="BR127" s="356">
        <v>1464.9799800000001</v>
      </c>
      <c r="BS127" s="356">
        <v>1475.786865</v>
      </c>
      <c r="BT127" s="342">
        <f>'[4]численность 2020'!H138</f>
        <v>1422.8262939453125</v>
      </c>
      <c r="BU127" s="355">
        <v>1.3127059999999999</v>
      </c>
      <c r="BV127" s="355">
        <v>1.32239</v>
      </c>
      <c r="BW127" s="341">
        <f t="shared" si="77"/>
        <v>1.2749339551481296</v>
      </c>
      <c r="BX127" s="343">
        <f>'[4]заявки 2020-2021'!F131</f>
        <v>71</v>
      </c>
      <c r="BY127" s="343">
        <f>'[4]заявки 2020-2021'!G131</f>
        <v>9</v>
      </c>
      <c r="BZ127" s="343">
        <f>'[4]заявки 2020-2021'!H131</f>
        <v>8</v>
      </c>
      <c r="CA127" s="344">
        <f t="shared" si="96"/>
        <v>71.141314697265628</v>
      </c>
      <c r="CB127" s="349">
        <f t="shared" si="78"/>
        <v>71</v>
      </c>
      <c r="CC127" s="346">
        <v>71</v>
      </c>
      <c r="CD127" s="344">
        <f t="shared" si="79"/>
        <v>8.875</v>
      </c>
      <c r="CE127" s="345">
        <f t="shared" si="80"/>
        <v>8.875</v>
      </c>
      <c r="CF127" s="346">
        <v>9</v>
      </c>
      <c r="CG127" s="344">
        <f t="shared" si="81"/>
        <v>8.875</v>
      </c>
      <c r="CH127" s="345">
        <f t="shared" si="82"/>
        <v>8</v>
      </c>
      <c r="CI127" s="346">
        <v>8</v>
      </c>
      <c r="CJ127" s="344">
        <f t="shared" si="93"/>
        <v>14.200000000000001</v>
      </c>
      <c r="CK127" s="346">
        <v>14</v>
      </c>
      <c r="CL127" s="350">
        <f t="shared" si="97"/>
        <v>1</v>
      </c>
      <c r="CM127" s="342">
        <v>128</v>
      </c>
      <c r="CN127" s="342">
        <v>177</v>
      </c>
      <c r="CO127" s="342" t="e">
        <f>#NAME?</f>
        <v>#NAME?</v>
      </c>
      <c r="CP127" s="341">
        <v>0.13200000000000001</v>
      </c>
      <c r="CQ127" s="341">
        <v>0.183</v>
      </c>
      <c r="CR127" s="341" t="e">
        <f>#NAME?</f>
        <v>#NAME?</v>
      </c>
      <c r="CS127" s="343" t="e">
        <f>#NAME?</f>
        <v>#NAME?</v>
      </c>
      <c r="CT127" s="344" t="e">
        <f t="shared" si="107"/>
        <v>#NAME?</v>
      </c>
      <c r="CU127" s="349" t="e">
        <f t="shared" si="84"/>
        <v>#NAME?</v>
      </c>
      <c r="CV127" s="346"/>
      <c r="CW127" s="344">
        <f t="shared" si="108"/>
        <v>0</v>
      </c>
      <c r="CX127" s="346"/>
      <c r="CY127" s="342">
        <v>0</v>
      </c>
      <c r="CZ127" s="342">
        <v>0</v>
      </c>
      <c r="DA127" s="342">
        <f>'[4]численность 2020'!I138</f>
        <v>0</v>
      </c>
      <c r="DB127" s="341">
        <v>0</v>
      </c>
      <c r="DC127" s="341">
        <v>0</v>
      </c>
      <c r="DD127" s="341">
        <f t="shared" si="86"/>
        <v>0</v>
      </c>
      <c r="DE127" s="343">
        <f>'[4]заявки 2020-2021'!I131</f>
        <v>0</v>
      </c>
      <c r="DF127" s="344">
        <f t="shared" si="98"/>
        <v>0</v>
      </c>
      <c r="DG127" s="345">
        <f t="shared" si="87"/>
        <v>0</v>
      </c>
      <c r="DH127" s="346"/>
      <c r="DI127" s="342">
        <v>199.87820400000001</v>
      </c>
      <c r="DJ127" s="342">
        <v>207.720001</v>
      </c>
      <c r="DK127" s="342">
        <f>'[4]численность 2020'!J138</f>
        <v>187.7578125</v>
      </c>
      <c r="DL127" s="341">
        <v>0.18612899999999999</v>
      </c>
      <c r="DM127" s="341">
        <v>0.18612899999999999</v>
      </c>
      <c r="DN127" s="341">
        <f t="shared" si="88"/>
        <v>0.16824176747311828</v>
      </c>
      <c r="DO127" s="343">
        <f>'[4]заявки 2020-2021'!P131</f>
        <v>20</v>
      </c>
      <c r="DP127" s="344">
        <f t="shared" si="99"/>
        <v>18.775781250000001</v>
      </c>
      <c r="DQ127" s="345">
        <f t="shared" si="89"/>
        <v>18.775781250000001</v>
      </c>
      <c r="DR127" s="346">
        <v>18</v>
      </c>
      <c r="DS127" s="342">
        <v>500</v>
      </c>
      <c r="DT127" s="347">
        <v>500</v>
      </c>
      <c r="DU127" s="347">
        <f>'[4]заявки 2020-2021'!Q131</f>
        <v>500</v>
      </c>
      <c r="DV127" s="341">
        <f t="shared" si="90"/>
        <v>0.44802867383512546</v>
      </c>
      <c r="DW127" s="341">
        <v>0.44802900000000001</v>
      </c>
      <c r="DX127" s="341">
        <f t="shared" si="106"/>
        <v>0.44802867383512546</v>
      </c>
      <c r="DY127" s="343">
        <f>'[4]заявки 2020-2021'!S131</f>
        <v>10</v>
      </c>
      <c r="DZ127" s="344">
        <f t="shared" si="102"/>
        <v>50</v>
      </c>
      <c r="EA127" s="345">
        <f t="shared" si="91"/>
        <v>10</v>
      </c>
      <c r="EB127" s="346">
        <v>10</v>
      </c>
    </row>
    <row r="128" spans="1:132" ht="15.75" x14ac:dyDescent="0.2">
      <c r="A128" s="198" t="s">
        <v>201</v>
      </c>
      <c r="B128" s="341"/>
      <c r="C128" s="342"/>
      <c r="D128" s="342"/>
      <c r="E128" s="342"/>
      <c r="F128" s="341"/>
      <c r="G128" s="341" t="e">
        <f t="shared" si="61"/>
        <v>#DIV/0!</v>
      </c>
      <c r="H128" s="341"/>
      <c r="I128" s="343"/>
      <c r="J128" s="344"/>
      <c r="K128" s="345">
        <f t="shared" si="62"/>
        <v>0</v>
      </c>
      <c r="L128" s="346"/>
      <c r="M128" s="342"/>
      <c r="N128" s="342"/>
      <c r="O128" s="347"/>
      <c r="P128" s="341"/>
      <c r="Q128" s="341"/>
      <c r="R128" s="341" t="e">
        <f t="shared" si="64"/>
        <v>#DIV/0!</v>
      </c>
      <c r="S128" s="343"/>
      <c r="T128" s="343"/>
      <c r="U128" s="344">
        <f t="shared" si="100"/>
        <v>0</v>
      </c>
      <c r="V128" s="345">
        <f t="shared" si="65"/>
        <v>0</v>
      </c>
      <c r="W128" s="346"/>
      <c r="X128" s="346"/>
      <c r="Y128" s="348"/>
      <c r="Z128" s="342"/>
      <c r="AA128" s="342"/>
      <c r="AB128" s="342"/>
      <c r="AC128" s="341"/>
      <c r="AD128" s="341"/>
      <c r="AE128" s="341" t="e">
        <f t="shared" si="105"/>
        <v>#DIV/0!</v>
      </c>
      <c r="AF128" s="343"/>
      <c r="AG128" s="344">
        <f t="shared" si="101"/>
        <v>0</v>
      </c>
      <c r="AH128" s="345">
        <f t="shared" si="66"/>
        <v>0</v>
      </c>
      <c r="AI128" s="349">
        <f t="shared" si="67"/>
        <v>0</v>
      </c>
      <c r="AJ128" s="346"/>
      <c r="AK128" s="346"/>
      <c r="AL128" s="342"/>
      <c r="AM128" s="342"/>
      <c r="AN128" s="342"/>
      <c r="AO128" s="341"/>
      <c r="AP128" s="341"/>
      <c r="AQ128" s="341" t="e">
        <f t="shared" si="68"/>
        <v>#DIV/0!</v>
      </c>
      <c r="AR128" s="343"/>
      <c r="AS128" s="343"/>
      <c r="AT128" s="344">
        <f t="shared" si="94"/>
        <v>0</v>
      </c>
      <c r="AU128" s="349">
        <f t="shared" si="69"/>
        <v>0</v>
      </c>
      <c r="AV128" s="346"/>
      <c r="AW128" s="344">
        <f t="shared" si="70"/>
        <v>0</v>
      </c>
      <c r="AX128" s="345">
        <f t="shared" si="71"/>
        <v>0</v>
      </c>
      <c r="AY128" s="346"/>
      <c r="AZ128" s="344">
        <f t="shared" si="72"/>
        <v>0</v>
      </c>
      <c r="BA128" s="346"/>
      <c r="BB128" s="342"/>
      <c r="BC128" s="342"/>
      <c r="BD128" s="342"/>
      <c r="BE128" s="341"/>
      <c r="BF128" s="341"/>
      <c r="BG128" s="341" t="e">
        <f t="shared" si="73"/>
        <v>#DIV/0!</v>
      </c>
      <c r="BH128" s="343"/>
      <c r="BI128" s="343"/>
      <c r="BJ128" s="344">
        <f t="shared" si="95"/>
        <v>0</v>
      </c>
      <c r="BK128" s="349">
        <f t="shared" si="74"/>
        <v>0</v>
      </c>
      <c r="BL128" s="346"/>
      <c r="BM128" s="344">
        <f t="shared" si="75"/>
        <v>0</v>
      </c>
      <c r="BN128" s="345">
        <f t="shared" si="76"/>
        <v>0</v>
      </c>
      <c r="BO128" s="346"/>
      <c r="BP128" s="344">
        <f t="shared" si="92"/>
        <v>0</v>
      </c>
      <c r="BQ128" s="346"/>
      <c r="BR128" s="342"/>
      <c r="BS128" s="342"/>
      <c r="BT128" s="342"/>
      <c r="BU128" s="341"/>
      <c r="BV128" s="341"/>
      <c r="BW128" s="341" t="e">
        <f t="shared" si="77"/>
        <v>#DIV/0!</v>
      </c>
      <c r="BX128" s="343"/>
      <c r="BY128" s="343"/>
      <c r="BZ128" s="343"/>
      <c r="CA128" s="344">
        <f t="shared" si="96"/>
        <v>0</v>
      </c>
      <c r="CB128" s="349">
        <f t="shared" si="78"/>
        <v>0</v>
      </c>
      <c r="CC128" s="346"/>
      <c r="CD128" s="344">
        <f t="shared" si="79"/>
        <v>0</v>
      </c>
      <c r="CE128" s="345">
        <f t="shared" si="80"/>
        <v>0</v>
      </c>
      <c r="CF128" s="346"/>
      <c r="CG128" s="344">
        <f t="shared" si="81"/>
        <v>0</v>
      </c>
      <c r="CH128" s="345">
        <f t="shared" si="82"/>
        <v>0</v>
      </c>
      <c r="CI128" s="346"/>
      <c r="CJ128" s="344">
        <f t="shared" si="93"/>
        <v>0</v>
      </c>
      <c r="CK128" s="346"/>
      <c r="CL128" s="350">
        <f t="shared" si="97"/>
        <v>1</v>
      </c>
      <c r="CM128" s="342"/>
      <c r="CN128" s="342"/>
      <c r="CO128" s="342"/>
      <c r="CP128" s="341"/>
      <c r="CQ128" s="341"/>
      <c r="CR128" s="341"/>
      <c r="CS128" s="343"/>
      <c r="CT128" s="344">
        <f t="shared" si="107"/>
        <v>0</v>
      </c>
      <c r="CU128" s="349">
        <f t="shared" si="84"/>
        <v>0</v>
      </c>
      <c r="CV128" s="346"/>
      <c r="CW128" s="344">
        <f t="shared" si="108"/>
        <v>0</v>
      </c>
      <c r="CX128" s="346"/>
      <c r="CY128" s="342"/>
      <c r="CZ128" s="342"/>
      <c r="DA128" s="342"/>
      <c r="DB128" s="341"/>
      <c r="DC128" s="341"/>
      <c r="DD128" s="341" t="e">
        <f t="shared" si="86"/>
        <v>#DIV/0!</v>
      </c>
      <c r="DE128" s="343"/>
      <c r="DF128" s="344">
        <f t="shared" si="98"/>
        <v>0</v>
      </c>
      <c r="DG128" s="345">
        <f t="shared" si="87"/>
        <v>0</v>
      </c>
      <c r="DH128" s="346"/>
      <c r="DI128" s="342"/>
      <c r="DJ128" s="342"/>
      <c r="DK128" s="342"/>
      <c r="DL128" s="341"/>
      <c r="DM128" s="341"/>
      <c r="DN128" s="341" t="e">
        <f t="shared" si="88"/>
        <v>#DIV/0!</v>
      </c>
      <c r="DO128" s="343"/>
      <c r="DP128" s="344">
        <f t="shared" si="99"/>
        <v>0</v>
      </c>
      <c r="DQ128" s="345">
        <f t="shared" si="89"/>
        <v>0</v>
      </c>
      <c r="DR128" s="346"/>
      <c r="DS128" s="342"/>
      <c r="DT128" s="347"/>
      <c r="DU128" s="347"/>
      <c r="DV128" s="341" t="e">
        <f t="shared" si="90"/>
        <v>#DIV/0!</v>
      </c>
      <c r="DW128" s="341"/>
      <c r="DX128" s="341" t="e">
        <f t="shared" si="106"/>
        <v>#DIV/0!</v>
      </c>
      <c r="DY128" s="343"/>
      <c r="DZ128" s="344">
        <f t="shared" si="102"/>
        <v>0</v>
      </c>
      <c r="EA128" s="345">
        <f t="shared" si="91"/>
        <v>0</v>
      </c>
      <c r="EB128" s="346"/>
    </row>
    <row r="129" spans="1:132" ht="47.25" x14ac:dyDescent="0.2">
      <c r="A129" s="116" t="s">
        <v>202</v>
      </c>
      <c r="B129" s="341">
        <f>'[4]численность 2020'!C141</f>
        <v>538.20001220703125</v>
      </c>
      <c r="C129" s="342">
        <v>1454.6361079999999</v>
      </c>
      <c r="D129" s="342">
        <v>1042.8454589999999</v>
      </c>
      <c r="E129" s="342">
        <f>'[4]численность 2020'!D141</f>
        <v>869.66070556640625</v>
      </c>
      <c r="F129" s="341">
        <v>2.7281249999999999</v>
      </c>
      <c r="G129" s="341">
        <f t="shared" si="61"/>
        <v>1.9376540976347005</v>
      </c>
      <c r="H129" s="341">
        <f t="shared" si="111"/>
        <v>1.6158689814965499</v>
      </c>
      <c r="I129" s="343">
        <f>'[4]заявки 2020-2021'!O133</f>
        <v>200</v>
      </c>
      <c r="J129" s="344">
        <f t="shared" si="112"/>
        <v>304.38124694824131</v>
      </c>
      <c r="K129" s="345">
        <f t="shared" si="62"/>
        <v>200</v>
      </c>
      <c r="L129" s="346">
        <v>200</v>
      </c>
      <c r="M129" s="342">
        <v>429</v>
      </c>
      <c r="N129" s="342">
        <v>225</v>
      </c>
      <c r="O129" s="347">
        <f>'[4]заявки 2020-2021'!K133</f>
        <v>313</v>
      </c>
      <c r="P129" s="341">
        <f t="shared" si="63"/>
        <v>0.79710143119613142</v>
      </c>
      <c r="Q129" s="341">
        <v>0.41805999999999999</v>
      </c>
      <c r="R129" s="341">
        <f t="shared" si="64"/>
        <v>0.5815681770731681</v>
      </c>
      <c r="S129" s="343">
        <f>'[4]заявки 2020-2021'!M133</f>
        <v>47</v>
      </c>
      <c r="T129" s="343">
        <f>'[4]заявки 2020-2021'!N133</f>
        <v>35</v>
      </c>
      <c r="U129" s="344">
        <f t="shared" si="100"/>
        <v>46.949999999999996</v>
      </c>
      <c r="V129" s="345">
        <f t="shared" si="65"/>
        <v>46.949999999999996</v>
      </c>
      <c r="W129" s="346">
        <v>46</v>
      </c>
      <c r="X129" s="346">
        <v>35</v>
      </c>
      <c r="Y129" s="348"/>
      <c r="Z129" s="342">
        <v>771.93768299999999</v>
      </c>
      <c r="AA129" s="342">
        <v>1557.1308590000001</v>
      </c>
      <c r="AB129" s="342">
        <f>'[4]численность 2020'!E141</f>
        <v>1821.632568359375</v>
      </c>
      <c r="AC129" s="341">
        <v>1.4477450000000001</v>
      </c>
      <c r="AD129" s="341">
        <v>2.8932199999999999</v>
      </c>
      <c r="AE129" s="341">
        <f t="shared" si="105"/>
        <v>3.3846758213350641</v>
      </c>
      <c r="AF129" s="343">
        <f>'[4]заявки 2020-2021'!J133</f>
        <v>92</v>
      </c>
      <c r="AG129" s="344">
        <f t="shared" si="101"/>
        <v>91.081628417968759</v>
      </c>
      <c r="AH129" s="345">
        <f t="shared" si="66"/>
        <v>91.081628417968759</v>
      </c>
      <c r="AI129" s="349">
        <f t="shared" si="67"/>
        <v>68.25</v>
      </c>
      <c r="AJ129" s="346">
        <v>91</v>
      </c>
      <c r="AK129" s="346">
        <v>68</v>
      </c>
      <c r="AL129" s="342">
        <v>5764.3232420000004</v>
      </c>
      <c r="AM129" s="342">
        <v>7661.2182620000003</v>
      </c>
      <c r="AN129" s="342">
        <f>'[4]численность 2020'!F141</f>
        <v>7409.60888671875</v>
      </c>
      <c r="AO129" s="341">
        <v>10.810809000000001</v>
      </c>
      <c r="AP129" s="341">
        <v>14.234890999999999</v>
      </c>
      <c r="AQ129" s="341">
        <f t="shared" si="68"/>
        <v>13.767388923559649</v>
      </c>
      <c r="AR129" s="343">
        <f>'[4]заявки 2020-2021'!D133</f>
        <v>460</v>
      </c>
      <c r="AS129" s="343">
        <f>'[4]заявки 2020-2021'!E133</f>
        <v>25</v>
      </c>
      <c r="AT129" s="344">
        <f t="shared" si="94"/>
        <v>1111.441333007805</v>
      </c>
      <c r="AU129" s="349">
        <f t="shared" si="69"/>
        <v>460</v>
      </c>
      <c r="AV129" s="346">
        <v>460</v>
      </c>
      <c r="AW129" s="344">
        <f t="shared" si="70"/>
        <v>115</v>
      </c>
      <c r="AX129" s="345">
        <f t="shared" si="71"/>
        <v>25</v>
      </c>
      <c r="AY129" s="346">
        <v>25</v>
      </c>
      <c r="AZ129" s="344">
        <f t="shared" si="72"/>
        <v>230</v>
      </c>
      <c r="BA129" s="346">
        <v>230</v>
      </c>
      <c r="BB129" s="342">
        <v>698.87744099999998</v>
      </c>
      <c r="BC129" s="342">
        <v>755.19055200000003</v>
      </c>
      <c r="BD129" s="342">
        <f>'[4]численность 2020'!G141</f>
        <v>778.93646240234375</v>
      </c>
      <c r="BE129" s="341">
        <v>1.3107230000000001</v>
      </c>
      <c r="BF129" s="341">
        <v>1.403178</v>
      </c>
      <c r="BG129" s="341">
        <f t="shared" si="73"/>
        <v>1.4472992284190205</v>
      </c>
      <c r="BH129" s="343">
        <f>'[4]заявки 2020-2021'!B133</f>
        <v>39</v>
      </c>
      <c r="BI129" s="343">
        <f>'[4]заявки 2020-2021'!C133</f>
        <v>7</v>
      </c>
      <c r="BJ129" s="344">
        <f t="shared" si="95"/>
        <v>38.946823120117188</v>
      </c>
      <c r="BK129" s="349">
        <f t="shared" si="74"/>
        <v>38.946823120117188</v>
      </c>
      <c r="BL129" s="346">
        <v>38</v>
      </c>
      <c r="BM129" s="344">
        <f t="shared" si="75"/>
        <v>9.5</v>
      </c>
      <c r="BN129" s="345">
        <f t="shared" si="76"/>
        <v>7</v>
      </c>
      <c r="BO129" s="346">
        <v>7</v>
      </c>
      <c r="BP129" s="344">
        <f t="shared" si="92"/>
        <v>7.6000000000000005</v>
      </c>
      <c r="BQ129" s="346">
        <v>7</v>
      </c>
      <c r="BR129" s="342">
        <v>1246.6248780000001</v>
      </c>
      <c r="BS129" s="342">
        <v>1553.980225</v>
      </c>
      <c r="BT129" s="342">
        <f>'[4]численность 2020'!H141</f>
        <v>1882.45458984375</v>
      </c>
      <c r="BU129" s="341">
        <v>2.338006</v>
      </c>
      <c r="BV129" s="341">
        <v>2.8873660000000001</v>
      </c>
      <c r="BW129" s="341">
        <f t="shared" si="77"/>
        <v>3.4976858921356171</v>
      </c>
      <c r="BX129" s="343">
        <f>'[4]заявки 2020-2021'!F133</f>
        <v>132</v>
      </c>
      <c r="BY129" s="343">
        <f>'[4]заявки 2020-2021'!G133</f>
        <v>13</v>
      </c>
      <c r="BZ129" s="343">
        <f>'[4]заявки 2020-2021'!H133</f>
        <v>13</v>
      </c>
      <c r="CA129" s="344">
        <f t="shared" si="96"/>
        <v>131.7718212890625</v>
      </c>
      <c r="CB129" s="349">
        <f t="shared" si="78"/>
        <v>131.7718212890625</v>
      </c>
      <c r="CC129" s="346">
        <v>131</v>
      </c>
      <c r="CD129" s="344">
        <f t="shared" si="79"/>
        <v>16.375</v>
      </c>
      <c r="CE129" s="345">
        <f t="shared" si="80"/>
        <v>13</v>
      </c>
      <c r="CF129" s="346">
        <v>13</v>
      </c>
      <c r="CG129" s="344">
        <f t="shared" si="81"/>
        <v>16.375</v>
      </c>
      <c r="CH129" s="345">
        <f t="shared" si="82"/>
        <v>13</v>
      </c>
      <c r="CI129" s="346">
        <v>13</v>
      </c>
      <c r="CJ129" s="344">
        <f t="shared" si="93"/>
        <v>26.200000000000003</v>
      </c>
      <c r="CK129" s="346">
        <v>26</v>
      </c>
      <c r="CL129" s="350">
        <f t="shared" si="97"/>
        <v>1</v>
      </c>
      <c r="CM129" s="342">
        <v>286</v>
      </c>
      <c r="CN129" s="342">
        <v>386</v>
      </c>
      <c r="CO129" s="342" t="e">
        <f>#NAME?</f>
        <v>#NAME?</v>
      </c>
      <c r="CP129" s="341">
        <v>0.57399999999999995</v>
      </c>
      <c r="CQ129" s="341">
        <v>0.77300000000000002</v>
      </c>
      <c r="CR129" s="341" t="e">
        <f>#NAME?</f>
        <v>#NAME?</v>
      </c>
      <c r="CS129" s="343" t="e">
        <f>#NAME?</f>
        <v>#NAME?</v>
      </c>
      <c r="CT129" s="344" t="e">
        <f t="shared" si="107"/>
        <v>#NAME?</v>
      </c>
      <c r="CU129" s="349" t="e">
        <f t="shared" si="84"/>
        <v>#NAME?</v>
      </c>
      <c r="CV129" s="346"/>
      <c r="CW129" s="344">
        <f t="shared" si="108"/>
        <v>0</v>
      </c>
      <c r="CX129" s="346"/>
      <c r="CY129" s="342">
        <v>0</v>
      </c>
      <c r="CZ129" s="342">
        <v>0</v>
      </c>
      <c r="DA129" s="342">
        <f>'[4]численность 2020'!I141</f>
        <v>0</v>
      </c>
      <c r="DB129" s="341">
        <v>0</v>
      </c>
      <c r="DC129" s="341">
        <v>0</v>
      </c>
      <c r="DD129" s="341">
        <f t="shared" si="86"/>
        <v>0</v>
      </c>
      <c r="DE129" s="343">
        <f>'[4]заявки 2020-2021'!I133</f>
        <v>0</v>
      </c>
      <c r="DF129" s="344">
        <f t="shared" si="98"/>
        <v>0</v>
      </c>
      <c r="DG129" s="345">
        <f t="shared" si="87"/>
        <v>0</v>
      </c>
      <c r="DH129" s="346"/>
      <c r="DI129" s="342">
        <v>12.822884999999999</v>
      </c>
      <c r="DJ129" s="342">
        <v>52.521942000000003</v>
      </c>
      <c r="DK129" s="342">
        <f>'[4]численность 2020'!J141</f>
        <v>31.992301940917969</v>
      </c>
      <c r="DL129" s="341">
        <v>9.7587999999999994E-2</v>
      </c>
      <c r="DM129" s="341">
        <v>9.7587999999999994E-2</v>
      </c>
      <c r="DN129" s="341">
        <f t="shared" si="88"/>
        <v>5.9443146070779683E-2</v>
      </c>
      <c r="DO129" s="343">
        <f>'[4]заявки 2020-2021'!P133</f>
        <v>1</v>
      </c>
      <c r="DP129" s="344">
        <f t="shared" si="99"/>
        <v>3.1992301940917969</v>
      </c>
      <c r="DQ129" s="345">
        <f t="shared" si="89"/>
        <v>1</v>
      </c>
      <c r="DR129" s="346">
        <v>1</v>
      </c>
      <c r="DS129" s="342">
        <v>433</v>
      </c>
      <c r="DT129" s="347">
        <v>693</v>
      </c>
      <c r="DU129" s="347">
        <f>'[4]заявки 2020-2021'!Q133</f>
        <v>1910</v>
      </c>
      <c r="DV129" s="341">
        <f t="shared" si="90"/>
        <v>0.80453361237278531</v>
      </c>
      <c r="DW129" s="341">
        <v>1.287625</v>
      </c>
      <c r="DX129" s="341">
        <f t="shared" si="106"/>
        <v>3.54886651185224</v>
      </c>
      <c r="DY129" s="343">
        <f>'[4]заявки 2020-2021'!S133</f>
        <v>15</v>
      </c>
      <c r="DZ129" s="344">
        <f t="shared" si="102"/>
        <v>191</v>
      </c>
      <c r="EA129" s="345">
        <f t="shared" si="91"/>
        <v>15</v>
      </c>
      <c r="EB129" s="346">
        <v>15</v>
      </c>
    </row>
    <row r="130" spans="1:132" ht="15.75" x14ac:dyDescent="0.2">
      <c r="A130" s="198" t="s">
        <v>203</v>
      </c>
      <c r="B130" s="341"/>
      <c r="C130" s="342"/>
      <c r="D130" s="342"/>
      <c r="E130" s="342"/>
      <c r="F130" s="341"/>
      <c r="G130" s="341" t="e">
        <f t="shared" si="61"/>
        <v>#DIV/0!</v>
      </c>
      <c r="H130" s="341"/>
      <c r="I130" s="343"/>
      <c r="J130" s="344">
        <f t="shared" si="112"/>
        <v>0</v>
      </c>
      <c r="K130" s="345">
        <f t="shared" si="62"/>
        <v>0</v>
      </c>
      <c r="L130" s="346"/>
      <c r="M130" s="342"/>
      <c r="N130" s="342"/>
      <c r="O130" s="347"/>
      <c r="P130" s="341"/>
      <c r="Q130" s="341"/>
      <c r="R130" s="341" t="e">
        <f t="shared" ref="R130:R193" si="114">O130/B130</f>
        <v>#DIV/0!</v>
      </c>
      <c r="S130" s="343"/>
      <c r="T130" s="343"/>
      <c r="U130" s="344">
        <f t="shared" si="100"/>
        <v>0</v>
      </c>
      <c r="V130" s="345">
        <f t="shared" si="65"/>
        <v>0</v>
      </c>
      <c r="W130" s="346"/>
      <c r="X130" s="346"/>
      <c r="Y130" s="348"/>
      <c r="Z130" s="342"/>
      <c r="AA130" s="342"/>
      <c r="AB130" s="342"/>
      <c r="AC130" s="341"/>
      <c r="AD130" s="341"/>
      <c r="AE130" s="341" t="e">
        <f t="shared" si="105"/>
        <v>#DIV/0!</v>
      </c>
      <c r="AF130" s="343"/>
      <c r="AG130" s="344">
        <f t="shared" si="101"/>
        <v>0</v>
      </c>
      <c r="AH130" s="345">
        <f t="shared" si="66"/>
        <v>0</v>
      </c>
      <c r="AI130" s="349">
        <f t="shared" si="67"/>
        <v>0</v>
      </c>
      <c r="AJ130" s="346"/>
      <c r="AK130" s="346"/>
      <c r="AL130" s="342"/>
      <c r="AM130" s="342"/>
      <c r="AN130" s="342"/>
      <c r="AO130" s="341"/>
      <c r="AP130" s="341"/>
      <c r="AQ130" s="341" t="e">
        <f t="shared" si="68"/>
        <v>#DIV/0!</v>
      </c>
      <c r="AR130" s="343"/>
      <c r="AS130" s="343"/>
      <c r="AT130" s="344">
        <f t="shared" si="94"/>
        <v>0</v>
      </c>
      <c r="AU130" s="349">
        <f t="shared" si="69"/>
        <v>0</v>
      </c>
      <c r="AV130" s="346"/>
      <c r="AW130" s="344">
        <f t="shared" si="70"/>
        <v>0</v>
      </c>
      <c r="AX130" s="345">
        <f t="shared" si="71"/>
        <v>0</v>
      </c>
      <c r="AY130" s="346"/>
      <c r="AZ130" s="344">
        <f t="shared" si="72"/>
        <v>0</v>
      </c>
      <c r="BA130" s="346"/>
      <c r="BB130" s="342"/>
      <c r="BC130" s="342"/>
      <c r="BD130" s="342"/>
      <c r="BE130" s="341"/>
      <c r="BF130" s="341"/>
      <c r="BG130" s="341" t="e">
        <f t="shared" si="73"/>
        <v>#DIV/0!</v>
      </c>
      <c r="BH130" s="343"/>
      <c r="BI130" s="343"/>
      <c r="BJ130" s="344">
        <f t="shared" si="95"/>
        <v>0</v>
      </c>
      <c r="BK130" s="349">
        <f t="shared" si="74"/>
        <v>0</v>
      </c>
      <c r="BL130" s="346"/>
      <c r="BM130" s="344">
        <f t="shared" si="75"/>
        <v>0</v>
      </c>
      <c r="BN130" s="345">
        <f t="shared" si="76"/>
        <v>0</v>
      </c>
      <c r="BO130" s="346"/>
      <c r="BP130" s="344">
        <f t="shared" si="92"/>
        <v>0</v>
      </c>
      <c r="BQ130" s="346"/>
      <c r="BR130" s="342"/>
      <c r="BS130" s="342"/>
      <c r="BT130" s="342"/>
      <c r="BU130" s="341"/>
      <c r="BV130" s="341"/>
      <c r="BW130" s="341" t="e">
        <f t="shared" si="77"/>
        <v>#DIV/0!</v>
      </c>
      <c r="BX130" s="343"/>
      <c r="BY130" s="343"/>
      <c r="BZ130" s="343"/>
      <c r="CA130" s="344">
        <f t="shared" si="96"/>
        <v>0</v>
      </c>
      <c r="CB130" s="349">
        <f t="shared" si="78"/>
        <v>0</v>
      </c>
      <c r="CC130" s="346"/>
      <c r="CD130" s="344">
        <f t="shared" si="79"/>
        <v>0</v>
      </c>
      <c r="CE130" s="345">
        <f t="shared" si="80"/>
        <v>0</v>
      </c>
      <c r="CF130" s="346"/>
      <c r="CG130" s="344">
        <f t="shared" si="81"/>
        <v>0</v>
      </c>
      <c r="CH130" s="345">
        <f t="shared" si="82"/>
        <v>0</v>
      </c>
      <c r="CI130" s="346"/>
      <c r="CJ130" s="344">
        <f t="shared" si="93"/>
        <v>0</v>
      </c>
      <c r="CK130" s="346"/>
      <c r="CL130" s="350">
        <f t="shared" si="97"/>
        <v>1</v>
      </c>
      <c r="CM130" s="342"/>
      <c r="CN130" s="342"/>
      <c r="CO130" s="342"/>
      <c r="CP130" s="341"/>
      <c r="CQ130" s="341"/>
      <c r="CR130" s="341"/>
      <c r="CS130" s="343"/>
      <c r="CT130" s="344">
        <f t="shared" si="107"/>
        <v>0</v>
      </c>
      <c r="CU130" s="349">
        <f t="shared" si="84"/>
        <v>0</v>
      </c>
      <c r="CV130" s="346"/>
      <c r="CW130" s="344">
        <f t="shared" si="108"/>
        <v>0</v>
      </c>
      <c r="CX130" s="346"/>
      <c r="CY130" s="342"/>
      <c r="CZ130" s="342"/>
      <c r="DA130" s="342"/>
      <c r="DB130" s="341"/>
      <c r="DC130" s="341"/>
      <c r="DD130" s="341" t="e">
        <f t="shared" si="86"/>
        <v>#DIV/0!</v>
      </c>
      <c r="DE130" s="343"/>
      <c r="DF130" s="344">
        <f t="shared" si="98"/>
        <v>0</v>
      </c>
      <c r="DG130" s="345">
        <f t="shared" si="87"/>
        <v>0</v>
      </c>
      <c r="DH130" s="346"/>
      <c r="DI130" s="342"/>
      <c r="DJ130" s="342"/>
      <c r="DK130" s="342"/>
      <c r="DL130" s="341"/>
      <c r="DM130" s="341"/>
      <c r="DN130" s="341" t="e">
        <f t="shared" si="88"/>
        <v>#DIV/0!</v>
      </c>
      <c r="DO130" s="343"/>
      <c r="DP130" s="344">
        <f t="shared" si="99"/>
        <v>0</v>
      </c>
      <c r="DQ130" s="345">
        <f t="shared" si="89"/>
        <v>0</v>
      </c>
      <c r="DR130" s="346"/>
      <c r="DS130" s="342"/>
      <c r="DT130" s="347"/>
      <c r="DU130" s="347"/>
      <c r="DV130" s="341" t="e">
        <f t="shared" si="90"/>
        <v>#DIV/0!</v>
      </c>
      <c r="DW130" s="341"/>
      <c r="DX130" s="341" t="e">
        <f t="shared" si="106"/>
        <v>#DIV/0!</v>
      </c>
      <c r="DY130" s="343"/>
      <c r="DZ130" s="344">
        <f t="shared" si="102"/>
        <v>0</v>
      </c>
      <c r="EA130" s="345">
        <f t="shared" si="91"/>
        <v>0</v>
      </c>
      <c r="EB130" s="346"/>
    </row>
    <row r="131" spans="1:132" s="354" customFormat="1" ht="31.5" x14ac:dyDescent="0.2">
      <c r="A131" s="118" t="s">
        <v>1022</v>
      </c>
      <c r="B131" s="355">
        <f>'[4]численность 2020'!C143</f>
        <v>2219.198974609375</v>
      </c>
      <c r="C131" s="356">
        <v>8990.5595699999994</v>
      </c>
      <c r="D131" s="356">
        <v>7366.9150390000004</v>
      </c>
      <c r="E131" s="356">
        <f>'[4]численность 2020'!D143</f>
        <v>8465.9013671875</v>
      </c>
      <c r="F131" s="355">
        <v>4.0018510000000003</v>
      </c>
      <c r="G131" s="355">
        <f t="shared" si="61"/>
        <v>3.3196279933829413</v>
      </c>
      <c r="H131" s="355">
        <f t="shared" si="111"/>
        <v>3.8148455654715114</v>
      </c>
      <c r="I131" s="357">
        <f>'[4]заявки 2020-2021'!O135</f>
        <v>3000</v>
      </c>
      <c r="J131" s="344">
        <f t="shared" si="112"/>
        <v>2963.0654785156162</v>
      </c>
      <c r="K131" s="358">
        <f t="shared" si="62"/>
        <v>2963.0654785156162</v>
      </c>
      <c r="L131" s="359">
        <v>2963</v>
      </c>
      <c r="M131" s="356">
        <v>675</v>
      </c>
      <c r="N131" s="356">
        <v>900</v>
      </c>
      <c r="O131" s="360">
        <f>'[4]заявки 2020-2021'!K135</f>
        <v>967</v>
      </c>
      <c r="P131" s="341">
        <f t="shared" si="63"/>
        <v>0.3041638031212654</v>
      </c>
      <c r="Q131" s="355">
        <v>0.39970499999999998</v>
      </c>
      <c r="R131" s="355">
        <f t="shared" si="114"/>
        <v>0.43574281128631653</v>
      </c>
      <c r="S131" s="357">
        <f>'[4]заявки 2020-2021'!M135</f>
        <v>67</v>
      </c>
      <c r="T131" s="357">
        <f>'[4]заявки 2020-2021'!N135</f>
        <v>40</v>
      </c>
      <c r="U131" s="344">
        <f t="shared" si="100"/>
        <v>145.04999999999998</v>
      </c>
      <c r="V131" s="358">
        <f t="shared" si="65"/>
        <v>67</v>
      </c>
      <c r="W131" s="359">
        <v>67</v>
      </c>
      <c r="X131" s="359">
        <v>40</v>
      </c>
      <c r="Y131" s="361"/>
      <c r="Z131" s="356">
        <v>232.487854</v>
      </c>
      <c r="AA131" s="356">
        <v>92.787734999999998</v>
      </c>
      <c r="AB131" s="356">
        <f>'[4]численность 2020'!E143</f>
        <v>952.1085205078125</v>
      </c>
      <c r="AC131" s="355">
        <v>0.10348400000000001</v>
      </c>
      <c r="AD131" s="355">
        <v>4.1209000000000003E-2</v>
      </c>
      <c r="AE131" s="355">
        <f t="shared" si="105"/>
        <v>0.4290325164175075</v>
      </c>
      <c r="AF131" s="357">
        <f>'[4]заявки 2020-2021'!J135</f>
        <v>48</v>
      </c>
      <c r="AG131" s="344">
        <f t="shared" si="101"/>
        <v>47.605426025390628</v>
      </c>
      <c r="AH131" s="358">
        <f t="shared" si="66"/>
        <v>47.605426025390628</v>
      </c>
      <c r="AI131" s="363">
        <f t="shared" si="67"/>
        <v>15.75</v>
      </c>
      <c r="AJ131" s="359">
        <v>21</v>
      </c>
      <c r="AK131" s="359">
        <v>15</v>
      </c>
      <c r="AL131" s="356">
        <v>46.343094000000001</v>
      </c>
      <c r="AM131" s="356">
        <v>0</v>
      </c>
      <c r="AN131" s="356">
        <f>'[4]численность 2020'!F143</f>
        <v>251.96136474609375</v>
      </c>
      <c r="AO131" s="355">
        <v>2.0628000000000001E-2</v>
      </c>
      <c r="AP131" s="355">
        <v>0</v>
      </c>
      <c r="AQ131" s="355">
        <f t="shared" si="68"/>
        <v>0.1135370769493277</v>
      </c>
      <c r="AR131" s="357">
        <f>'[4]заявки 2020-2021'!D135</f>
        <v>4</v>
      </c>
      <c r="AS131" s="357">
        <f>'[4]заявки 2020-2021'!E135</f>
        <v>1</v>
      </c>
      <c r="AT131" s="362">
        <f t="shared" si="94"/>
        <v>7.5588409423827869</v>
      </c>
      <c r="AU131" s="363">
        <f t="shared" si="69"/>
        <v>4</v>
      </c>
      <c r="AV131" s="359"/>
      <c r="AW131" s="362">
        <f t="shared" si="70"/>
        <v>0</v>
      </c>
      <c r="AX131" s="358">
        <f t="shared" si="71"/>
        <v>0</v>
      </c>
      <c r="AY131" s="359"/>
      <c r="AZ131" s="362">
        <f t="shared" si="72"/>
        <v>0</v>
      </c>
      <c r="BA131" s="359"/>
      <c r="BB131" s="356">
        <v>3298.08374</v>
      </c>
      <c r="BC131" s="356">
        <v>2895.8405760000001</v>
      </c>
      <c r="BD131" s="356">
        <f>'[4]численность 2020'!G143</f>
        <v>2398.595947265625</v>
      </c>
      <c r="BE131" s="355">
        <v>1.4680329999999999</v>
      </c>
      <c r="BF131" s="355">
        <v>1.2860910000000001</v>
      </c>
      <c r="BG131" s="355">
        <f t="shared" si="73"/>
        <v>1.0808386155134322</v>
      </c>
      <c r="BH131" s="357">
        <f>'[4]заявки 2020-2021'!B135</f>
        <v>123</v>
      </c>
      <c r="BI131" s="357">
        <f>'[4]заявки 2020-2021'!C135</f>
        <v>30</v>
      </c>
      <c r="BJ131" s="344">
        <f t="shared" si="95"/>
        <v>119.92979736328125</v>
      </c>
      <c r="BK131" s="363">
        <f t="shared" si="74"/>
        <v>119.92979736328125</v>
      </c>
      <c r="BL131" s="359">
        <v>119</v>
      </c>
      <c r="BM131" s="344">
        <f t="shared" si="75"/>
        <v>29.75</v>
      </c>
      <c r="BN131" s="358">
        <f t="shared" si="76"/>
        <v>29.75</v>
      </c>
      <c r="BO131" s="359">
        <v>29</v>
      </c>
      <c r="BP131" s="344">
        <f t="shared" si="92"/>
        <v>23.8</v>
      </c>
      <c r="BQ131" s="359">
        <v>23</v>
      </c>
      <c r="BR131" s="356">
        <v>1578.36853</v>
      </c>
      <c r="BS131" s="356">
        <v>1612.4567870000001</v>
      </c>
      <c r="BT131" s="356">
        <f>'[4]численность 2020'!H143</f>
        <v>1467.102294921875</v>
      </c>
      <c r="BU131" s="355">
        <v>0.70255900000000004</v>
      </c>
      <c r="BV131" s="355">
        <v>0.71611899999999995</v>
      </c>
      <c r="BW131" s="355">
        <f t="shared" si="77"/>
        <v>0.66109542754277606</v>
      </c>
      <c r="BX131" s="357">
        <f>'[4]заявки 2020-2021'!F135</f>
        <v>45</v>
      </c>
      <c r="BY131" s="357">
        <f>'[4]заявки 2020-2021'!G135</f>
        <v>10</v>
      </c>
      <c r="BZ131" s="357">
        <f>'[4]заявки 2020-2021'!H135</f>
        <v>1</v>
      </c>
      <c r="CA131" s="344">
        <f t="shared" si="96"/>
        <v>44.013068847656101</v>
      </c>
      <c r="CB131" s="363">
        <f t="shared" si="78"/>
        <v>44.013068847656101</v>
      </c>
      <c r="CC131" s="359">
        <v>44</v>
      </c>
      <c r="CD131" s="344">
        <f t="shared" si="79"/>
        <v>5.5</v>
      </c>
      <c r="CE131" s="358">
        <f t="shared" si="80"/>
        <v>5.5</v>
      </c>
      <c r="CF131" s="359">
        <v>10</v>
      </c>
      <c r="CG131" s="344">
        <f t="shared" si="81"/>
        <v>5.5</v>
      </c>
      <c r="CH131" s="358">
        <f t="shared" si="82"/>
        <v>1</v>
      </c>
      <c r="CI131" s="359">
        <v>1</v>
      </c>
      <c r="CJ131" s="344">
        <f t="shared" si="93"/>
        <v>8.8000000000000007</v>
      </c>
      <c r="CK131" s="359">
        <v>8</v>
      </c>
      <c r="CL131" s="364">
        <f t="shared" si="97"/>
        <v>1</v>
      </c>
      <c r="CM131" s="356">
        <v>0</v>
      </c>
      <c r="CN131" s="356">
        <v>0</v>
      </c>
      <c r="CO131" s="356" t="e">
        <f>#NAME?</f>
        <v>#NAME?</v>
      </c>
      <c r="CP131" s="355">
        <v>0</v>
      </c>
      <c r="CQ131" s="355">
        <v>0</v>
      </c>
      <c r="CR131" s="355" t="e">
        <f>#NAME?</f>
        <v>#NAME?</v>
      </c>
      <c r="CS131" s="357" t="e">
        <f>#NAME?</f>
        <v>#NAME?</v>
      </c>
      <c r="CT131" s="362" t="e">
        <f t="shared" si="107"/>
        <v>#NAME?</v>
      </c>
      <c r="CU131" s="363" t="e">
        <f t="shared" si="84"/>
        <v>#NAME?</v>
      </c>
      <c r="CV131" s="359"/>
      <c r="CW131" s="362">
        <f t="shared" si="108"/>
        <v>0</v>
      </c>
      <c r="CX131" s="359"/>
      <c r="CY131" s="356">
        <v>297.36819500000001</v>
      </c>
      <c r="CZ131" s="356">
        <v>122.727974</v>
      </c>
      <c r="DA131" s="356">
        <f>'[4]численность 2020'!I143</f>
        <v>227.14697265625</v>
      </c>
      <c r="DB131" s="355">
        <v>0.13236400000000001</v>
      </c>
      <c r="DC131" s="355">
        <v>5.4505999999999999E-2</v>
      </c>
      <c r="DD131" s="355">
        <f t="shared" si="86"/>
        <v>0.10235538825275123</v>
      </c>
      <c r="DE131" s="357">
        <f>'[4]заявки 2020-2021'!I135</f>
        <v>4</v>
      </c>
      <c r="DF131" s="344">
        <f t="shared" si="98"/>
        <v>40.886455078124769</v>
      </c>
      <c r="DG131" s="358">
        <f t="shared" si="87"/>
        <v>4</v>
      </c>
      <c r="DH131" s="359"/>
      <c r="DI131" s="356">
        <v>146.753128</v>
      </c>
      <c r="DJ131" s="356">
        <v>53.946357999999996</v>
      </c>
      <c r="DK131" s="356">
        <f>'[4]численность 2020'!J143</f>
        <v>76.3519287109375</v>
      </c>
      <c r="DL131" s="355">
        <v>2.3958E-2</v>
      </c>
      <c r="DM131" s="355">
        <v>2.3958E-2</v>
      </c>
      <c r="DN131" s="355">
        <f t="shared" si="88"/>
        <v>3.4405174833129611E-2</v>
      </c>
      <c r="DO131" s="357">
        <f>'[4]заявки 2020-2021'!P135</f>
        <v>4</v>
      </c>
      <c r="DP131" s="344">
        <f t="shared" si="99"/>
        <v>7.63519287109375</v>
      </c>
      <c r="DQ131" s="358">
        <f t="shared" si="89"/>
        <v>4</v>
      </c>
      <c r="DR131" s="359">
        <v>4</v>
      </c>
      <c r="DS131" s="356">
        <v>0</v>
      </c>
      <c r="DT131" s="360">
        <v>0</v>
      </c>
      <c r="DU131" s="360">
        <f>'[4]заявки 2020-2021'!Q135</f>
        <v>136</v>
      </c>
      <c r="DV131" s="341">
        <f t="shared" si="90"/>
        <v>0</v>
      </c>
      <c r="DW131" s="355">
        <v>0</v>
      </c>
      <c r="DX131" s="355">
        <f t="shared" si="106"/>
        <v>6.1283373665914215E-2</v>
      </c>
      <c r="DY131" s="357">
        <f>'[4]заявки 2020-2021'!S135</f>
        <v>4</v>
      </c>
      <c r="DZ131" s="344">
        <f t="shared" si="102"/>
        <v>13.600000000000001</v>
      </c>
      <c r="EA131" s="358">
        <f t="shared" si="91"/>
        <v>4</v>
      </c>
      <c r="EB131" s="359"/>
    </row>
    <row r="132" spans="1:132" s="354" customFormat="1" ht="45.75" customHeight="1" x14ac:dyDescent="0.2">
      <c r="A132" s="118" t="s">
        <v>209</v>
      </c>
      <c r="B132" s="355">
        <f>'[4]численность 2020'!C146</f>
        <v>387.85101318359375</v>
      </c>
      <c r="C132" s="356">
        <f t="shared" si="113"/>
        <v>1280.5211481066895</v>
      </c>
      <c r="D132" s="356">
        <v>1532.003784</v>
      </c>
      <c r="E132" s="356">
        <f>'[4]численность 2020'!D146</f>
        <v>1375.122314453125</v>
      </c>
      <c r="F132" s="355">
        <v>3.30158</v>
      </c>
      <c r="G132" s="341">
        <v>3.94998</v>
      </c>
      <c r="H132" s="355">
        <f t="shared" si="111"/>
        <v>3.5454910976401006</v>
      </c>
      <c r="I132" s="357">
        <f>'[4]заявки 2020-2021'!O137</f>
        <v>400</v>
      </c>
      <c r="J132" s="344">
        <f t="shared" si="112"/>
        <v>481.29281005859235</v>
      </c>
      <c r="K132" s="358">
        <f t="shared" si="62"/>
        <v>400</v>
      </c>
      <c r="L132" s="359">
        <v>400</v>
      </c>
      <c r="M132" s="356">
        <f ca="1">P132*B132</f>
        <v>124.11232421875</v>
      </c>
      <c r="N132" s="356">
        <v>154</v>
      </c>
      <c r="O132" s="360">
        <f>'[4]заявки 2020-2021'!K137</f>
        <v>205</v>
      </c>
      <c r="P132" s="341">
        <f t="shared" ca="1" si="63"/>
        <v>0.32</v>
      </c>
      <c r="Q132" s="355">
        <v>0.39706000000000002</v>
      </c>
      <c r="R132" s="355">
        <f t="shared" si="114"/>
        <v>0.52855347293616806</v>
      </c>
      <c r="S132" s="357">
        <f>'[4]заявки 2020-2021'!M137</f>
        <v>20</v>
      </c>
      <c r="T132" s="357">
        <f>'[4]заявки 2020-2021'!N137</f>
        <v>8</v>
      </c>
      <c r="U132" s="344">
        <f t="shared" si="100"/>
        <v>30.75</v>
      </c>
      <c r="V132" s="358">
        <f t="shared" si="65"/>
        <v>20</v>
      </c>
      <c r="W132" s="359">
        <v>20</v>
      </c>
      <c r="X132" s="359">
        <v>8</v>
      </c>
      <c r="Y132" s="361"/>
      <c r="Z132" s="356">
        <v>33.019081</v>
      </c>
      <c r="AA132" s="356">
        <v>8.970065</v>
      </c>
      <c r="AB132" s="356">
        <f>'[4]численность 2020'!E146</f>
        <v>8.9918289184570313</v>
      </c>
      <c r="AC132" s="355">
        <v>6.4064999999999997E-2</v>
      </c>
      <c r="AD132" s="355">
        <v>2.3127999999999999E-2</v>
      </c>
      <c r="AE132" s="355">
        <f t="shared" si="105"/>
        <v>2.318371903852845E-2</v>
      </c>
      <c r="AF132" s="357">
        <f>'[4]заявки 2020-2021'!J137</f>
        <v>0</v>
      </c>
      <c r="AG132" s="344">
        <f t="shared" si="101"/>
        <v>0</v>
      </c>
      <c r="AH132" s="358">
        <f t="shared" si="66"/>
        <v>0</v>
      </c>
      <c r="AI132" s="363">
        <f t="shared" si="67"/>
        <v>0</v>
      </c>
      <c r="AJ132" s="359"/>
      <c r="AK132" s="359"/>
      <c r="AL132" s="356">
        <v>0</v>
      </c>
      <c r="AM132" s="356">
        <v>0</v>
      </c>
      <c r="AN132" s="356">
        <f>'[4]численность 2020'!F146</f>
        <v>0</v>
      </c>
      <c r="AO132" s="355">
        <v>0</v>
      </c>
      <c r="AP132" s="355">
        <v>0</v>
      </c>
      <c r="AQ132" s="355">
        <f t="shared" si="68"/>
        <v>0</v>
      </c>
      <c r="AR132" s="357">
        <f>'[4]заявки 2020-2021'!D137</f>
        <v>0</v>
      </c>
      <c r="AS132" s="357">
        <f>'[4]заявки 2020-2021'!E137</f>
        <v>0</v>
      </c>
      <c r="AT132" s="344">
        <f t="shared" si="94"/>
        <v>0</v>
      </c>
      <c r="AU132" s="363">
        <f t="shared" si="69"/>
        <v>0</v>
      </c>
      <c r="AV132" s="359"/>
      <c r="AW132" s="344">
        <f t="shared" ref="AW132:AW195" si="115">IF(AV132&gt;3,AV132*0.25,0)</f>
        <v>0</v>
      </c>
      <c r="AX132" s="345">
        <f t="shared" ref="AX132:AX195" si="116">IF(AS132&lt;AW132,AS132,AW132)</f>
        <v>0</v>
      </c>
      <c r="AY132" s="359"/>
      <c r="AZ132" s="344">
        <f t="shared" ref="AZ132:AZ195" si="117">AV132*0.5</f>
        <v>0</v>
      </c>
      <c r="BA132" s="359"/>
      <c r="BB132" s="356">
        <f>BE132*B132</f>
        <v>599.23330602777105</v>
      </c>
      <c r="BC132" s="356">
        <v>668.06121800000005</v>
      </c>
      <c r="BD132" s="356">
        <f>'[4]численность 2020'!G146</f>
        <v>790.86273193359375</v>
      </c>
      <c r="BE132" s="355">
        <v>1.5450090000000001</v>
      </c>
      <c r="BF132" s="355">
        <v>1.722469</v>
      </c>
      <c r="BG132" s="355">
        <f t="shared" si="73"/>
        <v>2.0390889930696914</v>
      </c>
      <c r="BH132" s="357">
        <f>'[4]заявки 2020-2021'!B137</f>
        <v>38</v>
      </c>
      <c r="BI132" s="357">
        <f>'[4]заявки 2020-2021'!C137</f>
        <v>7</v>
      </c>
      <c r="BJ132" s="344">
        <f t="shared" si="95"/>
        <v>55.360391235351571</v>
      </c>
      <c r="BK132" s="363">
        <f t="shared" si="74"/>
        <v>38</v>
      </c>
      <c r="BL132" s="359">
        <v>38</v>
      </c>
      <c r="BM132" s="344">
        <f t="shared" si="75"/>
        <v>9.5</v>
      </c>
      <c r="BN132" s="358">
        <f t="shared" si="76"/>
        <v>7</v>
      </c>
      <c r="BO132" s="359">
        <v>7</v>
      </c>
      <c r="BP132" s="344">
        <f t="shared" si="92"/>
        <v>7.6000000000000005</v>
      </c>
      <c r="BQ132" s="359">
        <v>7</v>
      </c>
      <c r="BR132" s="356">
        <f>BU132*B132</f>
        <v>340.74030201623538</v>
      </c>
      <c r="BS132" s="356">
        <v>369.02432299999998</v>
      </c>
      <c r="BT132" s="356">
        <f>'[4]численность 2020'!H146</f>
        <v>427.32095336914063</v>
      </c>
      <c r="BU132" s="355">
        <v>0.87853400000000004</v>
      </c>
      <c r="BV132" s="355">
        <v>0.95145900000000005</v>
      </c>
      <c r="BW132" s="355">
        <f t="shared" si="77"/>
        <v>1.1017657266422127</v>
      </c>
      <c r="BX132" s="357">
        <f>'[4]заявки 2020-2021'!F137</f>
        <v>20</v>
      </c>
      <c r="BY132" s="357">
        <f>'[4]заявки 2020-2021'!G137</f>
        <v>2</v>
      </c>
      <c r="BZ132" s="357">
        <f>'[4]заявки 2020-2021'!H137</f>
        <v>2</v>
      </c>
      <c r="CA132" s="344">
        <f t="shared" si="96"/>
        <v>21.366047668457032</v>
      </c>
      <c r="CB132" s="363">
        <f t="shared" si="78"/>
        <v>20</v>
      </c>
      <c r="CC132" s="359">
        <v>20</v>
      </c>
      <c r="CD132" s="344">
        <f t="shared" si="79"/>
        <v>2.5</v>
      </c>
      <c r="CE132" s="358">
        <f t="shared" si="80"/>
        <v>2</v>
      </c>
      <c r="CF132" s="359">
        <v>2</v>
      </c>
      <c r="CG132" s="344">
        <f t="shared" si="81"/>
        <v>2.5</v>
      </c>
      <c r="CH132" s="358">
        <f t="shared" si="82"/>
        <v>2</v>
      </c>
      <c r="CI132" s="359">
        <v>2</v>
      </c>
      <c r="CJ132" s="344">
        <f t="shared" si="93"/>
        <v>4</v>
      </c>
      <c r="CK132" s="359">
        <v>4</v>
      </c>
      <c r="CL132" s="364">
        <f t="shared" si="97"/>
        <v>1</v>
      </c>
      <c r="CM132" s="356">
        <v>0</v>
      </c>
      <c r="CN132" s="356">
        <v>0</v>
      </c>
      <c r="CO132" s="356" t="e">
        <f>#NAME?</f>
        <v>#NAME?</v>
      </c>
      <c r="CP132" s="355">
        <v>0</v>
      </c>
      <c r="CQ132" s="355">
        <v>0</v>
      </c>
      <c r="CR132" s="355" t="e">
        <f>#NAME?</f>
        <v>#NAME?</v>
      </c>
      <c r="CS132" s="357" t="e">
        <f>#NAME?</f>
        <v>#NAME?</v>
      </c>
      <c r="CT132" s="362" t="e">
        <f t="shared" si="107"/>
        <v>#NAME?</v>
      </c>
      <c r="CU132" s="363" t="e">
        <f t="shared" si="84"/>
        <v>#NAME?</v>
      </c>
      <c r="CV132" s="359"/>
      <c r="CW132" s="362">
        <f t="shared" si="108"/>
        <v>0</v>
      </c>
      <c r="CX132" s="359"/>
      <c r="CY132" s="356">
        <v>26.875996000000001</v>
      </c>
      <c r="CZ132" s="356">
        <v>18.253039999999999</v>
      </c>
      <c r="DA132" s="356">
        <f>'[4]численность 2020'!I146</f>
        <v>10.978394508361816</v>
      </c>
      <c r="DB132" s="355">
        <v>5.2145999999999998E-2</v>
      </c>
      <c r="DC132" s="355">
        <v>4.7062E-2</v>
      </c>
      <c r="DD132" s="355">
        <f t="shared" si="86"/>
        <v>2.8305700217843874E-2</v>
      </c>
      <c r="DE132" s="357">
        <f>'[4]заявки 2020-2021'!I137</f>
        <v>0</v>
      </c>
      <c r="DF132" s="344">
        <f t="shared" si="98"/>
        <v>0</v>
      </c>
      <c r="DG132" s="358">
        <f t="shared" si="87"/>
        <v>0</v>
      </c>
      <c r="DH132" s="359"/>
      <c r="DI132" s="356">
        <f>DL132*B132</f>
        <v>25.032680092895507</v>
      </c>
      <c r="DJ132" s="356">
        <v>25.032741999999999</v>
      </c>
      <c r="DK132" s="356">
        <f>'[4]численность 2020'!J146</f>
        <v>31.366844177246094</v>
      </c>
      <c r="DL132" s="355">
        <v>6.4542000000000002E-2</v>
      </c>
      <c r="DM132" s="355">
        <v>6.4542000000000002E-2</v>
      </c>
      <c r="DN132" s="355">
        <f t="shared" si="88"/>
        <v>8.0873436219175837E-2</v>
      </c>
      <c r="DO132" s="357">
        <f>'[4]заявки 2020-2021'!P137</f>
        <v>2</v>
      </c>
      <c r="DP132" s="344">
        <f t="shared" si="99"/>
        <v>3.1366844177246094</v>
      </c>
      <c r="DQ132" s="358">
        <f t="shared" si="89"/>
        <v>2</v>
      </c>
      <c r="DR132" s="359">
        <v>2</v>
      </c>
      <c r="DS132" s="356">
        <v>0</v>
      </c>
      <c r="DT132" s="360">
        <v>0</v>
      </c>
      <c r="DU132" s="360">
        <f>'[4]заявки 2020-2021'!Q137</f>
        <v>0</v>
      </c>
      <c r="DV132" s="341">
        <f t="shared" si="90"/>
        <v>0</v>
      </c>
      <c r="DW132" s="355">
        <v>0</v>
      </c>
      <c r="DX132" s="355">
        <f t="shared" si="106"/>
        <v>0</v>
      </c>
      <c r="DY132" s="357">
        <f>'[4]заявки 2020-2021'!S137</f>
        <v>0</v>
      </c>
      <c r="DZ132" s="344">
        <f t="shared" si="102"/>
        <v>0</v>
      </c>
      <c r="EA132" s="358">
        <f t="shared" si="91"/>
        <v>0</v>
      </c>
      <c r="EB132" s="359"/>
    </row>
    <row r="133" spans="1:132" s="354" customFormat="1" ht="31.5" x14ac:dyDescent="0.2">
      <c r="A133" s="118" t="s">
        <v>210</v>
      </c>
      <c r="B133" s="355">
        <f>'[4]численность 2020'!C147</f>
        <v>1.9340000152587891</v>
      </c>
      <c r="C133" s="356"/>
      <c r="D133" s="356"/>
      <c r="E133" s="356">
        <f>'[4]численность 2020'!D147</f>
        <v>0.35328000783920288</v>
      </c>
      <c r="F133" s="355"/>
      <c r="G133" s="341">
        <f t="shared" ref="G133:G196" si="118">D133/B133</f>
        <v>0</v>
      </c>
      <c r="H133" s="355"/>
      <c r="I133" s="357"/>
      <c r="J133" s="344"/>
      <c r="K133" s="358"/>
      <c r="L133" s="359"/>
      <c r="M133" s="356"/>
      <c r="N133" s="356"/>
      <c r="O133" s="360"/>
      <c r="P133" s="341">
        <f t="shared" ref="P133:P196" si="119">M133/B133</f>
        <v>0</v>
      </c>
      <c r="Q133" s="355"/>
      <c r="R133" s="355"/>
      <c r="S133" s="357"/>
      <c r="T133" s="357"/>
      <c r="U133" s="362"/>
      <c r="V133" s="358"/>
      <c r="W133" s="359"/>
      <c r="X133" s="359"/>
      <c r="Y133" s="361"/>
      <c r="Z133" s="356"/>
      <c r="AA133" s="356"/>
      <c r="AB133" s="356">
        <f>'[4]численность 2020'!E147</f>
        <v>0</v>
      </c>
      <c r="AC133" s="355"/>
      <c r="AD133" s="355"/>
      <c r="AE133" s="355"/>
      <c r="AF133" s="357"/>
      <c r="AG133" s="344">
        <f t="shared" si="101"/>
        <v>0</v>
      </c>
      <c r="AH133" s="358"/>
      <c r="AI133" s="363"/>
      <c r="AJ133" s="359"/>
      <c r="AK133" s="359"/>
      <c r="AL133" s="356">
        <v>22</v>
      </c>
      <c r="AM133" s="356">
        <v>35.566544</v>
      </c>
      <c r="AN133" s="356">
        <f>'[4]численность 2020'!F147</f>
        <v>35.80889892578125</v>
      </c>
      <c r="AO133" s="355">
        <v>3.7</v>
      </c>
      <c r="AP133" s="355">
        <v>18.390146000000001</v>
      </c>
      <c r="AQ133" s="355">
        <f t="shared" ref="AQ133:AQ196" si="120">AN133/B133</f>
        <v>18.515459484621385</v>
      </c>
      <c r="AR133" s="357">
        <f>'[4]заявки 2020-2021'!D146</f>
        <v>6</v>
      </c>
      <c r="AS133" s="357">
        <f>'[4]заявки 2020-2021'!E146</f>
        <v>2</v>
      </c>
      <c r="AT133" s="344">
        <f t="shared" si="94"/>
        <v>5.3713348388671518</v>
      </c>
      <c r="AU133" s="363">
        <f t="shared" ref="AU133:AU196" si="121">IF(AR133&lt;AT133,AR133,AT133)</f>
        <v>5.3713348388671518</v>
      </c>
      <c r="AV133" s="359">
        <v>6</v>
      </c>
      <c r="AW133" s="344">
        <f t="shared" si="115"/>
        <v>1.5</v>
      </c>
      <c r="AX133" s="345">
        <f t="shared" si="116"/>
        <v>1.5</v>
      </c>
      <c r="AY133" s="359">
        <v>1</v>
      </c>
      <c r="AZ133" s="344">
        <f t="shared" si="117"/>
        <v>3</v>
      </c>
      <c r="BA133" s="359">
        <v>3</v>
      </c>
      <c r="BB133" s="356"/>
      <c r="BC133" s="356"/>
      <c r="BD133" s="356">
        <f>'[4]численность 2020'!G147</f>
        <v>0</v>
      </c>
      <c r="BE133" s="355"/>
      <c r="BF133" s="355"/>
      <c r="BG133" s="355"/>
      <c r="BH133" s="357"/>
      <c r="BI133" s="357"/>
      <c r="BJ133" s="344">
        <f t="shared" si="95"/>
        <v>0</v>
      </c>
      <c r="BK133" s="363"/>
      <c r="BL133" s="359"/>
      <c r="BM133" s="344">
        <f t="shared" ref="BM133:BM196" si="122">IF(BL133&gt;3,BL133*0.25,0)</f>
        <v>0</v>
      </c>
      <c r="BN133" s="358"/>
      <c r="BO133" s="359"/>
      <c r="BP133" s="344">
        <f t="shared" si="92"/>
        <v>0</v>
      </c>
      <c r="BQ133" s="359"/>
      <c r="BR133" s="356"/>
      <c r="BS133" s="356"/>
      <c r="BT133" s="356">
        <f>'[4]численность 2020'!H147</f>
        <v>0</v>
      </c>
      <c r="BU133" s="355"/>
      <c r="BV133" s="355"/>
      <c r="BW133" s="355"/>
      <c r="BX133" s="357"/>
      <c r="BY133" s="357"/>
      <c r="BZ133" s="357"/>
      <c r="CA133" s="362"/>
      <c r="CB133" s="363"/>
      <c r="CC133" s="359"/>
      <c r="CD133" s="362"/>
      <c r="CE133" s="358"/>
      <c r="CF133" s="359"/>
      <c r="CG133" s="362"/>
      <c r="CH133" s="358"/>
      <c r="CI133" s="359"/>
      <c r="CJ133" s="362"/>
      <c r="CK133" s="359"/>
      <c r="CL133" s="364"/>
      <c r="CM133" s="356"/>
      <c r="CN133" s="356"/>
      <c r="CO133" s="356"/>
      <c r="CP133" s="355"/>
      <c r="CQ133" s="355"/>
      <c r="CR133" s="355"/>
      <c r="CS133" s="357"/>
      <c r="CT133" s="362"/>
      <c r="CU133" s="363"/>
      <c r="CV133" s="359"/>
      <c r="CW133" s="362"/>
      <c r="CX133" s="359"/>
      <c r="CY133" s="356"/>
      <c r="CZ133" s="356"/>
      <c r="DA133" s="356">
        <f>'[4]численность 2020'!I147</f>
        <v>0</v>
      </c>
      <c r="DB133" s="355"/>
      <c r="DC133" s="355"/>
      <c r="DD133" s="355"/>
      <c r="DE133" s="357"/>
      <c r="DF133" s="344">
        <f t="shared" si="98"/>
        <v>0</v>
      </c>
      <c r="DG133" s="358"/>
      <c r="DH133" s="359"/>
      <c r="DI133" s="356"/>
      <c r="DJ133" s="356"/>
      <c r="DK133" s="356">
        <f>'[4]численность 2020'!J147</f>
        <v>0</v>
      </c>
      <c r="DL133" s="355"/>
      <c r="DM133" s="355"/>
      <c r="DN133" s="355"/>
      <c r="DO133" s="357"/>
      <c r="DP133" s="344">
        <f t="shared" si="99"/>
        <v>0</v>
      </c>
      <c r="DQ133" s="358"/>
      <c r="DR133" s="359"/>
      <c r="DS133" s="356"/>
      <c r="DT133" s="360"/>
      <c r="DU133" s="360"/>
      <c r="DV133" s="341">
        <f t="shared" ref="DV133:DV196" si="123">DS133/B133</f>
        <v>0</v>
      </c>
      <c r="DW133" s="355"/>
      <c r="DX133" s="355"/>
      <c r="DY133" s="357"/>
      <c r="DZ133" s="344">
        <f t="shared" si="102"/>
        <v>0</v>
      </c>
      <c r="EA133" s="358"/>
      <c r="EB133" s="359"/>
    </row>
    <row r="134" spans="1:132" ht="47.25" x14ac:dyDescent="0.2">
      <c r="A134" s="116" t="s">
        <v>339</v>
      </c>
      <c r="B134" s="341">
        <f>'[4]численность 2020'!C144</f>
        <v>394.54498291015625</v>
      </c>
      <c r="C134" s="342">
        <v>1553.244385</v>
      </c>
      <c r="D134" s="342">
        <v>1543.5706789999999</v>
      </c>
      <c r="E134" s="342">
        <f>'[4]численность 2020'!D144</f>
        <v>1313.2132568359375</v>
      </c>
      <c r="F134" s="341">
        <v>3.882898</v>
      </c>
      <c r="G134" s="341">
        <f t="shared" si="118"/>
        <v>3.9122805912133316</v>
      </c>
      <c r="H134" s="341">
        <f t="shared" si="111"/>
        <v>3.3284246758118723</v>
      </c>
      <c r="I134" s="343">
        <f>'[4]заявки 2020-2021'!O138</f>
        <v>370</v>
      </c>
      <c r="J134" s="344">
        <f t="shared" si="112"/>
        <v>459.62463989257679</v>
      </c>
      <c r="K134" s="345">
        <f t="shared" ref="K134" si="124">IF(I134&lt;J134,I134,J134)</f>
        <v>370</v>
      </c>
      <c r="L134" s="346">
        <v>370</v>
      </c>
      <c r="M134" s="342">
        <v>70</v>
      </c>
      <c r="N134" s="342">
        <v>140</v>
      </c>
      <c r="O134" s="347">
        <f>'[4]заявки 2020-2021'!K138</f>
        <v>140</v>
      </c>
      <c r="P134" s="341">
        <f t="shared" si="119"/>
        <v>0.17741956692410923</v>
      </c>
      <c r="Q134" s="341">
        <v>0.34565099999999999</v>
      </c>
      <c r="R134" s="341">
        <f t="shared" si="114"/>
        <v>0.35483913384821847</v>
      </c>
      <c r="S134" s="343">
        <f>'[4]заявки 2020-2021'!M138</f>
        <v>21</v>
      </c>
      <c r="T134" s="343">
        <f>'[4]заявки 2020-2021'!N138</f>
        <v>10</v>
      </c>
      <c r="U134" s="344">
        <f t="shared" ref="U134:U197" si="125">O134*0.149999999999999</f>
        <v>20.999999999999858</v>
      </c>
      <c r="V134" s="345">
        <f t="shared" ref="V134:V197" si="126">IF(S134&lt;U134,S134,U134)</f>
        <v>20.999999999999858</v>
      </c>
      <c r="W134" s="346">
        <v>21</v>
      </c>
      <c r="X134" s="346">
        <v>10</v>
      </c>
      <c r="Y134" s="348"/>
      <c r="Z134" s="342">
        <v>183.200073</v>
      </c>
      <c r="AA134" s="342">
        <v>255.41835</v>
      </c>
      <c r="AB134" s="342">
        <f>'[4]численность 2020'!E144</f>
        <v>225.81440734863281</v>
      </c>
      <c r="AC134" s="341">
        <v>0.45797500000000002</v>
      </c>
      <c r="AD134" s="341">
        <v>0.63061100000000003</v>
      </c>
      <c r="AE134" s="341">
        <f t="shared" ref="AE134:AE197" si="127">AB134/B134</f>
        <v>0.57234134795741176</v>
      </c>
      <c r="AF134" s="343">
        <f>'[4]заявки 2020-2021'!J138</f>
        <v>11</v>
      </c>
      <c r="AG134" s="344">
        <f t="shared" si="101"/>
        <v>11.290720367431641</v>
      </c>
      <c r="AH134" s="345">
        <f t="shared" ref="AH134:AH197" si="128">IF(AF134&lt;AG134,AF134,AG134)</f>
        <v>11</v>
      </c>
      <c r="AI134" s="349">
        <f t="shared" ref="AI134:AI197" si="129">AJ134*0.75</f>
        <v>8.25</v>
      </c>
      <c r="AJ134" s="346">
        <v>11</v>
      </c>
      <c r="AK134" s="346">
        <v>8</v>
      </c>
      <c r="AL134" s="342">
        <v>0</v>
      </c>
      <c r="AM134" s="342">
        <v>0</v>
      </c>
      <c r="AN134" s="342">
        <f>'[4]численность 2020'!F144</f>
        <v>0</v>
      </c>
      <c r="AO134" s="341">
        <v>0</v>
      </c>
      <c r="AP134" s="341">
        <v>0</v>
      </c>
      <c r="AQ134" s="341">
        <f t="shared" si="120"/>
        <v>0</v>
      </c>
      <c r="AR134" s="343">
        <f>'[4]заявки 2020-2021'!D138</f>
        <v>0</v>
      </c>
      <c r="AS134" s="343">
        <f>'[4]заявки 2020-2021'!E138</f>
        <v>0</v>
      </c>
      <c r="AT134" s="344">
        <f t="shared" si="94"/>
        <v>0</v>
      </c>
      <c r="AU134" s="349">
        <f t="shared" si="121"/>
        <v>0</v>
      </c>
      <c r="AV134" s="346"/>
      <c r="AW134" s="344">
        <f t="shared" si="115"/>
        <v>0</v>
      </c>
      <c r="AX134" s="345">
        <f t="shared" si="116"/>
        <v>0</v>
      </c>
      <c r="AY134" s="346"/>
      <c r="AZ134" s="344">
        <f t="shared" si="117"/>
        <v>0</v>
      </c>
      <c r="BA134" s="346"/>
      <c r="BB134" s="342">
        <v>785.85320999999999</v>
      </c>
      <c r="BC134" s="342">
        <v>818.38336200000003</v>
      </c>
      <c r="BD134" s="342">
        <f>'[4]численность 2020'!G144</f>
        <v>769.8526611328125</v>
      </c>
      <c r="BE134" s="341">
        <v>1.9645250000000001</v>
      </c>
      <c r="BF134" s="341">
        <v>2.0205350000000002</v>
      </c>
      <c r="BG134" s="341">
        <f t="shared" ref="BG134" si="130">BD134/B134</f>
        <v>1.9512417961936659</v>
      </c>
      <c r="BH134" s="343">
        <f>'[4]заявки 2020-2021'!B138</f>
        <v>38</v>
      </c>
      <c r="BI134" s="343">
        <f>'[4]заявки 2020-2021'!C138</f>
        <v>9</v>
      </c>
      <c r="BJ134" s="344">
        <f t="shared" si="95"/>
        <v>38.492633056640628</v>
      </c>
      <c r="BK134" s="349">
        <f t="shared" ref="BK134" si="131">IF(BH134&lt;BJ134,BH134,BJ134)</f>
        <v>38</v>
      </c>
      <c r="BL134" s="346">
        <v>38</v>
      </c>
      <c r="BM134" s="344">
        <f t="shared" si="122"/>
        <v>9.5</v>
      </c>
      <c r="BN134" s="345">
        <f t="shared" ref="BN134" si="132">IF(BI134&lt;BM134,BI134,BM134)</f>
        <v>9</v>
      </c>
      <c r="BO134" s="346">
        <v>9</v>
      </c>
      <c r="BP134" s="344">
        <f t="shared" ref="BP134:BP197" si="133">BL134*0.2</f>
        <v>7.6000000000000005</v>
      </c>
      <c r="BQ134" s="346">
        <v>7</v>
      </c>
      <c r="BR134" s="342">
        <v>383.644836</v>
      </c>
      <c r="BS134" s="342">
        <v>406.068085</v>
      </c>
      <c r="BT134" s="342">
        <f>'[4]численность 2020'!H144</f>
        <v>392.67654418945313</v>
      </c>
      <c r="BU134" s="341">
        <v>0.95905899999999999</v>
      </c>
      <c r="BV134" s="341">
        <v>1.002556</v>
      </c>
      <c r="BW134" s="341">
        <f t="shared" ref="BW134" si="134">BT134/B134</f>
        <v>0.99526432016212307</v>
      </c>
      <c r="BX134" s="343">
        <f>'[4]заявки 2020-2021'!F138</f>
        <v>11</v>
      </c>
      <c r="BY134" s="343">
        <f>'[4]заявки 2020-2021'!G138</f>
        <v>1</v>
      </c>
      <c r="BZ134" s="343">
        <f>'[4]заявки 2020-2021'!H138</f>
        <v>1</v>
      </c>
      <c r="CA134" s="344">
        <f t="shared" si="96"/>
        <v>11.780296325683555</v>
      </c>
      <c r="CB134" s="349">
        <f t="shared" ref="CB134" si="135">IF(BX134&lt;CA134,BX134,CA134)</f>
        <v>11</v>
      </c>
      <c r="CC134" s="346">
        <v>11</v>
      </c>
      <c r="CD134" s="344">
        <f t="shared" ref="CD134:CD197" si="136">IF(CC134&gt;3,CC134*0.125,0)</f>
        <v>1.375</v>
      </c>
      <c r="CE134" s="345">
        <f t="shared" ref="CE134" si="137">IF(BY134&lt;CD134,BY134,CD134)</f>
        <v>1</v>
      </c>
      <c r="CF134" s="346">
        <v>1</v>
      </c>
      <c r="CG134" s="344">
        <f t="shared" ref="CG134:CG197" si="138">IF(CC134&gt;3,CC134*0.125,0)</f>
        <v>1.375</v>
      </c>
      <c r="CH134" s="345">
        <f t="shared" ref="CH134" si="139">IF(BZ134&lt;CG134,BZ134,CG134)</f>
        <v>1</v>
      </c>
      <c r="CI134" s="346">
        <v>1</v>
      </c>
      <c r="CJ134" s="344">
        <f t="shared" ref="CJ134:CJ197" si="140">CC134*0.2</f>
        <v>2.2000000000000002</v>
      </c>
      <c r="CK134" s="346">
        <v>2</v>
      </c>
      <c r="CL134" s="350">
        <f t="shared" si="97"/>
        <v>1</v>
      </c>
      <c r="CM134" s="342">
        <v>0</v>
      </c>
      <c r="CN134" s="342">
        <v>0</v>
      </c>
      <c r="CO134" s="342" t="e">
        <f>#NAME?</f>
        <v>#NAME?</v>
      </c>
      <c r="CP134" s="341">
        <v>0</v>
      </c>
      <c r="CQ134" s="341">
        <v>0</v>
      </c>
      <c r="CR134" s="341" t="e">
        <f>#NAME?</f>
        <v>#NAME?</v>
      </c>
      <c r="CS134" s="343" t="e">
        <f>#NAME?</f>
        <v>#NAME?</v>
      </c>
      <c r="CT134" s="344" t="e">
        <f t="shared" si="107"/>
        <v>#NAME?</v>
      </c>
      <c r="CU134" s="349" t="e">
        <f t="shared" ref="CU134:CU159" si="141">IF(CS134&lt;CT134,CS134,CT134)</f>
        <v>#NAME?</v>
      </c>
      <c r="CV134" s="346"/>
      <c r="CW134" s="344">
        <f t="shared" si="108"/>
        <v>0</v>
      </c>
      <c r="CX134" s="346"/>
      <c r="CY134" s="342">
        <v>31.953499000000001</v>
      </c>
      <c r="CZ134" s="342">
        <v>21.506758000000001</v>
      </c>
      <c r="DA134" s="342">
        <f>'[4]численность 2020'!I144</f>
        <v>26.680997848510742</v>
      </c>
      <c r="DB134" s="341">
        <v>7.9879000000000006E-2</v>
      </c>
      <c r="DC134" s="341">
        <v>5.3099E-2</v>
      </c>
      <c r="DD134" s="341">
        <f t="shared" ref="DD134" si="142">DA134/B134</f>
        <v>6.7624729762655225E-2</v>
      </c>
      <c r="DE134" s="343">
        <f>'[4]заявки 2020-2021'!I138</f>
        <v>0</v>
      </c>
      <c r="DF134" s="344">
        <f t="shared" si="98"/>
        <v>0</v>
      </c>
      <c r="DG134" s="345">
        <f t="shared" ref="DG134" si="143">IF(DE134&lt;DF134,DE134,DF134)</f>
        <v>0</v>
      </c>
      <c r="DH134" s="346"/>
      <c r="DI134" s="342">
        <v>14.201555000000001</v>
      </c>
      <c r="DJ134" s="342">
        <v>20.482626</v>
      </c>
      <c r="DK134" s="342">
        <f>'[4]численность 2020'!J144</f>
        <v>0</v>
      </c>
      <c r="DL134" s="341">
        <v>5.0569999999999997E-2</v>
      </c>
      <c r="DM134" s="341">
        <v>5.0569999999999997E-2</v>
      </c>
      <c r="DN134" s="341">
        <f t="shared" ref="DN134" si="144">DK134/B134</f>
        <v>0</v>
      </c>
      <c r="DO134" s="343">
        <f>'[4]заявки 2020-2021'!P138</f>
        <v>0</v>
      </c>
      <c r="DP134" s="344">
        <f t="shared" si="99"/>
        <v>0</v>
      </c>
      <c r="DQ134" s="345">
        <f t="shared" ref="DQ134" si="145">IF(DO134&lt;DP134,DO134,DP134)</f>
        <v>0</v>
      </c>
      <c r="DR134" s="346"/>
      <c r="DS134" s="342">
        <v>0</v>
      </c>
      <c r="DT134" s="347">
        <v>0</v>
      </c>
      <c r="DU134" s="347">
        <f>'[4]заявки 2020-2021'!Q138</f>
        <v>0</v>
      </c>
      <c r="DV134" s="341">
        <f t="shared" si="123"/>
        <v>0</v>
      </c>
      <c r="DW134" s="341">
        <v>0</v>
      </c>
      <c r="DX134" s="341">
        <f t="shared" ref="DX134:DX197" si="146">DU134/B134</f>
        <v>0</v>
      </c>
      <c r="DY134" s="343">
        <f>'[4]заявки 2020-2021'!S138</f>
        <v>0</v>
      </c>
      <c r="DZ134" s="344">
        <f t="shared" si="102"/>
        <v>0</v>
      </c>
      <c r="EA134" s="345">
        <f t="shared" ref="EA134" si="147">IF(DY134&lt;DZ134,DY134,DZ134)</f>
        <v>0</v>
      </c>
      <c r="EB134" s="346"/>
    </row>
    <row r="135" spans="1:132" ht="31.5" x14ac:dyDescent="0.2">
      <c r="A135" s="116" t="s">
        <v>340</v>
      </c>
      <c r="B135" s="341">
        <f>'[4]численность 2020'!C148</f>
        <v>229.02999877929688</v>
      </c>
      <c r="C135" s="342">
        <f t="shared" si="113"/>
        <v>613.80039672851569</v>
      </c>
      <c r="D135" s="342">
        <v>615.93127400000003</v>
      </c>
      <c r="E135" s="342">
        <f>'[4]численность 2020'!D148</f>
        <v>523.9322509765625</v>
      </c>
      <c r="F135" s="341">
        <v>2.68</v>
      </c>
      <c r="G135" s="341">
        <f t="shared" si="118"/>
        <v>2.6893039221186821</v>
      </c>
      <c r="H135" s="341">
        <f t="shared" si="111"/>
        <v>2.2876140844826449</v>
      </c>
      <c r="I135" s="343">
        <f>'[4]заявки 2020-2021'!O139</f>
        <v>183</v>
      </c>
      <c r="J135" s="344">
        <f t="shared" si="112"/>
        <v>183.37628784179634</v>
      </c>
      <c r="K135" s="345">
        <f t="shared" ref="K135:K198" si="148">IF(I135&lt;J135,I135,J135)</f>
        <v>183</v>
      </c>
      <c r="L135" s="346">
        <v>183</v>
      </c>
      <c r="M135" s="342">
        <v>71</v>
      </c>
      <c r="N135" s="342">
        <v>48</v>
      </c>
      <c r="O135" s="347">
        <f>'[4]заявки 2020-2021'!K139</f>
        <v>41</v>
      </c>
      <c r="P135" s="341">
        <f t="shared" si="119"/>
        <v>0.31000305802044142</v>
      </c>
      <c r="Q135" s="341">
        <v>0.20957999999999999</v>
      </c>
      <c r="R135" s="341">
        <f t="shared" si="114"/>
        <v>0.17901585040617041</v>
      </c>
      <c r="S135" s="343">
        <f>'[4]заявки 2020-2021'!M139</f>
        <v>6</v>
      </c>
      <c r="T135" s="343">
        <f>'[4]заявки 2020-2021'!N139</f>
        <v>3</v>
      </c>
      <c r="U135" s="344">
        <f t="shared" si="125"/>
        <v>6.1499999999999586</v>
      </c>
      <c r="V135" s="345">
        <f t="shared" si="126"/>
        <v>6</v>
      </c>
      <c r="W135" s="346">
        <v>6</v>
      </c>
      <c r="X135" s="346">
        <v>3</v>
      </c>
      <c r="Y135" s="348"/>
      <c r="Z135" s="342">
        <v>0</v>
      </c>
      <c r="AA135" s="342">
        <v>0</v>
      </c>
      <c r="AB135" s="342">
        <f>'[4]численность 2020'!E148</f>
        <v>0</v>
      </c>
      <c r="AC135" s="341">
        <v>0</v>
      </c>
      <c r="AD135" s="341">
        <v>0</v>
      </c>
      <c r="AE135" s="341">
        <f t="shared" si="127"/>
        <v>0</v>
      </c>
      <c r="AF135" s="343">
        <f>'[4]заявки 2020-2021'!J139</f>
        <v>0</v>
      </c>
      <c r="AG135" s="344">
        <f t="shared" ref="AG135:AG198" si="149">IF(AB135&gt;34,AB135*0.05,0)</f>
        <v>0</v>
      </c>
      <c r="AH135" s="345">
        <f t="shared" si="128"/>
        <v>0</v>
      </c>
      <c r="AI135" s="349">
        <f t="shared" si="129"/>
        <v>0</v>
      </c>
      <c r="AJ135" s="346"/>
      <c r="AK135" s="346"/>
      <c r="AL135" s="342">
        <v>0</v>
      </c>
      <c r="AM135" s="342">
        <v>0</v>
      </c>
      <c r="AN135" s="342">
        <f>'[4]численность 2020'!F148</f>
        <v>0</v>
      </c>
      <c r="AO135" s="341">
        <v>0</v>
      </c>
      <c r="AP135" s="341">
        <v>0</v>
      </c>
      <c r="AQ135" s="341">
        <f t="shared" si="120"/>
        <v>0</v>
      </c>
      <c r="AR135" s="343">
        <f>'[4]заявки 2020-2021'!D139</f>
        <v>0</v>
      </c>
      <c r="AS135" s="343">
        <f>'[4]заявки 2020-2021'!E139</f>
        <v>0</v>
      </c>
      <c r="AT135" s="344">
        <f t="shared" ref="AT135:AT198" si="150">IF(AN135&gt;34,IF(AQ135&gt;10,AN135*0.149999999999999,IF(AQ135&gt;8,AN135*0.12,IF(AQ135&gt;6,AN135*0.1,IF(AQ135&gt;4,AN135*0.08,IF(AQ135&gt;2,AN135*0.07,IF(AQ135&gt;1,AN135*0.05,IF(AQ135&lt;1,AN135*0.0299999999999999,0))))))),0)</f>
        <v>0</v>
      </c>
      <c r="AU135" s="349">
        <f t="shared" si="121"/>
        <v>0</v>
      </c>
      <c r="AV135" s="346"/>
      <c r="AW135" s="344">
        <f t="shared" si="115"/>
        <v>0</v>
      </c>
      <c r="AX135" s="345">
        <f t="shared" si="116"/>
        <v>0</v>
      </c>
      <c r="AY135" s="346"/>
      <c r="AZ135" s="344">
        <f t="shared" si="117"/>
        <v>0</v>
      </c>
      <c r="BA135" s="346"/>
      <c r="BB135" s="342">
        <v>249.83528100000001</v>
      </c>
      <c r="BC135" s="342">
        <v>442.76541099999997</v>
      </c>
      <c r="BD135" s="342">
        <f>'[4]численность 2020'!G148</f>
        <v>429.69305419921875</v>
      </c>
      <c r="BE135" s="341">
        <v>2.5031089999999998</v>
      </c>
      <c r="BF135" s="341">
        <v>1.9332199999999999</v>
      </c>
      <c r="BG135" s="341">
        <f t="shared" ref="BG135:BG198" si="151">BD135/B135</f>
        <v>1.876143110026776</v>
      </c>
      <c r="BH135" s="343">
        <f>'[4]заявки 2020-2021'!B139</f>
        <v>21</v>
      </c>
      <c r="BI135" s="343">
        <f>'[4]заявки 2020-2021'!C139</f>
        <v>4</v>
      </c>
      <c r="BJ135" s="344">
        <f t="shared" ref="BJ135:BJ198" si="152">IF(BD135&gt;1,IF(BG135&gt;10,BD135*0.149999999999999,IF(BG135&gt;8,BD135*0.12,IF(BG135&gt;6,BD135*0.1,IF(BG135&gt;4,BD135*0.08,IF(BG135&gt;2,BD135*0.07,IF(BG135&gt;1,BD135*0.05,IF(BG135&lt;1,BD135*0.0299999999999999,0))))))),0)</f>
        <v>21.48465270996094</v>
      </c>
      <c r="BK135" s="349">
        <f t="shared" ref="BK135:BK198" si="153">IF(BH135&lt;BJ135,BH135,BJ135)</f>
        <v>21</v>
      </c>
      <c r="BL135" s="346">
        <v>21</v>
      </c>
      <c r="BM135" s="344">
        <f t="shared" si="122"/>
        <v>5.25</v>
      </c>
      <c r="BN135" s="345">
        <f t="shared" ref="BN135:BN198" si="154">IF(BI135&lt;BM135,BI135,BM135)</f>
        <v>4</v>
      </c>
      <c r="BO135" s="346">
        <v>4</v>
      </c>
      <c r="BP135" s="344">
        <f t="shared" si="133"/>
        <v>4.2</v>
      </c>
      <c r="BQ135" s="346">
        <v>4</v>
      </c>
      <c r="BR135" s="342">
        <v>134.75962799999999</v>
      </c>
      <c r="BS135" s="342">
        <v>233.24250799999999</v>
      </c>
      <c r="BT135" s="342">
        <f>'[4]численность 2020'!H148</f>
        <v>228.3953857421875</v>
      </c>
      <c r="BU135" s="341">
        <v>1.3501620000000001</v>
      </c>
      <c r="BV135" s="341">
        <v>1.0183930000000001</v>
      </c>
      <c r="BW135" s="341">
        <f t="shared" ref="BW135:BW198" si="155">BT135/B135</f>
        <v>0.99722912701178101</v>
      </c>
      <c r="BX135" s="343">
        <f>'[4]заявки 2020-2021'!F139</f>
        <v>12</v>
      </c>
      <c r="BY135" s="343">
        <f>'[4]заявки 2020-2021'!G139</f>
        <v>1</v>
      </c>
      <c r="BZ135" s="343">
        <f>'[4]заявки 2020-2021'!H139</f>
        <v>2</v>
      </c>
      <c r="CA135" s="344">
        <f t="shared" ref="CA135:CA198" si="156">IF(BT135&gt;1,IF(BW135&gt;10,BT135*0.149999999999999,IF(BW135&gt;8,BT135*0.12,IF(BW135&gt;6,BT135*0.1,IF(BW135&gt;4,BT135*0.08,IF(BW135&gt;2,BT135*0.07,IF(BW135&gt;1,BT135*0.05,IF(BW135&lt;1,BT135*0.0299999999999999,0))))))),0)</f>
        <v>6.8518615722656016</v>
      </c>
      <c r="CB135" s="349">
        <f t="shared" ref="CB135:CB198" si="157">IF(BX135&lt;CA135,BX135,CA135)</f>
        <v>6.8518615722656016</v>
      </c>
      <c r="CC135" s="346">
        <v>6</v>
      </c>
      <c r="CD135" s="344">
        <f t="shared" si="136"/>
        <v>0.75</v>
      </c>
      <c r="CE135" s="345">
        <f t="shared" ref="CE135:CE198" si="158">IF(BY135&lt;CD135,BY135,CD135)</f>
        <v>0.75</v>
      </c>
      <c r="CF135" s="346"/>
      <c r="CG135" s="344">
        <f t="shared" si="138"/>
        <v>0.75</v>
      </c>
      <c r="CH135" s="345">
        <f t="shared" ref="CH135:CH198" si="159">IF(BZ135&lt;CG135,BZ135,CG135)</f>
        <v>0.75</v>
      </c>
      <c r="CI135" s="346">
        <v>1</v>
      </c>
      <c r="CJ135" s="344">
        <f t="shared" si="140"/>
        <v>1.2000000000000002</v>
      </c>
      <c r="CK135" s="346">
        <v>1</v>
      </c>
      <c r="CL135" s="350">
        <f t="shared" ref="CL135:CL198" si="160">IF(CC135*0.25&gt;CF135+CI135-0.1,1,0)</f>
        <v>1</v>
      </c>
      <c r="CM135" s="342"/>
      <c r="CN135" s="342">
        <v>0</v>
      </c>
      <c r="CO135" s="342" t="e">
        <f>#NAME?</f>
        <v>#NAME?</v>
      </c>
      <c r="CP135" s="341"/>
      <c r="CQ135" s="341">
        <v>0</v>
      </c>
      <c r="CR135" s="341" t="e">
        <f>#NAME?</f>
        <v>#NAME?</v>
      </c>
      <c r="CS135" s="343" t="e">
        <f>#NAME?</f>
        <v>#NAME?</v>
      </c>
      <c r="CT135" s="344" t="e">
        <f t="shared" si="107"/>
        <v>#NAME?</v>
      </c>
      <c r="CU135" s="349"/>
      <c r="CV135" s="346"/>
      <c r="CW135" s="344"/>
      <c r="CX135" s="346"/>
      <c r="CY135" s="342">
        <v>0</v>
      </c>
      <c r="CZ135" s="342">
        <v>20.414387000000001</v>
      </c>
      <c r="DA135" s="342">
        <f>'[4]численность 2020'!I148</f>
        <v>42.201423645019531</v>
      </c>
      <c r="DB135" s="341">
        <v>0</v>
      </c>
      <c r="DC135" s="341">
        <v>8.9134000000000005E-2</v>
      </c>
      <c r="DD135" s="341">
        <f t="shared" ref="DD135:DD198" si="161">DA135/B135</f>
        <v>0.18426155468693267</v>
      </c>
      <c r="DE135" s="343">
        <f>'[4]заявки 2020-2021'!I139</f>
        <v>1</v>
      </c>
      <c r="DF135" s="344">
        <f t="shared" ref="DF135:DF198" si="162">IF(DA135&gt;34,DA135*0.179999999999999,0)</f>
        <v>7.596256256103473</v>
      </c>
      <c r="DG135" s="345">
        <f t="shared" ref="DG135:DG198" si="163">IF(DE135&lt;DF135,DE135,DF135)</f>
        <v>1</v>
      </c>
      <c r="DH135" s="346">
        <v>0</v>
      </c>
      <c r="DI135" s="342">
        <v>1.489331</v>
      </c>
      <c r="DJ135" s="342">
        <v>2.5923029999999998</v>
      </c>
      <c r="DK135" s="342">
        <f>'[4]численность 2020'!J148</f>
        <v>0</v>
      </c>
      <c r="DL135" s="341">
        <v>1.1318999999999999E-2</v>
      </c>
      <c r="DM135" s="341">
        <v>1.1318999999999999E-2</v>
      </c>
      <c r="DN135" s="341">
        <f t="shared" ref="DN135:DN198" si="164">DK135/B135</f>
        <v>0</v>
      </c>
      <c r="DO135" s="343">
        <f>'[4]заявки 2020-2021'!P139</f>
        <v>0</v>
      </c>
      <c r="DP135" s="344">
        <f t="shared" ref="DP135:DP198" si="165">DK135*0.1</f>
        <v>0</v>
      </c>
      <c r="DQ135" s="345">
        <f t="shared" ref="DQ135:DQ198" si="166">IF(DO135&lt;DP135,DO135,DP135)</f>
        <v>0</v>
      </c>
      <c r="DR135" s="346"/>
      <c r="DS135" s="342">
        <v>0</v>
      </c>
      <c r="DT135" s="347">
        <v>0</v>
      </c>
      <c r="DU135" s="347">
        <f>'[4]заявки 2020-2021'!Q139</f>
        <v>0</v>
      </c>
      <c r="DV135" s="341">
        <f t="shared" si="123"/>
        <v>0</v>
      </c>
      <c r="DW135" s="341">
        <v>0</v>
      </c>
      <c r="DX135" s="341">
        <f t="shared" si="146"/>
        <v>0</v>
      </c>
      <c r="DY135" s="343">
        <f>'[4]заявки 2020-2021'!S139</f>
        <v>0</v>
      </c>
      <c r="DZ135" s="344">
        <f t="shared" si="102"/>
        <v>0</v>
      </c>
      <c r="EA135" s="345">
        <f t="shared" ref="EA135:EA198" si="167">IF(DY135&lt;DZ135,DY135,DZ135)</f>
        <v>0</v>
      </c>
      <c r="EB135" s="346"/>
    </row>
    <row r="136" spans="1:132" ht="32.25" customHeight="1" x14ac:dyDescent="0.2">
      <c r="A136" s="116" t="s">
        <v>217</v>
      </c>
      <c r="B136" s="341">
        <f>'[4]численность 2020'!C149</f>
        <v>51.978000640869141</v>
      </c>
      <c r="C136" s="342">
        <v>100.649574</v>
      </c>
      <c r="D136" s="342">
        <v>98</v>
      </c>
      <c r="E136" s="342">
        <f>'[4]численность 2020'!D149</f>
        <v>104.5784912109375</v>
      </c>
      <c r="F136" s="341">
        <v>1.9891220000000001</v>
      </c>
      <c r="G136" s="341">
        <f t="shared" si="118"/>
        <v>1.8854130361248407</v>
      </c>
      <c r="H136" s="341">
        <f t="shared" si="111"/>
        <v>2.0119760268098839</v>
      </c>
      <c r="I136" s="343">
        <f>'[4]заявки 2020-2021'!O140</f>
        <v>36</v>
      </c>
      <c r="J136" s="344">
        <f t="shared" si="112"/>
        <v>36.60247192382802</v>
      </c>
      <c r="K136" s="345">
        <f t="shared" si="148"/>
        <v>36</v>
      </c>
      <c r="L136" s="346">
        <v>36</v>
      </c>
      <c r="M136" s="342">
        <v>26</v>
      </c>
      <c r="N136" s="342">
        <v>29</v>
      </c>
      <c r="O136" s="347">
        <f>'[4]заявки 2020-2021'!K140</f>
        <v>34</v>
      </c>
      <c r="P136" s="341">
        <f t="shared" si="119"/>
        <v>0.50021162182903933</v>
      </c>
      <c r="Q136" s="341">
        <v>0.57312300000000005</v>
      </c>
      <c r="R136" s="341">
        <f t="shared" si="114"/>
        <v>0.65412289008412838</v>
      </c>
      <c r="S136" s="343">
        <f>'[4]заявки 2020-2021'!M140</f>
        <v>5</v>
      </c>
      <c r="T136" s="343">
        <f>'[4]заявки 2020-2021'!N140</f>
        <v>3</v>
      </c>
      <c r="U136" s="344">
        <f t="shared" si="125"/>
        <v>5.0999999999999659</v>
      </c>
      <c r="V136" s="345">
        <f t="shared" si="126"/>
        <v>5</v>
      </c>
      <c r="W136" s="346">
        <v>5</v>
      </c>
      <c r="X136" s="346">
        <v>3</v>
      </c>
      <c r="Y136" s="348"/>
      <c r="Z136" s="342">
        <v>0</v>
      </c>
      <c r="AA136" s="342">
        <v>0</v>
      </c>
      <c r="AB136" s="342">
        <f>'[4]численность 2020'!E149</f>
        <v>0</v>
      </c>
      <c r="AC136" s="341">
        <v>0</v>
      </c>
      <c r="AD136" s="341">
        <v>0</v>
      </c>
      <c r="AE136" s="341">
        <f t="shared" si="127"/>
        <v>0</v>
      </c>
      <c r="AF136" s="343">
        <f>'[4]заявки 2020-2021'!J140</f>
        <v>0</v>
      </c>
      <c r="AG136" s="344">
        <f t="shared" si="149"/>
        <v>0</v>
      </c>
      <c r="AH136" s="345">
        <f t="shared" si="128"/>
        <v>0</v>
      </c>
      <c r="AI136" s="349">
        <f t="shared" si="129"/>
        <v>0</v>
      </c>
      <c r="AJ136" s="346"/>
      <c r="AK136" s="346"/>
      <c r="AL136" s="342">
        <v>0</v>
      </c>
      <c r="AM136" s="342">
        <v>0</v>
      </c>
      <c r="AN136" s="342">
        <f>'[4]численность 2020'!F149</f>
        <v>0</v>
      </c>
      <c r="AO136" s="341">
        <v>0</v>
      </c>
      <c r="AP136" s="341">
        <v>0</v>
      </c>
      <c r="AQ136" s="341">
        <f t="shared" si="120"/>
        <v>0</v>
      </c>
      <c r="AR136" s="343">
        <f>'[4]заявки 2020-2021'!D140</f>
        <v>0</v>
      </c>
      <c r="AS136" s="343">
        <f>'[4]заявки 2020-2021'!E140</f>
        <v>0</v>
      </c>
      <c r="AT136" s="344">
        <f t="shared" si="150"/>
        <v>0</v>
      </c>
      <c r="AU136" s="349">
        <f t="shared" si="121"/>
        <v>0</v>
      </c>
      <c r="AV136" s="346"/>
      <c r="AW136" s="344">
        <f t="shared" si="115"/>
        <v>0</v>
      </c>
      <c r="AX136" s="345">
        <f t="shared" si="116"/>
        <v>0</v>
      </c>
      <c r="AY136" s="346"/>
      <c r="AZ136" s="344">
        <f t="shared" si="117"/>
        <v>0</v>
      </c>
      <c r="BA136" s="346"/>
      <c r="BB136" s="342">
        <v>119.91452</v>
      </c>
      <c r="BC136" s="342">
        <v>103</v>
      </c>
      <c r="BD136" s="342">
        <f>'[4]численность 2020'!G149</f>
        <v>103.28372192382813</v>
      </c>
      <c r="BE136" s="341">
        <v>2.3698519999999998</v>
      </c>
      <c r="BF136" s="341">
        <v>2.0355729999999999</v>
      </c>
      <c r="BG136" s="341">
        <f t="shared" si="151"/>
        <v>1.9870660789252914</v>
      </c>
      <c r="BH136" s="343">
        <f>'[4]заявки 2020-2021'!B140</f>
        <v>5</v>
      </c>
      <c r="BI136" s="343">
        <f>'[4]заявки 2020-2021'!C140</f>
        <v>0</v>
      </c>
      <c r="BJ136" s="344">
        <f t="shared" si="152"/>
        <v>5.1641860961914068</v>
      </c>
      <c r="BK136" s="349">
        <f t="shared" si="153"/>
        <v>5</v>
      </c>
      <c r="BL136" s="346">
        <v>5</v>
      </c>
      <c r="BM136" s="344">
        <f t="shared" si="122"/>
        <v>1.25</v>
      </c>
      <c r="BN136" s="345">
        <f t="shared" si="154"/>
        <v>0</v>
      </c>
      <c r="BO136" s="346"/>
      <c r="BP136" s="344">
        <f t="shared" si="133"/>
        <v>1</v>
      </c>
      <c r="BQ136" s="346">
        <v>1</v>
      </c>
      <c r="BR136" s="342">
        <v>0</v>
      </c>
      <c r="BS136" s="342">
        <v>17.784507999999999</v>
      </c>
      <c r="BT136" s="342">
        <f>'[4]численность 2020'!H149</f>
        <v>19.745416641235352</v>
      </c>
      <c r="BU136" s="341">
        <v>0</v>
      </c>
      <c r="BV136" s="341">
        <v>0.35147200000000001</v>
      </c>
      <c r="BW136" s="341">
        <f t="shared" si="155"/>
        <v>0.37988026468470915</v>
      </c>
      <c r="BX136" s="343">
        <f>'[4]заявки 2020-2021'!F140</f>
        <v>0</v>
      </c>
      <c r="BY136" s="343">
        <f>'[4]заявки 2020-2021'!G140</f>
        <v>0</v>
      </c>
      <c r="BZ136" s="343">
        <f>'[4]заявки 2020-2021'!H140</f>
        <v>0</v>
      </c>
      <c r="CA136" s="344">
        <f t="shared" si="156"/>
        <v>0.59236249923705853</v>
      </c>
      <c r="CB136" s="349">
        <f t="shared" si="157"/>
        <v>0</v>
      </c>
      <c r="CC136" s="346"/>
      <c r="CD136" s="344">
        <f t="shared" si="136"/>
        <v>0</v>
      </c>
      <c r="CE136" s="345">
        <f t="shared" si="158"/>
        <v>0</v>
      </c>
      <c r="CF136" s="346"/>
      <c r="CG136" s="344">
        <f t="shared" si="138"/>
        <v>0</v>
      </c>
      <c r="CH136" s="345">
        <f t="shared" si="159"/>
        <v>0</v>
      </c>
      <c r="CI136" s="346"/>
      <c r="CJ136" s="344">
        <f t="shared" si="140"/>
        <v>0</v>
      </c>
      <c r="CK136" s="346"/>
      <c r="CL136" s="350">
        <f t="shared" si="160"/>
        <v>1</v>
      </c>
      <c r="CM136" s="342"/>
      <c r="CN136" s="342">
        <v>0</v>
      </c>
      <c r="CO136" s="342" t="e">
        <f>#NAME?</f>
        <v>#NAME?</v>
      </c>
      <c r="CP136" s="341"/>
      <c r="CQ136" s="341">
        <v>0</v>
      </c>
      <c r="CR136" s="341" t="e">
        <f>#NAME?</f>
        <v>#NAME?</v>
      </c>
      <c r="CS136" s="343" t="e">
        <f>#NAME?</f>
        <v>#NAME?</v>
      </c>
      <c r="CT136" s="344" t="e">
        <f t="shared" si="107"/>
        <v>#NAME?</v>
      </c>
      <c r="CU136" s="349"/>
      <c r="CV136" s="346"/>
      <c r="CW136" s="344"/>
      <c r="CX136" s="346"/>
      <c r="CY136" s="342">
        <v>0.45868900000000001</v>
      </c>
      <c r="CZ136" s="342">
        <v>1.1338029999999999</v>
      </c>
      <c r="DA136" s="342">
        <f>'[4]численность 2020'!I149</f>
        <v>0</v>
      </c>
      <c r="DB136" s="341">
        <v>9.0650000000000001E-3</v>
      </c>
      <c r="DC136" s="341">
        <v>2.2407E-2</v>
      </c>
      <c r="DD136" s="341">
        <f t="shared" si="161"/>
        <v>0</v>
      </c>
      <c r="DE136" s="343">
        <f>'[4]заявки 2020-2021'!I140</f>
        <v>0</v>
      </c>
      <c r="DF136" s="344">
        <f t="shared" si="162"/>
        <v>0</v>
      </c>
      <c r="DG136" s="345">
        <f t="shared" si="163"/>
        <v>0</v>
      </c>
      <c r="DH136" s="346"/>
      <c r="DI136" s="342">
        <v>0</v>
      </c>
      <c r="DJ136" s="342">
        <v>1.079812</v>
      </c>
      <c r="DK136" s="342">
        <f>'[4]численность 2020'!J149</f>
        <v>0.99598568677902222</v>
      </c>
      <c r="DL136" s="341">
        <v>2.1340000000000001E-2</v>
      </c>
      <c r="DM136" s="341">
        <v>2.1340000000000001E-2</v>
      </c>
      <c r="DN136" s="341">
        <f t="shared" si="164"/>
        <v>1.9161677527009396E-2</v>
      </c>
      <c r="DO136" s="343">
        <f>'[4]заявки 2020-2021'!P140</f>
        <v>0</v>
      </c>
      <c r="DP136" s="344">
        <f t="shared" si="165"/>
        <v>9.9598568677902233E-2</v>
      </c>
      <c r="DQ136" s="345">
        <f t="shared" si="166"/>
        <v>0</v>
      </c>
      <c r="DR136" s="346"/>
      <c r="DS136" s="342">
        <v>0</v>
      </c>
      <c r="DT136" s="347">
        <v>0</v>
      </c>
      <c r="DU136" s="347">
        <f>'[4]заявки 2020-2021'!Q140</f>
        <v>0</v>
      </c>
      <c r="DV136" s="341">
        <f t="shared" si="123"/>
        <v>0</v>
      </c>
      <c r="DW136" s="341">
        <v>0</v>
      </c>
      <c r="DX136" s="341">
        <f t="shared" si="146"/>
        <v>0</v>
      </c>
      <c r="DY136" s="343">
        <f>'[4]заявки 2020-2021'!S140</f>
        <v>0</v>
      </c>
      <c r="DZ136" s="344">
        <f t="shared" si="102"/>
        <v>0</v>
      </c>
      <c r="EA136" s="345">
        <f t="shared" si="167"/>
        <v>0</v>
      </c>
      <c r="EB136" s="346"/>
    </row>
    <row r="137" spans="1:132" ht="30.75" customHeight="1" x14ac:dyDescent="0.2">
      <c r="A137" s="116" t="s">
        <v>222</v>
      </c>
      <c r="B137" s="341">
        <f>'[4]численность 2020'!C154</f>
        <v>52.708000183105469</v>
      </c>
      <c r="C137" s="342">
        <v>123.604401</v>
      </c>
      <c r="D137" s="342">
        <v>116.4105</v>
      </c>
      <c r="E137" s="342">
        <f>'[4]численность 2020'!D154</f>
        <v>127.74813079833984</v>
      </c>
      <c r="F137" s="341">
        <v>2.559097</v>
      </c>
      <c r="G137" s="341">
        <f t="shared" si="118"/>
        <v>2.2085926158381008</v>
      </c>
      <c r="H137" s="341">
        <f t="shared" si="111"/>
        <v>2.4236952712026256</v>
      </c>
      <c r="I137" s="343">
        <f>'[4]заявки 2020-2021'!O141</f>
        <v>43</v>
      </c>
      <c r="J137" s="344">
        <f t="shared" si="112"/>
        <v>44.711845779418816</v>
      </c>
      <c r="K137" s="345">
        <f t="shared" si="148"/>
        <v>43</v>
      </c>
      <c r="L137" s="346">
        <v>43</v>
      </c>
      <c r="M137" s="342">
        <v>22</v>
      </c>
      <c r="N137" s="342">
        <v>22</v>
      </c>
      <c r="O137" s="347">
        <f>'[4]заявки 2020-2021'!K141</f>
        <v>30</v>
      </c>
      <c r="P137" s="341">
        <f t="shared" si="119"/>
        <v>0.41739394254331197</v>
      </c>
      <c r="Q137" s="341">
        <v>0.45548699999999998</v>
      </c>
      <c r="R137" s="341">
        <f t="shared" si="114"/>
        <v>0.56917355801360725</v>
      </c>
      <c r="S137" s="343">
        <f>'[4]заявки 2020-2021'!M141</f>
        <v>4</v>
      </c>
      <c r="T137" s="343">
        <f>'[4]заявки 2020-2021'!N141</f>
        <v>2</v>
      </c>
      <c r="U137" s="344">
        <f t="shared" si="125"/>
        <v>4.4999999999999698</v>
      </c>
      <c r="V137" s="345">
        <f t="shared" si="126"/>
        <v>4</v>
      </c>
      <c r="W137" s="346">
        <v>4</v>
      </c>
      <c r="X137" s="346">
        <v>2</v>
      </c>
      <c r="Y137" s="348"/>
      <c r="Z137" s="342">
        <v>0</v>
      </c>
      <c r="AA137" s="342">
        <v>0</v>
      </c>
      <c r="AB137" s="342">
        <f>'[4]численность 2020'!E154</f>
        <v>0</v>
      </c>
      <c r="AC137" s="341">
        <v>0</v>
      </c>
      <c r="AD137" s="341">
        <v>0</v>
      </c>
      <c r="AE137" s="341">
        <f t="shared" si="127"/>
        <v>0</v>
      </c>
      <c r="AF137" s="343">
        <f>'[4]заявки 2020-2021'!J141</f>
        <v>0</v>
      </c>
      <c r="AG137" s="344">
        <f t="shared" si="149"/>
        <v>0</v>
      </c>
      <c r="AH137" s="345">
        <f t="shared" si="128"/>
        <v>0</v>
      </c>
      <c r="AI137" s="349">
        <f t="shared" si="129"/>
        <v>0</v>
      </c>
      <c r="AJ137" s="346"/>
      <c r="AK137" s="346"/>
      <c r="AL137" s="342">
        <v>0</v>
      </c>
      <c r="AM137" s="342">
        <v>0</v>
      </c>
      <c r="AN137" s="342">
        <f>'[4]численность 2020'!F154</f>
        <v>0</v>
      </c>
      <c r="AO137" s="341">
        <v>0</v>
      </c>
      <c r="AP137" s="341">
        <v>0</v>
      </c>
      <c r="AQ137" s="341">
        <f t="shared" si="120"/>
        <v>0</v>
      </c>
      <c r="AR137" s="343">
        <f>'[4]заявки 2020-2021'!D141</f>
        <v>0</v>
      </c>
      <c r="AS137" s="343">
        <f>'[4]заявки 2020-2021'!E141</f>
        <v>0</v>
      </c>
      <c r="AT137" s="344">
        <f t="shared" si="150"/>
        <v>0</v>
      </c>
      <c r="AU137" s="349">
        <f t="shared" si="121"/>
        <v>0</v>
      </c>
      <c r="AV137" s="346"/>
      <c r="AW137" s="344">
        <f t="shared" si="115"/>
        <v>0</v>
      </c>
      <c r="AX137" s="345">
        <f t="shared" si="116"/>
        <v>0</v>
      </c>
      <c r="AY137" s="346"/>
      <c r="AZ137" s="344">
        <f t="shared" si="117"/>
        <v>0</v>
      </c>
      <c r="BA137" s="346"/>
      <c r="BB137" s="342">
        <v>96.409255999999999</v>
      </c>
      <c r="BC137" s="342">
        <v>96.409255999999999</v>
      </c>
      <c r="BD137" s="342">
        <f>'[4]численность 2020'!G154</f>
        <v>105.20784759521484</v>
      </c>
      <c r="BE137" s="341">
        <v>1.996051</v>
      </c>
      <c r="BF137" s="341">
        <v>1.996051</v>
      </c>
      <c r="BG137" s="341">
        <f t="shared" si="151"/>
        <v>1.9960508315573922</v>
      </c>
      <c r="BH137" s="343">
        <f>'[4]заявки 2020-2021'!B141</f>
        <v>5</v>
      </c>
      <c r="BI137" s="343">
        <f>'[4]заявки 2020-2021'!C141</f>
        <v>1</v>
      </c>
      <c r="BJ137" s="344">
        <f t="shared" si="152"/>
        <v>5.2603923797607424</v>
      </c>
      <c r="BK137" s="349">
        <f t="shared" si="153"/>
        <v>5</v>
      </c>
      <c r="BL137" s="346">
        <v>5</v>
      </c>
      <c r="BM137" s="344">
        <f t="shared" si="122"/>
        <v>1.25</v>
      </c>
      <c r="BN137" s="345">
        <f t="shared" si="154"/>
        <v>1</v>
      </c>
      <c r="BO137" s="346">
        <v>1</v>
      </c>
      <c r="BP137" s="344">
        <f t="shared" si="133"/>
        <v>1</v>
      </c>
      <c r="BQ137" s="346">
        <v>1</v>
      </c>
      <c r="BR137" s="342">
        <v>28.257885000000002</v>
      </c>
      <c r="BS137" s="342">
        <v>34.07568359375</v>
      </c>
      <c r="BT137" s="342">
        <f>'[4]численность 2020'!H154</f>
        <v>38.092494964599609</v>
      </c>
      <c r="BU137" s="341">
        <v>0.58504900000000004</v>
      </c>
      <c r="BV137" s="341">
        <v>0.70550100000000004</v>
      </c>
      <c r="BW137" s="341">
        <f t="shared" si="155"/>
        <v>0.72270802975388593</v>
      </c>
      <c r="BX137" s="343">
        <f>'[4]заявки 2020-2021'!F141</f>
        <v>0</v>
      </c>
      <c r="BY137" s="343">
        <f>'[4]заявки 2020-2021'!G141</f>
        <v>0</v>
      </c>
      <c r="BZ137" s="343">
        <f>'[4]заявки 2020-2021'!H141</f>
        <v>0</v>
      </c>
      <c r="CA137" s="344">
        <f t="shared" si="156"/>
        <v>1.1427748489379843</v>
      </c>
      <c r="CB137" s="349">
        <f t="shared" si="157"/>
        <v>0</v>
      </c>
      <c r="CC137" s="346"/>
      <c r="CD137" s="344">
        <f t="shared" si="136"/>
        <v>0</v>
      </c>
      <c r="CE137" s="345">
        <f t="shared" si="158"/>
        <v>0</v>
      </c>
      <c r="CF137" s="346"/>
      <c r="CG137" s="344">
        <f t="shared" si="138"/>
        <v>0</v>
      </c>
      <c r="CH137" s="345">
        <f t="shared" si="159"/>
        <v>0</v>
      </c>
      <c r="CI137" s="346"/>
      <c r="CJ137" s="344">
        <f t="shared" si="140"/>
        <v>0</v>
      </c>
      <c r="CK137" s="346"/>
      <c r="CL137" s="350">
        <f t="shared" si="160"/>
        <v>1</v>
      </c>
      <c r="CM137" s="342"/>
      <c r="CN137" s="342">
        <v>0</v>
      </c>
      <c r="CO137" s="342" t="e">
        <f>#NAME?</f>
        <v>#NAME?</v>
      </c>
      <c r="CP137" s="341"/>
      <c r="CQ137" s="341">
        <v>0</v>
      </c>
      <c r="CR137" s="341" t="e">
        <f>#NAME?</f>
        <v>#NAME?</v>
      </c>
      <c r="CS137" s="343" t="e">
        <f>#NAME?</f>
        <v>#NAME?</v>
      </c>
      <c r="CT137" s="344" t="e">
        <f t="shared" si="107"/>
        <v>#NAME?</v>
      </c>
      <c r="CU137" s="349"/>
      <c r="CV137" s="346"/>
      <c r="CW137" s="344"/>
      <c r="CX137" s="346"/>
      <c r="CY137" s="342">
        <v>0</v>
      </c>
      <c r="CZ137" s="342">
        <v>0</v>
      </c>
      <c r="DA137" s="342">
        <f>'[4]численность 2020'!I154</f>
        <v>0</v>
      </c>
      <c r="DB137" s="341">
        <v>0</v>
      </c>
      <c r="DC137" s="341">
        <v>0</v>
      </c>
      <c r="DD137" s="341">
        <f t="shared" si="161"/>
        <v>0</v>
      </c>
      <c r="DE137" s="343">
        <f>'[4]заявки 2020-2021'!I141</f>
        <v>0</v>
      </c>
      <c r="DF137" s="344">
        <f t="shared" si="162"/>
        <v>0</v>
      </c>
      <c r="DG137" s="345">
        <f t="shared" si="163"/>
        <v>0</v>
      </c>
      <c r="DH137" s="346"/>
      <c r="DI137" s="342">
        <v>1.0899859999999999</v>
      </c>
      <c r="DJ137" s="342">
        <v>1.907475</v>
      </c>
      <c r="DK137" s="342">
        <f>'[4]численность 2020'!J154</f>
        <v>1.1894612312316895</v>
      </c>
      <c r="DL137" s="341">
        <v>3.9491999999999999E-2</v>
      </c>
      <c r="DM137" s="341">
        <v>3.9491999999999999E-2</v>
      </c>
      <c r="DN137" s="341">
        <f t="shared" si="164"/>
        <v>2.2566996036646223E-2</v>
      </c>
      <c r="DO137" s="343">
        <f>'[4]заявки 2020-2021'!P141</f>
        <v>0</v>
      </c>
      <c r="DP137" s="344">
        <f t="shared" si="165"/>
        <v>0.11894612312316895</v>
      </c>
      <c r="DQ137" s="345">
        <f t="shared" si="166"/>
        <v>0</v>
      </c>
      <c r="DR137" s="346"/>
      <c r="DS137" s="342">
        <v>0</v>
      </c>
      <c r="DT137" s="347">
        <v>0</v>
      </c>
      <c r="DU137" s="347">
        <f>'[4]заявки 2020-2021'!Q141</f>
        <v>0</v>
      </c>
      <c r="DV137" s="341">
        <f t="shared" si="123"/>
        <v>0</v>
      </c>
      <c r="DW137" s="341">
        <v>0</v>
      </c>
      <c r="DX137" s="341">
        <f t="shared" si="146"/>
        <v>0</v>
      </c>
      <c r="DY137" s="343">
        <f>'[4]заявки 2020-2021'!S141</f>
        <v>0</v>
      </c>
      <c r="DZ137" s="344">
        <f t="shared" si="102"/>
        <v>0</v>
      </c>
      <c r="EA137" s="345">
        <f t="shared" si="167"/>
        <v>0</v>
      </c>
      <c r="EB137" s="346"/>
    </row>
    <row r="138" spans="1:132" ht="31.5" x14ac:dyDescent="0.2">
      <c r="A138" s="116" t="s">
        <v>221</v>
      </c>
      <c r="B138" s="341">
        <f>'[4]численность 2020'!C153</f>
        <v>34.08599853515625</v>
      </c>
      <c r="C138" s="342">
        <v>110.322868</v>
      </c>
      <c r="D138" s="342">
        <v>126.47893500000001</v>
      </c>
      <c r="E138" s="342">
        <f>'[4]численность 2020'!D153</f>
        <v>122.74651336669922</v>
      </c>
      <c r="F138" s="341">
        <v>3.2355589999999999</v>
      </c>
      <c r="G138" s="341">
        <f t="shared" si="118"/>
        <v>3.7105832434261772</v>
      </c>
      <c r="H138" s="341">
        <f t="shared" si="111"/>
        <v>3.6010831027906853</v>
      </c>
      <c r="I138" s="343">
        <f>'[4]заявки 2020-2021'!O142</f>
        <v>42</v>
      </c>
      <c r="J138" s="344">
        <f t="shared" si="112"/>
        <v>42.961279678344603</v>
      </c>
      <c r="K138" s="345">
        <f t="shared" si="148"/>
        <v>42</v>
      </c>
      <c r="L138" s="346">
        <v>42</v>
      </c>
      <c r="M138" s="342">
        <v>45</v>
      </c>
      <c r="N138" s="342">
        <v>35</v>
      </c>
      <c r="O138" s="347">
        <f>'[4]заявки 2020-2021'!K142</f>
        <v>20</v>
      </c>
      <c r="P138" s="341">
        <f t="shared" si="119"/>
        <v>1.3201901641105531</v>
      </c>
      <c r="Q138" s="341">
        <v>1.026483</v>
      </c>
      <c r="R138" s="341">
        <f t="shared" si="114"/>
        <v>0.58675118404913473</v>
      </c>
      <c r="S138" s="343">
        <f>'[4]заявки 2020-2021'!M142</f>
        <v>3</v>
      </c>
      <c r="T138" s="343">
        <f>'[4]заявки 2020-2021'!N142</f>
        <v>1</v>
      </c>
      <c r="U138" s="344">
        <f t="shared" si="125"/>
        <v>2.99999999999998</v>
      </c>
      <c r="V138" s="345">
        <f t="shared" si="126"/>
        <v>2.99999999999998</v>
      </c>
      <c r="W138" s="346">
        <v>3</v>
      </c>
      <c r="X138" s="346">
        <v>1</v>
      </c>
      <c r="Y138" s="348"/>
      <c r="Z138" s="342">
        <v>0</v>
      </c>
      <c r="AA138" s="342">
        <v>0</v>
      </c>
      <c r="AB138" s="342">
        <f>'[4]численность 2020'!E153</f>
        <v>0</v>
      </c>
      <c r="AC138" s="341">
        <v>0</v>
      </c>
      <c r="AD138" s="341">
        <v>0</v>
      </c>
      <c r="AE138" s="341">
        <f t="shared" si="127"/>
        <v>0</v>
      </c>
      <c r="AF138" s="343">
        <f>'[4]заявки 2020-2021'!J142</f>
        <v>0</v>
      </c>
      <c r="AG138" s="344">
        <f t="shared" si="149"/>
        <v>0</v>
      </c>
      <c r="AH138" s="345">
        <f t="shared" si="128"/>
        <v>0</v>
      </c>
      <c r="AI138" s="349">
        <f t="shared" si="129"/>
        <v>0</v>
      </c>
      <c r="AJ138" s="346"/>
      <c r="AK138" s="346"/>
      <c r="AL138" s="342">
        <v>0</v>
      </c>
      <c r="AM138" s="342">
        <v>0</v>
      </c>
      <c r="AN138" s="342">
        <f>'[4]численность 2020'!F153</f>
        <v>0</v>
      </c>
      <c r="AO138" s="341">
        <v>0</v>
      </c>
      <c r="AP138" s="341">
        <v>0</v>
      </c>
      <c r="AQ138" s="341">
        <f t="shared" si="120"/>
        <v>0</v>
      </c>
      <c r="AR138" s="343">
        <f>'[4]заявки 2020-2021'!D142</f>
        <v>0</v>
      </c>
      <c r="AS138" s="343">
        <f>'[4]заявки 2020-2021'!E142</f>
        <v>0</v>
      </c>
      <c r="AT138" s="344">
        <f t="shared" si="150"/>
        <v>0</v>
      </c>
      <c r="AU138" s="349">
        <f t="shared" si="121"/>
        <v>0</v>
      </c>
      <c r="AV138" s="346"/>
      <c r="AW138" s="344">
        <f t="shared" si="115"/>
        <v>0</v>
      </c>
      <c r="AX138" s="345">
        <f t="shared" si="116"/>
        <v>0</v>
      </c>
      <c r="AY138" s="346"/>
      <c r="AZ138" s="344">
        <f t="shared" si="117"/>
        <v>0</v>
      </c>
      <c r="BA138" s="346"/>
      <c r="BB138" s="342">
        <v>96.205551</v>
      </c>
      <c r="BC138" s="342">
        <v>99.138641000000007</v>
      </c>
      <c r="BD138" s="342">
        <f>'[4]численность 2020'!G153</f>
        <v>102.62523651123047</v>
      </c>
      <c r="BE138" s="341">
        <v>2.8215249999999998</v>
      </c>
      <c r="BF138" s="341">
        <v>2.9075470000000001</v>
      </c>
      <c r="BG138" s="341">
        <f t="shared" si="151"/>
        <v>3.0107739518143481</v>
      </c>
      <c r="BH138" s="343">
        <f>'[4]заявки 2020-2021'!B142</f>
        <v>7</v>
      </c>
      <c r="BI138" s="343">
        <f>'[4]заявки 2020-2021'!C142</f>
        <v>1</v>
      </c>
      <c r="BJ138" s="344">
        <f t="shared" si="152"/>
        <v>7.1837665557861339</v>
      </c>
      <c r="BK138" s="349">
        <f t="shared" si="153"/>
        <v>7</v>
      </c>
      <c r="BL138" s="346">
        <v>7</v>
      </c>
      <c r="BM138" s="344">
        <f t="shared" si="122"/>
        <v>1.75</v>
      </c>
      <c r="BN138" s="345">
        <f t="shared" si="154"/>
        <v>1</v>
      </c>
      <c r="BO138" s="346">
        <v>1</v>
      </c>
      <c r="BP138" s="344">
        <f t="shared" si="133"/>
        <v>1.4000000000000001</v>
      </c>
      <c r="BQ138" s="346">
        <v>1</v>
      </c>
      <c r="BR138" s="342">
        <v>19.358435</v>
      </c>
      <c r="BS138" s="342">
        <v>18.771813999999999</v>
      </c>
      <c r="BT138" s="342">
        <f>'[4]численность 2020'!H153</f>
        <v>19.352188110351563</v>
      </c>
      <c r="BU138" s="341">
        <v>0.56774599999999997</v>
      </c>
      <c r="BV138" s="341">
        <v>0.55054199999999998</v>
      </c>
      <c r="BW138" s="341">
        <f t="shared" si="155"/>
        <v>0.5677459643845183</v>
      </c>
      <c r="BX138" s="343">
        <f>'[4]заявки 2020-2021'!F142</f>
        <v>0</v>
      </c>
      <c r="BY138" s="343">
        <f>'[4]заявки 2020-2021'!G142</f>
        <v>0</v>
      </c>
      <c r="BZ138" s="343">
        <f>'[4]заявки 2020-2021'!H142</f>
        <v>0</v>
      </c>
      <c r="CA138" s="344">
        <f t="shared" si="156"/>
        <v>0.58056564331054494</v>
      </c>
      <c r="CB138" s="349">
        <f t="shared" si="157"/>
        <v>0</v>
      </c>
      <c r="CC138" s="346"/>
      <c r="CD138" s="344">
        <f t="shared" si="136"/>
        <v>0</v>
      </c>
      <c r="CE138" s="345">
        <f t="shared" si="158"/>
        <v>0</v>
      </c>
      <c r="CF138" s="346"/>
      <c r="CG138" s="344">
        <f t="shared" si="138"/>
        <v>0</v>
      </c>
      <c r="CH138" s="345">
        <f t="shared" si="159"/>
        <v>0</v>
      </c>
      <c r="CI138" s="346"/>
      <c r="CJ138" s="344">
        <f t="shared" si="140"/>
        <v>0</v>
      </c>
      <c r="CK138" s="346"/>
      <c r="CL138" s="350">
        <f t="shared" si="160"/>
        <v>1</v>
      </c>
      <c r="CM138" s="342"/>
      <c r="CN138" s="342">
        <v>0</v>
      </c>
      <c r="CO138" s="342" t="e">
        <f>#NAME?</f>
        <v>#NAME?</v>
      </c>
      <c r="CP138" s="341"/>
      <c r="CQ138" s="341">
        <v>0</v>
      </c>
      <c r="CR138" s="341" t="e">
        <f>#NAME?</f>
        <v>#NAME?</v>
      </c>
      <c r="CS138" s="343" t="e">
        <f>#NAME?</f>
        <v>#NAME?</v>
      </c>
      <c r="CT138" s="344" t="e">
        <f t="shared" si="107"/>
        <v>#NAME?</v>
      </c>
      <c r="CU138" s="349"/>
      <c r="CV138" s="346"/>
      <c r="CW138" s="344"/>
      <c r="CX138" s="346"/>
      <c r="CY138" s="342">
        <v>0</v>
      </c>
      <c r="CZ138" s="342">
        <v>0</v>
      </c>
      <c r="DA138" s="342">
        <f>'[4]численность 2020'!I153</f>
        <v>0</v>
      </c>
      <c r="DB138" s="341">
        <v>0</v>
      </c>
      <c r="DC138" s="341">
        <v>0</v>
      </c>
      <c r="DD138" s="341">
        <f t="shared" si="161"/>
        <v>0</v>
      </c>
      <c r="DE138" s="343">
        <f>'[4]заявки 2020-2021'!I142</f>
        <v>0</v>
      </c>
      <c r="DF138" s="344">
        <f t="shared" si="162"/>
        <v>0</v>
      </c>
      <c r="DG138" s="345">
        <f t="shared" si="163"/>
        <v>0</v>
      </c>
      <c r="DH138" s="346"/>
      <c r="DI138" s="342">
        <v>2.1156760000000001</v>
      </c>
      <c r="DJ138" s="342">
        <v>1.5386734008789063</v>
      </c>
      <c r="DK138" s="342">
        <f>'[4]численность 2020'!J153</f>
        <v>2.6918094158172607</v>
      </c>
      <c r="DL138" s="341">
        <v>4.5125999999999999E-2</v>
      </c>
      <c r="DM138" s="341">
        <v>4.5125999999999999E-2</v>
      </c>
      <c r="DN138" s="341">
        <f t="shared" si="164"/>
        <v>7.8971118098269358E-2</v>
      </c>
      <c r="DO138" s="343">
        <f>'[4]заявки 2020-2021'!P142</f>
        <v>0</v>
      </c>
      <c r="DP138" s="344">
        <f t="shared" si="165"/>
        <v>0.26918094158172606</v>
      </c>
      <c r="DQ138" s="345">
        <f t="shared" si="166"/>
        <v>0</v>
      </c>
      <c r="DR138" s="346"/>
      <c r="DS138" s="342">
        <v>0</v>
      </c>
      <c r="DT138" s="347">
        <v>0</v>
      </c>
      <c r="DU138" s="347">
        <f>'[4]заявки 2020-2021'!Q142</f>
        <v>0</v>
      </c>
      <c r="DV138" s="341">
        <f t="shared" si="123"/>
        <v>0</v>
      </c>
      <c r="DW138" s="341">
        <v>0</v>
      </c>
      <c r="DX138" s="341">
        <f t="shared" si="146"/>
        <v>0</v>
      </c>
      <c r="DY138" s="343">
        <f>'[4]заявки 2020-2021'!S142</f>
        <v>0</v>
      </c>
      <c r="DZ138" s="344">
        <f t="shared" si="102"/>
        <v>0</v>
      </c>
      <c r="EA138" s="345">
        <f t="shared" si="167"/>
        <v>0</v>
      </c>
      <c r="EB138" s="346"/>
    </row>
    <row r="139" spans="1:132" ht="31.5" x14ac:dyDescent="0.2">
      <c r="A139" s="116" t="s">
        <v>218</v>
      </c>
      <c r="B139" s="341">
        <f>'[4]численность 2020'!C150</f>
        <v>18.420000076293945</v>
      </c>
      <c r="C139" s="342">
        <v>54.461387999999999</v>
      </c>
      <c r="D139" s="342">
        <v>56.971127000000003</v>
      </c>
      <c r="E139" s="342">
        <f>'[4]численность 2020'!D150</f>
        <v>56.499851226806641</v>
      </c>
      <c r="F139" s="341">
        <v>2.95825</v>
      </c>
      <c r="G139" s="341">
        <f t="shared" si="118"/>
        <v>3.0928950469072114</v>
      </c>
      <c r="H139" s="341">
        <f t="shared" si="111"/>
        <v>3.0673100430396012</v>
      </c>
      <c r="I139" s="343">
        <f>'[4]заявки 2020-2021'!O143</f>
        <v>19</v>
      </c>
      <c r="J139" s="344">
        <f t="shared" si="112"/>
        <v>19.774947929382268</v>
      </c>
      <c r="K139" s="345">
        <f t="shared" si="148"/>
        <v>19</v>
      </c>
      <c r="L139" s="346">
        <v>19</v>
      </c>
      <c r="M139" s="342">
        <v>10</v>
      </c>
      <c r="N139" s="342">
        <v>26</v>
      </c>
      <c r="O139" s="347">
        <f>'[4]заявки 2020-2021'!K143</f>
        <v>16</v>
      </c>
      <c r="P139" s="341">
        <f t="shared" si="119"/>
        <v>0.54288816278940932</v>
      </c>
      <c r="Q139" s="341">
        <v>1.4122760000000001</v>
      </c>
      <c r="R139" s="341">
        <f t="shared" si="114"/>
        <v>0.86862106046305498</v>
      </c>
      <c r="S139" s="343">
        <f>'[4]заявки 2020-2021'!M143</f>
        <v>2</v>
      </c>
      <c r="T139" s="343">
        <f>'[4]заявки 2020-2021'!N143</f>
        <v>0</v>
      </c>
      <c r="U139" s="344">
        <f t="shared" si="125"/>
        <v>2.3999999999999839</v>
      </c>
      <c r="V139" s="345">
        <f t="shared" si="126"/>
        <v>2</v>
      </c>
      <c r="W139" s="346">
        <v>2</v>
      </c>
      <c r="X139" s="346"/>
      <c r="Y139" s="348"/>
      <c r="Z139" s="342">
        <v>0</v>
      </c>
      <c r="AA139" s="342">
        <v>0</v>
      </c>
      <c r="AB139" s="342">
        <f>'[4]численность 2020'!E150</f>
        <v>0</v>
      </c>
      <c r="AC139" s="341">
        <v>0</v>
      </c>
      <c r="AD139" s="341">
        <v>0</v>
      </c>
      <c r="AE139" s="341">
        <f t="shared" si="127"/>
        <v>0</v>
      </c>
      <c r="AF139" s="343">
        <f>'[4]заявки 2020-2021'!J143</f>
        <v>0</v>
      </c>
      <c r="AG139" s="344">
        <f t="shared" si="149"/>
        <v>0</v>
      </c>
      <c r="AH139" s="345">
        <f t="shared" si="128"/>
        <v>0</v>
      </c>
      <c r="AI139" s="349">
        <f t="shared" si="129"/>
        <v>0</v>
      </c>
      <c r="AJ139" s="346"/>
      <c r="AK139" s="346"/>
      <c r="AL139" s="342">
        <v>0</v>
      </c>
      <c r="AM139" s="342">
        <v>0</v>
      </c>
      <c r="AN139" s="342">
        <f>'[4]численность 2020'!F150</f>
        <v>0</v>
      </c>
      <c r="AO139" s="341">
        <v>0</v>
      </c>
      <c r="AP139" s="341">
        <v>0</v>
      </c>
      <c r="AQ139" s="341">
        <f t="shared" si="120"/>
        <v>0</v>
      </c>
      <c r="AR139" s="343">
        <f>'[4]заявки 2020-2021'!D143</f>
        <v>0</v>
      </c>
      <c r="AS139" s="343">
        <f>'[4]заявки 2020-2021'!E143</f>
        <v>0</v>
      </c>
      <c r="AT139" s="344">
        <f t="shared" si="150"/>
        <v>0</v>
      </c>
      <c r="AU139" s="349">
        <f t="shared" si="121"/>
        <v>0</v>
      </c>
      <c r="AV139" s="346"/>
      <c r="AW139" s="344">
        <f t="shared" si="115"/>
        <v>0</v>
      </c>
      <c r="AX139" s="345">
        <f t="shared" si="116"/>
        <v>0</v>
      </c>
      <c r="AY139" s="346"/>
      <c r="AZ139" s="344">
        <f t="shared" si="117"/>
        <v>0</v>
      </c>
      <c r="BA139" s="346"/>
      <c r="BB139" s="342">
        <v>40.825127000000002</v>
      </c>
      <c r="BC139" s="342">
        <v>41.46302</v>
      </c>
      <c r="BD139" s="342">
        <f>'[4]численность 2020'!G150</f>
        <v>42.442901611328125</v>
      </c>
      <c r="BE139" s="341">
        <v>2.217552</v>
      </c>
      <c r="BF139" s="341">
        <v>2.2522009999999999</v>
      </c>
      <c r="BG139" s="341">
        <f t="shared" si="151"/>
        <v>2.3041748879225588</v>
      </c>
      <c r="BH139" s="343">
        <f>'[4]заявки 2020-2021'!B143</f>
        <v>2</v>
      </c>
      <c r="BI139" s="343">
        <f>'[4]заявки 2020-2021'!C143</f>
        <v>0</v>
      </c>
      <c r="BJ139" s="344">
        <f t="shared" si="152"/>
        <v>2.9710031127929692</v>
      </c>
      <c r="BK139" s="349">
        <f t="shared" si="153"/>
        <v>2</v>
      </c>
      <c r="BL139" s="346">
        <v>2</v>
      </c>
      <c r="BM139" s="344">
        <f t="shared" si="122"/>
        <v>0</v>
      </c>
      <c r="BN139" s="345">
        <f t="shared" si="154"/>
        <v>0</v>
      </c>
      <c r="BO139" s="346"/>
      <c r="BP139" s="344">
        <f t="shared" si="133"/>
        <v>0.4</v>
      </c>
      <c r="BQ139" s="346"/>
      <c r="BR139" s="342">
        <v>0.63789300000000004</v>
      </c>
      <c r="BS139" s="342">
        <v>3.1894629999999999</v>
      </c>
      <c r="BT139" s="342">
        <f>'[4]численность 2020'!H150</f>
        <v>3.5103151798248291</v>
      </c>
      <c r="BU139" s="341">
        <v>3.4648999999999999E-2</v>
      </c>
      <c r="BV139" s="341">
        <v>0.17324600000000001</v>
      </c>
      <c r="BW139" s="341">
        <f t="shared" si="155"/>
        <v>0.19057085587868766</v>
      </c>
      <c r="BX139" s="343">
        <f>'[4]заявки 2020-2021'!F143</f>
        <v>0</v>
      </c>
      <c r="BY139" s="343">
        <f>'[4]заявки 2020-2021'!G143</f>
        <v>0</v>
      </c>
      <c r="BZ139" s="343">
        <f>'[4]заявки 2020-2021'!H143</f>
        <v>0</v>
      </c>
      <c r="CA139" s="344">
        <f t="shared" si="156"/>
        <v>0.10530945539474451</v>
      </c>
      <c r="CB139" s="349">
        <f t="shared" si="157"/>
        <v>0</v>
      </c>
      <c r="CC139" s="346"/>
      <c r="CD139" s="344">
        <f t="shared" si="136"/>
        <v>0</v>
      </c>
      <c r="CE139" s="345">
        <f t="shared" si="158"/>
        <v>0</v>
      </c>
      <c r="CF139" s="346"/>
      <c r="CG139" s="344">
        <f t="shared" si="138"/>
        <v>0</v>
      </c>
      <c r="CH139" s="345">
        <f t="shared" si="159"/>
        <v>0</v>
      </c>
      <c r="CI139" s="346"/>
      <c r="CJ139" s="344">
        <f t="shared" si="140"/>
        <v>0</v>
      </c>
      <c r="CK139" s="346"/>
      <c r="CL139" s="350">
        <f t="shared" si="160"/>
        <v>1</v>
      </c>
      <c r="CM139" s="342"/>
      <c r="CN139" s="342">
        <v>0</v>
      </c>
      <c r="CO139" s="342" t="e">
        <f>#NAME?</f>
        <v>#NAME?</v>
      </c>
      <c r="CP139" s="341"/>
      <c r="CQ139" s="341">
        <v>0</v>
      </c>
      <c r="CR139" s="341" t="e">
        <f>#NAME?</f>
        <v>#NAME?</v>
      </c>
      <c r="CS139" s="343" t="e">
        <f>#NAME?</f>
        <v>#NAME?</v>
      </c>
      <c r="CT139" s="344" t="e">
        <f t="shared" si="107"/>
        <v>#NAME?</v>
      </c>
      <c r="CU139" s="349"/>
      <c r="CV139" s="346"/>
      <c r="CW139" s="344"/>
      <c r="CX139" s="346"/>
      <c r="CY139" s="342">
        <v>0.73200799999999999</v>
      </c>
      <c r="CZ139" s="342">
        <v>3.1110340000000001</v>
      </c>
      <c r="DA139" s="342">
        <f>'[4]численность 2020'!I150</f>
        <v>2.7465207576751709</v>
      </c>
      <c r="DB139" s="341">
        <v>3.9760999999999998E-2</v>
      </c>
      <c r="DC139" s="341">
        <v>0.168986</v>
      </c>
      <c r="DD139" s="341">
        <f t="shared" si="161"/>
        <v>0.149105360819725</v>
      </c>
      <c r="DE139" s="343">
        <f>'[4]заявки 2020-2021'!I143</f>
        <v>0</v>
      </c>
      <c r="DF139" s="344">
        <f t="shared" si="162"/>
        <v>0</v>
      </c>
      <c r="DG139" s="345">
        <f t="shared" si="163"/>
        <v>0</v>
      </c>
      <c r="DH139" s="346"/>
      <c r="DI139" s="342">
        <v>0.209145</v>
      </c>
      <c r="DJ139" s="342">
        <v>0.209145</v>
      </c>
      <c r="DK139" s="342">
        <f>'[4]численность 2020'!J150</f>
        <v>0.5231468677520752</v>
      </c>
      <c r="DL139" s="341">
        <v>1.136E-2</v>
      </c>
      <c r="DM139" s="341">
        <v>1.136E-2</v>
      </c>
      <c r="DN139" s="341">
        <f t="shared" si="164"/>
        <v>2.8401024190295821E-2</v>
      </c>
      <c r="DO139" s="343">
        <f>'[4]заявки 2020-2021'!P143</f>
        <v>0</v>
      </c>
      <c r="DP139" s="344">
        <f t="shared" si="165"/>
        <v>5.2314686775207522E-2</v>
      </c>
      <c r="DQ139" s="345">
        <f t="shared" si="166"/>
        <v>0</v>
      </c>
      <c r="DR139" s="346"/>
      <c r="DS139" s="342">
        <v>0</v>
      </c>
      <c r="DT139" s="347">
        <v>0</v>
      </c>
      <c r="DU139" s="347">
        <f>'[4]заявки 2020-2021'!Q143</f>
        <v>0</v>
      </c>
      <c r="DV139" s="341">
        <f t="shared" si="123"/>
        <v>0</v>
      </c>
      <c r="DW139" s="341">
        <v>0</v>
      </c>
      <c r="DX139" s="341">
        <f t="shared" si="146"/>
        <v>0</v>
      </c>
      <c r="DY139" s="343">
        <f>'[4]заявки 2020-2021'!S143</f>
        <v>0</v>
      </c>
      <c r="DZ139" s="344">
        <f t="shared" ref="DZ139:DZ158" si="168">DU139*0.1</f>
        <v>0</v>
      </c>
      <c r="EA139" s="345">
        <f t="shared" si="167"/>
        <v>0</v>
      </c>
      <c r="EB139" s="346"/>
    </row>
    <row r="140" spans="1:132" ht="47.25" x14ac:dyDescent="0.2">
      <c r="A140" s="116" t="s">
        <v>220</v>
      </c>
      <c r="B140" s="341">
        <f>'[4]численность 2020'!C152</f>
        <v>48.486000061035156</v>
      </c>
      <c r="C140" s="342">
        <v>96</v>
      </c>
      <c r="D140" s="342">
        <v>115.54022999999999</v>
      </c>
      <c r="E140" s="342">
        <f>'[4]численность 2020'!D152</f>
        <v>112.95818328857422</v>
      </c>
      <c r="F140" s="341">
        <v>1.8493550000000001</v>
      </c>
      <c r="G140" s="341">
        <f t="shared" si="118"/>
        <v>2.3829606454348804</v>
      </c>
      <c r="H140" s="341">
        <f t="shared" si="111"/>
        <v>2.3297071968481662</v>
      </c>
      <c r="I140" s="343">
        <f>'[4]заявки 2020-2021'!O144</f>
        <v>39</v>
      </c>
      <c r="J140" s="344">
        <f t="shared" si="112"/>
        <v>39.535364151000863</v>
      </c>
      <c r="K140" s="345">
        <f t="shared" si="148"/>
        <v>39</v>
      </c>
      <c r="L140" s="346">
        <v>39</v>
      </c>
      <c r="M140" s="342">
        <v>25</v>
      </c>
      <c r="N140" s="342">
        <v>15</v>
      </c>
      <c r="O140" s="347">
        <f>'[4]заявки 2020-2021'!K144</f>
        <v>20</v>
      </c>
      <c r="P140" s="341">
        <f t="shared" si="119"/>
        <v>0.51561275354802405</v>
      </c>
      <c r="Q140" s="341">
        <v>0.288962</v>
      </c>
      <c r="R140" s="341">
        <f t="shared" si="114"/>
        <v>0.41249020283841925</v>
      </c>
      <c r="S140" s="343">
        <f>'[4]заявки 2020-2021'!M144</f>
        <v>3</v>
      </c>
      <c r="T140" s="343">
        <f>'[4]заявки 2020-2021'!N144</f>
        <v>2</v>
      </c>
      <c r="U140" s="344">
        <f t="shared" si="125"/>
        <v>2.99999999999998</v>
      </c>
      <c r="V140" s="345">
        <f t="shared" si="126"/>
        <v>2.99999999999998</v>
      </c>
      <c r="W140" s="346">
        <v>3</v>
      </c>
      <c r="X140" s="346">
        <v>2</v>
      </c>
      <c r="Y140" s="348"/>
      <c r="Z140" s="342">
        <v>0</v>
      </c>
      <c r="AA140" s="342">
        <v>0</v>
      </c>
      <c r="AB140" s="342">
        <f>'[4]численность 2020'!E152</f>
        <v>0</v>
      </c>
      <c r="AC140" s="341">
        <v>0</v>
      </c>
      <c r="AD140" s="341">
        <v>0</v>
      </c>
      <c r="AE140" s="341">
        <f t="shared" si="127"/>
        <v>0</v>
      </c>
      <c r="AF140" s="343">
        <f>'[4]заявки 2020-2021'!J144</f>
        <v>0</v>
      </c>
      <c r="AG140" s="344">
        <f t="shared" si="149"/>
        <v>0</v>
      </c>
      <c r="AH140" s="345">
        <f t="shared" si="128"/>
        <v>0</v>
      </c>
      <c r="AI140" s="349">
        <f t="shared" si="129"/>
        <v>0</v>
      </c>
      <c r="AJ140" s="346"/>
      <c r="AK140" s="346"/>
      <c r="AL140" s="342">
        <v>7.0545869999999997</v>
      </c>
      <c r="AM140" s="342">
        <v>1.719349</v>
      </c>
      <c r="AN140" s="342">
        <f>'[4]численность 2020'!F152</f>
        <v>3.2459249496459961</v>
      </c>
      <c r="AO140" s="341">
        <v>0.13589999999999999</v>
      </c>
      <c r="AP140" s="341">
        <v>3.3121999999999999E-2</v>
      </c>
      <c r="AQ140" s="341">
        <f t="shared" si="120"/>
        <v>6.6945612043888131E-2</v>
      </c>
      <c r="AR140" s="343">
        <f>'[4]заявки 2020-2021'!D144</f>
        <v>0</v>
      </c>
      <c r="AS140" s="343">
        <f>'[4]заявки 2020-2021'!E144</f>
        <v>0</v>
      </c>
      <c r="AT140" s="344">
        <f t="shared" si="150"/>
        <v>0</v>
      </c>
      <c r="AU140" s="349">
        <f t="shared" si="121"/>
        <v>0</v>
      </c>
      <c r="AV140" s="346"/>
      <c r="AW140" s="344">
        <f t="shared" si="115"/>
        <v>0</v>
      </c>
      <c r="AX140" s="345">
        <f t="shared" si="116"/>
        <v>0</v>
      </c>
      <c r="AY140" s="346"/>
      <c r="AZ140" s="344">
        <f t="shared" si="117"/>
        <v>0</v>
      </c>
      <c r="BA140" s="346"/>
      <c r="BB140" s="342">
        <v>117</v>
      </c>
      <c r="BC140" s="342">
        <v>124.98232299999999</v>
      </c>
      <c r="BD140" s="342">
        <f>'[4]численность 2020'!G152</f>
        <v>127.87590789794922</v>
      </c>
      <c r="BE140" s="341">
        <v>2.2539009999999999</v>
      </c>
      <c r="BF140" s="341">
        <v>2.407673</v>
      </c>
      <c r="BG140" s="341">
        <f t="shared" si="151"/>
        <v>2.6373779593486044</v>
      </c>
      <c r="BH140" s="343">
        <f>'[4]заявки 2020-2021'!B144</f>
        <v>8</v>
      </c>
      <c r="BI140" s="343">
        <f>'[4]заявки 2020-2021'!C144</f>
        <v>1</v>
      </c>
      <c r="BJ140" s="344">
        <f t="shared" si="152"/>
        <v>8.9513135528564458</v>
      </c>
      <c r="BK140" s="349">
        <f t="shared" si="153"/>
        <v>8</v>
      </c>
      <c r="BL140" s="346">
        <v>8</v>
      </c>
      <c r="BM140" s="344">
        <f t="shared" si="122"/>
        <v>2</v>
      </c>
      <c r="BN140" s="345">
        <f t="shared" si="154"/>
        <v>1</v>
      </c>
      <c r="BO140" s="346">
        <v>1</v>
      </c>
      <c r="BP140" s="344">
        <f t="shared" si="133"/>
        <v>1.6</v>
      </c>
      <c r="BQ140" s="346">
        <v>1</v>
      </c>
      <c r="BR140" s="342">
        <v>12.909894</v>
      </c>
      <c r="BS140" s="342">
        <v>17.480042999999998</v>
      </c>
      <c r="BT140" s="342">
        <f>'[4]численность 2020'!H152</f>
        <v>10.725075721740723</v>
      </c>
      <c r="BU140" s="341">
        <v>0.248698</v>
      </c>
      <c r="BV140" s="341">
        <v>0.33673700000000001</v>
      </c>
      <c r="BW140" s="341">
        <f t="shared" si="155"/>
        <v>0.22119943299591183</v>
      </c>
      <c r="BX140" s="343">
        <f>'[4]заявки 2020-2021'!F144</f>
        <v>0</v>
      </c>
      <c r="BY140" s="343">
        <f>'[4]заявки 2020-2021'!G144</f>
        <v>0</v>
      </c>
      <c r="BZ140" s="343">
        <f>'[4]заявки 2020-2021'!H144</f>
        <v>0</v>
      </c>
      <c r="CA140" s="344">
        <f t="shared" si="156"/>
        <v>0.32175227165222059</v>
      </c>
      <c r="CB140" s="349">
        <f t="shared" si="157"/>
        <v>0</v>
      </c>
      <c r="CC140" s="346"/>
      <c r="CD140" s="344">
        <f t="shared" si="136"/>
        <v>0</v>
      </c>
      <c r="CE140" s="345">
        <f t="shared" si="158"/>
        <v>0</v>
      </c>
      <c r="CF140" s="346"/>
      <c r="CG140" s="344">
        <f t="shared" si="138"/>
        <v>0</v>
      </c>
      <c r="CH140" s="345">
        <f t="shared" si="159"/>
        <v>0</v>
      </c>
      <c r="CI140" s="346"/>
      <c r="CJ140" s="344">
        <f t="shared" si="140"/>
        <v>0</v>
      </c>
      <c r="CK140" s="346"/>
      <c r="CL140" s="350">
        <f t="shared" si="160"/>
        <v>1</v>
      </c>
      <c r="CM140" s="342"/>
      <c r="CN140" s="342">
        <v>0</v>
      </c>
      <c r="CO140" s="342" t="e">
        <f>#NAME?</f>
        <v>#NAME?</v>
      </c>
      <c r="CP140" s="341"/>
      <c r="CQ140" s="341">
        <v>0</v>
      </c>
      <c r="CR140" s="341" t="e">
        <f>#NAME?</f>
        <v>#NAME?</v>
      </c>
      <c r="CS140" s="343" t="e">
        <f>#NAME?</f>
        <v>#NAME?</v>
      </c>
      <c r="CT140" s="344" t="e">
        <f t="shared" si="107"/>
        <v>#NAME?</v>
      </c>
      <c r="CU140" s="349"/>
      <c r="CV140" s="346"/>
      <c r="CW140" s="344"/>
      <c r="CX140" s="346"/>
      <c r="CY140" s="342">
        <v>12.345527000000001</v>
      </c>
      <c r="CZ140" s="342">
        <v>6.0177199999999997</v>
      </c>
      <c r="DA140" s="342">
        <f>'[4]численность 2020'!I152</f>
        <v>7.573824405670166</v>
      </c>
      <c r="DB140" s="341">
        <v>0.23782600000000001</v>
      </c>
      <c r="DC140" s="341">
        <v>0.115926</v>
      </c>
      <c r="DD140" s="341">
        <f t="shared" si="161"/>
        <v>0.15620641826787285</v>
      </c>
      <c r="DE140" s="343">
        <f>'[4]заявки 2020-2021'!I144</f>
        <v>0</v>
      </c>
      <c r="DF140" s="344">
        <f t="shared" si="162"/>
        <v>0</v>
      </c>
      <c r="DG140" s="345">
        <f t="shared" si="163"/>
        <v>0</v>
      </c>
      <c r="DH140" s="346"/>
      <c r="DI140" s="342">
        <v>0.235153</v>
      </c>
      <c r="DJ140" s="342">
        <v>0</v>
      </c>
      <c r="DK140" s="342">
        <f>'[4]численность 2020'!J152</f>
        <v>0</v>
      </c>
      <c r="DL140" s="341">
        <v>0</v>
      </c>
      <c r="DM140" s="341">
        <v>0</v>
      </c>
      <c r="DN140" s="341">
        <f t="shared" si="164"/>
        <v>0</v>
      </c>
      <c r="DO140" s="343">
        <f>'[4]заявки 2020-2021'!P144</f>
        <v>0</v>
      </c>
      <c r="DP140" s="344">
        <f t="shared" si="165"/>
        <v>0</v>
      </c>
      <c r="DQ140" s="345">
        <f t="shared" si="166"/>
        <v>0</v>
      </c>
      <c r="DR140" s="346"/>
      <c r="DS140" s="342">
        <v>0</v>
      </c>
      <c r="DT140" s="347">
        <v>0</v>
      </c>
      <c r="DU140" s="347">
        <f>'[4]заявки 2020-2021'!Q144</f>
        <v>0</v>
      </c>
      <c r="DV140" s="341">
        <f t="shared" si="123"/>
        <v>0</v>
      </c>
      <c r="DW140" s="341">
        <v>0</v>
      </c>
      <c r="DX140" s="341">
        <f t="shared" si="146"/>
        <v>0</v>
      </c>
      <c r="DY140" s="343">
        <f>'[4]заявки 2020-2021'!S144</f>
        <v>0</v>
      </c>
      <c r="DZ140" s="344">
        <f t="shared" si="168"/>
        <v>0</v>
      </c>
      <c r="EA140" s="345">
        <f t="shared" si="167"/>
        <v>0</v>
      </c>
      <c r="EB140" s="346"/>
    </row>
    <row r="141" spans="1:132" ht="47.25" x14ac:dyDescent="0.2">
      <c r="A141" s="116" t="s">
        <v>219</v>
      </c>
      <c r="B141" s="341">
        <f>'[4]численность 2020'!C151</f>
        <v>45.650001525878906</v>
      </c>
      <c r="C141" s="342">
        <v>110.99353000000001</v>
      </c>
      <c r="D141" s="342">
        <v>98.660911999999996</v>
      </c>
      <c r="E141" s="342">
        <f>'[4]численность 2020'!D151</f>
        <v>98.243362426757813</v>
      </c>
      <c r="F141" s="341">
        <v>2.3900420000000002</v>
      </c>
      <c r="G141" s="341">
        <f t="shared" si="118"/>
        <v>2.1612466309353637</v>
      </c>
      <c r="H141" s="341">
        <f t="shared" si="111"/>
        <v>2.1520998716958162</v>
      </c>
      <c r="I141" s="343">
        <f>'[4]заявки 2020-2021'!O145</f>
        <v>34</v>
      </c>
      <c r="J141" s="344">
        <f t="shared" si="112"/>
        <v>34.385176849365131</v>
      </c>
      <c r="K141" s="345">
        <f t="shared" si="148"/>
        <v>34</v>
      </c>
      <c r="L141" s="346">
        <v>34</v>
      </c>
      <c r="M141" s="342">
        <v>19</v>
      </c>
      <c r="N141" s="342">
        <v>17</v>
      </c>
      <c r="O141" s="347">
        <f>'[4]заявки 2020-2021'!K145</f>
        <v>20</v>
      </c>
      <c r="P141" s="341">
        <f t="shared" si="119"/>
        <v>0.41621028181628722</v>
      </c>
      <c r="Q141" s="341">
        <v>0.366064</v>
      </c>
      <c r="R141" s="341">
        <f t="shared" si="114"/>
        <v>0.4381160861224076</v>
      </c>
      <c r="S141" s="343">
        <f>'[4]заявки 2020-2021'!M145</f>
        <v>3</v>
      </c>
      <c r="T141" s="343">
        <f>'[4]заявки 2020-2021'!N145</f>
        <v>1</v>
      </c>
      <c r="U141" s="344">
        <f t="shared" si="125"/>
        <v>2.99999999999998</v>
      </c>
      <c r="V141" s="345">
        <f t="shared" si="126"/>
        <v>2.99999999999998</v>
      </c>
      <c r="W141" s="346">
        <v>3</v>
      </c>
      <c r="X141" s="346">
        <v>1</v>
      </c>
      <c r="Y141" s="348"/>
      <c r="Z141" s="342">
        <v>0</v>
      </c>
      <c r="AA141" s="342">
        <v>0</v>
      </c>
      <c r="AB141" s="342">
        <f>'[4]численность 2020'!E151</f>
        <v>0</v>
      </c>
      <c r="AC141" s="341">
        <v>0</v>
      </c>
      <c r="AD141" s="341">
        <v>0</v>
      </c>
      <c r="AE141" s="341">
        <f t="shared" si="127"/>
        <v>0</v>
      </c>
      <c r="AF141" s="343">
        <f>'[4]заявки 2020-2021'!J145</f>
        <v>0</v>
      </c>
      <c r="AG141" s="344">
        <f t="shared" si="149"/>
        <v>0</v>
      </c>
      <c r="AH141" s="345">
        <f t="shared" si="128"/>
        <v>0</v>
      </c>
      <c r="AI141" s="349">
        <f t="shared" si="129"/>
        <v>0</v>
      </c>
      <c r="AJ141" s="346"/>
      <c r="AK141" s="346"/>
      <c r="AL141" s="342">
        <v>0</v>
      </c>
      <c r="AM141" s="342">
        <v>0</v>
      </c>
      <c r="AN141" s="342">
        <f>'[4]численность 2020'!F151</f>
        <v>0</v>
      </c>
      <c r="AO141" s="341">
        <v>0</v>
      </c>
      <c r="AP141" s="341">
        <v>0</v>
      </c>
      <c r="AQ141" s="341">
        <f t="shared" si="120"/>
        <v>0</v>
      </c>
      <c r="AR141" s="343">
        <f>'[4]заявки 2020-2021'!D145</f>
        <v>0</v>
      </c>
      <c r="AS141" s="343">
        <f>'[4]заявки 2020-2021'!E145</f>
        <v>0</v>
      </c>
      <c r="AT141" s="344">
        <f t="shared" si="150"/>
        <v>0</v>
      </c>
      <c r="AU141" s="349">
        <f t="shared" si="121"/>
        <v>0</v>
      </c>
      <c r="AV141" s="346"/>
      <c r="AW141" s="344">
        <f t="shared" si="115"/>
        <v>0</v>
      </c>
      <c r="AX141" s="345">
        <f t="shared" si="116"/>
        <v>0</v>
      </c>
      <c r="AY141" s="346"/>
      <c r="AZ141" s="344">
        <f t="shared" si="117"/>
        <v>0</v>
      </c>
      <c r="BA141" s="346"/>
      <c r="BB141" s="342">
        <v>71.310776000000004</v>
      </c>
      <c r="BC141" s="342">
        <v>93.252555999999998</v>
      </c>
      <c r="BD141" s="342">
        <f>'[4]численность 2020'!G151</f>
        <v>92.452911376953125</v>
      </c>
      <c r="BE141" s="341">
        <v>1.5355460000000001</v>
      </c>
      <c r="BF141" s="341">
        <v>2.008022</v>
      </c>
      <c r="BG141" s="341">
        <f t="shared" si="151"/>
        <v>2.0252553841546255</v>
      </c>
      <c r="BH141" s="343">
        <f>'[4]заявки 2020-2021'!B145</f>
        <v>6</v>
      </c>
      <c r="BI141" s="343">
        <f>'[4]заявки 2020-2021'!C145</f>
        <v>0</v>
      </c>
      <c r="BJ141" s="344">
        <f t="shared" si="152"/>
        <v>6.471703796386719</v>
      </c>
      <c r="BK141" s="349">
        <f t="shared" si="153"/>
        <v>6</v>
      </c>
      <c r="BL141" s="346">
        <v>6</v>
      </c>
      <c r="BM141" s="344">
        <f t="shared" si="122"/>
        <v>1.5</v>
      </c>
      <c r="BN141" s="345">
        <f t="shared" si="154"/>
        <v>0</v>
      </c>
      <c r="BO141" s="346"/>
      <c r="BP141" s="344">
        <f t="shared" si="133"/>
        <v>1.2000000000000002</v>
      </c>
      <c r="BQ141" s="346">
        <v>1</v>
      </c>
      <c r="BR141" s="342">
        <v>0</v>
      </c>
      <c r="BS141" s="342">
        <v>0</v>
      </c>
      <c r="BT141" s="342">
        <f>'[4]численность 2020'!H151</f>
        <v>1.5803917646408081</v>
      </c>
      <c r="BU141" s="341">
        <v>0</v>
      </c>
      <c r="BV141" s="341">
        <v>0</v>
      </c>
      <c r="BW141" s="341">
        <f t="shared" si="155"/>
        <v>3.4619752723225795E-2</v>
      </c>
      <c r="BX141" s="343">
        <f>'[4]заявки 2020-2021'!F145</f>
        <v>0</v>
      </c>
      <c r="BY141" s="343">
        <f>'[4]заявки 2020-2021'!G145</f>
        <v>0</v>
      </c>
      <c r="BZ141" s="343">
        <f>'[4]заявки 2020-2021'!H145</f>
        <v>0</v>
      </c>
      <c r="CA141" s="344">
        <f t="shared" si="156"/>
        <v>4.7411752939224082E-2</v>
      </c>
      <c r="CB141" s="349">
        <f t="shared" si="157"/>
        <v>0</v>
      </c>
      <c r="CC141" s="346"/>
      <c r="CD141" s="344">
        <f t="shared" si="136"/>
        <v>0</v>
      </c>
      <c r="CE141" s="345">
        <f t="shared" si="158"/>
        <v>0</v>
      </c>
      <c r="CF141" s="346"/>
      <c r="CG141" s="344">
        <f t="shared" si="138"/>
        <v>0</v>
      </c>
      <c r="CH141" s="345">
        <f t="shared" si="159"/>
        <v>0</v>
      </c>
      <c r="CI141" s="346"/>
      <c r="CJ141" s="344">
        <f t="shared" si="140"/>
        <v>0</v>
      </c>
      <c r="CK141" s="346"/>
      <c r="CL141" s="350">
        <f t="shared" si="160"/>
        <v>1</v>
      </c>
      <c r="CM141" s="342"/>
      <c r="CN141" s="342">
        <v>0</v>
      </c>
      <c r="CO141" s="342" t="e">
        <f>#NAME?</f>
        <v>#NAME?</v>
      </c>
      <c r="CP141" s="341"/>
      <c r="CQ141" s="341">
        <v>0</v>
      </c>
      <c r="CR141" s="341" t="e">
        <f>#NAME?</f>
        <v>#NAME?</v>
      </c>
      <c r="CS141" s="343" t="e">
        <f>#NAME?</f>
        <v>#NAME?</v>
      </c>
      <c r="CT141" s="344" t="e">
        <f t="shared" si="107"/>
        <v>#NAME?</v>
      </c>
      <c r="CU141" s="349"/>
      <c r="CV141" s="346"/>
      <c r="CW141" s="344"/>
      <c r="CX141" s="346"/>
      <c r="CY141" s="342">
        <v>0.449627</v>
      </c>
      <c r="CZ141" s="342">
        <v>0</v>
      </c>
      <c r="DA141" s="342">
        <f>'[4]численность 2020'!I151</f>
        <v>0</v>
      </c>
      <c r="DB141" s="341">
        <v>9.6819999999999996E-3</v>
      </c>
      <c r="DC141" s="341">
        <v>0</v>
      </c>
      <c r="DD141" s="341">
        <f t="shared" si="161"/>
        <v>0</v>
      </c>
      <c r="DE141" s="343">
        <f>'[4]заявки 2020-2021'!I145</f>
        <v>0</v>
      </c>
      <c r="DF141" s="344">
        <f t="shared" si="162"/>
        <v>0</v>
      </c>
      <c r="DG141" s="345">
        <f t="shared" si="163"/>
        <v>0</v>
      </c>
      <c r="DH141" s="346"/>
      <c r="DI141" s="342">
        <v>0</v>
      </c>
      <c r="DJ141" s="342">
        <v>0</v>
      </c>
      <c r="DK141" s="342">
        <f>'[4]численность 2020'!J151</f>
        <v>0</v>
      </c>
      <c r="DL141" s="341">
        <v>0</v>
      </c>
      <c r="DM141" s="341">
        <v>0</v>
      </c>
      <c r="DN141" s="341">
        <f t="shared" si="164"/>
        <v>0</v>
      </c>
      <c r="DO141" s="343">
        <f>'[4]заявки 2020-2021'!P145</f>
        <v>0</v>
      </c>
      <c r="DP141" s="344">
        <f t="shared" si="165"/>
        <v>0</v>
      </c>
      <c r="DQ141" s="345">
        <f t="shared" si="166"/>
        <v>0</v>
      </c>
      <c r="DR141" s="346"/>
      <c r="DS141" s="342">
        <v>0</v>
      </c>
      <c r="DT141" s="347">
        <v>0</v>
      </c>
      <c r="DU141" s="347">
        <f>'[4]заявки 2020-2021'!Q145</f>
        <v>0</v>
      </c>
      <c r="DV141" s="341">
        <f t="shared" si="123"/>
        <v>0</v>
      </c>
      <c r="DW141" s="341">
        <v>0</v>
      </c>
      <c r="DX141" s="341">
        <f t="shared" si="146"/>
        <v>0</v>
      </c>
      <c r="DY141" s="343">
        <f>'[4]заявки 2020-2021'!S145</f>
        <v>0</v>
      </c>
      <c r="DZ141" s="344">
        <f t="shared" si="168"/>
        <v>0</v>
      </c>
      <c r="EA141" s="345">
        <f t="shared" si="167"/>
        <v>0</v>
      </c>
      <c r="EB141" s="346"/>
    </row>
    <row r="142" spans="1:132" ht="47.25" x14ac:dyDescent="0.2">
      <c r="A142" s="116" t="s">
        <v>208</v>
      </c>
      <c r="B142" s="341">
        <f>'[4]численность 2020'!C145</f>
        <v>85.331001281738281</v>
      </c>
      <c r="C142" s="342">
        <v>177.44044500000001</v>
      </c>
      <c r="D142" s="342">
        <v>169.816879</v>
      </c>
      <c r="E142" s="342">
        <f>'[4]численность 2020'!D145</f>
        <v>167.34037780761719</v>
      </c>
      <c r="F142" s="341">
        <v>2.0088360000000001</v>
      </c>
      <c r="G142" s="341">
        <f t="shared" si="118"/>
        <v>1.9900959375750649</v>
      </c>
      <c r="H142" s="341">
        <f t="shared" si="111"/>
        <v>1.9610736460844713</v>
      </c>
      <c r="I142" s="343">
        <f>'[4]заявки 2020-2021'!O136</f>
        <v>58</v>
      </c>
      <c r="J142" s="344">
        <f t="shared" si="112"/>
        <v>58.569132232665844</v>
      </c>
      <c r="K142" s="345">
        <f t="shared" si="148"/>
        <v>58</v>
      </c>
      <c r="L142" s="346">
        <v>58</v>
      </c>
      <c r="M142" s="342">
        <v>76</v>
      </c>
      <c r="N142" s="342">
        <v>70</v>
      </c>
      <c r="O142" s="347">
        <f>'[4]заявки 2020-2021'!K136</f>
        <v>57</v>
      </c>
      <c r="P142" s="341">
        <f t="shared" si="119"/>
        <v>0.89064934031501619</v>
      </c>
      <c r="Q142" s="341">
        <v>0.82034499999999999</v>
      </c>
      <c r="R142" s="341">
        <f t="shared" si="114"/>
        <v>0.66798700523626209</v>
      </c>
      <c r="S142" s="343">
        <f>'[4]заявки 2020-2021'!M136</f>
        <v>9</v>
      </c>
      <c r="T142" s="343">
        <f>'[4]заявки 2020-2021'!N136</f>
        <v>3</v>
      </c>
      <c r="U142" s="344">
        <f t="shared" si="125"/>
        <v>8.5499999999999421</v>
      </c>
      <c r="V142" s="345">
        <f t="shared" si="126"/>
        <v>8.5499999999999421</v>
      </c>
      <c r="W142" s="346">
        <v>8</v>
      </c>
      <c r="X142" s="346">
        <v>3</v>
      </c>
      <c r="Y142" s="348"/>
      <c r="Z142" s="342">
        <v>0</v>
      </c>
      <c r="AA142" s="342">
        <v>0</v>
      </c>
      <c r="AB142" s="342">
        <f>'[4]численность 2020'!E145</f>
        <v>36.054084777832031</v>
      </c>
      <c r="AC142" s="341">
        <v>0</v>
      </c>
      <c r="AD142" s="341">
        <v>0</v>
      </c>
      <c r="AE142" s="341">
        <f t="shared" si="127"/>
        <v>0.42252035293470741</v>
      </c>
      <c r="AF142" s="343">
        <f>'[4]заявки 2020-2021'!J136</f>
        <v>0</v>
      </c>
      <c r="AG142" s="344">
        <f t="shared" si="149"/>
        <v>1.8027042388916017</v>
      </c>
      <c r="AH142" s="345">
        <f t="shared" si="128"/>
        <v>0</v>
      </c>
      <c r="AI142" s="349">
        <f t="shared" si="129"/>
        <v>0</v>
      </c>
      <c r="AJ142" s="346"/>
      <c r="AK142" s="346"/>
      <c r="AL142" s="342">
        <v>56.312057000000003</v>
      </c>
      <c r="AM142" s="342">
        <v>59.963588999999999</v>
      </c>
      <c r="AN142" s="342">
        <f>'[4]численность 2020'!F145</f>
        <v>60.899185180664063</v>
      </c>
      <c r="AO142" s="341">
        <v>0.63751899999999995</v>
      </c>
      <c r="AP142" s="341">
        <v>0.70272599999999996</v>
      </c>
      <c r="AQ142" s="341">
        <f t="shared" si="120"/>
        <v>0.71368183035369026</v>
      </c>
      <c r="AR142" s="343">
        <f>'[4]заявки 2020-2021'!D136</f>
        <v>2</v>
      </c>
      <c r="AS142" s="343">
        <f>'[4]заявки 2020-2021'!E136</f>
        <v>0</v>
      </c>
      <c r="AT142" s="344">
        <f t="shared" si="150"/>
        <v>1.8269755554199156</v>
      </c>
      <c r="AU142" s="349">
        <f t="shared" si="121"/>
        <v>1.8269755554199156</v>
      </c>
      <c r="AV142" s="346">
        <v>1</v>
      </c>
      <c r="AW142" s="344">
        <f t="shared" si="115"/>
        <v>0</v>
      </c>
      <c r="AX142" s="345">
        <f t="shared" si="116"/>
        <v>0</v>
      </c>
      <c r="AY142" s="346"/>
      <c r="AZ142" s="344">
        <f t="shared" si="117"/>
        <v>0.5</v>
      </c>
      <c r="BA142" s="346"/>
      <c r="BB142" s="342">
        <v>134.363632</v>
      </c>
      <c r="BC142" s="342">
        <v>152.40744000000001</v>
      </c>
      <c r="BD142" s="342">
        <f>'[4]численность 2020'!G145</f>
        <v>173.62889099121094</v>
      </c>
      <c r="BE142" s="341">
        <v>1.521155</v>
      </c>
      <c r="BF142" s="341">
        <v>1.7860940000000001</v>
      </c>
      <c r="BG142" s="341">
        <f t="shared" si="151"/>
        <v>2.0347691739598668</v>
      </c>
      <c r="BH142" s="343">
        <f>'[4]заявки 2020-2021'!B136</f>
        <v>12</v>
      </c>
      <c r="BI142" s="343">
        <f>'[4]заявки 2020-2021'!C136</f>
        <v>3</v>
      </c>
      <c r="BJ142" s="344">
        <f t="shared" si="152"/>
        <v>12.154022369384768</v>
      </c>
      <c r="BK142" s="349">
        <f t="shared" si="153"/>
        <v>12</v>
      </c>
      <c r="BL142" s="346">
        <v>12</v>
      </c>
      <c r="BM142" s="344">
        <f t="shared" si="122"/>
        <v>3</v>
      </c>
      <c r="BN142" s="345">
        <f t="shared" si="154"/>
        <v>3</v>
      </c>
      <c r="BO142" s="346">
        <v>3</v>
      </c>
      <c r="BP142" s="344">
        <f t="shared" si="133"/>
        <v>2.4000000000000004</v>
      </c>
      <c r="BQ142" s="346">
        <v>2</v>
      </c>
      <c r="BR142" s="342">
        <v>129.69010900000001</v>
      </c>
      <c r="BS142" s="342">
        <v>137.77633700000001</v>
      </c>
      <c r="BT142" s="342">
        <f>'[4]численность 2020'!H145</f>
        <v>131.90409851074219</v>
      </c>
      <c r="BU142" s="341">
        <v>1.468245</v>
      </c>
      <c r="BV142" s="341">
        <v>1.6146290000000001</v>
      </c>
      <c r="BW142" s="341">
        <f t="shared" si="155"/>
        <v>1.5457933989926242</v>
      </c>
      <c r="BX142" s="343">
        <f>'[4]заявки 2020-2021'!F136</f>
        <v>7</v>
      </c>
      <c r="BY142" s="343">
        <f>'[4]заявки 2020-2021'!G136</f>
        <v>2</v>
      </c>
      <c r="BZ142" s="343">
        <f>'[4]заявки 2020-2021'!H136</f>
        <v>0</v>
      </c>
      <c r="CA142" s="344">
        <f t="shared" si="156"/>
        <v>6.5952049255371099</v>
      </c>
      <c r="CB142" s="349">
        <f t="shared" si="157"/>
        <v>6.5952049255371099</v>
      </c>
      <c r="CC142" s="346">
        <v>6</v>
      </c>
      <c r="CD142" s="344">
        <f t="shared" si="136"/>
        <v>0.75</v>
      </c>
      <c r="CE142" s="345">
        <f t="shared" si="158"/>
        <v>0.75</v>
      </c>
      <c r="CF142" s="346">
        <v>1</v>
      </c>
      <c r="CG142" s="344">
        <f t="shared" si="138"/>
        <v>0.75</v>
      </c>
      <c r="CH142" s="345">
        <f t="shared" si="159"/>
        <v>0</v>
      </c>
      <c r="CI142" s="346"/>
      <c r="CJ142" s="344">
        <f t="shared" si="140"/>
        <v>1.2000000000000002</v>
      </c>
      <c r="CK142" s="346">
        <v>1</v>
      </c>
      <c r="CL142" s="350">
        <f t="shared" si="160"/>
        <v>1</v>
      </c>
      <c r="CM142" s="342">
        <v>0</v>
      </c>
      <c r="CN142" s="342">
        <v>0</v>
      </c>
      <c r="CO142" s="342" t="e">
        <f>#NAME?</f>
        <v>#NAME?</v>
      </c>
      <c r="CP142" s="341">
        <v>0</v>
      </c>
      <c r="CQ142" s="341">
        <v>0</v>
      </c>
      <c r="CR142" s="341" t="e">
        <f>#NAME?</f>
        <v>#NAME?</v>
      </c>
      <c r="CS142" s="343" t="e">
        <f>#NAME?</f>
        <v>#NAME?</v>
      </c>
      <c r="CT142" s="344" t="e">
        <f t="shared" si="107"/>
        <v>#NAME?</v>
      </c>
      <c r="CU142" s="349" t="e">
        <f t="shared" si="141"/>
        <v>#NAME?</v>
      </c>
      <c r="CV142" s="346"/>
      <c r="CW142" s="344">
        <f t="shared" si="108"/>
        <v>0</v>
      </c>
      <c r="CX142" s="346"/>
      <c r="CY142" s="342">
        <v>0</v>
      </c>
      <c r="CZ142" s="342">
        <v>0</v>
      </c>
      <c r="DA142" s="342">
        <f>'[4]численность 2020'!I145</f>
        <v>0</v>
      </c>
      <c r="DB142" s="341">
        <v>0</v>
      </c>
      <c r="DC142" s="341">
        <v>0</v>
      </c>
      <c r="DD142" s="341">
        <f t="shared" si="161"/>
        <v>0</v>
      </c>
      <c r="DE142" s="343">
        <f>'[4]заявки 2020-2021'!I136</f>
        <v>0</v>
      </c>
      <c r="DF142" s="344">
        <f t="shared" si="162"/>
        <v>0</v>
      </c>
      <c r="DG142" s="345">
        <f t="shared" si="163"/>
        <v>0</v>
      </c>
      <c r="DH142" s="346"/>
      <c r="DI142" s="342">
        <v>10.343031</v>
      </c>
      <c r="DJ142" s="342">
        <v>15.99029</v>
      </c>
      <c r="DK142" s="342">
        <f>'[4]численность 2020'!J145</f>
        <v>13.680253028869629</v>
      </c>
      <c r="DL142" s="341">
        <v>0.18739400000000001</v>
      </c>
      <c r="DM142" s="341">
        <v>0.18739400000000001</v>
      </c>
      <c r="DN142" s="341">
        <f t="shared" si="164"/>
        <v>0.16031984651980574</v>
      </c>
      <c r="DO142" s="343">
        <f>'[4]заявки 2020-2021'!P136</f>
        <v>1</v>
      </c>
      <c r="DP142" s="344">
        <f t="shared" si="165"/>
        <v>1.3680253028869629</v>
      </c>
      <c r="DQ142" s="345">
        <f t="shared" si="166"/>
        <v>1</v>
      </c>
      <c r="DR142" s="346">
        <v>1</v>
      </c>
      <c r="DS142" s="342">
        <v>0</v>
      </c>
      <c r="DT142" s="347">
        <v>0</v>
      </c>
      <c r="DU142" s="347">
        <f>'[4]заявки 2020-2021'!Q136</f>
        <v>0</v>
      </c>
      <c r="DV142" s="341">
        <f t="shared" si="123"/>
        <v>0</v>
      </c>
      <c r="DW142" s="341">
        <v>0</v>
      </c>
      <c r="DX142" s="341">
        <f t="shared" si="146"/>
        <v>0</v>
      </c>
      <c r="DY142" s="343">
        <f>'[4]заявки 2020-2021'!S136</f>
        <v>0</v>
      </c>
      <c r="DZ142" s="344">
        <f t="shared" si="168"/>
        <v>0</v>
      </c>
      <c r="EA142" s="345">
        <f t="shared" si="167"/>
        <v>0</v>
      </c>
      <c r="EB142" s="346"/>
    </row>
    <row r="143" spans="1:132" ht="15.75" x14ac:dyDescent="0.2">
      <c r="A143" s="198" t="s">
        <v>223</v>
      </c>
      <c r="B143" s="341"/>
      <c r="C143" s="342"/>
      <c r="D143" s="342"/>
      <c r="E143" s="342"/>
      <c r="F143" s="341"/>
      <c r="G143" s="341" t="e">
        <f t="shared" si="118"/>
        <v>#DIV/0!</v>
      </c>
      <c r="H143" s="341"/>
      <c r="I143" s="343"/>
      <c r="J143" s="344">
        <f t="shared" si="112"/>
        <v>0</v>
      </c>
      <c r="K143" s="345">
        <f t="shared" si="148"/>
        <v>0</v>
      </c>
      <c r="L143" s="346"/>
      <c r="M143" s="342"/>
      <c r="N143" s="342"/>
      <c r="O143" s="347"/>
      <c r="P143" s="341"/>
      <c r="Q143" s="341"/>
      <c r="R143" s="341" t="e">
        <f t="shared" si="114"/>
        <v>#DIV/0!</v>
      </c>
      <c r="S143" s="343"/>
      <c r="T143" s="343"/>
      <c r="U143" s="344">
        <f t="shared" si="125"/>
        <v>0</v>
      </c>
      <c r="V143" s="345">
        <f t="shared" si="126"/>
        <v>0</v>
      </c>
      <c r="W143" s="346"/>
      <c r="X143" s="346"/>
      <c r="Y143" s="348"/>
      <c r="Z143" s="342"/>
      <c r="AA143" s="342"/>
      <c r="AB143" s="342"/>
      <c r="AC143" s="341"/>
      <c r="AD143" s="341"/>
      <c r="AE143" s="341" t="e">
        <f t="shared" si="127"/>
        <v>#DIV/0!</v>
      </c>
      <c r="AF143" s="343"/>
      <c r="AG143" s="344">
        <f t="shared" si="149"/>
        <v>0</v>
      </c>
      <c r="AH143" s="345">
        <f t="shared" si="128"/>
        <v>0</v>
      </c>
      <c r="AI143" s="349">
        <f t="shared" si="129"/>
        <v>0</v>
      </c>
      <c r="AJ143" s="346"/>
      <c r="AK143" s="346"/>
      <c r="AL143" s="342"/>
      <c r="AM143" s="342"/>
      <c r="AN143" s="342"/>
      <c r="AO143" s="341"/>
      <c r="AP143" s="341"/>
      <c r="AQ143" s="341" t="e">
        <f t="shared" si="120"/>
        <v>#DIV/0!</v>
      </c>
      <c r="AR143" s="343"/>
      <c r="AS143" s="343"/>
      <c r="AT143" s="344">
        <f t="shared" si="150"/>
        <v>0</v>
      </c>
      <c r="AU143" s="349">
        <f t="shared" si="121"/>
        <v>0</v>
      </c>
      <c r="AV143" s="346"/>
      <c r="AW143" s="344">
        <f t="shared" si="115"/>
        <v>0</v>
      </c>
      <c r="AX143" s="345">
        <f t="shared" si="116"/>
        <v>0</v>
      </c>
      <c r="AY143" s="346"/>
      <c r="AZ143" s="344">
        <f t="shared" si="117"/>
        <v>0</v>
      </c>
      <c r="BA143" s="346"/>
      <c r="BB143" s="342"/>
      <c r="BC143" s="342"/>
      <c r="BD143" s="342"/>
      <c r="BE143" s="341"/>
      <c r="BF143" s="341"/>
      <c r="BG143" s="341" t="e">
        <f t="shared" si="151"/>
        <v>#DIV/0!</v>
      </c>
      <c r="BH143" s="343"/>
      <c r="BI143" s="343"/>
      <c r="BJ143" s="344">
        <f t="shared" si="152"/>
        <v>0</v>
      </c>
      <c r="BK143" s="349">
        <f t="shared" si="153"/>
        <v>0</v>
      </c>
      <c r="BL143" s="346"/>
      <c r="BM143" s="344">
        <f t="shared" si="122"/>
        <v>0</v>
      </c>
      <c r="BN143" s="345">
        <f t="shared" si="154"/>
        <v>0</v>
      </c>
      <c r="BO143" s="346"/>
      <c r="BP143" s="344">
        <f t="shared" si="133"/>
        <v>0</v>
      </c>
      <c r="BQ143" s="346"/>
      <c r="BR143" s="342"/>
      <c r="BS143" s="342"/>
      <c r="BT143" s="342"/>
      <c r="BU143" s="341"/>
      <c r="BV143" s="341"/>
      <c r="BW143" s="341" t="e">
        <f t="shared" si="155"/>
        <v>#DIV/0!</v>
      </c>
      <c r="BX143" s="343"/>
      <c r="BY143" s="343"/>
      <c r="BZ143" s="343"/>
      <c r="CA143" s="344">
        <f t="shared" si="156"/>
        <v>0</v>
      </c>
      <c r="CB143" s="349">
        <f t="shared" si="157"/>
        <v>0</v>
      </c>
      <c r="CC143" s="346"/>
      <c r="CD143" s="344">
        <f t="shared" si="136"/>
        <v>0</v>
      </c>
      <c r="CE143" s="345">
        <f t="shared" si="158"/>
        <v>0</v>
      </c>
      <c r="CF143" s="346"/>
      <c r="CG143" s="344">
        <f t="shared" si="138"/>
        <v>0</v>
      </c>
      <c r="CH143" s="345">
        <f t="shared" si="159"/>
        <v>0</v>
      </c>
      <c r="CI143" s="346"/>
      <c r="CJ143" s="344">
        <f t="shared" si="140"/>
        <v>0</v>
      </c>
      <c r="CK143" s="346"/>
      <c r="CL143" s="350">
        <f t="shared" si="160"/>
        <v>1</v>
      </c>
      <c r="CM143" s="342"/>
      <c r="CN143" s="342"/>
      <c r="CO143" s="342"/>
      <c r="CP143" s="341"/>
      <c r="CQ143" s="341"/>
      <c r="CR143" s="341"/>
      <c r="CS143" s="343"/>
      <c r="CT143" s="344">
        <f t="shared" si="107"/>
        <v>0</v>
      </c>
      <c r="CU143" s="349">
        <f t="shared" si="141"/>
        <v>0</v>
      </c>
      <c r="CV143" s="346"/>
      <c r="CW143" s="344">
        <f t="shared" si="108"/>
        <v>0</v>
      </c>
      <c r="CX143" s="346"/>
      <c r="CY143" s="342"/>
      <c r="CZ143" s="342"/>
      <c r="DA143" s="342"/>
      <c r="DB143" s="341"/>
      <c r="DC143" s="341"/>
      <c r="DD143" s="341" t="e">
        <f t="shared" si="161"/>
        <v>#DIV/0!</v>
      </c>
      <c r="DE143" s="343"/>
      <c r="DF143" s="344">
        <f t="shared" si="162"/>
        <v>0</v>
      </c>
      <c r="DG143" s="345">
        <f t="shared" si="163"/>
        <v>0</v>
      </c>
      <c r="DH143" s="346"/>
      <c r="DI143" s="342"/>
      <c r="DJ143" s="342"/>
      <c r="DK143" s="342"/>
      <c r="DL143" s="341"/>
      <c r="DM143" s="341"/>
      <c r="DN143" s="341" t="e">
        <f t="shared" si="164"/>
        <v>#DIV/0!</v>
      </c>
      <c r="DO143" s="343"/>
      <c r="DP143" s="344">
        <f t="shared" si="165"/>
        <v>0</v>
      </c>
      <c r="DQ143" s="345">
        <f t="shared" si="166"/>
        <v>0</v>
      </c>
      <c r="DR143" s="346"/>
      <c r="DS143" s="342"/>
      <c r="DT143" s="347"/>
      <c r="DU143" s="347"/>
      <c r="DV143" s="341" t="e">
        <f t="shared" si="123"/>
        <v>#DIV/0!</v>
      </c>
      <c r="DW143" s="341"/>
      <c r="DX143" s="341" t="e">
        <f t="shared" si="146"/>
        <v>#DIV/0!</v>
      </c>
      <c r="DY143" s="343"/>
      <c r="DZ143" s="344">
        <f t="shared" si="168"/>
        <v>0</v>
      </c>
      <c r="EA143" s="345">
        <f t="shared" si="167"/>
        <v>0</v>
      </c>
      <c r="EB143" s="346"/>
    </row>
    <row r="144" spans="1:132" s="354" customFormat="1" ht="47.25" x14ac:dyDescent="0.2">
      <c r="A144" s="118" t="s">
        <v>224</v>
      </c>
      <c r="B144" s="355">
        <f>'[4]численность 2020'!C156</f>
        <v>3189.10009765625</v>
      </c>
      <c r="C144" s="356">
        <v>12818.427734000001</v>
      </c>
      <c r="D144" s="356"/>
      <c r="E144" s="356">
        <f>'[4]численность 2020'!D156</f>
        <v>12393.224609375</v>
      </c>
      <c r="F144" s="355">
        <v>4.01945</v>
      </c>
      <c r="G144" s="341">
        <f t="shared" si="118"/>
        <v>0</v>
      </c>
      <c r="H144" s="355">
        <f t="shared" si="111"/>
        <v>3.8861196669502762</v>
      </c>
      <c r="I144" s="357">
        <f>'[4]заявки 2020-2021'!O148</f>
        <v>4507</v>
      </c>
      <c r="J144" s="344">
        <f t="shared" si="112"/>
        <v>4337.6286132812374</v>
      </c>
      <c r="K144" s="358">
        <f t="shared" si="148"/>
        <v>4337.6286132812374</v>
      </c>
      <c r="L144" s="359">
        <v>4337</v>
      </c>
      <c r="M144" s="356">
        <v>1200</v>
      </c>
      <c r="N144" s="356">
        <v>1200</v>
      </c>
      <c r="O144" s="360">
        <f>'[4]заявки 2020-2021'!K148</f>
        <v>1400</v>
      </c>
      <c r="P144" s="341">
        <f t="shared" si="119"/>
        <v>0.37628169805077932</v>
      </c>
      <c r="Q144" s="355">
        <v>0.37628200000000001</v>
      </c>
      <c r="R144" s="355">
        <f t="shared" si="114"/>
        <v>0.43899531439257589</v>
      </c>
      <c r="S144" s="357">
        <f>'[4]заявки 2020-2021'!M148</f>
        <v>140</v>
      </c>
      <c r="T144" s="357">
        <f>'[4]заявки 2020-2021'!N148</f>
        <v>30</v>
      </c>
      <c r="U144" s="344">
        <f t="shared" si="125"/>
        <v>209.99999999999861</v>
      </c>
      <c r="V144" s="358">
        <f t="shared" si="126"/>
        <v>140</v>
      </c>
      <c r="W144" s="359">
        <v>140</v>
      </c>
      <c r="X144" s="359">
        <v>30</v>
      </c>
      <c r="Y144" s="361"/>
      <c r="Z144" s="356">
        <v>2459.2639159999999</v>
      </c>
      <c r="AA144" s="356"/>
      <c r="AB144" s="356">
        <f>'[4]численность 2020'!E156</f>
        <v>2760.231201171875</v>
      </c>
      <c r="AC144" s="355">
        <v>0.77114700000000003</v>
      </c>
      <c r="AD144" s="355">
        <v>0.94527700000000003</v>
      </c>
      <c r="AE144" s="355">
        <f t="shared" si="127"/>
        <v>0.86552040282474618</v>
      </c>
      <c r="AF144" s="357">
        <f>'[4]заявки 2020-2021'!J148</f>
        <v>173</v>
      </c>
      <c r="AG144" s="344">
        <f t="shared" si="149"/>
        <v>138.01156005859374</v>
      </c>
      <c r="AH144" s="358">
        <f t="shared" si="128"/>
        <v>138.01156005859374</v>
      </c>
      <c r="AI144" s="363">
        <f t="shared" si="129"/>
        <v>103.5</v>
      </c>
      <c r="AJ144" s="359">
        <v>138</v>
      </c>
      <c r="AK144" s="359">
        <v>103</v>
      </c>
      <c r="AL144" s="356">
        <v>0</v>
      </c>
      <c r="AM144" s="356"/>
      <c r="AN144" s="356">
        <f>'[4]численность 2020'!F156</f>
        <v>128.38285827636719</v>
      </c>
      <c r="AO144" s="355">
        <v>0</v>
      </c>
      <c r="AP144" s="355">
        <v>0</v>
      </c>
      <c r="AQ144" s="355">
        <f t="shared" si="120"/>
        <v>4.0256766594036666E-2</v>
      </c>
      <c r="AR144" s="357">
        <f>'[4]заявки 2020-2021'!D148</f>
        <v>0</v>
      </c>
      <c r="AS144" s="357">
        <f>'[4]заявки 2020-2021'!E148</f>
        <v>0</v>
      </c>
      <c r="AT144" s="344">
        <f t="shared" si="150"/>
        <v>3.8514857482910028</v>
      </c>
      <c r="AU144" s="363">
        <f t="shared" si="121"/>
        <v>0</v>
      </c>
      <c r="AV144" s="359">
        <v>0</v>
      </c>
      <c r="AW144" s="362">
        <f t="shared" si="115"/>
        <v>0</v>
      </c>
      <c r="AX144" s="358">
        <f t="shared" si="116"/>
        <v>0</v>
      </c>
      <c r="AY144" s="359">
        <v>0</v>
      </c>
      <c r="AZ144" s="362">
        <f t="shared" si="117"/>
        <v>0</v>
      </c>
      <c r="BA144" s="359">
        <v>0</v>
      </c>
      <c r="BB144" s="356">
        <v>2166.3845209999999</v>
      </c>
      <c r="BC144" s="356"/>
      <c r="BD144" s="356">
        <f>'[4]численность 2020'!G156</f>
        <v>3045.526611328125</v>
      </c>
      <c r="BE144" s="355">
        <v>0.67930900000000005</v>
      </c>
      <c r="BF144" s="355">
        <v>0.71459799999999996</v>
      </c>
      <c r="BG144" s="355">
        <f t="shared" si="151"/>
        <v>0.95497993730781894</v>
      </c>
      <c r="BH144" s="357">
        <f>'[4]заявки 2020-2021'!B148</f>
        <v>84</v>
      </c>
      <c r="BI144" s="357">
        <f>'[4]заявки 2020-2021'!C148</f>
        <v>21</v>
      </c>
      <c r="BJ144" s="344">
        <f t="shared" si="152"/>
        <v>91.365798339843437</v>
      </c>
      <c r="BK144" s="363">
        <f t="shared" si="153"/>
        <v>84</v>
      </c>
      <c r="BL144" s="359">
        <v>84</v>
      </c>
      <c r="BM144" s="344">
        <f t="shared" si="122"/>
        <v>21</v>
      </c>
      <c r="BN144" s="358">
        <f t="shared" si="154"/>
        <v>21</v>
      </c>
      <c r="BO144" s="359">
        <v>21</v>
      </c>
      <c r="BP144" s="344">
        <f t="shared" si="133"/>
        <v>16.8</v>
      </c>
      <c r="BQ144" s="359">
        <v>16</v>
      </c>
      <c r="BR144" s="356">
        <v>1913.1707759999999</v>
      </c>
      <c r="BS144" s="356"/>
      <c r="BT144" s="356">
        <f>'[4]численность 2020'!H156</f>
        <v>2610.451416015625</v>
      </c>
      <c r="BU144" s="355">
        <v>0.59990900000000003</v>
      </c>
      <c r="BV144" s="355">
        <v>0.66166499999999995</v>
      </c>
      <c r="BW144" s="355">
        <f t="shared" si="155"/>
        <v>0.81855424291451728</v>
      </c>
      <c r="BX144" s="357">
        <f>'[4]заявки 2020-2021'!F148</f>
        <v>89</v>
      </c>
      <c r="BY144" s="357">
        <f>'[4]заявки 2020-2021'!G148</f>
        <v>22</v>
      </c>
      <c r="BZ144" s="357">
        <f>'[4]заявки 2020-2021'!H148</f>
        <v>22</v>
      </c>
      <c r="CA144" s="344">
        <f t="shared" si="156"/>
        <v>78.313542480468485</v>
      </c>
      <c r="CB144" s="363">
        <f t="shared" si="157"/>
        <v>78.313542480468485</v>
      </c>
      <c r="CC144" s="359">
        <v>78</v>
      </c>
      <c r="CD144" s="344">
        <f t="shared" si="136"/>
        <v>9.75</v>
      </c>
      <c r="CE144" s="358">
        <f t="shared" si="158"/>
        <v>9.75</v>
      </c>
      <c r="CF144" s="359">
        <v>9</v>
      </c>
      <c r="CG144" s="344">
        <f t="shared" si="138"/>
        <v>9.75</v>
      </c>
      <c r="CH144" s="358">
        <f t="shared" si="159"/>
        <v>9.75</v>
      </c>
      <c r="CI144" s="359">
        <v>10</v>
      </c>
      <c r="CJ144" s="344">
        <f t="shared" si="140"/>
        <v>15.600000000000001</v>
      </c>
      <c r="CK144" s="359">
        <v>15</v>
      </c>
      <c r="CL144" s="364">
        <f t="shared" si="160"/>
        <v>1</v>
      </c>
      <c r="CM144" s="356">
        <v>0</v>
      </c>
      <c r="CN144" s="356">
        <v>0</v>
      </c>
      <c r="CO144" s="356" t="e">
        <f>#NAME?</f>
        <v>#NAME?</v>
      </c>
      <c r="CP144" s="355">
        <v>0</v>
      </c>
      <c r="CQ144" s="355">
        <v>0</v>
      </c>
      <c r="CR144" s="355" t="e">
        <f>#NAME?</f>
        <v>#NAME?</v>
      </c>
      <c r="CS144" s="357" t="e">
        <f>#NAME?</f>
        <v>#NAME?</v>
      </c>
      <c r="CT144" s="362" t="e">
        <f t="shared" si="107"/>
        <v>#NAME?</v>
      </c>
      <c r="CU144" s="363" t="e">
        <f t="shared" si="141"/>
        <v>#NAME?</v>
      </c>
      <c r="CV144" s="359"/>
      <c r="CW144" s="362">
        <f t="shared" si="108"/>
        <v>0</v>
      </c>
      <c r="CX144" s="359"/>
      <c r="CY144" s="356">
        <v>936.291382</v>
      </c>
      <c r="CZ144" s="356"/>
      <c r="DA144" s="356">
        <f>'[4]численность 2020'!I156</f>
        <v>324.5233154296875</v>
      </c>
      <c r="DB144" s="355">
        <v>0.29359099999999999</v>
      </c>
      <c r="DC144" s="355">
        <v>0.30371500000000001</v>
      </c>
      <c r="DD144" s="355">
        <f t="shared" si="161"/>
        <v>0.10176015348912625</v>
      </c>
      <c r="DE144" s="357">
        <f>'[4]заявки 2020-2021'!I148</f>
        <v>237</v>
      </c>
      <c r="DF144" s="344">
        <f t="shared" si="162"/>
        <v>58.41419677734342</v>
      </c>
      <c r="DG144" s="358">
        <f t="shared" si="163"/>
        <v>58.41419677734342</v>
      </c>
      <c r="DH144" s="359">
        <v>10</v>
      </c>
      <c r="DI144" s="356">
        <v>110.694557</v>
      </c>
      <c r="DJ144" s="356"/>
      <c r="DK144" s="356">
        <f>'[4]численность 2020'!J156</f>
        <v>0</v>
      </c>
      <c r="DL144" s="355">
        <v>2.8924999999999999E-2</v>
      </c>
      <c r="DM144" s="355">
        <v>2.8924999999999999E-2</v>
      </c>
      <c r="DN144" s="355">
        <f t="shared" si="164"/>
        <v>0</v>
      </c>
      <c r="DO144" s="357">
        <f>'[4]заявки 2020-2021'!P148</f>
        <v>0</v>
      </c>
      <c r="DP144" s="344">
        <f t="shared" si="165"/>
        <v>0</v>
      </c>
      <c r="DQ144" s="358">
        <f t="shared" si="166"/>
        <v>0</v>
      </c>
      <c r="DR144" s="359">
        <v>0</v>
      </c>
      <c r="DS144" s="356">
        <v>0</v>
      </c>
      <c r="DT144" s="360">
        <v>0</v>
      </c>
      <c r="DU144" s="360">
        <f>'[4]заявки 2020-2021'!Q148</f>
        <v>0</v>
      </c>
      <c r="DV144" s="341">
        <f t="shared" si="123"/>
        <v>0</v>
      </c>
      <c r="DW144" s="355">
        <v>0</v>
      </c>
      <c r="DX144" s="355">
        <f t="shared" si="146"/>
        <v>0</v>
      </c>
      <c r="DY144" s="357">
        <f>'[4]заявки 2020-2021'!S148</f>
        <v>0</v>
      </c>
      <c r="DZ144" s="344">
        <f t="shared" si="168"/>
        <v>0</v>
      </c>
      <c r="EA144" s="358">
        <f t="shared" si="167"/>
        <v>0</v>
      </c>
      <c r="EB144" s="359">
        <v>0</v>
      </c>
    </row>
    <row r="145" spans="1:132" ht="31.5" x14ac:dyDescent="0.2">
      <c r="A145" s="237" t="s">
        <v>293</v>
      </c>
      <c r="B145" s="341"/>
      <c r="C145" s="342"/>
      <c r="D145" s="342"/>
      <c r="E145" s="342"/>
      <c r="F145" s="341"/>
      <c r="G145" s="341" t="e">
        <f t="shared" si="118"/>
        <v>#DIV/0!</v>
      </c>
      <c r="H145" s="341"/>
      <c r="I145" s="343"/>
      <c r="J145" s="344"/>
      <c r="K145" s="345">
        <f t="shared" si="148"/>
        <v>0</v>
      </c>
      <c r="L145" s="346"/>
      <c r="M145" s="342"/>
      <c r="N145" s="342"/>
      <c r="O145" s="347"/>
      <c r="P145" s="341"/>
      <c r="Q145" s="341"/>
      <c r="R145" s="341" t="e">
        <f t="shared" si="114"/>
        <v>#DIV/0!</v>
      </c>
      <c r="S145" s="343"/>
      <c r="T145" s="343"/>
      <c r="U145" s="344">
        <f t="shared" si="125"/>
        <v>0</v>
      </c>
      <c r="V145" s="345">
        <f t="shared" si="126"/>
        <v>0</v>
      </c>
      <c r="W145" s="346"/>
      <c r="X145" s="346"/>
      <c r="Y145" s="348"/>
      <c r="Z145" s="342"/>
      <c r="AA145" s="342"/>
      <c r="AB145" s="342"/>
      <c r="AC145" s="341"/>
      <c r="AD145" s="341"/>
      <c r="AE145" s="341" t="e">
        <f t="shared" si="127"/>
        <v>#DIV/0!</v>
      </c>
      <c r="AF145" s="343"/>
      <c r="AG145" s="344">
        <f t="shared" si="149"/>
        <v>0</v>
      </c>
      <c r="AH145" s="345">
        <f t="shared" si="128"/>
        <v>0</v>
      </c>
      <c r="AI145" s="349">
        <f t="shared" si="129"/>
        <v>0</v>
      </c>
      <c r="AJ145" s="346"/>
      <c r="AK145" s="346"/>
      <c r="AL145" s="342"/>
      <c r="AM145" s="342"/>
      <c r="AN145" s="342"/>
      <c r="AO145" s="341"/>
      <c r="AP145" s="341"/>
      <c r="AQ145" s="341" t="e">
        <f t="shared" si="120"/>
        <v>#DIV/0!</v>
      </c>
      <c r="AR145" s="343"/>
      <c r="AS145" s="343"/>
      <c r="AT145" s="344">
        <f t="shared" si="150"/>
        <v>0</v>
      </c>
      <c r="AU145" s="349">
        <f t="shared" si="121"/>
        <v>0</v>
      </c>
      <c r="AV145" s="346"/>
      <c r="AW145" s="344">
        <f t="shared" si="115"/>
        <v>0</v>
      </c>
      <c r="AX145" s="345">
        <f t="shared" si="116"/>
        <v>0</v>
      </c>
      <c r="AY145" s="346"/>
      <c r="AZ145" s="344">
        <f t="shared" si="117"/>
        <v>0</v>
      </c>
      <c r="BA145" s="346"/>
      <c r="BB145" s="342"/>
      <c r="BC145" s="342"/>
      <c r="BD145" s="342"/>
      <c r="BE145" s="341"/>
      <c r="BF145" s="341"/>
      <c r="BG145" s="341"/>
      <c r="BH145" s="343">
        <v>6</v>
      </c>
      <c r="BI145" s="343"/>
      <c r="BJ145" s="344">
        <f t="shared" si="152"/>
        <v>0</v>
      </c>
      <c r="BK145" s="349">
        <f t="shared" si="153"/>
        <v>0</v>
      </c>
      <c r="BL145" s="346">
        <v>6</v>
      </c>
      <c r="BM145" s="344">
        <f t="shared" si="122"/>
        <v>1.5</v>
      </c>
      <c r="BN145" s="345">
        <f t="shared" si="154"/>
        <v>0</v>
      </c>
      <c r="BO145" s="346"/>
      <c r="BP145" s="344">
        <f t="shared" si="133"/>
        <v>1.2000000000000002</v>
      </c>
      <c r="BQ145" s="346"/>
      <c r="BR145" s="342"/>
      <c r="BS145" s="342"/>
      <c r="BT145" s="342"/>
      <c r="BU145" s="341"/>
      <c r="BV145" s="341"/>
      <c r="BW145" s="341" t="e">
        <f t="shared" si="155"/>
        <v>#DIV/0!</v>
      </c>
      <c r="BX145" s="343"/>
      <c r="BY145" s="343"/>
      <c r="BZ145" s="343"/>
      <c r="CA145" s="344">
        <f t="shared" si="156"/>
        <v>0</v>
      </c>
      <c r="CB145" s="349">
        <f t="shared" si="157"/>
        <v>0</v>
      </c>
      <c r="CC145" s="346"/>
      <c r="CD145" s="344">
        <f t="shared" si="136"/>
        <v>0</v>
      </c>
      <c r="CE145" s="345">
        <f t="shared" si="158"/>
        <v>0</v>
      </c>
      <c r="CF145" s="346"/>
      <c r="CG145" s="344">
        <f t="shared" si="138"/>
        <v>0</v>
      </c>
      <c r="CH145" s="345">
        <f t="shared" si="159"/>
        <v>0</v>
      </c>
      <c r="CI145" s="346"/>
      <c r="CJ145" s="344">
        <f t="shared" si="140"/>
        <v>0</v>
      </c>
      <c r="CK145" s="346"/>
      <c r="CL145" s="350">
        <f t="shared" si="160"/>
        <v>1</v>
      </c>
      <c r="CM145" s="342"/>
      <c r="CN145" s="342"/>
      <c r="CO145" s="342"/>
      <c r="CP145" s="341"/>
      <c r="CQ145" s="341"/>
      <c r="CR145" s="341"/>
      <c r="CS145" s="343"/>
      <c r="CT145" s="344">
        <f t="shared" si="107"/>
        <v>0</v>
      </c>
      <c r="CU145" s="349"/>
      <c r="CV145" s="346"/>
      <c r="CW145" s="344"/>
      <c r="CX145" s="346"/>
      <c r="CY145" s="342"/>
      <c r="CZ145" s="342"/>
      <c r="DA145" s="342"/>
      <c r="DB145" s="341"/>
      <c r="DC145" s="341"/>
      <c r="DD145" s="341" t="e">
        <f t="shared" si="161"/>
        <v>#DIV/0!</v>
      </c>
      <c r="DE145" s="343"/>
      <c r="DF145" s="344">
        <f t="shared" si="162"/>
        <v>0</v>
      </c>
      <c r="DG145" s="345">
        <f t="shared" si="163"/>
        <v>0</v>
      </c>
      <c r="DH145" s="346"/>
      <c r="DI145" s="342"/>
      <c r="DJ145" s="342"/>
      <c r="DK145" s="342"/>
      <c r="DL145" s="341"/>
      <c r="DM145" s="341"/>
      <c r="DN145" s="341" t="e">
        <f t="shared" si="164"/>
        <v>#DIV/0!</v>
      </c>
      <c r="DO145" s="343"/>
      <c r="DP145" s="344">
        <f t="shared" si="165"/>
        <v>0</v>
      </c>
      <c r="DQ145" s="345">
        <f t="shared" si="166"/>
        <v>0</v>
      </c>
      <c r="DR145" s="346"/>
      <c r="DS145" s="342"/>
      <c r="DT145" s="347"/>
      <c r="DU145" s="347"/>
      <c r="DV145" s="341" t="e">
        <f t="shared" si="123"/>
        <v>#DIV/0!</v>
      </c>
      <c r="DW145" s="341"/>
      <c r="DX145" s="341" t="e">
        <f t="shared" si="146"/>
        <v>#DIV/0!</v>
      </c>
      <c r="DY145" s="343"/>
      <c r="DZ145" s="344">
        <f t="shared" si="168"/>
        <v>0</v>
      </c>
      <c r="EA145" s="345">
        <f t="shared" si="167"/>
        <v>0</v>
      </c>
      <c r="EB145" s="346"/>
    </row>
    <row r="146" spans="1:132" ht="15.75" x14ac:dyDescent="0.2">
      <c r="A146" s="198" t="s">
        <v>225</v>
      </c>
      <c r="B146" s="341"/>
      <c r="C146" s="342"/>
      <c r="D146" s="342"/>
      <c r="E146" s="342"/>
      <c r="F146" s="341"/>
      <c r="G146" s="341" t="e">
        <f t="shared" si="118"/>
        <v>#DIV/0!</v>
      </c>
      <c r="H146" s="341"/>
      <c r="I146" s="343"/>
      <c r="J146" s="344"/>
      <c r="K146" s="345">
        <f t="shared" si="148"/>
        <v>0</v>
      </c>
      <c r="L146" s="346"/>
      <c r="M146" s="342"/>
      <c r="N146" s="342"/>
      <c r="O146" s="347"/>
      <c r="P146" s="341"/>
      <c r="Q146" s="341"/>
      <c r="R146" s="341" t="e">
        <f t="shared" si="114"/>
        <v>#DIV/0!</v>
      </c>
      <c r="S146" s="343"/>
      <c r="T146" s="343"/>
      <c r="U146" s="344">
        <f t="shared" si="125"/>
        <v>0</v>
      </c>
      <c r="V146" s="345">
        <f t="shared" si="126"/>
        <v>0</v>
      </c>
      <c r="W146" s="346"/>
      <c r="X146" s="346"/>
      <c r="Y146" s="348"/>
      <c r="Z146" s="342"/>
      <c r="AA146" s="342"/>
      <c r="AB146" s="342"/>
      <c r="AC146" s="341"/>
      <c r="AD146" s="341"/>
      <c r="AE146" s="341" t="e">
        <f t="shared" si="127"/>
        <v>#DIV/0!</v>
      </c>
      <c r="AF146" s="343"/>
      <c r="AG146" s="344">
        <f t="shared" si="149"/>
        <v>0</v>
      </c>
      <c r="AH146" s="345">
        <f t="shared" si="128"/>
        <v>0</v>
      </c>
      <c r="AI146" s="349">
        <f t="shared" si="129"/>
        <v>0</v>
      </c>
      <c r="AJ146" s="346"/>
      <c r="AK146" s="346"/>
      <c r="AL146" s="342"/>
      <c r="AM146" s="342"/>
      <c r="AN146" s="342"/>
      <c r="AO146" s="341"/>
      <c r="AP146" s="341"/>
      <c r="AQ146" s="341" t="e">
        <f t="shared" si="120"/>
        <v>#DIV/0!</v>
      </c>
      <c r="AR146" s="343"/>
      <c r="AS146" s="343"/>
      <c r="AT146" s="344">
        <f t="shared" si="150"/>
        <v>0</v>
      </c>
      <c r="AU146" s="349">
        <f t="shared" si="121"/>
        <v>0</v>
      </c>
      <c r="AV146" s="346"/>
      <c r="AW146" s="344">
        <f t="shared" si="115"/>
        <v>0</v>
      </c>
      <c r="AX146" s="345">
        <f t="shared" si="116"/>
        <v>0</v>
      </c>
      <c r="AY146" s="346"/>
      <c r="AZ146" s="344">
        <f t="shared" si="117"/>
        <v>0</v>
      </c>
      <c r="BA146" s="346"/>
      <c r="BB146" s="342"/>
      <c r="BC146" s="342"/>
      <c r="BD146" s="342"/>
      <c r="BE146" s="341"/>
      <c r="BF146" s="341"/>
      <c r="BG146" s="341" t="e">
        <f t="shared" si="151"/>
        <v>#DIV/0!</v>
      </c>
      <c r="BH146" s="343"/>
      <c r="BI146" s="343"/>
      <c r="BJ146" s="344">
        <f t="shared" si="152"/>
        <v>0</v>
      </c>
      <c r="BK146" s="349">
        <f t="shared" si="153"/>
        <v>0</v>
      </c>
      <c r="BL146" s="346"/>
      <c r="BM146" s="344">
        <f t="shared" si="122"/>
        <v>0</v>
      </c>
      <c r="BN146" s="345">
        <f t="shared" si="154"/>
        <v>0</v>
      </c>
      <c r="BO146" s="346"/>
      <c r="BP146" s="344">
        <f t="shared" si="133"/>
        <v>0</v>
      </c>
      <c r="BQ146" s="346"/>
      <c r="BR146" s="342"/>
      <c r="BS146" s="342"/>
      <c r="BT146" s="342"/>
      <c r="BU146" s="341"/>
      <c r="BV146" s="341"/>
      <c r="BW146" s="341" t="e">
        <f t="shared" si="155"/>
        <v>#DIV/0!</v>
      </c>
      <c r="BX146" s="343"/>
      <c r="BY146" s="343"/>
      <c r="BZ146" s="343"/>
      <c r="CA146" s="344">
        <f t="shared" si="156"/>
        <v>0</v>
      </c>
      <c r="CB146" s="349">
        <f t="shared" si="157"/>
        <v>0</v>
      </c>
      <c r="CC146" s="346"/>
      <c r="CD146" s="344">
        <f t="shared" si="136"/>
        <v>0</v>
      </c>
      <c r="CE146" s="345">
        <f t="shared" si="158"/>
        <v>0</v>
      </c>
      <c r="CF146" s="346"/>
      <c r="CG146" s="344">
        <f t="shared" si="138"/>
        <v>0</v>
      </c>
      <c r="CH146" s="345">
        <f t="shared" si="159"/>
        <v>0</v>
      </c>
      <c r="CI146" s="346"/>
      <c r="CJ146" s="344">
        <f t="shared" si="140"/>
        <v>0</v>
      </c>
      <c r="CK146" s="346"/>
      <c r="CL146" s="350">
        <f t="shared" si="160"/>
        <v>1</v>
      </c>
      <c r="CM146" s="342"/>
      <c r="CN146" s="342"/>
      <c r="CO146" s="342"/>
      <c r="CP146" s="341"/>
      <c r="CQ146" s="341"/>
      <c r="CR146" s="341"/>
      <c r="CS146" s="343"/>
      <c r="CT146" s="344">
        <f t="shared" si="107"/>
        <v>0</v>
      </c>
      <c r="CU146" s="349">
        <f t="shared" si="141"/>
        <v>0</v>
      </c>
      <c r="CV146" s="346"/>
      <c r="CW146" s="344">
        <f t="shared" si="108"/>
        <v>0</v>
      </c>
      <c r="CX146" s="346"/>
      <c r="CY146" s="342"/>
      <c r="CZ146" s="342"/>
      <c r="DA146" s="342"/>
      <c r="DB146" s="341"/>
      <c r="DC146" s="341"/>
      <c r="DD146" s="341" t="e">
        <f t="shared" si="161"/>
        <v>#DIV/0!</v>
      </c>
      <c r="DE146" s="343"/>
      <c r="DF146" s="344">
        <f t="shared" si="162"/>
        <v>0</v>
      </c>
      <c r="DG146" s="345">
        <f t="shared" si="163"/>
        <v>0</v>
      </c>
      <c r="DH146" s="346"/>
      <c r="DI146" s="342"/>
      <c r="DJ146" s="342"/>
      <c r="DK146" s="342"/>
      <c r="DL146" s="341"/>
      <c r="DM146" s="341"/>
      <c r="DN146" s="341" t="e">
        <f t="shared" si="164"/>
        <v>#DIV/0!</v>
      </c>
      <c r="DO146" s="343"/>
      <c r="DP146" s="344">
        <f t="shared" si="165"/>
        <v>0</v>
      </c>
      <c r="DQ146" s="345">
        <f t="shared" si="166"/>
        <v>0</v>
      </c>
      <c r="DR146" s="346"/>
      <c r="DS146" s="342"/>
      <c r="DT146" s="347"/>
      <c r="DU146" s="347"/>
      <c r="DV146" s="341" t="e">
        <f t="shared" si="123"/>
        <v>#DIV/0!</v>
      </c>
      <c r="DW146" s="341"/>
      <c r="DX146" s="341" t="e">
        <f t="shared" si="146"/>
        <v>#DIV/0!</v>
      </c>
      <c r="DY146" s="343"/>
      <c r="DZ146" s="344">
        <f t="shared" si="168"/>
        <v>0</v>
      </c>
      <c r="EA146" s="345">
        <f t="shared" si="167"/>
        <v>0</v>
      </c>
      <c r="EB146" s="346"/>
    </row>
    <row r="147" spans="1:132" ht="47.25" x14ac:dyDescent="0.2">
      <c r="A147" s="116" t="s">
        <v>341</v>
      </c>
      <c r="B147" s="341">
        <f>'[4]численность 2020'!C160</f>
        <v>316.89999389648438</v>
      </c>
      <c r="C147" s="342">
        <v>482.160034</v>
      </c>
      <c r="D147" s="342">
        <v>334.655304</v>
      </c>
      <c r="E147" s="342">
        <f>'[4]численность 2020'!D160</f>
        <v>294.50973510742188</v>
      </c>
      <c r="F147" s="341">
        <v>1.5414319999999999</v>
      </c>
      <c r="G147" s="341">
        <f t="shared" si="118"/>
        <v>1.0560281175307167</v>
      </c>
      <c r="H147" s="341">
        <f t="shared" si="111"/>
        <v>0.92934597910918137</v>
      </c>
      <c r="I147" s="343">
        <f>'[4]заявки 2020-2021'!O150</f>
        <v>70</v>
      </c>
      <c r="J147" s="344">
        <f t="shared" si="112"/>
        <v>103.07840728759736</v>
      </c>
      <c r="K147" s="345">
        <f t="shared" si="148"/>
        <v>70</v>
      </c>
      <c r="L147" s="346">
        <v>70</v>
      </c>
      <c r="M147" s="342">
        <v>20</v>
      </c>
      <c r="N147" s="342">
        <v>20</v>
      </c>
      <c r="O147" s="347">
        <f>'[4]заявки 2020-2021'!K150</f>
        <v>20</v>
      </c>
      <c r="P147" s="341">
        <f t="shared" si="119"/>
        <v>6.3111392821714643E-2</v>
      </c>
      <c r="Q147" s="341">
        <v>6.3938999999999996E-2</v>
      </c>
      <c r="R147" s="341">
        <f t="shared" si="114"/>
        <v>6.3111392821714643E-2</v>
      </c>
      <c r="S147" s="343">
        <f>'[4]заявки 2020-2021'!M150</f>
        <v>1</v>
      </c>
      <c r="T147" s="343">
        <f>'[4]заявки 2020-2021'!N150</f>
        <v>1</v>
      </c>
      <c r="U147" s="344">
        <f t="shared" si="125"/>
        <v>2.99999999999998</v>
      </c>
      <c r="V147" s="345">
        <f t="shared" si="126"/>
        <v>1</v>
      </c>
      <c r="W147" s="346">
        <v>1</v>
      </c>
      <c r="X147" s="346">
        <v>1</v>
      </c>
      <c r="Y147" s="348"/>
      <c r="Z147" s="342">
        <v>440.75003099999998</v>
      </c>
      <c r="AA147" s="342">
        <v>545.69494599999996</v>
      </c>
      <c r="AB147" s="342">
        <f>'[4]численность 2020'!E160</f>
        <v>402.34326171875</v>
      </c>
      <c r="AC147" s="341">
        <v>1.4090469999999999</v>
      </c>
      <c r="AD147" s="341">
        <v>1.7445489999999999</v>
      </c>
      <c r="AE147" s="341">
        <f t="shared" si="127"/>
        <v>1.2696221819750988</v>
      </c>
      <c r="AF147" s="343">
        <f>'[4]заявки 2020-2021'!J150</f>
        <v>9</v>
      </c>
      <c r="AG147" s="344">
        <f t="shared" si="149"/>
        <v>20.117163085937502</v>
      </c>
      <c r="AH147" s="345">
        <f t="shared" si="128"/>
        <v>9</v>
      </c>
      <c r="AI147" s="349">
        <f t="shared" si="129"/>
        <v>6.75</v>
      </c>
      <c r="AJ147" s="346">
        <v>9</v>
      </c>
      <c r="AK147" s="346">
        <v>6</v>
      </c>
      <c r="AL147" s="342">
        <v>1808.1000979999999</v>
      </c>
      <c r="AM147" s="342">
        <v>2439.411865</v>
      </c>
      <c r="AN147" s="342">
        <f>'[4]численность 2020'!F160</f>
        <v>2517.137939453125</v>
      </c>
      <c r="AO147" s="341">
        <v>5.7803709999999997</v>
      </c>
      <c r="AP147" s="341">
        <v>7.7986319999999996</v>
      </c>
      <c r="AQ147" s="341">
        <f t="shared" si="120"/>
        <v>7.9430040641633779</v>
      </c>
      <c r="AR147" s="343">
        <f>'[4]заявки 2020-2021'!D150</f>
        <v>120</v>
      </c>
      <c r="AS147" s="343">
        <f>'[4]заявки 2020-2021'!E150</f>
        <v>10</v>
      </c>
      <c r="AT147" s="344">
        <f t="shared" si="150"/>
        <v>251.71379394531252</v>
      </c>
      <c r="AU147" s="349">
        <f t="shared" si="121"/>
        <v>120</v>
      </c>
      <c r="AV147" s="346">
        <v>120</v>
      </c>
      <c r="AW147" s="344">
        <f t="shared" si="115"/>
        <v>30</v>
      </c>
      <c r="AX147" s="345">
        <f t="shared" si="116"/>
        <v>10</v>
      </c>
      <c r="AY147" s="346">
        <v>10</v>
      </c>
      <c r="AZ147" s="344">
        <f t="shared" si="117"/>
        <v>60</v>
      </c>
      <c r="BA147" s="346">
        <v>60</v>
      </c>
      <c r="BB147" s="342">
        <v>43.767502</v>
      </c>
      <c r="BC147" s="342">
        <v>57.342632000000002</v>
      </c>
      <c r="BD147" s="342">
        <f>'[4]численность 2020'!G160</f>
        <v>32.748870849609375</v>
      </c>
      <c r="BE147" s="341">
        <v>0.13992199999999999</v>
      </c>
      <c r="BF147" s="341">
        <v>0.18332000000000001</v>
      </c>
      <c r="BG147" s="341">
        <f t="shared" si="151"/>
        <v>0.10334134263286486</v>
      </c>
      <c r="BH147" s="343">
        <f>'[4]заявки 2020-2021'!B150</f>
        <v>1</v>
      </c>
      <c r="BI147" s="343">
        <f>'[4]заявки 2020-2021'!C150</f>
        <v>0</v>
      </c>
      <c r="BJ147" s="344">
        <f t="shared" si="152"/>
        <v>0.98246612548827794</v>
      </c>
      <c r="BK147" s="349">
        <f t="shared" si="153"/>
        <v>0.98246612548827794</v>
      </c>
      <c r="BL147" s="346"/>
      <c r="BM147" s="344">
        <f t="shared" si="122"/>
        <v>0</v>
      </c>
      <c r="BN147" s="345">
        <f t="shared" si="154"/>
        <v>0</v>
      </c>
      <c r="BO147" s="346"/>
      <c r="BP147" s="344">
        <f t="shared" si="133"/>
        <v>0</v>
      </c>
      <c r="BQ147" s="346"/>
      <c r="BR147" s="342">
        <v>325.13000499999998</v>
      </c>
      <c r="BS147" s="342">
        <v>224.59196499999999</v>
      </c>
      <c r="BT147" s="342">
        <f>'[4]численность 2020'!H160</f>
        <v>318.13189697265625</v>
      </c>
      <c r="BU147" s="341">
        <v>1.039418</v>
      </c>
      <c r="BV147" s="341">
        <v>0.718005</v>
      </c>
      <c r="BW147" s="341">
        <f t="shared" si="155"/>
        <v>1.003887355947928</v>
      </c>
      <c r="BX147" s="343">
        <f>'[4]заявки 2020-2021'!F150</f>
        <v>10</v>
      </c>
      <c r="BY147" s="343">
        <f>'[4]заявки 2020-2021'!G150</f>
        <v>1</v>
      </c>
      <c r="BZ147" s="343">
        <f>'[4]заявки 2020-2021'!H150</f>
        <v>1</v>
      </c>
      <c r="CA147" s="344">
        <f t="shared" si="156"/>
        <v>15.906594848632814</v>
      </c>
      <c r="CB147" s="349">
        <f t="shared" si="157"/>
        <v>10</v>
      </c>
      <c r="CC147" s="346">
        <v>10</v>
      </c>
      <c r="CD147" s="344">
        <f t="shared" si="136"/>
        <v>1.25</v>
      </c>
      <c r="CE147" s="345">
        <f t="shared" si="158"/>
        <v>1</v>
      </c>
      <c r="CF147" s="346">
        <v>1</v>
      </c>
      <c r="CG147" s="344">
        <f t="shared" si="138"/>
        <v>1.25</v>
      </c>
      <c r="CH147" s="345">
        <f t="shared" si="159"/>
        <v>1</v>
      </c>
      <c r="CI147" s="346">
        <v>1</v>
      </c>
      <c r="CJ147" s="344">
        <f t="shared" si="140"/>
        <v>2</v>
      </c>
      <c r="CK147" s="346">
        <v>2</v>
      </c>
      <c r="CL147" s="350">
        <f t="shared" si="160"/>
        <v>1</v>
      </c>
      <c r="CM147" s="342">
        <v>0</v>
      </c>
      <c r="CN147" s="342">
        <v>0</v>
      </c>
      <c r="CO147" s="342" t="e">
        <f>#NAME?</f>
        <v>#NAME?</v>
      </c>
      <c r="CP147" s="341">
        <v>0</v>
      </c>
      <c r="CQ147" s="341">
        <v>0</v>
      </c>
      <c r="CR147" s="341" t="e">
        <f>#NAME?</f>
        <v>#NAME?</v>
      </c>
      <c r="CS147" s="343" t="e">
        <f>#NAME?</f>
        <v>#NAME?</v>
      </c>
      <c r="CT147" s="344" t="e">
        <f t="shared" si="107"/>
        <v>#NAME?</v>
      </c>
      <c r="CU147" s="349" t="e">
        <f t="shared" si="141"/>
        <v>#NAME?</v>
      </c>
      <c r="CV147" s="346"/>
      <c r="CW147" s="344">
        <f t="shared" si="108"/>
        <v>0</v>
      </c>
      <c r="CX147" s="346"/>
      <c r="CY147" s="342">
        <v>0</v>
      </c>
      <c r="CZ147" s="342">
        <v>0</v>
      </c>
      <c r="DA147" s="342">
        <f>'[4]численность 2020'!I160</f>
        <v>0</v>
      </c>
      <c r="DB147" s="341">
        <v>0</v>
      </c>
      <c r="DC147" s="341">
        <v>0</v>
      </c>
      <c r="DD147" s="341">
        <f t="shared" si="161"/>
        <v>0</v>
      </c>
      <c r="DE147" s="343">
        <f>'[4]заявки 2020-2021'!I150</f>
        <v>0</v>
      </c>
      <c r="DF147" s="344">
        <f t="shared" si="162"/>
        <v>0</v>
      </c>
      <c r="DG147" s="345">
        <f t="shared" si="163"/>
        <v>0</v>
      </c>
      <c r="DH147" s="346"/>
      <c r="DI147" s="342">
        <v>4.0999999999999996</v>
      </c>
      <c r="DJ147" s="342">
        <v>4.7002160000000002</v>
      </c>
      <c r="DK147" s="342">
        <f>'[4]численность 2020'!J160</f>
        <v>7.6695246696472168</v>
      </c>
      <c r="DL147" s="341">
        <v>1.5025999999999999E-2</v>
      </c>
      <c r="DM147" s="341">
        <v>1.5025999999999999E-2</v>
      </c>
      <c r="DN147" s="341">
        <f t="shared" si="164"/>
        <v>2.4201719209096837E-2</v>
      </c>
      <c r="DO147" s="343">
        <f>'[4]заявки 2020-2021'!P150</f>
        <v>0</v>
      </c>
      <c r="DP147" s="344">
        <f t="shared" si="165"/>
        <v>0.76695246696472175</v>
      </c>
      <c r="DQ147" s="345">
        <f t="shared" si="166"/>
        <v>0</v>
      </c>
      <c r="DR147" s="346"/>
      <c r="DS147" s="342">
        <v>0</v>
      </c>
      <c r="DT147" s="347">
        <v>0</v>
      </c>
      <c r="DU147" s="347">
        <f>'[4]заявки 2020-2021'!Q150</f>
        <v>0</v>
      </c>
      <c r="DV147" s="341">
        <f t="shared" si="123"/>
        <v>0</v>
      </c>
      <c r="DW147" s="341">
        <v>0</v>
      </c>
      <c r="DX147" s="341">
        <f t="shared" si="146"/>
        <v>0</v>
      </c>
      <c r="DY147" s="343">
        <f>'[4]заявки 2020-2021'!S150</f>
        <v>0</v>
      </c>
      <c r="DZ147" s="344">
        <f t="shared" si="168"/>
        <v>0</v>
      </c>
      <c r="EA147" s="345">
        <f t="shared" si="167"/>
        <v>0</v>
      </c>
      <c r="EB147" s="346"/>
    </row>
    <row r="148" spans="1:132" s="354" customFormat="1" ht="47.25" x14ac:dyDescent="0.2">
      <c r="A148" s="118" t="s">
        <v>342</v>
      </c>
      <c r="B148" s="355">
        <f>'[4]численность 2020'!C158</f>
        <v>986.86199951171875</v>
      </c>
      <c r="C148" s="356">
        <f t="shared" ref="C148:C149" si="169">F148*B148</f>
        <v>2867.6443222831422</v>
      </c>
      <c r="D148" s="356">
        <f t="shared" ref="D148:D149" si="170">G148*B148</f>
        <v>3033.9887940588378</v>
      </c>
      <c r="E148" s="356">
        <f>'[4]численность 2020'!D158</f>
        <v>4244.76025390625</v>
      </c>
      <c r="F148" s="355">
        <v>2.905821</v>
      </c>
      <c r="G148" s="341">
        <v>3.0743800000000001</v>
      </c>
      <c r="H148" s="355">
        <f t="shared" si="111"/>
        <v>4.3012703458097281</v>
      </c>
      <c r="I148" s="357">
        <f>'[4]заявки 2020-2021'!O151</f>
        <v>1475</v>
      </c>
      <c r="J148" s="362">
        <f t="shared" si="112"/>
        <v>1485.6660888671831</v>
      </c>
      <c r="K148" s="358">
        <f t="shared" si="148"/>
        <v>1475</v>
      </c>
      <c r="L148" s="359">
        <v>1475</v>
      </c>
      <c r="M148" s="356">
        <f t="shared" ref="M148:M149" ca="1" si="171">P148*B148</f>
        <v>206.11768230303687</v>
      </c>
      <c r="N148" s="356">
        <f>Q148*B148</f>
        <v>371.03050595642094</v>
      </c>
      <c r="O148" s="360">
        <f>'[4]заявки 2020-2021'!K151</f>
        <v>602</v>
      </c>
      <c r="P148" s="341">
        <f t="shared" ca="1" si="119"/>
        <v>0.20886170751839683</v>
      </c>
      <c r="Q148" s="355">
        <v>0.37597000000000003</v>
      </c>
      <c r="R148" s="355">
        <f t="shared" si="114"/>
        <v>0.61001436907881601</v>
      </c>
      <c r="S148" s="357">
        <f>'[4]заявки 2020-2021'!M151</f>
        <v>42</v>
      </c>
      <c r="T148" s="357">
        <f>'[4]заявки 2020-2021'!N151</f>
        <v>20</v>
      </c>
      <c r="U148" s="344">
        <f t="shared" si="125"/>
        <v>90.2999999999994</v>
      </c>
      <c r="V148" s="358">
        <f t="shared" si="126"/>
        <v>42</v>
      </c>
      <c r="W148" s="359">
        <v>42</v>
      </c>
      <c r="X148" s="359">
        <v>20</v>
      </c>
      <c r="Y148" s="361"/>
      <c r="Z148" s="356">
        <f>AC148*B148</f>
        <v>2426.6778670073245</v>
      </c>
      <c r="AA148" s="356">
        <f t="shared" ref="AA148:AA149" si="172">B148*AD148</f>
        <v>2518.6859718078003</v>
      </c>
      <c r="AB148" s="356">
        <f>'[4]численность 2020'!E158</f>
        <v>4062.522216796875</v>
      </c>
      <c r="AC148" s="355">
        <v>2.4589840000000001</v>
      </c>
      <c r="AD148" s="355">
        <v>2.5522170000000002</v>
      </c>
      <c r="AE148" s="355">
        <f t="shared" si="127"/>
        <v>4.1166061909435534</v>
      </c>
      <c r="AF148" s="357">
        <f>'[4]заявки 2020-2021'!J151</f>
        <v>203</v>
      </c>
      <c r="AG148" s="344">
        <f t="shared" si="149"/>
        <v>203.12611083984376</v>
      </c>
      <c r="AH148" s="358">
        <f t="shared" si="128"/>
        <v>203</v>
      </c>
      <c r="AI148" s="363">
        <f t="shared" si="129"/>
        <v>152.25</v>
      </c>
      <c r="AJ148" s="359">
        <v>203</v>
      </c>
      <c r="AK148" s="359">
        <v>152</v>
      </c>
      <c r="AL148" s="356">
        <f>AO148*B148</f>
        <v>467.04329675091549</v>
      </c>
      <c r="AM148" s="356">
        <f>AP148*B148</f>
        <v>567.20485539135746</v>
      </c>
      <c r="AN148" s="356">
        <f>'[4]численность 2020'!F158</f>
        <v>792.53436279296875</v>
      </c>
      <c r="AO148" s="355">
        <v>0.47326099999999999</v>
      </c>
      <c r="AP148" s="355">
        <v>0.57475600000000004</v>
      </c>
      <c r="AQ148" s="355">
        <f t="shared" si="120"/>
        <v>0.80308529782796401</v>
      </c>
      <c r="AR148" s="357">
        <f>'[4]заявки 2020-2021'!D151</f>
        <v>23</v>
      </c>
      <c r="AS148" s="357">
        <f>'[4]заявки 2020-2021'!E151</f>
        <v>5</v>
      </c>
      <c r="AT148" s="344">
        <f t="shared" si="150"/>
        <v>23.77603088378898</v>
      </c>
      <c r="AU148" s="363">
        <f t="shared" si="121"/>
        <v>23</v>
      </c>
      <c r="AV148" s="359">
        <v>23</v>
      </c>
      <c r="AW148" s="344">
        <f t="shared" si="115"/>
        <v>5.75</v>
      </c>
      <c r="AX148" s="358">
        <f t="shared" si="116"/>
        <v>5</v>
      </c>
      <c r="AY148" s="359">
        <v>5</v>
      </c>
      <c r="AZ148" s="344">
        <f t="shared" si="117"/>
        <v>11.5</v>
      </c>
      <c r="BA148" s="359">
        <v>11</v>
      </c>
      <c r="BB148" s="356">
        <f t="shared" ref="BB148:BB149" si="173">B148*BE148</f>
        <v>676.62910075921639</v>
      </c>
      <c r="BC148" s="356">
        <f>BF148*B148</f>
        <v>802.79842053479013</v>
      </c>
      <c r="BD148" s="356">
        <f>'[4]численность 2020'!G158</f>
        <v>1311.039794921875</v>
      </c>
      <c r="BE148" s="355">
        <v>0.68563700000000005</v>
      </c>
      <c r="BF148" s="355">
        <v>0.81348600000000004</v>
      </c>
      <c r="BG148" s="355">
        <f t="shared" si="151"/>
        <v>1.328493543748319</v>
      </c>
      <c r="BH148" s="357">
        <f>'[4]заявки 2020-2021'!B151</f>
        <v>66</v>
      </c>
      <c r="BI148" s="357">
        <f>'[4]заявки 2020-2021'!C151</f>
        <v>15</v>
      </c>
      <c r="BJ148" s="344">
        <f t="shared" si="152"/>
        <v>65.551989746093753</v>
      </c>
      <c r="BK148" s="363">
        <f t="shared" si="153"/>
        <v>65.551989746093753</v>
      </c>
      <c r="BL148" s="359">
        <v>65</v>
      </c>
      <c r="BM148" s="344">
        <f t="shared" si="122"/>
        <v>16.25</v>
      </c>
      <c r="BN148" s="358">
        <f t="shared" si="154"/>
        <v>15</v>
      </c>
      <c r="BO148" s="359">
        <v>15</v>
      </c>
      <c r="BP148" s="344">
        <f t="shared" si="133"/>
        <v>13</v>
      </c>
      <c r="BQ148" s="359">
        <v>13</v>
      </c>
      <c r="BR148" s="356">
        <f>B148*BU148</f>
        <v>1756.8600877687377</v>
      </c>
      <c r="BS148" s="356">
        <f t="shared" ref="BS148:BS149" si="174">BV148*B148</f>
        <v>1865.6586626289063</v>
      </c>
      <c r="BT148" s="356">
        <f>'[4]численность 2020'!H158</f>
        <v>2881.556396484375</v>
      </c>
      <c r="BU148" s="355">
        <v>1.780249</v>
      </c>
      <c r="BV148" s="355">
        <v>1.890496</v>
      </c>
      <c r="BW148" s="355">
        <f t="shared" si="155"/>
        <v>2.919918284329639</v>
      </c>
      <c r="BX148" s="357">
        <f>'[4]заявки 2020-2021'!F151</f>
        <v>144</v>
      </c>
      <c r="BY148" s="357">
        <f>'[4]заявки 2020-2021'!G151</f>
        <v>26</v>
      </c>
      <c r="BZ148" s="357">
        <f>'[4]заявки 2020-2021'!H151</f>
        <v>10</v>
      </c>
      <c r="CA148" s="344">
        <f t="shared" si="156"/>
        <v>201.70894775390627</v>
      </c>
      <c r="CB148" s="363">
        <f t="shared" si="157"/>
        <v>144</v>
      </c>
      <c r="CC148" s="359">
        <v>144</v>
      </c>
      <c r="CD148" s="344">
        <f t="shared" si="136"/>
        <v>18</v>
      </c>
      <c r="CE148" s="358">
        <f t="shared" si="158"/>
        <v>18</v>
      </c>
      <c r="CF148" s="359">
        <v>26</v>
      </c>
      <c r="CG148" s="344">
        <f t="shared" si="138"/>
        <v>18</v>
      </c>
      <c r="CH148" s="358">
        <f t="shared" si="159"/>
        <v>10</v>
      </c>
      <c r="CI148" s="359">
        <v>10</v>
      </c>
      <c r="CJ148" s="344">
        <f t="shared" si="140"/>
        <v>28.8</v>
      </c>
      <c r="CK148" s="359">
        <v>28</v>
      </c>
      <c r="CL148" s="364">
        <f t="shared" si="160"/>
        <v>1</v>
      </c>
      <c r="CM148" s="356">
        <v>0</v>
      </c>
      <c r="CN148" s="356">
        <v>0</v>
      </c>
      <c r="CO148" s="356" t="e">
        <f>#NAME?</f>
        <v>#NAME?</v>
      </c>
      <c r="CP148" s="355">
        <v>0</v>
      </c>
      <c r="CQ148" s="355">
        <v>0</v>
      </c>
      <c r="CR148" s="355" t="e">
        <f>#NAME?</f>
        <v>#NAME?</v>
      </c>
      <c r="CS148" s="357" t="e">
        <f>#NAME?</f>
        <v>#NAME?</v>
      </c>
      <c r="CT148" s="362" t="e">
        <f>IF((CO148*0.1)&gt;0,CO148*0.8,0)</f>
        <v>#NAME?</v>
      </c>
      <c r="CU148" s="363" t="e">
        <f>IF(CS148&lt;CT148,CS148,CT148)</f>
        <v>#NAME?</v>
      </c>
      <c r="CV148" s="359"/>
      <c r="CW148" s="362">
        <f>CV148*0.8</f>
        <v>0</v>
      </c>
      <c r="CX148" s="359"/>
      <c r="CY148" s="356">
        <f t="shared" ref="CY148:CY149" si="175">B148*DB148</f>
        <v>286.06366152246096</v>
      </c>
      <c r="CZ148" s="356">
        <f>B148*DC148</f>
        <v>382.77021630261231</v>
      </c>
      <c r="DA148" s="356">
        <f>'[4]численность 2020'!I158</f>
        <v>368.28219604492188</v>
      </c>
      <c r="DB148" s="355">
        <v>0.28987200000000002</v>
      </c>
      <c r="DC148" s="355">
        <v>0.38786599999999999</v>
      </c>
      <c r="DD148" s="355">
        <f t="shared" si="161"/>
        <v>0.37318510209851141</v>
      </c>
      <c r="DE148" s="357">
        <f>'[4]заявки 2020-2021'!I151</f>
        <v>24</v>
      </c>
      <c r="DF148" s="344">
        <f t="shared" si="162"/>
        <v>66.290795288085562</v>
      </c>
      <c r="DG148" s="358">
        <f t="shared" si="163"/>
        <v>24</v>
      </c>
      <c r="DH148" s="359">
        <v>24</v>
      </c>
      <c r="DI148" s="356">
        <f>DL148*B148</f>
        <v>100.0944520244751</v>
      </c>
      <c r="DJ148" s="356">
        <f t="shared" ref="DJ148:DJ149" si="176">DM148*B148</f>
        <v>100.0944520244751</v>
      </c>
      <c r="DK148" s="356">
        <f>'[4]численность 2020'!J158</f>
        <v>143.28305053710938</v>
      </c>
      <c r="DL148" s="355">
        <v>0.101427</v>
      </c>
      <c r="DM148" s="355">
        <v>0.101427</v>
      </c>
      <c r="DN148" s="355">
        <f t="shared" si="164"/>
        <v>0.14519056424100149</v>
      </c>
      <c r="DO148" s="357">
        <f>'[4]заявки 2020-2021'!P151</f>
        <v>7</v>
      </c>
      <c r="DP148" s="344">
        <f t="shared" si="165"/>
        <v>14.328305053710938</v>
      </c>
      <c r="DQ148" s="358">
        <f t="shared" si="166"/>
        <v>7</v>
      </c>
      <c r="DR148" s="359">
        <v>7</v>
      </c>
      <c r="DS148" s="356">
        <v>0</v>
      </c>
      <c r="DT148" s="360">
        <v>0</v>
      </c>
      <c r="DU148" s="360">
        <f>'[4]заявки 2020-2021'!Q151</f>
        <v>0</v>
      </c>
      <c r="DV148" s="341">
        <f t="shared" si="123"/>
        <v>0</v>
      </c>
      <c r="DW148" s="355">
        <v>0</v>
      </c>
      <c r="DX148" s="355">
        <f t="shared" si="146"/>
        <v>0</v>
      </c>
      <c r="DY148" s="357">
        <f>'[4]заявки 2020-2021'!S151</f>
        <v>0</v>
      </c>
      <c r="DZ148" s="362">
        <f>DU148*0.1</f>
        <v>0</v>
      </c>
      <c r="EA148" s="358">
        <f t="shared" si="167"/>
        <v>0</v>
      </c>
      <c r="EB148" s="359"/>
    </row>
    <row r="149" spans="1:132" s="354" customFormat="1" ht="47.25" x14ac:dyDescent="0.2">
      <c r="A149" s="118" t="s">
        <v>343</v>
      </c>
      <c r="B149" s="355">
        <f>'[4]численность 2020'!C159</f>
        <v>600.155029296875</v>
      </c>
      <c r="C149" s="356">
        <f t="shared" si="169"/>
        <v>1743.9430873864746</v>
      </c>
      <c r="D149" s="356">
        <f t="shared" si="170"/>
        <v>1842.4759399414061</v>
      </c>
      <c r="E149" s="356">
        <f>'[4]численность 2020'!D159</f>
        <v>1413.8621826171875</v>
      </c>
      <c r="F149" s="355">
        <v>2.905821</v>
      </c>
      <c r="G149" s="341">
        <v>3.07</v>
      </c>
      <c r="H149" s="355">
        <f t="shared" si="111"/>
        <v>2.3558282670289863</v>
      </c>
      <c r="I149" s="357">
        <f>'[4]заявки 2020-2021'!O152</f>
        <v>493</v>
      </c>
      <c r="J149" s="362">
        <f t="shared" si="112"/>
        <v>494.85176391601419</v>
      </c>
      <c r="K149" s="358">
        <f t="shared" si="148"/>
        <v>493</v>
      </c>
      <c r="L149" s="359">
        <v>493</v>
      </c>
      <c r="M149" s="356">
        <f t="shared" ca="1" si="171"/>
        <v>125.34940419469879</v>
      </c>
      <c r="N149" s="356">
        <f>B149*Q149</f>
        <v>225.64028636474612</v>
      </c>
      <c r="O149" s="360">
        <f>'[4]заявки 2020-2021'!K152</f>
        <v>264</v>
      </c>
      <c r="P149" s="341">
        <f t="shared" ca="1" si="119"/>
        <v>0.20886170751839683</v>
      </c>
      <c r="Q149" s="355">
        <v>0.37597000000000003</v>
      </c>
      <c r="R149" s="355">
        <f t="shared" si="114"/>
        <v>0.4398863412163605</v>
      </c>
      <c r="S149" s="357">
        <f>'[4]заявки 2020-2021'!M152</f>
        <v>18</v>
      </c>
      <c r="T149" s="357">
        <f>'[4]заявки 2020-2021'!N152</f>
        <v>10</v>
      </c>
      <c r="U149" s="344">
        <f t="shared" si="125"/>
        <v>39.599999999999731</v>
      </c>
      <c r="V149" s="358">
        <f t="shared" si="126"/>
        <v>18</v>
      </c>
      <c r="W149" s="359">
        <v>18</v>
      </c>
      <c r="X149" s="359">
        <v>10</v>
      </c>
      <c r="Y149" s="361"/>
      <c r="Z149" s="356">
        <f>B149*AC149</f>
        <v>1475.7716145605468</v>
      </c>
      <c r="AA149" s="356">
        <f t="shared" si="172"/>
        <v>1531.7258684069825</v>
      </c>
      <c r="AB149" s="356">
        <f>'[4]численность 2020'!E159</f>
        <v>1190.5897216796875</v>
      </c>
      <c r="AC149" s="355">
        <v>2.4589840000000001</v>
      </c>
      <c r="AD149" s="355">
        <v>2.5522170000000002</v>
      </c>
      <c r="AE149" s="355">
        <f t="shared" si="127"/>
        <v>1.9838036233313738</v>
      </c>
      <c r="AF149" s="357">
        <f>'[4]заявки 2020-2021'!J152</f>
        <v>59</v>
      </c>
      <c r="AG149" s="344">
        <f t="shared" si="149"/>
        <v>59.529486083984381</v>
      </c>
      <c r="AH149" s="358">
        <f t="shared" si="128"/>
        <v>59</v>
      </c>
      <c r="AI149" s="363">
        <f t="shared" si="129"/>
        <v>44.25</v>
      </c>
      <c r="AJ149" s="359">
        <v>59</v>
      </c>
      <c r="AK149" s="359">
        <v>44</v>
      </c>
      <c r="AL149" s="356">
        <f>B149*AO149</f>
        <v>284.02996932006835</v>
      </c>
      <c r="AM149" s="356">
        <f>B149*AP149</f>
        <v>344.94270401855471</v>
      </c>
      <c r="AN149" s="356">
        <f>'[4]численность 2020'!F159</f>
        <v>309.28237915039063</v>
      </c>
      <c r="AO149" s="355">
        <v>0.47326099999999999</v>
      </c>
      <c r="AP149" s="355">
        <v>0.57475600000000004</v>
      </c>
      <c r="AQ149" s="355">
        <f t="shared" si="120"/>
        <v>0.5153374779058959</v>
      </c>
      <c r="AR149" s="357">
        <f>'[4]заявки 2020-2021'!D152</f>
        <v>8</v>
      </c>
      <c r="AS149" s="357">
        <f>'[4]заявки 2020-2021'!E152</f>
        <v>2</v>
      </c>
      <c r="AT149" s="344">
        <f t="shared" si="150"/>
        <v>9.2784713745116871</v>
      </c>
      <c r="AU149" s="363">
        <f t="shared" si="121"/>
        <v>8</v>
      </c>
      <c r="AV149" s="359">
        <v>8</v>
      </c>
      <c r="AW149" s="344">
        <f t="shared" si="115"/>
        <v>2</v>
      </c>
      <c r="AX149" s="358">
        <f t="shared" si="116"/>
        <v>2</v>
      </c>
      <c r="AY149" s="359">
        <v>2</v>
      </c>
      <c r="AZ149" s="344">
        <f t="shared" si="117"/>
        <v>4</v>
      </c>
      <c r="BA149" s="359">
        <v>4</v>
      </c>
      <c r="BB149" s="356">
        <f t="shared" si="173"/>
        <v>411.4884938220215</v>
      </c>
      <c r="BC149" s="356">
        <f>B149*BF149</f>
        <v>488.2177141625977</v>
      </c>
      <c r="BD149" s="356">
        <f>'[4]численность 2020'!G159</f>
        <v>413.2601318359375</v>
      </c>
      <c r="BE149" s="355">
        <v>0.68563700000000005</v>
      </c>
      <c r="BF149" s="355">
        <v>0.81348600000000004</v>
      </c>
      <c r="BG149" s="355">
        <f t="shared" si="151"/>
        <v>0.68858896728750507</v>
      </c>
      <c r="BH149" s="357">
        <f>'[4]заявки 2020-2021'!B152</f>
        <v>12</v>
      </c>
      <c r="BI149" s="357">
        <f>'[4]заявки 2020-2021'!C152</f>
        <v>3</v>
      </c>
      <c r="BJ149" s="344">
        <f t="shared" si="152"/>
        <v>12.397803955078082</v>
      </c>
      <c r="BK149" s="363">
        <f t="shared" si="153"/>
        <v>12</v>
      </c>
      <c r="BL149" s="359">
        <v>12</v>
      </c>
      <c r="BM149" s="344">
        <f t="shared" si="122"/>
        <v>3</v>
      </c>
      <c r="BN149" s="358">
        <f t="shared" si="154"/>
        <v>3</v>
      </c>
      <c r="BO149" s="359">
        <v>3</v>
      </c>
      <c r="BP149" s="344">
        <f t="shared" si="133"/>
        <v>2.4000000000000004</v>
      </c>
      <c r="BQ149" s="359">
        <v>2</v>
      </c>
      <c r="BR149" s="356">
        <f>BU149*B149</f>
        <v>1068.4253907507325</v>
      </c>
      <c r="BS149" s="356">
        <f t="shared" si="174"/>
        <v>1134.590682265625</v>
      </c>
      <c r="BT149" s="356">
        <f>'[4]численность 2020'!H159</f>
        <v>1060.10205078125</v>
      </c>
      <c r="BU149" s="355">
        <v>1.780249</v>
      </c>
      <c r="BV149" s="355">
        <v>1.890496</v>
      </c>
      <c r="BW149" s="355">
        <f t="shared" si="155"/>
        <v>1.7663803501292594</v>
      </c>
      <c r="BX149" s="357">
        <f>'[4]заявки 2020-2021'!F152</f>
        <v>51</v>
      </c>
      <c r="BY149" s="357">
        <f>'[4]заявки 2020-2021'!G152</f>
        <v>8</v>
      </c>
      <c r="BZ149" s="357">
        <f>'[4]заявки 2020-2021'!H152</f>
        <v>4</v>
      </c>
      <c r="CA149" s="344">
        <f t="shared" si="156"/>
        <v>53.005102539062506</v>
      </c>
      <c r="CB149" s="363">
        <f t="shared" si="157"/>
        <v>51</v>
      </c>
      <c r="CC149" s="359">
        <v>51</v>
      </c>
      <c r="CD149" s="344">
        <f t="shared" si="136"/>
        <v>6.375</v>
      </c>
      <c r="CE149" s="358">
        <f t="shared" si="158"/>
        <v>6.375</v>
      </c>
      <c r="CF149" s="359">
        <v>8</v>
      </c>
      <c r="CG149" s="344">
        <f t="shared" si="138"/>
        <v>6.375</v>
      </c>
      <c r="CH149" s="358">
        <f t="shared" si="159"/>
        <v>4</v>
      </c>
      <c r="CI149" s="359">
        <v>4</v>
      </c>
      <c r="CJ149" s="344">
        <f t="shared" si="140"/>
        <v>10.200000000000001</v>
      </c>
      <c r="CK149" s="359">
        <v>10</v>
      </c>
      <c r="CL149" s="364">
        <f t="shared" si="160"/>
        <v>1</v>
      </c>
      <c r="CM149" s="356">
        <v>0</v>
      </c>
      <c r="CN149" s="356">
        <v>0</v>
      </c>
      <c r="CO149" s="356" t="e">
        <f>#NAME?</f>
        <v>#NAME?</v>
      </c>
      <c r="CP149" s="355">
        <v>0</v>
      </c>
      <c r="CQ149" s="355">
        <v>0</v>
      </c>
      <c r="CR149" s="355" t="e">
        <f>#NAME?</f>
        <v>#NAME?</v>
      </c>
      <c r="CS149" s="357" t="e">
        <f>#NAME?</f>
        <v>#NAME?</v>
      </c>
      <c r="CT149" s="362" t="e">
        <f t="shared" si="107"/>
        <v>#NAME?</v>
      </c>
      <c r="CU149" s="363" t="e">
        <f t="shared" si="141"/>
        <v>#NAME?</v>
      </c>
      <c r="CV149" s="359"/>
      <c r="CW149" s="362">
        <f t="shared" si="108"/>
        <v>0</v>
      </c>
      <c r="CX149" s="359"/>
      <c r="CY149" s="356">
        <f t="shared" si="175"/>
        <v>173.96813865234375</v>
      </c>
      <c r="CZ149" s="356">
        <f>DC149*B149</f>
        <v>232.77973059326172</v>
      </c>
      <c r="DA149" s="356">
        <f>'[4]численность 2020'!I159</f>
        <v>242.27114868164063</v>
      </c>
      <c r="DB149" s="355">
        <v>0.28987200000000002</v>
      </c>
      <c r="DC149" s="355">
        <v>0.38786599999999999</v>
      </c>
      <c r="DD149" s="355">
        <f t="shared" si="161"/>
        <v>0.40368094384792341</v>
      </c>
      <c r="DE149" s="357">
        <f>'[4]заявки 2020-2021'!I152</f>
        <v>16</v>
      </c>
      <c r="DF149" s="344">
        <f t="shared" si="162"/>
        <v>43.608806762695068</v>
      </c>
      <c r="DG149" s="358">
        <f t="shared" si="163"/>
        <v>16</v>
      </c>
      <c r="DH149" s="359">
        <v>16</v>
      </c>
      <c r="DI149" s="356">
        <f>B149*DL149</f>
        <v>60.871924156494146</v>
      </c>
      <c r="DJ149" s="356">
        <f t="shared" si="176"/>
        <v>60.871924156494146</v>
      </c>
      <c r="DK149" s="356">
        <f>'[4]численность 2020'!J159</f>
        <v>58.910926818847656</v>
      </c>
      <c r="DL149" s="355">
        <v>0.101427</v>
      </c>
      <c r="DM149" s="355">
        <v>0.101427</v>
      </c>
      <c r="DN149" s="355">
        <f t="shared" si="164"/>
        <v>9.8159515363665392E-2</v>
      </c>
      <c r="DO149" s="357">
        <f>'[4]заявки 2020-2021'!P152</f>
        <v>3</v>
      </c>
      <c r="DP149" s="344">
        <f t="shared" si="165"/>
        <v>5.891092681884766</v>
      </c>
      <c r="DQ149" s="358">
        <f t="shared" si="166"/>
        <v>3</v>
      </c>
      <c r="DR149" s="359">
        <v>3</v>
      </c>
      <c r="DS149" s="356">
        <v>0</v>
      </c>
      <c r="DT149" s="360">
        <v>0</v>
      </c>
      <c r="DU149" s="360">
        <f>'[4]заявки 2020-2021'!Q152</f>
        <v>0</v>
      </c>
      <c r="DV149" s="341">
        <f t="shared" si="123"/>
        <v>0</v>
      </c>
      <c r="DW149" s="355">
        <v>0</v>
      </c>
      <c r="DX149" s="355">
        <f t="shared" si="146"/>
        <v>0</v>
      </c>
      <c r="DY149" s="357">
        <f>'[4]заявки 2020-2021'!S152</f>
        <v>0</v>
      </c>
      <c r="DZ149" s="362">
        <f t="shared" si="168"/>
        <v>0</v>
      </c>
      <c r="EA149" s="358">
        <f t="shared" si="167"/>
        <v>0</v>
      </c>
      <c r="EB149" s="359"/>
    </row>
    <row r="150" spans="1:132" ht="18.75" customHeight="1" x14ac:dyDescent="0.2">
      <c r="A150" s="198" t="s">
        <v>229</v>
      </c>
      <c r="B150" s="341"/>
      <c r="C150" s="342"/>
      <c r="D150" s="342"/>
      <c r="E150" s="342"/>
      <c r="F150" s="341"/>
      <c r="G150" s="341" t="e">
        <f t="shared" si="118"/>
        <v>#DIV/0!</v>
      </c>
      <c r="H150" s="341"/>
      <c r="I150" s="343"/>
      <c r="J150" s="344"/>
      <c r="K150" s="345">
        <f t="shared" si="148"/>
        <v>0</v>
      </c>
      <c r="L150" s="346"/>
      <c r="M150" s="342"/>
      <c r="N150" s="342"/>
      <c r="O150" s="347"/>
      <c r="P150" s="341" t="e">
        <f t="shared" si="119"/>
        <v>#DIV/0!</v>
      </c>
      <c r="Q150" s="341"/>
      <c r="R150" s="341" t="e">
        <f t="shared" si="114"/>
        <v>#DIV/0!</v>
      </c>
      <c r="S150" s="343"/>
      <c r="T150" s="343"/>
      <c r="U150" s="344">
        <f t="shared" si="125"/>
        <v>0</v>
      </c>
      <c r="V150" s="345">
        <f t="shared" si="126"/>
        <v>0</v>
      </c>
      <c r="W150" s="346"/>
      <c r="X150" s="346"/>
      <c r="Y150" s="348"/>
      <c r="Z150" s="342"/>
      <c r="AA150" s="342"/>
      <c r="AB150" s="342"/>
      <c r="AC150" s="341"/>
      <c r="AD150" s="341"/>
      <c r="AE150" s="341" t="e">
        <f t="shared" si="127"/>
        <v>#DIV/0!</v>
      </c>
      <c r="AF150" s="343"/>
      <c r="AG150" s="344">
        <f t="shared" si="149"/>
        <v>0</v>
      </c>
      <c r="AH150" s="345">
        <f t="shared" si="128"/>
        <v>0</v>
      </c>
      <c r="AI150" s="349">
        <f t="shared" si="129"/>
        <v>0</v>
      </c>
      <c r="AJ150" s="346"/>
      <c r="AK150" s="346"/>
      <c r="AL150" s="342"/>
      <c r="AM150" s="342"/>
      <c r="AN150" s="342"/>
      <c r="AO150" s="341"/>
      <c r="AP150" s="341"/>
      <c r="AQ150" s="341" t="e">
        <f t="shared" si="120"/>
        <v>#DIV/0!</v>
      </c>
      <c r="AR150" s="343"/>
      <c r="AS150" s="343"/>
      <c r="AT150" s="344">
        <f t="shared" si="150"/>
        <v>0</v>
      </c>
      <c r="AU150" s="349">
        <f t="shared" si="121"/>
        <v>0</v>
      </c>
      <c r="AV150" s="346"/>
      <c r="AW150" s="344">
        <f t="shared" si="115"/>
        <v>0</v>
      </c>
      <c r="AX150" s="345">
        <f t="shared" si="116"/>
        <v>0</v>
      </c>
      <c r="AY150" s="346"/>
      <c r="AZ150" s="344">
        <f t="shared" si="117"/>
        <v>0</v>
      </c>
      <c r="BA150" s="346"/>
      <c r="BB150" s="342"/>
      <c r="BC150" s="342"/>
      <c r="BD150" s="342"/>
      <c r="BE150" s="341"/>
      <c r="BF150" s="341"/>
      <c r="BG150" s="341" t="e">
        <f t="shared" si="151"/>
        <v>#DIV/0!</v>
      </c>
      <c r="BH150" s="343"/>
      <c r="BI150" s="343"/>
      <c r="BJ150" s="344">
        <f t="shared" si="152"/>
        <v>0</v>
      </c>
      <c r="BK150" s="349">
        <f t="shared" si="153"/>
        <v>0</v>
      </c>
      <c r="BL150" s="346"/>
      <c r="BM150" s="344">
        <f t="shared" si="122"/>
        <v>0</v>
      </c>
      <c r="BN150" s="345">
        <f t="shared" si="154"/>
        <v>0</v>
      </c>
      <c r="BO150" s="346"/>
      <c r="BP150" s="344">
        <f t="shared" si="133"/>
        <v>0</v>
      </c>
      <c r="BQ150" s="346"/>
      <c r="BR150" s="342"/>
      <c r="BS150" s="342"/>
      <c r="BT150" s="342"/>
      <c r="BU150" s="341"/>
      <c r="BV150" s="341"/>
      <c r="BW150" s="341" t="e">
        <f t="shared" si="155"/>
        <v>#DIV/0!</v>
      </c>
      <c r="BX150" s="343"/>
      <c r="BY150" s="343"/>
      <c r="BZ150" s="343"/>
      <c r="CA150" s="344">
        <f t="shared" si="156"/>
        <v>0</v>
      </c>
      <c r="CB150" s="349">
        <f t="shared" si="157"/>
        <v>0</v>
      </c>
      <c r="CC150" s="346"/>
      <c r="CD150" s="344">
        <f t="shared" si="136"/>
        <v>0</v>
      </c>
      <c r="CE150" s="345">
        <f t="shared" si="158"/>
        <v>0</v>
      </c>
      <c r="CF150" s="346"/>
      <c r="CG150" s="344">
        <f t="shared" si="138"/>
        <v>0</v>
      </c>
      <c r="CH150" s="345">
        <f t="shared" si="159"/>
        <v>0</v>
      </c>
      <c r="CI150" s="346"/>
      <c r="CJ150" s="344">
        <f t="shared" si="140"/>
        <v>0</v>
      </c>
      <c r="CK150" s="346"/>
      <c r="CL150" s="350">
        <f t="shared" si="160"/>
        <v>1</v>
      </c>
      <c r="CM150" s="342"/>
      <c r="CN150" s="342"/>
      <c r="CO150" s="342"/>
      <c r="CP150" s="341"/>
      <c r="CQ150" s="341"/>
      <c r="CR150" s="341"/>
      <c r="CS150" s="343"/>
      <c r="CT150" s="344">
        <f t="shared" ref="CT150:CT164" si="177">IF((CO150*0.1)&gt;0,CO150*0.8,0)</f>
        <v>0</v>
      </c>
      <c r="CU150" s="349">
        <f t="shared" si="141"/>
        <v>0</v>
      </c>
      <c r="CV150" s="346"/>
      <c r="CW150" s="344">
        <f t="shared" si="108"/>
        <v>0</v>
      </c>
      <c r="CX150" s="346"/>
      <c r="CY150" s="342"/>
      <c r="CZ150" s="342"/>
      <c r="DA150" s="342"/>
      <c r="DB150" s="341"/>
      <c r="DC150" s="341"/>
      <c r="DD150" s="341" t="e">
        <f t="shared" si="161"/>
        <v>#DIV/0!</v>
      </c>
      <c r="DE150" s="343"/>
      <c r="DF150" s="344">
        <f t="shared" si="162"/>
        <v>0</v>
      </c>
      <c r="DG150" s="345">
        <f t="shared" si="163"/>
        <v>0</v>
      </c>
      <c r="DH150" s="346"/>
      <c r="DI150" s="342"/>
      <c r="DJ150" s="342"/>
      <c r="DK150" s="342"/>
      <c r="DL150" s="341"/>
      <c r="DM150" s="341"/>
      <c r="DN150" s="341" t="e">
        <f t="shared" si="164"/>
        <v>#DIV/0!</v>
      </c>
      <c r="DO150" s="343"/>
      <c r="DP150" s="344">
        <f t="shared" si="165"/>
        <v>0</v>
      </c>
      <c r="DQ150" s="345">
        <f t="shared" si="166"/>
        <v>0</v>
      </c>
      <c r="DR150" s="346"/>
      <c r="DS150" s="342"/>
      <c r="DT150" s="347"/>
      <c r="DU150" s="347"/>
      <c r="DV150" s="341" t="e">
        <f t="shared" si="123"/>
        <v>#DIV/0!</v>
      </c>
      <c r="DW150" s="341"/>
      <c r="DX150" s="341" t="e">
        <f t="shared" si="146"/>
        <v>#DIV/0!</v>
      </c>
      <c r="DY150" s="343"/>
      <c r="DZ150" s="344">
        <f t="shared" si="168"/>
        <v>0</v>
      </c>
      <c r="EA150" s="345">
        <f t="shared" si="167"/>
        <v>0</v>
      </c>
      <c r="EB150" s="346"/>
    </row>
    <row r="151" spans="1:132" ht="34.5" customHeight="1" x14ac:dyDescent="0.2">
      <c r="A151" s="116" t="s">
        <v>344</v>
      </c>
      <c r="B151" s="341">
        <f>'[4]численность 2020'!C164</f>
        <v>74.5</v>
      </c>
      <c r="C151" s="342">
        <v>324.81051600000001</v>
      </c>
      <c r="D151" s="342">
        <v>395.23413099999999</v>
      </c>
      <c r="E151" s="342">
        <f>'[4]численность 2020'!D164</f>
        <v>236.57009887695313</v>
      </c>
      <c r="F151" s="341">
        <v>5.1231939999999998</v>
      </c>
      <c r="G151" s="341">
        <f t="shared" si="118"/>
        <v>5.3051561208053686</v>
      </c>
      <c r="H151" s="341">
        <f t="shared" si="111"/>
        <v>3.1754375688181629</v>
      </c>
      <c r="I151" s="343">
        <f>'[4]заявки 2020-2021'!O154</f>
        <v>73</v>
      </c>
      <c r="J151" s="344">
        <f t="shared" si="112"/>
        <v>82.799534606933349</v>
      </c>
      <c r="K151" s="345">
        <f t="shared" si="148"/>
        <v>73</v>
      </c>
      <c r="L151" s="346">
        <v>73</v>
      </c>
      <c r="M151" s="342">
        <v>45</v>
      </c>
      <c r="N151" s="342">
        <v>45</v>
      </c>
      <c r="O151" s="347">
        <f>'[4]заявки 2020-2021'!K154</f>
        <v>48</v>
      </c>
      <c r="P151" s="341">
        <f t="shared" si="119"/>
        <v>0.60402684563758391</v>
      </c>
      <c r="Q151" s="341">
        <v>0.60394599999999998</v>
      </c>
      <c r="R151" s="341">
        <f t="shared" si="114"/>
        <v>0.64429530201342278</v>
      </c>
      <c r="S151" s="343">
        <f>'[4]заявки 2020-2021'!M154</f>
        <v>4</v>
      </c>
      <c r="T151" s="343">
        <f>'[4]заявки 2020-2021'!N154</f>
        <v>2</v>
      </c>
      <c r="U151" s="344">
        <f t="shared" si="125"/>
        <v>7.1999999999999513</v>
      </c>
      <c r="V151" s="345">
        <f t="shared" si="126"/>
        <v>4</v>
      </c>
      <c r="W151" s="346">
        <v>4</v>
      </c>
      <c r="X151" s="346">
        <v>2</v>
      </c>
      <c r="Y151" s="348"/>
      <c r="Z151" s="342">
        <v>685.28949</v>
      </c>
      <c r="AA151" s="342">
        <v>860.67236300000002</v>
      </c>
      <c r="AB151" s="342">
        <f>'[4]численность 2020'!E164</f>
        <v>826.83795166015625</v>
      </c>
      <c r="AC151" s="341">
        <v>10.808982</v>
      </c>
      <c r="AD151" s="341">
        <v>11.551098</v>
      </c>
      <c r="AE151" s="341">
        <f t="shared" si="127"/>
        <v>11.09849599543834</v>
      </c>
      <c r="AF151" s="343">
        <f>'[4]заявки 2020-2021'!J154</f>
        <v>41</v>
      </c>
      <c r="AG151" s="344">
        <f t="shared" si="149"/>
        <v>41.341897583007814</v>
      </c>
      <c r="AH151" s="345">
        <f t="shared" si="128"/>
        <v>41</v>
      </c>
      <c r="AI151" s="349">
        <f t="shared" si="129"/>
        <v>30.75</v>
      </c>
      <c r="AJ151" s="346">
        <v>41</v>
      </c>
      <c r="AK151" s="346">
        <v>30</v>
      </c>
      <c r="AL151" s="342">
        <v>313.99615499999999</v>
      </c>
      <c r="AM151" s="342">
        <v>349.526794</v>
      </c>
      <c r="AN151" s="342">
        <f>'[4]численность 2020'!F164</f>
        <v>301.31326293945313</v>
      </c>
      <c r="AO151" s="341">
        <v>4.9526209999999997</v>
      </c>
      <c r="AP151" s="341">
        <v>4.6910049999999996</v>
      </c>
      <c r="AQ151" s="341">
        <f t="shared" si="120"/>
        <v>4.044473328046351</v>
      </c>
      <c r="AR151" s="343">
        <f>'[4]заявки 2020-2021'!D154</f>
        <v>20</v>
      </c>
      <c r="AS151" s="343">
        <f>'[4]заявки 2020-2021'!E154</f>
        <v>1</v>
      </c>
      <c r="AT151" s="344">
        <f t="shared" si="150"/>
        <v>24.10506103515625</v>
      </c>
      <c r="AU151" s="349">
        <f t="shared" si="121"/>
        <v>20</v>
      </c>
      <c r="AV151" s="346">
        <v>20</v>
      </c>
      <c r="AW151" s="344">
        <f t="shared" si="115"/>
        <v>5</v>
      </c>
      <c r="AX151" s="345">
        <f t="shared" si="116"/>
        <v>1</v>
      </c>
      <c r="AY151" s="346">
        <v>1</v>
      </c>
      <c r="AZ151" s="344">
        <f t="shared" si="117"/>
        <v>10</v>
      </c>
      <c r="BA151" s="346">
        <v>10</v>
      </c>
      <c r="BB151" s="342">
        <v>53.044162999999998</v>
      </c>
      <c r="BC151" s="342">
        <v>76.309607999999997</v>
      </c>
      <c r="BD151" s="342">
        <f>'[4]численность 2020'!G164</f>
        <v>66.049957275390625</v>
      </c>
      <c r="BE151" s="341">
        <v>0.83665900000000004</v>
      </c>
      <c r="BF151" s="341">
        <v>1.0241530000000001</v>
      </c>
      <c r="BG151" s="341">
        <f t="shared" si="151"/>
        <v>0.88657660772336411</v>
      </c>
      <c r="BH151" s="343">
        <f>'[4]заявки 2020-2021'!B154</f>
        <v>1</v>
      </c>
      <c r="BI151" s="343">
        <f>'[4]заявки 2020-2021'!C154</f>
        <v>0</v>
      </c>
      <c r="BJ151" s="344">
        <f t="shared" si="152"/>
        <v>1.9814987182617121</v>
      </c>
      <c r="BK151" s="349">
        <f t="shared" si="153"/>
        <v>1</v>
      </c>
      <c r="BL151" s="346">
        <v>1</v>
      </c>
      <c r="BM151" s="344">
        <f t="shared" si="122"/>
        <v>0</v>
      </c>
      <c r="BN151" s="345">
        <f t="shared" si="154"/>
        <v>0</v>
      </c>
      <c r="BO151" s="346"/>
      <c r="BP151" s="344">
        <f t="shared" si="133"/>
        <v>0.2</v>
      </c>
      <c r="BQ151" s="346"/>
      <c r="BR151" s="342">
        <v>297.047302</v>
      </c>
      <c r="BS151" s="342">
        <v>387.24279799999999</v>
      </c>
      <c r="BT151" s="342">
        <f>'[4]численность 2020'!H164</f>
        <v>348.470458984375</v>
      </c>
      <c r="BU151" s="341">
        <v>4.685289</v>
      </c>
      <c r="BV151" s="341">
        <v>5.1971920000000003</v>
      </c>
      <c r="BW151" s="341">
        <f t="shared" si="155"/>
        <v>4.6774558252936238</v>
      </c>
      <c r="BX151" s="343">
        <f>'[4]заявки 2020-2021'!F154</f>
        <v>20</v>
      </c>
      <c r="BY151" s="343">
        <f>'[4]заявки 2020-2021'!G154</f>
        <v>3</v>
      </c>
      <c r="BZ151" s="343">
        <f>'[4]заявки 2020-2021'!H154</f>
        <v>2</v>
      </c>
      <c r="CA151" s="344">
        <f t="shared" si="156"/>
        <v>27.877636718750001</v>
      </c>
      <c r="CB151" s="349">
        <f t="shared" si="157"/>
        <v>20</v>
      </c>
      <c r="CC151" s="346">
        <v>20</v>
      </c>
      <c r="CD151" s="344">
        <f t="shared" si="136"/>
        <v>2.5</v>
      </c>
      <c r="CE151" s="345">
        <f t="shared" si="158"/>
        <v>2.5</v>
      </c>
      <c r="CF151" s="346">
        <v>3</v>
      </c>
      <c r="CG151" s="344">
        <f t="shared" si="138"/>
        <v>2.5</v>
      </c>
      <c r="CH151" s="345">
        <f t="shared" si="159"/>
        <v>2</v>
      </c>
      <c r="CI151" s="346">
        <v>2</v>
      </c>
      <c r="CJ151" s="344">
        <f t="shared" si="140"/>
        <v>4</v>
      </c>
      <c r="CK151" s="346">
        <v>4</v>
      </c>
      <c r="CL151" s="350">
        <f t="shared" si="160"/>
        <v>1</v>
      </c>
      <c r="CM151" s="342">
        <v>76</v>
      </c>
      <c r="CN151" s="342">
        <v>99</v>
      </c>
      <c r="CO151" s="342" t="e">
        <f>#NAME?</f>
        <v>#NAME?</v>
      </c>
      <c r="CP151" s="341">
        <v>1.696</v>
      </c>
      <c r="CQ151" s="341">
        <v>2.218</v>
      </c>
      <c r="CR151" s="341" t="e">
        <f>#NAME?</f>
        <v>#NAME?</v>
      </c>
      <c r="CS151" s="343" t="e">
        <f>#NAME?</f>
        <v>#NAME?</v>
      </c>
      <c r="CT151" s="344" t="e">
        <f t="shared" si="177"/>
        <v>#NAME?</v>
      </c>
      <c r="CU151" s="349" t="e">
        <f t="shared" si="141"/>
        <v>#NAME?</v>
      </c>
      <c r="CV151" s="346"/>
      <c r="CW151" s="344">
        <f t="shared" si="108"/>
        <v>0</v>
      </c>
      <c r="CX151" s="346"/>
      <c r="CY151" s="342">
        <v>0</v>
      </c>
      <c r="CZ151" s="342">
        <v>0</v>
      </c>
      <c r="DA151" s="342">
        <f>'[4]численность 2020'!I164</f>
        <v>0</v>
      </c>
      <c r="DB151" s="341">
        <v>0</v>
      </c>
      <c r="DC151" s="341">
        <v>0</v>
      </c>
      <c r="DD151" s="341">
        <f t="shared" si="161"/>
        <v>0</v>
      </c>
      <c r="DE151" s="343">
        <f>'[4]заявки 2020-2021'!I154</f>
        <v>0</v>
      </c>
      <c r="DF151" s="344">
        <f t="shared" si="162"/>
        <v>0</v>
      </c>
      <c r="DG151" s="345">
        <f t="shared" si="163"/>
        <v>0</v>
      </c>
      <c r="DH151" s="346"/>
      <c r="DI151" s="342">
        <v>1.581048</v>
      </c>
      <c r="DJ151" s="342">
        <v>1.1202780000000001</v>
      </c>
      <c r="DK151" s="342">
        <f>'[4]численность 2020'!J164</f>
        <v>1.4934980869293213</v>
      </c>
      <c r="DL151" s="341">
        <v>1.5035E-2</v>
      </c>
      <c r="DM151" s="341">
        <v>1.5035E-2</v>
      </c>
      <c r="DN151" s="341">
        <f t="shared" si="164"/>
        <v>2.0046954186970757E-2</v>
      </c>
      <c r="DO151" s="343">
        <f>'[4]заявки 2020-2021'!P154</f>
        <v>0</v>
      </c>
      <c r="DP151" s="344">
        <f t="shared" si="165"/>
        <v>0.14934980869293213</v>
      </c>
      <c r="DQ151" s="345">
        <f t="shared" si="166"/>
        <v>0</v>
      </c>
      <c r="DR151" s="346"/>
      <c r="DS151" s="342">
        <v>0</v>
      </c>
      <c r="DT151" s="347">
        <v>0</v>
      </c>
      <c r="DU151" s="347">
        <f>'[4]заявки 2020-2021'!Q154</f>
        <v>0</v>
      </c>
      <c r="DV151" s="341">
        <f t="shared" si="123"/>
        <v>0</v>
      </c>
      <c r="DW151" s="341">
        <v>0</v>
      </c>
      <c r="DX151" s="341">
        <f t="shared" si="146"/>
        <v>0</v>
      </c>
      <c r="DY151" s="343">
        <f>'[4]заявки 2020-2021'!S154</f>
        <v>0</v>
      </c>
      <c r="DZ151" s="344">
        <f t="shared" si="168"/>
        <v>0</v>
      </c>
      <c r="EA151" s="345">
        <f t="shared" si="167"/>
        <v>0</v>
      </c>
      <c r="EB151" s="346"/>
    </row>
    <row r="152" spans="1:132" s="322" customFormat="1" ht="33" customHeight="1" x14ac:dyDescent="0.2">
      <c r="A152" s="116" t="s">
        <v>231</v>
      </c>
      <c r="B152" s="341">
        <f>'[4]численность 2020'!C163</f>
        <v>89.5</v>
      </c>
      <c r="C152" s="342">
        <v>362.74319500000001</v>
      </c>
      <c r="D152" s="342">
        <v>563.88348399999995</v>
      </c>
      <c r="E152" s="342">
        <f>'[4]численность 2020'!D163</f>
        <v>594.45391845703125</v>
      </c>
      <c r="F152" s="341">
        <v>4.0529970000000004</v>
      </c>
      <c r="G152" s="341">
        <f t="shared" si="118"/>
        <v>6.3003741229050272</v>
      </c>
      <c r="H152" s="341">
        <f t="shared" si="111"/>
        <v>6.6419432229835893</v>
      </c>
      <c r="I152" s="343">
        <f>'[4]заявки 2020-2021'!O155</f>
        <v>207</v>
      </c>
      <c r="J152" s="344">
        <f t="shared" si="112"/>
        <v>208.05887145996033</v>
      </c>
      <c r="K152" s="345">
        <f t="shared" si="148"/>
        <v>207</v>
      </c>
      <c r="L152" s="346">
        <v>207</v>
      </c>
      <c r="M152" s="342">
        <v>20</v>
      </c>
      <c r="N152" s="342">
        <v>30</v>
      </c>
      <c r="O152" s="347">
        <f>'[4]заявки 2020-2021'!K155</f>
        <v>25</v>
      </c>
      <c r="P152" s="341">
        <f t="shared" si="119"/>
        <v>0.22346368715083798</v>
      </c>
      <c r="Q152" s="341">
        <v>0.33519599999999999</v>
      </c>
      <c r="R152" s="341">
        <f t="shared" si="114"/>
        <v>0.27932960893854747</v>
      </c>
      <c r="S152" s="343">
        <f>'[4]заявки 2020-2021'!M155</f>
        <v>3</v>
      </c>
      <c r="T152" s="343">
        <f>'[4]заявки 2020-2021'!N155</f>
        <v>2</v>
      </c>
      <c r="U152" s="344">
        <f t="shared" si="125"/>
        <v>3.7499999999999747</v>
      </c>
      <c r="V152" s="345">
        <f t="shared" si="126"/>
        <v>3</v>
      </c>
      <c r="W152" s="346">
        <v>3</v>
      </c>
      <c r="X152" s="346">
        <v>2</v>
      </c>
      <c r="Y152" s="348"/>
      <c r="Z152" s="342">
        <v>683.41577099999995</v>
      </c>
      <c r="AA152" s="342">
        <v>1163.9223629999999</v>
      </c>
      <c r="AB152" s="342">
        <f>'[4]численность 2020'!E163</f>
        <v>1227.6165771484375</v>
      </c>
      <c r="AC152" s="341">
        <v>7.6359300000000001</v>
      </c>
      <c r="AD152" s="341">
        <v>13.004719</v>
      </c>
      <c r="AE152" s="341">
        <f t="shared" si="127"/>
        <v>13.71638633685405</v>
      </c>
      <c r="AF152" s="343">
        <f>'[4]заявки 2020-2021'!J155</f>
        <v>61</v>
      </c>
      <c r="AG152" s="344">
        <f t="shared" si="149"/>
        <v>61.380828857421875</v>
      </c>
      <c r="AH152" s="345">
        <f t="shared" si="128"/>
        <v>61</v>
      </c>
      <c r="AI152" s="349">
        <f t="shared" si="129"/>
        <v>45.75</v>
      </c>
      <c r="AJ152" s="346">
        <v>61</v>
      </c>
      <c r="AK152" s="346">
        <v>45</v>
      </c>
      <c r="AL152" s="342">
        <v>160.102509</v>
      </c>
      <c r="AM152" s="342">
        <v>221.359238</v>
      </c>
      <c r="AN152" s="342">
        <f>'[4]численность 2020'!F163</f>
        <v>131.12954711914063</v>
      </c>
      <c r="AO152" s="341">
        <v>1.7888550000000001</v>
      </c>
      <c r="AP152" s="341">
        <v>2.4732880000000002</v>
      </c>
      <c r="AQ152" s="341">
        <f t="shared" si="120"/>
        <v>1.4651346046831355</v>
      </c>
      <c r="AR152" s="343">
        <f>'[4]заявки 2020-2021'!D155</f>
        <v>6</v>
      </c>
      <c r="AS152" s="343">
        <f>'[4]заявки 2020-2021'!E155</f>
        <v>1</v>
      </c>
      <c r="AT152" s="344">
        <f t="shared" si="150"/>
        <v>6.556477355957032</v>
      </c>
      <c r="AU152" s="349">
        <f t="shared" si="121"/>
        <v>6</v>
      </c>
      <c r="AV152" s="346">
        <v>6</v>
      </c>
      <c r="AW152" s="344">
        <f t="shared" si="115"/>
        <v>1.5</v>
      </c>
      <c r="AX152" s="345">
        <f t="shared" si="116"/>
        <v>1</v>
      </c>
      <c r="AY152" s="346">
        <v>1</v>
      </c>
      <c r="AZ152" s="344">
        <f t="shared" si="117"/>
        <v>3</v>
      </c>
      <c r="BA152" s="346">
        <v>3</v>
      </c>
      <c r="BB152" s="342">
        <v>20.197849000000001</v>
      </c>
      <c r="BC152" s="342">
        <v>46.194175999999999</v>
      </c>
      <c r="BD152" s="342">
        <f>'[4]численность 2020'!G163</f>
        <v>25.221761703491211</v>
      </c>
      <c r="BE152" s="341">
        <v>0.22567400000000001</v>
      </c>
      <c r="BF152" s="341">
        <v>0.51613600000000004</v>
      </c>
      <c r="BG152" s="341">
        <f t="shared" si="151"/>
        <v>0.28180739333509736</v>
      </c>
      <c r="BH152" s="343">
        <f>'[4]заявки 2020-2021'!B155</f>
        <v>0</v>
      </c>
      <c r="BI152" s="343">
        <f>'[4]заявки 2020-2021'!C155</f>
        <v>0</v>
      </c>
      <c r="BJ152" s="344">
        <f t="shared" si="152"/>
        <v>0.75665285110473379</v>
      </c>
      <c r="BK152" s="349">
        <f t="shared" si="153"/>
        <v>0</v>
      </c>
      <c r="BL152" s="346"/>
      <c r="BM152" s="344">
        <f t="shared" si="122"/>
        <v>0</v>
      </c>
      <c r="BN152" s="345">
        <f t="shared" si="154"/>
        <v>0</v>
      </c>
      <c r="BO152" s="346"/>
      <c r="BP152" s="344">
        <f t="shared" si="133"/>
        <v>0</v>
      </c>
      <c r="BQ152" s="346"/>
      <c r="BR152" s="342">
        <v>87.920044000000004</v>
      </c>
      <c r="BS152" s="342">
        <v>133.84466599999999</v>
      </c>
      <c r="BT152" s="342">
        <f>'[4]численность 2020'!H163</f>
        <v>109.29430389404297</v>
      </c>
      <c r="BU152" s="341">
        <v>0.98234699999999997</v>
      </c>
      <c r="BV152" s="341">
        <v>1.495471</v>
      </c>
      <c r="BW152" s="341">
        <f t="shared" si="155"/>
        <v>1.2211654066373516</v>
      </c>
      <c r="BX152" s="343">
        <f>'[4]заявки 2020-2021'!F155</f>
        <v>5</v>
      </c>
      <c r="BY152" s="343">
        <f>'[4]заявки 2020-2021'!G155</f>
        <v>1</v>
      </c>
      <c r="BZ152" s="343">
        <f>'[4]заявки 2020-2021'!H155</f>
        <v>0</v>
      </c>
      <c r="CA152" s="344">
        <f t="shared" si="156"/>
        <v>5.4647151947021486</v>
      </c>
      <c r="CB152" s="349">
        <f t="shared" si="157"/>
        <v>5</v>
      </c>
      <c r="CC152" s="346">
        <v>5</v>
      </c>
      <c r="CD152" s="344">
        <f t="shared" si="136"/>
        <v>0.625</v>
      </c>
      <c r="CE152" s="345">
        <f t="shared" si="158"/>
        <v>0.625</v>
      </c>
      <c r="CF152" s="346">
        <v>1</v>
      </c>
      <c r="CG152" s="344">
        <f t="shared" si="138"/>
        <v>0.625</v>
      </c>
      <c r="CH152" s="345">
        <f t="shared" si="159"/>
        <v>0</v>
      </c>
      <c r="CI152" s="346"/>
      <c r="CJ152" s="344">
        <f t="shared" si="140"/>
        <v>1</v>
      </c>
      <c r="CK152" s="346">
        <v>1</v>
      </c>
      <c r="CL152" s="350">
        <f t="shared" si="160"/>
        <v>1</v>
      </c>
      <c r="CM152" s="342">
        <v>0</v>
      </c>
      <c r="CN152" s="342">
        <v>44</v>
      </c>
      <c r="CO152" s="342" t="e">
        <f>#NAME?</f>
        <v>#NAME?</v>
      </c>
      <c r="CP152" s="341">
        <v>0</v>
      </c>
      <c r="CQ152" s="341">
        <v>0.54100000000000004</v>
      </c>
      <c r="CR152" s="341" t="e">
        <f>#NAME?</f>
        <v>#NAME?</v>
      </c>
      <c r="CS152" s="343" t="e">
        <f>#NAME?</f>
        <v>#NAME?</v>
      </c>
      <c r="CT152" s="344" t="e">
        <f t="shared" si="177"/>
        <v>#NAME?</v>
      </c>
      <c r="CU152" s="349" t="e">
        <f t="shared" si="141"/>
        <v>#NAME?</v>
      </c>
      <c r="CV152" s="346"/>
      <c r="CW152" s="344">
        <f t="shared" si="108"/>
        <v>0</v>
      </c>
      <c r="CX152" s="346"/>
      <c r="CY152" s="342">
        <v>0</v>
      </c>
      <c r="CZ152" s="342">
        <v>0</v>
      </c>
      <c r="DA152" s="342">
        <f>'[4]численность 2020'!I163</f>
        <v>0</v>
      </c>
      <c r="DB152" s="341">
        <v>0</v>
      </c>
      <c r="DC152" s="341">
        <v>0</v>
      </c>
      <c r="DD152" s="341">
        <f t="shared" si="161"/>
        <v>0</v>
      </c>
      <c r="DE152" s="343">
        <f>'[4]заявки 2020-2021'!I155</f>
        <v>0</v>
      </c>
      <c r="DF152" s="344">
        <f t="shared" si="162"/>
        <v>0</v>
      </c>
      <c r="DG152" s="345">
        <f t="shared" si="163"/>
        <v>0</v>
      </c>
      <c r="DH152" s="346"/>
      <c r="DI152" s="342">
        <v>0</v>
      </c>
      <c r="DJ152" s="342">
        <v>0</v>
      </c>
      <c r="DK152" s="342">
        <f>'[4]численность 2020'!J163</f>
        <v>1.181347131729126</v>
      </c>
      <c r="DL152" s="341">
        <v>0</v>
      </c>
      <c r="DM152" s="341">
        <v>0</v>
      </c>
      <c r="DN152" s="341">
        <f t="shared" si="164"/>
        <v>1.3199409293062861E-2</v>
      </c>
      <c r="DO152" s="343">
        <f>'[4]заявки 2020-2021'!P155</f>
        <v>0</v>
      </c>
      <c r="DP152" s="344">
        <f t="shared" si="165"/>
        <v>0.1181347131729126</v>
      </c>
      <c r="DQ152" s="345">
        <f t="shared" si="166"/>
        <v>0</v>
      </c>
      <c r="DR152" s="346"/>
      <c r="DS152" s="342">
        <v>0</v>
      </c>
      <c r="DT152" s="347">
        <v>0</v>
      </c>
      <c r="DU152" s="347">
        <f>'[4]заявки 2020-2021'!Q155</f>
        <v>0</v>
      </c>
      <c r="DV152" s="341">
        <f t="shared" si="123"/>
        <v>0</v>
      </c>
      <c r="DW152" s="341">
        <v>0</v>
      </c>
      <c r="DX152" s="341">
        <f t="shared" si="146"/>
        <v>0</v>
      </c>
      <c r="DY152" s="343">
        <f>'[4]заявки 2020-2021'!S155</f>
        <v>0</v>
      </c>
      <c r="DZ152" s="344">
        <f t="shared" si="168"/>
        <v>0</v>
      </c>
      <c r="EA152" s="345">
        <f t="shared" si="167"/>
        <v>0</v>
      </c>
      <c r="EB152" s="346"/>
    </row>
    <row r="153" spans="1:132" s="365" customFormat="1" ht="52.5" customHeight="1" x14ac:dyDescent="0.2">
      <c r="A153" s="366" t="s">
        <v>345</v>
      </c>
      <c r="B153" s="367">
        <f>'[4]численность 2020'!C168</f>
        <v>222.20001220703125</v>
      </c>
      <c r="C153" s="368">
        <v>122.807121</v>
      </c>
      <c r="D153" s="368">
        <v>411.34970099999998</v>
      </c>
      <c r="E153" s="368">
        <f>'[4]численность 2020'!D168</f>
        <v>562.87872314453125</v>
      </c>
      <c r="F153" s="367">
        <v>0.55216500000000002</v>
      </c>
      <c r="G153" s="367">
        <f t="shared" si="118"/>
        <v>1.851258678675191</v>
      </c>
      <c r="H153" s="367">
        <f t="shared" si="111"/>
        <v>2.5332074357407244</v>
      </c>
      <c r="I153" s="369">
        <f>'[4]заявки 2020-2021'!O156</f>
        <v>102</v>
      </c>
      <c r="J153" s="370">
        <f t="shared" si="112"/>
        <v>197.00755310058537</v>
      </c>
      <c r="K153" s="371">
        <f t="shared" si="148"/>
        <v>102</v>
      </c>
      <c r="L153" s="372">
        <v>102</v>
      </c>
      <c r="M153" s="368">
        <v>62</v>
      </c>
      <c r="N153" s="368">
        <v>68</v>
      </c>
      <c r="O153" s="373">
        <f>'[4]заявки 2020-2021'!K156</f>
        <v>112</v>
      </c>
      <c r="P153" s="341">
        <f t="shared" si="119"/>
        <v>0.27902788746128648</v>
      </c>
      <c r="Q153" s="367">
        <v>0.30611300000000002</v>
      </c>
      <c r="R153" s="367">
        <f t="shared" si="114"/>
        <v>0.50405037734942071</v>
      </c>
      <c r="S153" s="369">
        <f>'[4]заявки 2020-2021'!M156</f>
        <v>11</v>
      </c>
      <c r="T153" s="369">
        <f>'[4]заявки 2020-2021'!N156</f>
        <v>10</v>
      </c>
      <c r="U153" s="370">
        <f t="shared" si="125"/>
        <v>16.799999999999887</v>
      </c>
      <c r="V153" s="371">
        <f t="shared" si="126"/>
        <v>11</v>
      </c>
      <c r="W153" s="372">
        <v>11</v>
      </c>
      <c r="X153" s="372">
        <v>10</v>
      </c>
      <c r="Y153" s="374"/>
      <c r="Z153" s="368">
        <v>27.021162</v>
      </c>
      <c r="AA153" s="368">
        <v>56.711502000000003</v>
      </c>
      <c r="AB153" s="368">
        <f>'[4]численность 2020'!E168</f>
        <v>471.75579833984375</v>
      </c>
      <c r="AC153" s="367">
        <v>0.121493</v>
      </c>
      <c r="AD153" s="367">
        <v>0.25529600000000002</v>
      </c>
      <c r="AE153" s="367">
        <f t="shared" si="127"/>
        <v>2.1231132872319241</v>
      </c>
      <c r="AF153" s="369">
        <f>'[4]заявки 2020-2021'!J156</f>
        <v>16</v>
      </c>
      <c r="AG153" s="370">
        <f t="shared" si="149"/>
        <v>23.58778991699219</v>
      </c>
      <c r="AH153" s="371">
        <f t="shared" si="128"/>
        <v>16</v>
      </c>
      <c r="AI153" s="375">
        <f t="shared" si="129"/>
        <v>6.75</v>
      </c>
      <c r="AJ153" s="372">
        <v>9</v>
      </c>
      <c r="AK153" s="372">
        <v>6</v>
      </c>
      <c r="AL153" s="368">
        <v>2109.9504390000002</v>
      </c>
      <c r="AM153" s="368">
        <v>2626.6115719999998</v>
      </c>
      <c r="AN153" s="368">
        <f>'[4]численность 2020'!F168</f>
        <v>3352.3271484375</v>
      </c>
      <c r="AO153" s="367">
        <v>9.4867609999999996</v>
      </c>
      <c r="AP153" s="367">
        <v>11.824128</v>
      </c>
      <c r="AQ153" s="367">
        <f t="shared" si="120"/>
        <v>15.086980037219906</v>
      </c>
      <c r="AR153" s="369">
        <f>'[4]заявки 2020-2021'!D156</f>
        <v>603</v>
      </c>
      <c r="AS153" s="369">
        <f>'[4]заявки 2020-2021'!E156</f>
        <v>25</v>
      </c>
      <c r="AT153" s="370">
        <f t="shared" si="150"/>
        <v>502.84907226562166</v>
      </c>
      <c r="AU153" s="375">
        <f t="shared" si="121"/>
        <v>502.84907226562166</v>
      </c>
      <c r="AV153" s="372">
        <v>603</v>
      </c>
      <c r="AW153" s="370">
        <f t="shared" si="115"/>
        <v>150.75</v>
      </c>
      <c r="AX153" s="371">
        <f t="shared" si="116"/>
        <v>25</v>
      </c>
      <c r="AY153" s="372">
        <v>25</v>
      </c>
      <c r="AZ153" s="370">
        <f t="shared" si="117"/>
        <v>301.5</v>
      </c>
      <c r="BA153" s="372">
        <v>301</v>
      </c>
      <c r="BB153" s="368">
        <v>107.371826171875</v>
      </c>
      <c r="BC153" s="368">
        <v>243.16662600000001</v>
      </c>
      <c r="BD153" s="368">
        <f>'[4]численность 2020'!G168</f>
        <v>459.48965454101563</v>
      </c>
      <c r="BE153" s="367">
        <v>0.482765</v>
      </c>
      <c r="BF153" s="367">
        <v>1.0946549999999999</v>
      </c>
      <c r="BG153" s="367">
        <f t="shared" si="151"/>
        <v>2.06791012285316</v>
      </c>
      <c r="BH153" s="369">
        <f>'[4]заявки 2020-2021'!B156</f>
        <v>22</v>
      </c>
      <c r="BI153" s="369">
        <f>'[4]заявки 2020-2021'!C156</f>
        <v>0</v>
      </c>
      <c r="BJ153" s="370">
        <f t="shared" si="152"/>
        <v>32.164275817871093</v>
      </c>
      <c r="BK153" s="375">
        <f t="shared" si="153"/>
        <v>22</v>
      </c>
      <c r="BL153" s="372">
        <v>22</v>
      </c>
      <c r="BM153" s="370">
        <f t="shared" si="122"/>
        <v>5.5</v>
      </c>
      <c r="BN153" s="371">
        <f t="shared" si="154"/>
        <v>0</v>
      </c>
      <c r="BO153" s="372"/>
      <c r="BP153" s="370">
        <f t="shared" si="133"/>
        <v>4.4000000000000004</v>
      </c>
      <c r="BQ153" s="372">
        <v>4</v>
      </c>
      <c r="BR153" s="368">
        <v>172.495544</v>
      </c>
      <c r="BS153" s="368">
        <v>347.82678199999998</v>
      </c>
      <c r="BT153" s="368">
        <f>'[4]численность 2020'!H168</f>
        <v>508.37063598632813</v>
      </c>
      <c r="BU153" s="367">
        <v>0.77557500000000001</v>
      </c>
      <c r="BV153" s="367">
        <v>1.5658000000000001</v>
      </c>
      <c r="BW153" s="367">
        <f t="shared" si="155"/>
        <v>2.2878965259131583</v>
      </c>
      <c r="BX153" s="369">
        <f>'[4]заявки 2020-2021'!F156</f>
        <v>24</v>
      </c>
      <c r="BY153" s="369">
        <f>'[4]заявки 2020-2021'!G156</f>
        <v>6</v>
      </c>
      <c r="BZ153" s="369">
        <f>'[4]заявки 2020-2021'!H156</f>
        <v>6</v>
      </c>
      <c r="CA153" s="370">
        <f t="shared" si="156"/>
        <v>35.585944519042975</v>
      </c>
      <c r="CB153" s="375">
        <f t="shared" si="157"/>
        <v>24</v>
      </c>
      <c r="CC153" s="372">
        <v>24</v>
      </c>
      <c r="CD153" s="370">
        <f t="shared" si="136"/>
        <v>3</v>
      </c>
      <c r="CE153" s="371">
        <f t="shared" si="158"/>
        <v>3</v>
      </c>
      <c r="CF153" s="372">
        <v>3</v>
      </c>
      <c r="CG153" s="370">
        <f t="shared" si="138"/>
        <v>3</v>
      </c>
      <c r="CH153" s="371">
        <f t="shared" si="159"/>
        <v>3</v>
      </c>
      <c r="CI153" s="372">
        <v>3</v>
      </c>
      <c r="CJ153" s="370">
        <f t="shared" si="140"/>
        <v>4.8000000000000007</v>
      </c>
      <c r="CK153" s="372">
        <v>4</v>
      </c>
      <c r="CL153" s="376">
        <f t="shared" si="160"/>
        <v>1</v>
      </c>
      <c r="CM153" s="368"/>
      <c r="CN153" s="368">
        <v>117</v>
      </c>
      <c r="CO153" s="368" t="e">
        <f>#NAME?</f>
        <v>#NAME?</v>
      </c>
      <c r="CP153" s="367"/>
      <c r="CQ153" s="367">
        <v>0.54</v>
      </c>
      <c r="CR153" s="367" t="e">
        <f>#NAME?</f>
        <v>#NAME?</v>
      </c>
      <c r="CS153" s="369" t="e">
        <f>#NAME?</f>
        <v>#NAME?</v>
      </c>
      <c r="CT153" s="370" t="e">
        <f>IF((CO153*0.1)&gt;0,CO153*0.8,0)</f>
        <v>#NAME?</v>
      </c>
      <c r="CU153" s="375" t="e">
        <f>IF(CS153&lt;CT153,CS153,CT153)</f>
        <v>#NAME?</v>
      </c>
      <c r="CV153" s="372"/>
      <c r="CW153" s="370">
        <f>CV153*0.8</f>
        <v>0</v>
      </c>
      <c r="CX153" s="372"/>
      <c r="CY153" s="368">
        <v>0</v>
      </c>
      <c r="CZ153" s="368">
        <v>0</v>
      </c>
      <c r="DA153" s="368">
        <f>'[4]численность 2020'!I168</f>
        <v>0</v>
      </c>
      <c r="DB153" s="367">
        <v>0</v>
      </c>
      <c r="DC153" s="367">
        <v>0</v>
      </c>
      <c r="DD153" s="367">
        <f t="shared" si="161"/>
        <v>0</v>
      </c>
      <c r="DE153" s="369">
        <f>'[4]заявки 2020-2021'!I156</f>
        <v>0</v>
      </c>
      <c r="DF153" s="370">
        <f t="shared" si="162"/>
        <v>0</v>
      </c>
      <c r="DG153" s="371">
        <f t="shared" si="163"/>
        <v>0</v>
      </c>
      <c r="DH153" s="372"/>
      <c r="DI153" s="368">
        <v>3.5908519999999999</v>
      </c>
      <c r="DJ153" s="368">
        <v>5.509493</v>
      </c>
      <c r="DK153" s="368">
        <f>'[4]численность 2020'!J168</f>
        <v>4.8559861183166504</v>
      </c>
      <c r="DL153" s="367">
        <v>2.4802000000000001E-2</v>
      </c>
      <c r="DM153" s="367">
        <v>2.4802000000000001E-2</v>
      </c>
      <c r="DN153" s="367">
        <f t="shared" si="164"/>
        <v>2.1854121744116578E-2</v>
      </c>
      <c r="DO153" s="369">
        <f>'[4]заявки 2020-2021'!P156</f>
        <v>0</v>
      </c>
      <c r="DP153" s="370">
        <f t="shared" si="165"/>
        <v>0.48559861183166508</v>
      </c>
      <c r="DQ153" s="371">
        <f t="shared" si="166"/>
        <v>0</v>
      </c>
      <c r="DR153" s="372"/>
      <c r="DS153" s="368">
        <v>270</v>
      </c>
      <c r="DT153" s="373">
        <v>270</v>
      </c>
      <c r="DU153" s="373">
        <f>'[4]заявки 2020-2021'!Q156</f>
        <v>270</v>
      </c>
      <c r="DV153" s="341">
        <f t="shared" si="123"/>
        <v>1.2151214453959251</v>
      </c>
      <c r="DW153" s="367">
        <v>1.2154499999999999</v>
      </c>
      <c r="DX153" s="367">
        <f t="shared" si="146"/>
        <v>1.2151214453959251</v>
      </c>
      <c r="DY153" s="369">
        <f>'[4]заявки 2020-2021'!S156</f>
        <v>27</v>
      </c>
      <c r="DZ153" s="370">
        <f t="shared" si="168"/>
        <v>27</v>
      </c>
      <c r="EA153" s="371">
        <f t="shared" si="167"/>
        <v>27</v>
      </c>
      <c r="EB153" s="372">
        <v>27</v>
      </c>
    </row>
    <row r="154" spans="1:132" s="322" customFormat="1" ht="51" customHeight="1" x14ac:dyDescent="0.2">
      <c r="A154" s="116" t="s">
        <v>1023</v>
      </c>
      <c r="B154" s="341">
        <f>'[4]численность 2020'!C167</f>
        <v>175.87199401855469</v>
      </c>
      <c r="C154" s="342">
        <v>275.88220200000001</v>
      </c>
      <c r="D154" s="342">
        <v>313.55075099999999</v>
      </c>
      <c r="E154" s="342">
        <f>'[4]численность 2020'!D167</f>
        <v>173.07002258300781</v>
      </c>
      <c r="F154" s="341">
        <v>1.5686530000000001</v>
      </c>
      <c r="G154" s="341">
        <f t="shared" si="118"/>
        <v>1.7828350258365755</v>
      </c>
      <c r="H154" s="341">
        <f t="shared" si="111"/>
        <v>0.98406812038958713</v>
      </c>
      <c r="I154" s="343">
        <f>'[4]заявки 2020-2021'!O160</f>
        <v>60</v>
      </c>
      <c r="J154" s="344">
        <f t="shared" si="112"/>
        <v>60.57450790405256</v>
      </c>
      <c r="K154" s="345">
        <f t="shared" si="148"/>
        <v>60</v>
      </c>
      <c r="L154" s="346">
        <v>35</v>
      </c>
      <c r="M154" s="342">
        <v>50</v>
      </c>
      <c r="N154" s="342">
        <v>80</v>
      </c>
      <c r="O154" s="347">
        <f>'[4]заявки 2020-2021'!K160</f>
        <v>50</v>
      </c>
      <c r="P154" s="341">
        <f t="shared" si="119"/>
        <v>0.28429768070250538</v>
      </c>
      <c r="Q154" s="341">
        <v>0.454876</v>
      </c>
      <c r="R154" s="341">
        <f t="shared" si="114"/>
        <v>0.28429768070250538</v>
      </c>
      <c r="S154" s="343">
        <f>'[4]заявки 2020-2021'!M160</f>
        <v>7</v>
      </c>
      <c r="T154" s="343">
        <f>'[4]заявки 2020-2021'!N160</f>
        <v>5</v>
      </c>
      <c r="U154" s="344">
        <f t="shared" si="125"/>
        <v>7.4999999999999494</v>
      </c>
      <c r="V154" s="345">
        <f t="shared" si="126"/>
        <v>7</v>
      </c>
      <c r="W154" s="346">
        <v>7</v>
      </c>
      <c r="X154" s="346">
        <v>5</v>
      </c>
      <c r="Y154" s="348"/>
      <c r="Z154" s="342">
        <v>562.07720900000004</v>
      </c>
      <c r="AA154" s="342">
        <v>671.32525599999997</v>
      </c>
      <c r="AB154" s="342">
        <f>'[4]численность 2020'!E167</f>
        <v>583.99114990234375</v>
      </c>
      <c r="AC154" s="341">
        <v>3.195945</v>
      </c>
      <c r="AD154" s="341">
        <v>3.8171240000000002</v>
      </c>
      <c r="AE154" s="341">
        <f t="shared" si="127"/>
        <v>3.3205465893605099</v>
      </c>
      <c r="AF154" s="343">
        <f>'[4]заявки 2020-2021'!J160</f>
        <v>29</v>
      </c>
      <c r="AG154" s="344">
        <f t="shared" si="149"/>
        <v>29.19955749511719</v>
      </c>
      <c r="AH154" s="345">
        <f t="shared" si="128"/>
        <v>29</v>
      </c>
      <c r="AI154" s="349">
        <f t="shared" si="129"/>
        <v>21.75</v>
      </c>
      <c r="AJ154" s="346">
        <v>29</v>
      </c>
      <c r="AK154" s="346">
        <v>21</v>
      </c>
      <c r="AL154" s="342">
        <v>52.810329000000003</v>
      </c>
      <c r="AM154" s="342">
        <v>103.863686</v>
      </c>
      <c r="AN154" s="342">
        <f>'[4]численность 2020'!F167</f>
        <v>97.351898193359375</v>
      </c>
      <c r="AO154" s="341">
        <v>0.30027700000000002</v>
      </c>
      <c r="AP154" s="341">
        <v>0.59056399999999998</v>
      </c>
      <c r="AQ154" s="341">
        <f t="shared" si="120"/>
        <v>0.55353837736716993</v>
      </c>
      <c r="AR154" s="343">
        <f>'[4]заявки 2020-2021'!D160</f>
        <v>2</v>
      </c>
      <c r="AS154" s="343">
        <f>'[4]заявки 2020-2021'!E160</f>
        <v>0</v>
      </c>
      <c r="AT154" s="344">
        <f t="shared" si="150"/>
        <v>2.9205569458007714</v>
      </c>
      <c r="AU154" s="349">
        <f t="shared" si="121"/>
        <v>2</v>
      </c>
      <c r="AV154" s="346">
        <v>2</v>
      </c>
      <c r="AW154" s="344">
        <f t="shared" si="115"/>
        <v>0</v>
      </c>
      <c r="AX154" s="345">
        <f t="shared" si="116"/>
        <v>0</v>
      </c>
      <c r="AY154" s="346"/>
      <c r="AZ154" s="344">
        <f t="shared" si="117"/>
        <v>1</v>
      </c>
      <c r="BA154" s="346">
        <v>1</v>
      </c>
      <c r="BB154" s="342">
        <v>72.123497</v>
      </c>
      <c r="BC154" s="342">
        <v>81.686508000000003</v>
      </c>
      <c r="BD154" s="342">
        <f>'[4]численность 2020'!G167</f>
        <v>43.988632202148438</v>
      </c>
      <c r="BE154" s="341">
        <v>0.41009099999999998</v>
      </c>
      <c r="BF154" s="341">
        <v>0.46446599999999999</v>
      </c>
      <c r="BG154" s="341">
        <f t="shared" si="151"/>
        <v>0.25011732224692684</v>
      </c>
      <c r="BH154" s="343">
        <f>'[4]заявки 2020-2021'!B160</f>
        <v>1</v>
      </c>
      <c r="BI154" s="343">
        <f>'[4]заявки 2020-2021'!C160</f>
        <v>0</v>
      </c>
      <c r="BJ154" s="344">
        <f t="shared" si="152"/>
        <v>1.3196589660644487</v>
      </c>
      <c r="BK154" s="349">
        <f t="shared" si="153"/>
        <v>1</v>
      </c>
      <c r="BL154" s="346">
        <v>1</v>
      </c>
      <c r="BM154" s="344">
        <f t="shared" si="122"/>
        <v>0</v>
      </c>
      <c r="BN154" s="345">
        <f t="shared" si="154"/>
        <v>0</v>
      </c>
      <c r="BO154" s="346"/>
      <c r="BP154" s="344">
        <f t="shared" si="133"/>
        <v>0.2</v>
      </c>
      <c r="BQ154" s="346"/>
      <c r="BR154" s="342">
        <v>214.367065</v>
      </c>
      <c r="BS154" s="342">
        <v>266.97540299999997</v>
      </c>
      <c r="BT154" s="342">
        <f>'[4]численность 2020'!H167</f>
        <v>161.29165649414063</v>
      </c>
      <c r="BU154" s="341">
        <v>1.2188810000000001</v>
      </c>
      <c r="BV154" s="341">
        <v>1.5180100000000001</v>
      </c>
      <c r="BW154" s="341">
        <f t="shared" si="155"/>
        <v>0.91709687715898747</v>
      </c>
      <c r="BX154" s="343">
        <f>'[4]заявки 2020-2021'!F160</f>
        <v>4</v>
      </c>
      <c r="BY154" s="343">
        <f>'[4]заявки 2020-2021'!G160</f>
        <v>0</v>
      </c>
      <c r="BZ154" s="343">
        <f>'[4]заявки 2020-2021'!H160</f>
        <v>0</v>
      </c>
      <c r="CA154" s="344">
        <f t="shared" si="156"/>
        <v>4.8387496948242026</v>
      </c>
      <c r="CB154" s="349">
        <f t="shared" si="157"/>
        <v>4</v>
      </c>
      <c r="CC154" s="346">
        <v>4</v>
      </c>
      <c r="CD154" s="344">
        <f t="shared" si="136"/>
        <v>0.5</v>
      </c>
      <c r="CE154" s="345">
        <f t="shared" si="158"/>
        <v>0</v>
      </c>
      <c r="CF154" s="346"/>
      <c r="CG154" s="344">
        <f t="shared" si="138"/>
        <v>0.5</v>
      </c>
      <c r="CH154" s="345">
        <f t="shared" si="159"/>
        <v>0</v>
      </c>
      <c r="CI154" s="346"/>
      <c r="CJ154" s="344">
        <f t="shared" si="140"/>
        <v>0.8</v>
      </c>
      <c r="CK154" s="346"/>
      <c r="CL154" s="350">
        <f t="shared" si="160"/>
        <v>1</v>
      </c>
      <c r="CM154" s="342"/>
      <c r="CN154" s="342">
        <v>0</v>
      </c>
      <c r="CO154" s="342" t="e">
        <f>#NAME?</f>
        <v>#NAME?</v>
      </c>
      <c r="CP154" s="341"/>
      <c r="CQ154" s="341">
        <v>0</v>
      </c>
      <c r="CR154" s="341" t="e">
        <f>#NAME?</f>
        <v>#NAME?</v>
      </c>
      <c r="CS154" s="343" t="e">
        <f>#NAME?</f>
        <v>#NAME?</v>
      </c>
      <c r="CT154" s="344" t="e">
        <f t="shared" si="177"/>
        <v>#NAME?</v>
      </c>
      <c r="CU154" s="349"/>
      <c r="CV154" s="346"/>
      <c r="CW154" s="344"/>
      <c r="CX154" s="346"/>
      <c r="CY154" s="342">
        <v>0</v>
      </c>
      <c r="CZ154" s="342">
        <v>0</v>
      </c>
      <c r="DA154" s="342">
        <f>'[4]численность 2020'!I167</f>
        <v>0</v>
      </c>
      <c r="DB154" s="341">
        <v>0</v>
      </c>
      <c r="DC154" s="341">
        <v>0</v>
      </c>
      <c r="DD154" s="341">
        <f t="shared" si="161"/>
        <v>0</v>
      </c>
      <c r="DE154" s="343">
        <f>'[4]заявки 2020-2021'!I160</f>
        <v>0</v>
      </c>
      <c r="DF154" s="344">
        <f t="shared" si="162"/>
        <v>0</v>
      </c>
      <c r="DG154" s="345">
        <f t="shared" si="163"/>
        <v>0</v>
      </c>
      <c r="DH154" s="346"/>
      <c r="DI154" s="342">
        <v>3.2843119999999999</v>
      </c>
      <c r="DJ154" s="342">
        <v>2.6129229999999999</v>
      </c>
      <c r="DK154" s="342">
        <f>'[4]численность 2020'!J167</f>
        <v>2.4037506580352783</v>
      </c>
      <c r="DL154" s="341">
        <v>1.4857E-2</v>
      </c>
      <c r="DM154" s="341">
        <v>1.4857E-2</v>
      </c>
      <c r="DN154" s="341">
        <f t="shared" si="164"/>
        <v>1.3667614741331015E-2</v>
      </c>
      <c r="DO154" s="343">
        <f>'[4]заявки 2020-2021'!P160</f>
        <v>0</v>
      </c>
      <c r="DP154" s="344">
        <f t="shared" si="165"/>
        <v>0.24037506580352785</v>
      </c>
      <c r="DQ154" s="345">
        <f t="shared" si="166"/>
        <v>0</v>
      </c>
      <c r="DR154" s="346"/>
      <c r="DS154" s="342">
        <v>0</v>
      </c>
      <c r="DT154" s="347">
        <v>0</v>
      </c>
      <c r="DU154" s="347">
        <f>'[4]заявки 2020-2021'!Q160</f>
        <v>0</v>
      </c>
      <c r="DV154" s="341">
        <f t="shared" si="123"/>
        <v>0</v>
      </c>
      <c r="DW154" s="341">
        <v>0</v>
      </c>
      <c r="DX154" s="341">
        <f t="shared" si="146"/>
        <v>0</v>
      </c>
      <c r="DY154" s="343">
        <f>'[4]заявки 2020-2021'!S160</f>
        <v>0</v>
      </c>
      <c r="DZ154" s="344">
        <f t="shared" si="168"/>
        <v>0</v>
      </c>
      <c r="EA154" s="345">
        <f t="shared" si="167"/>
        <v>0</v>
      </c>
      <c r="EB154" s="346"/>
    </row>
    <row r="155" spans="1:132" ht="48.75" customHeight="1" x14ac:dyDescent="0.2">
      <c r="A155" s="116" t="s">
        <v>347</v>
      </c>
      <c r="B155" s="341">
        <f>'[4]численность 2020'!C165</f>
        <v>121.40599060058594</v>
      </c>
      <c r="C155" s="342">
        <v>389.42810100000003</v>
      </c>
      <c r="D155" s="342">
        <v>529.72186299999998</v>
      </c>
      <c r="E155" s="342">
        <f>'[4]численность 2020'!D165</f>
        <v>627.78460693359375</v>
      </c>
      <c r="F155" s="341">
        <v>3.2076250000000002</v>
      </c>
      <c r="G155" s="341">
        <f t="shared" si="118"/>
        <v>4.3632267269473886</v>
      </c>
      <c r="H155" s="341">
        <f t="shared" si="111"/>
        <v>5.1709524697092162</v>
      </c>
      <c r="I155" s="343">
        <f>'[4]заявки 2020-2021'!O157</f>
        <v>200</v>
      </c>
      <c r="J155" s="344">
        <f t="shared" si="112"/>
        <v>219.72461242675718</v>
      </c>
      <c r="K155" s="345">
        <f t="shared" si="148"/>
        <v>200</v>
      </c>
      <c r="L155" s="346">
        <v>200</v>
      </c>
      <c r="M155" s="342">
        <v>55</v>
      </c>
      <c r="N155" s="342">
        <v>50</v>
      </c>
      <c r="O155" s="347">
        <f>'[4]заявки 2020-2021'!K157</f>
        <v>63</v>
      </c>
      <c r="P155" s="341">
        <f t="shared" si="119"/>
        <v>0.45302542096909143</v>
      </c>
      <c r="Q155" s="341">
        <v>0.407578</v>
      </c>
      <c r="R155" s="341">
        <f t="shared" si="114"/>
        <v>0.51892002765550471</v>
      </c>
      <c r="S155" s="343">
        <f>'[4]заявки 2020-2021'!M157</f>
        <v>4</v>
      </c>
      <c r="T155" s="343">
        <f>'[4]заявки 2020-2021'!N157</f>
        <v>3</v>
      </c>
      <c r="U155" s="344">
        <f t="shared" si="125"/>
        <v>9.4499999999999371</v>
      </c>
      <c r="V155" s="345">
        <f t="shared" si="126"/>
        <v>4</v>
      </c>
      <c r="W155" s="346">
        <v>4</v>
      </c>
      <c r="X155" s="346">
        <v>3</v>
      </c>
      <c r="Y155" s="348"/>
      <c r="Z155" s="342">
        <v>1056.308716</v>
      </c>
      <c r="AA155" s="342">
        <v>1011.355286</v>
      </c>
      <c r="AB155" s="342">
        <f>'[4]численность 2020'!E165</f>
        <v>1183.50439453125</v>
      </c>
      <c r="AC155" s="341">
        <v>8.7005590000000002</v>
      </c>
      <c r="AD155" s="341">
        <v>8.2441169999999993</v>
      </c>
      <c r="AE155" s="341">
        <f t="shared" si="127"/>
        <v>9.7483195736598027</v>
      </c>
      <c r="AF155" s="343">
        <f>'[4]заявки 2020-2021'!J157</f>
        <v>62</v>
      </c>
      <c r="AG155" s="344">
        <f t="shared" si="149"/>
        <v>59.175219726562503</v>
      </c>
      <c r="AH155" s="345">
        <f t="shared" si="128"/>
        <v>59.175219726562503</v>
      </c>
      <c r="AI155" s="349">
        <f t="shared" si="129"/>
        <v>44.25</v>
      </c>
      <c r="AJ155" s="346">
        <v>59</v>
      </c>
      <c r="AK155" s="346">
        <v>44</v>
      </c>
      <c r="AL155" s="342">
        <v>717.36755400000004</v>
      </c>
      <c r="AM155" s="342">
        <v>651.66570999999999</v>
      </c>
      <c r="AN155" s="342">
        <f>'[4]численность 2020'!F165</f>
        <v>846.1856689453125</v>
      </c>
      <c r="AO155" s="341">
        <v>5.9087829999999997</v>
      </c>
      <c r="AP155" s="341">
        <v>5.3120880000000001</v>
      </c>
      <c r="AQ155" s="341">
        <f t="shared" si="120"/>
        <v>6.9698839798538623</v>
      </c>
      <c r="AR155" s="343">
        <f>'[4]заявки 2020-2021'!D157</f>
        <v>63</v>
      </c>
      <c r="AS155" s="343">
        <f>'[4]заявки 2020-2021'!E157</f>
        <v>6</v>
      </c>
      <c r="AT155" s="344">
        <f t="shared" si="150"/>
        <v>84.618566894531256</v>
      </c>
      <c r="AU155" s="349">
        <f t="shared" si="121"/>
        <v>63</v>
      </c>
      <c r="AV155" s="346">
        <v>63</v>
      </c>
      <c r="AW155" s="344">
        <f t="shared" si="115"/>
        <v>15.75</v>
      </c>
      <c r="AX155" s="345">
        <f t="shared" si="116"/>
        <v>6</v>
      </c>
      <c r="AY155" s="346">
        <v>6</v>
      </c>
      <c r="AZ155" s="344">
        <f t="shared" si="117"/>
        <v>31.5</v>
      </c>
      <c r="BA155" s="346">
        <v>31</v>
      </c>
      <c r="BB155" s="342">
        <v>154.75145000000001</v>
      </c>
      <c r="BC155" s="342">
        <v>138.59757999999999</v>
      </c>
      <c r="BD155" s="342">
        <f>'[4]численность 2020'!G165</f>
        <v>152.19261169433594</v>
      </c>
      <c r="BE155" s="341">
        <v>1.2746500000000001</v>
      </c>
      <c r="BF155" s="341">
        <v>1.129786</v>
      </c>
      <c r="BG155" s="341">
        <f t="shared" si="151"/>
        <v>1.2535840360220365</v>
      </c>
      <c r="BH155" s="343">
        <f>'[4]заявки 2020-2021'!B157</f>
        <v>9</v>
      </c>
      <c r="BI155" s="343">
        <f>'[4]заявки 2020-2021'!C157</f>
        <v>0</v>
      </c>
      <c r="BJ155" s="344">
        <f t="shared" si="152"/>
        <v>7.6096305847167969</v>
      </c>
      <c r="BK155" s="349">
        <f t="shared" si="153"/>
        <v>7.6096305847167969</v>
      </c>
      <c r="BL155" s="346">
        <v>7</v>
      </c>
      <c r="BM155" s="344">
        <f t="shared" si="122"/>
        <v>1.75</v>
      </c>
      <c r="BN155" s="345">
        <f t="shared" si="154"/>
        <v>0</v>
      </c>
      <c r="BO155" s="346"/>
      <c r="BP155" s="344">
        <f t="shared" si="133"/>
        <v>1.4000000000000001</v>
      </c>
      <c r="BQ155" s="346">
        <v>1</v>
      </c>
      <c r="BR155" s="342">
        <v>315.63165299999997</v>
      </c>
      <c r="BS155" s="342">
        <v>536.11370799999997</v>
      </c>
      <c r="BT155" s="342">
        <f>'[4]численность 2020'!H165</f>
        <v>445.3636474609375</v>
      </c>
      <c r="BU155" s="341">
        <v>2.5997810000000001</v>
      </c>
      <c r="BV155" s="341">
        <v>4.3701600000000003</v>
      </c>
      <c r="BW155" s="341">
        <f t="shared" si="155"/>
        <v>3.6683827977331132</v>
      </c>
      <c r="BX155" s="343">
        <f>'[4]заявки 2020-2021'!F157</f>
        <v>33</v>
      </c>
      <c r="BY155" s="343">
        <f>'[4]заявки 2020-2021'!G157</f>
        <v>3</v>
      </c>
      <c r="BZ155" s="343">
        <f>'[4]заявки 2020-2021'!H157</f>
        <v>5</v>
      </c>
      <c r="CA155" s="344">
        <f t="shared" si="156"/>
        <v>31.175455322265627</v>
      </c>
      <c r="CB155" s="349">
        <f t="shared" si="157"/>
        <v>31.175455322265627</v>
      </c>
      <c r="CC155" s="346">
        <v>31</v>
      </c>
      <c r="CD155" s="344">
        <f t="shared" si="136"/>
        <v>3.875</v>
      </c>
      <c r="CE155" s="345">
        <f t="shared" si="158"/>
        <v>3</v>
      </c>
      <c r="CF155" s="346">
        <v>2</v>
      </c>
      <c r="CG155" s="344">
        <f t="shared" si="138"/>
        <v>3.875</v>
      </c>
      <c r="CH155" s="345">
        <f t="shared" si="159"/>
        <v>3.875</v>
      </c>
      <c r="CI155" s="346">
        <v>5</v>
      </c>
      <c r="CJ155" s="344">
        <f t="shared" si="140"/>
        <v>6.2</v>
      </c>
      <c r="CK155" s="346">
        <v>6</v>
      </c>
      <c r="CL155" s="350">
        <f t="shared" si="160"/>
        <v>1</v>
      </c>
      <c r="CM155" s="342">
        <v>175</v>
      </c>
      <c r="CN155" s="342">
        <v>199</v>
      </c>
      <c r="CO155" s="342" t="e">
        <f>#NAME?</f>
        <v>#NAME?</v>
      </c>
      <c r="CP155" s="341">
        <v>1.427</v>
      </c>
      <c r="CQ155" s="341">
        <v>1.629</v>
      </c>
      <c r="CR155" s="341" t="e">
        <f>#NAME?</f>
        <v>#NAME?</v>
      </c>
      <c r="CS155" s="343" t="e">
        <f>#NAME?</f>
        <v>#NAME?</v>
      </c>
      <c r="CT155" s="344" t="e">
        <f t="shared" si="177"/>
        <v>#NAME?</v>
      </c>
      <c r="CU155" s="349" t="e">
        <f t="shared" si="141"/>
        <v>#NAME?</v>
      </c>
      <c r="CV155" s="346"/>
      <c r="CW155" s="344">
        <f t="shared" si="108"/>
        <v>0</v>
      </c>
      <c r="CX155" s="346"/>
      <c r="CY155" s="342">
        <v>0</v>
      </c>
      <c r="CZ155" s="342">
        <v>0</v>
      </c>
      <c r="DA155" s="342">
        <f>'[4]численность 2020'!I165</f>
        <v>0</v>
      </c>
      <c r="DB155" s="341">
        <v>0</v>
      </c>
      <c r="DC155" s="341">
        <v>0</v>
      </c>
      <c r="DD155" s="341">
        <f t="shared" si="161"/>
        <v>0</v>
      </c>
      <c r="DE155" s="343">
        <f>'[4]заявки 2020-2021'!I157</f>
        <v>0</v>
      </c>
      <c r="DF155" s="344">
        <f t="shared" si="162"/>
        <v>0</v>
      </c>
      <c r="DG155" s="345">
        <f t="shared" si="163"/>
        <v>0</v>
      </c>
      <c r="DH155" s="346"/>
      <c r="DI155" s="342">
        <v>6.5306569999999997</v>
      </c>
      <c r="DJ155" s="342">
        <v>9.9872139999999998</v>
      </c>
      <c r="DK155" s="342">
        <f>'[4]численность 2020'!J165</f>
        <v>10</v>
      </c>
      <c r="DL155" s="341">
        <v>8.1410999999999997E-2</v>
      </c>
      <c r="DM155" s="341">
        <v>8.1410999999999997E-2</v>
      </c>
      <c r="DN155" s="341">
        <f t="shared" si="164"/>
        <v>8.2368258358016616E-2</v>
      </c>
      <c r="DO155" s="343">
        <f>'[4]заявки 2020-2021'!P157</f>
        <v>1</v>
      </c>
      <c r="DP155" s="344">
        <f t="shared" si="165"/>
        <v>1</v>
      </c>
      <c r="DQ155" s="345">
        <f t="shared" si="166"/>
        <v>1</v>
      </c>
      <c r="DR155" s="346">
        <v>1</v>
      </c>
      <c r="DS155" s="342">
        <v>0</v>
      </c>
      <c r="DT155" s="347">
        <v>0</v>
      </c>
      <c r="DU155" s="347">
        <f>'[4]заявки 2020-2021'!Q157</f>
        <v>0</v>
      </c>
      <c r="DV155" s="341">
        <f t="shared" si="123"/>
        <v>0</v>
      </c>
      <c r="DW155" s="341">
        <v>0</v>
      </c>
      <c r="DX155" s="341">
        <f t="shared" si="146"/>
        <v>0</v>
      </c>
      <c r="DY155" s="343">
        <f>'[4]заявки 2020-2021'!S157</f>
        <v>0</v>
      </c>
      <c r="DZ155" s="344">
        <f t="shared" si="168"/>
        <v>0</v>
      </c>
      <c r="EA155" s="345">
        <f t="shared" si="167"/>
        <v>0</v>
      </c>
      <c r="EB155" s="346"/>
    </row>
    <row r="156" spans="1:132" s="322" customFormat="1" ht="31.5" x14ac:dyDescent="0.2">
      <c r="A156" s="116" t="s">
        <v>234</v>
      </c>
      <c r="B156" s="341">
        <f>'[4]численность 2020'!C166</f>
        <v>23.579999923706055</v>
      </c>
      <c r="C156" s="342">
        <v>76.815605000000005</v>
      </c>
      <c r="D156" s="342">
        <v>93.594459999999998</v>
      </c>
      <c r="E156" s="342">
        <f>'[4]численность 2020'!D166</f>
        <v>107.58699035644531</v>
      </c>
      <c r="F156" s="341">
        <v>3.2676370000000001</v>
      </c>
      <c r="G156" s="341">
        <f t="shared" si="118"/>
        <v>3.9692307168290188</v>
      </c>
      <c r="H156" s="341">
        <f t="shared" si="111"/>
        <v>4.5626374344591571</v>
      </c>
      <c r="I156" s="343">
        <f>'[4]заявки 2020-2021'!O159</f>
        <v>37</v>
      </c>
      <c r="J156" s="344">
        <f t="shared" si="112"/>
        <v>37.655446624755747</v>
      </c>
      <c r="K156" s="345">
        <f t="shared" si="148"/>
        <v>37</v>
      </c>
      <c r="L156" s="346">
        <v>37</v>
      </c>
      <c r="M156" s="342">
        <v>12</v>
      </c>
      <c r="N156" s="342">
        <v>12</v>
      </c>
      <c r="O156" s="347">
        <f>'[4]заявки 2020-2021'!K159</f>
        <v>18</v>
      </c>
      <c r="P156" s="341">
        <f t="shared" si="119"/>
        <v>0.50890585406388611</v>
      </c>
      <c r="Q156" s="341">
        <v>0.50890599999999997</v>
      </c>
      <c r="R156" s="341">
        <f t="shared" si="114"/>
        <v>0.76335878109582922</v>
      </c>
      <c r="S156" s="343">
        <f>'[4]заявки 2020-2021'!M159</f>
        <v>2</v>
      </c>
      <c r="T156" s="343">
        <f>'[4]заявки 2020-2021'!N159</f>
        <v>1</v>
      </c>
      <c r="U156" s="344">
        <f t="shared" si="125"/>
        <v>2.699999999999982</v>
      </c>
      <c r="V156" s="345">
        <f t="shared" si="126"/>
        <v>2</v>
      </c>
      <c r="W156" s="346">
        <v>2</v>
      </c>
      <c r="X156" s="346">
        <v>1</v>
      </c>
      <c r="Y156" s="348"/>
      <c r="Z156" s="342">
        <v>233.07958984375</v>
      </c>
      <c r="AA156" s="342">
        <v>267.41275000000002</v>
      </c>
      <c r="AB156" s="342">
        <f>'[4]численность 2020'!E166</f>
        <v>303.06781005859375</v>
      </c>
      <c r="AC156" s="341">
        <v>9.9149049999999992</v>
      </c>
      <c r="AD156" s="341">
        <v>11.34066</v>
      </c>
      <c r="AE156" s="341">
        <f t="shared" si="127"/>
        <v>12.85274855976169</v>
      </c>
      <c r="AF156" s="343">
        <f>'[4]заявки 2020-2021'!J159</f>
        <v>15</v>
      </c>
      <c r="AG156" s="344">
        <f t="shared" si="149"/>
        <v>15.153390502929689</v>
      </c>
      <c r="AH156" s="345">
        <f t="shared" si="128"/>
        <v>15</v>
      </c>
      <c r="AI156" s="349">
        <f t="shared" si="129"/>
        <v>11.25</v>
      </c>
      <c r="AJ156" s="346">
        <v>15</v>
      </c>
      <c r="AK156" s="346">
        <v>11</v>
      </c>
      <c r="AL156" s="342">
        <v>67.755699000000007</v>
      </c>
      <c r="AM156" s="342">
        <v>75.404174999999995</v>
      </c>
      <c r="AN156" s="342">
        <f>'[4]численность 2020'!F166</f>
        <v>82.78912353515625</v>
      </c>
      <c r="AO156" s="341">
        <v>2.8822399999999999</v>
      </c>
      <c r="AP156" s="341">
        <v>3.1978019999999998</v>
      </c>
      <c r="AQ156" s="341">
        <f t="shared" si="120"/>
        <v>3.5109891349882725</v>
      </c>
      <c r="AR156" s="343">
        <f>'[4]заявки 2020-2021'!D159</f>
        <v>5</v>
      </c>
      <c r="AS156" s="343">
        <f>'[4]заявки 2020-2021'!E159</f>
        <v>1</v>
      </c>
      <c r="AT156" s="344">
        <f t="shared" si="150"/>
        <v>5.7952386474609376</v>
      </c>
      <c r="AU156" s="349">
        <f t="shared" si="121"/>
        <v>5</v>
      </c>
      <c r="AV156" s="346">
        <v>5</v>
      </c>
      <c r="AW156" s="344">
        <f t="shared" si="115"/>
        <v>1.25</v>
      </c>
      <c r="AX156" s="345">
        <f t="shared" si="116"/>
        <v>1</v>
      </c>
      <c r="AY156" s="346">
        <v>1</v>
      </c>
      <c r="AZ156" s="344">
        <f t="shared" si="117"/>
        <v>2.5</v>
      </c>
      <c r="BA156" s="346">
        <v>2</v>
      </c>
      <c r="BB156" s="342">
        <v>18.106902999999999</v>
      </c>
      <c r="BC156" s="342">
        <v>23.314404</v>
      </c>
      <c r="BD156" s="342">
        <f>'[4]численность 2020'!G166</f>
        <v>26.870838165283203</v>
      </c>
      <c r="BE156" s="341">
        <v>0.77024400000000004</v>
      </c>
      <c r="BF156" s="341">
        <v>0.98873599999999995</v>
      </c>
      <c r="BG156" s="341">
        <f t="shared" si="151"/>
        <v>1.139560570492993</v>
      </c>
      <c r="BH156" s="343">
        <f>'[4]заявки 2020-2021'!B159</f>
        <v>1</v>
      </c>
      <c r="BI156" s="343">
        <f>'[4]заявки 2020-2021'!C159</f>
        <v>0</v>
      </c>
      <c r="BJ156" s="344">
        <f t="shared" si="152"/>
        <v>1.3435419082641602</v>
      </c>
      <c r="BK156" s="349">
        <f t="shared" si="153"/>
        <v>1</v>
      </c>
      <c r="BL156" s="346">
        <v>1</v>
      </c>
      <c r="BM156" s="344">
        <f t="shared" si="122"/>
        <v>0</v>
      </c>
      <c r="BN156" s="345">
        <f t="shared" si="154"/>
        <v>0</v>
      </c>
      <c r="BO156" s="346"/>
      <c r="BP156" s="344">
        <f t="shared" si="133"/>
        <v>0.2</v>
      </c>
      <c r="BQ156" s="346"/>
      <c r="BR156" s="342">
        <v>51.171688000000003</v>
      </c>
      <c r="BS156" s="342">
        <v>62.4351806640625</v>
      </c>
      <c r="BT156" s="342">
        <f>'[4]численность 2020'!H166</f>
        <v>71.523841857910156</v>
      </c>
      <c r="BU156" s="341">
        <v>2.1767780000000001</v>
      </c>
      <c r="BV156" s="341">
        <v>2.647802</v>
      </c>
      <c r="BW156" s="341">
        <f t="shared" si="155"/>
        <v>3.0332418188858417</v>
      </c>
      <c r="BX156" s="343">
        <f>'[4]заявки 2020-2021'!F159</f>
        <v>5</v>
      </c>
      <c r="BY156" s="343">
        <f>'[4]заявки 2020-2021'!G159</f>
        <v>1</v>
      </c>
      <c r="BZ156" s="343">
        <f>'[4]заявки 2020-2021'!H159</f>
        <v>0</v>
      </c>
      <c r="CA156" s="344">
        <f t="shared" si="156"/>
        <v>5.0066689300537117</v>
      </c>
      <c r="CB156" s="349">
        <f t="shared" si="157"/>
        <v>5</v>
      </c>
      <c r="CC156" s="346">
        <v>5</v>
      </c>
      <c r="CD156" s="344">
        <f t="shared" si="136"/>
        <v>0.625</v>
      </c>
      <c r="CE156" s="345">
        <f t="shared" si="158"/>
        <v>0.625</v>
      </c>
      <c r="CF156" s="346">
        <v>1</v>
      </c>
      <c r="CG156" s="344">
        <f t="shared" si="138"/>
        <v>0.625</v>
      </c>
      <c r="CH156" s="345">
        <f t="shared" si="159"/>
        <v>0</v>
      </c>
      <c r="CI156" s="346"/>
      <c r="CJ156" s="344">
        <f t="shared" si="140"/>
        <v>1</v>
      </c>
      <c r="CK156" s="346">
        <v>1</v>
      </c>
      <c r="CL156" s="350">
        <f t="shared" si="160"/>
        <v>1</v>
      </c>
      <c r="CM156" s="342"/>
      <c r="CN156" s="342"/>
      <c r="CO156" s="342"/>
      <c r="CP156" s="341"/>
      <c r="CQ156" s="341"/>
      <c r="CR156" s="341"/>
      <c r="CS156" s="343"/>
      <c r="CT156" s="344"/>
      <c r="CU156" s="349"/>
      <c r="CV156" s="346"/>
      <c r="CW156" s="344"/>
      <c r="CX156" s="346"/>
      <c r="CY156" s="342">
        <v>0</v>
      </c>
      <c r="CZ156" s="342">
        <v>0</v>
      </c>
      <c r="DA156" s="342">
        <f>'[4]численность 2020'!I166</f>
        <v>0</v>
      </c>
      <c r="DB156" s="341">
        <v>0</v>
      </c>
      <c r="DC156" s="341">
        <v>0</v>
      </c>
      <c r="DD156" s="341">
        <f t="shared" si="161"/>
        <v>0</v>
      </c>
      <c r="DE156" s="343">
        <f>'[4]заявки 2020-2021'!I159</f>
        <v>0</v>
      </c>
      <c r="DF156" s="344">
        <f t="shared" si="162"/>
        <v>0</v>
      </c>
      <c r="DG156" s="345">
        <f t="shared" si="163"/>
        <v>0</v>
      </c>
      <c r="DH156" s="346"/>
      <c r="DI156" s="342">
        <v>1.0324679999999999</v>
      </c>
      <c r="DJ156" s="342">
        <v>1.6842859999999999</v>
      </c>
      <c r="DK156" s="342">
        <f>'[4]численность 2020'!J166</f>
        <v>1.813846230506897</v>
      </c>
      <c r="DL156" s="341">
        <v>7.1429000000000006E-2</v>
      </c>
      <c r="DM156" s="341">
        <v>7.1429000000000006E-2</v>
      </c>
      <c r="DN156" s="341">
        <f t="shared" si="164"/>
        <v>7.6923080423056081E-2</v>
      </c>
      <c r="DO156" s="343">
        <f>'[4]заявки 2020-2021'!P159</f>
        <v>0</v>
      </c>
      <c r="DP156" s="344">
        <f t="shared" si="165"/>
        <v>0.1813846230506897</v>
      </c>
      <c r="DQ156" s="345">
        <f t="shared" si="166"/>
        <v>0</v>
      </c>
      <c r="DR156" s="346"/>
      <c r="DS156" s="342">
        <v>0</v>
      </c>
      <c r="DT156" s="347">
        <v>0</v>
      </c>
      <c r="DU156" s="347">
        <f>'[4]заявки 2020-2021'!Q159</f>
        <v>0</v>
      </c>
      <c r="DV156" s="341">
        <f t="shared" si="123"/>
        <v>0</v>
      </c>
      <c r="DW156" s="341">
        <v>0</v>
      </c>
      <c r="DX156" s="341">
        <f t="shared" si="146"/>
        <v>0</v>
      </c>
      <c r="DY156" s="343">
        <f>'[4]заявки 2020-2021'!S159</f>
        <v>0</v>
      </c>
      <c r="DZ156" s="344">
        <f t="shared" si="168"/>
        <v>0</v>
      </c>
      <c r="EA156" s="345">
        <f t="shared" si="167"/>
        <v>0</v>
      </c>
      <c r="EB156" s="346"/>
    </row>
    <row r="157" spans="1:132" ht="36" customHeight="1" x14ac:dyDescent="0.2">
      <c r="A157" s="116" t="s">
        <v>337</v>
      </c>
      <c r="B157" s="341">
        <f>'[4]численность 2020'!C162</f>
        <v>182.58999633789063</v>
      </c>
      <c r="C157" s="342">
        <v>993.46887200000003</v>
      </c>
      <c r="D157" s="342">
        <v>1516.716919</v>
      </c>
      <c r="E157" s="342">
        <f>'[4]численность 2020'!D162</f>
        <v>1117.383056640625</v>
      </c>
      <c r="F157" s="341">
        <v>5.440982</v>
      </c>
      <c r="G157" s="341">
        <f t="shared" si="118"/>
        <v>8.3066813594390467</v>
      </c>
      <c r="H157" s="341">
        <f t="shared" si="111"/>
        <v>6.1196291092139559</v>
      </c>
      <c r="I157" s="343">
        <f>'[4]заявки 2020-2021'!O158</f>
        <v>530</v>
      </c>
      <c r="J157" s="344">
        <f t="shared" si="112"/>
        <v>391.08406982421764</v>
      </c>
      <c r="K157" s="345">
        <f t="shared" si="148"/>
        <v>391.08406982421764</v>
      </c>
      <c r="L157" s="346">
        <v>391</v>
      </c>
      <c r="M157" s="342">
        <v>285</v>
      </c>
      <c r="N157" s="342">
        <v>285</v>
      </c>
      <c r="O157" s="347">
        <f>'[4]заявки 2020-2021'!K158</f>
        <v>285</v>
      </c>
      <c r="P157" s="341">
        <f t="shared" si="119"/>
        <v>1.5608741207957268</v>
      </c>
      <c r="Q157" s="341">
        <v>1.5608740000000001</v>
      </c>
      <c r="R157" s="341">
        <f t="shared" si="114"/>
        <v>1.5608741207957268</v>
      </c>
      <c r="S157" s="343">
        <f>'[4]заявки 2020-2021'!M158</f>
        <v>20</v>
      </c>
      <c r="T157" s="343">
        <f>'[4]заявки 2020-2021'!N158</f>
        <v>10</v>
      </c>
      <c r="U157" s="344">
        <f t="shared" si="125"/>
        <v>42.749999999999716</v>
      </c>
      <c r="V157" s="345">
        <f t="shared" si="126"/>
        <v>20</v>
      </c>
      <c r="W157" s="346">
        <v>20</v>
      </c>
      <c r="X157" s="346">
        <v>10</v>
      </c>
      <c r="Y157" s="348"/>
      <c r="Z157" s="342">
        <v>1831.0036620000001</v>
      </c>
      <c r="AA157" s="342">
        <v>2769.179443</v>
      </c>
      <c r="AB157" s="342">
        <f>'[4]численность 2020'!E162</f>
        <v>2359.1591796875</v>
      </c>
      <c r="AC157" s="341">
        <v>10.027952000000001</v>
      </c>
      <c r="AD157" s="341">
        <v>15.166107</v>
      </c>
      <c r="AE157" s="341">
        <f t="shared" si="127"/>
        <v>12.920528106708401</v>
      </c>
      <c r="AF157" s="343">
        <f>'[4]заявки 2020-2021'!J158</f>
        <v>138</v>
      </c>
      <c r="AG157" s="344">
        <f t="shared" si="149"/>
        <v>117.95795898437501</v>
      </c>
      <c r="AH157" s="345">
        <f t="shared" si="128"/>
        <v>117.95795898437501</v>
      </c>
      <c r="AI157" s="349">
        <f t="shared" si="129"/>
        <v>87.75</v>
      </c>
      <c r="AJ157" s="346">
        <v>117</v>
      </c>
      <c r="AK157" s="346">
        <v>87</v>
      </c>
      <c r="AL157" s="342">
        <v>336.05242900000002</v>
      </c>
      <c r="AM157" s="342">
        <v>680.88665800000001</v>
      </c>
      <c r="AN157" s="342">
        <f>'[4]численность 2020'!F162</f>
        <v>870.64825439453125</v>
      </c>
      <c r="AO157" s="341">
        <v>1.840476</v>
      </c>
      <c r="AP157" s="341">
        <v>3.729047</v>
      </c>
      <c r="AQ157" s="341">
        <f t="shared" si="120"/>
        <v>4.7683239600013971</v>
      </c>
      <c r="AR157" s="343">
        <f>'[4]заявки 2020-2021'!D158</f>
        <v>20</v>
      </c>
      <c r="AS157" s="343">
        <f>'[4]заявки 2020-2021'!E158</f>
        <v>1</v>
      </c>
      <c r="AT157" s="344">
        <f t="shared" si="150"/>
        <v>69.651860351562505</v>
      </c>
      <c r="AU157" s="349">
        <f t="shared" si="121"/>
        <v>20</v>
      </c>
      <c r="AV157" s="346">
        <v>20</v>
      </c>
      <c r="AW157" s="344">
        <f t="shared" si="115"/>
        <v>5</v>
      </c>
      <c r="AX157" s="345">
        <f t="shared" si="116"/>
        <v>1</v>
      </c>
      <c r="AY157" s="346">
        <v>1</v>
      </c>
      <c r="AZ157" s="344">
        <f t="shared" si="117"/>
        <v>10</v>
      </c>
      <c r="BA157" s="346">
        <v>10</v>
      </c>
      <c r="BB157" s="342">
        <v>101.817207</v>
      </c>
      <c r="BC157" s="342">
        <v>320.43374599999999</v>
      </c>
      <c r="BD157" s="342">
        <f>'[4]численность 2020'!G162</f>
        <v>484.80438232421875</v>
      </c>
      <c r="BE157" s="341">
        <v>0.55762800000000001</v>
      </c>
      <c r="BF157" s="341">
        <v>1.7549360000000001</v>
      </c>
      <c r="BG157" s="341">
        <f t="shared" si="151"/>
        <v>2.6551530316429135</v>
      </c>
      <c r="BH157" s="343">
        <f>'[4]заявки 2020-2021'!B158</f>
        <v>4</v>
      </c>
      <c r="BI157" s="343">
        <f>'[4]заявки 2020-2021'!C158</f>
        <v>1</v>
      </c>
      <c r="BJ157" s="344">
        <f t="shared" si="152"/>
        <v>33.936306762695317</v>
      </c>
      <c r="BK157" s="349">
        <f t="shared" si="153"/>
        <v>4</v>
      </c>
      <c r="BL157" s="346">
        <v>4</v>
      </c>
      <c r="BM157" s="344">
        <f t="shared" si="122"/>
        <v>1</v>
      </c>
      <c r="BN157" s="345">
        <f t="shared" si="154"/>
        <v>1</v>
      </c>
      <c r="BO157" s="346">
        <v>1</v>
      </c>
      <c r="BP157" s="344">
        <f t="shared" si="133"/>
        <v>0.8</v>
      </c>
      <c r="BQ157" s="346"/>
      <c r="BR157" s="342">
        <v>1140.352783</v>
      </c>
      <c r="BS157" s="342">
        <v>1582.60022</v>
      </c>
      <c r="BT157" s="342">
        <f>'[4]численность 2020'!H162</f>
        <v>1435.6466064453125</v>
      </c>
      <c r="BU157" s="341">
        <v>6.2454289999999997</v>
      </c>
      <c r="BV157" s="341">
        <v>8.6675079999999998</v>
      </c>
      <c r="BW157" s="341">
        <f t="shared" si="155"/>
        <v>7.862679419679635</v>
      </c>
      <c r="BX157" s="343">
        <f>'[4]заявки 2020-2021'!F158</f>
        <v>60</v>
      </c>
      <c r="BY157" s="343">
        <f>'[4]заявки 2020-2021'!G158</f>
        <v>6</v>
      </c>
      <c r="BZ157" s="343">
        <f>'[4]заявки 2020-2021'!H158</f>
        <v>6</v>
      </c>
      <c r="CA157" s="344">
        <f t="shared" si="156"/>
        <v>143.56466064453124</v>
      </c>
      <c r="CB157" s="349">
        <f t="shared" si="157"/>
        <v>60</v>
      </c>
      <c r="CC157" s="346">
        <v>60</v>
      </c>
      <c r="CD157" s="344">
        <f t="shared" si="136"/>
        <v>7.5</v>
      </c>
      <c r="CE157" s="345">
        <f t="shared" si="158"/>
        <v>6</v>
      </c>
      <c r="CF157" s="346">
        <v>6</v>
      </c>
      <c r="CG157" s="344">
        <f t="shared" si="138"/>
        <v>7.5</v>
      </c>
      <c r="CH157" s="345">
        <f t="shared" si="159"/>
        <v>6</v>
      </c>
      <c r="CI157" s="346">
        <v>6</v>
      </c>
      <c r="CJ157" s="344">
        <f t="shared" si="140"/>
        <v>12</v>
      </c>
      <c r="CK157" s="346">
        <v>12</v>
      </c>
      <c r="CL157" s="350">
        <f t="shared" si="160"/>
        <v>1</v>
      </c>
      <c r="CM157" s="342">
        <v>0</v>
      </c>
      <c r="CN157" s="342">
        <v>0</v>
      </c>
      <c r="CO157" s="342" t="e">
        <f>#NAME?</f>
        <v>#NAME?</v>
      </c>
      <c r="CP157" s="341">
        <v>0</v>
      </c>
      <c r="CQ157" s="341">
        <v>0</v>
      </c>
      <c r="CR157" s="341" t="e">
        <f>#NAME?</f>
        <v>#NAME?</v>
      </c>
      <c r="CS157" s="343" t="e">
        <f>#NAME?</f>
        <v>#NAME?</v>
      </c>
      <c r="CT157" s="344" t="e">
        <f t="shared" si="177"/>
        <v>#NAME?</v>
      </c>
      <c r="CU157" s="349" t="e">
        <f t="shared" si="141"/>
        <v>#NAME?</v>
      </c>
      <c r="CV157" s="346"/>
      <c r="CW157" s="344">
        <f t="shared" si="108"/>
        <v>0</v>
      </c>
      <c r="CX157" s="346"/>
      <c r="CY157" s="342">
        <v>0</v>
      </c>
      <c r="CZ157" s="342">
        <v>0</v>
      </c>
      <c r="DA157" s="342">
        <f>'[4]численность 2020'!I162</f>
        <v>0</v>
      </c>
      <c r="DB157" s="341">
        <v>0</v>
      </c>
      <c r="DC157" s="341">
        <v>0</v>
      </c>
      <c r="DD157" s="341">
        <f t="shared" si="161"/>
        <v>0</v>
      </c>
      <c r="DE157" s="343">
        <f>'[4]заявки 2020-2021'!I158</f>
        <v>0</v>
      </c>
      <c r="DF157" s="344">
        <f t="shared" si="162"/>
        <v>0</v>
      </c>
      <c r="DG157" s="345">
        <f t="shared" si="163"/>
        <v>0</v>
      </c>
      <c r="DH157" s="346"/>
      <c r="DI157" s="342">
        <v>8.9020510000000002</v>
      </c>
      <c r="DJ157" s="342">
        <v>32.079464000000002</v>
      </c>
      <c r="DK157" s="342">
        <f>'[4]численность 2020'!J162</f>
        <v>31.79045295715332</v>
      </c>
      <c r="DL157" s="341">
        <v>0.17569100000000001</v>
      </c>
      <c r="DM157" s="341">
        <v>0.17569100000000001</v>
      </c>
      <c r="DN157" s="341">
        <f t="shared" si="164"/>
        <v>0.17410840459366528</v>
      </c>
      <c r="DO157" s="343">
        <f>'[4]заявки 2020-2021'!P158</f>
        <v>3</v>
      </c>
      <c r="DP157" s="344">
        <f t="shared" si="165"/>
        <v>3.1790452957153321</v>
      </c>
      <c r="DQ157" s="345">
        <f t="shared" si="166"/>
        <v>3</v>
      </c>
      <c r="DR157" s="346">
        <v>3</v>
      </c>
      <c r="DS157" s="342">
        <v>0</v>
      </c>
      <c r="DT157" s="347">
        <v>0</v>
      </c>
      <c r="DU157" s="347">
        <f>'[4]заявки 2020-2021'!Q158</f>
        <v>0</v>
      </c>
      <c r="DV157" s="341">
        <f t="shared" si="123"/>
        <v>0</v>
      </c>
      <c r="DW157" s="341">
        <v>0</v>
      </c>
      <c r="DX157" s="341">
        <f t="shared" si="146"/>
        <v>0</v>
      </c>
      <c r="DY157" s="343">
        <f>'[4]заявки 2020-2021'!S158</f>
        <v>0</v>
      </c>
      <c r="DZ157" s="344">
        <f t="shared" si="168"/>
        <v>0</v>
      </c>
      <c r="EA157" s="345">
        <f t="shared" si="167"/>
        <v>0</v>
      </c>
      <c r="EB157" s="346"/>
    </row>
    <row r="158" spans="1:132" ht="15.75" x14ac:dyDescent="0.2">
      <c r="A158" s="198" t="s">
        <v>239</v>
      </c>
      <c r="B158" s="341"/>
      <c r="C158" s="342"/>
      <c r="D158" s="342"/>
      <c r="E158" s="342"/>
      <c r="F158" s="341"/>
      <c r="G158" s="341" t="e">
        <f t="shared" si="118"/>
        <v>#DIV/0!</v>
      </c>
      <c r="H158" s="341"/>
      <c r="I158" s="343"/>
      <c r="J158" s="344"/>
      <c r="K158" s="345">
        <f t="shared" si="148"/>
        <v>0</v>
      </c>
      <c r="L158" s="346"/>
      <c r="M158" s="342"/>
      <c r="N158" s="342"/>
      <c r="O158" s="347"/>
      <c r="P158" s="341"/>
      <c r="Q158" s="341"/>
      <c r="R158" s="341" t="e">
        <f t="shared" si="114"/>
        <v>#DIV/0!</v>
      </c>
      <c r="S158" s="343"/>
      <c r="T158" s="343"/>
      <c r="U158" s="344">
        <f t="shared" si="125"/>
        <v>0</v>
      </c>
      <c r="V158" s="345">
        <f t="shared" si="126"/>
        <v>0</v>
      </c>
      <c r="W158" s="346"/>
      <c r="X158" s="346"/>
      <c r="Y158" s="348"/>
      <c r="Z158" s="342"/>
      <c r="AA158" s="342"/>
      <c r="AB158" s="342"/>
      <c r="AC158" s="341"/>
      <c r="AD158" s="341"/>
      <c r="AE158" s="341" t="e">
        <f t="shared" si="127"/>
        <v>#DIV/0!</v>
      </c>
      <c r="AF158" s="343"/>
      <c r="AG158" s="344">
        <f t="shared" si="149"/>
        <v>0</v>
      </c>
      <c r="AH158" s="345">
        <f t="shared" si="128"/>
        <v>0</v>
      </c>
      <c r="AI158" s="349">
        <f t="shared" si="129"/>
        <v>0</v>
      </c>
      <c r="AJ158" s="346"/>
      <c r="AK158" s="346"/>
      <c r="AL158" s="342"/>
      <c r="AM158" s="342"/>
      <c r="AN158" s="342"/>
      <c r="AO158" s="341"/>
      <c r="AP158" s="341"/>
      <c r="AQ158" s="341" t="e">
        <f t="shared" si="120"/>
        <v>#DIV/0!</v>
      </c>
      <c r="AR158" s="343"/>
      <c r="AS158" s="343"/>
      <c r="AT158" s="344">
        <f t="shared" si="150"/>
        <v>0</v>
      </c>
      <c r="AU158" s="349">
        <f t="shared" si="121"/>
        <v>0</v>
      </c>
      <c r="AV158" s="346"/>
      <c r="AW158" s="344">
        <f t="shared" si="115"/>
        <v>0</v>
      </c>
      <c r="AX158" s="345">
        <f t="shared" si="116"/>
        <v>0</v>
      </c>
      <c r="AY158" s="346"/>
      <c r="AZ158" s="344">
        <f t="shared" si="117"/>
        <v>0</v>
      </c>
      <c r="BA158" s="346"/>
      <c r="BB158" s="342"/>
      <c r="BC158" s="342"/>
      <c r="BD158" s="342"/>
      <c r="BE158" s="341"/>
      <c r="BF158" s="341"/>
      <c r="BG158" s="341" t="e">
        <f t="shared" si="151"/>
        <v>#DIV/0!</v>
      </c>
      <c r="BH158" s="343"/>
      <c r="BI158" s="343"/>
      <c r="BJ158" s="344">
        <f t="shared" si="152"/>
        <v>0</v>
      </c>
      <c r="BK158" s="349">
        <f t="shared" si="153"/>
        <v>0</v>
      </c>
      <c r="BL158" s="346"/>
      <c r="BM158" s="344">
        <f t="shared" si="122"/>
        <v>0</v>
      </c>
      <c r="BN158" s="345">
        <f t="shared" si="154"/>
        <v>0</v>
      </c>
      <c r="BO158" s="346"/>
      <c r="BP158" s="344">
        <f t="shared" si="133"/>
        <v>0</v>
      </c>
      <c r="BQ158" s="346"/>
      <c r="BR158" s="342"/>
      <c r="BS158" s="342"/>
      <c r="BT158" s="342"/>
      <c r="BU158" s="341"/>
      <c r="BV158" s="341"/>
      <c r="BW158" s="341" t="e">
        <f t="shared" si="155"/>
        <v>#DIV/0!</v>
      </c>
      <c r="BX158" s="343"/>
      <c r="BY158" s="343"/>
      <c r="BZ158" s="343"/>
      <c r="CA158" s="344">
        <f t="shared" si="156"/>
        <v>0</v>
      </c>
      <c r="CB158" s="349">
        <f t="shared" si="157"/>
        <v>0</v>
      </c>
      <c r="CC158" s="346"/>
      <c r="CD158" s="344">
        <f t="shared" si="136"/>
        <v>0</v>
      </c>
      <c r="CE158" s="345">
        <f t="shared" si="158"/>
        <v>0</v>
      </c>
      <c r="CF158" s="346"/>
      <c r="CG158" s="344">
        <f t="shared" si="138"/>
        <v>0</v>
      </c>
      <c r="CH158" s="345">
        <f t="shared" si="159"/>
        <v>0</v>
      </c>
      <c r="CI158" s="346"/>
      <c r="CJ158" s="344">
        <f t="shared" si="140"/>
        <v>0</v>
      </c>
      <c r="CK158" s="346"/>
      <c r="CL158" s="350">
        <f t="shared" si="160"/>
        <v>1</v>
      </c>
      <c r="CM158" s="342"/>
      <c r="CN158" s="342"/>
      <c r="CO158" s="342"/>
      <c r="CP158" s="341"/>
      <c r="CQ158" s="341"/>
      <c r="CR158" s="341"/>
      <c r="CS158" s="343"/>
      <c r="CT158" s="344">
        <f t="shared" si="177"/>
        <v>0</v>
      </c>
      <c r="CU158" s="349">
        <f t="shared" si="141"/>
        <v>0</v>
      </c>
      <c r="CV158" s="346"/>
      <c r="CW158" s="344">
        <f t="shared" si="108"/>
        <v>0</v>
      </c>
      <c r="CX158" s="346"/>
      <c r="CY158" s="342"/>
      <c r="CZ158" s="342"/>
      <c r="DA158" s="342"/>
      <c r="DB158" s="341"/>
      <c r="DC158" s="341"/>
      <c r="DD158" s="341" t="e">
        <f t="shared" si="161"/>
        <v>#DIV/0!</v>
      </c>
      <c r="DE158" s="343"/>
      <c r="DF158" s="344">
        <f t="shared" si="162"/>
        <v>0</v>
      </c>
      <c r="DG158" s="345">
        <f t="shared" si="163"/>
        <v>0</v>
      </c>
      <c r="DH158" s="346"/>
      <c r="DI158" s="342"/>
      <c r="DJ158" s="342"/>
      <c r="DK158" s="342"/>
      <c r="DL158" s="341"/>
      <c r="DM158" s="341"/>
      <c r="DN158" s="341" t="e">
        <f t="shared" si="164"/>
        <v>#DIV/0!</v>
      </c>
      <c r="DO158" s="343"/>
      <c r="DP158" s="344">
        <f t="shared" si="165"/>
        <v>0</v>
      </c>
      <c r="DQ158" s="345">
        <f t="shared" si="166"/>
        <v>0</v>
      </c>
      <c r="DR158" s="346"/>
      <c r="DS158" s="342"/>
      <c r="DT158" s="347"/>
      <c r="DU158" s="347"/>
      <c r="DV158" s="341" t="e">
        <f t="shared" si="123"/>
        <v>#DIV/0!</v>
      </c>
      <c r="DW158" s="341"/>
      <c r="DX158" s="341" t="e">
        <f t="shared" si="146"/>
        <v>#DIV/0!</v>
      </c>
      <c r="DY158" s="343"/>
      <c r="DZ158" s="344">
        <f t="shared" si="168"/>
        <v>0</v>
      </c>
      <c r="EA158" s="345">
        <f t="shared" si="167"/>
        <v>0</v>
      </c>
      <c r="EB158" s="346"/>
    </row>
    <row r="159" spans="1:132" ht="31.5" x14ac:dyDescent="0.2">
      <c r="A159" s="116" t="s">
        <v>348</v>
      </c>
      <c r="B159" s="341">
        <f>'[4]численность 2020'!C170</f>
        <v>397</v>
      </c>
      <c r="C159" s="342">
        <v>1622.3350829999999</v>
      </c>
      <c r="D159" s="342">
        <v>1637.785889</v>
      </c>
      <c r="E159" s="342">
        <f>'[4]численность 2020'!D170</f>
        <v>1699.5889892578125</v>
      </c>
      <c r="F159" s="341">
        <v>4.0864859999999998</v>
      </c>
      <c r="G159" s="341">
        <f t="shared" si="118"/>
        <v>4.1254052619647359</v>
      </c>
      <c r="H159" s="341">
        <f t="shared" si="111"/>
        <v>4.2810805774755982</v>
      </c>
      <c r="I159" s="343">
        <f>'[4]заявки 2020-2021'!O162</f>
        <v>577</v>
      </c>
      <c r="J159" s="344">
        <f t="shared" si="112"/>
        <v>594.85614624023265</v>
      </c>
      <c r="K159" s="345">
        <f t="shared" si="148"/>
        <v>577</v>
      </c>
      <c r="L159" s="346">
        <v>577</v>
      </c>
      <c r="M159" s="342">
        <v>212</v>
      </c>
      <c r="N159" s="342">
        <v>208</v>
      </c>
      <c r="O159" s="347">
        <f>'[4]заявки 2020-2021'!K162</f>
        <v>204</v>
      </c>
      <c r="P159" s="341">
        <f t="shared" si="119"/>
        <v>0.53400503778337527</v>
      </c>
      <c r="Q159" s="341">
        <v>0.52392899999999998</v>
      </c>
      <c r="R159" s="341">
        <f t="shared" si="114"/>
        <v>0.51385390428211586</v>
      </c>
      <c r="S159" s="343">
        <f>'[4]заявки 2020-2021'!M162</f>
        <v>30</v>
      </c>
      <c r="T159" s="343">
        <f>'[4]заявки 2020-2021'!N162</f>
        <v>20</v>
      </c>
      <c r="U159" s="344">
        <f t="shared" si="125"/>
        <v>30.599999999999795</v>
      </c>
      <c r="V159" s="345">
        <f t="shared" si="126"/>
        <v>30</v>
      </c>
      <c r="W159" s="346">
        <v>30</v>
      </c>
      <c r="X159" s="346">
        <v>20</v>
      </c>
      <c r="Y159" s="348"/>
      <c r="Z159" s="342">
        <v>507.51620500000001</v>
      </c>
      <c r="AA159" s="342">
        <v>535.19897500000002</v>
      </c>
      <c r="AB159" s="342">
        <f>'[4]численность 2020'!E170</f>
        <v>369.10269165039063</v>
      </c>
      <c r="AC159" s="341">
        <v>1.278378</v>
      </c>
      <c r="AD159" s="341">
        <v>1.3481080000000001</v>
      </c>
      <c r="AE159" s="341">
        <f t="shared" si="127"/>
        <v>0.92972970189015269</v>
      </c>
      <c r="AF159" s="343">
        <f>'[4]заявки 2020-2021'!J162</f>
        <v>29</v>
      </c>
      <c r="AG159" s="344">
        <f t="shared" si="149"/>
        <v>18.455134582519531</v>
      </c>
      <c r="AH159" s="345">
        <f t="shared" si="128"/>
        <v>18.455134582519531</v>
      </c>
      <c r="AI159" s="349">
        <f t="shared" si="129"/>
        <v>11.25</v>
      </c>
      <c r="AJ159" s="346">
        <v>15</v>
      </c>
      <c r="AK159" s="346">
        <v>11</v>
      </c>
      <c r="AL159" s="342">
        <v>160.945953</v>
      </c>
      <c r="AM159" s="342">
        <v>251.07568359375</v>
      </c>
      <c r="AN159" s="342">
        <f>'[4]численность 2020'!F170</f>
        <v>289.70272827148438</v>
      </c>
      <c r="AO159" s="341">
        <v>0.40540500000000002</v>
      </c>
      <c r="AP159" s="341">
        <v>0.63243199999999999</v>
      </c>
      <c r="AQ159" s="341">
        <f t="shared" si="120"/>
        <v>0.72972979413472139</v>
      </c>
      <c r="AR159" s="343">
        <f>'[4]заявки 2020-2021'!D162</f>
        <v>8</v>
      </c>
      <c r="AS159" s="343">
        <f>'[4]заявки 2020-2021'!E162</f>
        <v>1</v>
      </c>
      <c r="AT159" s="344">
        <f t="shared" si="150"/>
        <v>8.6910818481445009</v>
      </c>
      <c r="AU159" s="349">
        <f t="shared" si="121"/>
        <v>8</v>
      </c>
      <c r="AV159" s="346">
        <v>8</v>
      </c>
      <c r="AW159" s="344">
        <f t="shared" si="115"/>
        <v>2</v>
      </c>
      <c r="AX159" s="345">
        <f t="shared" si="116"/>
        <v>1</v>
      </c>
      <c r="AY159" s="346">
        <v>1</v>
      </c>
      <c r="AZ159" s="344">
        <f t="shared" si="117"/>
        <v>4</v>
      </c>
      <c r="BA159" s="346">
        <v>4</v>
      </c>
      <c r="BB159" s="342">
        <v>340.347015</v>
      </c>
      <c r="BC159" s="342">
        <v>333.80191000000002</v>
      </c>
      <c r="BD159" s="342">
        <f>'[4]численность 2020'!G170</f>
        <v>346.89215087890625</v>
      </c>
      <c r="BE159" s="341">
        <v>0.85729699999999998</v>
      </c>
      <c r="BF159" s="341">
        <v>0.84081099999999998</v>
      </c>
      <c r="BG159" s="341">
        <f t="shared" si="151"/>
        <v>0.8737837553624842</v>
      </c>
      <c r="BH159" s="343">
        <f>'[4]заявки 2020-2021'!B162</f>
        <v>10</v>
      </c>
      <c r="BI159" s="343">
        <f>'[4]заявки 2020-2021'!C162</f>
        <v>0</v>
      </c>
      <c r="BJ159" s="344">
        <f t="shared" si="152"/>
        <v>10.406764526367152</v>
      </c>
      <c r="BK159" s="349">
        <f t="shared" si="153"/>
        <v>10</v>
      </c>
      <c r="BL159" s="346">
        <v>10</v>
      </c>
      <c r="BM159" s="344">
        <f t="shared" si="122"/>
        <v>2.5</v>
      </c>
      <c r="BN159" s="345">
        <f t="shared" si="154"/>
        <v>0</v>
      </c>
      <c r="BO159" s="346"/>
      <c r="BP159" s="344">
        <f t="shared" si="133"/>
        <v>2</v>
      </c>
      <c r="BQ159" s="346">
        <v>2</v>
      </c>
      <c r="BR159" s="342">
        <v>202.89920000000001</v>
      </c>
      <c r="BS159" s="342">
        <v>229.07972699999999</v>
      </c>
      <c r="BT159" s="342">
        <f>'[4]численность 2020'!H170</f>
        <v>261.805419921875</v>
      </c>
      <c r="BU159" s="341">
        <v>0.51108100000000001</v>
      </c>
      <c r="BV159" s="341">
        <v>0.57702699999999996</v>
      </c>
      <c r="BW159" s="341">
        <f t="shared" si="155"/>
        <v>0.65945949602487408</v>
      </c>
      <c r="BX159" s="343">
        <f>'[4]заявки 2020-2021'!F162</f>
        <v>8</v>
      </c>
      <c r="BY159" s="343">
        <f>'[4]заявки 2020-2021'!G162</f>
        <v>2</v>
      </c>
      <c r="BZ159" s="343">
        <f>'[4]заявки 2020-2021'!H162</f>
        <v>2</v>
      </c>
      <c r="CA159" s="344">
        <f t="shared" si="156"/>
        <v>7.8541625976562237</v>
      </c>
      <c r="CB159" s="349">
        <f t="shared" si="157"/>
        <v>7.8541625976562237</v>
      </c>
      <c r="CC159" s="346">
        <v>7</v>
      </c>
      <c r="CD159" s="344">
        <f t="shared" si="136"/>
        <v>0.875</v>
      </c>
      <c r="CE159" s="345">
        <f t="shared" si="158"/>
        <v>0.875</v>
      </c>
      <c r="CF159" s="346"/>
      <c r="CG159" s="344">
        <f t="shared" si="138"/>
        <v>0.875</v>
      </c>
      <c r="CH159" s="345">
        <f t="shared" si="159"/>
        <v>0.875</v>
      </c>
      <c r="CI159" s="346">
        <v>1</v>
      </c>
      <c r="CJ159" s="344">
        <f t="shared" si="140"/>
        <v>1.4000000000000001</v>
      </c>
      <c r="CK159" s="346">
        <v>1</v>
      </c>
      <c r="CL159" s="350">
        <f t="shared" si="160"/>
        <v>1</v>
      </c>
      <c r="CM159" s="342">
        <v>0</v>
      </c>
      <c r="CN159" s="342">
        <v>0</v>
      </c>
      <c r="CO159" s="342" t="e">
        <f>#NAME?</f>
        <v>#NAME?</v>
      </c>
      <c r="CP159" s="341">
        <v>0</v>
      </c>
      <c r="CQ159" s="341">
        <v>0</v>
      </c>
      <c r="CR159" s="341" t="e">
        <f>#NAME?</f>
        <v>#NAME?</v>
      </c>
      <c r="CS159" s="343" t="e">
        <f>#NAME?</f>
        <v>#NAME?</v>
      </c>
      <c r="CT159" s="344" t="e">
        <f t="shared" si="177"/>
        <v>#NAME?</v>
      </c>
      <c r="CU159" s="349" t="e">
        <f t="shared" si="141"/>
        <v>#NAME?</v>
      </c>
      <c r="CV159" s="346"/>
      <c r="CW159" s="344">
        <f t="shared" si="108"/>
        <v>0</v>
      </c>
      <c r="CX159" s="346"/>
      <c r="CY159" s="342">
        <v>0</v>
      </c>
      <c r="CZ159" s="342">
        <v>26.287838000000001</v>
      </c>
      <c r="DA159" s="342">
        <f>'[4]численность 2020'!I170</f>
        <v>22.532430648803711</v>
      </c>
      <c r="DB159" s="341">
        <v>0</v>
      </c>
      <c r="DC159" s="341">
        <v>6.6215999999999997E-2</v>
      </c>
      <c r="DD159" s="341">
        <f t="shared" si="161"/>
        <v>5.6756752263989199E-2</v>
      </c>
      <c r="DE159" s="343">
        <f>'[4]заявки 2020-2021'!I162</f>
        <v>3</v>
      </c>
      <c r="DF159" s="344">
        <f t="shared" si="162"/>
        <v>0</v>
      </c>
      <c r="DG159" s="345">
        <f t="shared" si="163"/>
        <v>0</v>
      </c>
      <c r="DH159" s="346"/>
      <c r="DI159" s="356">
        <v>42.918919000000002</v>
      </c>
      <c r="DJ159" s="342">
        <v>25.751352000000001</v>
      </c>
      <c r="DK159" s="342">
        <f>'[4]численность 2020'!J170</f>
        <v>23.605405807495117</v>
      </c>
      <c r="DL159" s="341">
        <v>6.4865000000000006E-2</v>
      </c>
      <c r="DM159" s="341">
        <v>6.4865000000000006E-2</v>
      </c>
      <c r="DN159" s="341">
        <f t="shared" si="164"/>
        <v>5.9459460472279894E-2</v>
      </c>
      <c r="DO159" s="343">
        <f>'[4]заявки 2020-2021'!P162</f>
        <v>0</v>
      </c>
      <c r="DP159" s="344">
        <f t="shared" si="165"/>
        <v>2.3605405807495119</v>
      </c>
      <c r="DQ159" s="345">
        <f t="shared" si="166"/>
        <v>0</v>
      </c>
      <c r="DR159" s="346"/>
      <c r="DS159" s="342">
        <v>73</v>
      </c>
      <c r="DT159" s="347">
        <v>65</v>
      </c>
      <c r="DU159" s="347">
        <f>'[4]заявки 2020-2021'!Q162</f>
        <v>73</v>
      </c>
      <c r="DV159" s="341">
        <f t="shared" si="123"/>
        <v>0.18387909319899245</v>
      </c>
      <c r="DW159" s="322">
        <v>0.16</v>
      </c>
      <c r="DX159" s="341">
        <f t="shared" si="146"/>
        <v>0.18387909319899245</v>
      </c>
      <c r="DY159" s="343">
        <f>'[4]заявки 2020-2021'!S162</f>
        <v>5</v>
      </c>
      <c r="DZ159" s="344">
        <f t="shared" ref="DZ159:DZ198" si="178">DU159*0.1</f>
        <v>7.3000000000000007</v>
      </c>
      <c r="EA159" s="345">
        <f t="shared" si="167"/>
        <v>5</v>
      </c>
      <c r="EB159" s="346">
        <v>5</v>
      </c>
    </row>
    <row r="160" spans="1:132" ht="31.5" x14ac:dyDescent="0.2">
      <c r="A160" s="116" t="s">
        <v>349</v>
      </c>
      <c r="B160" s="341">
        <f>'[4]численность 2020'!C171</f>
        <v>1800.110107421875</v>
      </c>
      <c r="C160" s="342">
        <v>7016.1098629999997</v>
      </c>
      <c r="D160" s="342">
        <v>7230.216797</v>
      </c>
      <c r="E160" s="342">
        <f>'[4]численность 2020'!D171</f>
        <v>7444.32275390625</v>
      </c>
      <c r="F160" s="341">
        <v>3.8976000000000002</v>
      </c>
      <c r="G160" s="341">
        <f t="shared" si="118"/>
        <v>4.0165414144333349</v>
      </c>
      <c r="H160" s="341">
        <f t="shared" si="111"/>
        <v>4.1354818925871371</v>
      </c>
      <c r="I160" s="343">
        <f>'[4]заявки 2020-2021'!O164</f>
        <v>2603</v>
      </c>
      <c r="J160" s="344">
        <f t="shared" si="112"/>
        <v>2605.5129638671797</v>
      </c>
      <c r="K160" s="345">
        <f t="shared" si="148"/>
        <v>2603</v>
      </c>
      <c r="L160" s="346">
        <v>2603</v>
      </c>
      <c r="M160" s="342">
        <v>980</v>
      </c>
      <c r="N160" s="342">
        <v>945</v>
      </c>
      <c r="O160" s="347">
        <f>'[4]заявки 2020-2021'!K164</f>
        <v>962</v>
      </c>
      <c r="P160" s="341">
        <f t="shared" si="119"/>
        <v>0.5444111423848178</v>
      </c>
      <c r="Q160" s="341">
        <v>0.52496799999999999</v>
      </c>
      <c r="R160" s="341">
        <f t="shared" si="114"/>
        <v>0.53441175405530073</v>
      </c>
      <c r="S160" s="343">
        <f>'[4]заявки 2020-2021'!M164</f>
        <v>50</v>
      </c>
      <c r="T160" s="343">
        <f>'[4]заявки 2020-2021'!N164</f>
        <v>30</v>
      </c>
      <c r="U160" s="344">
        <f t="shared" si="125"/>
        <v>144.29999999999905</v>
      </c>
      <c r="V160" s="345">
        <f t="shared" si="126"/>
        <v>50</v>
      </c>
      <c r="W160" s="346">
        <v>50</v>
      </c>
      <c r="X160" s="346">
        <v>30</v>
      </c>
      <c r="Y160" s="348"/>
      <c r="Z160" s="342">
        <v>1829.5139160000001</v>
      </c>
      <c r="AA160" s="342">
        <v>1918.0385739999999</v>
      </c>
      <c r="AB160" s="342">
        <f>'[4]численность 2020'!E171</f>
        <v>2242.6298828125</v>
      </c>
      <c r="AC160" s="341">
        <v>1.0163340000000001</v>
      </c>
      <c r="AD160" s="341">
        <v>1.065512</v>
      </c>
      <c r="AE160" s="341">
        <f t="shared" si="127"/>
        <v>1.2458292820900849</v>
      </c>
      <c r="AF160" s="343">
        <f>'[4]заявки 2020-2021'!J164</f>
        <v>112</v>
      </c>
      <c r="AG160" s="344">
        <f t="shared" si="149"/>
        <v>112.13149414062501</v>
      </c>
      <c r="AH160" s="345">
        <f t="shared" si="128"/>
        <v>112</v>
      </c>
      <c r="AI160" s="349">
        <f t="shared" si="129"/>
        <v>84</v>
      </c>
      <c r="AJ160" s="346">
        <v>112</v>
      </c>
      <c r="AK160" s="346">
        <v>84</v>
      </c>
      <c r="AL160" s="342">
        <v>720.55127000000005</v>
      </c>
      <c r="AM160" s="342">
        <v>782.31280500000003</v>
      </c>
      <c r="AN160" s="342">
        <f>'[4]численность 2020'!F171</f>
        <v>988.18450927734375</v>
      </c>
      <c r="AO160" s="341">
        <v>0.40028200000000003</v>
      </c>
      <c r="AP160" s="341">
        <v>0.43459199999999998</v>
      </c>
      <c r="AQ160" s="341">
        <f t="shared" si="120"/>
        <v>0.54895781385985642</v>
      </c>
      <c r="AR160" s="343">
        <f>'[4]заявки 2020-2021'!D164</f>
        <v>29</v>
      </c>
      <c r="AS160" s="343">
        <f>'[4]заявки 2020-2021'!E164</f>
        <v>6</v>
      </c>
      <c r="AT160" s="344">
        <f t="shared" si="150"/>
        <v>29.645535278320214</v>
      </c>
      <c r="AU160" s="349">
        <f t="shared" si="121"/>
        <v>29</v>
      </c>
      <c r="AV160" s="346">
        <v>29</v>
      </c>
      <c r="AW160" s="344">
        <f t="shared" si="115"/>
        <v>7.25</v>
      </c>
      <c r="AX160" s="345">
        <f t="shared" si="116"/>
        <v>6</v>
      </c>
      <c r="AY160" s="346">
        <v>6</v>
      </c>
      <c r="AZ160" s="344">
        <f t="shared" si="117"/>
        <v>14.5</v>
      </c>
      <c r="BA160" s="346">
        <v>14</v>
      </c>
      <c r="BB160" s="342">
        <v>1506.981323</v>
      </c>
      <c r="BC160" s="342">
        <v>1465.12085</v>
      </c>
      <c r="BD160" s="342">
        <f>'[4]численность 2020'!G171</f>
        <v>1444.1905517578125</v>
      </c>
      <c r="BE160" s="341">
        <v>0.83716100000000004</v>
      </c>
      <c r="BF160" s="341">
        <v>0.81390600000000002</v>
      </c>
      <c r="BG160" s="341">
        <f t="shared" si="151"/>
        <v>0.80227900826921528</v>
      </c>
      <c r="BH160" s="343">
        <f>'[4]заявки 2020-2021'!B164</f>
        <v>43</v>
      </c>
      <c r="BI160" s="343">
        <f>'[4]заявки 2020-2021'!C164</f>
        <v>4</v>
      </c>
      <c r="BJ160" s="344">
        <f t="shared" si="152"/>
        <v>43.325716552734228</v>
      </c>
      <c r="BK160" s="349">
        <f t="shared" si="153"/>
        <v>43</v>
      </c>
      <c r="BL160" s="346">
        <v>43</v>
      </c>
      <c r="BM160" s="344">
        <f t="shared" si="122"/>
        <v>10.75</v>
      </c>
      <c r="BN160" s="345">
        <f t="shared" si="154"/>
        <v>4</v>
      </c>
      <c r="BO160" s="346">
        <v>4</v>
      </c>
      <c r="BP160" s="344">
        <f t="shared" si="133"/>
        <v>8.6</v>
      </c>
      <c r="BQ160" s="346">
        <v>8</v>
      </c>
      <c r="BR160" s="342">
        <v>920.933044</v>
      </c>
      <c r="BS160" s="342">
        <v>983.72393799999998</v>
      </c>
      <c r="BT160" s="342">
        <f>'[4]численность 2020'!H171</f>
        <v>1088.37548828125</v>
      </c>
      <c r="BU160" s="341">
        <v>0.511598</v>
      </c>
      <c r="BV160" s="341">
        <v>0.54647999999999997</v>
      </c>
      <c r="BW160" s="341">
        <f t="shared" si="155"/>
        <v>0.60461606420288694</v>
      </c>
      <c r="BX160" s="343">
        <f>'[4]заявки 2020-2021'!F164</f>
        <v>32</v>
      </c>
      <c r="BY160" s="343">
        <f>'[4]заявки 2020-2021'!G164</f>
        <v>4</v>
      </c>
      <c r="BZ160" s="343">
        <f>'[4]заявки 2020-2021'!H164</f>
        <v>4</v>
      </c>
      <c r="CA160" s="344">
        <f t="shared" si="156"/>
        <v>32.65126464843739</v>
      </c>
      <c r="CB160" s="349">
        <f t="shared" si="157"/>
        <v>32</v>
      </c>
      <c r="CC160" s="346">
        <v>32</v>
      </c>
      <c r="CD160" s="344">
        <f t="shared" si="136"/>
        <v>4</v>
      </c>
      <c r="CE160" s="345">
        <f t="shared" si="158"/>
        <v>4</v>
      </c>
      <c r="CF160" s="346">
        <v>4</v>
      </c>
      <c r="CG160" s="344">
        <f t="shared" si="138"/>
        <v>4</v>
      </c>
      <c r="CH160" s="345">
        <f t="shared" si="159"/>
        <v>4</v>
      </c>
      <c r="CI160" s="346">
        <v>4</v>
      </c>
      <c r="CJ160" s="344">
        <f t="shared" si="140"/>
        <v>6.4</v>
      </c>
      <c r="CK160" s="346">
        <v>6</v>
      </c>
      <c r="CL160" s="350">
        <f t="shared" si="160"/>
        <v>1</v>
      </c>
      <c r="CM160" s="342"/>
      <c r="CN160" s="342"/>
      <c r="CO160" s="342"/>
      <c r="CP160" s="341"/>
      <c r="CQ160" s="341"/>
      <c r="CR160" s="341"/>
      <c r="CS160" s="343"/>
      <c r="CT160" s="344"/>
      <c r="CU160" s="349"/>
      <c r="CV160" s="346"/>
      <c r="CW160" s="344"/>
      <c r="CX160" s="346"/>
      <c r="CY160" s="342">
        <v>336.25723299999999</v>
      </c>
      <c r="CZ160" s="342">
        <v>372.28478999999999</v>
      </c>
      <c r="DA160" s="342">
        <f>'[4]численность 2020'!I171</f>
        <v>336.25723266601563</v>
      </c>
      <c r="DB160" s="341">
        <v>0.18679799999999999</v>
      </c>
      <c r="DC160" s="341">
        <v>0.206812</v>
      </c>
      <c r="DD160" s="341">
        <f t="shared" si="161"/>
        <v>0.18679814711312553</v>
      </c>
      <c r="DE160" s="343">
        <f>'[4]заявки 2020-2021'!I164</f>
        <v>20</v>
      </c>
      <c r="DF160" s="344">
        <f t="shared" si="162"/>
        <v>60.526301879882475</v>
      </c>
      <c r="DG160" s="345">
        <f t="shared" si="163"/>
        <v>20</v>
      </c>
      <c r="DH160" s="346">
        <v>20</v>
      </c>
      <c r="DI160" s="356">
        <v>137.247849</v>
      </c>
      <c r="DJ160" s="342">
        <v>123.52306400000001</v>
      </c>
      <c r="DK160" s="342">
        <f>'[4]численность 2020'!J171</f>
        <v>109.79828643798828</v>
      </c>
      <c r="DL160" s="341">
        <v>6.862E-2</v>
      </c>
      <c r="DM160" s="341">
        <v>6.862E-2</v>
      </c>
      <c r="DN160" s="341">
        <f t="shared" si="164"/>
        <v>6.0995316889388411E-2</v>
      </c>
      <c r="DO160" s="343">
        <f>'[4]заявки 2020-2021'!P164</f>
        <v>0</v>
      </c>
      <c r="DP160" s="344">
        <f t="shared" si="165"/>
        <v>10.979828643798829</v>
      </c>
      <c r="DQ160" s="345">
        <f t="shared" si="166"/>
        <v>0</v>
      </c>
      <c r="DR160" s="346"/>
      <c r="DS160" s="342">
        <f ca="1">D160*DV160</f>
        <v>1587200.7536733779</v>
      </c>
      <c r="DT160" s="347">
        <v>350</v>
      </c>
      <c r="DU160" s="347">
        <f>'[4]заявки 2020-2021'!Q164</f>
        <v>367</v>
      </c>
      <c r="DV160" s="341">
        <f t="shared" ca="1" si="123"/>
        <v>219.52325888200033</v>
      </c>
      <c r="DW160" s="341">
        <v>0.19443299999999999</v>
      </c>
      <c r="DX160" s="341">
        <f t="shared" si="146"/>
        <v>0.20387641760737563</v>
      </c>
      <c r="DY160" s="343">
        <f>'[4]заявки 2020-2021'!S164</f>
        <v>10</v>
      </c>
      <c r="DZ160" s="344">
        <f t="shared" si="178"/>
        <v>36.700000000000003</v>
      </c>
      <c r="EA160" s="345">
        <f t="shared" si="167"/>
        <v>10</v>
      </c>
      <c r="EB160" s="346">
        <v>10</v>
      </c>
    </row>
    <row r="161" spans="1:132" ht="47.25" x14ac:dyDescent="0.2">
      <c r="A161" s="238" t="s">
        <v>355</v>
      </c>
      <c r="B161" s="341">
        <f>'[4]численность 2020'!C172</f>
        <v>350.00003051757813</v>
      </c>
      <c r="C161" s="342">
        <v>432.69375600000001</v>
      </c>
      <c r="D161" s="342">
        <v>659.15020800000002</v>
      </c>
      <c r="E161" s="342">
        <f>'[4]численность 2020'!D172</f>
        <v>934.1331787109375</v>
      </c>
      <c r="F161" s="341">
        <v>1.2362679999999999</v>
      </c>
      <c r="G161" s="341">
        <f t="shared" si="118"/>
        <v>1.8832861443619084</v>
      </c>
      <c r="H161" s="341">
        <f t="shared" si="111"/>
        <v>2.6689517064599864</v>
      </c>
      <c r="I161" s="343">
        <f>'[4]заявки 2020-2021'!O163</f>
        <v>290</v>
      </c>
      <c r="J161" s="344">
        <f t="shared" si="112"/>
        <v>326.94661254882715</v>
      </c>
      <c r="K161" s="345">
        <f t="shared" si="148"/>
        <v>290</v>
      </c>
      <c r="L161" s="346">
        <v>290</v>
      </c>
      <c r="M161" s="342">
        <v>76</v>
      </c>
      <c r="N161" s="342">
        <v>85</v>
      </c>
      <c r="O161" s="347">
        <f>'[4]заявки 2020-2021'!K163</f>
        <v>99</v>
      </c>
      <c r="P161" s="341">
        <f t="shared" si="119"/>
        <v>0.2171428382095042</v>
      </c>
      <c r="Q161" s="341">
        <v>0.24285699999999999</v>
      </c>
      <c r="R161" s="341">
        <f t="shared" si="114"/>
        <v>0.28285711819395942</v>
      </c>
      <c r="S161" s="343">
        <f>'[4]заявки 2020-2021'!M163</f>
        <v>15</v>
      </c>
      <c r="T161" s="343">
        <f>'[4]заявки 2020-2021'!N163</f>
        <v>14</v>
      </c>
      <c r="U161" s="344">
        <f t="shared" si="125"/>
        <v>14.8499999999999</v>
      </c>
      <c r="V161" s="345">
        <f t="shared" si="126"/>
        <v>14.8499999999999</v>
      </c>
      <c r="W161" s="346">
        <v>14</v>
      </c>
      <c r="X161" s="346">
        <v>13</v>
      </c>
      <c r="Y161" s="348"/>
      <c r="Z161" s="342">
        <v>420.225189</v>
      </c>
      <c r="AA161" s="342">
        <v>521.65881300000001</v>
      </c>
      <c r="AB161" s="342">
        <f>'[4]численность 2020'!E172</f>
        <v>623.092529296875</v>
      </c>
      <c r="AC161" s="341">
        <v>1.2006429999999999</v>
      </c>
      <c r="AD161" s="341">
        <v>1.4904539999999999</v>
      </c>
      <c r="AE161" s="341">
        <f t="shared" si="127"/>
        <v>1.7802642141929221</v>
      </c>
      <c r="AF161" s="343">
        <f>'[4]заявки 2020-2021'!J163</f>
        <v>33</v>
      </c>
      <c r="AG161" s="344">
        <f t="shared" si="149"/>
        <v>31.154626464843751</v>
      </c>
      <c r="AH161" s="345">
        <f t="shared" si="128"/>
        <v>31.154626464843751</v>
      </c>
      <c r="AI161" s="349">
        <f t="shared" si="129"/>
        <v>23.25</v>
      </c>
      <c r="AJ161" s="346">
        <v>31</v>
      </c>
      <c r="AK161" s="346">
        <v>23</v>
      </c>
      <c r="AL161" s="342">
        <v>641.96386700000005</v>
      </c>
      <c r="AM161" s="342">
        <v>748.11535600000002</v>
      </c>
      <c r="AN161" s="342">
        <f>'[4]численность 2020'!F172</f>
        <v>717.786376953125</v>
      </c>
      <c r="AO161" s="341">
        <v>1.834182</v>
      </c>
      <c r="AP161" s="341">
        <v>2.1374719999999998</v>
      </c>
      <c r="AQ161" s="341">
        <f t="shared" si="120"/>
        <v>2.0508180410489292</v>
      </c>
      <c r="AR161" s="343">
        <f>'[4]заявки 2020-2021'!D163</f>
        <v>4</v>
      </c>
      <c r="AS161" s="343">
        <f>'[4]заявки 2020-2021'!E163</f>
        <v>0</v>
      </c>
      <c r="AT161" s="344">
        <f t="shared" si="150"/>
        <v>50.245046386718755</v>
      </c>
      <c r="AU161" s="349">
        <f t="shared" si="121"/>
        <v>4</v>
      </c>
      <c r="AV161" s="346">
        <v>4</v>
      </c>
      <c r="AW161" s="344">
        <f t="shared" si="115"/>
        <v>1</v>
      </c>
      <c r="AX161" s="345">
        <f t="shared" si="116"/>
        <v>0</v>
      </c>
      <c r="AY161" s="346"/>
      <c r="AZ161" s="344">
        <f t="shared" si="117"/>
        <v>2</v>
      </c>
      <c r="BA161" s="346">
        <v>2</v>
      </c>
      <c r="BB161" s="342">
        <v>416.26556399999998</v>
      </c>
      <c r="BC161" s="342">
        <v>452.239105</v>
      </c>
      <c r="BD161" s="342">
        <f>'[4]численность 2020'!G172</f>
        <v>488.21267700195313</v>
      </c>
      <c r="BE161" s="341">
        <v>1.18933</v>
      </c>
      <c r="BF161" s="341">
        <v>1.2921119999999999</v>
      </c>
      <c r="BG161" s="341">
        <f t="shared" si="151"/>
        <v>1.3948932412376847</v>
      </c>
      <c r="BH161" s="343">
        <f>'[4]заявки 2020-2021'!B163</f>
        <v>15</v>
      </c>
      <c r="BI161" s="343">
        <f>'[4]заявки 2020-2021'!C163</f>
        <v>0</v>
      </c>
      <c r="BJ161" s="344">
        <f t="shared" si="152"/>
        <v>24.410633850097657</v>
      </c>
      <c r="BK161" s="349">
        <f t="shared" si="153"/>
        <v>15</v>
      </c>
      <c r="BL161" s="346">
        <v>15</v>
      </c>
      <c r="BM161" s="344">
        <f t="shared" si="122"/>
        <v>3.75</v>
      </c>
      <c r="BN161" s="345">
        <f t="shared" si="154"/>
        <v>0</v>
      </c>
      <c r="BO161" s="346"/>
      <c r="BP161" s="344">
        <f t="shared" si="133"/>
        <v>3</v>
      </c>
      <c r="BQ161" s="346">
        <v>3</v>
      </c>
      <c r="BR161" s="342">
        <v>303.20578</v>
      </c>
      <c r="BS161" s="342">
        <v>313.483948</v>
      </c>
      <c r="BT161" s="342">
        <f>'[4]численность 2020'!H172</f>
        <v>318.62301635742188</v>
      </c>
      <c r="BU161" s="341">
        <v>0.86630200000000002</v>
      </c>
      <c r="BV161" s="341">
        <v>0.89566800000000002</v>
      </c>
      <c r="BW161" s="341">
        <f t="shared" si="155"/>
        <v>0.91035139593057723</v>
      </c>
      <c r="BX161" s="343">
        <f>'[4]заявки 2020-2021'!F163</f>
        <v>10</v>
      </c>
      <c r="BY161" s="343">
        <f>'[4]заявки 2020-2021'!G163</f>
        <v>2</v>
      </c>
      <c r="BZ161" s="343">
        <f>'[4]заявки 2020-2021'!H163</f>
        <v>2</v>
      </c>
      <c r="CA161" s="344">
        <f t="shared" si="156"/>
        <v>9.5586904907226238</v>
      </c>
      <c r="CB161" s="349">
        <f t="shared" si="157"/>
        <v>9.5586904907226238</v>
      </c>
      <c r="CC161" s="346">
        <v>9</v>
      </c>
      <c r="CD161" s="344">
        <f t="shared" si="136"/>
        <v>1.125</v>
      </c>
      <c r="CE161" s="345">
        <f t="shared" si="158"/>
        <v>1.125</v>
      </c>
      <c r="CF161" s="346">
        <v>1</v>
      </c>
      <c r="CG161" s="344">
        <f t="shared" si="138"/>
        <v>1.125</v>
      </c>
      <c r="CH161" s="345">
        <f t="shared" si="159"/>
        <v>1.125</v>
      </c>
      <c r="CI161" s="346">
        <v>1</v>
      </c>
      <c r="CJ161" s="344">
        <f t="shared" si="140"/>
        <v>1.8</v>
      </c>
      <c r="CK161" s="346">
        <v>1</v>
      </c>
      <c r="CL161" s="350">
        <f t="shared" si="160"/>
        <v>1</v>
      </c>
      <c r="CM161" s="342">
        <v>0</v>
      </c>
      <c r="CN161" s="342">
        <v>0</v>
      </c>
      <c r="CO161" s="342" t="e">
        <f>#NAME?</f>
        <v>#NAME?</v>
      </c>
      <c r="CP161" s="341">
        <v>0</v>
      </c>
      <c r="CQ161" s="341">
        <v>0</v>
      </c>
      <c r="CR161" s="341" t="e">
        <f>#NAME?</f>
        <v>#NAME?</v>
      </c>
      <c r="CS161" s="343" t="e">
        <f>#NAME?</f>
        <v>#NAME?</v>
      </c>
      <c r="CT161" s="344" t="e">
        <f t="shared" si="177"/>
        <v>#NAME?</v>
      </c>
      <c r="CU161" s="349" t="e">
        <f t="shared" ref="CU161:CU173" si="179">IF(CS161&lt;CT161,CS161,CT161)</f>
        <v>#NAME?</v>
      </c>
      <c r="CV161" s="346"/>
      <c r="CW161" s="344">
        <f t="shared" ref="CW161:CW173" si="180">CV161*0.8</f>
        <v>0</v>
      </c>
      <c r="CX161" s="346"/>
      <c r="CY161" s="342">
        <v>41.281139000000003</v>
      </c>
      <c r="CZ161" s="342">
        <v>53.075752000000001</v>
      </c>
      <c r="DA161" s="342">
        <f>'[4]численность 2020'!I172</f>
        <v>56.024406433105469</v>
      </c>
      <c r="DB161" s="341">
        <v>0.117946</v>
      </c>
      <c r="DC161" s="341">
        <v>0.151645</v>
      </c>
      <c r="DD161" s="341">
        <f t="shared" si="161"/>
        <v>0.16006971870904377</v>
      </c>
      <c r="DE161" s="343">
        <f>'[4]заявки 2020-2021'!I163</f>
        <v>6</v>
      </c>
      <c r="DF161" s="344">
        <f t="shared" si="162"/>
        <v>10.084393157958928</v>
      </c>
      <c r="DG161" s="345">
        <f t="shared" si="163"/>
        <v>6</v>
      </c>
      <c r="DH161" s="346">
        <v>6</v>
      </c>
      <c r="DI161" s="342">
        <v>25.274168</v>
      </c>
      <c r="DJ161" s="342">
        <v>25.274168</v>
      </c>
      <c r="DK161" s="342">
        <f>'[4]численность 2020'!J172</f>
        <v>25.274168014526367</v>
      </c>
      <c r="DL161" s="341">
        <v>7.2211999999999998E-2</v>
      </c>
      <c r="DM161" s="341">
        <v>7.2211999999999998E-2</v>
      </c>
      <c r="DN161" s="341">
        <f t="shared" si="164"/>
        <v>7.2211902316554277E-2</v>
      </c>
      <c r="DO161" s="343">
        <f>'[4]заявки 2020-2021'!P163</f>
        <v>0</v>
      </c>
      <c r="DP161" s="344">
        <f t="shared" si="165"/>
        <v>2.5274168014526368</v>
      </c>
      <c r="DQ161" s="345">
        <f t="shared" si="166"/>
        <v>0</v>
      </c>
      <c r="DR161" s="346"/>
      <c r="DS161" s="342">
        <v>0</v>
      </c>
      <c r="DT161" s="347">
        <v>0</v>
      </c>
      <c r="DU161" s="347">
        <f>'[4]заявки 2020-2021'!Q163</f>
        <v>0</v>
      </c>
      <c r="DV161" s="341">
        <f t="shared" si="123"/>
        <v>0</v>
      </c>
      <c r="DW161" s="341">
        <v>0</v>
      </c>
      <c r="DX161" s="341">
        <f t="shared" si="146"/>
        <v>0</v>
      </c>
      <c r="DY161" s="343">
        <f>'[4]заявки 2020-2021'!S163</f>
        <v>0</v>
      </c>
      <c r="DZ161" s="344">
        <f t="shared" si="178"/>
        <v>0</v>
      </c>
      <c r="EA161" s="345">
        <f t="shared" si="167"/>
        <v>0</v>
      </c>
      <c r="EB161" s="346"/>
    </row>
    <row r="162" spans="1:132" ht="15.75" x14ac:dyDescent="0.2">
      <c r="A162" s="198" t="s">
        <v>251</v>
      </c>
      <c r="B162" s="341"/>
      <c r="C162" s="342"/>
      <c r="D162" s="342"/>
      <c r="E162" s="342"/>
      <c r="F162" s="341"/>
      <c r="G162" s="341" t="e">
        <f t="shared" si="118"/>
        <v>#DIV/0!</v>
      </c>
      <c r="H162" s="341"/>
      <c r="I162" s="343"/>
      <c r="J162" s="344"/>
      <c r="K162" s="345">
        <f t="shared" si="148"/>
        <v>0</v>
      </c>
      <c r="L162" s="346"/>
      <c r="M162" s="342"/>
      <c r="N162" s="342"/>
      <c r="O162" s="347"/>
      <c r="P162" s="341"/>
      <c r="Q162" s="341"/>
      <c r="R162" s="341" t="e">
        <f t="shared" si="114"/>
        <v>#DIV/0!</v>
      </c>
      <c r="S162" s="343"/>
      <c r="T162" s="343"/>
      <c r="U162" s="344">
        <f t="shared" si="125"/>
        <v>0</v>
      </c>
      <c r="V162" s="345">
        <f t="shared" si="126"/>
        <v>0</v>
      </c>
      <c r="W162" s="346"/>
      <c r="X162" s="346"/>
      <c r="Y162" s="348"/>
      <c r="Z162" s="342"/>
      <c r="AA162" s="342"/>
      <c r="AB162" s="342"/>
      <c r="AC162" s="341"/>
      <c r="AD162" s="341"/>
      <c r="AE162" s="341" t="e">
        <f t="shared" si="127"/>
        <v>#DIV/0!</v>
      </c>
      <c r="AF162" s="343"/>
      <c r="AG162" s="344">
        <f t="shared" si="149"/>
        <v>0</v>
      </c>
      <c r="AH162" s="345">
        <f t="shared" si="128"/>
        <v>0</v>
      </c>
      <c r="AI162" s="349">
        <f t="shared" si="129"/>
        <v>0</v>
      </c>
      <c r="AJ162" s="346"/>
      <c r="AK162" s="346"/>
      <c r="AL162" s="342"/>
      <c r="AM162" s="342"/>
      <c r="AN162" s="342"/>
      <c r="AO162" s="341"/>
      <c r="AP162" s="341"/>
      <c r="AQ162" s="341" t="e">
        <f t="shared" si="120"/>
        <v>#DIV/0!</v>
      </c>
      <c r="AR162" s="343"/>
      <c r="AS162" s="343"/>
      <c r="AT162" s="344">
        <f t="shared" si="150"/>
        <v>0</v>
      </c>
      <c r="AU162" s="349">
        <f t="shared" si="121"/>
        <v>0</v>
      </c>
      <c r="AV162" s="346"/>
      <c r="AW162" s="344">
        <f t="shared" si="115"/>
        <v>0</v>
      </c>
      <c r="AX162" s="345">
        <f t="shared" si="116"/>
        <v>0</v>
      </c>
      <c r="AY162" s="346"/>
      <c r="AZ162" s="344">
        <f t="shared" si="117"/>
        <v>0</v>
      </c>
      <c r="BA162" s="346"/>
      <c r="BB162" s="342"/>
      <c r="BC162" s="342"/>
      <c r="BD162" s="342"/>
      <c r="BE162" s="341"/>
      <c r="BF162" s="341"/>
      <c r="BG162" s="341" t="e">
        <f t="shared" si="151"/>
        <v>#DIV/0!</v>
      </c>
      <c r="BH162" s="343"/>
      <c r="BI162" s="343"/>
      <c r="BJ162" s="344">
        <f t="shared" si="152"/>
        <v>0</v>
      </c>
      <c r="BK162" s="349">
        <f t="shared" si="153"/>
        <v>0</v>
      </c>
      <c r="BL162" s="346"/>
      <c r="BM162" s="344">
        <f t="shared" si="122"/>
        <v>0</v>
      </c>
      <c r="BN162" s="345">
        <f t="shared" si="154"/>
        <v>0</v>
      </c>
      <c r="BO162" s="346"/>
      <c r="BP162" s="344">
        <f t="shared" si="133"/>
        <v>0</v>
      </c>
      <c r="BQ162" s="346"/>
      <c r="BR162" s="342"/>
      <c r="BS162" s="342"/>
      <c r="BT162" s="342"/>
      <c r="BU162" s="341"/>
      <c r="BV162" s="341"/>
      <c r="BW162" s="341" t="e">
        <f t="shared" si="155"/>
        <v>#DIV/0!</v>
      </c>
      <c r="BX162" s="343"/>
      <c r="BY162" s="343"/>
      <c r="BZ162" s="343"/>
      <c r="CA162" s="344">
        <f t="shared" si="156"/>
        <v>0</v>
      </c>
      <c r="CB162" s="349">
        <f t="shared" si="157"/>
        <v>0</v>
      </c>
      <c r="CC162" s="346"/>
      <c r="CD162" s="344">
        <f t="shared" si="136"/>
        <v>0</v>
      </c>
      <c r="CE162" s="345">
        <f t="shared" si="158"/>
        <v>0</v>
      </c>
      <c r="CF162" s="346"/>
      <c r="CG162" s="344">
        <f t="shared" si="138"/>
        <v>0</v>
      </c>
      <c r="CH162" s="345">
        <f t="shared" si="159"/>
        <v>0</v>
      </c>
      <c r="CI162" s="346"/>
      <c r="CJ162" s="344">
        <f t="shared" si="140"/>
        <v>0</v>
      </c>
      <c r="CK162" s="346"/>
      <c r="CL162" s="350">
        <f t="shared" si="160"/>
        <v>1</v>
      </c>
      <c r="CM162" s="342"/>
      <c r="CN162" s="342"/>
      <c r="CO162" s="342"/>
      <c r="CP162" s="341"/>
      <c r="CQ162" s="341"/>
      <c r="CR162" s="341"/>
      <c r="CS162" s="343"/>
      <c r="CT162" s="344">
        <f t="shared" si="177"/>
        <v>0</v>
      </c>
      <c r="CU162" s="349">
        <f t="shared" si="179"/>
        <v>0</v>
      </c>
      <c r="CV162" s="346"/>
      <c r="CW162" s="344">
        <f t="shared" si="180"/>
        <v>0</v>
      </c>
      <c r="CX162" s="346"/>
      <c r="CY162" s="342"/>
      <c r="CZ162" s="342"/>
      <c r="DA162" s="342"/>
      <c r="DB162" s="341"/>
      <c r="DC162" s="341"/>
      <c r="DD162" s="341" t="e">
        <f t="shared" si="161"/>
        <v>#DIV/0!</v>
      </c>
      <c r="DE162" s="343"/>
      <c r="DF162" s="344">
        <f t="shared" si="162"/>
        <v>0</v>
      </c>
      <c r="DG162" s="345">
        <f t="shared" si="163"/>
        <v>0</v>
      </c>
      <c r="DH162" s="346"/>
      <c r="DI162" s="342"/>
      <c r="DJ162" s="342"/>
      <c r="DK162" s="342"/>
      <c r="DL162" s="341"/>
      <c r="DM162" s="341"/>
      <c r="DN162" s="341" t="e">
        <f t="shared" si="164"/>
        <v>#DIV/0!</v>
      </c>
      <c r="DO162" s="343"/>
      <c r="DP162" s="344">
        <f t="shared" si="165"/>
        <v>0</v>
      </c>
      <c r="DQ162" s="345">
        <f t="shared" si="166"/>
        <v>0</v>
      </c>
      <c r="DR162" s="346"/>
      <c r="DS162" s="342"/>
      <c r="DT162" s="347"/>
      <c r="DU162" s="347"/>
      <c r="DV162" s="341" t="e">
        <f t="shared" si="123"/>
        <v>#DIV/0!</v>
      </c>
      <c r="DW162" s="341"/>
      <c r="DX162" s="341" t="e">
        <f t="shared" si="146"/>
        <v>#DIV/0!</v>
      </c>
      <c r="DY162" s="343"/>
      <c r="DZ162" s="344">
        <f t="shared" si="178"/>
        <v>0</v>
      </c>
      <c r="EA162" s="345">
        <f t="shared" si="167"/>
        <v>0</v>
      </c>
      <c r="EB162" s="346"/>
    </row>
    <row r="163" spans="1:132" ht="47.25" x14ac:dyDescent="0.2">
      <c r="A163" s="116" t="s">
        <v>356</v>
      </c>
      <c r="B163" s="341">
        <f>'[4]численность 2020'!C175</f>
        <v>144.40000915527344</v>
      </c>
      <c r="C163" s="342">
        <v>571.20190400000001</v>
      </c>
      <c r="D163" s="342">
        <v>570.948669</v>
      </c>
      <c r="E163" s="342">
        <f>'[4]численность 2020'!D175</f>
        <v>478.80630493164063</v>
      </c>
      <c r="F163" s="341">
        <v>3.955692</v>
      </c>
      <c r="G163" s="341">
        <f t="shared" si="118"/>
        <v>3.9539379002812836</v>
      </c>
      <c r="H163" s="341">
        <f t="shared" si="111"/>
        <v>3.3158329264147057</v>
      </c>
      <c r="I163" s="343">
        <f>'[4]заявки 2020-2021'!O166</f>
        <v>95</v>
      </c>
      <c r="J163" s="344">
        <f t="shared" si="112"/>
        <v>167.58220672607374</v>
      </c>
      <c r="K163" s="345">
        <f t="shared" si="148"/>
        <v>95</v>
      </c>
      <c r="L163" s="346">
        <v>95</v>
      </c>
      <c r="M163" s="342">
        <v>500</v>
      </c>
      <c r="N163" s="342">
        <v>304</v>
      </c>
      <c r="O163" s="347">
        <f>'[4]заявки 2020-2021'!K166</f>
        <v>354</v>
      </c>
      <c r="P163" s="341">
        <f t="shared" si="119"/>
        <v>3.4626036585797557</v>
      </c>
      <c r="Q163" s="341">
        <v>2.1052629999999999</v>
      </c>
      <c r="R163" s="341">
        <f t="shared" si="114"/>
        <v>2.4515233902744669</v>
      </c>
      <c r="S163" s="343">
        <f>'[4]заявки 2020-2021'!M166</f>
        <v>53</v>
      </c>
      <c r="T163" s="343">
        <f>'[4]заявки 2020-2021'!N166</f>
        <v>23</v>
      </c>
      <c r="U163" s="344">
        <f t="shared" si="125"/>
        <v>53.099999999999646</v>
      </c>
      <c r="V163" s="345">
        <f t="shared" si="126"/>
        <v>53</v>
      </c>
      <c r="W163" s="346">
        <v>53</v>
      </c>
      <c r="X163" s="346">
        <v>23</v>
      </c>
      <c r="Y163" s="348"/>
      <c r="Z163" s="342">
        <v>419.230591</v>
      </c>
      <c r="AA163" s="342">
        <v>468.90508999999997</v>
      </c>
      <c r="AB163" s="342">
        <f>'[4]численность 2020'!E175</f>
        <v>529.9208984375</v>
      </c>
      <c r="AC163" s="341">
        <v>2.9032589999999998</v>
      </c>
      <c r="AD163" s="341">
        <v>3.2472650000000001</v>
      </c>
      <c r="AE163" s="341">
        <f t="shared" si="127"/>
        <v>3.6698120833751173</v>
      </c>
      <c r="AF163" s="343">
        <f>'[4]заявки 2020-2021'!J166</f>
        <v>19</v>
      </c>
      <c r="AG163" s="344">
        <f t="shared" si="149"/>
        <v>26.496044921875001</v>
      </c>
      <c r="AH163" s="345">
        <f t="shared" si="128"/>
        <v>19</v>
      </c>
      <c r="AI163" s="349">
        <f t="shared" si="129"/>
        <v>14.25</v>
      </c>
      <c r="AJ163" s="346">
        <v>19</v>
      </c>
      <c r="AK163" s="346">
        <v>14</v>
      </c>
      <c r="AL163" s="342">
        <v>1084.583496</v>
      </c>
      <c r="AM163" s="342">
        <v>1688.4964600000001</v>
      </c>
      <c r="AN163" s="342">
        <f>'[4]численность 2020'!F175</f>
        <v>2206.42626953125</v>
      </c>
      <c r="AO163" s="341">
        <v>7.5109659999999998</v>
      </c>
      <c r="AP163" s="341">
        <v>11.693189</v>
      </c>
      <c r="AQ163" s="341">
        <f t="shared" si="120"/>
        <v>15.279959346530775</v>
      </c>
      <c r="AR163" s="343">
        <f>'[4]заявки 2020-2021'!D166</f>
        <v>229</v>
      </c>
      <c r="AS163" s="343">
        <f>'[4]заявки 2020-2021'!E166</f>
        <v>14</v>
      </c>
      <c r="AT163" s="344">
        <f t="shared" si="150"/>
        <v>330.96394042968529</v>
      </c>
      <c r="AU163" s="349">
        <f t="shared" si="121"/>
        <v>229</v>
      </c>
      <c r="AV163" s="346">
        <v>229</v>
      </c>
      <c r="AW163" s="344">
        <f t="shared" si="115"/>
        <v>57.25</v>
      </c>
      <c r="AX163" s="345">
        <f t="shared" si="116"/>
        <v>14</v>
      </c>
      <c r="AY163" s="346">
        <v>14</v>
      </c>
      <c r="AZ163" s="344">
        <f t="shared" si="117"/>
        <v>114.5</v>
      </c>
      <c r="BA163" s="346">
        <v>114</v>
      </c>
      <c r="BB163" s="342">
        <v>100.003647</v>
      </c>
      <c r="BC163" s="342">
        <v>115.507645</v>
      </c>
      <c r="BD163" s="342">
        <f>'[4]численность 2020'!G175</f>
        <v>135.98649597167969</v>
      </c>
      <c r="BE163" s="341">
        <v>0.69254599999999999</v>
      </c>
      <c r="BF163" s="341">
        <v>0.79991400000000001</v>
      </c>
      <c r="BG163" s="341">
        <f t="shared" si="151"/>
        <v>0.94173467693795854</v>
      </c>
      <c r="BH163" s="343">
        <f>'[4]заявки 2020-2021'!B166</f>
        <v>3</v>
      </c>
      <c r="BI163" s="343">
        <f>'[4]заявки 2020-2021'!C166</f>
        <v>0</v>
      </c>
      <c r="BJ163" s="344">
        <f t="shared" si="152"/>
        <v>4.0795948791503767</v>
      </c>
      <c r="BK163" s="349">
        <f t="shared" si="153"/>
        <v>3</v>
      </c>
      <c r="BL163" s="346">
        <v>3</v>
      </c>
      <c r="BM163" s="344">
        <f t="shared" si="122"/>
        <v>0</v>
      </c>
      <c r="BN163" s="345">
        <f t="shared" si="154"/>
        <v>0</v>
      </c>
      <c r="BO163" s="346"/>
      <c r="BP163" s="344">
        <f t="shared" si="133"/>
        <v>0.60000000000000009</v>
      </c>
      <c r="BQ163" s="346"/>
      <c r="BR163" s="342">
        <v>159.85623200000001</v>
      </c>
      <c r="BS163" s="342">
        <v>238.766434</v>
      </c>
      <c r="BT163" s="342">
        <f>'[4]численность 2020'!H175</f>
        <v>296.19802856445313</v>
      </c>
      <c r="BU163" s="341">
        <v>1.107038</v>
      </c>
      <c r="BV163" s="341">
        <v>1.6535070000000001</v>
      </c>
      <c r="BW163" s="341">
        <f t="shared" si="155"/>
        <v>2.0512327547427724</v>
      </c>
      <c r="BX163" s="343">
        <f>'[4]заявки 2020-2021'!F166</f>
        <v>13</v>
      </c>
      <c r="BY163" s="343">
        <f>'[4]заявки 2020-2021'!G166</f>
        <v>1</v>
      </c>
      <c r="BZ163" s="343">
        <f>'[4]заявки 2020-2021'!H166</f>
        <v>1</v>
      </c>
      <c r="CA163" s="344">
        <f t="shared" si="156"/>
        <v>20.733861999511721</v>
      </c>
      <c r="CB163" s="349">
        <f t="shared" si="157"/>
        <v>13</v>
      </c>
      <c r="CC163" s="346">
        <v>13</v>
      </c>
      <c r="CD163" s="344">
        <f t="shared" si="136"/>
        <v>1.625</v>
      </c>
      <c r="CE163" s="345">
        <f t="shared" si="158"/>
        <v>1</v>
      </c>
      <c r="CF163" s="346">
        <v>1</v>
      </c>
      <c r="CG163" s="344">
        <f t="shared" si="138"/>
        <v>1.625</v>
      </c>
      <c r="CH163" s="345">
        <f t="shared" si="159"/>
        <v>1</v>
      </c>
      <c r="CI163" s="346">
        <v>1</v>
      </c>
      <c r="CJ163" s="344">
        <f t="shared" si="140"/>
        <v>2.6</v>
      </c>
      <c r="CK163" s="346">
        <v>2</v>
      </c>
      <c r="CL163" s="350">
        <f t="shared" si="160"/>
        <v>1</v>
      </c>
      <c r="CM163" s="342">
        <v>153</v>
      </c>
      <c r="CN163" s="342">
        <v>94</v>
      </c>
      <c r="CO163" s="342" t="e">
        <f>#NAME?</f>
        <v>#NAME?</v>
      </c>
      <c r="CP163" s="341">
        <v>1.024</v>
      </c>
      <c r="CQ163" s="341">
        <v>0.627</v>
      </c>
      <c r="CR163" s="341" t="e">
        <f>#NAME?</f>
        <v>#NAME?</v>
      </c>
      <c r="CS163" s="343" t="e">
        <f>#NAME?</f>
        <v>#NAME?</v>
      </c>
      <c r="CT163" s="344" t="e">
        <f t="shared" si="177"/>
        <v>#NAME?</v>
      </c>
      <c r="CU163" s="349" t="e">
        <f t="shared" si="179"/>
        <v>#NAME?</v>
      </c>
      <c r="CV163" s="346"/>
      <c r="CW163" s="344">
        <f t="shared" si="180"/>
        <v>0</v>
      </c>
      <c r="CX163" s="346"/>
      <c r="CY163" s="342">
        <v>0</v>
      </c>
      <c r="CZ163" s="342">
        <v>0</v>
      </c>
      <c r="DA163" s="342">
        <f>'[4]численность 2020'!I175</f>
        <v>0</v>
      </c>
      <c r="DB163" s="341">
        <v>0</v>
      </c>
      <c r="DC163" s="341">
        <v>0</v>
      </c>
      <c r="DD163" s="341">
        <f t="shared" si="161"/>
        <v>0</v>
      </c>
      <c r="DE163" s="343">
        <f>'[4]заявки 2020-2021'!I166</f>
        <v>0</v>
      </c>
      <c r="DF163" s="344">
        <f t="shared" si="162"/>
        <v>0</v>
      </c>
      <c r="DG163" s="345">
        <f t="shared" si="163"/>
        <v>0</v>
      </c>
      <c r="DH163" s="346"/>
      <c r="DI163" s="342">
        <v>0.38532100000000002</v>
      </c>
      <c r="DJ163" s="342">
        <v>12.633552999999999</v>
      </c>
      <c r="DK163" s="342">
        <f>'[4]численность 2020'!J175</f>
        <v>6.9938411712646484</v>
      </c>
      <c r="DL163" s="341">
        <v>8.7489999999999998E-2</v>
      </c>
      <c r="DM163" s="341">
        <v>8.7489999999999998E-2</v>
      </c>
      <c r="DN163" s="341">
        <f t="shared" si="164"/>
        <v>4.8433800054293388E-2</v>
      </c>
      <c r="DO163" s="343">
        <f>'[4]заявки 2020-2021'!P166</f>
        <v>0</v>
      </c>
      <c r="DP163" s="344">
        <f t="shared" si="165"/>
        <v>0.69938411712646487</v>
      </c>
      <c r="DQ163" s="345">
        <f t="shared" si="166"/>
        <v>0</v>
      </c>
      <c r="DR163" s="346"/>
      <c r="DS163" s="342">
        <v>120</v>
      </c>
      <c r="DT163" s="347">
        <v>110</v>
      </c>
      <c r="DU163" s="347">
        <f>'[4]заявки 2020-2021'!Q166</f>
        <v>110</v>
      </c>
      <c r="DV163" s="341">
        <f t="shared" si="123"/>
        <v>0.83102487805914138</v>
      </c>
      <c r="DW163" s="341">
        <v>0.76177300000000003</v>
      </c>
      <c r="DX163" s="341">
        <f t="shared" si="146"/>
        <v>0.76177280488754617</v>
      </c>
      <c r="DY163" s="343">
        <f>'[4]заявки 2020-2021'!S166</f>
        <v>5</v>
      </c>
      <c r="DZ163" s="344">
        <f t="shared" si="178"/>
        <v>11</v>
      </c>
      <c r="EA163" s="345">
        <f t="shared" si="167"/>
        <v>5</v>
      </c>
      <c r="EB163" s="346">
        <v>5</v>
      </c>
    </row>
    <row r="164" spans="1:132" ht="63" x14ac:dyDescent="0.2">
      <c r="A164" s="116" t="s">
        <v>357</v>
      </c>
      <c r="B164" s="341">
        <f>'[4]численность 2020'!C174</f>
        <v>18</v>
      </c>
      <c r="C164" s="342">
        <v>58.252685546875</v>
      </c>
      <c r="D164" s="342">
        <v>47.020409000000001</v>
      </c>
      <c r="E164" s="342">
        <f>'[4]численность 2020'!D174</f>
        <v>56.864204406738281</v>
      </c>
      <c r="F164" s="341">
        <v>3.2362600000000001</v>
      </c>
      <c r="G164" s="341">
        <f t="shared" si="118"/>
        <v>2.6122449444444444</v>
      </c>
      <c r="H164" s="341">
        <f t="shared" si="111"/>
        <v>3.1591224670410156</v>
      </c>
      <c r="I164" s="343">
        <f>'[4]заявки 2020-2021'!O167</f>
        <v>19</v>
      </c>
      <c r="J164" s="344">
        <f t="shared" si="112"/>
        <v>19.902471542358342</v>
      </c>
      <c r="K164" s="345">
        <f t="shared" si="148"/>
        <v>19</v>
      </c>
      <c r="L164" s="346">
        <v>19</v>
      </c>
      <c r="M164" s="342">
        <v>22</v>
      </c>
      <c r="N164" s="342">
        <v>28</v>
      </c>
      <c r="O164" s="347">
        <f>'[4]заявки 2020-2021'!K167</f>
        <v>28</v>
      </c>
      <c r="P164" s="341">
        <f t="shared" si="119"/>
        <v>1.2222222222222223</v>
      </c>
      <c r="Q164" s="341">
        <v>1.5555559999999999</v>
      </c>
      <c r="R164" s="341">
        <f t="shared" si="114"/>
        <v>1.5555555555555556</v>
      </c>
      <c r="S164" s="343">
        <f>'[4]заявки 2020-2021'!M167</f>
        <v>4</v>
      </c>
      <c r="T164" s="343">
        <f>'[4]заявки 2020-2021'!N167</f>
        <v>2</v>
      </c>
      <c r="U164" s="344">
        <f t="shared" si="125"/>
        <v>4.1999999999999718</v>
      </c>
      <c r="V164" s="345">
        <f t="shared" si="126"/>
        <v>4</v>
      </c>
      <c r="W164" s="346">
        <v>4</v>
      </c>
      <c r="X164" s="346">
        <v>2</v>
      </c>
      <c r="Y164" s="348"/>
      <c r="Z164" s="342">
        <v>143.398315</v>
      </c>
      <c r="AA164" s="342">
        <v>74.591835000000003</v>
      </c>
      <c r="AB164" s="342">
        <f>'[4]численность 2020'!E174</f>
        <v>122.08609771728516</v>
      </c>
      <c r="AC164" s="341">
        <v>7.9665730000000003</v>
      </c>
      <c r="AD164" s="341">
        <v>4.1439909999999998</v>
      </c>
      <c r="AE164" s="341">
        <f t="shared" si="127"/>
        <v>6.7825609842936201</v>
      </c>
      <c r="AF164" s="343">
        <f>'[4]заявки 2020-2021'!J167</f>
        <v>6</v>
      </c>
      <c r="AG164" s="344">
        <f t="shared" si="149"/>
        <v>6.1043048858642583</v>
      </c>
      <c r="AH164" s="345">
        <f t="shared" si="128"/>
        <v>6</v>
      </c>
      <c r="AI164" s="349">
        <f t="shared" si="129"/>
        <v>4.5</v>
      </c>
      <c r="AJ164" s="346">
        <v>6</v>
      </c>
      <c r="AK164" s="346">
        <v>4</v>
      </c>
      <c r="AL164" s="342">
        <v>0</v>
      </c>
      <c r="AM164" s="342">
        <v>29.38775634765625</v>
      </c>
      <c r="AN164" s="342">
        <f>'[4]численность 2020'!F174</f>
        <v>48.886421203613281</v>
      </c>
      <c r="AO164" s="341">
        <v>0</v>
      </c>
      <c r="AP164" s="341">
        <v>1.6326529999999999</v>
      </c>
      <c r="AQ164" s="341">
        <f t="shared" si="120"/>
        <v>2.7159122890896268</v>
      </c>
      <c r="AR164" s="343">
        <f>'[4]заявки 2020-2021'!D167</f>
        <v>3</v>
      </c>
      <c r="AS164" s="343">
        <f>'[4]заявки 2020-2021'!E167</f>
        <v>0</v>
      </c>
      <c r="AT164" s="344">
        <f t="shared" si="150"/>
        <v>3.4220494842529301</v>
      </c>
      <c r="AU164" s="349">
        <f t="shared" si="121"/>
        <v>3</v>
      </c>
      <c r="AV164" s="346"/>
      <c r="AW164" s="344">
        <f t="shared" si="115"/>
        <v>0</v>
      </c>
      <c r="AX164" s="345">
        <f t="shared" si="116"/>
        <v>0</v>
      </c>
      <c r="AY164" s="346"/>
      <c r="AZ164" s="344">
        <f t="shared" si="117"/>
        <v>0</v>
      </c>
      <c r="BA164" s="346"/>
      <c r="BB164" s="342">
        <v>30.482718999999999</v>
      </c>
      <c r="BC164" s="342">
        <v>18.984694999999999</v>
      </c>
      <c r="BD164" s="342">
        <f>'[4]численность 2020'!G174</f>
        <v>45.127468109130859</v>
      </c>
      <c r="BE164" s="341">
        <v>1.693484</v>
      </c>
      <c r="BF164" s="341">
        <v>1.054705</v>
      </c>
      <c r="BG164" s="341">
        <f t="shared" si="151"/>
        <v>2.507081561618381</v>
      </c>
      <c r="BH164" s="343">
        <f>'[4]заявки 2020-2021'!B167</f>
        <v>3</v>
      </c>
      <c r="BI164" s="343">
        <f>'[4]заявки 2020-2021'!C167</f>
        <v>0</v>
      </c>
      <c r="BJ164" s="344">
        <f t="shared" si="152"/>
        <v>3.1589227676391602</v>
      </c>
      <c r="BK164" s="349">
        <f t="shared" si="153"/>
        <v>3</v>
      </c>
      <c r="BL164" s="346">
        <v>3</v>
      </c>
      <c r="BM164" s="344">
        <f t="shared" si="122"/>
        <v>0</v>
      </c>
      <c r="BN164" s="345">
        <f t="shared" si="154"/>
        <v>0</v>
      </c>
      <c r="BO164" s="346"/>
      <c r="BP164" s="344">
        <f t="shared" si="133"/>
        <v>0.60000000000000009</v>
      </c>
      <c r="BQ164" s="346"/>
      <c r="BR164" s="342">
        <v>133.12861599999999</v>
      </c>
      <c r="BS164" s="342">
        <v>70.647964000000002</v>
      </c>
      <c r="BT164" s="342">
        <f>'[4]численность 2020'!H174</f>
        <v>92.084426879882813</v>
      </c>
      <c r="BU164" s="341">
        <v>7.3960340000000002</v>
      </c>
      <c r="BV164" s="341">
        <v>3.924887</v>
      </c>
      <c r="BW164" s="341">
        <f t="shared" si="155"/>
        <v>5.1158014933268232</v>
      </c>
      <c r="BX164" s="343">
        <f>'[4]заявки 2020-2021'!F167</f>
        <v>7</v>
      </c>
      <c r="BY164" s="343">
        <f>'[4]заявки 2020-2021'!G167</f>
        <v>1</v>
      </c>
      <c r="BZ164" s="343">
        <f>'[4]заявки 2020-2021'!H167</f>
        <v>1</v>
      </c>
      <c r="CA164" s="344">
        <f t="shared" si="156"/>
        <v>7.3667541503906255</v>
      </c>
      <c r="CB164" s="349">
        <f t="shared" si="157"/>
        <v>7</v>
      </c>
      <c r="CC164" s="346">
        <v>7</v>
      </c>
      <c r="CD164" s="344">
        <f t="shared" si="136"/>
        <v>0.875</v>
      </c>
      <c r="CE164" s="345">
        <f t="shared" si="158"/>
        <v>0.875</v>
      </c>
      <c r="CF164" s="346"/>
      <c r="CG164" s="344">
        <f t="shared" si="138"/>
        <v>0.875</v>
      </c>
      <c r="CH164" s="345">
        <f t="shared" si="159"/>
        <v>0.875</v>
      </c>
      <c r="CI164" s="346">
        <v>1</v>
      </c>
      <c r="CJ164" s="344">
        <f t="shared" si="140"/>
        <v>1.4000000000000001</v>
      </c>
      <c r="CK164" s="346">
        <v>1</v>
      </c>
      <c r="CL164" s="350">
        <f t="shared" si="160"/>
        <v>1</v>
      </c>
      <c r="CM164" s="342">
        <v>4</v>
      </c>
      <c r="CN164" s="342">
        <v>18</v>
      </c>
      <c r="CO164" s="342" t="e">
        <f>#NAME?</f>
        <v>#NAME?</v>
      </c>
      <c r="CP164" s="341">
        <v>0.23</v>
      </c>
      <c r="CQ164" s="341">
        <v>1.0229999999999999</v>
      </c>
      <c r="CR164" s="341" t="e">
        <f>#NAME?</f>
        <v>#NAME?</v>
      </c>
      <c r="CS164" s="343" t="e">
        <f>#NAME?</f>
        <v>#NAME?</v>
      </c>
      <c r="CT164" s="344" t="e">
        <f t="shared" si="177"/>
        <v>#NAME?</v>
      </c>
      <c r="CU164" s="349" t="e">
        <f t="shared" si="179"/>
        <v>#NAME?</v>
      </c>
      <c r="CV164" s="346"/>
      <c r="CW164" s="344">
        <f t="shared" si="180"/>
        <v>0</v>
      </c>
      <c r="CX164" s="346"/>
      <c r="CY164" s="342">
        <v>0</v>
      </c>
      <c r="CZ164" s="342">
        <v>0</v>
      </c>
      <c r="DA164" s="342">
        <f>'[4]численность 2020'!I174</f>
        <v>0</v>
      </c>
      <c r="DB164" s="341">
        <v>0</v>
      </c>
      <c r="DC164" s="341">
        <v>0</v>
      </c>
      <c r="DD164" s="341">
        <f t="shared" si="161"/>
        <v>0</v>
      </c>
      <c r="DE164" s="343">
        <f>'[4]заявки 2020-2021'!I167</f>
        <v>0</v>
      </c>
      <c r="DF164" s="344">
        <f t="shared" si="162"/>
        <v>0</v>
      </c>
      <c r="DG164" s="345">
        <f t="shared" si="163"/>
        <v>0</v>
      </c>
      <c r="DH164" s="346"/>
      <c r="DI164" s="342">
        <v>0</v>
      </c>
      <c r="DJ164" s="342">
        <v>0.20408200000000001</v>
      </c>
      <c r="DK164" s="342">
        <f>'[4]численность 2020'!J174</f>
        <v>0</v>
      </c>
      <c r="DL164" s="341">
        <v>1.1338000000000001E-2</v>
      </c>
      <c r="DM164" s="341">
        <v>1.1338000000000001E-2</v>
      </c>
      <c r="DN164" s="341">
        <f t="shared" si="164"/>
        <v>0</v>
      </c>
      <c r="DO164" s="343">
        <f>'[4]заявки 2020-2021'!P167</f>
        <v>0</v>
      </c>
      <c r="DP164" s="344">
        <f t="shared" si="165"/>
        <v>0</v>
      </c>
      <c r="DQ164" s="345">
        <f t="shared" si="166"/>
        <v>0</v>
      </c>
      <c r="DR164" s="346"/>
      <c r="DS164" s="342">
        <v>0</v>
      </c>
      <c r="DT164" s="347">
        <v>0</v>
      </c>
      <c r="DU164" s="347">
        <f>'[4]заявки 2020-2021'!Q167</f>
        <v>0</v>
      </c>
      <c r="DV164" s="341">
        <f t="shared" si="123"/>
        <v>0</v>
      </c>
      <c r="DW164" s="341">
        <v>0</v>
      </c>
      <c r="DX164" s="341">
        <f t="shared" si="146"/>
        <v>0</v>
      </c>
      <c r="DY164" s="343">
        <f>'[4]заявки 2020-2021'!S167</f>
        <v>0</v>
      </c>
      <c r="DZ164" s="344">
        <f t="shared" si="178"/>
        <v>0</v>
      </c>
      <c r="EA164" s="345">
        <f t="shared" si="167"/>
        <v>0</v>
      </c>
      <c r="EB164" s="346"/>
    </row>
    <row r="165" spans="1:132" ht="15.75" x14ac:dyDescent="0.2">
      <c r="A165" s="198" t="s">
        <v>21</v>
      </c>
      <c r="B165" s="341"/>
      <c r="C165" s="342"/>
      <c r="D165" s="342"/>
      <c r="E165" s="342"/>
      <c r="F165" s="341"/>
      <c r="G165" s="341" t="e">
        <f t="shared" si="118"/>
        <v>#DIV/0!</v>
      </c>
      <c r="H165" s="341"/>
      <c r="I165" s="343"/>
      <c r="J165" s="344"/>
      <c r="K165" s="345">
        <f t="shared" si="148"/>
        <v>0</v>
      </c>
      <c r="L165" s="346"/>
      <c r="M165" s="342"/>
      <c r="N165" s="342"/>
      <c r="O165" s="347"/>
      <c r="P165" s="341"/>
      <c r="Q165" s="341"/>
      <c r="R165" s="341" t="e">
        <f t="shared" si="114"/>
        <v>#DIV/0!</v>
      </c>
      <c r="S165" s="343"/>
      <c r="T165" s="343"/>
      <c r="U165" s="344">
        <f t="shared" si="125"/>
        <v>0</v>
      </c>
      <c r="V165" s="345">
        <f t="shared" si="126"/>
        <v>0</v>
      </c>
      <c r="W165" s="346"/>
      <c r="X165" s="346"/>
      <c r="Y165" s="348"/>
      <c r="Z165" s="342"/>
      <c r="AA165" s="342"/>
      <c r="AB165" s="342"/>
      <c r="AC165" s="341"/>
      <c r="AD165" s="341"/>
      <c r="AE165" s="341" t="e">
        <f t="shared" si="127"/>
        <v>#DIV/0!</v>
      </c>
      <c r="AF165" s="343"/>
      <c r="AG165" s="344">
        <f t="shared" si="149"/>
        <v>0</v>
      </c>
      <c r="AH165" s="345">
        <f t="shared" si="128"/>
        <v>0</v>
      </c>
      <c r="AI165" s="349">
        <f t="shared" si="129"/>
        <v>0</v>
      </c>
      <c r="AJ165" s="346"/>
      <c r="AK165" s="346"/>
      <c r="AL165" s="342"/>
      <c r="AM165" s="342"/>
      <c r="AN165" s="342"/>
      <c r="AO165" s="341"/>
      <c r="AP165" s="341"/>
      <c r="AQ165" s="341" t="e">
        <f t="shared" si="120"/>
        <v>#DIV/0!</v>
      </c>
      <c r="AR165" s="343"/>
      <c r="AS165" s="343"/>
      <c r="AT165" s="344">
        <f t="shared" si="150"/>
        <v>0</v>
      </c>
      <c r="AU165" s="349">
        <f t="shared" si="121"/>
        <v>0</v>
      </c>
      <c r="AV165" s="346"/>
      <c r="AW165" s="344">
        <f t="shared" si="115"/>
        <v>0</v>
      </c>
      <c r="AX165" s="345">
        <f t="shared" si="116"/>
        <v>0</v>
      </c>
      <c r="AY165" s="346"/>
      <c r="AZ165" s="344">
        <f t="shared" si="117"/>
        <v>0</v>
      </c>
      <c r="BA165" s="346"/>
      <c r="BB165" s="342"/>
      <c r="BC165" s="342"/>
      <c r="BD165" s="342"/>
      <c r="BE165" s="341"/>
      <c r="BF165" s="341"/>
      <c r="BG165" s="341" t="e">
        <f t="shared" si="151"/>
        <v>#DIV/0!</v>
      </c>
      <c r="BH165" s="343"/>
      <c r="BI165" s="343"/>
      <c r="BJ165" s="344">
        <f t="shared" si="152"/>
        <v>0</v>
      </c>
      <c r="BK165" s="349">
        <f t="shared" si="153"/>
        <v>0</v>
      </c>
      <c r="BL165" s="346"/>
      <c r="BM165" s="344">
        <f t="shared" si="122"/>
        <v>0</v>
      </c>
      <c r="BN165" s="345">
        <f t="shared" si="154"/>
        <v>0</v>
      </c>
      <c r="BO165" s="346"/>
      <c r="BP165" s="344">
        <f t="shared" si="133"/>
        <v>0</v>
      </c>
      <c r="BQ165" s="346"/>
      <c r="BR165" s="342"/>
      <c r="BS165" s="342"/>
      <c r="BT165" s="342"/>
      <c r="BU165" s="341"/>
      <c r="BV165" s="341"/>
      <c r="BW165" s="341" t="e">
        <f t="shared" si="155"/>
        <v>#DIV/0!</v>
      </c>
      <c r="BX165" s="343"/>
      <c r="BY165" s="343"/>
      <c r="BZ165" s="343"/>
      <c r="CA165" s="344">
        <f t="shared" si="156"/>
        <v>0</v>
      </c>
      <c r="CB165" s="349">
        <f t="shared" si="157"/>
        <v>0</v>
      </c>
      <c r="CC165" s="346"/>
      <c r="CD165" s="344">
        <f t="shared" si="136"/>
        <v>0</v>
      </c>
      <c r="CE165" s="345">
        <f t="shared" si="158"/>
        <v>0</v>
      </c>
      <c r="CF165" s="346"/>
      <c r="CG165" s="344">
        <f t="shared" si="138"/>
        <v>0</v>
      </c>
      <c r="CH165" s="345">
        <f t="shared" si="159"/>
        <v>0</v>
      </c>
      <c r="CI165" s="346"/>
      <c r="CJ165" s="344">
        <f t="shared" si="140"/>
        <v>0</v>
      </c>
      <c r="CK165" s="346"/>
      <c r="CL165" s="350">
        <f t="shared" si="160"/>
        <v>1</v>
      </c>
      <c r="CM165" s="342"/>
      <c r="CN165" s="342"/>
      <c r="CO165" s="342"/>
      <c r="CP165" s="341"/>
      <c r="CQ165" s="341"/>
      <c r="CR165" s="341"/>
      <c r="CS165" s="343"/>
      <c r="CT165" s="344">
        <f t="shared" ref="CT165:CT198" si="181">IF((CO165*0.1)&gt;0,CO165*0.8,0)</f>
        <v>0</v>
      </c>
      <c r="CU165" s="349">
        <f t="shared" si="179"/>
        <v>0</v>
      </c>
      <c r="CV165" s="346"/>
      <c r="CW165" s="344">
        <f t="shared" si="180"/>
        <v>0</v>
      </c>
      <c r="CX165" s="346"/>
      <c r="CY165" s="342"/>
      <c r="CZ165" s="342"/>
      <c r="DA165" s="342"/>
      <c r="DB165" s="341"/>
      <c r="DC165" s="341"/>
      <c r="DD165" s="341" t="e">
        <f t="shared" si="161"/>
        <v>#DIV/0!</v>
      </c>
      <c r="DE165" s="343"/>
      <c r="DF165" s="344">
        <f t="shared" si="162"/>
        <v>0</v>
      </c>
      <c r="DG165" s="345">
        <f t="shared" si="163"/>
        <v>0</v>
      </c>
      <c r="DH165" s="346"/>
      <c r="DI165" s="342"/>
      <c r="DJ165" s="342"/>
      <c r="DK165" s="342"/>
      <c r="DL165" s="341"/>
      <c r="DM165" s="341"/>
      <c r="DN165" s="341" t="e">
        <f t="shared" si="164"/>
        <v>#DIV/0!</v>
      </c>
      <c r="DO165" s="343"/>
      <c r="DP165" s="344">
        <f t="shared" si="165"/>
        <v>0</v>
      </c>
      <c r="DQ165" s="345">
        <f t="shared" si="166"/>
        <v>0</v>
      </c>
      <c r="DR165" s="346"/>
      <c r="DS165" s="342"/>
      <c r="DT165" s="347"/>
      <c r="DU165" s="347"/>
      <c r="DV165" s="341" t="e">
        <f t="shared" si="123"/>
        <v>#DIV/0!</v>
      </c>
      <c r="DW165" s="341"/>
      <c r="DX165" s="341" t="e">
        <f t="shared" si="146"/>
        <v>#DIV/0!</v>
      </c>
      <c r="DY165" s="343"/>
      <c r="DZ165" s="344">
        <f t="shared" si="178"/>
        <v>0</v>
      </c>
      <c r="EA165" s="345">
        <f t="shared" si="167"/>
        <v>0</v>
      </c>
      <c r="EB165" s="346"/>
    </row>
    <row r="166" spans="1:132" ht="31.5" x14ac:dyDescent="0.2">
      <c r="A166" s="116" t="s">
        <v>22</v>
      </c>
      <c r="B166" s="341">
        <f>'[4]численность 2020'!C3</f>
        <v>240</v>
      </c>
      <c r="C166" s="342">
        <v>0</v>
      </c>
      <c r="D166" s="342">
        <v>0</v>
      </c>
      <c r="E166" s="342">
        <f>'[4]численность 2020'!D3</f>
        <v>0</v>
      </c>
      <c r="F166" s="341">
        <v>0</v>
      </c>
      <c r="G166" s="341">
        <f t="shared" si="118"/>
        <v>0</v>
      </c>
      <c r="H166" s="341">
        <f t="shared" si="111"/>
        <v>0</v>
      </c>
      <c r="I166" s="343">
        <f>'[4]заявки 2020-2021'!O170</f>
        <v>0</v>
      </c>
      <c r="J166" s="344">
        <f t="shared" si="112"/>
        <v>0</v>
      </c>
      <c r="K166" s="345">
        <f t="shared" si="148"/>
        <v>0</v>
      </c>
      <c r="L166" s="346"/>
      <c r="M166" s="342">
        <v>0</v>
      </c>
      <c r="N166" s="342">
        <v>0</v>
      </c>
      <c r="O166" s="347">
        <f>'[4]заявки 2020-2021'!K170</f>
        <v>0</v>
      </c>
      <c r="P166" s="341">
        <f t="shared" si="119"/>
        <v>0</v>
      </c>
      <c r="Q166" s="341">
        <v>0</v>
      </c>
      <c r="R166" s="341">
        <f t="shared" si="114"/>
        <v>0</v>
      </c>
      <c r="S166" s="343">
        <f>'[4]заявки 2020-2021'!M170</f>
        <v>0</v>
      </c>
      <c r="T166" s="343">
        <f>'[4]заявки 2020-2021'!N170</f>
        <v>0</v>
      </c>
      <c r="U166" s="344">
        <f t="shared" si="125"/>
        <v>0</v>
      </c>
      <c r="V166" s="345">
        <f t="shared" si="126"/>
        <v>0</v>
      </c>
      <c r="W166" s="346"/>
      <c r="X166" s="346"/>
      <c r="Y166" s="348"/>
      <c r="Z166" s="342">
        <v>0</v>
      </c>
      <c r="AA166" s="342">
        <v>0</v>
      </c>
      <c r="AB166" s="342">
        <f>'[4]численность 2020'!E3</f>
        <v>0</v>
      </c>
      <c r="AC166" s="341">
        <v>0</v>
      </c>
      <c r="AD166" s="341">
        <v>0</v>
      </c>
      <c r="AE166" s="341">
        <f t="shared" si="127"/>
        <v>0</v>
      </c>
      <c r="AF166" s="343">
        <f>'[4]заявки 2020-2021'!J170</f>
        <v>0</v>
      </c>
      <c r="AG166" s="344">
        <f t="shared" si="149"/>
        <v>0</v>
      </c>
      <c r="AH166" s="345">
        <f t="shared" si="128"/>
        <v>0</v>
      </c>
      <c r="AI166" s="349">
        <f t="shared" si="129"/>
        <v>0</v>
      </c>
      <c r="AJ166" s="346"/>
      <c r="AK166" s="346"/>
      <c r="AL166" s="342">
        <v>257.31640625</v>
      </c>
      <c r="AM166" s="342">
        <v>374.11746199999999</v>
      </c>
      <c r="AN166" s="342">
        <f>'[4]численность 2020'!F3</f>
        <v>251.44821166992188</v>
      </c>
      <c r="AO166" s="341">
        <v>2.019752</v>
      </c>
      <c r="AP166" s="341">
        <v>2.9365579999999998</v>
      </c>
      <c r="AQ166" s="341">
        <f t="shared" si="120"/>
        <v>1.0477008819580078</v>
      </c>
      <c r="AR166" s="343">
        <f>'[4]заявки 2020-2021'!D170</f>
        <v>30</v>
      </c>
      <c r="AS166" s="343">
        <f>'[4]заявки 2020-2021'!E170</f>
        <v>0</v>
      </c>
      <c r="AT166" s="344">
        <f t="shared" si="150"/>
        <v>12.572410583496094</v>
      </c>
      <c r="AU166" s="349">
        <f t="shared" si="121"/>
        <v>12.572410583496094</v>
      </c>
      <c r="AV166" s="346">
        <v>12</v>
      </c>
      <c r="AW166" s="344">
        <f t="shared" si="115"/>
        <v>3</v>
      </c>
      <c r="AX166" s="345">
        <f t="shared" si="116"/>
        <v>0</v>
      </c>
      <c r="AY166" s="346"/>
      <c r="AZ166" s="344">
        <f t="shared" si="117"/>
        <v>6</v>
      </c>
      <c r="BA166" s="346">
        <v>6</v>
      </c>
      <c r="BB166" s="342">
        <v>0</v>
      </c>
      <c r="BC166" s="342">
        <v>0</v>
      </c>
      <c r="BD166" s="342">
        <f>'[4]численность 2020'!G3</f>
        <v>0</v>
      </c>
      <c r="BE166" s="341">
        <v>0</v>
      </c>
      <c r="BF166" s="341">
        <v>0</v>
      </c>
      <c r="BG166" s="341">
        <f t="shared" si="151"/>
        <v>0</v>
      </c>
      <c r="BH166" s="343">
        <f>'[4]заявки 2020-2021'!B170</f>
        <v>0</v>
      </c>
      <c r="BI166" s="343">
        <f>'[4]заявки 2020-2021'!C170</f>
        <v>0</v>
      </c>
      <c r="BJ166" s="344">
        <f t="shared" si="152"/>
        <v>0</v>
      </c>
      <c r="BK166" s="349">
        <f t="shared" si="153"/>
        <v>0</v>
      </c>
      <c r="BL166" s="346"/>
      <c r="BM166" s="344">
        <f t="shared" si="122"/>
        <v>0</v>
      </c>
      <c r="BN166" s="345">
        <f t="shared" si="154"/>
        <v>0</v>
      </c>
      <c r="BO166" s="346"/>
      <c r="BP166" s="344">
        <f t="shared" si="133"/>
        <v>0</v>
      </c>
      <c r="BQ166" s="346"/>
      <c r="BR166" s="342">
        <v>0</v>
      </c>
      <c r="BS166" s="342">
        <v>0</v>
      </c>
      <c r="BT166" s="342">
        <f>'[4]численность 2020'!H3</f>
        <v>0</v>
      </c>
      <c r="BU166" s="341">
        <v>0</v>
      </c>
      <c r="BV166" s="341">
        <v>0</v>
      </c>
      <c r="BW166" s="341">
        <f t="shared" si="155"/>
        <v>0</v>
      </c>
      <c r="BX166" s="343">
        <f>'[4]заявки 2020-2021'!F170</f>
        <v>0</v>
      </c>
      <c r="BY166" s="343">
        <f>'[4]заявки 2020-2021'!G170</f>
        <v>0</v>
      </c>
      <c r="BZ166" s="343">
        <f>'[4]заявки 2020-2021'!H170</f>
        <v>0</v>
      </c>
      <c r="CA166" s="344">
        <f t="shared" si="156"/>
        <v>0</v>
      </c>
      <c r="CB166" s="349">
        <f t="shared" si="157"/>
        <v>0</v>
      </c>
      <c r="CC166" s="346"/>
      <c r="CD166" s="344">
        <f t="shared" si="136"/>
        <v>0</v>
      </c>
      <c r="CE166" s="345">
        <f t="shared" si="158"/>
        <v>0</v>
      </c>
      <c r="CF166" s="346"/>
      <c r="CG166" s="344">
        <f t="shared" si="138"/>
        <v>0</v>
      </c>
      <c r="CH166" s="345">
        <f t="shared" si="159"/>
        <v>0</v>
      </c>
      <c r="CI166" s="346"/>
      <c r="CJ166" s="344">
        <f t="shared" si="140"/>
        <v>0</v>
      </c>
      <c r="CK166" s="346"/>
      <c r="CL166" s="350">
        <f t="shared" si="160"/>
        <v>1</v>
      </c>
      <c r="CM166" s="342">
        <v>0</v>
      </c>
      <c r="CN166" s="342">
        <v>0</v>
      </c>
      <c r="CO166" s="342" t="e">
        <f>#NAME?</f>
        <v>#NAME?</v>
      </c>
      <c r="CP166" s="341">
        <v>0</v>
      </c>
      <c r="CQ166" s="341">
        <v>0</v>
      </c>
      <c r="CR166" s="341" t="e">
        <f>#NAME?</f>
        <v>#NAME?</v>
      </c>
      <c r="CS166" s="343" t="e">
        <f>#NAME?</f>
        <v>#NAME?</v>
      </c>
      <c r="CT166" s="344" t="e">
        <f t="shared" si="181"/>
        <v>#NAME?</v>
      </c>
      <c r="CU166" s="349" t="e">
        <f t="shared" si="179"/>
        <v>#NAME?</v>
      </c>
      <c r="CV166" s="346"/>
      <c r="CW166" s="344">
        <f t="shared" si="180"/>
        <v>0</v>
      </c>
      <c r="CX166" s="346"/>
      <c r="CY166" s="342">
        <v>0</v>
      </c>
      <c r="CZ166" s="342">
        <v>0</v>
      </c>
      <c r="DA166" s="342">
        <f>'[4]численность 2020'!I3</f>
        <v>0</v>
      </c>
      <c r="DB166" s="341">
        <v>0</v>
      </c>
      <c r="DC166" s="341">
        <v>0</v>
      </c>
      <c r="DD166" s="341">
        <f t="shared" si="161"/>
        <v>0</v>
      </c>
      <c r="DE166" s="343">
        <f>'[4]заявки 2020-2021'!I170</f>
        <v>0</v>
      </c>
      <c r="DF166" s="344">
        <f t="shared" si="162"/>
        <v>0</v>
      </c>
      <c r="DG166" s="345">
        <f t="shared" si="163"/>
        <v>0</v>
      </c>
      <c r="DH166" s="346"/>
      <c r="DI166" s="342">
        <v>0</v>
      </c>
      <c r="DJ166" s="342">
        <v>0</v>
      </c>
      <c r="DK166" s="342">
        <f>'[4]численность 2020'!J3</f>
        <v>0</v>
      </c>
      <c r="DL166" s="341">
        <v>0</v>
      </c>
      <c r="DM166" s="341">
        <v>0</v>
      </c>
      <c r="DN166" s="341">
        <f t="shared" si="164"/>
        <v>0</v>
      </c>
      <c r="DO166" s="343">
        <f>'[4]заявки 2020-2021'!P170</f>
        <v>0</v>
      </c>
      <c r="DP166" s="344">
        <f t="shared" si="165"/>
        <v>0</v>
      </c>
      <c r="DQ166" s="345">
        <f t="shared" si="166"/>
        <v>0</v>
      </c>
      <c r="DR166" s="346"/>
      <c r="DS166" s="342">
        <v>0</v>
      </c>
      <c r="DT166" s="347">
        <v>0</v>
      </c>
      <c r="DU166" s="347">
        <f>'[4]заявки 2020-2021'!Q170</f>
        <v>0</v>
      </c>
      <c r="DV166" s="341">
        <f t="shared" si="123"/>
        <v>0</v>
      </c>
      <c r="DW166" s="341">
        <v>0</v>
      </c>
      <c r="DX166" s="341">
        <f t="shared" si="146"/>
        <v>0</v>
      </c>
      <c r="DY166" s="343">
        <f>'[4]заявки 2020-2021'!S170</f>
        <v>0</v>
      </c>
      <c r="DZ166" s="344">
        <f t="shared" si="178"/>
        <v>0</v>
      </c>
      <c r="EA166" s="345">
        <f t="shared" si="167"/>
        <v>0</v>
      </c>
      <c r="EB166" s="346"/>
    </row>
    <row r="167" spans="1:132" ht="15.75" x14ac:dyDescent="0.2">
      <c r="A167" s="198" t="s">
        <v>29</v>
      </c>
      <c r="B167" s="341"/>
      <c r="C167" s="342"/>
      <c r="D167" s="342"/>
      <c r="E167" s="342"/>
      <c r="F167" s="341"/>
      <c r="G167" s="341" t="e">
        <f t="shared" si="118"/>
        <v>#DIV/0!</v>
      </c>
      <c r="H167" s="341"/>
      <c r="I167" s="343"/>
      <c r="J167" s="344"/>
      <c r="K167" s="345">
        <f t="shared" si="148"/>
        <v>0</v>
      </c>
      <c r="L167" s="346"/>
      <c r="M167" s="342"/>
      <c r="N167" s="342"/>
      <c r="O167" s="347"/>
      <c r="P167" s="341"/>
      <c r="Q167" s="341"/>
      <c r="R167" s="341" t="e">
        <f t="shared" si="114"/>
        <v>#DIV/0!</v>
      </c>
      <c r="S167" s="343"/>
      <c r="T167" s="343"/>
      <c r="U167" s="344">
        <f t="shared" si="125"/>
        <v>0</v>
      </c>
      <c r="V167" s="345">
        <f t="shared" si="126"/>
        <v>0</v>
      </c>
      <c r="W167" s="346"/>
      <c r="X167" s="346"/>
      <c r="Y167" s="348"/>
      <c r="Z167" s="342"/>
      <c r="AA167" s="342"/>
      <c r="AB167" s="342"/>
      <c r="AC167" s="341"/>
      <c r="AD167" s="341"/>
      <c r="AE167" s="341" t="e">
        <f t="shared" si="127"/>
        <v>#DIV/0!</v>
      </c>
      <c r="AF167" s="343"/>
      <c r="AG167" s="344">
        <f t="shared" si="149"/>
        <v>0</v>
      </c>
      <c r="AH167" s="345">
        <f t="shared" si="128"/>
        <v>0</v>
      </c>
      <c r="AI167" s="349">
        <f t="shared" si="129"/>
        <v>0</v>
      </c>
      <c r="AJ167" s="346"/>
      <c r="AK167" s="346"/>
      <c r="AL167" s="342"/>
      <c r="AM167" s="342"/>
      <c r="AN167" s="342"/>
      <c r="AO167" s="341"/>
      <c r="AP167" s="341"/>
      <c r="AQ167" s="341" t="e">
        <f t="shared" si="120"/>
        <v>#DIV/0!</v>
      </c>
      <c r="AR167" s="343"/>
      <c r="AS167" s="343"/>
      <c r="AT167" s="344">
        <f t="shared" si="150"/>
        <v>0</v>
      </c>
      <c r="AU167" s="349">
        <f t="shared" si="121"/>
        <v>0</v>
      </c>
      <c r="AV167" s="346"/>
      <c r="AW167" s="344">
        <f t="shared" si="115"/>
        <v>0</v>
      </c>
      <c r="AX167" s="345">
        <f t="shared" si="116"/>
        <v>0</v>
      </c>
      <c r="AY167" s="346"/>
      <c r="AZ167" s="344">
        <f t="shared" si="117"/>
        <v>0</v>
      </c>
      <c r="BA167" s="346"/>
      <c r="BB167" s="342"/>
      <c r="BC167" s="342"/>
      <c r="BD167" s="342"/>
      <c r="BE167" s="341"/>
      <c r="BF167" s="341"/>
      <c r="BG167" s="341" t="e">
        <f t="shared" si="151"/>
        <v>#DIV/0!</v>
      </c>
      <c r="BH167" s="343"/>
      <c r="BI167" s="343"/>
      <c r="BJ167" s="344">
        <f t="shared" si="152"/>
        <v>0</v>
      </c>
      <c r="BK167" s="349">
        <f t="shared" si="153"/>
        <v>0</v>
      </c>
      <c r="BL167" s="346"/>
      <c r="BM167" s="344">
        <f t="shared" si="122"/>
        <v>0</v>
      </c>
      <c r="BN167" s="345">
        <f t="shared" si="154"/>
        <v>0</v>
      </c>
      <c r="BO167" s="346"/>
      <c r="BP167" s="344">
        <f t="shared" si="133"/>
        <v>0</v>
      </c>
      <c r="BQ167" s="346"/>
      <c r="BR167" s="342"/>
      <c r="BS167" s="342"/>
      <c r="BT167" s="342"/>
      <c r="BU167" s="341"/>
      <c r="BV167" s="341"/>
      <c r="BW167" s="341" t="e">
        <f t="shared" si="155"/>
        <v>#DIV/0!</v>
      </c>
      <c r="BX167" s="343"/>
      <c r="BY167" s="343"/>
      <c r="BZ167" s="343"/>
      <c r="CA167" s="344">
        <f t="shared" si="156"/>
        <v>0</v>
      </c>
      <c r="CB167" s="349">
        <f t="shared" si="157"/>
        <v>0</v>
      </c>
      <c r="CC167" s="346"/>
      <c r="CD167" s="344">
        <f t="shared" si="136"/>
        <v>0</v>
      </c>
      <c r="CE167" s="345">
        <f t="shared" si="158"/>
        <v>0</v>
      </c>
      <c r="CF167" s="346"/>
      <c r="CG167" s="344">
        <f t="shared" si="138"/>
        <v>0</v>
      </c>
      <c r="CH167" s="345">
        <f t="shared" si="159"/>
        <v>0</v>
      </c>
      <c r="CI167" s="346"/>
      <c r="CJ167" s="344">
        <f t="shared" si="140"/>
        <v>0</v>
      </c>
      <c r="CK167" s="346"/>
      <c r="CL167" s="350">
        <f t="shared" si="160"/>
        <v>1</v>
      </c>
      <c r="CM167" s="342"/>
      <c r="CN167" s="342"/>
      <c r="CO167" s="342"/>
      <c r="CP167" s="341"/>
      <c r="CQ167" s="341"/>
      <c r="CR167" s="341"/>
      <c r="CS167" s="343"/>
      <c r="CT167" s="344">
        <f t="shared" si="181"/>
        <v>0</v>
      </c>
      <c r="CU167" s="349">
        <f t="shared" si="179"/>
        <v>0</v>
      </c>
      <c r="CV167" s="346"/>
      <c r="CW167" s="344">
        <f t="shared" si="180"/>
        <v>0</v>
      </c>
      <c r="CX167" s="346"/>
      <c r="CY167" s="342"/>
      <c r="CZ167" s="342"/>
      <c r="DA167" s="342"/>
      <c r="DB167" s="341"/>
      <c r="DC167" s="341"/>
      <c r="DD167" s="341" t="e">
        <f t="shared" si="161"/>
        <v>#DIV/0!</v>
      </c>
      <c r="DE167" s="343"/>
      <c r="DF167" s="344">
        <f t="shared" si="162"/>
        <v>0</v>
      </c>
      <c r="DG167" s="345">
        <f t="shared" si="163"/>
        <v>0</v>
      </c>
      <c r="DH167" s="346"/>
      <c r="DI167" s="342"/>
      <c r="DJ167" s="342"/>
      <c r="DK167" s="342"/>
      <c r="DL167" s="341"/>
      <c r="DM167" s="341"/>
      <c r="DN167" s="341" t="e">
        <f t="shared" si="164"/>
        <v>#DIV/0!</v>
      </c>
      <c r="DO167" s="343"/>
      <c r="DP167" s="344">
        <f t="shared" si="165"/>
        <v>0</v>
      </c>
      <c r="DQ167" s="345">
        <f t="shared" si="166"/>
        <v>0</v>
      </c>
      <c r="DR167" s="346"/>
      <c r="DS167" s="342"/>
      <c r="DT167" s="347"/>
      <c r="DU167" s="347"/>
      <c r="DV167" s="341" t="e">
        <f t="shared" si="123"/>
        <v>#DIV/0!</v>
      </c>
      <c r="DW167" s="341"/>
      <c r="DX167" s="341" t="e">
        <f t="shared" si="146"/>
        <v>#DIV/0!</v>
      </c>
      <c r="DY167" s="343"/>
      <c r="DZ167" s="344">
        <f t="shared" si="178"/>
        <v>0</v>
      </c>
      <c r="EA167" s="345">
        <f t="shared" si="167"/>
        <v>0</v>
      </c>
      <c r="EB167" s="346"/>
    </row>
    <row r="168" spans="1:132" ht="63" x14ac:dyDescent="0.2">
      <c r="A168" s="116" t="s">
        <v>363</v>
      </c>
      <c r="B168" s="341">
        <f>'[4]численность 2020'!C13</f>
        <v>64.900001525878906</v>
      </c>
      <c r="C168" s="342">
        <v>73.410186999999993</v>
      </c>
      <c r="D168" s="342">
        <v>112.32785</v>
      </c>
      <c r="E168" s="342">
        <f>'[4]численность 2020'!D13</f>
        <v>51.717414855957031</v>
      </c>
      <c r="F168" s="341">
        <v>1.1470340000000001</v>
      </c>
      <c r="G168" s="341">
        <f t="shared" si="118"/>
        <v>1.7307834724042219</v>
      </c>
      <c r="H168" s="341">
        <f t="shared" si="111"/>
        <v>0.79687848443785769</v>
      </c>
      <c r="I168" s="343">
        <f>'[4]заявки 2020-2021'!O172</f>
        <v>18</v>
      </c>
      <c r="J168" s="344">
        <f t="shared" si="112"/>
        <v>18.101095199584908</v>
      </c>
      <c r="K168" s="345">
        <f t="shared" si="148"/>
        <v>18</v>
      </c>
      <c r="L168" s="346">
        <v>5</v>
      </c>
      <c r="M168" s="342">
        <v>15</v>
      </c>
      <c r="N168" s="342">
        <v>20</v>
      </c>
      <c r="O168" s="347">
        <f>'[4]заявки 2020-2021'!K172</f>
        <v>20</v>
      </c>
      <c r="P168" s="341">
        <f t="shared" si="119"/>
        <v>0.23112480196196517</v>
      </c>
      <c r="Q168" s="341">
        <v>0.30799599999999999</v>
      </c>
      <c r="R168" s="341">
        <f t="shared" si="114"/>
        <v>0.30816640261595357</v>
      </c>
      <c r="S168" s="343">
        <f>'[4]заявки 2020-2021'!M172</f>
        <v>3</v>
      </c>
      <c r="T168" s="343">
        <f>'[4]заявки 2020-2021'!N172</f>
        <v>2</v>
      </c>
      <c r="U168" s="344">
        <f t="shared" si="125"/>
        <v>2.99999999999998</v>
      </c>
      <c r="V168" s="345">
        <f t="shared" si="126"/>
        <v>2.99999999999998</v>
      </c>
      <c r="W168" s="346">
        <v>3</v>
      </c>
      <c r="X168" s="346">
        <v>2</v>
      </c>
      <c r="Y168" s="348"/>
      <c r="Z168" s="342">
        <v>145.08604399999999</v>
      </c>
      <c r="AA168" s="342">
        <v>149.899597</v>
      </c>
      <c r="AB168" s="342">
        <f>'[4]численность 2020'!E13</f>
        <v>150.22212219238281</v>
      </c>
      <c r="AC168" s="341">
        <v>2.266969</v>
      </c>
      <c r="AD168" s="341">
        <v>2.3084199999999999</v>
      </c>
      <c r="AE168" s="341">
        <f t="shared" si="127"/>
        <v>2.3146705494680408</v>
      </c>
      <c r="AF168" s="343">
        <f>'[4]заявки 2020-2021'!J172</f>
        <v>7</v>
      </c>
      <c r="AG168" s="344">
        <f t="shared" si="149"/>
        <v>7.5111061096191412</v>
      </c>
      <c r="AH168" s="345">
        <f t="shared" si="128"/>
        <v>7</v>
      </c>
      <c r="AI168" s="349">
        <f t="shared" si="129"/>
        <v>5.25</v>
      </c>
      <c r="AJ168" s="346">
        <v>7</v>
      </c>
      <c r="AK168" s="346">
        <v>5</v>
      </c>
      <c r="AL168" s="342">
        <v>311.58441199999999</v>
      </c>
      <c r="AM168" s="342">
        <v>467.582336</v>
      </c>
      <c r="AN168" s="342">
        <f>'[4]численность 2020'!F13</f>
        <v>493.78756713867188</v>
      </c>
      <c r="AO168" s="341">
        <v>4.868506</v>
      </c>
      <c r="AP168" s="341">
        <v>7.2006639999999997</v>
      </c>
      <c r="AQ168" s="341">
        <f t="shared" si="120"/>
        <v>7.6084369110804078</v>
      </c>
      <c r="AR168" s="343">
        <f>'[4]заявки 2020-2021'!D172</f>
        <v>49</v>
      </c>
      <c r="AS168" s="343">
        <f>'[4]заявки 2020-2021'!E172</f>
        <v>10</v>
      </c>
      <c r="AT168" s="344">
        <f t="shared" si="150"/>
        <v>49.37875671386719</v>
      </c>
      <c r="AU168" s="349">
        <f t="shared" si="121"/>
        <v>49</v>
      </c>
      <c r="AV168" s="346">
        <v>49</v>
      </c>
      <c r="AW168" s="344">
        <f t="shared" si="115"/>
        <v>12.25</v>
      </c>
      <c r="AX168" s="345">
        <f t="shared" si="116"/>
        <v>10</v>
      </c>
      <c r="AY168" s="346">
        <v>10</v>
      </c>
      <c r="AZ168" s="344">
        <f t="shared" si="117"/>
        <v>24.5</v>
      </c>
      <c r="BA168" s="346">
        <v>24</v>
      </c>
      <c r="BB168" s="342">
        <v>76.941947999999996</v>
      </c>
      <c r="BC168" s="342">
        <v>103.370682</v>
      </c>
      <c r="BD168" s="342">
        <f>'[4]численность 2020'!G13</f>
        <v>93.607223510742188</v>
      </c>
      <c r="BE168" s="341">
        <v>1.202218</v>
      </c>
      <c r="BF168" s="341">
        <v>1.591885</v>
      </c>
      <c r="BG168" s="341">
        <f t="shared" si="151"/>
        <v>1.4423300664086467</v>
      </c>
      <c r="BH168" s="343">
        <f>'[4]заявки 2020-2021'!B172</f>
        <v>4</v>
      </c>
      <c r="BI168" s="343">
        <f>'[4]заявки 2020-2021'!C172</f>
        <v>1</v>
      </c>
      <c r="BJ168" s="344">
        <f t="shared" si="152"/>
        <v>4.6803611755371097</v>
      </c>
      <c r="BK168" s="349">
        <f t="shared" si="153"/>
        <v>4</v>
      </c>
      <c r="BL168" s="346">
        <v>4</v>
      </c>
      <c r="BM168" s="344">
        <f t="shared" si="122"/>
        <v>1</v>
      </c>
      <c r="BN168" s="345">
        <f t="shared" si="154"/>
        <v>1</v>
      </c>
      <c r="BO168" s="346">
        <v>1</v>
      </c>
      <c r="BP168" s="344">
        <f t="shared" si="133"/>
        <v>0.8</v>
      </c>
      <c r="BQ168" s="346"/>
      <c r="BR168" s="342">
        <v>402.19274899999999</v>
      </c>
      <c r="BS168" s="342">
        <v>435.11920199999997</v>
      </c>
      <c r="BT168" s="342">
        <f>'[4]численность 2020'!H13</f>
        <v>458.05758666992188</v>
      </c>
      <c r="BU168" s="341">
        <v>6.284262</v>
      </c>
      <c r="BV168" s="341">
        <v>6.7007389999999996</v>
      </c>
      <c r="BW168" s="341">
        <f t="shared" si="155"/>
        <v>7.0578979337507599</v>
      </c>
      <c r="BX168" s="343">
        <f>'[4]заявки 2020-2021'!F172</f>
        <v>45</v>
      </c>
      <c r="BY168" s="343">
        <f>'[4]заявки 2020-2021'!G172</f>
        <v>5</v>
      </c>
      <c r="BZ168" s="343">
        <f>'[4]заявки 2020-2021'!H172</f>
        <v>6</v>
      </c>
      <c r="CA168" s="344">
        <f t="shared" si="156"/>
        <v>45.80575866699219</v>
      </c>
      <c r="CB168" s="349">
        <f t="shared" si="157"/>
        <v>45</v>
      </c>
      <c r="CC168" s="346">
        <v>45</v>
      </c>
      <c r="CD168" s="344">
        <f t="shared" si="136"/>
        <v>5.625</v>
      </c>
      <c r="CE168" s="345">
        <f t="shared" si="158"/>
        <v>5</v>
      </c>
      <c r="CF168" s="346">
        <v>5</v>
      </c>
      <c r="CG168" s="344">
        <f t="shared" si="138"/>
        <v>5.625</v>
      </c>
      <c r="CH168" s="345">
        <f t="shared" si="159"/>
        <v>5.625</v>
      </c>
      <c r="CI168" s="346">
        <v>6</v>
      </c>
      <c r="CJ168" s="344">
        <f t="shared" si="140"/>
        <v>9</v>
      </c>
      <c r="CK168" s="346">
        <v>9</v>
      </c>
      <c r="CL168" s="350">
        <f t="shared" si="160"/>
        <v>1</v>
      </c>
      <c r="CM168" s="342">
        <v>0</v>
      </c>
      <c r="CN168" s="342">
        <v>0</v>
      </c>
      <c r="CO168" s="342" t="e">
        <f>#NAME?</f>
        <v>#NAME?</v>
      </c>
      <c r="CP168" s="341">
        <v>0</v>
      </c>
      <c r="CQ168" s="341">
        <v>0</v>
      </c>
      <c r="CR168" s="341" t="e">
        <f>#NAME?</f>
        <v>#NAME?</v>
      </c>
      <c r="CS168" s="343" t="e">
        <f>#NAME?</f>
        <v>#NAME?</v>
      </c>
      <c r="CT168" s="344" t="e">
        <f t="shared" si="181"/>
        <v>#NAME?</v>
      </c>
      <c r="CU168" s="349" t="e">
        <f t="shared" si="179"/>
        <v>#NAME?</v>
      </c>
      <c r="CV168" s="346"/>
      <c r="CW168" s="344">
        <f t="shared" si="180"/>
        <v>0</v>
      </c>
      <c r="CX168" s="346"/>
      <c r="CY168" s="342">
        <v>0</v>
      </c>
      <c r="CZ168" s="342">
        <v>0</v>
      </c>
      <c r="DA168" s="342">
        <f>'[4]численность 2020'!I13</f>
        <v>0</v>
      </c>
      <c r="DB168" s="341">
        <v>0</v>
      </c>
      <c r="DC168" s="341">
        <v>0</v>
      </c>
      <c r="DD168" s="341">
        <f t="shared" si="161"/>
        <v>0</v>
      </c>
      <c r="DE168" s="343">
        <f>'[4]заявки 2020-2021'!I172</f>
        <v>0</v>
      </c>
      <c r="DF168" s="344">
        <f t="shared" si="162"/>
        <v>0</v>
      </c>
      <c r="DG168" s="345">
        <f t="shared" si="163"/>
        <v>0</v>
      </c>
      <c r="DH168" s="346"/>
      <c r="DI168" s="342">
        <v>2.8380230000000002</v>
      </c>
      <c r="DJ168" s="342">
        <v>5.8100610000000001</v>
      </c>
      <c r="DK168" s="342">
        <f>'[4]численность 2020'!J13</f>
        <v>1.9589930772781372</v>
      </c>
      <c r="DL168" s="341">
        <v>8.9473999999999998E-2</v>
      </c>
      <c r="DM168" s="341">
        <v>8.9473999999999998E-2</v>
      </c>
      <c r="DN168" s="341">
        <f t="shared" si="164"/>
        <v>3.0184792468718014E-2</v>
      </c>
      <c r="DO168" s="343">
        <f>'[4]заявки 2020-2021'!P172</f>
        <v>2</v>
      </c>
      <c r="DP168" s="344">
        <f t="shared" si="165"/>
        <v>0.19589930772781372</v>
      </c>
      <c r="DQ168" s="345">
        <f t="shared" si="166"/>
        <v>0.19589930772781372</v>
      </c>
      <c r="DR168" s="346"/>
      <c r="DS168" s="342">
        <v>8</v>
      </c>
      <c r="DT168" s="347">
        <v>30</v>
      </c>
      <c r="DU168" s="347">
        <f>'[4]заявки 2020-2021'!Q172</f>
        <v>30</v>
      </c>
      <c r="DV168" s="341">
        <f t="shared" si="123"/>
        <v>0.12326656104638142</v>
      </c>
      <c r="DW168" s="341">
        <v>0.46199299999999999</v>
      </c>
      <c r="DX168" s="341">
        <f t="shared" si="146"/>
        <v>0.46224960392393033</v>
      </c>
      <c r="DY168" s="343">
        <f>'[4]заявки 2020-2021'!S172</f>
        <v>3</v>
      </c>
      <c r="DZ168" s="344">
        <f t="shared" si="178"/>
        <v>3</v>
      </c>
      <c r="EA168" s="345">
        <f t="shared" si="167"/>
        <v>3</v>
      </c>
      <c r="EB168" s="346">
        <v>3</v>
      </c>
    </row>
    <row r="169" spans="1:132" ht="47.25" x14ac:dyDescent="0.2">
      <c r="A169" s="116" t="s">
        <v>30</v>
      </c>
      <c r="B169" s="341">
        <f>'[4]численность 2020'!C11</f>
        <v>34</v>
      </c>
      <c r="C169" s="342">
        <v>46.552836999999997</v>
      </c>
      <c r="D169" s="342">
        <v>29.291782000000001</v>
      </c>
      <c r="E169" s="342">
        <f>'[4]численность 2020'!D11</f>
        <v>57.396663665771484</v>
      </c>
      <c r="F169" s="341">
        <v>1.35328</v>
      </c>
      <c r="G169" s="341">
        <f t="shared" si="118"/>
        <v>0.86152300000000004</v>
      </c>
      <c r="H169" s="341">
        <f t="shared" si="111"/>
        <v>1.6881371666403377</v>
      </c>
      <c r="I169" s="343">
        <f>'[4]заявки 2020-2021'!O173</f>
        <v>19</v>
      </c>
      <c r="J169" s="344">
        <f t="shared" si="112"/>
        <v>20.088832283019961</v>
      </c>
      <c r="K169" s="345">
        <f t="shared" si="148"/>
        <v>19</v>
      </c>
      <c r="L169" s="346">
        <v>19</v>
      </c>
      <c r="M169" s="342">
        <v>9</v>
      </c>
      <c r="N169" s="342">
        <v>9</v>
      </c>
      <c r="O169" s="347">
        <f>'[4]заявки 2020-2021'!K173</f>
        <v>10</v>
      </c>
      <c r="P169" s="341">
        <f t="shared" si="119"/>
        <v>0.26470588235294118</v>
      </c>
      <c r="Q169" s="341">
        <v>0.26162800000000003</v>
      </c>
      <c r="R169" s="341">
        <f t="shared" si="114"/>
        <v>0.29411764705882354</v>
      </c>
      <c r="S169" s="343">
        <f>'[4]заявки 2020-2021'!M173</f>
        <v>1</v>
      </c>
      <c r="T169" s="343">
        <f>'[4]заявки 2020-2021'!N173</f>
        <v>1</v>
      </c>
      <c r="U169" s="344">
        <f t="shared" si="125"/>
        <v>1.49999999999999</v>
      </c>
      <c r="V169" s="345">
        <f t="shared" si="126"/>
        <v>1</v>
      </c>
      <c r="W169" s="346">
        <v>1</v>
      </c>
      <c r="X169" s="346">
        <v>1</v>
      </c>
      <c r="Y169" s="348"/>
      <c r="Z169" s="342">
        <v>90.511902000000006</v>
      </c>
      <c r="AA169" s="342">
        <v>46.781543999999997</v>
      </c>
      <c r="AB169" s="342">
        <f>'[4]численность 2020'!E11</f>
        <v>99.937057495117188</v>
      </c>
      <c r="AC169" s="341">
        <v>2.6311599999999999</v>
      </c>
      <c r="AD169" s="341">
        <v>1.3599289999999999</v>
      </c>
      <c r="AE169" s="341">
        <f t="shared" si="127"/>
        <v>2.9393252204446232</v>
      </c>
      <c r="AF169" s="343">
        <f>'[4]заявки 2020-2021'!J173</f>
        <v>4</v>
      </c>
      <c r="AG169" s="344">
        <f t="shared" si="149"/>
        <v>4.9968528747558594</v>
      </c>
      <c r="AH169" s="345">
        <f t="shared" si="128"/>
        <v>4</v>
      </c>
      <c r="AI169" s="349">
        <f t="shared" si="129"/>
        <v>3</v>
      </c>
      <c r="AJ169" s="346">
        <v>4</v>
      </c>
      <c r="AK169" s="346">
        <v>3</v>
      </c>
      <c r="AL169" s="342">
        <v>227.96127300000001</v>
      </c>
      <c r="AM169" s="342">
        <v>204.945007</v>
      </c>
      <c r="AN169" s="342">
        <f>'[4]численность 2020'!F11</f>
        <v>260.63812255859375</v>
      </c>
      <c r="AO169" s="341">
        <v>6.6267810000000003</v>
      </c>
      <c r="AP169" s="341">
        <v>5.9577030000000004</v>
      </c>
      <c r="AQ169" s="341">
        <f t="shared" si="120"/>
        <v>7.6658271340762871</v>
      </c>
      <c r="AR169" s="343">
        <f>'[4]заявки 2020-2021'!D173</f>
        <v>24</v>
      </c>
      <c r="AS169" s="343">
        <f>'[4]заявки 2020-2021'!E173</f>
        <v>4</v>
      </c>
      <c r="AT169" s="344">
        <f t="shared" si="150"/>
        <v>26.063812255859375</v>
      </c>
      <c r="AU169" s="349">
        <f t="shared" si="121"/>
        <v>24</v>
      </c>
      <c r="AV169" s="346">
        <v>24</v>
      </c>
      <c r="AW169" s="344">
        <f t="shared" si="115"/>
        <v>6</v>
      </c>
      <c r="AX169" s="345">
        <f t="shared" si="116"/>
        <v>4</v>
      </c>
      <c r="AY169" s="346">
        <v>4</v>
      </c>
      <c r="AZ169" s="344">
        <f t="shared" si="117"/>
        <v>12</v>
      </c>
      <c r="BA169" s="346">
        <v>12</v>
      </c>
      <c r="BB169" s="342">
        <v>72.825294</v>
      </c>
      <c r="BC169" s="342">
        <v>35.737170999999996</v>
      </c>
      <c r="BD169" s="342">
        <f>'[4]численность 2020'!G11</f>
        <v>64.179206848144531</v>
      </c>
      <c r="BE169" s="341">
        <v>2.1170140000000002</v>
      </c>
      <c r="BF169" s="341">
        <v>1.0388710000000001</v>
      </c>
      <c r="BG169" s="341">
        <f t="shared" si="151"/>
        <v>1.8876237308277803</v>
      </c>
      <c r="BH169" s="343">
        <f>'[4]заявки 2020-2021'!B173</f>
        <v>3</v>
      </c>
      <c r="BI169" s="343">
        <f>'[4]заявки 2020-2021'!C173</f>
        <v>0</v>
      </c>
      <c r="BJ169" s="344">
        <f t="shared" si="152"/>
        <v>3.2089603424072268</v>
      </c>
      <c r="BK169" s="349">
        <f t="shared" si="153"/>
        <v>3</v>
      </c>
      <c r="BL169" s="346">
        <v>3</v>
      </c>
      <c r="BM169" s="344">
        <f t="shared" si="122"/>
        <v>0</v>
      </c>
      <c r="BN169" s="345">
        <f t="shared" si="154"/>
        <v>0</v>
      </c>
      <c r="BO169" s="346"/>
      <c r="BP169" s="344">
        <f t="shared" si="133"/>
        <v>0.60000000000000009</v>
      </c>
      <c r="BQ169" s="346"/>
      <c r="BR169" s="342">
        <v>86.205612000000002</v>
      </c>
      <c r="BS169" s="342">
        <v>48.221026999999999</v>
      </c>
      <c r="BT169" s="342">
        <f>'[4]численность 2020'!H11</f>
        <v>88.666885375976563</v>
      </c>
      <c r="BU169" s="341">
        <v>2.5059770000000001</v>
      </c>
      <c r="BV169" s="341">
        <v>1.4017740000000001</v>
      </c>
      <c r="BW169" s="341">
        <f t="shared" si="155"/>
        <v>2.6078495698816635</v>
      </c>
      <c r="BX169" s="343">
        <f>'[4]заявки 2020-2021'!F173</f>
        <v>5</v>
      </c>
      <c r="BY169" s="343">
        <f>'[4]заявки 2020-2021'!G173</f>
        <v>0</v>
      </c>
      <c r="BZ169" s="343">
        <f>'[4]заявки 2020-2021'!H173</f>
        <v>1</v>
      </c>
      <c r="CA169" s="344">
        <f t="shared" si="156"/>
        <v>6.2066819763183601</v>
      </c>
      <c r="CB169" s="349">
        <f t="shared" si="157"/>
        <v>5</v>
      </c>
      <c r="CC169" s="346">
        <v>5</v>
      </c>
      <c r="CD169" s="344">
        <f t="shared" si="136"/>
        <v>0.625</v>
      </c>
      <c r="CE169" s="345">
        <f t="shared" si="158"/>
        <v>0</v>
      </c>
      <c r="CF169" s="346"/>
      <c r="CG169" s="344">
        <f t="shared" si="138"/>
        <v>0.625</v>
      </c>
      <c r="CH169" s="345">
        <f t="shared" si="159"/>
        <v>0.625</v>
      </c>
      <c r="CI169" s="346">
        <v>1</v>
      </c>
      <c r="CJ169" s="344">
        <f t="shared" si="140"/>
        <v>1</v>
      </c>
      <c r="CK169" s="346">
        <v>1</v>
      </c>
      <c r="CL169" s="350">
        <f t="shared" si="160"/>
        <v>1</v>
      </c>
      <c r="CM169" s="342">
        <v>0</v>
      </c>
      <c r="CN169" s="342">
        <v>0</v>
      </c>
      <c r="CO169" s="342" t="e">
        <f>#NAME?</f>
        <v>#NAME?</v>
      </c>
      <c r="CP169" s="341">
        <v>0</v>
      </c>
      <c r="CQ169" s="341">
        <v>0</v>
      </c>
      <c r="CR169" s="341" t="e">
        <f>#NAME?</f>
        <v>#NAME?</v>
      </c>
      <c r="CS169" s="343" t="e">
        <f>#NAME?</f>
        <v>#NAME?</v>
      </c>
      <c r="CT169" s="344" t="e">
        <f t="shared" si="181"/>
        <v>#NAME?</v>
      </c>
      <c r="CU169" s="349" t="e">
        <f t="shared" si="179"/>
        <v>#NAME?</v>
      </c>
      <c r="CV169" s="346"/>
      <c r="CW169" s="344">
        <f t="shared" si="180"/>
        <v>0</v>
      </c>
      <c r="CX169" s="346"/>
      <c r="CY169" s="342">
        <v>0</v>
      </c>
      <c r="CZ169" s="342">
        <v>0</v>
      </c>
      <c r="DA169" s="342">
        <f>'[4]численность 2020'!I11</f>
        <v>0</v>
      </c>
      <c r="DB169" s="341">
        <v>0</v>
      </c>
      <c r="DC169" s="341">
        <v>0</v>
      </c>
      <c r="DD169" s="341">
        <f t="shared" si="161"/>
        <v>0</v>
      </c>
      <c r="DE169" s="343">
        <f>'[4]заявки 2020-2021'!I173</f>
        <v>0</v>
      </c>
      <c r="DF169" s="344">
        <f t="shared" si="162"/>
        <v>0</v>
      </c>
      <c r="DG169" s="345">
        <f t="shared" si="163"/>
        <v>0</v>
      </c>
      <c r="DH169" s="346"/>
      <c r="DI169" s="342">
        <v>4.8335169999999996</v>
      </c>
      <c r="DJ169" s="342">
        <v>5.2276319999999998</v>
      </c>
      <c r="DK169" s="342">
        <f>'[4]численность 2020'!J11</f>
        <v>4.6819639205932617</v>
      </c>
      <c r="DL169" s="341">
        <v>0.15196599999999999</v>
      </c>
      <c r="DM169" s="341">
        <v>0.15196599999999999</v>
      </c>
      <c r="DN169" s="341">
        <f t="shared" si="164"/>
        <v>0.13770482119391947</v>
      </c>
      <c r="DO169" s="343">
        <f>'[4]заявки 2020-2021'!P173</f>
        <v>0</v>
      </c>
      <c r="DP169" s="344">
        <f t="shared" si="165"/>
        <v>0.46819639205932617</v>
      </c>
      <c r="DQ169" s="345">
        <f t="shared" si="166"/>
        <v>0</v>
      </c>
      <c r="DR169" s="346"/>
      <c r="DS169" s="342">
        <v>12</v>
      </c>
      <c r="DT169" s="347">
        <v>0</v>
      </c>
      <c r="DU169" s="347">
        <f>'[4]заявки 2020-2021'!Q173</f>
        <v>0</v>
      </c>
      <c r="DV169" s="341">
        <f t="shared" si="123"/>
        <v>0.35294117647058826</v>
      </c>
      <c r="DW169" s="341">
        <v>0</v>
      </c>
      <c r="DX169" s="341">
        <f t="shared" si="146"/>
        <v>0</v>
      </c>
      <c r="DY169" s="343">
        <f>'[4]заявки 2020-2021'!S173</f>
        <v>0</v>
      </c>
      <c r="DZ169" s="344">
        <f t="shared" si="178"/>
        <v>0</v>
      </c>
      <c r="EA169" s="345">
        <f t="shared" si="167"/>
        <v>0</v>
      </c>
      <c r="EB169" s="346"/>
    </row>
    <row r="170" spans="1:132" s="365" customFormat="1" ht="31.5" x14ac:dyDescent="0.2">
      <c r="A170" s="366" t="s">
        <v>31</v>
      </c>
      <c r="B170" s="367">
        <f>'[4]численность 2020'!C12</f>
        <v>21.35999870300293</v>
      </c>
      <c r="C170" s="368">
        <v>35.544578999999999</v>
      </c>
      <c r="D170" s="368">
        <v>10.472189</v>
      </c>
      <c r="E170" s="368">
        <f>'[4]численность 2020'!D12</f>
        <v>11.096039772033691</v>
      </c>
      <c r="F170" s="367">
        <v>1.664072</v>
      </c>
      <c r="G170" s="367">
        <f t="shared" si="118"/>
        <v>0.49027105036891927</v>
      </c>
      <c r="H170" s="367">
        <f t="shared" si="111"/>
        <v>0.51947754896041898</v>
      </c>
      <c r="I170" s="369">
        <f>'[4]заявки 2020-2021'!O174</f>
        <v>10</v>
      </c>
      <c r="J170" s="370">
        <f t="shared" si="112"/>
        <v>0</v>
      </c>
      <c r="K170" s="371">
        <f t="shared" si="148"/>
        <v>0</v>
      </c>
      <c r="L170" s="372"/>
      <c r="M170" s="368">
        <v>12</v>
      </c>
      <c r="N170" s="368">
        <v>12</v>
      </c>
      <c r="O170" s="373">
        <f>'[4]заявки 2020-2021'!K174</f>
        <v>12</v>
      </c>
      <c r="P170" s="341">
        <f t="shared" si="119"/>
        <v>0.56179778692182036</v>
      </c>
      <c r="Q170" s="367">
        <f>N170/B170</f>
        <v>0.56179778692182036</v>
      </c>
      <c r="R170" s="367">
        <f t="shared" si="114"/>
        <v>0.56179778692182036</v>
      </c>
      <c r="S170" s="369">
        <f>'[4]заявки 2020-2021'!M174</f>
        <v>2</v>
      </c>
      <c r="T170" s="369">
        <f>'[4]заявки 2020-2021'!N174</f>
        <v>2</v>
      </c>
      <c r="U170" s="370">
        <f t="shared" si="125"/>
        <v>1.7999999999999878</v>
      </c>
      <c r="V170" s="371">
        <f t="shared" si="126"/>
        <v>1.7999999999999878</v>
      </c>
      <c r="W170" s="372">
        <v>1</v>
      </c>
      <c r="X170" s="372">
        <v>1</v>
      </c>
      <c r="Y170" s="374"/>
      <c r="Z170" s="368">
        <v>0</v>
      </c>
      <c r="AA170" s="368">
        <v>0</v>
      </c>
      <c r="AB170" s="368">
        <f>'[4]численность 2020'!E12</f>
        <v>0</v>
      </c>
      <c r="AC170" s="367">
        <v>0</v>
      </c>
      <c r="AD170" s="367">
        <v>0</v>
      </c>
      <c r="AE170" s="367">
        <f t="shared" si="127"/>
        <v>0</v>
      </c>
      <c r="AF170" s="369">
        <f>'[4]заявки 2020-2021'!J174</f>
        <v>0</v>
      </c>
      <c r="AG170" s="370">
        <f t="shared" si="149"/>
        <v>0</v>
      </c>
      <c r="AH170" s="371">
        <f t="shared" si="128"/>
        <v>0</v>
      </c>
      <c r="AI170" s="375">
        <f t="shared" si="129"/>
        <v>0</v>
      </c>
      <c r="AJ170" s="372"/>
      <c r="AK170" s="372"/>
      <c r="AL170" s="368">
        <v>309.11285400000003</v>
      </c>
      <c r="AM170" s="368">
        <v>328.66381799999999</v>
      </c>
      <c r="AN170" s="368">
        <f>'[4]численность 2020'!F12</f>
        <v>323.23251342773438</v>
      </c>
      <c r="AO170" s="367">
        <v>14.471575</v>
      </c>
      <c r="AP170" s="367">
        <v>15.386882</v>
      </c>
      <c r="AQ170" s="367">
        <f t="shared" si="120"/>
        <v>15.132609225406563</v>
      </c>
      <c r="AR170" s="369">
        <f>'[4]заявки 2020-2021'!D174</f>
        <v>58</v>
      </c>
      <c r="AS170" s="369">
        <f>'[4]заявки 2020-2021'!E174</f>
        <v>15</v>
      </c>
      <c r="AT170" s="370">
        <f t="shared" si="150"/>
        <v>48.484877014159828</v>
      </c>
      <c r="AU170" s="375">
        <f t="shared" si="121"/>
        <v>48.484877014159828</v>
      </c>
      <c r="AV170" s="372">
        <v>58</v>
      </c>
      <c r="AW170" s="370">
        <f t="shared" si="115"/>
        <v>14.5</v>
      </c>
      <c r="AX170" s="371">
        <f t="shared" si="116"/>
        <v>14.5</v>
      </c>
      <c r="AY170" s="372">
        <v>14</v>
      </c>
      <c r="AZ170" s="370">
        <f t="shared" si="117"/>
        <v>29</v>
      </c>
      <c r="BA170" s="372">
        <v>29</v>
      </c>
      <c r="BB170" s="368">
        <v>43.314883999999999</v>
      </c>
      <c r="BC170" s="368">
        <v>42.6551513671875</v>
      </c>
      <c r="BD170" s="368">
        <f>'[4]численность 2020'!G12</f>
        <v>40.157817840576172</v>
      </c>
      <c r="BE170" s="367">
        <v>2.0278499999999999</v>
      </c>
      <c r="BF170" s="367">
        <v>1.996964</v>
      </c>
      <c r="BG170" s="367">
        <f t="shared" si="151"/>
        <v>1.8800477658704409</v>
      </c>
      <c r="BH170" s="369">
        <f>'[4]заявки 2020-2021'!B174</f>
        <v>3</v>
      </c>
      <c r="BI170" s="369">
        <f>'[4]заявки 2020-2021'!C174</f>
        <v>0</v>
      </c>
      <c r="BJ170" s="370">
        <f t="shared" si="152"/>
        <v>2.0078908920288088</v>
      </c>
      <c r="BK170" s="375">
        <f t="shared" si="153"/>
        <v>2.0078908920288088</v>
      </c>
      <c r="BL170" s="372">
        <v>2</v>
      </c>
      <c r="BM170" s="370">
        <f t="shared" si="122"/>
        <v>0</v>
      </c>
      <c r="BN170" s="371">
        <f t="shared" si="154"/>
        <v>0</v>
      </c>
      <c r="BO170" s="372"/>
      <c r="BP170" s="370">
        <f t="shared" si="133"/>
        <v>0.4</v>
      </c>
      <c r="BQ170" s="372"/>
      <c r="BR170" s="368">
        <v>193.06062299999999</v>
      </c>
      <c r="BS170" s="368">
        <v>210.20458984375</v>
      </c>
      <c r="BT170" s="368">
        <f>'[4]численность 2020'!H12</f>
        <v>207.53314208984375</v>
      </c>
      <c r="BU170" s="367">
        <v>9.0384180000000001</v>
      </c>
      <c r="BV170" s="367">
        <v>9.8410390000000003</v>
      </c>
      <c r="BW170" s="367">
        <f t="shared" si="155"/>
        <v>9.7159716615838256</v>
      </c>
      <c r="BX170" s="369">
        <f>'[4]заявки 2020-2021'!F174</f>
        <v>31</v>
      </c>
      <c r="BY170" s="369">
        <f>'[4]заявки 2020-2021'!G174</f>
        <v>2</v>
      </c>
      <c r="BZ170" s="369">
        <f>'[4]заявки 2020-2021'!H174</f>
        <v>6</v>
      </c>
      <c r="CA170" s="370">
        <f t="shared" si="156"/>
        <v>24.903977050781251</v>
      </c>
      <c r="CB170" s="375">
        <f t="shared" si="157"/>
        <v>24.903977050781251</v>
      </c>
      <c r="CC170" s="372">
        <v>24</v>
      </c>
      <c r="CD170" s="370">
        <f t="shared" si="136"/>
        <v>3</v>
      </c>
      <c r="CE170" s="371">
        <f t="shared" si="158"/>
        <v>2</v>
      </c>
      <c r="CF170" s="372">
        <v>2</v>
      </c>
      <c r="CG170" s="370">
        <f t="shared" si="138"/>
        <v>3</v>
      </c>
      <c r="CH170" s="371">
        <f t="shared" si="159"/>
        <v>3</v>
      </c>
      <c r="CI170" s="372">
        <v>4</v>
      </c>
      <c r="CJ170" s="370">
        <f t="shared" si="140"/>
        <v>4.8000000000000007</v>
      </c>
      <c r="CK170" s="372">
        <v>4</v>
      </c>
      <c r="CL170" s="376">
        <f t="shared" si="160"/>
        <v>1</v>
      </c>
      <c r="CM170" s="368">
        <v>0</v>
      </c>
      <c r="CN170" s="368">
        <v>0</v>
      </c>
      <c r="CO170" s="368" t="e">
        <f>#NAME?</f>
        <v>#NAME?</v>
      </c>
      <c r="CP170" s="367">
        <v>0</v>
      </c>
      <c r="CQ170" s="367">
        <v>0</v>
      </c>
      <c r="CR170" s="367" t="e">
        <f>#NAME?</f>
        <v>#NAME?</v>
      </c>
      <c r="CS170" s="369" t="e">
        <f>#NAME?</f>
        <v>#NAME?</v>
      </c>
      <c r="CT170" s="370" t="e">
        <f t="shared" si="181"/>
        <v>#NAME?</v>
      </c>
      <c r="CU170" s="375" t="e">
        <f t="shared" si="179"/>
        <v>#NAME?</v>
      </c>
      <c r="CV170" s="372"/>
      <c r="CW170" s="370">
        <f t="shared" si="180"/>
        <v>0</v>
      </c>
      <c r="CX170" s="372"/>
      <c r="CY170" s="368">
        <v>0</v>
      </c>
      <c r="CZ170" s="368">
        <v>0</v>
      </c>
      <c r="DA170" s="368">
        <f>'[4]численность 2020'!I12</f>
        <v>0</v>
      </c>
      <c r="DB170" s="367">
        <v>0</v>
      </c>
      <c r="DC170" s="367">
        <v>0</v>
      </c>
      <c r="DD170" s="367">
        <f t="shared" si="161"/>
        <v>0</v>
      </c>
      <c r="DE170" s="369">
        <f>'[4]заявки 2020-2021'!I174</f>
        <v>0</v>
      </c>
      <c r="DF170" s="370">
        <f t="shared" si="162"/>
        <v>0</v>
      </c>
      <c r="DG170" s="371">
        <f t="shared" si="163"/>
        <v>0</v>
      </c>
      <c r="DH170" s="372"/>
      <c r="DI170" s="368">
        <v>0</v>
      </c>
      <c r="DJ170" s="368">
        <v>0</v>
      </c>
      <c r="DK170" s="368">
        <f>'[4]численность 2020'!J12</f>
        <v>0</v>
      </c>
      <c r="DL170" s="367">
        <v>0</v>
      </c>
      <c r="DM170" s="367">
        <v>0</v>
      </c>
      <c r="DN170" s="367">
        <f t="shared" si="164"/>
        <v>0</v>
      </c>
      <c r="DO170" s="369">
        <f>'[4]заявки 2020-2021'!P174</f>
        <v>0</v>
      </c>
      <c r="DP170" s="370">
        <f t="shared" si="165"/>
        <v>0</v>
      </c>
      <c r="DQ170" s="371">
        <f t="shared" si="166"/>
        <v>0</v>
      </c>
      <c r="DR170" s="372"/>
      <c r="DS170" s="368">
        <v>0</v>
      </c>
      <c r="DT170" s="373">
        <v>0</v>
      </c>
      <c r="DU170" s="373">
        <f>'[4]заявки 2020-2021'!Q174</f>
        <v>0</v>
      </c>
      <c r="DV170" s="341">
        <f t="shared" si="123"/>
        <v>0</v>
      </c>
      <c r="DW170" s="367">
        <v>0</v>
      </c>
      <c r="DX170" s="367">
        <f t="shared" si="146"/>
        <v>0</v>
      </c>
      <c r="DY170" s="369">
        <f>'[4]заявки 2020-2021'!S174</f>
        <v>0</v>
      </c>
      <c r="DZ170" s="370">
        <f t="shared" si="178"/>
        <v>0</v>
      </c>
      <c r="EA170" s="371">
        <f t="shared" si="167"/>
        <v>0</v>
      </c>
      <c r="EB170" s="372"/>
    </row>
    <row r="171" spans="1:132" ht="31.5" x14ac:dyDescent="0.2">
      <c r="A171" s="116" t="s">
        <v>34</v>
      </c>
      <c r="B171" s="341">
        <f>'[4]численность 2020'!C14</f>
        <v>256.42001342773438</v>
      </c>
      <c r="C171" s="342">
        <v>19.832146000000002</v>
      </c>
      <c r="D171" s="342">
        <v>81.157684000000003</v>
      </c>
      <c r="E171" s="342">
        <f>'[4]численность 2020'!D14</f>
        <v>8.822169303894043</v>
      </c>
      <c r="F171" s="341">
        <v>7.7341999999999994E-2</v>
      </c>
      <c r="G171" s="341">
        <f t="shared" si="118"/>
        <v>0.31650292391421425</v>
      </c>
      <c r="H171" s="341">
        <f t="shared" si="111"/>
        <v>3.440515108771084E-2</v>
      </c>
      <c r="I171" s="343">
        <f>'[4]заявки 2020-2021'!O175</f>
        <v>0</v>
      </c>
      <c r="J171" s="344">
        <f t="shared" si="112"/>
        <v>0</v>
      </c>
      <c r="K171" s="345">
        <f t="shared" si="148"/>
        <v>0</v>
      </c>
      <c r="L171" s="346"/>
      <c r="M171" s="342">
        <v>51</v>
      </c>
      <c r="N171" s="342">
        <v>37</v>
      </c>
      <c r="O171" s="347">
        <f>'[4]заявки 2020-2021'!K175</f>
        <v>35</v>
      </c>
      <c r="P171" s="341">
        <f t="shared" si="119"/>
        <v>0.19889243167196496</v>
      </c>
      <c r="Q171" s="341">
        <v>0.14429500000000001</v>
      </c>
      <c r="R171" s="341">
        <f t="shared" si="114"/>
        <v>0.13649480604938774</v>
      </c>
      <c r="S171" s="343">
        <f>'[4]заявки 2020-2021'!M175</f>
        <v>3</v>
      </c>
      <c r="T171" s="343">
        <f>'[4]заявки 2020-2021'!N175</f>
        <v>2</v>
      </c>
      <c r="U171" s="344">
        <f t="shared" si="125"/>
        <v>5.2499999999999645</v>
      </c>
      <c r="V171" s="345">
        <f t="shared" si="126"/>
        <v>3</v>
      </c>
      <c r="W171" s="346">
        <v>3</v>
      </c>
      <c r="X171" s="346">
        <v>2</v>
      </c>
      <c r="Y171" s="348"/>
      <c r="Z171" s="342">
        <v>0</v>
      </c>
      <c r="AA171" s="342">
        <v>0</v>
      </c>
      <c r="AB171" s="342">
        <f>'[4]численность 2020'!E14</f>
        <v>0</v>
      </c>
      <c r="AC171" s="341">
        <v>0</v>
      </c>
      <c r="AD171" s="341">
        <v>0</v>
      </c>
      <c r="AE171" s="341">
        <f t="shared" si="127"/>
        <v>0</v>
      </c>
      <c r="AF171" s="343">
        <f>'[4]заявки 2020-2021'!J175</f>
        <v>0</v>
      </c>
      <c r="AG171" s="344">
        <f t="shared" si="149"/>
        <v>0</v>
      </c>
      <c r="AH171" s="345">
        <f t="shared" si="128"/>
        <v>0</v>
      </c>
      <c r="AI171" s="349">
        <f t="shared" si="129"/>
        <v>0</v>
      </c>
      <c r="AJ171" s="346"/>
      <c r="AK171" s="346"/>
      <c r="AL171" s="342">
        <v>681.73004200000003</v>
      </c>
      <c r="AM171" s="342">
        <v>2414.9396969999998</v>
      </c>
      <c r="AN171" s="342">
        <f>'[4]численность 2020'!F14</f>
        <v>1648.8035888671875</v>
      </c>
      <c r="AO171" s="341">
        <v>2.6586460000000001</v>
      </c>
      <c r="AP171" s="341">
        <v>9.4179060000000003</v>
      </c>
      <c r="AQ171" s="341">
        <f t="shared" si="120"/>
        <v>6.4300893164560335</v>
      </c>
      <c r="AR171" s="343">
        <f>'[4]заявки 2020-2021'!D175</f>
        <v>120</v>
      </c>
      <c r="AS171" s="343">
        <f>'[4]заявки 2020-2021'!E175</f>
        <v>20</v>
      </c>
      <c r="AT171" s="344">
        <f t="shared" si="150"/>
        <v>164.88035888671877</v>
      </c>
      <c r="AU171" s="349">
        <f t="shared" si="121"/>
        <v>120</v>
      </c>
      <c r="AV171" s="346">
        <v>120</v>
      </c>
      <c r="AW171" s="344">
        <f t="shared" si="115"/>
        <v>30</v>
      </c>
      <c r="AX171" s="345">
        <f t="shared" si="116"/>
        <v>20</v>
      </c>
      <c r="AY171" s="346">
        <v>20</v>
      </c>
      <c r="AZ171" s="344">
        <f t="shared" si="117"/>
        <v>60</v>
      </c>
      <c r="BA171" s="346">
        <v>60</v>
      </c>
      <c r="BB171" s="342">
        <v>37.805027000000003</v>
      </c>
      <c r="BC171" s="342">
        <v>5.289123</v>
      </c>
      <c r="BD171" s="342">
        <f>'[4]численность 2020'!G14</f>
        <v>33.634521484375</v>
      </c>
      <c r="BE171" s="341">
        <v>0.14743400000000001</v>
      </c>
      <c r="BF171" s="341">
        <v>2.0627E-2</v>
      </c>
      <c r="BG171" s="341">
        <f t="shared" si="151"/>
        <v>0.13116964247353516</v>
      </c>
      <c r="BH171" s="343">
        <f>'[4]заявки 2020-2021'!B175</f>
        <v>0</v>
      </c>
      <c r="BI171" s="343">
        <f>'[4]заявки 2020-2021'!C175</f>
        <v>0</v>
      </c>
      <c r="BJ171" s="344">
        <f t="shared" si="152"/>
        <v>1.0090356445312465</v>
      </c>
      <c r="BK171" s="349">
        <f t="shared" si="153"/>
        <v>0</v>
      </c>
      <c r="BL171" s="346"/>
      <c r="BM171" s="344">
        <f t="shared" si="122"/>
        <v>0</v>
      </c>
      <c r="BN171" s="345">
        <f t="shared" si="154"/>
        <v>0</v>
      </c>
      <c r="BO171" s="346"/>
      <c r="BP171" s="344">
        <f t="shared" si="133"/>
        <v>0</v>
      </c>
      <c r="BQ171" s="346"/>
      <c r="BR171" s="342">
        <v>220.52934300000001</v>
      </c>
      <c r="BS171" s="342">
        <v>111.136185</v>
      </c>
      <c r="BT171" s="342">
        <f>'[4]численность 2020'!H14</f>
        <v>117.72081756591797</v>
      </c>
      <c r="BU171" s="341">
        <v>0.86003200000000002</v>
      </c>
      <c r="BV171" s="341">
        <v>0.43341499999999999</v>
      </c>
      <c r="BW171" s="341">
        <f t="shared" si="155"/>
        <v>0.45909371890386652</v>
      </c>
      <c r="BX171" s="343">
        <f>'[4]заявки 2020-2021'!F175</f>
        <v>3</v>
      </c>
      <c r="BY171" s="343">
        <f>'[4]заявки 2020-2021'!G175</f>
        <v>0</v>
      </c>
      <c r="BZ171" s="343">
        <f>'[4]заявки 2020-2021'!H175</f>
        <v>0</v>
      </c>
      <c r="CA171" s="344">
        <f t="shared" si="156"/>
        <v>3.5316245269775273</v>
      </c>
      <c r="CB171" s="349">
        <f t="shared" si="157"/>
        <v>3</v>
      </c>
      <c r="CC171" s="346">
        <v>3</v>
      </c>
      <c r="CD171" s="344">
        <f t="shared" si="136"/>
        <v>0</v>
      </c>
      <c r="CE171" s="345">
        <f t="shared" si="158"/>
        <v>0</v>
      </c>
      <c r="CF171" s="346"/>
      <c r="CG171" s="344">
        <f t="shared" si="138"/>
        <v>0</v>
      </c>
      <c r="CH171" s="345">
        <f t="shared" si="159"/>
        <v>0</v>
      </c>
      <c r="CI171" s="346"/>
      <c r="CJ171" s="344">
        <f t="shared" si="140"/>
        <v>0.60000000000000009</v>
      </c>
      <c r="CK171" s="346"/>
      <c r="CL171" s="350">
        <f t="shared" si="160"/>
        <v>1</v>
      </c>
      <c r="CM171" s="342">
        <v>0</v>
      </c>
      <c r="CN171" s="342">
        <v>0</v>
      </c>
      <c r="CO171" s="342" t="e">
        <f>#NAME?</f>
        <v>#NAME?</v>
      </c>
      <c r="CP171" s="341">
        <v>0</v>
      </c>
      <c r="CQ171" s="341">
        <v>0</v>
      </c>
      <c r="CR171" s="341" t="e">
        <f>#NAME?</f>
        <v>#NAME?</v>
      </c>
      <c r="CS171" s="343" t="e">
        <f>#NAME?</f>
        <v>#NAME?</v>
      </c>
      <c r="CT171" s="344" t="e">
        <f t="shared" si="181"/>
        <v>#NAME?</v>
      </c>
      <c r="CU171" s="349" t="e">
        <f t="shared" si="179"/>
        <v>#NAME?</v>
      </c>
      <c r="CV171" s="346"/>
      <c r="CW171" s="344">
        <f t="shared" si="180"/>
        <v>0</v>
      </c>
      <c r="CX171" s="346"/>
      <c r="CY171" s="342">
        <v>0</v>
      </c>
      <c r="CZ171" s="342">
        <v>0</v>
      </c>
      <c r="DA171" s="342">
        <f>'[4]численность 2020'!I14</f>
        <v>0</v>
      </c>
      <c r="DB171" s="341">
        <v>0</v>
      </c>
      <c r="DC171" s="341">
        <v>0</v>
      </c>
      <c r="DD171" s="341">
        <f t="shared" si="161"/>
        <v>0</v>
      </c>
      <c r="DE171" s="343">
        <f>'[4]заявки 2020-2021'!I175</f>
        <v>0</v>
      </c>
      <c r="DF171" s="344">
        <f t="shared" si="162"/>
        <v>0</v>
      </c>
      <c r="DG171" s="345">
        <f t="shared" si="163"/>
        <v>0</v>
      </c>
      <c r="DH171" s="346"/>
      <c r="DI171" s="342">
        <v>0</v>
      </c>
      <c r="DJ171" s="342">
        <v>0</v>
      </c>
      <c r="DK171" s="342">
        <f>'[4]численность 2020'!J14</f>
        <v>3.6759037971496582</v>
      </c>
      <c r="DL171" s="341">
        <v>0</v>
      </c>
      <c r="DM171" s="341">
        <v>0</v>
      </c>
      <c r="DN171" s="341">
        <f t="shared" si="164"/>
        <v>1.4335479309947156E-2</v>
      </c>
      <c r="DO171" s="343">
        <f>'[4]заявки 2020-2021'!P175</f>
        <v>0</v>
      </c>
      <c r="DP171" s="344">
        <f t="shared" si="165"/>
        <v>0.36759037971496583</v>
      </c>
      <c r="DQ171" s="345">
        <f t="shared" si="166"/>
        <v>0</v>
      </c>
      <c r="DR171" s="346"/>
      <c r="DS171" s="342">
        <v>40</v>
      </c>
      <c r="DT171" s="347">
        <v>95</v>
      </c>
      <c r="DU171" s="347">
        <f>'[4]заявки 2020-2021'!Q175</f>
        <v>100</v>
      </c>
      <c r="DV171" s="341">
        <f t="shared" si="123"/>
        <v>0.15599406405644312</v>
      </c>
      <c r="DW171" s="341">
        <v>0.37048599999999998</v>
      </c>
      <c r="DX171" s="341">
        <f t="shared" si="146"/>
        <v>0.38998516014110779</v>
      </c>
      <c r="DY171" s="343">
        <f>'[4]заявки 2020-2021'!S175</f>
        <v>10</v>
      </c>
      <c r="DZ171" s="344">
        <f t="shared" si="178"/>
        <v>10</v>
      </c>
      <c r="EA171" s="345">
        <f t="shared" si="167"/>
        <v>10</v>
      </c>
      <c r="EB171" s="346">
        <v>10</v>
      </c>
    </row>
    <row r="172" spans="1:132" ht="15.75" x14ac:dyDescent="0.2">
      <c r="A172" s="198" t="s">
        <v>37</v>
      </c>
      <c r="B172" s="341"/>
      <c r="C172" s="342"/>
      <c r="D172" s="342"/>
      <c r="E172" s="342"/>
      <c r="F172" s="341"/>
      <c r="G172" s="341" t="e">
        <f t="shared" si="118"/>
        <v>#DIV/0!</v>
      </c>
      <c r="H172" s="341"/>
      <c r="I172" s="343"/>
      <c r="J172" s="344"/>
      <c r="K172" s="345">
        <f t="shared" si="148"/>
        <v>0</v>
      </c>
      <c r="L172" s="346"/>
      <c r="M172" s="342"/>
      <c r="N172" s="342"/>
      <c r="O172" s="347"/>
      <c r="P172" s="341"/>
      <c r="Q172" s="341"/>
      <c r="R172" s="341" t="e">
        <f t="shared" si="114"/>
        <v>#DIV/0!</v>
      </c>
      <c r="S172" s="343"/>
      <c r="T172" s="343"/>
      <c r="U172" s="344">
        <f t="shared" si="125"/>
        <v>0</v>
      </c>
      <c r="V172" s="345">
        <f t="shared" si="126"/>
        <v>0</v>
      </c>
      <c r="W172" s="346"/>
      <c r="X172" s="346"/>
      <c r="Y172" s="348"/>
      <c r="Z172" s="342"/>
      <c r="AA172" s="342"/>
      <c r="AB172" s="342"/>
      <c r="AC172" s="341"/>
      <c r="AD172" s="341"/>
      <c r="AE172" s="341" t="e">
        <f t="shared" si="127"/>
        <v>#DIV/0!</v>
      </c>
      <c r="AF172" s="343"/>
      <c r="AG172" s="344">
        <f t="shared" si="149"/>
        <v>0</v>
      </c>
      <c r="AH172" s="345">
        <f t="shared" si="128"/>
        <v>0</v>
      </c>
      <c r="AI172" s="349">
        <f t="shared" si="129"/>
        <v>0</v>
      </c>
      <c r="AJ172" s="346"/>
      <c r="AK172" s="346"/>
      <c r="AL172" s="342"/>
      <c r="AM172" s="342"/>
      <c r="AN172" s="342"/>
      <c r="AO172" s="341"/>
      <c r="AP172" s="341"/>
      <c r="AQ172" s="341" t="e">
        <f t="shared" si="120"/>
        <v>#DIV/0!</v>
      </c>
      <c r="AR172" s="343"/>
      <c r="AS172" s="343"/>
      <c r="AT172" s="344">
        <f t="shared" si="150"/>
        <v>0</v>
      </c>
      <c r="AU172" s="349">
        <f t="shared" si="121"/>
        <v>0</v>
      </c>
      <c r="AV172" s="346"/>
      <c r="AW172" s="344">
        <f t="shared" si="115"/>
        <v>0</v>
      </c>
      <c r="AX172" s="345">
        <f t="shared" si="116"/>
        <v>0</v>
      </c>
      <c r="AY172" s="346"/>
      <c r="AZ172" s="344">
        <f t="shared" si="117"/>
        <v>0</v>
      </c>
      <c r="BA172" s="346"/>
      <c r="BB172" s="342"/>
      <c r="BC172" s="342"/>
      <c r="BD172" s="342"/>
      <c r="BE172" s="341"/>
      <c r="BF172" s="341"/>
      <c r="BG172" s="341" t="e">
        <f t="shared" si="151"/>
        <v>#DIV/0!</v>
      </c>
      <c r="BH172" s="343"/>
      <c r="BI172" s="343"/>
      <c r="BJ172" s="344">
        <f t="shared" si="152"/>
        <v>0</v>
      </c>
      <c r="BK172" s="349">
        <f t="shared" si="153"/>
        <v>0</v>
      </c>
      <c r="BL172" s="346"/>
      <c r="BM172" s="344">
        <f t="shared" si="122"/>
        <v>0</v>
      </c>
      <c r="BN172" s="345">
        <f t="shared" si="154"/>
        <v>0</v>
      </c>
      <c r="BO172" s="346"/>
      <c r="BP172" s="344">
        <f t="shared" si="133"/>
        <v>0</v>
      </c>
      <c r="BQ172" s="346"/>
      <c r="BR172" s="342"/>
      <c r="BS172" s="342"/>
      <c r="BT172" s="342"/>
      <c r="BU172" s="341"/>
      <c r="BV172" s="341"/>
      <c r="BW172" s="341" t="e">
        <f t="shared" si="155"/>
        <v>#DIV/0!</v>
      </c>
      <c r="BX172" s="343"/>
      <c r="BY172" s="343"/>
      <c r="BZ172" s="343"/>
      <c r="CA172" s="344">
        <f t="shared" si="156"/>
        <v>0</v>
      </c>
      <c r="CB172" s="349">
        <f t="shared" si="157"/>
        <v>0</v>
      </c>
      <c r="CC172" s="346"/>
      <c r="CD172" s="344">
        <f t="shared" si="136"/>
        <v>0</v>
      </c>
      <c r="CE172" s="345">
        <f t="shared" si="158"/>
        <v>0</v>
      </c>
      <c r="CF172" s="346"/>
      <c r="CG172" s="344">
        <f t="shared" si="138"/>
        <v>0</v>
      </c>
      <c r="CH172" s="345">
        <f t="shared" si="159"/>
        <v>0</v>
      </c>
      <c r="CI172" s="346"/>
      <c r="CJ172" s="344">
        <f t="shared" si="140"/>
        <v>0</v>
      </c>
      <c r="CK172" s="346"/>
      <c r="CL172" s="350">
        <f t="shared" si="160"/>
        <v>1</v>
      </c>
      <c r="CM172" s="342"/>
      <c r="CN172" s="342"/>
      <c r="CO172" s="342"/>
      <c r="CP172" s="341"/>
      <c r="CQ172" s="341"/>
      <c r="CR172" s="341"/>
      <c r="CS172" s="343"/>
      <c r="CT172" s="344">
        <f t="shared" si="181"/>
        <v>0</v>
      </c>
      <c r="CU172" s="349">
        <f t="shared" si="179"/>
        <v>0</v>
      </c>
      <c r="CV172" s="346"/>
      <c r="CW172" s="344">
        <f t="shared" si="180"/>
        <v>0</v>
      </c>
      <c r="CX172" s="346"/>
      <c r="CY172" s="342"/>
      <c r="CZ172" s="342"/>
      <c r="DA172" s="342"/>
      <c r="DB172" s="341"/>
      <c r="DC172" s="341"/>
      <c r="DD172" s="341" t="e">
        <f t="shared" si="161"/>
        <v>#DIV/0!</v>
      </c>
      <c r="DE172" s="343"/>
      <c r="DF172" s="344">
        <f t="shared" si="162"/>
        <v>0</v>
      </c>
      <c r="DG172" s="345">
        <f t="shared" si="163"/>
        <v>0</v>
      </c>
      <c r="DH172" s="346"/>
      <c r="DI172" s="342"/>
      <c r="DJ172" s="342"/>
      <c r="DK172" s="342"/>
      <c r="DL172" s="341"/>
      <c r="DM172" s="341"/>
      <c r="DN172" s="341" t="e">
        <f t="shared" si="164"/>
        <v>#DIV/0!</v>
      </c>
      <c r="DO172" s="343"/>
      <c r="DP172" s="344">
        <f t="shared" si="165"/>
        <v>0</v>
      </c>
      <c r="DQ172" s="345">
        <f t="shared" si="166"/>
        <v>0</v>
      </c>
      <c r="DR172" s="346"/>
      <c r="DS172" s="342"/>
      <c r="DT172" s="347"/>
      <c r="DU172" s="347"/>
      <c r="DV172" s="341" t="e">
        <f t="shared" si="123"/>
        <v>#DIV/0!</v>
      </c>
      <c r="DW172" s="341"/>
      <c r="DX172" s="341" t="e">
        <f t="shared" si="146"/>
        <v>#DIV/0!</v>
      </c>
      <c r="DY172" s="343"/>
      <c r="DZ172" s="344">
        <f t="shared" si="178"/>
        <v>0</v>
      </c>
      <c r="EA172" s="345">
        <f t="shared" si="167"/>
        <v>0</v>
      </c>
      <c r="EB172" s="346"/>
    </row>
    <row r="173" spans="1:132" ht="31.5" x14ac:dyDescent="0.2">
      <c r="A173" s="116" t="s">
        <v>360</v>
      </c>
      <c r="B173" s="341">
        <f>'[4]численность 2020'!C20</f>
        <v>9.0289993286132813</v>
      </c>
      <c r="C173" s="342">
        <v>2.1111810000000002</v>
      </c>
      <c r="D173" s="342">
        <v>1.8606290000000001</v>
      </c>
      <c r="E173" s="342">
        <f>'[4]численность 2020'!D20</f>
        <v>1.790850043296814</v>
      </c>
      <c r="F173" s="341">
        <v>0.20299800000000001</v>
      </c>
      <c r="G173" s="341">
        <f t="shared" si="118"/>
        <v>0.20607255934814259</v>
      </c>
      <c r="H173" s="341">
        <f t="shared" si="111"/>
        <v>0.19834424371054435</v>
      </c>
      <c r="I173" s="343">
        <f>'[4]заявки 2020-2021'!O177</f>
        <v>0</v>
      </c>
      <c r="J173" s="344">
        <f t="shared" si="112"/>
        <v>0</v>
      </c>
      <c r="K173" s="345">
        <f t="shared" si="148"/>
        <v>0</v>
      </c>
      <c r="L173" s="346"/>
      <c r="M173" s="342">
        <v>0</v>
      </c>
      <c r="N173" s="342">
        <v>0</v>
      </c>
      <c r="O173" s="347">
        <f>'[4]заявки 2020-2021'!K177</f>
        <v>0</v>
      </c>
      <c r="P173" s="341">
        <f t="shared" si="119"/>
        <v>0</v>
      </c>
      <c r="Q173" s="341">
        <v>0</v>
      </c>
      <c r="R173" s="341">
        <f t="shared" si="114"/>
        <v>0</v>
      </c>
      <c r="S173" s="343">
        <f>'[4]заявки 2020-2021'!M177</f>
        <v>0</v>
      </c>
      <c r="T173" s="343">
        <f>'[4]заявки 2020-2021'!N177</f>
        <v>0</v>
      </c>
      <c r="U173" s="344">
        <f t="shared" si="125"/>
        <v>0</v>
      </c>
      <c r="V173" s="345">
        <f t="shared" si="126"/>
        <v>0</v>
      </c>
      <c r="W173" s="346"/>
      <c r="X173" s="346"/>
      <c r="Y173" s="348"/>
      <c r="Z173" s="342">
        <v>0</v>
      </c>
      <c r="AA173" s="342">
        <v>0</v>
      </c>
      <c r="AB173" s="342">
        <f>'[4]численность 2020'!E20</f>
        <v>0</v>
      </c>
      <c r="AC173" s="341">
        <v>0</v>
      </c>
      <c r="AD173" s="341">
        <v>0</v>
      </c>
      <c r="AE173" s="341">
        <f t="shared" si="127"/>
        <v>0</v>
      </c>
      <c r="AF173" s="343">
        <f>'[4]заявки 2020-2021'!J177</f>
        <v>0</v>
      </c>
      <c r="AG173" s="344">
        <f t="shared" si="149"/>
        <v>0</v>
      </c>
      <c r="AH173" s="345">
        <f t="shared" si="128"/>
        <v>0</v>
      </c>
      <c r="AI173" s="349">
        <f t="shared" si="129"/>
        <v>0</v>
      </c>
      <c r="AJ173" s="346"/>
      <c r="AK173" s="346"/>
      <c r="AL173" s="342">
        <v>28.407807999999999</v>
      </c>
      <c r="AM173" s="342">
        <v>52.124969</v>
      </c>
      <c r="AN173" s="342">
        <f>'[4]численность 2020'!F20</f>
        <v>76.346488952636719</v>
      </c>
      <c r="AO173" s="341">
        <v>2.7315200000000002</v>
      </c>
      <c r="AP173" s="341">
        <v>5.012016</v>
      </c>
      <c r="AQ173" s="341">
        <f t="shared" si="120"/>
        <v>8.4556977106744782</v>
      </c>
      <c r="AR173" s="343">
        <f>'[4]заявки 2020-2021'!D177</f>
        <v>7</v>
      </c>
      <c r="AS173" s="343">
        <f>'[4]заявки 2020-2021'!E177</f>
        <v>1</v>
      </c>
      <c r="AT173" s="344">
        <f t="shared" si="150"/>
        <v>9.1615786743164058</v>
      </c>
      <c r="AU173" s="349">
        <f t="shared" si="121"/>
        <v>7</v>
      </c>
      <c r="AV173" s="346">
        <v>7</v>
      </c>
      <c r="AW173" s="344">
        <f t="shared" si="115"/>
        <v>1.75</v>
      </c>
      <c r="AX173" s="345">
        <f t="shared" si="116"/>
        <v>1</v>
      </c>
      <c r="AY173" s="346">
        <v>1</v>
      </c>
      <c r="AZ173" s="344">
        <f t="shared" si="117"/>
        <v>3.5</v>
      </c>
      <c r="BA173" s="346">
        <v>3</v>
      </c>
      <c r="BB173" s="342">
        <v>0</v>
      </c>
      <c r="BC173" s="342">
        <v>0</v>
      </c>
      <c r="BD173" s="342">
        <f>'[4]численность 2020'!G20</f>
        <v>0</v>
      </c>
      <c r="BE173" s="341">
        <v>0</v>
      </c>
      <c r="BF173" s="341">
        <v>0</v>
      </c>
      <c r="BG173" s="341">
        <f t="shared" si="151"/>
        <v>0</v>
      </c>
      <c r="BH173" s="343">
        <f>'[4]заявки 2020-2021'!B177</f>
        <v>0</v>
      </c>
      <c r="BI173" s="343">
        <f>'[4]заявки 2020-2021'!C177</f>
        <v>0</v>
      </c>
      <c r="BJ173" s="344">
        <f t="shared" si="152"/>
        <v>0</v>
      </c>
      <c r="BK173" s="349">
        <f t="shared" si="153"/>
        <v>0</v>
      </c>
      <c r="BL173" s="346"/>
      <c r="BM173" s="344">
        <f t="shared" si="122"/>
        <v>0</v>
      </c>
      <c r="BN173" s="345">
        <f t="shared" si="154"/>
        <v>0</v>
      </c>
      <c r="BO173" s="346"/>
      <c r="BP173" s="344">
        <f t="shared" si="133"/>
        <v>0</v>
      </c>
      <c r="BQ173" s="346"/>
      <c r="BR173" s="342">
        <v>2.68296</v>
      </c>
      <c r="BS173" s="342">
        <v>1.2518199999999999</v>
      </c>
      <c r="BT173" s="342">
        <f>'[4]численность 2020'!H20</f>
        <v>0.85345196723937988</v>
      </c>
      <c r="BU173" s="341">
        <v>0.25797700000000001</v>
      </c>
      <c r="BV173" s="341">
        <v>0.120367</v>
      </c>
      <c r="BW173" s="341">
        <f t="shared" si="155"/>
        <v>9.4523427921270789E-2</v>
      </c>
      <c r="BX173" s="343">
        <f>'[4]заявки 2020-2021'!F177</f>
        <v>0</v>
      </c>
      <c r="BY173" s="343">
        <f>'[4]заявки 2020-2021'!G177</f>
        <v>0</v>
      </c>
      <c r="BZ173" s="343">
        <f>'[4]заявки 2020-2021'!H177</f>
        <v>0</v>
      </c>
      <c r="CA173" s="344">
        <f t="shared" si="156"/>
        <v>0</v>
      </c>
      <c r="CB173" s="349">
        <f t="shared" si="157"/>
        <v>0</v>
      </c>
      <c r="CC173" s="346"/>
      <c r="CD173" s="344">
        <f t="shared" si="136"/>
        <v>0</v>
      </c>
      <c r="CE173" s="345">
        <f t="shared" si="158"/>
        <v>0</v>
      </c>
      <c r="CF173" s="346"/>
      <c r="CG173" s="344">
        <f t="shared" si="138"/>
        <v>0</v>
      </c>
      <c r="CH173" s="345">
        <f t="shared" si="159"/>
        <v>0</v>
      </c>
      <c r="CI173" s="346"/>
      <c r="CJ173" s="344">
        <f t="shared" si="140"/>
        <v>0</v>
      </c>
      <c r="CK173" s="346"/>
      <c r="CL173" s="350">
        <f t="shared" si="160"/>
        <v>1</v>
      </c>
      <c r="CM173" s="342">
        <v>0</v>
      </c>
      <c r="CN173" s="342">
        <v>0</v>
      </c>
      <c r="CO173" s="342" t="e">
        <f>#NAME?</f>
        <v>#NAME?</v>
      </c>
      <c r="CP173" s="341">
        <v>0</v>
      </c>
      <c r="CQ173" s="341">
        <v>0</v>
      </c>
      <c r="CR173" s="341" t="e">
        <f>#NAME?</f>
        <v>#NAME?</v>
      </c>
      <c r="CS173" s="343" t="e">
        <f>#NAME?</f>
        <v>#NAME?</v>
      </c>
      <c r="CT173" s="344" t="e">
        <f t="shared" si="181"/>
        <v>#NAME?</v>
      </c>
      <c r="CU173" s="349" t="e">
        <f t="shared" si="179"/>
        <v>#NAME?</v>
      </c>
      <c r="CV173" s="346"/>
      <c r="CW173" s="344">
        <f t="shared" si="180"/>
        <v>0</v>
      </c>
      <c r="CX173" s="346"/>
      <c r="CY173" s="342">
        <v>0</v>
      </c>
      <c r="CZ173" s="342">
        <v>0</v>
      </c>
      <c r="DA173" s="342">
        <f>'[4]численность 2020'!I20</f>
        <v>0</v>
      </c>
      <c r="DB173" s="341">
        <v>0</v>
      </c>
      <c r="DC173" s="341">
        <v>0</v>
      </c>
      <c r="DD173" s="341">
        <f t="shared" si="161"/>
        <v>0</v>
      </c>
      <c r="DE173" s="343">
        <f>'[4]заявки 2020-2021'!I177</f>
        <v>0</v>
      </c>
      <c r="DF173" s="344">
        <f t="shared" si="162"/>
        <v>0</v>
      </c>
      <c r="DG173" s="345">
        <f t="shared" si="163"/>
        <v>0</v>
      </c>
      <c r="DH173" s="346"/>
      <c r="DI173" s="342">
        <v>0.31046800000000002</v>
      </c>
      <c r="DJ173" s="342">
        <v>0</v>
      </c>
      <c r="DK173" s="342">
        <f>'[4]численность 2020'!J20</f>
        <v>0</v>
      </c>
      <c r="DL173" s="341">
        <v>0</v>
      </c>
      <c r="DM173" s="341">
        <v>0</v>
      </c>
      <c r="DN173" s="341">
        <f t="shared" si="164"/>
        <v>0</v>
      </c>
      <c r="DO173" s="343">
        <f>'[4]заявки 2020-2021'!P177</f>
        <v>0</v>
      </c>
      <c r="DP173" s="344">
        <f t="shared" si="165"/>
        <v>0</v>
      </c>
      <c r="DQ173" s="345">
        <f t="shared" si="166"/>
        <v>0</v>
      </c>
      <c r="DR173" s="346"/>
      <c r="DS173" s="342">
        <v>0</v>
      </c>
      <c r="DT173" s="347">
        <v>0</v>
      </c>
      <c r="DU173" s="347">
        <f>'[4]заявки 2020-2021'!Q177</f>
        <v>0</v>
      </c>
      <c r="DV173" s="341">
        <f t="shared" si="123"/>
        <v>0</v>
      </c>
      <c r="DW173" s="341">
        <v>0</v>
      </c>
      <c r="DX173" s="341">
        <f t="shared" si="146"/>
        <v>0</v>
      </c>
      <c r="DY173" s="343">
        <f>'[4]заявки 2020-2021'!S177</f>
        <v>0</v>
      </c>
      <c r="DZ173" s="344">
        <f t="shared" si="178"/>
        <v>0</v>
      </c>
      <c r="EA173" s="345">
        <f t="shared" si="167"/>
        <v>0</v>
      </c>
      <c r="EB173" s="346"/>
    </row>
    <row r="174" spans="1:132" ht="31.5" x14ac:dyDescent="0.2">
      <c r="A174" s="352" t="s">
        <v>361</v>
      </c>
      <c r="B174" s="341">
        <f>'[4]численность 2020'!C21</f>
        <v>19.600000381469727</v>
      </c>
      <c r="C174" s="342">
        <v>18.759589999999999</v>
      </c>
      <c r="D174" s="342">
        <v>28</v>
      </c>
      <c r="E174" s="342">
        <f>'[4]численность 2020'!D21</f>
        <v>35.073455810546875</v>
      </c>
      <c r="F174" s="341">
        <v>0.95712200000000003</v>
      </c>
      <c r="G174" s="341">
        <f t="shared" si="118"/>
        <v>1.4285714007675132</v>
      </c>
      <c r="H174" s="341">
        <f t="shared" si="111"/>
        <v>1.7894619963225151</v>
      </c>
      <c r="I174" s="343">
        <f>'[4]заявки 2020-2021'!O178</f>
        <v>12</v>
      </c>
      <c r="J174" s="344">
        <f t="shared" si="112"/>
        <v>12.275709533691371</v>
      </c>
      <c r="K174" s="345">
        <f t="shared" si="148"/>
        <v>12</v>
      </c>
      <c r="L174" s="346">
        <v>12</v>
      </c>
      <c r="M174" s="342">
        <v>6</v>
      </c>
      <c r="N174" s="342">
        <v>8</v>
      </c>
      <c r="O174" s="347">
        <f>'[4]заявки 2020-2021'!K178</f>
        <v>8</v>
      </c>
      <c r="P174" s="341">
        <f t="shared" si="119"/>
        <v>0.30612244302160996</v>
      </c>
      <c r="Q174" s="341">
        <v>0.408163</v>
      </c>
      <c r="R174" s="341">
        <f t="shared" si="114"/>
        <v>0.40816325736214665</v>
      </c>
      <c r="S174" s="343">
        <f>'[4]заявки 2020-2021'!M178</f>
        <v>1</v>
      </c>
      <c r="T174" s="343">
        <f>'[4]заявки 2020-2021'!N178</f>
        <v>1</v>
      </c>
      <c r="U174" s="344">
        <f t="shared" si="125"/>
        <v>1.199999999999992</v>
      </c>
      <c r="V174" s="345">
        <f t="shared" si="126"/>
        <v>1</v>
      </c>
      <c r="W174" s="346">
        <v>1</v>
      </c>
      <c r="X174" s="346">
        <v>1</v>
      </c>
      <c r="Y174" s="348"/>
      <c r="Z174" s="342">
        <v>38.576183</v>
      </c>
      <c r="AA174" s="342">
        <v>37</v>
      </c>
      <c r="AB174" s="342">
        <f>'[4]численность 2020'!E21</f>
        <v>41.226207733154297</v>
      </c>
      <c r="AC174" s="341">
        <v>1.968173</v>
      </c>
      <c r="AD174" s="341">
        <v>1.8877550000000001</v>
      </c>
      <c r="AE174" s="341">
        <f t="shared" si="127"/>
        <v>2.1033779046315972</v>
      </c>
      <c r="AF174" s="343">
        <f>'[4]заявки 2020-2021'!J178</f>
        <v>2</v>
      </c>
      <c r="AG174" s="344">
        <f t="shared" si="149"/>
        <v>2.0613103866577149</v>
      </c>
      <c r="AH174" s="345">
        <f t="shared" si="128"/>
        <v>2</v>
      </c>
      <c r="AI174" s="349">
        <f t="shared" si="129"/>
        <v>1.5</v>
      </c>
      <c r="AJ174" s="346">
        <v>2</v>
      </c>
      <c r="AK174" s="346">
        <v>1</v>
      </c>
      <c r="AL174" s="342">
        <v>61.821381000000002</v>
      </c>
      <c r="AM174" s="342">
        <v>81</v>
      </c>
      <c r="AN174" s="342">
        <f>'[4]численность 2020'!F21</f>
        <v>88.242141723632813</v>
      </c>
      <c r="AO174" s="341">
        <v>3.1541519999999998</v>
      </c>
      <c r="AP174" s="341">
        <v>4.1326530000000004</v>
      </c>
      <c r="AQ174" s="341">
        <f t="shared" si="120"/>
        <v>4.5021500003162691</v>
      </c>
      <c r="AR174" s="343">
        <f>'[4]заявки 2020-2021'!D178</f>
        <v>7</v>
      </c>
      <c r="AS174" s="343">
        <f>'[4]заявки 2020-2021'!E178</f>
        <v>1</v>
      </c>
      <c r="AT174" s="344">
        <f t="shared" si="150"/>
        <v>7.0593713378906253</v>
      </c>
      <c r="AU174" s="349">
        <f t="shared" si="121"/>
        <v>7</v>
      </c>
      <c r="AV174" s="346">
        <v>7</v>
      </c>
      <c r="AW174" s="344">
        <f t="shared" si="115"/>
        <v>1.75</v>
      </c>
      <c r="AX174" s="345">
        <f t="shared" si="116"/>
        <v>1</v>
      </c>
      <c r="AY174" s="346">
        <v>1</v>
      </c>
      <c r="AZ174" s="344">
        <f t="shared" si="117"/>
        <v>3.5</v>
      </c>
      <c r="BA174" s="346">
        <v>3</v>
      </c>
      <c r="BB174" s="342">
        <v>7.8564670000000003</v>
      </c>
      <c r="BC174" s="342">
        <v>7.9337780000000002</v>
      </c>
      <c r="BD174" s="342">
        <f>'[4]численность 2020'!G21</f>
        <v>11.07215404510498</v>
      </c>
      <c r="BE174" s="341">
        <v>0.40083999999999997</v>
      </c>
      <c r="BF174" s="341">
        <v>0.40478500000000001</v>
      </c>
      <c r="BG174" s="341">
        <f t="shared" si="151"/>
        <v>0.56490580763318965</v>
      </c>
      <c r="BH174" s="343">
        <f>'[4]заявки 2020-2021'!B178</f>
        <v>0</v>
      </c>
      <c r="BI174" s="343">
        <f>'[4]заявки 2020-2021'!C178</f>
        <v>0</v>
      </c>
      <c r="BJ174" s="344">
        <f t="shared" si="152"/>
        <v>0.33216462135314828</v>
      </c>
      <c r="BK174" s="349">
        <f t="shared" si="153"/>
        <v>0</v>
      </c>
      <c r="BL174" s="346"/>
      <c r="BM174" s="344">
        <f t="shared" si="122"/>
        <v>0</v>
      </c>
      <c r="BN174" s="345">
        <f t="shared" si="154"/>
        <v>0</v>
      </c>
      <c r="BO174" s="346"/>
      <c r="BP174" s="344">
        <f t="shared" si="133"/>
        <v>0</v>
      </c>
      <c r="BQ174" s="346"/>
      <c r="BR174" s="342">
        <v>40.09507</v>
      </c>
      <c r="BS174" s="342">
        <v>42</v>
      </c>
      <c r="BT174" s="342">
        <f>'[4]численность 2020'!H21</f>
        <v>45.14031982421875</v>
      </c>
      <c r="BU174" s="341">
        <v>2.0456669999999999</v>
      </c>
      <c r="BV174" s="341">
        <v>2.1428569999999998</v>
      </c>
      <c r="BW174" s="341">
        <f t="shared" si="155"/>
        <v>2.3030774972277759</v>
      </c>
      <c r="BX174" s="343">
        <f>'[4]заявки 2020-2021'!F178</f>
        <v>3</v>
      </c>
      <c r="BY174" s="343">
        <f>'[4]заявки 2020-2021'!G178</f>
        <v>0</v>
      </c>
      <c r="BZ174" s="343">
        <f>'[4]заявки 2020-2021'!H178</f>
        <v>1</v>
      </c>
      <c r="CA174" s="344">
        <f t="shared" si="156"/>
        <v>3.1598223876953129</v>
      </c>
      <c r="CB174" s="349">
        <f t="shared" si="157"/>
        <v>3</v>
      </c>
      <c r="CC174" s="346">
        <v>3</v>
      </c>
      <c r="CD174" s="344">
        <f t="shared" si="136"/>
        <v>0</v>
      </c>
      <c r="CE174" s="345">
        <f t="shared" si="158"/>
        <v>0</v>
      </c>
      <c r="CF174" s="346"/>
      <c r="CG174" s="344">
        <f t="shared" si="138"/>
        <v>0</v>
      </c>
      <c r="CH174" s="345">
        <f t="shared" si="159"/>
        <v>0</v>
      </c>
      <c r="CI174" s="346"/>
      <c r="CJ174" s="344">
        <f t="shared" si="140"/>
        <v>0.60000000000000009</v>
      </c>
      <c r="CK174" s="346"/>
      <c r="CL174" s="350">
        <f t="shared" si="160"/>
        <v>1</v>
      </c>
      <c r="CM174" s="342">
        <v>0</v>
      </c>
      <c r="CN174" s="342">
        <v>0</v>
      </c>
      <c r="CO174" s="342" t="e">
        <f>#NAME?</f>
        <v>#NAME?</v>
      </c>
      <c r="CP174" s="341">
        <v>0</v>
      </c>
      <c r="CQ174" s="341">
        <v>0</v>
      </c>
      <c r="CR174" s="341" t="e">
        <f>#NAME?</f>
        <v>#NAME?</v>
      </c>
      <c r="CS174" s="343" t="e">
        <f>#NAME?</f>
        <v>#NAME?</v>
      </c>
      <c r="CT174" s="344" t="e">
        <f t="shared" si="181"/>
        <v>#NAME?</v>
      </c>
      <c r="CU174" s="349" t="e">
        <f t="shared" ref="CU174:CU198" si="182">IF(CS174&lt;CT174,CS174,CT174)</f>
        <v>#NAME?</v>
      </c>
      <c r="CV174" s="346"/>
      <c r="CW174" s="344">
        <f t="shared" ref="CW174:CW198" si="183">CV174*0.8</f>
        <v>0</v>
      </c>
      <c r="CX174" s="346"/>
      <c r="CY174" s="342">
        <v>0</v>
      </c>
      <c r="CZ174" s="342">
        <v>0</v>
      </c>
      <c r="DA174" s="342">
        <f>'[4]численность 2020'!I21</f>
        <v>0</v>
      </c>
      <c r="DB174" s="341">
        <v>0</v>
      </c>
      <c r="DC174" s="341">
        <v>0</v>
      </c>
      <c r="DD174" s="341">
        <f t="shared" si="161"/>
        <v>0</v>
      </c>
      <c r="DE174" s="343">
        <f>'[4]заявки 2020-2021'!I178</f>
        <v>0</v>
      </c>
      <c r="DF174" s="344">
        <f t="shared" si="162"/>
        <v>0</v>
      </c>
      <c r="DG174" s="345">
        <f t="shared" si="163"/>
        <v>0</v>
      </c>
      <c r="DH174" s="346"/>
      <c r="DI174" s="342">
        <v>1.5988290000000001</v>
      </c>
      <c r="DJ174" s="342">
        <v>1.734159</v>
      </c>
      <c r="DK174" s="342">
        <f>'[4]численность 2020'!J21</f>
        <v>1.0239065885543823</v>
      </c>
      <c r="DL174" s="341">
        <v>8.8478000000000001E-2</v>
      </c>
      <c r="DM174" s="341">
        <v>8.8478000000000001E-2</v>
      </c>
      <c r="DN174" s="341">
        <f t="shared" si="164"/>
        <v>5.2240131052364989E-2</v>
      </c>
      <c r="DO174" s="343">
        <f>'[4]заявки 2020-2021'!P178</f>
        <v>0</v>
      </c>
      <c r="DP174" s="344">
        <f t="shared" si="165"/>
        <v>0.10239065885543824</v>
      </c>
      <c r="DQ174" s="345">
        <f t="shared" si="166"/>
        <v>0</v>
      </c>
      <c r="DR174" s="346"/>
      <c r="DS174" s="342">
        <v>15</v>
      </c>
      <c r="DT174" s="347">
        <v>17</v>
      </c>
      <c r="DU174" s="347">
        <f>'[4]заявки 2020-2021'!Q178</f>
        <v>20</v>
      </c>
      <c r="DV174" s="341">
        <f t="shared" si="123"/>
        <v>0.76530610755402495</v>
      </c>
      <c r="DW174" s="341">
        <v>0.86734699999999998</v>
      </c>
      <c r="DX174" s="341">
        <f t="shared" si="146"/>
        <v>1.0204081434053665</v>
      </c>
      <c r="DY174" s="343">
        <f>'[4]заявки 2020-2021'!S178</f>
        <v>2</v>
      </c>
      <c r="DZ174" s="344">
        <f t="shared" si="178"/>
        <v>2</v>
      </c>
      <c r="EA174" s="345">
        <f t="shared" si="167"/>
        <v>2</v>
      </c>
      <c r="EB174" s="346">
        <v>2</v>
      </c>
    </row>
    <row r="175" spans="1:132" ht="31.5" x14ac:dyDescent="0.2">
      <c r="A175" s="116" t="s">
        <v>44</v>
      </c>
      <c r="B175" s="341">
        <f>'[4]численность 2020'!C23</f>
        <v>10.100000381469727</v>
      </c>
      <c r="C175" s="342">
        <v>5.0556929999999998</v>
      </c>
      <c r="D175" s="342">
        <v>12.497676999999999</v>
      </c>
      <c r="E175" s="342">
        <f>'[4]численность 2020'!D23</f>
        <v>12.670907974243164</v>
      </c>
      <c r="F175" s="341">
        <v>0.50056400000000001</v>
      </c>
      <c r="G175" s="341">
        <f t="shared" si="118"/>
        <v>1.2373937156407679</v>
      </c>
      <c r="H175" s="341">
        <f t="shared" ref="H175:H198" si="184">E175/B175</f>
        <v>1.2545452966011992</v>
      </c>
      <c r="I175" s="343">
        <f>'[4]заявки 2020-2021'!O180</f>
        <v>0</v>
      </c>
      <c r="J175" s="344">
        <f t="shared" ref="J175:J198" si="185">IF(E175&gt;34,E175*0.35,0)</f>
        <v>0</v>
      </c>
      <c r="K175" s="345">
        <f t="shared" si="148"/>
        <v>0</v>
      </c>
      <c r="L175" s="346"/>
      <c r="M175" s="342">
        <v>0</v>
      </c>
      <c r="N175" s="342">
        <v>0</v>
      </c>
      <c r="O175" s="347">
        <f>'[4]заявки 2020-2021'!K180</f>
        <v>0</v>
      </c>
      <c r="P175" s="341">
        <f t="shared" si="119"/>
        <v>0</v>
      </c>
      <c r="Q175" s="341">
        <v>0</v>
      </c>
      <c r="R175" s="341">
        <f t="shared" si="114"/>
        <v>0</v>
      </c>
      <c r="S175" s="343">
        <f>'[4]заявки 2020-2021'!M180</f>
        <v>0</v>
      </c>
      <c r="T175" s="343">
        <f>'[4]заявки 2020-2021'!N180</f>
        <v>0</v>
      </c>
      <c r="U175" s="344">
        <f t="shared" si="125"/>
        <v>0</v>
      </c>
      <c r="V175" s="345">
        <f t="shared" si="126"/>
        <v>0</v>
      </c>
      <c r="W175" s="346"/>
      <c r="X175" s="346"/>
      <c r="Y175" s="348"/>
      <c r="Z175" s="342">
        <v>0</v>
      </c>
      <c r="AA175" s="342">
        <v>0</v>
      </c>
      <c r="AB175" s="342">
        <f>'[4]численность 2020'!E23</f>
        <v>0</v>
      </c>
      <c r="AC175" s="341">
        <v>0</v>
      </c>
      <c r="AD175" s="341">
        <v>0</v>
      </c>
      <c r="AE175" s="341">
        <f t="shared" si="127"/>
        <v>0</v>
      </c>
      <c r="AF175" s="343">
        <f>'[4]заявки 2020-2021'!J180</f>
        <v>0</v>
      </c>
      <c r="AG175" s="344">
        <f t="shared" si="149"/>
        <v>0</v>
      </c>
      <c r="AH175" s="345">
        <f t="shared" si="128"/>
        <v>0</v>
      </c>
      <c r="AI175" s="349">
        <f t="shared" si="129"/>
        <v>0</v>
      </c>
      <c r="AJ175" s="346"/>
      <c r="AK175" s="346"/>
      <c r="AL175" s="342">
        <v>65.245773</v>
      </c>
      <c r="AM175" s="342">
        <v>89.784142000000003</v>
      </c>
      <c r="AN175" s="342">
        <f>'[4]численность 2020'!F23</f>
        <v>94.859664916992188</v>
      </c>
      <c r="AO175" s="341">
        <v>6.4599770000000003</v>
      </c>
      <c r="AP175" s="341">
        <v>8.8895189999999999</v>
      </c>
      <c r="AQ175" s="341">
        <f t="shared" si="120"/>
        <v>9.392045676654563</v>
      </c>
      <c r="AR175" s="343">
        <f>'[4]заявки 2020-2021'!D180</f>
        <v>9</v>
      </c>
      <c r="AS175" s="343">
        <f>'[4]заявки 2020-2021'!E180</f>
        <v>1</v>
      </c>
      <c r="AT175" s="344">
        <f t="shared" si="150"/>
        <v>11.383159790039063</v>
      </c>
      <c r="AU175" s="349">
        <f t="shared" si="121"/>
        <v>9</v>
      </c>
      <c r="AV175" s="346">
        <v>9</v>
      </c>
      <c r="AW175" s="344">
        <f t="shared" si="115"/>
        <v>2.25</v>
      </c>
      <c r="AX175" s="345">
        <f t="shared" si="116"/>
        <v>1</v>
      </c>
      <c r="AY175" s="346">
        <v>1</v>
      </c>
      <c r="AZ175" s="344">
        <f t="shared" si="117"/>
        <v>4.5</v>
      </c>
      <c r="BA175" s="346">
        <v>4</v>
      </c>
      <c r="BB175" s="342">
        <v>6.2512969970703125</v>
      </c>
      <c r="BC175" s="342">
        <v>9.2502270000000006</v>
      </c>
      <c r="BD175" s="342">
        <f>'[4]численность 2020'!G23</f>
        <v>12.427018165588379</v>
      </c>
      <c r="BE175" s="341">
        <v>0.61894000000000005</v>
      </c>
      <c r="BF175" s="341">
        <v>0.91586400000000001</v>
      </c>
      <c r="BG175" s="341">
        <f t="shared" si="151"/>
        <v>1.2303977917058286</v>
      </c>
      <c r="BH175" s="343">
        <f>'[4]заявки 2020-2021'!B180</f>
        <v>0</v>
      </c>
      <c r="BI175" s="343">
        <f>'[4]заявки 2020-2021'!C180</f>
        <v>0</v>
      </c>
      <c r="BJ175" s="344">
        <f t="shared" si="152"/>
        <v>0.62135090827941897</v>
      </c>
      <c r="BK175" s="349">
        <f t="shared" si="153"/>
        <v>0</v>
      </c>
      <c r="BL175" s="346"/>
      <c r="BM175" s="344">
        <f t="shared" si="122"/>
        <v>0</v>
      </c>
      <c r="BN175" s="345">
        <f t="shared" si="154"/>
        <v>0</v>
      </c>
      <c r="BO175" s="346"/>
      <c r="BP175" s="344">
        <f t="shared" si="133"/>
        <v>0</v>
      </c>
      <c r="BQ175" s="346"/>
      <c r="BR175" s="342">
        <v>15.107302000000001</v>
      </c>
      <c r="BS175" s="342">
        <v>31.415866999999999</v>
      </c>
      <c r="BT175" s="342">
        <f>'[4]численность 2020'!H23</f>
        <v>37.806140899658203</v>
      </c>
      <c r="BU175" s="341">
        <v>1.4957720000000001</v>
      </c>
      <c r="BV175" s="341">
        <v>3.1104820000000002</v>
      </c>
      <c r="BW175" s="341">
        <f t="shared" si="155"/>
        <v>3.743182125915598</v>
      </c>
      <c r="BX175" s="343">
        <f>'[4]заявки 2020-2021'!F180</f>
        <v>2</v>
      </c>
      <c r="BY175" s="343">
        <f>'[4]заявки 2020-2021'!G180</f>
        <v>0</v>
      </c>
      <c r="BZ175" s="343">
        <f>'[4]заявки 2020-2021'!H180</f>
        <v>0</v>
      </c>
      <c r="CA175" s="344">
        <f t="shared" si="156"/>
        <v>2.6464298629760745</v>
      </c>
      <c r="CB175" s="349">
        <f t="shared" si="157"/>
        <v>2</v>
      </c>
      <c r="CC175" s="346">
        <v>2</v>
      </c>
      <c r="CD175" s="344">
        <f t="shared" si="136"/>
        <v>0</v>
      </c>
      <c r="CE175" s="345">
        <f t="shared" si="158"/>
        <v>0</v>
      </c>
      <c r="CF175" s="346"/>
      <c r="CG175" s="344">
        <f t="shared" si="138"/>
        <v>0</v>
      </c>
      <c r="CH175" s="345">
        <f t="shared" si="159"/>
        <v>0</v>
      </c>
      <c r="CI175" s="346"/>
      <c r="CJ175" s="344">
        <f t="shared" si="140"/>
        <v>0.4</v>
      </c>
      <c r="CK175" s="346"/>
      <c r="CL175" s="350">
        <f t="shared" si="160"/>
        <v>1</v>
      </c>
      <c r="CM175" s="342">
        <v>0</v>
      </c>
      <c r="CN175" s="342">
        <v>0</v>
      </c>
      <c r="CO175" s="342" t="e">
        <f>#NAME?</f>
        <v>#NAME?</v>
      </c>
      <c r="CP175" s="341">
        <v>0</v>
      </c>
      <c r="CQ175" s="341">
        <v>0</v>
      </c>
      <c r="CR175" s="341" t="e">
        <f>#NAME?</f>
        <v>#NAME?</v>
      </c>
      <c r="CS175" s="343" t="e">
        <f>#NAME?</f>
        <v>#NAME?</v>
      </c>
      <c r="CT175" s="344" t="e">
        <f t="shared" si="181"/>
        <v>#NAME?</v>
      </c>
      <c r="CU175" s="349" t="e">
        <f t="shared" si="182"/>
        <v>#NAME?</v>
      </c>
      <c r="CV175" s="346"/>
      <c r="CW175" s="344">
        <f t="shared" si="183"/>
        <v>0</v>
      </c>
      <c r="CX175" s="346"/>
      <c r="CY175" s="342">
        <v>0</v>
      </c>
      <c r="CZ175" s="342">
        <v>0</v>
      </c>
      <c r="DA175" s="342">
        <f>'[4]численность 2020'!I23</f>
        <v>0</v>
      </c>
      <c r="DB175" s="341">
        <v>0</v>
      </c>
      <c r="DC175" s="341">
        <v>0</v>
      </c>
      <c r="DD175" s="341">
        <f t="shared" si="161"/>
        <v>0</v>
      </c>
      <c r="DE175" s="343">
        <f>'[4]заявки 2020-2021'!I180</f>
        <v>0</v>
      </c>
      <c r="DF175" s="344">
        <f t="shared" si="162"/>
        <v>0</v>
      </c>
      <c r="DG175" s="345">
        <f t="shared" si="163"/>
        <v>0</v>
      </c>
      <c r="DH175" s="346"/>
      <c r="DI175" s="342">
        <v>0.45546799999999998</v>
      </c>
      <c r="DJ175" s="342">
        <v>0.34334300000000001</v>
      </c>
      <c r="DK175" s="342">
        <f>'[4]численность 2020'!J23</f>
        <v>0.4590909481048584</v>
      </c>
      <c r="DL175" s="341">
        <v>3.3994000000000003E-2</v>
      </c>
      <c r="DM175" s="341">
        <v>3.3994000000000003E-2</v>
      </c>
      <c r="DN175" s="341">
        <f t="shared" si="164"/>
        <v>4.5454547600527181E-2</v>
      </c>
      <c r="DO175" s="343">
        <f>'[4]заявки 2020-2021'!P180</f>
        <v>0</v>
      </c>
      <c r="DP175" s="344">
        <f t="shared" si="165"/>
        <v>4.5909094810485843E-2</v>
      </c>
      <c r="DQ175" s="345">
        <f t="shared" si="166"/>
        <v>0</v>
      </c>
      <c r="DR175" s="346"/>
      <c r="DS175" s="342">
        <v>0</v>
      </c>
      <c r="DT175" s="347">
        <v>0</v>
      </c>
      <c r="DU175" s="347">
        <f>'[4]заявки 2020-2021'!Q180</f>
        <v>0</v>
      </c>
      <c r="DV175" s="341">
        <f t="shared" si="123"/>
        <v>0</v>
      </c>
      <c r="DW175" s="341">
        <v>0</v>
      </c>
      <c r="DX175" s="341">
        <f t="shared" si="146"/>
        <v>0</v>
      </c>
      <c r="DY175" s="343">
        <f>'[4]заявки 2020-2021'!S180</f>
        <v>0</v>
      </c>
      <c r="DZ175" s="344">
        <f t="shared" si="178"/>
        <v>0</v>
      </c>
      <c r="EA175" s="345">
        <f t="shared" si="167"/>
        <v>0</v>
      </c>
      <c r="EB175" s="346"/>
    </row>
    <row r="176" spans="1:132" ht="47.25" x14ac:dyDescent="0.2">
      <c r="A176" s="116" t="s">
        <v>45</v>
      </c>
      <c r="B176" s="341">
        <f>'[4]численность 2020'!C24</f>
        <v>9.8000001907348633</v>
      </c>
      <c r="C176" s="342">
        <v>0</v>
      </c>
      <c r="D176" s="342">
        <v>0.11156249046325684</v>
      </c>
      <c r="E176" s="342">
        <f>'[4]численность 2020'!D24</f>
        <v>0</v>
      </c>
      <c r="F176" s="341">
        <v>0</v>
      </c>
      <c r="G176" s="341">
        <f t="shared" si="118"/>
        <v>1.1383927376729082E-2</v>
      </c>
      <c r="H176" s="341">
        <f t="shared" si="184"/>
        <v>0</v>
      </c>
      <c r="I176" s="343">
        <f>'[4]заявки 2020-2021'!O179</f>
        <v>0</v>
      </c>
      <c r="J176" s="344">
        <f t="shared" si="185"/>
        <v>0</v>
      </c>
      <c r="K176" s="345">
        <f t="shared" si="148"/>
        <v>0</v>
      </c>
      <c r="L176" s="346"/>
      <c r="M176" s="342">
        <v>0</v>
      </c>
      <c r="N176" s="342">
        <v>0</v>
      </c>
      <c r="O176" s="347">
        <f>'[4]заявки 2020-2021'!K179</f>
        <v>0</v>
      </c>
      <c r="P176" s="341">
        <f t="shared" si="119"/>
        <v>0</v>
      </c>
      <c r="Q176" s="341">
        <v>0</v>
      </c>
      <c r="R176" s="341">
        <f t="shared" si="114"/>
        <v>0</v>
      </c>
      <c r="S176" s="343">
        <f>'[4]заявки 2020-2021'!M179</f>
        <v>0</v>
      </c>
      <c r="T176" s="343">
        <f>'[4]заявки 2020-2021'!N179</f>
        <v>0</v>
      </c>
      <c r="U176" s="344">
        <f t="shared" si="125"/>
        <v>0</v>
      </c>
      <c r="V176" s="345">
        <f t="shared" si="126"/>
        <v>0</v>
      </c>
      <c r="W176" s="346"/>
      <c r="X176" s="346"/>
      <c r="Y176" s="348"/>
      <c r="Z176" s="342">
        <v>0.99941400000000002</v>
      </c>
      <c r="AA176" s="342">
        <v>6.9958980000000004</v>
      </c>
      <c r="AB176" s="342">
        <f>'[4]численность 2020'!E24</f>
        <v>2.3985936641693115</v>
      </c>
      <c r="AC176" s="341">
        <v>0.101981</v>
      </c>
      <c r="AD176" s="341">
        <v>0.71386700000000003</v>
      </c>
      <c r="AE176" s="341">
        <f t="shared" si="127"/>
        <v>0.24475445076388824</v>
      </c>
      <c r="AF176" s="343">
        <f>'[4]заявки 2020-2021'!J179</f>
        <v>2</v>
      </c>
      <c r="AG176" s="344">
        <f t="shared" si="149"/>
        <v>0</v>
      </c>
      <c r="AH176" s="345">
        <f t="shared" si="128"/>
        <v>0</v>
      </c>
      <c r="AI176" s="349">
        <f t="shared" si="129"/>
        <v>0</v>
      </c>
      <c r="AJ176" s="346"/>
      <c r="AK176" s="346"/>
      <c r="AL176" s="342">
        <v>60.243752000000001</v>
      </c>
      <c r="AM176" s="342">
        <v>66.9375</v>
      </c>
      <c r="AN176" s="342">
        <f>'[4]численность 2020'!F24</f>
        <v>58.709766387939453</v>
      </c>
      <c r="AO176" s="341">
        <v>6.1473209999999998</v>
      </c>
      <c r="AP176" s="341">
        <v>6.8303570000000002</v>
      </c>
      <c r="AQ176" s="341">
        <f t="shared" si="120"/>
        <v>5.9907923719680092</v>
      </c>
      <c r="AR176" s="343">
        <f>'[4]заявки 2020-2021'!D179</f>
        <v>6</v>
      </c>
      <c r="AS176" s="343">
        <f>'[4]заявки 2020-2021'!E179</f>
        <v>1</v>
      </c>
      <c r="AT176" s="344">
        <f t="shared" si="150"/>
        <v>4.6967813110351564</v>
      </c>
      <c r="AU176" s="349">
        <f t="shared" si="121"/>
        <v>4.6967813110351564</v>
      </c>
      <c r="AV176" s="346">
        <v>4</v>
      </c>
      <c r="AW176" s="344">
        <f t="shared" si="115"/>
        <v>1</v>
      </c>
      <c r="AX176" s="345">
        <f t="shared" si="116"/>
        <v>1</v>
      </c>
      <c r="AY176" s="346">
        <v>1</v>
      </c>
      <c r="AZ176" s="344">
        <f t="shared" si="117"/>
        <v>2</v>
      </c>
      <c r="BA176" s="346">
        <v>2</v>
      </c>
      <c r="BB176" s="342">
        <v>2.5519919999999998</v>
      </c>
      <c r="BC176" s="342">
        <v>6.521757</v>
      </c>
      <c r="BD176" s="342">
        <f>'[4]численность 2020'!G24</f>
        <v>1.9848828315734863</v>
      </c>
      <c r="BE176" s="341">
        <v>0.260407</v>
      </c>
      <c r="BF176" s="341">
        <v>0.66548499999999999</v>
      </c>
      <c r="BG176" s="341">
        <f t="shared" si="151"/>
        <v>0.20253906050430881</v>
      </c>
      <c r="BH176" s="343">
        <f>'[4]заявки 2020-2021'!B179</f>
        <v>0</v>
      </c>
      <c r="BI176" s="343">
        <f>'[4]заявки 2020-2021'!C179</f>
        <v>0</v>
      </c>
      <c r="BJ176" s="344">
        <f t="shared" si="152"/>
        <v>5.9546484947204388E-2</v>
      </c>
      <c r="BK176" s="349">
        <f t="shared" si="153"/>
        <v>0</v>
      </c>
      <c r="BL176" s="346"/>
      <c r="BM176" s="344">
        <f t="shared" si="122"/>
        <v>0</v>
      </c>
      <c r="BN176" s="345">
        <f t="shared" si="154"/>
        <v>0</v>
      </c>
      <c r="BO176" s="346"/>
      <c r="BP176" s="344">
        <f t="shared" si="133"/>
        <v>0</v>
      </c>
      <c r="BQ176" s="346"/>
      <c r="BR176" s="342">
        <v>48.346072999999997</v>
      </c>
      <c r="BS176" s="342">
        <v>47.495410999999997</v>
      </c>
      <c r="BT176" s="342">
        <f>'[4]численность 2020'!H24</f>
        <v>41.966091156005859</v>
      </c>
      <c r="BU176" s="341">
        <v>4.9332729999999998</v>
      </c>
      <c r="BV176" s="341">
        <v>4.8464700000000001</v>
      </c>
      <c r="BW176" s="341">
        <f t="shared" si="155"/>
        <v>4.2822541162480317</v>
      </c>
      <c r="BX176" s="343">
        <f>'[4]заявки 2020-2021'!F179</f>
        <v>4</v>
      </c>
      <c r="BY176" s="343">
        <f>'[4]заявки 2020-2021'!G179</f>
        <v>1</v>
      </c>
      <c r="BZ176" s="343">
        <f>'[4]заявки 2020-2021'!H179</f>
        <v>0</v>
      </c>
      <c r="CA176" s="344">
        <f t="shared" si="156"/>
        <v>3.3572872924804686</v>
      </c>
      <c r="CB176" s="349">
        <f t="shared" si="157"/>
        <v>3.3572872924804686</v>
      </c>
      <c r="CC176" s="346">
        <v>3</v>
      </c>
      <c r="CD176" s="344">
        <f t="shared" si="136"/>
        <v>0</v>
      </c>
      <c r="CE176" s="345">
        <f t="shared" si="158"/>
        <v>0</v>
      </c>
      <c r="CF176" s="346"/>
      <c r="CG176" s="344">
        <f t="shared" si="138"/>
        <v>0</v>
      </c>
      <c r="CH176" s="345">
        <f t="shared" si="159"/>
        <v>0</v>
      </c>
      <c r="CI176" s="346"/>
      <c r="CJ176" s="344">
        <f t="shared" si="140"/>
        <v>0.60000000000000009</v>
      </c>
      <c r="CK176" s="346"/>
      <c r="CL176" s="350">
        <f t="shared" si="160"/>
        <v>1</v>
      </c>
      <c r="CM176" s="342">
        <v>0</v>
      </c>
      <c r="CN176" s="342">
        <v>0</v>
      </c>
      <c r="CO176" s="342" t="e">
        <f>#NAME?</f>
        <v>#NAME?</v>
      </c>
      <c r="CP176" s="341">
        <v>0</v>
      </c>
      <c r="CQ176" s="341">
        <v>0</v>
      </c>
      <c r="CR176" s="341" t="e">
        <f>#NAME?</f>
        <v>#NAME?</v>
      </c>
      <c r="CS176" s="343" t="e">
        <f>#NAME?</f>
        <v>#NAME?</v>
      </c>
      <c r="CT176" s="344" t="e">
        <f t="shared" si="181"/>
        <v>#NAME?</v>
      </c>
      <c r="CU176" s="349" t="e">
        <f t="shared" si="182"/>
        <v>#NAME?</v>
      </c>
      <c r="CV176" s="346"/>
      <c r="CW176" s="344">
        <f t="shared" si="183"/>
        <v>0</v>
      </c>
      <c r="CX176" s="346"/>
      <c r="CY176" s="342">
        <v>0</v>
      </c>
      <c r="CZ176" s="342">
        <v>0</v>
      </c>
      <c r="DA176" s="342">
        <f>'[4]численность 2020'!I24</f>
        <v>0</v>
      </c>
      <c r="DB176" s="341">
        <v>0</v>
      </c>
      <c r="DC176" s="341">
        <v>0</v>
      </c>
      <c r="DD176" s="341">
        <f t="shared" si="161"/>
        <v>0</v>
      </c>
      <c r="DE176" s="343">
        <f>'[4]заявки 2020-2021'!I179</f>
        <v>0</v>
      </c>
      <c r="DF176" s="344">
        <f t="shared" si="162"/>
        <v>0</v>
      </c>
      <c r="DG176" s="345">
        <f t="shared" si="163"/>
        <v>0</v>
      </c>
      <c r="DH176" s="346"/>
      <c r="DI176" s="342">
        <v>0</v>
      </c>
      <c r="DJ176" s="342">
        <v>0</v>
      </c>
      <c r="DK176" s="342">
        <f>'[4]численность 2020'!J24</f>
        <v>0</v>
      </c>
      <c r="DL176" s="341">
        <v>0</v>
      </c>
      <c r="DM176" s="341">
        <v>0</v>
      </c>
      <c r="DN176" s="341">
        <f t="shared" si="164"/>
        <v>0</v>
      </c>
      <c r="DO176" s="343">
        <f>'[4]заявки 2020-2021'!P179</f>
        <v>0</v>
      </c>
      <c r="DP176" s="344">
        <f t="shared" si="165"/>
        <v>0</v>
      </c>
      <c r="DQ176" s="345">
        <f t="shared" si="166"/>
        <v>0</v>
      </c>
      <c r="DR176" s="346"/>
      <c r="DS176" s="342">
        <v>0</v>
      </c>
      <c r="DT176" s="347">
        <v>0</v>
      </c>
      <c r="DU176" s="347">
        <f>'[4]заявки 2020-2021'!Q179</f>
        <v>0</v>
      </c>
      <c r="DV176" s="341">
        <f t="shared" si="123"/>
        <v>0</v>
      </c>
      <c r="DW176" s="341">
        <v>0</v>
      </c>
      <c r="DX176" s="341">
        <f t="shared" si="146"/>
        <v>0</v>
      </c>
      <c r="DY176" s="343">
        <f>'[4]заявки 2020-2021'!S179</f>
        <v>0</v>
      </c>
      <c r="DZ176" s="344">
        <f t="shared" si="178"/>
        <v>0</v>
      </c>
      <c r="EA176" s="345">
        <f t="shared" si="167"/>
        <v>0</v>
      </c>
      <c r="EB176" s="346"/>
    </row>
    <row r="177" spans="1:132" ht="31.5" x14ac:dyDescent="0.2">
      <c r="A177" s="116" t="s">
        <v>43</v>
      </c>
      <c r="B177" s="341">
        <f>'[4]численность 2020'!C22</f>
        <v>307.60000610351563</v>
      </c>
      <c r="C177" s="342">
        <v>69.694473000000002</v>
      </c>
      <c r="D177" s="342">
        <v>30.202159999999999</v>
      </c>
      <c r="E177" s="342">
        <f>'[4]численность 2020'!D22</f>
        <v>38.700603485107422</v>
      </c>
      <c r="F177" s="341">
        <v>0.226575</v>
      </c>
      <c r="G177" s="341">
        <f t="shared" si="118"/>
        <v>9.8186473994529649E-2</v>
      </c>
      <c r="H177" s="341">
        <f t="shared" si="184"/>
        <v>0.12581470324185764</v>
      </c>
      <c r="I177" s="343">
        <f>'[4]заявки 2020-2021'!O183</f>
        <v>13</v>
      </c>
      <c r="J177" s="344">
        <f t="shared" si="185"/>
        <v>13.545211219787596</v>
      </c>
      <c r="K177" s="345">
        <f t="shared" si="148"/>
        <v>13</v>
      </c>
      <c r="L177" s="346">
        <v>8</v>
      </c>
      <c r="M177" s="342">
        <v>0</v>
      </c>
      <c r="N177" s="342">
        <v>0</v>
      </c>
      <c r="O177" s="347">
        <f>'[4]заявки 2020-2021'!K183</f>
        <v>0</v>
      </c>
      <c r="P177" s="341">
        <f t="shared" si="119"/>
        <v>0</v>
      </c>
      <c r="Q177" s="341">
        <v>0</v>
      </c>
      <c r="R177" s="341">
        <f t="shared" si="114"/>
        <v>0</v>
      </c>
      <c r="S177" s="343">
        <f>'[4]заявки 2020-2021'!M183</f>
        <v>0</v>
      </c>
      <c r="T177" s="343">
        <f>'[4]заявки 2020-2021'!N183</f>
        <v>0</v>
      </c>
      <c r="U177" s="344">
        <f t="shared" si="125"/>
        <v>0</v>
      </c>
      <c r="V177" s="345">
        <f t="shared" si="126"/>
        <v>0</v>
      </c>
      <c r="W177" s="346"/>
      <c r="X177" s="346"/>
      <c r="Y177" s="348"/>
      <c r="Z177" s="342">
        <v>4.0522549999999997</v>
      </c>
      <c r="AA177" s="342">
        <v>0</v>
      </c>
      <c r="AB177" s="342">
        <f>'[4]численность 2020'!E22</f>
        <v>0</v>
      </c>
      <c r="AC177" s="341">
        <v>1.3174E-2</v>
      </c>
      <c r="AD177" s="341">
        <v>0</v>
      </c>
      <c r="AE177" s="341">
        <f t="shared" si="127"/>
        <v>0</v>
      </c>
      <c r="AF177" s="343">
        <f>'[4]заявки 2020-2021'!J183</f>
        <v>0</v>
      </c>
      <c r="AG177" s="344">
        <f t="shared" si="149"/>
        <v>0</v>
      </c>
      <c r="AH177" s="345">
        <f t="shared" si="128"/>
        <v>0</v>
      </c>
      <c r="AI177" s="349">
        <f t="shared" si="129"/>
        <v>0</v>
      </c>
      <c r="AJ177" s="346"/>
      <c r="AK177" s="346"/>
      <c r="AL177" s="342">
        <v>691.29046600000004</v>
      </c>
      <c r="AM177" s="342">
        <v>401.79663099999999</v>
      </c>
      <c r="AN177" s="342">
        <f>'[4]численность 2020'!F22</f>
        <v>593.4464111328125</v>
      </c>
      <c r="AO177" s="341">
        <v>2.2473679999999998</v>
      </c>
      <c r="AP177" s="341">
        <v>1.3062309999999999</v>
      </c>
      <c r="AQ177" s="341">
        <f t="shared" si="120"/>
        <v>1.9292795817861652</v>
      </c>
      <c r="AR177" s="343">
        <f>'[4]заявки 2020-2021'!D183</f>
        <v>41</v>
      </c>
      <c r="AS177" s="343">
        <f>'[4]заявки 2020-2021'!E183</f>
        <v>3</v>
      </c>
      <c r="AT177" s="344">
        <f t="shared" si="150"/>
        <v>29.672320556640628</v>
      </c>
      <c r="AU177" s="349">
        <f t="shared" si="121"/>
        <v>29.672320556640628</v>
      </c>
      <c r="AV177" s="346">
        <v>29</v>
      </c>
      <c r="AW177" s="344">
        <f t="shared" si="115"/>
        <v>7.25</v>
      </c>
      <c r="AX177" s="345">
        <f t="shared" si="116"/>
        <v>3</v>
      </c>
      <c r="AY177" s="346">
        <v>3</v>
      </c>
      <c r="AZ177" s="344">
        <f t="shared" si="117"/>
        <v>14.5</v>
      </c>
      <c r="BA177" s="346">
        <v>14</v>
      </c>
      <c r="BB177" s="342">
        <v>5.7485480000000004</v>
      </c>
      <c r="BC177" s="342">
        <v>0</v>
      </c>
      <c r="BD177" s="342">
        <f>'[4]численность 2020'!G22</f>
        <v>5.7861204147338867</v>
      </c>
      <c r="BE177" s="341">
        <v>1.8688E-2</v>
      </c>
      <c r="BF177" s="341">
        <v>0</v>
      </c>
      <c r="BG177" s="341">
        <f t="shared" si="151"/>
        <v>1.8810534134991865E-2</v>
      </c>
      <c r="BH177" s="343">
        <f>'[4]заявки 2020-2021'!B183</f>
        <v>0</v>
      </c>
      <c r="BI177" s="343">
        <f>'[4]заявки 2020-2021'!C183</f>
        <v>0</v>
      </c>
      <c r="BJ177" s="344">
        <f t="shared" si="152"/>
        <v>0.17358361244201601</v>
      </c>
      <c r="BK177" s="349">
        <f t="shared" si="153"/>
        <v>0</v>
      </c>
      <c r="BL177" s="346"/>
      <c r="BM177" s="344">
        <f t="shared" si="122"/>
        <v>0</v>
      </c>
      <c r="BN177" s="345">
        <f t="shared" si="154"/>
        <v>0</v>
      </c>
      <c r="BO177" s="346"/>
      <c r="BP177" s="344">
        <f t="shared" si="133"/>
        <v>0</v>
      </c>
      <c r="BQ177" s="346"/>
      <c r="BR177" s="342">
        <v>31.617011999999999</v>
      </c>
      <c r="BS177" s="342">
        <v>30.157221</v>
      </c>
      <c r="BT177" s="342">
        <f>'[4]численность 2020'!H22</f>
        <v>28.930599212646484</v>
      </c>
      <c r="BU177" s="341">
        <v>0.102786</v>
      </c>
      <c r="BV177" s="341">
        <v>9.8040000000000002E-2</v>
      </c>
      <c r="BW177" s="341">
        <f t="shared" si="155"/>
        <v>9.405266137384459E-2</v>
      </c>
      <c r="BX177" s="343">
        <f>'[4]заявки 2020-2021'!F183</f>
        <v>0</v>
      </c>
      <c r="BY177" s="343">
        <f>'[4]заявки 2020-2021'!G183</f>
        <v>0</v>
      </c>
      <c r="BZ177" s="343">
        <f>'[4]заявки 2020-2021'!H183</f>
        <v>0</v>
      </c>
      <c r="CA177" s="344">
        <f t="shared" si="156"/>
        <v>0.86791797637939161</v>
      </c>
      <c r="CB177" s="349">
        <f t="shared" si="157"/>
        <v>0</v>
      </c>
      <c r="CC177" s="346"/>
      <c r="CD177" s="344">
        <f t="shared" si="136"/>
        <v>0</v>
      </c>
      <c r="CE177" s="345">
        <f t="shared" si="158"/>
        <v>0</v>
      </c>
      <c r="CF177" s="346"/>
      <c r="CG177" s="344">
        <f t="shared" si="138"/>
        <v>0</v>
      </c>
      <c r="CH177" s="345">
        <f t="shared" si="159"/>
        <v>0</v>
      </c>
      <c r="CI177" s="346"/>
      <c r="CJ177" s="344">
        <f t="shared" si="140"/>
        <v>0</v>
      </c>
      <c r="CK177" s="346"/>
      <c r="CL177" s="350">
        <f t="shared" si="160"/>
        <v>1</v>
      </c>
      <c r="CM177" s="342">
        <v>0</v>
      </c>
      <c r="CN177" s="342">
        <v>0</v>
      </c>
      <c r="CO177" s="342" t="e">
        <f>#NAME?</f>
        <v>#NAME?</v>
      </c>
      <c r="CP177" s="341">
        <v>0</v>
      </c>
      <c r="CQ177" s="341">
        <v>0</v>
      </c>
      <c r="CR177" s="341" t="e">
        <f>#NAME?</f>
        <v>#NAME?</v>
      </c>
      <c r="CS177" s="343" t="e">
        <f>#NAME?</f>
        <v>#NAME?</v>
      </c>
      <c r="CT177" s="344" t="e">
        <f t="shared" si="181"/>
        <v>#NAME?</v>
      </c>
      <c r="CU177" s="349" t="e">
        <f t="shared" si="182"/>
        <v>#NAME?</v>
      </c>
      <c r="CV177" s="346"/>
      <c r="CW177" s="344">
        <f t="shared" si="183"/>
        <v>0</v>
      </c>
      <c r="CX177" s="346"/>
      <c r="CY177" s="342">
        <v>0</v>
      </c>
      <c r="CZ177" s="342">
        <v>0</v>
      </c>
      <c r="DA177" s="342">
        <f>'[4]численность 2020'!I22</f>
        <v>0</v>
      </c>
      <c r="DB177" s="341">
        <v>0</v>
      </c>
      <c r="DC177" s="341">
        <v>0</v>
      </c>
      <c r="DD177" s="341">
        <f t="shared" si="161"/>
        <v>0</v>
      </c>
      <c r="DE177" s="343">
        <f>'[4]заявки 2020-2021'!I183</f>
        <v>0</v>
      </c>
      <c r="DF177" s="344">
        <f t="shared" si="162"/>
        <v>0</v>
      </c>
      <c r="DG177" s="345">
        <f t="shared" si="163"/>
        <v>0</v>
      </c>
      <c r="DH177" s="346"/>
      <c r="DI177" s="342">
        <v>15.462066650390625</v>
      </c>
      <c r="DJ177" s="342">
        <v>4.4943695068359375</v>
      </c>
      <c r="DK177" s="342">
        <f>'[4]численность 2020'!J22</f>
        <v>5.6912651062011719</v>
      </c>
      <c r="DL177" s="341">
        <v>1.4611000000000001E-2</v>
      </c>
      <c r="DM177" s="341">
        <v>1.4611000000000001E-2</v>
      </c>
      <c r="DN177" s="341">
        <f t="shared" si="164"/>
        <v>1.8502161876700059E-2</v>
      </c>
      <c r="DO177" s="343">
        <f>'[4]заявки 2020-2021'!P183</f>
        <v>0</v>
      </c>
      <c r="DP177" s="344">
        <f t="shared" si="165"/>
        <v>0.56912651062011721</v>
      </c>
      <c r="DQ177" s="345">
        <f t="shared" si="166"/>
        <v>0</v>
      </c>
      <c r="DR177" s="346"/>
      <c r="DS177" s="342">
        <v>100</v>
      </c>
      <c r="DT177" s="347">
        <v>100</v>
      </c>
      <c r="DU177" s="347">
        <f>'[4]заявки 2020-2021'!Q183</f>
        <v>100</v>
      </c>
      <c r="DV177" s="341">
        <f t="shared" si="123"/>
        <v>0.32509752280806953</v>
      </c>
      <c r="DW177" s="341">
        <v>0.325098</v>
      </c>
      <c r="DX177" s="341">
        <f t="shared" si="146"/>
        <v>0.32509752280806953</v>
      </c>
      <c r="DY177" s="343">
        <f>'[4]заявки 2020-2021'!S183</f>
        <v>10</v>
      </c>
      <c r="DZ177" s="344">
        <f t="shared" si="178"/>
        <v>10</v>
      </c>
      <c r="EA177" s="345">
        <f t="shared" si="167"/>
        <v>10</v>
      </c>
      <c r="EB177" s="346">
        <v>10</v>
      </c>
    </row>
    <row r="178" spans="1:132" ht="31.5" x14ac:dyDescent="0.2">
      <c r="A178" s="116" t="s">
        <v>38</v>
      </c>
      <c r="B178" s="341">
        <f>'[4]численность 2020'!C18</f>
        <v>5.1500000953674316</v>
      </c>
      <c r="C178" s="342">
        <v>2.7179489999999999</v>
      </c>
      <c r="D178" s="342">
        <v>10.132118</v>
      </c>
      <c r="E178" s="342">
        <f>'[4]численность 2020'!D18</f>
        <v>8.8285713195800781</v>
      </c>
      <c r="F178" s="341">
        <v>0.460669</v>
      </c>
      <c r="G178" s="341">
        <f t="shared" si="118"/>
        <v>1.9674015169658194</v>
      </c>
      <c r="H178" s="341">
        <f t="shared" si="184"/>
        <v>1.7142856613772928</v>
      </c>
      <c r="I178" s="343">
        <f>'[4]заявки 2020-2021'!O181</f>
        <v>0</v>
      </c>
      <c r="J178" s="344">
        <f t="shared" si="185"/>
        <v>0</v>
      </c>
      <c r="K178" s="345">
        <f t="shared" si="148"/>
        <v>0</v>
      </c>
      <c r="L178" s="346"/>
      <c r="M178" s="342">
        <v>0</v>
      </c>
      <c r="N178" s="342">
        <v>0</v>
      </c>
      <c r="O178" s="347">
        <f>'[4]заявки 2020-2021'!K181</f>
        <v>0</v>
      </c>
      <c r="P178" s="341">
        <f t="shared" si="119"/>
        <v>0</v>
      </c>
      <c r="Q178" s="341">
        <v>0</v>
      </c>
      <c r="R178" s="341">
        <f t="shared" si="114"/>
        <v>0</v>
      </c>
      <c r="S178" s="343">
        <f>'[4]заявки 2020-2021'!M181</f>
        <v>0</v>
      </c>
      <c r="T178" s="343">
        <f>'[4]заявки 2020-2021'!N181</f>
        <v>0</v>
      </c>
      <c r="U178" s="344">
        <f t="shared" si="125"/>
        <v>0</v>
      </c>
      <c r="V178" s="345">
        <f t="shared" si="126"/>
        <v>0</v>
      </c>
      <c r="W178" s="346"/>
      <c r="X178" s="346"/>
      <c r="Y178" s="348"/>
      <c r="Z178" s="342">
        <v>3.5305023193359375</v>
      </c>
      <c r="AA178" s="342">
        <v>4.140244</v>
      </c>
      <c r="AB178" s="342">
        <f>'[4]численность 2020'!E18</f>
        <v>5.0956854820251465</v>
      </c>
      <c r="AC178" s="341">
        <v>0.59838999999999998</v>
      </c>
      <c r="AD178" s="341">
        <v>0.80393099999999995</v>
      </c>
      <c r="AE178" s="341">
        <f t="shared" si="127"/>
        <v>0.98945347333272038</v>
      </c>
      <c r="AF178" s="343">
        <f>'[4]заявки 2020-2021'!J181</f>
        <v>0</v>
      </c>
      <c r="AG178" s="344">
        <f t="shared" si="149"/>
        <v>0</v>
      </c>
      <c r="AH178" s="345">
        <f t="shared" si="128"/>
        <v>0</v>
      </c>
      <c r="AI178" s="349">
        <f t="shared" si="129"/>
        <v>0</v>
      </c>
      <c r="AJ178" s="346"/>
      <c r="AK178" s="346"/>
      <c r="AL178" s="342">
        <v>17.66667</v>
      </c>
      <c r="AM178" s="342">
        <v>33.107143000000001</v>
      </c>
      <c r="AN178" s="342">
        <f>'[4]численность 2020'!F18</f>
        <v>40.06927490234375</v>
      </c>
      <c r="AO178" s="341">
        <v>2.994351</v>
      </c>
      <c r="AP178" s="341">
        <v>6.4285709999999998</v>
      </c>
      <c r="AQ178" s="341">
        <f t="shared" si="120"/>
        <v>7.7804415845326247</v>
      </c>
      <c r="AR178" s="343">
        <f>'[4]заявки 2020-2021'!D181</f>
        <v>4</v>
      </c>
      <c r="AS178" s="343">
        <f>'[4]заявки 2020-2021'!E181</f>
        <v>1</v>
      </c>
      <c r="AT178" s="344">
        <f t="shared" si="150"/>
        <v>4.006927490234375</v>
      </c>
      <c r="AU178" s="349">
        <f t="shared" si="121"/>
        <v>4</v>
      </c>
      <c r="AV178" s="346">
        <v>4</v>
      </c>
      <c r="AW178" s="344">
        <f t="shared" si="115"/>
        <v>1</v>
      </c>
      <c r="AX178" s="345">
        <f t="shared" si="116"/>
        <v>1</v>
      </c>
      <c r="AY178" s="346">
        <v>1</v>
      </c>
      <c r="AZ178" s="344">
        <f t="shared" si="117"/>
        <v>2</v>
      </c>
      <c r="BA178" s="346">
        <v>2</v>
      </c>
      <c r="BB178" s="342">
        <v>3.7131150000000002</v>
      </c>
      <c r="BC178" s="342">
        <v>5.120374</v>
      </c>
      <c r="BD178" s="342">
        <f>'[4]численность 2020'!G18</f>
        <v>4.0661797523498535</v>
      </c>
      <c r="BE178" s="341">
        <v>0.62934100000000004</v>
      </c>
      <c r="BF178" s="341">
        <v>0.99424699999999999</v>
      </c>
      <c r="BG178" s="341">
        <f t="shared" si="151"/>
        <v>0.78954945185486414</v>
      </c>
      <c r="BH178" s="343">
        <f>'[4]заявки 2020-2021'!B181</f>
        <v>0</v>
      </c>
      <c r="BI178" s="343">
        <f>'[4]заявки 2020-2021'!C181</f>
        <v>0</v>
      </c>
      <c r="BJ178" s="344">
        <f t="shared" si="152"/>
        <v>0.12198539257049519</v>
      </c>
      <c r="BK178" s="349">
        <f t="shared" si="153"/>
        <v>0</v>
      </c>
      <c r="BL178" s="346"/>
      <c r="BM178" s="344">
        <f t="shared" si="122"/>
        <v>0</v>
      </c>
      <c r="BN178" s="345">
        <f t="shared" si="154"/>
        <v>0</v>
      </c>
      <c r="BO178" s="346"/>
      <c r="BP178" s="344">
        <f t="shared" si="133"/>
        <v>0</v>
      </c>
      <c r="BQ178" s="346"/>
      <c r="BR178" s="342">
        <v>12.952724</v>
      </c>
      <c r="BS178" s="342">
        <v>15.73762</v>
      </c>
      <c r="BT178" s="342">
        <f>'[4]численность 2020'!H18</f>
        <v>13.102133750915527</v>
      </c>
      <c r="BU178" s="341">
        <v>2.1953770000000001</v>
      </c>
      <c r="BV178" s="341">
        <v>3.0558489999999998</v>
      </c>
      <c r="BW178" s="341">
        <f t="shared" si="155"/>
        <v>2.5441035938428938</v>
      </c>
      <c r="BX178" s="343">
        <f>'[4]заявки 2020-2021'!F181</f>
        <v>0</v>
      </c>
      <c r="BY178" s="343">
        <f>'[4]заявки 2020-2021'!G181</f>
        <v>0</v>
      </c>
      <c r="BZ178" s="343">
        <f>'[4]заявки 2020-2021'!H181</f>
        <v>0</v>
      </c>
      <c r="CA178" s="344">
        <f t="shared" si="156"/>
        <v>0.91714936256408697</v>
      </c>
      <c r="CB178" s="349">
        <f t="shared" si="157"/>
        <v>0</v>
      </c>
      <c r="CC178" s="346"/>
      <c r="CD178" s="344">
        <f t="shared" si="136"/>
        <v>0</v>
      </c>
      <c r="CE178" s="345">
        <f t="shared" si="158"/>
        <v>0</v>
      </c>
      <c r="CF178" s="346"/>
      <c r="CG178" s="344">
        <f t="shared" si="138"/>
        <v>0</v>
      </c>
      <c r="CH178" s="345">
        <f t="shared" si="159"/>
        <v>0</v>
      </c>
      <c r="CI178" s="346"/>
      <c r="CJ178" s="344">
        <f t="shared" si="140"/>
        <v>0</v>
      </c>
      <c r="CK178" s="346"/>
      <c r="CL178" s="350">
        <f t="shared" si="160"/>
        <v>1</v>
      </c>
      <c r="CM178" s="342"/>
      <c r="CN178" s="342"/>
      <c r="CO178" s="342"/>
      <c r="CP178" s="341"/>
      <c r="CQ178" s="341"/>
      <c r="CR178" s="341"/>
      <c r="CS178" s="343"/>
      <c r="CT178" s="344"/>
      <c r="CU178" s="349"/>
      <c r="CV178" s="346"/>
      <c r="CW178" s="344"/>
      <c r="CX178" s="346"/>
      <c r="CY178" s="342">
        <v>0</v>
      </c>
      <c r="CZ178" s="342">
        <v>0</v>
      </c>
      <c r="DA178" s="342">
        <f>'[4]численность 2020'!I18</f>
        <v>0</v>
      </c>
      <c r="DB178" s="341">
        <v>0</v>
      </c>
      <c r="DC178" s="341">
        <v>0</v>
      </c>
      <c r="DD178" s="341">
        <f t="shared" si="161"/>
        <v>0</v>
      </c>
      <c r="DE178" s="343">
        <f>'[4]заявки 2020-2021'!I181</f>
        <v>0</v>
      </c>
      <c r="DF178" s="344">
        <f t="shared" si="162"/>
        <v>0</v>
      </c>
      <c r="DG178" s="345">
        <f t="shared" si="163"/>
        <v>0</v>
      </c>
      <c r="DH178" s="346"/>
      <c r="DI178" s="342">
        <v>0</v>
      </c>
      <c r="DJ178" s="342">
        <v>0.56783300000000003</v>
      </c>
      <c r="DK178" s="342">
        <f>'[4]численность 2020'!J18</f>
        <v>0.19750718772411346</v>
      </c>
      <c r="DL178" s="341">
        <v>0.110259</v>
      </c>
      <c r="DM178" s="341">
        <v>0.110259</v>
      </c>
      <c r="DN178" s="341">
        <f t="shared" si="164"/>
        <v>3.8350909527511794E-2</v>
      </c>
      <c r="DO178" s="343">
        <f>'[4]заявки 2020-2021'!P181</f>
        <v>0</v>
      </c>
      <c r="DP178" s="344">
        <f t="shared" si="165"/>
        <v>1.9750718772411347E-2</v>
      </c>
      <c r="DQ178" s="345">
        <f t="shared" si="166"/>
        <v>0</v>
      </c>
      <c r="DR178" s="346"/>
      <c r="DS178" s="347">
        <v>11</v>
      </c>
      <c r="DT178" s="347">
        <v>11</v>
      </c>
      <c r="DU178" s="347">
        <f>'[4]заявки 2020-2021'!Q181</f>
        <v>11</v>
      </c>
      <c r="DV178" s="341">
        <f t="shared" si="123"/>
        <v>2.1359222905441899</v>
      </c>
      <c r="DW178" s="341">
        <v>2.1359219999999999</v>
      </c>
      <c r="DX178" s="341">
        <f t="shared" si="146"/>
        <v>2.1359222905441899</v>
      </c>
      <c r="DY178" s="343">
        <f>'[4]заявки 2020-2021'!S181</f>
        <v>1</v>
      </c>
      <c r="DZ178" s="344">
        <f t="shared" si="178"/>
        <v>1.1000000000000001</v>
      </c>
      <c r="EA178" s="345">
        <f t="shared" si="167"/>
        <v>1</v>
      </c>
      <c r="EB178" s="346">
        <v>1</v>
      </c>
    </row>
    <row r="179" spans="1:132" ht="31.5" x14ac:dyDescent="0.2">
      <c r="A179" s="116" t="s">
        <v>362</v>
      </c>
      <c r="B179" s="341">
        <f>'[4]численность 2020'!C19</f>
        <v>6.7999300956726074</v>
      </c>
      <c r="C179" s="342">
        <v>4.855118</v>
      </c>
      <c r="D179" s="342">
        <v>9.3166849999999997</v>
      </c>
      <c r="E179" s="342">
        <f>'[4]численность 2020'!D19</f>
        <v>10.907379150390625</v>
      </c>
      <c r="F179" s="341">
        <v>0.71398799999999996</v>
      </c>
      <c r="G179" s="341">
        <f t="shared" si="118"/>
        <v>1.3701148201404341</v>
      </c>
      <c r="H179" s="341">
        <f t="shared" si="184"/>
        <v>1.604042835283255</v>
      </c>
      <c r="I179" s="343">
        <f>'[4]заявки 2020-2021'!O182</f>
        <v>0</v>
      </c>
      <c r="J179" s="344">
        <f t="shared" si="185"/>
        <v>0</v>
      </c>
      <c r="K179" s="345">
        <f t="shared" si="148"/>
        <v>0</v>
      </c>
      <c r="L179" s="346"/>
      <c r="M179" s="342">
        <v>2</v>
      </c>
      <c r="N179" s="342">
        <v>4</v>
      </c>
      <c r="O179" s="347">
        <f>'[4]заявки 2020-2021'!K182</f>
        <v>7</v>
      </c>
      <c r="P179" s="341">
        <f t="shared" si="119"/>
        <v>0.29412067063347835</v>
      </c>
      <c r="Q179" s="341">
        <f>N179/B179</f>
        <v>0.58824134126695671</v>
      </c>
      <c r="R179" s="341">
        <f t="shared" si="114"/>
        <v>1.0294223472171742</v>
      </c>
      <c r="S179" s="343">
        <f>'[4]заявки 2020-2021'!M182</f>
        <v>1</v>
      </c>
      <c r="T179" s="343">
        <f>'[4]заявки 2020-2021'!N182</f>
        <v>0</v>
      </c>
      <c r="U179" s="344">
        <f t="shared" si="125"/>
        <v>1.0499999999999929</v>
      </c>
      <c r="V179" s="345">
        <f t="shared" si="126"/>
        <v>1</v>
      </c>
      <c r="W179" s="346">
        <v>1</v>
      </c>
      <c r="X179" s="346"/>
      <c r="Y179" s="348"/>
      <c r="Z179" s="342">
        <v>6.933789</v>
      </c>
      <c r="AA179" s="342">
        <v>7.0283769999999999</v>
      </c>
      <c r="AB179" s="342">
        <f>'[4]численность 2020'!E19</f>
        <v>8.4462862014770508</v>
      </c>
      <c r="AC179" s="341">
        <v>1.0196750000000001</v>
      </c>
      <c r="AD179" s="341">
        <v>1.033585</v>
      </c>
      <c r="AE179" s="341">
        <f t="shared" si="127"/>
        <v>1.2421136809703623</v>
      </c>
      <c r="AF179" s="343">
        <f>'[4]заявки 2020-2021'!J182</f>
        <v>0</v>
      </c>
      <c r="AG179" s="344">
        <f t="shared" si="149"/>
        <v>0</v>
      </c>
      <c r="AH179" s="345">
        <f t="shared" si="128"/>
        <v>0</v>
      </c>
      <c r="AI179" s="349">
        <f t="shared" si="129"/>
        <v>0</v>
      </c>
      <c r="AJ179" s="346"/>
      <c r="AK179" s="346"/>
      <c r="AL179" s="342">
        <v>17.591011000000002</v>
      </c>
      <c r="AM179" s="342">
        <v>35</v>
      </c>
      <c r="AN179" s="342">
        <f>'[4]численность 2020'!F19</f>
        <v>42.404750823974609</v>
      </c>
      <c r="AO179" s="341">
        <v>2.586913</v>
      </c>
      <c r="AP179" s="341">
        <v>5.1470589999999996</v>
      </c>
      <c r="AQ179" s="341">
        <f t="shared" si="120"/>
        <v>6.2360568751964784</v>
      </c>
      <c r="AR179" s="343">
        <f>'[4]заявки 2020-2021'!D182</f>
        <v>4</v>
      </c>
      <c r="AS179" s="343">
        <f>'[4]заявки 2020-2021'!E182</f>
        <v>0</v>
      </c>
      <c r="AT179" s="344">
        <f t="shared" si="150"/>
        <v>4.2404750823974613</v>
      </c>
      <c r="AU179" s="349">
        <f t="shared" si="121"/>
        <v>4</v>
      </c>
      <c r="AV179" s="346">
        <v>4</v>
      </c>
      <c r="AW179" s="344">
        <f t="shared" si="115"/>
        <v>1</v>
      </c>
      <c r="AX179" s="345">
        <f t="shared" si="116"/>
        <v>0</v>
      </c>
      <c r="AY179" s="346"/>
      <c r="AZ179" s="344">
        <f t="shared" si="117"/>
        <v>2</v>
      </c>
      <c r="BA179" s="346">
        <v>2</v>
      </c>
      <c r="BB179" s="342">
        <v>1.87784</v>
      </c>
      <c r="BC179" s="342">
        <v>3.8427920000000002</v>
      </c>
      <c r="BD179" s="342">
        <f>'[4]численность 2020'!G19</f>
        <v>3.1716902256011963</v>
      </c>
      <c r="BE179" s="341">
        <v>0.27615299999999998</v>
      </c>
      <c r="BF179" s="341">
        <v>0.56511699999999998</v>
      </c>
      <c r="BG179" s="341">
        <f t="shared" si="151"/>
        <v>0.46642982809773609</v>
      </c>
      <c r="BH179" s="343">
        <f>'[4]заявки 2020-2021'!B182</f>
        <v>0</v>
      </c>
      <c r="BI179" s="343">
        <f>'[4]заявки 2020-2021'!C182</f>
        <v>0</v>
      </c>
      <c r="BJ179" s="344">
        <f t="shared" si="152"/>
        <v>9.5150706768035567E-2</v>
      </c>
      <c r="BK179" s="349">
        <f t="shared" si="153"/>
        <v>0</v>
      </c>
      <c r="BL179" s="346"/>
      <c r="BM179" s="344">
        <f t="shared" si="122"/>
        <v>0</v>
      </c>
      <c r="BN179" s="345">
        <f t="shared" si="154"/>
        <v>0</v>
      </c>
      <c r="BO179" s="346"/>
      <c r="BP179" s="344">
        <f t="shared" si="133"/>
        <v>0</v>
      </c>
      <c r="BQ179" s="346"/>
      <c r="BR179" s="342">
        <v>13.681407999999999</v>
      </c>
      <c r="BS179" s="342">
        <v>14.644155</v>
      </c>
      <c r="BT179" s="342">
        <f>'[4]численность 2020'!H19</f>
        <v>15.036160469055176</v>
      </c>
      <c r="BU179" s="341">
        <v>2.0119720000000001</v>
      </c>
      <c r="BV179" s="341">
        <v>2.1535519999999999</v>
      </c>
      <c r="BW179" s="341">
        <f t="shared" si="155"/>
        <v>2.2112228004555523</v>
      </c>
      <c r="BX179" s="343">
        <f>'[4]заявки 2020-2021'!F182</f>
        <v>1</v>
      </c>
      <c r="BY179" s="343">
        <f>'[4]заявки 2020-2021'!G182</f>
        <v>0</v>
      </c>
      <c r="BZ179" s="343">
        <f>'[4]заявки 2020-2021'!H182</f>
        <v>0</v>
      </c>
      <c r="CA179" s="344">
        <f t="shared" si="156"/>
        <v>1.0525312328338623</v>
      </c>
      <c r="CB179" s="349">
        <f t="shared" si="157"/>
        <v>1</v>
      </c>
      <c r="CC179" s="346">
        <v>1</v>
      </c>
      <c r="CD179" s="344">
        <f t="shared" si="136"/>
        <v>0</v>
      </c>
      <c r="CE179" s="345">
        <f t="shared" si="158"/>
        <v>0</v>
      </c>
      <c r="CF179" s="346"/>
      <c r="CG179" s="344">
        <f t="shared" si="138"/>
        <v>0</v>
      </c>
      <c r="CH179" s="345">
        <f t="shared" si="159"/>
        <v>0</v>
      </c>
      <c r="CI179" s="346"/>
      <c r="CJ179" s="344">
        <f t="shared" si="140"/>
        <v>0.2</v>
      </c>
      <c r="CK179" s="346"/>
      <c r="CL179" s="350">
        <f t="shared" si="160"/>
        <v>1</v>
      </c>
      <c r="CM179" s="342"/>
      <c r="CN179" s="342"/>
      <c r="CO179" s="342"/>
      <c r="CP179" s="341"/>
      <c r="CQ179" s="341"/>
      <c r="CR179" s="341"/>
      <c r="CS179" s="343"/>
      <c r="CT179" s="344"/>
      <c r="CU179" s="349"/>
      <c r="CV179" s="346"/>
      <c r="CW179" s="344"/>
      <c r="CX179" s="346"/>
      <c r="CY179" s="342">
        <v>0</v>
      </c>
      <c r="CZ179" s="342">
        <v>0</v>
      </c>
      <c r="DA179" s="342">
        <f>'[4]численность 2020'!I19</f>
        <v>0</v>
      </c>
      <c r="DB179" s="341">
        <v>0</v>
      </c>
      <c r="DC179" s="341">
        <v>0</v>
      </c>
      <c r="DD179" s="341">
        <f t="shared" si="161"/>
        <v>0</v>
      </c>
      <c r="DE179" s="343">
        <f>'[4]заявки 2020-2021'!I182</f>
        <v>0</v>
      </c>
      <c r="DF179" s="344">
        <f t="shared" si="162"/>
        <v>0</v>
      </c>
      <c r="DG179" s="345">
        <f t="shared" si="163"/>
        <v>0</v>
      </c>
      <c r="DH179" s="346"/>
      <c r="DI179" s="342">
        <v>0.26386500000000002</v>
      </c>
      <c r="DJ179" s="342">
        <v>0.23836599999999999</v>
      </c>
      <c r="DK179" s="342">
        <f>'[4]численность 2020'!J19</f>
        <v>0.1540590226650238</v>
      </c>
      <c r="DL179" s="341">
        <v>3.5054000000000002E-2</v>
      </c>
      <c r="DM179" s="341">
        <v>3.5054000000000002E-2</v>
      </c>
      <c r="DN179" s="341">
        <f t="shared" si="164"/>
        <v>2.2655971531687521E-2</v>
      </c>
      <c r="DO179" s="343">
        <f>'[4]заявки 2020-2021'!P182</f>
        <v>0</v>
      </c>
      <c r="DP179" s="344">
        <f t="shared" si="165"/>
        <v>1.5405902266502382E-2</v>
      </c>
      <c r="DQ179" s="345">
        <f t="shared" si="166"/>
        <v>0</v>
      </c>
      <c r="DR179" s="346"/>
      <c r="DS179" s="347">
        <v>12</v>
      </c>
      <c r="DT179" s="347">
        <v>12</v>
      </c>
      <c r="DU179" s="347">
        <f>'[4]заявки 2020-2021'!Q182</f>
        <v>12</v>
      </c>
      <c r="DV179" s="341">
        <f t="shared" si="123"/>
        <v>1.7647240238008701</v>
      </c>
      <c r="DW179" s="341">
        <v>1.7647060000000001</v>
      </c>
      <c r="DX179" s="341">
        <f t="shared" si="146"/>
        <v>1.7647240238008701</v>
      </c>
      <c r="DY179" s="343">
        <f>'[4]заявки 2020-2021'!S182</f>
        <v>1</v>
      </c>
      <c r="DZ179" s="344">
        <f t="shared" si="178"/>
        <v>1.2000000000000002</v>
      </c>
      <c r="EA179" s="345">
        <f t="shared" si="167"/>
        <v>1</v>
      </c>
      <c r="EB179" s="346">
        <v>1</v>
      </c>
    </row>
    <row r="180" spans="1:132" ht="15.75" x14ac:dyDescent="0.2">
      <c r="A180" s="198" t="s">
        <v>170</v>
      </c>
      <c r="B180" s="341"/>
      <c r="C180" s="342"/>
      <c r="D180" s="342"/>
      <c r="E180" s="342"/>
      <c r="F180" s="341"/>
      <c r="G180" s="341" t="e">
        <f t="shared" si="118"/>
        <v>#DIV/0!</v>
      </c>
      <c r="H180" s="341"/>
      <c r="I180" s="343"/>
      <c r="J180" s="344"/>
      <c r="K180" s="345">
        <f t="shared" si="148"/>
        <v>0</v>
      </c>
      <c r="L180" s="346"/>
      <c r="M180" s="342"/>
      <c r="N180" s="342"/>
      <c r="O180" s="347"/>
      <c r="P180" s="341"/>
      <c r="Q180" s="341"/>
      <c r="R180" s="341"/>
      <c r="S180" s="343"/>
      <c r="T180" s="343"/>
      <c r="U180" s="344">
        <f t="shared" si="125"/>
        <v>0</v>
      </c>
      <c r="V180" s="345">
        <f t="shared" si="126"/>
        <v>0</v>
      </c>
      <c r="W180" s="346"/>
      <c r="X180" s="346"/>
      <c r="Y180" s="348"/>
      <c r="Z180" s="342"/>
      <c r="AA180" s="342"/>
      <c r="AB180" s="342"/>
      <c r="AC180" s="341"/>
      <c r="AD180" s="341"/>
      <c r="AE180" s="341" t="e">
        <f t="shared" si="127"/>
        <v>#DIV/0!</v>
      </c>
      <c r="AF180" s="343"/>
      <c r="AG180" s="344">
        <f t="shared" si="149"/>
        <v>0</v>
      </c>
      <c r="AH180" s="345">
        <f t="shared" si="128"/>
        <v>0</v>
      </c>
      <c r="AI180" s="349">
        <f t="shared" si="129"/>
        <v>0</v>
      </c>
      <c r="AJ180" s="346"/>
      <c r="AK180" s="346"/>
      <c r="AL180" s="342"/>
      <c r="AM180" s="342"/>
      <c r="AN180" s="342"/>
      <c r="AO180" s="341"/>
      <c r="AP180" s="341"/>
      <c r="AQ180" s="341"/>
      <c r="AR180" s="343"/>
      <c r="AS180" s="343"/>
      <c r="AT180" s="344">
        <f t="shared" si="150"/>
        <v>0</v>
      </c>
      <c r="AU180" s="349">
        <f t="shared" si="121"/>
        <v>0</v>
      </c>
      <c r="AV180" s="346"/>
      <c r="AW180" s="344">
        <f t="shared" si="115"/>
        <v>0</v>
      </c>
      <c r="AX180" s="345">
        <f t="shared" si="116"/>
        <v>0</v>
      </c>
      <c r="AY180" s="346"/>
      <c r="AZ180" s="344">
        <f t="shared" si="117"/>
        <v>0</v>
      </c>
      <c r="BA180" s="346"/>
      <c r="BB180" s="342"/>
      <c r="BC180" s="342"/>
      <c r="BD180" s="342"/>
      <c r="BE180" s="341"/>
      <c r="BF180" s="341"/>
      <c r="BG180" s="341" t="e">
        <f t="shared" si="151"/>
        <v>#DIV/0!</v>
      </c>
      <c r="BH180" s="343"/>
      <c r="BI180" s="343"/>
      <c r="BJ180" s="344">
        <f t="shared" si="152"/>
        <v>0</v>
      </c>
      <c r="BK180" s="349">
        <f t="shared" si="153"/>
        <v>0</v>
      </c>
      <c r="BL180" s="346"/>
      <c r="BM180" s="344">
        <f t="shared" si="122"/>
        <v>0</v>
      </c>
      <c r="BN180" s="345">
        <f t="shared" si="154"/>
        <v>0</v>
      </c>
      <c r="BO180" s="346"/>
      <c r="BP180" s="344">
        <f t="shared" si="133"/>
        <v>0</v>
      </c>
      <c r="BQ180" s="346"/>
      <c r="BR180" s="342"/>
      <c r="BS180" s="342"/>
      <c r="BT180" s="342"/>
      <c r="BU180" s="341"/>
      <c r="BV180" s="341"/>
      <c r="BW180" s="341" t="e">
        <f t="shared" si="155"/>
        <v>#DIV/0!</v>
      </c>
      <c r="BX180" s="343"/>
      <c r="BY180" s="343"/>
      <c r="BZ180" s="343"/>
      <c r="CA180" s="344">
        <f t="shared" si="156"/>
        <v>0</v>
      </c>
      <c r="CB180" s="349">
        <f t="shared" si="157"/>
        <v>0</v>
      </c>
      <c r="CC180" s="346"/>
      <c r="CD180" s="344">
        <f t="shared" si="136"/>
        <v>0</v>
      </c>
      <c r="CE180" s="345">
        <f t="shared" si="158"/>
        <v>0</v>
      </c>
      <c r="CF180" s="346"/>
      <c r="CG180" s="344">
        <f t="shared" si="138"/>
        <v>0</v>
      </c>
      <c r="CH180" s="345">
        <f t="shared" si="159"/>
        <v>0</v>
      </c>
      <c r="CI180" s="346"/>
      <c r="CJ180" s="344">
        <f t="shared" si="140"/>
        <v>0</v>
      </c>
      <c r="CK180" s="346"/>
      <c r="CL180" s="350">
        <f t="shared" si="160"/>
        <v>1</v>
      </c>
      <c r="CM180" s="342"/>
      <c r="CN180" s="342"/>
      <c r="CO180" s="342"/>
      <c r="CP180" s="341"/>
      <c r="CQ180" s="341"/>
      <c r="CR180" s="341"/>
      <c r="CS180" s="343"/>
      <c r="CT180" s="344">
        <f t="shared" si="181"/>
        <v>0</v>
      </c>
      <c r="CU180" s="349">
        <f t="shared" si="182"/>
        <v>0</v>
      </c>
      <c r="CV180" s="346"/>
      <c r="CW180" s="344">
        <f t="shared" si="183"/>
        <v>0</v>
      </c>
      <c r="CX180" s="346"/>
      <c r="CY180" s="342"/>
      <c r="CZ180" s="342"/>
      <c r="DA180" s="342"/>
      <c r="DB180" s="341"/>
      <c r="DC180" s="341"/>
      <c r="DD180" s="341" t="e">
        <f t="shared" si="161"/>
        <v>#DIV/0!</v>
      </c>
      <c r="DE180" s="343"/>
      <c r="DF180" s="344">
        <f t="shared" si="162"/>
        <v>0</v>
      </c>
      <c r="DG180" s="345">
        <f t="shared" si="163"/>
        <v>0</v>
      </c>
      <c r="DH180" s="346"/>
      <c r="DI180" s="342"/>
      <c r="DJ180" s="342"/>
      <c r="DK180" s="342"/>
      <c r="DL180" s="341"/>
      <c r="DM180" s="341"/>
      <c r="DN180" s="341" t="e">
        <f t="shared" si="164"/>
        <v>#DIV/0!</v>
      </c>
      <c r="DO180" s="343"/>
      <c r="DP180" s="344">
        <f t="shared" si="165"/>
        <v>0</v>
      </c>
      <c r="DQ180" s="345">
        <f t="shared" si="166"/>
        <v>0</v>
      </c>
      <c r="DR180" s="346"/>
      <c r="DS180" s="342"/>
      <c r="DT180" s="347"/>
      <c r="DU180" s="347"/>
      <c r="DV180" s="341" t="e">
        <f t="shared" si="123"/>
        <v>#DIV/0!</v>
      </c>
      <c r="DW180" s="341"/>
      <c r="DX180" s="341" t="e">
        <f t="shared" si="146"/>
        <v>#DIV/0!</v>
      </c>
      <c r="DY180" s="343"/>
      <c r="DZ180" s="344">
        <f t="shared" si="178"/>
        <v>0</v>
      </c>
      <c r="EA180" s="345">
        <f t="shared" si="167"/>
        <v>0</v>
      </c>
      <c r="EB180" s="346"/>
    </row>
    <row r="181" spans="1:132" ht="31.5" x14ac:dyDescent="0.2">
      <c r="A181" s="116" t="s">
        <v>171</v>
      </c>
      <c r="B181" s="341">
        <f>'[4]численность 2020'!C120</f>
        <v>92.800003051757813</v>
      </c>
      <c r="C181" s="342">
        <v>177.28317300000001</v>
      </c>
      <c r="D181" s="342">
        <v>195.541077</v>
      </c>
      <c r="E181" s="342">
        <f>'[4]численность 2020'!D120</f>
        <v>167.41737365722656</v>
      </c>
      <c r="F181" s="341">
        <v>1.910379</v>
      </c>
      <c r="G181" s="341">
        <f t="shared" si="118"/>
        <v>2.1071236052755289</v>
      </c>
      <c r="H181" s="341">
        <f t="shared" si="184"/>
        <v>1.8040664671514293</v>
      </c>
      <c r="I181" s="343">
        <f>'[4]заявки 2020-2021'!O186</f>
        <v>59</v>
      </c>
      <c r="J181" s="344">
        <f t="shared" si="185"/>
        <v>58.59608078002929</v>
      </c>
      <c r="K181" s="345">
        <f t="shared" si="148"/>
        <v>58.59608078002929</v>
      </c>
      <c r="L181" s="346">
        <v>58</v>
      </c>
      <c r="M181" s="342">
        <v>30</v>
      </c>
      <c r="N181" s="342">
        <v>30</v>
      </c>
      <c r="O181" s="347">
        <f>'[4]заявки 2020-2021'!K186</f>
        <v>30</v>
      </c>
      <c r="P181" s="341">
        <f t="shared" si="119"/>
        <v>0.3232758514379353</v>
      </c>
      <c r="Q181" s="341">
        <v>0.32327600000000001</v>
      </c>
      <c r="R181" s="341">
        <f t="shared" si="114"/>
        <v>0.3232758514379353</v>
      </c>
      <c r="S181" s="343">
        <f>'[4]заявки 2020-2021'!M186</f>
        <v>5</v>
      </c>
      <c r="T181" s="343">
        <f>'[4]заявки 2020-2021'!N186</f>
        <v>2</v>
      </c>
      <c r="U181" s="344">
        <f t="shared" si="125"/>
        <v>4.4999999999999698</v>
      </c>
      <c r="V181" s="345">
        <f t="shared" si="126"/>
        <v>4.4999999999999698</v>
      </c>
      <c r="W181" s="346">
        <v>4</v>
      </c>
      <c r="X181" s="346">
        <v>2</v>
      </c>
      <c r="Y181" s="348"/>
      <c r="Z181" s="342">
        <v>609.61737100000005</v>
      </c>
      <c r="AA181" s="342">
        <v>672.88372800000002</v>
      </c>
      <c r="AB181" s="342">
        <f>'[4]численность 2020'!E120</f>
        <v>730.22113037109375</v>
      </c>
      <c r="AC181" s="341">
        <v>6.5691519999999999</v>
      </c>
      <c r="AD181" s="341">
        <v>7.250902</v>
      </c>
      <c r="AE181" s="341">
        <f t="shared" si="127"/>
        <v>7.8687619219562297</v>
      </c>
      <c r="AF181" s="343">
        <f>'[4]заявки 2020-2021'!J186</f>
        <v>31</v>
      </c>
      <c r="AG181" s="344">
        <f t="shared" si="149"/>
        <v>36.511056518554689</v>
      </c>
      <c r="AH181" s="345">
        <f t="shared" si="128"/>
        <v>31</v>
      </c>
      <c r="AI181" s="349">
        <f t="shared" si="129"/>
        <v>23.25</v>
      </c>
      <c r="AJ181" s="346">
        <v>31</v>
      </c>
      <c r="AK181" s="346">
        <v>23</v>
      </c>
      <c r="AL181" s="342">
        <v>436.32583599999998</v>
      </c>
      <c r="AM181" s="342">
        <v>550.92926</v>
      </c>
      <c r="AN181" s="342">
        <f>'[4]численность 2020'!F120</f>
        <v>617.52313232421875</v>
      </c>
      <c r="AO181" s="341">
        <v>4.7017870000000004</v>
      </c>
      <c r="AP181" s="341">
        <v>5.9367380000000001</v>
      </c>
      <c r="AQ181" s="341">
        <f t="shared" si="120"/>
        <v>6.6543438794910861</v>
      </c>
      <c r="AR181" s="343">
        <f>'[4]заявки 2020-2021'!D186</f>
        <v>52</v>
      </c>
      <c r="AS181" s="343">
        <f>'[4]заявки 2020-2021'!E186</f>
        <v>3</v>
      </c>
      <c r="AT181" s="344">
        <f t="shared" si="150"/>
        <v>61.752313232421876</v>
      </c>
      <c r="AU181" s="349">
        <f t="shared" si="121"/>
        <v>52</v>
      </c>
      <c r="AV181" s="346">
        <v>52</v>
      </c>
      <c r="AW181" s="344">
        <f t="shared" si="115"/>
        <v>13</v>
      </c>
      <c r="AX181" s="345">
        <f t="shared" si="116"/>
        <v>3</v>
      </c>
      <c r="AY181" s="346">
        <v>3</v>
      </c>
      <c r="AZ181" s="344">
        <f t="shared" si="117"/>
        <v>26</v>
      </c>
      <c r="BA181" s="346">
        <v>26</v>
      </c>
      <c r="BB181" s="342">
        <v>74.166222000000005</v>
      </c>
      <c r="BC181" s="342">
        <v>61.796329</v>
      </c>
      <c r="BD181" s="342">
        <f>'[4]численность 2020'!G120</f>
        <v>59.293659210205078</v>
      </c>
      <c r="BE181" s="341">
        <v>0.79920500000000005</v>
      </c>
      <c r="BF181" s="341">
        <v>0.66590899999999997</v>
      </c>
      <c r="BG181" s="341">
        <f t="shared" si="151"/>
        <v>0.63894027220166072</v>
      </c>
      <c r="BH181" s="343">
        <f>'[4]заявки 2020-2021'!B186</f>
        <v>2</v>
      </c>
      <c r="BI181" s="343">
        <f>'[4]заявки 2020-2021'!C186</f>
        <v>0</v>
      </c>
      <c r="BJ181" s="344">
        <f t="shared" si="152"/>
        <v>1.7788097763061463</v>
      </c>
      <c r="BK181" s="349">
        <f t="shared" si="153"/>
        <v>1.7788097763061463</v>
      </c>
      <c r="BL181" s="346">
        <v>1</v>
      </c>
      <c r="BM181" s="344">
        <f t="shared" si="122"/>
        <v>0</v>
      </c>
      <c r="BN181" s="345">
        <f t="shared" si="154"/>
        <v>0</v>
      </c>
      <c r="BO181" s="346"/>
      <c r="BP181" s="344">
        <f t="shared" si="133"/>
        <v>0.2</v>
      </c>
      <c r="BQ181" s="346"/>
      <c r="BR181" s="342">
        <v>138.53689600000001</v>
      </c>
      <c r="BS181" s="342">
        <v>149.88896199999999</v>
      </c>
      <c r="BT181" s="342">
        <f>'[4]численность 2020'!H120</f>
        <v>174.39311218261719</v>
      </c>
      <c r="BU181" s="341">
        <v>1.4928539999999999</v>
      </c>
      <c r="BV181" s="341">
        <v>1.615183</v>
      </c>
      <c r="BW181" s="341">
        <f t="shared" si="155"/>
        <v>1.8792360608582312</v>
      </c>
      <c r="BX181" s="343">
        <f>'[4]заявки 2020-2021'!F186</f>
        <v>9</v>
      </c>
      <c r="BY181" s="343">
        <f>'[4]заявки 2020-2021'!G186</f>
        <v>1</v>
      </c>
      <c r="BZ181" s="343">
        <f>'[4]заявки 2020-2021'!H186</f>
        <v>1</v>
      </c>
      <c r="CA181" s="344">
        <f t="shared" si="156"/>
        <v>8.719655609130859</v>
      </c>
      <c r="CB181" s="349">
        <f t="shared" si="157"/>
        <v>8.719655609130859</v>
      </c>
      <c r="CC181" s="346">
        <v>8</v>
      </c>
      <c r="CD181" s="344">
        <f t="shared" si="136"/>
        <v>1</v>
      </c>
      <c r="CE181" s="345">
        <f t="shared" si="158"/>
        <v>1</v>
      </c>
      <c r="CF181" s="346">
        <v>1</v>
      </c>
      <c r="CG181" s="344">
        <f t="shared" si="138"/>
        <v>1</v>
      </c>
      <c r="CH181" s="345">
        <f t="shared" si="159"/>
        <v>1</v>
      </c>
      <c r="CI181" s="346">
        <v>1</v>
      </c>
      <c r="CJ181" s="344">
        <f t="shared" si="140"/>
        <v>1.6</v>
      </c>
      <c r="CK181" s="346">
        <v>1</v>
      </c>
      <c r="CL181" s="350">
        <f t="shared" si="160"/>
        <v>1</v>
      </c>
      <c r="CM181" s="342">
        <v>0</v>
      </c>
      <c r="CN181" s="342">
        <v>0</v>
      </c>
      <c r="CO181" s="342" t="e">
        <f>#NAME?</f>
        <v>#NAME?</v>
      </c>
      <c r="CP181" s="341">
        <v>0</v>
      </c>
      <c r="CQ181" s="341">
        <v>0</v>
      </c>
      <c r="CR181" s="341" t="e">
        <f>#NAME?</f>
        <v>#NAME?</v>
      </c>
      <c r="CS181" s="343" t="e">
        <f>#NAME?</f>
        <v>#NAME?</v>
      </c>
      <c r="CT181" s="344" t="e">
        <f t="shared" si="181"/>
        <v>#NAME?</v>
      </c>
      <c r="CU181" s="349" t="e">
        <f t="shared" si="182"/>
        <v>#NAME?</v>
      </c>
      <c r="CV181" s="346"/>
      <c r="CW181" s="344">
        <f t="shared" si="183"/>
        <v>0</v>
      </c>
      <c r="CX181" s="346"/>
      <c r="CY181" s="342">
        <v>5.6203900000000004</v>
      </c>
      <c r="CZ181" s="342">
        <v>10.561631999999999</v>
      </c>
      <c r="DA181" s="342">
        <f>'[4]численность 2020'!I120</f>
        <v>14.008625984191895</v>
      </c>
      <c r="DB181" s="341">
        <v>6.0565000000000001E-2</v>
      </c>
      <c r="DC181" s="341">
        <v>0.113811</v>
      </c>
      <c r="DD181" s="341">
        <f t="shared" si="161"/>
        <v>0.15095501641717396</v>
      </c>
      <c r="DE181" s="343">
        <f>'[4]заявки 2020-2021'!I186</f>
        <v>0</v>
      </c>
      <c r="DF181" s="344">
        <f t="shared" si="162"/>
        <v>0</v>
      </c>
      <c r="DG181" s="345">
        <f t="shared" si="163"/>
        <v>0</v>
      </c>
      <c r="DH181" s="346"/>
      <c r="DI181" s="342">
        <v>16.975874000000001</v>
      </c>
      <c r="DJ181" s="342">
        <v>18.967831</v>
      </c>
      <c r="DK181" s="342">
        <f>'[4]численность 2020'!J120</f>
        <v>23.443008422851563</v>
      </c>
      <c r="DL181" s="341">
        <v>0.20439499999999999</v>
      </c>
      <c r="DM181" s="341">
        <v>0.20439499999999999</v>
      </c>
      <c r="DN181" s="341">
        <f t="shared" si="164"/>
        <v>0.25261861693880089</v>
      </c>
      <c r="DO181" s="343">
        <f>'[4]заявки 2020-2021'!P186</f>
        <v>2</v>
      </c>
      <c r="DP181" s="344">
        <f t="shared" si="165"/>
        <v>2.3443008422851563</v>
      </c>
      <c r="DQ181" s="345">
        <f t="shared" si="166"/>
        <v>2</v>
      </c>
      <c r="DR181" s="346">
        <v>2</v>
      </c>
      <c r="DS181" s="342">
        <v>0</v>
      </c>
      <c r="DT181" s="347">
        <v>0</v>
      </c>
      <c r="DU181" s="347">
        <f>'[4]заявки 2020-2021'!Q186</f>
        <v>0</v>
      </c>
      <c r="DV181" s="341">
        <f t="shared" si="123"/>
        <v>0</v>
      </c>
      <c r="DW181" s="341">
        <v>0</v>
      </c>
      <c r="DX181" s="341">
        <f t="shared" si="146"/>
        <v>0</v>
      </c>
      <c r="DY181" s="343">
        <f>'[4]заявки 2020-2021'!S186</f>
        <v>0</v>
      </c>
      <c r="DZ181" s="344">
        <f t="shared" si="178"/>
        <v>0</v>
      </c>
      <c r="EA181" s="345">
        <f t="shared" si="167"/>
        <v>0</v>
      </c>
      <c r="EB181" s="346"/>
    </row>
    <row r="182" spans="1:132" s="377" customFormat="1" ht="31.5" x14ac:dyDescent="0.2">
      <c r="A182" s="116" t="s">
        <v>172</v>
      </c>
      <c r="B182" s="378">
        <f>'[4]численность 2020'!C121</f>
        <v>347.20001220703125</v>
      </c>
      <c r="C182" s="379">
        <v>207.01741000000001</v>
      </c>
      <c r="D182" s="379">
        <v>306.45568800000001</v>
      </c>
      <c r="E182" s="379">
        <f>'[4]численность 2020'!D121</f>
        <v>364.43978881835938</v>
      </c>
      <c r="F182" s="378">
        <v>0.65264</v>
      </c>
      <c r="G182" s="341">
        <f t="shared" si="118"/>
        <v>0.88264883993513255</v>
      </c>
      <c r="H182" s="341">
        <f t="shared" si="184"/>
        <v>1.0496537327338809</v>
      </c>
      <c r="I182" s="380">
        <f>'[4]заявки 2020-2021'!O187</f>
        <v>127</v>
      </c>
      <c r="J182" s="344">
        <f t="shared" si="185"/>
        <v>127.55392608642578</v>
      </c>
      <c r="K182" s="345">
        <f t="shared" si="148"/>
        <v>127</v>
      </c>
      <c r="L182" s="381">
        <v>127</v>
      </c>
      <c r="M182" s="379">
        <v>12</v>
      </c>
      <c r="N182" s="379">
        <v>50</v>
      </c>
      <c r="O182" s="382">
        <f>'[4]заявки 2020-2021'!K187</f>
        <v>48</v>
      </c>
      <c r="P182" s="341">
        <f t="shared" si="119"/>
        <v>3.4562210766411326E-2</v>
      </c>
      <c r="Q182" s="378">
        <v>0.15762899999999999</v>
      </c>
      <c r="R182" s="341">
        <f t="shared" si="114"/>
        <v>0.1382488430656453</v>
      </c>
      <c r="S182" s="380">
        <f>'[4]заявки 2020-2021'!M187</f>
        <v>7</v>
      </c>
      <c r="T182" s="380">
        <f>'[4]заявки 2020-2021'!N187</f>
        <v>5</v>
      </c>
      <c r="U182" s="344">
        <f t="shared" si="125"/>
        <v>7.1999999999999513</v>
      </c>
      <c r="V182" s="345">
        <f t="shared" si="126"/>
        <v>7</v>
      </c>
      <c r="W182" s="381">
        <v>7</v>
      </c>
      <c r="X182" s="381">
        <v>5</v>
      </c>
      <c r="Y182" s="348"/>
      <c r="Z182" s="379">
        <v>456.11437999999998</v>
      </c>
      <c r="AA182" s="379">
        <v>594.28375200000005</v>
      </c>
      <c r="AB182" s="379">
        <f>'[4]численность 2020'!E121</f>
        <v>617.46795654296875</v>
      </c>
      <c r="AC182" s="378">
        <v>1.4379390000000001</v>
      </c>
      <c r="AD182" s="378">
        <v>1.8735299999999999</v>
      </c>
      <c r="AE182" s="341">
        <f t="shared" si="127"/>
        <v>1.7784214712952831</v>
      </c>
      <c r="AF182" s="380">
        <f>'[4]заявки 2020-2021'!J187</f>
        <v>30</v>
      </c>
      <c r="AG182" s="344">
        <f t="shared" si="149"/>
        <v>30.873397827148438</v>
      </c>
      <c r="AH182" s="345">
        <f t="shared" si="128"/>
        <v>30</v>
      </c>
      <c r="AI182" s="349">
        <f t="shared" si="129"/>
        <v>22.5</v>
      </c>
      <c r="AJ182" s="381">
        <v>30</v>
      </c>
      <c r="AK182" s="381">
        <v>22</v>
      </c>
      <c r="AL182" s="379">
        <v>2056.1865229999999</v>
      </c>
      <c r="AM182" s="379">
        <v>2920.7004390000002</v>
      </c>
      <c r="AN182" s="379">
        <f>'[4]численность 2020'!F121</f>
        <v>3165.052001953125</v>
      </c>
      <c r="AO182" s="378">
        <v>6.4823029999999999</v>
      </c>
      <c r="AP182" s="378">
        <v>9.2077559999999998</v>
      </c>
      <c r="AQ182" s="341">
        <f t="shared" si="120"/>
        <v>9.1159328648463358</v>
      </c>
      <c r="AR182" s="380">
        <f>'[4]заявки 2020-2021'!D187</f>
        <v>200</v>
      </c>
      <c r="AS182" s="380">
        <f>'[4]заявки 2020-2021'!E187</f>
        <v>25</v>
      </c>
      <c r="AT182" s="344">
        <f t="shared" si="150"/>
        <v>379.80624023437497</v>
      </c>
      <c r="AU182" s="349">
        <f t="shared" si="121"/>
        <v>200</v>
      </c>
      <c r="AV182" s="381">
        <v>200</v>
      </c>
      <c r="AW182" s="344">
        <f t="shared" si="115"/>
        <v>50</v>
      </c>
      <c r="AX182" s="345">
        <f t="shared" si="116"/>
        <v>25</v>
      </c>
      <c r="AY182" s="381">
        <v>25</v>
      </c>
      <c r="AZ182" s="344">
        <f t="shared" si="117"/>
        <v>100</v>
      </c>
      <c r="BA182" s="381">
        <v>100</v>
      </c>
      <c r="BB182" s="379">
        <v>376.85095200000001</v>
      </c>
      <c r="BC182" s="379">
        <v>421.52685500000001</v>
      </c>
      <c r="BD182" s="379">
        <f>'[4]численность 2020'!G121</f>
        <v>392.6640625</v>
      </c>
      <c r="BE182" s="378">
        <v>1.1880550000000001</v>
      </c>
      <c r="BF182" s="378">
        <v>1.3288990000000001</v>
      </c>
      <c r="BG182" s="341">
        <f t="shared" si="151"/>
        <v>1.130944840710026</v>
      </c>
      <c r="BH182" s="380">
        <f>'[4]заявки 2020-2021'!B187</f>
        <v>19</v>
      </c>
      <c r="BI182" s="380">
        <f>'[4]заявки 2020-2021'!C187</f>
        <v>4</v>
      </c>
      <c r="BJ182" s="344">
        <f t="shared" si="152"/>
        <v>19.633203125000001</v>
      </c>
      <c r="BK182" s="349">
        <f t="shared" si="153"/>
        <v>19</v>
      </c>
      <c r="BL182" s="381">
        <v>19</v>
      </c>
      <c r="BM182" s="344">
        <f t="shared" si="122"/>
        <v>4.75</v>
      </c>
      <c r="BN182" s="345">
        <f t="shared" si="154"/>
        <v>4</v>
      </c>
      <c r="BO182" s="381">
        <v>4</v>
      </c>
      <c r="BP182" s="344">
        <f t="shared" si="133"/>
        <v>3.8000000000000003</v>
      </c>
      <c r="BQ182" s="381">
        <v>3</v>
      </c>
      <c r="BR182" s="379">
        <v>398.18212899999997</v>
      </c>
      <c r="BS182" s="379">
        <v>522.32672100000002</v>
      </c>
      <c r="BT182" s="379">
        <f>'[4]численность 2020'!H121</f>
        <v>503.41549682617188</v>
      </c>
      <c r="BU182" s="341">
        <v>1.2553030000000001</v>
      </c>
      <c r="BV182" s="341">
        <v>1.646679</v>
      </c>
      <c r="BW182" s="341">
        <f t="shared" si="155"/>
        <v>1.4499293753653189</v>
      </c>
      <c r="BX182" s="380">
        <f>'[4]заявки 2020-2021'!F187</f>
        <v>25</v>
      </c>
      <c r="BY182" s="380">
        <f>'[4]заявки 2020-2021'!G187</f>
        <v>3</v>
      </c>
      <c r="BZ182" s="380">
        <f>'[4]заявки 2020-2021'!H187</f>
        <v>3</v>
      </c>
      <c r="CA182" s="344">
        <f t="shared" si="156"/>
        <v>25.170774841308596</v>
      </c>
      <c r="CB182" s="349">
        <f t="shared" si="157"/>
        <v>25</v>
      </c>
      <c r="CC182" s="381">
        <v>25</v>
      </c>
      <c r="CD182" s="344">
        <f t="shared" si="136"/>
        <v>3.125</v>
      </c>
      <c r="CE182" s="345">
        <f t="shared" si="158"/>
        <v>3</v>
      </c>
      <c r="CF182" s="381">
        <v>3</v>
      </c>
      <c r="CG182" s="344">
        <f t="shared" si="138"/>
        <v>3.125</v>
      </c>
      <c r="CH182" s="345">
        <f t="shared" si="159"/>
        <v>3</v>
      </c>
      <c r="CI182" s="381">
        <v>3</v>
      </c>
      <c r="CJ182" s="344">
        <f t="shared" si="140"/>
        <v>5</v>
      </c>
      <c r="CK182" s="381">
        <v>5</v>
      </c>
      <c r="CL182" s="350">
        <f t="shared" si="160"/>
        <v>1</v>
      </c>
      <c r="CM182" s="379">
        <v>0</v>
      </c>
      <c r="CN182" s="379">
        <v>0</v>
      </c>
      <c r="CO182" s="342" t="e">
        <f>#NAME?</f>
        <v>#NAME?</v>
      </c>
      <c r="CP182" s="378">
        <v>0</v>
      </c>
      <c r="CQ182" s="378">
        <v>0</v>
      </c>
      <c r="CR182" s="341" t="e">
        <f>#NAME?</f>
        <v>#NAME?</v>
      </c>
      <c r="CS182" s="380" t="e">
        <f>#NAME?</f>
        <v>#NAME?</v>
      </c>
      <c r="CT182" s="344" t="e">
        <f t="shared" si="181"/>
        <v>#NAME?</v>
      </c>
      <c r="CU182" s="349" t="e">
        <f t="shared" si="182"/>
        <v>#NAME?</v>
      </c>
      <c r="CV182" s="381"/>
      <c r="CW182" s="344">
        <f t="shared" si="183"/>
        <v>0</v>
      </c>
      <c r="CX182" s="381"/>
      <c r="CY182" s="379">
        <v>0</v>
      </c>
      <c r="CZ182" s="379">
        <v>0</v>
      </c>
      <c r="DA182" s="379">
        <f>'[4]численность 2020'!I121</f>
        <v>0</v>
      </c>
      <c r="DB182" s="378">
        <v>0</v>
      </c>
      <c r="DC182" s="378">
        <v>0</v>
      </c>
      <c r="DD182" s="341">
        <f t="shared" si="161"/>
        <v>0</v>
      </c>
      <c r="DE182" s="380">
        <f>'[4]заявки 2020-2021'!I187</f>
        <v>0</v>
      </c>
      <c r="DF182" s="344">
        <f t="shared" si="162"/>
        <v>0</v>
      </c>
      <c r="DG182" s="345">
        <f t="shared" si="163"/>
        <v>0</v>
      </c>
      <c r="DH182" s="381"/>
      <c r="DI182" s="379">
        <v>16.318939</v>
      </c>
      <c r="DJ182" s="379">
        <v>6.0089350000000001</v>
      </c>
      <c r="DK182" s="379">
        <f>'[4]численность 2020'!J121</f>
        <v>8.2527132034301758</v>
      </c>
      <c r="DL182" s="378">
        <v>1.8943999999999999E-2</v>
      </c>
      <c r="DM182" s="378">
        <v>1.8943999999999999E-2</v>
      </c>
      <c r="DN182" s="341">
        <f t="shared" si="164"/>
        <v>2.3769334427641613E-2</v>
      </c>
      <c r="DO182" s="380">
        <f>'[4]заявки 2020-2021'!P187</f>
        <v>0</v>
      </c>
      <c r="DP182" s="344">
        <f t="shared" si="165"/>
        <v>0.82527132034301764</v>
      </c>
      <c r="DQ182" s="345">
        <f t="shared" si="166"/>
        <v>0</v>
      </c>
      <c r="DR182" s="381"/>
      <c r="DS182" s="379">
        <v>0</v>
      </c>
      <c r="DT182" s="382">
        <v>0</v>
      </c>
      <c r="DU182" s="382">
        <f>'[4]заявки 2020-2021'!Q187</f>
        <v>0</v>
      </c>
      <c r="DV182" s="341">
        <f t="shared" si="123"/>
        <v>0</v>
      </c>
      <c r="DW182" s="378">
        <v>0</v>
      </c>
      <c r="DX182" s="341">
        <f t="shared" si="146"/>
        <v>0</v>
      </c>
      <c r="DY182" s="380">
        <f>'[4]заявки 2020-2021'!S187</f>
        <v>0</v>
      </c>
      <c r="DZ182" s="344">
        <f t="shared" si="178"/>
        <v>0</v>
      </c>
      <c r="EA182" s="345">
        <f t="shared" si="167"/>
        <v>0</v>
      </c>
      <c r="EB182" s="381"/>
    </row>
    <row r="183" spans="1:132" ht="15.75" x14ac:dyDescent="0.2">
      <c r="A183" s="198" t="s">
        <v>151</v>
      </c>
      <c r="B183" s="341"/>
      <c r="C183" s="342"/>
      <c r="D183" s="342"/>
      <c r="E183" s="342"/>
      <c r="F183" s="341"/>
      <c r="G183" s="341" t="e">
        <f t="shared" si="118"/>
        <v>#DIV/0!</v>
      </c>
      <c r="H183" s="341"/>
      <c r="I183" s="343"/>
      <c r="J183" s="344"/>
      <c r="K183" s="345">
        <f t="shared" si="148"/>
        <v>0</v>
      </c>
      <c r="L183" s="381"/>
      <c r="M183" s="342"/>
      <c r="N183" s="342"/>
      <c r="O183" s="347"/>
      <c r="P183" s="341"/>
      <c r="Q183" s="341"/>
      <c r="R183" s="341"/>
      <c r="S183" s="343"/>
      <c r="T183" s="343"/>
      <c r="U183" s="344">
        <f t="shared" si="125"/>
        <v>0</v>
      </c>
      <c r="V183" s="345">
        <f t="shared" si="126"/>
        <v>0</v>
      </c>
      <c r="W183" s="381"/>
      <c r="X183" s="381"/>
      <c r="Y183" s="348"/>
      <c r="Z183" s="342"/>
      <c r="AA183" s="342"/>
      <c r="AB183" s="342"/>
      <c r="AC183" s="341"/>
      <c r="AD183" s="341"/>
      <c r="AE183" s="341" t="e">
        <f t="shared" si="127"/>
        <v>#DIV/0!</v>
      </c>
      <c r="AF183" s="343"/>
      <c r="AG183" s="344">
        <f t="shared" si="149"/>
        <v>0</v>
      </c>
      <c r="AH183" s="345">
        <f t="shared" si="128"/>
        <v>0</v>
      </c>
      <c r="AI183" s="349">
        <f t="shared" si="129"/>
        <v>0</v>
      </c>
      <c r="AJ183" s="381"/>
      <c r="AK183" s="381"/>
      <c r="AL183" s="342"/>
      <c r="AM183" s="342"/>
      <c r="AN183" s="342"/>
      <c r="AO183" s="341"/>
      <c r="AP183" s="341"/>
      <c r="AQ183" s="341" t="e">
        <f t="shared" si="120"/>
        <v>#DIV/0!</v>
      </c>
      <c r="AR183" s="343"/>
      <c r="AS183" s="343"/>
      <c r="AT183" s="344">
        <f t="shared" si="150"/>
        <v>0</v>
      </c>
      <c r="AU183" s="349">
        <f t="shared" si="121"/>
        <v>0</v>
      </c>
      <c r="AV183" s="381"/>
      <c r="AW183" s="344">
        <f t="shared" si="115"/>
        <v>0</v>
      </c>
      <c r="AX183" s="345">
        <f t="shared" si="116"/>
        <v>0</v>
      </c>
      <c r="AY183" s="381"/>
      <c r="AZ183" s="344">
        <f t="shared" si="117"/>
        <v>0</v>
      </c>
      <c r="BA183" s="381"/>
      <c r="BB183" s="342"/>
      <c r="BC183" s="342"/>
      <c r="BD183" s="342"/>
      <c r="BE183" s="341"/>
      <c r="BF183" s="341"/>
      <c r="BG183" s="341" t="e">
        <f t="shared" si="151"/>
        <v>#DIV/0!</v>
      </c>
      <c r="BH183" s="343"/>
      <c r="BI183" s="343"/>
      <c r="BJ183" s="344">
        <f t="shared" si="152"/>
        <v>0</v>
      </c>
      <c r="BK183" s="349">
        <f t="shared" si="153"/>
        <v>0</v>
      </c>
      <c r="BL183" s="381"/>
      <c r="BM183" s="344">
        <f t="shared" si="122"/>
        <v>0</v>
      </c>
      <c r="BN183" s="345">
        <f t="shared" si="154"/>
        <v>0</v>
      </c>
      <c r="BO183" s="381"/>
      <c r="BP183" s="344">
        <f t="shared" si="133"/>
        <v>0</v>
      </c>
      <c r="BQ183" s="381"/>
      <c r="BR183" s="342"/>
      <c r="BS183" s="342"/>
      <c r="BT183" s="342"/>
      <c r="BU183" s="341"/>
      <c r="BV183" s="341"/>
      <c r="BW183" s="341" t="e">
        <f t="shared" si="155"/>
        <v>#DIV/0!</v>
      </c>
      <c r="BX183" s="343"/>
      <c r="BY183" s="343"/>
      <c r="BZ183" s="343"/>
      <c r="CA183" s="344">
        <f t="shared" si="156"/>
        <v>0</v>
      </c>
      <c r="CB183" s="349">
        <f t="shared" si="157"/>
        <v>0</v>
      </c>
      <c r="CC183" s="381"/>
      <c r="CD183" s="344">
        <f t="shared" si="136"/>
        <v>0</v>
      </c>
      <c r="CE183" s="345">
        <f t="shared" si="158"/>
        <v>0</v>
      </c>
      <c r="CF183" s="381"/>
      <c r="CG183" s="344">
        <f t="shared" si="138"/>
        <v>0</v>
      </c>
      <c r="CH183" s="345">
        <f t="shared" si="159"/>
        <v>0</v>
      </c>
      <c r="CI183" s="381"/>
      <c r="CJ183" s="344">
        <f t="shared" si="140"/>
        <v>0</v>
      </c>
      <c r="CK183" s="381"/>
      <c r="CL183" s="350">
        <f t="shared" si="160"/>
        <v>1</v>
      </c>
      <c r="CM183" s="342"/>
      <c r="CN183" s="342"/>
      <c r="CO183" s="342"/>
      <c r="CP183" s="341"/>
      <c r="CQ183" s="341"/>
      <c r="CR183" s="341"/>
      <c r="CS183" s="343"/>
      <c r="CT183" s="344">
        <f t="shared" si="181"/>
        <v>0</v>
      </c>
      <c r="CU183" s="349">
        <f t="shared" si="182"/>
        <v>0</v>
      </c>
      <c r="CV183" s="346"/>
      <c r="CW183" s="344">
        <f t="shared" si="183"/>
        <v>0</v>
      </c>
      <c r="CX183" s="346"/>
      <c r="CY183" s="342"/>
      <c r="CZ183" s="342"/>
      <c r="DA183" s="342"/>
      <c r="DB183" s="341"/>
      <c r="DC183" s="341"/>
      <c r="DD183" s="341" t="e">
        <f t="shared" si="161"/>
        <v>#DIV/0!</v>
      </c>
      <c r="DE183" s="343"/>
      <c r="DF183" s="344">
        <f t="shared" si="162"/>
        <v>0</v>
      </c>
      <c r="DG183" s="345">
        <f t="shared" si="163"/>
        <v>0</v>
      </c>
      <c r="DH183" s="381"/>
      <c r="DI183" s="342"/>
      <c r="DJ183" s="342"/>
      <c r="DK183" s="342"/>
      <c r="DL183" s="341"/>
      <c r="DM183" s="341"/>
      <c r="DN183" s="341" t="e">
        <f t="shared" si="164"/>
        <v>#DIV/0!</v>
      </c>
      <c r="DO183" s="343"/>
      <c r="DP183" s="344">
        <f t="shared" si="165"/>
        <v>0</v>
      </c>
      <c r="DQ183" s="345">
        <f t="shared" si="166"/>
        <v>0</v>
      </c>
      <c r="DR183" s="381"/>
      <c r="DS183" s="342"/>
      <c r="DT183" s="347"/>
      <c r="DU183" s="347"/>
      <c r="DV183" s="341" t="e">
        <f t="shared" si="123"/>
        <v>#DIV/0!</v>
      </c>
      <c r="DW183" s="342"/>
      <c r="DX183" s="341" t="e">
        <f t="shared" si="146"/>
        <v>#DIV/0!</v>
      </c>
      <c r="DY183" s="343"/>
      <c r="DZ183" s="344">
        <f t="shared" si="178"/>
        <v>0</v>
      </c>
      <c r="EA183" s="345">
        <f t="shared" si="167"/>
        <v>0</v>
      </c>
      <c r="EB183" s="346"/>
    </row>
    <row r="184" spans="1:132" ht="31.5" x14ac:dyDescent="0.2">
      <c r="A184" s="116" t="s">
        <v>152</v>
      </c>
      <c r="B184" s="341">
        <f>'[4]численность 2020'!C103</f>
        <v>211.22000122070313</v>
      </c>
      <c r="C184" s="342">
        <v>13.454288999999999</v>
      </c>
      <c r="D184" s="342">
        <v>21.526862999999999</v>
      </c>
      <c r="E184" s="342">
        <f>'[4]численность 2020'!D103</f>
        <v>0</v>
      </c>
      <c r="F184" s="341">
        <v>6.3698000000000005E-2</v>
      </c>
      <c r="G184" s="341">
        <f t="shared" si="118"/>
        <v>0.10191678285952969</v>
      </c>
      <c r="H184" s="341">
        <f t="shared" si="184"/>
        <v>0</v>
      </c>
      <c r="I184" s="343">
        <f>'[4]заявки 2020-2021'!O189</f>
        <v>0</v>
      </c>
      <c r="J184" s="344">
        <f t="shared" si="185"/>
        <v>0</v>
      </c>
      <c r="K184" s="345">
        <f t="shared" si="148"/>
        <v>0</v>
      </c>
      <c r="L184" s="381"/>
      <c r="M184" s="342">
        <v>0</v>
      </c>
      <c r="N184" s="342">
        <v>0</v>
      </c>
      <c r="O184" s="347">
        <f>'[4]заявки 2020-2021'!K189</f>
        <v>0</v>
      </c>
      <c r="P184" s="341">
        <f t="shared" si="119"/>
        <v>0</v>
      </c>
      <c r="Q184" s="341">
        <v>0</v>
      </c>
      <c r="R184" s="341">
        <f t="shared" si="114"/>
        <v>0</v>
      </c>
      <c r="S184" s="343">
        <f>'[4]заявки 2020-2021'!M189</f>
        <v>0</v>
      </c>
      <c r="T184" s="343">
        <f>'[4]заявки 2020-2021'!N189</f>
        <v>0</v>
      </c>
      <c r="U184" s="344">
        <f t="shared" si="125"/>
        <v>0</v>
      </c>
      <c r="V184" s="345">
        <f t="shared" si="126"/>
        <v>0</v>
      </c>
      <c r="W184" s="381"/>
      <c r="X184" s="381"/>
      <c r="Y184" s="348"/>
      <c r="Z184" s="342">
        <v>14.463362</v>
      </c>
      <c r="AA184" s="342">
        <v>0</v>
      </c>
      <c r="AB184" s="342">
        <f>'[4]численность 2020'!E103</f>
        <v>0</v>
      </c>
      <c r="AC184" s="341">
        <v>6.8474999999999994E-2</v>
      </c>
      <c r="AD184" s="341">
        <v>0</v>
      </c>
      <c r="AE184" s="341">
        <f t="shared" si="127"/>
        <v>0</v>
      </c>
      <c r="AF184" s="343">
        <f>'[4]заявки 2020-2021'!J189</f>
        <v>0</v>
      </c>
      <c r="AG184" s="344">
        <f t="shared" si="149"/>
        <v>0</v>
      </c>
      <c r="AH184" s="345">
        <f t="shared" si="128"/>
        <v>0</v>
      </c>
      <c r="AI184" s="349">
        <f t="shared" si="129"/>
        <v>0</v>
      </c>
      <c r="AJ184" s="381"/>
      <c r="AK184" s="381"/>
      <c r="AL184" s="342">
        <v>564.51086399999997</v>
      </c>
      <c r="AM184" s="342">
        <v>336.23464999999999</v>
      </c>
      <c r="AN184" s="342">
        <f>'[4]численность 2020'!F103</f>
        <v>406.7076416015625</v>
      </c>
      <c r="AO184" s="341">
        <v>2.6726200000000002</v>
      </c>
      <c r="AP184" s="341">
        <v>1.591869</v>
      </c>
      <c r="AQ184" s="341">
        <f t="shared" si="120"/>
        <v>1.9255167088868395</v>
      </c>
      <c r="AR184" s="343">
        <f>'[4]заявки 2020-2021'!D189</f>
        <v>25</v>
      </c>
      <c r="AS184" s="343">
        <f>'[4]заявки 2020-2021'!E189</f>
        <v>0</v>
      </c>
      <c r="AT184" s="344">
        <f t="shared" si="150"/>
        <v>20.335382080078126</v>
      </c>
      <c r="AU184" s="349">
        <f t="shared" si="121"/>
        <v>20.335382080078126</v>
      </c>
      <c r="AV184" s="381">
        <v>20</v>
      </c>
      <c r="AW184" s="344">
        <f t="shared" si="115"/>
        <v>5</v>
      </c>
      <c r="AX184" s="345">
        <f t="shared" si="116"/>
        <v>0</v>
      </c>
      <c r="AY184" s="381"/>
      <c r="AZ184" s="344">
        <f t="shared" si="117"/>
        <v>10</v>
      </c>
      <c r="BA184" s="381">
        <v>10</v>
      </c>
      <c r="BB184" s="342">
        <v>6.839264</v>
      </c>
      <c r="BC184" s="342">
        <v>13.678528999999999</v>
      </c>
      <c r="BD184" s="342">
        <f>'[4]численность 2020'!G103</f>
        <v>3.4196321964263916</v>
      </c>
      <c r="BE184" s="341">
        <v>3.2379999999999999E-2</v>
      </c>
      <c r="BF184" s="341">
        <v>6.4759999999999998E-2</v>
      </c>
      <c r="BG184" s="341">
        <f t="shared" si="151"/>
        <v>1.6189907095271856E-2</v>
      </c>
      <c r="BH184" s="343">
        <f>'[4]заявки 2020-2021'!B189</f>
        <v>0</v>
      </c>
      <c r="BI184" s="343">
        <f>'[4]заявки 2020-2021'!C189</f>
        <v>0</v>
      </c>
      <c r="BJ184" s="344">
        <f t="shared" si="152"/>
        <v>0.1025889658927914</v>
      </c>
      <c r="BK184" s="349">
        <f t="shared" si="153"/>
        <v>0</v>
      </c>
      <c r="BL184" s="381"/>
      <c r="BM184" s="344">
        <f t="shared" si="122"/>
        <v>0</v>
      </c>
      <c r="BN184" s="345">
        <f t="shared" si="154"/>
        <v>0</v>
      </c>
      <c r="BO184" s="381"/>
      <c r="BP184" s="344">
        <f t="shared" si="133"/>
        <v>0</v>
      </c>
      <c r="BQ184" s="381"/>
      <c r="BR184" s="342">
        <v>23.937425999999999</v>
      </c>
      <c r="BS184" s="342">
        <v>0</v>
      </c>
      <c r="BT184" s="342">
        <f>'[4]численность 2020'!H103</f>
        <v>0</v>
      </c>
      <c r="BU184" s="341">
        <v>0.113329</v>
      </c>
      <c r="BV184" s="341">
        <v>0</v>
      </c>
      <c r="BW184" s="341">
        <f t="shared" si="155"/>
        <v>0</v>
      </c>
      <c r="BX184" s="343">
        <f>'[4]заявки 2020-2021'!F189</f>
        <v>0</v>
      </c>
      <c r="BY184" s="343">
        <f>'[4]заявки 2020-2021'!G189</f>
        <v>0</v>
      </c>
      <c r="BZ184" s="343">
        <f>'[4]заявки 2020-2021'!H189</f>
        <v>0</v>
      </c>
      <c r="CA184" s="344">
        <f t="shared" si="156"/>
        <v>0</v>
      </c>
      <c r="CB184" s="349">
        <f t="shared" si="157"/>
        <v>0</v>
      </c>
      <c r="CC184" s="381"/>
      <c r="CD184" s="344">
        <f t="shared" si="136"/>
        <v>0</v>
      </c>
      <c r="CE184" s="345">
        <f t="shared" si="158"/>
        <v>0</v>
      </c>
      <c r="CF184" s="381"/>
      <c r="CG184" s="344">
        <f t="shared" si="138"/>
        <v>0</v>
      </c>
      <c r="CH184" s="345">
        <f t="shared" si="159"/>
        <v>0</v>
      </c>
      <c r="CI184" s="381"/>
      <c r="CJ184" s="344">
        <f t="shared" si="140"/>
        <v>0</v>
      </c>
      <c r="CK184" s="381"/>
      <c r="CL184" s="350">
        <f t="shared" si="160"/>
        <v>1</v>
      </c>
      <c r="CM184" s="342">
        <v>0</v>
      </c>
      <c r="CN184" s="342">
        <v>0</v>
      </c>
      <c r="CO184" s="342" t="e">
        <f>#NAME?</f>
        <v>#NAME?</v>
      </c>
      <c r="CP184" s="341">
        <v>0</v>
      </c>
      <c r="CQ184" s="341">
        <v>0</v>
      </c>
      <c r="CR184" s="341" t="e">
        <f>#NAME?</f>
        <v>#NAME?</v>
      </c>
      <c r="CS184" s="343" t="e">
        <f>#NAME?</f>
        <v>#NAME?</v>
      </c>
      <c r="CT184" s="344" t="e">
        <f t="shared" si="181"/>
        <v>#NAME?</v>
      </c>
      <c r="CU184" s="349" t="e">
        <f t="shared" si="182"/>
        <v>#NAME?</v>
      </c>
      <c r="CV184" s="346"/>
      <c r="CW184" s="344">
        <f t="shared" si="183"/>
        <v>0</v>
      </c>
      <c r="CX184" s="346"/>
      <c r="CY184" s="342">
        <v>0</v>
      </c>
      <c r="CZ184" s="342">
        <v>0</v>
      </c>
      <c r="DA184" s="342">
        <f>'[4]численность 2020'!I103</f>
        <v>0</v>
      </c>
      <c r="DB184" s="341">
        <v>0</v>
      </c>
      <c r="DC184" s="341">
        <v>0</v>
      </c>
      <c r="DD184" s="341">
        <f t="shared" si="161"/>
        <v>0</v>
      </c>
      <c r="DE184" s="343">
        <f>'[4]заявки 2020-2021'!I189</f>
        <v>0</v>
      </c>
      <c r="DF184" s="344">
        <f t="shared" si="162"/>
        <v>0</v>
      </c>
      <c r="DG184" s="345">
        <f t="shared" si="163"/>
        <v>0</v>
      </c>
      <c r="DH184" s="381"/>
      <c r="DI184" s="342">
        <v>4.4847640000000002</v>
      </c>
      <c r="DJ184" s="342">
        <v>2.2423820000000001</v>
      </c>
      <c r="DK184" s="342">
        <f>'[4]численность 2020'!J103</f>
        <v>1.1211909055709839</v>
      </c>
      <c r="DL184" s="341">
        <v>1.0616E-2</v>
      </c>
      <c r="DM184" s="341">
        <v>1.0616E-2</v>
      </c>
      <c r="DN184" s="341">
        <f t="shared" si="164"/>
        <v>5.3081663625191202E-3</v>
      </c>
      <c r="DO184" s="343">
        <f>'[4]заявки 2020-2021'!P189</f>
        <v>0</v>
      </c>
      <c r="DP184" s="344">
        <f t="shared" si="165"/>
        <v>0.1121190905570984</v>
      </c>
      <c r="DQ184" s="345">
        <f t="shared" si="166"/>
        <v>0</v>
      </c>
      <c r="DR184" s="381"/>
      <c r="DS184" s="342">
        <v>95</v>
      </c>
      <c r="DT184" s="347">
        <v>43</v>
      </c>
      <c r="DU184" s="347">
        <f>'[4]заявки 2020-2021'!Q189</f>
        <v>0</v>
      </c>
      <c r="DV184" s="341">
        <f t="shared" si="123"/>
        <v>0.4497680117932335</v>
      </c>
      <c r="DW184" s="342">
        <v>0.20357900000000001</v>
      </c>
      <c r="DX184" s="341">
        <f t="shared" si="146"/>
        <v>0</v>
      </c>
      <c r="DY184" s="343">
        <f>'[4]заявки 2020-2021'!S189</f>
        <v>0</v>
      </c>
      <c r="DZ184" s="344">
        <f t="shared" si="178"/>
        <v>0</v>
      </c>
      <c r="EA184" s="345">
        <f t="shared" si="167"/>
        <v>0</v>
      </c>
      <c r="EB184" s="346"/>
    </row>
    <row r="185" spans="1:132" ht="15.75" x14ac:dyDescent="0.2">
      <c r="A185" s="198" t="s">
        <v>254</v>
      </c>
      <c r="B185" s="341"/>
      <c r="C185" s="342"/>
      <c r="D185" s="342"/>
      <c r="E185" s="342"/>
      <c r="F185" s="341"/>
      <c r="G185" s="341" t="e">
        <f t="shared" si="118"/>
        <v>#DIV/0!</v>
      </c>
      <c r="H185" s="341"/>
      <c r="I185" s="343"/>
      <c r="J185" s="344"/>
      <c r="K185" s="345">
        <f t="shared" si="148"/>
        <v>0</v>
      </c>
      <c r="L185" s="381"/>
      <c r="M185" s="342"/>
      <c r="N185" s="342"/>
      <c r="O185" s="347"/>
      <c r="P185" s="341"/>
      <c r="Q185" s="341"/>
      <c r="R185" s="341" t="e">
        <f t="shared" si="114"/>
        <v>#DIV/0!</v>
      </c>
      <c r="S185" s="343"/>
      <c r="T185" s="343"/>
      <c r="U185" s="344">
        <f t="shared" si="125"/>
        <v>0</v>
      </c>
      <c r="V185" s="345">
        <f t="shared" si="126"/>
        <v>0</v>
      </c>
      <c r="W185" s="381"/>
      <c r="X185" s="381"/>
      <c r="Y185" s="348"/>
      <c r="Z185" s="342"/>
      <c r="AA185" s="342"/>
      <c r="AB185" s="342"/>
      <c r="AC185" s="341"/>
      <c r="AD185" s="341"/>
      <c r="AE185" s="341" t="e">
        <f t="shared" si="127"/>
        <v>#DIV/0!</v>
      </c>
      <c r="AF185" s="343"/>
      <c r="AG185" s="344">
        <f t="shared" si="149"/>
        <v>0</v>
      </c>
      <c r="AH185" s="345">
        <f t="shared" si="128"/>
        <v>0</v>
      </c>
      <c r="AI185" s="349">
        <f t="shared" si="129"/>
        <v>0</v>
      </c>
      <c r="AJ185" s="381"/>
      <c r="AK185" s="381"/>
      <c r="AL185" s="342"/>
      <c r="AM185" s="342"/>
      <c r="AN185" s="342"/>
      <c r="AO185" s="341"/>
      <c r="AP185" s="341"/>
      <c r="AQ185" s="341" t="e">
        <f t="shared" si="120"/>
        <v>#DIV/0!</v>
      </c>
      <c r="AR185" s="343"/>
      <c r="AS185" s="343"/>
      <c r="AT185" s="344">
        <f t="shared" si="150"/>
        <v>0</v>
      </c>
      <c r="AU185" s="349">
        <f t="shared" si="121"/>
        <v>0</v>
      </c>
      <c r="AV185" s="381"/>
      <c r="AW185" s="344">
        <f t="shared" si="115"/>
        <v>0</v>
      </c>
      <c r="AX185" s="345">
        <f t="shared" si="116"/>
        <v>0</v>
      </c>
      <c r="AY185" s="381"/>
      <c r="AZ185" s="344">
        <f t="shared" si="117"/>
        <v>0</v>
      </c>
      <c r="BA185" s="381"/>
      <c r="BB185" s="342"/>
      <c r="BC185" s="342"/>
      <c r="BD185" s="342"/>
      <c r="BE185" s="341"/>
      <c r="BF185" s="341"/>
      <c r="BG185" s="341" t="e">
        <f t="shared" si="151"/>
        <v>#DIV/0!</v>
      </c>
      <c r="BH185" s="343"/>
      <c r="BI185" s="343"/>
      <c r="BJ185" s="344">
        <f t="shared" si="152"/>
        <v>0</v>
      </c>
      <c r="BK185" s="349">
        <f t="shared" si="153"/>
        <v>0</v>
      </c>
      <c r="BL185" s="381"/>
      <c r="BM185" s="344">
        <f t="shared" si="122"/>
        <v>0</v>
      </c>
      <c r="BN185" s="345">
        <f t="shared" si="154"/>
        <v>0</v>
      </c>
      <c r="BO185" s="381"/>
      <c r="BP185" s="344">
        <f t="shared" si="133"/>
        <v>0</v>
      </c>
      <c r="BQ185" s="381"/>
      <c r="BR185" s="342"/>
      <c r="BS185" s="342"/>
      <c r="BT185" s="342"/>
      <c r="BU185" s="341"/>
      <c r="BV185" s="341"/>
      <c r="BW185" s="341" t="e">
        <f t="shared" si="155"/>
        <v>#DIV/0!</v>
      </c>
      <c r="BX185" s="343"/>
      <c r="BY185" s="343"/>
      <c r="BZ185" s="343"/>
      <c r="CA185" s="344">
        <f t="shared" si="156"/>
        <v>0</v>
      </c>
      <c r="CB185" s="349">
        <f t="shared" si="157"/>
        <v>0</v>
      </c>
      <c r="CC185" s="381"/>
      <c r="CD185" s="344">
        <f t="shared" si="136"/>
        <v>0</v>
      </c>
      <c r="CE185" s="345">
        <f t="shared" si="158"/>
        <v>0</v>
      </c>
      <c r="CF185" s="381"/>
      <c r="CG185" s="344">
        <f t="shared" si="138"/>
        <v>0</v>
      </c>
      <c r="CH185" s="345">
        <f t="shared" si="159"/>
        <v>0</v>
      </c>
      <c r="CI185" s="381"/>
      <c r="CJ185" s="344">
        <f t="shared" si="140"/>
        <v>0</v>
      </c>
      <c r="CK185" s="381"/>
      <c r="CL185" s="350">
        <f t="shared" si="160"/>
        <v>1</v>
      </c>
      <c r="CM185" s="342"/>
      <c r="CN185" s="342"/>
      <c r="CO185" s="342"/>
      <c r="CP185" s="341"/>
      <c r="CQ185" s="341"/>
      <c r="CR185" s="341"/>
      <c r="CS185" s="343"/>
      <c r="CT185" s="344">
        <f t="shared" si="181"/>
        <v>0</v>
      </c>
      <c r="CU185" s="349">
        <f t="shared" si="182"/>
        <v>0</v>
      </c>
      <c r="CV185" s="346"/>
      <c r="CW185" s="344">
        <f t="shared" si="183"/>
        <v>0</v>
      </c>
      <c r="CX185" s="346"/>
      <c r="CY185" s="342"/>
      <c r="CZ185" s="342"/>
      <c r="DA185" s="342"/>
      <c r="DB185" s="341"/>
      <c r="DC185" s="341"/>
      <c r="DD185" s="341" t="e">
        <f t="shared" si="161"/>
        <v>#DIV/0!</v>
      </c>
      <c r="DE185" s="343"/>
      <c r="DF185" s="344">
        <f t="shared" si="162"/>
        <v>0</v>
      </c>
      <c r="DG185" s="345">
        <f t="shared" si="163"/>
        <v>0</v>
      </c>
      <c r="DH185" s="381"/>
      <c r="DI185" s="342"/>
      <c r="DJ185" s="342"/>
      <c r="DK185" s="342"/>
      <c r="DL185" s="341"/>
      <c r="DM185" s="341"/>
      <c r="DN185" s="341" t="e">
        <f t="shared" si="164"/>
        <v>#DIV/0!</v>
      </c>
      <c r="DO185" s="343"/>
      <c r="DP185" s="344">
        <f t="shared" si="165"/>
        <v>0</v>
      </c>
      <c r="DQ185" s="345">
        <f t="shared" si="166"/>
        <v>0</v>
      </c>
      <c r="DR185" s="381"/>
      <c r="DS185" s="342"/>
      <c r="DT185" s="347"/>
      <c r="DU185" s="347"/>
      <c r="DV185" s="341" t="e">
        <f t="shared" si="123"/>
        <v>#DIV/0!</v>
      </c>
      <c r="DW185" s="342"/>
      <c r="DX185" s="341" t="e">
        <f t="shared" si="146"/>
        <v>#DIV/0!</v>
      </c>
      <c r="DY185" s="343"/>
      <c r="DZ185" s="344">
        <f t="shared" si="178"/>
        <v>0</v>
      </c>
      <c r="EA185" s="345">
        <f t="shared" si="167"/>
        <v>0</v>
      </c>
      <c r="EB185" s="346"/>
    </row>
    <row r="186" spans="1:132" ht="63" x14ac:dyDescent="0.2">
      <c r="A186" s="116" t="s">
        <v>363</v>
      </c>
      <c r="B186" s="341">
        <f>'[4]численность 2020'!C188</f>
        <v>27.899999618530273</v>
      </c>
      <c r="C186" s="342">
        <v>32.554454999999997</v>
      </c>
      <c r="D186" s="342">
        <v>34.667544999999997</v>
      </c>
      <c r="E186" s="342">
        <f>'[4]численность 2020'!D188</f>
        <v>5.6205129623413086</v>
      </c>
      <c r="F186" s="341">
        <v>1.1659900000000001</v>
      </c>
      <c r="G186" s="341">
        <f t="shared" si="118"/>
        <v>1.2425643539068345</v>
      </c>
      <c r="H186" s="341">
        <f t="shared" si="184"/>
        <v>0.20145208025767666</v>
      </c>
      <c r="I186" s="343">
        <f>'[4]заявки 2020-2021'!O197</f>
        <v>0</v>
      </c>
      <c r="J186" s="344">
        <f t="shared" si="185"/>
        <v>0</v>
      </c>
      <c r="K186" s="345">
        <f t="shared" si="148"/>
        <v>0</v>
      </c>
      <c r="L186" s="346"/>
      <c r="M186" s="342">
        <v>0</v>
      </c>
      <c r="N186" s="342">
        <v>0</v>
      </c>
      <c r="O186" s="347">
        <f>'[4]заявки 2020-2021'!K197</f>
        <v>0</v>
      </c>
      <c r="P186" s="341">
        <f t="shared" si="119"/>
        <v>0</v>
      </c>
      <c r="Q186" s="341">
        <v>0</v>
      </c>
      <c r="R186" s="341">
        <f t="shared" si="114"/>
        <v>0</v>
      </c>
      <c r="S186" s="343">
        <f>'[4]заявки 2020-2021'!M197</f>
        <v>0</v>
      </c>
      <c r="T186" s="343">
        <f>'[4]заявки 2020-2021'!N197</f>
        <v>0</v>
      </c>
      <c r="U186" s="344">
        <f t="shared" si="125"/>
        <v>0</v>
      </c>
      <c r="V186" s="345">
        <f t="shared" si="126"/>
        <v>0</v>
      </c>
      <c r="W186" s="346"/>
      <c r="X186" s="346"/>
      <c r="Y186" s="348"/>
      <c r="Z186" s="342">
        <v>42.772938000000003</v>
      </c>
      <c r="AA186" s="342">
        <v>46.584515000000003</v>
      </c>
      <c r="AB186" s="342">
        <f>'[4]численность 2020'!E188</f>
        <v>35.245296478271484</v>
      </c>
      <c r="AC186" s="341">
        <v>1.531982</v>
      </c>
      <c r="AD186" s="341">
        <v>1.6685000000000001</v>
      </c>
      <c r="AE186" s="341">
        <f t="shared" si="127"/>
        <v>1.2632722924792696</v>
      </c>
      <c r="AF186" s="343">
        <f>'[4]заявки 2020-2021'!J197</f>
        <v>0</v>
      </c>
      <c r="AG186" s="344">
        <f t="shared" si="149"/>
        <v>1.7622648239135743</v>
      </c>
      <c r="AH186" s="345">
        <f t="shared" si="128"/>
        <v>0</v>
      </c>
      <c r="AI186" s="349">
        <f t="shared" si="129"/>
        <v>0</v>
      </c>
      <c r="AJ186" s="346"/>
      <c r="AK186" s="346"/>
      <c r="AL186" s="342">
        <v>91.786147999999997</v>
      </c>
      <c r="AM186" s="342">
        <v>110.502472</v>
      </c>
      <c r="AN186" s="342">
        <f>'[4]численность 2020'!F188</f>
        <v>136.4615478515625</v>
      </c>
      <c r="AO186" s="341">
        <v>3.2874690000000002</v>
      </c>
      <c r="AP186" s="341">
        <v>3.9578250000000001</v>
      </c>
      <c r="AQ186" s="341">
        <f t="shared" si="120"/>
        <v>4.8910949719486441</v>
      </c>
      <c r="AR186" s="343">
        <f>'[4]заявки 2020-2021'!D197</f>
        <v>0</v>
      </c>
      <c r="AS186" s="343">
        <f>'[4]заявки 2020-2021'!E197</f>
        <v>0</v>
      </c>
      <c r="AT186" s="344">
        <f t="shared" si="150"/>
        <v>10.916923828125</v>
      </c>
      <c r="AU186" s="349">
        <f t="shared" si="121"/>
        <v>0</v>
      </c>
      <c r="AV186" s="346"/>
      <c r="AW186" s="344">
        <f t="shared" si="115"/>
        <v>0</v>
      </c>
      <c r="AX186" s="345">
        <f t="shared" si="116"/>
        <v>0</v>
      </c>
      <c r="AY186" s="346"/>
      <c r="AZ186" s="344">
        <f t="shared" si="117"/>
        <v>0</v>
      </c>
      <c r="BA186" s="346"/>
      <c r="BB186" s="342">
        <v>16.548514999999998</v>
      </c>
      <c r="BC186" s="342">
        <v>30.288961</v>
      </c>
      <c r="BD186" s="342">
        <f>'[4]численность 2020'!G188</f>
        <v>17.856838226318359</v>
      </c>
      <c r="BE186" s="341">
        <v>0.59271200000000002</v>
      </c>
      <c r="BF186" s="341">
        <v>1.084848</v>
      </c>
      <c r="BG186" s="341">
        <f t="shared" si="151"/>
        <v>0.64003005270503399</v>
      </c>
      <c r="BH186" s="343">
        <f>'[4]заявки 2020-2021'!B197</f>
        <v>0</v>
      </c>
      <c r="BI186" s="343">
        <f>'[4]заявки 2020-2021'!C197</f>
        <v>0</v>
      </c>
      <c r="BJ186" s="344">
        <f t="shared" si="152"/>
        <v>0.53570514678954895</v>
      </c>
      <c r="BK186" s="349">
        <f t="shared" si="153"/>
        <v>0</v>
      </c>
      <c r="BL186" s="346"/>
      <c r="BM186" s="344">
        <f t="shared" si="122"/>
        <v>0</v>
      </c>
      <c r="BN186" s="345">
        <f t="shared" si="154"/>
        <v>0</v>
      </c>
      <c r="BO186" s="346"/>
      <c r="BP186" s="344">
        <f t="shared" si="133"/>
        <v>0</v>
      </c>
      <c r="BQ186" s="346"/>
      <c r="BR186" s="342">
        <v>38.613200999999997</v>
      </c>
      <c r="BS186" s="342">
        <v>76.988968</v>
      </c>
      <c r="BT186" s="342">
        <f>'[4]численность 2020'!H188</f>
        <v>49.9991455078125</v>
      </c>
      <c r="BU186" s="341">
        <v>1.3829940000000001</v>
      </c>
      <c r="BV186" s="341">
        <v>2.757485</v>
      </c>
      <c r="BW186" s="341">
        <f t="shared" si="155"/>
        <v>1.7920840928830941</v>
      </c>
      <c r="BX186" s="343">
        <f>'[4]заявки 2020-2021'!F197</f>
        <v>0</v>
      </c>
      <c r="BY186" s="343">
        <f>'[4]заявки 2020-2021'!G197</f>
        <v>0</v>
      </c>
      <c r="BZ186" s="343">
        <f>'[4]заявки 2020-2021'!H197</f>
        <v>0</v>
      </c>
      <c r="CA186" s="344">
        <f t="shared" si="156"/>
        <v>2.4999572753906252</v>
      </c>
      <c r="CB186" s="349">
        <f t="shared" si="157"/>
        <v>0</v>
      </c>
      <c r="CC186" s="346"/>
      <c r="CD186" s="344">
        <f t="shared" si="136"/>
        <v>0</v>
      </c>
      <c r="CE186" s="345">
        <f t="shared" si="158"/>
        <v>0</v>
      </c>
      <c r="CF186" s="346"/>
      <c r="CG186" s="344">
        <f t="shared" si="138"/>
        <v>0</v>
      </c>
      <c r="CH186" s="345">
        <f t="shared" si="159"/>
        <v>0</v>
      </c>
      <c r="CI186" s="346"/>
      <c r="CJ186" s="344">
        <f t="shared" si="140"/>
        <v>0</v>
      </c>
      <c r="CK186" s="346"/>
      <c r="CL186" s="350">
        <f t="shared" si="160"/>
        <v>1</v>
      </c>
      <c r="CM186" s="342">
        <v>0</v>
      </c>
      <c r="CN186" s="342">
        <v>0</v>
      </c>
      <c r="CO186" s="342" t="e">
        <f>#NAME?</f>
        <v>#NAME?</v>
      </c>
      <c r="CP186" s="341">
        <v>0</v>
      </c>
      <c r="CQ186" s="341">
        <v>0</v>
      </c>
      <c r="CR186" s="341" t="e">
        <f>#NAME?</f>
        <v>#NAME?</v>
      </c>
      <c r="CS186" s="343" t="e">
        <f>#NAME?</f>
        <v>#NAME?</v>
      </c>
      <c r="CT186" s="344" t="e">
        <f t="shared" si="181"/>
        <v>#NAME?</v>
      </c>
      <c r="CU186" s="349" t="e">
        <f t="shared" si="182"/>
        <v>#NAME?</v>
      </c>
      <c r="CV186" s="346"/>
      <c r="CW186" s="344">
        <f t="shared" si="183"/>
        <v>0</v>
      </c>
      <c r="CX186" s="346"/>
      <c r="CY186" s="342">
        <v>0</v>
      </c>
      <c r="CZ186" s="342">
        <v>0</v>
      </c>
      <c r="DA186" s="342">
        <f>'[4]численность 2020'!I188</f>
        <v>0</v>
      </c>
      <c r="DB186" s="341">
        <v>0</v>
      </c>
      <c r="DC186" s="341">
        <v>0</v>
      </c>
      <c r="DD186" s="341">
        <f t="shared" si="161"/>
        <v>0</v>
      </c>
      <c r="DE186" s="343">
        <f>'[4]заявки 2020-2021'!I197</f>
        <v>0</v>
      </c>
      <c r="DF186" s="344">
        <f t="shared" si="162"/>
        <v>0</v>
      </c>
      <c r="DG186" s="345">
        <f t="shared" si="163"/>
        <v>0</v>
      </c>
      <c r="DH186" s="346"/>
      <c r="DI186" s="342">
        <v>1.808581</v>
      </c>
      <c r="DJ186" s="342">
        <v>1.805601</v>
      </c>
      <c r="DK186" s="342">
        <f>'[4]численность 2020'!J188</f>
        <v>0</v>
      </c>
      <c r="DL186" s="341">
        <v>6.4671000000000006E-2</v>
      </c>
      <c r="DM186" s="341">
        <v>6.4671000000000006E-2</v>
      </c>
      <c r="DN186" s="341">
        <f t="shared" si="164"/>
        <v>0</v>
      </c>
      <c r="DO186" s="343">
        <f>'[4]заявки 2020-2021'!P197</f>
        <v>0</v>
      </c>
      <c r="DP186" s="344">
        <f t="shared" si="165"/>
        <v>0</v>
      </c>
      <c r="DQ186" s="345">
        <f t="shared" si="166"/>
        <v>0</v>
      </c>
      <c r="DR186" s="346"/>
      <c r="DS186" s="342">
        <v>0</v>
      </c>
      <c r="DT186" s="347">
        <v>0</v>
      </c>
      <c r="DU186" s="347">
        <f>'[4]заявки 2020-2021'!Q197</f>
        <v>0</v>
      </c>
      <c r="DV186" s="341">
        <f t="shared" si="123"/>
        <v>0</v>
      </c>
      <c r="DW186" s="342">
        <v>0</v>
      </c>
      <c r="DX186" s="341">
        <f t="shared" si="146"/>
        <v>0</v>
      </c>
      <c r="DY186" s="343">
        <f>'[4]заявки 2020-2021'!S197</f>
        <v>0</v>
      </c>
      <c r="DZ186" s="344">
        <f t="shared" si="178"/>
        <v>0</v>
      </c>
      <c r="EA186" s="345">
        <f t="shared" si="167"/>
        <v>0</v>
      </c>
      <c r="EB186" s="346"/>
    </row>
    <row r="187" spans="1:132" s="322" customFormat="1" ht="47.25" x14ac:dyDescent="0.2">
      <c r="A187" s="116" t="s">
        <v>364</v>
      </c>
      <c r="B187" s="341">
        <f>'[4]численность 2020'!C178</f>
        <v>5.3000001907348633</v>
      </c>
      <c r="C187" s="342">
        <v>7.7159389999999997</v>
      </c>
      <c r="D187" s="342">
        <v>10.385574999999999</v>
      </c>
      <c r="E187" s="342">
        <f>'[4]численность 2020'!D178</f>
        <v>11.573259353637695</v>
      </c>
      <c r="F187" s="341">
        <v>1.4838340000000001</v>
      </c>
      <c r="G187" s="341">
        <f t="shared" si="118"/>
        <v>1.9595423823107454</v>
      </c>
      <c r="H187" s="341">
        <f t="shared" si="184"/>
        <v>2.1836337617250203</v>
      </c>
      <c r="I187" s="343">
        <f>'[4]заявки 2020-2021'!O192</f>
        <v>3</v>
      </c>
      <c r="J187" s="344">
        <f t="shared" si="185"/>
        <v>0</v>
      </c>
      <c r="K187" s="345">
        <f t="shared" si="148"/>
        <v>0</v>
      </c>
      <c r="L187" s="346"/>
      <c r="M187" s="342">
        <v>7</v>
      </c>
      <c r="N187" s="342">
        <v>14</v>
      </c>
      <c r="O187" s="347">
        <f>'[4]заявки 2020-2021'!K192</f>
        <v>14</v>
      </c>
      <c r="P187" s="341">
        <f t="shared" si="119"/>
        <v>1.3207546694501959</v>
      </c>
      <c r="Q187" s="341">
        <v>2.6923080000000001</v>
      </c>
      <c r="R187" s="341">
        <f t="shared" si="114"/>
        <v>2.6415093389003919</v>
      </c>
      <c r="S187" s="343">
        <f>'[4]заявки 2020-2021'!M192</f>
        <v>2</v>
      </c>
      <c r="T187" s="343">
        <f>'[4]заявки 2020-2021'!N192</f>
        <v>1</v>
      </c>
      <c r="U187" s="344">
        <f t="shared" si="125"/>
        <v>2.0999999999999859</v>
      </c>
      <c r="V187" s="345">
        <f t="shared" si="126"/>
        <v>2</v>
      </c>
      <c r="W187" s="346">
        <v>2</v>
      </c>
      <c r="X187" s="346">
        <v>1</v>
      </c>
      <c r="Y187" s="348"/>
      <c r="Z187" s="342">
        <v>1.395122</v>
      </c>
      <c r="AA187" s="342">
        <v>1.240499</v>
      </c>
      <c r="AB187" s="342">
        <f>'[4]численность 2020'!E178</f>
        <v>1.3907907009124756</v>
      </c>
      <c r="AC187" s="341">
        <v>0.268293</v>
      </c>
      <c r="AD187" s="341">
        <v>0.23855799999999999</v>
      </c>
      <c r="AE187" s="341">
        <f t="shared" si="127"/>
        <v>0.26241333035115189</v>
      </c>
      <c r="AF187" s="343">
        <f>'[4]заявки 2020-2021'!J192</f>
        <v>0</v>
      </c>
      <c r="AG187" s="344">
        <f t="shared" si="149"/>
        <v>0</v>
      </c>
      <c r="AH187" s="345">
        <f t="shared" si="128"/>
        <v>0</v>
      </c>
      <c r="AI187" s="349">
        <f t="shared" si="129"/>
        <v>0</v>
      </c>
      <c r="AJ187" s="346"/>
      <c r="AK187" s="346"/>
      <c r="AL187" s="342">
        <v>13.538288</v>
      </c>
      <c r="AM187" s="342">
        <v>17.222746000000001</v>
      </c>
      <c r="AN187" s="342">
        <f>'[4]численность 2020'!F178</f>
        <v>18.436061859130859</v>
      </c>
      <c r="AO187" s="341">
        <v>2.6035170000000001</v>
      </c>
      <c r="AP187" s="341">
        <v>3.3120669999999999</v>
      </c>
      <c r="AQ187" s="341">
        <f t="shared" si="120"/>
        <v>3.4785021123885347</v>
      </c>
      <c r="AR187" s="343">
        <f>'[4]заявки 2020-2021'!D192</f>
        <v>1</v>
      </c>
      <c r="AS187" s="343">
        <f>'[4]заявки 2020-2021'!E192</f>
        <v>0</v>
      </c>
      <c r="AT187" s="344">
        <f t="shared" si="150"/>
        <v>0</v>
      </c>
      <c r="AU187" s="349">
        <f t="shared" si="121"/>
        <v>0</v>
      </c>
      <c r="AV187" s="346"/>
      <c r="AW187" s="344">
        <f t="shared" si="115"/>
        <v>0</v>
      </c>
      <c r="AX187" s="345">
        <f t="shared" si="116"/>
        <v>0</v>
      </c>
      <c r="AY187" s="346"/>
      <c r="AZ187" s="344">
        <f t="shared" si="117"/>
        <v>0</v>
      </c>
      <c r="BA187" s="346"/>
      <c r="BB187" s="342">
        <v>3.0586500000000001</v>
      </c>
      <c r="BC187" s="342">
        <v>3.079612</v>
      </c>
      <c r="BD187" s="342">
        <f>'[4]численность 2020'!G178</f>
        <v>3.2285163402557373</v>
      </c>
      <c r="BE187" s="341">
        <v>0.588202</v>
      </c>
      <c r="BF187" s="341">
        <v>0.59223300000000001</v>
      </c>
      <c r="BG187" s="341">
        <f t="shared" si="151"/>
        <v>0.60915400454128898</v>
      </c>
      <c r="BH187" s="343">
        <f>'[4]заявки 2020-2021'!B192</f>
        <v>0</v>
      </c>
      <c r="BI187" s="343">
        <f>'[4]заявки 2020-2021'!C192</f>
        <v>0</v>
      </c>
      <c r="BJ187" s="344">
        <f t="shared" si="152"/>
        <v>9.6855490207671785E-2</v>
      </c>
      <c r="BK187" s="349">
        <f t="shared" si="153"/>
        <v>0</v>
      </c>
      <c r="BL187" s="346"/>
      <c r="BM187" s="344">
        <f t="shared" si="122"/>
        <v>0</v>
      </c>
      <c r="BN187" s="345">
        <f t="shared" si="154"/>
        <v>0</v>
      </c>
      <c r="BO187" s="346"/>
      <c r="BP187" s="344">
        <f t="shared" si="133"/>
        <v>0</v>
      </c>
      <c r="BQ187" s="346"/>
      <c r="BR187" s="342">
        <v>47.768917000000002</v>
      </c>
      <c r="BS187" s="342">
        <v>48.393894000000003</v>
      </c>
      <c r="BT187" s="342">
        <f>'[4]численность 2020'!H178</f>
        <v>50.131683349609375</v>
      </c>
      <c r="BU187" s="341">
        <v>9.1863309999999991</v>
      </c>
      <c r="BV187" s="341">
        <v>9.3065180000000005</v>
      </c>
      <c r="BW187" s="341">
        <f t="shared" si="155"/>
        <v>9.4588078387707455</v>
      </c>
      <c r="BX187" s="343">
        <f>'[4]заявки 2020-2021'!F192</f>
        <v>4</v>
      </c>
      <c r="BY187" s="343">
        <f>'[4]заявки 2020-2021'!G192</f>
        <v>1</v>
      </c>
      <c r="BZ187" s="343">
        <f>'[4]заявки 2020-2021'!H192</f>
        <v>0</v>
      </c>
      <c r="CA187" s="344">
        <f t="shared" si="156"/>
        <v>6.0158020019531246</v>
      </c>
      <c r="CB187" s="349">
        <f t="shared" si="157"/>
        <v>4</v>
      </c>
      <c r="CC187" s="346">
        <v>4</v>
      </c>
      <c r="CD187" s="344">
        <f t="shared" si="136"/>
        <v>0.5</v>
      </c>
      <c r="CE187" s="345">
        <f t="shared" si="158"/>
        <v>0.5</v>
      </c>
      <c r="CF187" s="346">
        <v>1</v>
      </c>
      <c r="CG187" s="344">
        <f t="shared" si="138"/>
        <v>0.5</v>
      </c>
      <c r="CH187" s="345">
        <f t="shared" si="159"/>
        <v>0</v>
      </c>
      <c r="CI187" s="346"/>
      <c r="CJ187" s="344">
        <f t="shared" si="140"/>
        <v>0.8</v>
      </c>
      <c r="CK187" s="346"/>
      <c r="CL187" s="350">
        <f t="shared" si="160"/>
        <v>1</v>
      </c>
      <c r="CM187" s="342">
        <v>0</v>
      </c>
      <c r="CN187" s="342">
        <v>0</v>
      </c>
      <c r="CO187" s="342" t="e">
        <f>#NAME?</f>
        <v>#NAME?</v>
      </c>
      <c r="CP187" s="341">
        <v>0</v>
      </c>
      <c r="CQ187" s="341">
        <v>0</v>
      </c>
      <c r="CR187" s="341" t="e">
        <f>#NAME?</f>
        <v>#NAME?</v>
      </c>
      <c r="CS187" s="343" t="e">
        <f>#NAME?</f>
        <v>#NAME?</v>
      </c>
      <c r="CT187" s="344" t="e">
        <f t="shared" si="181"/>
        <v>#NAME?</v>
      </c>
      <c r="CU187" s="349" t="e">
        <f t="shared" si="182"/>
        <v>#NAME?</v>
      </c>
      <c r="CV187" s="346"/>
      <c r="CW187" s="344">
        <f t="shared" si="183"/>
        <v>0</v>
      </c>
      <c r="CX187" s="346"/>
      <c r="CY187" s="342">
        <v>0</v>
      </c>
      <c r="CZ187" s="342">
        <v>0</v>
      </c>
      <c r="DA187" s="342">
        <f>'[4]численность 2020'!I178</f>
        <v>0</v>
      </c>
      <c r="DB187" s="341">
        <v>0</v>
      </c>
      <c r="DC187" s="341">
        <v>0</v>
      </c>
      <c r="DD187" s="341">
        <f t="shared" si="161"/>
        <v>0</v>
      </c>
      <c r="DE187" s="343">
        <f>'[4]заявки 2020-2021'!I192</f>
        <v>0</v>
      </c>
      <c r="DF187" s="344">
        <f t="shared" si="162"/>
        <v>0</v>
      </c>
      <c r="DG187" s="345">
        <f t="shared" si="163"/>
        <v>0</v>
      </c>
      <c r="DH187" s="346"/>
      <c r="DI187" s="342">
        <v>0.265457</v>
      </c>
      <c r="DJ187" s="342">
        <v>0.173093</v>
      </c>
      <c r="DK187" s="342">
        <f>'[4]численность 2020'!J178</f>
        <v>0.14701803028583527</v>
      </c>
      <c r="DL187" s="341">
        <v>3.3286999999999997E-2</v>
      </c>
      <c r="DM187" s="341">
        <v>3.3286999999999997E-2</v>
      </c>
      <c r="DN187" s="341">
        <f t="shared" si="164"/>
        <v>2.7739249999055322E-2</v>
      </c>
      <c r="DO187" s="343">
        <f>'[4]заявки 2020-2021'!P192</f>
        <v>0</v>
      </c>
      <c r="DP187" s="344">
        <f t="shared" si="165"/>
        <v>1.4701803028583527E-2</v>
      </c>
      <c r="DQ187" s="345">
        <f t="shared" si="166"/>
        <v>0</v>
      </c>
      <c r="DR187" s="346"/>
      <c r="DS187" s="342">
        <v>0</v>
      </c>
      <c r="DT187" s="347">
        <v>0</v>
      </c>
      <c r="DU187" s="347">
        <f>'[4]заявки 2020-2021'!Q192</f>
        <v>0</v>
      </c>
      <c r="DV187" s="341">
        <f t="shared" si="123"/>
        <v>0</v>
      </c>
      <c r="DW187" s="342">
        <v>0</v>
      </c>
      <c r="DX187" s="341">
        <f t="shared" si="146"/>
        <v>0</v>
      </c>
      <c r="DY187" s="343">
        <f>'[4]заявки 2020-2021'!S192</f>
        <v>0</v>
      </c>
      <c r="DZ187" s="344">
        <f t="shared" si="178"/>
        <v>0</v>
      </c>
      <c r="EA187" s="345">
        <f t="shared" si="167"/>
        <v>0</v>
      </c>
      <c r="EB187" s="346"/>
    </row>
    <row r="188" spans="1:132" ht="31.5" x14ac:dyDescent="0.2">
      <c r="A188" s="116" t="s">
        <v>258</v>
      </c>
      <c r="B188" s="341">
        <f>'[4]численность 2020'!C180</f>
        <v>4</v>
      </c>
      <c r="C188" s="342">
        <v>17.158480000000001</v>
      </c>
      <c r="D188" s="342">
        <v>16.32</v>
      </c>
      <c r="E188" s="342">
        <f>'[4]численность 2020'!D180</f>
        <v>14.635306358337402</v>
      </c>
      <c r="F188" s="341">
        <v>4.2896200000000002</v>
      </c>
      <c r="G188" s="341">
        <f t="shared" si="118"/>
        <v>4.08</v>
      </c>
      <c r="H188" s="341">
        <f t="shared" si="184"/>
        <v>3.6588265895843506</v>
      </c>
      <c r="I188" s="343">
        <f>'[4]заявки 2020-2021'!O195</f>
        <v>0</v>
      </c>
      <c r="J188" s="344">
        <f t="shared" si="185"/>
        <v>0</v>
      </c>
      <c r="K188" s="345">
        <f t="shared" si="148"/>
        <v>0</v>
      </c>
      <c r="L188" s="346"/>
      <c r="M188" s="342">
        <v>8</v>
      </c>
      <c r="N188" s="342">
        <v>8</v>
      </c>
      <c r="O188" s="347">
        <f>'[4]заявки 2020-2021'!K195</f>
        <v>8</v>
      </c>
      <c r="P188" s="341">
        <f t="shared" si="119"/>
        <v>2</v>
      </c>
      <c r="Q188" s="341">
        <v>2</v>
      </c>
      <c r="R188" s="341">
        <f t="shared" si="114"/>
        <v>2</v>
      </c>
      <c r="S188" s="343">
        <f>'[4]заявки 2020-2021'!M195</f>
        <v>1</v>
      </c>
      <c r="T188" s="343">
        <f>'[4]заявки 2020-2021'!N195</f>
        <v>0</v>
      </c>
      <c r="U188" s="344">
        <f t="shared" si="125"/>
        <v>1.199999999999992</v>
      </c>
      <c r="V188" s="345">
        <f t="shared" si="126"/>
        <v>1</v>
      </c>
      <c r="W188" s="346">
        <v>1</v>
      </c>
      <c r="X188" s="346"/>
      <c r="Y188" s="348"/>
      <c r="Z188" s="342">
        <v>6.5316460000000003</v>
      </c>
      <c r="AA188" s="342">
        <v>4.1088889999999996</v>
      </c>
      <c r="AB188" s="342">
        <f>'[4]численность 2020'!E180</f>
        <v>3.6066873073577881</v>
      </c>
      <c r="AC188" s="341">
        <v>1.632911</v>
      </c>
      <c r="AD188" s="341">
        <v>1.0272220000000001</v>
      </c>
      <c r="AE188" s="341">
        <f t="shared" si="127"/>
        <v>0.90167182683944702</v>
      </c>
      <c r="AF188" s="343">
        <f>'[4]заявки 2020-2021'!J195</f>
        <v>0</v>
      </c>
      <c r="AG188" s="344">
        <f t="shared" si="149"/>
        <v>0</v>
      </c>
      <c r="AH188" s="345">
        <f t="shared" si="128"/>
        <v>0</v>
      </c>
      <c r="AI188" s="349">
        <f t="shared" si="129"/>
        <v>0</v>
      </c>
      <c r="AJ188" s="346"/>
      <c r="AK188" s="346"/>
      <c r="AL188" s="342">
        <v>21.448101000000001</v>
      </c>
      <c r="AM188" s="342">
        <v>25.466667000000001</v>
      </c>
      <c r="AN188" s="342">
        <f>'[4]численность 2020'!F180</f>
        <v>31.895721435546875</v>
      </c>
      <c r="AO188" s="341">
        <v>5.362025</v>
      </c>
      <c r="AP188" s="341">
        <v>6.3666669999999996</v>
      </c>
      <c r="AQ188" s="341">
        <f t="shared" si="120"/>
        <v>7.9739303588867188</v>
      </c>
      <c r="AR188" s="343">
        <f>'[4]заявки 2020-2021'!D195</f>
        <v>2</v>
      </c>
      <c r="AS188" s="343">
        <f>'[4]заявки 2020-2021'!E195</f>
        <v>0</v>
      </c>
      <c r="AT188" s="344">
        <f t="shared" si="150"/>
        <v>0</v>
      </c>
      <c r="AU188" s="349">
        <f t="shared" si="121"/>
        <v>0</v>
      </c>
      <c r="AV188" s="346"/>
      <c r="AW188" s="344">
        <f t="shared" si="115"/>
        <v>0</v>
      </c>
      <c r="AX188" s="345">
        <f t="shared" si="116"/>
        <v>0</v>
      </c>
      <c r="AY188" s="346"/>
      <c r="AZ188" s="344">
        <f t="shared" si="117"/>
        <v>0</v>
      </c>
      <c r="BA188" s="346"/>
      <c r="BB188" s="342">
        <v>23.164556999999999</v>
      </c>
      <c r="BC188" s="342">
        <v>24.061111</v>
      </c>
      <c r="BD188" s="342">
        <f>'[4]численность 2020'!G180</f>
        <v>25.029186248779297</v>
      </c>
      <c r="BE188" s="341">
        <v>5.7911390000000003</v>
      </c>
      <c r="BF188" s="341">
        <v>6.0152780000000003</v>
      </c>
      <c r="BG188" s="341">
        <f t="shared" si="151"/>
        <v>6.2572965621948242</v>
      </c>
      <c r="BH188" s="343">
        <f>'[4]заявки 2020-2021'!B195</f>
        <v>1</v>
      </c>
      <c r="BI188" s="343">
        <f>'[4]заявки 2020-2021'!C195</f>
        <v>0</v>
      </c>
      <c r="BJ188" s="344">
        <f t="shared" si="152"/>
        <v>2.50291862487793</v>
      </c>
      <c r="BK188" s="349">
        <f t="shared" si="153"/>
        <v>1</v>
      </c>
      <c r="BL188" s="346">
        <v>1</v>
      </c>
      <c r="BM188" s="344">
        <f t="shared" si="122"/>
        <v>0</v>
      </c>
      <c r="BN188" s="345">
        <f t="shared" si="154"/>
        <v>0</v>
      </c>
      <c r="BO188" s="346"/>
      <c r="BP188" s="344">
        <f t="shared" si="133"/>
        <v>0.2</v>
      </c>
      <c r="BQ188" s="346"/>
      <c r="BR188" s="342">
        <v>24.091141</v>
      </c>
      <c r="BS188" s="342">
        <v>27.043333000000001</v>
      </c>
      <c r="BT188" s="342">
        <f>'[4]численность 2020'!H180</f>
        <v>32.703884124755859</v>
      </c>
      <c r="BU188" s="341">
        <v>6.0227849999999998</v>
      </c>
      <c r="BV188" s="341">
        <v>6.7608329999999999</v>
      </c>
      <c r="BW188" s="341">
        <f t="shared" si="155"/>
        <v>8.1759710311889648</v>
      </c>
      <c r="BX188" s="343">
        <f>'[4]заявки 2020-2021'!F195</f>
        <v>1</v>
      </c>
      <c r="BY188" s="343">
        <f>'[4]заявки 2020-2021'!G195</f>
        <v>0</v>
      </c>
      <c r="BZ188" s="343">
        <f>'[4]заявки 2020-2021'!H195</f>
        <v>0</v>
      </c>
      <c r="CA188" s="344">
        <f t="shared" si="156"/>
        <v>3.9244660949707031</v>
      </c>
      <c r="CB188" s="349">
        <f t="shared" si="157"/>
        <v>1</v>
      </c>
      <c r="CC188" s="346">
        <v>1</v>
      </c>
      <c r="CD188" s="344">
        <f t="shared" si="136"/>
        <v>0</v>
      </c>
      <c r="CE188" s="345">
        <f t="shared" si="158"/>
        <v>0</v>
      </c>
      <c r="CF188" s="346"/>
      <c r="CG188" s="344">
        <f t="shared" si="138"/>
        <v>0</v>
      </c>
      <c r="CH188" s="345">
        <f t="shared" si="159"/>
        <v>0</v>
      </c>
      <c r="CI188" s="346"/>
      <c r="CJ188" s="344">
        <f t="shared" si="140"/>
        <v>0.2</v>
      </c>
      <c r="CK188" s="346"/>
      <c r="CL188" s="350">
        <f t="shared" si="160"/>
        <v>1</v>
      </c>
      <c r="CM188" s="342">
        <v>0</v>
      </c>
      <c r="CN188" s="342">
        <v>0</v>
      </c>
      <c r="CO188" s="342" t="e">
        <f>#NAME?</f>
        <v>#NAME?</v>
      </c>
      <c r="CP188" s="341">
        <v>0</v>
      </c>
      <c r="CQ188" s="341">
        <v>0</v>
      </c>
      <c r="CR188" s="341" t="e">
        <f>#NAME?</f>
        <v>#NAME?</v>
      </c>
      <c r="CS188" s="343" t="e">
        <f>#NAME?</f>
        <v>#NAME?</v>
      </c>
      <c r="CT188" s="344" t="e">
        <f t="shared" si="181"/>
        <v>#NAME?</v>
      </c>
      <c r="CU188" s="349" t="e">
        <f t="shared" si="182"/>
        <v>#NAME?</v>
      </c>
      <c r="CV188" s="346"/>
      <c r="CW188" s="344">
        <f t="shared" si="183"/>
        <v>0</v>
      </c>
      <c r="CX188" s="346"/>
      <c r="CY188" s="342">
        <v>0</v>
      </c>
      <c r="CZ188" s="342">
        <v>0</v>
      </c>
      <c r="DA188" s="342">
        <f>'[4]численность 2020'!I180</f>
        <v>0</v>
      </c>
      <c r="DB188" s="341">
        <v>0</v>
      </c>
      <c r="DC188" s="341">
        <v>0</v>
      </c>
      <c r="DD188" s="341">
        <f t="shared" si="161"/>
        <v>0</v>
      </c>
      <c r="DE188" s="343">
        <f>'[4]заявки 2020-2021'!I195</f>
        <v>0</v>
      </c>
      <c r="DF188" s="344">
        <f t="shared" si="162"/>
        <v>0</v>
      </c>
      <c r="DG188" s="345">
        <f t="shared" si="163"/>
        <v>0</v>
      </c>
      <c r="DH188" s="346"/>
      <c r="DI188" s="342">
        <v>0</v>
      </c>
      <c r="DJ188" s="342">
        <v>0</v>
      </c>
      <c r="DK188" s="342">
        <f>'[4]численность 2020'!J180</f>
        <v>0</v>
      </c>
      <c r="DL188" s="341">
        <v>0</v>
      </c>
      <c r="DM188" s="341">
        <v>0</v>
      </c>
      <c r="DN188" s="341">
        <f t="shared" si="164"/>
        <v>0</v>
      </c>
      <c r="DO188" s="343">
        <f>'[4]заявки 2020-2021'!P195</f>
        <v>0</v>
      </c>
      <c r="DP188" s="344">
        <f t="shared" si="165"/>
        <v>0</v>
      </c>
      <c r="DQ188" s="345">
        <f t="shared" si="166"/>
        <v>0</v>
      </c>
      <c r="DR188" s="346"/>
      <c r="DS188" s="342">
        <v>0</v>
      </c>
      <c r="DT188" s="347">
        <v>0</v>
      </c>
      <c r="DU188" s="347">
        <f>'[4]заявки 2020-2021'!Q195</f>
        <v>0</v>
      </c>
      <c r="DV188" s="341">
        <f t="shared" si="123"/>
        <v>0</v>
      </c>
      <c r="DW188" s="342">
        <v>0</v>
      </c>
      <c r="DX188" s="341">
        <f t="shared" si="146"/>
        <v>0</v>
      </c>
      <c r="DY188" s="343">
        <f>'[4]заявки 2020-2021'!S195</f>
        <v>0</v>
      </c>
      <c r="DZ188" s="344">
        <f t="shared" si="178"/>
        <v>0</v>
      </c>
      <c r="EA188" s="345">
        <f t="shared" si="167"/>
        <v>0</v>
      </c>
      <c r="EB188" s="346"/>
    </row>
    <row r="189" spans="1:132" s="354" customFormat="1" ht="31.5" x14ac:dyDescent="0.2">
      <c r="A189" s="118" t="s">
        <v>262</v>
      </c>
      <c r="B189" s="355">
        <f>'[4]численность 2020'!C185</f>
        <v>3.5199999809265137</v>
      </c>
      <c r="C189" s="356">
        <v>0.51979699999999995</v>
      </c>
      <c r="D189" s="356">
        <v>0</v>
      </c>
      <c r="E189" s="356">
        <f>'[4]численность 2020'!D185</f>
        <v>7.2146797180175781</v>
      </c>
      <c r="F189" s="355">
        <v>0.162437</v>
      </c>
      <c r="G189" s="355">
        <f t="shared" si="118"/>
        <v>0</v>
      </c>
      <c r="H189" s="355">
        <f t="shared" si="184"/>
        <v>2.0496249309974632</v>
      </c>
      <c r="I189" s="357">
        <f>'[4]заявки 2020-2021'!O199</f>
        <v>0</v>
      </c>
      <c r="J189" s="362">
        <f t="shared" si="185"/>
        <v>0</v>
      </c>
      <c r="K189" s="358">
        <f t="shared" si="148"/>
        <v>0</v>
      </c>
      <c r="L189" s="359"/>
      <c r="M189" s="356">
        <v>0</v>
      </c>
      <c r="N189" s="356">
        <v>0</v>
      </c>
      <c r="O189" s="360">
        <f>'[4]заявки 2020-2021'!K199</f>
        <v>0</v>
      </c>
      <c r="P189" s="341">
        <f t="shared" si="119"/>
        <v>0</v>
      </c>
      <c r="Q189" s="355">
        <v>0</v>
      </c>
      <c r="R189" s="355">
        <f t="shared" si="114"/>
        <v>0</v>
      </c>
      <c r="S189" s="357">
        <f>'[4]заявки 2020-2021'!M199</f>
        <v>0</v>
      </c>
      <c r="T189" s="357">
        <f>'[4]заявки 2020-2021'!N199</f>
        <v>0</v>
      </c>
      <c r="U189" s="362">
        <f t="shared" si="125"/>
        <v>0</v>
      </c>
      <c r="V189" s="358">
        <f t="shared" si="126"/>
        <v>0</v>
      </c>
      <c r="W189" s="359"/>
      <c r="X189" s="359"/>
      <c r="Y189" s="361"/>
      <c r="Z189" s="356">
        <v>0</v>
      </c>
      <c r="AA189" s="356">
        <v>0</v>
      </c>
      <c r="AB189" s="356">
        <f>'[4]численность 2020'!E185</f>
        <v>0</v>
      </c>
      <c r="AC189" s="355">
        <v>0</v>
      </c>
      <c r="AD189" s="355">
        <v>0</v>
      </c>
      <c r="AE189" s="355">
        <f t="shared" si="127"/>
        <v>0</v>
      </c>
      <c r="AF189" s="357">
        <f>'[4]заявки 2020-2021'!J199</f>
        <v>0</v>
      </c>
      <c r="AG189" s="362">
        <f t="shared" si="149"/>
        <v>0</v>
      </c>
      <c r="AH189" s="358">
        <f t="shared" si="128"/>
        <v>0</v>
      </c>
      <c r="AI189" s="363">
        <f t="shared" si="129"/>
        <v>0</v>
      </c>
      <c r="AJ189" s="359"/>
      <c r="AK189" s="359"/>
      <c r="AL189" s="356">
        <v>7.1472090000000001</v>
      </c>
      <c r="AM189" s="356">
        <v>6.3350249999999999</v>
      </c>
      <c r="AN189" s="356">
        <f>'[4]численность 2020'!F185</f>
        <v>55.938144683837891</v>
      </c>
      <c r="AO189" s="355">
        <v>2.2335029999999998</v>
      </c>
      <c r="AP189" s="355">
        <v>1.979695</v>
      </c>
      <c r="AQ189" s="355">
        <f t="shared" si="120"/>
        <v>15.891518462200157</v>
      </c>
      <c r="AR189" s="357">
        <f>'[4]заявки 2020-2021'!D199</f>
        <v>4</v>
      </c>
      <c r="AS189" s="357">
        <f>'[4]заявки 2020-2021'!E199</f>
        <v>0</v>
      </c>
      <c r="AT189" s="344">
        <f t="shared" si="150"/>
        <v>8.3907217025756271</v>
      </c>
      <c r="AU189" s="363">
        <f t="shared" si="121"/>
        <v>4</v>
      </c>
      <c r="AV189" s="359">
        <v>2</v>
      </c>
      <c r="AW189" s="362">
        <f t="shared" si="115"/>
        <v>0</v>
      </c>
      <c r="AX189" s="358">
        <f t="shared" si="116"/>
        <v>0</v>
      </c>
      <c r="AY189" s="359"/>
      <c r="AZ189" s="344">
        <f t="shared" si="117"/>
        <v>1</v>
      </c>
      <c r="BA189" s="359">
        <v>1</v>
      </c>
      <c r="BB189" s="356">
        <v>0</v>
      </c>
      <c r="BC189" s="356">
        <v>0</v>
      </c>
      <c r="BD189" s="356">
        <f>'[4]численность 2020'!G185</f>
        <v>2.9736180305480957</v>
      </c>
      <c r="BE189" s="355">
        <v>0</v>
      </c>
      <c r="BF189" s="355">
        <v>0</v>
      </c>
      <c r="BG189" s="355">
        <f t="shared" si="151"/>
        <v>0.84477785416504392</v>
      </c>
      <c r="BH189" s="357">
        <f>'[4]заявки 2020-2021'!B199</f>
        <v>0</v>
      </c>
      <c r="BI189" s="357">
        <f>'[4]заявки 2020-2021'!C199</f>
        <v>0</v>
      </c>
      <c r="BJ189" s="362">
        <f t="shared" si="152"/>
        <v>8.9208540916442564E-2</v>
      </c>
      <c r="BK189" s="363">
        <f t="shared" si="153"/>
        <v>0</v>
      </c>
      <c r="BL189" s="359"/>
      <c r="BM189" s="362">
        <f t="shared" si="122"/>
        <v>0</v>
      </c>
      <c r="BN189" s="358">
        <f t="shared" si="154"/>
        <v>0</v>
      </c>
      <c r="BO189" s="359"/>
      <c r="BP189" s="362">
        <f t="shared" si="133"/>
        <v>0</v>
      </c>
      <c r="BQ189" s="359"/>
      <c r="BR189" s="356">
        <v>0</v>
      </c>
      <c r="BS189" s="356">
        <v>0</v>
      </c>
      <c r="BT189" s="356">
        <f>'[4]численность 2020'!H185</f>
        <v>5.5755338668823242</v>
      </c>
      <c r="BU189" s="355">
        <v>0</v>
      </c>
      <c r="BV189" s="355">
        <v>0</v>
      </c>
      <c r="BW189" s="355">
        <f t="shared" si="155"/>
        <v>1.5839584934925952</v>
      </c>
      <c r="BX189" s="357">
        <f>'[4]заявки 2020-2021'!F199</f>
        <v>0</v>
      </c>
      <c r="BY189" s="357">
        <f>'[4]заявки 2020-2021'!G199</f>
        <v>0</v>
      </c>
      <c r="BZ189" s="357">
        <f>'[4]заявки 2020-2021'!H199</f>
        <v>0</v>
      </c>
      <c r="CA189" s="362">
        <f t="shared" si="156"/>
        <v>0.2787766933441162</v>
      </c>
      <c r="CB189" s="363">
        <f t="shared" si="157"/>
        <v>0</v>
      </c>
      <c r="CC189" s="359"/>
      <c r="CD189" s="362">
        <f t="shared" si="136"/>
        <v>0</v>
      </c>
      <c r="CE189" s="358">
        <f t="shared" si="158"/>
        <v>0</v>
      </c>
      <c r="CF189" s="359"/>
      <c r="CG189" s="362">
        <f t="shared" si="138"/>
        <v>0</v>
      </c>
      <c r="CH189" s="358">
        <f t="shared" si="159"/>
        <v>0</v>
      </c>
      <c r="CI189" s="359"/>
      <c r="CJ189" s="362">
        <f t="shared" si="140"/>
        <v>0</v>
      </c>
      <c r="CK189" s="359"/>
      <c r="CL189" s="364">
        <f t="shared" si="160"/>
        <v>1</v>
      </c>
      <c r="CM189" s="356">
        <v>0</v>
      </c>
      <c r="CN189" s="356">
        <v>0</v>
      </c>
      <c r="CO189" s="356" t="e">
        <f>#NAME?</f>
        <v>#NAME?</v>
      </c>
      <c r="CP189" s="355">
        <v>0</v>
      </c>
      <c r="CQ189" s="355">
        <v>0</v>
      </c>
      <c r="CR189" s="355" t="e">
        <f>#NAME?</f>
        <v>#NAME?</v>
      </c>
      <c r="CS189" s="357" t="e">
        <f>#NAME?</f>
        <v>#NAME?</v>
      </c>
      <c r="CT189" s="362" t="e">
        <f t="shared" si="181"/>
        <v>#NAME?</v>
      </c>
      <c r="CU189" s="363" t="e">
        <f t="shared" si="182"/>
        <v>#NAME?</v>
      </c>
      <c r="CV189" s="359"/>
      <c r="CW189" s="362">
        <f t="shared" si="183"/>
        <v>0</v>
      </c>
      <c r="CX189" s="359"/>
      <c r="CY189" s="356">
        <v>0</v>
      </c>
      <c r="CZ189" s="356">
        <v>0</v>
      </c>
      <c r="DA189" s="356">
        <f>'[4]численность 2020'!I185</f>
        <v>0</v>
      </c>
      <c r="DB189" s="355">
        <v>0</v>
      </c>
      <c r="DC189" s="355">
        <v>0</v>
      </c>
      <c r="DD189" s="355">
        <f t="shared" si="161"/>
        <v>0</v>
      </c>
      <c r="DE189" s="357">
        <f>'[4]заявки 2020-2021'!I199</f>
        <v>0</v>
      </c>
      <c r="DF189" s="362">
        <f t="shared" si="162"/>
        <v>0</v>
      </c>
      <c r="DG189" s="358">
        <f t="shared" si="163"/>
        <v>0</v>
      </c>
      <c r="DH189" s="359"/>
      <c r="DI189" s="356">
        <v>0</v>
      </c>
      <c r="DJ189" s="356">
        <v>0</v>
      </c>
      <c r="DK189" s="356">
        <f>'[4]численность 2020'!J185</f>
        <v>0</v>
      </c>
      <c r="DL189" s="355">
        <v>0</v>
      </c>
      <c r="DM189" s="355">
        <v>0</v>
      </c>
      <c r="DN189" s="355">
        <f t="shared" si="164"/>
        <v>0</v>
      </c>
      <c r="DO189" s="357">
        <f>'[4]заявки 2020-2021'!P199</f>
        <v>0</v>
      </c>
      <c r="DP189" s="362">
        <f t="shared" si="165"/>
        <v>0</v>
      </c>
      <c r="DQ189" s="358">
        <f t="shared" si="166"/>
        <v>0</v>
      </c>
      <c r="DR189" s="359"/>
      <c r="DS189" s="356">
        <v>0</v>
      </c>
      <c r="DT189" s="360">
        <v>0</v>
      </c>
      <c r="DU189" s="360">
        <f>'[4]заявки 2020-2021'!Q199</f>
        <v>0</v>
      </c>
      <c r="DV189" s="341">
        <f t="shared" si="123"/>
        <v>0</v>
      </c>
      <c r="DW189" s="356">
        <v>0</v>
      </c>
      <c r="DX189" s="355">
        <f t="shared" si="146"/>
        <v>0</v>
      </c>
      <c r="DY189" s="357">
        <f>'[4]заявки 2020-2021'!S199</f>
        <v>0</v>
      </c>
      <c r="DZ189" s="362">
        <f t="shared" si="178"/>
        <v>0</v>
      </c>
      <c r="EA189" s="358">
        <f t="shared" si="167"/>
        <v>0</v>
      </c>
      <c r="EB189" s="359"/>
    </row>
    <row r="190" spans="1:132" ht="78.75" x14ac:dyDescent="0.2">
      <c r="A190" s="116" t="s">
        <v>261</v>
      </c>
      <c r="B190" s="341">
        <f>'[4]численность 2020'!C183</f>
        <v>7.1999998092651367</v>
      </c>
      <c r="C190" s="342">
        <v>3.5794519999999999</v>
      </c>
      <c r="D190" s="342">
        <v>6.2410959999999998</v>
      </c>
      <c r="E190" s="342">
        <f>'[4]численность 2020'!D183</f>
        <v>7.2993512153625488</v>
      </c>
      <c r="F190" s="341">
        <v>0.49714599999999998</v>
      </c>
      <c r="G190" s="341">
        <f t="shared" si="118"/>
        <v>0.86681891185174809</v>
      </c>
      <c r="H190" s="341">
        <f t="shared" si="184"/>
        <v>1.013798806767962</v>
      </c>
      <c r="I190" s="343">
        <f>'[4]заявки 2020-2021'!O200</f>
        <v>1</v>
      </c>
      <c r="J190" s="344">
        <f t="shared" si="185"/>
        <v>0</v>
      </c>
      <c r="K190" s="345">
        <f t="shared" si="148"/>
        <v>0</v>
      </c>
      <c r="L190" s="346"/>
      <c r="M190" s="342">
        <v>12</v>
      </c>
      <c r="N190" s="342">
        <v>0</v>
      </c>
      <c r="O190" s="347">
        <f>'[4]заявки 2020-2021'!K200</f>
        <v>0</v>
      </c>
      <c r="P190" s="341">
        <f t="shared" si="119"/>
        <v>1.6666667108182565</v>
      </c>
      <c r="Q190" s="341">
        <v>0</v>
      </c>
      <c r="R190" s="341">
        <f t="shared" si="114"/>
        <v>0</v>
      </c>
      <c r="S190" s="343">
        <f>'[4]заявки 2020-2021'!M200</f>
        <v>0</v>
      </c>
      <c r="T190" s="343">
        <f>'[4]заявки 2020-2021'!N200</f>
        <v>0</v>
      </c>
      <c r="U190" s="344">
        <f t="shared" si="125"/>
        <v>0</v>
      </c>
      <c r="V190" s="345">
        <f t="shared" si="126"/>
        <v>0</v>
      </c>
      <c r="W190" s="346"/>
      <c r="X190" s="346"/>
      <c r="Y190" s="348"/>
      <c r="Z190" s="342">
        <v>0.49332199999999998</v>
      </c>
      <c r="AA190" s="342">
        <v>0.65776299999999999</v>
      </c>
      <c r="AB190" s="342">
        <f>'[4]численность 2020'!E183</f>
        <v>0.17437341809272766</v>
      </c>
      <c r="AC190" s="341">
        <v>6.8516999999999995E-2</v>
      </c>
      <c r="AD190" s="341">
        <v>9.1356000000000007E-2</v>
      </c>
      <c r="AE190" s="341">
        <f t="shared" si="127"/>
        <v>2.4218530932228591E-2</v>
      </c>
      <c r="AF190" s="343">
        <f>'[4]заявки 2020-2021'!J200</f>
        <v>0</v>
      </c>
      <c r="AG190" s="344">
        <f t="shared" si="149"/>
        <v>0</v>
      </c>
      <c r="AH190" s="345">
        <f t="shared" si="128"/>
        <v>0</v>
      </c>
      <c r="AI190" s="349">
        <f t="shared" si="129"/>
        <v>0</v>
      </c>
      <c r="AJ190" s="346"/>
      <c r="AK190" s="346"/>
      <c r="AL190" s="342">
        <v>32.008564</v>
      </c>
      <c r="AM190" s="342">
        <v>42.333903999999997</v>
      </c>
      <c r="AN190" s="342">
        <f>'[4]численность 2020'!F183</f>
        <v>59.611381530761719</v>
      </c>
      <c r="AO190" s="341">
        <v>4.4456340000000001</v>
      </c>
      <c r="AP190" s="341">
        <v>5.8797090000000001</v>
      </c>
      <c r="AQ190" s="341">
        <f t="shared" si="120"/>
        <v>8.2793587652672329</v>
      </c>
      <c r="AR190" s="343">
        <f>'[4]заявки 2020-2021'!D200</f>
        <v>6</v>
      </c>
      <c r="AS190" s="343">
        <f>'[4]заявки 2020-2021'!E200</f>
        <v>0</v>
      </c>
      <c r="AT190" s="344">
        <f t="shared" si="150"/>
        <v>7.153365783691406</v>
      </c>
      <c r="AU190" s="349">
        <f t="shared" si="121"/>
        <v>6</v>
      </c>
      <c r="AV190" s="346">
        <v>6</v>
      </c>
      <c r="AW190" s="344">
        <f t="shared" si="115"/>
        <v>1.5</v>
      </c>
      <c r="AX190" s="345">
        <f t="shared" si="116"/>
        <v>0</v>
      </c>
      <c r="AY190" s="346"/>
      <c r="AZ190" s="344">
        <f t="shared" si="117"/>
        <v>3</v>
      </c>
      <c r="BA190" s="346">
        <v>3</v>
      </c>
      <c r="BB190" s="342">
        <v>7.6981159999999997</v>
      </c>
      <c r="BC190" s="342">
        <v>7.8147539999999998</v>
      </c>
      <c r="BD190" s="342">
        <f>'[4]численность 2020'!G183</f>
        <v>11.255194664001465</v>
      </c>
      <c r="BE190" s="341">
        <v>1.069183</v>
      </c>
      <c r="BF190" s="341">
        <v>1.085383</v>
      </c>
      <c r="BG190" s="341">
        <f t="shared" si="151"/>
        <v>1.5632215225225428</v>
      </c>
      <c r="BH190" s="343">
        <f>'[4]заявки 2020-2021'!B200</f>
        <v>0</v>
      </c>
      <c r="BI190" s="343">
        <f>'[4]заявки 2020-2021'!C200</f>
        <v>0</v>
      </c>
      <c r="BJ190" s="344">
        <f t="shared" si="152"/>
        <v>0.56275973320007322</v>
      </c>
      <c r="BK190" s="349">
        <f t="shared" si="153"/>
        <v>0</v>
      </c>
      <c r="BL190" s="346"/>
      <c r="BM190" s="344">
        <f t="shared" si="122"/>
        <v>0</v>
      </c>
      <c r="BN190" s="345">
        <f t="shared" si="154"/>
        <v>0</v>
      </c>
      <c r="BO190" s="346"/>
      <c r="BP190" s="344">
        <f t="shared" si="133"/>
        <v>0</v>
      </c>
      <c r="BQ190" s="346"/>
      <c r="BR190" s="342">
        <v>34.641525000000001</v>
      </c>
      <c r="BS190" s="342">
        <v>76.864525</v>
      </c>
      <c r="BT190" s="342">
        <f>'[4]численность 2020'!H183</f>
        <v>80.270576477050781</v>
      </c>
      <c r="BU190" s="341">
        <v>4.8113229999999998</v>
      </c>
      <c r="BV190" s="341">
        <v>10.675629000000001</v>
      </c>
      <c r="BW190" s="341">
        <f t="shared" si="155"/>
        <v>11.148691472707629</v>
      </c>
      <c r="BX190" s="343">
        <f>'[4]заявки 2020-2021'!F200</f>
        <v>8</v>
      </c>
      <c r="BY190" s="343">
        <f>'[4]заявки 2020-2021'!G200</f>
        <v>1</v>
      </c>
      <c r="BZ190" s="343">
        <f>'[4]заявки 2020-2021'!H200</f>
        <v>1</v>
      </c>
      <c r="CA190" s="344">
        <f t="shared" si="156"/>
        <v>12.040586471557537</v>
      </c>
      <c r="CB190" s="349">
        <f t="shared" si="157"/>
        <v>8</v>
      </c>
      <c r="CC190" s="346">
        <v>8</v>
      </c>
      <c r="CD190" s="344">
        <f t="shared" si="136"/>
        <v>1</v>
      </c>
      <c r="CE190" s="345">
        <f t="shared" si="158"/>
        <v>1</v>
      </c>
      <c r="CF190" s="346">
        <v>1</v>
      </c>
      <c r="CG190" s="344">
        <f t="shared" si="138"/>
        <v>1</v>
      </c>
      <c r="CH190" s="345">
        <f t="shared" si="159"/>
        <v>1</v>
      </c>
      <c r="CI190" s="346">
        <v>1</v>
      </c>
      <c r="CJ190" s="344">
        <f t="shared" si="140"/>
        <v>1.6</v>
      </c>
      <c r="CK190" s="346">
        <v>1</v>
      </c>
      <c r="CL190" s="350">
        <f t="shared" si="160"/>
        <v>1</v>
      </c>
      <c r="CM190" s="342">
        <v>0</v>
      </c>
      <c r="CN190" s="342">
        <v>0</v>
      </c>
      <c r="CO190" s="342" t="e">
        <f>#NAME?</f>
        <v>#NAME?</v>
      </c>
      <c r="CP190" s="341">
        <v>0</v>
      </c>
      <c r="CQ190" s="341">
        <v>0</v>
      </c>
      <c r="CR190" s="341" t="e">
        <f>#NAME?</f>
        <v>#NAME?</v>
      </c>
      <c r="CS190" s="343" t="e">
        <f>#NAME?</f>
        <v>#NAME?</v>
      </c>
      <c r="CT190" s="344" t="e">
        <f t="shared" si="181"/>
        <v>#NAME?</v>
      </c>
      <c r="CU190" s="349" t="e">
        <f t="shared" si="182"/>
        <v>#NAME?</v>
      </c>
      <c r="CV190" s="346"/>
      <c r="CW190" s="344">
        <f t="shared" si="183"/>
        <v>0</v>
      </c>
      <c r="CX190" s="346"/>
      <c r="CY190" s="342">
        <v>0</v>
      </c>
      <c r="CZ190" s="342">
        <v>0</v>
      </c>
      <c r="DA190" s="342">
        <f>'[4]численность 2020'!I183</f>
        <v>0</v>
      </c>
      <c r="DB190" s="341">
        <v>0</v>
      </c>
      <c r="DC190" s="341">
        <v>0</v>
      </c>
      <c r="DD190" s="341">
        <f t="shared" si="161"/>
        <v>0</v>
      </c>
      <c r="DE190" s="343">
        <f>'[4]заявки 2020-2021'!I200</f>
        <v>0</v>
      </c>
      <c r="DF190" s="344">
        <f t="shared" si="162"/>
        <v>0</v>
      </c>
      <c r="DG190" s="345">
        <f t="shared" si="163"/>
        <v>0</v>
      </c>
      <c r="DH190" s="346"/>
      <c r="DI190" s="342">
        <v>0.38241999999999998</v>
      </c>
      <c r="DJ190" s="342">
        <v>7.6483999999999996E-2</v>
      </c>
      <c r="DK190" s="342">
        <f>'[4]численность 2020'!J183</f>
        <v>0</v>
      </c>
      <c r="DL190" s="341">
        <v>1.0623E-2</v>
      </c>
      <c r="DM190" s="341">
        <v>1.0623E-2</v>
      </c>
      <c r="DN190" s="341">
        <f t="shared" si="164"/>
        <v>0</v>
      </c>
      <c r="DO190" s="343">
        <f>'[4]заявки 2020-2021'!P200</f>
        <v>0</v>
      </c>
      <c r="DP190" s="344">
        <f t="shared" si="165"/>
        <v>0</v>
      </c>
      <c r="DQ190" s="345">
        <f t="shared" si="166"/>
        <v>0</v>
      </c>
      <c r="DR190" s="346"/>
      <c r="DS190" s="342">
        <v>0</v>
      </c>
      <c r="DT190" s="347">
        <v>0</v>
      </c>
      <c r="DU190" s="347">
        <f>'[4]заявки 2020-2021'!Q200</f>
        <v>0</v>
      </c>
      <c r="DV190" s="341">
        <f t="shared" si="123"/>
        <v>0</v>
      </c>
      <c r="DW190" s="342">
        <v>0</v>
      </c>
      <c r="DX190" s="341">
        <f t="shared" si="146"/>
        <v>0</v>
      </c>
      <c r="DY190" s="343">
        <f>'[4]заявки 2020-2021'!S200</f>
        <v>0</v>
      </c>
      <c r="DZ190" s="344">
        <f t="shared" si="178"/>
        <v>0</v>
      </c>
      <c r="EA190" s="345">
        <f t="shared" si="167"/>
        <v>0</v>
      </c>
      <c r="EB190" s="346"/>
    </row>
    <row r="191" spans="1:132" ht="31.5" x14ac:dyDescent="0.2">
      <c r="A191" s="116" t="s">
        <v>259</v>
      </c>
      <c r="B191" s="341">
        <f>'[4]численность 2020'!C181</f>
        <v>9.3999996185302734</v>
      </c>
      <c r="C191" s="342">
        <v>1.863766</v>
      </c>
      <c r="D191" s="342">
        <v>0.81539700000000004</v>
      </c>
      <c r="E191" s="342">
        <f>'[4]численность 2020'!D181</f>
        <v>2.6430122852325439</v>
      </c>
      <c r="F191" s="341">
        <v>0.198273</v>
      </c>
      <c r="G191" s="341">
        <f t="shared" si="118"/>
        <v>8.6744365222377592E-2</v>
      </c>
      <c r="H191" s="341">
        <f t="shared" si="184"/>
        <v>0.28117153111606075</v>
      </c>
      <c r="I191" s="343">
        <f>'[4]заявки 2020-2021'!O194</f>
        <v>0</v>
      </c>
      <c r="J191" s="344">
        <f t="shared" si="185"/>
        <v>0</v>
      </c>
      <c r="K191" s="345">
        <f t="shared" si="148"/>
        <v>0</v>
      </c>
      <c r="L191" s="346"/>
      <c r="M191" s="342">
        <v>9</v>
      </c>
      <c r="N191" s="342">
        <v>9</v>
      </c>
      <c r="O191" s="347">
        <f>'[4]заявки 2020-2021'!K194</f>
        <v>9</v>
      </c>
      <c r="P191" s="341">
        <f t="shared" si="119"/>
        <v>0.9574468473656369</v>
      </c>
      <c r="Q191" s="341">
        <v>0.95744700000000005</v>
      </c>
      <c r="R191" s="341">
        <f t="shared" si="114"/>
        <v>0.9574468473656369</v>
      </c>
      <c r="S191" s="343">
        <f>'[4]заявки 2020-2021'!M194</f>
        <v>1</v>
      </c>
      <c r="T191" s="343">
        <f>'[4]заявки 2020-2021'!N194</f>
        <v>0</v>
      </c>
      <c r="U191" s="344">
        <f t="shared" si="125"/>
        <v>1.349999999999991</v>
      </c>
      <c r="V191" s="345">
        <f t="shared" si="126"/>
        <v>1</v>
      </c>
      <c r="W191" s="346">
        <v>1</v>
      </c>
      <c r="X191" s="346"/>
      <c r="Y191" s="348"/>
      <c r="Z191" s="342">
        <v>2.7131379999999998</v>
      </c>
      <c r="AA191" s="342">
        <v>1.2522180000000001</v>
      </c>
      <c r="AB191" s="342">
        <f>'[4]численность 2020'!E181</f>
        <v>2.7059414386749268</v>
      </c>
      <c r="AC191" s="341">
        <v>0.288632</v>
      </c>
      <c r="AD191" s="341">
        <v>0.133215</v>
      </c>
      <c r="AE191" s="341">
        <f t="shared" si="127"/>
        <v>0.28786612217948271</v>
      </c>
      <c r="AF191" s="343">
        <f>'[4]заявки 2020-2021'!J194</f>
        <v>0</v>
      </c>
      <c r="AG191" s="344">
        <f t="shared" si="149"/>
        <v>0</v>
      </c>
      <c r="AH191" s="345">
        <f t="shared" si="128"/>
        <v>0</v>
      </c>
      <c r="AI191" s="349">
        <f t="shared" si="129"/>
        <v>0</v>
      </c>
      <c r="AJ191" s="346"/>
      <c r="AK191" s="346"/>
      <c r="AL191" s="342">
        <v>66.833472999999998</v>
      </c>
      <c r="AM191" s="342">
        <v>35.091213000000003</v>
      </c>
      <c r="AN191" s="342">
        <f>'[4]численность 2020'!F181</f>
        <v>75.829292297363281</v>
      </c>
      <c r="AO191" s="341">
        <v>7.1099439999999996</v>
      </c>
      <c r="AP191" s="341">
        <v>3.7331080000000001</v>
      </c>
      <c r="AQ191" s="341">
        <f t="shared" si="120"/>
        <v>8.0669463164530946</v>
      </c>
      <c r="AR191" s="343">
        <f>'[4]заявки 2020-2021'!D194</f>
        <v>3</v>
      </c>
      <c r="AS191" s="343">
        <f>'[4]заявки 2020-2021'!E194</f>
        <v>0</v>
      </c>
      <c r="AT191" s="344">
        <f t="shared" si="150"/>
        <v>9.099515075683593</v>
      </c>
      <c r="AU191" s="349">
        <f t="shared" si="121"/>
        <v>3</v>
      </c>
      <c r="AV191" s="346">
        <v>3</v>
      </c>
      <c r="AW191" s="344">
        <f t="shared" si="115"/>
        <v>0</v>
      </c>
      <c r="AX191" s="345">
        <f t="shared" si="116"/>
        <v>0</v>
      </c>
      <c r="AY191" s="346"/>
      <c r="AZ191" s="344">
        <f t="shared" si="117"/>
        <v>1.5</v>
      </c>
      <c r="BA191" s="346">
        <v>1</v>
      </c>
      <c r="BB191" s="342">
        <v>1.9244349999999999</v>
      </c>
      <c r="BC191" s="342">
        <v>5.9213389999999997</v>
      </c>
      <c r="BD191" s="342">
        <f>'[4]численность 2020'!G181</f>
        <v>2.2392189502716064</v>
      </c>
      <c r="BE191" s="341">
        <v>0.20472699999999999</v>
      </c>
      <c r="BF191" s="341">
        <v>0.62992999999999999</v>
      </c>
      <c r="BG191" s="341">
        <f t="shared" si="151"/>
        <v>0.23821479161099338</v>
      </c>
      <c r="BH191" s="343">
        <f>'[4]заявки 2020-2021'!B194</f>
        <v>0</v>
      </c>
      <c r="BI191" s="343">
        <f>'[4]заявки 2020-2021'!C194</f>
        <v>0</v>
      </c>
      <c r="BJ191" s="344">
        <f t="shared" si="152"/>
        <v>6.717656850814796E-2</v>
      </c>
      <c r="BK191" s="349">
        <f t="shared" si="153"/>
        <v>0</v>
      </c>
      <c r="BL191" s="346"/>
      <c r="BM191" s="344">
        <f t="shared" si="122"/>
        <v>0</v>
      </c>
      <c r="BN191" s="345">
        <f t="shared" si="154"/>
        <v>0</v>
      </c>
      <c r="BO191" s="346"/>
      <c r="BP191" s="344">
        <f t="shared" si="133"/>
        <v>0</v>
      </c>
      <c r="BQ191" s="346"/>
      <c r="BR191" s="342">
        <v>41.153305000000003</v>
      </c>
      <c r="BS191" s="342">
        <v>21.612888000000002</v>
      </c>
      <c r="BT191" s="342">
        <f>'[4]численность 2020'!H181</f>
        <v>46.543766021728516</v>
      </c>
      <c r="BU191" s="341">
        <v>4.3780109999999999</v>
      </c>
      <c r="BV191" s="341">
        <v>2.2992439999999998</v>
      </c>
      <c r="BW191" s="341">
        <f t="shared" si="155"/>
        <v>4.9514646713364243</v>
      </c>
      <c r="BX191" s="343">
        <f>'[4]заявки 2020-2021'!F194</f>
        <v>2</v>
      </c>
      <c r="BY191" s="343">
        <f>'[4]заявки 2020-2021'!G194</f>
        <v>0</v>
      </c>
      <c r="BZ191" s="343">
        <f>'[4]заявки 2020-2021'!H194</f>
        <v>0</v>
      </c>
      <c r="CA191" s="344">
        <f t="shared" si="156"/>
        <v>3.7235012817382813</v>
      </c>
      <c r="CB191" s="349">
        <f t="shared" si="157"/>
        <v>2</v>
      </c>
      <c r="CC191" s="346">
        <v>2</v>
      </c>
      <c r="CD191" s="344">
        <f t="shared" si="136"/>
        <v>0</v>
      </c>
      <c r="CE191" s="345">
        <f t="shared" si="158"/>
        <v>0</v>
      </c>
      <c r="CF191" s="346"/>
      <c r="CG191" s="344">
        <f t="shared" si="138"/>
        <v>0</v>
      </c>
      <c r="CH191" s="345">
        <f t="shared" si="159"/>
        <v>0</v>
      </c>
      <c r="CI191" s="346"/>
      <c r="CJ191" s="344">
        <f t="shared" si="140"/>
        <v>0.4</v>
      </c>
      <c r="CK191" s="346"/>
      <c r="CL191" s="350">
        <f t="shared" si="160"/>
        <v>1</v>
      </c>
      <c r="CM191" s="342">
        <v>0</v>
      </c>
      <c r="CN191" s="342">
        <v>0</v>
      </c>
      <c r="CO191" s="342" t="e">
        <f>#NAME?</f>
        <v>#NAME?</v>
      </c>
      <c r="CP191" s="341">
        <v>0</v>
      </c>
      <c r="CQ191" s="341">
        <v>0</v>
      </c>
      <c r="CR191" s="341" t="e">
        <f>#NAME?</f>
        <v>#NAME?</v>
      </c>
      <c r="CS191" s="343" t="e">
        <f>#NAME?</f>
        <v>#NAME?</v>
      </c>
      <c r="CT191" s="344" t="e">
        <f t="shared" si="181"/>
        <v>#NAME?</v>
      </c>
      <c r="CU191" s="349" t="e">
        <f t="shared" si="182"/>
        <v>#NAME?</v>
      </c>
      <c r="CV191" s="346"/>
      <c r="CW191" s="344">
        <f t="shared" si="183"/>
        <v>0</v>
      </c>
      <c r="CX191" s="346"/>
      <c r="CY191" s="342">
        <v>0</v>
      </c>
      <c r="CZ191" s="342">
        <v>0</v>
      </c>
      <c r="DA191" s="342">
        <f>'[4]численность 2020'!I181</f>
        <v>0</v>
      </c>
      <c r="DB191" s="341">
        <v>0</v>
      </c>
      <c r="DC191" s="341">
        <v>0</v>
      </c>
      <c r="DD191" s="341">
        <f t="shared" si="161"/>
        <v>0</v>
      </c>
      <c r="DE191" s="343">
        <f>'[4]заявки 2020-2021'!I194</f>
        <v>0</v>
      </c>
      <c r="DF191" s="344">
        <f t="shared" si="162"/>
        <v>0</v>
      </c>
      <c r="DG191" s="345">
        <f t="shared" si="163"/>
        <v>0</v>
      </c>
      <c r="DH191" s="346"/>
      <c r="DI191" s="342">
        <v>9.7071000000000005E-2</v>
      </c>
      <c r="DJ191" s="342">
        <v>0</v>
      </c>
      <c r="DK191" s="342">
        <f>'[4]численность 2020'!J181</f>
        <v>0.20976288616657257</v>
      </c>
      <c r="DL191" s="341">
        <v>0</v>
      </c>
      <c r="DM191" s="341">
        <v>0</v>
      </c>
      <c r="DN191" s="341">
        <f t="shared" si="164"/>
        <v>2.231520156161132E-2</v>
      </c>
      <c r="DO191" s="343">
        <f>'[4]заявки 2020-2021'!P194</f>
        <v>0</v>
      </c>
      <c r="DP191" s="344">
        <f t="shared" si="165"/>
        <v>2.0976288616657259E-2</v>
      </c>
      <c r="DQ191" s="345">
        <f t="shared" si="166"/>
        <v>0</v>
      </c>
      <c r="DR191" s="346"/>
      <c r="DS191" s="342">
        <v>0</v>
      </c>
      <c r="DT191" s="347">
        <v>0</v>
      </c>
      <c r="DU191" s="347">
        <f>'[4]заявки 2020-2021'!Q194</f>
        <v>0</v>
      </c>
      <c r="DV191" s="341">
        <f t="shared" si="123"/>
        <v>0</v>
      </c>
      <c r="DW191" s="342">
        <v>0</v>
      </c>
      <c r="DX191" s="341">
        <f t="shared" si="146"/>
        <v>0</v>
      </c>
      <c r="DY191" s="343">
        <f>'[4]заявки 2020-2021'!S194</f>
        <v>0</v>
      </c>
      <c r="DZ191" s="344">
        <f t="shared" si="178"/>
        <v>0</v>
      </c>
      <c r="EA191" s="345">
        <f t="shared" si="167"/>
        <v>0</v>
      </c>
      <c r="EB191" s="346"/>
    </row>
    <row r="192" spans="1:132" ht="63" x14ac:dyDescent="0.2">
      <c r="A192" s="116" t="s">
        <v>255</v>
      </c>
      <c r="B192" s="341">
        <f>'[4]численность 2020'!C177</f>
        <v>29.600000381469727</v>
      </c>
      <c r="C192" s="342">
        <v>0.39865299999999998</v>
      </c>
      <c r="D192" s="342">
        <v>0</v>
      </c>
      <c r="E192" s="342">
        <f>'[4]численность 2020'!D177</f>
        <v>4.6630082130432129</v>
      </c>
      <c r="F192" s="341">
        <v>1.3468000000000001E-2</v>
      </c>
      <c r="G192" s="341">
        <f t="shared" si="118"/>
        <v>0</v>
      </c>
      <c r="H192" s="341">
        <f t="shared" si="184"/>
        <v>0.15753405922124117</v>
      </c>
      <c r="I192" s="343">
        <f>'[4]заявки 2020-2021'!O203</f>
        <v>0</v>
      </c>
      <c r="J192" s="344">
        <f t="shared" si="185"/>
        <v>0</v>
      </c>
      <c r="K192" s="345">
        <f t="shared" si="148"/>
        <v>0</v>
      </c>
      <c r="L192" s="346"/>
      <c r="M192" s="342">
        <v>10</v>
      </c>
      <c r="N192" s="342">
        <v>15</v>
      </c>
      <c r="O192" s="347">
        <f>'[4]заявки 2020-2021'!K203</f>
        <v>15</v>
      </c>
      <c r="P192" s="341">
        <f t="shared" si="119"/>
        <v>0.33783783348395591</v>
      </c>
      <c r="Q192" s="341">
        <v>0.50675700000000001</v>
      </c>
      <c r="R192" s="341">
        <f t="shared" si="114"/>
        <v>0.50675675022593381</v>
      </c>
      <c r="S192" s="343">
        <f>'[4]заявки 2020-2021'!M203</f>
        <v>2</v>
      </c>
      <c r="T192" s="343">
        <f>'[4]заявки 2020-2021'!N203</f>
        <v>1</v>
      </c>
      <c r="U192" s="344">
        <f t="shared" si="125"/>
        <v>2.2499999999999849</v>
      </c>
      <c r="V192" s="345">
        <f t="shared" si="126"/>
        <v>2</v>
      </c>
      <c r="W192" s="346">
        <v>2</v>
      </c>
      <c r="X192" s="346">
        <v>1</v>
      </c>
      <c r="Y192" s="348"/>
      <c r="Z192" s="342">
        <v>0</v>
      </c>
      <c r="AA192" s="342">
        <v>0</v>
      </c>
      <c r="AB192" s="342">
        <f>'[4]численность 2020'!E177</f>
        <v>0.64265817403793335</v>
      </c>
      <c r="AC192" s="341">
        <v>0</v>
      </c>
      <c r="AD192" s="341">
        <v>0</v>
      </c>
      <c r="AE192" s="341">
        <f t="shared" si="127"/>
        <v>2.1711424518773045E-2</v>
      </c>
      <c r="AF192" s="343">
        <f>'[4]заявки 2020-2021'!J203</f>
        <v>0</v>
      </c>
      <c r="AG192" s="344">
        <f t="shared" si="149"/>
        <v>0</v>
      </c>
      <c r="AH192" s="345">
        <f t="shared" si="128"/>
        <v>0</v>
      </c>
      <c r="AI192" s="349">
        <f t="shared" si="129"/>
        <v>0</v>
      </c>
      <c r="AJ192" s="346"/>
      <c r="AK192" s="346"/>
      <c r="AL192" s="342">
        <v>136.04040499999999</v>
      </c>
      <c r="AM192" s="342">
        <v>249.71821600000001</v>
      </c>
      <c r="AN192" s="342">
        <f>'[4]численность 2020'!F177</f>
        <v>349.84796142578125</v>
      </c>
      <c r="AO192" s="341">
        <v>4.5959599999999998</v>
      </c>
      <c r="AP192" s="341">
        <v>8.4364260000000009</v>
      </c>
      <c r="AQ192" s="341">
        <f t="shared" si="120"/>
        <v>11.81918773368645</v>
      </c>
      <c r="AR192" s="343">
        <f>'[4]заявки 2020-2021'!D203</f>
        <v>45</v>
      </c>
      <c r="AS192" s="343">
        <f>'[4]заявки 2020-2021'!E203</f>
        <v>5</v>
      </c>
      <c r="AT192" s="344">
        <f t="shared" si="150"/>
        <v>52.477194213866838</v>
      </c>
      <c r="AU192" s="349">
        <f t="shared" si="121"/>
        <v>45</v>
      </c>
      <c r="AV192" s="346">
        <v>45</v>
      </c>
      <c r="AW192" s="344">
        <f t="shared" si="115"/>
        <v>11.25</v>
      </c>
      <c r="AX192" s="345">
        <f t="shared" si="116"/>
        <v>5</v>
      </c>
      <c r="AY192" s="346">
        <v>5</v>
      </c>
      <c r="AZ192" s="344">
        <f t="shared" si="117"/>
        <v>22.5</v>
      </c>
      <c r="BA192" s="346">
        <v>22</v>
      </c>
      <c r="BB192" s="342">
        <v>0</v>
      </c>
      <c r="BC192" s="342">
        <v>0</v>
      </c>
      <c r="BD192" s="342">
        <f>'[4]численность 2020'!G177</f>
        <v>5.0142288208007813</v>
      </c>
      <c r="BE192" s="341">
        <v>0</v>
      </c>
      <c r="BF192" s="341">
        <v>0</v>
      </c>
      <c r="BG192" s="341">
        <f t="shared" si="151"/>
        <v>0.16939962014121468</v>
      </c>
      <c r="BH192" s="343">
        <f>'[4]заявки 2020-2021'!B203</f>
        <v>0</v>
      </c>
      <c r="BI192" s="343">
        <f>'[4]заявки 2020-2021'!C203</f>
        <v>0</v>
      </c>
      <c r="BJ192" s="344">
        <f t="shared" si="152"/>
        <v>0.15042686462402294</v>
      </c>
      <c r="BK192" s="349">
        <f t="shared" si="153"/>
        <v>0</v>
      </c>
      <c r="BL192" s="346"/>
      <c r="BM192" s="344">
        <f t="shared" si="122"/>
        <v>0</v>
      </c>
      <c r="BN192" s="345">
        <f t="shared" si="154"/>
        <v>0</v>
      </c>
      <c r="BO192" s="346"/>
      <c r="BP192" s="344">
        <f t="shared" si="133"/>
        <v>0</v>
      </c>
      <c r="BQ192" s="346"/>
      <c r="BR192" s="342">
        <v>5.5728400000000002</v>
      </c>
      <c r="BS192" s="342">
        <v>24.302177</v>
      </c>
      <c r="BT192" s="342">
        <f>'[4]численность 2020'!H177</f>
        <v>132.19329833984375</v>
      </c>
      <c r="BU192" s="341">
        <v>0.18827199999999999</v>
      </c>
      <c r="BV192" s="341">
        <v>0.82101900000000005</v>
      </c>
      <c r="BW192" s="341">
        <f t="shared" si="155"/>
        <v>4.4659897512231037</v>
      </c>
      <c r="BX192" s="343">
        <f>'[4]заявки 2020-2021'!F203</f>
        <v>8</v>
      </c>
      <c r="BY192" s="343">
        <f>'[4]заявки 2020-2021'!G203</f>
        <v>1</v>
      </c>
      <c r="BZ192" s="343">
        <f>'[4]заявки 2020-2021'!H203</f>
        <v>1</v>
      </c>
      <c r="CA192" s="344">
        <f t="shared" si="156"/>
        <v>10.5754638671875</v>
      </c>
      <c r="CB192" s="349">
        <f t="shared" si="157"/>
        <v>8</v>
      </c>
      <c r="CC192" s="346">
        <v>8</v>
      </c>
      <c r="CD192" s="344">
        <f t="shared" si="136"/>
        <v>1</v>
      </c>
      <c r="CE192" s="345">
        <f t="shared" si="158"/>
        <v>1</v>
      </c>
      <c r="CF192" s="346">
        <v>1</v>
      </c>
      <c r="CG192" s="344">
        <f t="shared" si="138"/>
        <v>1</v>
      </c>
      <c r="CH192" s="345">
        <f t="shared" si="159"/>
        <v>1</v>
      </c>
      <c r="CI192" s="346">
        <v>1</v>
      </c>
      <c r="CJ192" s="344">
        <f t="shared" si="140"/>
        <v>1.6</v>
      </c>
      <c r="CK192" s="346">
        <v>1</v>
      </c>
      <c r="CL192" s="350">
        <f t="shared" si="160"/>
        <v>1</v>
      </c>
      <c r="CM192" s="342">
        <v>0</v>
      </c>
      <c r="CN192" s="342">
        <v>0</v>
      </c>
      <c r="CO192" s="342" t="e">
        <f>#NAME?</f>
        <v>#NAME?</v>
      </c>
      <c r="CP192" s="341">
        <v>0</v>
      </c>
      <c r="CQ192" s="341">
        <v>0</v>
      </c>
      <c r="CR192" s="341" t="e">
        <f>#NAME?</f>
        <v>#NAME?</v>
      </c>
      <c r="CS192" s="343" t="e">
        <f>#NAME?</f>
        <v>#NAME?</v>
      </c>
      <c r="CT192" s="344" t="e">
        <f t="shared" si="181"/>
        <v>#NAME?</v>
      </c>
      <c r="CU192" s="349" t="e">
        <f t="shared" si="182"/>
        <v>#NAME?</v>
      </c>
      <c r="CV192" s="346"/>
      <c r="CW192" s="344">
        <f t="shared" si="183"/>
        <v>0</v>
      </c>
      <c r="CX192" s="346"/>
      <c r="CY192" s="342">
        <v>0</v>
      </c>
      <c r="CZ192" s="342">
        <v>0</v>
      </c>
      <c r="DA192" s="342">
        <f>'[4]численность 2020'!I177</f>
        <v>0</v>
      </c>
      <c r="DB192" s="341">
        <v>0</v>
      </c>
      <c r="DC192" s="341">
        <v>0</v>
      </c>
      <c r="DD192" s="341">
        <f t="shared" si="161"/>
        <v>0</v>
      </c>
      <c r="DE192" s="343">
        <f>'[4]заявки 2020-2021'!I203</f>
        <v>0</v>
      </c>
      <c r="DF192" s="344">
        <f t="shared" si="162"/>
        <v>0</v>
      </c>
      <c r="DG192" s="345">
        <f t="shared" si="163"/>
        <v>0</v>
      </c>
      <c r="DH192" s="346"/>
      <c r="DI192" s="342">
        <v>0</v>
      </c>
      <c r="DJ192" s="342">
        <v>0</v>
      </c>
      <c r="DK192" s="342">
        <f>'[4]численность 2020'!J177</f>
        <v>0</v>
      </c>
      <c r="DL192" s="341">
        <v>0</v>
      </c>
      <c r="DM192" s="341">
        <v>0</v>
      </c>
      <c r="DN192" s="341">
        <f t="shared" si="164"/>
        <v>0</v>
      </c>
      <c r="DO192" s="343">
        <f>'[4]заявки 2020-2021'!P203</f>
        <v>0</v>
      </c>
      <c r="DP192" s="344">
        <f t="shared" si="165"/>
        <v>0</v>
      </c>
      <c r="DQ192" s="345">
        <f t="shared" si="166"/>
        <v>0</v>
      </c>
      <c r="DR192" s="346"/>
      <c r="DS192" s="342">
        <v>0</v>
      </c>
      <c r="DT192" s="347">
        <v>0</v>
      </c>
      <c r="DU192" s="347">
        <f>'[4]заявки 2020-2021'!Q203</f>
        <v>0</v>
      </c>
      <c r="DV192" s="341">
        <f t="shared" si="123"/>
        <v>0</v>
      </c>
      <c r="DW192" s="342">
        <v>0</v>
      </c>
      <c r="DX192" s="341">
        <f t="shared" si="146"/>
        <v>0</v>
      </c>
      <c r="DY192" s="343">
        <f>'[4]заявки 2020-2021'!S203</f>
        <v>0</v>
      </c>
      <c r="DZ192" s="344">
        <f t="shared" si="178"/>
        <v>0</v>
      </c>
      <c r="EA192" s="345">
        <f t="shared" si="167"/>
        <v>0</v>
      </c>
      <c r="EB192" s="346"/>
    </row>
    <row r="193" spans="1:132" ht="31.5" x14ac:dyDescent="0.2">
      <c r="A193" s="116" t="s">
        <v>263</v>
      </c>
      <c r="B193" s="341">
        <f>'[4]численность 2020'!C186</f>
        <v>23.200000762939453</v>
      </c>
      <c r="C193" s="342">
        <v>45.084598999999997</v>
      </c>
      <c r="D193" s="342">
        <v>41.23563</v>
      </c>
      <c r="E193" s="342">
        <f>'[4]численность 2020'!D186</f>
        <v>33.023654937744141</v>
      </c>
      <c r="F193" s="341">
        <v>1.9433020000000001</v>
      </c>
      <c r="G193" s="341">
        <f t="shared" si="118"/>
        <v>1.777397786377289</v>
      </c>
      <c r="H193" s="341">
        <f t="shared" si="184"/>
        <v>1.4234333556789085</v>
      </c>
      <c r="I193" s="343">
        <f>'[4]заявки 2020-2021'!O196</f>
        <v>10</v>
      </c>
      <c r="J193" s="344">
        <f t="shared" si="185"/>
        <v>0</v>
      </c>
      <c r="K193" s="345">
        <f t="shared" si="148"/>
        <v>0</v>
      </c>
      <c r="L193" s="346"/>
      <c r="M193" s="342">
        <v>14</v>
      </c>
      <c r="N193" s="342">
        <v>14</v>
      </c>
      <c r="O193" s="347">
        <f>'[4]заявки 2020-2021'!K196</f>
        <v>14</v>
      </c>
      <c r="P193" s="341">
        <f t="shared" si="119"/>
        <v>0.6034482560174792</v>
      </c>
      <c r="Q193" s="341">
        <v>0.58528400000000003</v>
      </c>
      <c r="R193" s="341">
        <f t="shared" si="114"/>
        <v>0.6034482560174792</v>
      </c>
      <c r="S193" s="343">
        <f>'[4]заявки 2020-2021'!M196</f>
        <v>2</v>
      </c>
      <c r="T193" s="343">
        <f>'[4]заявки 2020-2021'!N196</f>
        <v>1</v>
      </c>
      <c r="U193" s="344">
        <f t="shared" si="125"/>
        <v>2.0999999999999859</v>
      </c>
      <c r="V193" s="345">
        <f t="shared" si="126"/>
        <v>2</v>
      </c>
      <c r="W193" s="346">
        <v>2</v>
      </c>
      <c r="X193" s="346">
        <v>1</v>
      </c>
      <c r="Y193" s="348"/>
      <c r="Z193" s="342">
        <v>68.419571000000005</v>
      </c>
      <c r="AA193" s="342">
        <v>72.782927999999998</v>
      </c>
      <c r="AB193" s="342">
        <f>'[4]численность 2020'!E186</f>
        <v>61.780445098876953</v>
      </c>
      <c r="AC193" s="341">
        <v>2.949119</v>
      </c>
      <c r="AD193" s="341">
        <v>3.0427650000000002</v>
      </c>
      <c r="AE193" s="341">
        <f t="shared" si="127"/>
        <v>2.6629501322072082</v>
      </c>
      <c r="AF193" s="343">
        <f>'[4]заявки 2020-2021'!J196</f>
        <v>0</v>
      </c>
      <c r="AG193" s="344">
        <f t="shared" si="149"/>
        <v>3.0890222549438477</v>
      </c>
      <c r="AH193" s="345">
        <f t="shared" si="128"/>
        <v>0</v>
      </c>
      <c r="AI193" s="349">
        <f t="shared" si="129"/>
        <v>0</v>
      </c>
      <c r="AJ193" s="346"/>
      <c r="AK193" s="346"/>
      <c r="AL193" s="342">
        <v>246.16915900000001</v>
      </c>
      <c r="AM193" s="342">
        <v>287.41528299999999</v>
      </c>
      <c r="AN193" s="342">
        <f>'[4]численность 2020'!F186</f>
        <v>268.23458862304688</v>
      </c>
      <c r="AO193" s="341">
        <v>10.610739000000001</v>
      </c>
      <c r="AP193" s="341">
        <v>12.015689</v>
      </c>
      <c r="AQ193" s="341">
        <f t="shared" si="120"/>
        <v>11.561835336295973</v>
      </c>
      <c r="AR193" s="343">
        <f>'[4]заявки 2020-2021'!D196</f>
        <v>44</v>
      </c>
      <c r="AS193" s="343">
        <f>'[4]заявки 2020-2021'!E196</f>
        <v>4</v>
      </c>
      <c r="AT193" s="344">
        <f t="shared" si="150"/>
        <v>40.235188293456758</v>
      </c>
      <c r="AU193" s="349">
        <f t="shared" si="121"/>
        <v>40.235188293456758</v>
      </c>
      <c r="AV193" s="346">
        <v>40</v>
      </c>
      <c r="AW193" s="344">
        <f t="shared" si="115"/>
        <v>10</v>
      </c>
      <c r="AX193" s="345">
        <f t="shared" si="116"/>
        <v>4</v>
      </c>
      <c r="AY193" s="346">
        <v>4</v>
      </c>
      <c r="AZ193" s="344">
        <f t="shared" si="117"/>
        <v>20</v>
      </c>
      <c r="BA193" s="346">
        <v>20</v>
      </c>
      <c r="BB193" s="342">
        <v>34.440761999999999</v>
      </c>
      <c r="BC193" s="342">
        <v>43.340401</v>
      </c>
      <c r="BD193" s="342">
        <f>'[4]численность 2020'!G186</f>
        <v>43.892684936523438</v>
      </c>
      <c r="BE193" s="341">
        <v>1.4845159999999999</v>
      </c>
      <c r="BF193" s="341">
        <v>1.81189</v>
      </c>
      <c r="BG193" s="341">
        <f t="shared" si="151"/>
        <v>1.8919260126335535</v>
      </c>
      <c r="BH193" s="343">
        <f>'[4]заявки 2020-2021'!B196</f>
        <v>2</v>
      </c>
      <c r="BI193" s="343">
        <f>'[4]заявки 2020-2021'!C196</f>
        <v>0</v>
      </c>
      <c r="BJ193" s="344">
        <f t="shared" si="152"/>
        <v>2.1946342468261721</v>
      </c>
      <c r="BK193" s="349">
        <f t="shared" si="153"/>
        <v>2</v>
      </c>
      <c r="BL193" s="346">
        <v>2</v>
      </c>
      <c r="BM193" s="344">
        <f t="shared" si="122"/>
        <v>0</v>
      </c>
      <c r="BN193" s="345">
        <f t="shared" si="154"/>
        <v>0</v>
      </c>
      <c r="BO193" s="346"/>
      <c r="BP193" s="344">
        <f t="shared" si="133"/>
        <v>0.4</v>
      </c>
      <c r="BQ193" s="346"/>
      <c r="BR193" s="342">
        <v>108.8741</v>
      </c>
      <c r="BS193" s="342">
        <v>132.24981700000001</v>
      </c>
      <c r="BT193" s="342">
        <f>'[4]численность 2020'!H186</f>
        <v>114.30007171630859</v>
      </c>
      <c r="BU193" s="341">
        <v>4.6928489999999998</v>
      </c>
      <c r="BV193" s="341">
        <v>5.5288380000000004</v>
      </c>
      <c r="BW193" s="341">
        <f t="shared" si="155"/>
        <v>4.9267270671342303</v>
      </c>
      <c r="BX193" s="343">
        <f>'[4]заявки 2020-2021'!F196</f>
        <v>8</v>
      </c>
      <c r="BY193" s="343">
        <f>'[4]заявки 2020-2021'!G196</f>
        <v>1</v>
      </c>
      <c r="BZ193" s="343">
        <f>'[4]заявки 2020-2021'!H196</f>
        <v>1</v>
      </c>
      <c r="CA193" s="344">
        <f t="shared" si="156"/>
        <v>9.1440057373046884</v>
      </c>
      <c r="CB193" s="349">
        <f t="shared" si="157"/>
        <v>8</v>
      </c>
      <c r="CC193" s="346">
        <v>8</v>
      </c>
      <c r="CD193" s="344">
        <f t="shared" si="136"/>
        <v>1</v>
      </c>
      <c r="CE193" s="345">
        <f t="shared" si="158"/>
        <v>1</v>
      </c>
      <c r="CF193" s="346">
        <v>1</v>
      </c>
      <c r="CG193" s="344">
        <f t="shared" si="138"/>
        <v>1</v>
      </c>
      <c r="CH193" s="345">
        <f t="shared" si="159"/>
        <v>1</v>
      </c>
      <c r="CI193" s="346">
        <v>1</v>
      </c>
      <c r="CJ193" s="344">
        <f t="shared" si="140"/>
        <v>1.6</v>
      </c>
      <c r="CK193" s="346">
        <v>1</v>
      </c>
      <c r="CL193" s="350">
        <f t="shared" si="160"/>
        <v>1</v>
      </c>
      <c r="CM193" s="342">
        <v>0</v>
      </c>
      <c r="CN193" s="342">
        <v>0</v>
      </c>
      <c r="CO193" s="342" t="e">
        <f>#NAME?</f>
        <v>#NAME?</v>
      </c>
      <c r="CP193" s="341">
        <v>0</v>
      </c>
      <c r="CQ193" s="341">
        <v>0</v>
      </c>
      <c r="CR193" s="341" t="e">
        <f>#NAME?</f>
        <v>#NAME?</v>
      </c>
      <c r="CS193" s="343" t="e">
        <f>#NAME?</f>
        <v>#NAME?</v>
      </c>
      <c r="CT193" s="344" t="e">
        <f t="shared" si="181"/>
        <v>#NAME?</v>
      </c>
      <c r="CU193" s="349" t="e">
        <f t="shared" si="182"/>
        <v>#NAME?</v>
      </c>
      <c r="CV193" s="346"/>
      <c r="CW193" s="344">
        <f t="shared" si="183"/>
        <v>0</v>
      </c>
      <c r="CX193" s="346"/>
      <c r="CY193" s="342">
        <v>0</v>
      </c>
      <c r="CZ193" s="342">
        <v>0</v>
      </c>
      <c r="DA193" s="342">
        <f>'[4]численность 2020'!I186</f>
        <v>0</v>
      </c>
      <c r="DB193" s="341">
        <v>0</v>
      </c>
      <c r="DC193" s="341">
        <v>0</v>
      </c>
      <c r="DD193" s="341">
        <f t="shared" si="161"/>
        <v>0</v>
      </c>
      <c r="DE193" s="343">
        <f>'[4]заявки 2020-2021'!I196</f>
        <v>0</v>
      </c>
      <c r="DF193" s="344">
        <f t="shared" si="162"/>
        <v>0</v>
      </c>
      <c r="DG193" s="345">
        <f t="shared" si="163"/>
        <v>0</v>
      </c>
      <c r="DH193" s="346"/>
      <c r="DI193" s="342">
        <v>1.02655029296875</v>
      </c>
      <c r="DJ193" s="342">
        <v>0.81362500000000004</v>
      </c>
      <c r="DK193" s="342">
        <f>'[4]численность 2020'!J186</f>
        <v>1.2215619087219238</v>
      </c>
      <c r="DL193" s="341">
        <v>3.4014000000000003E-2</v>
      </c>
      <c r="DM193" s="341">
        <v>3.4014000000000003E-2</v>
      </c>
      <c r="DN193" s="341">
        <f t="shared" si="164"/>
        <v>5.2653528816830573E-2</v>
      </c>
      <c r="DO193" s="343">
        <f>'[4]заявки 2020-2021'!P196</f>
        <v>0</v>
      </c>
      <c r="DP193" s="344">
        <f t="shared" si="165"/>
        <v>0.12215619087219239</v>
      </c>
      <c r="DQ193" s="345">
        <f t="shared" si="166"/>
        <v>0</v>
      </c>
      <c r="DR193" s="346"/>
      <c r="DS193" s="342">
        <v>29</v>
      </c>
      <c r="DT193" s="347">
        <v>29</v>
      </c>
      <c r="DU193" s="347">
        <f>'[4]заявки 2020-2021'!Q196</f>
        <v>32</v>
      </c>
      <c r="DV193" s="341">
        <f t="shared" si="123"/>
        <v>1.2499999588933497</v>
      </c>
      <c r="DW193" s="341">
        <v>1.212375</v>
      </c>
      <c r="DX193" s="341">
        <f t="shared" si="146"/>
        <v>1.3793102994685238</v>
      </c>
      <c r="DY193" s="343">
        <f>'[4]заявки 2020-2021'!S196</f>
        <v>2</v>
      </c>
      <c r="DZ193" s="344">
        <f t="shared" si="178"/>
        <v>3.2</v>
      </c>
      <c r="EA193" s="345">
        <f t="shared" si="167"/>
        <v>2</v>
      </c>
      <c r="EB193" s="346">
        <v>2</v>
      </c>
    </row>
    <row r="194" spans="1:132" ht="63" x14ac:dyDescent="0.2">
      <c r="A194" s="116" t="s">
        <v>260</v>
      </c>
      <c r="B194" s="341">
        <f>'[4]численность 2020'!C182</f>
        <v>11.399999618530273</v>
      </c>
      <c r="C194" s="342">
        <v>0</v>
      </c>
      <c r="D194" s="342">
        <v>1.2613983154296875</v>
      </c>
      <c r="E194" s="342">
        <f>'[4]численность 2020'!D182</f>
        <v>8.472376823425293</v>
      </c>
      <c r="F194" s="341">
        <v>0</v>
      </c>
      <c r="G194" s="341">
        <f t="shared" si="118"/>
        <v>0.11064897874025642</v>
      </c>
      <c r="H194" s="341">
        <f t="shared" si="184"/>
        <v>0.74319097429211844</v>
      </c>
      <c r="I194" s="343">
        <f>'[4]заявки 2020-2021'!O198</f>
        <v>0</v>
      </c>
      <c r="J194" s="344">
        <f t="shared" si="185"/>
        <v>0</v>
      </c>
      <c r="K194" s="345">
        <f t="shared" si="148"/>
        <v>0</v>
      </c>
      <c r="L194" s="346"/>
      <c r="M194" s="342">
        <v>0</v>
      </c>
      <c r="N194" s="342">
        <v>0</v>
      </c>
      <c r="O194" s="347">
        <f>'[4]заявки 2020-2021'!K198</f>
        <v>0</v>
      </c>
      <c r="P194" s="341">
        <f t="shared" si="119"/>
        <v>0</v>
      </c>
      <c r="Q194" s="341">
        <v>0</v>
      </c>
      <c r="R194" s="341">
        <f t="shared" ref="R194:R198" si="186">O194/B194</f>
        <v>0</v>
      </c>
      <c r="S194" s="343">
        <f>'[4]заявки 2020-2021'!M198</f>
        <v>0</v>
      </c>
      <c r="T194" s="343">
        <f>'[4]заявки 2020-2021'!N198</f>
        <v>0</v>
      </c>
      <c r="U194" s="344">
        <f t="shared" si="125"/>
        <v>0</v>
      </c>
      <c r="V194" s="345">
        <f t="shared" si="126"/>
        <v>0</v>
      </c>
      <c r="W194" s="346"/>
      <c r="X194" s="346"/>
      <c r="Y194" s="348"/>
      <c r="Z194" s="342">
        <v>0</v>
      </c>
      <c r="AA194" s="342">
        <v>0</v>
      </c>
      <c r="AB194" s="342">
        <f>'[4]численность 2020'!E182</f>
        <v>0</v>
      </c>
      <c r="AC194" s="341">
        <v>0</v>
      </c>
      <c r="AD194" s="341">
        <v>0</v>
      </c>
      <c r="AE194" s="341">
        <f t="shared" si="127"/>
        <v>0</v>
      </c>
      <c r="AF194" s="343">
        <f>'[4]заявки 2020-2021'!J198</f>
        <v>0</v>
      </c>
      <c r="AG194" s="344">
        <f t="shared" si="149"/>
        <v>0</v>
      </c>
      <c r="AH194" s="345">
        <f t="shared" si="128"/>
        <v>0</v>
      </c>
      <c r="AI194" s="349">
        <f t="shared" si="129"/>
        <v>0</v>
      </c>
      <c r="AJ194" s="346"/>
      <c r="AK194" s="346"/>
      <c r="AL194" s="342">
        <v>62.884613000000002</v>
      </c>
      <c r="AM194" s="342">
        <v>36.615589</v>
      </c>
      <c r="AN194" s="342">
        <f>'[4]численность 2020'!F182</f>
        <v>66.612533569335938</v>
      </c>
      <c r="AO194" s="341">
        <v>5.5161939999999996</v>
      </c>
      <c r="AP194" s="341">
        <v>3.211894</v>
      </c>
      <c r="AQ194" s="341">
        <f t="shared" si="120"/>
        <v>5.8432048945913779</v>
      </c>
      <c r="AR194" s="343">
        <f>'[4]заявки 2020-2021'!D198</f>
        <v>6</v>
      </c>
      <c r="AS194" s="343">
        <f>'[4]заявки 2020-2021'!E198</f>
        <v>0</v>
      </c>
      <c r="AT194" s="344">
        <f t="shared" si="150"/>
        <v>5.3290026855468753</v>
      </c>
      <c r="AU194" s="349">
        <f t="shared" si="121"/>
        <v>5.3290026855468753</v>
      </c>
      <c r="AV194" s="346">
        <v>5</v>
      </c>
      <c r="AW194" s="344">
        <f t="shared" si="115"/>
        <v>1.25</v>
      </c>
      <c r="AX194" s="345">
        <f t="shared" si="116"/>
        <v>0</v>
      </c>
      <c r="AY194" s="346"/>
      <c r="AZ194" s="344">
        <f t="shared" si="117"/>
        <v>2.5</v>
      </c>
      <c r="BA194" s="346">
        <v>2</v>
      </c>
      <c r="BB194" s="342">
        <v>0</v>
      </c>
      <c r="BC194" s="342">
        <v>0</v>
      </c>
      <c r="BD194" s="342">
        <f>'[4]численность 2020'!G182</f>
        <v>0</v>
      </c>
      <c r="BE194" s="341">
        <v>0</v>
      </c>
      <c r="BF194" s="341">
        <v>0</v>
      </c>
      <c r="BG194" s="341">
        <f t="shared" si="151"/>
        <v>0</v>
      </c>
      <c r="BH194" s="343">
        <f>'[4]заявки 2020-2021'!B198</f>
        <v>0</v>
      </c>
      <c r="BI194" s="343">
        <f>'[4]заявки 2020-2021'!C198</f>
        <v>0</v>
      </c>
      <c r="BJ194" s="344">
        <f t="shared" si="152"/>
        <v>0</v>
      </c>
      <c r="BK194" s="349">
        <f t="shared" si="153"/>
        <v>0</v>
      </c>
      <c r="BL194" s="346"/>
      <c r="BM194" s="344">
        <f t="shared" si="122"/>
        <v>0</v>
      </c>
      <c r="BN194" s="345">
        <f t="shared" si="154"/>
        <v>0</v>
      </c>
      <c r="BO194" s="346"/>
      <c r="BP194" s="344">
        <f t="shared" si="133"/>
        <v>0</v>
      </c>
      <c r="BQ194" s="346"/>
      <c r="BR194" s="342">
        <v>0</v>
      </c>
      <c r="BS194" s="342">
        <v>0</v>
      </c>
      <c r="BT194" s="342">
        <f>'[4]численность 2020'!H182</f>
        <v>0</v>
      </c>
      <c r="BU194" s="341">
        <v>0</v>
      </c>
      <c r="BV194" s="341">
        <v>0</v>
      </c>
      <c r="BW194" s="341">
        <f t="shared" si="155"/>
        <v>0</v>
      </c>
      <c r="BX194" s="343">
        <f>'[4]заявки 2020-2021'!F198</f>
        <v>0</v>
      </c>
      <c r="BY194" s="343">
        <f>'[4]заявки 2020-2021'!G198</f>
        <v>0</v>
      </c>
      <c r="BZ194" s="343">
        <f>'[4]заявки 2020-2021'!H198</f>
        <v>0</v>
      </c>
      <c r="CA194" s="344">
        <f t="shared" si="156"/>
        <v>0</v>
      </c>
      <c r="CB194" s="349">
        <f t="shared" si="157"/>
        <v>0</v>
      </c>
      <c r="CC194" s="346"/>
      <c r="CD194" s="344">
        <f t="shared" si="136"/>
        <v>0</v>
      </c>
      <c r="CE194" s="345">
        <f t="shared" si="158"/>
        <v>0</v>
      </c>
      <c r="CF194" s="346"/>
      <c r="CG194" s="344">
        <f t="shared" si="138"/>
        <v>0</v>
      </c>
      <c r="CH194" s="345">
        <f t="shared" si="159"/>
        <v>0</v>
      </c>
      <c r="CI194" s="346"/>
      <c r="CJ194" s="344">
        <f t="shared" si="140"/>
        <v>0</v>
      </c>
      <c r="CK194" s="346"/>
      <c r="CL194" s="350">
        <f t="shared" si="160"/>
        <v>1</v>
      </c>
      <c r="CM194" s="342">
        <v>0</v>
      </c>
      <c r="CN194" s="342">
        <v>0</v>
      </c>
      <c r="CO194" s="342" t="e">
        <f>#NAME?</f>
        <v>#NAME?</v>
      </c>
      <c r="CP194" s="341">
        <v>0</v>
      </c>
      <c r="CQ194" s="341">
        <v>0</v>
      </c>
      <c r="CR194" s="341" t="e">
        <f>#NAME?</f>
        <v>#NAME?</v>
      </c>
      <c r="CS194" s="343" t="e">
        <f>#NAME?</f>
        <v>#NAME?</v>
      </c>
      <c r="CT194" s="344" t="e">
        <f t="shared" si="181"/>
        <v>#NAME?</v>
      </c>
      <c r="CU194" s="349" t="e">
        <f t="shared" si="182"/>
        <v>#NAME?</v>
      </c>
      <c r="CV194" s="346"/>
      <c r="CW194" s="344">
        <f t="shared" si="183"/>
        <v>0</v>
      </c>
      <c r="CX194" s="346"/>
      <c r="CY194" s="342">
        <v>0</v>
      </c>
      <c r="CZ194" s="342">
        <v>0</v>
      </c>
      <c r="DA194" s="342">
        <f>'[4]численность 2020'!I182</f>
        <v>0</v>
      </c>
      <c r="DB194" s="341">
        <v>0</v>
      </c>
      <c r="DC194" s="341">
        <v>0</v>
      </c>
      <c r="DD194" s="341">
        <f t="shared" si="161"/>
        <v>0</v>
      </c>
      <c r="DE194" s="343">
        <f>'[4]заявки 2020-2021'!I198</f>
        <v>0</v>
      </c>
      <c r="DF194" s="344">
        <f t="shared" si="162"/>
        <v>0</v>
      </c>
      <c r="DG194" s="345">
        <f t="shared" si="163"/>
        <v>0</v>
      </c>
      <c r="DH194" s="346"/>
      <c r="DI194" s="342">
        <v>0</v>
      </c>
      <c r="DJ194" s="342">
        <v>0</v>
      </c>
      <c r="DK194" s="342">
        <f>'[4]численность 2020'!J182</f>
        <v>0.2558085024356842</v>
      </c>
      <c r="DL194" s="341">
        <v>0</v>
      </c>
      <c r="DM194" s="341">
        <v>0</v>
      </c>
      <c r="DN194" s="341">
        <f t="shared" si="164"/>
        <v>2.2439343069790726E-2</v>
      </c>
      <c r="DO194" s="343">
        <f>'[4]заявки 2020-2021'!P198</f>
        <v>0</v>
      </c>
      <c r="DP194" s="344">
        <f t="shared" si="165"/>
        <v>2.5580850243568421E-2</v>
      </c>
      <c r="DQ194" s="345">
        <f t="shared" si="166"/>
        <v>0</v>
      </c>
      <c r="DR194" s="346"/>
      <c r="DS194" s="342">
        <v>0</v>
      </c>
      <c r="DT194" s="347">
        <v>0</v>
      </c>
      <c r="DU194" s="347">
        <f>'[4]заявки 2020-2021'!Q198</f>
        <v>0</v>
      </c>
      <c r="DV194" s="341">
        <f t="shared" si="123"/>
        <v>0</v>
      </c>
      <c r="DW194" s="341">
        <v>0</v>
      </c>
      <c r="DX194" s="341">
        <f t="shared" si="146"/>
        <v>0</v>
      </c>
      <c r="DY194" s="343">
        <f>'[4]заявки 2020-2021'!S198</f>
        <v>0</v>
      </c>
      <c r="DZ194" s="344">
        <f t="shared" si="178"/>
        <v>0</v>
      </c>
      <c r="EA194" s="345">
        <f t="shared" si="167"/>
        <v>0</v>
      </c>
      <c r="EB194" s="346"/>
    </row>
    <row r="195" spans="1:132" ht="126" x14ac:dyDescent="0.2">
      <c r="A195" s="116" t="s">
        <v>1017</v>
      </c>
      <c r="B195" s="341">
        <f>'[4]численность 2020'!C184</f>
        <v>23.920000076293945</v>
      </c>
      <c r="C195" s="342">
        <v>12.874257</v>
      </c>
      <c r="D195" s="342">
        <v>16.039055000000001</v>
      </c>
      <c r="E195" s="342">
        <f>'[4]численность 2020'!D184</f>
        <v>22.216892242431641</v>
      </c>
      <c r="F195" s="341">
        <v>0.91959000000000002</v>
      </c>
      <c r="G195" s="341">
        <f t="shared" si="118"/>
        <v>0.67052905304526311</v>
      </c>
      <c r="H195" s="341">
        <f t="shared" si="184"/>
        <v>0.92879983994857174</v>
      </c>
      <c r="I195" s="343">
        <f>'[4]заявки 2020-2021'!O201</f>
        <v>0</v>
      </c>
      <c r="J195" s="344">
        <f t="shared" si="185"/>
        <v>0</v>
      </c>
      <c r="K195" s="345">
        <f t="shared" si="148"/>
        <v>0</v>
      </c>
      <c r="L195" s="346"/>
      <c r="M195" s="342">
        <v>0</v>
      </c>
      <c r="N195" s="342">
        <v>0</v>
      </c>
      <c r="O195" s="347">
        <f>'[4]заявки 2020-2021'!K201</f>
        <v>0</v>
      </c>
      <c r="P195" s="341">
        <f t="shared" si="119"/>
        <v>0</v>
      </c>
      <c r="Q195" s="341">
        <v>0</v>
      </c>
      <c r="R195" s="341">
        <f t="shared" si="186"/>
        <v>0</v>
      </c>
      <c r="S195" s="343">
        <f>'[4]заявки 2020-2021'!M201</f>
        <v>0</v>
      </c>
      <c r="T195" s="343">
        <f>'[4]заявки 2020-2021'!N201</f>
        <v>0</v>
      </c>
      <c r="U195" s="344">
        <f t="shared" si="125"/>
        <v>0</v>
      </c>
      <c r="V195" s="345">
        <f t="shared" si="126"/>
        <v>0</v>
      </c>
      <c r="W195" s="346"/>
      <c r="X195" s="346"/>
      <c r="Y195" s="348"/>
      <c r="Z195" s="342">
        <v>0</v>
      </c>
      <c r="AA195" s="342">
        <v>8.8169240000000002</v>
      </c>
      <c r="AB195" s="342">
        <f>'[4]численность 2020'!E184</f>
        <v>3.7552139759063721</v>
      </c>
      <c r="AC195" s="341">
        <v>0</v>
      </c>
      <c r="AD195" s="341">
        <v>0.36860100000000001</v>
      </c>
      <c r="AE195" s="341">
        <f t="shared" si="127"/>
        <v>0.15699055033147757</v>
      </c>
      <c r="AF195" s="343">
        <f>'[4]заявки 2020-2021'!J201</f>
        <v>0</v>
      </c>
      <c r="AG195" s="344">
        <f t="shared" si="149"/>
        <v>0</v>
      </c>
      <c r="AH195" s="345">
        <f t="shared" si="128"/>
        <v>0</v>
      </c>
      <c r="AI195" s="349">
        <f t="shared" si="129"/>
        <v>0</v>
      </c>
      <c r="AJ195" s="346"/>
      <c r="AK195" s="346"/>
      <c r="AL195" s="342">
        <v>107.889915</v>
      </c>
      <c r="AM195" s="342">
        <v>137.48413099999999</v>
      </c>
      <c r="AN195" s="342">
        <f>'[4]численность 2020'!F184</f>
        <v>170.56784057617188</v>
      </c>
      <c r="AO195" s="341">
        <v>7.706423</v>
      </c>
      <c r="AP195" s="341">
        <v>5.7476640000000003</v>
      </c>
      <c r="AQ195" s="341">
        <f t="shared" si="120"/>
        <v>7.1307625431495767</v>
      </c>
      <c r="AR195" s="343">
        <f>'[4]заявки 2020-2021'!D201</f>
        <v>23</v>
      </c>
      <c r="AS195" s="343">
        <f>'[4]заявки 2020-2021'!E201</f>
        <v>2</v>
      </c>
      <c r="AT195" s="344">
        <f t="shared" si="150"/>
        <v>17.05678405761719</v>
      </c>
      <c r="AU195" s="349">
        <f t="shared" si="121"/>
        <v>17.05678405761719</v>
      </c>
      <c r="AV195" s="346">
        <v>17</v>
      </c>
      <c r="AW195" s="344">
        <f t="shared" si="115"/>
        <v>4.25</v>
      </c>
      <c r="AX195" s="345">
        <f t="shared" si="116"/>
        <v>2</v>
      </c>
      <c r="AY195" s="346">
        <v>2</v>
      </c>
      <c r="AZ195" s="344">
        <f t="shared" si="117"/>
        <v>8.5</v>
      </c>
      <c r="BA195" s="346">
        <v>8</v>
      </c>
      <c r="BB195" s="342">
        <v>8.5261739999999993</v>
      </c>
      <c r="BC195" s="342">
        <v>17.393024</v>
      </c>
      <c r="BD195" s="342">
        <f>'[4]численность 2020'!G184</f>
        <v>10.121610641479492</v>
      </c>
      <c r="BE195" s="341">
        <v>0.609012</v>
      </c>
      <c r="BF195" s="341">
        <v>0.72713300000000003</v>
      </c>
      <c r="BG195" s="341">
        <f t="shared" si="151"/>
        <v>0.42314425623729712</v>
      </c>
      <c r="BH195" s="343">
        <f>'[4]заявки 2020-2021'!B201</f>
        <v>0</v>
      </c>
      <c r="BI195" s="343">
        <f>'[4]заявки 2020-2021'!C201</f>
        <v>0</v>
      </c>
      <c r="BJ195" s="344">
        <f t="shared" si="152"/>
        <v>0.30364831924438374</v>
      </c>
      <c r="BK195" s="349">
        <f t="shared" si="153"/>
        <v>0</v>
      </c>
      <c r="BL195" s="346"/>
      <c r="BM195" s="344">
        <f t="shared" si="122"/>
        <v>0</v>
      </c>
      <c r="BN195" s="345">
        <f t="shared" si="154"/>
        <v>0</v>
      </c>
      <c r="BO195" s="346"/>
      <c r="BP195" s="344">
        <f t="shared" si="133"/>
        <v>0</v>
      </c>
      <c r="BQ195" s="346"/>
      <c r="BR195" s="342">
        <v>53.230975999999998</v>
      </c>
      <c r="BS195" s="342">
        <v>44.471927999999998</v>
      </c>
      <c r="BT195" s="342">
        <f>'[4]численность 2020'!H184</f>
        <v>51.407127380371094</v>
      </c>
      <c r="BU195" s="341">
        <v>3.8022130000000001</v>
      </c>
      <c r="BV195" s="341">
        <v>1.859194</v>
      </c>
      <c r="BW195" s="341">
        <f t="shared" si="155"/>
        <v>2.1491273919902043</v>
      </c>
      <c r="BX195" s="343">
        <f>'[4]заявки 2020-2021'!F201</f>
        <v>4</v>
      </c>
      <c r="BY195" s="343">
        <f>'[4]заявки 2020-2021'!G201</f>
        <v>1</v>
      </c>
      <c r="BZ195" s="343">
        <f>'[4]заявки 2020-2021'!H201</f>
        <v>0</v>
      </c>
      <c r="CA195" s="344">
        <f t="shared" si="156"/>
        <v>3.5984989166259771</v>
      </c>
      <c r="CB195" s="349">
        <f t="shared" si="157"/>
        <v>3.5984989166259771</v>
      </c>
      <c r="CC195" s="346">
        <v>3</v>
      </c>
      <c r="CD195" s="344">
        <f t="shared" si="136"/>
        <v>0</v>
      </c>
      <c r="CE195" s="345">
        <f t="shared" si="158"/>
        <v>0</v>
      </c>
      <c r="CF195" s="346"/>
      <c r="CG195" s="344">
        <f t="shared" si="138"/>
        <v>0</v>
      </c>
      <c r="CH195" s="345">
        <f t="shared" si="159"/>
        <v>0</v>
      </c>
      <c r="CI195" s="346"/>
      <c r="CJ195" s="344">
        <f t="shared" si="140"/>
        <v>0.60000000000000009</v>
      </c>
      <c r="CK195" s="346"/>
      <c r="CL195" s="350">
        <f t="shared" si="160"/>
        <v>1</v>
      </c>
      <c r="CM195" s="342">
        <v>0</v>
      </c>
      <c r="CN195" s="342">
        <v>0</v>
      </c>
      <c r="CO195" s="342" t="e">
        <f>#NAME?</f>
        <v>#NAME?</v>
      </c>
      <c r="CP195" s="341">
        <v>0</v>
      </c>
      <c r="CQ195" s="341">
        <v>0</v>
      </c>
      <c r="CR195" s="341" t="e">
        <f>#NAME?</f>
        <v>#NAME?</v>
      </c>
      <c r="CS195" s="343" t="e">
        <f>#NAME?</f>
        <v>#NAME?</v>
      </c>
      <c r="CT195" s="344" t="e">
        <f t="shared" si="181"/>
        <v>#NAME?</v>
      </c>
      <c r="CU195" s="349" t="e">
        <f t="shared" si="182"/>
        <v>#NAME?</v>
      </c>
      <c r="CV195" s="346"/>
      <c r="CW195" s="344">
        <f t="shared" si="183"/>
        <v>0</v>
      </c>
      <c r="CX195" s="346"/>
      <c r="CY195" s="342">
        <v>0</v>
      </c>
      <c r="CZ195" s="342">
        <v>0</v>
      </c>
      <c r="DA195" s="342">
        <f>'[4]численность 2020'!I184</f>
        <v>0</v>
      </c>
      <c r="DB195" s="341">
        <v>0</v>
      </c>
      <c r="DC195" s="341">
        <v>0</v>
      </c>
      <c r="DD195" s="341">
        <f t="shared" si="161"/>
        <v>0</v>
      </c>
      <c r="DE195" s="343">
        <f>'[4]заявки 2020-2021'!I201</f>
        <v>0</v>
      </c>
      <c r="DF195" s="344">
        <f t="shared" si="162"/>
        <v>0</v>
      </c>
      <c r="DG195" s="345">
        <f t="shared" si="163"/>
        <v>0</v>
      </c>
      <c r="DH195" s="346"/>
      <c r="DI195" s="342">
        <v>0.226659</v>
      </c>
      <c r="DJ195" s="342">
        <v>0.15188499999999999</v>
      </c>
      <c r="DK195" s="342">
        <f>'[4]численность 2020'!J184</f>
        <v>8.7330557405948639E-2</v>
      </c>
      <c r="DL195" s="341">
        <v>6.3499999999999997E-3</v>
      </c>
      <c r="DM195" s="341">
        <v>6.3499999999999997E-3</v>
      </c>
      <c r="DN195" s="341">
        <f t="shared" si="164"/>
        <v>3.6509430237208944E-3</v>
      </c>
      <c r="DO195" s="343">
        <f>'[4]заявки 2020-2021'!P201</f>
        <v>0</v>
      </c>
      <c r="DP195" s="344">
        <f t="shared" si="165"/>
        <v>8.7330557405948649E-3</v>
      </c>
      <c r="DQ195" s="345">
        <f t="shared" si="166"/>
        <v>0</v>
      </c>
      <c r="DR195" s="346"/>
      <c r="DS195" s="342">
        <v>0</v>
      </c>
      <c r="DT195" s="347">
        <v>0</v>
      </c>
      <c r="DU195" s="347">
        <f>'[4]заявки 2020-2021'!Q201</f>
        <v>0</v>
      </c>
      <c r="DV195" s="341">
        <f t="shared" si="123"/>
        <v>0</v>
      </c>
      <c r="DW195" s="341">
        <v>0</v>
      </c>
      <c r="DX195" s="341">
        <f t="shared" si="146"/>
        <v>0</v>
      </c>
      <c r="DY195" s="343">
        <f>'[4]заявки 2020-2021'!S201</f>
        <v>0</v>
      </c>
      <c r="DZ195" s="344">
        <f t="shared" si="178"/>
        <v>0</v>
      </c>
      <c r="EA195" s="345">
        <f t="shared" si="167"/>
        <v>0</v>
      </c>
      <c r="EB195" s="346"/>
    </row>
    <row r="196" spans="1:132" ht="45.75" customHeight="1" x14ac:dyDescent="0.2">
      <c r="A196" s="116" t="s">
        <v>367</v>
      </c>
      <c r="B196" s="341">
        <f>'[4]численность 2020'!C187</f>
        <v>12.765999794006348</v>
      </c>
      <c r="C196" s="342">
        <v>1.832479</v>
      </c>
      <c r="D196" s="342">
        <v>2.6186669999999999</v>
      </c>
      <c r="E196" s="342">
        <f>'[4]численность 2020'!D187</f>
        <v>3.9279999732971191</v>
      </c>
      <c r="F196" s="341">
        <v>0.13675200000000001</v>
      </c>
      <c r="G196" s="341">
        <f t="shared" si="118"/>
        <v>0.20512823454920209</v>
      </c>
      <c r="H196" s="341">
        <f t="shared" si="184"/>
        <v>0.30769231056554769</v>
      </c>
      <c r="I196" s="343">
        <f>'[4]заявки 2020-2021'!O204</f>
        <v>0</v>
      </c>
      <c r="J196" s="344">
        <f t="shared" si="185"/>
        <v>0</v>
      </c>
      <c r="K196" s="345">
        <f t="shared" si="148"/>
        <v>0</v>
      </c>
      <c r="L196" s="346"/>
      <c r="M196" s="342">
        <v>13</v>
      </c>
      <c r="N196" s="342">
        <v>13</v>
      </c>
      <c r="O196" s="347">
        <f>'[4]заявки 2020-2021'!K204</f>
        <v>13</v>
      </c>
      <c r="P196" s="341">
        <f t="shared" si="119"/>
        <v>1.0183299553320937</v>
      </c>
      <c r="Q196" s="341">
        <v>1.01833</v>
      </c>
      <c r="R196" s="341">
        <f t="shared" si="186"/>
        <v>1.0183299553320937</v>
      </c>
      <c r="S196" s="343">
        <f>'[4]заявки 2020-2021'!M204</f>
        <v>2</v>
      </c>
      <c r="T196" s="343">
        <f>'[4]заявки 2020-2021'!N204</f>
        <v>1</v>
      </c>
      <c r="U196" s="344">
        <f t="shared" si="125"/>
        <v>1.9499999999999869</v>
      </c>
      <c r="V196" s="345">
        <f t="shared" si="126"/>
        <v>1.9499999999999869</v>
      </c>
      <c r="W196" s="346">
        <v>1</v>
      </c>
      <c r="X196" s="346">
        <v>1</v>
      </c>
      <c r="Y196" s="348"/>
      <c r="Z196" s="342">
        <v>12.585566</v>
      </c>
      <c r="AA196" s="342">
        <v>6.2557039999999997</v>
      </c>
      <c r="AB196" s="342">
        <f>'[4]численность 2020'!E187</f>
        <v>6.2557039260864258</v>
      </c>
      <c r="AC196" s="341">
        <v>0.93922099999999997</v>
      </c>
      <c r="AD196" s="341">
        <v>0.49002899999999999</v>
      </c>
      <c r="AE196" s="341">
        <f t="shared" si="127"/>
        <v>0.49002851535556863</v>
      </c>
      <c r="AF196" s="343">
        <f>'[4]заявки 2020-2021'!J204</f>
        <v>0</v>
      </c>
      <c r="AG196" s="344">
        <f t="shared" si="149"/>
        <v>0</v>
      </c>
      <c r="AH196" s="345">
        <f t="shared" si="128"/>
        <v>0</v>
      </c>
      <c r="AI196" s="349">
        <f t="shared" si="129"/>
        <v>0</v>
      </c>
      <c r="AJ196" s="346"/>
      <c r="AK196" s="346"/>
      <c r="AL196" s="342">
        <v>64.136748999999995</v>
      </c>
      <c r="AM196" s="342">
        <v>61.647781000000002</v>
      </c>
      <c r="AN196" s="342">
        <f>'[4]численность 2020'!F187</f>
        <v>62.738887786865234</v>
      </c>
      <c r="AO196" s="341">
        <v>4.7863249999999997</v>
      </c>
      <c r="AP196" s="341">
        <v>4.8290600000000001</v>
      </c>
      <c r="AQ196" s="341">
        <f t="shared" si="120"/>
        <v>4.9145299075064388</v>
      </c>
      <c r="AR196" s="343">
        <f>'[4]заявки 2020-2021'!D204</f>
        <v>4</v>
      </c>
      <c r="AS196" s="343">
        <f>'[4]заявки 2020-2021'!E204</f>
        <v>0</v>
      </c>
      <c r="AT196" s="344">
        <f t="shared" si="150"/>
        <v>5.0191110229492191</v>
      </c>
      <c r="AU196" s="349">
        <f t="shared" si="121"/>
        <v>4</v>
      </c>
      <c r="AV196" s="346">
        <v>4</v>
      </c>
      <c r="AW196" s="344">
        <f t="shared" ref="AW196:AW198" si="187">IF(AV196&gt;3,AV196*0.25,0)</f>
        <v>1</v>
      </c>
      <c r="AX196" s="345">
        <f t="shared" ref="AX196:AX198" si="188">IF(AS196&lt;AW196,AS196,AW196)</f>
        <v>0</v>
      </c>
      <c r="AY196" s="346"/>
      <c r="AZ196" s="344">
        <f t="shared" ref="AZ196:AZ198" si="189">AV196*0.5</f>
        <v>2</v>
      </c>
      <c r="BA196" s="346">
        <v>2</v>
      </c>
      <c r="BB196" s="342">
        <v>2.3287749999999998</v>
      </c>
      <c r="BC196" s="342">
        <v>1.4790620000000001</v>
      </c>
      <c r="BD196" s="342">
        <f>'[4]численность 2020'!G187</f>
        <v>1.6639444828033447</v>
      </c>
      <c r="BE196" s="341">
        <v>0.173789</v>
      </c>
      <c r="BF196" s="341">
        <v>0.115859</v>
      </c>
      <c r="BG196" s="341">
        <f t="shared" si="151"/>
        <v>0.13034188544986258</v>
      </c>
      <c r="BH196" s="343">
        <f>'[4]заявки 2020-2021'!B204</f>
        <v>0</v>
      </c>
      <c r="BI196" s="343">
        <f>'[4]заявки 2020-2021'!C204</f>
        <v>0</v>
      </c>
      <c r="BJ196" s="344">
        <f t="shared" si="152"/>
        <v>4.9918334484100171E-2</v>
      </c>
      <c r="BK196" s="349">
        <f t="shared" si="153"/>
        <v>0</v>
      </c>
      <c r="BL196" s="346"/>
      <c r="BM196" s="344">
        <f t="shared" si="122"/>
        <v>0</v>
      </c>
      <c r="BN196" s="345">
        <f t="shared" si="154"/>
        <v>0</v>
      </c>
      <c r="BO196" s="346"/>
      <c r="BP196" s="344">
        <f t="shared" si="133"/>
        <v>0</v>
      </c>
      <c r="BQ196" s="346"/>
      <c r="BR196" s="342">
        <v>54.338081000000003</v>
      </c>
      <c r="BS196" s="342">
        <v>52.506690999999996</v>
      </c>
      <c r="BT196" s="342">
        <f>'[4]численность 2020'!H187</f>
        <v>53.246223449707031</v>
      </c>
      <c r="BU196" s="341">
        <v>4.0550810000000004</v>
      </c>
      <c r="BV196" s="341">
        <v>4.1130100000000001</v>
      </c>
      <c r="BW196" s="341">
        <f t="shared" si="155"/>
        <v>4.1709403343956026</v>
      </c>
      <c r="BX196" s="343">
        <f>'[4]заявки 2020-2021'!F204</f>
        <v>4</v>
      </c>
      <c r="BY196" s="343">
        <f>'[4]заявки 2020-2021'!G204</f>
        <v>1</v>
      </c>
      <c r="BZ196" s="343">
        <f>'[4]заявки 2020-2021'!H204</f>
        <v>0</v>
      </c>
      <c r="CA196" s="344">
        <f t="shared" si="156"/>
        <v>4.2596978759765625</v>
      </c>
      <c r="CB196" s="349">
        <f t="shared" si="157"/>
        <v>4</v>
      </c>
      <c r="CC196" s="346">
        <v>4</v>
      </c>
      <c r="CD196" s="344">
        <f t="shared" si="136"/>
        <v>0.5</v>
      </c>
      <c r="CE196" s="345">
        <f t="shared" si="158"/>
        <v>0.5</v>
      </c>
      <c r="CF196" s="346">
        <v>1</v>
      </c>
      <c r="CG196" s="344">
        <f t="shared" si="138"/>
        <v>0.5</v>
      </c>
      <c r="CH196" s="345">
        <f t="shared" si="159"/>
        <v>0</v>
      </c>
      <c r="CI196" s="346"/>
      <c r="CJ196" s="344">
        <f t="shared" si="140"/>
        <v>0.8</v>
      </c>
      <c r="CK196" s="346"/>
      <c r="CL196" s="350">
        <f t="shared" si="160"/>
        <v>1</v>
      </c>
      <c r="CM196" s="342"/>
      <c r="CN196" s="342">
        <v>0</v>
      </c>
      <c r="CO196" s="342" t="e">
        <f>#NAME?</f>
        <v>#NAME?</v>
      </c>
      <c r="CP196" s="341"/>
      <c r="CQ196" s="341">
        <v>0</v>
      </c>
      <c r="CR196" s="341" t="e">
        <f>#NAME?</f>
        <v>#NAME?</v>
      </c>
      <c r="CS196" s="343" t="e">
        <f>#NAME?</f>
        <v>#NAME?</v>
      </c>
      <c r="CT196" s="344" t="e">
        <f t="shared" si="181"/>
        <v>#NAME?</v>
      </c>
      <c r="CU196" s="349" t="e">
        <f t="shared" si="182"/>
        <v>#NAME?</v>
      </c>
      <c r="CV196" s="346"/>
      <c r="CW196" s="344">
        <f t="shared" si="183"/>
        <v>0</v>
      </c>
      <c r="CX196" s="346"/>
      <c r="CY196" s="342">
        <v>0</v>
      </c>
      <c r="CZ196" s="342">
        <v>0</v>
      </c>
      <c r="DA196" s="342">
        <f>'[4]численность 2020'!I187</f>
        <v>0</v>
      </c>
      <c r="DB196" s="341">
        <v>0</v>
      </c>
      <c r="DC196" s="341">
        <v>0</v>
      </c>
      <c r="DD196" s="341">
        <f t="shared" si="161"/>
        <v>0</v>
      </c>
      <c r="DE196" s="343">
        <f>'[4]заявки 2020-2021'!I204</f>
        <v>0</v>
      </c>
      <c r="DF196" s="344">
        <f t="shared" si="162"/>
        <v>0</v>
      </c>
      <c r="DG196" s="345">
        <f t="shared" si="163"/>
        <v>0</v>
      </c>
      <c r="DH196" s="346"/>
      <c r="DI196" s="342">
        <v>0.38176599999999999</v>
      </c>
      <c r="DJ196" s="342">
        <v>0.24246899999999999</v>
      </c>
      <c r="DK196" s="342">
        <f>'[4]численность 2020'!J187</f>
        <v>0.24246914684772491</v>
      </c>
      <c r="DL196" s="341">
        <v>1.8992999999999999E-2</v>
      </c>
      <c r="DM196" s="341">
        <v>1.8992999999999999E-2</v>
      </c>
      <c r="DN196" s="341">
        <f t="shared" si="164"/>
        <v>1.8993353498373427E-2</v>
      </c>
      <c r="DO196" s="343">
        <f>'[4]заявки 2020-2021'!P204</f>
        <v>0</v>
      </c>
      <c r="DP196" s="344">
        <f t="shared" si="165"/>
        <v>2.4246914684772494E-2</v>
      </c>
      <c r="DQ196" s="345">
        <f t="shared" si="166"/>
        <v>0</v>
      </c>
      <c r="DR196" s="346"/>
      <c r="DS196" s="342">
        <v>0</v>
      </c>
      <c r="DT196" s="347">
        <v>0</v>
      </c>
      <c r="DU196" s="347">
        <f>'[4]заявки 2020-2021'!Q204</f>
        <v>0</v>
      </c>
      <c r="DV196" s="341">
        <f t="shared" si="123"/>
        <v>0</v>
      </c>
      <c r="DW196" s="341">
        <v>0</v>
      </c>
      <c r="DX196" s="341">
        <f t="shared" si="146"/>
        <v>0</v>
      </c>
      <c r="DY196" s="343">
        <f>'[4]заявки 2020-2021'!S204</f>
        <v>0</v>
      </c>
      <c r="DZ196" s="344">
        <f t="shared" si="178"/>
        <v>0</v>
      </c>
      <c r="EA196" s="345">
        <f t="shared" si="167"/>
        <v>0</v>
      </c>
      <c r="EB196" s="346"/>
    </row>
    <row r="197" spans="1:132" ht="45.75" customHeight="1" x14ac:dyDescent="0.2">
      <c r="A197" s="116" t="s">
        <v>368</v>
      </c>
      <c r="B197" s="341">
        <f>'[4]численность 2020'!C190</f>
        <v>47.5</v>
      </c>
      <c r="C197" s="342">
        <v>57.953975999999997</v>
      </c>
      <c r="D197" s="342">
        <v>48.830584999999999</v>
      </c>
      <c r="E197" s="342">
        <f>'[4]численность 2020'!D190</f>
        <v>65.615859985351563</v>
      </c>
      <c r="F197" s="341">
        <v>1.2200839999999999</v>
      </c>
      <c r="G197" s="341">
        <f t="shared" ref="G197:G198" si="190">D197/B197</f>
        <v>1.0280123157894736</v>
      </c>
      <c r="H197" s="341">
        <f t="shared" si="184"/>
        <v>1.3813865260074014</v>
      </c>
      <c r="I197" s="343">
        <f>'[4]заявки 2020-2021'!O193</f>
        <v>10</v>
      </c>
      <c r="J197" s="344">
        <f t="shared" si="185"/>
        <v>22.965550994873045</v>
      </c>
      <c r="K197" s="345">
        <f t="shared" si="148"/>
        <v>10</v>
      </c>
      <c r="L197" s="346">
        <v>10</v>
      </c>
      <c r="M197" s="342">
        <v>14</v>
      </c>
      <c r="N197" s="342">
        <v>20</v>
      </c>
      <c r="O197" s="347">
        <f>'[4]заявки 2020-2021'!K193</f>
        <v>23</v>
      </c>
      <c r="P197" s="341">
        <f t="shared" ref="P197:P198" si="191">M197/B197</f>
        <v>0.29473684210526313</v>
      </c>
      <c r="Q197" s="341">
        <v>0.42105300000000001</v>
      </c>
      <c r="R197" s="341">
        <f t="shared" si="186"/>
        <v>0.48421052631578948</v>
      </c>
      <c r="S197" s="343">
        <f>'[4]заявки 2020-2021'!M193</f>
        <v>3</v>
      </c>
      <c r="T197" s="343">
        <f>'[4]заявки 2020-2021'!N193</f>
        <v>2</v>
      </c>
      <c r="U197" s="344">
        <f t="shared" si="125"/>
        <v>3.4499999999999771</v>
      </c>
      <c r="V197" s="345">
        <f t="shared" si="126"/>
        <v>3</v>
      </c>
      <c r="W197" s="346">
        <v>3</v>
      </c>
      <c r="X197" s="346">
        <v>2</v>
      </c>
      <c r="Y197" s="348"/>
      <c r="Z197" s="342">
        <v>102.923378</v>
      </c>
      <c r="AA197" s="342">
        <v>118.595024</v>
      </c>
      <c r="AB197" s="342">
        <f>'[4]численность 2020'!E190</f>
        <v>159.548095703125</v>
      </c>
      <c r="AC197" s="341">
        <v>2.1668080000000001</v>
      </c>
      <c r="AD197" s="341">
        <v>2.496737</v>
      </c>
      <c r="AE197" s="341">
        <f t="shared" si="127"/>
        <v>3.3589072779605265</v>
      </c>
      <c r="AF197" s="343">
        <f>'[4]заявки 2020-2021'!J193</f>
        <v>7</v>
      </c>
      <c r="AG197" s="344">
        <f t="shared" si="149"/>
        <v>7.9774047851562502</v>
      </c>
      <c r="AH197" s="345">
        <f t="shared" si="128"/>
        <v>7</v>
      </c>
      <c r="AI197" s="349">
        <f t="shared" si="129"/>
        <v>5.25</v>
      </c>
      <c r="AJ197" s="346">
        <v>7</v>
      </c>
      <c r="AK197" s="346">
        <v>5</v>
      </c>
      <c r="AL197" s="342">
        <v>439.67053199999998</v>
      </c>
      <c r="AM197" s="342">
        <v>495.98706099999998</v>
      </c>
      <c r="AN197" s="342">
        <f>'[4]численность 2020'!F190</f>
        <v>523.257080078125</v>
      </c>
      <c r="AO197" s="341">
        <v>9.2562219999999993</v>
      </c>
      <c r="AP197" s="341">
        <v>10.441833000000001</v>
      </c>
      <c r="AQ197" s="341">
        <f t="shared" ref="AQ197:AQ198" si="192">AN197/B197</f>
        <v>11.015938527960527</v>
      </c>
      <c r="AR197" s="343">
        <f>'[4]заявки 2020-2021'!D193</f>
        <v>78</v>
      </c>
      <c r="AS197" s="343">
        <f>'[4]заявки 2020-2021'!E193</f>
        <v>0</v>
      </c>
      <c r="AT197" s="344">
        <f t="shared" si="150"/>
        <v>78.48856201171823</v>
      </c>
      <c r="AU197" s="349">
        <f t="shared" ref="AU197:AU198" si="193">IF(AR197&lt;AT197,AR197,AT197)</f>
        <v>78</v>
      </c>
      <c r="AV197" s="346">
        <v>78</v>
      </c>
      <c r="AW197" s="344">
        <f t="shared" si="187"/>
        <v>19.5</v>
      </c>
      <c r="AX197" s="345">
        <f t="shared" si="188"/>
        <v>0</v>
      </c>
      <c r="AY197" s="346"/>
      <c r="AZ197" s="344">
        <f t="shared" si="189"/>
        <v>39</v>
      </c>
      <c r="BA197" s="346">
        <v>39</v>
      </c>
      <c r="BB197" s="342">
        <v>10.982872</v>
      </c>
      <c r="BC197" s="342">
        <v>15.858637999999999</v>
      </c>
      <c r="BD197" s="342">
        <f>'[4]численность 2020'!G190</f>
        <v>19.85400390625</v>
      </c>
      <c r="BE197" s="341">
        <v>0.23121800000000001</v>
      </c>
      <c r="BF197" s="341">
        <v>0.333866</v>
      </c>
      <c r="BG197" s="341">
        <f t="shared" si="151"/>
        <v>0.41797902960526317</v>
      </c>
      <c r="BH197" s="343">
        <f>'[4]заявки 2020-2021'!B193</f>
        <v>0</v>
      </c>
      <c r="BI197" s="343">
        <f>'[4]заявки 2020-2021'!C193</f>
        <v>0</v>
      </c>
      <c r="BJ197" s="344">
        <f t="shared" si="152"/>
        <v>0.59562011718749797</v>
      </c>
      <c r="BK197" s="349">
        <f t="shared" si="153"/>
        <v>0</v>
      </c>
      <c r="BL197" s="346"/>
      <c r="BM197" s="344">
        <f t="shared" ref="BM197:BM198" si="194">IF(BL197&gt;3,BL197*0.25,0)</f>
        <v>0</v>
      </c>
      <c r="BN197" s="345">
        <f t="shared" si="154"/>
        <v>0</v>
      </c>
      <c r="BO197" s="346"/>
      <c r="BP197" s="344">
        <f t="shared" si="133"/>
        <v>0</v>
      </c>
      <c r="BQ197" s="346"/>
      <c r="BR197" s="342">
        <v>45.869639999999997</v>
      </c>
      <c r="BS197" s="342">
        <v>58.608009000000003</v>
      </c>
      <c r="BT197" s="342">
        <f>'[4]численность 2020'!H190</f>
        <v>75.445213317871094</v>
      </c>
      <c r="BU197" s="341">
        <v>0.96567700000000001</v>
      </c>
      <c r="BV197" s="341">
        <v>1.2338530000000001</v>
      </c>
      <c r="BW197" s="341">
        <f t="shared" si="155"/>
        <v>1.5883202803762335</v>
      </c>
      <c r="BX197" s="343">
        <f>'[4]заявки 2020-2021'!F193</f>
        <v>3</v>
      </c>
      <c r="BY197" s="343">
        <f>'[4]заявки 2020-2021'!G193</f>
        <v>0</v>
      </c>
      <c r="BZ197" s="343">
        <f>'[4]заявки 2020-2021'!H193</f>
        <v>0</v>
      </c>
      <c r="CA197" s="344">
        <f t="shared" si="156"/>
        <v>3.7722606658935547</v>
      </c>
      <c r="CB197" s="349">
        <f t="shared" si="157"/>
        <v>3</v>
      </c>
      <c r="CC197" s="346">
        <v>3</v>
      </c>
      <c r="CD197" s="344">
        <f t="shared" si="136"/>
        <v>0</v>
      </c>
      <c r="CE197" s="345">
        <f t="shared" si="158"/>
        <v>0</v>
      </c>
      <c r="CF197" s="346"/>
      <c r="CG197" s="344">
        <f t="shared" si="138"/>
        <v>0</v>
      </c>
      <c r="CH197" s="345">
        <f t="shared" si="159"/>
        <v>0</v>
      </c>
      <c r="CI197" s="346"/>
      <c r="CJ197" s="344">
        <f t="shared" si="140"/>
        <v>0.60000000000000009</v>
      </c>
      <c r="CK197" s="346"/>
      <c r="CL197" s="350">
        <f t="shared" si="160"/>
        <v>1</v>
      </c>
      <c r="CM197" s="342"/>
      <c r="CN197" s="342"/>
      <c r="CO197" s="342"/>
      <c r="CP197" s="341"/>
      <c r="CQ197" s="341"/>
      <c r="CR197" s="341"/>
      <c r="CS197" s="343"/>
      <c r="CT197" s="344"/>
      <c r="CU197" s="349"/>
      <c r="CV197" s="346"/>
      <c r="CW197" s="344"/>
      <c r="CX197" s="346"/>
      <c r="CY197" s="342">
        <v>0</v>
      </c>
      <c r="CZ197" s="342">
        <v>0</v>
      </c>
      <c r="DA197" s="342">
        <f>'[4]численность 2020'!I190</f>
        <v>0</v>
      </c>
      <c r="DB197" s="341">
        <v>0</v>
      </c>
      <c r="DC197" s="341">
        <v>0</v>
      </c>
      <c r="DD197" s="341">
        <f t="shared" si="161"/>
        <v>0</v>
      </c>
      <c r="DE197" s="343">
        <f>'[4]заявки 2020-2021'!I193</f>
        <v>0</v>
      </c>
      <c r="DF197" s="344">
        <f t="shared" si="162"/>
        <v>0</v>
      </c>
      <c r="DG197" s="345">
        <f t="shared" si="163"/>
        <v>0</v>
      </c>
      <c r="DH197" s="346"/>
      <c r="DI197" s="342">
        <v>1.9063810000000001</v>
      </c>
      <c r="DJ197" s="342">
        <v>5.4256209999999996</v>
      </c>
      <c r="DK197" s="342">
        <f>'[4]численность 2020'!J190</f>
        <v>6.5095095634460449</v>
      </c>
      <c r="DL197" s="341">
        <v>0.11422400000000001</v>
      </c>
      <c r="DM197" s="341">
        <v>0.11422400000000001</v>
      </c>
      <c r="DN197" s="341">
        <f t="shared" si="164"/>
        <v>0.1370423065988641</v>
      </c>
      <c r="DO197" s="343">
        <f>'[4]заявки 2020-2021'!P193</f>
        <v>0</v>
      </c>
      <c r="DP197" s="344">
        <f t="shared" si="165"/>
        <v>0.65095095634460454</v>
      </c>
      <c r="DQ197" s="345">
        <f t="shared" si="166"/>
        <v>0</v>
      </c>
      <c r="DR197" s="346"/>
      <c r="DS197" s="342">
        <v>0</v>
      </c>
      <c r="DT197" s="347">
        <v>0</v>
      </c>
      <c r="DU197" s="347">
        <f>'[4]заявки 2020-2021'!Q193</f>
        <v>0</v>
      </c>
      <c r="DV197" s="341">
        <f t="shared" ref="DV197:DV198" si="195">DS197/B197</f>
        <v>0</v>
      </c>
      <c r="DW197" s="341">
        <v>0</v>
      </c>
      <c r="DX197" s="341">
        <f t="shared" si="146"/>
        <v>0</v>
      </c>
      <c r="DY197" s="343">
        <f>'[4]заявки 2020-2021'!S193</f>
        <v>0</v>
      </c>
      <c r="DZ197" s="344">
        <f t="shared" si="178"/>
        <v>0</v>
      </c>
      <c r="EA197" s="345">
        <f t="shared" si="167"/>
        <v>0</v>
      </c>
      <c r="EB197" s="346"/>
    </row>
    <row r="198" spans="1:132" ht="31.5" x14ac:dyDescent="0.2">
      <c r="A198" s="116" t="s">
        <v>267</v>
      </c>
      <c r="B198" s="341">
        <f>'[4]численность 2020'!C189</f>
        <v>215.80000305175781</v>
      </c>
      <c r="C198" s="342">
        <v>63.897888000000002</v>
      </c>
      <c r="D198" s="342">
        <v>49.227035999999998</v>
      </c>
      <c r="E198" s="342">
        <f>'[4]численность 2020'!D189</f>
        <v>109.52329254150391</v>
      </c>
      <c r="F198" s="341">
        <v>0.29609799999999997</v>
      </c>
      <c r="G198" s="341">
        <f t="shared" si="190"/>
        <v>0.22811415803452656</v>
      </c>
      <c r="H198" s="341">
        <f t="shared" si="184"/>
        <v>0.50752220107816992</v>
      </c>
      <c r="I198" s="343">
        <f>'[4]заявки 2020-2021'!O202</f>
        <v>30</v>
      </c>
      <c r="J198" s="344">
        <f t="shared" si="185"/>
        <v>38.333152389526362</v>
      </c>
      <c r="K198" s="345">
        <f t="shared" si="148"/>
        <v>30</v>
      </c>
      <c r="L198" s="346">
        <v>30</v>
      </c>
      <c r="M198" s="342">
        <v>40</v>
      </c>
      <c r="N198" s="342">
        <v>40</v>
      </c>
      <c r="O198" s="347">
        <f>'[4]заявки 2020-2021'!K202</f>
        <v>50</v>
      </c>
      <c r="P198" s="341">
        <f t="shared" si="191"/>
        <v>0.18535680924159365</v>
      </c>
      <c r="Q198" s="341">
        <v>0.18535699999999999</v>
      </c>
      <c r="R198" s="341">
        <f t="shared" si="186"/>
        <v>0.23169601155199207</v>
      </c>
      <c r="S198" s="343">
        <f>'[4]заявки 2020-2021'!M202</f>
        <v>7</v>
      </c>
      <c r="T198" s="343">
        <f>'[4]заявки 2020-2021'!N202</f>
        <v>3</v>
      </c>
      <c r="U198" s="344">
        <f>O198*0.15</f>
        <v>7.5</v>
      </c>
      <c r="V198" s="345">
        <f t="shared" ref="V198" si="196">IF(S198&lt;U198,S198,U198)</f>
        <v>7</v>
      </c>
      <c r="W198" s="346">
        <v>7</v>
      </c>
      <c r="X198" s="346">
        <v>3</v>
      </c>
      <c r="Y198" s="348"/>
      <c r="Z198" s="342">
        <v>49.775531999999998</v>
      </c>
      <c r="AA198" s="342">
        <v>39.199306</v>
      </c>
      <c r="AB198" s="342">
        <f>'[4]численность 2020'!E189</f>
        <v>30.983562469482422</v>
      </c>
      <c r="AC198" s="341">
        <v>0.230656</v>
      </c>
      <c r="AD198" s="341">
        <v>0.181646</v>
      </c>
      <c r="AE198" s="341">
        <f t="shared" ref="AE198" si="197">AB198/B198</f>
        <v>0.14357535695702134</v>
      </c>
      <c r="AF198" s="343">
        <f>'[4]заявки 2020-2021'!J202</f>
        <v>0</v>
      </c>
      <c r="AG198" s="344">
        <f t="shared" si="149"/>
        <v>0</v>
      </c>
      <c r="AH198" s="345">
        <f t="shared" ref="AH198" si="198">IF(AF198&lt;AG198,AF198,AG198)</f>
        <v>0</v>
      </c>
      <c r="AI198" s="349">
        <f t="shared" ref="AI198" si="199">AJ198*0.75</f>
        <v>0</v>
      </c>
      <c r="AJ198" s="346"/>
      <c r="AK198" s="346"/>
      <c r="AL198" s="342">
        <v>1430.7529300000001</v>
      </c>
      <c r="AM198" s="342">
        <v>1249.1423339999999</v>
      </c>
      <c r="AN198" s="342">
        <f>'[4]численность 2020'!F189</f>
        <v>1590.383056640625</v>
      </c>
      <c r="AO198" s="341">
        <v>6.6299950000000001</v>
      </c>
      <c r="AP198" s="341">
        <v>5.7884260000000003</v>
      </c>
      <c r="AQ198" s="341">
        <f t="shared" si="192"/>
        <v>7.369708221269974</v>
      </c>
      <c r="AR198" s="343">
        <f>'[4]заявки 2020-2021'!D202</f>
        <v>125</v>
      </c>
      <c r="AS198" s="343">
        <f>'[4]заявки 2020-2021'!E202</f>
        <v>4</v>
      </c>
      <c r="AT198" s="344">
        <f t="shared" si="150"/>
        <v>159.03830566406251</v>
      </c>
      <c r="AU198" s="349">
        <f t="shared" si="193"/>
        <v>125</v>
      </c>
      <c r="AV198" s="346">
        <v>125</v>
      </c>
      <c r="AW198" s="344">
        <f t="shared" si="187"/>
        <v>31.25</v>
      </c>
      <c r="AX198" s="345">
        <f t="shared" si="188"/>
        <v>4</v>
      </c>
      <c r="AY198" s="346">
        <v>4</v>
      </c>
      <c r="AZ198" s="344">
        <f t="shared" si="189"/>
        <v>62.5</v>
      </c>
      <c r="BA198" s="346">
        <v>62</v>
      </c>
      <c r="BB198" s="342">
        <v>14.122358999999999</v>
      </c>
      <c r="BC198" s="342">
        <v>6.9510399999999999</v>
      </c>
      <c r="BD198" s="342">
        <f>'[4]численность 2020'!G189</f>
        <v>7.3255710601806641</v>
      </c>
      <c r="BE198" s="341">
        <v>6.5442E-2</v>
      </c>
      <c r="BF198" s="341">
        <v>3.2210999999999997E-2</v>
      </c>
      <c r="BG198" s="341">
        <f t="shared" si="151"/>
        <v>3.3946111939691159E-2</v>
      </c>
      <c r="BH198" s="343">
        <f>'[4]заявки 2020-2021'!B202</f>
        <v>0</v>
      </c>
      <c r="BI198" s="343">
        <f>'[4]заявки 2020-2021'!C202</f>
        <v>0</v>
      </c>
      <c r="BJ198" s="344">
        <f t="shared" si="152"/>
        <v>0.21976713180541918</v>
      </c>
      <c r="BK198" s="349">
        <f t="shared" si="153"/>
        <v>0</v>
      </c>
      <c r="BL198" s="346"/>
      <c r="BM198" s="344">
        <f t="shared" si="194"/>
        <v>0</v>
      </c>
      <c r="BN198" s="345">
        <f t="shared" si="154"/>
        <v>0</v>
      </c>
      <c r="BO198" s="346"/>
      <c r="BP198" s="344">
        <f>BL198*0.2</f>
        <v>0</v>
      </c>
      <c r="BQ198" s="346"/>
      <c r="BR198" s="342">
        <v>268.32482900000002</v>
      </c>
      <c r="BS198" s="342">
        <v>243.28639200000001</v>
      </c>
      <c r="BT198" s="342">
        <f>'[4]численность 2020'!H189</f>
        <v>285.697265625</v>
      </c>
      <c r="BU198" s="341">
        <v>1.2433959999999999</v>
      </c>
      <c r="BV198" s="341">
        <v>1.12737</v>
      </c>
      <c r="BW198" s="341">
        <f t="shared" si="155"/>
        <v>1.3238983391324508</v>
      </c>
      <c r="BX198" s="343">
        <f>'[4]заявки 2020-2021'!F202</f>
        <v>14</v>
      </c>
      <c r="BY198" s="343">
        <f>'[4]заявки 2020-2021'!G202</f>
        <v>2</v>
      </c>
      <c r="BZ198" s="343">
        <f>'[4]заявки 2020-2021'!H202</f>
        <v>1</v>
      </c>
      <c r="CA198" s="344">
        <f t="shared" si="156"/>
        <v>14.284863281250001</v>
      </c>
      <c r="CB198" s="349">
        <f t="shared" si="157"/>
        <v>14</v>
      </c>
      <c r="CC198" s="346">
        <v>14</v>
      </c>
      <c r="CD198" s="344">
        <f t="shared" ref="CD198" si="200">IF(CC198&gt;3,CC198*0.125,0)</f>
        <v>1.75</v>
      </c>
      <c r="CE198" s="345">
        <f t="shared" si="158"/>
        <v>1.75</v>
      </c>
      <c r="CF198" s="346">
        <v>2</v>
      </c>
      <c r="CG198" s="344">
        <f t="shared" ref="CG198" si="201">IF(CC198&gt;3,CC198*0.125,0)</f>
        <v>1.75</v>
      </c>
      <c r="CH198" s="345">
        <f t="shared" si="159"/>
        <v>1</v>
      </c>
      <c r="CI198" s="346">
        <v>1</v>
      </c>
      <c r="CJ198" s="344">
        <f>CC198*0.2</f>
        <v>2.8000000000000003</v>
      </c>
      <c r="CK198" s="346">
        <v>2</v>
      </c>
      <c r="CL198" s="350">
        <f t="shared" si="160"/>
        <v>1</v>
      </c>
      <c r="CM198" s="342">
        <v>0</v>
      </c>
      <c r="CN198" s="342">
        <v>0</v>
      </c>
      <c r="CO198" s="342" t="e">
        <f>#NAME?</f>
        <v>#NAME?</v>
      </c>
      <c r="CP198" s="341">
        <v>0</v>
      </c>
      <c r="CQ198" s="341">
        <v>0</v>
      </c>
      <c r="CR198" s="341" t="e">
        <f>#NAME?</f>
        <v>#NAME?</v>
      </c>
      <c r="CS198" s="343" t="e">
        <f>#NAME?</f>
        <v>#NAME?</v>
      </c>
      <c r="CT198" s="344" t="e">
        <f t="shared" si="181"/>
        <v>#NAME?</v>
      </c>
      <c r="CU198" s="349" t="e">
        <f t="shared" si="182"/>
        <v>#NAME?</v>
      </c>
      <c r="CV198" s="346"/>
      <c r="CW198" s="344">
        <f t="shared" si="183"/>
        <v>0</v>
      </c>
      <c r="CX198" s="346"/>
      <c r="CY198" s="342">
        <v>0</v>
      </c>
      <c r="CZ198" s="342">
        <v>0</v>
      </c>
      <c r="DA198" s="342">
        <f>'[4]численность 2020'!I189</f>
        <v>0</v>
      </c>
      <c r="DB198" s="341">
        <v>0</v>
      </c>
      <c r="DC198" s="341">
        <v>0</v>
      </c>
      <c r="DD198" s="341">
        <f t="shared" si="161"/>
        <v>0</v>
      </c>
      <c r="DE198" s="343">
        <f>'[4]заявки 2020-2021'!I202</f>
        <v>0</v>
      </c>
      <c r="DF198" s="344">
        <f t="shared" si="162"/>
        <v>0</v>
      </c>
      <c r="DG198" s="345">
        <f t="shared" si="163"/>
        <v>0</v>
      </c>
      <c r="DH198" s="346"/>
      <c r="DI198" s="342">
        <v>2.3151410000000001</v>
      </c>
      <c r="DJ198" s="342">
        <v>1.1395150000000001</v>
      </c>
      <c r="DK198" s="342">
        <f>'[4]численность 2020'!J189</f>
        <v>2.4018266201019287</v>
      </c>
      <c r="DL198" s="341">
        <v>5.28E-3</v>
      </c>
      <c r="DM198" s="341">
        <v>5.28E-3</v>
      </c>
      <c r="DN198" s="341">
        <f t="shared" si="164"/>
        <v>1.112987296634037E-2</v>
      </c>
      <c r="DO198" s="343">
        <f>'[4]заявки 2020-2021'!P202</f>
        <v>0</v>
      </c>
      <c r="DP198" s="344">
        <f t="shared" si="165"/>
        <v>0.24018266201019289</v>
      </c>
      <c r="DQ198" s="345">
        <f t="shared" si="166"/>
        <v>0</v>
      </c>
      <c r="DR198" s="346"/>
      <c r="DS198" s="342">
        <v>100</v>
      </c>
      <c r="DT198" s="347">
        <v>100</v>
      </c>
      <c r="DU198" s="347">
        <f>'[4]заявки 2020-2021'!Q202</f>
        <v>150</v>
      </c>
      <c r="DV198" s="341">
        <f t="shared" si="195"/>
        <v>0.46339202310398414</v>
      </c>
      <c r="DW198" s="341">
        <v>0.46339200000000003</v>
      </c>
      <c r="DX198" s="341">
        <f t="shared" ref="DX198" si="202">DU198/B198</f>
        <v>0.69508803465597613</v>
      </c>
      <c r="DY198" s="343">
        <f>'[4]заявки 2020-2021'!S202</f>
        <v>3</v>
      </c>
      <c r="DZ198" s="344">
        <f t="shared" si="178"/>
        <v>15</v>
      </c>
      <c r="EA198" s="345">
        <f t="shared" si="167"/>
        <v>3</v>
      </c>
      <c r="EB198" s="346">
        <v>3</v>
      </c>
    </row>
    <row r="199" spans="1:132" x14ac:dyDescent="0.2">
      <c r="A199" s="268"/>
      <c r="B199" s="269"/>
      <c r="C199" s="269"/>
      <c r="D199" s="269"/>
      <c r="E199" s="270"/>
      <c r="F199" s="347"/>
      <c r="G199" s="341"/>
      <c r="H199" s="342"/>
      <c r="I199" s="343"/>
      <c r="J199" s="383"/>
      <c r="K199" s="384"/>
      <c r="L199" s="346"/>
      <c r="M199" s="269"/>
      <c r="N199" s="269"/>
      <c r="O199" s="342">
        <f>'[2]заявки 2018-2019'!K200</f>
        <v>0</v>
      </c>
      <c r="P199" s="347"/>
      <c r="Q199" s="341"/>
      <c r="R199" s="342"/>
      <c r="S199" s="343"/>
      <c r="T199" s="343"/>
      <c r="U199" s="383"/>
      <c r="V199" s="384"/>
      <c r="W199" s="346"/>
      <c r="X199" s="346"/>
      <c r="Y199" s="348"/>
      <c r="Z199" s="269"/>
      <c r="AA199" s="269"/>
      <c r="AB199" s="270"/>
      <c r="AC199" s="347"/>
      <c r="AD199" s="341"/>
      <c r="AE199" s="342"/>
      <c r="AF199" s="343"/>
      <c r="AG199" s="383"/>
      <c r="AH199" s="384"/>
      <c r="AI199" s="384"/>
      <c r="AJ199" s="346"/>
      <c r="AK199" s="346"/>
      <c r="AL199" s="269"/>
      <c r="AM199" s="269"/>
      <c r="AN199" s="270"/>
      <c r="AO199" s="347"/>
      <c r="AP199" s="341"/>
      <c r="AQ199" s="342"/>
      <c r="AR199" s="343"/>
      <c r="AS199" s="343"/>
      <c r="AT199" s="383"/>
      <c r="AU199" s="385"/>
      <c r="AV199" s="346"/>
      <c r="AW199" s="383"/>
      <c r="AX199" s="384"/>
      <c r="AY199" s="346"/>
      <c r="AZ199" s="383"/>
      <c r="BA199" s="346"/>
      <c r="BB199" s="269"/>
      <c r="BC199" s="269"/>
      <c r="BD199" s="270"/>
      <c r="BE199" s="347"/>
      <c r="BF199" s="341"/>
      <c r="BG199" s="342"/>
      <c r="BH199" s="343"/>
      <c r="BI199" s="343"/>
      <c r="BJ199" s="383"/>
      <c r="BK199" s="385"/>
      <c r="BL199" s="346"/>
      <c r="BM199" s="383"/>
      <c r="BN199" s="384"/>
      <c r="BO199" s="346"/>
      <c r="BP199" s="383"/>
      <c r="BQ199" s="346"/>
      <c r="BR199" s="269"/>
      <c r="BS199" s="269"/>
      <c r="BT199" s="270"/>
      <c r="BU199" s="347"/>
      <c r="BV199" s="341"/>
      <c r="BW199" s="342"/>
      <c r="BX199" s="343"/>
      <c r="BY199" s="343"/>
      <c r="BZ199" s="343"/>
      <c r="CA199" s="383"/>
      <c r="CB199" s="385"/>
      <c r="CC199" s="346"/>
      <c r="CD199" s="383"/>
      <c r="CE199" s="384"/>
      <c r="CF199" s="346"/>
      <c r="CG199" s="383"/>
      <c r="CH199" s="345">
        <f t="shared" ref="CH199" si="203">IF(BZ199&lt;CG199,BZ199,CG199)</f>
        <v>0</v>
      </c>
      <c r="CI199" s="346"/>
      <c r="CJ199" s="383"/>
      <c r="CK199" s="346"/>
      <c r="CL199" s="346"/>
      <c r="CM199" s="269"/>
      <c r="CN199" s="269"/>
      <c r="CO199" s="269"/>
      <c r="CP199" s="347"/>
      <c r="CQ199" s="341"/>
      <c r="CR199" s="342"/>
      <c r="CS199" s="343"/>
      <c r="CT199" s="383"/>
      <c r="CU199" s="385"/>
      <c r="CV199" s="346"/>
      <c r="CW199" s="383"/>
      <c r="CX199" s="346"/>
      <c r="CY199" s="269"/>
      <c r="CZ199" s="269"/>
      <c r="DA199" s="270"/>
      <c r="DB199" s="347"/>
      <c r="DC199" s="341"/>
      <c r="DD199" s="342"/>
      <c r="DE199" s="343"/>
      <c r="DF199" s="383"/>
      <c r="DG199" s="384"/>
      <c r="DH199" s="346"/>
      <c r="DI199" s="269"/>
      <c r="DJ199" s="269"/>
      <c r="DK199" s="269"/>
      <c r="DL199" s="347"/>
      <c r="DM199" s="341"/>
      <c r="DN199" s="342"/>
      <c r="DO199" s="343"/>
      <c r="DP199" s="383"/>
      <c r="DQ199" s="384"/>
      <c r="DR199" s="346"/>
      <c r="DS199" s="269"/>
      <c r="DT199" s="269">
        <v>0</v>
      </c>
      <c r="DU199" s="269"/>
      <c r="DV199" s="341"/>
      <c r="DW199" s="342"/>
      <c r="DY199" s="343"/>
      <c r="DZ199" s="383"/>
      <c r="EA199" s="384"/>
      <c r="EB199" s="346"/>
    </row>
    <row r="200" spans="1:132" x14ac:dyDescent="0.2">
      <c r="A200" s="386" t="s">
        <v>1008</v>
      </c>
      <c r="B200" s="387"/>
      <c r="C200" s="387"/>
      <c r="D200" s="388">
        <f>SUM(D5:D198)</f>
        <v>213366.06777046245</v>
      </c>
      <c r="E200" s="388">
        <f>SUM(E5:E198)</f>
        <v>229163.31309276819</v>
      </c>
      <c r="F200" s="388"/>
      <c r="G200" s="388"/>
      <c r="H200" s="388"/>
      <c r="I200" s="388">
        <f>SUM(I5:I198)</f>
        <v>86911</v>
      </c>
      <c r="J200" s="388">
        <f>SUM(J5:J198)</f>
        <v>80069.184924697722</v>
      </c>
      <c r="K200" s="388">
        <f>SUM(K5:K198)</f>
        <v>75723.339308547918</v>
      </c>
      <c r="L200" s="388">
        <f>SUM(L5:L198)</f>
        <v>74866</v>
      </c>
      <c r="M200" s="387"/>
      <c r="N200" s="388">
        <f t="shared" ref="N200:X200" si="204">SUM(N5:N198)</f>
        <v>18902.670792321169</v>
      </c>
      <c r="O200" s="388">
        <f t="shared" si="204"/>
        <v>21614</v>
      </c>
      <c r="P200" s="388" t="e">
        <f t="shared" si="204"/>
        <v>#DIV/0!</v>
      </c>
      <c r="Q200" s="388">
        <f t="shared" si="204"/>
        <v>88.997008531803814</v>
      </c>
      <c r="R200" s="388" t="e">
        <f t="shared" si="204"/>
        <v>#DIV/0!</v>
      </c>
      <c r="S200" s="388">
        <f t="shared" si="204"/>
        <v>1982</v>
      </c>
      <c r="T200" s="388">
        <f t="shared" si="204"/>
        <v>1100</v>
      </c>
      <c r="U200" s="388">
        <f t="shared" si="204"/>
        <v>3242.0999999999858</v>
      </c>
      <c r="V200" s="388">
        <f t="shared" si="204"/>
        <v>1892.399999999999</v>
      </c>
      <c r="W200" s="388">
        <f t="shared" si="204"/>
        <v>1915</v>
      </c>
      <c r="X200" s="388">
        <f t="shared" si="204"/>
        <v>1070</v>
      </c>
      <c r="Y200" s="389"/>
      <c r="Z200" s="387"/>
      <c r="AA200" s="388">
        <f t="shared" ref="AA200:AH200" si="205">SUM(AA5:AA198)</f>
        <v>104678.16583633985</v>
      </c>
      <c r="AB200" s="388">
        <f t="shared" si="205"/>
        <v>114259.35910317302</v>
      </c>
      <c r="AC200" s="388">
        <f t="shared" si="205"/>
        <v>365.45361699999984</v>
      </c>
      <c r="AD200" s="388">
        <f t="shared" si="205"/>
        <v>396.61131500000005</v>
      </c>
      <c r="AE200" s="388" t="e">
        <f t="shared" si="205"/>
        <v>#DIV/0!</v>
      </c>
      <c r="AF200" s="388">
        <f t="shared" si="205"/>
        <v>5492</v>
      </c>
      <c r="AG200" s="388">
        <f t="shared" si="205"/>
        <v>5703.7470087051406</v>
      </c>
      <c r="AH200" s="388">
        <f t="shared" si="205"/>
        <v>5275.3191898345958</v>
      </c>
      <c r="AI200" s="388"/>
      <c r="AJ200" s="388">
        <f>SUM(AJ5:AJ198)</f>
        <v>5194</v>
      </c>
      <c r="AK200" s="388">
        <f>SUM(AK5:AK198)</f>
        <v>3862</v>
      </c>
      <c r="AL200" s="388"/>
      <c r="AM200" s="388">
        <f>SUM(AM5:AM198)</f>
        <v>82140.337979346325</v>
      </c>
      <c r="AN200" s="388">
        <f>SUM(AN5:AN198)</f>
        <v>90553.346274018288</v>
      </c>
      <c r="AO200" s="390"/>
      <c r="AP200" s="388"/>
      <c r="AQ200" s="388"/>
      <c r="AR200" s="388">
        <f>SUM(AR5:AR198)</f>
        <v>6071</v>
      </c>
      <c r="AS200" s="388"/>
      <c r="AT200" s="388" t="e">
        <f t="shared" ref="AT200:BA200" si="206">SUM(AT5:AT198)</f>
        <v>#NAME?</v>
      </c>
      <c r="AU200" s="391" t="e">
        <f t="shared" si="206"/>
        <v>#NAME?</v>
      </c>
      <c r="AV200" s="388">
        <f t="shared" si="206"/>
        <v>5811</v>
      </c>
      <c r="AW200" s="388">
        <f t="shared" si="206"/>
        <v>1445.25</v>
      </c>
      <c r="AX200" s="388">
        <f t="shared" si="206"/>
        <v>530.5</v>
      </c>
      <c r="AY200" s="388">
        <f t="shared" si="206"/>
        <v>488</v>
      </c>
      <c r="AZ200" s="388">
        <f t="shared" si="206"/>
        <v>2905.5</v>
      </c>
      <c r="BA200" s="388">
        <f t="shared" si="206"/>
        <v>2861</v>
      </c>
      <c r="BB200" s="388"/>
      <c r="BC200" s="388">
        <f>SUM(BC5:BC198)</f>
        <v>57862.789067725564</v>
      </c>
      <c r="BD200" s="388">
        <f>SUM(BD5:BD198)</f>
        <v>62070.165477514267</v>
      </c>
      <c r="BE200" s="390"/>
      <c r="BF200" s="388"/>
      <c r="BG200" s="388"/>
      <c r="BH200" s="388">
        <f t="shared" ref="BH200:BQ200" si="207">SUM(BH5:BH198)</f>
        <v>2563</v>
      </c>
      <c r="BI200" s="388">
        <f t="shared" si="207"/>
        <v>330</v>
      </c>
      <c r="BJ200" s="388" t="e">
        <f t="shared" si="207"/>
        <v>#NAME?</v>
      </c>
      <c r="BK200" s="391" t="e">
        <f t="shared" si="207"/>
        <v>#NAME?</v>
      </c>
      <c r="BL200" s="388">
        <f t="shared" si="207"/>
        <v>2159</v>
      </c>
      <c r="BM200" s="388">
        <f t="shared" si="207"/>
        <v>526.75</v>
      </c>
      <c r="BN200" s="388">
        <f t="shared" si="207"/>
        <v>313.5</v>
      </c>
      <c r="BO200" s="388">
        <f t="shared" si="207"/>
        <v>309</v>
      </c>
      <c r="BP200" s="388">
        <f t="shared" si="207"/>
        <v>431.19999999999987</v>
      </c>
      <c r="BQ200" s="388">
        <f t="shared" si="207"/>
        <v>367</v>
      </c>
      <c r="BR200" s="388"/>
      <c r="BS200" s="388">
        <f>SUM(BS5:BS198)</f>
        <v>59783.581415622612</v>
      </c>
      <c r="BT200" s="388">
        <f>SUM(BT5:BT198)</f>
        <v>66785.518806934357</v>
      </c>
      <c r="BU200" s="390"/>
      <c r="BV200" s="388"/>
      <c r="BW200" s="388"/>
      <c r="BX200" s="388">
        <f>SUM(BX5:BX198)</f>
        <v>3024</v>
      </c>
      <c r="BY200" s="388"/>
      <c r="BZ200" s="388"/>
      <c r="CA200" s="388" t="e">
        <f t="shared" ref="CA200:CX200" si="208">SUM(CA5:CA198)</f>
        <v>#NAME?</v>
      </c>
      <c r="CB200" s="391" t="e">
        <f t="shared" si="208"/>
        <v>#NAME?</v>
      </c>
      <c r="CC200" s="388">
        <f t="shared" si="208"/>
        <v>2728</v>
      </c>
      <c r="CD200" s="388">
        <f t="shared" si="208"/>
        <v>335.25</v>
      </c>
      <c r="CE200" s="388">
        <f t="shared" si="208"/>
        <v>296.125</v>
      </c>
      <c r="CF200" s="388">
        <f t="shared" si="208"/>
        <v>334</v>
      </c>
      <c r="CG200" s="388">
        <f t="shared" si="208"/>
        <v>335.25</v>
      </c>
      <c r="CH200" s="388">
        <f t="shared" si="208"/>
        <v>237.875</v>
      </c>
      <c r="CI200" s="388">
        <f t="shared" si="208"/>
        <v>248</v>
      </c>
      <c r="CJ200" s="388">
        <f t="shared" si="208"/>
        <v>544.60000000000014</v>
      </c>
      <c r="CK200" s="388">
        <f t="shared" si="208"/>
        <v>484</v>
      </c>
      <c r="CL200" s="388">
        <f t="shared" si="208"/>
        <v>187</v>
      </c>
      <c r="CM200" s="388">
        <f t="shared" si="208"/>
        <v>2810</v>
      </c>
      <c r="CN200" s="388">
        <f t="shared" si="208"/>
        <v>3808</v>
      </c>
      <c r="CO200" s="388" t="e">
        <f t="shared" si="208"/>
        <v>#REF!</v>
      </c>
      <c r="CP200" s="388">
        <f t="shared" si="208"/>
        <v>22.430000000000003</v>
      </c>
      <c r="CQ200" s="388">
        <f t="shared" si="208"/>
        <v>15.02</v>
      </c>
      <c r="CR200" s="388" t="e">
        <f t="shared" si="208"/>
        <v>#REF!</v>
      </c>
      <c r="CS200" s="388" t="e">
        <f t="shared" si="208"/>
        <v>#REF!</v>
      </c>
      <c r="CT200" s="388" t="e">
        <f t="shared" si="208"/>
        <v>#REF!</v>
      </c>
      <c r="CU200" s="388" t="e">
        <f t="shared" si="208"/>
        <v>#REF!</v>
      </c>
      <c r="CV200" s="388">
        <f t="shared" si="208"/>
        <v>0</v>
      </c>
      <c r="CW200" s="388">
        <f t="shared" si="208"/>
        <v>0</v>
      </c>
      <c r="CX200" s="388">
        <f t="shared" si="208"/>
        <v>0</v>
      </c>
      <c r="CY200" s="388"/>
      <c r="CZ200" s="388">
        <f>SUM(CZ5:CZ198)</f>
        <v>27601.888582974007</v>
      </c>
      <c r="DA200" s="388">
        <f>SUM(DA5:DA198)</f>
        <v>25648.606538772583</v>
      </c>
      <c r="DB200" s="390"/>
      <c r="DC200" s="388"/>
      <c r="DD200" s="388"/>
      <c r="DE200" s="388">
        <f>SUM(DE5:DE198)</f>
        <v>2632</v>
      </c>
      <c r="DF200" s="388">
        <f>SUM(DF5:DF198)</f>
        <v>4585.5131595611319</v>
      </c>
      <c r="DG200" s="388">
        <f>SUM(DG5:DG198)</f>
        <v>2076.4363511657693</v>
      </c>
      <c r="DH200" s="388">
        <f>SUM(DH5:DH198)</f>
        <v>1535</v>
      </c>
      <c r="DI200" s="388"/>
      <c r="DJ200" s="388">
        <f>SUM(DJ5:DJ198)</f>
        <v>2731.0041650862431</v>
      </c>
      <c r="DK200" s="388">
        <f>SUM(DK5:DK198)</f>
        <v>2659.9445280507207</v>
      </c>
      <c r="DL200" s="388">
        <f>SUM(DM5:DM198)</f>
        <v>10.046241999999998</v>
      </c>
      <c r="DM200" s="388" t="e">
        <f>SUM(DN5:DN198)</f>
        <v>#DIV/0!</v>
      </c>
      <c r="DN200" s="388">
        <f>SUM(DO5:DO198)</f>
        <v>146</v>
      </c>
      <c r="DO200" s="388">
        <f>SUM(DP5:DP198)</f>
        <v>265.99445280507206</v>
      </c>
      <c r="DP200" s="388">
        <f>SUM(DP5:DP198)</f>
        <v>265.99445280507206</v>
      </c>
      <c r="DQ200" s="388">
        <f>SUM(DQ5:DQ198)</f>
        <v>136.32194138765334</v>
      </c>
      <c r="DR200" s="388">
        <f>SUM(DR5:DR198)</f>
        <v>123</v>
      </c>
      <c r="DS200" s="387"/>
      <c r="DT200" s="388">
        <f>SUM(DT5:DT198)</f>
        <v>4992</v>
      </c>
      <c r="DU200" s="388">
        <f>SUM(DU5:DU198)</f>
        <v>6391</v>
      </c>
      <c r="DV200" s="388"/>
      <c r="DW200" s="388"/>
      <c r="DX200" s="388"/>
      <c r="DY200" s="388">
        <f>SUM(DY5:DY198)</f>
        <v>206</v>
      </c>
      <c r="DZ200" s="388">
        <f>SUM(DZ5:DZ198)</f>
        <v>639.10000000000014</v>
      </c>
      <c r="EA200" s="388">
        <f>SUM(EA5:EA198)</f>
        <v>206</v>
      </c>
      <c r="EB200" s="388">
        <f>SUM(EB5:EB198)</f>
        <v>200</v>
      </c>
    </row>
    <row r="201" spans="1:132" x14ac:dyDescent="0.2">
      <c r="A201" s="386" t="s">
        <v>1009</v>
      </c>
      <c r="B201" s="387"/>
      <c r="C201" s="387"/>
      <c r="D201" s="387"/>
      <c r="E201" s="392"/>
      <c r="F201" s="347"/>
      <c r="G201" s="346"/>
      <c r="H201" s="346"/>
      <c r="I201" s="346"/>
      <c r="J201" s="383"/>
      <c r="K201" s="384"/>
      <c r="L201" s="346"/>
      <c r="M201" s="387"/>
      <c r="N201" s="387"/>
      <c r="O201" s="342">
        <f>'[2]заявки 2018-2019'!K192</f>
        <v>14</v>
      </c>
      <c r="P201" s="347"/>
      <c r="Q201" s="346"/>
      <c r="R201" s="346"/>
      <c r="S201" s="346"/>
      <c r="T201" s="346"/>
      <c r="U201" s="383"/>
      <c r="V201" s="384"/>
      <c r="W201" s="346"/>
      <c r="X201" s="346"/>
      <c r="Y201" s="393"/>
      <c r="Z201" s="387"/>
      <c r="AA201" s="387"/>
      <c r="AB201" s="392"/>
      <c r="AC201" s="347"/>
      <c r="AD201" s="346"/>
      <c r="AE201" s="346"/>
      <c r="AF201" s="346"/>
      <c r="AG201" s="383"/>
      <c r="AH201" s="384"/>
      <c r="AI201" s="384"/>
      <c r="AJ201" s="384"/>
      <c r="AK201" s="346"/>
      <c r="AL201" s="387"/>
      <c r="AM201" s="387"/>
      <c r="AN201" s="392"/>
      <c r="AO201" s="347"/>
      <c r="AP201" s="346"/>
      <c r="AQ201" s="346"/>
      <c r="AR201" s="346"/>
      <c r="AS201" s="346"/>
      <c r="AT201" s="383"/>
      <c r="AU201" s="385"/>
      <c r="AV201" s="346"/>
      <c r="AW201" s="394"/>
      <c r="AX201" s="394"/>
      <c r="AY201" s="346"/>
      <c r="AZ201" s="394"/>
      <c r="BA201" s="346"/>
      <c r="BB201" s="387"/>
      <c r="BC201" s="387"/>
      <c r="BD201" s="392"/>
      <c r="BE201" s="347"/>
      <c r="BF201" s="346"/>
      <c r="BG201" s="346"/>
      <c r="BH201" s="346"/>
      <c r="BI201" s="346"/>
      <c r="BJ201" s="383"/>
      <c r="BK201" s="385"/>
      <c r="BL201" s="346"/>
      <c r="BM201" s="394"/>
      <c r="BN201" s="394"/>
      <c r="BO201" s="346"/>
      <c r="BP201" s="394"/>
      <c r="BQ201" s="346"/>
      <c r="BR201" s="387"/>
      <c r="BS201" s="387"/>
      <c r="BT201" s="392"/>
      <c r="BU201" s="347"/>
      <c r="BV201" s="346"/>
      <c r="BW201" s="346"/>
      <c r="BX201" s="346"/>
      <c r="BY201" s="346"/>
      <c r="BZ201" s="346"/>
      <c r="CA201" s="383"/>
      <c r="CB201" s="385"/>
      <c r="CC201" s="346"/>
      <c r="CD201" s="394"/>
      <c r="CE201" s="394"/>
      <c r="CF201" s="346"/>
      <c r="CG201" s="394"/>
      <c r="CH201" s="394"/>
      <c r="CI201" s="346"/>
      <c r="CJ201" s="394"/>
      <c r="CK201" s="346"/>
      <c r="CL201" s="346"/>
      <c r="CM201" s="387"/>
      <c r="CN201" s="387"/>
      <c r="CO201" s="387"/>
      <c r="CP201" s="347"/>
      <c r="CQ201" s="346"/>
      <c r="CR201" s="346"/>
      <c r="CS201" s="346"/>
      <c r="CT201" s="383"/>
      <c r="CU201" s="385"/>
      <c r="CV201" s="346"/>
      <c r="CW201" s="394"/>
      <c r="CX201" s="346"/>
      <c r="CY201" s="393"/>
      <c r="CZ201" s="393"/>
      <c r="DA201" s="393"/>
      <c r="DB201" s="393"/>
      <c r="DC201" s="393"/>
      <c r="DD201" s="393"/>
      <c r="DE201" s="395"/>
      <c r="DF201" s="393"/>
      <c r="DG201" s="393"/>
      <c r="DH201" s="346"/>
      <c r="DI201" s="393"/>
      <c r="DJ201" s="393"/>
      <c r="DK201" s="393"/>
      <c r="DL201" s="393"/>
      <c r="DM201" s="393"/>
      <c r="DN201" s="393"/>
      <c r="DO201" s="395"/>
      <c r="DP201" s="393"/>
      <c r="DQ201" s="393"/>
      <c r="DR201" s="346"/>
      <c r="DS201" s="387"/>
      <c r="DT201" s="387"/>
      <c r="DU201" s="387"/>
      <c r="DV201" s="347"/>
      <c r="DW201" s="346"/>
      <c r="DX201" s="346"/>
      <c r="DY201" s="346"/>
      <c r="DZ201" s="383"/>
      <c r="EA201" s="384"/>
      <c r="EB201" s="346"/>
    </row>
    <row r="202" spans="1:132" x14ac:dyDescent="0.2">
      <c r="A202" s="396" t="s">
        <v>1010</v>
      </c>
      <c r="B202" s="387"/>
      <c r="C202" s="387"/>
      <c r="D202" s="387"/>
      <c r="E202" s="392"/>
      <c r="F202" s="347"/>
      <c r="G202" s="346"/>
      <c r="H202" s="346"/>
      <c r="I202" s="346"/>
      <c r="J202" s="383"/>
      <c r="K202" s="384"/>
      <c r="L202" s="346"/>
      <c r="M202" s="387"/>
      <c r="N202" s="387"/>
      <c r="O202" s="342">
        <f>'[2]заявки 2018-2019'!K201</f>
        <v>40</v>
      </c>
      <c r="P202" s="347"/>
      <c r="Q202" s="346"/>
      <c r="R202" s="346"/>
      <c r="S202" s="346"/>
      <c r="T202" s="346"/>
      <c r="U202" s="383"/>
      <c r="V202" s="384"/>
      <c r="W202" s="346"/>
      <c r="X202" s="346"/>
      <c r="Y202" s="393"/>
      <c r="Z202" s="387"/>
      <c r="AA202" s="387"/>
      <c r="AB202" s="392"/>
      <c r="AC202" s="347"/>
      <c r="AD202" s="346"/>
      <c r="AE202" s="346"/>
      <c r="AF202" s="346"/>
      <c r="AG202" s="383"/>
      <c r="AH202" s="384"/>
      <c r="AI202" s="384"/>
      <c r="AJ202" s="384"/>
      <c r="AK202" s="346"/>
      <c r="AL202" s="387"/>
      <c r="AM202" s="387"/>
      <c r="AN202" s="392"/>
      <c r="AO202" s="347"/>
      <c r="AP202" s="346"/>
      <c r="AQ202" s="346"/>
      <c r="AR202" s="346"/>
      <c r="AS202" s="346"/>
      <c r="AT202" s="383"/>
      <c r="AU202" s="385"/>
      <c r="AV202" s="346">
        <f>AV200-BA200</f>
        <v>2950</v>
      </c>
      <c r="AW202" s="394"/>
      <c r="AX202" s="394"/>
      <c r="AY202" s="346">
        <f>AY201-AY200</f>
        <v>-488</v>
      </c>
      <c r="AZ202" s="394"/>
      <c r="BA202" s="346">
        <f>BA201-BA200</f>
        <v>-2861</v>
      </c>
      <c r="BB202" s="387"/>
      <c r="BC202" s="387"/>
      <c r="BD202" s="392"/>
      <c r="BE202" s="347"/>
      <c r="BF202" s="346"/>
      <c r="BG202" s="346"/>
      <c r="BH202" s="346"/>
      <c r="BI202" s="346"/>
      <c r="BJ202" s="383"/>
      <c r="BK202" s="385"/>
      <c r="BL202" s="346">
        <f>BL200-BQ200</f>
        <v>1792</v>
      </c>
      <c r="BM202" s="394"/>
      <c r="BN202" s="394"/>
      <c r="BO202" s="346">
        <f>BO201-BO200</f>
        <v>-309</v>
      </c>
      <c r="BP202" s="394"/>
      <c r="BQ202" s="346">
        <f>BQ201-BQ200</f>
        <v>-367</v>
      </c>
      <c r="BR202" s="387"/>
      <c r="BS202" s="387"/>
      <c r="BT202" s="392"/>
      <c r="BU202" s="347"/>
      <c r="BV202" s="346"/>
      <c r="BW202" s="346"/>
      <c r="BX202" s="346"/>
      <c r="BY202" s="346"/>
      <c r="BZ202" s="346"/>
      <c r="CA202" s="383"/>
      <c r="CB202" s="385"/>
      <c r="CC202" s="346"/>
      <c r="CD202" s="394"/>
      <c r="CE202" s="394"/>
      <c r="CF202" s="346">
        <f>CF201-CF200</f>
        <v>-334</v>
      </c>
      <c r="CG202" s="394"/>
      <c r="CH202" s="394"/>
      <c r="CI202" s="346">
        <f>CI201-CI200</f>
        <v>-248</v>
      </c>
      <c r="CJ202" s="394"/>
      <c r="CK202" s="346">
        <f>CK201-CK200</f>
        <v>-484</v>
      </c>
      <c r="CL202" s="346"/>
      <c r="CM202" s="387"/>
      <c r="CN202" s="387"/>
      <c r="CO202" s="387"/>
      <c r="CP202" s="347"/>
      <c r="CQ202" s="346"/>
      <c r="CR202" s="346"/>
      <c r="CS202" s="346"/>
      <c r="CT202" s="383"/>
      <c r="CU202" s="385"/>
      <c r="CV202" s="346"/>
      <c r="CW202" s="394"/>
      <c r="CX202" s="346">
        <f>CX201-CX200</f>
        <v>0</v>
      </c>
      <c r="CY202" s="393"/>
      <c r="CZ202" s="393"/>
      <c r="DA202" s="393"/>
      <c r="DB202" s="393"/>
      <c r="DC202" s="393"/>
      <c r="DD202" s="393"/>
      <c r="DE202" s="395"/>
      <c r="DF202" s="393"/>
      <c r="DG202" s="393"/>
      <c r="DH202" s="346"/>
      <c r="DI202" s="393"/>
      <c r="DJ202" s="393"/>
      <c r="DK202" s="393"/>
      <c r="DL202" s="393"/>
      <c r="DM202" s="393"/>
      <c r="DN202" s="393"/>
      <c r="DO202" s="395"/>
      <c r="DP202" s="393"/>
      <c r="DQ202" s="393"/>
      <c r="DR202" s="346"/>
      <c r="DS202" s="387"/>
      <c r="DT202" s="387"/>
      <c r="DU202" s="387"/>
      <c r="DV202" s="347"/>
      <c r="DW202" s="346"/>
      <c r="DX202" s="346"/>
      <c r="DY202" s="346"/>
      <c r="DZ202" s="383"/>
      <c r="EA202" s="384"/>
      <c r="EB202" s="346"/>
    </row>
    <row r="203" spans="1:132" x14ac:dyDescent="0.2">
      <c r="A203" s="313" t="s">
        <v>1011</v>
      </c>
      <c r="B203" s="397"/>
      <c r="C203" s="397"/>
      <c r="D203" s="397"/>
      <c r="E203" s="398"/>
      <c r="F203" s="347"/>
      <c r="G203" s="346"/>
      <c r="H203" s="346"/>
      <c r="I203" s="346"/>
      <c r="J203" s="383"/>
      <c r="K203" s="384"/>
      <c r="L203" s="346"/>
      <c r="M203" s="397"/>
      <c r="N203" s="397"/>
      <c r="O203" s="397"/>
      <c r="P203" s="347"/>
      <c r="Q203" s="346"/>
      <c r="R203" s="346"/>
      <c r="S203" s="346"/>
      <c r="T203" s="346"/>
      <c r="U203" s="383"/>
      <c r="V203" s="384"/>
      <c r="W203" s="346"/>
      <c r="X203" s="393"/>
      <c r="Y203" s="393"/>
      <c r="Z203" s="393"/>
      <c r="AA203" s="393"/>
      <c r="AB203" s="393"/>
      <c r="AC203" s="393"/>
      <c r="AD203" s="393"/>
      <c r="AE203" s="399"/>
      <c r="AF203" s="393"/>
      <c r="AG203" s="393"/>
      <c r="AH203" s="393"/>
      <c r="AI203" s="393"/>
      <c r="AJ203" s="393"/>
      <c r="AK203" s="393"/>
      <c r="AL203" s="399"/>
      <c r="AM203" s="400"/>
      <c r="AN203" s="400"/>
      <c r="AO203" s="400"/>
      <c r="AP203" s="400"/>
      <c r="AQ203" s="400"/>
      <c r="AR203" s="400"/>
      <c r="AS203" s="400"/>
      <c r="AT203" s="400"/>
      <c r="AU203" s="401"/>
      <c r="AV203" s="400"/>
      <c r="AW203" s="400"/>
      <c r="AX203" s="400"/>
      <c r="AY203" s="400"/>
      <c r="AZ203" s="400"/>
      <c r="BA203" s="400"/>
      <c r="BB203" s="400"/>
      <c r="BC203" s="400"/>
      <c r="BD203" s="400"/>
      <c r="BE203" s="400"/>
      <c r="BF203" s="400"/>
      <c r="BG203" s="400"/>
      <c r="BH203" s="399"/>
      <c r="BI203" s="393"/>
      <c r="BJ203" s="393"/>
      <c r="BK203" s="393"/>
      <c r="BL203" s="393"/>
      <c r="BM203" s="393"/>
      <c r="BN203" s="393"/>
      <c r="BO203" s="393"/>
      <c r="BP203" s="400"/>
      <c r="BQ203" s="400"/>
      <c r="BR203" s="400"/>
      <c r="BS203" s="400"/>
      <c r="BT203" s="400"/>
      <c r="BU203" s="400"/>
      <c r="BV203" s="400"/>
      <c r="BW203" s="400"/>
      <c r="BX203" s="400"/>
      <c r="BY203" s="400"/>
      <c r="BZ203" s="400"/>
      <c r="CA203" s="400"/>
      <c r="CB203" s="400"/>
      <c r="CC203" s="400">
        <f>CC200-CK200</f>
        <v>2244</v>
      </c>
      <c r="CD203" s="400"/>
      <c r="CE203" s="400"/>
      <c r="CF203" s="399"/>
      <c r="CG203" s="399"/>
      <c r="CH203" s="399"/>
      <c r="CI203" s="399"/>
      <c r="CJ203" s="393"/>
      <c r="CK203" s="393"/>
      <c r="CL203" s="393"/>
      <c r="CM203" s="400"/>
      <c r="CN203" s="400"/>
      <c r="CO203" s="400"/>
      <c r="CP203" s="400"/>
      <c r="CQ203" s="400"/>
      <c r="CR203" s="400"/>
      <c r="CS203" s="399"/>
      <c r="CT203" s="393"/>
      <c r="CU203" s="393"/>
      <c r="CV203" s="393"/>
      <c r="CW203" s="393"/>
      <c r="CX203" s="393"/>
      <c r="CY203" s="393"/>
      <c r="CZ203" s="393"/>
      <c r="DA203" s="393"/>
      <c r="DB203" s="393"/>
      <c r="DC203" s="393"/>
      <c r="DD203" s="393"/>
      <c r="DE203" s="395"/>
      <c r="DF203" s="393"/>
      <c r="DG203" s="393"/>
      <c r="DH203" s="346"/>
      <c r="DI203" s="394"/>
      <c r="DJ203" s="394"/>
      <c r="DK203" s="394"/>
      <c r="DL203" s="393"/>
      <c r="DM203" s="393"/>
      <c r="DN203" s="399"/>
      <c r="DO203" s="393"/>
      <c r="DP203" s="393"/>
      <c r="DQ203" s="393"/>
      <c r="DR203" s="393"/>
      <c r="DS203" s="397"/>
      <c r="DT203" s="397"/>
      <c r="DU203" s="397"/>
      <c r="DV203" s="347"/>
      <c r="DW203" s="346"/>
      <c r="DX203" s="346"/>
      <c r="DY203" s="346"/>
      <c r="DZ203" s="383"/>
      <c r="EA203" s="384"/>
      <c r="EB203" s="346"/>
    </row>
    <row r="204" spans="1:132" x14ac:dyDescent="0.2">
      <c r="F204" s="402"/>
      <c r="G204" s="403"/>
      <c r="H204" s="403"/>
      <c r="I204" s="403"/>
      <c r="J204" s="404"/>
      <c r="K204" s="405"/>
      <c r="L204" s="403"/>
      <c r="M204" s="403"/>
      <c r="N204" s="403"/>
      <c r="O204" s="403"/>
      <c r="P204" s="403"/>
      <c r="Q204" s="403"/>
      <c r="R204" s="403"/>
      <c r="S204" s="403"/>
      <c r="T204" s="403"/>
      <c r="U204" s="399"/>
      <c r="V204" s="393"/>
      <c r="W204" s="393"/>
      <c r="X204" s="393"/>
      <c r="Y204" s="393"/>
      <c r="Z204" s="393"/>
      <c r="AA204" s="393"/>
      <c r="AB204" s="393"/>
      <c r="AC204" s="393"/>
      <c r="AD204" s="393"/>
      <c r="AE204" s="399"/>
      <c r="AF204" s="393"/>
      <c r="AG204" s="393"/>
      <c r="AH204" s="393"/>
      <c r="AI204" s="393"/>
      <c r="AJ204" s="393"/>
      <c r="AK204" s="393"/>
      <c r="AL204" s="399"/>
      <c r="AM204" s="400"/>
      <c r="AN204" s="400"/>
      <c r="AO204" s="400"/>
      <c r="AP204" s="400"/>
      <c r="AQ204" s="400"/>
      <c r="AR204" s="400"/>
      <c r="AS204" s="400"/>
      <c r="AT204" s="400"/>
      <c r="AU204" s="401"/>
      <c r="AV204" s="400"/>
      <c r="AW204" s="400"/>
      <c r="AX204" s="400"/>
      <c r="AY204" s="400"/>
      <c r="AZ204" s="400"/>
      <c r="BA204" s="400"/>
      <c r="BB204" s="400"/>
      <c r="BC204" s="400"/>
      <c r="BD204" s="400"/>
      <c r="BE204" s="400"/>
      <c r="BF204" s="400"/>
      <c r="BG204" s="400"/>
      <c r="BH204" s="399"/>
      <c r="BI204" s="393"/>
      <c r="BJ204" s="393"/>
      <c r="BK204" s="393"/>
      <c r="BL204" s="393"/>
      <c r="BM204" s="393"/>
      <c r="BN204" s="393"/>
      <c r="BO204" s="393"/>
      <c r="BP204" s="400"/>
      <c r="BQ204" s="400"/>
      <c r="BR204" s="400"/>
      <c r="BS204" s="400"/>
      <c r="BT204" s="400"/>
      <c r="BU204" s="400"/>
      <c r="BV204" s="400"/>
      <c r="BW204" s="400"/>
      <c r="BX204" s="400"/>
      <c r="BY204" s="400"/>
      <c r="BZ204" s="400"/>
      <c r="CA204" s="400"/>
      <c r="CB204" s="400"/>
      <c r="CC204" s="400"/>
      <c r="CD204" s="400"/>
      <c r="CE204" s="400"/>
      <c r="CF204" s="399"/>
      <c r="CG204" s="399"/>
      <c r="CH204" s="399"/>
      <c r="CI204" s="399"/>
      <c r="CJ204" s="393"/>
      <c r="CK204" s="393"/>
      <c r="CL204" s="393"/>
      <c r="CM204" s="400"/>
      <c r="CN204" s="400"/>
      <c r="CO204" s="400"/>
      <c r="CP204" s="400"/>
      <c r="CQ204" s="400"/>
      <c r="CR204" s="400"/>
      <c r="CS204" s="399"/>
      <c r="CT204" s="393"/>
      <c r="CU204" s="393"/>
      <c r="CV204" s="393"/>
      <c r="CW204" s="393"/>
      <c r="CX204" s="393"/>
      <c r="CY204" s="393"/>
      <c r="CZ204" s="393"/>
      <c r="DA204" s="393"/>
      <c r="DB204" s="393"/>
      <c r="DC204" s="393"/>
      <c r="DD204" s="393"/>
      <c r="DE204" s="395"/>
      <c r="DF204" s="393"/>
      <c r="DG204" s="393"/>
      <c r="DH204" s="393"/>
      <c r="DI204" s="393"/>
      <c r="DJ204" s="393"/>
      <c r="DK204" s="393"/>
      <c r="DL204" s="393"/>
      <c r="DM204" s="393"/>
      <c r="DN204" s="399"/>
      <c r="DO204" s="393"/>
      <c r="DP204" s="393"/>
      <c r="DQ204" s="393"/>
      <c r="DR204" s="393"/>
      <c r="DS204" s="399"/>
      <c r="DT204" s="393"/>
      <c r="DU204" s="393"/>
      <c r="DV204" s="393"/>
      <c r="DW204" s="393"/>
    </row>
    <row r="205" spans="1:132" x14ac:dyDescent="0.2">
      <c r="F205" s="406"/>
      <c r="G205" s="393"/>
      <c r="H205" s="393"/>
      <c r="I205" s="393"/>
      <c r="J205" s="348"/>
      <c r="K205" s="407"/>
      <c r="L205" s="393"/>
      <c r="M205" s="393"/>
      <c r="N205" s="393"/>
      <c r="O205" s="393"/>
      <c r="P205" s="393"/>
      <c r="Q205" s="393"/>
      <c r="R205" s="393"/>
      <c r="S205" s="393"/>
      <c r="T205" s="393"/>
      <c r="U205" s="399"/>
      <c r="V205" s="393"/>
      <c r="W205" s="393"/>
      <c r="X205" s="393"/>
      <c r="Y205" s="393"/>
      <c r="Z205" s="393"/>
      <c r="AA205" s="393"/>
      <c r="AB205" s="393"/>
      <c r="AC205" s="393"/>
      <c r="AD205" s="393"/>
      <c r="AE205" s="399"/>
      <c r="AF205" s="393"/>
      <c r="AG205" s="393"/>
      <c r="AH205" s="393"/>
      <c r="AI205" s="393"/>
      <c r="AJ205" s="393"/>
      <c r="AK205" s="393"/>
      <c r="AL205" s="399"/>
      <c r="AM205" s="400"/>
      <c r="AN205" s="400"/>
      <c r="AO205" s="400"/>
      <c r="AP205" s="400"/>
      <c r="AQ205" s="400"/>
      <c r="AR205" s="400"/>
      <c r="AS205" s="400"/>
      <c r="AT205" s="400"/>
      <c r="AU205" s="401"/>
      <c r="AV205" s="400"/>
      <c r="AW205" s="400"/>
      <c r="AX205" s="400"/>
      <c r="AY205" s="400"/>
      <c r="AZ205" s="400"/>
      <c r="BA205" s="400"/>
      <c r="BB205" s="400"/>
      <c r="BC205" s="400"/>
      <c r="BD205" s="400"/>
      <c r="BE205" s="400"/>
      <c r="BF205" s="400"/>
      <c r="BG205" s="400"/>
      <c r="BH205" s="399"/>
      <c r="BI205" s="393"/>
      <c r="BJ205" s="393"/>
      <c r="BK205" s="393"/>
      <c r="BL205" s="393"/>
      <c r="BM205" s="393"/>
      <c r="BN205" s="393"/>
      <c r="BO205" s="393"/>
      <c r="BP205" s="400"/>
      <c r="BQ205" s="400"/>
      <c r="BR205" s="400"/>
      <c r="BS205" s="400"/>
      <c r="BT205" s="400"/>
      <c r="BU205" s="400"/>
      <c r="BV205" s="400"/>
      <c r="BW205" s="400"/>
      <c r="BX205" s="400"/>
      <c r="BY205" s="400"/>
      <c r="BZ205" s="400"/>
      <c r="CA205" s="400"/>
      <c r="CB205" s="400"/>
      <c r="CC205" s="400"/>
      <c r="CD205" s="400"/>
      <c r="CE205" s="400"/>
      <c r="CF205" s="399"/>
      <c r="CG205" s="399"/>
      <c r="CH205" s="399"/>
      <c r="CI205" s="399"/>
      <c r="CJ205" s="393"/>
      <c r="CK205" s="393"/>
      <c r="CL205" s="393"/>
      <c r="CM205" s="400"/>
      <c r="CN205" s="400"/>
      <c r="CO205" s="400"/>
      <c r="CP205" s="400"/>
      <c r="CQ205" s="400"/>
      <c r="CR205" s="400"/>
      <c r="CS205" s="399"/>
      <c r="CT205" s="393"/>
      <c r="CU205" s="393"/>
      <c r="CV205" s="393"/>
      <c r="CW205" s="393"/>
      <c r="CX205" s="393"/>
      <c r="CY205" s="393"/>
      <c r="CZ205" s="393"/>
      <c r="DA205" s="393"/>
      <c r="DB205" s="393"/>
      <c r="DC205" s="393"/>
      <c r="DD205" s="393"/>
      <c r="DE205" s="395"/>
      <c r="DF205" s="393"/>
      <c r="DG205" s="393"/>
      <c r="DH205" s="393"/>
      <c r="DI205" s="393"/>
      <c r="DJ205" s="393"/>
      <c r="DK205" s="393"/>
      <c r="DL205" s="393"/>
      <c r="DM205" s="393"/>
      <c r="DN205" s="399"/>
      <c r="DO205" s="393"/>
      <c r="DP205" s="393"/>
      <c r="DQ205" s="393"/>
      <c r="DR205" s="393"/>
      <c r="DS205" s="399"/>
      <c r="DT205" s="393"/>
      <c r="DU205" s="393"/>
      <c r="DV205" s="393"/>
      <c r="DW205" s="393"/>
    </row>
    <row r="206" spans="1:132" x14ac:dyDescent="0.2">
      <c r="A206" s="318"/>
      <c r="F206" s="406"/>
      <c r="G206" s="393"/>
      <c r="H206" s="393"/>
      <c r="I206" s="393"/>
      <c r="J206" s="348"/>
      <c r="K206" s="407"/>
      <c r="L206" s="393"/>
      <c r="M206" s="393"/>
      <c r="N206" s="393"/>
      <c r="O206" s="393"/>
      <c r="P206" s="393"/>
      <c r="Q206" s="393"/>
      <c r="R206" s="393"/>
      <c r="S206" s="393"/>
      <c r="T206" s="393"/>
      <c r="U206" s="399"/>
      <c r="V206" s="393"/>
      <c r="W206" s="393"/>
      <c r="X206" s="393"/>
      <c r="Y206" s="393"/>
      <c r="Z206" s="393"/>
      <c r="AA206" s="393"/>
      <c r="AB206" s="393"/>
      <c r="AC206" s="393"/>
      <c r="AD206" s="393"/>
      <c r="AE206" s="399"/>
      <c r="AF206" s="393"/>
      <c r="AG206" s="393"/>
      <c r="AH206" s="393"/>
      <c r="AI206" s="393"/>
      <c r="AJ206" s="393"/>
      <c r="AK206" s="393"/>
      <c r="AL206" s="399"/>
      <c r="AM206" s="400"/>
      <c r="AN206" s="400"/>
      <c r="AO206" s="400"/>
      <c r="AP206" s="400"/>
      <c r="AQ206" s="400"/>
      <c r="AR206" s="400"/>
      <c r="AS206" s="400"/>
      <c r="AT206" s="400"/>
      <c r="AU206" s="401"/>
      <c r="AV206" s="400"/>
      <c r="AW206" s="400"/>
      <c r="AX206" s="400"/>
      <c r="AY206" s="400"/>
      <c r="AZ206" s="400"/>
      <c r="BA206" s="400"/>
      <c r="BB206" s="400"/>
      <c r="BC206" s="400"/>
      <c r="BD206" s="400"/>
      <c r="BE206" s="400"/>
      <c r="BF206" s="400"/>
      <c r="BG206" s="400"/>
      <c r="BH206" s="399"/>
      <c r="BI206" s="393"/>
      <c r="BJ206" s="393"/>
      <c r="BK206" s="393"/>
      <c r="BL206" s="393"/>
      <c r="BM206" s="393"/>
      <c r="BN206" s="393"/>
      <c r="BO206" s="393"/>
      <c r="BP206" s="400"/>
      <c r="BQ206" s="400"/>
      <c r="BR206" s="400"/>
      <c r="BS206" s="400"/>
      <c r="BT206" s="400"/>
      <c r="BU206" s="400"/>
      <c r="BV206" s="400"/>
      <c r="BW206" s="400"/>
      <c r="BX206" s="400"/>
      <c r="BY206" s="400"/>
      <c r="BZ206" s="400"/>
      <c r="CA206" s="400"/>
      <c r="CB206" s="400"/>
      <c r="CC206" s="400"/>
      <c r="CD206" s="400"/>
      <c r="CE206" s="400"/>
      <c r="CF206" s="399"/>
      <c r="CG206" s="399"/>
      <c r="CH206" s="399"/>
      <c r="CI206" s="399"/>
      <c r="CJ206" s="393"/>
      <c r="CK206" s="393"/>
      <c r="CL206" s="393"/>
      <c r="CM206" s="400"/>
      <c r="CN206" s="400"/>
      <c r="CO206" s="400"/>
      <c r="CP206" s="400"/>
      <c r="CQ206" s="400"/>
      <c r="CR206" s="400"/>
      <c r="CS206" s="399"/>
      <c r="CT206" s="393"/>
      <c r="CU206" s="393"/>
      <c r="CV206" s="393"/>
      <c r="CW206" s="393"/>
      <c r="CX206" s="393"/>
      <c r="CY206" s="393"/>
      <c r="CZ206" s="393"/>
      <c r="DA206" s="393"/>
      <c r="DB206" s="393"/>
      <c r="DC206" s="393"/>
      <c r="DD206" s="393"/>
      <c r="DE206" s="395"/>
      <c r="DF206" s="393"/>
      <c r="DG206" s="393"/>
      <c r="DH206" s="393"/>
      <c r="DI206" s="393"/>
      <c r="DJ206" s="393"/>
      <c r="DK206" s="393"/>
      <c r="DL206" s="393"/>
      <c r="DM206" s="393"/>
      <c r="DN206" s="399"/>
      <c r="DO206" s="393"/>
      <c r="DP206" s="393"/>
      <c r="DQ206" s="393"/>
      <c r="DR206" s="393"/>
      <c r="DS206" s="399"/>
      <c r="DT206" s="393"/>
      <c r="DU206" s="393"/>
      <c r="DV206" s="393"/>
      <c r="DW206" s="393"/>
    </row>
    <row r="207" spans="1:132" x14ac:dyDescent="0.2">
      <c r="A207" s="408"/>
      <c r="F207" s="406"/>
      <c r="G207" s="393"/>
      <c r="H207" s="393"/>
      <c r="I207" s="393"/>
      <c r="J207" s="348"/>
      <c r="K207" s="407"/>
      <c r="L207" s="393"/>
      <c r="M207" s="393"/>
      <c r="N207" s="393"/>
      <c r="O207" s="393"/>
      <c r="P207" s="393"/>
      <c r="Q207" s="393"/>
      <c r="R207" s="393"/>
      <c r="S207" s="393"/>
      <c r="T207" s="393"/>
      <c r="U207" s="399"/>
      <c r="V207" s="393"/>
      <c r="W207" s="393"/>
      <c r="X207" s="393"/>
      <c r="Y207" s="393"/>
      <c r="Z207" s="393"/>
      <c r="AA207" s="393"/>
      <c r="AB207" s="393"/>
      <c r="AC207" s="393"/>
      <c r="AD207" s="393"/>
      <c r="AE207" s="399"/>
      <c r="AF207" s="393"/>
      <c r="AG207" s="393"/>
      <c r="AH207" s="393"/>
      <c r="AI207" s="393"/>
      <c r="AJ207" s="393"/>
      <c r="AK207" s="393"/>
      <c r="AL207" s="399"/>
      <c r="AM207" s="400"/>
      <c r="AN207" s="400"/>
      <c r="AO207" s="400"/>
      <c r="AP207" s="400"/>
      <c r="AQ207" s="400"/>
      <c r="AR207" s="400"/>
      <c r="AS207" s="400"/>
      <c r="AT207" s="400"/>
      <c r="AU207" s="401"/>
      <c r="AV207" s="400"/>
      <c r="AW207" s="400"/>
      <c r="AX207" s="400"/>
      <c r="AY207" s="400"/>
      <c r="AZ207" s="400"/>
      <c r="BA207" s="400"/>
      <c r="BB207" s="400"/>
      <c r="BC207" s="400"/>
      <c r="BD207" s="400"/>
      <c r="BE207" s="400"/>
      <c r="BF207" s="400"/>
      <c r="BG207" s="400"/>
      <c r="BH207" s="399"/>
      <c r="BI207" s="393"/>
      <c r="BJ207" s="393"/>
      <c r="BK207" s="393"/>
      <c r="BL207" s="393"/>
      <c r="BM207" s="393"/>
      <c r="BN207" s="393"/>
      <c r="BO207" s="393"/>
      <c r="BP207" s="400"/>
      <c r="BQ207" s="400"/>
      <c r="BR207" s="400"/>
      <c r="BS207" s="400"/>
      <c r="BT207" s="400"/>
      <c r="BU207" s="400"/>
      <c r="BV207" s="400"/>
      <c r="BW207" s="400"/>
      <c r="BX207" s="400"/>
      <c r="BY207" s="400"/>
      <c r="BZ207" s="400"/>
      <c r="CA207" s="400"/>
      <c r="CB207" s="400"/>
      <c r="CC207" s="400"/>
      <c r="CD207" s="400"/>
      <c r="CE207" s="400"/>
      <c r="CF207" s="399"/>
      <c r="CG207" s="399"/>
      <c r="CH207" s="399"/>
      <c r="CI207" s="399"/>
      <c r="CJ207" s="393"/>
      <c r="CK207" s="393"/>
      <c r="CL207" s="393"/>
      <c r="CM207" s="400"/>
      <c r="CN207" s="400"/>
      <c r="CO207" s="400"/>
      <c r="CP207" s="400"/>
      <c r="CQ207" s="400"/>
      <c r="CR207" s="400"/>
      <c r="CS207" s="399"/>
      <c r="CT207" s="393"/>
      <c r="CU207" s="393"/>
      <c r="CV207" s="393"/>
      <c r="CW207" s="393"/>
      <c r="CX207" s="393"/>
      <c r="CY207" s="393"/>
      <c r="CZ207" s="393"/>
      <c r="DA207" s="393"/>
      <c r="DB207" s="393"/>
      <c r="DC207" s="393"/>
      <c r="DD207" s="393"/>
      <c r="DE207" s="395"/>
      <c r="DF207" s="393"/>
      <c r="DG207" s="393"/>
      <c r="DH207" s="393"/>
      <c r="DI207" s="393"/>
      <c r="DJ207" s="393"/>
      <c r="DK207" s="393"/>
      <c r="DL207" s="393"/>
      <c r="DM207" s="393"/>
      <c r="DN207" s="399"/>
      <c r="DO207" s="393"/>
      <c r="DP207" s="393"/>
      <c r="DQ207" s="393"/>
      <c r="DR207" s="393"/>
      <c r="DS207" s="399"/>
      <c r="DT207" s="393"/>
      <c r="DU207" s="393"/>
      <c r="DV207" s="393"/>
      <c r="DW207" s="393"/>
    </row>
    <row r="208" spans="1:132" x14ac:dyDescent="0.2">
      <c r="A208" s="409"/>
      <c r="F208" s="406"/>
      <c r="G208" s="393"/>
      <c r="H208" s="393"/>
      <c r="I208" s="393" t="e">
        <f>SUM(#REF!,#REF!,#REF!,#REF!,#REF!,#REF!)</f>
        <v>#REF!</v>
      </c>
      <c r="J208" s="348"/>
      <c r="K208" s="407"/>
      <c r="L208" s="393" t="e">
        <f>SUM(#REF!,#REF!,#REF!,#REF!,#REF!,#REF!)</f>
        <v>#REF!</v>
      </c>
      <c r="M208" s="393"/>
      <c r="N208" s="393"/>
      <c r="O208" s="393"/>
      <c r="P208" s="393"/>
      <c r="Q208" s="393"/>
      <c r="R208" s="393"/>
      <c r="S208" s="393"/>
      <c r="T208" s="393"/>
      <c r="U208" s="399" t="e">
        <f>SUM(#REF!,#REF!,#REF!,#REF!,#REF!,#REF!)</f>
        <v>#REF!</v>
      </c>
      <c r="V208" s="393"/>
      <c r="W208" s="393"/>
      <c r="X208" s="393"/>
      <c r="Y208" s="393"/>
      <c r="Z208" s="393"/>
      <c r="AA208" s="393"/>
      <c r="AB208" s="393"/>
      <c r="AC208" s="393"/>
      <c r="AD208" s="393"/>
      <c r="AE208" s="399"/>
      <c r="AF208" s="393"/>
      <c r="AG208" s="393"/>
      <c r="AH208" s="393"/>
      <c r="AI208" s="393"/>
      <c r="AJ208" s="393"/>
      <c r="AK208" s="393" t="e">
        <f>SUM(#REF!,#REF!,#REF!,#REF!,#REF!,#REF!)</f>
        <v>#REF!</v>
      </c>
      <c r="AL208" s="399" t="e">
        <f>SUM(#REF!,#REF!,#REF!,#REF!,#REF!,#REF!)</f>
        <v>#REF!</v>
      </c>
      <c r="AM208" s="400"/>
      <c r="AN208" s="400"/>
      <c r="AO208" s="400"/>
      <c r="AP208" s="400"/>
      <c r="AQ208" s="400"/>
      <c r="AR208" s="400"/>
      <c r="AS208" s="400"/>
      <c r="AT208" s="400" t="e">
        <f>SUM(#REF!,#REF!,#REF!,#REF!,#REF!,#REF!)</f>
        <v>#REF!</v>
      </c>
      <c r="AU208" s="401" t="e">
        <f>SUM(#REF!,#REF!,#REF!,#REF!,#REF!,#REF!)</f>
        <v>#REF!</v>
      </c>
      <c r="AV208" s="400" t="e">
        <f>SUM(#REF!,#REF!,#REF!,#REF!,#REF!,#REF!)</f>
        <v>#REF!</v>
      </c>
      <c r="AW208" s="400"/>
      <c r="AX208" s="400"/>
      <c r="AY208" s="400"/>
      <c r="AZ208" s="400"/>
      <c r="BA208" s="400"/>
      <c r="BB208" s="400"/>
      <c r="BC208" s="400"/>
      <c r="BD208" s="400"/>
      <c r="BE208" s="400"/>
      <c r="BF208" s="400"/>
      <c r="BG208" s="400"/>
      <c r="BH208" s="399" t="e">
        <f>SUM(#REF!,#REF!,#REF!,#REF!,#REF!,#REF!)</f>
        <v>#REF!</v>
      </c>
      <c r="BI208" s="393" t="e">
        <f>SUM(#REF!,#REF!,#REF!,#REF!,#REF!,#REF!)</f>
        <v>#REF!</v>
      </c>
      <c r="BJ208" s="393"/>
      <c r="BK208" s="393"/>
      <c r="BL208" s="393"/>
      <c r="BM208" s="393"/>
      <c r="BN208" s="393"/>
      <c r="BO208" s="393" t="e">
        <f>SUM(#REF!,#REF!,#REF!,#REF!,#REF!,#REF!)</f>
        <v>#REF!</v>
      </c>
      <c r="BP208" s="400" t="e">
        <f>SUM(#REF!,#REF!,#REF!,#REF!,#REF!,#REF!)</f>
        <v>#REF!</v>
      </c>
      <c r="BQ208" s="400" t="e">
        <f>SUM(#REF!,#REF!,#REF!,#REF!,#REF!,#REF!)</f>
        <v>#REF!</v>
      </c>
      <c r="BR208" s="400"/>
      <c r="BS208" s="400"/>
      <c r="BT208" s="400"/>
      <c r="BU208" s="400"/>
      <c r="BV208" s="400"/>
      <c r="BW208" s="400"/>
      <c r="BX208" s="400"/>
      <c r="BY208" s="400"/>
      <c r="BZ208" s="400"/>
      <c r="CA208" s="400"/>
      <c r="CB208" s="400"/>
      <c r="CC208" s="400"/>
      <c r="CD208" s="400"/>
      <c r="CE208" s="400"/>
      <c r="CF208" s="399" t="e">
        <f>SUM(#REF!,#REF!,#REF!,#REF!,#REF!,#REF!)</f>
        <v>#REF!</v>
      </c>
      <c r="CG208" s="399"/>
      <c r="CH208" s="399"/>
      <c r="CI208" s="399"/>
      <c r="CJ208" s="393"/>
      <c r="CK208" s="393"/>
      <c r="CL208" s="393"/>
      <c r="CM208" s="400"/>
      <c r="CN208" s="400"/>
      <c r="CO208" s="400"/>
      <c r="CP208" s="400"/>
      <c r="CQ208" s="400"/>
      <c r="CR208" s="400"/>
      <c r="CS208" s="399" t="e">
        <f>SUM(#REF!,#REF!,#REF!,#REF!,#REF!,#REF!)</f>
        <v>#REF!</v>
      </c>
      <c r="CT208" s="393"/>
      <c r="CU208" s="393"/>
      <c r="CV208" s="393"/>
      <c r="CW208" s="393"/>
      <c r="CX208" s="393" t="e">
        <f>SUM(#REF!,#REF!,#REF!,#REF!,#REF!,#REF!)</f>
        <v>#REF!</v>
      </c>
      <c r="CY208" s="393"/>
      <c r="CZ208" s="393"/>
      <c r="DA208" s="393"/>
      <c r="DB208" s="393"/>
      <c r="DC208" s="393"/>
      <c r="DD208" s="393"/>
      <c r="DE208" s="395" t="e">
        <f>SUM(#REF!,#REF!,#REF!,#REF!,#REF!,#REF!)</f>
        <v>#REF!</v>
      </c>
      <c r="DF208" s="393"/>
      <c r="DG208" s="393"/>
      <c r="DH208" s="393"/>
      <c r="DI208" s="393"/>
      <c r="DJ208" s="393"/>
      <c r="DK208" s="393"/>
      <c r="DL208" s="393" t="e">
        <f>SUM(#REF!,#REF!,#REF!,#REF!,#REF!,#REF!)</f>
        <v>#REF!</v>
      </c>
      <c r="DM208" s="393"/>
      <c r="DN208" s="399" t="e">
        <f>SUM(#REF!,#REF!,#REF!,#REF!,#REF!,#REF!)</f>
        <v>#REF!</v>
      </c>
      <c r="DO208" s="393"/>
      <c r="DP208" s="393"/>
      <c r="DQ208" s="393"/>
      <c r="DR208" s="393" t="e">
        <f>SUM(#REF!,#REF!,#REF!,#REF!,#REF!,#REF!)</f>
        <v>#REF!</v>
      </c>
      <c r="DS208" s="399" t="e">
        <f>SUM(#REF!,#REF!,#REF!,#REF!,#REF!,#REF!)</f>
        <v>#REF!</v>
      </c>
      <c r="DT208" s="393"/>
      <c r="DU208" s="393"/>
      <c r="DV208" s="393"/>
      <c r="DW208" s="393" t="e">
        <f>SUM(#REF!,#REF!,#REF!,#REF!,#REF!,#REF!)</f>
        <v>#REF!</v>
      </c>
    </row>
    <row r="209" spans="2:127" x14ac:dyDescent="0.2">
      <c r="F209" s="406"/>
      <c r="G209" s="393"/>
      <c r="H209" s="393"/>
      <c r="I209" s="393" t="e">
        <f>SUM(#REF!,#REF!,#REF!,#REF!,#REF!,#REF!,#REF!,#REF!,#REF!,#REF!,#REF!,#REF!,#REF!,#REF!,#REF!,#REF!,#REF!,#REF!,#REF!,#REF!,#REF!,#REF!,#REF!,#REF!,#REF!,#REF!,#REF!)</f>
        <v>#REF!</v>
      </c>
      <c r="J209" s="348"/>
      <c r="K209" s="407"/>
      <c r="L209" s="393" t="e">
        <f>SUM(#REF!,#REF!,#REF!,#REF!,#REF!,#REF!,#REF!,#REF!,#REF!,#REF!,#REF!,#REF!,#REF!,#REF!,#REF!,#REF!,#REF!,#REF!,#REF!,#REF!,#REF!,#REF!,#REF!,#REF!,#REF!,#REF!,#REF!,#REF!)</f>
        <v>#REF!</v>
      </c>
      <c r="M209" s="393"/>
      <c r="N209" s="393"/>
      <c r="O209" s="393"/>
      <c r="P209" s="393"/>
      <c r="Q209" s="393"/>
      <c r="R209" s="393"/>
      <c r="S209" s="393"/>
      <c r="T209" s="393"/>
      <c r="U209" s="399" t="e">
        <f>SUM(#REF!,#REF!,#REF!,#REF!,#REF!,#REF!,#REF!,#REF!,#REF!,#REF!,#REF!,#REF!,#REF!,#REF!,#REF!,#REF!,#REF!,#REF!,#REF!,#REF!,#REF!,#REF!,#REF!,#REF!,#REF!,#REF!,#REF!)</f>
        <v>#REF!</v>
      </c>
      <c r="V209" s="393"/>
      <c r="W209" s="393"/>
      <c r="X209" s="393"/>
      <c r="Y209" s="393"/>
      <c r="Z209" s="393"/>
      <c r="AA209" s="393"/>
      <c r="AB209" s="393"/>
      <c r="AC209" s="393"/>
      <c r="AD209" s="393"/>
      <c r="AE209" s="399"/>
      <c r="AF209" s="393"/>
      <c r="AG209" s="393"/>
      <c r="AH209" s="393"/>
      <c r="AI209" s="393"/>
      <c r="AJ209" s="393"/>
      <c r="AK209" s="393" t="e">
        <f>SUM(#REF!,#REF!,#REF!,#REF!,#REF!,#REF!,#REF!,#REF!,#REF!,#REF!,#REF!,#REF!,#REF!,#REF!,#REF!,#REF!,#REF!,#REF!,#REF!,#REF!,#REF!,#REF!,#REF!,#REF!,#REF!,#REF!,#REF!)</f>
        <v>#REF!</v>
      </c>
      <c r="AL209" s="399" t="e">
        <f>SUM(#REF!,#REF!,#REF!,#REF!,#REF!,#REF!,#REF!,#REF!,#REF!,#REF!,#REF!,#REF!,#REF!,#REF!,#REF!,#REF!,#REF!,#REF!,#REF!,#REF!,#REF!,#REF!,#REF!,#REF!,#REF!,#REF!,#REF!)</f>
        <v>#REF!</v>
      </c>
      <c r="AM209" s="400"/>
      <c r="AN209" s="400"/>
      <c r="AO209" s="400"/>
      <c r="AP209" s="400"/>
      <c r="AQ209" s="400"/>
      <c r="AR209" s="400"/>
      <c r="AS209" s="400"/>
      <c r="AT209" s="400" t="e">
        <f>SUM(#REF!,#REF!,#REF!,#REF!,#REF!,#REF!,#REF!,#REF!,#REF!,#REF!,#REF!,#REF!,#REF!,#REF!,#REF!,#REF!,#REF!,#REF!,#REF!,#REF!,#REF!,#REF!,#REF!,#REF!,#REF!,#REF!,#REF!)</f>
        <v>#REF!</v>
      </c>
      <c r="AU209" s="401" t="e">
        <f>SUM(#REF!,#REF!,#REF!,#REF!,#REF!,#REF!,#REF!,#REF!,#REF!,#REF!,#REF!,#REF!,#REF!,#REF!,#REF!,#REF!,#REF!,#REF!,#REF!,#REF!,#REF!,#REF!,#REF!,#REF!,#REF!,#REF!,#REF!)</f>
        <v>#REF!</v>
      </c>
      <c r="AV209" s="400" t="e">
        <f>SUM(#REF!,#REF!,#REF!,#REF!,#REF!,#REF!,#REF!,#REF!,#REF!,#REF!,#REF!,#REF!,#REF!,#REF!,#REF!,#REF!,#REF!,#REF!,#REF!,#REF!,#REF!,#REF!,#REF!,#REF!,#REF!,#REF!,#REF!)</f>
        <v>#REF!</v>
      </c>
      <c r="AW209" s="400"/>
      <c r="AX209" s="400"/>
      <c r="AY209" s="400"/>
      <c r="AZ209" s="400"/>
      <c r="BA209" s="400"/>
      <c r="BB209" s="400"/>
      <c r="BC209" s="400"/>
      <c r="BD209" s="400"/>
      <c r="BE209" s="400"/>
      <c r="BF209" s="400"/>
      <c r="BG209" s="400"/>
      <c r="BH209" s="399" t="e">
        <f>SUM(#REF!,#REF!,#REF!,#REF!,#REF!,#REF!,#REF!,#REF!,#REF!,#REF!,#REF!,#REF!,#REF!,#REF!,#REF!,#REF!,#REF!,#REF!,#REF!,#REF!,#REF!,#REF!,#REF!,#REF!,#REF!,#REF!,#REF!)</f>
        <v>#REF!</v>
      </c>
      <c r="BI209" s="393" t="e">
        <f>SUM(#REF!,#REF!,#REF!,#REF!,#REF!,#REF!,#REF!,#REF!,#REF!,#REF!,#REF!,#REF!,#REF!,#REF!,#REF!,#REF!,#REF!,#REF!,#REF!,#REF!,#REF!,#REF!,#REF!,#REF!,#REF!,#REF!,#REF!)</f>
        <v>#REF!</v>
      </c>
      <c r="BJ209" s="393"/>
      <c r="BK209" s="393"/>
      <c r="BL209" s="393"/>
      <c r="BM209" s="393"/>
      <c r="BN209" s="393"/>
      <c r="BO209" s="393" t="e">
        <f>SUM(#REF!,#REF!,#REF!,#REF!,#REF!,#REF!,#REF!,#REF!,#REF!,#REF!,#REF!,#REF!,#REF!,#REF!,#REF!,#REF!,#REF!,#REF!,#REF!,#REF!,#REF!,#REF!,#REF!,#REF!,#REF!,#REF!,#REF!)</f>
        <v>#REF!</v>
      </c>
      <c r="BP209" s="400" t="e">
        <f>SUM(#REF!,#REF!,#REF!,#REF!,#REF!,#REF!,#REF!,#REF!,#REF!,#REF!,#REF!,#REF!,#REF!,#REF!,#REF!,#REF!,#REF!,#REF!,#REF!,#REF!,#REF!,#REF!,#REF!,#REF!,#REF!,#REF!,#REF!)</f>
        <v>#REF!</v>
      </c>
      <c r="BQ209" s="400" t="e">
        <f>SUM(#REF!,#REF!,#REF!,#REF!,#REF!,#REF!,#REF!,#REF!,#REF!,#REF!,#REF!,#REF!,#REF!,#REF!,#REF!,#REF!,#REF!,#REF!,#REF!,#REF!,#REF!,#REF!,#REF!,#REF!,#REF!,#REF!,#REF!)</f>
        <v>#REF!</v>
      </c>
      <c r="BR209" s="400"/>
      <c r="BS209" s="400"/>
      <c r="BT209" s="400"/>
      <c r="BU209" s="400"/>
      <c r="BV209" s="400"/>
      <c r="BW209" s="400"/>
      <c r="BX209" s="400"/>
      <c r="BY209" s="400"/>
      <c r="BZ209" s="400"/>
      <c r="CA209" s="400"/>
      <c r="CB209" s="400"/>
      <c r="CC209" s="400"/>
      <c r="CD209" s="400"/>
      <c r="CE209" s="400"/>
      <c r="CF209" s="399" t="e">
        <f>SUM(#REF!,#REF!,#REF!,#REF!,#REF!,#REF!,#REF!,#REF!,#REF!,#REF!,#REF!,#REF!,#REF!,#REF!,#REF!,#REF!,#REF!,#REF!,#REF!,#REF!,#REF!,#REF!,#REF!,#REF!,#REF!,#REF!,#REF!)</f>
        <v>#REF!</v>
      </c>
      <c r="CG209" s="399"/>
      <c r="CH209" s="399"/>
      <c r="CI209" s="399"/>
      <c r="CJ209" s="393"/>
      <c r="CK209" s="393"/>
      <c r="CL209" s="393"/>
      <c r="CM209" s="400"/>
      <c r="CN209" s="400"/>
      <c r="CO209" s="400"/>
      <c r="CP209" s="400"/>
      <c r="CQ209" s="400"/>
      <c r="CR209" s="400"/>
      <c r="CS209" s="399" t="e">
        <f>SUM(#REF!,#REF!,#REF!,#REF!,#REF!,#REF!,#REF!,#REF!,#REF!,#REF!,#REF!,#REF!,#REF!,#REF!,#REF!,#REF!,#REF!,#REF!,#REF!,#REF!,#REF!,#REF!,#REF!,#REF!,#REF!,#REF!,#REF!,#REF!)</f>
        <v>#REF!</v>
      </c>
      <c r="CT209" s="393"/>
      <c r="CU209" s="393"/>
      <c r="CV209" s="393"/>
      <c r="CW209" s="393"/>
      <c r="CX209" s="393" t="e">
        <f>SUM(#REF!,#REF!,#REF!,#REF!,#REF!,#REF!,#REF!,#REF!,#REF!,#REF!,#REF!,#REF!,#REF!,#REF!,#REF!,#REF!,#REF!,#REF!,#REF!,#REF!,#REF!,#REF!,#REF!,#REF!,#REF!,#REF!,#REF!,#REF!)</f>
        <v>#REF!</v>
      </c>
      <c r="CY209" s="393"/>
      <c r="CZ209" s="393"/>
      <c r="DA209" s="393"/>
      <c r="DB209" s="393"/>
      <c r="DC209" s="393"/>
      <c r="DD209" s="393"/>
      <c r="DE209" s="395" t="e">
        <f>SUM(#REF!,#REF!,#REF!,#REF!,#REF!,#REF!,#REF!,#REF!,#REF!,#REF!,#REF!,#REF!,#REF!,#REF!,#REF!,#REF!,#REF!,#REF!,#REF!,#REF!,#REF!,#REF!,#REF!,#REF!,#REF!,#REF!,#REF!,#REF!)</f>
        <v>#REF!</v>
      </c>
      <c r="DF209" s="393"/>
      <c r="DG209" s="393"/>
      <c r="DH209" s="393"/>
      <c r="DI209" s="393"/>
      <c r="DJ209" s="393"/>
      <c r="DK209" s="393"/>
      <c r="DL209" s="393" t="e">
        <f>SUM(#REF!,#REF!,#REF!,#REF!,#REF!,#REF!,#REF!,#REF!,#REF!,#REF!,#REF!,#REF!,#REF!,#REF!,#REF!,#REF!,#REF!,#REF!,#REF!,#REF!,#REF!,#REF!,#REF!,#REF!,#REF!,#REF!,#REF!,#REF!)</f>
        <v>#REF!</v>
      </c>
      <c r="DM209" s="393"/>
      <c r="DN209" s="399" t="e">
        <f>SUM(#REF!,#REF!,#REF!,#REF!,#REF!,#REF!,#REF!,#REF!,#REF!,#REF!,#REF!,#REF!,#REF!,#REF!,#REF!,#REF!,#REF!,#REF!,#REF!,#REF!,#REF!,#REF!,#REF!,#REF!,#REF!,#REF!,#REF!,#REF!)</f>
        <v>#REF!</v>
      </c>
      <c r="DO209" s="393"/>
      <c r="DP209" s="393"/>
      <c r="DQ209" s="393"/>
      <c r="DR209" s="393" t="e">
        <f>SUM(#REF!,#REF!,#REF!,#REF!,#REF!,#REF!,#REF!,#REF!,#REF!,#REF!,#REF!,#REF!,#REF!,#REF!,#REF!,#REF!,#REF!,#REF!,#REF!,#REF!,#REF!,#REF!,#REF!,#REF!,#REF!,#REF!,#REF!,#REF!)</f>
        <v>#REF!</v>
      </c>
      <c r="DS209" s="399" t="e">
        <f>SUM(#REF!,#REF!,#REF!,#REF!,#REF!,#REF!,#REF!,#REF!,#REF!,#REF!,#REF!,#REF!,#REF!,#REF!,#REF!,#REF!,#REF!,#REF!,#REF!,#REF!,#REF!,#REF!,#REF!,#REF!,#REF!,#REF!,#REF!,#REF!)</f>
        <v>#REF!</v>
      </c>
      <c r="DT209" s="393"/>
      <c r="DU209" s="393"/>
      <c r="DV209" s="393"/>
      <c r="DW209" s="393" t="e">
        <f>SUM(#REF!,#REF!,#REF!,#REF!,#REF!,#REF!,#REF!,#REF!,#REF!,#REF!,#REF!,#REF!,#REF!,#REF!,#REF!,#REF!,#REF!,#REF!,#REF!,#REF!,#REF!,#REF!,#REF!,#REF!,#REF!,#REF!,#REF!,#REF!)</f>
        <v>#REF!</v>
      </c>
    </row>
    <row r="210" spans="2:127" x14ac:dyDescent="0.2">
      <c r="F210" s="406"/>
      <c r="G210" s="410"/>
      <c r="H210" s="400"/>
      <c r="I210" s="411"/>
      <c r="J210" s="348"/>
      <c r="K210" s="407"/>
      <c r="L210" s="393"/>
      <c r="M210" s="393"/>
      <c r="N210" s="393"/>
      <c r="O210" s="393"/>
      <c r="P210" s="393"/>
      <c r="Q210" s="393"/>
      <c r="R210" s="393"/>
      <c r="S210" s="393"/>
      <c r="T210" s="393"/>
      <c r="U210" s="399"/>
      <c r="V210" s="400"/>
      <c r="W210" s="410"/>
      <c r="X210" s="400"/>
      <c r="Y210" s="348"/>
      <c r="Z210" s="400"/>
      <c r="AA210" s="400"/>
      <c r="AB210" s="400"/>
      <c r="AC210" s="400"/>
      <c r="AD210" s="400"/>
      <c r="AE210" s="399"/>
      <c r="AF210" s="410"/>
      <c r="AG210" s="400"/>
      <c r="AH210" s="348"/>
      <c r="AI210" s="348"/>
      <c r="AJ210" s="348"/>
      <c r="AK210" s="393"/>
      <c r="AL210" s="399"/>
      <c r="AM210" s="400"/>
      <c r="AN210" s="400"/>
      <c r="AO210" s="400"/>
      <c r="AP210" s="400"/>
      <c r="AQ210" s="400"/>
      <c r="AR210" s="400"/>
      <c r="AS210" s="400"/>
      <c r="AT210" s="400"/>
      <c r="AU210" s="401"/>
      <c r="AV210" s="400"/>
      <c r="AW210" s="400"/>
      <c r="AX210" s="400"/>
      <c r="AY210" s="400"/>
      <c r="AZ210" s="400"/>
      <c r="BA210" s="400"/>
      <c r="BB210" s="400"/>
      <c r="BC210" s="400"/>
      <c r="BD210" s="400"/>
      <c r="BE210" s="400"/>
      <c r="BF210" s="400"/>
      <c r="BG210" s="400"/>
      <c r="BH210" s="399"/>
      <c r="BI210" s="400"/>
      <c r="BJ210" s="410"/>
      <c r="BK210" s="400"/>
      <c r="BL210" s="412"/>
      <c r="BM210" s="400"/>
      <c r="BN210" s="400"/>
      <c r="BO210" s="393"/>
      <c r="BP210" s="400"/>
      <c r="BQ210" s="400"/>
      <c r="BR210" s="400"/>
      <c r="BS210" s="400"/>
      <c r="BT210" s="400"/>
      <c r="BU210" s="400"/>
      <c r="BV210" s="400"/>
      <c r="BW210" s="400"/>
      <c r="BX210" s="400"/>
      <c r="BY210" s="400"/>
      <c r="BZ210" s="400"/>
      <c r="CA210" s="400"/>
      <c r="CB210" s="400"/>
      <c r="CC210" s="400"/>
      <c r="CD210" s="400"/>
      <c r="CE210" s="400"/>
      <c r="CF210" s="399"/>
      <c r="CG210" s="399"/>
      <c r="CH210" s="399"/>
      <c r="CI210" s="399"/>
      <c r="CJ210" s="400"/>
      <c r="CK210" s="400"/>
      <c r="CL210" s="400"/>
      <c r="CM210" s="400"/>
      <c r="CN210" s="400"/>
      <c r="CO210" s="400"/>
      <c r="CP210" s="400"/>
      <c r="CQ210" s="400"/>
      <c r="CR210" s="400"/>
      <c r="CS210" s="399"/>
      <c r="CT210" s="410"/>
      <c r="CU210" s="400"/>
      <c r="CV210" s="400"/>
      <c r="CW210" s="400"/>
      <c r="CX210" s="393"/>
      <c r="CY210" s="400"/>
      <c r="CZ210" s="400"/>
      <c r="DA210" s="400"/>
      <c r="DB210" s="400"/>
      <c r="DC210" s="400"/>
      <c r="DD210" s="400"/>
      <c r="DE210" s="395"/>
      <c r="DF210" s="410"/>
      <c r="DG210" s="400"/>
      <c r="DH210" s="348"/>
      <c r="DI210" s="348"/>
      <c r="DJ210" s="348"/>
      <c r="DK210" s="348"/>
      <c r="DL210" s="400"/>
    </row>
    <row r="211" spans="2:127" x14ac:dyDescent="0.2">
      <c r="F211" s="406"/>
      <c r="G211" s="410"/>
      <c r="H211" s="400"/>
      <c r="I211" s="411"/>
      <c r="J211" s="348"/>
      <c r="K211" s="407"/>
      <c r="L211" s="393"/>
      <c r="M211" s="393"/>
      <c r="N211" s="393"/>
      <c r="O211" s="393"/>
      <c r="P211" s="393"/>
      <c r="Q211" s="393"/>
      <c r="R211" s="393"/>
      <c r="S211" s="393"/>
      <c r="T211" s="393"/>
      <c r="U211" s="399"/>
      <c r="V211" s="400"/>
      <c r="W211" s="410"/>
      <c r="X211" s="400"/>
      <c r="Y211" s="348"/>
      <c r="Z211" s="400"/>
      <c r="AA211" s="400"/>
      <c r="AB211" s="400"/>
      <c r="AC211" s="400"/>
      <c r="AD211" s="400"/>
      <c r="AE211" s="399"/>
      <c r="AF211" s="410"/>
      <c r="AG211" s="400"/>
      <c r="AH211" s="348"/>
      <c r="AI211" s="348"/>
      <c r="AJ211" s="348"/>
      <c r="AK211" s="393"/>
      <c r="AL211" s="399"/>
      <c r="AM211" s="400"/>
      <c r="AN211" s="400"/>
      <c r="AO211" s="400"/>
      <c r="AP211" s="400"/>
      <c r="AQ211" s="400"/>
      <c r="AR211" s="400"/>
      <c r="AS211" s="400"/>
      <c r="AT211" s="400"/>
      <c r="AU211" s="401"/>
      <c r="AV211" s="400"/>
      <c r="AW211" s="400"/>
      <c r="AX211" s="400"/>
      <c r="AY211" s="400"/>
      <c r="AZ211" s="400"/>
      <c r="BA211" s="400"/>
      <c r="BB211" s="400"/>
      <c r="BC211" s="400"/>
      <c r="BD211" s="400"/>
      <c r="BE211" s="400"/>
      <c r="BF211" s="400"/>
      <c r="BG211" s="400"/>
      <c r="BH211" s="399"/>
      <c r="BI211" s="400"/>
      <c r="BJ211" s="410"/>
      <c r="BK211" s="400"/>
      <c r="BL211" s="412"/>
      <c r="BM211" s="400"/>
      <c r="BN211" s="400"/>
      <c r="BO211" s="393"/>
      <c r="BP211" s="400"/>
      <c r="BQ211" s="400"/>
      <c r="BR211" s="400"/>
      <c r="BS211" s="400"/>
      <c r="BT211" s="400"/>
      <c r="BU211" s="400"/>
      <c r="BV211" s="400"/>
      <c r="BW211" s="400"/>
      <c r="BX211" s="400"/>
      <c r="BY211" s="400"/>
      <c r="BZ211" s="400"/>
      <c r="CA211" s="400"/>
      <c r="CB211" s="400"/>
      <c r="CC211" s="400"/>
      <c r="CD211" s="400"/>
      <c r="CE211" s="400"/>
      <c r="CF211" s="399"/>
      <c r="CG211" s="399"/>
      <c r="CH211" s="399"/>
      <c r="CI211" s="399"/>
      <c r="CJ211" s="400"/>
      <c r="CK211" s="400"/>
      <c r="CL211" s="400"/>
      <c r="CM211" s="400"/>
      <c r="CN211" s="400"/>
      <c r="CO211" s="400"/>
      <c r="CP211" s="400"/>
      <c r="CQ211" s="400"/>
      <c r="CR211" s="400"/>
      <c r="CS211" s="399"/>
      <c r="CT211" s="410"/>
      <c r="CU211" s="400"/>
      <c r="CV211" s="400"/>
      <c r="CW211" s="400"/>
      <c r="CX211" s="393"/>
      <c r="CY211" s="400"/>
      <c r="CZ211" s="400"/>
      <c r="DA211" s="400"/>
      <c r="DB211" s="400"/>
      <c r="DC211" s="400"/>
      <c r="DD211" s="400"/>
      <c r="DE211" s="395"/>
      <c r="DF211" s="410"/>
      <c r="DG211" s="400"/>
      <c r="DH211" s="348"/>
      <c r="DI211" s="348"/>
      <c r="DJ211" s="348"/>
      <c r="DK211" s="348"/>
      <c r="DL211" s="400"/>
    </row>
    <row r="212" spans="2:127" x14ac:dyDescent="0.2">
      <c r="F212" s="406"/>
      <c r="G212" s="410"/>
      <c r="H212" s="400"/>
      <c r="I212" s="411"/>
      <c r="J212" s="348"/>
      <c r="K212" s="407"/>
      <c r="L212" s="393"/>
      <c r="M212" s="393"/>
      <c r="N212" s="393"/>
      <c r="O212" s="393"/>
      <c r="P212" s="393"/>
      <c r="Q212" s="393"/>
      <c r="R212" s="393"/>
      <c r="S212" s="393"/>
      <c r="T212" s="393"/>
      <c r="U212" s="399"/>
      <c r="V212" s="400"/>
      <c r="W212" s="410"/>
      <c r="X212" s="400"/>
      <c r="Y212" s="348"/>
      <c r="Z212" s="400"/>
      <c r="AA212" s="400"/>
      <c r="AB212" s="400"/>
      <c r="AC212" s="400"/>
      <c r="AD212" s="400"/>
      <c r="AE212" s="399"/>
      <c r="AF212" s="410"/>
      <c r="AG212" s="400"/>
      <c r="AH212" s="348"/>
      <c r="AI212" s="348"/>
      <c r="AJ212" s="348"/>
      <c r="AK212" s="393"/>
      <c r="AL212" s="399"/>
      <c r="AM212" s="400"/>
      <c r="AN212" s="400"/>
      <c r="AO212" s="400"/>
      <c r="AP212" s="400"/>
      <c r="AQ212" s="400"/>
      <c r="AR212" s="400"/>
      <c r="AS212" s="400"/>
      <c r="AT212" s="400"/>
      <c r="AU212" s="401"/>
      <c r="AV212" s="400"/>
      <c r="AW212" s="400"/>
      <c r="AX212" s="400"/>
      <c r="AY212" s="400"/>
      <c r="AZ212" s="400"/>
      <c r="BA212" s="400"/>
      <c r="BB212" s="400"/>
      <c r="BC212" s="400"/>
      <c r="BD212" s="400"/>
      <c r="BE212" s="400"/>
      <c r="BF212" s="400"/>
      <c r="BG212" s="400"/>
      <c r="BH212" s="399"/>
      <c r="BI212" s="400"/>
      <c r="BJ212" s="410"/>
      <c r="BK212" s="400"/>
      <c r="BL212" s="412"/>
      <c r="BM212" s="400"/>
      <c r="BN212" s="400"/>
      <c r="BO212" s="393"/>
      <c r="BP212" s="400"/>
      <c r="BQ212" s="400"/>
      <c r="BR212" s="400"/>
      <c r="BS212" s="400"/>
      <c r="BT212" s="400"/>
      <c r="BU212" s="400"/>
      <c r="BV212" s="400"/>
      <c r="BW212" s="400"/>
      <c r="BX212" s="400"/>
      <c r="BY212" s="400"/>
      <c r="BZ212" s="400"/>
      <c r="CA212" s="400"/>
      <c r="CB212" s="400"/>
      <c r="CC212" s="400"/>
      <c r="CD212" s="400"/>
      <c r="CE212" s="400"/>
      <c r="CF212" s="399"/>
      <c r="CG212" s="399"/>
      <c r="CH212" s="399"/>
      <c r="CI212" s="399"/>
      <c r="CJ212" s="400"/>
      <c r="CK212" s="400"/>
      <c r="CL212" s="400"/>
      <c r="CM212" s="400"/>
      <c r="CN212" s="400"/>
      <c r="CO212" s="400"/>
      <c r="CP212" s="400"/>
      <c r="CQ212" s="400"/>
      <c r="CR212" s="400"/>
      <c r="CS212" s="399"/>
      <c r="CT212" s="410"/>
      <c r="CU212" s="400"/>
      <c r="CV212" s="400"/>
      <c r="CW212" s="400"/>
      <c r="CX212" s="393"/>
      <c r="CY212" s="400"/>
      <c r="CZ212" s="400"/>
      <c r="DA212" s="400"/>
      <c r="DB212" s="400"/>
      <c r="DC212" s="400"/>
      <c r="DD212" s="400"/>
      <c r="DE212" s="395"/>
      <c r="DF212" s="410"/>
      <c r="DG212" s="400"/>
      <c r="DH212" s="348"/>
      <c r="DI212" s="348"/>
      <c r="DJ212" s="348"/>
      <c r="DK212" s="348"/>
      <c r="DL212" s="400"/>
    </row>
    <row r="213" spans="2:127" x14ac:dyDescent="0.2">
      <c r="F213" s="406"/>
      <c r="G213" s="410"/>
      <c r="H213" s="400"/>
      <c r="I213" s="411"/>
      <c r="J213" s="348"/>
      <c r="K213" s="407"/>
      <c r="L213" s="393"/>
      <c r="M213" s="393"/>
      <c r="N213" s="393"/>
      <c r="O213" s="393"/>
      <c r="P213" s="393"/>
      <c r="Q213" s="393"/>
      <c r="R213" s="393"/>
      <c r="S213" s="393"/>
      <c r="T213" s="393"/>
      <c r="U213" s="399"/>
      <c r="V213" s="400"/>
      <c r="W213" s="410"/>
      <c r="X213" s="400"/>
      <c r="Y213" s="348"/>
      <c r="Z213" s="400"/>
      <c r="AA213" s="400"/>
      <c r="AB213" s="400"/>
      <c r="AC213" s="400"/>
      <c r="AD213" s="400"/>
      <c r="AE213" s="399"/>
      <c r="AF213" s="410"/>
      <c r="AG213" s="400"/>
      <c r="AH213" s="348"/>
      <c r="AI213" s="348"/>
      <c r="AJ213" s="348"/>
      <c r="AK213" s="393"/>
      <c r="AL213" s="399"/>
      <c r="AM213" s="400"/>
      <c r="AN213" s="400"/>
      <c r="AO213" s="400"/>
      <c r="AP213" s="400"/>
      <c r="AQ213" s="400"/>
      <c r="AR213" s="400"/>
      <c r="AS213" s="400"/>
      <c r="AT213" s="400"/>
      <c r="AU213" s="401"/>
      <c r="AV213" s="400"/>
      <c r="AW213" s="400"/>
      <c r="AX213" s="400"/>
      <c r="AY213" s="400"/>
      <c r="AZ213" s="400"/>
      <c r="BA213" s="400"/>
      <c r="BB213" s="400"/>
      <c r="BC213" s="400"/>
      <c r="BD213" s="400"/>
      <c r="BE213" s="400"/>
      <c r="BF213" s="400"/>
      <c r="BG213" s="400"/>
      <c r="BH213" s="399"/>
      <c r="BI213" s="400"/>
      <c r="BJ213" s="410"/>
      <c r="BK213" s="400"/>
      <c r="BL213" s="412"/>
      <c r="BM213" s="400"/>
      <c r="BN213" s="400"/>
      <c r="BO213" s="393"/>
      <c r="BP213" s="400"/>
      <c r="BQ213" s="400"/>
      <c r="BR213" s="400"/>
      <c r="BS213" s="400"/>
      <c r="BT213" s="400"/>
      <c r="BU213" s="400"/>
      <c r="BV213" s="400"/>
      <c r="BW213" s="400"/>
      <c r="BX213" s="400"/>
      <c r="BY213" s="400"/>
      <c r="BZ213" s="400"/>
      <c r="CA213" s="400"/>
      <c r="CB213" s="400"/>
      <c r="CC213" s="400"/>
      <c r="CD213" s="400"/>
      <c r="CE213" s="400"/>
      <c r="CF213" s="399"/>
      <c r="CG213" s="399"/>
      <c r="CH213" s="399"/>
      <c r="CI213" s="399"/>
      <c r="CJ213" s="400"/>
      <c r="CK213" s="400"/>
      <c r="CL213" s="400"/>
      <c r="CM213" s="400"/>
      <c r="CN213" s="400"/>
      <c r="CO213" s="400"/>
      <c r="CP213" s="400"/>
      <c r="CQ213" s="400"/>
      <c r="CR213" s="400"/>
      <c r="CS213" s="399"/>
      <c r="CT213" s="410"/>
      <c r="CU213" s="400"/>
      <c r="CV213" s="400"/>
      <c r="CW213" s="400"/>
      <c r="CX213" s="393"/>
      <c r="CY213" s="400"/>
      <c r="CZ213" s="400"/>
      <c r="DA213" s="400"/>
      <c r="DB213" s="400"/>
      <c r="DC213" s="400"/>
      <c r="DD213" s="400"/>
      <c r="DE213" s="395"/>
      <c r="DF213" s="410"/>
      <c r="DG213" s="400"/>
      <c r="DH213" s="348"/>
      <c r="DI213" s="348"/>
      <c r="DJ213" s="348"/>
      <c r="DK213" s="348"/>
      <c r="DL213" s="400"/>
    </row>
    <row r="214" spans="2:127" x14ac:dyDescent="0.2">
      <c r="F214" s="406"/>
      <c r="G214" s="410"/>
      <c r="H214" s="400"/>
      <c r="I214" s="411"/>
      <c r="J214" s="348"/>
      <c r="K214" s="407"/>
      <c r="L214" s="393"/>
      <c r="M214" s="393"/>
      <c r="N214" s="393"/>
      <c r="O214" s="393"/>
      <c r="P214" s="393"/>
      <c r="Q214" s="393"/>
      <c r="R214" s="393"/>
      <c r="S214" s="393"/>
      <c r="T214" s="393"/>
      <c r="U214" s="399"/>
      <c r="V214" s="400"/>
      <c r="W214" s="410"/>
      <c r="X214" s="400"/>
      <c r="Y214" s="348"/>
      <c r="Z214" s="400"/>
      <c r="AA214" s="400"/>
      <c r="AB214" s="400"/>
      <c r="AC214" s="400"/>
      <c r="AD214" s="400"/>
      <c r="AE214" s="399"/>
      <c r="AF214" s="410"/>
      <c r="AG214" s="400"/>
      <c r="AH214" s="348"/>
      <c r="AI214" s="348"/>
      <c r="AJ214" s="348"/>
      <c r="AK214" s="393"/>
      <c r="AL214" s="399"/>
      <c r="AM214" s="400"/>
      <c r="AN214" s="400"/>
      <c r="AO214" s="400"/>
      <c r="AP214" s="400"/>
      <c r="AQ214" s="400"/>
      <c r="AR214" s="400"/>
      <c r="AS214" s="400"/>
      <c r="AT214" s="400"/>
      <c r="AU214" s="401"/>
      <c r="AV214" s="400"/>
      <c r="AW214" s="400"/>
      <c r="AX214" s="400"/>
      <c r="AY214" s="400"/>
      <c r="AZ214" s="400"/>
      <c r="BA214" s="400"/>
      <c r="BB214" s="400"/>
      <c r="BC214" s="400"/>
      <c r="BD214" s="400"/>
      <c r="BE214" s="400"/>
      <c r="BF214" s="400"/>
      <c r="BG214" s="400"/>
      <c r="BH214" s="399"/>
      <c r="BI214" s="400"/>
      <c r="BJ214" s="410"/>
      <c r="BK214" s="400"/>
      <c r="BL214" s="412"/>
      <c r="BM214" s="400"/>
      <c r="BN214" s="400"/>
      <c r="BO214" s="393"/>
      <c r="BP214" s="400"/>
      <c r="BQ214" s="400"/>
      <c r="BR214" s="400"/>
      <c r="BS214" s="400"/>
      <c r="BT214" s="400"/>
      <c r="BU214" s="400"/>
      <c r="BV214" s="400"/>
      <c r="BW214" s="400"/>
      <c r="BX214" s="400"/>
      <c r="BY214" s="400"/>
      <c r="BZ214" s="400"/>
      <c r="CA214" s="400"/>
      <c r="CB214" s="400"/>
      <c r="CC214" s="400"/>
      <c r="CD214" s="400"/>
      <c r="CE214" s="400"/>
      <c r="CF214" s="399"/>
      <c r="CG214" s="399"/>
      <c r="CH214" s="399"/>
      <c r="CI214" s="399"/>
      <c r="CJ214" s="400"/>
      <c r="CK214" s="400"/>
      <c r="CL214" s="400"/>
      <c r="CM214" s="400"/>
      <c r="CN214" s="400"/>
      <c r="CO214" s="400"/>
      <c r="CP214" s="400"/>
      <c r="CQ214" s="400"/>
      <c r="CR214" s="400"/>
      <c r="CS214" s="399"/>
      <c r="CT214" s="410"/>
      <c r="CU214" s="400"/>
      <c r="CV214" s="400"/>
      <c r="CW214" s="400"/>
      <c r="CX214" s="393"/>
      <c r="CY214" s="400"/>
      <c r="CZ214" s="400"/>
      <c r="DA214" s="400"/>
      <c r="DB214" s="400"/>
      <c r="DC214" s="400"/>
      <c r="DD214" s="400"/>
      <c r="DE214" s="395"/>
      <c r="DF214" s="410"/>
      <c r="DG214" s="400"/>
      <c r="DH214" s="348"/>
      <c r="DI214" s="348"/>
      <c r="DJ214" s="348"/>
      <c r="DK214" s="348"/>
      <c r="DL214" s="400"/>
    </row>
    <row r="216" spans="2:127" x14ac:dyDescent="0.2">
      <c r="B216" s="313">
        <v>2020</v>
      </c>
      <c r="E216" s="314">
        <f>E200+O200+AB200+AN200+BD200+BT200+DA200+DK200+DU200</f>
        <v>619145.25382123142</v>
      </c>
    </row>
    <row r="217" spans="2:127" x14ac:dyDescent="0.2">
      <c r="B217" s="313">
        <v>2019</v>
      </c>
      <c r="E217" s="314">
        <f>D200+N200+AA200+AM200+BC200+BS200+CZ200+DJ200+DT200</f>
        <v>572058.50560987822</v>
      </c>
    </row>
  </sheetData>
  <mergeCells count="102">
    <mergeCell ref="DP2:DP3"/>
    <mergeCell ref="DQ2:DQ3"/>
    <mergeCell ref="DR2:DR3"/>
    <mergeCell ref="DS2:DU2"/>
    <mergeCell ref="DV2:DX2"/>
    <mergeCell ref="DY2:DY3"/>
    <mergeCell ref="DZ2:DZ3"/>
    <mergeCell ref="EA2:EA3"/>
    <mergeCell ref="EB2:EB3"/>
    <mergeCell ref="CY2:DA2"/>
    <mergeCell ref="DB2:DD2"/>
    <mergeCell ref="DE2:DE3"/>
    <mergeCell ref="DF2:DF3"/>
    <mergeCell ref="DG2:DG3"/>
    <mergeCell ref="DH2:DH3"/>
    <mergeCell ref="DI2:DK2"/>
    <mergeCell ref="DL2:DN2"/>
    <mergeCell ref="DO2:DO3"/>
    <mergeCell ref="CL2:CL3"/>
    <mergeCell ref="CM2:CO2"/>
    <mergeCell ref="CP2:CR2"/>
    <mergeCell ref="CS2:CS3"/>
    <mergeCell ref="CT2:CT3"/>
    <mergeCell ref="CU2:CU3"/>
    <mergeCell ref="CV2:CV3"/>
    <mergeCell ref="CW2:CW3"/>
    <mergeCell ref="CX2:CX3"/>
    <mergeCell ref="CC2:CC3"/>
    <mergeCell ref="CD2:CD3"/>
    <mergeCell ref="CE2:CE3"/>
    <mergeCell ref="CF2:CF3"/>
    <mergeCell ref="CG2:CG3"/>
    <mergeCell ref="CH2:CH3"/>
    <mergeCell ref="CI2:CI3"/>
    <mergeCell ref="CJ2:CJ3"/>
    <mergeCell ref="CK2:CK3"/>
    <mergeCell ref="BP2:BP3"/>
    <mergeCell ref="BQ2:BQ3"/>
    <mergeCell ref="BR2:BT2"/>
    <mergeCell ref="BU2:BW2"/>
    <mergeCell ref="BX2:BX3"/>
    <mergeCell ref="BY2:BY3"/>
    <mergeCell ref="BZ2:BZ3"/>
    <mergeCell ref="CA2:CA3"/>
    <mergeCell ref="CB2:CB3"/>
    <mergeCell ref="BE2:BG2"/>
    <mergeCell ref="BH2:BH3"/>
    <mergeCell ref="BI2:BI3"/>
    <mergeCell ref="BJ2:BJ3"/>
    <mergeCell ref="BK2:BK3"/>
    <mergeCell ref="BL2:BL3"/>
    <mergeCell ref="BM2:BM3"/>
    <mergeCell ref="BN2:BN3"/>
    <mergeCell ref="BO2:BO3"/>
    <mergeCell ref="CY1:DH1"/>
    <mergeCell ref="DI1:DR1"/>
    <mergeCell ref="DS1:EB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1:A3"/>
    <mergeCell ref="B1:B3"/>
    <mergeCell ref="C1:L1"/>
    <mergeCell ref="M1:Y1"/>
    <mergeCell ref="Z1:AK1"/>
    <mergeCell ref="AL1:BA1"/>
    <mergeCell ref="BB1:BQ1"/>
    <mergeCell ref="BR1:CK1"/>
    <mergeCell ref="CM1:CX1"/>
    <mergeCell ref="AJ2:AJ3"/>
    <mergeCell ref="AK2:AK3"/>
    <mergeCell ref="AL2:AN2"/>
    <mergeCell ref="AO2:AQ2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D2"/>
  </mergeCells>
  <pageMargins left="0.39370099999999991" right="0.39370099999999991" top="0.39370099999999991" bottom="0.39370099999999991" header="0" footer="0"/>
  <pageSetup paperSize="9" scale="50" orientation="landscape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70"/>
  <sheetViews>
    <sheetView zoomScale="75" workbookViewId="0">
      <pane xSplit="1" topLeftCell="B1" activePane="topRight" state="frozen"/>
      <selection activeCell="AD16" sqref="AD16"/>
      <selection pane="topRight"/>
    </sheetView>
  </sheetViews>
  <sheetFormatPr defaultRowHeight="15.75" customHeight="1" x14ac:dyDescent="0.25"/>
  <cols>
    <col min="1" max="1" width="5.42578125" style="32" bestFit="1" customWidth="1"/>
    <col min="2" max="2" width="38.140625" style="79" bestFit="1" customWidth="1"/>
    <col min="3" max="3" width="11.7109375" style="31" bestFit="1" customWidth="1"/>
    <col min="4" max="4" width="7.42578125" style="31" bestFit="1" customWidth="1"/>
    <col min="5" max="5" width="7.85546875" style="31" bestFit="1" customWidth="1"/>
    <col min="6" max="6" width="17.28515625" style="31" bestFit="1" customWidth="1"/>
    <col min="7" max="7" width="7.85546875" style="79" bestFit="1" customWidth="1"/>
    <col min="8" max="8" width="7.7109375" style="60" bestFit="1" customWidth="1"/>
    <col min="9" max="9" width="15.140625" style="60" bestFit="1" customWidth="1"/>
    <col min="10" max="10" width="9.28515625" style="60" bestFit="1" customWidth="1"/>
    <col min="11" max="11" width="13.42578125" style="60" bestFit="1" customWidth="1"/>
    <col min="12" max="12" width="9.85546875" style="60" bestFit="1" customWidth="1"/>
    <col min="13" max="13" width="11.7109375" style="32" bestFit="1" customWidth="1"/>
    <col min="14" max="14" width="7.42578125" style="32" bestFit="1" customWidth="1"/>
    <col min="15" max="15" width="7.140625" style="32" bestFit="1" customWidth="1"/>
    <col min="16" max="16" width="9.140625" style="32" bestFit="1" customWidth="1"/>
    <col min="17" max="17" width="10.42578125" style="32" bestFit="1" customWidth="1"/>
    <col min="18" max="18" width="9.140625" style="32" bestFit="1" customWidth="1"/>
    <col min="19" max="19" width="12.28515625" style="32" bestFit="1" customWidth="1"/>
    <col min="20" max="20" width="5.85546875" style="32" bestFit="1" customWidth="1"/>
    <col min="21" max="21" width="9.85546875" style="32" bestFit="1" customWidth="1"/>
    <col min="22" max="22" width="8.42578125" style="32" bestFit="1" customWidth="1"/>
    <col min="23" max="23" width="9.140625" style="32" bestFit="1" customWidth="1"/>
    <col min="24" max="24" width="8.28515625" style="413" bestFit="1" customWidth="1"/>
    <col min="25" max="27" width="9.140625" style="32" bestFit="1" customWidth="1"/>
    <col min="28" max="28" width="10.7109375" style="32" bestFit="1" customWidth="1"/>
    <col min="29" max="29" width="9.140625" style="32" bestFit="1" customWidth="1"/>
    <col min="30" max="30" width="11.140625" style="32" bestFit="1" customWidth="1"/>
    <col min="31" max="31" width="6" style="32" bestFit="1" customWidth="1"/>
    <col min="32" max="41" width="9.140625" style="32" bestFit="1" customWidth="1"/>
    <col min="42" max="42" width="17.5703125" style="77" bestFit="1" customWidth="1"/>
    <col min="43" max="257" width="9.140625" style="32" bestFit="1" customWidth="1"/>
  </cols>
  <sheetData>
    <row r="2" spans="1:42" x14ac:dyDescent="0.25">
      <c r="B2" s="60" t="s">
        <v>373</v>
      </c>
    </row>
    <row r="3" spans="1:42" x14ac:dyDescent="0.25">
      <c r="B3" s="60" t="s">
        <v>374</v>
      </c>
    </row>
    <row r="4" spans="1:42" x14ac:dyDescent="0.25">
      <c r="B4" s="564"/>
      <c r="C4" s="565"/>
      <c r="D4" s="565"/>
      <c r="E4" s="565"/>
      <c r="F4" s="565"/>
      <c r="G4" s="565"/>
      <c r="H4" s="565"/>
      <c r="I4" s="565"/>
      <c r="J4" s="565"/>
      <c r="K4" s="565"/>
      <c r="L4" s="565"/>
    </row>
    <row r="5" spans="1:42" x14ac:dyDescent="0.25">
      <c r="B5" s="60" t="s">
        <v>375</v>
      </c>
    </row>
    <row r="6" spans="1:42" x14ac:dyDescent="0.25">
      <c r="B6" s="60" t="s">
        <v>1024</v>
      </c>
    </row>
    <row r="8" spans="1:42" ht="3" customHeight="1" x14ac:dyDescent="0.25"/>
    <row r="9" spans="1:42" ht="26.25" customHeight="1" x14ac:dyDescent="0.25">
      <c r="A9" s="557" t="s">
        <v>271</v>
      </c>
      <c r="B9" s="558" t="s">
        <v>272</v>
      </c>
      <c r="C9" s="566" t="s">
        <v>377</v>
      </c>
      <c r="D9" s="569" t="s">
        <v>378</v>
      </c>
      <c r="E9" s="570"/>
      <c r="F9" s="566" t="s">
        <v>379</v>
      </c>
      <c r="G9" s="558" t="s">
        <v>380</v>
      </c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7">
        <v>2022</v>
      </c>
      <c r="W9" s="557"/>
      <c r="X9" s="557"/>
      <c r="Y9" s="557"/>
      <c r="Z9" s="557"/>
      <c r="AA9" s="557"/>
      <c r="AB9" s="557"/>
      <c r="AC9" s="557"/>
      <c r="AD9" s="557"/>
      <c r="AE9" s="557"/>
    </row>
    <row r="10" spans="1:42" ht="64.5" customHeight="1" x14ac:dyDescent="0.25">
      <c r="A10" s="557"/>
      <c r="B10" s="558"/>
      <c r="C10" s="567"/>
      <c r="D10" s="571"/>
      <c r="E10" s="572"/>
      <c r="F10" s="567"/>
      <c r="G10" s="557" t="s">
        <v>381</v>
      </c>
      <c r="H10" s="557"/>
      <c r="I10" s="557"/>
      <c r="J10" s="557"/>
      <c r="K10" s="557"/>
      <c r="L10" s="557"/>
      <c r="M10" s="557"/>
      <c r="N10" s="557"/>
      <c r="O10" s="557" t="s">
        <v>382</v>
      </c>
      <c r="P10" s="557"/>
      <c r="Q10" s="557"/>
      <c r="R10" s="557"/>
      <c r="S10" s="557"/>
      <c r="T10" s="557"/>
      <c r="U10" s="557"/>
      <c r="V10" s="557" t="s">
        <v>383</v>
      </c>
      <c r="W10" s="557"/>
      <c r="X10" s="557" t="s">
        <v>384</v>
      </c>
      <c r="Y10" s="557"/>
      <c r="Z10" s="557"/>
      <c r="AA10" s="557"/>
      <c r="AB10" s="557"/>
      <c r="AC10" s="557"/>
      <c r="AD10" s="557"/>
      <c r="AE10" s="557"/>
    </row>
    <row r="11" spans="1:42" ht="35.25" customHeight="1" x14ac:dyDescent="0.25">
      <c r="A11" s="557"/>
      <c r="B11" s="558"/>
      <c r="C11" s="567"/>
      <c r="D11" s="573"/>
      <c r="E11" s="574"/>
      <c r="F11" s="567"/>
      <c r="G11" s="557" t="s">
        <v>280</v>
      </c>
      <c r="H11" s="557" t="s">
        <v>385</v>
      </c>
      <c r="I11" s="557" t="s">
        <v>386</v>
      </c>
      <c r="J11" s="557" t="s">
        <v>273</v>
      </c>
      <c r="K11" s="557"/>
      <c r="L11" s="557"/>
      <c r="M11" s="557"/>
      <c r="N11" s="557"/>
      <c r="O11" s="557" t="s">
        <v>280</v>
      </c>
      <c r="P11" s="557" t="s">
        <v>273</v>
      </c>
      <c r="Q11" s="557"/>
      <c r="R11" s="557"/>
      <c r="S11" s="557"/>
      <c r="T11" s="557"/>
      <c r="U11" s="557" t="s">
        <v>387</v>
      </c>
      <c r="V11" s="557" t="s">
        <v>280</v>
      </c>
      <c r="W11" s="557" t="s">
        <v>385</v>
      </c>
      <c r="X11" s="663" t="s">
        <v>280</v>
      </c>
      <c r="Y11" s="575" t="s">
        <v>385</v>
      </c>
      <c r="Z11" s="575" t="s">
        <v>388</v>
      </c>
      <c r="AA11" s="557" t="s">
        <v>273</v>
      </c>
      <c r="AB11" s="557"/>
      <c r="AC11" s="557"/>
      <c r="AD11" s="557"/>
      <c r="AE11" s="557"/>
    </row>
    <row r="12" spans="1:42" ht="62.25" customHeight="1" x14ac:dyDescent="0.25">
      <c r="A12" s="557"/>
      <c r="B12" s="558"/>
      <c r="C12" s="567"/>
      <c r="D12" s="557" t="s">
        <v>389</v>
      </c>
      <c r="E12" s="557" t="s">
        <v>390</v>
      </c>
      <c r="F12" s="567"/>
      <c r="G12" s="557"/>
      <c r="H12" s="557"/>
      <c r="I12" s="557"/>
      <c r="J12" s="557" t="s">
        <v>391</v>
      </c>
      <c r="K12" s="557"/>
      <c r="L12" s="557"/>
      <c r="M12" s="557"/>
      <c r="N12" s="557" t="s">
        <v>392</v>
      </c>
      <c r="O12" s="557"/>
      <c r="P12" s="557" t="s">
        <v>391</v>
      </c>
      <c r="Q12" s="557"/>
      <c r="R12" s="557"/>
      <c r="S12" s="557"/>
      <c r="T12" s="557" t="s">
        <v>392</v>
      </c>
      <c r="U12" s="557"/>
      <c r="V12" s="557"/>
      <c r="W12" s="557"/>
      <c r="X12" s="664"/>
      <c r="Y12" s="576"/>
      <c r="Z12" s="576"/>
      <c r="AA12" s="578" t="s">
        <v>391</v>
      </c>
      <c r="AB12" s="579"/>
      <c r="AC12" s="579"/>
      <c r="AD12" s="580"/>
      <c r="AE12" s="35" t="s">
        <v>392</v>
      </c>
    </row>
    <row r="13" spans="1:42" ht="126.75" customHeight="1" x14ac:dyDescent="0.25">
      <c r="A13" s="557"/>
      <c r="B13" s="558"/>
      <c r="C13" s="568"/>
      <c r="D13" s="557"/>
      <c r="E13" s="557"/>
      <c r="F13" s="568"/>
      <c r="G13" s="557"/>
      <c r="H13" s="557"/>
      <c r="I13" s="557"/>
      <c r="J13" s="35" t="s">
        <v>393</v>
      </c>
      <c r="K13" s="35" t="s">
        <v>394</v>
      </c>
      <c r="L13" s="35" t="s">
        <v>283</v>
      </c>
      <c r="M13" s="35" t="s">
        <v>395</v>
      </c>
      <c r="N13" s="557"/>
      <c r="O13" s="557"/>
      <c r="P13" s="35" t="s">
        <v>393</v>
      </c>
      <c r="Q13" s="35" t="s">
        <v>394</v>
      </c>
      <c r="R13" s="35" t="s">
        <v>283</v>
      </c>
      <c r="S13" s="35" t="s">
        <v>395</v>
      </c>
      <c r="T13" s="557"/>
      <c r="U13" s="557"/>
      <c r="V13" s="557"/>
      <c r="W13" s="557"/>
      <c r="X13" s="665"/>
      <c r="Y13" s="577"/>
      <c r="Z13" s="577"/>
      <c r="AA13" s="35" t="s">
        <v>393</v>
      </c>
      <c r="AB13" s="35" t="s">
        <v>394</v>
      </c>
      <c r="AC13" s="35" t="s">
        <v>283</v>
      </c>
      <c r="AD13" s="35" t="s">
        <v>395</v>
      </c>
      <c r="AE13" s="35"/>
    </row>
    <row r="14" spans="1:42" ht="35.25" customHeight="1" x14ac:dyDescent="0.25">
      <c r="A14" s="34">
        <v>1</v>
      </c>
      <c r="B14" s="61">
        <v>2</v>
      </c>
      <c r="C14" s="34">
        <v>3</v>
      </c>
      <c r="D14" s="34">
        <v>4</v>
      </c>
      <c r="E14" s="34">
        <v>5</v>
      </c>
      <c r="F14" s="34">
        <v>6</v>
      </c>
      <c r="G14" s="34">
        <v>7</v>
      </c>
      <c r="H14" s="34">
        <v>8</v>
      </c>
      <c r="I14" s="34">
        <v>9</v>
      </c>
      <c r="J14" s="34">
        <v>10</v>
      </c>
      <c r="K14" s="34">
        <v>11</v>
      </c>
      <c r="L14" s="34">
        <v>12</v>
      </c>
      <c r="M14" s="34">
        <v>13</v>
      </c>
      <c r="N14" s="34">
        <v>14</v>
      </c>
      <c r="O14" s="34">
        <v>15</v>
      </c>
      <c r="P14" s="34">
        <v>16</v>
      </c>
      <c r="Q14" s="34">
        <v>17</v>
      </c>
      <c r="R14" s="34">
        <v>18</v>
      </c>
      <c r="S14" s="34">
        <v>19</v>
      </c>
      <c r="T14" s="34">
        <v>20</v>
      </c>
      <c r="U14" s="34">
        <v>21</v>
      </c>
      <c r="V14" s="34">
        <v>22</v>
      </c>
      <c r="W14" s="34">
        <v>23</v>
      </c>
      <c r="X14" s="414">
        <v>24</v>
      </c>
      <c r="Y14" s="34">
        <v>25</v>
      </c>
      <c r="Z14" s="34">
        <v>26</v>
      </c>
      <c r="AA14" s="34">
        <v>27</v>
      </c>
      <c r="AB14" s="34">
        <v>28</v>
      </c>
      <c r="AC14" s="34">
        <v>29</v>
      </c>
      <c r="AD14" s="34">
        <v>30</v>
      </c>
      <c r="AE14" s="81">
        <v>31</v>
      </c>
      <c r="AF14" s="154"/>
      <c r="AG14" s="154" t="s">
        <v>397</v>
      </c>
      <c r="AH14" s="155" t="s">
        <v>398</v>
      </c>
      <c r="AI14" s="156" t="s">
        <v>399</v>
      </c>
      <c r="AJ14" s="154" t="s">
        <v>1025</v>
      </c>
      <c r="AK14" s="154" t="s">
        <v>1026</v>
      </c>
      <c r="AL14" s="157" t="s">
        <v>402</v>
      </c>
      <c r="AM14" s="157" t="s">
        <v>403</v>
      </c>
      <c r="AN14" s="158" t="s">
        <v>404</v>
      </c>
      <c r="AO14" s="86" t="s">
        <v>405</v>
      </c>
      <c r="AP14" s="34" t="s">
        <v>1027</v>
      </c>
    </row>
    <row r="15" spans="1:42" ht="17.25" customHeight="1" x14ac:dyDescent="0.25">
      <c r="A15" s="87"/>
      <c r="B15" s="88" t="s">
        <v>23</v>
      </c>
      <c r="C15" s="89"/>
      <c r="D15" s="89"/>
      <c r="E15" s="89"/>
      <c r="F15" s="90"/>
      <c r="G15" s="47"/>
      <c r="H15" s="47"/>
      <c r="I15" s="47"/>
      <c r="J15" s="47"/>
      <c r="K15" s="47"/>
      <c r="L15" s="47"/>
      <c r="AF15" s="159"/>
      <c r="AG15" s="159"/>
      <c r="AH15" s="159"/>
      <c r="AI15" s="159"/>
      <c r="AJ15" s="415"/>
      <c r="AK15" s="159"/>
      <c r="AL15" s="159"/>
      <c r="AM15" s="159"/>
      <c r="AN15" s="159"/>
      <c r="AO15" s="159"/>
      <c r="AP15" s="34"/>
    </row>
    <row r="16" spans="1:42" ht="49.5" customHeight="1" x14ac:dyDescent="0.25">
      <c r="A16" s="34">
        <v>1</v>
      </c>
      <c r="B16" s="43" t="s">
        <v>24</v>
      </c>
      <c r="C16" s="92">
        <f>'[5]2022'!B5</f>
        <v>67.034000000000006</v>
      </c>
      <c r="D16" s="93">
        <f>'[5]2022'!DP5</f>
        <v>0</v>
      </c>
      <c r="E16" s="93">
        <f>'[5]2022'!DQ5</f>
        <v>0</v>
      </c>
      <c r="F16" s="92">
        <f>'[5]2022'!DT5</f>
        <v>0</v>
      </c>
      <c r="G16" s="44">
        <f>'[5]2021'!DX5</f>
        <v>0</v>
      </c>
      <c r="H16" s="94">
        <f t="shared" ref="H16:H70" si="0">IF(G16&gt;0,G16/D16*100,0)</f>
        <v>0</v>
      </c>
      <c r="I16" s="44"/>
      <c r="J16" s="44"/>
      <c r="K16" s="44"/>
      <c r="L16" s="44"/>
      <c r="M16" s="44"/>
      <c r="N16" s="44"/>
      <c r="O16" s="44">
        <f>'[5]Добыча 2021'!T15</f>
        <v>0</v>
      </c>
      <c r="P16" s="44"/>
      <c r="Q16" s="44"/>
      <c r="R16" s="44"/>
      <c r="S16" s="44"/>
      <c r="T16" s="44"/>
      <c r="U16" s="44">
        <f t="shared" ref="U16:U70" si="1">IF(G16=0,0,O16/G16*100)</f>
        <v>0</v>
      </c>
      <c r="V16" s="94">
        <f>'[5]2022'!DV5</f>
        <v>0</v>
      </c>
      <c r="W16" s="44">
        <f t="shared" ref="W16:W79" si="2">IF(V16&gt;0,V16/E16*100,0)</f>
        <v>0</v>
      </c>
      <c r="X16" s="416">
        <f>'[5]2022'!DX5</f>
        <v>0</v>
      </c>
      <c r="Y16" s="94">
        <f t="shared" ref="Y16:Y79" si="3">IF(X16&gt;0,X16/E16*100,0)</f>
        <v>0</v>
      </c>
      <c r="Z16" s="44"/>
      <c r="AA16" s="44"/>
      <c r="AB16" s="44"/>
      <c r="AC16" s="44"/>
      <c r="AD16" s="44" t="str">
        <f t="shared" ref="AD16:AD79" si="4">IF(AND(ISNUMBER(X16),X16&gt;0),X16,"")</f>
        <v/>
      </c>
      <c r="AE16" s="95"/>
      <c r="AF16" s="82"/>
      <c r="AG16" s="159"/>
      <c r="AH16" s="160">
        <f t="shared" ref="AH16:AH79" si="5">IF(AND(ISNUMBER(--C16),C16&gt;0),E16/C16,"")</f>
        <v>0</v>
      </c>
      <c r="AI16" s="160" t="e">
        <f t="shared" ref="AI16:AI79" ca="1" si="6">IF(AND(ISNUMBER(--E16),ISNUMBER(--AJ16)),ЧАСТНОЕ(E16*AJ16,100),"")</f>
        <v>#NAME?</v>
      </c>
      <c r="AJ16" s="161">
        <v>10</v>
      </c>
      <c r="AK16" s="161" t="str">
        <f t="shared" ref="AK16:AK79" si="7">IF(AJ16&lt;Y16,"Норматив превышен","")</f>
        <v/>
      </c>
      <c r="AL16" s="161">
        <f t="shared" ref="AL16:AL79" si="8">IF(ISNUMBER(X16),IF(X16&gt;0,MAX(ЧАСТНОЕ(X16*30,100),1),0),"")</f>
        <v>0</v>
      </c>
      <c r="AM16" s="161">
        <f t="shared" ref="AM16:AM79" si="9">IF(ISNUMBER(X16),X16,"")</f>
        <v>0</v>
      </c>
      <c r="AN16" s="162" t="str">
        <f t="shared" ref="AN16:AN79" si="10">IF(ISNUMBER(AE16),IF(AND(AM16&gt;=AE16,AL16&lt;=AE16),"","Вне норматива или не ОДОУ"),"")</f>
        <v/>
      </c>
      <c r="AO16" s="34" t="str">
        <f t="shared" ref="AO16:AO79" si="11">IF(ISNUMBER(X16),IF(SUM(Z16:AE16)&lt;&gt;X16,"Сумма не совпадает или не ОДОУ",""),"")</f>
        <v/>
      </c>
      <c r="AP16" s="34" t="str">
        <f t="shared" ref="AP16:AP79" si="12">IF(X16&gt;0,IF(AD16&lt;&gt;X16,"Не проставлено",""),"")</f>
        <v/>
      </c>
    </row>
    <row r="17" spans="1:42" ht="30" customHeight="1" x14ac:dyDescent="0.25">
      <c r="A17" s="34">
        <v>2</v>
      </c>
      <c r="B17" s="45" t="s">
        <v>25</v>
      </c>
      <c r="C17" s="92">
        <f>'[5]2022'!B6</f>
        <v>10.308</v>
      </c>
      <c r="D17" s="93">
        <f>'[5]2022'!DP6</f>
        <v>1</v>
      </c>
      <c r="E17" s="93">
        <f>'[5]2022'!DQ6</f>
        <v>1</v>
      </c>
      <c r="F17" s="92">
        <f>'[5]2022'!DT6</f>
        <v>9.7012029491656965E-2</v>
      </c>
      <c r="G17" s="44">
        <f>'[5]2021'!DX6</f>
        <v>0</v>
      </c>
      <c r="H17" s="94">
        <f t="shared" si="0"/>
        <v>0</v>
      </c>
      <c r="I17" s="44"/>
      <c r="J17" s="44"/>
      <c r="K17" s="44"/>
      <c r="L17" s="44"/>
      <c r="M17" s="44"/>
      <c r="N17" s="44"/>
      <c r="O17" s="44">
        <f>'[5]Добыча 2021'!T16</f>
        <v>0</v>
      </c>
      <c r="P17" s="44"/>
      <c r="Q17" s="44"/>
      <c r="R17" s="44"/>
      <c r="S17" s="44"/>
      <c r="T17" s="44"/>
      <c r="U17" s="44">
        <f t="shared" si="1"/>
        <v>0</v>
      </c>
      <c r="V17" s="94">
        <f>'[5]2022'!DV6</f>
        <v>0.1</v>
      </c>
      <c r="W17" s="44">
        <f t="shared" si="2"/>
        <v>10</v>
      </c>
      <c r="X17" s="416">
        <f>'[5]2022'!DX6</f>
        <v>0</v>
      </c>
      <c r="Y17" s="94">
        <f t="shared" si="3"/>
        <v>0</v>
      </c>
      <c r="Z17" s="44"/>
      <c r="AA17" s="44"/>
      <c r="AB17" s="44"/>
      <c r="AC17" s="44"/>
      <c r="AD17" s="44" t="str">
        <f t="shared" si="4"/>
        <v/>
      </c>
      <c r="AE17" s="95"/>
      <c r="AF17" s="82"/>
      <c r="AG17" s="159"/>
      <c r="AH17" s="160">
        <f t="shared" si="5"/>
        <v>9.7012029491656965E-2</v>
      </c>
      <c r="AI17" s="160" t="e">
        <f t="shared" ca="1" si="6"/>
        <v>#NAME?</v>
      </c>
      <c r="AJ17" s="161">
        <v>10</v>
      </c>
      <c r="AK17" s="161" t="str">
        <f t="shared" si="7"/>
        <v/>
      </c>
      <c r="AL17" s="161">
        <f t="shared" si="8"/>
        <v>0</v>
      </c>
      <c r="AM17" s="161">
        <f t="shared" si="9"/>
        <v>0</v>
      </c>
      <c r="AN17" s="162" t="str">
        <f t="shared" si="10"/>
        <v/>
      </c>
      <c r="AO17" s="34" t="str">
        <f t="shared" si="11"/>
        <v/>
      </c>
      <c r="AP17" s="34" t="str">
        <f t="shared" si="12"/>
        <v/>
      </c>
    </row>
    <row r="18" spans="1:42" ht="17.25" customHeight="1" x14ac:dyDescent="0.25">
      <c r="A18" s="72"/>
      <c r="B18" s="46" t="s">
        <v>26</v>
      </c>
      <c r="C18" s="96"/>
      <c r="D18" s="97"/>
      <c r="E18" s="97"/>
      <c r="F18" s="98"/>
      <c r="G18" s="56"/>
      <c r="H18" s="94"/>
      <c r="I18" s="47"/>
      <c r="J18" s="47"/>
      <c r="K18" s="47"/>
      <c r="L18" s="99"/>
      <c r="M18" s="47"/>
      <c r="N18" s="47"/>
      <c r="O18" s="47"/>
      <c r="P18" s="47"/>
      <c r="Q18" s="47"/>
      <c r="R18" s="47"/>
      <c r="S18" s="47"/>
      <c r="T18" s="47"/>
      <c r="U18" s="44"/>
      <c r="V18" s="100"/>
      <c r="W18" s="44"/>
      <c r="X18" s="417"/>
      <c r="Y18" s="94"/>
      <c r="Z18" s="47"/>
      <c r="AA18" s="47"/>
      <c r="AB18" s="47"/>
      <c r="AC18" s="47"/>
      <c r="AD18" s="44" t="str">
        <f t="shared" si="4"/>
        <v/>
      </c>
      <c r="AE18" s="47"/>
      <c r="AF18" s="82"/>
      <c r="AG18" s="159"/>
      <c r="AH18" s="160" t="str">
        <f t="shared" si="5"/>
        <v/>
      </c>
      <c r="AI18" s="160" t="e">
        <f t="shared" ca="1" si="6"/>
        <v>#NAME?</v>
      </c>
      <c r="AJ18" s="161">
        <v>10</v>
      </c>
      <c r="AK18" s="161" t="str">
        <f t="shared" si="7"/>
        <v/>
      </c>
      <c r="AL18" s="161" t="str">
        <f t="shared" si="8"/>
        <v/>
      </c>
      <c r="AM18" s="161" t="str">
        <f t="shared" si="9"/>
        <v/>
      </c>
      <c r="AN18" s="162" t="str">
        <f t="shared" si="10"/>
        <v/>
      </c>
      <c r="AO18" s="34" t="str">
        <f t="shared" si="11"/>
        <v/>
      </c>
      <c r="AP18" s="34" t="str">
        <f t="shared" si="12"/>
        <v/>
      </c>
    </row>
    <row r="19" spans="1:42" ht="48" customHeight="1" x14ac:dyDescent="0.25">
      <c r="A19" s="34">
        <v>3</v>
      </c>
      <c r="B19" s="43" t="s">
        <v>285</v>
      </c>
      <c r="C19" s="92">
        <f>'[5]2022'!B8</f>
        <v>397.6</v>
      </c>
      <c r="D19" s="93">
        <f>'[5]2022'!DP8</f>
        <v>12</v>
      </c>
      <c r="E19" s="93">
        <f>'[5]2022'!DQ8</f>
        <v>11</v>
      </c>
      <c r="F19" s="92">
        <f>'[5]2022'!DT8</f>
        <v>2.7665995975855128E-2</v>
      </c>
      <c r="G19" s="44">
        <f>'[5]2021'!DX8</f>
        <v>1</v>
      </c>
      <c r="H19" s="94">
        <f t="shared" si="0"/>
        <v>8.3333333333333321</v>
      </c>
      <c r="I19" s="44"/>
      <c r="J19" s="44"/>
      <c r="K19" s="44"/>
      <c r="L19" s="44"/>
      <c r="M19" s="44"/>
      <c r="N19" s="44"/>
      <c r="O19" s="44">
        <f>'[5]Добыча 2021'!T18</f>
        <v>0</v>
      </c>
      <c r="P19" s="44"/>
      <c r="Q19" s="44"/>
      <c r="R19" s="44"/>
      <c r="S19" s="44"/>
      <c r="T19" s="44"/>
      <c r="U19" s="44">
        <f t="shared" si="1"/>
        <v>0</v>
      </c>
      <c r="V19" s="94">
        <f>'[5]2022'!DV8</f>
        <v>1.1000000000000001</v>
      </c>
      <c r="W19" s="44">
        <f t="shared" si="2"/>
        <v>10</v>
      </c>
      <c r="X19" s="416">
        <f>'[5]2022'!DX8</f>
        <v>1</v>
      </c>
      <c r="Y19" s="94">
        <f t="shared" si="3"/>
        <v>9.0909090909090917</v>
      </c>
      <c r="Z19" s="44"/>
      <c r="AA19" s="44"/>
      <c r="AB19" s="44"/>
      <c r="AC19" s="44"/>
      <c r="AD19" s="44">
        <f t="shared" si="4"/>
        <v>1</v>
      </c>
      <c r="AE19" s="95"/>
      <c r="AF19" s="82"/>
      <c r="AG19" s="159"/>
      <c r="AH19" s="160">
        <f t="shared" si="5"/>
        <v>2.7665995975855128E-2</v>
      </c>
      <c r="AI19" s="160" t="e">
        <f t="shared" ca="1" si="6"/>
        <v>#NAME?</v>
      </c>
      <c r="AJ19" s="161">
        <v>10</v>
      </c>
      <c r="AK19" s="161" t="str">
        <f t="shared" si="7"/>
        <v/>
      </c>
      <c r="AL19" s="161" t="e">
        <f t="shared" ca="1" si="8"/>
        <v>#NAME?</v>
      </c>
      <c r="AM19" s="161">
        <f t="shared" si="9"/>
        <v>1</v>
      </c>
      <c r="AN19" s="162" t="str">
        <f t="shared" si="10"/>
        <v/>
      </c>
      <c r="AO19" s="34" t="str">
        <f t="shared" si="11"/>
        <v/>
      </c>
      <c r="AP19" s="34" t="str">
        <f t="shared" si="12"/>
        <v/>
      </c>
    </row>
    <row r="20" spans="1:42" ht="31.5" customHeight="1" x14ac:dyDescent="0.25">
      <c r="A20" s="34">
        <v>4</v>
      </c>
      <c r="B20" s="48" t="s">
        <v>28</v>
      </c>
      <c r="C20" s="92">
        <f>'[5]2022'!B9</f>
        <v>236.4</v>
      </c>
      <c r="D20" s="93">
        <f>'[5]2022'!DP9</f>
        <v>2</v>
      </c>
      <c r="E20" s="93">
        <f>'[5]2022'!DQ9</f>
        <v>1</v>
      </c>
      <c r="F20" s="92">
        <f>'[5]2022'!DT9</f>
        <v>4.2301184433164128E-3</v>
      </c>
      <c r="G20" s="44">
        <f>'[5]2021'!DX9</f>
        <v>0</v>
      </c>
      <c r="H20" s="94">
        <f t="shared" si="0"/>
        <v>0</v>
      </c>
      <c r="I20" s="44"/>
      <c r="J20" s="44"/>
      <c r="K20" s="44"/>
      <c r="L20" s="44"/>
      <c r="M20" s="44"/>
      <c r="N20" s="44"/>
      <c r="O20" s="44">
        <f>'[5]Добыча 2021'!T19</f>
        <v>0</v>
      </c>
      <c r="P20" s="44"/>
      <c r="Q20" s="44"/>
      <c r="R20" s="44"/>
      <c r="S20" s="44"/>
      <c r="T20" s="44"/>
      <c r="U20" s="44">
        <f t="shared" si="1"/>
        <v>0</v>
      </c>
      <c r="V20" s="94">
        <f>'[5]2022'!DV9</f>
        <v>0.1</v>
      </c>
      <c r="W20" s="44">
        <f t="shared" si="2"/>
        <v>10</v>
      </c>
      <c r="X20" s="416">
        <f>'[5]2022'!DX9</f>
        <v>0</v>
      </c>
      <c r="Y20" s="94">
        <f t="shared" si="3"/>
        <v>0</v>
      </c>
      <c r="Z20" s="44"/>
      <c r="AA20" s="44"/>
      <c r="AB20" s="44"/>
      <c r="AC20" s="44"/>
      <c r="AD20" s="44" t="str">
        <f t="shared" si="4"/>
        <v/>
      </c>
      <c r="AE20" s="95"/>
      <c r="AF20" s="82"/>
      <c r="AG20" s="159"/>
      <c r="AH20" s="160">
        <f t="shared" si="5"/>
        <v>4.2301184433164128E-3</v>
      </c>
      <c r="AI20" s="160" t="e">
        <f t="shared" ca="1" si="6"/>
        <v>#NAME?</v>
      </c>
      <c r="AJ20" s="161">
        <v>10</v>
      </c>
      <c r="AK20" s="161" t="str">
        <f t="shared" si="7"/>
        <v/>
      </c>
      <c r="AL20" s="161">
        <f t="shared" si="8"/>
        <v>0</v>
      </c>
      <c r="AM20" s="161">
        <f t="shared" si="9"/>
        <v>0</v>
      </c>
      <c r="AN20" s="162" t="str">
        <f t="shared" si="10"/>
        <v/>
      </c>
      <c r="AO20" s="34" t="str">
        <f t="shared" si="11"/>
        <v/>
      </c>
      <c r="AP20" s="34" t="str">
        <f t="shared" si="12"/>
        <v/>
      </c>
    </row>
    <row r="21" spans="1:42" ht="17.25" customHeight="1" x14ac:dyDescent="0.25">
      <c r="A21" s="72"/>
      <c r="B21" s="46" t="s">
        <v>46</v>
      </c>
      <c r="C21" s="96"/>
      <c r="D21" s="97"/>
      <c r="E21" s="97"/>
      <c r="F21" s="101"/>
      <c r="G21" s="56"/>
      <c r="H21" s="94"/>
      <c r="I21" s="47"/>
      <c r="J21" s="47"/>
      <c r="K21" s="47"/>
      <c r="L21" s="99"/>
      <c r="M21" s="47"/>
      <c r="N21" s="47"/>
      <c r="O21" s="47"/>
      <c r="P21" s="47"/>
      <c r="Q21" s="47"/>
      <c r="R21" s="47"/>
      <c r="S21" s="47"/>
      <c r="T21" s="47"/>
      <c r="U21" s="44"/>
      <c r="V21" s="100"/>
      <c r="W21" s="44"/>
      <c r="X21" s="417"/>
      <c r="Y21" s="94"/>
      <c r="Z21" s="47"/>
      <c r="AA21" s="47"/>
      <c r="AB21" s="47"/>
      <c r="AC21" s="47"/>
      <c r="AD21" s="44" t="str">
        <f t="shared" si="4"/>
        <v/>
      </c>
      <c r="AE21" s="47"/>
      <c r="AF21" s="82"/>
      <c r="AG21" s="159"/>
      <c r="AH21" s="160" t="str">
        <f t="shared" si="5"/>
        <v/>
      </c>
      <c r="AI21" s="160" t="e">
        <f t="shared" ca="1" si="6"/>
        <v>#NAME?</v>
      </c>
      <c r="AJ21" s="161">
        <v>10</v>
      </c>
      <c r="AK21" s="161" t="str">
        <f t="shared" si="7"/>
        <v/>
      </c>
      <c r="AL21" s="161" t="str">
        <f t="shared" si="8"/>
        <v/>
      </c>
      <c r="AM21" s="161" t="str">
        <f t="shared" si="9"/>
        <v/>
      </c>
      <c r="AN21" s="162" t="str">
        <f t="shared" si="10"/>
        <v/>
      </c>
      <c r="AO21" s="34" t="str">
        <f t="shared" si="11"/>
        <v/>
      </c>
      <c r="AP21" s="34" t="str">
        <f t="shared" si="12"/>
        <v/>
      </c>
    </row>
    <row r="22" spans="1:42" ht="48.75" customHeight="1" x14ac:dyDescent="0.25">
      <c r="A22" s="34">
        <v>5</v>
      </c>
      <c r="B22" s="43" t="s">
        <v>286</v>
      </c>
      <c r="C22" s="92">
        <f>'[5]2022'!B11</f>
        <v>225.4</v>
      </c>
      <c r="D22" s="93">
        <f>'[5]2022'!DP11</f>
        <v>32</v>
      </c>
      <c r="E22" s="93">
        <f>'[5]2022'!DQ11</f>
        <v>25</v>
      </c>
      <c r="F22" s="92">
        <f>'[5]2022'!DT11</f>
        <v>0.11091393078970718</v>
      </c>
      <c r="G22" s="44">
        <f>'[5]2021'!DX11</f>
        <v>3</v>
      </c>
      <c r="H22" s="94">
        <f t="shared" si="0"/>
        <v>9.375</v>
      </c>
      <c r="I22" s="44"/>
      <c r="J22" s="44"/>
      <c r="K22" s="44"/>
      <c r="L22" s="44"/>
      <c r="M22" s="44"/>
      <c r="N22" s="44"/>
      <c r="O22" s="44">
        <f>'[5]Добыча 2021'!T21</f>
        <v>0</v>
      </c>
      <c r="P22" s="44"/>
      <c r="Q22" s="44"/>
      <c r="R22" s="44"/>
      <c r="S22" s="44"/>
      <c r="T22" s="44"/>
      <c r="U22" s="44">
        <f t="shared" si="1"/>
        <v>0</v>
      </c>
      <c r="V22" s="94">
        <f>'[5]2022'!DV11</f>
        <v>2.5</v>
      </c>
      <c r="W22" s="44">
        <f t="shared" si="2"/>
        <v>10</v>
      </c>
      <c r="X22" s="416">
        <f>'[5]2022'!DX11</f>
        <v>2</v>
      </c>
      <c r="Y22" s="94">
        <f t="shared" si="3"/>
        <v>8</v>
      </c>
      <c r="Z22" s="44"/>
      <c r="AA22" s="44"/>
      <c r="AB22" s="44"/>
      <c r="AC22" s="44"/>
      <c r="AD22" s="44">
        <f t="shared" si="4"/>
        <v>2</v>
      </c>
      <c r="AE22" s="95"/>
      <c r="AF22" s="82"/>
      <c r="AG22" s="159"/>
      <c r="AH22" s="160">
        <f t="shared" si="5"/>
        <v>0.11091393078970718</v>
      </c>
      <c r="AI22" s="160" t="e">
        <f t="shared" ca="1" si="6"/>
        <v>#NAME?</v>
      </c>
      <c r="AJ22" s="161">
        <v>10</v>
      </c>
      <c r="AK22" s="161" t="str">
        <f t="shared" si="7"/>
        <v/>
      </c>
      <c r="AL22" s="161" t="e">
        <f t="shared" ca="1" si="8"/>
        <v>#NAME?</v>
      </c>
      <c r="AM22" s="161">
        <f t="shared" si="9"/>
        <v>2</v>
      </c>
      <c r="AN22" s="162" t="str">
        <f t="shared" si="10"/>
        <v/>
      </c>
      <c r="AO22" s="34" t="str">
        <f t="shared" si="11"/>
        <v/>
      </c>
      <c r="AP22" s="34" t="str">
        <f t="shared" si="12"/>
        <v/>
      </c>
    </row>
    <row r="23" spans="1:42" ht="49.5" customHeight="1" x14ac:dyDescent="0.25">
      <c r="A23" s="34">
        <v>6</v>
      </c>
      <c r="B23" s="43" t="s">
        <v>48</v>
      </c>
      <c r="C23" s="92">
        <f>'[5]2022'!B12</f>
        <v>358.7</v>
      </c>
      <c r="D23" s="93">
        <f>'[5]2022'!DP12</f>
        <v>32</v>
      </c>
      <c r="E23" s="93">
        <f>'[5]2022'!DQ12</f>
        <v>24</v>
      </c>
      <c r="F23" s="92">
        <f>'[5]2022'!DT12</f>
        <v>6.6908279899637588E-2</v>
      </c>
      <c r="G23" s="44">
        <f>'[5]2021'!DX12</f>
        <v>3</v>
      </c>
      <c r="H23" s="94">
        <f t="shared" si="0"/>
        <v>9.375</v>
      </c>
      <c r="I23" s="44"/>
      <c r="J23" s="44"/>
      <c r="K23" s="44"/>
      <c r="L23" s="44"/>
      <c r="M23" s="44"/>
      <c r="N23" s="44"/>
      <c r="O23" s="44">
        <f>'[5]Добыча 2021'!T22</f>
        <v>0</v>
      </c>
      <c r="P23" s="44"/>
      <c r="Q23" s="44"/>
      <c r="R23" s="44"/>
      <c r="S23" s="44"/>
      <c r="T23" s="44"/>
      <c r="U23" s="44">
        <f t="shared" si="1"/>
        <v>0</v>
      </c>
      <c r="V23" s="94">
        <f>'[5]2022'!DV12</f>
        <v>2.4000000000000004</v>
      </c>
      <c r="W23" s="44">
        <f t="shared" si="2"/>
        <v>10.000000000000002</v>
      </c>
      <c r="X23" s="416">
        <f>'[5]2022'!DX12</f>
        <v>2</v>
      </c>
      <c r="Y23" s="94">
        <f t="shared" si="3"/>
        <v>8.3333333333333321</v>
      </c>
      <c r="Z23" s="44"/>
      <c r="AA23" s="44"/>
      <c r="AB23" s="44"/>
      <c r="AC23" s="44"/>
      <c r="AD23" s="44">
        <f t="shared" si="4"/>
        <v>2</v>
      </c>
      <c r="AE23" s="95"/>
      <c r="AF23" s="82"/>
      <c r="AG23" s="159"/>
      <c r="AH23" s="160">
        <f t="shared" si="5"/>
        <v>6.6908279899637588E-2</v>
      </c>
      <c r="AI23" s="160" t="e">
        <f t="shared" ca="1" si="6"/>
        <v>#NAME?</v>
      </c>
      <c r="AJ23" s="161">
        <v>10</v>
      </c>
      <c r="AK23" s="161" t="str">
        <f t="shared" si="7"/>
        <v/>
      </c>
      <c r="AL23" s="161" t="e">
        <f t="shared" ca="1" si="8"/>
        <v>#NAME?</v>
      </c>
      <c r="AM23" s="161">
        <f t="shared" si="9"/>
        <v>2</v>
      </c>
      <c r="AN23" s="162" t="str">
        <f t="shared" si="10"/>
        <v/>
      </c>
      <c r="AO23" s="34" t="str">
        <f t="shared" si="11"/>
        <v/>
      </c>
      <c r="AP23" s="34" t="str">
        <f t="shared" si="12"/>
        <v/>
      </c>
    </row>
    <row r="24" spans="1:42" ht="34.5" customHeight="1" x14ac:dyDescent="0.25">
      <c r="A24" s="34">
        <v>7</v>
      </c>
      <c r="B24" s="49" t="s">
        <v>50</v>
      </c>
      <c r="C24" s="92">
        <f>'[5]2022'!B13</f>
        <v>57.56</v>
      </c>
      <c r="D24" s="93">
        <f>'[5]2022'!DP13</f>
        <v>6</v>
      </c>
      <c r="E24" s="93">
        <f>'[5]2022'!DQ13</f>
        <v>5</v>
      </c>
      <c r="F24" s="92">
        <f>'[5]2022'!DT13</f>
        <v>8.6865879082696315E-2</v>
      </c>
      <c r="G24" s="44">
        <f>'[5]2021'!DX13</f>
        <v>0</v>
      </c>
      <c r="H24" s="94">
        <f t="shared" si="0"/>
        <v>0</v>
      </c>
      <c r="I24" s="44"/>
      <c r="J24" s="44"/>
      <c r="K24" s="44"/>
      <c r="L24" s="44"/>
      <c r="M24" s="44"/>
      <c r="N24" s="44"/>
      <c r="O24" s="44">
        <f>'[5]Добыча 2021'!T23</f>
        <v>0</v>
      </c>
      <c r="P24" s="44"/>
      <c r="Q24" s="44"/>
      <c r="R24" s="44"/>
      <c r="S24" s="44"/>
      <c r="T24" s="44"/>
      <c r="U24" s="44">
        <f t="shared" si="1"/>
        <v>0</v>
      </c>
      <c r="V24" s="94">
        <f>'[5]2022'!DV13</f>
        <v>0.5</v>
      </c>
      <c r="W24" s="44">
        <f t="shared" si="2"/>
        <v>10</v>
      </c>
      <c r="X24" s="416">
        <f>'[5]2022'!DX13</f>
        <v>0</v>
      </c>
      <c r="Y24" s="94">
        <f t="shared" si="3"/>
        <v>0</v>
      </c>
      <c r="Z24" s="44"/>
      <c r="AA24" s="44"/>
      <c r="AB24" s="44"/>
      <c r="AC24" s="44"/>
      <c r="AD24" s="44" t="str">
        <f t="shared" si="4"/>
        <v/>
      </c>
      <c r="AE24" s="95"/>
      <c r="AF24" s="82"/>
      <c r="AG24" s="159"/>
      <c r="AH24" s="160">
        <f t="shared" si="5"/>
        <v>8.6865879082696315E-2</v>
      </c>
      <c r="AI24" s="160" t="e">
        <f t="shared" ca="1" si="6"/>
        <v>#NAME?</v>
      </c>
      <c r="AJ24" s="161">
        <v>10</v>
      </c>
      <c r="AK24" s="161" t="str">
        <f t="shared" si="7"/>
        <v/>
      </c>
      <c r="AL24" s="161">
        <f t="shared" si="8"/>
        <v>0</v>
      </c>
      <c r="AM24" s="161">
        <f t="shared" si="9"/>
        <v>0</v>
      </c>
      <c r="AN24" s="162" t="str">
        <f t="shared" si="10"/>
        <v/>
      </c>
      <c r="AO24" s="34" t="str">
        <f t="shared" si="11"/>
        <v/>
      </c>
      <c r="AP24" s="34" t="str">
        <f t="shared" si="12"/>
        <v/>
      </c>
    </row>
    <row r="25" spans="1:42" ht="49.5" customHeight="1" x14ac:dyDescent="0.25">
      <c r="A25" s="34">
        <v>8</v>
      </c>
      <c r="B25" s="49" t="s">
        <v>51</v>
      </c>
      <c r="C25" s="92">
        <f>'[5]2022'!B14</f>
        <v>335.71</v>
      </c>
      <c r="D25" s="93">
        <f>'[5]2022'!DP14</f>
        <v>16</v>
      </c>
      <c r="E25" s="93">
        <f>'[5]2022'!DQ14</f>
        <v>19</v>
      </c>
      <c r="F25" s="92">
        <f>'[5]2022'!DT14</f>
        <v>5.6596467188942838E-2</v>
      </c>
      <c r="G25" s="44">
        <f>'[5]2021'!DX14</f>
        <v>1</v>
      </c>
      <c r="H25" s="94">
        <f t="shared" si="0"/>
        <v>6.25</v>
      </c>
      <c r="I25" s="44"/>
      <c r="J25" s="44"/>
      <c r="K25" s="44"/>
      <c r="L25" s="44"/>
      <c r="M25" s="44"/>
      <c r="N25" s="44"/>
      <c r="O25" s="44">
        <f>'[5]Добыча 2021'!T24</f>
        <v>0</v>
      </c>
      <c r="P25" s="44"/>
      <c r="Q25" s="44"/>
      <c r="R25" s="44"/>
      <c r="S25" s="44"/>
      <c r="T25" s="44"/>
      <c r="U25" s="44">
        <f t="shared" si="1"/>
        <v>0</v>
      </c>
      <c r="V25" s="94">
        <f>'[5]2022'!DV14</f>
        <v>1.9000000000000001</v>
      </c>
      <c r="W25" s="44">
        <f t="shared" si="2"/>
        <v>10</v>
      </c>
      <c r="X25" s="416">
        <f>'[5]2022'!DX14</f>
        <v>1</v>
      </c>
      <c r="Y25" s="94">
        <f t="shared" si="3"/>
        <v>5.2631578947368416</v>
      </c>
      <c r="Z25" s="44"/>
      <c r="AA25" s="44"/>
      <c r="AB25" s="44"/>
      <c r="AC25" s="44"/>
      <c r="AD25" s="44">
        <f t="shared" si="4"/>
        <v>1</v>
      </c>
      <c r="AE25" s="95"/>
      <c r="AF25" s="82"/>
      <c r="AG25" s="159"/>
      <c r="AH25" s="160">
        <f t="shared" si="5"/>
        <v>5.6596467188942838E-2</v>
      </c>
      <c r="AI25" s="160" t="e">
        <f t="shared" ca="1" si="6"/>
        <v>#NAME?</v>
      </c>
      <c r="AJ25" s="161">
        <v>10</v>
      </c>
      <c r="AK25" s="161" t="str">
        <f t="shared" si="7"/>
        <v/>
      </c>
      <c r="AL25" s="161" t="e">
        <f t="shared" ca="1" si="8"/>
        <v>#NAME?</v>
      </c>
      <c r="AM25" s="161">
        <f t="shared" si="9"/>
        <v>1</v>
      </c>
      <c r="AN25" s="162" t="str">
        <f t="shared" si="10"/>
        <v/>
      </c>
      <c r="AO25" s="34" t="str">
        <f t="shared" si="11"/>
        <v/>
      </c>
      <c r="AP25" s="34" t="str">
        <f t="shared" si="12"/>
        <v/>
      </c>
    </row>
    <row r="26" spans="1:42" ht="49.5" customHeight="1" x14ac:dyDescent="0.25">
      <c r="A26" s="34">
        <v>9</v>
      </c>
      <c r="B26" s="50" t="s">
        <v>287</v>
      </c>
      <c r="C26" s="92">
        <f>'[5]2022'!B15</f>
        <v>164.08600000000001</v>
      </c>
      <c r="D26" s="93">
        <f>'[5]2022'!DP15</f>
        <v>9</v>
      </c>
      <c r="E26" s="93">
        <f>'[5]2022'!DQ15</f>
        <v>10</v>
      </c>
      <c r="F26" s="92">
        <f>'[5]2022'!DT15</f>
        <v>6.0943651499823261E-2</v>
      </c>
      <c r="G26" s="44">
        <f>'[5]2021'!DX15</f>
        <v>0</v>
      </c>
      <c r="H26" s="94">
        <f t="shared" si="0"/>
        <v>0</v>
      </c>
      <c r="I26" s="44"/>
      <c r="J26" s="44"/>
      <c r="K26" s="44"/>
      <c r="L26" s="44"/>
      <c r="M26" s="44"/>
      <c r="N26" s="44"/>
      <c r="O26" s="44">
        <f>'[5]Добыча 2021'!T25</f>
        <v>0</v>
      </c>
      <c r="P26" s="44"/>
      <c r="Q26" s="44"/>
      <c r="R26" s="44"/>
      <c r="S26" s="44"/>
      <c r="T26" s="44"/>
      <c r="U26" s="44">
        <f t="shared" si="1"/>
        <v>0</v>
      </c>
      <c r="V26" s="94">
        <f>'[5]2022'!DV15</f>
        <v>1</v>
      </c>
      <c r="W26" s="44">
        <f t="shared" si="2"/>
        <v>10</v>
      </c>
      <c r="X26" s="416">
        <f>'[5]2022'!DX15</f>
        <v>1</v>
      </c>
      <c r="Y26" s="94">
        <f t="shared" si="3"/>
        <v>10</v>
      </c>
      <c r="Z26" s="44"/>
      <c r="AA26" s="44"/>
      <c r="AB26" s="44"/>
      <c r="AC26" s="44"/>
      <c r="AD26" s="44">
        <f t="shared" si="4"/>
        <v>1</v>
      </c>
      <c r="AE26" s="95"/>
      <c r="AF26" s="82"/>
      <c r="AG26" s="159"/>
      <c r="AH26" s="160">
        <f t="shared" si="5"/>
        <v>6.0943651499823261E-2</v>
      </c>
      <c r="AI26" s="160" t="e">
        <f t="shared" ca="1" si="6"/>
        <v>#NAME?</v>
      </c>
      <c r="AJ26" s="161">
        <v>10</v>
      </c>
      <c r="AK26" s="161" t="str">
        <f t="shared" si="7"/>
        <v/>
      </c>
      <c r="AL26" s="161" t="e">
        <f t="shared" ca="1" si="8"/>
        <v>#NAME?</v>
      </c>
      <c r="AM26" s="161">
        <f t="shared" si="9"/>
        <v>1</v>
      </c>
      <c r="AN26" s="162" t="str">
        <f t="shared" si="10"/>
        <v/>
      </c>
      <c r="AO26" s="34" t="str">
        <f t="shared" si="11"/>
        <v/>
      </c>
      <c r="AP26" s="34" t="str">
        <f t="shared" si="12"/>
        <v/>
      </c>
    </row>
    <row r="27" spans="1:42" ht="49.5" customHeight="1" x14ac:dyDescent="0.25">
      <c r="A27" s="34">
        <v>10</v>
      </c>
      <c r="B27" s="50" t="s">
        <v>288</v>
      </c>
      <c r="C27" s="92">
        <f>'[5]2022'!B16</f>
        <v>371.93</v>
      </c>
      <c r="D27" s="93">
        <f>'[5]2022'!DP16</f>
        <v>42</v>
      </c>
      <c r="E27" s="93">
        <f>'[5]2022'!DQ16</f>
        <v>39</v>
      </c>
      <c r="F27" s="92">
        <f>'[5]2022'!DT16</f>
        <v>0.10485844110450891</v>
      </c>
      <c r="G27" s="44">
        <f>'[5]2021'!DX16</f>
        <v>4</v>
      </c>
      <c r="H27" s="94">
        <f t="shared" si="0"/>
        <v>9.5238095238095237</v>
      </c>
      <c r="I27" s="44"/>
      <c r="J27" s="44"/>
      <c r="K27" s="44"/>
      <c r="L27" s="44"/>
      <c r="M27" s="44"/>
      <c r="N27" s="44"/>
      <c r="O27" s="44">
        <f>'[5]Добыча 2021'!T26</f>
        <v>0</v>
      </c>
      <c r="P27" s="44"/>
      <c r="Q27" s="44"/>
      <c r="R27" s="44"/>
      <c r="S27" s="44"/>
      <c r="T27" s="44"/>
      <c r="U27" s="44">
        <f t="shared" si="1"/>
        <v>0</v>
      </c>
      <c r="V27" s="94">
        <f>'[5]2022'!DV16</f>
        <v>3.9000000000000004</v>
      </c>
      <c r="W27" s="44">
        <f t="shared" si="2"/>
        <v>10</v>
      </c>
      <c r="X27" s="416">
        <f>'[5]2022'!DX16</f>
        <v>3</v>
      </c>
      <c r="Y27" s="94">
        <f t="shared" si="3"/>
        <v>7.6923076923076925</v>
      </c>
      <c r="Z27" s="44"/>
      <c r="AA27" s="44"/>
      <c r="AB27" s="44"/>
      <c r="AC27" s="44"/>
      <c r="AD27" s="44">
        <f t="shared" si="4"/>
        <v>3</v>
      </c>
      <c r="AE27" s="95"/>
      <c r="AF27" s="82"/>
      <c r="AG27" s="159"/>
      <c r="AH27" s="160">
        <f t="shared" si="5"/>
        <v>0.10485844110450891</v>
      </c>
      <c r="AI27" s="160" t="e">
        <f t="shared" ca="1" si="6"/>
        <v>#NAME?</v>
      </c>
      <c r="AJ27" s="161">
        <v>10</v>
      </c>
      <c r="AK27" s="161" t="str">
        <f t="shared" si="7"/>
        <v/>
      </c>
      <c r="AL27" s="161" t="e">
        <f t="shared" ca="1" si="8"/>
        <v>#NAME?</v>
      </c>
      <c r="AM27" s="161">
        <f t="shared" si="9"/>
        <v>3</v>
      </c>
      <c r="AN27" s="162" t="str">
        <f t="shared" si="10"/>
        <v/>
      </c>
      <c r="AO27" s="34" t="str">
        <f t="shared" si="11"/>
        <v/>
      </c>
      <c r="AP27" s="34" t="str">
        <f t="shared" si="12"/>
        <v/>
      </c>
    </row>
    <row r="28" spans="1:42" ht="49.5" customHeight="1" x14ac:dyDescent="0.25">
      <c r="A28" s="34">
        <v>11</v>
      </c>
      <c r="B28" s="50" t="s">
        <v>289</v>
      </c>
      <c r="C28" s="92">
        <f>'[5]2022'!B17</f>
        <v>291.029</v>
      </c>
      <c r="D28" s="93">
        <f>'[5]2022'!DP17</f>
        <v>32</v>
      </c>
      <c r="E28" s="93">
        <f>'[5]2022'!DQ17</f>
        <v>31</v>
      </c>
      <c r="F28" s="92">
        <f>'[5]2022'!DT17</f>
        <v>0.10651859436688441</v>
      </c>
      <c r="G28" s="44">
        <f>'[5]2021'!DX17</f>
        <v>3</v>
      </c>
      <c r="H28" s="94">
        <f t="shared" si="0"/>
        <v>9.375</v>
      </c>
      <c r="I28" s="44"/>
      <c r="J28" s="44"/>
      <c r="K28" s="44"/>
      <c r="L28" s="44"/>
      <c r="M28" s="44"/>
      <c r="N28" s="44"/>
      <c r="O28" s="44">
        <f>'[5]Добыча 2021'!T27</f>
        <v>0</v>
      </c>
      <c r="P28" s="44"/>
      <c r="Q28" s="44"/>
      <c r="R28" s="44"/>
      <c r="S28" s="44"/>
      <c r="T28" s="44"/>
      <c r="U28" s="44">
        <f t="shared" si="1"/>
        <v>0</v>
      </c>
      <c r="V28" s="94">
        <f>'[5]2022'!DV17</f>
        <v>3.1</v>
      </c>
      <c r="W28" s="44">
        <f t="shared" si="2"/>
        <v>10</v>
      </c>
      <c r="X28" s="416">
        <f>'[5]2022'!DX17</f>
        <v>3</v>
      </c>
      <c r="Y28" s="94">
        <f t="shared" si="3"/>
        <v>9.67741935483871</v>
      </c>
      <c r="Z28" s="44"/>
      <c r="AA28" s="44"/>
      <c r="AB28" s="44"/>
      <c r="AC28" s="44"/>
      <c r="AD28" s="44">
        <f t="shared" si="4"/>
        <v>3</v>
      </c>
      <c r="AE28" s="95"/>
      <c r="AF28" s="82"/>
      <c r="AG28" s="159"/>
      <c r="AH28" s="160">
        <f t="shared" si="5"/>
        <v>0.10651859436688441</v>
      </c>
      <c r="AI28" s="160" t="e">
        <f t="shared" ca="1" si="6"/>
        <v>#NAME?</v>
      </c>
      <c r="AJ28" s="161">
        <v>10</v>
      </c>
      <c r="AK28" s="161" t="str">
        <f t="shared" si="7"/>
        <v/>
      </c>
      <c r="AL28" s="161" t="e">
        <f t="shared" ca="1" si="8"/>
        <v>#NAME?</v>
      </c>
      <c r="AM28" s="161">
        <f t="shared" si="9"/>
        <v>3</v>
      </c>
      <c r="AN28" s="162" t="str">
        <f t="shared" si="10"/>
        <v/>
      </c>
      <c r="AO28" s="34" t="str">
        <f t="shared" si="11"/>
        <v/>
      </c>
      <c r="AP28" s="34" t="str">
        <f t="shared" si="12"/>
        <v/>
      </c>
    </row>
    <row r="29" spans="1:42" ht="49.5" customHeight="1" x14ac:dyDescent="0.25">
      <c r="A29" s="34">
        <v>12</v>
      </c>
      <c r="B29" s="50" t="s">
        <v>407</v>
      </c>
      <c r="C29" s="92">
        <f>'[5]2022'!B18</f>
        <v>170.64400000000001</v>
      </c>
      <c r="D29" s="93">
        <f>'[5]2022'!DP18</f>
        <v>20</v>
      </c>
      <c r="E29" s="93">
        <f>'[5]2022'!DQ18</f>
        <v>17</v>
      </c>
      <c r="F29" s="92">
        <f>'[5]2022'!DT18</f>
        <v>9.9622606127376293E-2</v>
      </c>
      <c r="G29" s="44">
        <f>'[5]2021'!DX18</f>
        <v>2</v>
      </c>
      <c r="H29" s="94">
        <f t="shared" si="0"/>
        <v>10</v>
      </c>
      <c r="I29" s="44"/>
      <c r="J29" s="44"/>
      <c r="K29" s="44"/>
      <c r="L29" s="44"/>
      <c r="M29" s="44"/>
      <c r="N29" s="44"/>
      <c r="O29" s="44">
        <f>'[5]Добыча 2021'!T28</f>
        <v>0</v>
      </c>
      <c r="P29" s="44"/>
      <c r="Q29" s="44"/>
      <c r="R29" s="44"/>
      <c r="S29" s="44"/>
      <c r="T29" s="44"/>
      <c r="U29" s="44">
        <f t="shared" si="1"/>
        <v>0</v>
      </c>
      <c r="V29" s="94">
        <f>'[5]2022'!DV18</f>
        <v>1.7000000000000002</v>
      </c>
      <c r="W29" s="44">
        <f t="shared" si="2"/>
        <v>10</v>
      </c>
      <c r="X29" s="416">
        <f>'[5]2022'!DX18</f>
        <v>1</v>
      </c>
      <c r="Y29" s="94">
        <f t="shared" si="3"/>
        <v>5.8823529411764701</v>
      </c>
      <c r="Z29" s="44"/>
      <c r="AA29" s="44"/>
      <c r="AB29" s="44"/>
      <c r="AC29" s="44"/>
      <c r="AD29" s="44">
        <f t="shared" si="4"/>
        <v>1</v>
      </c>
      <c r="AE29" s="95"/>
      <c r="AF29" s="82"/>
      <c r="AG29" s="159"/>
      <c r="AH29" s="160">
        <f t="shared" si="5"/>
        <v>9.9622606127376293E-2</v>
      </c>
      <c r="AI29" s="160" t="e">
        <f t="shared" ca="1" si="6"/>
        <v>#NAME?</v>
      </c>
      <c r="AJ29" s="161">
        <v>10</v>
      </c>
      <c r="AK29" s="161" t="str">
        <f t="shared" si="7"/>
        <v/>
      </c>
      <c r="AL29" s="161" t="e">
        <f t="shared" ca="1" si="8"/>
        <v>#NAME?</v>
      </c>
      <c r="AM29" s="161">
        <f t="shared" si="9"/>
        <v>1</v>
      </c>
      <c r="AN29" s="162" t="str">
        <f t="shared" si="10"/>
        <v/>
      </c>
      <c r="AO29" s="34" t="str">
        <f t="shared" si="11"/>
        <v/>
      </c>
      <c r="AP29" s="34" t="str">
        <f t="shared" si="12"/>
        <v/>
      </c>
    </row>
    <row r="30" spans="1:42" ht="30" customHeight="1" x14ac:dyDescent="0.25">
      <c r="A30" s="34">
        <v>13</v>
      </c>
      <c r="B30" s="50" t="s">
        <v>291</v>
      </c>
      <c r="C30" s="92">
        <f>'[5]2022'!B19</f>
        <v>50</v>
      </c>
      <c r="D30" s="93">
        <f>'[5]2022'!DP19</f>
        <v>0</v>
      </c>
      <c r="E30" s="93">
        <f>'[5]2022'!DQ19</f>
        <v>0</v>
      </c>
      <c r="F30" s="92">
        <f>'[5]2022'!DT19</f>
        <v>0</v>
      </c>
      <c r="G30" s="44">
        <f>'[5]2021'!DX19</f>
        <v>0</v>
      </c>
      <c r="H30" s="94">
        <f t="shared" si="0"/>
        <v>0</v>
      </c>
      <c r="I30" s="44"/>
      <c r="J30" s="44"/>
      <c r="K30" s="44"/>
      <c r="L30" s="44"/>
      <c r="M30" s="44"/>
      <c r="N30" s="44"/>
      <c r="O30" s="44">
        <f>'[5]Добыча 2021'!T29</f>
        <v>0</v>
      </c>
      <c r="P30" s="44"/>
      <c r="Q30" s="44"/>
      <c r="R30" s="44"/>
      <c r="S30" s="44"/>
      <c r="T30" s="44"/>
      <c r="U30" s="44">
        <f t="shared" si="1"/>
        <v>0</v>
      </c>
      <c r="V30" s="94">
        <f>'[5]2022'!DV19</f>
        <v>0</v>
      </c>
      <c r="W30" s="44">
        <f t="shared" si="2"/>
        <v>0</v>
      </c>
      <c r="X30" s="416">
        <f>'[5]2022'!DX19</f>
        <v>0</v>
      </c>
      <c r="Y30" s="94">
        <f t="shared" si="3"/>
        <v>0</v>
      </c>
      <c r="Z30" s="44"/>
      <c r="AA30" s="44"/>
      <c r="AB30" s="44"/>
      <c r="AC30" s="44"/>
      <c r="AD30" s="44" t="str">
        <f t="shared" si="4"/>
        <v/>
      </c>
      <c r="AE30" s="95"/>
      <c r="AF30" s="82"/>
      <c r="AG30" s="159"/>
      <c r="AH30" s="160">
        <f t="shared" si="5"/>
        <v>0</v>
      </c>
      <c r="AI30" s="160" t="e">
        <f t="shared" ca="1" si="6"/>
        <v>#NAME?</v>
      </c>
      <c r="AJ30" s="161">
        <v>10</v>
      </c>
      <c r="AK30" s="161" t="str">
        <f t="shared" si="7"/>
        <v/>
      </c>
      <c r="AL30" s="161">
        <f t="shared" si="8"/>
        <v>0</v>
      </c>
      <c r="AM30" s="161">
        <f t="shared" si="9"/>
        <v>0</v>
      </c>
      <c r="AN30" s="162" t="str">
        <f t="shared" si="10"/>
        <v/>
      </c>
      <c r="AO30" s="34" t="str">
        <f t="shared" si="11"/>
        <v/>
      </c>
      <c r="AP30" s="34" t="str">
        <f t="shared" si="12"/>
        <v/>
      </c>
    </row>
    <row r="31" spans="1:42" ht="48.75" customHeight="1" x14ac:dyDescent="0.25">
      <c r="A31" s="34">
        <v>14</v>
      </c>
      <c r="B31" s="104" t="s">
        <v>408</v>
      </c>
      <c r="C31" s="92">
        <f>'[5]2022'!B20</f>
        <v>434.36</v>
      </c>
      <c r="D31" s="581">
        <f>'[5]2022'!DP20</f>
        <v>26</v>
      </c>
      <c r="E31" s="93">
        <f>'[5]2022'!DQ20</f>
        <v>26</v>
      </c>
      <c r="F31" s="92">
        <f>'[5]2022'!DT20</f>
        <v>5.9858182153052768E-2</v>
      </c>
      <c r="G31" s="583">
        <f>'[5]2021'!DX20</f>
        <v>2</v>
      </c>
      <c r="H31" s="585">
        <f t="shared" si="0"/>
        <v>7.6923076923076925</v>
      </c>
      <c r="I31" s="56"/>
      <c r="J31" s="56"/>
      <c r="K31" s="56"/>
      <c r="L31" s="107"/>
      <c r="M31" s="44"/>
      <c r="N31" s="44"/>
      <c r="O31" s="583">
        <f>'[5]Добыча 2021'!T30</f>
        <v>1</v>
      </c>
      <c r="P31" s="44"/>
      <c r="Q31" s="44"/>
      <c r="R31" s="44"/>
      <c r="S31" s="44"/>
      <c r="T31" s="44"/>
      <c r="U31" s="583">
        <f t="shared" si="1"/>
        <v>50</v>
      </c>
      <c r="V31" s="94">
        <f>'[5]2022'!DV20</f>
        <v>2.6</v>
      </c>
      <c r="W31" s="44">
        <f t="shared" si="2"/>
        <v>10</v>
      </c>
      <c r="X31" s="416">
        <f>'[5]2022'!DX20</f>
        <v>2</v>
      </c>
      <c r="Y31" s="94">
        <f t="shared" si="3"/>
        <v>7.6923076923076925</v>
      </c>
      <c r="Z31" s="44"/>
      <c r="AA31" s="44"/>
      <c r="AB31" s="44"/>
      <c r="AC31" s="44"/>
      <c r="AD31" s="44">
        <f t="shared" si="4"/>
        <v>2</v>
      </c>
      <c r="AE31" s="95"/>
      <c r="AF31" s="82"/>
      <c r="AG31" s="159"/>
      <c r="AH31" s="160">
        <f t="shared" si="5"/>
        <v>5.9858182153052768E-2</v>
      </c>
      <c r="AI31" s="160" t="e">
        <f t="shared" ca="1" si="6"/>
        <v>#NAME?</v>
      </c>
      <c r="AJ31" s="161">
        <v>10</v>
      </c>
      <c r="AK31" s="161" t="str">
        <f t="shared" si="7"/>
        <v/>
      </c>
      <c r="AL31" s="161" t="e">
        <f t="shared" ca="1" si="8"/>
        <v>#NAME?</v>
      </c>
      <c r="AM31" s="161">
        <f t="shared" si="9"/>
        <v>2</v>
      </c>
      <c r="AN31" s="162" t="str">
        <f t="shared" si="10"/>
        <v/>
      </c>
      <c r="AO31" s="34" t="str">
        <f t="shared" si="11"/>
        <v/>
      </c>
      <c r="AP31" s="34" t="str">
        <f t="shared" si="12"/>
        <v/>
      </c>
    </row>
    <row r="32" spans="1:42" ht="47.25" x14ac:dyDescent="0.25">
      <c r="A32" s="34">
        <v>15</v>
      </c>
      <c r="B32" s="108" t="s">
        <v>409</v>
      </c>
      <c r="C32" s="92">
        <f>'[5]2022'!B21</f>
        <v>182.9</v>
      </c>
      <c r="D32" s="582"/>
      <c r="E32" s="93">
        <f>'[5]2022'!DQ21</f>
        <v>0</v>
      </c>
      <c r="F32" s="92">
        <f>'[5]2022'!DT21</f>
        <v>0</v>
      </c>
      <c r="G32" s="584"/>
      <c r="H32" s="586"/>
      <c r="I32" s="47"/>
      <c r="J32" s="47"/>
      <c r="K32" s="47"/>
      <c r="L32" s="99"/>
      <c r="M32" s="44"/>
      <c r="N32" s="44"/>
      <c r="O32" s="584"/>
      <c r="P32" s="44"/>
      <c r="Q32" s="44"/>
      <c r="R32" s="44"/>
      <c r="S32" s="44"/>
      <c r="T32" s="44"/>
      <c r="U32" s="584"/>
      <c r="V32" s="94">
        <f>'[5]2022'!DV21</f>
        <v>0</v>
      </c>
      <c r="W32" s="44">
        <f t="shared" si="2"/>
        <v>0</v>
      </c>
      <c r="X32" s="416">
        <f>'[5]2022'!DX21</f>
        <v>0</v>
      </c>
      <c r="Y32" s="94">
        <f t="shared" si="3"/>
        <v>0</v>
      </c>
      <c r="Z32" s="44"/>
      <c r="AA32" s="44"/>
      <c r="AB32" s="44"/>
      <c r="AC32" s="44"/>
      <c r="AD32" s="44" t="str">
        <f t="shared" si="4"/>
        <v/>
      </c>
      <c r="AE32" s="95"/>
      <c r="AF32" s="82"/>
      <c r="AG32" s="159"/>
      <c r="AH32" s="160">
        <f t="shared" si="5"/>
        <v>0</v>
      </c>
      <c r="AI32" s="160" t="e">
        <f t="shared" ca="1" si="6"/>
        <v>#NAME?</v>
      </c>
      <c r="AJ32" s="161">
        <v>10</v>
      </c>
      <c r="AK32" s="161" t="str">
        <f t="shared" si="7"/>
        <v/>
      </c>
      <c r="AL32" s="161">
        <f t="shared" si="8"/>
        <v>0</v>
      </c>
      <c r="AM32" s="161">
        <f t="shared" si="9"/>
        <v>0</v>
      </c>
      <c r="AN32" s="162" t="str">
        <f t="shared" si="10"/>
        <v/>
      </c>
      <c r="AO32" s="34" t="str">
        <f t="shared" si="11"/>
        <v/>
      </c>
      <c r="AP32" s="34" t="str">
        <f t="shared" si="12"/>
        <v/>
      </c>
    </row>
    <row r="33" spans="1:42" ht="18.75" x14ac:dyDescent="0.25">
      <c r="A33" s="34"/>
      <c r="B33" s="46" t="s">
        <v>35</v>
      </c>
      <c r="C33" s="96"/>
      <c r="D33" s="97"/>
      <c r="E33" s="97"/>
      <c r="F33" s="98"/>
      <c r="G33" s="44"/>
      <c r="H33" s="94"/>
      <c r="I33" s="44"/>
      <c r="J33" s="44"/>
      <c r="K33" s="44"/>
      <c r="L33" s="44"/>
      <c r="M33" s="47"/>
      <c r="N33" s="47"/>
      <c r="O33" s="47"/>
      <c r="P33" s="47"/>
      <c r="Q33" s="47"/>
      <c r="R33" s="47"/>
      <c r="S33" s="47"/>
      <c r="T33" s="47"/>
      <c r="U33" s="44"/>
      <c r="V33" s="100"/>
      <c r="W33" s="44"/>
      <c r="X33" s="417"/>
      <c r="Y33" s="94"/>
      <c r="Z33" s="47"/>
      <c r="AA33" s="47"/>
      <c r="AB33" s="47"/>
      <c r="AC33" s="47"/>
      <c r="AD33" s="44" t="str">
        <f t="shared" si="4"/>
        <v/>
      </c>
      <c r="AE33" s="47"/>
      <c r="AF33" s="82"/>
      <c r="AG33" s="159"/>
      <c r="AH33" s="160" t="str">
        <f t="shared" si="5"/>
        <v/>
      </c>
      <c r="AI33" s="160" t="e">
        <f t="shared" ca="1" si="6"/>
        <v>#NAME?</v>
      </c>
      <c r="AJ33" s="161">
        <v>10</v>
      </c>
      <c r="AK33" s="161" t="str">
        <f t="shared" si="7"/>
        <v/>
      </c>
      <c r="AL33" s="161" t="str">
        <f t="shared" si="8"/>
        <v/>
      </c>
      <c r="AM33" s="161" t="str">
        <f t="shared" si="9"/>
        <v/>
      </c>
      <c r="AN33" s="162" t="str">
        <f t="shared" si="10"/>
        <v/>
      </c>
      <c r="AO33" s="34" t="str">
        <f t="shared" si="11"/>
        <v/>
      </c>
      <c r="AP33" s="34" t="str">
        <f t="shared" si="12"/>
        <v/>
      </c>
    </row>
    <row r="34" spans="1:42" ht="32.25" customHeight="1" x14ac:dyDescent="0.25">
      <c r="A34" s="34">
        <v>16</v>
      </c>
      <c r="B34" s="43" t="s">
        <v>36</v>
      </c>
      <c r="C34" s="92">
        <f>'[5]2022'!B23</f>
        <v>8592.01953125</v>
      </c>
      <c r="D34" s="93">
        <f>'[5]2022'!DP23</f>
        <v>153</v>
      </c>
      <c r="E34" s="93">
        <f>'[5]2022'!DQ23</f>
        <v>223</v>
      </c>
      <c r="F34" s="92">
        <f>'[5]2022'!DT23</f>
        <v>2.5954317164774542E-2</v>
      </c>
      <c r="G34" s="44">
        <f>'[5]2021'!DX22</f>
        <v>0</v>
      </c>
      <c r="H34" s="94">
        <f t="shared" si="0"/>
        <v>0</v>
      </c>
      <c r="I34" s="44"/>
      <c r="J34" s="44"/>
      <c r="K34" s="44"/>
      <c r="L34" s="44"/>
      <c r="M34" s="44"/>
      <c r="N34" s="44"/>
      <c r="O34" s="44">
        <f>'[5]Добыча 2021'!T32</f>
        <v>0</v>
      </c>
      <c r="P34" s="44"/>
      <c r="Q34" s="44"/>
      <c r="R34" s="44"/>
      <c r="S34" s="44"/>
      <c r="T34" s="44"/>
      <c r="U34" s="44">
        <f t="shared" si="1"/>
        <v>0</v>
      </c>
      <c r="V34" s="94">
        <f>'[5]2022'!DV23</f>
        <v>22.3</v>
      </c>
      <c r="W34" s="44">
        <f t="shared" si="2"/>
        <v>10</v>
      </c>
      <c r="X34" s="416">
        <f>'[5]2022'!DX23</f>
        <v>0</v>
      </c>
      <c r="Y34" s="94">
        <f t="shared" si="3"/>
        <v>0</v>
      </c>
      <c r="Z34" s="44"/>
      <c r="AA34" s="44"/>
      <c r="AB34" s="44"/>
      <c r="AC34" s="44"/>
      <c r="AD34" s="44" t="str">
        <f t="shared" si="4"/>
        <v/>
      </c>
      <c r="AE34" s="95"/>
      <c r="AF34" s="82"/>
      <c r="AG34" s="159"/>
      <c r="AH34" s="160">
        <f t="shared" si="5"/>
        <v>2.5954317164774542E-2</v>
      </c>
      <c r="AI34" s="160" t="e">
        <f t="shared" ca="1" si="6"/>
        <v>#NAME?</v>
      </c>
      <c r="AJ34" s="161">
        <v>10</v>
      </c>
      <c r="AK34" s="161" t="str">
        <f t="shared" si="7"/>
        <v/>
      </c>
      <c r="AL34" s="161">
        <f t="shared" si="8"/>
        <v>0</v>
      </c>
      <c r="AM34" s="161">
        <f t="shared" si="9"/>
        <v>0</v>
      </c>
      <c r="AN34" s="162" t="str">
        <f t="shared" si="10"/>
        <v/>
      </c>
      <c r="AO34" s="34" t="str">
        <f t="shared" si="11"/>
        <v/>
      </c>
      <c r="AP34" s="34" t="str">
        <f t="shared" si="12"/>
        <v/>
      </c>
    </row>
    <row r="35" spans="1:42" ht="18.75" x14ac:dyDescent="0.25">
      <c r="A35" s="34"/>
      <c r="B35" s="46" t="s">
        <v>58</v>
      </c>
      <c r="C35" s="96"/>
      <c r="D35" s="97"/>
      <c r="E35" s="97"/>
      <c r="F35" s="98"/>
      <c r="G35" s="44"/>
      <c r="H35" s="94"/>
      <c r="I35" s="44"/>
      <c r="J35" s="44"/>
      <c r="K35" s="44"/>
      <c r="L35" s="44"/>
      <c r="M35" s="56"/>
      <c r="N35" s="56"/>
      <c r="O35" s="56"/>
      <c r="P35" s="56"/>
      <c r="Q35" s="56"/>
      <c r="R35" s="56"/>
      <c r="S35" s="56"/>
      <c r="T35" s="56"/>
      <c r="U35" s="44"/>
      <c r="V35" s="111"/>
      <c r="W35" s="44"/>
      <c r="X35" s="418"/>
      <c r="Y35" s="94"/>
      <c r="Z35" s="56"/>
      <c r="AA35" s="56"/>
      <c r="AB35" s="56"/>
      <c r="AC35" s="56"/>
      <c r="AD35" s="44" t="str">
        <f t="shared" si="4"/>
        <v/>
      </c>
      <c r="AE35" s="56"/>
      <c r="AF35" s="82"/>
      <c r="AG35" s="159"/>
      <c r="AH35" s="160" t="str">
        <f t="shared" si="5"/>
        <v/>
      </c>
      <c r="AI35" s="160" t="e">
        <f t="shared" ca="1" si="6"/>
        <v>#NAME?</v>
      </c>
      <c r="AJ35" s="161">
        <v>10</v>
      </c>
      <c r="AK35" s="161" t="str">
        <f t="shared" si="7"/>
        <v/>
      </c>
      <c r="AL35" s="161" t="str">
        <f t="shared" si="8"/>
        <v/>
      </c>
      <c r="AM35" s="161" t="str">
        <f t="shared" si="9"/>
        <v/>
      </c>
      <c r="AN35" s="162" t="str">
        <f t="shared" si="10"/>
        <v/>
      </c>
      <c r="AO35" s="34" t="str">
        <f t="shared" si="11"/>
        <v/>
      </c>
      <c r="AP35" s="34" t="str">
        <f t="shared" si="12"/>
        <v/>
      </c>
    </row>
    <row r="36" spans="1:42" ht="31.5" x14ac:dyDescent="0.25">
      <c r="A36" s="34">
        <v>17</v>
      </c>
      <c r="B36" s="57" t="s">
        <v>60</v>
      </c>
      <c r="C36" s="92">
        <f>'[5]2022'!B26</f>
        <v>1576.173</v>
      </c>
      <c r="D36" s="93">
        <f>'[5]2022'!DP26</f>
        <v>116</v>
      </c>
      <c r="E36" s="93">
        <f>'[5]2022'!DQ26</f>
        <v>110</v>
      </c>
      <c r="F36" s="92">
        <f>'[5]2022'!DT26</f>
        <v>6.9789293434159835E-2</v>
      </c>
      <c r="G36" s="44">
        <f>'[5]2021'!DX25</f>
        <v>11</v>
      </c>
      <c r="H36" s="94">
        <f t="shared" si="0"/>
        <v>9.4827586206896548</v>
      </c>
      <c r="I36" s="44"/>
      <c r="J36" s="44"/>
      <c r="K36" s="44"/>
      <c r="L36" s="44"/>
      <c r="M36" s="44"/>
      <c r="N36" s="44"/>
      <c r="O36" s="44">
        <f>'[5]Добыча 2021'!T35</f>
        <v>2</v>
      </c>
      <c r="P36" s="44"/>
      <c r="Q36" s="44"/>
      <c r="R36" s="44"/>
      <c r="S36" s="44"/>
      <c r="T36" s="44"/>
      <c r="U36" s="44">
        <f t="shared" si="1"/>
        <v>18.181818181818183</v>
      </c>
      <c r="V36" s="94">
        <f>'[5]2022'!DV26</f>
        <v>11</v>
      </c>
      <c r="W36" s="44">
        <f t="shared" si="2"/>
        <v>10</v>
      </c>
      <c r="X36" s="416">
        <f>'[5]2022'!DX26</f>
        <v>11</v>
      </c>
      <c r="Y36" s="94">
        <f t="shared" si="3"/>
        <v>10</v>
      </c>
      <c r="Z36" s="44"/>
      <c r="AA36" s="44"/>
      <c r="AB36" s="44"/>
      <c r="AC36" s="44"/>
      <c r="AD36" s="44">
        <f t="shared" si="4"/>
        <v>11</v>
      </c>
      <c r="AE36" s="95"/>
      <c r="AF36" s="82"/>
      <c r="AG36" s="159"/>
      <c r="AH36" s="160">
        <f t="shared" si="5"/>
        <v>6.9789293434159835E-2</v>
      </c>
      <c r="AI36" s="160" t="e">
        <f t="shared" ca="1" si="6"/>
        <v>#NAME?</v>
      </c>
      <c r="AJ36" s="161">
        <v>10</v>
      </c>
      <c r="AK36" s="161" t="str">
        <f t="shared" si="7"/>
        <v/>
      </c>
      <c r="AL36" s="161" t="e">
        <f t="shared" ca="1" si="8"/>
        <v>#NAME?</v>
      </c>
      <c r="AM36" s="161">
        <f t="shared" si="9"/>
        <v>11</v>
      </c>
      <c r="AN36" s="162" t="str">
        <f t="shared" si="10"/>
        <v/>
      </c>
      <c r="AO36" s="34" t="str">
        <f t="shared" si="11"/>
        <v/>
      </c>
      <c r="AP36" s="34" t="str">
        <f t="shared" si="12"/>
        <v/>
      </c>
    </row>
    <row r="37" spans="1:42" ht="49.5" customHeight="1" x14ac:dyDescent="0.25">
      <c r="A37" s="34">
        <v>18</v>
      </c>
      <c r="B37" s="57" t="s">
        <v>59</v>
      </c>
      <c r="C37" s="92">
        <f>'[5]2022'!B27</f>
        <v>116.81</v>
      </c>
      <c r="D37" s="93">
        <f>'[5]2022'!DP27</f>
        <v>4</v>
      </c>
      <c r="E37" s="93">
        <f>'[5]2022'!DQ27</f>
        <v>5</v>
      </c>
      <c r="F37" s="92">
        <f>'[5]2022'!DT27</f>
        <v>4.2804554404588649E-2</v>
      </c>
      <c r="G37" s="44">
        <f>'[5]2021'!DX26</f>
        <v>0</v>
      </c>
      <c r="H37" s="94">
        <f t="shared" si="0"/>
        <v>0</v>
      </c>
      <c r="I37" s="44"/>
      <c r="J37" s="44"/>
      <c r="K37" s="44"/>
      <c r="L37" s="44"/>
      <c r="M37" s="44"/>
      <c r="N37" s="44"/>
      <c r="O37" s="44">
        <f>'[5]Добыча 2021'!T36</f>
        <v>0</v>
      </c>
      <c r="P37" s="44"/>
      <c r="Q37" s="44"/>
      <c r="R37" s="44"/>
      <c r="S37" s="44"/>
      <c r="T37" s="44"/>
      <c r="U37" s="44">
        <f t="shared" si="1"/>
        <v>0</v>
      </c>
      <c r="V37" s="94">
        <f>'[5]2022'!DV27</f>
        <v>0.5</v>
      </c>
      <c r="W37" s="44">
        <f t="shared" si="2"/>
        <v>10</v>
      </c>
      <c r="X37" s="416">
        <f>'[5]2022'!DX27</f>
        <v>0</v>
      </c>
      <c r="Y37" s="94">
        <f t="shared" si="3"/>
        <v>0</v>
      </c>
      <c r="Z37" s="44"/>
      <c r="AA37" s="44"/>
      <c r="AB37" s="44"/>
      <c r="AC37" s="44"/>
      <c r="AD37" s="44" t="str">
        <f t="shared" si="4"/>
        <v/>
      </c>
      <c r="AE37" s="95"/>
      <c r="AF37" s="82"/>
      <c r="AG37" s="159"/>
      <c r="AH37" s="160">
        <f t="shared" si="5"/>
        <v>4.2804554404588649E-2</v>
      </c>
      <c r="AI37" s="160" t="e">
        <f t="shared" ca="1" si="6"/>
        <v>#NAME?</v>
      </c>
      <c r="AJ37" s="161">
        <v>10</v>
      </c>
      <c r="AK37" s="161" t="str">
        <f t="shared" si="7"/>
        <v/>
      </c>
      <c r="AL37" s="161">
        <f t="shared" si="8"/>
        <v>0</v>
      </c>
      <c r="AM37" s="161">
        <f t="shared" si="9"/>
        <v>0</v>
      </c>
      <c r="AN37" s="162" t="str">
        <f t="shared" si="10"/>
        <v/>
      </c>
      <c r="AO37" s="34" t="str">
        <f t="shared" si="11"/>
        <v/>
      </c>
      <c r="AP37" s="34" t="str">
        <f t="shared" si="12"/>
        <v/>
      </c>
    </row>
    <row r="38" spans="1:42" ht="30.75" customHeight="1" x14ac:dyDescent="0.25">
      <c r="A38" s="34">
        <v>19</v>
      </c>
      <c r="B38" s="57" t="s">
        <v>294</v>
      </c>
      <c r="C38" s="92">
        <f>'[5]2022'!B28</f>
        <v>109.2</v>
      </c>
      <c r="D38" s="93">
        <f>'[5]2022'!DP28</f>
        <v>22</v>
      </c>
      <c r="E38" s="93">
        <f>'[5]2022'!DQ28</f>
        <v>25</v>
      </c>
      <c r="F38" s="92">
        <f>'[5]2022'!DT28</f>
        <v>0.22893772893772893</v>
      </c>
      <c r="G38" s="44">
        <f>'[5]2021'!DX27</f>
        <v>2</v>
      </c>
      <c r="H38" s="94">
        <f t="shared" si="0"/>
        <v>9.0909090909090917</v>
      </c>
      <c r="I38" s="44"/>
      <c r="J38" s="44"/>
      <c r="K38" s="44"/>
      <c r="L38" s="44"/>
      <c r="M38" s="44"/>
      <c r="N38" s="44"/>
      <c r="O38" s="44">
        <f>'[5]Добыча 2021'!T37</f>
        <v>1</v>
      </c>
      <c r="P38" s="44"/>
      <c r="Q38" s="44"/>
      <c r="R38" s="44"/>
      <c r="S38" s="44"/>
      <c r="T38" s="44"/>
      <c r="U38" s="44">
        <f t="shared" si="1"/>
        <v>50</v>
      </c>
      <c r="V38" s="94">
        <f>'[5]2022'!DV28</f>
        <v>2.5</v>
      </c>
      <c r="W38" s="44">
        <f t="shared" si="2"/>
        <v>10</v>
      </c>
      <c r="X38" s="416">
        <f>'[5]2022'!DX28</f>
        <v>2</v>
      </c>
      <c r="Y38" s="94">
        <f t="shared" si="3"/>
        <v>8</v>
      </c>
      <c r="Z38" s="44"/>
      <c r="AA38" s="44"/>
      <c r="AB38" s="44"/>
      <c r="AC38" s="44"/>
      <c r="AD38" s="44">
        <f t="shared" si="4"/>
        <v>2</v>
      </c>
      <c r="AE38" s="95"/>
      <c r="AF38" s="82"/>
      <c r="AG38" s="159"/>
      <c r="AH38" s="160">
        <f t="shared" si="5"/>
        <v>0.22893772893772893</v>
      </c>
      <c r="AI38" s="160" t="e">
        <f t="shared" ca="1" si="6"/>
        <v>#NAME?</v>
      </c>
      <c r="AJ38" s="161">
        <v>10</v>
      </c>
      <c r="AK38" s="161" t="str">
        <f t="shared" si="7"/>
        <v/>
      </c>
      <c r="AL38" s="161" t="e">
        <f t="shared" ca="1" si="8"/>
        <v>#NAME?</v>
      </c>
      <c r="AM38" s="161">
        <f t="shared" si="9"/>
        <v>2</v>
      </c>
      <c r="AN38" s="162" t="str">
        <f t="shared" si="10"/>
        <v/>
      </c>
      <c r="AO38" s="34" t="str">
        <f t="shared" si="11"/>
        <v/>
      </c>
      <c r="AP38" s="34" t="str">
        <f t="shared" si="12"/>
        <v/>
      </c>
    </row>
    <row r="39" spans="1:42" ht="31.5" x14ac:dyDescent="0.25">
      <c r="A39" s="72">
        <v>20</v>
      </c>
      <c r="B39" s="48" t="s">
        <v>62</v>
      </c>
      <c r="C39" s="92">
        <f>'[5]2022'!B29</f>
        <v>395.2</v>
      </c>
      <c r="D39" s="93">
        <f>'[5]2022'!DP29</f>
        <v>58</v>
      </c>
      <c r="E39" s="93">
        <f>'[5]2022'!DQ29</f>
        <v>51</v>
      </c>
      <c r="F39" s="92">
        <f>'[5]2022'!DT29</f>
        <v>0.12904858299595143</v>
      </c>
      <c r="G39" s="44">
        <f>'[5]2021'!DX28</f>
        <v>5</v>
      </c>
      <c r="H39" s="94">
        <f t="shared" si="0"/>
        <v>8.6206896551724146</v>
      </c>
      <c r="I39" s="47"/>
      <c r="J39" s="47"/>
      <c r="K39" s="47"/>
      <c r="L39" s="99"/>
      <c r="M39" s="44"/>
      <c r="N39" s="44"/>
      <c r="O39" s="44">
        <f>'[5]Добыча 2021'!T38</f>
        <v>4</v>
      </c>
      <c r="P39" s="44"/>
      <c r="Q39" s="44"/>
      <c r="R39" s="44"/>
      <c r="S39" s="44"/>
      <c r="T39" s="44"/>
      <c r="U39" s="44">
        <f t="shared" si="1"/>
        <v>80</v>
      </c>
      <c r="V39" s="94">
        <f>'[5]2022'!DV29</f>
        <v>5.1000000000000005</v>
      </c>
      <c r="W39" s="44">
        <f t="shared" si="2"/>
        <v>10</v>
      </c>
      <c r="X39" s="416">
        <f>'[5]2022'!DX29</f>
        <v>5</v>
      </c>
      <c r="Y39" s="94">
        <f t="shared" si="3"/>
        <v>9.8039215686274517</v>
      </c>
      <c r="Z39" s="44"/>
      <c r="AA39" s="44"/>
      <c r="AB39" s="44"/>
      <c r="AC39" s="44"/>
      <c r="AD39" s="44">
        <f t="shared" si="4"/>
        <v>5</v>
      </c>
      <c r="AE39" s="95"/>
      <c r="AF39" s="82"/>
      <c r="AG39" s="159"/>
      <c r="AH39" s="160">
        <f t="shared" si="5"/>
        <v>0.12904858299595143</v>
      </c>
      <c r="AI39" s="160" t="e">
        <f t="shared" ca="1" si="6"/>
        <v>#NAME?</v>
      </c>
      <c r="AJ39" s="161">
        <v>10</v>
      </c>
      <c r="AK39" s="161" t="str">
        <f t="shared" si="7"/>
        <v/>
      </c>
      <c r="AL39" s="161" t="e">
        <f t="shared" ca="1" si="8"/>
        <v>#NAME?</v>
      </c>
      <c r="AM39" s="161">
        <f t="shared" si="9"/>
        <v>5</v>
      </c>
      <c r="AN39" s="162" t="str">
        <f t="shared" si="10"/>
        <v/>
      </c>
      <c r="AO39" s="34" t="str">
        <f t="shared" si="11"/>
        <v/>
      </c>
      <c r="AP39" s="34" t="str">
        <f t="shared" si="12"/>
        <v/>
      </c>
    </row>
    <row r="40" spans="1:42" ht="18.75" x14ac:dyDescent="0.25">
      <c r="A40" s="34"/>
      <c r="B40" s="46" t="s">
        <v>63</v>
      </c>
      <c r="C40" s="96"/>
      <c r="D40" s="97"/>
      <c r="E40" s="97"/>
      <c r="F40" s="98"/>
      <c r="G40" s="44"/>
      <c r="H40" s="94"/>
      <c r="I40" s="44"/>
      <c r="J40" s="44"/>
      <c r="K40" s="44"/>
      <c r="L40" s="44"/>
      <c r="M40" s="56"/>
      <c r="N40" s="56"/>
      <c r="O40" s="56"/>
      <c r="P40" s="56"/>
      <c r="Q40" s="56"/>
      <c r="R40" s="56"/>
      <c r="S40" s="56"/>
      <c r="T40" s="56"/>
      <c r="U40" s="44"/>
      <c r="V40" s="111"/>
      <c r="W40" s="44"/>
      <c r="X40" s="418"/>
      <c r="Y40" s="94"/>
      <c r="Z40" s="56"/>
      <c r="AA40" s="56"/>
      <c r="AB40" s="56"/>
      <c r="AC40" s="56"/>
      <c r="AD40" s="44" t="str">
        <f t="shared" si="4"/>
        <v/>
      </c>
      <c r="AE40" s="56"/>
      <c r="AF40" s="82"/>
      <c r="AG40" s="159"/>
      <c r="AH40" s="160" t="str">
        <f t="shared" si="5"/>
        <v/>
      </c>
      <c r="AI40" s="160" t="e">
        <f t="shared" ca="1" si="6"/>
        <v>#NAME?</v>
      </c>
      <c r="AJ40" s="161">
        <v>10</v>
      </c>
      <c r="AK40" s="161" t="str">
        <f t="shared" si="7"/>
        <v/>
      </c>
      <c r="AL40" s="161" t="str">
        <f t="shared" si="8"/>
        <v/>
      </c>
      <c r="AM40" s="161" t="str">
        <f t="shared" si="9"/>
        <v/>
      </c>
      <c r="AN40" s="162" t="str">
        <f t="shared" si="10"/>
        <v/>
      </c>
      <c r="AO40" s="34" t="str">
        <f t="shared" si="11"/>
        <v/>
      </c>
      <c r="AP40" s="34" t="str">
        <f t="shared" si="12"/>
        <v/>
      </c>
    </row>
    <row r="41" spans="1:42" ht="31.5" x14ac:dyDescent="0.25">
      <c r="A41" s="34">
        <v>21</v>
      </c>
      <c r="B41" s="57" t="s">
        <v>295</v>
      </c>
      <c r="C41" s="92">
        <f>'[5]2022'!B31</f>
        <v>375.81700000000001</v>
      </c>
      <c r="D41" s="93">
        <f>'[5]2022'!DP31</f>
        <v>20</v>
      </c>
      <c r="E41" s="93">
        <f>'[5]2022'!DQ31</f>
        <v>21</v>
      </c>
      <c r="F41" s="92">
        <f>'[5]2022'!DT31</f>
        <v>5.5878259897769393E-2</v>
      </c>
      <c r="G41" s="44">
        <f>'[5]2021'!DX30</f>
        <v>2</v>
      </c>
      <c r="H41" s="94">
        <f t="shared" si="0"/>
        <v>10</v>
      </c>
      <c r="I41" s="44"/>
      <c r="J41" s="44"/>
      <c r="K41" s="44"/>
      <c r="L41" s="44"/>
      <c r="M41" s="44"/>
      <c r="N41" s="44"/>
      <c r="O41" s="44">
        <f>'[5]Добыча 2021'!T40</f>
        <v>2</v>
      </c>
      <c r="P41" s="44"/>
      <c r="Q41" s="44"/>
      <c r="R41" s="44"/>
      <c r="S41" s="44"/>
      <c r="T41" s="44"/>
      <c r="U41" s="44">
        <f t="shared" si="1"/>
        <v>100</v>
      </c>
      <c r="V41" s="94">
        <f>'[5]2022'!DV31</f>
        <v>2.1</v>
      </c>
      <c r="W41" s="44">
        <f t="shared" si="2"/>
        <v>10</v>
      </c>
      <c r="X41" s="416">
        <f>'[5]2022'!DX31</f>
        <v>2</v>
      </c>
      <c r="Y41" s="94">
        <f t="shared" si="3"/>
        <v>9.5238095238095237</v>
      </c>
      <c r="Z41" s="44"/>
      <c r="AA41" s="44"/>
      <c r="AB41" s="44"/>
      <c r="AC41" s="44"/>
      <c r="AD41" s="44">
        <f t="shared" si="4"/>
        <v>2</v>
      </c>
      <c r="AE41" s="95"/>
      <c r="AF41" s="82"/>
      <c r="AG41" s="159"/>
      <c r="AH41" s="160">
        <f t="shared" si="5"/>
        <v>5.5878259897769393E-2</v>
      </c>
      <c r="AI41" s="160" t="e">
        <f t="shared" ca="1" si="6"/>
        <v>#NAME?</v>
      </c>
      <c r="AJ41" s="161">
        <v>10</v>
      </c>
      <c r="AK41" s="161" t="str">
        <f t="shared" si="7"/>
        <v/>
      </c>
      <c r="AL41" s="161" t="e">
        <f t="shared" ca="1" si="8"/>
        <v>#NAME?</v>
      </c>
      <c r="AM41" s="161">
        <f t="shared" si="9"/>
        <v>2</v>
      </c>
      <c r="AN41" s="162" t="str">
        <f t="shared" si="10"/>
        <v/>
      </c>
      <c r="AO41" s="34" t="str">
        <f t="shared" si="11"/>
        <v/>
      </c>
      <c r="AP41" s="34" t="str">
        <f t="shared" si="12"/>
        <v/>
      </c>
    </row>
    <row r="42" spans="1:42" ht="54" customHeight="1" x14ac:dyDescent="0.25">
      <c r="A42" s="34">
        <v>22</v>
      </c>
      <c r="B42" s="57" t="s">
        <v>296</v>
      </c>
      <c r="C42" s="92">
        <f>'[5]2022'!B32</f>
        <v>242.9</v>
      </c>
      <c r="D42" s="93">
        <f>'[5]2022'!DP32</f>
        <v>2</v>
      </c>
      <c r="E42" s="93">
        <f>'[5]2022'!DQ32</f>
        <v>3</v>
      </c>
      <c r="F42" s="92">
        <f>'[5]2022'!DT32</f>
        <v>1.2350761630300536E-2</v>
      </c>
      <c r="G42" s="44">
        <f>'[5]2021'!DX31</f>
        <v>0</v>
      </c>
      <c r="H42" s="94">
        <f t="shared" si="0"/>
        <v>0</v>
      </c>
      <c r="I42" s="44"/>
      <c r="J42" s="44"/>
      <c r="K42" s="44"/>
      <c r="L42" s="44"/>
      <c r="M42" s="44"/>
      <c r="N42" s="44"/>
      <c r="O42" s="44">
        <f>'[5]Добыча 2021'!T41</f>
        <v>0</v>
      </c>
      <c r="P42" s="44"/>
      <c r="Q42" s="44"/>
      <c r="R42" s="44"/>
      <c r="S42" s="44"/>
      <c r="T42" s="44"/>
      <c r="U42" s="44">
        <f t="shared" si="1"/>
        <v>0</v>
      </c>
      <c r="V42" s="94">
        <f>'[5]2022'!DV32</f>
        <v>0.30000000000000004</v>
      </c>
      <c r="W42" s="44">
        <f t="shared" si="2"/>
        <v>10.000000000000002</v>
      </c>
      <c r="X42" s="416">
        <f>'[5]2022'!DX32</f>
        <v>0</v>
      </c>
      <c r="Y42" s="94">
        <f t="shared" si="3"/>
        <v>0</v>
      </c>
      <c r="Z42" s="44"/>
      <c r="AA42" s="44"/>
      <c r="AB42" s="44"/>
      <c r="AC42" s="44"/>
      <c r="AD42" s="44" t="str">
        <f t="shared" si="4"/>
        <v/>
      </c>
      <c r="AE42" s="95"/>
      <c r="AF42" s="82"/>
      <c r="AG42" s="159"/>
      <c r="AH42" s="160">
        <f t="shared" si="5"/>
        <v>1.2350761630300536E-2</v>
      </c>
      <c r="AI42" s="160" t="e">
        <f t="shared" ca="1" si="6"/>
        <v>#NAME?</v>
      </c>
      <c r="AJ42" s="161">
        <v>10</v>
      </c>
      <c r="AK42" s="161" t="str">
        <f t="shared" si="7"/>
        <v/>
      </c>
      <c r="AL42" s="161">
        <f t="shared" si="8"/>
        <v>0</v>
      </c>
      <c r="AM42" s="161">
        <f t="shared" si="9"/>
        <v>0</v>
      </c>
      <c r="AN42" s="162" t="str">
        <f t="shared" si="10"/>
        <v/>
      </c>
      <c r="AO42" s="34" t="str">
        <f t="shared" si="11"/>
        <v/>
      </c>
      <c r="AP42" s="34" t="str">
        <f t="shared" si="12"/>
        <v/>
      </c>
    </row>
    <row r="43" spans="1:42" ht="31.5" x14ac:dyDescent="0.25">
      <c r="A43" s="72">
        <v>23</v>
      </c>
      <c r="B43" s="57" t="s">
        <v>66</v>
      </c>
      <c r="C43" s="92">
        <f>'[5]2022'!B33</f>
        <v>46.606000000000002</v>
      </c>
      <c r="D43" s="93">
        <f>'[5]2022'!DP33</f>
        <v>1</v>
      </c>
      <c r="E43" s="93">
        <f>'[5]2022'!DQ33</f>
        <v>2</v>
      </c>
      <c r="F43" s="92">
        <f>'[5]2022'!DT33</f>
        <v>4.2912929665708276E-2</v>
      </c>
      <c r="G43" s="44">
        <f>'[5]2021'!DX32</f>
        <v>0</v>
      </c>
      <c r="H43" s="94">
        <f t="shared" si="0"/>
        <v>0</v>
      </c>
      <c r="I43" s="47"/>
      <c r="J43" s="47"/>
      <c r="K43" s="47"/>
      <c r="L43" s="99"/>
      <c r="M43" s="44"/>
      <c r="N43" s="44"/>
      <c r="O43" s="44">
        <f>'[5]Добыча 2021'!T42</f>
        <v>0</v>
      </c>
      <c r="P43" s="44"/>
      <c r="Q43" s="44"/>
      <c r="R43" s="44"/>
      <c r="S43" s="44"/>
      <c r="T43" s="44"/>
      <c r="U43" s="44">
        <f t="shared" si="1"/>
        <v>0</v>
      </c>
      <c r="V43" s="94">
        <f>'[5]2022'!DV33</f>
        <v>0.2</v>
      </c>
      <c r="W43" s="44">
        <f t="shared" si="2"/>
        <v>10</v>
      </c>
      <c r="X43" s="416">
        <f>'[5]2022'!DX33</f>
        <v>0</v>
      </c>
      <c r="Y43" s="94">
        <f t="shared" si="3"/>
        <v>0</v>
      </c>
      <c r="Z43" s="44"/>
      <c r="AA43" s="44"/>
      <c r="AB43" s="44"/>
      <c r="AC43" s="44"/>
      <c r="AD43" s="44" t="str">
        <f t="shared" si="4"/>
        <v/>
      </c>
      <c r="AE43" s="95"/>
      <c r="AF43" s="82"/>
      <c r="AG43" s="159"/>
      <c r="AH43" s="160">
        <f t="shared" si="5"/>
        <v>4.2912929665708276E-2</v>
      </c>
      <c r="AI43" s="160" t="e">
        <f t="shared" ca="1" si="6"/>
        <v>#NAME?</v>
      </c>
      <c r="AJ43" s="161">
        <v>10</v>
      </c>
      <c r="AK43" s="161" t="str">
        <f t="shared" si="7"/>
        <v/>
      </c>
      <c r="AL43" s="161">
        <f t="shared" si="8"/>
        <v>0</v>
      </c>
      <c r="AM43" s="161">
        <f t="shared" si="9"/>
        <v>0</v>
      </c>
      <c r="AN43" s="162" t="str">
        <f t="shared" si="10"/>
        <v/>
      </c>
      <c r="AO43" s="34" t="str">
        <f t="shared" si="11"/>
        <v/>
      </c>
      <c r="AP43" s="34" t="str">
        <f t="shared" si="12"/>
        <v/>
      </c>
    </row>
    <row r="44" spans="1:42" ht="18.75" x14ac:dyDescent="0.25">
      <c r="A44" s="34"/>
      <c r="B44" s="46" t="s">
        <v>67</v>
      </c>
      <c r="C44" s="96"/>
      <c r="D44" s="97"/>
      <c r="E44" s="97"/>
      <c r="F44" s="98"/>
      <c r="G44" s="44"/>
      <c r="H44" s="94"/>
      <c r="I44" s="44"/>
      <c r="J44" s="44"/>
      <c r="K44" s="44"/>
      <c r="L44" s="44"/>
      <c r="M44" s="56"/>
      <c r="N44" s="56"/>
      <c r="O44" s="56"/>
      <c r="P44" s="56"/>
      <c r="Q44" s="56"/>
      <c r="R44" s="56"/>
      <c r="S44" s="56"/>
      <c r="T44" s="56"/>
      <c r="U44" s="44"/>
      <c r="V44" s="111"/>
      <c r="W44" s="44"/>
      <c r="X44" s="418"/>
      <c r="Y44" s="94"/>
      <c r="Z44" s="56"/>
      <c r="AA44" s="56"/>
      <c r="AB44" s="56"/>
      <c r="AC44" s="56"/>
      <c r="AD44" s="44" t="str">
        <f t="shared" si="4"/>
        <v/>
      </c>
      <c r="AE44" s="56"/>
      <c r="AF44" s="82"/>
      <c r="AG44" s="159"/>
      <c r="AH44" s="160" t="str">
        <f t="shared" si="5"/>
        <v/>
      </c>
      <c r="AI44" s="160" t="e">
        <f t="shared" ca="1" si="6"/>
        <v>#NAME?</v>
      </c>
      <c r="AJ44" s="161">
        <v>10</v>
      </c>
      <c r="AK44" s="161" t="str">
        <f t="shared" si="7"/>
        <v/>
      </c>
      <c r="AL44" s="161" t="str">
        <f t="shared" si="8"/>
        <v/>
      </c>
      <c r="AM44" s="161" t="str">
        <f t="shared" si="9"/>
        <v/>
      </c>
      <c r="AN44" s="162" t="str">
        <f t="shared" si="10"/>
        <v/>
      </c>
      <c r="AO44" s="34" t="str">
        <f t="shared" si="11"/>
        <v/>
      </c>
      <c r="AP44" s="34" t="str">
        <f t="shared" si="12"/>
        <v/>
      </c>
    </row>
    <row r="45" spans="1:42" ht="52.5" customHeight="1" x14ac:dyDescent="0.25">
      <c r="A45" s="34">
        <v>24</v>
      </c>
      <c r="B45" s="58" t="s">
        <v>297</v>
      </c>
      <c r="C45" s="92">
        <f>'[5]2022'!B35</f>
        <v>399.13200000000001</v>
      </c>
      <c r="D45" s="93">
        <f>'[5]2022'!DP35</f>
        <v>35</v>
      </c>
      <c r="E45" s="93">
        <f>'[5]2022'!DQ35</f>
        <v>20</v>
      </c>
      <c r="F45" s="92">
        <f>'[5]2022'!DT35</f>
        <v>5.0108735957026744E-2</v>
      </c>
      <c r="G45" s="44">
        <f>'[5]2021'!DX34</f>
        <v>2</v>
      </c>
      <c r="H45" s="94">
        <f t="shared" si="0"/>
        <v>5.7142857142857144</v>
      </c>
      <c r="I45" s="44"/>
      <c r="J45" s="44"/>
      <c r="K45" s="44"/>
      <c r="L45" s="44"/>
      <c r="M45" s="44"/>
      <c r="N45" s="44"/>
      <c r="O45" s="44">
        <f>'[5]Добыча 2021'!T44</f>
        <v>2</v>
      </c>
      <c r="P45" s="44"/>
      <c r="Q45" s="44"/>
      <c r="R45" s="44"/>
      <c r="S45" s="44"/>
      <c r="T45" s="44"/>
      <c r="U45" s="44">
        <f t="shared" si="1"/>
        <v>100</v>
      </c>
      <c r="V45" s="94">
        <f>'[5]2022'!DV35</f>
        <v>2</v>
      </c>
      <c r="W45" s="44">
        <f t="shared" si="2"/>
        <v>10</v>
      </c>
      <c r="X45" s="416">
        <f>'[5]2022'!DX35</f>
        <v>1</v>
      </c>
      <c r="Y45" s="94">
        <f t="shared" si="3"/>
        <v>5</v>
      </c>
      <c r="Z45" s="44"/>
      <c r="AA45" s="44"/>
      <c r="AB45" s="44"/>
      <c r="AC45" s="44"/>
      <c r="AD45" s="44">
        <f t="shared" si="4"/>
        <v>1</v>
      </c>
      <c r="AE45" s="95"/>
      <c r="AF45" s="82"/>
      <c r="AG45" s="159"/>
      <c r="AH45" s="160">
        <f t="shared" si="5"/>
        <v>5.0108735957026744E-2</v>
      </c>
      <c r="AI45" s="160" t="e">
        <f t="shared" ca="1" si="6"/>
        <v>#NAME?</v>
      </c>
      <c r="AJ45" s="161">
        <v>10</v>
      </c>
      <c r="AK45" s="161" t="str">
        <f t="shared" si="7"/>
        <v/>
      </c>
      <c r="AL45" s="161" t="e">
        <f t="shared" ca="1" si="8"/>
        <v>#NAME?</v>
      </c>
      <c r="AM45" s="161">
        <f t="shared" si="9"/>
        <v>1</v>
      </c>
      <c r="AN45" s="162" t="str">
        <f t="shared" si="10"/>
        <v/>
      </c>
      <c r="AO45" s="34" t="str">
        <f t="shared" si="11"/>
        <v/>
      </c>
      <c r="AP45" s="34" t="str">
        <f t="shared" si="12"/>
        <v/>
      </c>
    </row>
    <row r="46" spans="1:42" ht="31.5" x14ac:dyDescent="0.25">
      <c r="A46" s="72">
        <v>25</v>
      </c>
      <c r="B46" s="58" t="s">
        <v>298</v>
      </c>
      <c r="C46" s="92">
        <f>'[5]2022'!B36</f>
        <v>162.821</v>
      </c>
      <c r="D46" s="93">
        <f>'[5]2022'!DP36</f>
        <v>20</v>
      </c>
      <c r="E46" s="93">
        <f>'[5]2022'!DQ36</f>
        <v>24</v>
      </c>
      <c r="F46" s="92">
        <f>'[5]2022'!DT36</f>
        <v>0.14740113376038719</v>
      </c>
      <c r="G46" s="44">
        <f>'[5]2021'!DX35</f>
        <v>1</v>
      </c>
      <c r="H46" s="94">
        <f t="shared" si="0"/>
        <v>5</v>
      </c>
      <c r="I46" s="47"/>
      <c r="J46" s="47"/>
      <c r="K46" s="47"/>
      <c r="L46" s="99"/>
      <c r="M46" s="44"/>
      <c r="N46" s="44"/>
      <c r="O46" s="44">
        <f>'[5]Добыча 2021'!T45</f>
        <v>1</v>
      </c>
      <c r="P46" s="44"/>
      <c r="Q46" s="44"/>
      <c r="R46" s="44"/>
      <c r="S46" s="44"/>
      <c r="T46" s="44"/>
      <c r="U46" s="44">
        <f t="shared" si="1"/>
        <v>100</v>
      </c>
      <c r="V46" s="94">
        <f>'[5]2022'!DV36</f>
        <v>2.4000000000000004</v>
      </c>
      <c r="W46" s="44">
        <f t="shared" si="2"/>
        <v>10.000000000000002</v>
      </c>
      <c r="X46" s="416">
        <f>'[5]2022'!DX36</f>
        <v>1</v>
      </c>
      <c r="Y46" s="94">
        <f t="shared" si="3"/>
        <v>4.1666666666666661</v>
      </c>
      <c r="Z46" s="44"/>
      <c r="AA46" s="44"/>
      <c r="AB46" s="44"/>
      <c r="AC46" s="44"/>
      <c r="AD46" s="44">
        <f t="shared" si="4"/>
        <v>1</v>
      </c>
      <c r="AE46" s="95"/>
      <c r="AF46" s="82"/>
      <c r="AG46" s="159"/>
      <c r="AH46" s="160">
        <f t="shared" si="5"/>
        <v>0.14740113376038719</v>
      </c>
      <c r="AI46" s="160" t="e">
        <f t="shared" ca="1" si="6"/>
        <v>#NAME?</v>
      </c>
      <c r="AJ46" s="161">
        <v>10</v>
      </c>
      <c r="AK46" s="161" t="str">
        <f t="shared" si="7"/>
        <v/>
      </c>
      <c r="AL46" s="161" t="e">
        <f t="shared" ca="1" si="8"/>
        <v>#NAME?</v>
      </c>
      <c r="AM46" s="161">
        <f t="shared" si="9"/>
        <v>1</v>
      </c>
      <c r="AN46" s="162" t="str">
        <f t="shared" si="10"/>
        <v/>
      </c>
      <c r="AO46" s="34" t="str">
        <f t="shared" si="11"/>
        <v/>
      </c>
      <c r="AP46" s="34" t="str">
        <f t="shared" si="12"/>
        <v/>
      </c>
    </row>
    <row r="47" spans="1:42" ht="18.75" x14ac:dyDescent="0.25">
      <c r="A47" s="34"/>
      <c r="B47" s="46" t="s">
        <v>70</v>
      </c>
      <c r="C47" s="98"/>
      <c r="D47" s="97"/>
      <c r="E47" s="97"/>
      <c r="F47" s="98"/>
      <c r="G47" s="44"/>
      <c r="H47" s="94"/>
      <c r="I47" s="44"/>
      <c r="J47" s="44"/>
      <c r="K47" s="44"/>
      <c r="L47" s="44"/>
      <c r="M47" s="56"/>
      <c r="N47" s="56"/>
      <c r="O47" s="56"/>
      <c r="P47" s="56"/>
      <c r="Q47" s="56"/>
      <c r="R47" s="56"/>
      <c r="S47" s="56"/>
      <c r="T47" s="56"/>
      <c r="U47" s="44"/>
      <c r="V47" s="111"/>
      <c r="W47" s="44"/>
      <c r="X47" s="418"/>
      <c r="Y47" s="94"/>
      <c r="Z47" s="56"/>
      <c r="AA47" s="56"/>
      <c r="AB47" s="56"/>
      <c r="AC47" s="56"/>
      <c r="AD47" s="44" t="str">
        <f t="shared" si="4"/>
        <v/>
      </c>
      <c r="AE47" s="56"/>
      <c r="AF47" s="82"/>
      <c r="AG47" s="159"/>
      <c r="AH47" s="160" t="str">
        <f t="shared" si="5"/>
        <v/>
      </c>
      <c r="AI47" s="160" t="e">
        <f t="shared" ca="1" si="6"/>
        <v>#NAME?</v>
      </c>
      <c r="AJ47" s="161">
        <v>10</v>
      </c>
      <c r="AK47" s="161" t="str">
        <f t="shared" si="7"/>
        <v/>
      </c>
      <c r="AL47" s="161" t="str">
        <f t="shared" si="8"/>
        <v/>
      </c>
      <c r="AM47" s="161" t="str">
        <f t="shared" si="9"/>
        <v/>
      </c>
      <c r="AN47" s="162" t="str">
        <f t="shared" si="10"/>
        <v/>
      </c>
      <c r="AO47" s="34" t="str">
        <f t="shared" si="11"/>
        <v/>
      </c>
      <c r="AP47" s="34" t="str">
        <f t="shared" si="12"/>
        <v/>
      </c>
    </row>
    <row r="48" spans="1:42" ht="30" customHeight="1" x14ac:dyDescent="0.25">
      <c r="A48" s="34">
        <v>26</v>
      </c>
      <c r="B48" s="49" t="s">
        <v>77</v>
      </c>
      <c r="C48" s="92">
        <f>'[5]2022'!B38</f>
        <v>7.1820000000000004</v>
      </c>
      <c r="D48" s="93">
        <f>'[5]2022'!DP38</f>
        <v>0</v>
      </c>
      <c r="E48" s="93">
        <f>'[5]2022'!DQ38</f>
        <v>1</v>
      </c>
      <c r="F48" s="92">
        <f>'[5]2022'!DT38</f>
        <v>0.13923698134224449</v>
      </c>
      <c r="G48" s="44">
        <f>'[5]2021'!DX37</f>
        <v>0</v>
      </c>
      <c r="H48" s="94">
        <f t="shared" si="0"/>
        <v>0</v>
      </c>
      <c r="I48" s="44"/>
      <c r="J48" s="44"/>
      <c r="K48" s="44"/>
      <c r="L48" s="44"/>
      <c r="M48" s="44"/>
      <c r="N48" s="44"/>
      <c r="O48" s="44">
        <f>'[5]Добыча 2021'!T47</f>
        <v>0</v>
      </c>
      <c r="P48" s="44"/>
      <c r="Q48" s="44"/>
      <c r="R48" s="44"/>
      <c r="S48" s="44"/>
      <c r="T48" s="44"/>
      <c r="U48" s="44">
        <f t="shared" si="1"/>
        <v>0</v>
      </c>
      <c r="V48" s="94">
        <f>'[5]2022'!DV38</f>
        <v>0.1</v>
      </c>
      <c r="W48" s="44">
        <f t="shared" si="2"/>
        <v>10</v>
      </c>
      <c r="X48" s="416">
        <f>'[5]2022'!DX38</f>
        <v>0</v>
      </c>
      <c r="Y48" s="94">
        <f t="shared" si="3"/>
        <v>0</v>
      </c>
      <c r="Z48" s="44"/>
      <c r="AA48" s="44"/>
      <c r="AB48" s="44"/>
      <c r="AC48" s="44"/>
      <c r="AD48" s="44" t="str">
        <f t="shared" si="4"/>
        <v/>
      </c>
      <c r="AE48" s="95"/>
      <c r="AF48" s="82"/>
      <c r="AG48" s="159"/>
      <c r="AH48" s="160">
        <f t="shared" si="5"/>
        <v>0.13923698134224449</v>
      </c>
      <c r="AI48" s="160" t="e">
        <f t="shared" ca="1" si="6"/>
        <v>#NAME?</v>
      </c>
      <c r="AJ48" s="161">
        <v>10</v>
      </c>
      <c r="AK48" s="161" t="str">
        <f t="shared" si="7"/>
        <v/>
      </c>
      <c r="AL48" s="161">
        <f t="shared" si="8"/>
        <v>0</v>
      </c>
      <c r="AM48" s="161">
        <f t="shared" si="9"/>
        <v>0</v>
      </c>
      <c r="AN48" s="162" t="str">
        <f t="shared" si="10"/>
        <v/>
      </c>
      <c r="AO48" s="34" t="str">
        <f t="shared" si="11"/>
        <v/>
      </c>
      <c r="AP48" s="34" t="str">
        <f t="shared" si="12"/>
        <v/>
      </c>
    </row>
    <row r="49" spans="1:42" ht="32.25" customHeight="1" x14ac:dyDescent="0.25">
      <c r="A49" s="34">
        <v>27</v>
      </c>
      <c r="B49" s="49" t="s">
        <v>76</v>
      </c>
      <c r="C49" s="92">
        <f>'[5]2022'!B39</f>
        <v>11.596</v>
      </c>
      <c r="D49" s="93">
        <f>'[5]2022'!DP39</f>
        <v>0</v>
      </c>
      <c r="E49" s="93">
        <f>'[5]2022'!DQ39</f>
        <v>1</v>
      </c>
      <c r="F49" s="92">
        <f>'[5]2022'!DT39</f>
        <v>8.6236633321835121E-2</v>
      </c>
      <c r="G49" s="44">
        <f>'[5]2021'!DX38</f>
        <v>0</v>
      </c>
      <c r="H49" s="94">
        <f t="shared" si="0"/>
        <v>0</v>
      </c>
      <c r="I49" s="44"/>
      <c r="J49" s="44"/>
      <c r="K49" s="44"/>
      <c r="L49" s="44"/>
      <c r="M49" s="44"/>
      <c r="N49" s="44"/>
      <c r="O49" s="44">
        <f>'[5]Добыча 2021'!T48</f>
        <v>0</v>
      </c>
      <c r="P49" s="44"/>
      <c r="Q49" s="44"/>
      <c r="R49" s="44"/>
      <c r="S49" s="44"/>
      <c r="T49" s="44"/>
      <c r="U49" s="44">
        <f t="shared" si="1"/>
        <v>0</v>
      </c>
      <c r="V49" s="94">
        <f>'[5]2022'!DV39</f>
        <v>0.1</v>
      </c>
      <c r="W49" s="44">
        <f t="shared" si="2"/>
        <v>10</v>
      </c>
      <c r="X49" s="416">
        <f>'[5]2022'!DX39</f>
        <v>0</v>
      </c>
      <c r="Y49" s="94">
        <f t="shared" si="3"/>
        <v>0</v>
      </c>
      <c r="Z49" s="44"/>
      <c r="AA49" s="44"/>
      <c r="AB49" s="44"/>
      <c r="AC49" s="44"/>
      <c r="AD49" s="44" t="str">
        <f t="shared" si="4"/>
        <v/>
      </c>
      <c r="AE49" s="95"/>
      <c r="AF49" s="82"/>
      <c r="AG49" s="159"/>
      <c r="AH49" s="160">
        <f t="shared" si="5"/>
        <v>8.6236633321835121E-2</v>
      </c>
      <c r="AI49" s="160" t="e">
        <f t="shared" ca="1" si="6"/>
        <v>#NAME?</v>
      </c>
      <c r="AJ49" s="161">
        <v>10</v>
      </c>
      <c r="AK49" s="161" t="str">
        <f t="shared" si="7"/>
        <v/>
      </c>
      <c r="AL49" s="161">
        <f t="shared" si="8"/>
        <v>0</v>
      </c>
      <c r="AM49" s="161">
        <f t="shared" si="9"/>
        <v>0</v>
      </c>
      <c r="AN49" s="162" t="str">
        <f t="shared" si="10"/>
        <v/>
      </c>
      <c r="AO49" s="34" t="str">
        <f t="shared" si="11"/>
        <v/>
      </c>
      <c r="AP49" s="34" t="str">
        <f t="shared" si="12"/>
        <v/>
      </c>
    </row>
    <row r="50" spans="1:42" ht="34.5" customHeight="1" x14ac:dyDescent="0.25">
      <c r="A50" s="34">
        <v>28</v>
      </c>
      <c r="B50" s="49" t="s">
        <v>75</v>
      </c>
      <c r="C50" s="92">
        <f>'[5]2022'!B40</f>
        <v>16.03</v>
      </c>
      <c r="D50" s="93">
        <f>'[5]2022'!DP40</f>
        <v>0</v>
      </c>
      <c r="E50" s="93">
        <f>'[5]2022'!DQ40</f>
        <v>0</v>
      </c>
      <c r="F50" s="92">
        <f>'[5]2022'!DT40</f>
        <v>0</v>
      </c>
      <c r="G50" s="44">
        <f>'[5]2021'!DX39</f>
        <v>0</v>
      </c>
      <c r="H50" s="94">
        <f t="shared" si="0"/>
        <v>0</v>
      </c>
      <c r="I50" s="44"/>
      <c r="J50" s="44"/>
      <c r="K50" s="44"/>
      <c r="L50" s="44"/>
      <c r="M50" s="44"/>
      <c r="N50" s="44"/>
      <c r="O50" s="44">
        <f>'[5]Добыча 2021'!T49</f>
        <v>0</v>
      </c>
      <c r="P50" s="44"/>
      <c r="Q50" s="44"/>
      <c r="R50" s="44"/>
      <c r="S50" s="44"/>
      <c r="T50" s="44"/>
      <c r="U50" s="44">
        <f t="shared" si="1"/>
        <v>0</v>
      </c>
      <c r="V50" s="94">
        <f>'[5]2022'!DV40</f>
        <v>0</v>
      </c>
      <c r="W50" s="44">
        <f t="shared" si="2"/>
        <v>0</v>
      </c>
      <c r="X50" s="416">
        <f>'[5]2022'!DX40</f>
        <v>0</v>
      </c>
      <c r="Y50" s="94">
        <f t="shared" si="3"/>
        <v>0</v>
      </c>
      <c r="Z50" s="44"/>
      <c r="AA50" s="44"/>
      <c r="AB50" s="44"/>
      <c r="AC50" s="44"/>
      <c r="AD50" s="44" t="str">
        <f t="shared" si="4"/>
        <v/>
      </c>
      <c r="AE50" s="95"/>
      <c r="AF50" s="82"/>
      <c r="AG50" s="159"/>
      <c r="AH50" s="160">
        <f t="shared" si="5"/>
        <v>0</v>
      </c>
      <c r="AI50" s="160" t="e">
        <f t="shared" ca="1" si="6"/>
        <v>#NAME?</v>
      </c>
      <c r="AJ50" s="161">
        <v>10</v>
      </c>
      <c r="AK50" s="161" t="str">
        <f t="shared" si="7"/>
        <v/>
      </c>
      <c r="AL50" s="161">
        <f t="shared" si="8"/>
        <v>0</v>
      </c>
      <c r="AM50" s="161">
        <f t="shared" si="9"/>
        <v>0</v>
      </c>
      <c r="AN50" s="162" t="str">
        <f t="shared" si="10"/>
        <v/>
      </c>
      <c r="AO50" s="34" t="str">
        <f t="shared" si="11"/>
        <v/>
      </c>
      <c r="AP50" s="34" t="str">
        <f t="shared" si="12"/>
        <v/>
      </c>
    </row>
    <row r="51" spans="1:42" ht="34.5" customHeight="1" x14ac:dyDescent="0.25">
      <c r="A51" s="34">
        <v>29</v>
      </c>
      <c r="B51" s="114" t="s">
        <v>410</v>
      </c>
      <c r="C51" s="92">
        <f>'[5]2022'!B41</f>
        <v>7.9729999999999999</v>
      </c>
      <c r="D51" s="581">
        <f>'[5]2022'!DP41</f>
        <v>3</v>
      </c>
      <c r="E51" s="93">
        <f>'[5]2022'!DQ41</f>
        <v>0</v>
      </c>
      <c r="F51" s="92">
        <f>'[5]2022'!DT41</f>
        <v>0</v>
      </c>
      <c r="G51" s="583">
        <f>'[5]2021'!DX40</f>
        <v>0</v>
      </c>
      <c r="H51" s="585">
        <f t="shared" si="0"/>
        <v>0</v>
      </c>
      <c r="I51" s="44"/>
      <c r="J51" s="44"/>
      <c r="K51" s="44"/>
      <c r="L51" s="44"/>
      <c r="M51" s="44"/>
      <c r="N51" s="44"/>
      <c r="O51" s="583">
        <f>'[5]Добыча 2021'!T50</f>
        <v>0</v>
      </c>
      <c r="P51" s="44"/>
      <c r="Q51" s="44"/>
      <c r="R51" s="44"/>
      <c r="S51" s="44"/>
      <c r="T51" s="44"/>
      <c r="U51" s="583">
        <f t="shared" si="1"/>
        <v>0</v>
      </c>
      <c r="V51" s="94">
        <f>'[5]2022'!DV41</f>
        <v>0</v>
      </c>
      <c r="W51" s="44">
        <f t="shared" si="2"/>
        <v>0</v>
      </c>
      <c r="X51" s="416">
        <f>'[5]2022'!DX41</f>
        <v>0</v>
      </c>
      <c r="Y51" s="94">
        <f t="shared" si="3"/>
        <v>0</v>
      </c>
      <c r="Z51" s="44"/>
      <c r="AA51" s="44"/>
      <c r="AB51" s="44"/>
      <c r="AC51" s="44"/>
      <c r="AD51" s="44" t="str">
        <f t="shared" si="4"/>
        <v/>
      </c>
      <c r="AE51" s="95"/>
      <c r="AF51" s="82"/>
      <c r="AG51" s="159"/>
      <c r="AH51" s="160">
        <f t="shared" si="5"/>
        <v>0</v>
      </c>
      <c r="AI51" s="160" t="e">
        <f t="shared" ca="1" si="6"/>
        <v>#NAME?</v>
      </c>
      <c r="AJ51" s="161">
        <v>10</v>
      </c>
      <c r="AK51" s="161" t="str">
        <f t="shared" si="7"/>
        <v/>
      </c>
      <c r="AL51" s="161">
        <f t="shared" si="8"/>
        <v>0</v>
      </c>
      <c r="AM51" s="161">
        <f t="shared" si="9"/>
        <v>0</v>
      </c>
      <c r="AN51" s="162" t="str">
        <f t="shared" si="10"/>
        <v/>
      </c>
      <c r="AO51" s="34" t="str">
        <f t="shared" si="11"/>
        <v/>
      </c>
      <c r="AP51" s="34" t="str">
        <f t="shared" si="12"/>
        <v/>
      </c>
    </row>
    <row r="52" spans="1:42" ht="34.5" customHeight="1" x14ac:dyDescent="0.25">
      <c r="A52" s="34">
        <v>30</v>
      </c>
      <c r="B52" s="114" t="s">
        <v>411</v>
      </c>
      <c r="C52" s="92">
        <f>'[5]2022'!B42</f>
        <v>28.376999999999999</v>
      </c>
      <c r="D52" s="587"/>
      <c r="E52" s="93">
        <f>'[5]2022'!DQ42</f>
        <v>0</v>
      </c>
      <c r="F52" s="92">
        <f>'[5]2022'!DT42</f>
        <v>0</v>
      </c>
      <c r="G52" s="588"/>
      <c r="H52" s="589"/>
      <c r="I52" s="44"/>
      <c r="J52" s="44"/>
      <c r="K52" s="44"/>
      <c r="L52" s="44"/>
      <c r="M52" s="44"/>
      <c r="N52" s="44"/>
      <c r="O52" s="588"/>
      <c r="P52" s="44"/>
      <c r="Q52" s="44"/>
      <c r="R52" s="44"/>
      <c r="S52" s="44"/>
      <c r="T52" s="44"/>
      <c r="U52" s="588"/>
      <c r="V52" s="94">
        <f>'[5]2022'!DV42</f>
        <v>0</v>
      </c>
      <c r="W52" s="44">
        <f t="shared" si="2"/>
        <v>0</v>
      </c>
      <c r="X52" s="416">
        <f>'[5]2022'!DX42</f>
        <v>0</v>
      </c>
      <c r="Y52" s="94">
        <f t="shared" si="3"/>
        <v>0</v>
      </c>
      <c r="Z52" s="44"/>
      <c r="AA52" s="44"/>
      <c r="AB52" s="44"/>
      <c r="AC52" s="44"/>
      <c r="AD52" s="44" t="str">
        <f t="shared" si="4"/>
        <v/>
      </c>
      <c r="AE52" s="95"/>
      <c r="AF52" s="82"/>
      <c r="AG52" s="159"/>
      <c r="AH52" s="160">
        <f t="shared" si="5"/>
        <v>0</v>
      </c>
      <c r="AI52" s="160" t="e">
        <f t="shared" ca="1" si="6"/>
        <v>#NAME?</v>
      </c>
      <c r="AJ52" s="161">
        <v>10</v>
      </c>
      <c r="AK52" s="161" t="str">
        <f t="shared" si="7"/>
        <v/>
      </c>
      <c r="AL52" s="161">
        <f t="shared" si="8"/>
        <v>0</v>
      </c>
      <c r="AM52" s="161">
        <f t="shared" si="9"/>
        <v>0</v>
      </c>
      <c r="AN52" s="162" t="str">
        <f t="shared" si="10"/>
        <v/>
      </c>
      <c r="AO52" s="34" t="str">
        <f t="shared" si="11"/>
        <v/>
      </c>
      <c r="AP52" s="34" t="str">
        <f t="shared" si="12"/>
        <v/>
      </c>
    </row>
    <row r="53" spans="1:42" ht="33.75" customHeight="1" x14ac:dyDescent="0.25">
      <c r="A53" s="34">
        <v>31</v>
      </c>
      <c r="B53" s="116" t="s">
        <v>412</v>
      </c>
      <c r="C53" s="92">
        <f>'[5]2022'!B43</f>
        <v>36.741999999999997</v>
      </c>
      <c r="D53" s="582"/>
      <c r="E53" s="93">
        <f>'[5]2022'!DQ43</f>
        <v>0</v>
      </c>
      <c r="F53" s="92">
        <f>'[5]2022'!DT43</f>
        <v>0</v>
      </c>
      <c r="G53" s="584"/>
      <c r="H53" s="586"/>
      <c r="I53" s="44"/>
      <c r="J53" s="44"/>
      <c r="K53" s="44"/>
      <c r="L53" s="44"/>
      <c r="M53" s="44"/>
      <c r="N53" s="44"/>
      <c r="O53" s="584"/>
      <c r="P53" s="44"/>
      <c r="Q53" s="44"/>
      <c r="R53" s="44"/>
      <c r="S53" s="44"/>
      <c r="T53" s="44"/>
      <c r="U53" s="584"/>
      <c r="V53" s="94">
        <f>'[5]2022'!DV43</f>
        <v>0</v>
      </c>
      <c r="W53" s="44">
        <f t="shared" si="2"/>
        <v>0</v>
      </c>
      <c r="X53" s="416">
        <f>'[5]2022'!DX43</f>
        <v>0</v>
      </c>
      <c r="Y53" s="94">
        <f t="shared" si="3"/>
        <v>0</v>
      </c>
      <c r="Z53" s="44"/>
      <c r="AA53" s="44"/>
      <c r="AB53" s="44"/>
      <c r="AC53" s="44"/>
      <c r="AD53" s="44" t="str">
        <f t="shared" si="4"/>
        <v/>
      </c>
      <c r="AE53" s="95"/>
      <c r="AF53" s="82"/>
      <c r="AG53" s="159"/>
      <c r="AH53" s="160">
        <f t="shared" si="5"/>
        <v>0</v>
      </c>
      <c r="AI53" s="160" t="e">
        <f t="shared" ca="1" si="6"/>
        <v>#NAME?</v>
      </c>
      <c r="AJ53" s="161">
        <v>10</v>
      </c>
      <c r="AK53" s="161" t="str">
        <f t="shared" si="7"/>
        <v/>
      </c>
      <c r="AL53" s="161">
        <f t="shared" si="8"/>
        <v>0</v>
      </c>
      <c r="AM53" s="161">
        <f t="shared" si="9"/>
        <v>0</v>
      </c>
      <c r="AN53" s="162" t="str">
        <f t="shared" si="10"/>
        <v/>
      </c>
      <c r="AO53" s="34" t="str">
        <f t="shared" si="11"/>
        <v/>
      </c>
      <c r="AP53" s="34" t="str">
        <f t="shared" si="12"/>
        <v/>
      </c>
    </row>
    <row r="54" spans="1:42" ht="33.75" customHeight="1" x14ac:dyDescent="0.25">
      <c r="A54" s="34">
        <v>32</v>
      </c>
      <c r="B54" s="57" t="s">
        <v>74</v>
      </c>
      <c r="C54" s="92">
        <f>'[5]2022'!B44</f>
        <v>9.98</v>
      </c>
      <c r="D54" s="93">
        <f>'[5]2022'!DP44</f>
        <v>0</v>
      </c>
      <c r="E54" s="93">
        <f>'[5]2022'!DQ44</f>
        <v>0</v>
      </c>
      <c r="F54" s="92">
        <f>'[5]2022'!DT44</f>
        <v>0</v>
      </c>
      <c r="G54" s="44">
        <f>'[5]2021'!DX41</f>
        <v>0</v>
      </c>
      <c r="H54" s="94">
        <f t="shared" si="0"/>
        <v>0</v>
      </c>
      <c r="I54" s="44"/>
      <c r="J54" s="44"/>
      <c r="K54" s="44"/>
      <c r="L54" s="44"/>
      <c r="M54" s="44"/>
      <c r="N54" s="44"/>
      <c r="O54" s="44">
        <f>'[5]Добыча 2021'!T51</f>
        <v>0</v>
      </c>
      <c r="P54" s="44"/>
      <c r="Q54" s="44"/>
      <c r="R54" s="44"/>
      <c r="S54" s="44"/>
      <c r="T54" s="44"/>
      <c r="U54" s="44">
        <f t="shared" si="1"/>
        <v>0</v>
      </c>
      <c r="V54" s="94">
        <f>'[5]2022'!DV44</f>
        <v>0</v>
      </c>
      <c r="W54" s="44">
        <f t="shared" si="2"/>
        <v>0</v>
      </c>
      <c r="X54" s="416">
        <f>'[5]2022'!DX44</f>
        <v>0</v>
      </c>
      <c r="Y54" s="94">
        <f t="shared" si="3"/>
        <v>0</v>
      </c>
      <c r="Z54" s="44"/>
      <c r="AA54" s="44"/>
      <c r="AB54" s="44"/>
      <c r="AC54" s="44"/>
      <c r="AD54" s="44" t="str">
        <f t="shared" si="4"/>
        <v/>
      </c>
      <c r="AE54" s="95"/>
      <c r="AF54" s="82"/>
      <c r="AG54" s="159"/>
      <c r="AH54" s="160">
        <f t="shared" si="5"/>
        <v>0</v>
      </c>
      <c r="AI54" s="160" t="e">
        <f t="shared" ca="1" si="6"/>
        <v>#NAME?</v>
      </c>
      <c r="AJ54" s="161">
        <v>10</v>
      </c>
      <c r="AK54" s="161" t="str">
        <f t="shared" si="7"/>
        <v/>
      </c>
      <c r="AL54" s="161">
        <f t="shared" si="8"/>
        <v>0</v>
      </c>
      <c r="AM54" s="161">
        <f t="shared" si="9"/>
        <v>0</v>
      </c>
      <c r="AN54" s="162" t="str">
        <f t="shared" si="10"/>
        <v/>
      </c>
      <c r="AO54" s="34" t="str">
        <f t="shared" si="11"/>
        <v/>
      </c>
      <c r="AP54" s="34" t="str">
        <f t="shared" si="12"/>
        <v/>
      </c>
    </row>
    <row r="55" spans="1:42" ht="31.5" x14ac:dyDescent="0.25">
      <c r="A55" s="34">
        <v>33</v>
      </c>
      <c r="B55" s="49" t="s">
        <v>300</v>
      </c>
      <c r="C55" s="92">
        <f>'[5]2022'!B45</f>
        <v>9.44</v>
      </c>
      <c r="D55" s="93">
        <f>'[5]2022'!DP45</f>
        <v>0</v>
      </c>
      <c r="E55" s="93">
        <f>'[5]2022'!DQ45</f>
        <v>0</v>
      </c>
      <c r="F55" s="92">
        <f>'[5]2022'!DT45</f>
        <v>0</v>
      </c>
      <c r="G55" s="44">
        <f>'[5]2021'!DX42</f>
        <v>0</v>
      </c>
      <c r="H55" s="94">
        <f t="shared" si="0"/>
        <v>0</v>
      </c>
      <c r="I55" s="44"/>
      <c r="J55" s="44"/>
      <c r="K55" s="44"/>
      <c r="L55" s="44"/>
      <c r="M55" s="44"/>
      <c r="N55" s="44"/>
      <c r="O55" s="44">
        <f>'[5]Добыча 2021'!T52</f>
        <v>0</v>
      </c>
      <c r="P55" s="44"/>
      <c r="Q55" s="44"/>
      <c r="R55" s="44"/>
      <c r="S55" s="44"/>
      <c r="T55" s="44"/>
      <c r="U55" s="44">
        <f t="shared" si="1"/>
        <v>0</v>
      </c>
      <c r="V55" s="94">
        <f>'[5]2022'!DV45</f>
        <v>0</v>
      </c>
      <c r="W55" s="44">
        <f t="shared" si="2"/>
        <v>0</v>
      </c>
      <c r="X55" s="416">
        <f>'[5]2022'!DX45</f>
        <v>0</v>
      </c>
      <c r="Y55" s="94">
        <f t="shared" si="3"/>
        <v>0</v>
      </c>
      <c r="Z55" s="44"/>
      <c r="AA55" s="44"/>
      <c r="AB55" s="44"/>
      <c r="AC55" s="44"/>
      <c r="AD55" s="44" t="str">
        <f t="shared" si="4"/>
        <v/>
      </c>
      <c r="AE55" s="95"/>
      <c r="AF55" s="82"/>
      <c r="AG55" s="159"/>
      <c r="AH55" s="160">
        <f t="shared" si="5"/>
        <v>0</v>
      </c>
      <c r="AI55" s="160" t="e">
        <f t="shared" ca="1" si="6"/>
        <v>#NAME?</v>
      </c>
      <c r="AJ55" s="161">
        <v>10</v>
      </c>
      <c r="AK55" s="161" t="str">
        <f t="shared" si="7"/>
        <v/>
      </c>
      <c r="AL55" s="161">
        <f t="shared" si="8"/>
        <v>0</v>
      </c>
      <c r="AM55" s="161">
        <f t="shared" si="9"/>
        <v>0</v>
      </c>
      <c r="AN55" s="162" t="str">
        <f t="shared" si="10"/>
        <v/>
      </c>
      <c r="AO55" s="34" t="str">
        <f t="shared" si="11"/>
        <v/>
      </c>
      <c r="AP55" s="34" t="str">
        <f t="shared" si="12"/>
        <v/>
      </c>
    </row>
    <row r="56" spans="1:42" ht="78.75" x14ac:dyDescent="0.25">
      <c r="A56" s="34">
        <v>34</v>
      </c>
      <c r="B56" s="57" t="s">
        <v>71</v>
      </c>
      <c r="C56" s="92">
        <f>'[5]2022'!B46</f>
        <v>51.08</v>
      </c>
      <c r="D56" s="93">
        <f>'[5]2022'!DP46</f>
        <v>19</v>
      </c>
      <c r="E56" s="93">
        <f>'[5]2022'!DQ46</f>
        <v>24</v>
      </c>
      <c r="F56" s="92">
        <f>'[5]2022'!DT46</f>
        <v>0.46985121378230227</v>
      </c>
      <c r="G56" s="44">
        <f>'[5]2021'!DX43</f>
        <v>1</v>
      </c>
      <c r="H56" s="94">
        <f t="shared" si="0"/>
        <v>5.2631578947368416</v>
      </c>
      <c r="I56" s="44"/>
      <c r="J56" s="44"/>
      <c r="K56" s="44"/>
      <c r="L56" s="44"/>
      <c r="M56" s="44"/>
      <c r="N56" s="44"/>
      <c r="O56" s="44">
        <f>'[5]Добыча 2021'!T53</f>
        <v>0</v>
      </c>
      <c r="P56" s="44"/>
      <c r="Q56" s="44"/>
      <c r="R56" s="44"/>
      <c r="S56" s="44"/>
      <c r="T56" s="44"/>
      <c r="U56" s="44">
        <f t="shared" si="1"/>
        <v>0</v>
      </c>
      <c r="V56" s="94">
        <f>'[5]2022'!DV46</f>
        <v>2.4000000000000004</v>
      </c>
      <c r="W56" s="44">
        <f t="shared" si="2"/>
        <v>10.000000000000002</v>
      </c>
      <c r="X56" s="416">
        <f>'[5]2022'!DX46</f>
        <v>2</v>
      </c>
      <c r="Y56" s="94">
        <f t="shared" si="3"/>
        <v>8.3333333333333321</v>
      </c>
      <c r="Z56" s="44"/>
      <c r="AA56" s="44"/>
      <c r="AB56" s="44"/>
      <c r="AC56" s="44"/>
      <c r="AD56" s="44">
        <f t="shared" si="4"/>
        <v>2</v>
      </c>
      <c r="AE56" s="95"/>
      <c r="AF56" s="82"/>
      <c r="AG56" s="159"/>
      <c r="AH56" s="160">
        <f t="shared" si="5"/>
        <v>0.46985121378230227</v>
      </c>
      <c r="AI56" s="160" t="e">
        <f t="shared" ca="1" si="6"/>
        <v>#NAME?</v>
      </c>
      <c r="AJ56" s="161">
        <v>10</v>
      </c>
      <c r="AK56" s="161" t="str">
        <f t="shared" si="7"/>
        <v/>
      </c>
      <c r="AL56" s="161" t="e">
        <f t="shared" ca="1" si="8"/>
        <v>#NAME?</v>
      </c>
      <c r="AM56" s="161">
        <f t="shared" si="9"/>
        <v>2</v>
      </c>
      <c r="AN56" s="162" t="str">
        <f t="shared" si="10"/>
        <v/>
      </c>
      <c r="AO56" s="34" t="str">
        <f t="shared" si="11"/>
        <v/>
      </c>
      <c r="AP56" s="34" t="str">
        <f t="shared" si="12"/>
        <v/>
      </c>
    </row>
    <row r="57" spans="1:42" ht="115.5" customHeight="1" x14ac:dyDescent="0.25">
      <c r="A57" s="34">
        <v>35</v>
      </c>
      <c r="B57" s="57" t="s">
        <v>301</v>
      </c>
      <c r="C57" s="92">
        <f>'[5]2022'!B47</f>
        <v>115.1</v>
      </c>
      <c r="D57" s="93">
        <f>'[5]2022'!DP47</f>
        <v>29</v>
      </c>
      <c r="E57" s="93">
        <f>'[5]2022'!DQ47</f>
        <v>26</v>
      </c>
      <c r="F57" s="92">
        <f>'[5]2022'!DT47</f>
        <v>0.22589052997393572</v>
      </c>
      <c r="G57" s="44">
        <f>'[5]2021'!DX44</f>
        <v>2</v>
      </c>
      <c r="H57" s="94">
        <f t="shared" si="0"/>
        <v>6.8965517241379306</v>
      </c>
      <c r="I57" s="44"/>
      <c r="J57" s="44"/>
      <c r="K57" s="44"/>
      <c r="L57" s="44"/>
      <c r="M57" s="44"/>
      <c r="N57" s="44"/>
      <c r="O57" s="44">
        <f>'[5]Добыча 2021'!T54</f>
        <v>2</v>
      </c>
      <c r="P57" s="44"/>
      <c r="Q57" s="44"/>
      <c r="R57" s="44"/>
      <c r="S57" s="44"/>
      <c r="T57" s="44"/>
      <c r="U57" s="44">
        <f t="shared" si="1"/>
        <v>100</v>
      </c>
      <c r="V57" s="94">
        <f>'[5]2022'!DV47</f>
        <v>2.6</v>
      </c>
      <c r="W57" s="44">
        <f t="shared" si="2"/>
        <v>10</v>
      </c>
      <c r="X57" s="416">
        <f>'[5]2022'!DX47</f>
        <v>2</v>
      </c>
      <c r="Y57" s="94">
        <f t="shared" si="3"/>
        <v>7.6923076923076925</v>
      </c>
      <c r="Z57" s="44"/>
      <c r="AA57" s="44"/>
      <c r="AB57" s="44"/>
      <c r="AC57" s="44"/>
      <c r="AD57" s="44">
        <f t="shared" si="4"/>
        <v>2</v>
      </c>
      <c r="AE57" s="95"/>
      <c r="AF57" s="82"/>
      <c r="AG57" s="159"/>
      <c r="AH57" s="160">
        <f t="shared" si="5"/>
        <v>0.22589052997393572</v>
      </c>
      <c r="AI57" s="160" t="e">
        <f t="shared" ca="1" si="6"/>
        <v>#NAME?</v>
      </c>
      <c r="AJ57" s="161">
        <v>10</v>
      </c>
      <c r="AK57" s="161" t="str">
        <f t="shared" si="7"/>
        <v/>
      </c>
      <c r="AL57" s="161" t="e">
        <f t="shared" ca="1" si="8"/>
        <v>#NAME?</v>
      </c>
      <c r="AM57" s="161">
        <f t="shared" si="9"/>
        <v>2</v>
      </c>
      <c r="AN57" s="162" t="str">
        <f t="shared" si="10"/>
        <v/>
      </c>
      <c r="AO57" s="34" t="str">
        <f t="shared" si="11"/>
        <v/>
      </c>
      <c r="AP57" s="34" t="str">
        <f t="shared" si="12"/>
        <v/>
      </c>
    </row>
    <row r="58" spans="1:42" ht="51.75" customHeight="1" x14ac:dyDescent="0.25">
      <c r="A58" s="34">
        <v>36</v>
      </c>
      <c r="B58" s="57" t="s">
        <v>72</v>
      </c>
      <c r="C58" s="92">
        <f>'[5]2022'!B48</f>
        <v>120.515</v>
      </c>
      <c r="D58" s="93">
        <f>'[5]2022'!DP48</f>
        <v>0</v>
      </c>
      <c r="E58" s="93">
        <f>'[5]2022'!DQ48</f>
        <v>5</v>
      </c>
      <c r="F58" s="92">
        <f>'[5]2022'!DT48</f>
        <v>4.1488611376177237E-2</v>
      </c>
      <c r="G58" s="44">
        <f>'[5]2021'!DX45</f>
        <v>0</v>
      </c>
      <c r="H58" s="94">
        <f t="shared" si="0"/>
        <v>0</v>
      </c>
      <c r="I58" s="44"/>
      <c r="J58" s="44"/>
      <c r="K58" s="44"/>
      <c r="L58" s="44"/>
      <c r="M58" s="44"/>
      <c r="N58" s="44"/>
      <c r="O58" s="44">
        <f>'[5]Добыча 2021'!T55</f>
        <v>0</v>
      </c>
      <c r="P58" s="44"/>
      <c r="Q58" s="44"/>
      <c r="R58" s="44"/>
      <c r="S58" s="44"/>
      <c r="T58" s="44"/>
      <c r="U58" s="44">
        <f t="shared" si="1"/>
        <v>0</v>
      </c>
      <c r="V58" s="94">
        <f>'[5]2022'!DV48</f>
        <v>0.5</v>
      </c>
      <c r="W58" s="44">
        <f t="shared" si="2"/>
        <v>10</v>
      </c>
      <c r="X58" s="416">
        <f>'[5]2022'!DX48</f>
        <v>0</v>
      </c>
      <c r="Y58" s="94">
        <f t="shared" si="3"/>
        <v>0</v>
      </c>
      <c r="Z58" s="44"/>
      <c r="AA58" s="44"/>
      <c r="AB58" s="44"/>
      <c r="AC58" s="44"/>
      <c r="AD58" s="44" t="str">
        <f t="shared" si="4"/>
        <v/>
      </c>
      <c r="AE58" s="95"/>
      <c r="AF58" s="82"/>
      <c r="AG58" s="159"/>
      <c r="AH58" s="160">
        <f t="shared" si="5"/>
        <v>4.1488611376177237E-2</v>
      </c>
      <c r="AI58" s="160" t="e">
        <f t="shared" ca="1" si="6"/>
        <v>#NAME?</v>
      </c>
      <c r="AJ58" s="161">
        <v>10</v>
      </c>
      <c r="AK58" s="161" t="str">
        <f t="shared" si="7"/>
        <v/>
      </c>
      <c r="AL58" s="161">
        <f t="shared" si="8"/>
        <v>0</v>
      </c>
      <c r="AM58" s="161">
        <f t="shared" si="9"/>
        <v>0</v>
      </c>
      <c r="AN58" s="162" t="str">
        <f t="shared" si="10"/>
        <v/>
      </c>
      <c r="AO58" s="34" t="str">
        <f t="shared" si="11"/>
        <v/>
      </c>
      <c r="AP58" s="34" t="str">
        <f t="shared" si="12"/>
        <v/>
      </c>
    </row>
    <row r="59" spans="1:42" ht="54.75" customHeight="1" x14ac:dyDescent="0.25">
      <c r="A59" s="34">
        <v>37</v>
      </c>
      <c r="B59" s="57" t="s">
        <v>302</v>
      </c>
      <c r="C59" s="92">
        <f>'[5]2022'!B49</f>
        <v>214.8</v>
      </c>
      <c r="D59" s="93">
        <f>'[5]2022'!DP49</f>
        <v>11</v>
      </c>
      <c r="E59" s="93">
        <f>'[5]2022'!DQ49</f>
        <v>18</v>
      </c>
      <c r="F59" s="92">
        <f>'[5]2022'!DT49</f>
        <v>8.3798882681564241E-2</v>
      </c>
      <c r="G59" s="44">
        <f>'[5]2021'!DX46</f>
        <v>1</v>
      </c>
      <c r="H59" s="94">
        <f t="shared" si="0"/>
        <v>9.0909090909090917</v>
      </c>
      <c r="I59" s="47"/>
      <c r="J59" s="47"/>
      <c r="K59" s="47"/>
      <c r="L59" s="99"/>
      <c r="M59" s="44"/>
      <c r="N59" s="44"/>
      <c r="O59" s="44">
        <f>'[5]Добыча 2021'!T56</f>
        <v>0</v>
      </c>
      <c r="P59" s="44"/>
      <c r="Q59" s="44"/>
      <c r="R59" s="44"/>
      <c r="S59" s="44"/>
      <c r="T59" s="44"/>
      <c r="U59" s="44">
        <f t="shared" si="1"/>
        <v>0</v>
      </c>
      <c r="V59" s="94">
        <f>'[5]2022'!DV49</f>
        <v>1.8</v>
      </c>
      <c r="W59" s="44">
        <f t="shared" si="2"/>
        <v>10</v>
      </c>
      <c r="X59" s="416">
        <f>'[5]2022'!DX49</f>
        <v>1</v>
      </c>
      <c r="Y59" s="94">
        <f t="shared" si="3"/>
        <v>5.5555555555555554</v>
      </c>
      <c r="Z59" s="44"/>
      <c r="AA59" s="44"/>
      <c r="AB59" s="44"/>
      <c r="AC59" s="44"/>
      <c r="AD59" s="44">
        <f t="shared" si="4"/>
        <v>1</v>
      </c>
      <c r="AE59" s="95"/>
      <c r="AF59" s="82"/>
      <c r="AG59" s="159"/>
      <c r="AH59" s="160">
        <f t="shared" si="5"/>
        <v>8.3798882681564241E-2</v>
      </c>
      <c r="AI59" s="160" t="e">
        <f t="shared" ca="1" si="6"/>
        <v>#NAME?</v>
      </c>
      <c r="AJ59" s="161">
        <v>10</v>
      </c>
      <c r="AK59" s="161" t="str">
        <f t="shared" si="7"/>
        <v/>
      </c>
      <c r="AL59" s="161" t="e">
        <f t="shared" ca="1" si="8"/>
        <v>#NAME?</v>
      </c>
      <c r="AM59" s="161">
        <f t="shared" si="9"/>
        <v>1</v>
      </c>
      <c r="AN59" s="162" t="str">
        <f t="shared" si="10"/>
        <v/>
      </c>
      <c r="AO59" s="34" t="str">
        <f t="shared" si="11"/>
        <v/>
      </c>
      <c r="AP59" s="34" t="str">
        <f t="shared" si="12"/>
        <v/>
      </c>
    </row>
    <row r="60" spans="1:42" ht="18.75" x14ac:dyDescent="0.25">
      <c r="A60" s="34"/>
      <c r="B60" s="46" t="s">
        <v>83</v>
      </c>
      <c r="C60" s="98"/>
      <c r="D60" s="97"/>
      <c r="E60" s="97"/>
      <c r="F60" s="98"/>
      <c r="G60" s="44"/>
      <c r="H60" s="94"/>
      <c r="I60" s="44"/>
      <c r="J60" s="44"/>
      <c r="K60" s="44"/>
      <c r="L60" s="44"/>
      <c r="M60" s="56"/>
      <c r="N60" s="56"/>
      <c r="O60" s="56"/>
      <c r="P60" s="56"/>
      <c r="Q60" s="56"/>
      <c r="R60" s="56"/>
      <c r="S60" s="56"/>
      <c r="T60" s="56"/>
      <c r="U60" s="44"/>
      <c r="V60" s="111"/>
      <c r="W60" s="44"/>
      <c r="X60" s="418"/>
      <c r="Y60" s="94"/>
      <c r="Z60" s="56"/>
      <c r="AA60" s="56"/>
      <c r="AB60" s="56"/>
      <c r="AC60" s="56"/>
      <c r="AD60" s="44" t="str">
        <f t="shared" si="4"/>
        <v/>
      </c>
      <c r="AE60" s="56"/>
      <c r="AF60" s="82"/>
      <c r="AG60" s="159"/>
      <c r="AH60" s="160" t="str">
        <f t="shared" si="5"/>
        <v/>
      </c>
      <c r="AI60" s="160" t="e">
        <f t="shared" ca="1" si="6"/>
        <v>#NAME?</v>
      </c>
      <c r="AJ60" s="161">
        <v>10</v>
      </c>
      <c r="AK60" s="161" t="str">
        <f t="shared" si="7"/>
        <v/>
      </c>
      <c r="AL60" s="161" t="str">
        <f t="shared" si="8"/>
        <v/>
      </c>
      <c r="AM60" s="161" t="str">
        <f t="shared" si="9"/>
        <v/>
      </c>
      <c r="AN60" s="162" t="str">
        <f t="shared" si="10"/>
        <v/>
      </c>
      <c r="AO60" s="34" t="str">
        <f t="shared" si="11"/>
        <v/>
      </c>
      <c r="AP60" s="34" t="str">
        <f t="shared" si="12"/>
        <v/>
      </c>
    </row>
    <row r="61" spans="1:42" ht="63" x14ac:dyDescent="0.25">
      <c r="A61" s="34">
        <v>38</v>
      </c>
      <c r="B61" s="57" t="s">
        <v>303</v>
      </c>
      <c r="C61" s="92">
        <f>'[5]2022'!B51</f>
        <v>299.10000000000002</v>
      </c>
      <c r="D61" s="93">
        <f>'[5]2022'!DP51</f>
        <v>22</v>
      </c>
      <c r="E61" s="93">
        <f>'[5]2022'!DQ51</f>
        <v>25</v>
      </c>
      <c r="F61" s="92">
        <f>'[5]2022'!DT51</f>
        <v>8.3584085590103635E-2</v>
      </c>
      <c r="G61" s="44">
        <f>'[5]2021'!DX48</f>
        <v>2</v>
      </c>
      <c r="H61" s="94">
        <f t="shared" si="0"/>
        <v>9.0909090909090917</v>
      </c>
      <c r="I61" s="44"/>
      <c r="J61" s="44"/>
      <c r="K61" s="44"/>
      <c r="L61" s="44"/>
      <c r="M61" s="44"/>
      <c r="N61" s="44"/>
      <c r="O61" s="44">
        <f>'[5]Добыча 2021'!T58</f>
        <v>0</v>
      </c>
      <c r="P61" s="44"/>
      <c r="Q61" s="44"/>
      <c r="R61" s="44"/>
      <c r="S61" s="44"/>
      <c r="T61" s="44"/>
      <c r="U61" s="44">
        <f t="shared" si="1"/>
        <v>0</v>
      </c>
      <c r="V61" s="94">
        <f>'[5]2022'!DV51</f>
        <v>2.5</v>
      </c>
      <c r="W61" s="44">
        <f t="shared" si="2"/>
        <v>10</v>
      </c>
      <c r="X61" s="416">
        <f>'[5]2022'!DX51</f>
        <v>2</v>
      </c>
      <c r="Y61" s="94">
        <f t="shared" si="3"/>
        <v>8</v>
      </c>
      <c r="Z61" s="44"/>
      <c r="AA61" s="44"/>
      <c r="AB61" s="44"/>
      <c r="AC61" s="44"/>
      <c r="AD61" s="44">
        <f t="shared" si="4"/>
        <v>2</v>
      </c>
      <c r="AE61" s="95"/>
      <c r="AF61" s="82"/>
      <c r="AG61" s="159"/>
      <c r="AH61" s="160">
        <f t="shared" si="5"/>
        <v>8.3584085590103635E-2</v>
      </c>
      <c r="AI61" s="160" t="e">
        <f t="shared" ca="1" si="6"/>
        <v>#NAME?</v>
      </c>
      <c r="AJ61" s="161">
        <v>10</v>
      </c>
      <c r="AK61" s="161" t="str">
        <f t="shared" si="7"/>
        <v/>
      </c>
      <c r="AL61" s="161" t="e">
        <f t="shared" ca="1" si="8"/>
        <v>#NAME?</v>
      </c>
      <c r="AM61" s="161">
        <f t="shared" si="9"/>
        <v>2</v>
      </c>
      <c r="AN61" s="162" t="str">
        <f t="shared" si="10"/>
        <v/>
      </c>
      <c r="AO61" s="34" t="str">
        <f t="shared" si="11"/>
        <v/>
      </c>
      <c r="AP61" s="34" t="str">
        <f t="shared" si="12"/>
        <v/>
      </c>
    </row>
    <row r="62" spans="1:42" ht="31.5" x14ac:dyDescent="0.25">
      <c r="A62" s="34">
        <v>39</v>
      </c>
      <c r="B62" s="57" t="s">
        <v>87</v>
      </c>
      <c r="C62" s="92">
        <f>'[5]2022'!B52</f>
        <v>1577</v>
      </c>
      <c r="D62" s="93">
        <f>'[5]2022'!DP52</f>
        <v>5</v>
      </c>
      <c r="E62" s="93">
        <f>'[5]2022'!DQ52</f>
        <v>8</v>
      </c>
      <c r="F62" s="92">
        <f>'[5]2022'!DT52</f>
        <v>5.0729232720355105E-3</v>
      </c>
      <c r="G62" s="44">
        <f>'[5]2021'!DX49</f>
        <v>0</v>
      </c>
      <c r="H62" s="94">
        <f t="shared" si="0"/>
        <v>0</v>
      </c>
      <c r="I62" s="44"/>
      <c r="J62" s="44"/>
      <c r="K62" s="44"/>
      <c r="L62" s="44"/>
      <c r="M62" s="44"/>
      <c r="N62" s="44"/>
      <c r="O62" s="44">
        <f>'[5]Добыча 2021'!T59</f>
        <v>0</v>
      </c>
      <c r="P62" s="44"/>
      <c r="Q62" s="44"/>
      <c r="R62" s="44"/>
      <c r="S62" s="44"/>
      <c r="T62" s="44"/>
      <c r="U62" s="44">
        <f t="shared" si="1"/>
        <v>0</v>
      </c>
      <c r="V62" s="94">
        <f>'[5]2022'!DV52</f>
        <v>0.8</v>
      </c>
      <c r="W62" s="44">
        <f t="shared" si="2"/>
        <v>10</v>
      </c>
      <c r="X62" s="416">
        <f>'[5]2022'!DX52</f>
        <v>0</v>
      </c>
      <c r="Y62" s="94">
        <f t="shared" si="3"/>
        <v>0</v>
      </c>
      <c r="Z62" s="44"/>
      <c r="AA62" s="44"/>
      <c r="AB62" s="44"/>
      <c r="AC62" s="44"/>
      <c r="AD62" s="44" t="str">
        <f t="shared" si="4"/>
        <v/>
      </c>
      <c r="AE62" s="95"/>
      <c r="AF62" s="82"/>
      <c r="AG62" s="159"/>
      <c r="AH62" s="160">
        <f t="shared" si="5"/>
        <v>5.0729232720355105E-3</v>
      </c>
      <c r="AI62" s="160" t="e">
        <f t="shared" ca="1" si="6"/>
        <v>#NAME?</v>
      </c>
      <c r="AJ62" s="161">
        <v>10</v>
      </c>
      <c r="AK62" s="161" t="str">
        <f t="shared" si="7"/>
        <v/>
      </c>
      <c r="AL62" s="161">
        <f t="shared" si="8"/>
        <v>0</v>
      </c>
      <c r="AM62" s="161">
        <f t="shared" si="9"/>
        <v>0</v>
      </c>
      <c r="AN62" s="162" t="str">
        <f t="shared" si="10"/>
        <v/>
      </c>
      <c r="AO62" s="34" t="str">
        <f t="shared" si="11"/>
        <v/>
      </c>
      <c r="AP62" s="34" t="str">
        <f t="shared" si="12"/>
        <v/>
      </c>
    </row>
    <row r="63" spans="1:42" ht="63" x14ac:dyDescent="0.25">
      <c r="A63" s="34">
        <v>40</v>
      </c>
      <c r="B63" s="57" t="s">
        <v>304</v>
      </c>
      <c r="C63" s="92">
        <f>'[5]2022'!B53</f>
        <v>585.35</v>
      </c>
      <c r="D63" s="93">
        <f>'[5]2022'!DP53</f>
        <v>35</v>
      </c>
      <c r="E63" s="93">
        <f>'[5]2022'!DQ53</f>
        <v>29</v>
      </c>
      <c r="F63" s="92">
        <f>'[5]2022'!DT53</f>
        <v>4.9543008456479028E-2</v>
      </c>
      <c r="G63" s="44">
        <f>'[5]2021'!DX50</f>
        <v>3</v>
      </c>
      <c r="H63" s="94">
        <f t="shared" si="0"/>
        <v>8.5714285714285712</v>
      </c>
      <c r="I63" s="44"/>
      <c r="J63" s="44"/>
      <c r="K63" s="44"/>
      <c r="L63" s="44"/>
      <c r="M63" s="44"/>
      <c r="N63" s="44"/>
      <c r="O63" s="44">
        <f>'[5]Добыча 2021'!T60</f>
        <v>3</v>
      </c>
      <c r="P63" s="44"/>
      <c r="Q63" s="44"/>
      <c r="R63" s="44"/>
      <c r="S63" s="44"/>
      <c r="T63" s="44"/>
      <c r="U63" s="44">
        <f t="shared" si="1"/>
        <v>100</v>
      </c>
      <c r="V63" s="94">
        <f>'[5]2022'!DV53</f>
        <v>2.9000000000000004</v>
      </c>
      <c r="W63" s="44">
        <f t="shared" si="2"/>
        <v>10</v>
      </c>
      <c r="X63" s="416">
        <f>'[5]2022'!DX53</f>
        <v>2</v>
      </c>
      <c r="Y63" s="94">
        <f t="shared" si="3"/>
        <v>6.8965517241379306</v>
      </c>
      <c r="Z63" s="44"/>
      <c r="AA63" s="44"/>
      <c r="AB63" s="44"/>
      <c r="AC63" s="44"/>
      <c r="AD63" s="44">
        <f t="shared" si="4"/>
        <v>2</v>
      </c>
      <c r="AE63" s="95"/>
      <c r="AF63" s="82"/>
      <c r="AG63" s="159"/>
      <c r="AH63" s="160">
        <f t="shared" si="5"/>
        <v>4.9543008456479028E-2</v>
      </c>
      <c r="AI63" s="160" t="e">
        <f t="shared" ca="1" si="6"/>
        <v>#NAME?</v>
      </c>
      <c r="AJ63" s="161">
        <v>10</v>
      </c>
      <c r="AK63" s="161" t="str">
        <f t="shared" si="7"/>
        <v/>
      </c>
      <c r="AL63" s="161" t="e">
        <f t="shared" ca="1" si="8"/>
        <v>#NAME?</v>
      </c>
      <c r="AM63" s="161">
        <f t="shared" si="9"/>
        <v>2</v>
      </c>
      <c r="AN63" s="162" t="str">
        <f t="shared" si="10"/>
        <v/>
      </c>
      <c r="AO63" s="34" t="str">
        <f t="shared" si="11"/>
        <v/>
      </c>
      <c r="AP63" s="34" t="str">
        <f t="shared" si="12"/>
        <v/>
      </c>
    </row>
    <row r="64" spans="1:42" ht="50.25" customHeight="1" x14ac:dyDescent="0.25">
      <c r="A64" s="34">
        <v>41</v>
      </c>
      <c r="B64" s="48" t="s">
        <v>305</v>
      </c>
      <c r="C64" s="92">
        <f>'[5]2022'!B54</f>
        <v>399</v>
      </c>
      <c r="D64" s="93">
        <f>'[5]2022'!DP54</f>
        <v>19</v>
      </c>
      <c r="E64" s="93">
        <f>'[5]2022'!DQ54</f>
        <v>15</v>
      </c>
      <c r="F64" s="92">
        <f>'[5]2022'!DT54</f>
        <v>3.7593984962406013E-2</v>
      </c>
      <c r="G64" s="44">
        <f>'[5]2021'!DX51</f>
        <v>0</v>
      </c>
      <c r="H64" s="94">
        <f t="shared" si="0"/>
        <v>0</v>
      </c>
      <c r="I64" s="44"/>
      <c r="J64" s="44"/>
      <c r="K64" s="44"/>
      <c r="L64" s="44"/>
      <c r="M64" s="44"/>
      <c r="N64" s="44"/>
      <c r="O64" s="44">
        <f>'[5]Добыча 2021'!T61</f>
        <v>0</v>
      </c>
      <c r="P64" s="44"/>
      <c r="Q64" s="44"/>
      <c r="R64" s="44"/>
      <c r="S64" s="44"/>
      <c r="T64" s="44"/>
      <c r="U64" s="44">
        <f t="shared" si="1"/>
        <v>0</v>
      </c>
      <c r="V64" s="94">
        <f>'[5]2022'!DV54</f>
        <v>1.5</v>
      </c>
      <c r="W64" s="44">
        <f t="shared" si="2"/>
        <v>10</v>
      </c>
      <c r="X64" s="416">
        <f>'[5]2022'!DX54</f>
        <v>1</v>
      </c>
      <c r="Y64" s="94">
        <f t="shared" si="3"/>
        <v>6.666666666666667</v>
      </c>
      <c r="Z64" s="44"/>
      <c r="AA64" s="44"/>
      <c r="AB64" s="44"/>
      <c r="AC64" s="44"/>
      <c r="AD64" s="44">
        <f t="shared" si="4"/>
        <v>1</v>
      </c>
      <c r="AE64" s="95"/>
      <c r="AF64" s="82"/>
      <c r="AG64" s="159"/>
      <c r="AH64" s="160">
        <f t="shared" si="5"/>
        <v>3.7593984962406013E-2</v>
      </c>
      <c r="AI64" s="160" t="e">
        <f t="shared" ca="1" si="6"/>
        <v>#NAME?</v>
      </c>
      <c r="AJ64" s="161">
        <v>10</v>
      </c>
      <c r="AK64" s="161" t="str">
        <f t="shared" si="7"/>
        <v/>
      </c>
      <c r="AL64" s="161" t="e">
        <f t="shared" ca="1" si="8"/>
        <v>#NAME?</v>
      </c>
      <c r="AM64" s="161">
        <f t="shared" si="9"/>
        <v>1</v>
      </c>
      <c r="AN64" s="162" t="str">
        <f t="shared" si="10"/>
        <v/>
      </c>
      <c r="AO64" s="34" t="str">
        <f t="shared" si="11"/>
        <v/>
      </c>
      <c r="AP64" s="34" t="str">
        <f t="shared" si="12"/>
        <v/>
      </c>
    </row>
    <row r="65" spans="1:42" ht="18.75" x14ac:dyDescent="0.25">
      <c r="A65" s="34"/>
      <c r="B65" s="46" t="s">
        <v>88</v>
      </c>
      <c r="C65" s="98"/>
      <c r="D65" s="97"/>
      <c r="E65" s="97"/>
      <c r="F65" s="98"/>
      <c r="G65" s="44"/>
      <c r="H65" s="94"/>
      <c r="I65" s="44"/>
      <c r="J65" s="44"/>
      <c r="K65" s="44"/>
      <c r="L65" s="44"/>
      <c r="M65" s="56"/>
      <c r="N65" s="56"/>
      <c r="O65" s="56"/>
      <c r="P65" s="56"/>
      <c r="Q65" s="56"/>
      <c r="R65" s="56"/>
      <c r="S65" s="56"/>
      <c r="T65" s="56"/>
      <c r="U65" s="44"/>
      <c r="V65" s="111"/>
      <c r="W65" s="44"/>
      <c r="X65" s="418"/>
      <c r="Y65" s="94"/>
      <c r="Z65" s="56"/>
      <c r="AA65" s="56"/>
      <c r="AB65" s="56"/>
      <c r="AC65" s="56"/>
      <c r="AD65" s="44" t="str">
        <f t="shared" si="4"/>
        <v/>
      </c>
      <c r="AE65" s="56"/>
      <c r="AF65" s="82"/>
      <c r="AG65" s="159"/>
      <c r="AH65" s="160" t="str">
        <f t="shared" si="5"/>
        <v/>
      </c>
      <c r="AI65" s="160" t="e">
        <f t="shared" ca="1" si="6"/>
        <v>#NAME?</v>
      </c>
      <c r="AJ65" s="161">
        <v>10</v>
      </c>
      <c r="AK65" s="161" t="str">
        <f t="shared" si="7"/>
        <v/>
      </c>
      <c r="AL65" s="161" t="str">
        <f t="shared" si="8"/>
        <v/>
      </c>
      <c r="AM65" s="161" t="str">
        <f t="shared" si="9"/>
        <v/>
      </c>
      <c r="AN65" s="162" t="str">
        <f t="shared" si="10"/>
        <v/>
      </c>
      <c r="AO65" s="34" t="str">
        <f t="shared" si="11"/>
        <v/>
      </c>
      <c r="AP65" s="34" t="str">
        <f t="shared" si="12"/>
        <v/>
      </c>
    </row>
    <row r="66" spans="1:42" ht="31.5" x14ac:dyDescent="0.25">
      <c r="A66" s="34">
        <v>42</v>
      </c>
      <c r="B66" s="170" t="s">
        <v>413</v>
      </c>
      <c r="C66" s="92">
        <f>'[5]2022'!B56</f>
        <v>0</v>
      </c>
      <c r="D66" s="581">
        <f>'[5]2022'!DP56</f>
        <v>0</v>
      </c>
      <c r="E66" s="93">
        <f>'[5]2022'!DQ56</f>
        <v>0</v>
      </c>
      <c r="F66" s="92">
        <f>'[5]2022'!DT56</f>
        <v>0</v>
      </c>
      <c r="G66" s="583">
        <f>'[5]2021'!DX54</f>
        <v>0</v>
      </c>
      <c r="H66" s="585">
        <f t="shared" si="0"/>
        <v>0</v>
      </c>
      <c r="I66" s="44"/>
      <c r="J66" s="44"/>
      <c r="K66" s="44"/>
      <c r="L66" s="44"/>
      <c r="M66" s="44"/>
      <c r="N66" s="44"/>
      <c r="O66" s="583">
        <f>'[5]Добыча 2021'!T64</f>
        <v>0</v>
      </c>
      <c r="P66" s="44"/>
      <c r="Q66" s="44"/>
      <c r="R66" s="44"/>
      <c r="S66" s="44"/>
      <c r="T66" s="44"/>
      <c r="U66" s="583">
        <f t="shared" si="1"/>
        <v>0</v>
      </c>
      <c r="V66" s="94">
        <f>'[5]2022'!DV57</f>
        <v>0</v>
      </c>
      <c r="W66" s="44">
        <f t="shared" si="2"/>
        <v>0</v>
      </c>
      <c r="X66" s="416">
        <f>'[5]2022'!DX57</f>
        <v>0</v>
      </c>
      <c r="Y66" s="94">
        <f t="shared" si="3"/>
        <v>0</v>
      </c>
      <c r="Z66" s="44"/>
      <c r="AA66" s="44"/>
      <c r="AB66" s="44"/>
      <c r="AC66" s="44"/>
      <c r="AD66" s="44" t="str">
        <f t="shared" si="4"/>
        <v/>
      </c>
      <c r="AE66" s="95"/>
      <c r="AF66" s="82"/>
      <c r="AG66" s="159"/>
      <c r="AH66" s="160" t="str">
        <f t="shared" si="5"/>
        <v/>
      </c>
      <c r="AI66" s="160" t="e">
        <f t="shared" ca="1" si="6"/>
        <v>#NAME?</v>
      </c>
      <c r="AJ66" s="161">
        <v>10</v>
      </c>
      <c r="AK66" s="161" t="str">
        <f t="shared" si="7"/>
        <v/>
      </c>
      <c r="AL66" s="161">
        <f t="shared" si="8"/>
        <v>0</v>
      </c>
      <c r="AM66" s="161">
        <f t="shared" si="9"/>
        <v>0</v>
      </c>
      <c r="AN66" s="162" t="str">
        <f t="shared" si="10"/>
        <v/>
      </c>
      <c r="AO66" s="34" t="str">
        <f t="shared" si="11"/>
        <v/>
      </c>
      <c r="AP66" s="34" t="str">
        <f t="shared" si="12"/>
        <v/>
      </c>
    </row>
    <row r="67" spans="1:42" ht="31.5" x14ac:dyDescent="0.25">
      <c r="A67" s="34">
        <v>43</v>
      </c>
      <c r="B67" s="170" t="s">
        <v>414</v>
      </c>
      <c r="C67" s="92">
        <f>'[5]2022'!B57</f>
        <v>1064.22</v>
      </c>
      <c r="D67" s="587"/>
      <c r="E67" s="93">
        <f>'[5]2022'!DQ57</f>
        <v>0</v>
      </c>
      <c r="F67" s="92">
        <f>'[5]2022'!DT57</f>
        <v>0</v>
      </c>
      <c r="G67" s="588"/>
      <c r="H67" s="589"/>
      <c r="I67" s="44"/>
      <c r="J67" s="44"/>
      <c r="K67" s="44"/>
      <c r="L67" s="44"/>
      <c r="M67" s="44"/>
      <c r="N67" s="44"/>
      <c r="O67" s="588"/>
      <c r="P67" s="44"/>
      <c r="Q67" s="44"/>
      <c r="R67" s="44"/>
      <c r="S67" s="44"/>
      <c r="T67" s="44"/>
      <c r="U67" s="588"/>
      <c r="V67" s="94">
        <f>'[5]2022'!DV58</f>
        <v>0</v>
      </c>
      <c r="W67" s="44">
        <f t="shared" si="2"/>
        <v>0</v>
      </c>
      <c r="X67" s="416">
        <f>'[5]2022'!DX58</f>
        <v>0</v>
      </c>
      <c r="Y67" s="94">
        <f t="shared" si="3"/>
        <v>0</v>
      </c>
      <c r="Z67" s="44"/>
      <c r="AA67" s="44"/>
      <c r="AB67" s="44"/>
      <c r="AC67" s="44"/>
      <c r="AD67" s="44" t="str">
        <f t="shared" si="4"/>
        <v/>
      </c>
      <c r="AE67" s="95"/>
      <c r="AF67" s="82"/>
      <c r="AG67" s="159"/>
      <c r="AH67" s="160">
        <f t="shared" si="5"/>
        <v>0</v>
      </c>
      <c r="AI67" s="160" t="e">
        <f t="shared" ca="1" si="6"/>
        <v>#NAME?</v>
      </c>
      <c r="AJ67" s="161">
        <v>10</v>
      </c>
      <c r="AK67" s="161" t="str">
        <f t="shared" si="7"/>
        <v/>
      </c>
      <c r="AL67" s="161">
        <f t="shared" si="8"/>
        <v>0</v>
      </c>
      <c r="AM67" s="161">
        <f t="shared" si="9"/>
        <v>0</v>
      </c>
      <c r="AN67" s="162" t="str">
        <f t="shared" si="10"/>
        <v/>
      </c>
      <c r="AO67" s="34" t="str">
        <f t="shared" si="11"/>
        <v/>
      </c>
      <c r="AP67" s="34" t="str">
        <f t="shared" si="12"/>
        <v/>
      </c>
    </row>
    <row r="68" spans="1:42" ht="45.75" customHeight="1" x14ac:dyDescent="0.25">
      <c r="A68" s="34">
        <v>44</v>
      </c>
      <c r="B68" s="118" t="s">
        <v>415</v>
      </c>
      <c r="C68" s="92">
        <f>'[5]2022'!B59</f>
        <v>6270.68</v>
      </c>
      <c r="D68" s="582"/>
      <c r="E68" s="93">
        <f>'[5]2022'!DQ59</f>
        <v>77</v>
      </c>
      <c r="F68" s="92">
        <f>'[5]2022'!DT59</f>
        <v>1.2279370020476247E-2</v>
      </c>
      <c r="G68" s="584"/>
      <c r="H68" s="586"/>
      <c r="I68" s="44"/>
      <c r="J68" s="44"/>
      <c r="K68" s="44"/>
      <c r="L68" s="44"/>
      <c r="M68" s="44"/>
      <c r="N68" s="44"/>
      <c r="O68" s="584"/>
      <c r="P68" s="44"/>
      <c r="Q68" s="44"/>
      <c r="R68" s="44"/>
      <c r="S68" s="44"/>
      <c r="T68" s="44"/>
      <c r="U68" s="584"/>
      <c r="V68" s="94">
        <f>'[5]2022'!DV59</f>
        <v>7.7</v>
      </c>
      <c r="W68" s="44">
        <f t="shared" si="2"/>
        <v>10</v>
      </c>
      <c r="X68" s="416">
        <v>7</v>
      </c>
      <c r="Y68" s="94">
        <f t="shared" si="3"/>
        <v>9.0909090909090917</v>
      </c>
      <c r="Z68" s="44">
        <v>4</v>
      </c>
      <c r="AA68" s="44"/>
      <c r="AB68" s="44"/>
      <c r="AC68" s="44"/>
      <c r="AD68" s="44">
        <f t="shared" si="4"/>
        <v>7</v>
      </c>
      <c r="AE68" s="95"/>
      <c r="AF68" s="82"/>
      <c r="AG68" s="159"/>
      <c r="AH68" s="160">
        <f t="shared" si="5"/>
        <v>1.2279370020476247E-2</v>
      </c>
      <c r="AI68" s="160" t="e">
        <f t="shared" ca="1" si="6"/>
        <v>#NAME?</v>
      </c>
      <c r="AJ68" s="161">
        <v>10</v>
      </c>
      <c r="AK68" s="161" t="str">
        <f t="shared" si="7"/>
        <v/>
      </c>
      <c r="AL68" s="161" t="e">
        <f t="shared" ca="1" si="8"/>
        <v>#NAME?</v>
      </c>
      <c r="AM68" s="161">
        <f t="shared" si="9"/>
        <v>7</v>
      </c>
      <c r="AN68" s="162" t="str">
        <f t="shared" si="10"/>
        <v/>
      </c>
      <c r="AO68" s="34" t="str">
        <f t="shared" si="11"/>
        <v>Сумма не совпадает или не ОДОУ</v>
      </c>
      <c r="AP68" s="34" t="str">
        <f t="shared" si="12"/>
        <v/>
      </c>
    </row>
    <row r="69" spans="1:42" ht="53.25" customHeight="1" x14ac:dyDescent="0.25">
      <c r="A69" s="34">
        <v>45</v>
      </c>
      <c r="B69" s="57" t="s">
        <v>89</v>
      </c>
      <c r="C69" s="92">
        <f>'[5]2022'!B60</f>
        <v>644</v>
      </c>
      <c r="D69" s="93">
        <f>'[5]2022'!DP60</f>
        <v>0</v>
      </c>
      <c r="E69" s="93">
        <f>'[5]2022'!DQ60</f>
        <v>0</v>
      </c>
      <c r="F69" s="92">
        <f>'[5]2022'!DT60</f>
        <v>0</v>
      </c>
      <c r="G69" s="44">
        <f>'[5]2021'!DX55</f>
        <v>0</v>
      </c>
      <c r="H69" s="94">
        <f t="shared" si="0"/>
        <v>0</v>
      </c>
      <c r="I69" s="44"/>
      <c r="J69" s="44"/>
      <c r="K69" s="44"/>
      <c r="L69" s="44"/>
      <c r="M69" s="44"/>
      <c r="N69" s="44"/>
      <c r="O69" s="44">
        <f>'[5]Добыча 2021'!T65</f>
        <v>0</v>
      </c>
      <c r="P69" s="44"/>
      <c r="Q69" s="44"/>
      <c r="R69" s="44"/>
      <c r="S69" s="44"/>
      <c r="T69" s="44"/>
      <c r="U69" s="44">
        <f t="shared" si="1"/>
        <v>0</v>
      </c>
      <c r="V69" s="94">
        <f>'[5]2022'!DV60</f>
        <v>0</v>
      </c>
      <c r="W69" s="44">
        <f t="shared" si="2"/>
        <v>0</v>
      </c>
      <c r="X69" s="416">
        <f>'[5]2022'!DX60</f>
        <v>0</v>
      </c>
      <c r="Y69" s="94">
        <f t="shared" si="3"/>
        <v>0</v>
      </c>
      <c r="Z69" s="44"/>
      <c r="AA69" s="44"/>
      <c r="AB69" s="44"/>
      <c r="AC69" s="44"/>
      <c r="AD69" s="44" t="str">
        <f t="shared" si="4"/>
        <v/>
      </c>
      <c r="AE69" s="95"/>
      <c r="AF69" s="82"/>
      <c r="AG69" s="159"/>
      <c r="AH69" s="160">
        <f t="shared" si="5"/>
        <v>0</v>
      </c>
      <c r="AI69" s="160" t="e">
        <f t="shared" ca="1" si="6"/>
        <v>#NAME?</v>
      </c>
      <c r="AJ69" s="161">
        <v>10</v>
      </c>
      <c r="AK69" s="161" t="str">
        <f t="shared" si="7"/>
        <v/>
      </c>
      <c r="AL69" s="161">
        <f t="shared" si="8"/>
        <v>0</v>
      </c>
      <c r="AM69" s="161">
        <f t="shared" si="9"/>
        <v>0</v>
      </c>
      <c r="AN69" s="162" t="str">
        <f t="shared" si="10"/>
        <v/>
      </c>
      <c r="AO69" s="34" t="str">
        <f t="shared" si="11"/>
        <v/>
      </c>
      <c r="AP69" s="34" t="str">
        <f t="shared" si="12"/>
        <v/>
      </c>
    </row>
    <row r="70" spans="1:42" ht="47.25" customHeight="1" x14ac:dyDescent="0.25">
      <c r="A70" s="34">
        <v>46</v>
      </c>
      <c r="B70" s="116" t="s">
        <v>416</v>
      </c>
      <c r="C70" s="92">
        <f>'[5]2022'!B61</f>
        <v>21.48</v>
      </c>
      <c r="D70" s="581">
        <f>'[5]2022'!DP61</f>
        <v>0</v>
      </c>
      <c r="E70" s="93">
        <f>'[5]2022'!DQ61</f>
        <v>0</v>
      </c>
      <c r="F70" s="92">
        <f>'[5]2022'!DT61</f>
        <v>0</v>
      </c>
      <c r="G70" s="583">
        <f>'[5]2021'!DX56</f>
        <v>0</v>
      </c>
      <c r="H70" s="585">
        <f t="shared" si="0"/>
        <v>0</v>
      </c>
      <c r="I70" s="44"/>
      <c r="J70" s="44"/>
      <c r="K70" s="44"/>
      <c r="L70" s="44"/>
      <c r="M70" s="44"/>
      <c r="N70" s="44"/>
      <c r="O70" s="583">
        <f>'[5]Добыча 2021'!T66</f>
        <v>0</v>
      </c>
      <c r="P70" s="44"/>
      <c r="Q70" s="44"/>
      <c r="R70" s="44"/>
      <c r="S70" s="44"/>
      <c r="T70" s="44"/>
      <c r="U70" s="583">
        <f t="shared" si="1"/>
        <v>0</v>
      </c>
      <c r="V70" s="94">
        <f>'[5]2022'!DV61</f>
        <v>0</v>
      </c>
      <c r="W70" s="44">
        <f t="shared" si="2"/>
        <v>0</v>
      </c>
      <c r="X70" s="416">
        <f>'[5]2022'!DX61</f>
        <v>0</v>
      </c>
      <c r="Y70" s="94">
        <f t="shared" si="3"/>
        <v>0</v>
      </c>
      <c r="Z70" s="44"/>
      <c r="AA70" s="44"/>
      <c r="AB70" s="44"/>
      <c r="AC70" s="44"/>
      <c r="AD70" s="44" t="str">
        <f t="shared" si="4"/>
        <v/>
      </c>
      <c r="AE70" s="95"/>
      <c r="AF70" s="82"/>
      <c r="AG70" s="159"/>
      <c r="AH70" s="160">
        <f t="shared" si="5"/>
        <v>0</v>
      </c>
      <c r="AI70" s="160" t="e">
        <f t="shared" ca="1" si="6"/>
        <v>#NAME?</v>
      </c>
      <c r="AJ70" s="161">
        <v>10</v>
      </c>
      <c r="AK70" s="161" t="str">
        <f t="shared" si="7"/>
        <v/>
      </c>
      <c r="AL70" s="161">
        <f t="shared" si="8"/>
        <v>0</v>
      </c>
      <c r="AM70" s="161">
        <f t="shared" si="9"/>
        <v>0</v>
      </c>
      <c r="AN70" s="162" t="str">
        <f t="shared" si="10"/>
        <v/>
      </c>
      <c r="AO70" s="34" t="str">
        <f t="shared" si="11"/>
        <v/>
      </c>
      <c r="AP70" s="34" t="str">
        <f t="shared" si="12"/>
        <v/>
      </c>
    </row>
    <row r="71" spans="1:42" ht="47.25" customHeight="1" x14ac:dyDescent="0.25">
      <c r="A71" s="34">
        <v>47</v>
      </c>
      <c r="B71" s="116" t="s">
        <v>417</v>
      </c>
      <c r="C71" s="92">
        <f>'[5]2022'!B62</f>
        <v>75.91</v>
      </c>
      <c r="D71" s="587"/>
      <c r="E71" s="93">
        <f>'[5]2022'!DQ62</f>
        <v>0</v>
      </c>
      <c r="F71" s="92">
        <f>'[5]2022'!DT62</f>
        <v>0</v>
      </c>
      <c r="G71" s="588"/>
      <c r="H71" s="589"/>
      <c r="I71" s="44"/>
      <c r="J71" s="44"/>
      <c r="K71" s="44"/>
      <c r="L71" s="44"/>
      <c r="M71" s="44"/>
      <c r="N71" s="44"/>
      <c r="O71" s="588"/>
      <c r="P71" s="44"/>
      <c r="Q71" s="44"/>
      <c r="R71" s="44"/>
      <c r="S71" s="44"/>
      <c r="T71" s="44"/>
      <c r="U71" s="588"/>
      <c r="V71" s="94">
        <f>'[5]2022'!DV62</f>
        <v>0</v>
      </c>
      <c r="W71" s="44">
        <f t="shared" si="2"/>
        <v>0</v>
      </c>
      <c r="X71" s="416">
        <f>'[5]2022'!DX62</f>
        <v>0</v>
      </c>
      <c r="Y71" s="94">
        <f t="shared" si="3"/>
        <v>0</v>
      </c>
      <c r="Z71" s="44"/>
      <c r="AA71" s="44"/>
      <c r="AB71" s="44"/>
      <c r="AC71" s="44"/>
      <c r="AD71" s="44" t="str">
        <f t="shared" si="4"/>
        <v/>
      </c>
      <c r="AE71" s="95"/>
      <c r="AF71" s="82"/>
      <c r="AG71" s="159"/>
      <c r="AH71" s="160">
        <f t="shared" si="5"/>
        <v>0</v>
      </c>
      <c r="AI71" s="160" t="e">
        <f t="shared" ca="1" si="6"/>
        <v>#NAME?</v>
      </c>
      <c r="AJ71" s="161">
        <v>10</v>
      </c>
      <c r="AK71" s="161" t="str">
        <f t="shared" si="7"/>
        <v/>
      </c>
      <c r="AL71" s="161">
        <f t="shared" si="8"/>
        <v>0</v>
      </c>
      <c r="AM71" s="161">
        <f t="shared" si="9"/>
        <v>0</v>
      </c>
      <c r="AN71" s="162" t="str">
        <f t="shared" si="10"/>
        <v/>
      </c>
      <c r="AO71" s="34" t="str">
        <f t="shared" si="11"/>
        <v/>
      </c>
      <c r="AP71" s="34" t="str">
        <f t="shared" si="12"/>
        <v/>
      </c>
    </row>
    <row r="72" spans="1:42" ht="47.25" customHeight="1" x14ac:dyDescent="0.25">
      <c r="A72" s="34">
        <v>48</v>
      </c>
      <c r="B72" s="116" t="s">
        <v>418</v>
      </c>
      <c r="C72" s="92">
        <f>'[5]2022'!B63</f>
        <v>40.04</v>
      </c>
      <c r="D72" s="587"/>
      <c r="E72" s="93">
        <f>'[5]2022'!DQ63</f>
        <v>0</v>
      </c>
      <c r="F72" s="92">
        <f>'[5]2022'!DT63</f>
        <v>0</v>
      </c>
      <c r="G72" s="588"/>
      <c r="H72" s="589"/>
      <c r="I72" s="44"/>
      <c r="J72" s="44"/>
      <c r="K72" s="44"/>
      <c r="L72" s="44"/>
      <c r="M72" s="44"/>
      <c r="N72" s="44"/>
      <c r="O72" s="588"/>
      <c r="P72" s="44"/>
      <c r="Q72" s="44"/>
      <c r="R72" s="44"/>
      <c r="S72" s="44"/>
      <c r="T72" s="44"/>
      <c r="U72" s="588"/>
      <c r="V72" s="94">
        <f>'[5]2022'!DV63</f>
        <v>0</v>
      </c>
      <c r="W72" s="44">
        <f t="shared" si="2"/>
        <v>0</v>
      </c>
      <c r="X72" s="416">
        <f>'[5]2022'!DX63</f>
        <v>0</v>
      </c>
      <c r="Y72" s="94">
        <f t="shared" si="3"/>
        <v>0</v>
      </c>
      <c r="Z72" s="44"/>
      <c r="AA72" s="44"/>
      <c r="AB72" s="44"/>
      <c r="AC72" s="44"/>
      <c r="AD72" s="44" t="str">
        <f t="shared" si="4"/>
        <v/>
      </c>
      <c r="AE72" s="95"/>
      <c r="AF72" s="82"/>
      <c r="AG72" s="159"/>
      <c r="AH72" s="160">
        <f t="shared" si="5"/>
        <v>0</v>
      </c>
      <c r="AI72" s="160" t="e">
        <f t="shared" ca="1" si="6"/>
        <v>#NAME?</v>
      </c>
      <c r="AJ72" s="161">
        <v>10</v>
      </c>
      <c r="AK72" s="161" t="str">
        <f t="shared" si="7"/>
        <v/>
      </c>
      <c r="AL72" s="161">
        <f t="shared" si="8"/>
        <v>0</v>
      </c>
      <c r="AM72" s="161">
        <f t="shared" si="9"/>
        <v>0</v>
      </c>
      <c r="AN72" s="162" t="str">
        <f t="shared" si="10"/>
        <v/>
      </c>
      <c r="AO72" s="34" t="str">
        <f t="shared" si="11"/>
        <v/>
      </c>
      <c r="AP72" s="34" t="str">
        <f t="shared" si="12"/>
        <v/>
      </c>
    </row>
    <row r="73" spans="1:42" ht="47.25" customHeight="1" x14ac:dyDescent="0.25">
      <c r="A73" s="34">
        <v>49</v>
      </c>
      <c r="B73" s="116" t="s">
        <v>419</v>
      </c>
      <c r="C73" s="92">
        <f>'[5]2022'!B64</f>
        <v>15.12</v>
      </c>
      <c r="D73" s="587"/>
      <c r="E73" s="93">
        <f>'[5]2022'!DQ64</f>
        <v>0</v>
      </c>
      <c r="F73" s="92">
        <f>'[5]2022'!DT64</f>
        <v>0</v>
      </c>
      <c r="G73" s="588"/>
      <c r="H73" s="589"/>
      <c r="I73" s="44"/>
      <c r="J73" s="44"/>
      <c r="K73" s="44"/>
      <c r="L73" s="44"/>
      <c r="M73" s="44"/>
      <c r="N73" s="44"/>
      <c r="O73" s="588"/>
      <c r="P73" s="44"/>
      <c r="Q73" s="44"/>
      <c r="R73" s="44"/>
      <c r="S73" s="44"/>
      <c r="T73" s="44"/>
      <c r="U73" s="588"/>
      <c r="V73" s="94">
        <f>'[5]2022'!DV64</f>
        <v>0</v>
      </c>
      <c r="W73" s="44">
        <f t="shared" si="2"/>
        <v>0</v>
      </c>
      <c r="X73" s="416">
        <f>'[5]2022'!DX64</f>
        <v>0</v>
      </c>
      <c r="Y73" s="94">
        <f t="shared" si="3"/>
        <v>0</v>
      </c>
      <c r="Z73" s="44"/>
      <c r="AA73" s="44"/>
      <c r="AB73" s="44"/>
      <c r="AC73" s="44"/>
      <c r="AD73" s="44" t="str">
        <f t="shared" si="4"/>
        <v/>
      </c>
      <c r="AE73" s="95"/>
      <c r="AF73" s="82"/>
      <c r="AG73" s="159"/>
      <c r="AH73" s="160">
        <f t="shared" si="5"/>
        <v>0</v>
      </c>
      <c r="AI73" s="160" t="e">
        <f t="shared" ca="1" si="6"/>
        <v>#NAME?</v>
      </c>
      <c r="AJ73" s="161">
        <v>10</v>
      </c>
      <c r="AK73" s="161" t="str">
        <f t="shared" si="7"/>
        <v/>
      </c>
      <c r="AL73" s="161">
        <f t="shared" si="8"/>
        <v>0</v>
      </c>
      <c r="AM73" s="161">
        <f t="shared" si="9"/>
        <v>0</v>
      </c>
      <c r="AN73" s="162" t="str">
        <f t="shared" si="10"/>
        <v/>
      </c>
      <c r="AO73" s="34" t="str">
        <f t="shared" si="11"/>
        <v/>
      </c>
      <c r="AP73" s="34" t="str">
        <f t="shared" si="12"/>
        <v/>
      </c>
    </row>
    <row r="74" spans="1:42" ht="47.25" customHeight="1" x14ac:dyDescent="0.25">
      <c r="A74" s="34">
        <v>50</v>
      </c>
      <c r="B74" s="116" t="s">
        <v>420</v>
      </c>
      <c r="C74" s="92">
        <f>'[5]2022'!B65</f>
        <v>38.659999999999997</v>
      </c>
      <c r="D74" s="587"/>
      <c r="E74" s="93">
        <f>'[5]2022'!DQ65</f>
        <v>0</v>
      </c>
      <c r="F74" s="92">
        <f>'[5]2022'!DT65</f>
        <v>0</v>
      </c>
      <c r="G74" s="588"/>
      <c r="H74" s="589"/>
      <c r="I74" s="44"/>
      <c r="J74" s="44"/>
      <c r="K74" s="44"/>
      <c r="L74" s="44"/>
      <c r="M74" s="44"/>
      <c r="N74" s="44"/>
      <c r="O74" s="588"/>
      <c r="P74" s="44"/>
      <c r="Q74" s="44"/>
      <c r="R74" s="44"/>
      <c r="S74" s="44"/>
      <c r="T74" s="44"/>
      <c r="U74" s="588"/>
      <c r="V74" s="94">
        <f>'[5]2022'!DV65</f>
        <v>0</v>
      </c>
      <c r="W74" s="44">
        <f t="shared" si="2"/>
        <v>0</v>
      </c>
      <c r="X74" s="416">
        <f>'[5]2022'!DX65</f>
        <v>0</v>
      </c>
      <c r="Y74" s="94">
        <f t="shared" si="3"/>
        <v>0</v>
      </c>
      <c r="Z74" s="44"/>
      <c r="AA74" s="44"/>
      <c r="AB74" s="44"/>
      <c r="AC74" s="44"/>
      <c r="AD74" s="44" t="str">
        <f t="shared" si="4"/>
        <v/>
      </c>
      <c r="AE74" s="95"/>
      <c r="AF74" s="82"/>
      <c r="AG74" s="159"/>
      <c r="AH74" s="160">
        <f t="shared" si="5"/>
        <v>0</v>
      </c>
      <c r="AI74" s="160" t="e">
        <f t="shared" ca="1" si="6"/>
        <v>#NAME?</v>
      </c>
      <c r="AJ74" s="161">
        <v>10</v>
      </c>
      <c r="AK74" s="161" t="str">
        <f t="shared" si="7"/>
        <v/>
      </c>
      <c r="AL74" s="161">
        <f t="shared" si="8"/>
        <v>0</v>
      </c>
      <c r="AM74" s="161">
        <f t="shared" si="9"/>
        <v>0</v>
      </c>
      <c r="AN74" s="162" t="str">
        <f t="shared" si="10"/>
        <v/>
      </c>
      <c r="AO74" s="34" t="str">
        <f t="shared" si="11"/>
        <v/>
      </c>
      <c r="AP74" s="34" t="str">
        <f t="shared" si="12"/>
        <v/>
      </c>
    </row>
    <row r="75" spans="1:42" ht="47.25" customHeight="1" x14ac:dyDescent="0.25">
      <c r="A75" s="34">
        <v>51</v>
      </c>
      <c r="B75" s="116" t="s">
        <v>421</v>
      </c>
      <c r="C75" s="92">
        <f>'[5]2022'!B66</f>
        <v>19.22</v>
      </c>
      <c r="D75" s="587"/>
      <c r="E75" s="93">
        <f>'[5]2022'!DQ66</f>
        <v>0</v>
      </c>
      <c r="F75" s="92">
        <f>'[5]2022'!DT66</f>
        <v>0</v>
      </c>
      <c r="G75" s="588"/>
      <c r="H75" s="589"/>
      <c r="I75" s="44"/>
      <c r="J75" s="44"/>
      <c r="K75" s="44"/>
      <c r="L75" s="44"/>
      <c r="M75" s="44"/>
      <c r="N75" s="44"/>
      <c r="O75" s="588"/>
      <c r="P75" s="44"/>
      <c r="Q75" s="44"/>
      <c r="R75" s="44"/>
      <c r="S75" s="44"/>
      <c r="T75" s="44"/>
      <c r="U75" s="588"/>
      <c r="V75" s="94">
        <f>'[5]2022'!DV66</f>
        <v>0</v>
      </c>
      <c r="W75" s="44">
        <f t="shared" si="2"/>
        <v>0</v>
      </c>
      <c r="X75" s="416">
        <f>'[5]2022'!DX66</f>
        <v>0</v>
      </c>
      <c r="Y75" s="94">
        <f t="shared" si="3"/>
        <v>0</v>
      </c>
      <c r="Z75" s="44"/>
      <c r="AA75" s="44"/>
      <c r="AB75" s="44"/>
      <c r="AC75" s="44"/>
      <c r="AD75" s="44" t="str">
        <f t="shared" si="4"/>
        <v/>
      </c>
      <c r="AE75" s="95"/>
      <c r="AF75" s="82"/>
      <c r="AG75" s="159"/>
      <c r="AH75" s="160">
        <f t="shared" si="5"/>
        <v>0</v>
      </c>
      <c r="AI75" s="160" t="e">
        <f t="shared" ca="1" si="6"/>
        <v>#NAME?</v>
      </c>
      <c r="AJ75" s="161">
        <v>10</v>
      </c>
      <c r="AK75" s="161" t="str">
        <f t="shared" si="7"/>
        <v/>
      </c>
      <c r="AL75" s="161">
        <f t="shared" si="8"/>
        <v>0</v>
      </c>
      <c r="AM75" s="161">
        <f t="shared" si="9"/>
        <v>0</v>
      </c>
      <c r="AN75" s="162" t="str">
        <f t="shared" si="10"/>
        <v/>
      </c>
      <c r="AO75" s="34" t="str">
        <f t="shared" si="11"/>
        <v/>
      </c>
      <c r="AP75" s="34" t="str">
        <f t="shared" si="12"/>
        <v/>
      </c>
    </row>
    <row r="76" spans="1:42" ht="68.25" customHeight="1" x14ac:dyDescent="0.25">
      <c r="A76" s="34">
        <v>52</v>
      </c>
      <c r="B76" s="116" t="s">
        <v>422</v>
      </c>
      <c r="C76" s="92">
        <f>'[5]2022'!B67</f>
        <v>64.239999999999995</v>
      </c>
      <c r="D76" s="587"/>
      <c r="E76" s="93">
        <f>'[5]2022'!DQ67</f>
        <v>0</v>
      </c>
      <c r="F76" s="92">
        <f>'[5]2022'!DT67</f>
        <v>0</v>
      </c>
      <c r="G76" s="588"/>
      <c r="H76" s="589"/>
      <c r="I76" s="44"/>
      <c r="J76" s="44"/>
      <c r="K76" s="44"/>
      <c r="L76" s="44"/>
      <c r="M76" s="44"/>
      <c r="N76" s="44"/>
      <c r="O76" s="588"/>
      <c r="P76" s="44"/>
      <c r="Q76" s="44"/>
      <c r="R76" s="44"/>
      <c r="S76" s="44"/>
      <c r="T76" s="44"/>
      <c r="U76" s="588"/>
      <c r="V76" s="94">
        <f>'[5]2022'!DV67</f>
        <v>0</v>
      </c>
      <c r="W76" s="44">
        <f t="shared" si="2"/>
        <v>0</v>
      </c>
      <c r="X76" s="416">
        <f>'[5]2022'!DX67</f>
        <v>0</v>
      </c>
      <c r="Y76" s="94">
        <f t="shared" si="3"/>
        <v>0</v>
      </c>
      <c r="Z76" s="44"/>
      <c r="AA76" s="44"/>
      <c r="AB76" s="44"/>
      <c r="AC76" s="44"/>
      <c r="AD76" s="44" t="str">
        <f t="shared" si="4"/>
        <v/>
      </c>
      <c r="AE76" s="95"/>
      <c r="AF76" s="82"/>
      <c r="AG76" s="159"/>
      <c r="AH76" s="160">
        <f t="shared" si="5"/>
        <v>0</v>
      </c>
      <c r="AI76" s="160" t="e">
        <f t="shared" ca="1" si="6"/>
        <v>#NAME?</v>
      </c>
      <c r="AJ76" s="161">
        <v>10</v>
      </c>
      <c r="AK76" s="161" t="str">
        <f t="shared" si="7"/>
        <v/>
      </c>
      <c r="AL76" s="161">
        <f t="shared" si="8"/>
        <v>0</v>
      </c>
      <c r="AM76" s="161">
        <f t="shared" si="9"/>
        <v>0</v>
      </c>
      <c r="AN76" s="162" t="str">
        <f t="shared" si="10"/>
        <v/>
      </c>
      <c r="AO76" s="34" t="str">
        <f t="shared" si="11"/>
        <v/>
      </c>
      <c r="AP76" s="34" t="str">
        <f t="shared" si="12"/>
        <v/>
      </c>
    </row>
    <row r="77" spans="1:42" ht="47.25" customHeight="1" x14ac:dyDescent="0.25">
      <c r="A77" s="34">
        <v>53</v>
      </c>
      <c r="B77" s="116" t="s">
        <v>423</v>
      </c>
      <c r="C77" s="92">
        <f>'[5]2022'!B68</f>
        <v>100.11</v>
      </c>
      <c r="D77" s="587"/>
      <c r="E77" s="93">
        <f>'[5]2022'!DQ68</f>
        <v>0</v>
      </c>
      <c r="F77" s="92">
        <f>'[5]2022'!DT68</f>
        <v>0</v>
      </c>
      <c r="G77" s="588"/>
      <c r="H77" s="589"/>
      <c r="I77" s="44"/>
      <c r="J77" s="44"/>
      <c r="K77" s="44"/>
      <c r="L77" s="44"/>
      <c r="M77" s="44"/>
      <c r="N77" s="44"/>
      <c r="O77" s="588"/>
      <c r="P77" s="44"/>
      <c r="Q77" s="44"/>
      <c r="R77" s="44"/>
      <c r="S77" s="44"/>
      <c r="T77" s="44"/>
      <c r="U77" s="588"/>
      <c r="V77" s="94">
        <f>'[5]2022'!DV68</f>
        <v>0</v>
      </c>
      <c r="W77" s="44">
        <f t="shared" si="2"/>
        <v>0</v>
      </c>
      <c r="X77" s="416">
        <f>'[5]2022'!DX68</f>
        <v>0</v>
      </c>
      <c r="Y77" s="94">
        <f t="shared" si="3"/>
        <v>0</v>
      </c>
      <c r="Z77" s="44"/>
      <c r="AA77" s="44"/>
      <c r="AB77" s="44"/>
      <c r="AC77" s="44"/>
      <c r="AD77" s="44" t="str">
        <f t="shared" si="4"/>
        <v/>
      </c>
      <c r="AE77" s="95"/>
      <c r="AF77" s="82"/>
      <c r="AG77" s="159"/>
      <c r="AH77" s="160">
        <f t="shared" si="5"/>
        <v>0</v>
      </c>
      <c r="AI77" s="160" t="e">
        <f t="shared" ca="1" si="6"/>
        <v>#NAME?</v>
      </c>
      <c r="AJ77" s="161">
        <v>10</v>
      </c>
      <c r="AK77" s="161" t="str">
        <f t="shared" si="7"/>
        <v/>
      </c>
      <c r="AL77" s="161">
        <f t="shared" si="8"/>
        <v>0</v>
      </c>
      <c r="AM77" s="161">
        <f t="shared" si="9"/>
        <v>0</v>
      </c>
      <c r="AN77" s="162" t="str">
        <f t="shared" si="10"/>
        <v/>
      </c>
      <c r="AO77" s="34" t="str">
        <f t="shared" si="11"/>
        <v/>
      </c>
      <c r="AP77" s="34" t="str">
        <f t="shared" si="12"/>
        <v/>
      </c>
    </row>
    <row r="78" spans="1:42" ht="58.5" customHeight="1" x14ac:dyDescent="0.25">
      <c r="A78" s="34">
        <v>54</v>
      </c>
      <c r="B78" s="116" t="s">
        <v>424</v>
      </c>
      <c r="C78" s="92">
        <f>'[5]2022'!B69</f>
        <v>100.23</v>
      </c>
      <c r="D78" s="587"/>
      <c r="E78" s="93">
        <f>'[5]2022'!DQ69</f>
        <v>0</v>
      </c>
      <c r="F78" s="92">
        <f>'[5]2022'!DT69</f>
        <v>0</v>
      </c>
      <c r="G78" s="588"/>
      <c r="H78" s="589"/>
      <c r="I78" s="44"/>
      <c r="J78" s="44"/>
      <c r="K78" s="44"/>
      <c r="L78" s="44"/>
      <c r="M78" s="44"/>
      <c r="N78" s="44"/>
      <c r="O78" s="588"/>
      <c r="P78" s="44"/>
      <c r="Q78" s="44"/>
      <c r="R78" s="44"/>
      <c r="S78" s="44"/>
      <c r="T78" s="44"/>
      <c r="U78" s="588"/>
      <c r="V78" s="94">
        <f>'[5]2022'!DV69</f>
        <v>0</v>
      </c>
      <c r="W78" s="44">
        <f t="shared" si="2"/>
        <v>0</v>
      </c>
      <c r="X78" s="416">
        <f>'[5]2022'!DX69</f>
        <v>0</v>
      </c>
      <c r="Y78" s="94">
        <f t="shared" si="3"/>
        <v>0</v>
      </c>
      <c r="Z78" s="44"/>
      <c r="AA78" s="44"/>
      <c r="AB78" s="44"/>
      <c r="AC78" s="44"/>
      <c r="AD78" s="44" t="str">
        <f t="shared" si="4"/>
        <v/>
      </c>
      <c r="AE78" s="95"/>
      <c r="AF78" s="82"/>
      <c r="AG78" s="159"/>
      <c r="AH78" s="160">
        <f t="shared" si="5"/>
        <v>0</v>
      </c>
      <c r="AI78" s="160" t="e">
        <f t="shared" ca="1" si="6"/>
        <v>#NAME?</v>
      </c>
      <c r="AJ78" s="161">
        <v>10</v>
      </c>
      <c r="AK78" s="161" t="str">
        <f t="shared" si="7"/>
        <v/>
      </c>
      <c r="AL78" s="161">
        <f t="shared" si="8"/>
        <v>0</v>
      </c>
      <c r="AM78" s="161">
        <f t="shared" si="9"/>
        <v>0</v>
      </c>
      <c r="AN78" s="162" t="str">
        <f t="shared" si="10"/>
        <v/>
      </c>
      <c r="AO78" s="34" t="str">
        <f t="shared" si="11"/>
        <v/>
      </c>
      <c r="AP78" s="34" t="str">
        <f t="shared" si="12"/>
        <v/>
      </c>
    </row>
    <row r="79" spans="1:42" ht="65.25" customHeight="1" x14ac:dyDescent="0.25">
      <c r="A79" s="34">
        <v>55</v>
      </c>
      <c r="B79" s="116" t="s">
        <v>425</v>
      </c>
      <c r="C79" s="92">
        <f>'[5]2022'!B70</f>
        <v>285.87</v>
      </c>
      <c r="D79" s="587"/>
      <c r="E79" s="93">
        <f>'[5]2022'!DQ70</f>
        <v>0</v>
      </c>
      <c r="F79" s="92">
        <f>'[5]2022'!DT70</f>
        <v>0</v>
      </c>
      <c r="G79" s="588"/>
      <c r="H79" s="589"/>
      <c r="I79" s="44"/>
      <c r="J79" s="44"/>
      <c r="K79" s="44"/>
      <c r="L79" s="44"/>
      <c r="M79" s="44"/>
      <c r="N79" s="44"/>
      <c r="O79" s="588"/>
      <c r="P79" s="44"/>
      <c r="Q79" s="44"/>
      <c r="R79" s="44"/>
      <c r="S79" s="44"/>
      <c r="T79" s="44"/>
      <c r="U79" s="588"/>
      <c r="V79" s="94">
        <f>'[5]2022'!DV70</f>
        <v>0</v>
      </c>
      <c r="W79" s="44">
        <f t="shared" si="2"/>
        <v>0</v>
      </c>
      <c r="X79" s="416">
        <f>'[5]2022'!DX70</f>
        <v>0</v>
      </c>
      <c r="Y79" s="94">
        <f t="shared" si="3"/>
        <v>0</v>
      </c>
      <c r="Z79" s="44"/>
      <c r="AA79" s="44"/>
      <c r="AB79" s="44"/>
      <c r="AC79" s="44"/>
      <c r="AD79" s="44" t="str">
        <f t="shared" si="4"/>
        <v/>
      </c>
      <c r="AE79" s="95"/>
      <c r="AF79" s="82"/>
      <c r="AG79" s="159"/>
      <c r="AH79" s="160">
        <f t="shared" si="5"/>
        <v>0</v>
      </c>
      <c r="AI79" s="160" t="e">
        <f t="shared" ca="1" si="6"/>
        <v>#NAME?</v>
      </c>
      <c r="AJ79" s="161">
        <v>10</v>
      </c>
      <c r="AK79" s="161" t="str">
        <f t="shared" si="7"/>
        <v/>
      </c>
      <c r="AL79" s="161">
        <f t="shared" si="8"/>
        <v>0</v>
      </c>
      <c r="AM79" s="161">
        <f t="shared" si="9"/>
        <v>0</v>
      </c>
      <c r="AN79" s="162" t="str">
        <f t="shared" si="10"/>
        <v/>
      </c>
      <c r="AO79" s="34" t="str">
        <f t="shared" si="11"/>
        <v/>
      </c>
      <c r="AP79" s="34" t="str">
        <f t="shared" si="12"/>
        <v/>
      </c>
    </row>
    <row r="80" spans="1:42" ht="66.75" customHeight="1" x14ac:dyDescent="0.25">
      <c r="A80" s="34">
        <v>56</v>
      </c>
      <c r="B80" s="116" t="s">
        <v>426</v>
      </c>
      <c r="C80" s="92">
        <f>'[5]2022'!B71</f>
        <v>75.650000000000006</v>
      </c>
      <c r="D80" s="587"/>
      <c r="E80" s="93">
        <f>'[5]2022'!DQ71</f>
        <v>0</v>
      </c>
      <c r="F80" s="92">
        <f>'[5]2022'!DT71</f>
        <v>0</v>
      </c>
      <c r="G80" s="588"/>
      <c r="H80" s="589"/>
      <c r="I80" s="44"/>
      <c r="J80" s="44"/>
      <c r="K80" s="44"/>
      <c r="L80" s="44"/>
      <c r="M80" s="44"/>
      <c r="N80" s="44"/>
      <c r="O80" s="588"/>
      <c r="P80" s="44"/>
      <c r="Q80" s="44"/>
      <c r="R80" s="44"/>
      <c r="S80" s="44"/>
      <c r="T80" s="44"/>
      <c r="U80" s="588"/>
      <c r="V80" s="94">
        <f>'[5]2022'!DV71</f>
        <v>0</v>
      </c>
      <c r="W80" s="44">
        <f t="shared" ref="W80:W143" si="13">IF(V80&gt;0,V80/E80*100,0)</f>
        <v>0</v>
      </c>
      <c r="X80" s="416">
        <f>'[5]2022'!DX71</f>
        <v>0</v>
      </c>
      <c r="Y80" s="94">
        <f t="shared" ref="Y80:Y143" si="14">IF(X80&gt;0,X80/E80*100,0)</f>
        <v>0</v>
      </c>
      <c r="Z80" s="44"/>
      <c r="AA80" s="44"/>
      <c r="AB80" s="44"/>
      <c r="AC80" s="44"/>
      <c r="AD80" s="44" t="str">
        <f t="shared" ref="AD80:AD143" si="15">IF(AND(ISNUMBER(X80),X80&gt;0),X80,"")</f>
        <v/>
      </c>
      <c r="AE80" s="95"/>
      <c r="AF80" s="82"/>
      <c r="AG80" s="159"/>
      <c r="AH80" s="160">
        <f t="shared" ref="AH80:AH143" si="16">IF(AND(ISNUMBER(--C80),C80&gt;0),E80/C80,"")</f>
        <v>0</v>
      </c>
      <c r="AI80" s="160" t="e">
        <f t="shared" ref="AI80:AI143" ca="1" si="17">IF(AND(ISNUMBER(--E80),ISNUMBER(--AJ80)),ЧАСТНОЕ(E80*AJ80,100),"")</f>
        <v>#NAME?</v>
      </c>
      <c r="AJ80" s="161">
        <v>10</v>
      </c>
      <c r="AK80" s="161" t="str">
        <f t="shared" ref="AK80:AK143" si="18">IF(AJ80&lt;Y80,"Норматив превышен","")</f>
        <v/>
      </c>
      <c r="AL80" s="161">
        <f t="shared" ref="AL80:AL143" si="19">IF(ISNUMBER(X80),IF(X80&gt;0,MAX(ЧАСТНОЕ(X80*30,100),1),0),"")</f>
        <v>0</v>
      </c>
      <c r="AM80" s="161">
        <f t="shared" ref="AM80:AM143" si="20">IF(ISNUMBER(X80),X80,"")</f>
        <v>0</v>
      </c>
      <c r="AN80" s="162" t="str">
        <f t="shared" ref="AN80:AN124" si="21">IF(ISNUMBER(AE80),IF(AND(AM80&gt;=AE80,AL80&lt;=AE80),"","Вне норматива или не ОДОУ"),"")</f>
        <v/>
      </c>
      <c r="AO80" s="34" t="str">
        <f t="shared" ref="AO80:AO143" si="22">IF(ISNUMBER(X80),IF(SUM(Z80:AE80)&lt;&gt;X80,"Сумма не совпадает или не ОДОУ",""),"")</f>
        <v/>
      </c>
      <c r="AP80" s="34" t="str">
        <f t="shared" ref="AP80:AP143" si="23">IF(X80&gt;0,IF(AD80&lt;&gt;X80,"Не проставлено",""),"")</f>
        <v/>
      </c>
    </row>
    <row r="81" spans="1:42" ht="47.25" customHeight="1" x14ac:dyDescent="0.25">
      <c r="A81" s="34">
        <v>57</v>
      </c>
      <c r="B81" s="116" t="s">
        <v>427</v>
      </c>
      <c r="C81" s="92">
        <f>'[5]2022'!B72</f>
        <v>35.14</v>
      </c>
      <c r="D81" s="587"/>
      <c r="E81" s="93">
        <f>'[5]2022'!DQ72</f>
        <v>0</v>
      </c>
      <c r="F81" s="92">
        <f>'[5]2022'!DT72</f>
        <v>0</v>
      </c>
      <c r="G81" s="588"/>
      <c r="H81" s="589"/>
      <c r="I81" s="44"/>
      <c r="J81" s="44"/>
      <c r="K81" s="44"/>
      <c r="L81" s="44"/>
      <c r="M81" s="44"/>
      <c r="N81" s="44"/>
      <c r="O81" s="588"/>
      <c r="P81" s="44"/>
      <c r="Q81" s="44"/>
      <c r="R81" s="44"/>
      <c r="S81" s="44"/>
      <c r="T81" s="44"/>
      <c r="U81" s="588"/>
      <c r="V81" s="94">
        <f>'[5]2022'!DV72</f>
        <v>0</v>
      </c>
      <c r="W81" s="44">
        <f t="shared" si="13"/>
        <v>0</v>
      </c>
      <c r="X81" s="416">
        <f>'[5]2022'!DX72</f>
        <v>0</v>
      </c>
      <c r="Y81" s="94">
        <f t="shared" si="14"/>
        <v>0</v>
      </c>
      <c r="Z81" s="44"/>
      <c r="AA81" s="44"/>
      <c r="AB81" s="44"/>
      <c r="AC81" s="44"/>
      <c r="AD81" s="44" t="str">
        <f t="shared" si="15"/>
        <v/>
      </c>
      <c r="AE81" s="95"/>
      <c r="AF81" s="82"/>
      <c r="AG81" s="159"/>
      <c r="AH81" s="160">
        <f t="shared" si="16"/>
        <v>0</v>
      </c>
      <c r="AI81" s="160" t="e">
        <f t="shared" ca="1" si="17"/>
        <v>#NAME?</v>
      </c>
      <c r="AJ81" s="161">
        <v>10</v>
      </c>
      <c r="AK81" s="161" t="str">
        <f t="shared" si="18"/>
        <v/>
      </c>
      <c r="AL81" s="161">
        <f t="shared" si="19"/>
        <v>0</v>
      </c>
      <c r="AM81" s="161">
        <f t="shared" si="20"/>
        <v>0</v>
      </c>
      <c r="AN81" s="162" t="str">
        <f t="shared" si="21"/>
        <v/>
      </c>
      <c r="AO81" s="34" t="str">
        <f t="shared" si="22"/>
        <v/>
      </c>
      <c r="AP81" s="34" t="str">
        <f t="shared" si="23"/>
        <v/>
      </c>
    </row>
    <row r="82" spans="1:42" ht="47.25" customHeight="1" x14ac:dyDescent="0.25">
      <c r="A82" s="34">
        <v>58</v>
      </c>
      <c r="B82" s="116" t="s">
        <v>428</v>
      </c>
      <c r="C82" s="92">
        <f>'[5]2022'!B73</f>
        <v>9.93</v>
      </c>
      <c r="D82" s="587"/>
      <c r="E82" s="93">
        <f>'[5]2022'!DQ73</f>
        <v>0</v>
      </c>
      <c r="F82" s="92">
        <f>'[5]2022'!DT73</f>
        <v>0</v>
      </c>
      <c r="G82" s="588"/>
      <c r="H82" s="589"/>
      <c r="I82" s="44"/>
      <c r="J82" s="44"/>
      <c r="K82" s="44"/>
      <c r="L82" s="44"/>
      <c r="M82" s="44"/>
      <c r="N82" s="44"/>
      <c r="O82" s="588"/>
      <c r="P82" s="44"/>
      <c r="Q82" s="44"/>
      <c r="R82" s="44"/>
      <c r="S82" s="44"/>
      <c r="T82" s="44"/>
      <c r="U82" s="588"/>
      <c r="V82" s="94">
        <f>'[5]2022'!DV73</f>
        <v>0</v>
      </c>
      <c r="W82" s="44">
        <f t="shared" si="13"/>
        <v>0</v>
      </c>
      <c r="X82" s="416">
        <f>'[5]2022'!DX73</f>
        <v>0</v>
      </c>
      <c r="Y82" s="94">
        <f t="shared" si="14"/>
        <v>0</v>
      </c>
      <c r="Z82" s="44"/>
      <c r="AA82" s="44"/>
      <c r="AB82" s="44"/>
      <c r="AC82" s="44"/>
      <c r="AD82" s="44" t="str">
        <f t="shared" si="15"/>
        <v/>
      </c>
      <c r="AE82" s="95"/>
      <c r="AF82" s="82"/>
      <c r="AG82" s="159"/>
      <c r="AH82" s="160">
        <f t="shared" si="16"/>
        <v>0</v>
      </c>
      <c r="AI82" s="160" t="e">
        <f t="shared" ca="1" si="17"/>
        <v>#NAME?</v>
      </c>
      <c r="AJ82" s="161">
        <v>10</v>
      </c>
      <c r="AK82" s="161" t="str">
        <f t="shared" si="18"/>
        <v/>
      </c>
      <c r="AL82" s="161">
        <f t="shared" si="19"/>
        <v>0</v>
      </c>
      <c r="AM82" s="161">
        <f t="shared" si="20"/>
        <v>0</v>
      </c>
      <c r="AN82" s="162" t="str">
        <f t="shared" si="21"/>
        <v/>
      </c>
      <c r="AO82" s="34" t="str">
        <f t="shared" si="22"/>
        <v/>
      </c>
      <c r="AP82" s="34" t="str">
        <f t="shared" si="23"/>
        <v/>
      </c>
    </row>
    <row r="83" spans="1:42" ht="64.5" customHeight="1" x14ac:dyDescent="0.25">
      <c r="A83" s="34">
        <v>59</v>
      </c>
      <c r="B83" s="116" t="s">
        <v>429</v>
      </c>
      <c r="C83" s="92">
        <f>'[5]2022'!B74</f>
        <v>891.48</v>
      </c>
      <c r="D83" s="582"/>
      <c r="E83" s="93">
        <f>'[5]2022'!DQ74</f>
        <v>0</v>
      </c>
      <c r="F83" s="92">
        <f>'[5]2022'!DT74</f>
        <v>0</v>
      </c>
      <c r="G83" s="584"/>
      <c r="H83" s="586"/>
      <c r="I83" s="44"/>
      <c r="J83" s="44"/>
      <c r="K83" s="44"/>
      <c r="L83" s="44"/>
      <c r="M83" s="44"/>
      <c r="N83" s="44"/>
      <c r="O83" s="584"/>
      <c r="P83" s="44"/>
      <c r="Q83" s="44"/>
      <c r="R83" s="44"/>
      <c r="S83" s="44"/>
      <c r="T83" s="44"/>
      <c r="U83" s="584"/>
      <c r="V83" s="94">
        <f>'[5]2022'!DV74</f>
        <v>0</v>
      </c>
      <c r="W83" s="44">
        <f t="shared" si="13"/>
        <v>0</v>
      </c>
      <c r="X83" s="416">
        <f>'[5]2022'!DX74</f>
        <v>0</v>
      </c>
      <c r="Y83" s="94">
        <f t="shared" si="14"/>
        <v>0</v>
      </c>
      <c r="Z83" s="44"/>
      <c r="AA83" s="44"/>
      <c r="AB83" s="44"/>
      <c r="AC83" s="44"/>
      <c r="AD83" s="44" t="str">
        <f t="shared" si="15"/>
        <v/>
      </c>
      <c r="AE83" s="95"/>
      <c r="AF83" s="82"/>
      <c r="AG83" s="159"/>
      <c r="AH83" s="160">
        <f t="shared" si="16"/>
        <v>0</v>
      </c>
      <c r="AI83" s="160" t="e">
        <f t="shared" ca="1" si="17"/>
        <v>#NAME?</v>
      </c>
      <c r="AJ83" s="161">
        <v>10</v>
      </c>
      <c r="AK83" s="161" t="str">
        <f t="shared" si="18"/>
        <v/>
      </c>
      <c r="AL83" s="161">
        <f t="shared" si="19"/>
        <v>0</v>
      </c>
      <c r="AM83" s="161">
        <f t="shared" si="20"/>
        <v>0</v>
      </c>
      <c r="AN83" s="162" t="str">
        <f t="shared" si="21"/>
        <v/>
      </c>
      <c r="AO83" s="34" t="str">
        <f t="shared" si="22"/>
        <v/>
      </c>
      <c r="AP83" s="34" t="str">
        <f t="shared" si="23"/>
        <v/>
      </c>
    </row>
    <row r="84" spans="1:42" ht="73.5" customHeight="1" x14ac:dyDescent="0.25">
      <c r="A84" s="34">
        <v>60</v>
      </c>
      <c r="B84" s="57" t="s">
        <v>90</v>
      </c>
      <c r="C84" s="92">
        <f>'[5]2022'!B75</f>
        <v>1406</v>
      </c>
      <c r="D84" s="93">
        <f>'[5]2022'!DP75</f>
        <v>0</v>
      </c>
      <c r="E84" s="93">
        <f>'[5]2022'!DQ75</f>
        <v>0</v>
      </c>
      <c r="F84" s="92">
        <f>'[5]2022'!DT75</f>
        <v>0</v>
      </c>
      <c r="G84" s="44">
        <f>'[5]2021'!DX57</f>
        <v>0</v>
      </c>
      <c r="H84" s="94">
        <f t="shared" ref="H84:H142" si="24">IF(G84&gt;0,G84/D84*100,0)</f>
        <v>0</v>
      </c>
      <c r="I84" s="44"/>
      <c r="J84" s="44"/>
      <c r="K84" s="44"/>
      <c r="L84" s="44"/>
      <c r="M84" s="44"/>
      <c r="N84" s="44"/>
      <c r="O84" s="44">
        <f>'[5]Добыча 2021'!T67</f>
        <v>0</v>
      </c>
      <c r="P84" s="44"/>
      <c r="Q84" s="44"/>
      <c r="R84" s="44"/>
      <c r="S84" s="44"/>
      <c r="T84" s="44"/>
      <c r="U84" s="44">
        <f t="shared" ref="U84:U141" si="25">IF(G84=0,0,O84/G84*100)</f>
        <v>0</v>
      </c>
      <c r="V84" s="94">
        <f>'[5]2022'!DV75</f>
        <v>0</v>
      </c>
      <c r="W84" s="44">
        <f t="shared" si="13"/>
        <v>0</v>
      </c>
      <c r="X84" s="416">
        <f>'[5]2022'!DX75</f>
        <v>0</v>
      </c>
      <c r="Y84" s="94">
        <f t="shared" si="14"/>
        <v>0</v>
      </c>
      <c r="Z84" s="44"/>
      <c r="AA84" s="44"/>
      <c r="AB84" s="44"/>
      <c r="AC84" s="44"/>
      <c r="AD84" s="44" t="str">
        <f t="shared" si="15"/>
        <v/>
      </c>
      <c r="AE84" s="95"/>
      <c r="AF84" s="82"/>
      <c r="AG84" s="159"/>
      <c r="AH84" s="160">
        <f t="shared" si="16"/>
        <v>0</v>
      </c>
      <c r="AI84" s="160" t="e">
        <f t="shared" ca="1" si="17"/>
        <v>#NAME?</v>
      </c>
      <c r="AJ84" s="161">
        <v>10</v>
      </c>
      <c r="AK84" s="161" t="str">
        <f t="shared" si="18"/>
        <v/>
      </c>
      <c r="AL84" s="161">
        <f t="shared" si="19"/>
        <v>0</v>
      </c>
      <c r="AM84" s="161">
        <f t="shared" si="20"/>
        <v>0</v>
      </c>
      <c r="AN84" s="162" t="str">
        <f t="shared" si="21"/>
        <v/>
      </c>
      <c r="AO84" s="34" t="str">
        <f t="shared" si="22"/>
        <v/>
      </c>
      <c r="AP84" s="34" t="str">
        <f t="shared" si="23"/>
        <v/>
      </c>
    </row>
    <row r="85" spans="1:42" ht="18.75" x14ac:dyDescent="0.25">
      <c r="A85" s="34"/>
      <c r="B85" s="46" t="s">
        <v>108</v>
      </c>
      <c r="C85" s="98"/>
      <c r="D85" s="97"/>
      <c r="E85" s="97"/>
      <c r="F85" s="98"/>
      <c r="G85" s="44"/>
      <c r="H85" s="94"/>
      <c r="I85" s="44"/>
      <c r="J85" s="44"/>
      <c r="K85" s="44"/>
      <c r="L85" s="44"/>
      <c r="M85" s="56"/>
      <c r="N85" s="56"/>
      <c r="O85" s="56"/>
      <c r="P85" s="56"/>
      <c r="Q85" s="56"/>
      <c r="R85" s="56"/>
      <c r="S85" s="56"/>
      <c r="T85" s="56"/>
      <c r="U85" s="44"/>
      <c r="V85" s="111"/>
      <c r="W85" s="44"/>
      <c r="X85" s="418"/>
      <c r="Y85" s="94"/>
      <c r="Z85" s="56"/>
      <c r="AA85" s="56"/>
      <c r="AB85" s="56"/>
      <c r="AC85" s="56"/>
      <c r="AD85" s="44" t="str">
        <f t="shared" si="15"/>
        <v/>
      </c>
      <c r="AE85" s="56"/>
      <c r="AF85" s="82"/>
      <c r="AG85" s="159"/>
      <c r="AH85" s="160" t="str">
        <f t="shared" si="16"/>
        <v/>
      </c>
      <c r="AI85" s="160" t="e">
        <f t="shared" ca="1" si="17"/>
        <v>#NAME?</v>
      </c>
      <c r="AJ85" s="161">
        <v>10</v>
      </c>
      <c r="AK85" s="161" t="str">
        <f t="shared" si="18"/>
        <v/>
      </c>
      <c r="AL85" s="161" t="str">
        <f t="shared" si="19"/>
        <v/>
      </c>
      <c r="AM85" s="161" t="str">
        <f t="shared" si="20"/>
        <v/>
      </c>
      <c r="AN85" s="162" t="str">
        <f t="shared" si="21"/>
        <v/>
      </c>
      <c r="AO85" s="34" t="str">
        <f t="shared" si="22"/>
        <v/>
      </c>
      <c r="AP85" s="34" t="str">
        <f t="shared" si="23"/>
        <v/>
      </c>
    </row>
    <row r="86" spans="1:42" ht="94.5" x14ac:dyDescent="0.25">
      <c r="A86" s="72">
        <v>61</v>
      </c>
      <c r="B86" s="57" t="s">
        <v>118</v>
      </c>
      <c r="C86" s="92">
        <f>'[5]2022'!B80</f>
        <v>1007.1</v>
      </c>
      <c r="D86" s="93">
        <f>'[5]2022'!DP80</f>
        <v>226</v>
      </c>
      <c r="E86" s="93">
        <f>'[5]2022'!DQ80</f>
        <v>161</v>
      </c>
      <c r="F86" s="92">
        <f>'[5]2022'!DT80</f>
        <v>0.15986495879257273</v>
      </c>
      <c r="G86" s="44">
        <f>'[5]2021'!DX60</f>
        <v>15</v>
      </c>
      <c r="H86" s="94">
        <f t="shared" si="24"/>
        <v>6.6371681415929213</v>
      </c>
      <c r="I86" s="44">
        <f>'[5]2021'!DX70</f>
        <v>4</v>
      </c>
      <c r="J86" s="47"/>
      <c r="K86" s="47"/>
      <c r="L86" s="99"/>
      <c r="M86" s="44"/>
      <c r="N86" s="44"/>
      <c r="O86" s="44">
        <f>'[5]Добыча 2021'!T70</f>
        <v>1</v>
      </c>
      <c r="P86" s="44"/>
      <c r="Q86" s="44"/>
      <c r="R86" s="44"/>
      <c r="S86" s="44"/>
      <c r="T86" s="44"/>
      <c r="U86" s="44">
        <f t="shared" si="25"/>
        <v>6.666666666666667</v>
      </c>
      <c r="V86" s="94">
        <f>'[5]2022'!DV80</f>
        <v>16.100000000000001</v>
      </c>
      <c r="W86" s="44">
        <f t="shared" si="13"/>
        <v>10</v>
      </c>
      <c r="X86" s="416">
        <v>16</v>
      </c>
      <c r="Y86" s="94">
        <f t="shared" si="14"/>
        <v>9.9378881987577632</v>
      </c>
      <c r="Z86" s="44">
        <f>'[5]2022'!DX90</f>
        <v>4</v>
      </c>
      <c r="AA86" s="44"/>
      <c r="AB86" s="44"/>
      <c r="AC86" s="44"/>
      <c r="AD86" s="44">
        <f t="shared" si="15"/>
        <v>16</v>
      </c>
      <c r="AE86" s="95"/>
      <c r="AF86" s="82"/>
      <c r="AG86" s="159"/>
      <c r="AH86" s="160">
        <f t="shared" si="16"/>
        <v>0.15986495879257273</v>
      </c>
      <c r="AI86" s="160" t="e">
        <f t="shared" ca="1" si="17"/>
        <v>#NAME?</v>
      </c>
      <c r="AJ86" s="161">
        <v>10</v>
      </c>
      <c r="AK86" s="161" t="str">
        <f t="shared" si="18"/>
        <v/>
      </c>
      <c r="AL86" s="161" t="e">
        <f t="shared" ca="1" si="19"/>
        <v>#NAME?</v>
      </c>
      <c r="AM86" s="161">
        <f t="shared" si="20"/>
        <v>16</v>
      </c>
      <c r="AN86" s="162" t="str">
        <f t="shared" si="21"/>
        <v/>
      </c>
      <c r="AO86" s="34" t="str">
        <f t="shared" si="22"/>
        <v>Сумма не совпадает или не ОДОУ</v>
      </c>
      <c r="AP86" s="34" t="str">
        <f t="shared" si="23"/>
        <v/>
      </c>
    </row>
    <row r="87" spans="1:42" ht="53.25" customHeight="1" x14ac:dyDescent="0.25">
      <c r="A87" s="34">
        <v>62</v>
      </c>
      <c r="B87" s="57" t="s">
        <v>308</v>
      </c>
      <c r="C87" s="92">
        <f>'[5]2022'!B81</f>
        <v>559.5</v>
      </c>
      <c r="D87" s="93">
        <f>'[5]2022'!DP81</f>
        <v>41</v>
      </c>
      <c r="E87" s="93">
        <f>'[5]2022'!DQ81</f>
        <v>35</v>
      </c>
      <c r="F87" s="92">
        <f>'[5]2022'!DT81</f>
        <v>6.2555853440571935E-2</v>
      </c>
      <c r="G87" s="44">
        <f>'[5]2021'!DX61</f>
        <v>4</v>
      </c>
      <c r="H87" s="94">
        <f t="shared" si="24"/>
        <v>9.7560975609756095</v>
      </c>
      <c r="I87" s="44"/>
      <c r="J87" s="44"/>
      <c r="K87" s="44"/>
      <c r="L87" s="44"/>
      <c r="M87" s="44"/>
      <c r="N87" s="44"/>
      <c r="O87" s="44">
        <f>'[5]Добыча 2021'!T71</f>
        <v>3</v>
      </c>
      <c r="P87" s="44"/>
      <c r="Q87" s="44"/>
      <c r="R87" s="44"/>
      <c r="S87" s="44"/>
      <c r="T87" s="44"/>
      <c r="U87" s="44">
        <f t="shared" si="25"/>
        <v>75</v>
      </c>
      <c r="V87" s="94">
        <f>'[5]2022'!DV81</f>
        <v>3.5</v>
      </c>
      <c r="W87" s="44">
        <f t="shared" si="13"/>
        <v>10</v>
      </c>
      <c r="X87" s="416">
        <f>'[5]2022'!DX81</f>
        <v>3</v>
      </c>
      <c r="Y87" s="94">
        <f t="shared" si="14"/>
        <v>8.5714285714285712</v>
      </c>
      <c r="Z87" s="44"/>
      <c r="AA87" s="44"/>
      <c r="AB87" s="44"/>
      <c r="AC87" s="44"/>
      <c r="AD87" s="44">
        <f t="shared" si="15"/>
        <v>3</v>
      </c>
      <c r="AE87" s="95"/>
      <c r="AF87" s="82"/>
      <c r="AG87" s="159"/>
      <c r="AH87" s="160">
        <f t="shared" si="16"/>
        <v>6.2555853440571935E-2</v>
      </c>
      <c r="AI87" s="160" t="e">
        <f t="shared" ca="1" si="17"/>
        <v>#NAME?</v>
      </c>
      <c r="AJ87" s="161">
        <v>10</v>
      </c>
      <c r="AK87" s="161" t="str">
        <f t="shared" si="18"/>
        <v/>
      </c>
      <c r="AL87" s="161" t="e">
        <f t="shared" ca="1" si="19"/>
        <v>#NAME?</v>
      </c>
      <c r="AM87" s="161">
        <f t="shared" si="20"/>
        <v>3</v>
      </c>
      <c r="AN87" s="162" t="str">
        <f t="shared" si="21"/>
        <v/>
      </c>
      <c r="AO87" s="34" t="str">
        <f t="shared" si="22"/>
        <v/>
      </c>
      <c r="AP87" s="34" t="str">
        <f t="shared" si="23"/>
        <v/>
      </c>
    </row>
    <row r="88" spans="1:42" ht="66.75" customHeight="1" x14ac:dyDescent="0.25">
      <c r="A88" s="72">
        <v>63</v>
      </c>
      <c r="B88" s="57" t="s">
        <v>117</v>
      </c>
      <c r="C88" s="92">
        <f>'[5]2022'!B82</f>
        <v>26.7</v>
      </c>
      <c r="D88" s="93">
        <f>'[5]2022'!DP82</f>
        <v>0</v>
      </c>
      <c r="E88" s="93">
        <f>'[5]2022'!DQ82</f>
        <v>0</v>
      </c>
      <c r="F88" s="92">
        <f>'[5]2022'!DT82</f>
        <v>0</v>
      </c>
      <c r="G88" s="44">
        <f>'[5]2021'!DX62</f>
        <v>0</v>
      </c>
      <c r="H88" s="94">
        <f t="shared" si="24"/>
        <v>0</v>
      </c>
      <c r="I88" s="44"/>
      <c r="J88" s="44"/>
      <c r="K88" s="44"/>
      <c r="L88" s="44"/>
      <c r="M88" s="44"/>
      <c r="N88" s="44"/>
      <c r="O88" s="44">
        <f>'[5]Добыча 2021'!T72</f>
        <v>0</v>
      </c>
      <c r="P88" s="44"/>
      <c r="Q88" s="44"/>
      <c r="R88" s="44"/>
      <c r="S88" s="44"/>
      <c r="T88" s="44"/>
      <c r="U88" s="44">
        <f t="shared" si="25"/>
        <v>0</v>
      </c>
      <c r="V88" s="94">
        <f>'[5]2022'!DV82</f>
        <v>0</v>
      </c>
      <c r="W88" s="44">
        <f t="shared" si="13"/>
        <v>0</v>
      </c>
      <c r="X88" s="416">
        <f>'[5]2022'!DX82</f>
        <v>0</v>
      </c>
      <c r="Y88" s="94">
        <f t="shared" si="14"/>
        <v>0</v>
      </c>
      <c r="Z88" s="44"/>
      <c r="AA88" s="44"/>
      <c r="AB88" s="44"/>
      <c r="AC88" s="44"/>
      <c r="AD88" s="44" t="str">
        <f t="shared" si="15"/>
        <v/>
      </c>
      <c r="AE88" s="95"/>
      <c r="AF88" s="82"/>
      <c r="AG88" s="159"/>
      <c r="AH88" s="160">
        <f t="shared" si="16"/>
        <v>0</v>
      </c>
      <c r="AI88" s="160" t="e">
        <f t="shared" ca="1" si="17"/>
        <v>#NAME?</v>
      </c>
      <c r="AJ88" s="161">
        <v>10</v>
      </c>
      <c r="AK88" s="161" t="str">
        <f t="shared" si="18"/>
        <v/>
      </c>
      <c r="AL88" s="161">
        <f t="shared" si="19"/>
        <v>0</v>
      </c>
      <c r="AM88" s="161">
        <f t="shared" si="20"/>
        <v>0</v>
      </c>
      <c r="AN88" s="162" t="str">
        <f t="shared" si="21"/>
        <v/>
      </c>
      <c r="AO88" s="34" t="str">
        <f t="shared" si="22"/>
        <v/>
      </c>
      <c r="AP88" s="34" t="str">
        <f t="shared" si="23"/>
        <v/>
      </c>
    </row>
    <row r="89" spans="1:42" ht="47.25" x14ac:dyDescent="0.25">
      <c r="A89" s="34">
        <v>64</v>
      </c>
      <c r="B89" s="57" t="s">
        <v>116</v>
      </c>
      <c r="C89" s="92">
        <f>'[5]2022'!B83</f>
        <v>41.696399999999997</v>
      </c>
      <c r="D89" s="93">
        <f>'[5]2022'!DP83</f>
        <v>3</v>
      </c>
      <c r="E89" s="93">
        <f>'[5]2022'!DQ83</f>
        <v>0</v>
      </c>
      <c r="F89" s="92">
        <f>'[5]2022'!DT83</f>
        <v>0</v>
      </c>
      <c r="G89" s="44">
        <f>'[5]2021'!DX63</f>
        <v>0</v>
      </c>
      <c r="H89" s="94">
        <f t="shared" si="24"/>
        <v>0</v>
      </c>
      <c r="I89" s="44"/>
      <c r="J89" s="44"/>
      <c r="K89" s="44"/>
      <c r="L89" s="44"/>
      <c r="M89" s="44"/>
      <c r="N89" s="44"/>
      <c r="O89" s="44">
        <f>'[5]Добыча 2021'!T73</f>
        <v>0</v>
      </c>
      <c r="P89" s="44"/>
      <c r="Q89" s="44"/>
      <c r="R89" s="44"/>
      <c r="S89" s="44"/>
      <c r="T89" s="44"/>
      <c r="U89" s="44">
        <f t="shared" si="25"/>
        <v>0</v>
      </c>
      <c r="V89" s="94">
        <f>'[5]2022'!DV83</f>
        <v>0</v>
      </c>
      <c r="W89" s="44">
        <f t="shared" si="13"/>
        <v>0</v>
      </c>
      <c r="X89" s="416">
        <f>'[5]2022'!DX83</f>
        <v>0</v>
      </c>
      <c r="Y89" s="94">
        <f t="shared" si="14"/>
        <v>0</v>
      </c>
      <c r="Z89" s="44"/>
      <c r="AA89" s="44"/>
      <c r="AB89" s="44"/>
      <c r="AC89" s="44"/>
      <c r="AD89" s="44" t="str">
        <f t="shared" si="15"/>
        <v/>
      </c>
      <c r="AE89" s="95"/>
      <c r="AF89" s="82"/>
      <c r="AG89" s="159"/>
      <c r="AH89" s="160">
        <f t="shared" si="16"/>
        <v>0</v>
      </c>
      <c r="AI89" s="160" t="e">
        <f t="shared" ca="1" si="17"/>
        <v>#NAME?</v>
      </c>
      <c r="AJ89" s="161">
        <v>10</v>
      </c>
      <c r="AK89" s="161" t="str">
        <f t="shared" si="18"/>
        <v/>
      </c>
      <c r="AL89" s="161">
        <f t="shared" si="19"/>
        <v>0</v>
      </c>
      <c r="AM89" s="161">
        <f t="shared" si="20"/>
        <v>0</v>
      </c>
      <c r="AN89" s="162" t="str">
        <f t="shared" si="21"/>
        <v/>
      </c>
      <c r="AO89" s="34" t="str">
        <f t="shared" si="22"/>
        <v/>
      </c>
      <c r="AP89" s="34" t="str">
        <f t="shared" si="23"/>
        <v/>
      </c>
    </row>
    <row r="90" spans="1:42" ht="47.25" x14ac:dyDescent="0.25">
      <c r="A90" s="72">
        <v>65</v>
      </c>
      <c r="B90" s="57" t="s">
        <v>111</v>
      </c>
      <c r="C90" s="92">
        <f>'[5]2022'!B84</f>
        <v>114.9</v>
      </c>
      <c r="D90" s="93">
        <f>'[5]2022'!DP84</f>
        <v>14</v>
      </c>
      <c r="E90" s="93">
        <f>'[5]2022'!DQ84</f>
        <v>17</v>
      </c>
      <c r="F90" s="92">
        <f>'[5]2022'!DT84</f>
        <v>0.14795474325500435</v>
      </c>
      <c r="G90" s="44">
        <f>'[5]2021'!DX64</f>
        <v>0</v>
      </c>
      <c r="H90" s="94">
        <f t="shared" si="24"/>
        <v>0</v>
      </c>
      <c r="I90" s="44"/>
      <c r="J90" s="44"/>
      <c r="K90" s="44"/>
      <c r="L90" s="44"/>
      <c r="M90" s="44"/>
      <c r="N90" s="44"/>
      <c r="O90" s="44">
        <f>'[5]Добыча 2021'!T74</f>
        <v>0</v>
      </c>
      <c r="P90" s="44"/>
      <c r="Q90" s="44"/>
      <c r="R90" s="44"/>
      <c r="S90" s="44"/>
      <c r="T90" s="44"/>
      <c r="U90" s="44">
        <f t="shared" si="25"/>
        <v>0</v>
      </c>
      <c r="V90" s="94">
        <f>'[5]2022'!DV84</f>
        <v>1.7000000000000002</v>
      </c>
      <c r="W90" s="44">
        <f t="shared" si="13"/>
        <v>10</v>
      </c>
      <c r="X90" s="416">
        <f>'[5]2022'!DX84</f>
        <v>1</v>
      </c>
      <c r="Y90" s="94">
        <f t="shared" si="14"/>
        <v>5.8823529411764701</v>
      </c>
      <c r="Z90" s="44"/>
      <c r="AA90" s="44"/>
      <c r="AB90" s="44"/>
      <c r="AC90" s="44"/>
      <c r="AD90" s="44">
        <f t="shared" si="15"/>
        <v>1</v>
      </c>
      <c r="AE90" s="95"/>
      <c r="AF90" s="82"/>
      <c r="AG90" s="159"/>
      <c r="AH90" s="160">
        <f t="shared" si="16"/>
        <v>0.14795474325500435</v>
      </c>
      <c r="AI90" s="160" t="e">
        <f t="shared" ca="1" si="17"/>
        <v>#NAME?</v>
      </c>
      <c r="AJ90" s="161">
        <v>10</v>
      </c>
      <c r="AK90" s="161" t="str">
        <f t="shared" si="18"/>
        <v/>
      </c>
      <c r="AL90" s="161" t="e">
        <f t="shared" ca="1" si="19"/>
        <v>#NAME?</v>
      </c>
      <c r="AM90" s="161">
        <f t="shared" si="20"/>
        <v>1</v>
      </c>
      <c r="AN90" s="162" t="str">
        <f t="shared" si="21"/>
        <v/>
      </c>
      <c r="AO90" s="34" t="str">
        <f t="shared" si="22"/>
        <v/>
      </c>
      <c r="AP90" s="34" t="str">
        <f t="shared" si="23"/>
        <v/>
      </c>
    </row>
    <row r="91" spans="1:42" ht="50.25" customHeight="1" x14ac:dyDescent="0.25">
      <c r="A91" s="34">
        <v>66</v>
      </c>
      <c r="B91" s="57" t="s">
        <v>309</v>
      </c>
      <c r="C91" s="92">
        <f>'[5]2022'!B85</f>
        <v>78.599999999999994</v>
      </c>
      <c r="D91" s="93">
        <f>'[5]2022'!DP85</f>
        <v>11</v>
      </c>
      <c r="E91" s="93">
        <f>'[5]2022'!DQ85</f>
        <v>8</v>
      </c>
      <c r="F91" s="92">
        <f>'[5]2022'!DT85</f>
        <v>0.10178117048346057</v>
      </c>
      <c r="G91" s="44">
        <f>'[5]2021'!DX65</f>
        <v>0</v>
      </c>
      <c r="H91" s="94">
        <f t="shared" si="24"/>
        <v>0</v>
      </c>
      <c r="I91" s="44"/>
      <c r="J91" s="44"/>
      <c r="K91" s="44"/>
      <c r="L91" s="44"/>
      <c r="M91" s="44"/>
      <c r="N91" s="44"/>
      <c r="O91" s="44">
        <f>'[5]Добыча 2021'!T75</f>
        <v>0</v>
      </c>
      <c r="P91" s="44"/>
      <c r="Q91" s="44"/>
      <c r="R91" s="44"/>
      <c r="S91" s="44"/>
      <c r="T91" s="44"/>
      <c r="U91" s="44">
        <f t="shared" si="25"/>
        <v>0</v>
      </c>
      <c r="V91" s="94">
        <f>'[5]2022'!DV85</f>
        <v>0.8</v>
      </c>
      <c r="W91" s="44">
        <f t="shared" si="13"/>
        <v>10</v>
      </c>
      <c r="X91" s="416">
        <f>'[5]2022'!DX85</f>
        <v>0</v>
      </c>
      <c r="Y91" s="94">
        <f t="shared" si="14"/>
        <v>0</v>
      </c>
      <c r="Z91" s="44"/>
      <c r="AA91" s="44"/>
      <c r="AB91" s="44"/>
      <c r="AC91" s="44"/>
      <c r="AD91" s="44" t="str">
        <f t="shared" si="15"/>
        <v/>
      </c>
      <c r="AE91" s="95"/>
      <c r="AF91" s="82"/>
      <c r="AG91" s="159"/>
      <c r="AH91" s="160">
        <f t="shared" si="16"/>
        <v>0.10178117048346057</v>
      </c>
      <c r="AI91" s="160" t="e">
        <f t="shared" ca="1" si="17"/>
        <v>#NAME?</v>
      </c>
      <c r="AJ91" s="161">
        <v>10</v>
      </c>
      <c r="AK91" s="161" t="str">
        <f t="shared" si="18"/>
        <v/>
      </c>
      <c r="AL91" s="161">
        <f t="shared" si="19"/>
        <v>0</v>
      </c>
      <c r="AM91" s="161">
        <f t="shared" si="20"/>
        <v>0</v>
      </c>
      <c r="AN91" s="162" t="str">
        <f t="shared" si="21"/>
        <v/>
      </c>
      <c r="AO91" s="34" t="str">
        <f t="shared" si="22"/>
        <v/>
      </c>
      <c r="AP91" s="34" t="str">
        <f t="shared" si="23"/>
        <v/>
      </c>
    </row>
    <row r="92" spans="1:42" ht="47.25" customHeight="1" x14ac:dyDescent="0.25">
      <c r="A92" s="72">
        <v>67</v>
      </c>
      <c r="B92" s="57" t="s">
        <v>310</v>
      </c>
      <c r="C92" s="92">
        <f>'[5]2022'!B86</f>
        <v>167.2</v>
      </c>
      <c r="D92" s="93">
        <f>'[5]2022'!DP86</f>
        <v>19</v>
      </c>
      <c r="E92" s="93">
        <f>'[5]2022'!DQ86</f>
        <v>13</v>
      </c>
      <c r="F92" s="92">
        <f>'[5]2022'!DT86</f>
        <v>7.7751196172248807E-2</v>
      </c>
      <c r="G92" s="44">
        <f>'[5]2021'!DX66</f>
        <v>1</v>
      </c>
      <c r="H92" s="94">
        <f t="shared" si="24"/>
        <v>5.2631578947368416</v>
      </c>
      <c r="I92" s="44"/>
      <c r="J92" s="44"/>
      <c r="K92" s="44"/>
      <c r="L92" s="44"/>
      <c r="M92" s="44"/>
      <c r="N92" s="44"/>
      <c r="O92" s="44">
        <f>'[5]Добыча 2021'!T76</f>
        <v>0</v>
      </c>
      <c r="P92" s="44"/>
      <c r="Q92" s="44"/>
      <c r="R92" s="44"/>
      <c r="S92" s="44"/>
      <c r="T92" s="44"/>
      <c r="U92" s="44">
        <f t="shared" si="25"/>
        <v>0</v>
      </c>
      <c r="V92" s="94">
        <f>'[5]2022'!DV86</f>
        <v>1.3</v>
      </c>
      <c r="W92" s="44">
        <f t="shared" si="13"/>
        <v>10</v>
      </c>
      <c r="X92" s="416">
        <f>'[5]2022'!DX86</f>
        <v>1</v>
      </c>
      <c r="Y92" s="94">
        <f t="shared" si="14"/>
        <v>7.6923076923076925</v>
      </c>
      <c r="Z92" s="44"/>
      <c r="AA92" s="44"/>
      <c r="AB92" s="44"/>
      <c r="AC92" s="44"/>
      <c r="AD92" s="44">
        <f t="shared" si="15"/>
        <v>1</v>
      </c>
      <c r="AE92" s="95"/>
      <c r="AF92" s="82"/>
      <c r="AG92" s="159"/>
      <c r="AH92" s="160">
        <f t="shared" si="16"/>
        <v>7.7751196172248807E-2</v>
      </c>
      <c r="AI92" s="160" t="e">
        <f t="shared" ca="1" si="17"/>
        <v>#NAME?</v>
      </c>
      <c r="AJ92" s="161">
        <v>10</v>
      </c>
      <c r="AK92" s="161" t="str">
        <f t="shared" si="18"/>
        <v/>
      </c>
      <c r="AL92" s="161" t="e">
        <f t="shared" ca="1" si="19"/>
        <v>#NAME?</v>
      </c>
      <c r="AM92" s="161">
        <f t="shared" si="20"/>
        <v>1</v>
      </c>
      <c r="AN92" s="162" t="str">
        <f t="shared" si="21"/>
        <v/>
      </c>
      <c r="AO92" s="34" t="str">
        <f t="shared" si="22"/>
        <v/>
      </c>
      <c r="AP92" s="34" t="str">
        <f t="shared" si="23"/>
        <v/>
      </c>
    </row>
    <row r="93" spans="1:42" ht="31.5" x14ac:dyDescent="0.25">
      <c r="A93" s="34">
        <v>68</v>
      </c>
      <c r="B93" s="57" t="s">
        <v>115</v>
      </c>
      <c r="C93" s="92">
        <f>'[5]2022'!B87</f>
        <v>40.045999999999999</v>
      </c>
      <c r="D93" s="93">
        <f>'[5]2022'!DP87</f>
        <v>0</v>
      </c>
      <c r="E93" s="93">
        <f>'[5]2022'!DQ87</f>
        <v>0</v>
      </c>
      <c r="F93" s="92">
        <f>'[5]2022'!DT87</f>
        <v>0</v>
      </c>
      <c r="G93" s="44">
        <f>'[5]2021'!DX67</f>
        <v>0</v>
      </c>
      <c r="H93" s="94">
        <f t="shared" si="24"/>
        <v>0</v>
      </c>
      <c r="I93" s="44"/>
      <c r="J93" s="44"/>
      <c r="K93" s="44"/>
      <c r="L93" s="44"/>
      <c r="M93" s="44"/>
      <c r="N93" s="44"/>
      <c r="O93" s="44">
        <f>'[5]Добыча 2021'!T77</f>
        <v>0</v>
      </c>
      <c r="P93" s="44"/>
      <c r="Q93" s="44"/>
      <c r="R93" s="44"/>
      <c r="S93" s="44"/>
      <c r="T93" s="44"/>
      <c r="U93" s="44">
        <f t="shared" si="25"/>
        <v>0</v>
      </c>
      <c r="V93" s="94">
        <f>'[5]2022'!DV87</f>
        <v>0</v>
      </c>
      <c r="W93" s="44">
        <f t="shared" si="13"/>
        <v>0</v>
      </c>
      <c r="X93" s="416">
        <f>'[5]2022'!DX87</f>
        <v>0</v>
      </c>
      <c r="Y93" s="94">
        <f t="shared" si="14"/>
        <v>0</v>
      </c>
      <c r="Z93" s="44"/>
      <c r="AA93" s="44"/>
      <c r="AB93" s="44"/>
      <c r="AC93" s="44"/>
      <c r="AD93" s="44" t="str">
        <f t="shared" si="15"/>
        <v/>
      </c>
      <c r="AE93" s="95"/>
      <c r="AF93" s="82"/>
      <c r="AG93" s="159"/>
      <c r="AH93" s="160">
        <f t="shared" si="16"/>
        <v>0</v>
      </c>
      <c r="AI93" s="160" t="e">
        <f t="shared" ca="1" si="17"/>
        <v>#NAME?</v>
      </c>
      <c r="AJ93" s="161">
        <v>10</v>
      </c>
      <c r="AK93" s="161" t="str">
        <f t="shared" si="18"/>
        <v/>
      </c>
      <c r="AL93" s="161">
        <f t="shared" si="19"/>
        <v>0</v>
      </c>
      <c r="AM93" s="161">
        <f t="shared" si="20"/>
        <v>0</v>
      </c>
      <c r="AN93" s="162" t="str">
        <f t="shared" si="21"/>
        <v/>
      </c>
      <c r="AO93" s="34" t="str">
        <f t="shared" si="22"/>
        <v/>
      </c>
      <c r="AP93" s="34" t="str">
        <f t="shared" si="23"/>
        <v/>
      </c>
    </row>
    <row r="94" spans="1:42" ht="36" customHeight="1" x14ac:dyDescent="0.25">
      <c r="A94" s="72">
        <v>69</v>
      </c>
      <c r="B94" s="57" t="s">
        <v>110</v>
      </c>
      <c r="C94" s="92">
        <f>'[5]2022'!B88</f>
        <v>83.5</v>
      </c>
      <c r="D94" s="93">
        <f>'[5]2022'!DP88</f>
        <v>5</v>
      </c>
      <c r="E94" s="93">
        <f>'[5]2022'!DQ88</f>
        <v>14</v>
      </c>
      <c r="F94" s="92">
        <f>'[5]2022'!DT88</f>
        <v>0.16766467065868262</v>
      </c>
      <c r="G94" s="44">
        <f>'[5]2021'!DX68</f>
        <v>0</v>
      </c>
      <c r="H94" s="94">
        <f t="shared" si="24"/>
        <v>0</v>
      </c>
      <c r="I94" s="44"/>
      <c r="J94" s="44"/>
      <c r="K94" s="44"/>
      <c r="L94" s="44"/>
      <c r="M94" s="44"/>
      <c r="N94" s="44"/>
      <c r="O94" s="44">
        <f>'[5]Добыча 2021'!T78</f>
        <v>0</v>
      </c>
      <c r="P94" s="44"/>
      <c r="Q94" s="44"/>
      <c r="R94" s="44"/>
      <c r="S94" s="44"/>
      <c r="T94" s="44"/>
      <c r="U94" s="44">
        <f t="shared" si="25"/>
        <v>0</v>
      </c>
      <c r="V94" s="94">
        <f>'[5]2022'!DV88</f>
        <v>1.4000000000000001</v>
      </c>
      <c r="W94" s="44">
        <f t="shared" si="13"/>
        <v>10</v>
      </c>
      <c r="X94" s="416">
        <f>'[5]2022'!DX88</f>
        <v>1</v>
      </c>
      <c r="Y94" s="94">
        <f t="shared" si="14"/>
        <v>7.1428571428571423</v>
      </c>
      <c r="Z94" s="44"/>
      <c r="AA94" s="44"/>
      <c r="AB94" s="44"/>
      <c r="AC94" s="44"/>
      <c r="AD94" s="44">
        <f t="shared" si="15"/>
        <v>1</v>
      </c>
      <c r="AE94" s="95"/>
      <c r="AF94" s="82"/>
      <c r="AG94" s="159"/>
      <c r="AH94" s="160">
        <f t="shared" si="16"/>
        <v>0.16766467065868262</v>
      </c>
      <c r="AI94" s="160" t="e">
        <f t="shared" ca="1" si="17"/>
        <v>#NAME?</v>
      </c>
      <c r="AJ94" s="161">
        <v>10</v>
      </c>
      <c r="AK94" s="161" t="str">
        <f t="shared" si="18"/>
        <v/>
      </c>
      <c r="AL94" s="161" t="e">
        <f t="shared" ca="1" si="19"/>
        <v>#NAME?</v>
      </c>
      <c r="AM94" s="161">
        <f t="shared" si="20"/>
        <v>1</v>
      </c>
      <c r="AN94" s="162" t="str">
        <f t="shared" si="21"/>
        <v/>
      </c>
      <c r="AO94" s="34" t="str">
        <f t="shared" si="22"/>
        <v/>
      </c>
      <c r="AP94" s="34" t="str">
        <f t="shared" si="23"/>
        <v/>
      </c>
    </row>
    <row r="95" spans="1:42" ht="32.25" customHeight="1" x14ac:dyDescent="0.25">
      <c r="A95" s="34">
        <v>70</v>
      </c>
      <c r="B95" s="57" t="s">
        <v>114</v>
      </c>
      <c r="C95" s="92">
        <f>'[5]2022'!B89</f>
        <v>37.700000000000003</v>
      </c>
      <c r="D95" s="93">
        <f>'[5]2022'!DP89</f>
        <v>1</v>
      </c>
      <c r="E95" s="93">
        <f>'[5]2022'!DQ89</f>
        <v>4</v>
      </c>
      <c r="F95" s="92">
        <f>'[5]2022'!DT89</f>
        <v>0.10610079575596816</v>
      </c>
      <c r="G95" s="44">
        <f>'[5]2021'!DX69</f>
        <v>0</v>
      </c>
      <c r="H95" s="94">
        <f t="shared" si="24"/>
        <v>0</v>
      </c>
      <c r="I95" s="44"/>
      <c r="J95" s="44"/>
      <c r="K95" s="44"/>
      <c r="L95" s="44"/>
      <c r="M95" s="44"/>
      <c r="N95" s="44"/>
      <c r="O95" s="44">
        <f>'[5]Добыча 2021'!T79</f>
        <v>0</v>
      </c>
      <c r="P95" s="44"/>
      <c r="Q95" s="44"/>
      <c r="R95" s="44"/>
      <c r="S95" s="44"/>
      <c r="T95" s="44"/>
      <c r="U95" s="44">
        <f t="shared" si="25"/>
        <v>0</v>
      </c>
      <c r="V95" s="94">
        <f>'[5]2022'!DV89</f>
        <v>0.4</v>
      </c>
      <c r="W95" s="44">
        <f t="shared" si="13"/>
        <v>10</v>
      </c>
      <c r="X95" s="416">
        <f>'[5]2022'!DX89</f>
        <v>0</v>
      </c>
      <c r="Y95" s="94">
        <f t="shared" si="14"/>
        <v>0</v>
      </c>
      <c r="Z95" s="44"/>
      <c r="AA95" s="44"/>
      <c r="AB95" s="44"/>
      <c r="AC95" s="44"/>
      <c r="AD95" s="44" t="str">
        <f t="shared" si="15"/>
        <v/>
      </c>
      <c r="AE95" s="95"/>
      <c r="AF95" s="82"/>
      <c r="AG95" s="159"/>
      <c r="AH95" s="160">
        <f t="shared" si="16"/>
        <v>0.10610079575596816</v>
      </c>
      <c r="AI95" s="160" t="e">
        <f t="shared" ca="1" si="17"/>
        <v>#NAME?</v>
      </c>
      <c r="AJ95" s="161">
        <v>10</v>
      </c>
      <c r="AK95" s="161" t="str">
        <f t="shared" si="18"/>
        <v/>
      </c>
      <c r="AL95" s="161">
        <f t="shared" si="19"/>
        <v>0</v>
      </c>
      <c r="AM95" s="161">
        <f t="shared" si="20"/>
        <v>0</v>
      </c>
      <c r="AN95" s="162" t="str">
        <f t="shared" si="21"/>
        <v/>
      </c>
      <c r="AO95" s="34" t="str">
        <f t="shared" si="22"/>
        <v/>
      </c>
      <c r="AP95" s="34" t="str">
        <f t="shared" si="23"/>
        <v/>
      </c>
    </row>
    <row r="96" spans="1:42" ht="17.25" customHeight="1" x14ac:dyDescent="0.25">
      <c r="A96" s="72"/>
      <c r="B96" s="46" t="s">
        <v>119</v>
      </c>
      <c r="C96" s="98"/>
      <c r="D96" s="97"/>
      <c r="E96" s="97"/>
      <c r="F96" s="98"/>
      <c r="G96" s="56"/>
      <c r="H96" s="94"/>
      <c r="I96" s="47"/>
      <c r="J96" s="47"/>
      <c r="K96" s="47"/>
      <c r="L96" s="99"/>
      <c r="M96" s="56"/>
      <c r="N96" s="56"/>
      <c r="O96" s="56"/>
      <c r="P96" s="56"/>
      <c r="Q96" s="56"/>
      <c r="R96" s="56"/>
      <c r="S96" s="56"/>
      <c r="T96" s="56"/>
      <c r="U96" s="44"/>
      <c r="V96" s="111"/>
      <c r="W96" s="44"/>
      <c r="X96" s="418"/>
      <c r="Y96" s="94"/>
      <c r="Z96" s="56"/>
      <c r="AA96" s="56"/>
      <c r="AB96" s="56"/>
      <c r="AC96" s="56"/>
      <c r="AD96" s="44" t="str">
        <f t="shared" si="15"/>
        <v/>
      </c>
      <c r="AE96" s="56"/>
      <c r="AF96" s="82"/>
      <c r="AG96" s="159"/>
      <c r="AH96" s="160" t="str">
        <f t="shared" si="16"/>
        <v/>
      </c>
      <c r="AI96" s="160" t="e">
        <f t="shared" ca="1" si="17"/>
        <v>#NAME?</v>
      </c>
      <c r="AJ96" s="161">
        <v>10</v>
      </c>
      <c r="AK96" s="161" t="str">
        <f t="shared" si="18"/>
        <v/>
      </c>
      <c r="AL96" s="161" t="str">
        <f t="shared" si="19"/>
        <v/>
      </c>
      <c r="AM96" s="161" t="str">
        <f t="shared" si="20"/>
        <v/>
      </c>
      <c r="AN96" s="162" t="str">
        <f t="shared" si="21"/>
        <v/>
      </c>
      <c r="AO96" s="34" t="str">
        <f t="shared" si="22"/>
        <v/>
      </c>
      <c r="AP96" s="34" t="str">
        <f t="shared" si="23"/>
        <v/>
      </c>
    </row>
    <row r="97" spans="1:42" ht="35.25" customHeight="1" x14ac:dyDescent="0.25">
      <c r="A97" s="34">
        <v>71</v>
      </c>
      <c r="B97" s="57" t="s">
        <v>126</v>
      </c>
      <c r="C97" s="92">
        <f>'[5]2022'!B92</f>
        <v>1493.6</v>
      </c>
      <c r="D97" s="93">
        <f>'[5]2022'!DP92</f>
        <v>0</v>
      </c>
      <c r="E97" s="93">
        <f>'[5]2022'!DQ92</f>
        <v>5</v>
      </c>
      <c r="F97" s="92">
        <f>'[5]2022'!DT92</f>
        <v>3.3476164970540978E-3</v>
      </c>
      <c r="G97" s="44">
        <f>'[5]2021'!DX72</f>
        <v>0</v>
      </c>
      <c r="H97" s="94">
        <f t="shared" si="24"/>
        <v>0</v>
      </c>
      <c r="I97" s="44"/>
      <c r="J97" s="44"/>
      <c r="K97" s="44"/>
      <c r="L97" s="44"/>
      <c r="M97" s="44"/>
      <c r="N97" s="44"/>
      <c r="O97" s="44">
        <f>'[5]Добыча 2021'!T82</f>
        <v>0</v>
      </c>
      <c r="P97" s="44"/>
      <c r="Q97" s="44"/>
      <c r="R97" s="44"/>
      <c r="S97" s="44"/>
      <c r="T97" s="44"/>
      <c r="U97" s="44">
        <f t="shared" si="25"/>
        <v>0</v>
      </c>
      <c r="V97" s="94">
        <f>'[5]2022'!DV92</f>
        <v>0.5</v>
      </c>
      <c r="W97" s="44">
        <f t="shared" si="13"/>
        <v>10</v>
      </c>
      <c r="X97" s="416">
        <f>'[5]2022'!DX92</f>
        <v>0</v>
      </c>
      <c r="Y97" s="94">
        <f t="shared" si="14"/>
        <v>0</v>
      </c>
      <c r="Z97" s="44"/>
      <c r="AA97" s="44"/>
      <c r="AB97" s="44"/>
      <c r="AC97" s="44"/>
      <c r="AD97" s="44" t="str">
        <f t="shared" si="15"/>
        <v/>
      </c>
      <c r="AE97" s="95"/>
      <c r="AF97" s="82"/>
      <c r="AG97" s="159"/>
      <c r="AH97" s="160">
        <f t="shared" si="16"/>
        <v>3.3476164970540978E-3</v>
      </c>
      <c r="AI97" s="160" t="e">
        <f t="shared" ca="1" si="17"/>
        <v>#NAME?</v>
      </c>
      <c r="AJ97" s="161">
        <v>10</v>
      </c>
      <c r="AK97" s="161" t="str">
        <f t="shared" si="18"/>
        <v/>
      </c>
      <c r="AL97" s="161">
        <f t="shared" si="19"/>
        <v>0</v>
      </c>
      <c r="AM97" s="161">
        <f t="shared" si="20"/>
        <v>0</v>
      </c>
      <c r="AN97" s="162" t="str">
        <f t="shared" si="21"/>
        <v/>
      </c>
      <c r="AO97" s="34" t="str">
        <f t="shared" si="22"/>
        <v/>
      </c>
      <c r="AP97" s="34" t="str">
        <f t="shared" si="23"/>
        <v/>
      </c>
    </row>
    <row r="98" spans="1:42" ht="35.25" customHeight="1" x14ac:dyDescent="0.25">
      <c r="A98" s="34">
        <v>72</v>
      </c>
      <c r="B98" s="119" t="s">
        <v>430</v>
      </c>
      <c r="C98" s="92">
        <f>'[5]2022'!B93</f>
        <v>438.7</v>
      </c>
      <c r="D98" s="581">
        <f>'[5]2022'!DP93</f>
        <v>0</v>
      </c>
      <c r="E98" s="93">
        <f>'[5]2022'!DQ93</f>
        <v>0</v>
      </c>
      <c r="F98" s="92">
        <f>'[5]2022'!DT93</f>
        <v>0</v>
      </c>
      <c r="G98" s="583">
        <f>'[5]2021'!DX73</f>
        <v>0</v>
      </c>
      <c r="H98" s="585">
        <f t="shared" si="24"/>
        <v>0</v>
      </c>
      <c r="I98" s="44"/>
      <c r="J98" s="44"/>
      <c r="K98" s="44"/>
      <c r="L98" s="44"/>
      <c r="M98" s="44"/>
      <c r="N98" s="44"/>
      <c r="O98" s="583">
        <f>'[5]Добыча 2021'!T83</f>
        <v>0</v>
      </c>
      <c r="P98" s="44"/>
      <c r="Q98" s="44"/>
      <c r="R98" s="44"/>
      <c r="S98" s="44"/>
      <c r="T98" s="44"/>
      <c r="U98" s="583">
        <f t="shared" si="25"/>
        <v>0</v>
      </c>
      <c r="V98" s="94">
        <f>'[5]2022'!DV93</f>
        <v>0</v>
      </c>
      <c r="W98" s="44">
        <f t="shared" si="13"/>
        <v>0</v>
      </c>
      <c r="X98" s="416">
        <f>'[5]2022'!DX93</f>
        <v>0</v>
      </c>
      <c r="Y98" s="94">
        <f t="shared" si="14"/>
        <v>0</v>
      </c>
      <c r="Z98" s="44"/>
      <c r="AA98" s="44"/>
      <c r="AB98" s="44"/>
      <c r="AC98" s="44"/>
      <c r="AD98" s="44" t="str">
        <f t="shared" si="15"/>
        <v/>
      </c>
      <c r="AE98" s="95"/>
      <c r="AF98" s="82"/>
      <c r="AG98" s="159"/>
      <c r="AH98" s="160">
        <f t="shared" si="16"/>
        <v>0</v>
      </c>
      <c r="AI98" s="160" t="e">
        <f t="shared" ca="1" si="17"/>
        <v>#NAME?</v>
      </c>
      <c r="AJ98" s="161">
        <v>10</v>
      </c>
      <c r="AK98" s="161" t="str">
        <f t="shared" si="18"/>
        <v/>
      </c>
      <c r="AL98" s="161">
        <f t="shared" si="19"/>
        <v>0</v>
      </c>
      <c r="AM98" s="161">
        <f t="shared" si="20"/>
        <v>0</v>
      </c>
      <c r="AN98" s="162" t="str">
        <f t="shared" si="21"/>
        <v/>
      </c>
      <c r="AO98" s="34" t="str">
        <f t="shared" si="22"/>
        <v/>
      </c>
      <c r="AP98" s="34" t="str">
        <f t="shared" si="23"/>
        <v/>
      </c>
    </row>
    <row r="99" spans="1:42" ht="35.25" customHeight="1" x14ac:dyDescent="0.25">
      <c r="A99" s="34">
        <v>73</v>
      </c>
      <c r="B99" s="119" t="s">
        <v>431</v>
      </c>
      <c r="C99" s="92">
        <f>'[5]2022'!B94</f>
        <v>537.20000000000005</v>
      </c>
      <c r="D99" s="587"/>
      <c r="E99" s="93">
        <f>'[5]2022'!DQ94</f>
        <v>0</v>
      </c>
      <c r="F99" s="92">
        <f>'[5]2022'!DT94</f>
        <v>0</v>
      </c>
      <c r="G99" s="588"/>
      <c r="H99" s="589"/>
      <c r="I99" s="44"/>
      <c r="J99" s="44"/>
      <c r="K99" s="44"/>
      <c r="L99" s="44"/>
      <c r="M99" s="44"/>
      <c r="N99" s="44"/>
      <c r="O99" s="588"/>
      <c r="P99" s="44"/>
      <c r="Q99" s="44"/>
      <c r="R99" s="44"/>
      <c r="S99" s="44"/>
      <c r="T99" s="44"/>
      <c r="U99" s="588"/>
      <c r="V99" s="94">
        <f>'[5]2022'!DV94</f>
        <v>0</v>
      </c>
      <c r="W99" s="44">
        <f t="shared" si="13"/>
        <v>0</v>
      </c>
      <c r="X99" s="416">
        <f>'[5]2022'!DX94</f>
        <v>0</v>
      </c>
      <c r="Y99" s="94">
        <f t="shared" si="14"/>
        <v>0</v>
      </c>
      <c r="Z99" s="44"/>
      <c r="AA99" s="44"/>
      <c r="AB99" s="44"/>
      <c r="AC99" s="44"/>
      <c r="AD99" s="44" t="str">
        <f t="shared" si="15"/>
        <v/>
      </c>
      <c r="AE99" s="95"/>
      <c r="AF99" s="82"/>
      <c r="AG99" s="159"/>
      <c r="AH99" s="160">
        <f t="shared" si="16"/>
        <v>0</v>
      </c>
      <c r="AI99" s="160" t="e">
        <f t="shared" ca="1" si="17"/>
        <v>#NAME?</v>
      </c>
      <c r="AJ99" s="161">
        <v>10</v>
      </c>
      <c r="AK99" s="161" t="str">
        <f t="shared" si="18"/>
        <v/>
      </c>
      <c r="AL99" s="161">
        <f t="shared" si="19"/>
        <v>0</v>
      </c>
      <c r="AM99" s="161">
        <f t="shared" si="20"/>
        <v>0</v>
      </c>
      <c r="AN99" s="162" t="str">
        <f t="shared" si="21"/>
        <v/>
      </c>
      <c r="AO99" s="34" t="str">
        <f t="shared" si="22"/>
        <v/>
      </c>
      <c r="AP99" s="34" t="str">
        <f t="shared" si="23"/>
        <v/>
      </c>
    </row>
    <row r="100" spans="1:42" ht="35.25" customHeight="1" x14ac:dyDescent="0.25">
      <c r="A100" s="34">
        <v>74</v>
      </c>
      <c r="B100" s="119" t="s">
        <v>432</v>
      </c>
      <c r="C100" s="92">
        <f>'[5]2022'!B95</f>
        <v>140</v>
      </c>
      <c r="D100" s="587"/>
      <c r="E100" s="93">
        <f>'[5]2022'!DQ95</f>
        <v>0</v>
      </c>
      <c r="F100" s="92">
        <f>'[5]2022'!DT95</f>
        <v>0</v>
      </c>
      <c r="G100" s="588"/>
      <c r="H100" s="589"/>
      <c r="I100" s="44"/>
      <c r="J100" s="44"/>
      <c r="K100" s="44"/>
      <c r="L100" s="44"/>
      <c r="M100" s="44"/>
      <c r="N100" s="44"/>
      <c r="O100" s="588"/>
      <c r="P100" s="44"/>
      <c r="Q100" s="44"/>
      <c r="R100" s="44"/>
      <c r="S100" s="44"/>
      <c r="T100" s="44"/>
      <c r="U100" s="588"/>
      <c r="V100" s="94">
        <f>'[5]2022'!DV95</f>
        <v>0</v>
      </c>
      <c r="W100" s="44">
        <f t="shared" ref="W100:W102" si="26">IF(V100&gt;0,V100/E100*100,0)</f>
        <v>0</v>
      </c>
      <c r="X100" s="416">
        <f>'[5]2022'!DX95</f>
        <v>0</v>
      </c>
      <c r="Y100" s="94">
        <f t="shared" ref="Y100:Y102" si="27">IF(X100&gt;0,X100/E100*100,0)</f>
        <v>0</v>
      </c>
      <c r="Z100" s="44"/>
      <c r="AA100" s="44"/>
      <c r="AB100" s="44"/>
      <c r="AC100" s="44"/>
      <c r="AD100" s="44" t="str">
        <f t="shared" si="15"/>
        <v/>
      </c>
      <c r="AE100" s="95"/>
      <c r="AF100" s="82"/>
      <c r="AG100" s="159"/>
      <c r="AH100" s="160">
        <f t="shared" si="16"/>
        <v>0</v>
      </c>
      <c r="AI100" s="160" t="e">
        <f t="shared" ca="1" si="17"/>
        <v>#NAME?</v>
      </c>
      <c r="AJ100" s="161">
        <v>10</v>
      </c>
      <c r="AK100" s="161" t="str">
        <f t="shared" si="18"/>
        <v/>
      </c>
      <c r="AL100" s="161">
        <f t="shared" si="19"/>
        <v>0</v>
      </c>
      <c r="AM100" s="161">
        <f t="shared" si="20"/>
        <v>0</v>
      </c>
      <c r="AN100" s="162" t="str">
        <f t="shared" si="21"/>
        <v/>
      </c>
      <c r="AO100" s="34" t="str">
        <f t="shared" si="22"/>
        <v/>
      </c>
      <c r="AP100" s="34" t="str">
        <f t="shared" si="23"/>
        <v/>
      </c>
    </row>
    <row r="101" spans="1:42" ht="35.25" customHeight="1" x14ac:dyDescent="0.25">
      <c r="A101" s="34">
        <v>75</v>
      </c>
      <c r="B101" s="119" t="s">
        <v>433</v>
      </c>
      <c r="C101" s="92">
        <f>'[5]2022'!B96</f>
        <v>1100</v>
      </c>
      <c r="D101" s="587"/>
      <c r="E101" s="93">
        <f>'[5]2022'!DQ96</f>
        <v>0</v>
      </c>
      <c r="F101" s="92">
        <f>'[5]2022'!DT96</f>
        <v>0</v>
      </c>
      <c r="G101" s="588"/>
      <c r="H101" s="589"/>
      <c r="I101" s="44"/>
      <c r="J101" s="44"/>
      <c r="K101" s="44"/>
      <c r="L101" s="44"/>
      <c r="M101" s="44"/>
      <c r="N101" s="44"/>
      <c r="O101" s="588"/>
      <c r="P101" s="44"/>
      <c r="Q101" s="44"/>
      <c r="R101" s="44"/>
      <c r="S101" s="44"/>
      <c r="T101" s="44"/>
      <c r="U101" s="588"/>
      <c r="V101" s="94">
        <f>'[5]2022'!DV96</f>
        <v>0</v>
      </c>
      <c r="W101" s="44">
        <f t="shared" si="26"/>
        <v>0</v>
      </c>
      <c r="X101" s="416">
        <f>'[5]2022'!DX96</f>
        <v>0</v>
      </c>
      <c r="Y101" s="94">
        <f t="shared" si="27"/>
        <v>0</v>
      </c>
      <c r="Z101" s="44"/>
      <c r="AA101" s="44"/>
      <c r="AB101" s="44"/>
      <c r="AC101" s="44"/>
      <c r="AD101" s="44" t="str">
        <f t="shared" si="15"/>
        <v/>
      </c>
      <c r="AE101" s="95"/>
      <c r="AF101" s="82"/>
      <c r="AG101" s="159"/>
      <c r="AH101" s="160">
        <f t="shared" si="16"/>
        <v>0</v>
      </c>
      <c r="AI101" s="160" t="e">
        <f t="shared" ca="1" si="17"/>
        <v>#NAME?</v>
      </c>
      <c r="AJ101" s="161">
        <v>10</v>
      </c>
      <c r="AK101" s="161" t="str">
        <f t="shared" si="18"/>
        <v/>
      </c>
      <c r="AL101" s="161">
        <f t="shared" si="19"/>
        <v>0</v>
      </c>
      <c r="AM101" s="161">
        <f t="shared" si="20"/>
        <v>0</v>
      </c>
      <c r="AN101" s="162" t="str">
        <f t="shared" si="21"/>
        <v/>
      </c>
      <c r="AO101" s="34" t="str">
        <f t="shared" si="22"/>
        <v/>
      </c>
      <c r="AP101" s="34" t="str">
        <f t="shared" si="23"/>
        <v/>
      </c>
    </row>
    <row r="102" spans="1:42" ht="35.25" customHeight="1" x14ac:dyDescent="0.25">
      <c r="A102" s="34">
        <v>76</v>
      </c>
      <c r="B102" s="119" t="s">
        <v>434</v>
      </c>
      <c r="C102" s="92">
        <f>'[5]2022'!B97</f>
        <v>310.89999999999998</v>
      </c>
      <c r="D102" s="587"/>
      <c r="E102" s="93">
        <f>'[5]2022'!DQ97</f>
        <v>0</v>
      </c>
      <c r="F102" s="92">
        <f>'[5]2022'!DT97</f>
        <v>0</v>
      </c>
      <c r="G102" s="588"/>
      <c r="H102" s="589"/>
      <c r="I102" s="44"/>
      <c r="J102" s="44"/>
      <c r="K102" s="44"/>
      <c r="L102" s="44"/>
      <c r="M102" s="44"/>
      <c r="N102" s="44"/>
      <c r="O102" s="588"/>
      <c r="P102" s="44"/>
      <c r="Q102" s="44"/>
      <c r="R102" s="44"/>
      <c r="S102" s="44"/>
      <c r="T102" s="44"/>
      <c r="U102" s="588"/>
      <c r="V102" s="94">
        <f>'[5]2022'!DV97</f>
        <v>0</v>
      </c>
      <c r="W102" s="44">
        <f t="shared" si="26"/>
        <v>0</v>
      </c>
      <c r="X102" s="416">
        <f>'[5]2022'!DX97</f>
        <v>0</v>
      </c>
      <c r="Y102" s="94">
        <f t="shared" si="27"/>
        <v>0</v>
      </c>
      <c r="Z102" s="44"/>
      <c r="AA102" s="44"/>
      <c r="AB102" s="44"/>
      <c r="AC102" s="44"/>
      <c r="AD102" s="44" t="str">
        <f t="shared" si="15"/>
        <v/>
      </c>
      <c r="AE102" s="95"/>
      <c r="AF102" s="82"/>
      <c r="AG102" s="159"/>
      <c r="AH102" s="160">
        <f t="shared" si="16"/>
        <v>0</v>
      </c>
      <c r="AI102" s="160" t="e">
        <f t="shared" ca="1" si="17"/>
        <v>#NAME?</v>
      </c>
      <c r="AJ102" s="161">
        <v>10</v>
      </c>
      <c r="AK102" s="161" t="str">
        <f t="shared" si="18"/>
        <v/>
      </c>
      <c r="AL102" s="161">
        <f t="shared" si="19"/>
        <v>0</v>
      </c>
      <c r="AM102" s="161">
        <f t="shared" si="20"/>
        <v>0</v>
      </c>
      <c r="AN102" s="162" t="str">
        <f t="shared" si="21"/>
        <v/>
      </c>
      <c r="AO102" s="34" t="str">
        <f t="shared" si="22"/>
        <v/>
      </c>
      <c r="AP102" s="34" t="str">
        <f t="shared" si="23"/>
        <v/>
      </c>
    </row>
    <row r="103" spans="1:42" ht="35.25" customHeight="1" x14ac:dyDescent="0.25">
      <c r="A103" s="34">
        <v>77</v>
      </c>
      <c r="B103" s="119" t="s">
        <v>435</v>
      </c>
      <c r="C103" s="92">
        <f>'[5]2022'!B98</f>
        <v>75.2</v>
      </c>
      <c r="D103" s="582"/>
      <c r="E103" s="93">
        <f>'[5]2022'!DQ98</f>
        <v>0</v>
      </c>
      <c r="F103" s="92">
        <f>'[5]2022'!DT98</f>
        <v>0</v>
      </c>
      <c r="G103" s="584"/>
      <c r="H103" s="586"/>
      <c r="I103" s="44"/>
      <c r="J103" s="44"/>
      <c r="K103" s="44"/>
      <c r="L103" s="44"/>
      <c r="M103" s="44"/>
      <c r="N103" s="44"/>
      <c r="O103" s="584"/>
      <c r="P103" s="44"/>
      <c r="Q103" s="44"/>
      <c r="R103" s="44"/>
      <c r="S103" s="44"/>
      <c r="T103" s="44"/>
      <c r="U103" s="584"/>
      <c r="V103" s="94">
        <f>'[5]2022'!DV98</f>
        <v>0</v>
      </c>
      <c r="W103" s="44">
        <f t="shared" si="13"/>
        <v>0</v>
      </c>
      <c r="X103" s="416">
        <f>'[5]2022'!DX98</f>
        <v>0</v>
      </c>
      <c r="Y103" s="94">
        <f t="shared" si="14"/>
        <v>0</v>
      </c>
      <c r="Z103" s="44"/>
      <c r="AA103" s="44"/>
      <c r="AB103" s="44"/>
      <c r="AC103" s="44"/>
      <c r="AD103" s="44" t="str">
        <f t="shared" si="15"/>
        <v/>
      </c>
      <c r="AE103" s="95"/>
      <c r="AF103" s="82"/>
      <c r="AG103" s="159"/>
      <c r="AH103" s="160">
        <f t="shared" si="16"/>
        <v>0</v>
      </c>
      <c r="AI103" s="160" t="e">
        <f t="shared" ca="1" si="17"/>
        <v>#NAME?</v>
      </c>
      <c r="AJ103" s="161">
        <v>10</v>
      </c>
      <c r="AK103" s="161" t="str">
        <f t="shared" si="18"/>
        <v/>
      </c>
      <c r="AL103" s="161">
        <f t="shared" si="19"/>
        <v>0</v>
      </c>
      <c r="AM103" s="161">
        <f t="shared" si="20"/>
        <v>0</v>
      </c>
      <c r="AN103" s="162" t="str">
        <f t="shared" si="21"/>
        <v/>
      </c>
      <c r="AO103" s="34" t="str">
        <f t="shared" si="22"/>
        <v/>
      </c>
      <c r="AP103" s="34" t="str">
        <f t="shared" si="23"/>
        <v/>
      </c>
    </row>
    <row r="104" spans="1:42" ht="17.25" customHeight="1" x14ac:dyDescent="0.25">
      <c r="A104" s="72"/>
      <c r="B104" s="46" t="s">
        <v>127</v>
      </c>
      <c r="C104" s="98"/>
      <c r="D104" s="97"/>
      <c r="E104" s="97"/>
      <c r="F104" s="98"/>
      <c r="G104" s="56"/>
      <c r="H104" s="94"/>
      <c r="I104" s="47"/>
      <c r="J104" s="47"/>
      <c r="K104" s="47"/>
      <c r="L104" s="99"/>
      <c r="M104" s="56"/>
      <c r="N104" s="56"/>
      <c r="O104" s="56"/>
      <c r="P104" s="56"/>
      <c r="Q104" s="56"/>
      <c r="R104" s="56"/>
      <c r="S104" s="56"/>
      <c r="T104" s="56"/>
      <c r="U104" s="44"/>
      <c r="V104" s="111"/>
      <c r="W104" s="44"/>
      <c r="X104" s="418"/>
      <c r="Y104" s="94"/>
      <c r="Z104" s="56"/>
      <c r="AA104" s="56"/>
      <c r="AB104" s="56"/>
      <c r="AC104" s="56"/>
      <c r="AD104" s="44" t="str">
        <f t="shared" si="15"/>
        <v/>
      </c>
      <c r="AE104" s="56"/>
      <c r="AF104" s="82"/>
      <c r="AG104" s="159"/>
      <c r="AH104" s="160" t="str">
        <f t="shared" si="16"/>
        <v/>
      </c>
      <c r="AI104" s="160" t="e">
        <f t="shared" ca="1" si="17"/>
        <v>#NAME?</v>
      </c>
      <c r="AJ104" s="161">
        <v>10</v>
      </c>
      <c r="AK104" s="161" t="str">
        <f t="shared" si="18"/>
        <v/>
      </c>
      <c r="AL104" s="161" t="str">
        <f t="shared" si="19"/>
        <v/>
      </c>
      <c r="AM104" s="161" t="str">
        <f t="shared" si="20"/>
        <v/>
      </c>
      <c r="AN104" s="162" t="str">
        <f t="shared" si="21"/>
        <v/>
      </c>
      <c r="AO104" s="34" t="str">
        <f t="shared" si="22"/>
        <v/>
      </c>
      <c r="AP104" s="34" t="str">
        <f t="shared" si="23"/>
        <v/>
      </c>
    </row>
    <row r="105" spans="1:42" ht="31.5" x14ac:dyDescent="0.25">
      <c r="A105" s="34">
        <v>78</v>
      </c>
      <c r="B105" s="57" t="s">
        <v>129</v>
      </c>
      <c r="C105" s="92">
        <f>'[5]2022'!B101</f>
        <v>384.8</v>
      </c>
      <c r="D105" s="93">
        <f>'[5]2022'!DP101</f>
        <v>24</v>
      </c>
      <c r="E105" s="93">
        <f>'[5]2022'!DQ101</f>
        <v>14</v>
      </c>
      <c r="F105" s="92">
        <f>'[5]2022'!DT101</f>
        <v>3.6382536382536385E-2</v>
      </c>
      <c r="G105" s="44">
        <f>'[5]2021'!DX76</f>
        <v>2</v>
      </c>
      <c r="H105" s="94">
        <f t="shared" si="24"/>
        <v>8.3333333333333321</v>
      </c>
      <c r="I105" s="44"/>
      <c r="J105" s="44"/>
      <c r="K105" s="44"/>
      <c r="L105" s="44"/>
      <c r="M105" s="44"/>
      <c r="N105" s="44"/>
      <c r="O105" s="44">
        <f>'[5]Добыча 2021'!T86</f>
        <v>0</v>
      </c>
      <c r="P105" s="44"/>
      <c r="Q105" s="44"/>
      <c r="R105" s="44"/>
      <c r="S105" s="44"/>
      <c r="T105" s="44"/>
      <c r="U105" s="44">
        <f t="shared" si="25"/>
        <v>0</v>
      </c>
      <c r="V105" s="94">
        <f>'[5]2022'!DV101</f>
        <v>1.4000000000000001</v>
      </c>
      <c r="W105" s="44">
        <f t="shared" si="13"/>
        <v>10</v>
      </c>
      <c r="X105" s="416">
        <f>'[5]2022'!DX101</f>
        <v>1</v>
      </c>
      <c r="Y105" s="94">
        <f t="shared" si="14"/>
        <v>7.1428571428571423</v>
      </c>
      <c r="Z105" s="44"/>
      <c r="AA105" s="44"/>
      <c r="AB105" s="44"/>
      <c r="AC105" s="44"/>
      <c r="AD105" s="44">
        <f t="shared" si="15"/>
        <v>1</v>
      </c>
      <c r="AE105" s="95"/>
      <c r="AF105" s="82"/>
      <c r="AG105" s="159"/>
      <c r="AH105" s="160">
        <f t="shared" si="16"/>
        <v>3.6382536382536385E-2</v>
      </c>
      <c r="AI105" s="160" t="e">
        <f t="shared" ca="1" si="17"/>
        <v>#NAME?</v>
      </c>
      <c r="AJ105" s="161">
        <v>10</v>
      </c>
      <c r="AK105" s="161" t="str">
        <f t="shared" si="18"/>
        <v/>
      </c>
      <c r="AL105" s="161" t="e">
        <f t="shared" ca="1" si="19"/>
        <v>#NAME?</v>
      </c>
      <c r="AM105" s="161">
        <f t="shared" si="20"/>
        <v>1</v>
      </c>
      <c r="AN105" s="162" t="str">
        <f t="shared" si="21"/>
        <v/>
      </c>
      <c r="AO105" s="34" t="str">
        <f t="shared" si="22"/>
        <v/>
      </c>
      <c r="AP105" s="34" t="str">
        <f t="shared" si="23"/>
        <v/>
      </c>
    </row>
    <row r="106" spans="1:42" ht="51.75" customHeight="1" x14ac:dyDescent="0.25">
      <c r="A106" s="34">
        <v>79</v>
      </c>
      <c r="B106" s="64" t="s">
        <v>128</v>
      </c>
      <c r="C106" s="121">
        <f>'[5]2022'!B102</f>
        <v>396.2</v>
      </c>
      <c r="D106" s="105">
        <f>'[5]2022'!DP102</f>
        <v>38</v>
      </c>
      <c r="E106" s="105">
        <f>'[5]2022'!DQ102</f>
        <v>47</v>
      </c>
      <c r="F106" s="121">
        <f>'[5]2022'!DT102</f>
        <v>0.11862695608278648</v>
      </c>
      <c r="G106" s="44">
        <f>'[5]2021'!DX77</f>
        <v>3</v>
      </c>
      <c r="H106" s="94">
        <f t="shared" si="24"/>
        <v>7.8947368421052628</v>
      </c>
      <c r="I106" s="44"/>
      <c r="J106" s="44"/>
      <c r="K106" s="44"/>
      <c r="L106" s="44"/>
      <c r="M106" s="65"/>
      <c r="N106" s="65"/>
      <c r="O106" s="65">
        <f>'[5]Добыча 2021'!T87</f>
        <v>0</v>
      </c>
      <c r="P106" s="65"/>
      <c r="Q106" s="65"/>
      <c r="R106" s="65"/>
      <c r="S106" s="65"/>
      <c r="T106" s="65"/>
      <c r="U106" s="44">
        <f t="shared" si="25"/>
        <v>0</v>
      </c>
      <c r="V106" s="106">
        <f>'[5]2022'!DV102</f>
        <v>4.7</v>
      </c>
      <c r="W106" s="44">
        <f t="shared" si="13"/>
        <v>10</v>
      </c>
      <c r="X106" s="419">
        <f>'[5]2022'!DX102</f>
        <v>4</v>
      </c>
      <c r="Y106" s="94">
        <f t="shared" si="14"/>
        <v>8.5106382978723403</v>
      </c>
      <c r="Z106" s="65"/>
      <c r="AA106" s="65"/>
      <c r="AB106" s="65"/>
      <c r="AC106" s="65"/>
      <c r="AD106" s="44">
        <f t="shared" si="15"/>
        <v>4</v>
      </c>
      <c r="AE106" s="122"/>
      <c r="AF106" s="82"/>
      <c r="AG106" s="159"/>
      <c r="AH106" s="160">
        <f t="shared" si="16"/>
        <v>0.11862695608278648</v>
      </c>
      <c r="AI106" s="160" t="e">
        <f t="shared" ca="1" si="17"/>
        <v>#NAME?</v>
      </c>
      <c r="AJ106" s="161">
        <v>10</v>
      </c>
      <c r="AK106" s="161" t="str">
        <f t="shared" si="18"/>
        <v/>
      </c>
      <c r="AL106" s="161" t="e">
        <f t="shared" ca="1" si="19"/>
        <v>#NAME?</v>
      </c>
      <c r="AM106" s="161">
        <f t="shared" si="20"/>
        <v>4</v>
      </c>
      <c r="AN106" s="162" t="str">
        <f t="shared" si="21"/>
        <v/>
      </c>
      <c r="AO106" s="34" t="str">
        <f t="shared" si="22"/>
        <v/>
      </c>
      <c r="AP106" s="34" t="str">
        <f t="shared" si="23"/>
        <v/>
      </c>
    </row>
    <row r="107" spans="1:42" ht="17.25" customHeight="1" x14ac:dyDescent="0.25">
      <c r="A107" s="72"/>
      <c r="B107" s="46" t="s">
        <v>130</v>
      </c>
      <c r="C107" s="98"/>
      <c r="D107" s="97"/>
      <c r="E107" s="97"/>
      <c r="F107" s="98"/>
      <c r="G107" s="56"/>
      <c r="H107" s="94"/>
      <c r="I107" s="47"/>
      <c r="J107" s="47"/>
      <c r="K107" s="47"/>
      <c r="L107" s="99"/>
      <c r="M107" s="56"/>
      <c r="N107" s="56"/>
      <c r="O107" s="56"/>
      <c r="P107" s="56"/>
      <c r="Q107" s="56"/>
      <c r="R107" s="56"/>
      <c r="S107" s="56"/>
      <c r="T107" s="56"/>
      <c r="U107" s="44"/>
      <c r="V107" s="111"/>
      <c r="W107" s="44"/>
      <c r="X107" s="418"/>
      <c r="Y107" s="94"/>
      <c r="Z107" s="56"/>
      <c r="AA107" s="56"/>
      <c r="AB107" s="56"/>
      <c r="AC107" s="56"/>
      <c r="AD107" s="44" t="str">
        <f t="shared" si="15"/>
        <v/>
      </c>
      <c r="AE107" s="56"/>
      <c r="AF107" s="82"/>
      <c r="AG107" s="159"/>
      <c r="AH107" s="160" t="str">
        <f t="shared" si="16"/>
        <v/>
      </c>
      <c r="AI107" s="160" t="e">
        <f t="shared" ca="1" si="17"/>
        <v>#NAME?</v>
      </c>
      <c r="AJ107" s="161">
        <v>10</v>
      </c>
      <c r="AK107" s="161" t="str">
        <f t="shared" si="18"/>
        <v/>
      </c>
      <c r="AL107" s="161" t="str">
        <f t="shared" si="19"/>
        <v/>
      </c>
      <c r="AM107" s="161" t="str">
        <f t="shared" si="20"/>
        <v/>
      </c>
      <c r="AN107" s="162" t="str">
        <f t="shared" si="21"/>
        <v/>
      </c>
      <c r="AO107" s="34" t="str">
        <f t="shared" si="22"/>
        <v/>
      </c>
      <c r="AP107" s="34" t="str">
        <f t="shared" si="23"/>
        <v/>
      </c>
    </row>
    <row r="108" spans="1:42" ht="49.5" customHeight="1" x14ac:dyDescent="0.25">
      <c r="A108" s="34">
        <v>80</v>
      </c>
      <c r="B108" s="66" t="s">
        <v>134</v>
      </c>
      <c r="C108" s="124">
        <f>'[5]2022'!B104</f>
        <v>597.84699999999998</v>
      </c>
      <c r="D108" s="581">
        <f>'[5]2022'!DP104</f>
        <v>0</v>
      </c>
      <c r="E108" s="109">
        <f>'[5]2022'!DQ104</f>
        <v>0</v>
      </c>
      <c r="F108" s="124">
        <f>'[5]2022'!DT104</f>
        <v>0</v>
      </c>
      <c r="G108" s="583">
        <f>'[5]2021'!DX79</f>
        <v>0</v>
      </c>
      <c r="H108" s="585">
        <f t="shared" si="24"/>
        <v>0</v>
      </c>
      <c r="I108" s="44"/>
      <c r="J108" s="44"/>
      <c r="K108" s="44"/>
      <c r="L108" s="44"/>
      <c r="M108" s="67"/>
      <c r="N108" s="67"/>
      <c r="O108" s="583">
        <f>'[5]Добыча 2021'!T89</f>
        <v>0</v>
      </c>
      <c r="P108" s="67"/>
      <c r="Q108" s="67"/>
      <c r="R108" s="67"/>
      <c r="S108" s="67"/>
      <c r="T108" s="67"/>
      <c r="U108" s="583">
        <f t="shared" si="25"/>
        <v>0</v>
      </c>
      <c r="V108" s="110">
        <f>'[5]2022'!DV104</f>
        <v>0</v>
      </c>
      <c r="W108" s="44">
        <f t="shared" si="13"/>
        <v>0</v>
      </c>
      <c r="X108" s="420">
        <f>'[5]2022'!DX104</f>
        <v>0</v>
      </c>
      <c r="Y108" s="94">
        <f t="shared" si="14"/>
        <v>0</v>
      </c>
      <c r="Z108" s="67"/>
      <c r="AA108" s="67"/>
      <c r="AB108" s="67"/>
      <c r="AC108" s="67"/>
      <c r="AD108" s="44" t="str">
        <f t="shared" si="15"/>
        <v/>
      </c>
      <c r="AE108" s="125"/>
      <c r="AF108" s="82"/>
      <c r="AG108" s="159"/>
      <c r="AH108" s="160">
        <f t="shared" si="16"/>
        <v>0</v>
      </c>
      <c r="AI108" s="160" t="e">
        <f t="shared" ca="1" si="17"/>
        <v>#NAME?</v>
      </c>
      <c r="AJ108" s="161">
        <v>10</v>
      </c>
      <c r="AK108" s="161" t="str">
        <f t="shared" si="18"/>
        <v/>
      </c>
      <c r="AL108" s="161">
        <f t="shared" si="19"/>
        <v>0</v>
      </c>
      <c r="AM108" s="161">
        <f t="shared" si="20"/>
        <v>0</v>
      </c>
      <c r="AN108" s="162" t="str">
        <f t="shared" si="21"/>
        <v/>
      </c>
      <c r="AO108" s="34" t="str">
        <f t="shared" si="22"/>
        <v/>
      </c>
      <c r="AP108" s="34" t="str">
        <f t="shared" si="23"/>
        <v/>
      </c>
    </row>
    <row r="109" spans="1:42" ht="66" customHeight="1" x14ac:dyDescent="0.25">
      <c r="A109" s="34">
        <v>81</v>
      </c>
      <c r="B109" s="116" t="s">
        <v>436</v>
      </c>
      <c r="C109" s="124">
        <f>'[5]2022'!B105</f>
        <v>84.5</v>
      </c>
      <c r="D109" s="587"/>
      <c r="E109" s="109">
        <f>'[5]2022'!DQ105</f>
        <v>0</v>
      </c>
      <c r="F109" s="124">
        <f>'[5]2022'!DT105</f>
        <v>0</v>
      </c>
      <c r="G109" s="588"/>
      <c r="H109" s="589"/>
      <c r="I109" s="44"/>
      <c r="J109" s="44"/>
      <c r="K109" s="44"/>
      <c r="L109" s="44"/>
      <c r="M109" s="67"/>
      <c r="N109" s="67"/>
      <c r="O109" s="588"/>
      <c r="P109" s="67"/>
      <c r="Q109" s="67"/>
      <c r="R109" s="67"/>
      <c r="S109" s="67"/>
      <c r="T109" s="67"/>
      <c r="U109" s="588"/>
      <c r="V109" s="110">
        <f>'[5]2022'!DV105</f>
        <v>0</v>
      </c>
      <c r="W109" s="44">
        <f t="shared" ref="W109:W112" si="28">IF(V109&gt;0,V109/E109*100,0)</f>
        <v>0</v>
      </c>
      <c r="X109" s="420">
        <f>'[5]2022'!DX105</f>
        <v>0</v>
      </c>
      <c r="Y109" s="94">
        <f t="shared" ref="Y109:Y112" si="29">IF(X109&gt;0,X109/E109*100,0)</f>
        <v>0</v>
      </c>
      <c r="Z109" s="67"/>
      <c r="AA109" s="67"/>
      <c r="AB109" s="67"/>
      <c r="AC109" s="67"/>
      <c r="AD109" s="44" t="str">
        <f t="shared" si="15"/>
        <v/>
      </c>
      <c r="AE109" s="125"/>
      <c r="AF109" s="82"/>
      <c r="AG109" s="159"/>
      <c r="AH109" s="160">
        <f t="shared" si="16"/>
        <v>0</v>
      </c>
      <c r="AI109" s="160" t="e">
        <f t="shared" ca="1" si="17"/>
        <v>#NAME?</v>
      </c>
      <c r="AJ109" s="161">
        <v>10</v>
      </c>
      <c r="AK109" s="161" t="str">
        <f t="shared" si="18"/>
        <v/>
      </c>
      <c r="AL109" s="161">
        <f t="shared" si="19"/>
        <v>0</v>
      </c>
      <c r="AM109" s="161">
        <f t="shared" si="20"/>
        <v>0</v>
      </c>
      <c r="AN109" s="162" t="str">
        <f t="shared" si="21"/>
        <v/>
      </c>
      <c r="AO109" s="34" t="str">
        <f t="shared" si="22"/>
        <v/>
      </c>
      <c r="AP109" s="34" t="str">
        <f t="shared" si="23"/>
        <v/>
      </c>
    </row>
    <row r="110" spans="1:42" ht="63.75" customHeight="1" x14ac:dyDescent="0.25">
      <c r="A110" s="34">
        <v>82</v>
      </c>
      <c r="B110" s="116" t="s">
        <v>437</v>
      </c>
      <c r="C110" s="124">
        <f>'[5]2022'!B106</f>
        <v>70</v>
      </c>
      <c r="D110" s="582"/>
      <c r="E110" s="109">
        <f>'[5]2022'!DQ106</f>
        <v>0</v>
      </c>
      <c r="F110" s="124">
        <f>'[5]2022'!DT106</f>
        <v>0</v>
      </c>
      <c r="G110" s="584"/>
      <c r="H110" s="586"/>
      <c r="I110" s="44"/>
      <c r="J110" s="44"/>
      <c r="K110" s="44"/>
      <c r="L110" s="44"/>
      <c r="M110" s="67"/>
      <c r="N110" s="67"/>
      <c r="O110" s="584"/>
      <c r="P110" s="67"/>
      <c r="Q110" s="67"/>
      <c r="R110" s="67"/>
      <c r="S110" s="67"/>
      <c r="T110" s="67"/>
      <c r="U110" s="584"/>
      <c r="V110" s="110">
        <f>'[5]2022'!DV106</f>
        <v>0</v>
      </c>
      <c r="W110" s="44">
        <f t="shared" si="28"/>
        <v>0</v>
      </c>
      <c r="X110" s="420">
        <f>'[5]2022'!DX106</f>
        <v>0</v>
      </c>
      <c r="Y110" s="94">
        <f t="shared" si="29"/>
        <v>0</v>
      </c>
      <c r="Z110" s="67"/>
      <c r="AA110" s="67"/>
      <c r="AB110" s="67"/>
      <c r="AC110" s="67"/>
      <c r="AD110" s="44" t="str">
        <f t="shared" si="15"/>
        <v/>
      </c>
      <c r="AE110" s="125"/>
      <c r="AF110" s="82"/>
      <c r="AG110" s="159"/>
      <c r="AH110" s="160">
        <f t="shared" si="16"/>
        <v>0</v>
      </c>
      <c r="AI110" s="160" t="e">
        <f t="shared" ca="1" si="17"/>
        <v>#NAME?</v>
      </c>
      <c r="AJ110" s="161">
        <v>10</v>
      </c>
      <c r="AK110" s="161" t="str">
        <f t="shared" si="18"/>
        <v/>
      </c>
      <c r="AL110" s="161">
        <f t="shared" si="19"/>
        <v>0</v>
      </c>
      <c r="AM110" s="161">
        <f t="shared" si="20"/>
        <v>0</v>
      </c>
      <c r="AN110" s="162" t="str">
        <f t="shared" si="21"/>
        <v/>
      </c>
      <c r="AO110" s="34" t="str">
        <f t="shared" si="22"/>
        <v/>
      </c>
      <c r="AP110" s="34" t="str">
        <f t="shared" si="23"/>
        <v/>
      </c>
    </row>
    <row r="111" spans="1:42" ht="68.25" customHeight="1" x14ac:dyDescent="0.25">
      <c r="A111" s="34">
        <v>83</v>
      </c>
      <c r="B111" s="116" t="s">
        <v>438</v>
      </c>
      <c r="C111" s="92">
        <f>'[5]2022'!B107</f>
        <v>247.5</v>
      </c>
      <c r="D111" s="93">
        <f>'[5]2022'!DP107</f>
        <v>0</v>
      </c>
      <c r="E111" s="93">
        <f>'[5]2022'!DQ107</f>
        <v>0</v>
      </c>
      <c r="F111" s="92">
        <f>'[5]2022'!DT107</f>
        <v>0</v>
      </c>
      <c r="G111" s="44">
        <f>'[5]2021'!DX80</f>
        <v>0</v>
      </c>
      <c r="H111" s="94">
        <f t="shared" si="24"/>
        <v>0</v>
      </c>
      <c r="I111" s="44"/>
      <c r="J111" s="44"/>
      <c r="K111" s="44"/>
      <c r="L111" s="44"/>
      <c r="M111" s="44"/>
      <c r="N111" s="44"/>
      <c r="O111" s="44">
        <f>'[5]Добыча 2021'!T90</f>
        <v>0</v>
      </c>
      <c r="P111" s="44"/>
      <c r="Q111" s="44"/>
      <c r="R111" s="44"/>
      <c r="S111" s="44"/>
      <c r="T111" s="44"/>
      <c r="U111" s="44">
        <f t="shared" ref="U111:U115" si="30">IF(G111=0,0,O111/G111*100)</f>
        <v>0</v>
      </c>
      <c r="V111" s="94">
        <f>'[5]2022'!DV107</f>
        <v>0</v>
      </c>
      <c r="W111" s="44">
        <f t="shared" si="28"/>
        <v>0</v>
      </c>
      <c r="X111" s="416">
        <f>'[5]2022'!DX107</f>
        <v>0</v>
      </c>
      <c r="Y111" s="94">
        <f t="shared" si="29"/>
        <v>0</v>
      </c>
      <c r="Z111" s="44"/>
      <c r="AA111" s="44"/>
      <c r="AB111" s="44"/>
      <c r="AC111" s="44"/>
      <c r="AD111" s="44" t="str">
        <f t="shared" si="15"/>
        <v/>
      </c>
      <c r="AE111" s="95"/>
      <c r="AF111" s="82"/>
      <c r="AG111" s="159"/>
      <c r="AH111" s="160">
        <f t="shared" si="16"/>
        <v>0</v>
      </c>
      <c r="AI111" s="160" t="e">
        <f t="shared" ca="1" si="17"/>
        <v>#NAME?</v>
      </c>
      <c r="AJ111" s="161">
        <v>10</v>
      </c>
      <c r="AK111" s="161" t="str">
        <f t="shared" si="18"/>
        <v/>
      </c>
      <c r="AL111" s="161">
        <f t="shared" si="19"/>
        <v>0</v>
      </c>
      <c r="AM111" s="161">
        <f t="shared" si="20"/>
        <v>0</v>
      </c>
      <c r="AN111" s="162" t="str">
        <f t="shared" si="21"/>
        <v/>
      </c>
      <c r="AO111" s="34" t="str">
        <f t="shared" si="22"/>
        <v/>
      </c>
      <c r="AP111" s="34" t="str">
        <f t="shared" si="23"/>
        <v/>
      </c>
    </row>
    <row r="112" spans="1:42" ht="39.75" customHeight="1" x14ac:dyDescent="0.25">
      <c r="A112" s="34">
        <v>84</v>
      </c>
      <c r="B112" s="116" t="s">
        <v>439</v>
      </c>
      <c r="C112" s="92">
        <f>'[5]2022'!B108</f>
        <v>564.6</v>
      </c>
      <c r="D112" s="581">
        <f>'[5]2022'!DP108</f>
        <v>0</v>
      </c>
      <c r="E112" s="93">
        <f>'[5]2022'!DQ108</f>
        <v>0</v>
      </c>
      <c r="F112" s="92">
        <f>'[5]2022'!DT108</f>
        <v>0</v>
      </c>
      <c r="G112" s="583">
        <f>'[5]2021'!DX81</f>
        <v>0</v>
      </c>
      <c r="H112" s="585">
        <f t="shared" si="24"/>
        <v>0</v>
      </c>
      <c r="I112" s="44"/>
      <c r="J112" s="44"/>
      <c r="K112" s="44"/>
      <c r="L112" s="44"/>
      <c r="M112" s="44"/>
      <c r="N112" s="44"/>
      <c r="O112" s="583">
        <f>'[5]Добыча 2021'!T91</f>
        <v>0</v>
      </c>
      <c r="P112" s="44"/>
      <c r="Q112" s="44"/>
      <c r="R112" s="44"/>
      <c r="S112" s="44"/>
      <c r="T112" s="44"/>
      <c r="U112" s="583">
        <f t="shared" si="30"/>
        <v>0</v>
      </c>
      <c r="V112" s="94">
        <f>'[5]2022'!DV108</f>
        <v>0</v>
      </c>
      <c r="W112" s="44">
        <f t="shared" si="28"/>
        <v>0</v>
      </c>
      <c r="X112" s="416">
        <f>'[5]2022'!DX108</f>
        <v>0</v>
      </c>
      <c r="Y112" s="94">
        <f t="shared" si="29"/>
        <v>0</v>
      </c>
      <c r="Z112" s="44"/>
      <c r="AA112" s="44"/>
      <c r="AB112" s="44"/>
      <c r="AC112" s="44"/>
      <c r="AD112" s="44" t="str">
        <f t="shared" si="15"/>
        <v/>
      </c>
      <c r="AE112" s="95"/>
      <c r="AF112" s="82"/>
      <c r="AG112" s="159"/>
      <c r="AH112" s="160">
        <f t="shared" si="16"/>
        <v>0</v>
      </c>
      <c r="AI112" s="160" t="e">
        <f t="shared" ca="1" si="17"/>
        <v>#NAME?</v>
      </c>
      <c r="AJ112" s="161">
        <v>10</v>
      </c>
      <c r="AK112" s="161" t="str">
        <f t="shared" si="18"/>
        <v/>
      </c>
      <c r="AL112" s="161">
        <f t="shared" si="19"/>
        <v>0</v>
      </c>
      <c r="AM112" s="161">
        <f t="shared" si="20"/>
        <v>0</v>
      </c>
      <c r="AN112" s="162" t="str">
        <f t="shared" si="21"/>
        <v/>
      </c>
      <c r="AO112" s="34" t="str">
        <f t="shared" si="22"/>
        <v/>
      </c>
      <c r="AP112" s="34" t="str">
        <f t="shared" si="23"/>
        <v/>
      </c>
    </row>
    <row r="113" spans="1:42" ht="38.25" customHeight="1" x14ac:dyDescent="0.25">
      <c r="A113" s="34">
        <v>85</v>
      </c>
      <c r="B113" s="116" t="s">
        <v>440</v>
      </c>
      <c r="C113" s="92">
        <f>'[5]2022'!B109</f>
        <v>2437.1999999999998</v>
      </c>
      <c r="D113" s="582"/>
      <c r="E113" s="93">
        <f>'[5]2022'!DQ109</f>
        <v>0</v>
      </c>
      <c r="F113" s="92">
        <f>'[5]2022'!DT109</f>
        <v>0</v>
      </c>
      <c r="G113" s="584"/>
      <c r="H113" s="586"/>
      <c r="I113" s="44"/>
      <c r="J113" s="44"/>
      <c r="K113" s="44"/>
      <c r="L113" s="44"/>
      <c r="M113" s="44"/>
      <c r="N113" s="44"/>
      <c r="O113" s="584"/>
      <c r="P113" s="44"/>
      <c r="Q113" s="44"/>
      <c r="R113" s="44"/>
      <c r="S113" s="44"/>
      <c r="T113" s="44"/>
      <c r="U113" s="584"/>
      <c r="V113" s="94">
        <f>'[5]2022'!DV109</f>
        <v>0</v>
      </c>
      <c r="W113" s="44">
        <f t="shared" si="13"/>
        <v>0</v>
      </c>
      <c r="X113" s="416">
        <f>'[5]2022'!DX109</f>
        <v>0</v>
      </c>
      <c r="Y113" s="94">
        <f t="shared" si="14"/>
        <v>0</v>
      </c>
      <c r="Z113" s="44"/>
      <c r="AA113" s="44"/>
      <c r="AB113" s="44"/>
      <c r="AC113" s="44"/>
      <c r="AD113" s="44" t="str">
        <f t="shared" si="15"/>
        <v/>
      </c>
      <c r="AE113" s="95"/>
      <c r="AF113" s="82"/>
      <c r="AG113" s="159"/>
      <c r="AH113" s="160">
        <f t="shared" si="16"/>
        <v>0</v>
      </c>
      <c r="AI113" s="160" t="e">
        <f t="shared" ca="1" si="17"/>
        <v>#NAME?</v>
      </c>
      <c r="AJ113" s="161">
        <v>10</v>
      </c>
      <c r="AK113" s="161" t="str">
        <f t="shared" si="18"/>
        <v/>
      </c>
      <c r="AL113" s="161">
        <f t="shared" si="19"/>
        <v>0</v>
      </c>
      <c r="AM113" s="161">
        <f t="shared" si="20"/>
        <v>0</v>
      </c>
      <c r="AN113" s="162" t="str">
        <f t="shared" si="21"/>
        <v/>
      </c>
      <c r="AO113" s="34" t="str">
        <f t="shared" si="22"/>
        <v/>
      </c>
      <c r="AP113" s="34" t="str">
        <f t="shared" si="23"/>
        <v/>
      </c>
    </row>
    <row r="114" spans="1:42" ht="17.25" customHeight="1" x14ac:dyDescent="0.25">
      <c r="A114" s="72"/>
      <c r="B114" s="46" t="s">
        <v>137</v>
      </c>
      <c r="C114" s="98"/>
      <c r="D114" s="97"/>
      <c r="E114" s="97"/>
      <c r="F114" s="98"/>
      <c r="G114" s="56"/>
      <c r="H114" s="94"/>
      <c r="I114" s="47"/>
      <c r="J114" s="47"/>
      <c r="K114" s="47"/>
      <c r="L114" s="99"/>
      <c r="M114" s="56"/>
      <c r="N114" s="56"/>
      <c r="O114" s="56"/>
      <c r="P114" s="56"/>
      <c r="Q114" s="56"/>
      <c r="R114" s="56"/>
      <c r="S114" s="56"/>
      <c r="T114" s="56"/>
      <c r="U114" s="44"/>
      <c r="V114" s="111"/>
      <c r="W114" s="44"/>
      <c r="X114" s="418"/>
      <c r="Y114" s="94"/>
      <c r="Z114" s="56"/>
      <c r="AA114" s="56"/>
      <c r="AB114" s="56"/>
      <c r="AC114" s="56"/>
      <c r="AD114" s="44" t="str">
        <f t="shared" si="15"/>
        <v/>
      </c>
      <c r="AE114" s="56"/>
      <c r="AF114" s="82"/>
      <c r="AG114" s="159"/>
      <c r="AH114" s="160" t="str">
        <f t="shared" si="16"/>
        <v/>
      </c>
      <c r="AI114" s="160" t="e">
        <f t="shared" ca="1" si="17"/>
        <v>#NAME?</v>
      </c>
      <c r="AJ114" s="161">
        <v>10</v>
      </c>
      <c r="AK114" s="161" t="str">
        <f t="shared" si="18"/>
        <v/>
      </c>
      <c r="AL114" s="161" t="str">
        <f t="shared" si="19"/>
        <v/>
      </c>
      <c r="AM114" s="161" t="str">
        <f t="shared" si="20"/>
        <v/>
      </c>
      <c r="AN114" s="162" t="str">
        <f t="shared" si="21"/>
        <v/>
      </c>
      <c r="AO114" s="34" t="str">
        <f t="shared" si="22"/>
        <v/>
      </c>
      <c r="AP114" s="34" t="str">
        <f t="shared" si="23"/>
        <v/>
      </c>
    </row>
    <row r="115" spans="1:42" ht="52.5" customHeight="1" x14ac:dyDescent="0.25">
      <c r="A115" s="72">
        <v>86</v>
      </c>
      <c r="B115" s="126" t="s">
        <v>441</v>
      </c>
      <c r="C115" s="92">
        <f>'[5]2022'!B111</f>
        <v>6.8</v>
      </c>
      <c r="D115" s="581">
        <f>'[5]2022'!DP111</f>
        <v>0</v>
      </c>
      <c r="E115" s="93">
        <f>'[5]2022'!DQ111</f>
        <v>0</v>
      </c>
      <c r="F115" s="92">
        <f>'[5]2022'!DT111</f>
        <v>0</v>
      </c>
      <c r="G115" s="583">
        <f>'[5]2021'!DX83</f>
        <v>0</v>
      </c>
      <c r="H115" s="585">
        <f>IF(G115&gt;0,G115/D115*100,0)</f>
        <v>0</v>
      </c>
      <c r="I115" s="127"/>
      <c r="J115" s="127"/>
      <c r="K115" s="127"/>
      <c r="L115" s="127"/>
      <c r="M115" s="44"/>
      <c r="N115" s="44"/>
      <c r="O115" s="583">
        <f>'[5]Добыча 2021'!T93</f>
        <v>0</v>
      </c>
      <c r="P115" s="44"/>
      <c r="Q115" s="44"/>
      <c r="R115" s="44"/>
      <c r="S115" s="44"/>
      <c r="T115" s="44"/>
      <c r="U115" s="583">
        <f t="shared" si="30"/>
        <v>0</v>
      </c>
      <c r="V115" s="94">
        <f>'[5]2022'!DV111</f>
        <v>0</v>
      </c>
      <c r="W115" s="44">
        <f>IF(V115&gt;0,V115/E115*100,0)</f>
        <v>0</v>
      </c>
      <c r="X115" s="416">
        <f>'[5]2022'!DX111</f>
        <v>0</v>
      </c>
      <c r="Y115" s="94">
        <f>IF(X115&gt;0,X115/E115*100,0)</f>
        <v>0</v>
      </c>
      <c r="Z115" s="44"/>
      <c r="AA115" s="44"/>
      <c r="AB115" s="44"/>
      <c r="AC115" s="44"/>
      <c r="AD115" s="44" t="str">
        <f t="shared" si="15"/>
        <v/>
      </c>
      <c r="AE115" s="95"/>
      <c r="AF115" s="82"/>
      <c r="AG115" s="159"/>
      <c r="AH115" s="160">
        <f t="shared" si="16"/>
        <v>0</v>
      </c>
      <c r="AI115" s="160" t="e">
        <f t="shared" ca="1" si="17"/>
        <v>#NAME?</v>
      </c>
      <c r="AJ115" s="161">
        <v>10</v>
      </c>
      <c r="AK115" s="161" t="str">
        <f t="shared" si="18"/>
        <v/>
      </c>
      <c r="AL115" s="161">
        <f t="shared" si="19"/>
        <v>0</v>
      </c>
      <c r="AM115" s="161">
        <f t="shared" si="20"/>
        <v>0</v>
      </c>
      <c r="AN115" s="162" t="str">
        <f t="shared" si="21"/>
        <v/>
      </c>
      <c r="AO115" s="34" t="str">
        <f t="shared" si="22"/>
        <v/>
      </c>
      <c r="AP115" s="34" t="str">
        <f t="shared" si="23"/>
        <v/>
      </c>
    </row>
    <row r="116" spans="1:42" ht="47.25" x14ac:dyDescent="0.25">
      <c r="A116" s="34">
        <v>87</v>
      </c>
      <c r="B116" s="118" t="s">
        <v>442</v>
      </c>
      <c r="C116" s="92">
        <f>'[5]2022'!B112</f>
        <v>166.57499999999999</v>
      </c>
      <c r="D116" s="582"/>
      <c r="E116" s="93">
        <f>'[5]2022'!DQ112</f>
        <v>3</v>
      </c>
      <c r="F116" s="92">
        <f>'[5]2022'!DT112</f>
        <v>1.80099054479964E-2</v>
      </c>
      <c r="G116" s="584"/>
      <c r="H116" s="586"/>
      <c r="I116" s="44"/>
      <c r="J116" s="44"/>
      <c r="K116" s="44"/>
      <c r="L116" s="44"/>
      <c r="M116" s="44"/>
      <c r="N116" s="44"/>
      <c r="O116" s="584"/>
      <c r="P116" s="44"/>
      <c r="Q116" s="44"/>
      <c r="R116" s="44"/>
      <c r="S116" s="44"/>
      <c r="T116" s="44"/>
      <c r="U116" s="584"/>
      <c r="V116" s="94">
        <f>'[5]2022'!DV112</f>
        <v>0.30000000000000004</v>
      </c>
      <c r="W116" s="44">
        <f t="shared" si="13"/>
        <v>10.000000000000002</v>
      </c>
      <c r="X116" s="416">
        <f>'[5]2022'!DX112</f>
        <v>0</v>
      </c>
      <c r="Y116" s="94">
        <f t="shared" si="14"/>
        <v>0</v>
      </c>
      <c r="Z116" s="44"/>
      <c r="AA116" s="44"/>
      <c r="AB116" s="44"/>
      <c r="AC116" s="44"/>
      <c r="AD116" s="44" t="str">
        <f t="shared" si="15"/>
        <v/>
      </c>
      <c r="AE116" s="95"/>
      <c r="AF116" s="82"/>
      <c r="AG116" s="159"/>
      <c r="AH116" s="160">
        <f t="shared" si="16"/>
        <v>1.80099054479964E-2</v>
      </c>
      <c r="AI116" s="160" t="e">
        <f t="shared" ca="1" si="17"/>
        <v>#NAME?</v>
      </c>
      <c r="AJ116" s="161">
        <v>10</v>
      </c>
      <c r="AK116" s="161" t="str">
        <f t="shared" si="18"/>
        <v/>
      </c>
      <c r="AL116" s="161">
        <f t="shared" si="19"/>
        <v>0</v>
      </c>
      <c r="AM116" s="161">
        <f t="shared" si="20"/>
        <v>0</v>
      </c>
      <c r="AN116" s="162" t="str">
        <f t="shared" si="21"/>
        <v/>
      </c>
      <c r="AO116" s="34" t="str">
        <f t="shared" si="22"/>
        <v/>
      </c>
      <c r="AP116" s="34" t="str">
        <f t="shared" si="23"/>
        <v/>
      </c>
    </row>
    <row r="117" spans="1:42" ht="51" customHeight="1" x14ac:dyDescent="0.25">
      <c r="A117" s="72">
        <v>88</v>
      </c>
      <c r="B117" s="57" t="s">
        <v>315</v>
      </c>
      <c r="C117" s="92">
        <f>'[5]2022'!B113</f>
        <v>1572.825</v>
      </c>
      <c r="D117" s="93">
        <f>'[5]2022'!DP113</f>
        <v>0</v>
      </c>
      <c r="E117" s="93">
        <f>'[5]2022'!DQ113</f>
        <v>32</v>
      </c>
      <c r="F117" s="92">
        <f>'[5]2022'!DT113</f>
        <v>2.0345556562236741E-2</v>
      </c>
      <c r="G117" s="44">
        <f>'[5]2021'!DX84</f>
        <v>0</v>
      </c>
      <c r="H117" s="94">
        <f t="shared" si="24"/>
        <v>0</v>
      </c>
      <c r="I117" s="47"/>
      <c r="J117" s="47"/>
      <c r="K117" s="47"/>
      <c r="L117" s="99"/>
      <c r="M117" s="44"/>
      <c r="N117" s="44"/>
      <c r="O117" s="44">
        <f>'[5]Добыча 2021'!T94</f>
        <v>0</v>
      </c>
      <c r="P117" s="44"/>
      <c r="Q117" s="44"/>
      <c r="R117" s="44"/>
      <c r="S117" s="44"/>
      <c r="T117" s="44"/>
      <c r="U117" s="44">
        <f t="shared" si="25"/>
        <v>0</v>
      </c>
      <c r="V117" s="94">
        <f>'[5]2022'!DV113</f>
        <v>3.2</v>
      </c>
      <c r="W117" s="44">
        <f t="shared" si="13"/>
        <v>10</v>
      </c>
      <c r="X117" s="416">
        <f>'[5]2022'!DX113</f>
        <v>3</v>
      </c>
      <c r="Y117" s="94">
        <f t="shared" si="14"/>
        <v>9.375</v>
      </c>
      <c r="Z117" s="44"/>
      <c r="AA117" s="44"/>
      <c r="AB117" s="44"/>
      <c r="AC117" s="44"/>
      <c r="AD117" s="44">
        <f t="shared" si="15"/>
        <v>3</v>
      </c>
      <c r="AE117" s="95"/>
      <c r="AF117" s="82"/>
      <c r="AG117" s="159"/>
      <c r="AH117" s="160">
        <f t="shared" si="16"/>
        <v>2.0345556562236741E-2</v>
      </c>
      <c r="AI117" s="160" t="e">
        <f t="shared" ca="1" si="17"/>
        <v>#NAME?</v>
      </c>
      <c r="AJ117" s="161">
        <v>10</v>
      </c>
      <c r="AK117" s="161" t="str">
        <f t="shared" si="18"/>
        <v/>
      </c>
      <c r="AL117" s="161" t="e">
        <f t="shared" ca="1" si="19"/>
        <v>#NAME?</v>
      </c>
      <c r="AM117" s="161">
        <f t="shared" si="20"/>
        <v>3</v>
      </c>
      <c r="AN117" s="162" t="str">
        <f t="shared" si="21"/>
        <v/>
      </c>
      <c r="AO117" s="34" t="str">
        <f t="shared" si="22"/>
        <v/>
      </c>
      <c r="AP117" s="34" t="str">
        <f t="shared" si="23"/>
        <v/>
      </c>
    </row>
    <row r="118" spans="1:42" ht="18.75" x14ac:dyDescent="0.25">
      <c r="A118" s="34"/>
      <c r="B118" s="46" t="s">
        <v>141</v>
      </c>
      <c r="C118" s="98"/>
      <c r="D118" s="97"/>
      <c r="E118" s="97"/>
      <c r="F118" s="98"/>
      <c r="G118" s="44"/>
      <c r="H118" s="94"/>
      <c r="I118" s="44"/>
      <c r="J118" s="44"/>
      <c r="K118" s="44"/>
      <c r="L118" s="44"/>
      <c r="M118" s="56"/>
      <c r="N118" s="56"/>
      <c r="O118" s="56"/>
      <c r="P118" s="56"/>
      <c r="Q118" s="56"/>
      <c r="R118" s="56"/>
      <c r="S118" s="56"/>
      <c r="T118" s="56"/>
      <c r="U118" s="44"/>
      <c r="V118" s="111"/>
      <c r="W118" s="44"/>
      <c r="X118" s="418"/>
      <c r="Y118" s="94"/>
      <c r="Z118" s="56"/>
      <c r="AA118" s="56"/>
      <c r="AB118" s="56"/>
      <c r="AC118" s="56"/>
      <c r="AD118" s="44" t="str">
        <f t="shared" si="15"/>
        <v/>
      </c>
      <c r="AE118" s="56"/>
      <c r="AF118" s="82"/>
      <c r="AG118" s="159"/>
      <c r="AH118" s="160" t="str">
        <f t="shared" si="16"/>
        <v/>
      </c>
      <c r="AI118" s="160" t="e">
        <f t="shared" ca="1" si="17"/>
        <v>#NAME?</v>
      </c>
      <c r="AJ118" s="161">
        <v>10</v>
      </c>
      <c r="AK118" s="161" t="str">
        <f t="shared" si="18"/>
        <v/>
      </c>
      <c r="AL118" s="161" t="str">
        <f t="shared" si="19"/>
        <v/>
      </c>
      <c r="AM118" s="161" t="str">
        <f t="shared" si="20"/>
        <v/>
      </c>
      <c r="AN118" s="162" t="str">
        <f t="shared" si="21"/>
        <v/>
      </c>
      <c r="AO118" s="34" t="str">
        <f t="shared" si="22"/>
        <v/>
      </c>
      <c r="AP118" s="34" t="str">
        <f t="shared" si="23"/>
        <v/>
      </c>
    </row>
    <row r="119" spans="1:42" ht="51" customHeight="1" x14ac:dyDescent="0.25">
      <c r="A119" s="34">
        <v>89</v>
      </c>
      <c r="B119" s="57" t="s">
        <v>142</v>
      </c>
      <c r="C119" s="92">
        <f>'[5]2022'!B115</f>
        <v>867</v>
      </c>
      <c r="D119" s="93">
        <f>'[5]2022'!DP115</f>
        <v>128</v>
      </c>
      <c r="E119" s="93">
        <f>'[5]2022'!DQ115</f>
        <v>147</v>
      </c>
      <c r="F119" s="92">
        <f>'[5]2022'!DT115</f>
        <v>0.16955017301038061</v>
      </c>
      <c r="G119" s="44">
        <f>'[5]2021'!DX86</f>
        <v>12</v>
      </c>
      <c r="H119" s="94">
        <f t="shared" si="24"/>
        <v>9.375</v>
      </c>
      <c r="I119" s="44"/>
      <c r="J119" s="44"/>
      <c r="K119" s="44"/>
      <c r="L119" s="44"/>
      <c r="M119" s="44"/>
      <c r="N119" s="44"/>
      <c r="O119" s="44">
        <f>'[5]Добыча 2021'!T96</f>
        <v>8</v>
      </c>
      <c r="P119" s="44"/>
      <c r="Q119" s="44"/>
      <c r="R119" s="44"/>
      <c r="S119" s="44"/>
      <c r="T119" s="44"/>
      <c r="U119" s="44">
        <f t="shared" si="25"/>
        <v>66.666666666666657</v>
      </c>
      <c r="V119" s="94">
        <f>'[5]2022'!DV115</f>
        <v>14.700000000000001</v>
      </c>
      <c r="W119" s="44">
        <f t="shared" si="13"/>
        <v>10</v>
      </c>
      <c r="X119" s="416">
        <f>'[5]2022'!DX115</f>
        <v>14</v>
      </c>
      <c r="Y119" s="94">
        <f t="shared" si="14"/>
        <v>9.5238095238095237</v>
      </c>
      <c r="Z119" s="44"/>
      <c r="AA119" s="44"/>
      <c r="AB119" s="44"/>
      <c r="AC119" s="44"/>
      <c r="AD119" s="44">
        <f t="shared" si="15"/>
        <v>14</v>
      </c>
      <c r="AE119" s="95"/>
      <c r="AF119" s="82"/>
      <c r="AG119" s="159"/>
      <c r="AH119" s="160">
        <f t="shared" si="16"/>
        <v>0.16955017301038061</v>
      </c>
      <c r="AI119" s="160" t="e">
        <f t="shared" ca="1" si="17"/>
        <v>#NAME?</v>
      </c>
      <c r="AJ119" s="161">
        <v>10</v>
      </c>
      <c r="AK119" s="161" t="str">
        <f t="shared" si="18"/>
        <v/>
      </c>
      <c r="AL119" s="161" t="e">
        <f t="shared" ca="1" si="19"/>
        <v>#NAME?</v>
      </c>
      <c r="AM119" s="161">
        <f t="shared" si="20"/>
        <v>14</v>
      </c>
      <c r="AN119" s="162" t="str">
        <f t="shared" si="21"/>
        <v/>
      </c>
      <c r="AO119" s="34" t="str">
        <f t="shared" si="22"/>
        <v/>
      </c>
      <c r="AP119" s="34" t="str">
        <f t="shared" si="23"/>
        <v/>
      </c>
    </row>
    <row r="120" spans="1:42" ht="32.25" customHeight="1" x14ac:dyDescent="0.25">
      <c r="A120" s="34">
        <v>90</v>
      </c>
      <c r="B120" s="57" t="s">
        <v>316</v>
      </c>
      <c r="C120" s="92">
        <f>'[5]2022'!B116</f>
        <v>385.19600000000003</v>
      </c>
      <c r="D120" s="93">
        <f>'[5]2022'!DP116</f>
        <v>9</v>
      </c>
      <c r="E120" s="93">
        <f>'[5]2022'!DQ116</f>
        <v>11</v>
      </c>
      <c r="F120" s="92">
        <f>'[5]2022'!DT116</f>
        <v>2.8556890518073915E-2</v>
      </c>
      <c r="G120" s="44">
        <f>'[5]2021'!DX87</f>
        <v>0</v>
      </c>
      <c r="H120" s="94">
        <f t="shared" si="24"/>
        <v>0</v>
      </c>
      <c r="I120" s="44"/>
      <c r="J120" s="44"/>
      <c r="K120" s="44"/>
      <c r="L120" s="44"/>
      <c r="M120" s="44"/>
      <c r="N120" s="44"/>
      <c r="O120" s="44">
        <f>'[5]Добыча 2021'!T97</f>
        <v>0</v>
      </c>
      <c r="P120" s="44"/>
      <c r="Q120" s="44"/>
      <c r="R120" s="44"/>
      <c r="S120" s="44"/>
      <c r="T120" s="44"/>
      <c r="U120" s="44">
        <f t="shared" si="25"/>
        <v>0</v>
      </c>
      <c r="V120" s="94">
        <f>'[5]2022'!DV116</f>
        <v>1.1000000000000001</v>
      </c>
      <c r="W120" s="44">
        <f t="shared" si="13"/>
        <v>10</v>
      </c>
      <c r="X120" s="416">
        <f>'[5]2022'!DX116</f>
        <v>1</v>
      </c>
      <c r="Y120" s="94">
        <f t="shared" si="14"/>
        <v>9.0909090909090917</v>
      </c>
      <c r="Z120" s="44"/>
      <c r="AA120" s="44"/>
      <c r="AB120" s="44"/>
      <c r="AC120" s="44"/>
      <c r="AD120" s="44">
        <f t="shared" si="15"/>
        <v>1</v>
      </c>
      <c r="AE120" s="95"/>
      <c r="AF120" s="82"/>
      <c r="AG120" s="159"/>
      <c r="AH120" s="160">
        <f t="shared" si="16"/>
        <v>2.8556890518073915E-2</v>
      </c>
      <c r="AI120" s="160" t="e">
        <f t="shared" ca="1" si="17"/>
        <v>#NAME?</v>
      </c>
      <c r="AJ120" s="161">
        <v>10</v>
      </c>
      <c r="AK120" s="161" t="str">
        <f t="shared" si="18"/>
        <v/>
      </c>
      <c r="AL120" s="161" t="e">
        <f t="shared" ca="1" si="19"/>
        <v>#NAME?</v>
      </c>
      <c r="AM120" s="161">
        <f t="shared" si="20"/>
        <v>1</v>
      </c>
      <c r="AN120" s="162" t="str">
        <f t="shared" si="21"/>
        <v/>
      </c>
      <c r="AO120" s="34" t="str">
        <f t="shared" si="22"/>
        <v/>
      </c>
      <c r="AP120" s="34" t="str">
        <f t="shared" si="23"/>
        <v/>
      </c>
    </row>
    <row r="121" spans="1:42" ht="32.25" customHeight="1" x14ac:dyDescent="0.25">
      <c r="A121" s="34">
        <v>91</v>
      </c>
      <c r="B121" s="57" t="s">
        <v>317</v>
      </c>
      <c r="C121" s="92">
        <f>'[5]2022'!B117</f>
        <v>163.09700000000001</v>
      </c>
      <c r="D121" s="93">
        <f>'[5]2022'!DP117</f>
        <v>11</v>
      </c>
      <c r="E121" s="93">
        <f>'[5]2022'!DQ117</f>
        <v>21</v>
      </c>
      <c r="F121" s="92">
        <f>'[5]2022'!DT117</f>
        <v>0.12875773312813846</v>
      </c>
      <c r="G121" s="44">
        <f>'[5]2021'!DX88</f>
        <v>0</v>
      </c>
      <c r="H121" s="94">
        <f t="shared" si="24"/>
        <v>0</v>
      </c>
      <c r="I121" s="44"/>
      <c r="J121" s="44"/>
      <c r="K121" s="44"/>
      <c r="L121" s="44"/>
      <c r="M121" s="44"/>
      <c r="N121" s="44"/>
      <c r="O121" s="44">
        <f>'[5]Добыча 2021'!T98</f>
        <v>0</v>
      </c>
      <c r="P121" s="44"/>
      <c r="Q121" s="44"/>
      <c r="R121" s="44"/>
      <c r="S121" s="44"/>
      <c r="T121" s="44"/>
      <c r="U121" s="44">
        <f t="shared" si="25"/>
        <v>0</v>
      </c>
      <c r="V121" s="94">
        <f>'[5]2022'!DV117</f>
        <v>2.1</v>
      </c>
      <c r="W121" s="44">
        <f t="shared" si="13"/>
        <v>10</v>
      </c>
      <c r="X121" s="416">
        <f>'[5]2022'!DX117</f>
        <v>2</v>
      </c>
      <c r="Y121" s="94">
        <f t="shared" si="14"/>
        <v>9.5238095238095237</v>
      </c>
      <c r="Z121" s="44"/>
      <c r="AA121" s="44"/>
      <c r="AB121" s="44"/>
      <c r="AC121" s="44"/>
      <c r="AD121" s="44">
        <f t="shared" si="15"/>
        <v>2</v>
      </c>
      <c r="AE121" s="95"/>
      <c r="AF121" s="82"/>
      <c r="AG121" s="159"/>
      <c r="AH121" s="160">
        <f t="shared" si="16"/>
        <v>0.12875773312813846</v>
      </c>
      <c r="AI121" s="160" t="e">
        <f t="shared" ca="1" si="17"/>
        <v>#NAME?</v>
      </c>
      <c r="AJ121" s="161">
        <v>10</v>
      </c>
      <c r="AK121" s="161" t="str">
        <f t="shared" si="18"/>
        <v/>
      </c>
      <c r="AL121" s="161" t="e">
        <f t="shared" ca="1" si="19"/>
        <v>#NAME?</v>
      </c>
      <c r="AM121" s="161">
        <f t="shared" si="20"/>
        <v>2</v>
      </c>
      <c r="AN121" s="162" t="str">
        <f t="shared" si="21"/>
        <v/>
      </c>
      <c r="AO121" s="34" t="str">
        <f t="shared" si="22"/>
        <v/>
      </c>
      <c r="AP121" s="34" t="str">
        <f t="shared" si="23"/>
        <v/>
      </c>
    </row>
    <row r="122" spans="1:42" ht="32.25" customHeight="1" x14ac:dyDescent="0.25">
      <c r="A122" s="34">
        <v>92</v>
      </c>
      <c r="B122" s="57" t="s">
        <v>318</v>
      </c>
      <c r="C122" s="92">
        <f>'[5]2022'!B118</f>
        <v>49.08</v>
      </c>
      <c r="D122" s="93">
        <f>'[5]2022'!DP118</f>
        <v>0</v>
      </c>
      <c r="E122" s="93">
        <f>'[5]2022'!DQ118</f>
        <v>0</v>
      </c>
      <c r="F122" s="92">
        <f>'[5]2022'!DT118</f>
        <v>0</v>
      </c>
      <c r="G122" s="44">
        <f>'[5]2021'!DX89</f>
        <v>0</v>
      </c>
      <c r="H122" s="94">
        <f t="shared" si="24"/>
        <v>0</v>
      </c>
      <c r="I122" s="44"/>
      <c r="J122" s="44"/>
      <c r="K122" s="44"/>
      <c r="L122" s="44"/>
      <c r="M122" s="44"/>
      <c r="N122" s="44"/>
      <c r="O122" s="44">
        <f>'[5]Добыча 2021'!T99</f>
        <v>0</v>
      </c>
      <c r="P122" s="44"/>
      <c r="Q122" s="44"/>
      <c r="R122" s="44"/>
      <c r="S122" s="44"/>
      <c r="T122" s="44"/>
      <c r="U122" s="44">
        <f t="shared" si="25"/>
        <v>0</v>
      </c>
      <c r="V122" s="94">
        <f>'[5]2022'!DV118</f>
        <v>0</v>
      </c>
      <c r="W122" s="44">
        <f t="shared" si="13"/>
        <v>0</v>
      </c>
      <c r="X122" s="416">
        <f>'[5]2022'!DX118</f>
        <v>0</v>
      </c>
      <c r="Y122" s="94">
        <f t="shared" si="14"/>
        <v>0</v>
      </c>
      <c r="Z122" s="44"/>
      <c r="AA122" s="44"/>
      <c r="AB122" s="44"/>
      <c r="AC122" s="44"/>
      <c r="AD122" s="44" t="str">
        <f t="shared" si="15"/>
        <v/>
      </c>
      <c r="AE122" s="95"/>
      <c r="AF122" s="82"/>
      <c r="AG122" s="159"/>
      <c r="AH122" s="160">
        <f t="shared" si="16"/>
        <v>0</v>
      </c>
      <c r="AI122" s="160" t="e">
        <f t="shared" ca="1" si="17"/>
        <v>#NAME?</v>
      </c>
      <c r="AJ122" s="161">
        <v>10</v>
      </c>
      <c r="AK122" s="161" t="str">
        <f t="shared" si="18"/>
        <v/>
      </c>
      <c r="AL122" s="161">
        <f t="shared" si="19"/>
        <v>0</v>
      </c>
      <c r="AM122" s="161">
        <f t="shared" si="20"/>
        <v>0</v>
      </c>
      <c r="AN122" s="162" t="str">
        <f t="shared" si="21"/>
        <v/>
      </c>
      <c r="AO122" s="34" t="str">
        <f t="shared" si="22"/>
        <v/>
      </c>
      <c r="AP122" s="34" t="str">
        <f t="shared" si="23"/>
        <v/>
      </c>
    </row>
    <row r="123" spans="1:42" ht="50.25" customHeight="1" x14ac:dyDescent="0.25">
      <c r="A123" s="34">
        <v>93</v>
      </c>
      <c r="B123" s="57" t="s">
        <v>319</v>
      </c>
      <c r="C123" s="92">
        <f>'[5]2022'!B119</f>
        <v>151.1</v>
      </c>
      <c r="D123" s="93">
        <f>'[5]2022'!DP119</f>
        <v>6</v>
      </c>
      <c r="E123" s="93">
        <f>'[5]2022'!DQ119</f>
        <v>3</v>
      </c>
      <c r="F123" s="92">
        <f>'[5]2022'!DT119</f>
        <v>1.9854401058901391E-2</v>
      </c>
      <c r="G123" s="44">
        <f>'[5]2021'!DX90</f>
        <v>0</v>
      </c>
      <c r="H123" s="94">
        <f t="shared" si="24"/>
        <v>0</v>
      </c>
      <c r="I123" s="44"/>
      <c r="J123" s="44"/>
      <c r="K123" s="44"/>
      <c r="L123" s="44"/>
      <c r="M123" s="44"/>
      <c r="N123" s="44"/>
      <c r="O123" s="44">
        <f>'[5]Добыча 2021'!T100</f>
        <v>0</v>
      </c>
      <c r="P123" s="44"/>
      <c r="Q123" s="44"/>
      <c r="R123" s="44"/>
      <c r="S123" s="44"/>
      <c r="T123" s="44"/>
      <c r="U123" s="44">
        <f t="shared" si="25"/>
        <v>0</v>
      </c>
      <c r="V123" s="94">
        <f>'[5]2022'!DV119</f>
        <v>0.30000000000000004</v>
      </c>
      <c r="W123" s="44">
        <f t="shared" si="13"/>
        <v>10.000000000000002</v>
      </c>
      <c r="X123" s="416">
        <f>'[5]2022'!DX119</f>
        <v>0</v>
      </c>
      <c r="Y123" s="94">
        <f t="shared" si="14"/>
        <v>0</v>
      </c>
      <c r="Z123" s="44"/>
      <c r="AA123" s="44"/>
      <c r="AB123" s="44"/>
      <c r="AC123" s="44"/>
      <c r="AD123" s="44" t="str">
        <f t="shared" si="15"/>
        <v/>
      </c>
      <c r="AE123" s="95"/>
      <c r="AF123" s="82"/>
      <c r="AG123" s="159"/>
      <c r="AH123" s="160">
        <f t="shared" si="16"/>
        <v>1.9854401058901391E-2</v>
      </c>
      <c r="AI123" s="160" t="e">
        <f t="shared" ca="1" si="17"/>
        <v>#NAME?</v>
      </c>
      <c r="AJ123" s="161">
        <v>10</v>
      </c>
      <c r="AK123" s="161" t="str">
        <f t="shared" si="18"/>
        <v/>
      </c>
      <c r="AL123" s="161">
        <f t="shared" si="19"/>
        <v>0</v>
      </c>
      <c r="AM123" s="161">
        <f t="shared" si="20"/>
        <v>0</v>
      </c>
      <c r="AN123" s="162" t="str">
        <f t="shared" si="21"/>
        <v/>
      </c>
      <c r="AO123" s="34" t="str">
        <f t="shared" si="22"/>
        <v/>
      </c>
      <c r="AP123" s="34" t="str">
        <f t="shared" si="23"/>
        <v/>
      </c>
    </row>
    <row r="124" spans="1:42" ht="34.5" customHeight="1" x14ac:dyDescent="0.25">
      <c r="A124" s="34">
        <v>94</v>
      </c>
      <c r="B124" s="57" t="s">
        <v>320</v>
      </c>
      <c r="C124" s="92">
        <f>'[5]2022'!B120</f>
        <v>46.08</v>
      </c>
      <c r="D124" s="93">
        <f>'[5]2022'!DP120</f>
        <v>0</v>
      </c>
      <c r="E124" s="93">
        <f>'[5]2022'!DQ120</f>
        <v>0</v>
      </c>
      <c r="F124" s="92">
        <f>'[5]2022'!DT120</f>
        <v>0</v>
      </c>
      <c r="G124" s="44">
        <f>'[5]2021'!DX91</f>
        <v>0</v>
      </c>
      <c r="H124" s="94">
        <f t="shared" si="24"/>
        <v>0</v>
      </c>
      <c r="I124" s="44"/>
      <c r="J124" s="44"/>
      <c r="K124" s="44"/>
      <c r="L124" s="44"/>
      <c r="M124" s="44"/>
      <c r="N124" s="44"/>
      <c r="O124" s="44">
        <f>'[5]Добыча 2021'!T101</f>
        <v>0</v>
      </c>
      <c r="P124" s="44"/>
      <c r="Q124" s="44"/>
      <c r="R124" s="44"/>
      <c r="S124" s="44"/>
      <c r="T124" s="44"/>
      <c r="U124" s="44">
        <f t="shared" si="25"/>
        <v>0</v>
      </c>
      <c r="V124" s="94">
        <f>'[5]2022'!DV120</f>
        <v>0</v>
      </c>
      <c r="W124" s="44">
        <f t="shared" si="13"/>
        <v>0</v>
      </c>
      <c r="X124" s="416">
        <f>'[5]2022'!DX120</f>
        <v>0</v>
      </c>
      <c r="Y124" s="94">
        <f t="shared" si="14"/>
        <v>0</v>
      </c>
      <c r="Z124" s="44"/>
      <c r="AA124" s="44"/>
      <c r="AB124" s="44"/>
      <c r="AC124" s="44"/>
      <c r="AD124" s="44" t="str">
        <f t="shared" si="15"/>
        <v/>
      </c>
      <c r="AE124" s="95"/>
      <c r="AF124" s="82"/>
      <c r="AG124" s="159"/>
      <c r="AH124" s="160">
        <f t="shared" si="16"/>
        <v>0</v>
      </c>
      <c r="AI124" s="160" t="e">
        <f t="shared" ca="1" si="17"/>
        <v>#NAME?</v>
      </c>
      <c r="AJ124" s="161">
        <v>10</v>
      </c>
      <c r="AK124" s="161" t="str">
        <f t="shared" si="18"/>
        <v/>
      </c>
      <c r="AL124" s="161">
        <f t="shared" si="19"/>
        <v>0</v>
      </c>
      <c r="AM124" s="161">
        <f t="shared" si="20"/>
        <v>0</v>
      </c>
      <c r="AN124" s="162" t="str">
        <f t="shared" si="21"/>
        <v/>
      </c>
      <c r="AO124" s="34" t="str">
        <f t="shared" si="22"/>
        <v/>
      </c>
      <c r="AP124" s="34" t="str">
        <f t="shared" si="23"/>
        <v/>
      </c>
    </row>
    <row r="125" spans="1:42" ht="53.25" customHeight="1" x14ac:dyDescent="0.25">
      <c r="A125" s="34">
        <v>95</v>
      </c>
      <c r="B125" s="57" t="s">
        <v>321</v>
      </c>
      <c r="C125" s="92">
        <f>'[5]2022'!B121</f>
        <v>2622.1</v>
      </c>
      <c r="D125" s="93">
        <f>'[5]2022'!DP121</f>
        <v>127</v>
      </c>
      <c r="E125" s="93">
        <f>'[5]2022'!DQ121</f>
        <v>183</v>
      </c>
      <c r="F125" s="92">
        <f>'[5]2022'!DT121</f>
        <v>6.9791388581671179E-2</v>
      </c>
      <c r="G125" s="44">
        <f>'[5]2021'!DX92</f>
        <v>5</v>
      </c>
      <c r="H125" s="94">
        <f t="shared" si="24"/>
        <v>3.9370078740157481</v>
      </c>
      <c r="I125" s="44">
        <f>'[5]2021'!DX95</f>
        <v>7</v>
      </c>
      <c r="J125" s="44"/>
      <c r="K125" s="44"/>
      <c r="L125" s="44"/>
      <c r="M125" s="44"/>
      <c r="N125" s="44"/>
      <c r="O125" s="44">
        <f>'[5]Добыча 2021'!T102</f>
        <v>0</v>
      </c>
      <c r="P125" s="44"/>
      <c r="Q125" s="44"/>
      <c r="R125" s="44"/>
      <c r="S125" s="44"/>
      <c r="T125" s="44"/>
      <c r="U125" s="44">
        <f t="shared" si="25"/>
        <v>0</v>
      </c>
      <c r="V125" s="94">
        <f>'[5]2022'!DV121</f>
        <v>18.3</v>
      </c>
      <c r="W125" s="44">
        <f t="shared" si="13"/>
        <v>10</v>
      </c>
      <c r="X125" s="416">
        <v>8</v>
      </c>
      <c r="Y125" s="94">
        <f t="shared" si="14"/>
        <v>4.3715846994535523</v>
      </c>
      <c r="Z125" s="44">
        <f>'[5]2022'!DX124</f>
        <v>8</v>
      </c>
      <c r="AA125" s="44"/>
      <c r="AB125" s="44"/>
      <c r="AC125" s="44"/>
      <c r="AD125" s="44">
        <f t="shared" si="15"/>
        <v>8</v>
      </c>
      <c r="AE125" s="95"/>
      <c r="AF125" s="82"/>
      <c r="AG125" s="159"/>
      <c r="AH125" s="160">
        <f t="shared" si="16"/>
        <v>6.9791388581671179E-2</v>
      </c>
      <c r="AI125" s="160" t="e">
        <f t="shared" ca="1" si="17"/>
        <v>#NAME?</v>
      </c>
      <c r="AJ125" s="161">
        <v>10</v>
      </c>
      <c r="AK125" s="161" t="str">
        <f t="shared" si="18"/>
        <v/>
      </c>
      <c r="AL125" s="161" t="e">
        <f t="shared" ca="1" si="19"/>
        <v>#NAME?</v>
      </c>
      <c r="AM125" s="161">
        <f t="shared" si="20"/>
        <v>8</v>
      </c>
      <c r="AN125" s="162" t="str">
        <f t="shared" ref="AN125:AN188" si="31">IF(ISNUMBER(AE125),IF(AND(AM125&gt;=AE125,AL125&lt;=AE125),"","Вне норматива или не ОДОУ"),"")</f>
        <v/>
      </c>
      <c r="AO125" s="34" t="str">
        <f t="shared" si="22"/>
        <v>Сумма не совпадает или не ОДОУ</v>
      </c>
      <c r="AP125" s="34" t="str">
        <f t="shared" si="23"/>
        <v/>
      </c>
    </row>
    <row r="126" spans="1:42" ht="33" customHeight="1" x14ac:dyDescent="0.25">
      <c r="A126" s="34">
        <v>96</v>
      </c>
      <c r="B126" s="57" t="s">
        <v>322</v>
      </c>
      <c r="C126" s="92">
        <f>'[5]2022'!B122</f>
        <v>31.664999999999999</v>
      </c>
      <c r="D126" s="93">
        <f>'[5]2022'!DP122</f>
        <v>0</v>
      </c>
      <c r="E126" s="93">
        <f>'[5]2022'!DQ122</f>
        <v>0</v>
      </c>
      <c r="F126" s="92">
        <f>'[5]2022'!DT122</f>
        <v>0</v>
      </c>
      <c r="G126" s="44">
        <f>'[5]2021'!DX93</f>
        <v>0</v>
      </c>
      <c r="H126" s="94">
        <f t="shared" si="24"/>
        <v>0</v>
      </c>
      <c r="I126" s="44"/>
      <c r="J126" s="44"/>
      <c r="K126" s="44"/>
      <c r="L126" s="44"/>
      <c r="M126" s="44"/>
      <c r="N126" s="44"/>
      <c r="O126" s="44">
        <f>'[5]Добыча 2021'!T103</f>
        <v>0</v>
      </c>
      <c r="P126" s="44"/>
      <c r="Q126" s="44"/>
      <c r="R126" s="44"/>
      <c r="S126" s="44"/>
      <c r="T126" s="44"/>
      <c r="U126" s="44">
        <f t="shared" si="25"/>
        <v>0</v>
      </c>
      <c r="V126" s="94">
        <f>'[5]2022'!DV122</f>
        <v>0</v>
      </c>
      <c r="W126" s="44">
        <f t="shared" si="13"/>
        <v>0</v>
      </c>
      <c r="X126" s="416">
        <f>'[5]2022'!DX122</f>
        <v>0</v>
      </c>
      <c r="Y126" s="94">
        <f t="shared" si="14"/>
        <v>0</v>
      </c>
      <c r="Z126" s="44"/>
      <c r="AA126" s="44"/>
      <c r="AB126" s="44"/>
      <c r="AC126" s="44"/>
      <c r="AD126" s="44" t="str">
        <f t="shared" si="15"/>
        <v/>
      </c>
      <c r="AE126" s="95"/>
      <c r="AF126" s="82"/>
      <c r="AG126" s="159"/>
      <c r="AH126" s="160">
        <f t="shared" si="16"/>
        <v>0</v>
      </c>
      <c r="AI126" s="160" t="e">
        <f t="shared" ca="1" si="17"/>
        <v>#NAME?</v>
      </c>
      <c r="AJ126" s="161">
        <v>10</v>
      </c>
      <c r="AK126" s="161" t="str">
        <f t="shared" si="18"/>
        <v/>
      </c>
      <c r="AL126" s="161">
        <f t="shared" si="19"/>
        <v>0</v>
      </c>
      <c r="AM126" s="161">
        <f t="shared" si="20"/>
        <v>0</v>
      </c>
      <c r="AN126" s="162" t="str">
        <f t="shared" si="31"/>
        <v/>
      </c>
      <c r="AO126" s="34" t="str">
        <f t="shared" si="22"/>
        <v/>
      </c>
      <c r="AP126" s="34" t="str">
        <f t="shared" si="23"/>
        <v/>
      </c>
    </row>
    <row r="127" spans="1:42" ht="31.5" x14ac:dyDescent="0.25">
      <c r="A127" s="34">
        <v>97</v>
      </c>
      <c r="B127" s="57" t="s">
        <v>145</v>
      </c>
      <c r="C127" s="92">
        <f>'[5]2022'!B123</f>
        <v>42</v>
      </c>
      <c r="D127" s="93">
        <f>'[5]2022'!DP123</f>
        <v>1</v>
      </c>
      <c r="E127" s="93">
        <f>'[5]2022'!DQ123</f>
        <v>2</v>
      </c>
      <c r="F127" s="92">
        <f>'[5]2022'!DT123</f>
        <v>4.7619047619047616E-2</v>
      </c>
      <c r="G127" s="44">
        <f>'[5]2021'!DX94</f>
        <v>0</v>
      </c>
      <c r="H127" s="94">
        <f t="shared" si="24"/>
        <v>0</v>
      </c>
      <c r="I127" s="47"/>
      <c r="J127" s="47"/>
      <c r="K127" s="47"/>
      <c r="L127" s="99"/>
      <c r="M127" s="44"/>
      <c r="N127" s="44"/>
      <c r="O127" s="44">
        <f>'[5]Добыча 2021'!T104</f>
        <v>0</v>
      </c>
      <c r="P127" s="44"/>
      <c r="Q127" s="44"/>
      <c r="R127" s="44"/>
      <c r="S127" s="44"/>
      <c r="T127" s="44"/>
      <c r="U127" s="44">
        <f t="shared" si="25"/>
        <v>0</v>
      </c>
      <c r="V127" s="94">
        <f>'[5]2022'!DV123</f>
        <v>0.2</v>
      </c>
      <c r="W127" s="44">
        <f t="shared" si="13"/>
        <v>10</v>
      </c>
      <c r="X127" s="416">
        <f>'[5]2022'!DX123</f>
        <v>0</v>
      </c>
      <c r="Y127" s="94">
        <f t="shared" si="14"/>
        <v>0</v>
      </c>
      <c r="Z127" s="44"/>
      <c r="AA127" s="44"/>
      <c r="AB127" s="44"/>
      <c r="AC127" s="44"/>
      <c r="AD127" s="44" t="str">
        <f t="shared" si="15"/>
        <v/>
      </c>
      <c r="AE127" s="95"/>
      <c r="AF127" s="82"/>
      <c r="AG127" s="159"/>
      <c r="AH127" s="160">
        <f t="shared" si="16"/>
        <v>4.7619047619047616E-2</v>
      </c>
      <c r="AI127" s="160" t="e">
        <f t="shared" ca="1" si="17"/>
        <v>#NAME?</v>
      </c>
      <c r="AJ127" s="161">
        <v>10</v>
      </c>
      <c r="AK127" s="161" t="str">
        <f t="shared" si="18"/>
        <v/>
      </c>
      <c r="AL127" s="161">
        <f t="shared" si="19"/>
        <v>0</v>
      </c>
      <c r="AM127" s="161">
        <f t="shared" si="20"/>
        <v>0</v>
      </c>
      <c r="AN127" s="162" t="str">
        <f t="shared" si="31"/>
        <v/>
      </c>
      <c r="AO127" s="34" t="str">
        <f t="shared" si="22"/>
        <v/>
      </c>
      <c r="AP127" s="34" t="str">
        <f t="shared" si="23"/>
        <v/>
      </c>
    </row>
    <row r="128" spans="1:42" ht="18.75" x14ac:dyDescent="0.25">
      <c r="A128" s="34"/>
      <c r="B128" s="46" t="s">
        <v>153</v>
      </c>
      <c r="C128" s="98"/>
      <c r="D128" s="97"/>
      <c r="E128" s="97"/>
      <c r="F128" s="98"/>
      <c r="G128" s="44"/>
      <c r="H128" s="94"/>
      <c r="I128" s="44"/>
      <c r="J128" s="44"/>
      <c r="K128" s="44"/>
      <c r="L128" s="44"/>
      <c r="M128" s="56"/>
      <c r="N128" s="56"/>
      <c r="O128" s="56"/>
      <c r="P128" s="56"/>
      <c r="Q128" s="56"/>
      <c r="R128" s="56"/>
      <c r="S128" s="56"/>
      <c r="T128" s="56"/>
      <c r="U128" s="44"/>
      <c r="V128" s="111"/>
      <c r="W128" s="44"/>
      <c r="X128" s="418"/>
      <c r="Y128" s="94"/>
      <c r="Z128" s="56"/>
      <c r="AA128" s="56"/>
      <c r="AB128" s="56"/>
      <c r="AC128" s="56"/>
      <c r="AD128" s="44" t="str">
        <f t="shared" si="15"/>
        <v/>
      </c>
      <c r="AE128" s="56"/>
      <c r="AF128" s="82"/>
      <c r="AG128" s="159"/>
      <c r="AH128" s="160" t="str">
        <f t="shared" si="16"/>
        <v/>
      </c>
      <c r="AI128" s="160" t="e">
        <f t="shared" ca="1" si="17"/>
        <v>#NAME?</v>
      </c>
      <c r="AJ128" s="161">
        <v>10</v>
      </c>
      <c r="AK128" s="161" t="str">
        <f t="shared" si="18"/>
        <v/>
      </c>
      <c r="AL128" s="161" t="str">
        <f t="shared" si="19"/>
        <v/>
      </c>
      <c r="AM128" s="161" t="str">
        <f t="shared" si="20"/>
        <v/>
      </c>
      <c r="AN128" s="162" t="str">
        <f t="shared" si="31"/>
        <v/>
      </c>
      <c r="AO128" s="34" t="str">
        <f t="shared" si="22"/>
        <v/>
      </c>
      <c r="AP128" s="34" t="str">
        <f t="shared" si="23"/>
        <v/>
      </c>
    </row>
    <row r="129" spans="1:42" ht="63.75" customHeight="1" x14ac:dyDescent="0.25">
      <c r="A129" s="34">
        <v>98</v>
      </c>
      <c r="B129" s="57" t="s">
        <v>168</v>
      </c>
      <c r="C129" s="92">
        <f>'[5]2022'!B126</f>
        <v>34.731000000000002</v>
      </c>
      <c r="D129" s="93">
        <f>'[5]2022'!DP126</f>
        <v>4</v>
      </c>
      <c r="E129" s="93">
        <f>'[5]2022'!DQ126</f>
        <v>4</v>
      </c>
      <c r="F129" s="92">
        <f>'[5]2022'!DT126</f>
        <v>0.11517088480032248</v>
      </c>
      <c r="G129" s="44">
        <f>'[5]2021'!DX97</f>
        <v>0</v>
      </c>
      <c r="H129" s="94">
        <f t="shared" si="24"/>
        <v>0</v>
      </c>
      <c r="I129" s="44"/>
      <c r="J129" s="44"/>
      <c r="K129" s="44"/>
      <c r="L129" s="44"/>
      <c r="M129" s="44"/>
      <c r="N129" s="44"/>
      <c r="O129" s="44">
        <f>'[5]Добыча 2021'!T107</f>
        <v>0</v>
      </c>
      <c r="P129" s="44"/>
      <c r="Q129" s="44"/>
      <c r="R129" s="44"/>
      <c r="S129" s="44"/>
      <c r="T129" s="44"/>
      <c r="U129" s="44">
        <f t="shared" si="25"/>
        <v>0</v>
      </c>
      <c r="V129" s="94">
        <f>'[5]2022'!DV126</f>
        <v>0.4</v>
      </c>
      <c r="W129" s="44">
        <f t="shared" si="13"/>
        <v>10</v>
      </c>
      <c r="X129" s="416">
        <f>'[5]2022'!DX126</f>
        <v>0</v>
      </c>
      <c r="Y129" s="94">
        <f t="shared" si="14"/>
        <v>0</v>
      </c>
      <c r="Z129" s="44"/>
      <c r="AA129" s="44"/>
      <c r="AB129" s="44"/>
      <c r="AC129" s="44"/>
      <c r="AD129" s="44" t="str">
        <f t="shared" si="15"/>
        <v/>
      </c>
      <c r="AE129" s="95"/>
      <c r="AF129" s="82"/>
      <c r="AG129" s="159"/>
      <c r="AH129" s="160">
        <f t="shared" si="16"/>
        <v>0.11517088480032248</v>
      </c>
      <c r="AI129" s="160" t="e">
        <f t="shared" ca="1" si="17"/>
        <v>#NAME?</v>
      </c>
      <c r="AJ129" s="161">
        <v>10</v>
      </c>
      <c r="AK129" s="161" t="str">
        <f t="shared" si="18"/>
        <v/>
      </c>
      <c r="AL129" s="161">
        <f t="shared" si="19"/>
        <v>0</v>
      </c>
      <c r="AM129" s="161">
        <f t="shared" si="20"/>
        <v>0</v>
      </c>
      <c r="AN129" s="162" t="str">
        <f t="shared" si="31"/>
        <v/>
      </c>
      <c r="AO129" s="34" t="str">
        <f t="shared" si="22"/>
        <v/>
      </c>
      <c r="AP129" s="34" t="str">
        <f t="shared" si="23"/>
        <v/>
      </c>
    </row>
    <row r="130" spans="1:42" ht="87.75" customHeight="1" x14ac:dyDescent="0.25">
      <c r="A130" s="34">
        <v>99</v>
      </c>
      <c r="B130" s="57" t="s">
        <v>156</v>
      </c>
      <c r="C130" s="92">
        <f>'[5]2022'!B127</f>
        <v>46.97</v>
      </c>
      <c r="D130" s="93">
        <f>'[5]2022'!DP127</f>
        <v>8</v>
      </c>
      <c r="E130" s="93">
        <f>'[5]2022'!DQ127</f>
        <v>18</v>
      </c>
      <c r="F130" s="92">
        <f>'[5]2022'!DT127</f>
        <v>0.38322333404300618</v>
      </c>
      <c r="G130" s="44">
        <f>'[5]2021'!DX98</f>
        <v>0</v>
      </c>
      <c r="H130" s="94">
        <f t="shared" si="24"/>
        <v>0</v>
      </c>
      <c r="I130" s="44"/>
      <c r="J130" s="44"/>
      <c r="K130" s="44"/>
      <c r="L130" s="44"/>
      <c r="M130" s="44"/>
      <c r="N130" s="44"/>
      <c r="O130" s="44">
        <f>'[5]Добыча 2021'!T108</f>
        <v>0</v>
      </c>
      <c r="P130" s="44"/>
      <c r="Q130" s="44"/>
      <c r="R130" s="44"/>
      <c r="S130" s="44"/>
      <c r="T130" s="44"/>
      <c r="U130" s="44">
        <f t="shared" si="25"/>
        <v>0</v>
      </c>
      <c r="V130" s="94">
        <f>'[5]2022'!DV127</f>
        <v>1.8</v>
      </c>
      <c r="W130" s="44">
        <f t="shared" si="13"/>
        <v>10</v>
      </c>
      <c r="X130" s="416">
        <f>'[5]2022'!DX127</f>
        <v>1</v>
      </c>
      <c r="Y130" s="94">
        <f t="shared" si="14"/>
        <v>5.5555555555555554</v>
      </c>
      <c r="Z130" s="44"/>
      <c r="AA130" s="44"/>
      <c r="AB130" s="44"/>
      <c r="AC130" s="44"/>
      <c r="AD130" s="44">
        <f t="shared" si="15"/>
        <v>1</v>
      </c>
      <c r="AE130" s="95"/>
      <c r="AF130" s="82"/>
      <c r="AG130" s="159"/>
      <c r="AH130" s="160">
        <f t="shared" si="16"/>
        <v>0.38322333404300618</v>
      </c>
      <c r="AI130" s="160" t="e">
        <f t="shared" ca="1" si="17"/>
        <v>#NAME?</v>
      </c>
      <c r="AJ130" s="161">
        <v>10</v>
      </c>
      <c r="AK130" s="161" t="str">
        <f t="shared" si="18"/>
        <v/>
      </c>
      <c r="AL130" s="161" t="e">
        <f t="shared" ca="1" si="19"/>
        <v>#NAME?</v>
      </c>
      <c r="AM130" s="161">
        <f t="shared" si="20"/>
        <v>1</v>
      </c>
      <c r="AN130" s="162" t="str">
        <f t="shared" si="31"/>
        <v/>
      </c>
      <c r="AO130" s="34" t="str">
        <f t="shared" si="22"/>
        <v/>
      </c>
      <c r="AP130" s="34" t="str">
        <f t="shared" si="23"/>
        <v/>
      </c>
    </row>
    <row r="131" spans="1:42" ht="65.25" customHeight="1" x14ac:dyDescent="0.25">
      <c r="A131" s="34">
        <v>100</v>
      </c>
      <c r="B131" s="57" t="s">
        <v>323</v>
      </c>
      <c r="C131" s="92">
        <f>'[5]2022'!B128</f>
        <v>9.1639999999999997</v>
      </c>
      <c r="D131" s="93">
        <f>'[5]2022'!DP128</f>
        <v>1</v>
      </c>
      <c r="E131" s="93">
        <f>'[5]2022'!DQ128</f>
        <v>2</v>
      </c>
      <c r="F131" s="92">
        <f>'[5]2022'!DT128</f>
        <v>0.21824530772588391</v>
      </c>
      <c r="G131" s="44">
        <f>'[5]2021'!DX99</f>
        <v>0</v>
      </c>
      <c r="H131" s="94">
        <f t="shared" si="24"/>
        <v>0</v>
      </c>
      <c r="I131" s="44"/>
      <c r="J131" s="44"/>
      <c r="K131" s="44"/>
      <c r="L131" s="44"/>
      <c r="M131" s="44"/>
      <c r="N131" s="44"/>
      <c r="O131" s="44">
        <f>'[5]Добыча 2021'!T109</f>
        <v>0</v>
      </c>
      <c r="P131" s="44"/>
      <c r="Q131" s="44"/>
      <c r="R131" s="44"/>
      <c r="S131" s="44"/>
      <c r="T131" s="44"/>
      <c r="U131" s="44">
        <f t="shared" si="25"/>
        <v>0</v>
      </c>
      <c r="V131" s="94">
        <f>'[5]2022'!DV128</f>
        <v>0.2</v>
      </c>
      <c r="W131" s="44">
        <f t="shared" si="13"/>
        <v>10</v>
      </c>
      <c r="X131" s="416">
        <f>'[5]2022'!DX128</f>
        <v>0</v>
      </c>
      <c r="Y131" s="94">
        <f t="shared" si="14"/>
        <v>0</v>
      </c>
      <c r="Z131" s="44"/>
      <c r="AA131" s="44"/>
      <c r="AB131" s="44"/>
      <c r="AC131" s="44"/>
      <c r="AD131" s="44" t="str">
        <f t="shared" si="15"/>
        <v/>
      </c>
      <c r="AE131" s="95"/>
      <c r="AF131" s="82"/>
      <c r="AG131" s="159"/>
      <c r="AH131" s="160">
        <f t="shared" si="16"/>
        <v>0.21824530772588391</v>
      </c>
      <c r="AI131" s="160" t="e">
        <f t="shared" ca="1" si="17"/>
        <v>#NAME?</v>
      </c>
      <c r="AJ131" s="161">
        <v>10</v>
      </c>
      <c r="AK131" s="161" t="str">
        <f t="shared" si="18"/>
        <v/>
      </c>
      <c r="AL131" s="161">
        <f t="shared" si="19"/>
        <v>0</v>
      </c>
      <c r="AM131" s="161">
        <f t="shared" si="20"/>
        <v>0</v>
      </c>
      <c r="AN131" s="162" t="str">
        <f t="shared" si="31"/>
        <v/>
      </c>
      <c r="AO131" s="34" t="str">
        <f t="shared" si="22"/>
        <v/>
      </c>
      <c r="AP131" s="34" t="str">
        <f t="shared" si="23"/>
        <v/>
      </c>
    </row>
    <row r="132" spans="1:42" ht="50.25" customHeight="1" x14ac:dyDescent="0.25">
      <c r="A132" s="34">
        <v>101</v>
      </c>
      <c r="B132" s="57" t="s">
        <v>324</v>
      </c>
      <c r="C132" s="92">
        <f>'[5]2022'!B129</f>
        <v>22.285</v>
      </c>
      <c r="D132" s="93">
        <f>'[5]2022'!DP129</f>
        <v>4</v>
      </c>
      <c r="E132" s="93">
        <f>'[5]2022'!DQ129</f>
        <v>5</v>
      </c>
      <c r="F132" s="92">
        <f>'[5]2022'!DT129</f>
        <v>0.22436616558223019</v>
      </c>
      <c r="G132" s="44">
        <f>'[5]2021'!DX100</f>
        <v>0</v>
      </c>
      <c r="H132" s="94">
        <f t="shared" si="24"/>
        <v>0</v>
      </c>
      <c r="I132" s="44"/>
      <c r="J132" s="44"/>
      <c r="K132" s="44"/>
      <c r="L132" s="44"/>
      <c r="M132" s="44"/>
      <c r="N132" s="44"/>
      <c r="O132" s="44">
        <f>'[5]Добыча 2021'!T110</f>
        <v>0</v>
      </c>
      <c r="P132" s="44"/>
      <c r="Q132" s="44"/>
      <c r="R132" s="44"/>
      <c r="S132" s="44"/>
      <c r="T132" s="44"/>
      <c r="U132" s="44">
        <f t="shared" si="25"/>
        <v>0</v>
      </c>
      <c r="V132" s="94">
        <f>'[5]2022'!DV129</f>
        <v>0.5</v>
      </c>
      <c r="W132" s="44">
        <f t="shared" si="13"/>
        <v>10</v>
      </c>
      <c r="X132" s="416">
        <f>'[5]2022'!DX129</f>
        <v>0</v>
      </c>
      <c r="Y132" s="94">
        <f t="shared" si="14"/>
        <v>0</v>
      </c>
      <c r="Z132" s="44"/>
      <c r="AA132" s="44"/>
      <c r="AB132" s="44"/>
      <c r="AC132" s="44"/>
      <c r="AD132" s="44" t="str">
        <f t="shared" si="15"/>
        <v/>
      </c>
      <c r="AE132" s="95"/>
      <c r="AF132" s="82"/>
      <c r="AG132" s="159"/>
      <c r="AH132" s="160">
        <f t="shared" si="16"/>
        <v>0.22436616558223019</v>
      </c>
      <c r="AI132" s="160" t="e">
        <f t="shared" ca="1" si="17"/>
        <v>#NAME?</v>
      </c>
      <c r="AJ132" s="161">
        <v>10</v>
      </c>
      <c r="AK132" s="161" t="str">
        <f t="shared" si="18"/>
        <v/>
      </c>
      <c r="AL132" s="161">
        <f t="shared" si="19"/>
        <v>0</v>
      </c>
      <c r="AM132" s="161">
        <f t="shared" si="20"/>
        <v>0</v>
      </c>
      <c r="AN132" s="162" t="str">
        <f t="shared" si="31"/>
        <v/>
      </c>
      <c r="AO132" s="34" t="str">
        <f t="shared" si="22"/>
        <v/>
      </c>
      <c r="AP132" s="34" t="str">
        <f t="shared" si="23"/>
        <v/>
      </c>
    </row>
    <row r="133" spans="1:42" ht="31.5" x14ac:dyDescent="0.25">
      <c r="A133" s="34">
        <v>102</v>
      </c>
      <c r="B133" s="57" t="s">
        <v>155</v>
      </c>
      <c r="C133" s="92">
        <f>'[5]2022'!B130</f>
        <v>62.6</v>
      </c>
      <c r="D133" s="93">
        <f>'[5]2022'!DP130</f>
        <v>38</v>
      </c>
      <c r="E133" s="93">
        <f>'[5]2022'!DQ130</f>
        <v>0</v>
      </c>
      <c r="F133" s="92">
        <f>'[5]2022'!DT130</f>
        <v>0</v>
      </c>
      <c r="G133" s="44">
        <f>'[5]2021'!DX101</f>
        <v>3</v>
      </c>
      <c r="H133" s="94">
        <f t="shared" si="24"/>
        <v>7.8947368421052628</v>
      </c>
      <c r="I133" s="44"/>
      <c r="J133" s="44"/>
      <c r="K133" s="44"/>
      <c r="L133" s="44"/>
      <c r="M133" s="44"/>
      <c r="N133" s="44"/>
      <c r="O133" s="44">
        <f>'[5]Добыча 2021'!T111</f>
        <v>0</v>
      </c>
      <c r="P133" s="44"/>
      <c r="Q133" s="44"/>
      <c r="R133" s="44"/>
      <c r="S133" s="44"/>
      <c r="T133" s="44"/>
      <c r="U133" s="44">
        <f t="shared" si="25"/>
        <v>0</v>
      </c>
      <c r="V133" s="94">
        <f>'[5]2022'!DV130</f>
        <v>0</v>
      </c>
      <c r="W133" s="44">
        <f t="shared" si="13"/>
        <v>0</v>
      </c>
      <c r="X133" s="416">
        <f>'[5]2022'!DX130</f>
        <v>0</v>
      </c>
      <c r="Y133" s="94">
        <f t="shared" si="14"/>
        <v>0</v>
      </c>
      <c r="Z133" s="44"/>
      <c r="AA133" s="44"/>
      <c r="AB133" s="44"/>
      <c r="AC133" s="44"/>
      <c r="AD133" s="44" t="str">
        <f t="shared" si="15"/>
        <v/>
      </c>
      <c r="AE133" s="95"/>
      <c r="AF133" s="82"/>
      <c r="AG133" s="159"/>
      <c r="AH133" s="160">
        <f t="shared" si="16"/>
        <v>0</v>
      </c>
      <c r="AI133" s="160" t="e">
        <f t="shared" ca="1" si="17"/>
        <v>#NAME?</v>
      </c>
      <c r="AJ133" s="161">
        <v>10</v>
      </c>
      <c r="AK133" s="161" t="str">
        <f t="shared" si="18"/>
        <v/>
      </c>
      <c r="AL133" s="161">
        <f t="shared" si="19"/>
        <v>0</v>
      </c>
      <c r="AM133" s="161">
        <f t="shared" si="20"/>
        <v>0</v>
      </c>
      <c r="AN133" s="162" t="str">
        <f t="shared" si="31"/>
        <v/>
      </c>
      <c r="AO133" s="34" t="str">
        <f t="shared" si="22"/>
        <v/>
      </c>
      <c r="AP133" s="34" t="str">
        <f t="shared" si="23"/>
        <v/>
      </c>
    </row>
    <row r="134" spans="1:42" ht="31.5" x14ac:dyDescent="0.25">
      <c r="A134" s="34">
        <v>103</v>
      </c>
      <c r="B134" s="57" t="s">
        <v>154</v>
      </c>
      <c r="C134" s="92">
        <f>'[5]2022'!B131</f>
        <v>8.4</v>
      </c>
      <c r="D134" s="93">
        <f>'[5]2022'!DP131</f>
        <v>6</v>
      </c>
      <c r="E134" s="93">
        <f>'[5]2022'!DQ131</f>
        <v>0</v>
      </c>
      <c r="F134" s="92">
        <f>'[5]2022'!DT131</f>
        <v>0</v>
      </c>
      <c r="G134" s="44">
        <f>'[5]2021'!DX102</f>
        <v>0</v>
      </c>
      <c r="H134" s="94">
        <f t="shared" si="24"/>
        <v>0</v>
      </c>
      <c r="I134" s="44"/>
      <c r="J134" s="44"/>
      <c r="K134" s="44"/>
      <c r="L134" s="44"/>
      <c r="M134" s="44"/>
      <c r="N134" s="44"/>
      <c r="O134" s="44">
        <f>'[5]Добыча 2021'!T112</f>
        <v>0</v>
      </c>
      <c r="P134" s="44"/>
      <c r="Q134" s="44"/>
      <c r="R134" s="44"/>
      <c r="S134" s="44"/>
      <c r="T134" s="44"/>
      <c r="U134" s="44">
        <f t="shared" si="25"/>
        <v>0</v>
      </c>
      <c r="V134" s="94">
        <f>'[5]2022'!DV131</f>
        <v>0</v>
      </c>
      <c r="W134" s="44">
        <f t="shared" si="13"/>
        <v>0</v>
      </c>
      <c r="X134" s="416">
        <f>'[5]2022'!DX131</f>
        <v>0</v>
      </c>
      <c r="Y134" s="94">
        <f t="shared" si="14"/>
        <v>0</v>
      </c>
      <c r="Z134" s="44"/>
      <c r="AA134" s="44"/>
      <c r="AB134" s="44"/>
      <c r="AC134" s="44"/>
      <c r="AD134" s="44" t="str">
        <f t="shared" si="15"/>
        <v/>
      </c>
      <c r="AE134" s="95"/>
      <c r="AF134" s="82"/>
      <c r="AG134" s="159"/>
      <c r="AH134" s="160">
        <f t="shared" si="16"/>
        <v>0</v>
      </c>
      <c r="AI134" s="160" t="e">
        <f t="shared" ca="1" si="17"/>
        <v>#NAME?</v>
      </c>
      <c r="AJ134" s="161">
        <v>10</v>
      </c>
      <c r="AK134" s="161" t="str">
        <f t="shared" si="18"/>
        <v/>
      </c>
      <c r="AL134" s="161">
        <f t="shared" si="19"/>
        <v>0</v>
      </c>
      <c r="AM134" s="161">
        <f t="shared" si="20"/>
        <v>0</v>
      </c>
      <c r="AN134" s="162" t="str">
        <f t="shared" si="31"/>
        <v/>
      </c>
      <c r="AO134" s="34" t="str">
        <f t="shared" si="22"/>
        <v/>
      </c>
      <c r="AP134" s="34" t="str">
        <f t="shared" si="23"/>
        <v/>
      </c>
    </row>
    <row r="135" spans="1:42" ht="48" customHeight="1" x14ac:dyDescent="0.25">
      <c r="A135" s="34">
        <v>104</v>
      </c>
      <c r="B135" s="57" t="s">
        <v>163</v>
      </c>
      <c r="C135" s="92">
        <f>'[5]2022'!B132</f>
        <v>40.4</v>
      </c>
      <c r="D135" s="93">
        <f>'[5]2022'!DP132</f>
        <v>10</v>
      </c>
      <c r="E135" s="93">
        <f>'[5]2022'!DQ132</f>
        <v>12</v>
      </c>
      <c r="F135" s="92">
        <f>'[5]2022'!DT132</f>
        <v>0.29702970297029702</v>
      </c>
      <c r="G135" s="44">
        <f>'[5]2021'!DX103</f>
        <v>1</v>
      </c>
      <c r="H135" s="94">
        <f t="shared" si="24"/>
        <v>10</v>
      </c>
      <c r="I135" s="44"/>
      <c r="J135" s="44"/>
      <c r="K135" s="44"/>
      <c r="L135" s="44"/>
      <c r="M135" s="44"/>
      <c r="N135" s="44"/>
      <c r="O135" s="44">
        <f>'[5]Добыча 2021'!T113</f>
        <v>0</v>
      </c>
      <c r="P135" s="44"/>
      <c r="Q135" s="44"/>
      <c r="R135" s="44"/>
      <c r="S135" s="44"/>
      <c r="T135" s="44"/>
      <c r="U135" s="44">
        <f t="shared" si="25"/>
        <v>0</v>
      </c>
      <c r="V135" s="94">
        <f>'[5]2022'!DV132</f>
        <v>1.2000000000000002</v>
      </c>
      <c r="W135" s="44">
        <f t="shared" si="13"/>
        <v>10.000000000000002</v>
      </c>
      <c r="X135" s="416">
        <f>'[5]2022'!DX132</f>
        <v>1</v>
      </c>
      <c r="Y135" s="94">
        <f t="shared" si="14"/>
        <v>8.3333333333333321</v>
      </c>
      <c r="Z135" s="44"/>
      <c r="AA135" s="44"/>
      <c r="AB135" s="44"/>
      <c r="AC135" s="44"/>
      <c r="AD135" s="44">
        <f t="shared" si="15"/>
        <v>1</v>
      </c>
      <c r="AE135" s="95"/>
      <c r="AF135" s="82"/>
      <c r="AG135" s="159"/>
      <c r="AH135" s="160">
        <f t="shared" si="16"/>
        <v>0.29702970297029702</v>
      </c>
      <c r="AI135" s="160" t="e">
        <f t="shared" ca="1" si="17"/>
        <v>#NAME?</v>
      </c>
      <c r="AJ135" s="161">
        <v>10</v>
      </c>
      <c r="AK135" s="161" t="str">
        <f t="shared" si="18"/>
        <v/>
      </c>
      <c r="AL135" s="161" t="e">
        <f t="shared" ca="1" si="19"/>
        <v>#NAME?</v>
      </c>
      <c r="AM135" s="161">
        <f t="shared" si="20"/>
        <v>1</v>
      </c>
      <c r="AN135" s="162" t="str">
        <f t="shared" si="31"/>
        <v/>
      </c>
      <c r="AO135" s="34" t="str">
        <f t="shared" si="22"/>
        <v/>
      </c>
      <c r="AP135" s="34" t="str">
        <f t="shared" si="23"/>
        <v/>
      </c>
    </row>
    <row r="136" spans="1:42" ht="47.25" x14ac:dyDescent="0.25">
      <c r="A136" s="34">
        <v>105</v>
      </c>
      <c r="B136" s="57" t="s">
        <v>325</v>
      </c>
      <c r="C136" s="92">
        <f>'[5]2022'!B133</f>
        <v>25.61</v>
      </c>
      <c r="D136" s="93">
        <f>'[5]2022'!DP133</f>
        <v>1</v>
      </c>
      <c r="E136" s="93">
        <f>'[5]2022'!DQ133</f>
        <v>5</v>
      </c>
      <c r="F136" s="92">
        <f>'[5]2022'!DT133</f>
        <v>0.19523623584537292</v>
      </c>
      <c r="G136" s="44">
        <f>'[5]2021'!DX104</f>
        <v>0</v>
      </c>
      <c r="H136" s="94">
        <f t="shared" si="24"/>
        <v>0</v>
      </c>
      <c r="I136" s="44"/>
      <c r="J136" s="44"/>
      <c r="K136" s="44"/>
      <c r="L136" s="44"/>
      <c r="M136" s="44"/>
      <c r="N136" s="44"/>
      <c r="O136" s="44">
        <f>'[5]Добыча 2021'!T114</f>
        <v>0</v>
      </c>
      <c r="P136" s="44"/>
      <c r="Q136" s="44"/>
      <c r="R136" s="44"/>
      <c r="S136" s="44"/>
      <c r="T136" s="44"/>
      <c r="U136" s="44">
        <f t="shared" si="25"/>
        <v>0</v>
      </c>
      <c r="V136" s="94">
        <f>'[5]2022'!DV133</f>
        <v>0.5</v>
      </c>
      <c r="W136" s="44">
        <f t="shared" si="13"/>
        <v>10</v>
      </c>
      <c r="X136" s="416">
        <f>'[5]2022'!DX133</f>
        <v>0</v>
      </c>
      <c r="Y136" s="94">
        <f t="shared" si="14"/>
        <v>0</v>
      </c>
      <c r="Z136" s="44"/>
      <c r="AA136" s="44"/>
      <c r="AB136" s="44"/>
      <c r="AC136" s="44"/>
      <c r="AD136" s="44" t="str">
        <f t="shared" si="15"/>
        <v/>
      </c>
      <c r="AE136" s="95"/>
      <c r="AF136" s="82"/>
      <c r="AG136" s="159"/>
      <c r="AH136" s="160">
        <f t="shared" si="16"/>
        <v>0.19523623584537292</v>
      </c>
      <c r="AI136" s="160" t="e">
        <f t="shared" ca="1" si="17"/>
        <v>#NAME?</v>
      </c>
      <c r="AJ136" s="161">
        <v>10</v>
      </c>
      <c r="AK136" s="161" t="str">
        <f t="shared" si="18"/>
        <v/>
      </c>
      <c r="AL136" s="161">
        <f t="shared" si="19"/>
        <v>0</v>
      </c>
      <c r="AM136" s="161">
        <f t="shared" si="20"/>
        <v>0</v>
      </c>
      <c r="AN136" s="162" t="str">
        <f t="shared" si="31"/>
        <v/>
      </c>
      <c r="AO136" s="34" t="str">
        <f t="shared" si="22"/>
        <v/>
      </c>
      <c r="AP136" s="34" t="str">
        <f t="shared" si="23"/>
        <v/>
      </c>
    </row>
    <row r="137" spans="1:42" ht="47.25" x14ac:dyDescent="0.25">
      <c r="A137" s="34">
        <v>106</v>
      </c>
      <c r="B137" s="57" t="s">
        <v>326</v>
      </c>
      <c r="C137" s="92">
        <f>'[5]2022'!B134</f>
        <v>16.600000000000001</v>
      </c>
      <c r="D137" s="93">
        <f>'[5]2022'!DP134</f>
        <v>1</v>
      </c>
      <c r="E137" s="93">
        <f>'[5]2022'!DQ134</f>
        <v>4</v>
      </c>
      <c r="F137" s="92">
        <f>'[5]2022'!DT134</f>
        <v>0.24096385542168672</v>
      </c>
      <c r="G137" s="44">
        <f>'[5]2021'!DX105</f>
        <v>0</v>
      </c>
      <c r="H137" s="94">
        <f t="shared" si="24"/>
        <v>0</v>
      </c>
      <c r="I137" s="44"/>
      <c r="J137" s="44"/>
      <c r="K137" s="44"/>
      <c r="L137" s="44"/>
      <c r="M137" s="44"/>
      <c r="N137" s="44"/>
      <c r="O137" s="44">
        <f>'[5]Добыча 2021'!T115</f>
        <v>0</v>
      </c>
      <c r="P137" s="44"/>
      <c r="Q137" s="44"/>
      <c r="R137" s="44"/>
      <c r="S137" s="44"/>
      <c r="T137" s="44"/>
      <c r="U137" s="44">
        <f t="shared" si="25"/>
        <v>0</v>
      </c>
      <c r="V137" s="94">
        <f>'[5]2022'!DV134</f>
        <v>0.4</v>
      </c>
      <c r="W137" s="44">
        <f t="shared" si="13"/>
        <v>10</v>
      </c>
      <c r="X137" s="416">
        <f>'[5]2022'!DX134</f>
        <v>0</v>
      </c>
      <c r="Y137" s="94">
        <f t="shared" si="14"/>
        <v>0</v>
      </c>
      <c r="Z137" s="44"/>
      <c r="AA137" s="44"/>
      <c r="AB137" s="44"/>
      <c r="AC137" s="44"/>
      <c r="AD137" s="44" t="str">
        <f t="shared" si="15"/>
        <v/>
      </c>
      <c r="AE137" s="95"/>
      <c r="AF137" s="82"/>
      <c r="AG137" s="159"/>
      <c r="AH137" s="160">
        <f t="shared" si="16"/>
        <v>0.24096385542168672</v>
      </c>
      <c r="AI137" s="160" t="e">
        <f t="shared" ca="1" si="17"/>
        <v>#NAME?</v>
      </c>
      <c r="AJ137" s="161">
        <v>10</v>
      </c>
      <c r="AK137" s="161" t="str">
        <f t="shared" si="18"/>
        <v/>
      </c>
      <c r="AL137" s="161">
        <f t="shared" si="19"/>
        <v>0</v>
      </c>
      <c r="AM137" s="161">
        <f t="shared" si="20"/>
        <v>0</v>
      </c>
      <c r="AN137" s="162" t="str">
        <f t="shared" si="31"/>
        <v/>
      </c>
      <c r="AO137" s="34" t="str">
        <f t="shared" si="22"/>
        <v/>
      </c>
      <c r="AP137" s="34" t="str">
        <f t="shared" si="23"/>
        <v/>
      </c>
    </row>
    <row r="138" spans="1:42" ht="31.5" x14ac:dyDescent="0.25">
      <c r="A138" s="34">
        <v>107</v>
      </c>
      <c r="B138" s="57" t="s">
        <v>158</v>
      </c>
      <c r="C138" s="92">
        <f>'[5]2022'!B135</f>
        <v>48.85</v>
      </c>
      <c r="D138" s="93">
        <f>'[5]2022'!DP135</f>
        <v>0</v>
      </c>
      <c r="E138" s="93">
        <f>'[5]2022'!DQ135</f>
        <v>0</v>
      </c>
      <c r="F138" s="92">
        <f>'[5]2022'!DT135</f>
        <v>0</v>
      </c>
      <c r="G138" s="44">
        <f>'[5]2021'!DX106</f>
        <v>0</v>
      </c>
      <c r="H138" s="94">
        <f t="shared" si="24"/>
        <v>0</v>
      </c>
      <c r="I138" s="44"/>
      <c r="J138" s="44"/>
      <c r="K138" s="44"/>
      <c r="L138" s="44"/>
      <c r="M138" s="44"/>
      <c r="N138" s="44"/>
      <c r="O138" s="44">
        <f>'[5]Добыча 2021'!T116</f>
        <v>0</v>
      </c>
      <c r="P138" s="44"/>
      <c r="Q138" s="44"/>
      <c r="R138" s="44"/>
      <c r="S138" s="44"/>
      <c r="T138" s="44"/>
      <c r="U138" s="44">
        <f t="shared" si="25"/>
        <v>0</v>
      </c>
      <c r="V138" s="94">
        <f>'[5]2022'!DV135</f>
        <v>0</v>
      </c>
      <c r="W138" s="44">
        <f t="shared" si="13"/>
        <v>0</v>
      </c>
      <c r="X138" s="416">
        <f>'[5]2022'!DX135</f>
        <v>0</v>
      </c>
      <c r="Y138" s="94">
        <f t="shared" si="14"/>
        <v>0</v>
      </c>
      <c r="Z138" s="44"/>
      <c r="AA138" s="44"/>
      <c r="AB138" s="44"/>
      <c r="AC138" s="44"/>
      <c r="AD138" s="44" t="str">
        <f t="shared" si="15"/>
        <v/>
      </c>
      <c r="AE138" s="95"/>
      <c r="AF138" s="82"/>
      <c r="AG138" s="159"/>
      <c r="AH138" s="160">
        <f t="shared" si="16"/>
        <v>0</v>
      </c>
      <c r="AI138" s="160" t="e">
        <f t="shared" ca="1" si="17"/>
        <v>#NAME?</v>
      </c>
      <c r="AJ138" s="161">
        <v>10</v>
      </c>
      <c r="AK138" s="161" t="str">
        <f t="shared" si="18"/>
        <v/>
      </c>
      <c r="AL138" s="161">
        <f t="shared" si="19"/>
        <v>0</v>
      </c>
      <c r="AM138" s="161">
        <f t="shared" si="20"/>
        <v>0</v>
      </c>
      <c r="AN138" s="162" t="str">
        <f t="shared" si="31"/>
        <v/>
      </c>
      <c r="AO138" s="34" t="str">
        <f t="shared" si="22"/>
        <v/>
      </c>
      <c r="AP138" s="34" t="str">
        <f t="shared" si="23"/>
        <v/>
      </c>
    </row>
    <row r="139" spans="1:42" ht="47.25" x14ac:dyDescent="0.25">
      <c r="A139" s="34">
        <v>108</v>
      </c>
      <c r="B139" s="57" t="s">
        <v>157</v>
      </c>
      <c r="C139" s="92">
        <f>'[5]2022'!B136</f>
        <v>34.69</v>
      </c>
      <c r="D139" s="93">
        <f>'[5]2022'!DP136</f>
        <v>2</v>
      </c>
      <c r="E139" s="93">
        <f>'[5]2022'!DQ136</f>
        <v>3</v>
      </c>
      <c r="F139" s="92">
        <f>'[5]2022'!DT136</f>
        <v>8.648025367541079E-2</v>
      </c>
      <c r="G139" s="44">
        <f>'[5]2021'!DX107</f>
        <v>0</v>
      </c>
      <c r="H139" s="94">
        <f t="shared" si="24"/>
        <v>0</v>
      </c>
      <c r="I139" s="44"/>
      <c r="J139" s="44"/>
      <c r="K139" s="44"/>
      <c r="L139" s="44"/>
      <c r="M139" s="44"/>
      <c r="N139" s="44"/>
      <c r="O139" s="44">
        <f>'[5]Добыча 2021'!T117</f>
        <v>0</v>
      </c>
      <c r="P139" s="44"/>
      <c r="Q139" s="44"/>
      <c r="R139" s="44"/>
      <c r="S139" s="44"/>
      <c r="T139" s="44"/>
      <c r="U139" s="44">
        <f t="shared" si="25"/>
        <v>0</v>
      </c>
      <c r="V139" s="94">
        <f>'[5]2022'!DV136</f>
        <v>0.30000000000000004</v>
      </c>
      <c r="W139" s="44">
        <f t="shared" si="13"/>
        <v>10.000000000000002</v>
      </c>
      <c r="X139" s="416">
        <f>'[5]2022'!DX136</f>
        <v>0</v>
      </c>
      <c r="Y139" s="94">
        <f t="shared" si="14"/>
        <v>0</v>
      </c>
      <c r="Z139" s="44"/>
      <c r="AA139" s="44"/>
      <c r="AB139" s="44"/>
      <c r="AC139" s="44"/>
      <c r="AD139" s="44" t="str">
        <f t="shared" si="15"/>
        <v/>
      </c>
      <c r="AE139" s="95"/>
      <c r="AF139" s="82"/>
      <c r="AG139" s="159"/>
      <c r="AH139" s="160">
        <f t="shared" si="16"/>
        <v>8.648025367541079E-2</v>
      </c>
      <c r="AI139" s="160" t="e">
        <f t="shared" ca="1" si="17"/>
        <v>#NAME?</v>
      </c>
      <c r="AJ139" s="161">
        <v>10</v>
      </c>
      <c r="AK139" s="161" t="str">
        <f t="shared" si="18"/>
        <v/>
      </c>
      <c r="AL139" s="161">
        <f t="shared" si="19"/>
        <v>0</v>
      </c>
      <c r="AM139" s="161">
        <f t="shared" si="20"/>
        <v>0</v>
      </c>
      <c r="AN139" s="162" t="str">
        <f t="shared" si="31"/>
        <v/>
      </c>
      <c r="AO139" s="34" t="str">
        <f t="shared" si="22"/>
        <v/>
      </c>
      <c r="AP139" s="34" t="str">
        <f t="shared" si="23"/>
        <v/>
      </c>
    </row>
    <row r="140" spans="1:42" ht="32.25" customHeight="1" x14ac:dyDescent="0.25">
      <c r="A140" s="34">
        <v>109</v>
      </c>
      <c r="B140" s="57" t="s">
        <v>161</v>
      </c>
      <c r="C140" s="92">
        <f>'[5]2022'!B137</f>
        <v>8.7080000000000002</v>
      </c>
      <c r="D140" s="93">
        <f>'[5]2022'!DP137</f>
        <v>0</v>
      </c>
      <c r="E140" s="93">
        <f>'[5]2022'!DQ137</f>
        <v>0</v>
      </c>
      <c r="F140" s="92">
        <f>'[5]2022'!DT137</f>
        <v>0</v>
      </c>
      <c r="G140" s="44">
        <f>'[5]2021'!DX108</f>
        <v>0</v>
      </c>
      <c r="H140" s="94">
        <f t="shared" si="24"/>
        <v>0</v>
      </c>
      <c r="I140" s="44"/>
      <c r="J140" s="44"/>
      <c r="K140" s="44"/>
      <c r="L140" s="44"/>
      <c r="M140" s="44"/>
      <c r="N140" s="44"/>
      <c r="O140" s="44">
        <f>'[5]Добыча 2021'!T118</f>
        <v>0</v>
      </c>
      <c r="P140" s="44"/>
      <c r="Q140" s="44"/>
      <c r="R140" s="44"/>
      <c r="S140" s="44"/>
      <c r="T140" s="44"/>
      <c r="U140" s="44">
        <f t="shared" si="25"/>
        <v>0</v>
      </c>
      <c r="V140" s="94">
        <f>'[5]2022'!DV137</f>
        <v>0</v>
      </c>
      <c r="W140" s="44">
        <f t="shared" si="13"/>
        <v>0</v>
      </c>
      <c r="X140" s="416">
        <f>'[5]2022'!DX137</f>
        <v>0</v>
      </c>
      <c r="Y140" s="94">
        <f t="shared" si="14"/>
        <v>0</v>
      </c>
      <c r="Z140" s="44"/>
      <c r="AA140" s="44"/>
      <c r="AB140" s="44"/>
      <c r="AC140" s="44"/>
      <c r="AD140" s="44" t="str">
        <f t="shared" si="15"/>
        <v/>
      </c>
      <c r="AE140" s="95"/>
      <c r="AF140" s="82"/>
      <c r="AG140" s="159"/>
      <c r="AH140" s="160">
        <f t="shared" si="16"/>
        <v>0</v>
      </c>
      <c r="AI140" s="160" t="e">
        <f t="shared" ca="1" si="17"/>
        <v>#NAME?</v>
      </c>
      <c r="AJ140" s="161">
        <v>10</v>
      </c>
      <c r="AK140" s="161" t="str">
        <f t="shared" si="18"/>
        <v/>
      </c>
      <c r="AL140" s="161">
        <f t="shared" si="19"/>
        <v>0</v>
      </c>
      <c r="AM140" s="161">
        <f t="shared" si="20"/>
        <v>0</v>
      </c>
      <c r="AN140" s="162" t="str">
        <f t="shared" si="31"/>
        <v/>
      </c>
      <c r="AO140" s="34" t="str">
        <f t="shared" si="22"/>
        <v/>
      </c>
      <c r="AP140" s="34" t="str">
        <f t="shared" si="23"/>
        <v/>
      </c>
    </row>
    <row r="141" spans="1:42" ht="31.5" x14ac:dyDescent="0.25">
      <c r="A141" s="34">
        <v>110</v>
      </c>
      <c r="B141" s="57" t="s">
        <v>162</v>
      </c>
      <c r="C141" s="92">
        <f>'[5]2022'!B138</f>
        <v>76.099999999999994</v>
      </c>
      <c r="D141" s="93">
        <f>'[5]2022'!DP138</f>
        <v>3</v>
      </c>
      <c r="E141" s="93">
        <f>'[5]2022'!DQ138</f>
        <v>8</v>
      </c>
      <c r="F141" s="92">
        <f>'[5]2022'!DT138</f>
        <v>0.10512483574244416</v>
      </c>
      <c r="G141" s="44">
        <f>'[5]2021'!DX109</f>
        <v>0</v>
      </c>
      <c r="H141" s="94">
        <f t="shared" si="24"/>
        <v>0</v>
      </c>
      <c r="I141" s="47"/>
      <c r="J141" s="47"/>
      <c r="K141" s="47"/>
      <c r="L141" s="99"/>
      <c r="M141" s="44"/>
      <c r="N141" s="44"/>
      <c r="O141" s="44">
        <f>'[5]Добыча 2021'!T119</f>
        <v>0</v>
      </c>
      <c r="P141" s="44"/>
      <c r="Q141" s="44"/>
      <c r="R141" s="44"/>
      <c r="S141" s="44"/>
      <c r="T141" s="44"/>
      <c r="U141" s="44">
        <f t="shared" si="25"/>
        <v>0</v>
      </c>
      <c r="V141" s="94">
        <f>'[5]2022'!DV138</f>
        <v>0.8</v>
      </c>
      <c r="W141" s="44">
        <f t="shared" si="13"/>
        <v>10</v>
      </c>
      <c r="X141" s="416">
        <f>'[5]2022'!DX138</f>
        <v>0</v>
      </c>
      <c r="Y141" s="94">
        <f t="shared" si="14"/>
        <v>0</v>
      </c>
      <c r="Z141" s="44"/>
      <c r="AA141" s="44"/>
      <c r="AB141" s="44"/>
      <c r="AC141" s="44"/>
      <c r="AD141" s="44" t="str">
        <f t="shared" si="15"/>
        <v/>
      </c>
      <c r="AE141" s="95"/>
      <c r="AF141" s="82"/>
      <c r="AG141" s="159"/>
      <c r="AH141" s="160">
        <f t="shared" si="16"/>
        <v>0.10512483574244416</v>
      </c>
      <c r="AI141" s="160" t="e">
        <f t="shared" ca="1" si="17"/>
        <v>#NAME?</v>
      </c>
      <c r="AJ141" s="161">
        <v>10</v>
      </c>
      <c r="AK141" s="161" t="str">
        <f t="shared" si="18"/>
        <v/>
      </c>
      <c r="AL141" s="161">
        <f t="shared" si="19"/>
        <v>0</v>
      </c>
      <c r="AM141" s="161">
        <f t="shared" si="20"/>
        <v>0</v>
      </c>
      <c r="AN141" s="162" t="str">
        <f t="shared" si="31"/>
        <v/>
      </c>
      <c r="AO141" s="34" t="str">
        <f t="shared" si="22"/>
        <v/>
      </c>
      <c r="AP141" s="34" t="str">
        <f t="shared" si="23"/>
        <v/>
      </c>
    </row>
    <row r="142" spans="1:42" ht="48" customHeight="1" x14ac:dyDescent="0.25">
      <c r="A142" s="34">
        <v>111</v>
      </c>
      <c r="B142" s="128" t="s">
        <v>165</v>
      </c>
      <c r="C142" s="92">
        <f>'[5]2022'!B139</f>
        <v>3.52</v>
      </c>
      <c r="D142" s="581">
        <f>'[5]2022'!DP139</f>
        <v>0</v>
      </c>
      <c r="E142" s="93">
        <f>'[5]2022'!DQ139</f>
        <v>0</v>
      </c>
      <c r="F142" s="92">
        <f>'[5]2022'!DT139</f>
        <v>0</v>
      </c>
      <c r="G142" s="583">
        <f>'[5]2021'!DX110</f>
        <v>0</v>
      </c>
      <c r="H142" s="585">
        <f t="shared" si="24"/>
        <v>0</v>
      </c>
      <c r="I142" s="47"/>
      <c r="J142" s="47"/>
      <c r="K142" s="47"/>
      <c r="L142" s="99"/>
      <c r="M142" s="44"/>
      <c r="N142" s="44"/>
      <c r="O142" s="583">
        <f>'[5]Добыча 2021'!T120</f>
        <v>0</v>
      </c>
      <c r="P142" s="44"/>
      <c r="Q142" s="44"/>
      <c r="R142" s="44"/>
      <c r="S142" s="44"/>
      <c r="T142" s="44"/>
      <c r="U142" s="583">
        <f>IF(G142=0,0,O142/G142*100)</f>
        <v>0</v>
      </c>
      <c r="V142" s="94">
        <f>'[5]2022'!DV139</f>
        <v>0</v>
      </c>
      <c r="W142" s="44">
        <f>IF(V142&gt;0,V142/E142*100,0)</f>
        <v>0</v>
      </c>
      <c r="X142" s="416">
        <f>'[5]2022'!DX139</f>
        <v>0</v>
      </c>
      <c r="Y142" s="94">
        <f>IF(X142&gt;0,X142/E142*100,0)</f>
        <v>0</v>
      </c>
      <c r="Z142" s="44"/>
      <c r="AA142" s="44"/>
      <c r="AB142" s="44"/>
      <c r="AC142" s="44"/>
      <c r="AD142" s="44" t="str">
        <f t="shared" si="15"/>
        <v/>
      </c>
      <c r="AE142" s="95"/>
      <c r="AF142" s="82"/>
      <c r="AG142" s="159"/>
      <c r="AH142" s="160">
        <f t="shared" si="16"/>
        <v>0</v>
      </c>
      <c r="AI142" s="160" t="e">
        <f t="shared" ca="1" si="17"/>
        <v>#NAME?</v>
      </c>
      <c r="AJ142" s="161">
        <v>10</v>
      </c>
      <c r="AK142" s="161" t="str">
        <f t="shared" si="18"/>
        <v/>
      </c>
      <c r="AL142" s="161">
        <f t="shared" si="19"/>
        <v>0</v>
      </c>
      <c r="AM142" s="161">
        <f t="shared" si="20"/>
        <v>0</v>
      </c>
      <c r="AN142" s="162" t="str">
        <f t="shared" si="31"/>
        <v/>
      </c>
      <c r="AO142" s="34" t="str">
        <f t="shared" si="22"/>
        <v/>
      </c>
      <c r="AP142" s="34" t="str">
        <f t="shared" si="23"/>
        <v/>
      </c>
    </row>
    <row r="143" spans="1:42" ht="47.25" x14ac:dyDescent="0.25">
      <c r="A143" s="34">
        <v>112</v>
      </c>
      <c r="B143" s="119" t="s">
        <v>443</v>
      </c>
      <c r="C143" s="92">
        <f>'[5]2022'!B140</f>
        <v>16.07</v>
      </c>
      <c r="D143" s="582"/>
      <c r="E143" s="93">
        <f>'[5]2022'!DQ140</f>
        <v>0</v>
      </c>
      <c r="F143" s="92">
        <f>'[5]2022'!DT140</f>
        <v>0</v>
      </c>
      <c r="G143" s="584"/>
      <c r="H143" s="586"/>
      <c r="I143" s="44"/>
      <c r="J143" s="44"/>
      <c r="K143" s="44"/>
      <c r="L143" s="44"/>
      <c r="M143" s="44"/>
      <c r="N143" s="44"/>
      <c r="O143" s="584"/>
      <c r="P143" s="44"/>
      <c r="Q143" s="44"/>
      <c r="R143" s="44"/>
      <c r="S143" s="44"/>
      <c r="T143" s="44"/>
      <c r="U143" s="584"/>
      <c r="V143" s="94">
        <f>'[5]2022'!DV140</f>
        <v>0</v>
      </c>
      <c r="W143" s="44">
        <f t="shared" si="13"/>
        <v>0</v>
      </c>
      <c r="X143" s="416">
        <f>'[5]2022'!DX140</f>
        <v>0</v>
      </c>
      <c r="Y143" s="94">
        <f t="shared" si="14"/>
        <v>0</v>
      </c>
      <c r="Z143" s="44"/>
      <c r="AA143" s="44"/>
      <c r="AB143" s="44"/>
      <c r="AC143" s="44"/>
      <c r="AD143" s="44" t="str">
        <f t="shared" si="15"/>
        <v/>
      </c>
      <c r="AE143" s="95"/>
      <c r="AF143" s="82"/>
      <c r="AG143" s="159"/>
      <c r="AH143" s="160">
        <f t="shared" si="16"/>
        <v>0</v>
      </c>
      <c r="AI143" s="160" t="e">
        <f t="shared" ca="1" si="17"/>
        <v>#NAME?</v>
      </c>
      <c r="AJ143" s="161">
        <v>10</v>
      </c>
      <c r="AK143" s="161" t="str">
        <f t="shared" si="18"/>
        <v/>
      </c>
      <c r="AL143" s="161">
        <f t="shared" si="19"/>
        <v>0</v>
      </c>
      <c r="AM143" s="161">
        <f t="shared" si="20"/>
        <v>0</v>
      </c>
      <c r="AN143" s="162" t="str">
        <f t="shared" si="31"/>
        <v/>
      </c>
      <c r="AO143" s="34" t="str">
        <f t="shared" si="22"/>
        <v/>
      </c>
      <c r="AP143" s="34" t="str">
        <f t="shared" si="23"/>
        <v/>
      </c>
    </row>
    <row r="144" spans="1:42" ht="18.75" x14ac:dyDescent="0.25">
      <c r="A144" s="34"/>
      <c r="B144" s="46" t="s">
        <v>173</v>
      </c>
      <c r="C144" s="98"/>
      <c r="D144" s="97"/>
      <c r="E144" s="97"/>
      <c r="F144" s="98"/>
      <c r="G144" s="44"/>
      <c r="H144" s="94"/>
      <c r="I144" s="44"/>
      <c r="J144" s="44"/>
      <c r="K144" s="44"/>
      <c r="L144" s="44"/>
      <c r="M144" s="56"/>
      <c r="N144" s="56"/>
      <c r="O144" s="56"/>
      <c r="P144" s="56"/>
      <c r="Q144" s="56"/>
      <c r="R144" s="56"/>
      <c r="S144" s="56"/>
      <c r="T144" s="56"/>
      <c r="U144" s="44"/>
      <c r="V144" s="111"/>
      <c r="W144" s="44"/>
      <c r="X144" s="418"/>
      <c r="Y144" s="94"/>
      <c r="Z144" s="56"/>
      <c r="AA144" s="56"/>
      <c r="AB144" s="56"/>
      <c r="AC144" s="56"/>
      <c r="AD144" s="44" t="str">
        <f t="shared" ref="AD144:AD207" si="32">IF(AND(ISNUMBER(X144),X144&gt;0),X144,"")</f>
        <v/>
      </c>
      <c r="AE144" s="56"/>
      <c r="AF144" s="82"/>
      <c r="AG144" s="159"/>
      <c r="AH144" s="160" t="str">
        <f t="shared" ref="AH144:AH207" si="33">IF(AND(ISNUMBER(--C144),C144&gt;0),E144/C144,"")</f>
        <v/>
      </c>
      <c r="AI144" s="160" t="e">
        <f t="shared" ref="AI144:AI207" ca="1" si="34">IF(AND(ISNUMBER(--E144),ISNUMBER(--AJ144)),ЧАСТНОЕ(E144*AJ144,100),"")</f>
        <v>#NAME?</v>
      </c>
      <c r="AJ144" s="161">
        <v>10</v>
      </c>
      <c r="AK144" s="161" t="str">
        <f t="shared" ref="AK144:AK207" si="35">IF(AJ144&lt;Y144,"Норматив превышен","")</f>
        <v/>
      </c>
      <c r="AL144" s="161" t="str">
        <f t="shared" ref="AL144:AL207" si="36">IF(ISNUMBER(X144),IF(X144&gt;0,MAX(ЧАСТНОЕ(X144*30,100),1),0),"")</f>
        <v/>
      </c>
      <c r="AM144" s="161" t="str">
        <f t="shared" ref="AM144:AM207" si="37">IF(ISNUMBER(X144),X144,"")</f>
        <v/>
      </c>
      <c r="AN144" s="162" t="str">
        <f t="shared" si="31"/>
        <v/>
      </c>
      <c r="AO144" s="34" t="str">
        <f t="shared" ref="AO144:AO207" si="38">IF(ISNUMBER(X144),IF(SUM(Z144:AE144)&lt;&gt;X144,"Сумма не совпадает или не ОДОУ",""),"")</f>
        <v/>
      </c>
      <c r="AP144" s="34" t="str">
        <f t="shared" ref="AP144:AP207" si="39">IF(X144&gt;0,IF(AD144&lt;&gt;X144,"Не проставлено",""),"")</f>
        <v/>
      </c>
    </row>
    <row r="145" spans="1:42" ht="94.5" x14ac:dyDescent="0.25">
      <c r="A145" s="34">
        <v>113</v>
      </c>
      <c r="B145" s="57" t="s">
        <v>328</v>
      </c>
      <c r="C145" s="92">
        <f>'[5]2022'!B142</f>
        <v>22.076000000000001</v>
      </c>
      <c r="D145" s="93">
        <f>'[5]2022'!DP142</f>
        <v>2</v>
      </c>
      <c r="E145" s="93">
        <f>'[5]2022'!DQ142</f>
        <v>3</v>
      </c>
      <c r="F145" s="92">
        <f>'[5]2022'!DT142</f>
        <v>0.13589418372893639</v>
      </c>
      <c r="G145" s="44">
        <f>'[5]2021'!DX112</f>
        <v>0</v>
      </c>
      <c r="H145" s="94">
        <f t="shared" ref="H145:H177" si="40">IF(G145&gt;0,G145/D145*100,0)</f>
        <v>0</v>
      </c>
      <c r="I145" s="44"/>
      <c r="J145" s="44"/>
      <c r="K145" s="44"/>
      <c r="L145" s="44"/>
      <c r="M145" s="44"/>
      <c r="N145" s="44"/>
      <c r="O145" s="44">
        <f>'[5]Добыча 2021'!T122</f>
        <v>0</v>
      </c>
      <c r="P145" s="44"/>
      <c r="Q145" s="44"/>
      <c r="R145" s="44"/>
      <c r="S145" s="44"/>
      <c r="T145" s="44"/>
      <c r="U145" s="44">
        <f t="shared" ref="U145:U177" si="41">IF(G145=0,0,O145/G145*100)</f>
        <v>0</v>
      </c>
      <c r="V145" s="94">
        <f>'[5]2022'!DV142</f>
        <v>0.30000000000000004</v>
      </c>
      <c r="W145" s="44">
        <f t="shared" ref="W145:W177" si="42">IF(V145&gt;0,V145/E145*100,0)</f>
        <v>10.000000000000002</v>
      </c>
      <c r="X145" s="416">
        <f>'[5]2022'!DX142</f>
        <v>0</v>
      </c>
      <c r="Y145" s="94">
        <f t="shared" ref="Y145:Y177" si="43">IF(X145&gt;0,X145/E145*100,0)</f>
        <v>0</v>
      </c>
      <c r="Z145" s="44"/>
      <c r="AA145" s="44"/>
      <c r="AB145" s="44"/>
      <c r="AC145" s="44"/>
      <c r="AD145" s="44" t="str">
        <f t="shared" si="32"/>
        <v/>
      </c>
      <c r="AE145" s="95"/>
      <c r="AF145" s="82"/>
      <c r="AG145" s="159"/>
      <c r="AH145" s="160">
        <f t="shared" si="33"/>
        <v>0.13589418372893639</v>
      </c>
      <c r="AI145" s="160" t="e">
        <f t="shared" ca="1" si="34"/>
        <v>#NAME?</v>
      </c>
      <c r="AJ145" s="161">
        <v>10</v>
      </c>
      <c r="AK145" s="161" t="str">
        <f t="shared" si="35"/>
        <v/>
      </c>
      <c r="AL145" s="161">
        <f t="shared" si="36"/>
        <v>0</v>
      </c>
      <c r="AM145" s="161">
        <f t="shared" si="37"/>
        <v>0</v>
      </c>
      <c r="AN145" s="162" t="str">
        <f t="shared" si="31"/>
        <v/>
      </c>
      <c r="AO145" s="34" t="str">
        <f t="shared" si="38"/>
        <v/>
      </c>
      <c r="AP145" s="34" t="str">
        <f t="shared" si="39"/>
        <v/>
      </c>
    </row>
    <row r="146" spans="1:42" ht="65.25" customHeight="1" x14ac:dyDescent="0.25">
      <c r="A146" s="34">
        <v>114</v>
      </c>
      <c r="B146" s="57" t="s">
        <v>329</v>
      </c>
      <c r="C146" s="92">
        <f>'[5]2022'!B143</f>
        <v>51.795000000000002</v>
      </c>
      <c r="D146" s="93">
        <f>'[5]2022'!DP143</f>
        <v>0</v>
      </c>
      <c r="E146" s="93">
        <f>'[5]2022'!DQ143</f>
        <v>4</v>
      </c>
      <c r="F146" s="92">
        <f>'[5]2022'!DT143</f>
        <v>7.7227531615020759E-2</v>
      </c>
      <c r="G146" s="44">
        <f>'[5]2021'!DX113</f>
        <v>0</v>
      </c>
      <c r="H146" s="94">
        <f t="shared" si="40"/>
        <v>0</v>
      </c>
      <c r="I146" s="44"/>
      <c r="J146" s="44"/>
      <c r="K146" s="44"/>
      <c r="L146" s="44"/>
      <c r="M146" s="44"/>
      <c r="N146" s="44"/>
      <c r="O146" s="44">
        <f>'[5]Добыча 2021'!T123</f>
        <v>0</v>
      </c>
      <c r="P146" s="44"/>
      <c r="Q146" s="44"/>
      <c r="R146" s="44"/>
      <c r="S146" s="44"/>
      <c r="T146" s="44"/>
      <c r="U146" s="44">
        <f t="shared" si="41"/>
        <v>0</v>
      </c>
      <c r="V146" s="94">
        <f>'[5]2022'!DV143</f>
        <v>0.4</v>
      </c>
      <c r="W146" s="44">
        <f t="shared" si="42"/>
        <v>10</v>
      </c>
      <c r="X146" s="416">
        <f>'[5]2022'!DX143</f>
        <v>0</v>
      </c>
      <c r="Y146" s="94">
        <f t="shared" si="43"/>
        <v>0</v>
      </c>
      <c r="Z146" s="44"/>
      <c r="AA146" s="44"/>
      <c r="AB146" s="44"/>
      <c r="AC146" s="44"/>
      <c r="AD146" s="44" t="str">
        <f t="shared" si="32"/>
        <v/>
      </c>
      <c r="AE146" s="95"/>
      <c r="AF146" s="82"/>
      <c r="AG146" s="159"/>
      <c r="AH146" s="160">
        <f t="shared" si="33"/>
        <v>7.7227531615020759E-2</v>
      </c>
      <c r="AI146" s="160" t="e">
        <f t="shared" ca="1" si="34"/>
        <v>#NAME?</v>
      </c>
      <c r="AJ146" s="161">
        <v>10</v>
      </c>
      <c r="AK146" s="161" t="str">
        <f t="shared" si="35"/>
        <v/>
      </c>
      <c r="AL146" s="161">
        <f t="shared" si="36"/>
        <v>0</v>
      </c>
      <c r="AM146" s="161">
        <f t="shared" si="37"/>
        <v>0</v>
      </c>
      <c r="AN146" s="162" t="str">
        <f t="shared" si="31"/>
        <v/>
      </c>
      <c r="AO146" s="34" t="str">
        <f t="shared" si="38"/>
        <v/>
      </c>
      <c r="AP146" s="34" t="str">
        <f t="shared" si="39"/>
        <v/>
      </c>
    </row>
    <row r="147" spans="1:42" ht="31.5" customHeight="1" x14ac:dyDescent="0.25">
      <c r="A147" s="34">
        <v>115</v>
      </c>
      <c r="B147" s="57" t="s">
        <v>174</v>
      </c>
      <c r="C147" s="92">
        <f>'[5]2022'!B144</f>
        <v>10.686999999999999</v>
      </c>
      <c r="D147" s="93">
        <f>'[5]2022'!DP144</f>
        <v>1</v>
      </c>
      <c r="E147" s="93">
        <f>'[5]2022'!DQ144</f>
        <v>0</v>
      </c>
      <c r="F147" s="92">
        <f>'[5]2022'!DT144</f>
        <v>0</v>
      </c>
      <c r="G147" s="44">
        <f>'[5]2021'!DX114</f>
        <v>0</v>
      </c>
      <c r="H147" s="94">
        <f t="shared" si="40"/>
        <v>0</v>
      </c>
      <c r="I147" s="44"/>
      <c r="J147" s="44"/>
      <c r="K147" s="44"/>
      <c r="L147" s="44"/>
      <c r="M147" s="44"/>
      <c r="N147" s="44"/>
      <c r="O147" s="44">
        <f>'[5]Добыча 2021'!T124</f>
        <v>0</v>
      </c>
      <c r="P147" s="44"/>
      <c r="Q147" s="44"/>
      <c r="R147" s="44"/>
      <c r="S147" s="44"/>
      <c r="T147" s="44"/>
      <c r="U147" s="44">
        <f t="shared" si="41"/>
        <v>0</v>
      </c>
      <c r="V147" s="94">
        <f>'[5]2022'!DV144</f>
        <v>0</v>
      </c>
      <c r="W147" s="44">
        <f t="shared" si="42"/>
        <v>0</v>
      </c>
      <c r="X147" s="416">
        <f>'[5]2022'!DX144</f>
        <v>0</v>
      </c>
      <c r="Y147" s="94">
        <f t="shared" si="43"/>
        <v>0</v>
      </c>
      <c r="Z147" s="44"/>
      <c r="AA147" s="44"/>
      <c r="AB147" s="44"/>
      <c r="AC147" s="44"/>
      <c r="AD147" s="44" t="str">
        <f t="shared" si="32"/>
        <v/>
      </c>
      <c r="AE147" s="95"/>
      <c r="AF147" s="82"/>
      <c r="AG147" s="159"/>
      <c r="AH147" s="160">
        <f t="shared" si="33"/>
        <v>0</v>
      </c>
      <c r="AI147" s="160" t="e">
        <f t="shared" ca="1" si="34"/>
        <v>#NAME?</v>
      </c>
      <c r="AJ147" s="161">
        <v>10</v>
      </c>
      <c r="AK147" s="161" t="str">
        <f t="shared" si="35"/>
        <v/>
      </c>
      <c r="AL147" s="161">
        <f t="shared" si="36"/>
        <v>0</v>
      </c>
      <c r="AM147" s="161">
        <f t="shared" si="37"/>
        <v>0</v>
      </c>
      <c r="AN147" s="162" t="str">
        <f t="shared" si="31"/>
        <v/>
      </c>
      <c r="AO147" s="34" t="str">
        <f t="shared" si="38"/>
        <v/>
      </c>
      <c r="AP147" s="34" t="str">
        <f t="shared" si="39"/>
        <v/>
      </c>
    </row>
    <row r="148" spans="1:42" ht="31.5" x14ac:dyDescent="0.25">
      <c r="A148" s="34">
        <v>116</v>
      </c>
      <c r="B148" s="57" t="s">
        <v>178</v>
      </c>
      <c r="C148" s="92">
        <f>'[5]2022'!B145</f>
        <v>127.137</v>
      </c>
      <c r="D148" s="93">
        <f>'[5]2022'!DP145</f>
        <v>16</v>
      </c>
      <c r="E148" s="93">
        <f>'[5]2022'!DQ145</f>
        <v>18</v>
      </c>
      <c r="F148" s="92">
        <f>'[5]2022'!DT145</f>
        <v>0.14157955591212629</v>
      </c>
      <c r="G148" s="44">
        <f>'[5]2021'!DX115</f>
        <v>1</v>
      </c>
      <c r="H148" s="94">
        <f t="shared" si="40"/>
        <v>6.25</v>
      </c>
      <c r="I148" s="44"/>
      <c r="J148" s="44"/>
      <c r="K148" s="44"/>
      <c r="L148" s="44"/>
      <c r="M148" s="44"/>
      <c r="N148" s="44"/>
      <c r="O148" s="44">
        <f>'[5]Добыча 2021'!T125</f>
        <v>0</v>
      </c>
      <c r="P148" s="44"/>
      <c r="Q148" s="44"/>
      <c r="R148" s="44"/>
      <c r="S148" s="44"/>
      <c r="T148" s="44"/>
      <c r="U148" s="44">
        <f t="shared" si="41"/>
        <v>0</v>
      </c>
      <c r="V148" s="94">
        <f>'[5]2022'!DV145</f>
        <v>1.8</v>
      </c>
      <c r="W148" s="44">
        <f t="shared" si="42"/>
        <v>10</v>
      </c>
      <c r="X148" s="416">
        <f>'[5]2022'!DX145</f>
        <v>1</v>
      </c>
      <c r="Y148" s="94">
        <f t="shared" si="43"/>
        <v>5.5555555555555554</v>
      </c>
      <c r="Z148" s="44"/>
      <c r="AA148" s="44"/>
      <c r="AB148" s="44"/>
      <c r="AC148" s="44"/>
      <c r="AD148" s="44">
        <f t="shared" si="32"/>
        <v>1</v>
      </c>
      <c r="AE148" s="95"/>
      <c r="AF148" s="82"/>
      <c r="AG148" s="159"/>
      <c r="AH148" s="160">
        <f t="shared" si="33"/>
        <v>0.14157955591212629</v>
      </c>
      <c r="AI148" s="160" t="e">
        <f t="shared" ca="1" si="34"/>
        <v>#NAME?</v>
      </c>
      <c r="AJ148" s="161">
        <v>10</v>
      </c>
      <c r="AK148" s="161" t="str">
        <f t="shared" si="35"/>
        <v/>
      </c>
      <c r="AL148" s="161" t="e">
        <f t="shared" ca="1" si="36"/>
        <v>#NAME?</v>
      </c>
      <c r="AM148" s="161">
        <f t="shared" si="37"/>
        <v>1</v>
      </c>
      <c r="AN148" s="162" t="str">
        <f t="shared" si="31"/>
        <v/>
      </c>
      <c r="AO148" s="34" t="str">
        <f t="shared" si="38"/>
        <v/>
      </c>
      <c r="AP148" s="34" t="str">
        <f t="shared" si="39"/>
        <v/>
      </c>
    </row>
    <row r="149" spans="1:42" ht="31.5" x14ac:dyDescent="0.25">
      <c r="A149" s="34">
        <v>117</v>
      </c>
      <c r="B149" s="49" t="s">
        <v>177</v>
      </c>
      <c r="C149" s="92">
        <f>'[5]2022'!B146</f>
        <v>119.479</v>
      </c>
      <c r="D149" s="93">
        <f>'[5]2022'!DP146</f>
        <v>11</v>
      </c>
      <c r="E149" s="93">
        <f>'[5]2022'!DQ146</f>
        <v>20</v>
      </c>
      <c r="F149" s="92">
        <f>'[5]2022'!DT146</f>
        <v>0.1673934331556173</v>
      </c>
      <c r="G149" s="44">
        <f>'[5]2021'!DX116</f>
        <v>0</v>
      </c>
      <c r="H149" s="94">
        <f t="shared" si="40"/>
        <v>0</v>
      </c>
      <c r="I149" s="47"/>
      <c r="J149" s="47"/>
      <c r="K149" s="47"/>
      <c r="L149" s="99"/>
      <c r="M149" s="44"/>
      <c r="N149" s="44"/>
      <c r="O149" s="44">
        <f>'[5]Добыча 2021'!T126</f>
        <v>0</v>
      </c>
      <c r="P149" s="44"/>
      <c r="Q149" s="44"/>
      <c r="R149" s="44"/>
      <c r="S149" s="44"/>
      <c r="T149" s="44"/>
      <c r="U149" s="44">
        <f t="shared" si="41"/>
        <v>0</v>
      </c>
      <c r="V149" s="94">
        <f>'[5]2022'!DV146</f>
        <v>2</v>
      </c>
      <c r="W149" s="44">
        <f t="shared" si="42"/>
        <v>10</v>
      </c>
      <c r="X149" s="416">
        <f>'[5]2022'!DX146</f>
        <v>2</v>
      </c>
      <c r="Y149" s="94">
        <f t="shared" si="43"/>
        <v>10</v>
      </c>
      <c r="Z149" s="44"/>
      <c r="AA149" s="44"/>
      <c r="AB149" s="44"/>
      <c r="AC149" s="44"/>
      <c r="AD149" s="44">
        <f t="shared" si="32"/>
        <v>2</v>
      </c>
      <c r="AE149" s="95"/>
      <c r="AF149" s="82"/>
      <c r="AG149" s="159"/>
      <c r="AH149" s="160">
        <f t="shared" si="33"/>
        <v>0.1673934331556173</v>
      </c>
      <c r="AI149" s="160" t="e">
        <f t="shared" ca="1" si="34"/>
        <v>#NAME?</v>
      </c>
      <c r="AJ149" s="161">
        <v>10</v>
      </c>
      <c r="AK149" s="161" t="str">
        <f t="shared" si="35"/>
        <v/>
      </c>
      <c r="AL149" s="161" t="e">
        <f t="shared" ca="1" si="36"/>
        <v>#NAME?</v>
      </c>
      <c r="AM149" s="161">
        <f t="shared" si="37"/>
        <v>2</v>
      </c>
      <c r="AN149" s="162" t="str">
        <f t="shared" si="31"/>
        <v/>
      </c>
      <c r="AO149" s="34" t="str">
        <f t="shared" si="38"/>
        <v/>
      </c>
      <c r="AP149" s="34" t="str">
        <f t="shared" si="39"/>
        <v/>
      </c>
    </row>
    <row r="150" spans="1:42" ht="53.25" customHeight="1" x14ac:dyDescent="0.25">
      <c r="A150" s="34">
        <v>118</v>
      </c>
      <c r="B150" s="57" t="s">
        <v>330</v>
      </c>
      <c r="C150" s="92">
        <f>'[5]2022'!B147</f>
        <v>19.553999999999998</v>
      </c>
      <c r="D150" s="93">
        <f>'[5]2022'!DP147</f>
        <v>1</v>
      </c>
      <c r="E150" s="93">
        <f>'[5]2022'!DQ147</f>
        <v>4</v>
      </c>
      <c r="F150" s="92">
        <f>'[5]2022'!DT147</f>
        <v>0.20456172650097168</v>
      </c>
      <c r="G150" s="44">
        <f>'[5]2021'!DX117</f>
        <v>0</v>
      </c>
      <c r="H150" s="94">
        <f t="shared" si="40"/>
        <v>0</v>
      </c>
      <c r="I150" s="44"/>
      <c r="J150" s="44"/>
      <c r="K150" s="44"/>
      <c r="L150" s="44"/>
      <c r="M150" s="44"/>
      <c r="N150" s="44"/>
      <c r="O150" s="44">
        <f>'[5]Добыча 2021'!T127</f>
        <v>0</v>
      </c>
      <c r="P150" s="44"/>
      <c r="Q150" s="44"/>
      <c r="R150" s="44"/>
      <c r="S150" s="44"/>
      <c r="T150" s="44"/>
      <c r="U150" s="44">
        <f t="shared" si="41"/>
        <v>0</v>
      </c>
      <c r="V150" s="94">
        <f>'[5]2022'!DV147</f>
        <v>0.4</v>
      </c>
      <c r="W150" s="44">
        <f t="shared" si="42"/>
        <v>10</v>
      </c>
      <c r="X150" s="416">
        <f>'[5]2022'!DX147</f>
        <v>0</v>
      </c>
      <c r="Y150" s="94">
        <f t="shared" si="43"/>
        <v>0</v>
      </c>
      <c r="Z150" s="44"/>
      <c r="AA150" s="44"/>
      <c r="AB150" s="44"/>
      <c r="AC150" s="44"/>
      <c r="AD150" s="44" t="str">
        <f t="shared" si="32"/>
        <v/>
      </c>
      <c r="AE150" s="95"/>
      <c r="AF150" s="82"/>
      <c r="AG150" s="159"/>
      <c r="AH150" s="160">
        <f t="shared" si="33"/>
        <v>0.20456172650097168</v>
      </c>
      <c r="AI150" s="160" t="e">
        <f t="shared" ca="1" si="34"/>
        <v>#NAME?</v>
      </c>
      <c r="AJ150" s="161">
        <v>10</v>
      </c>
      <c r="AK150" s="161" t="str">
        <f t="shared" si="35"/>
        <v/>
      </c>
      <c r="AL150" s="161">
        <f t="shared" si="36"/>
        <v>0</v>
      </c>
      <c r="AM150" s="161">
        <f t="shared" si="37"/>
        <v>0</v>
      </c>
      <c r="AN150" s="162" t="str">
        <f t="shared" si="31"/>
        <v/>
      </c>
      <c r="AO150" s="34" t="str">
        <f t="shared" si="38"/>
        <v/>
      </c>
      <c r="AP150" s="34" t="str">
        <f t="shared" si="39"/>
        <v/>
      </c>
    </row>
    <row r="151" spans="1:42" ht="20.25" customHeight="1" x14ac:dyDescent="0.25">
      <c r="A151" s="34"/>
      <c r="B151" s="46" t="s">
        <v>180</v>
      </c>
      <c r="C151" s="98"/>
      <c r="D151" s="97"/>
      <c r="E151" s="97"/>
      <c r="F151" s="98"/>
      <c r="G151" s="44"/>
      <c r="H151" s="94"/>
      <c r="I151" s="44"/>
      <c r="J151" s="44"/>
      <c r="K151" s="44"/>
      <c r="L151" s="44"/>
      <c r="M151" s="56"/>
      <c r="N151" s="56"/>
      <c r="O151" s="56"/>
      <c r="P151" s="56"/>
      <c r="Q151" s="56"/>
      <c r="R151" s="56"/>
      <c r="S151" s="56"/>
      <c r="T151" s="56"/>
      <c r="U151" s="44"/>
      <c r="V151" s="111"/>
      <c r="W151" s="44"/>
      <c r="X151" s="418"/>
      <c r="Y151" s="94">
        <f t="shared" si="43"/>
        <v>0</v>
      </c>
      <c r="Z151" s="56"/>
      <c r="AA151" s="56"/>
      <c r="AB151" s="56"/>
      <c r="AC151" s="56"/>
      <c r="AD151" s="44" t="str">
        <f t="shared" si="32"/>
        <v/>
      </c>
      <c r="AE151" s="56"/>
      <c r="AF151" s="82"/>
      <c r="AG151" s="159"/>
      <c r="AH151" s="160" t="str">
        <f t="shared" si="33"/>
        <v/>
      </c>
      <c r="AI151" s="160" t="e">
        <f t="shared" ca="1" si="34"/>
        <v>#NAME?</v>
      </c>
      <c r="AJ151" s="161">
        <v>10</v>
      </c>
      <c r="AK151" s="161" t="str">
        <f t="shared" si="35"/>
        <v/>
      </c>
      <c r="AL151" s="161" t="str">
        <f t="shared" si="36"/>
        <v/>
      </c>
      <c r="AM151" s="161" t="str">
        <f t="shared" si="37"/>
        <v/>
      </c>
      <c r="AN151" s="162" t="str">
        <f t="shared" si="31"/>
        <v/>
      </c>
      <c r="AO151" s="34" t="str">
        <f t="shared" si="38"/>
        <v/>
      </c>
      <c r="AP151" s="34" t="str">
        <f t="shared" si="39"/>
        <v/>
      </c>
    </row>
    <row r="152" spans="1:42" ht="31.5" x14ac:dyDescent="0.25">
      <c r="A152" s="34">
        <v>119</v>
      </c>
      <c r="B152" s="57" t="s">
        <v>185</v>
      </c>
      <c r="C152" s="92">
        <f>'[5]2022'!B149</f>
        <v>1372</v>
      </c>
      <c r="D152" s="93">
        <f>'[5]2022'!DP149</f>
        <v>80</v>
      </c>
      <c r="E152" s="93">
        <f>'[5]2022'!DQ149</f>
        <v>82</v>
      </c>
      <c r="F152" s="92">
        <f>'[5]2022'!DT149</f>
        <v>5.9766763848396499E-2</v>
      </c>
      <c r="G152" s="44">
        <f>'[5]2021'!DX119</f>
        <v>5</v>
      </c>
      <c r="H152" s="94">
        <f t="shared" si="40"/>
        <v>6.25</v>
      </c>
      <c r="I152" s="44"/>
      <c r="J152" s="44"/>
      <c r="K152" s="44"/>
      <c r="L152" s="44"/>
      <c r="M152" s="44"/>
      <c r="N152" s="44"/>
      <c r="O152" s="44">
        <f>'[5]Добыча 2021'!T129</f>
        <v>0</v>
      </c>
      <c r="P152" s="44"/>
      <c r="Q152" s="44"/>
      <c r="R152" s="44"/>
      <c r="S152" s="44"/>
      <c r="T152" s="44"/>
      <c r="U152" s="44">
        <f t="shared" si="41"/>
        <v>0</v>
      </c>
      <c r="V152" s="94">
        <f>'[5]2022'!DV149</f>
        <v>8.2000000000000011</v>
      </c>
      <c r="W152" s="44">
        <f t="shared" si="42"/>
        <v>10.000000000000002</v>
      </c>
      <c r="X152" s="416">
        <f>'[5]2022'!DX149</f>
        <v>0</v>
      </c>
      <c r="Y152" s="94">
        <f t="shared" si="43"/>
        <v>0</v>
      </c>
      <c r="Z152" s="44"/>
      <c r="AA152" s="44"/>
      <c r="AB152" s="44"/>
      <c r="AC152" s="44"/>
      <c r="AD152" s="44" t="str">
        <f t="shared" si="32"/>
        <v/>
      </c>
      <c r="AE152" s="95"/>
      <c r="AF152" s="82"/>
      <c r="AG152" s="159"/>
      <c r="AH152" s="160">
        <f t="shared" si="33"/>
        <v>5.9766763848396499E-2</v>
      </c>
      <c r="AI152" s="160" t="e">
        <f t="shared" ca="1" si="34"/>
        <v>#NAME?</v>
      </c>
      <c r="AJ152" s="161">
        <v>10</v>
      </c>
      <c r="AK152" s="161" t="str">
        <f t="shared" si="35"/>
        <v/>
      </c>
      <c r="AL152" s="161">
        <f t="shared" si="36"/>
        <v>0</v>
      </c>
      <c r="AM152" s="161">
        <f t="shared" si="37"/>
        <v>0</v>
      </c>
      <c r="AN152" s="162" t="str">
        <f t="shared" si="31"/>
        <v/>
      </c>
      <c r="AO152" s="34" t="str">
        <f t="shared" si="38"/>
        <v/>
      </c>
      <c r="AP152" s="34" t="str">
        <f t="shared" si="39"/>
        <v/>
      </c>
    </row>
    <row r="153" spans="1:42" ht="31.5" x14ac:dyDescent="0.25">
      <c r="A153" s="34">
        <v>120</v>
      </c>
      <c r="B153" s="57" t="s">
        <v>331</v>
      </c>
      <c r="C153" s="92">
        <f>'[5]2022'!B150</f>
        <v>187.15</v>
      </c>
      <c r="D153" s="93">
        <f>'[5]2022'!DP150</f>
        <v>8</v>
      </c>
      <c r="E153" s="93">
        <f>'[5]2022'!DQ150</f>
        <v>0</v>
      </c>
      <c r="F153" s="92">
        <f>'[5]2022'!DT150</f>
        <v>0</v>
      </c>
      <c r="G153" s="44">
        <f>'[5]2021'!DX120</f>
        <v>0</v>
      </c>
      <c r="H153" s="94">
        <f t="shared" si="40"/>
        <v>0</v>
      </c>
      <c r="I153" s="44"/>
      <c r="J153" s="44"/>
      <c r="K153" s="44"/>
      <c r="L153" s="44"/>
      <c r="M153" s="44"/>
      <c r="N153" s="44"/>
      <c r="O153" s="44">
        <f>'[5]Добыча 2021'!T130</f>
        <v>0</v>
      </c>
      <c r="P153" s="44"/>
      <c r="Q153" s="44"/>
      <c r="R153" s="44"/>
      <c r="S153" s="44"/>
      <c r="T153" s="44"/>
      <c r="U153" s="44">
        <f t="shared" si="41"/>
        <v>0</v>
      </c>
      <c r="V153" s="94">
        <f>'[5]2022'!DV150</f>
        <v>0</v>
      </c>
      <c r="W153" s="44">
        <f t="shared" si="42"/>
        <v>0</v>
      </c>
      <c r="X153" s="416">
        <f>'[5]2022'!DX150</f>
        <v>0</v>
      </c>
      <c r="Y153" s="94">
        <f t="shared" si="43"/>
        <v>0</v>
      </c>
      <c r="Z153" s="44"/>
      <c r="AA153" s="44"/>
      <c r="AB153" s="44"/>
      <c r="AC153" s="44"/>
      <c r="AD153" s="44" t="str">
        <f t="shared" si="32"/>
        <v/>
      </c>
      <c r="AE153" s="95"/>
      <c r="AF153" s="82"/>
      <c r="AG153" s="159"/>
      <c r="AH153" s="160">
        <f t="shared" si="33"/>
        <v>0</v>
      </c>
      <c r="AI153" s="160" t="e">
        <f t="shared" ca="1" si="34"/>
        <v>#NAME?</v>
      </c>
      <c r="AJ153" s="161">
        <v>10</v>
      </c>
      <c r="AK153" s="161" t="str">
        <f t="shared" si="35"/>
        <v/>
      </c>
      <c r="AL153" s="161">
        <f t="shared" si="36"/>
        <v>0</v>
      </c>
      <c r="AM153" s="161">
        <f t="shared" si="37"/>
        <v>0</v>
      </c>
      <c r="AN153" s="162" t="str">
        <f t="shared" si="31"/>
        <v/>
      </c>
      <c r="AO153" s="34" t="str">
        <f t="shared" si="38"/>
        <v/>
      </c>
      <c r="AP153" s="34" t="str">
        <f t="shared" si="39"/>
        <v/>
      </c>
    </row>
    <row r="154" spans="1:42" ht="47.25" customHeight="1" x14ac:dyDescent="0.25">
      <c r="A154" s="34">
        <v>121</v>
      </c>
      <c r="B154" s="57" t="s">
        <v>332</v>
      </c>
      <c r="C154" s="92">
        <f>'[5]2022'!B151</f>
        <v>363.3</v>
      </c>
      <c r="D154" s="93">
        <f>'[5]2022'!DP151</f>
        <v>8</v>
      </c>
      <c r="E154" s="93">
        <f>'[5]2022'!DQ151</f>
        <v>14</v>
      </c>
      <c r="F154" s="92">
        <f>'[5]2022'!DT151</f>
        <v>3.8535645472061654E-2</v>
      </c>
      <c r="G154" s="44">
        <f>'[5]2021'!DX121</f>
        <v>0</v>
      </c>
      <c r="H154" s="94">
        <f t="shared" si="40"/>
        <v>0</v>
      </c>
      <c r="I154" s="44"/>
      <c r="J154" s="44"/>
      <c r="K154" s="44"/>
      <c r="L154" s="44"/>
      <c r="M154" s="44"/>
      <c r="N154" s="44"/>
      <c r="O154" s="44">
        <f>'[5]Добыча 2021'!T131</f>
        <v>0</v>
      </c>
      <c r="P154" s="44"/>
      <c r="Q154" s="44"/>
      <c r="R154" s="44"/>
      <c r="S154" s="44"/>
      <c r="T154" s="44"/>
      <c r="U154" s="44">
        <f t="shared" si="41"/>
        <v>0</v>
      </c>
      <c r="V154" s="94">
        <f>'[5]2022'!DV151</f>
        <v>1.4000000000000001</v>
      </c>
      <c r="W154" s="44">
        <f t="shared" si="42"/>
        <v>10</v>
      </c>
      <c r="X154" s="416">
        <f>'[5]2022'!DX151</f>
        <v>0</v>
      </c>
      <c r="Y154" s="94">
        <f t="shared" si="43"/>
        <v>0</v>
      </c>
      <c r="Z154" s="44"/>
      <c r="AA154" s="44"/>
      <c r="AB154" s="44"/>
      <c r="AC154" s="44"/>
      <c r="AD154" s="44" t="str">
        <f t="shared" si="32"/>
        <v/>
      </c>
      <c r="AE154" s="95"/>
      <c r="AF154" s="82"/>
      <c r="AG154" s="159"/>
      <c r="AH154" s="160">
        <f t="shared" si="33"/>
        <v>3.8535645472061654E-2</v>
      </c>
      <c r="AI154" s="160" t="e">
        <f t="shared" ca="1" si="34"/>
        <v>#NAME?</v>
      </c>
      <c r="AJ154" s="161">
        <v>10</v>
      </c>
      <c r="AK154" s="161" t="str">
        <f t="shared" si="35"/>
        <v/>
      </c>
      <c r="AL154" s="161">
        <f t="shared" si="36"/>
        <v>0</v>
      </c>
      <c r="AM154" s="161">
        <f t="shared" si="37"/>
        <v>0</v>
      </c>
      <c r="AN154" s="162" t="str">
        <f t="shared" si="31"/>
        <v/>
      </c>
      <c r="AO154" s="34" t="str">
        <f t="shared" si="38"/>
        <v/>
      </c>
      <c r="AP154" s="34" t="str">
        <f t="shared" si="39"/>
        <v/>
      </c>
    </row>
    <row r="155" spans="1:42" ht="48.75" customHeight="1" x14ac:dyDescent="0.25">
      <c r="A155" s="34">
        <v>122</v>
      </c>
      <c r="B155" s="57" t="s">
        <v>333</v>
      </c>
      <c r="C155" s="92">
        <f>'[5]2022'!B152</f>
        <v>394</v>
      </c>
      <c r="D155" s="93">
        <f>'[5]2022'!DP152</f>
        <v>21</v>
      </c>
      <c r="E155" s="93">
        <f>'[5]2022'!DQ152</f>
        <v>23</v>
      </c>
      <c r="F155" s="92">
        <f>'[5]2022'!DT152</f>
        <v>5.8375634517766499E-2</v>
      </c>
      <c r="G155" s="44">
        <f>'[5]2021'!DX122</f>
        <v>2</v>
      </c>
      <c r="H155" s="94">
        <f t="shared" si="40"/>
        <v>9.5238095238095237</v>
      </c>
      <c r="I155" s="44"/>
      <c r="J155" s="44"/>
      <c r="K155" s="44"/>
      <c r="L155" s="44"/>
      <c r="M155" s="44"/>
      <c r="N155" s="44"/>
      <c r="O155" s="44">
        <f>'[5]Добыча 2021'!T132</f>
        <v>0</v>
      </c>
      <c r="P155" s="44"/>
      <c r="Q155" s="44"/>
      <c r="R155" s="44"/>
      <c r="S155" s="44"/>
      <c r="T155" s="44"/>
      <c r="U155" s="44">
        <f t="shared" si="41"/>
        <v>0</v>
      </c>
      <c r="V155" s="94">
        <f>'[5]2022'!DV152</f>
        <v>2.3000000000000003</v>
      </c>
      <c r="W155" s="44">
        <f t="shared" si="42"/>
        <v>10</v>
      </c>
      <c r="X155" s="416">
        <f>'[5]2022'!DX152</f>
        <v>2</v>
      </c>
      <c r="Y155" s="94">
        <f t="shared" si="43"/>
        <v>8.695652173913043</v>
      </c>
      <c r="Z155" s="44"/>
      <c r="AA155" s="44"/>
      <c r="AB155" s="44"/>
      <c r="AC155" s="44"/>
      <c r="AD155" s="44">
        <f t="shared" si="32"/>
        <v>2</v>
      </c>
      <c r="AE155" s="95"/>
      <c r="AF155" s="82"/>
      <c r="AG155" s="159"/>
      <c r="AH155" s="160">
        <f t="shared" si="33"/>
        <v>5.8375634517766499E-2</v>
      </c>
      <c r="AI155" s="160" t="e">
        <f t="shared" ca="1" si="34"/>
        <v>#NAME?</v>
      </c>
      <c r="AJ155" s="161">
        <v>10</v>
      </c>
      <c r="AK155" s="161" t="str">
        <f t="shared" si="35"/>
        <v/>
      </c>
      <c r="AL155" s="161" t="e">
        <f t="shared" ca="1" si="36"/>
        <v>#NAME?</v>
      </c>
      <c r="AM155" s="161">
        <f t="shared" si="37"/>
        <v>2</v>
      </c>
      <c r="AN155" s="162" t="str">
        <f t="shared" si="31"/>
        <v/>
      </c>
      <c r="AO155" s="34" t="str">
        <f t="shared" si="38"/>
        <v/>
      </c>
      <c r="AP155" s="34" t="str">
        <f t="shared" si="39"/>
        <v/>
      </c>
    </row>
    <row r="156" spans="1:42" ht="31.5" x14ac:dyDescent="0.25">
      <c r="A156" s="34">
        <v>123</v>
      </c>
      <c r="B156" s="57" t="s">
        <v>182</v>
      </c>
      <c r="C156" s="92">
        <f>'[5]2022'!B153</f>
        <v>193</v>
      </c>
      <c r="D156" s="93">
        <f>'[5]2022'!DP153</f>
        <v>7</v>
      </c>
      <c r="E156" s="93">
        <f>'[5]2022'!DQ153</f>
        <v>10</v>
      </c>
      <c r="F156" s="92">
        <f>'[5]2022'!DT153</f>
        <v>5.181347150259067E-2</v>
      </c>
      <c r="G156" s="44">
        <f>'[5]2021'!DX123</f>
        <v>0</v>
      </c>
      <c r="H156" s="94">
        <f t="shared" si="40"/>
        <v>0</v>
      </c>
      <c r="I156" s="44"/>
      <c r="J156" s="44"/>
      <c r="K156" s="44"/>
      <c r="L156" s="44"/>
      <c r="M156" s="44"/>
      <c r="N156" s="44"/>
      <c r="O156" s="44">
        <f>'[5]Добыча 2021'!T133</f>
        <v>0</v>
      </c>
      <c r="P156" s="44"/>
      <c r="Q156" s="44"/>
      <c r="R156" s="44"/>
      <c r="S156" s="44"/>
      <c r="T156" s="44"/>
      <c r="U156" s="44">
        <f t="shared" si="41"/>
        <v>0</v>
      </c>
      <c r="V156" s="94">
        <f>'[5]2022'!DV153</f>
        <v>1</v>
      </c>
      <c r="W156" s="44">
        <f t="shared" si="42"/>
        <v>10</v>
      </c>
      <c r="X156" s="416">
        <f>'[5]2022'!DX153</f>
        <v>0</v>
      </c>
      <c r="Y156" s="94">
        <f t="shared" si="43"/>
        <v>0</v>
      </c>
      <c r="Z156" s="44"/>
      <c r="AA156" s="44"/>
      <c r="AB156" s="44"/>
      <c r="AC156" s="44"/>
      <c r="AD156" s="44" t="str">
        <f t="shared" si="32"/>
        <v/>
      </c>
      <c r="AE156" s="95"/>
      <c r="AF156" s="82"/>
      <c r="AG156" s="159"/>
      <c r="AH156" s="160">
        <f t="shared" si="33"/>
        <v>5.181347150259067E-2</v>
      </c>
      <c r="AI156" s="160" t="e">
        <f t="shared" ca="1" si="34"/>
        <v>#NAME?</v>
      </c>
      <c r="AJ156" s="161">
        <v>10</v>
      </c>
      <c r="AK156" s="161" t="str">
        <f t="shared" si="35"/>
        <v/>
      </c>
      <c r="AL156" s="161">
        <f t="shared" si="36"/>
        <v>0</v>
      </c>
      <c r="AM156" s="161">
        <f t="shared" si="37"/>
        <v>0</v>
      </c>
      <c r="AN156" s="162" t="str">
        <f t="shared" si="31"/>
        <v/>
      </c>
      <c r="AO156" s="34" t="str">
        <f t="shared" si="38"/>
        <v/>
      </c>
      <c r="AP156" s="34" t="str">
        <f t="shared" si="39"/>
        <v/>
      </c>
    </row>
    <row r="157" spans="1:42" ht="47.25" x14ac:dyDescent="0.25">
      <c r="A157" s="34">
        <v>124</v>
      </c>
      <c r="B157" s="57" t="s">
        <v>334</v>
      </c>
      <c r="C157" s="92">
        <f>'[5]2022'!B154</f>
        <v>264.7</v>
      </c>
      <c r="D157" s="93">
        <f>'[5]2022'!DP154</f>
        <v>11</v>
      </c>
      <c r="E157" s="93">
        <f>'[5]2022'!DQ154</f>
        <v>1</v>
      </c>
      <c r="F157" s="92">
        <f>'[5]2022'!DT154</f>
        <v>3.7778617302606727E-3</v>
      </c>
      <c r="G157" s="44">
        <f>'[5]2021'!DX124</f>
        <v>0</v>
      </c>
      <c r="H157" s="94">
        <f t="shared" si="40"/>
        <v>0</v>
      </c>
      <c r="I157" s="47"/>
      <c r="J157" s="47"/>
      <c r="K157" s="47"/>
      <c r="L157" s="99"/>
      <c r="M157" s="44"/>
      <c r="N157" s="44"/>
      <c r="O157" s="44">
        <f>'[5]Добыча 2021'!T134</f>
        <v>0</v>
      </c>
      <c r="P157" s="44"/>
      <c r="Q157" s="44"/>
      <c r="R157" s="44"/>
      <c r="S157" s="44"/>
      <c r="T157" s="44"/>
      <c r="U157" s="44">
        <f t="shared" si="41"/>
        <v>0</v>
      </c>
      <c r="V157" s="94">
        <f>'[5]2022'!DV154</f>
        <v>0.1</v>
      </c>
      <c r="W157" s="44">
        <f t="shared" si="42"/>
        <v>10</v>
      </c>
      <c r="X157" s="416">
        <f>'[5]2022'!DX154</f>
        <v>0</v>
      </c>
      <c r="Y157" s="94">
        <f t="shared" si="43"/>
        <v>0</v>
      </c>
      <c r="Z157" s="44"/>
      <c r="AA157" s="44"/>
      <c r="AB157" s="44"/>
      <c r="AC157" s="44"/>
      <c r="AD157" s="44" t="str">
        <f t="shared" si="32"/>
        <v/>
      </c>
      <c r="AE157" s="95"/>
      <c r="AF157" s="82"/>
      <c r="AG157" s="159"/>
      <c r="AH157" s="160">
        <f t="shared" si="33"/>
        <v>3.7778617302606727E-3</v>
      </c>
      <c r="AI157" s="160" t="e">
        <f t="shared" ca="1" si="34"/>
        <v>#NAME?</v>
      </c>
      <c r="AJ157" s="161">
        <v>10</v>
      </c>
      <c r="AK157" s="161" t="str">
        <f t="shared" si="35"/>
        <v/>
      </c>
      <c r="AL157" s="161">
        <f t="shared" si="36"/>
        <v>0</v>
      </c>
      <c r="AM157" s="161">
        <f t="shared" si="37"/>
        <v>0</v>
      </c>
      <c r="AN157" s="162" t="str">
        <f t="shared" si="31"/>
        <v/>
      </c>
      <c r="AO157" s="34" t="str">
        <f t="shared" si="38"/>
        <v/>
      </c>
      <c r="AP157" s="34" t="str">
        <f t="shared" si="39"/>
        <v/>
      </c>
    </row>
    <row r="158" spans="1:42" ht="31.5" x14ac:dyDescent="0.25">
      <c r="A158" s="34">
        <v>125</v>
      </c>
      <c r="B158" s="57" t="s">
        <v>335</v>
      </c>
      <c r="C158" s="92">
        <f>'[5]2022'!B155</f>
        <v>93.555000000000007</v>
      </c>
      <c r="D158" s="93">
        <f>'[5]2022'!DP155</f>
        <v>0</v>
      </c>
      <c r="E158" s="93">
        <f>'[5]2022'!DQ155</f>
        <v>1</v>
      </c>
      <c r="F158" s="92">
        <f>'[5]2022'!DT155</f>
        <v>1.0688899577788466E-2</v>
      </c>
      <c r="G158" s="44">
        <f>'[5]2021'!DX125</f>
        <v>0</v>
      </c>
      <c r="H158" s="94">
        <f t="shared" si="40"/>
        <v>0</v>
      </c>
      <c r="I158" s="44"/>
      <c r="J158" s="44"/>
      <c r="K158" s="44"/>
      <c r="L158" s="44"/>
      <c r="M158" s="44"/>
      <c r="N158" s="44"/>
      <c r="O158" s="44">
        <f>'[5]Добыча 2021'!T135</f>
        <v>0</v>
      </c>
      <c r="P158" s="44"/>
      <c r="Q158" s="44"/>
      <c r="R158" s="44"/>
      <c r="S158" s="44"/>
      <c r="T158" s="44"/>
      <c r="U158" s="44">
        <f t="shared" si="41"/>
        <v>0</v>
      </c>
      <c r="V158" s="94">
        <f>'[5]2022'!DV155</f>
        <v>0.1</v>
      </c>
      <c r="W158" s="44">
        <f t="shared" si="42"/>
        <v>10</v>
      </c>
      <c r="X158" s="416">
        <f>'[5]2022'!DX155</f>
        <v>0</v>
      </c>
      <c r="Y158" s="94">
        <f t="shared" si="43"/>
        <v>0</v>
      </c>
      <c r="Z158" s="44"/>
      <c r="AA158" s="44"/>
      <c r="AB158" s="44"/>
      <c r="AC158" s="44"/>
      <c r="AD158" s="44" t="str">
        <f t="shared" si="32"/>
        <v/>
      </c>
      <c r="AE158" s="95"/>
      <c r="AF158" s="82"/>
      <c r="AG158" s="159"/>
      <c r="AH158" s="160">
        <f t="shared" si="33"/>
        <v>1.0688899577788466E-2</v>
      </c>
      <c r="AI158" s="160" t="e">
        <f t="shared" ca="1" si="34"/>
        <v>#NAME?</v>
      </c>
      <c r="AJ158" s="161">
        <v>10</v>
      </c>
      <c r="AK158" s="161" t="str">
        <f t="shared" si="35"/>
        <v/>
      </c>
      <c r="AL158" s="161">
        <f t="shared" si="36"/>
        <v>0</v>
      </c>
      <c r="AM158" s="161">
        <f t="shared" si="37"/>
        <v>0</v>
      </c>
      <c r="AN158" s="162" t="str">
        <f t="shared" si="31"/>
        <v/>
      </c>
      <c r="AO158" s="34" t="str">
        <f t="shared" si="38"/>
        <v/>
      </c>
      <c r="AP158" s="34" t="str">
        <f t="shared" si="39"/>
        <v/>
      </c>
    </row>
    <row r="159" spans="1:42" ht="18.75" x14ac:dyDescent="0.25">
      <c r="A159" s="34"/>
      <c r="B159" s="46" t="s">
        <v>187</v>
      </c>
      <c r="C159" s="98"/>
      <c r="D159" s="97"/>
      <c r="E159" s="97"/>
      <c r="F159" s="98"/>
      <c r="G159" s="44"/>
      <c r="H159" s="94"/>
      <c r="I159" s="44"/>
      <c r="J159" s="44"/>
      <c r="K159" s="44"/>
      <c r="L159" s="44"/>
      <c r="M159" s="56"/>
      <c r="N159" s="56"/>
      <c r="O159" s="56"/>
      <c r="P159" s="56"/>
      <c r="Q159" s="56"/>
      <c r="R159" s="56"/>
      <c r="S159" s="56"/>
      <c r="T159" s="56"/>
      <c r="U159" s="44"/>
      <c r="V159" s="111"/>
      <c r="W159" s="44"/>
      <c r="X159" s="418"/>
      <c r="Y159" s="94"/>
      <c r="Z159" s="56"/>
      <c r="AA159" s="56"/>
      <c r="AB159" s="56"/>
      <c r="AC159" s="56"/>
      <c r="AD159" s="44" t="str">
        <f t="shared" si="32"/>
        <v/>
      </c>
      <c r="AE159" s="56"/>
      <c r="AF159" s="82"/>
      <c r="AG159" s="159"/>
      <c r="AH159" s="160" t="str">
        <f t="shared" si="33"/>
        <v/>
      </c>
      <c r="AI159" s="160" t="e">
        <f t="shared" ca="1" si="34"/>
        <v>#NAME?</v>
      </c>
      <c r="AJ159" s="161">
        <v>10</v>
      </c>
      <c r="AK159" s="161" t="str">
        <f t="shared" si="35"/>
        <v/>
      </c>
      <c r="AL159" s="161" t="str">
        <f t="shared" si="36"/>
        <v/>
      </c>
      <c r="AM159" s="161" t="str">
        <f t="shared" si="37"/>
        <v/>
      </c>
      <c r="AN159" s="162" t="str">
        <f t="shared" si="31"/>
        <v/>
      </c>
      <c r="AO159" s="34" t="str">
        <f t="shared" si="38"/>
        <v/>
      </c>
      <c r="AP159" s="34" t="str">
        <f t="shared" si="39"/>
        <v/>
      </c>
    </row>
    <row r="160" spans="1:42" ht="78.75" x14ac:dyDescent="0.25">
      <c r="A160" s="34">
        <v>126</v>
      </c>
      <c r="B160" s="49" t="s">
        <v>189</v>
      </c>
      <c r="C160" s="92">
        <f>'[5]2022'!B157</f>
        <v>58.8</v>
      </c>
      <c r="D160" s="581">
        <f>'[5]2022'!DP157</f>
        <v>40</v>
      </c>
      <c r="E160" s="93">
        <f>'[5]2022'!DQ157</f>
        <v>2</v>
      </c>
      <c r="F160" s="92">
        <f>'[5]2022'!DT157</f>
        <v>3.4013605442176874E-2</v>
      </c>
      <c r="G160" s="583">
        <f>'[5]2021'!DX127</f>
        <v>2</v>
      </c>
      <c r="H160" s="585">
        <f t="shared" si="40"/>
        <v>5</v>
      </c>
      <c r="I160" s="44"/>
      <c r="J160" s="44"/>
      <c r="K160" s="44"/>
      <c r="L160" s="44"/>
      <c r="M160" s="44"/>
      <c r="N160" s="44"/>
      <c r="O160" s="583">
        <f>'[5]Добыча 2021'!T137</f>
        <v>0</v>
      </c>
      <c r="P160" s="44"/>
      <c r="Q160" s="44"/>
      <c r="R160" s="44"/>
      <c r="S160" s="44"/>
      <c r="T160" s="44"/>
      <c r="U160" s="583">
        <f>IF(G160=0,0,O160/G160*100)</f>
        <v>0</v>
      </c>
      <c r="V160" s="94">
        <f>'[5]2022'!DV157</f>
        <v>0.2</v>
      </c>
      <c r="W160" s="44">
        <f t="shared" ref="W160:W171" si="44">IF(V160&gt;0,V160/E160*100,0)</f>
        <v>10</v>
      </c>
      <c r="X160" s="416">
        <f>'[5]2022'!DX157</f>
        <v>0</v>
      </c>
      <c r="Y160" s="94">
        <f t="shared" ref="Y160:Y171" si="45">IF(X160&gt;0,X160/E160*100,0)</f>
        <v>0</v>
      </c>
      <c r="Z160" s="44"/>
      <c r="AA160" s="44"/>
      <c r="AB160" s="44"/>
      <c r="AC160" s="44"/>
      <c r="AD160" s="44" t="str">
        <f t="shared" si="32"/>
        <v/>
      </c>
      <c r="AE160" s="95"/>
      <c r="AF160" s="82"/>
      <c r="AG160" s="159"/>
      <c r="AH160" s="160">
        <f t="shared" si="33"/>
        <v>3.4013605442176874E-2</v>
      </c>
      <c r="AI160" s="160" t="e">
        <f t="shared" ca="1" si="34"/>
        <v>#NAME?</v>
      </c>
      <c r="AJ160" s="161">
        <v>10</v>
      </c>
      <c r="AK160" s="161" t="str">
        <f t="shared" si="35"/>
        <v/>
      </c>
      <c r="AL160" s="161">
        <f t="shared" si="36"/>
        <v>0</v>
      </c>
      <c r="AM160" s="161">
        <f t="shared" si="37"/>
        <v>0</v>
      </c>
      <c r="AN160" s="162" t="str">
        <f t="shared" si="31"/>
        <v/>
      </c>
      <c r="AO160" s="34" t="str">
        <f t="shared" si="38"/>
        <v/>
      </c>
      <c r="AP160" s="34" t="str">
        <f t="shared" si="39"/>
        <v/>
      </c>
    </row>
    <row r="161" spans="1:42" ht="78.75" x14ac:dyDescent="0.25">
      <c r="A161" s="34">
        <v>127</v>
      </c>
      <c r="B161" s="49" t="s">
        <v>190</v>
      </c>
      <c r="C161" s="92">
        <f>'[5]2022'!B158</f>
        <v>17.8</v>
      </c>
      <c r="D161" s="587"/>
      <c r="E161" s="93">
        <f>'[5]2022'!DQ158</f>
        <v>1</v>
      </c>
      <c r="F161" s="92">
        <f>'[5]2022'!DT158</f>
        <v>5.6179775280898875E-2</v>
      </c>
      <c r="G161" s="588"/>
      <c r="H161" s="589"/>
      <c r="I161" s="44"/>
      <c r="J161" s="44"/>
      <c r="K161" s="44"/>
      <c r="L161" s="44"/>
      <c r="M161" s="44"/>
      <c r="N161" s="44"/>
      <c r="O161" s="588"/>
      <c r="P161" s="44"/>
      <c r="Q161" s="44"/>
      <c r="R161" s="44"/>
      <c r="S161" s="44"/>
      <c r="T161" s="44"/>
      <c r="U161" s="588"/>
      <c r="V161" s="94">
        <f>'[5]2022'!DV158</f>
        <v>0.1</v>
      </c>
      <c r="W161" s="44">
        <f t="shared" si="44"/>
        <v>10</v>
      </c>
      <c r="X161" s="416">
        <f>'[5]2022'!DX158</f>
        <v>0</v>
      </c>
      <c r="Y161" s="94">
        <f t="shared" si="45"/>
        <v>0</v>
      </c>
      <c r="Z161" s="44"/>
      <c r="AA161" s="44"/>
      <c r="AB161" s="44"/>
      <c r="AC161" s="44"/>
      <c r="AD161" s="44" t="str">
        <f t="shared" si="32"/>
        <v/>
      </c>
      <c r="AE161" s="95"/>
      <c r="AF161" s="82"/>
      <c r="AG161" s="159"/>
      <c r="AH161" s="160">
        <f t="shared" si="33"/>
        <v>5.6179775280898875E-2</v>
      </c>
      <c r="AI161" s="160" t="e">
        <f t="shared" ca="1" si="34"/>
        <v>#NAME?</v>
      </c>
      <c r="AJ161" s="161">
        <v>10</v>
      </c>
      <c r="AK161" s="161" t="str">
        <f t="shared" si="35"/>
        <v/>
      </c>
      <c r="AL161" s="161">
        <f t="shared" si="36"/>
        <v>0</v>
      </c>
      <c r="AM161" s="161">
        <f t="shared" si="37"/>
        <v>0</v>
      </c>
      <c r="AN161" s="162" t="str">
        <f t="shared" si="31"/>
        <v/>
      </c>
      <c r="AO161" s="34" t="str">
        <f t="shared" si="38"/>
        <v/>
      </c>
      <c r="AP161" s="34" t="str">
        <f t="shared" si="39"/>
        <v/>
      </c>
    </row>
    <row r="162" spans="1:42" ht="78.75" x14ac:dyDescent="0.25">
      <c r="A162" s="34">
        <v>128</v>
      </c>
      <c r="B162" s="49" t="s">
        <v>191</v>
      </c>
      <c r="C162" s="92">
        <f>'[5]2022'!B159</f>
        <v>30.8</v>
      </c>
      <c r="D162" s="587"/>
      <c r="E162" s="93">
        <f>'[5]2022'!DQ159</f>
        <v>1</v>
      </c>
      <c r="F162" s="92">
        <f>'[5]2022'!DT159</f>
        <v>3.2467532467532464E-2</v>
      </c>
      <c r="G162" s="588"/>
      <c r="H162" s="589"/>
      <c r="I162" s="44"/>
      <c r="J162" s="44"/>
      <c r="K162" s="44"/>
      <c r="L162" s="44"/>
      <c r="M162" s="44"/>
      <c r="N162" s="44"/>
      <c r="O162" s="588"/>
      <c r="P162" s="44"/>
      <c r="Q162" s="44"/>
      <c r="R162" s="44"/>
      <c r="S162" s="44"/>
      <c r="T162" s="44"/>
      <c r="U162" s="588"/>
      <c r="V162" s="94">
        <f>'[5]2022'!DV159</f>
        <v>0.1</v>
      </c>
      <c r="W162" s="44">
        <f t="shared" si="44"/>
        <v>10</v>
      </c>
      <c r="X162" s="416">
        <f>'[5]2022'!DX159</f>
        <v>0</v>
      </c>
      <c r="Y162" s="94">
        <f t="shared" si="45"/>
        <v>0</v>
      </c>
      <c r="Z162" s="44"/>
      <c r="AA162" s="44"/>
      <c r="AB162" s="44"/>
      <c r="AC162" s="44"/>
      <c r="AD162" s="44" t="str">
        <f t="shared" si="32"/>
        <v/>
      </c>
      <c r="AE162" s="95"/>
      <c r="AF162" s="82"/>
      <c r="AG162" s="159"/>
      <c r="AH162" s="160">
        <f t="shared" si="33"/>
        <v>3.2467532467532464E-2</v>
      </c>
      <c r="AI162" s="160" t="e">
        <f t="shared" ca="1" si="34"/>
        <v>#NAME?</v>
      </c>
      <c r="AJ162" s="161">
        <v>10</v>
      </c>
      <c r="AK162" s="161" t="str">
        <f t="shared" si="35"/>
        <v/>
      </c>
      <c r="AL162" s="161">
        <f t="shared" si="36"/>
        <v>0</v>
      </c>
      <c r="AM162" s="161">
        <f t="shared" si="37"/>
        <v>0</v>
      </c>
      <c r="AN162" s="162" t="str">
        <f t="shared" si="31"/>
        <v/>
      </c>
      <c r="AO162" s="34" t="str">
        <f t="shared" si="38"/>
        <v/>
      </c>
      <c r="AP162" s="34" t="str">
        <f t="shared" si="39"/>
        <v/>
      </c>
    </row>
    <row r="163" spans="1:42" ht="78.75" x14ac:dyDescent="0.25">
      <c r="A163" s="34">
        <v>129</v>
      </c>
      <c r="B163" s="49" t="s">
        <v>192</v>
      </c>
      <c r="C163" s="92">
        <f>'[5]2022'!B160</f>
        <v>20.399999999999999</v>
      </c>
      <c r="D163" s="587"/>
      <c r="E163" s="93">
        <f>'[5]2022'!DQ160</f>
        <v>0</v>
      </c>
      <c r="F163" s="92">
        <f>'[5]2022'!DT160</f>
        <v>0</v>
      </c>
      <c r="G163" s="588"/>
      <c r="H163" s="589"/>
      <c r="I163" s="44"/>
      <c r="J163" s="44"/>
      <c r="K163" s="44"/>
      <c r="L163" s="44"/>
      <c r="M163" s="44"/>
      <c r="N163" s="44"/>
      <c r="O163" s="588"/>
      <c r="P163" s="44"/>
      <c r="Q163" s="44"/>
      <c r="R163" s="44"/>
      <c r="S163" s="44"/>
      <c r="T163" s="44"/>
      <c r="U163" s="588"/>
      <c r="V163" s="94">
        <f>'[5]2022'!DV160</f>
        <v>0</v>
      </c>
      <c r="W163" s="44">
        <f t="shared" si="44"/>
        <v>0</v>
      </c>
      <c r="X163" s="416">
        <f>'[5]2022'!DX160</f>
        <v>0</v>
      </c>
      <c r="Y163" s="94">
        <f t="shared" si="45"/>
        <v>0</v>
      </c>
      <c r="Z163" s="44"/>
      <c r="AA163" s="44"/>
      <c r="AB163" s="44"/>
      <c r="AC163" s="44"/>
      <c r="AD163" s="44" t="str">
        <f t="shared" si="32"/>
        <v/>
      </c>
      <c r="AE163" s="95"/>
      <c r="AF163" s="82"/>
      <c r="AG163" s="159"/>
      <c r="AH163" s="160">
        <f t="shared" si="33"/>
        <v>0</v>
      </c>
      <c r="AI163" s="160" t="e">
        <f t="shared" ca="1" si="34"/>
        <v>#NAME?</v>
      </c>
      <c r="AJ163" s="161">
        <v>10</v>
      </c>
      <c r="AK163" s="161" t="str">
        <f t="shared" si="35"/>
        <v/>
      </c>
      <c r="AL163" s="161">
        <f t="shared" si="36"/>
        <v>0</v>
      </c>
      <c r="AM163" s="161">
        <f t="shared" si="37"/>
        <v>0</v>
      </c>
      <c r="AN163" s="162" t="str">
        <f t="shared" si="31"/>
        <v/>
      </c>
      <c r="AO163" s="34" t="str">
        <f t="shared" si="38"/>
        <v/>
      </c>
      <c r="AP163" s="34" t="str">
        <f t="shared" si="39"/>
        <v/>
      </c>
    </row>
    <row r="164" spans="1:42" ht="78.75" x14ac:dyDescent="0.25">
      <c r="A164" s="34">
        <v>130</v>
      </c>
      <c r="B164" s="49" t="s">
        <v>193</v>
      </c>
      <c r="C164" s="92">
        <f>'[5]2022'!B161</f>
        <v>20.8</v>
      </c>
      <c r="D164" s="587"/>
      <c r="E164" s="93">
        <f>'[5]2022'!DQ161</f>
        <v>0</v>
      </c>
      <c r="F164" s="92">
        <f>'[5]2022'!DT161</f>
        <v>0</v>
      </c>
      <c r="G164" s="588"/>
      <c r="H164" s="589"/>
      <c r="I164" s="44"/>
      <c r="J164" s="44"/>
      <c r="K164" s="44"/>
      <c r="L164" s="44"/>
      <c r="M164" s="44"/>
      <c r="N164" s="44"/>
      <c r="O164" s="588"/>
      <c r="P164" s="44"/>
      <c r="Q164" s="44"/>
      <c r="R164" s="44"/>
      <c r="S164" s="44"/>
      <c r="T164" s="44"/>
      <c r="U164" s="588"/>
      <c r="V164" s="94">
        <f>'[5]2022'!DV161</f>
        <v>0</v>
      </c>
      <c r="W164" s="44">
        <f t="shared" si="44"/>
        <v>0</v>
      </c>
      <c r="X164" s="416">
        <f>'[5]2022'!DX161</f>
        <v>0</v>
      </c>
      <c r="Y164" s="94">
        <f t="shared" si="45"/>
        <v>0</v>
      </c>
      <c r="Z164" s="44"/>
      <c r="AA164" s="44"/>
      <c r="AB164" s="44"/>
      <c r="AC164" s="44"/>
      <c r="AD164" s="44" t="str">
        <f t="shared" si="32"/>
        <v/>
      </c>
      <c r="AE164" s="95"/>
      <c r="AF164" s="82"/>
      <c r="AG164" s="159"/>
      <c r="AH164" s="160">
        <f t="shared" si="33"/>
        <v>0</v>
      </c>
      <c r="AI164" s="160" t="e">
        <f t="shared" ca="1" si="34"/>
        <v>#NAME?</v>
      </c>
      <c r="AJ164" s="161">
        <v>10</v>
      </c>
      <c r="AK164" s="161" t="str">
        <f t="shared" si="35"/>
        <v/>
      </c>
      <c r="AL164" s="161">
        <f t="shared" si="36"/>
        <v>0</v>
      </c>
      <c r="AM164" s="161">
        <f t="shared" si="37"/>
        <v>0</v>
      </c>
      <c r="AN164" s="162" t="str">
        <f t="shared" si="31"/>
        <v/>
      </c>
      <c r="AO164" s="34" t="str">
        <f t="shared" si="38"/>
        <v/>
      </c>
      <c r="AP164" s="34" t="str">
        <f t="shared" si="39"/>
        <v/>
      </c>
    </row>
    <row r="165" spans="1:42" ht="78.75" x14ac:dyDescent="0.25">
      <c r="A165" s="34">
        <v>131</v>
      </c>
      <c r="B165" s="49" t="s">
        <v>194</v>
      </c>
      <c r="C165" s="92">
        <f>'[5]2022'!B162</f>
        <v>14.8</v>
      </c>
      <c r="D165" s="587"/>
      <c r="E165" s="93">
        <f>'[5]2022'!DQ162</f>
        <v>0</v>
      </c>
      <c r="F165" s="92">
        <f>'[5]2022'!DT162</f>
        <v>0</v>
      </c>
      <c r="G165" s="588"/>
      <c r="H165" s="589"/>
      <c r="I165" s="44"/>
      <c r="J165" s="44"/>
      <c r="K165" s="44"/>
      <c r="L165" s="44"/>
      <c r="M165" s="44"/>
      <c r="N165" s="44"/>
      <c r="O165" s="588"/>
      <c r="P165" s="44"/>
      <c r="Q165" s="44"/>
      <c r="R165" s="44"/>
      <c r="S165" s="44"/>
      <c r="T165" s="44"/>
      <c r="U165" s="588"/>
      <c r="V165" s="94">
        <f>'[5]2022'!DV162</f>
        <v>0</v>
      </c>
      <c r="W165" s="44">
        <f t="shared" si="44"/>
        <v>0</v>
      </c>
      <c r="X165" s="416">
        <f>'[5]2022'!DX162</f>
        <v>0</v>
      </c>
      <c r="Y165" s="94">
        <f t="shared" si="45"/>
        <v>0</v>
      </c>
      <c r="Z165" s="44"/>
      <c r="AA165" s="44"/>
      <c r="AB165" s="44"/>
      <c r="AC165" s="44"/>
      <c r="AD165" s="44" t="str">
        <f t="shared" si="32"/>
        <v/>
      </c>
      <c r="AE165" s="95"/>
      <c r="AF165" s="82"/>
      <c r="AG165" s="159"/>
      <c r="AH165" s="160">
        <f t="shared" si="33"/>
        <v>0</v>
      </c>
      <c r="AI165" s="160" t="e">
        <f t="shared" ca="1" si="34"/>
        <v>#NAME?</v>
      </c>
      <c r="AJ165" s="161">
        <v>10</v>
      </c>
      <c r="AK165" s="161" t="str">
        <f t="shared" si="35"/>
        <v/>
      </c>
      <c r="AL165" s="161">
        <f t="shared" si="36"/>
        <v>0</v>
      </c>
      <c r="AM165" s="161">
        <f t="shared" si="37"/>
        <v>0</v>
      </c>
      <c r="AN165" s="162" t="str">
        <f t="shared" si="31"/>
        <v/>
      </c>
      <c r="AO165" s="34" t="str">
        <f t="shared" si="38"/>
        <v/>
      </c>
      <c r="AP165" s="34" t="str">
        <f t="shared" si="39"/>
        <v/>
      </c>
    </row>
    <row r="166" spans="1:42" ht="78.75" x14ac:dyDescent="0.25">
      <c r="A166" s="34">
        <v>132</v>
      </c>
      <c r="B166" s="49" t="s">
        <v>195</v>
      </c>
      <c r="C166" s="92">
        <f>'[5]2022'!B163</f>
        <v>8.6</v>
      </c>
      <c r="D166" s="587"/>
      <c r="E166" s="93">
        <f>'[5]2022'!DQ163</f>
        <v>0</v>
      </c>
      <c r="F166" s="92">
        <f>'[5]2022'!DT163</f>
        <v>0</v>
      </c>
      <c r="G166" s="588"/>
      <c r="H166" s="589"/>
      <c r="I166" s="44"/>
      <c r="J166" s="44"/>
      <c r="K166" s="44"/>
      <c r="L166" s="44"/>
      <c r="M166" s="44"/>
      <c r="N166" s="44"/>
      <c r="O166" s="588"/>
      <c r="P166" s="44"/>
      <c r="Q166" s="44"/>
      <c r="R166" s="44"/>
      <c r="S166" s="44"/>
      <c r="T166" s="44"/>
      <c r="U166" s="588"/>
      <c r="V166" s="94">
        <f>'[5]2022'!DV163</f>
        <v>0</v>
      </c>
      <c r="W166" s="44">
        <f t="shared" si="44"/>
        <v>0</v>
      </c>
      <c r="X166" s="416">
        <f>'[5]2022'!DX163</f>
        <v>0</v>
      </c>
      <c r="Y166" s="94">
        <f t="shared" si="45"/>
        <v>0</v>
      </c>
      <c r="Z166" s="44"/>
      <c r="AA166" s="44"/>
      <c r="AB166" s="44"/>
      <c r="AC166" s="44"/>
      <c r="AD166" s="44" t="str">
        <f t="shared" si="32"/>
        <v/>
      </c>
      <c r="AE166" s="95"/>
      <c r="AF166" s="82"/>
      <c r="AG166" s="159"/>
      <c r="AH166" s="160">
        <f t="shared" si="33"/>
        <v>0</v>
      </c>
      <c r="AI166" s="160" t="e">
        <f t="shared" ca="1" si="34"/>
        <v>#NAME?</v>
      </c>
      <c r="AJ166" s="161">
        <v>10</v>
      </c>
      <c r="AK166" s="161" t="str">
        <f t="shared" si="35"/>
        <v/>
      </c>
      <c r="AL166" s="161">
        <f t="shared" si="36"/>
        <v>0</v>
      </c>
      <c r="AM166" s="161">
        <f t="shared" si="37"/>
        <v>0</v>
      </c>
      <c r="AN166" s="162" t="str">
        <f t="shared" si="31"/>
        <v/>
      </c>
      <c r="AO166" s="34" t="str">
        <f t="shared" si="38"/>
        <v/>
      </c>
      <c r="AP166" s="34" t="str">
        <f t="shared" si="39"/>
        <v/>
      </c>
    </row>
    <row r="167" spans="1:42" ht="78.75" x14ac:dyDescent="0.25">
      <c r="A167" s="34">
        <v>133</v>
      </c>
      <c r="B167" s="49" t="s">
        <v>196</v>
      </c>
      <c r="C167" s="92">
        <f>'[5]2022'!B164</f>
        <v>8</v>
      </c>
      <c r="D167" s="587"/>
      <c r="E167" s="93">
        <f>'[5]2022'!DQ164</f>
        <v>0</v>
      </c>
      <c r="F167" s="92">
        <f>'[5]2022'!DT164</f>
        <v>0</v>
      </c>
      <c r="G167" s="588"/>
      <c r="H167" s="589"/>
      <c r="I167" s="44"/>
      <c r="J167" s="44"/>
      <c r="K167" s="44"/>
      <c r="L167" s="44"/>
      <c r="M167" s="44"/>
      <c r="N167" s="44"/>
      <c r="O167" s="588"/>
      <c r="P167" s="44"/>
      <c r="Q167" s="44"/>
      <c r="R167" s="44"/>
      <c r="S167" s="44"/>
      <c r="T167" s="44"/>
      <c r="U167" s="588"/>
      <c r="V167" s="94">
        <f>'[5]2022'!DV164</f>
        <v>0</v>
      </c>
      <c r="W167" s="44">
        <f t="shared" si="44"/>
        <v>0</v>
      </c>
      <c r="X167" s="416">
        <f>'[5]2022'!DX164</f>
        <v>0</v>
      </c>
      <c r="Y167" s="94">
        <f t="shared" si="45"/>
        <v>0</v>
      </c>
      <c r="Z167" s="44"/>
      <c r="AA167" s="44"/>
      <c r="AB167" s="44"/>
      <c r="AC167" s="44"/>
      <c r="AD167" s="44" t="str">
        <f t="shared" si="32"/>
        <v/>
      </c>
      <c r="AE167" s="95"/>
      <c r="AF167" s="82"/>
      <c r="AG167" s="159"/>
      <c r="AH167" s="160">
        <f t="shared" si="33"/>
        <v>0</v>
      </c>
      <c r="AI167" s="160" t="e">
        <f t="shared" ca="1" si="34"/>
        <v>#NAME?</v>
      </c>
      <c r="AJ167" s="161">
        <v>10</v>
      </c>
      <c r="AK167" s="161" t="str">
        <f t="shared" si="35"/>
        <v/>
      </c>
      <c r="AL167" s="161">
        <f t="shared" si="36"/>
        <v>0</v>
      </c>
      <c r="AM167" s="161">
        <f t="shared" si="37"/>
        <v>0</v>
      </c>
      <c r="AN167" s="162" t="str">
        <f t="shared" si="31"/>
        <v/>
      </c>
      <c r="AO167" s="34" t="str">
        <f t="shared" si="38"/>
        <v/>
      </c>
      <c r="AP167" s="34" t="str">
        <f t="shared" si="39"/>
        <v/>
      </c>
    </row>
    <row r="168" spans="1:42" ht="78.75" x14ac:dyDescent="0.25">
      <c r="A168" s="34">
        <v>134</v>
      </c>
      <c r="B168" s="49" t="s">
        <v>197</v>
      </c>
      <c r="C168" s="92">
        <f>'[5]2022'!B165</f>
        <v>30.8</v>
      </c>
      <c r="D168" s="587"/>
      <c r="E168" s="93">
        <f>'[5]2022'!DQ165</f>
        <v>0</v>
      </c>
      <c r="F168" s="92">
        <f>'[5]2022'!DT165</f>
        <v>0</v>
      </c>
      <c r="G168" s="588"/>
      <c r="H168" s="589"/>
      <c r="I168" s="44"/>
      <c r="J168" s="44"/>
      <c r="K168" s="44"/>
      <c r="L168" s="44"/>
      <c r="M168" s="44"/>
      <c r="N168" s="44"/>
      <c r="O168" s="588"/>
      <c r="P168" s="44"/>
      <c r="Q168" s="44"/>
      <c r="R168" s="44"/>
      <c r="S168" s="44"/>
      <c r="T168" s="44"/>
      <c r="U168" s="588"/>
      <c r="V168" s="94">
        <f>'[5]2022'!DV165</f>
        <v>0</v>
      </c>
      <c r="W168" s="44">
        <f t="shared" si="44"/>
        <v>0</v>
      </c>
      <c r="X168" s="416">
        <f>'[5]2022'!DX165</f>
        <v>0</v>
      </c>
      <c r="Y168" s="94">
        <f t="shared" si="45"/>
        <v>0</v>
      </c>
      <c r="Z168" s="44"/>
      <c r="AA168" s="44"/>
      <c r="AB168" s="44"/>
      <c r="AC168" s="44"/>
      <c r="AD168" s="44" t="str">
        <f t="shared" si="32"/>
        <v/>
      </c>
      <c r="AE168" s="95"/>
      <c r="AF168" s="82"/>
      <c r="AG168" s="159"/>
      <c r="AH168" s="160">
        <f t="shared" si="33"/>
        <v>0</v>
      </c>
      <c r="AI168" s="160" t="e">
        <f t="shared" ca="1" si="34"/>
        <v>#NAME?</v>
      </c>
      <c r="AJ168" s="161">
        <v>10</v>
      </c>
      <c r="AK168" s="161" t="str">
        <f t="shared" si="35"/>
        <v/>
      </c>
      <c r="AL168" s="161">
        <f t="shared" si="36"/>
        <v>0</v>
      </c>
      <c r="AM168" s="161">
        <f t="shared" si="37"/>
        <v>0</v>
      </c>
      <c r="AN168" s="162" t="str">
        <f t="shared" si="31"/>
        <v/>
      </c>
      <c r="AO168" s="34" t="str">
        <f t="shared" si="38"/>
        <v/>
      </c>
      <c r="AP168" s="34" t="str">
        <f t="shared" si="39"/>
        <v/>
      </c>
    </row>
    <row r="169" spans="1:42" ht="78.75" x14ac:dyDescent="0.25">
      <c r="A169" s="34">
        <v>135</v>
      </c>
      <c r="B169" s="49" t="s">
        <v>198</v>
      </c>
      <c r="C169" s="92">
        <f>'[5]2022'!B166</f>
        <v>37.25</v>
      </c>
      <c r="D169" s="587"/>
      <c r="E169" s="93">
        <f>'[5]2022'!DQ166</f>
        <v>2</v>
      </c>
      <c r="F169" s="92">
        <f>'[5]2022'!DT166</f>
        <v>5.3691275167785234E-2</v>
      </c>
      <c r="G169" s="588"/>
      <c r="H169" s="589"/>
      <c r="I169" s="44"/>
      <c r="J169" s="44"/>
      <c r="K169" s="44"/>
      <c r="L169" s="44"/>
      <c r="M169" s="44"/>
      <c r="N169" s="44"/>
      <c r="O169" s="588"/>
      <c r="P169" s="44"/>
      <c r="Q169" s="44"/>
      <c r="R169" s="44"/>
      <c r="S169" s="44"/>
      <c r="T169" s="44"/>
      <c r="U169" s="588"/>
      <c r="V169" s="94">
        <f>'[5]2022'!DV166</f>
        <v>0.2</v>
      </c>
      <c r="W169" s="44">
        <f t="shared" si="44"/>
        <v>10</v>
      </c>
      <c r="X169" s="416">
        <f>'[5]2022'!DX166</f>
        <v>0</v>
      </c>
      <c r="Y169" s="94">
        <f t="shared" si="45"/>
        <v>0</v>
      </c>
      <c r="Z169" s="44"/>
      <c r="AA169" s="44"/>
      <c r="AB169" s="44"/>
      <c r="AC169" s="44"/>
      <c r="AD169" s="44" t="str">
        <f t="shared" si="32"/>
        <v/>
      </c>
      <c r="AE169" s="95"/>
      <c r="AF169" s="82"/>
      <c r="AG169" s="159"/>
      <c r="AH169" s="160">
        <f t="shared" si="33"/>
        <v>5.3691275167785234E-2</v>
      </c>
      <c r="AI169" s="160" t="e">
        <f t="shared" ca="1" si="34"/>
        <v>#NAME?</v>
      </c>
      <c r="AJ169" s="161">
        <v>10</v>
      </c>
      <c r="AK169" s="161" t="str">
        <f t="shared" si="35"/>
        <v/>
      </c>
      <c r="AL169" s="161">
        <f t="shared" si="36"/>
        <v>0</v>
      </c>
      <c r="AM169" s="161">
        <f t="shared" si="37"/>
        <v>0</v>
      </c>
      <c r="AN169" s="162" t="str">
        <f t="shared" si="31"/>
        <v/>
      </c>
      <c r="AO169" s="34" t="str">
        <f t="shared" si="38"/>
        <v/>
      </c>
      <c r="AP169" s="34" t="str">
        <f t="shared" si="39"/>
        <v/>
      </c>
    </row>
    <row r="170" spans="1:42" ht="78.75" x14ac:dyDescent="0.25">
      <c r="A170" s="34">
        <v>136</v>
      </c>
      <c r="B170" s="49" t="s">
        <v>199</v>
      </c>
      <c r="C170" s="92">
        <f>'[5]2022'!B167</f>
        <v>24.34</v>
      </c>
      <c r="D170" s="587"/>
      <c r="E170" s="93">
        <f>'[5]2022'!DQ167</f>
        <v>1</v>
      </c>
      <c r="F170" s="92">
        <f>'[5]2022'!DT167</f>
        <v>4.1084634346754315E-2</v>
      </c>
      <c r="G170" s="588"/>
      <c r="H170" s="589"/>
      <c r="I170" s="44"/>
      <c r="J170" s="44"/>
      <c r="K170" s="44"/>
      <c r="L170" s="44"/>
      <c r="M170" s="44"/>
      <c r="N170" s="44"/>
      <c r="O170" s="588"/>
      <c r="P170" s="44"/>
      <c r="Q170" s="44"/>
      <c r="R170" s="44"/>
      <c r="S170" s="44"/>
      <c r="T170" s="44"/>
      <c r="U170" s="588"/>
      <c r="V170" s="94">
        <f>'[5]2022'!DV167</f>
        <v>0.1</v>
      </c>
      <c r="W170" s="44">
        <f t="shared" si="44"/>
        <v>10</v>
      </c>
      <c r="X170" s="416">
        <f>'[5]2022'!DX167</f>
        <v>0</v>
      </c>
      <c r="Y170" s="94">
        <f t="shared" si="45"/>
        <v>0</v>
      </c>
      <c r="Z170" s="44"/>
      <c r="AA170" s="44"/>
      <c r="AB170" s="44"/>
      <c r="AC170" s="44"/>
      <c r="AD170" s="44" t="str">
        <f t="shared" si="32"/>
        <v/>
      </c>
      <c r="AE170" s="95"/>
      <c r="AF170" s="82"/>
      <c r="AG170" s="159"/>
      <c r="AH170" s="160">
        <f t="shared" si="33"/>
        <v>4.1084634346754315E-2</v>
      </c>
      <c r="AI170" s="160" t="e">
        <f t="shared" ca="1" si="34"/>
        <v>#NAME?</v>
      </c>
      <c r="AJ170" s="161">
        <v>10</v>
      </c>
      <c r="AK170" s="161" t="str">
        <f t="shared" si="35"/>
        <v/>
      </c>
      <c r="AL170" s="161">
        <f t="shared" si="36"/>
        <v>0</v>
      </c>
      <c r="AM170" s="161">
        <f t="shared" si="37"/>
        <v>0</v>
      </c>
      <c r="AN170" s="162" t="str">
        <f t="shared" si="31"/>
        <v/>
      </c>
      <c r="AO170" s="34" t="str">
        <f t="shared" si="38"/>
        <v/>
      </c>
      <c r="AP170" s="34" t="str">
        <f t="shared" si="39"/>
        <v/>
      </c>
    </row>
    <row r="171" spans="1:42" ht="66.75" customHeight="1" x14ac:dyDescent="0.25">
      <c r="A171" s="72">
        <v>137</v>
      </c>
      <c r="B171" s="49" t="s">
        <v>200</v>
      </c>
      <c r="C171" s="92">
        <f>'[5]2022'!B168</f>
        <v>30.8</v>
      </c>
      <c r="D171" s="582"/>
      <c r="E171" s="93">
        <f>'[5]2022'!DQ168</f>
        <v>1</v>
      </c>
      <c r="F171" s="92">
        <f>'[5]2022'!DT168</f>
        <v>3.2467532467532464E-2</v>
      </c>
      <c r="G171" s="584"/>
      <c r="H171" s="586"/>
      <c r="I171" s="47"/>
      <c r="J171" s="47"/>
      <c r="K171" s="47"/>
      <c r="L171" s="99"/>
      <c r="M171" s="44"/>
      <c r="N171" s="44"/>
      <c r="O171" s="584"/>
      <c r="P171" s="44"/>
      <c r="Q171" s="44"/>
      <c r="R171" s="44"/>
      <c r="S171" s="44"/>
      <c r="T171" s="44"/>
      <c r="U171" s="584"/>
      <c r="V171" s="94">
        <f>'[5]2022'!DV168</f>
        <v>0.1</v>
      </c>
      <c r="W171" s="44">
        <f t="shared" si="44"/>
        <v>10</v>
      </c>
      <c r="X171" s="416">
        <f>'[5]2022'!DX168</f>
        <v>0</v>
      </c>
      <c r="Y171" s="94">
        <f t="shared" si="45"/>
        <v>0</v>
      </c>
      <c r="Z171" s="44"/>
      <c r="AA171" s="44"/>
      <c r="AB171" s="44"/>
      <c r="AC171" s="44"/>
      <c r="AD171" s="44" t="str">
        <f t="shared" si="32"/>
        <v/>
      </c>
      <c r="AE171" s="95"/>
      <c r="AF171" s="82"/>
      <c r="AG171" s="159"/>
      <c r="AH171" s="160">
        <f t="shared" si="33"/>
        <v>3.2467532467532464E-2</v>
      </c>
      <c r="AI171" s="160" t="e">
        <f t="shared" ca="1" si="34"/>
        <v>#NAME?</v>
      </c>
      <c r="AJ171" s="161">
        <v>10</v>
      </c>
      <c r="AK171" s="161" t="str">
        <f t="shared" si="35"/>
        <v/>
      </c>
      <c r="AL171" s="161">
        <f t="shared" si="36"/>
        <v>0</v>
      </c>
      <c r="AM171" s="161">
        <f t="shared" si="37"/>
        <v>0</v>
      </c>
      <c r="AN171" s="162" t="str">
        <f t="shared" si="31"/>
        <v/>
      </c>
      <c r="AO171" s="34" t="str">
        <f t="shared" si="38"/>
        <v/>
      </c>
      <c r="AP171" s="34" t="str">
        <f t="shared" si="39"/>
        <v/>
      </c>
    </row>
    <row r="172" spans="1:42" ht="31.5" x14ac:dyDescent="0.25">
      <c r="A172" s="34">
        <v>138</v>
      </c>
      <c r="B172" s="57" t="s">
        <v>337</v>
      </c>
      <c r="C172" s="92">
        <f>'[5]2022'!B169</f>
        <v>1020.3</v>
      </c>
      <c r="D172" s="93">
        <f>'[5]2022'!DP169</f>
        <v>156</v>
      </c>
      <c r="E172" s="93">
        <f>'[5]2022'!DQ169</f>
        <v>231</v>
      </c>
      <c r="F172" s="92">
        <f>'[5]2022'!DT169</f>
        <v>0.22640399882387535</v>
      </c>
      <c r="G172" s="44">
        <f>'[5]2021'!DX128</f>
        <v>15</v>
      </c>
      <c r="H172" s="94">
        <f t="shared" si="40"/>
        <v>9.6153846153846168</v>
      </c>
      <c r="I172" s="44"/>
      <c r="J172" s="44"/>
      <c r="K172" s="44"/>
      <c r="L172" s="44"/>
      <c r="M172" s="44"/>
      <c r="N172" s="44"/>
      <c r="O172" s="44">
        <f>'[5]Добыча 2021'!T138</f>
        <v>10</v>
      </c>
      <c r="P172" s="44"/>
      <c r="Q172" s="44"/>
      <c r="R172" s="44"/>
      <c r="S172" s="44"/>
      <c r="T172" s="44"/>
      <c r="U172" s="44">
        <f t="shared" si="41"/>
        <v>66.666666666666657</v>
      </c>
      <c r="V172" s="94">
        <f>'[5]2022'!DV169</f>
        <v>23.1</v>
      </c>
      <c r="W172" s="44">
        <f t="shared" si="42"/>
        <v>10</v>
      </c>
      <c r="X172" s="416">
        <f>'[5]2022'!DX169</f>
        <v>23</v>
      </c>
      <c r="Y172" s="94">
        <f t="shared" si="43"/>
        <v>9.9567099567099575</v>
      </c>
      <c r="Z172" s="44"/>
      <c r="AA172" s="44"/>
      <c r="AB172" s="44"/>
      <c r="AC172" s="44"/>
      <c r="AD172" s="44">
        <f t="shared" si="32"/>
        <v>23</v>
      </c>
      <c r="AE172" s="95"/>
      <c r="AF172" s="82"/>
      <c r="AG172" s="159"/>
      <c r="AH172" s="160">
        <f t="shared" si="33"/>
        <v>0.22640399882387535</v>
      </c>
      <c r="AI172" s="160" t="e">
        <f t="shared" ca="1" si="34"/>
        <v>#NAME?</v>
      </c>
      <c r="AJ172" s="161">
        <v>10</v>
      </c>
      <c r="AK172" s="161" t="str">
        <f t="shared" si="35"/>
        <v/>
      </c>
      <c r="AL172" s="161" t="e">
        <f t="shared" ca="1" si="36"/>
        <v>#NAME?</v>
      </c>
      <c r="AM172" s="161">
        <f t="shared" si="37"/>
        <v>23</v>
      </c>
      <c r="AN172" s="162" t="str">
        <f t="shared" si="31"/>
        <v/>
      </c>
      <c r="AO172" s="34" t="str">
        <f t="shared" si="38"/>
        <v/>
      </c>
      <c r="AP172" s="34" t="str">
        <f t="shared" si="39"/>
        <v/>
      </c>
    </row>
    <row r="173" spans="1:42" ht="17.25" customHeight="1" x14ac:dyDescent="0.25">
      <c r="A173" s="72"/>
      <c r="B173" s="46" t="s">
        <v>201</v>
      </c>
      <c r="C173" s="98"/>
      <c r="D173" s="97"/>
      <c r="E173" s="97"/>
      <c r="F173" s="98"/>
      <c r="G173" s="56"/>
      <c r="H173" s="94"/>
      <c r="I173" s="47"/>
      <c r="J173" s="47"/>
      <c r="K173" s="47"/>
      <c r="L173" s="99"/>
      <c r="M173" s="56"/>
      <c r="N173" s="56"/>
      <c r="O173" s="56"/>
      <c r="P173" s="56"/>
      <c r="Q173" s="56"/>
      <c r="R173" s="56"/>
      <c r="S173" s="56"/>
      <c r="T173" s="56"/>
      <c r="U173" s="44"/>
      <c r="V173" s="111"/>
      <c r="W173" s="44"/>
      <c r="X173" s="418"/>
      <c r="Y173" s="94"/>
      <c r="Z173" s="56"/>
      <c r="AA173" s="56"/>
      <c r="AB173" s="56"/>
      <c r="AC173" s="56"/>
      <c r="AD173" s="44" t="str">
        <f t="shared" si="32"/>
        <v/>
      </c>
      <c r="AE173" s="56"/>
      <c r="AF173" s="82"/>
      <c r="AG173" s="159"/>
      <c r="AH173" s="160" t="str">
        <f t="shared" si="33"/>
        <v/>
      </c>
      <c r="AI173" s="160" t="e">
        <f t="shared" ca="1" si="34"/>
        <v>#NAME?</v>
      </c>
      <c r="AJ173" s="161">
        <v>10</v>
      </c>
      <c r="AK173" s="161" t="str">
        <f t="shared" si="35"/>
        <v/>
      </c>
      <c r="AL173" s="161" t="str">
        <f t="shared" si="36"/>
        <v/>
      </c>
      <c r="AM173" s="161" t="str">
        <f t="shared" si="37"/>
        <v/>
      </c>
      <c r="AN173" s="162" t="str">
        <f t="shared" si="31"/>
        <v/>
      </c>
      <c r="AO173" s="34" t="str">
        <f t="shared" si="38"/>
        <v/>
      </c>
      <c r="AP173" s="34" t="str">
        <f t="shared" si="39"/>
        <v/>
      </c>
    </row>
    <row r="174" spans="1:42" ht="51.75" customHeight="1" x14ac:dyDescent="0.25">
      <c r="A174" s="34">
        <v>139</v>
      </c>
      <c r="B174" s="57" t="s">
        <v>202</v>
      </c>
      <c r="C174" s="92">
        <f>'[5]2022'!B171</f>
        <v>538.20000000000005</v>
      </c>
      <c r="D174" s="93">
        <f>'[5]2022'!DP171</f>
        <v>31</v>
      </c>
      <c r="E174" s="93">
        <f>'[5]2022'!DQ171</f>
        <v>47</v>
      </c>
      <c r="F174" s="92">
        <f>'[5]2022'!DT171</f>
        <v>8.7328130806391666E-2</v>
      </c>
      <c r="G174" s="44">
        <f>'[5]2021'!DX130</f>
        <v>2</v>
      </c>
      <c r="H174" s="94">
        <f t="shared" si="40"/>
        <v>6.4516129032258061</v>
      </c>
      <c r="I174" s="44"/>
      <c r="J174" s="44"/>
      <c r="K174" s="44"/>
      <c r="L174" s="44"/>
      <c r="M174" s="44"/>
      <c r="N174" s="44"/>
      <c r="O174" s="44">
        <f>'[5]Добыча 2021'!T140</f>
        <v>2</v>
      </c>
      <c r="P174" s="44"/>
      <c r="Q174" s="44"/>
      <c r="R174" s="44"/>
      <c r="S174" s="44"/>
      <c r="T174" s="44"/>
      <c r="U174" s="44">
        <f t="shared" si="41"/>
        <v>100</v>
      </c>
      <c r="V174" s="94">
        <f>'[5]2022'!DV171</f>
        <v>4.7</v>
      </c>
      <c r="W174" s="44">
        <f t="shared" si="42"/>
        <v>10</v>
      </c>
      <c r="X174" s="416">
        <f>'[5]2022'!DX171</f>
        <v>3</v>
      </c>
      <c r="Y174" s="94">
        <f t="shared" si="43"/>
        <v>6.3829787234042552</v>
      </c>
      <c r="Z174" s="44"/>
      <c r="AA174" s="44"/>
      <c r="AB174" s="44"/>
      <c r="AC174" s="44"/>
      <c r="AD174" s="44">
        <f t="shared" si="32"/>
        <v>3</v>
      </c>
      <c r="AE174" s="95"/>
      <c r="AF174" s="82"/>
      <c r="AG174" s="159"/>
      <c r="AH174" s="160">
        <f t="shared" si="33"/>
        <v>8.7328130806391666E-2</v>
      </c>
      <c r="AI174" s="160" t="e">
        <f t="shared" ca="1" si="34"/>
        <v>#NAME?</v>
      </c>
      <c r="AJ174" s="161">
        <v>10</v>
      </c>
      <c r="AK174" s="161" t="str">
        <f t="shared" si="35"/>
        <v/>
      </c>
      <c r="AL174" s="161" t="e">
        <f t="shared" ca="1" si="36"/>
        <v>#NAME?</v>
      </c>
      <c r="AM174" s="161">
        <f t="shared" si="37"/>
        <v>3</v>
      </c>
      <c r="AN174" s="162" t="str">
        <f t="shared" si="31"/>
        <v/>
      </c>
      <c r="AO174" s="34" t="str">
        <f t="shared" si="38"/>
        <v/>
      </c>
      <c r="AP174" s="34" t="str">
        <f t="shared" si="39"/>
        <v/>
      </c>
    </row>
    <row r="175" spans="1:42" ht="18.75" x14ac:dyDescent="0.25">
      <c r="A175" s="34"/>
      <c r="B175" s="46" t="s">
        <v>203</v>
      </c>
      <c r="C175" s="98"/>
      <c r="D175" s="97"/>
      <c r="E175" s="97"/>
      <c r="F175" s="98"/>
      <c r="G175" s="44"/>
      <c r="H175" s="94"/>
      <c r="I175" s="44"/>
      <c r="J175" s="44"/>
      <c r="K175" s="44"/>
      <c r="L175" s="44"/>
      <c r="M175" s="56"/>
      <c r="N175" s="56"/>
      <c r="O175" s="56"/>
      <c r="P175" s="56"/>
      <c r="Q175" s="56"/>
      <c r="R175" s="56"/>
      <c r="S175" s="56"/>
      <c r="T175" s="56"/>
      <c r="U175" s="44"/>
      <c r="V175" s="111"/>
      <c r="W175" s="44"/>
      <c r="X175" s="418"/>
      <c r="Y175" s="94"/>
      <c r="Z175" s="56"/>
      <c r="AA175" s="56"/>
      <c r="AB175" s="56"/>
      <c r="AC175" s="56"/>
      <c r="AD175" s="44" t="str">
        <f t="shared" si="32"/>
        <v/>
      </c>
      <c r="AE175" s="56"/>
      <c r="AF175" s="82"/>
      <c r="AG175" s="159"/>
      <c r="AH175" s="160" t="str">
        <f t="shared" si="33"/>
        <v/>
      </c>
      <c r="AI175" s="160" t="e">
        <f t="shared" ca="1" si="34"/>
        <v>#NAME?</v>
      </c>
      <c r="AJ175" s="161">
        <v>10</v>
      </c>
      <c r="AK175" s="161" t="str">
        <f t="shared" si="35"/>
        <v/>
      </c>
      <c r="AL175" s="161" t="str">
        <f t="shared" si="36"/>
        <v/>
      </c>
      <c r="AM175" s="161" t="str">
        <f t="shared" si="37"/>
        <v/>
      </c>
      <c r="AN175" s="162" t="str">
        <f t="shared" si="31"/>
        <v/>
      </c>
      <c r="AO175" s="34" t="str">
        <f t="shared" si="38"/>
        <v/>
      </c>
      <c r="AP175" s="34" t="str">
        <f t="shared" si="39"/>
        <v/>
      </c>
    </row>
    <row r="176" spans="1:42" ht="46.5" customHeight="1" x14ac:dyDescent="0.25">
      <c r="A176" s="34">
        <v>140</v>
      </c>
      <c r="B176" s="57" t="s">
        <v>204</v>
      </c>
      <c r="C176" s="92">
        <f>'[5]2022'!B173</f>
        <v>133.66200000000001</v>
      </c>
      <c r="D176" s="93">
        <f>'[5]2022'!DP173</f>
        <v>1</v>
      </c>
      <c r="E176" s="93">
        <f>'[5]2022'!DQ173</f>
        <v>10</v>
      </c>
      <c r="F176" s="92">
        <f>'[5]2022'!DT173</f>
        <v>7.4815579596295131E-2</v>
      </c>
      <c r="G176" s="44">
        <f>'[5]2021'!DX132</f>
        <v>0</v>
      </c>
      <c r="H176" s="94">
        <f t="shared" si="40"/>
        <v>0</v>
      </c>
      <c r="I176" s="44"/>
      <c r="J176" s="44"/>
      <c r="K176" s="44"/>
      <c r="L176" s="44"/>
      <c r="M176" s="44"/>
      <c r="N176" s="44"/>
      <c r="O176" s="44">
        <f>'[5]Добыча 2021'!T142</f>
        <v>0</v>
      </c>
      <c r="P176" s="44"/>
      <c r="Q176" s="44"/>
      <c r="R176" s="44"/>
      <c r="S176" s="44"/>
      <c r="T176" s="44"/>
      <c r="U176" s="44">
        <f t="shared" si="41"/>
        <v>0</v>
      </c>
      <c r="V176" s="94">
        <f>'[5]2022'!DV173</f>
        <v>1</v>
      </c>
      <c r="W176" s="44">
        <f t="shared" si="42"/>
        <v>10</v>
      </c>
      <c r="X176" s="416">
        <f>'[5]2022'!DX173</f>
        <v>1</v>
      </c>
      <c r="Y176" s="94">
        <f t="shared" si="43"/>
        <v>10</v>
      </c>
      <c r="Z176" s="44"/>
      <c r="AA176" s="44"/>
      <c r="AB176" s="44"/>
      <c r="AC176" s="44"/>
      <c r="AD176" s="44">
        <f t="shared" si="32"/>
        <v>1</v>
      </c>
      <c r="AE176" s="95"/>
      <c r="AF176" s="82"/>
      <c r="AG176" s="159"/>
      <c r="AH176" s="160">
        <f t="shared" si="33"/>
        <v>7.4815579596295131E-2</v>
      </c>
      <c r="AI176" s="160" t="e">
        <f t="shared" ca="1" si="34"/>
        <v>#NAME?</v>
      </c>
      <c r="AJ176" s="161">
        <v>10</v>
      </c>
      <c r="AK176" s="161" t="str">
        <f t="shared" si="35"/>
        <v/>
      </c>
      <c r="AL176" s="161" t="e">
        <f t="shared" ca="1" si="36"/>
        <v>#NAME?</v>
      </c>
      <c r="AM176" s="161">
        <f t="shared" si="37"/>
        <v>1</v>
      </c>
      <c r="AN176" s="162" t="str">
        <f t="shared" si="31"/>
        <v/>
      </c>
      <c r="AO176" s="34" t="str">
        <f t="shared" si="38"/>
        <v/>
      </c>
      <c r="AP176" s="34" t="str">
        <f t="shared" si="39"/>
        <v/>
      </c>
    </row>
    <row r="177" spans="1:42" ht="47.25" x14ac:dyDescent="0.25">
      <c r="A177" s="34">
        <v>141</v>
      </c>
      <c r="B177" s="57" t="s">
        <v>205</v>
      </c>
      <c r="C177" s="92">
        <f>'[5]2022'!B174</f>
        <v>868.12699999999995</v>
      </c>
      <c r="D177" s="93">
        <f>'[5]2022'!DP174</f>
        <v>73</v>
      </c>
      <c r="E177" s="93">
        <f>'[5]2022'!DQ174</f>
        <v>36</v>
      </c>
      <c r="F177" s="92">
        <f>'[5]2022'!DT174</f>
        <v>4.1468586969418068E-2</v>
      </c>
      <c r="G177" s="44">
        <f>'[5]2021'!DX133</f>
        <v>7</v>
      </c>
      <c r="H177" s="94">
        <f t="shared" si="40"/>
        <v>9.5890410958904102</v>
      </c>
      <c r="I177" s="44"/>
      <c r="J177" s="44"/>
      <c r="K177" s="44"/>
      <c r="L177" s="44"/>
      <c r="M177" s="44"/>
      <c r="N177" s="44"/>
      <c r="O177" s="44">
        <f>'[5]Добыча 2021'!T143</f>
        <v>4</v>
      </c>
      <c r="P177" s="44"/>
      <c r="Q177" s="44"/>
      <c r="R177" s="44"/>
      <c r="S177" s="44"/>
      <c r="T177" s="44"/>
      <c r="U177" s="44">
        <f t="shared" si="41"/>
        <v>57.142857142857139</v>
      </c>
      <c r="V177" s="94">
        <f>'[5]2022'!DV174</f>
        <v>3.6</v>
      </c>
      <c r="W177" s="44">
        <f t="shared" si="42"/>
        <v>10</v>
      </c>
      <c r="X177" s="416">
        <f>'[5]2022'!DX174</f>
        <v>3</v>
      </c>
      <c r="Y177" s="94">
        <f t="shared" si="43"/>
        <v>8.3333333333333321</v>
      </c>
      <c r="Z177" s="44"/>
      <c r="AA177" s="44"/>
      <c r="AB177" s="44"/>
      <c r="AC177" s="44"/>
      <c r="AD177" s="44">
        <f t="shared" si="32"/>
        <v>3</v>
      </c>
      <c r="AE177" s="95"/>
      <c r="AF177" s="82"/>
      <c r="AG177" s="159"/>
      <c r="AH177" s="160">
        <f t="shared" si="33"/>
        <v>4.1468586969418068E-2</v>
      </c>
      <c r="AI177" s="160" t="e">
        <f t="shared" ca="1" si="34"/>
        <v>#NAME?</v>
      </c>
      <c r="AJ177" s="161">
        <v>10</v>
      </c>
      <c r="AK177" s="161" t="str">
        <f t="shared" si="35"/>
        <v/>
      </c>
      <c r="AL177" s="161" t="e">
        <f t="shared" ca="1" si="36"/>
        <v>#NAME?</v>
      </c>
      <c r="AM177" s="161">
        <f t="shared" si="37"/>
        <v>3</v>
      </c>
      <c r="AN177" s="162" t="str">
        <f t="shared" si="31"/>
        <v/>
      </c>
      <c r="AO177" s="34" t="str">
        <f t="shared" si="38"/>
        <v/>
      </c>
      <c r="AP177" s="34" t="str">
        <f t="shared" si="39"/>
        <v/>
      </c>
    </row>
    <row r="178" spans="1:42" ht="52.5" customHeight="1" x14ac:dyDescent="0.25">
      <c r="A178" s="34">
        <v>142</v>
      </c>
      <c r="B178" s="57" t="s">
        <v>206</v>
      </c>
      <c r="C178" s="92">
        <f>'[5]2022'!B175</f>
        <v>1249.8789999999999</v>
      </c>
      <c r="D178" s="93">
        <f>'[5]2022'!DP175</f>
        <v>43</v>
      </c>
      <c r="E178" s="93">
        <f>'[5]2022'!DQ175</f>
        <v>42</v>
      </c>
      <c r="F178" s="92">
        <f>'[5]2022'!DT175</f>
        <v>3.3603252794870545E-2</v>
      </c>
      <c r="G178" s="44">
        <f>'[5]2021'!DX134</f>
        <v>4</v>
      </c>
      <c r="H178" s="94">
        <f t="shared" ref="H178:H241" si="46">IF(G178&gt;0,G178/D178*100,0)</f>
        <v>9.3023255813953494</v>
      </c>
      <c r="I178" s="44"/>
      <c r="J178" s="44"/>
      <c r="K178" s="44"/>
      <c r="L178" s="44"/>
      <c r="M178" s="44"/>
      <c r="N178" s="44"/>
      <c r="O178" s="44">
        <f>'[5]Добыча 2021'!T144</f>
        <v>4</v>
      </c>
      <c r="P178" s="44"/>
      <c r="Q178" s="44"/>
      <c r="R178" s="44"/>
      <c r="S178" s="44"/>
      <c r="T178" s="44"/>
      <c r="U178" s="44">
        <f t="shared" ref="U178:U241" si="47">IF(G178=0,0,O178/G178*100)</f>
        <v>100</v>
      </c>
      <c r="V178" s="94">
        <f>'[5]2022'!DV175</f>
        <v>4.2</v>
      </c>
      <c r="W178" s="44">
        <f t="shared" ref="W178:W241" si="48">IF(V178&gt;0,V178/E178*100,0)</f>
        <v>10</v>
      </c>
      <c r="X178" s="416">
        <f>'[5]2022'!DX175</f>
        <v>4</v>
      </c>
      <c r="Y178" s="94">
        <f t="shared" ref="Y178:Y241" si="49">IF(X178&gt;0,X178/E178*100,0)</f>
        <v>9.5238095238095237</v>
      </c>
      <c r="Z178" s="44"/>
      <c r="AA178" s="44"/>
      <c r="AB178" s="44"/>
      <c r="AC178" s="44"/>
      <c r="AD178" s="44">
        <f t="shared" si="32"/>
        <v>4</v>
      </c>
      <c r="AE178" s="95"/>
      <c r="AF178" s="82"/>
      <c r="AG178" s="159"/>
      <c r="AH178" s="160">
        <f t="shared" si="33"/>
        <v>3.3603252794870545E-2</v>
      </c>
      <c r="AI178" s="160" t="e">
        <f t="shared" ca="1" si="34"/>
        <v>#NAME?</v>
      </c>
      <c r="AJ178" s="161">
        <v>10</v>
      </c>
      <c r="AK178" s="161" t="str">
        <f t="shared" si="35"/>
        <v/>
      </c>
      <c r="AL178" s="161" t="e">
        <f t="shared" ca="1" si="36"/>
        <v>#NAME?</v>
      </c>
      <c r="AM178" s="161">
        <f t="shared" si="37"/>
        <v>4</v>
      </c>
      <c r="AN178" s="162" t="str">
        <f t="shared" si="31"/>
        <v/>
      </c>
      <c r="AO178" s="34" t="str">
        <f t="shared" si="38"/>
        <v/>
      </c>
      <c r="AP178" s="34" t="str">
        <f t="shared" si="39"/>
        <v/>
      </c>
    </row>
    <row r="179" spans="1:42" ht="63" x14ac:dyDescent="0.25">
      <c r="A179" s="34">
        <v>143</v>
      </c>
      <c r="B179" s="57" t="s">
        <v>209</v>
      </c>
      <c r="C179" s="92">
        <f>'[5]2022'!B176</f>
        <v>387.9</v>
      </c>
      <c r="D179" s="93">
        <f>'[5]2022'!DP176</f>
        <v>35</v>
      </c>
      <c r="E179" s="93">
        <f>'[5]2022'!DQ176</f>
        <v>36</v>
      </c>
      <c r="F179" s="92">
        <f>'[5]2022'!DT176</f>
        <v>9.2807424593967527E-2</v>
      </c>
      <c r="G179" s="44">
        <f>'[5]2021'!DX135</f>
        <v>3</v>
      </c>
      <c r="H179" s="94">
        <f t="shared" si="46"/>
        <v>8.5714285714285712</v>
      </c>
      <c r="I179" s="44"/>
      <c r="J179" s="44"/>
      <c r="K179" s="44"/>
      <c r="L179" s="44"/>
      <c r="M179" s="44"/>
      <c r="N179" s="44"/>
      <c r="O179" s="44">
        <f>'[5]Добыча 2021'!T145</f>
        <v>1</v>
      </c>
      <c r="P179" s="44"/>
      <c r="Q179" s="44"/>
      <c r="R179" s="44"/>
      <c r="S179" s="44"/>
      <c r="T179" s="44"/>
      <c r="U179" s="44">
        <f t="shared" si="47"/>
        <v>33.333333333333329</v>
      </c>
      <c r="V179" s="94">
        <f>'[5]2022'!DV176</f>
        <v>3.6</v>
      </c>
      <c r="W179" s="44">
        <f t="shared" si="48"/>
        <v>10</v>
      </c>
      <c r="X179" s="416">
        <f>'[5]2022'!DX176</f>
        <v>3</v>
      </c>
      <c r="Y179" s="94">
        <f t="shared" si="49"/>
        <v>8.3333333333333321</v>
      </c>
      <c r="Z179" s="44"/>
      <c r="AA179" s="44"/>
      <c r="AB179" s="44"/>
      <c r="AC179" s="44"/>
      <c r="AD179" s="44">
        <f t="shared" si="32"/>
        <v>3</v>
      </c>
      <c r="AE179" s="95"/>
      <c r="AF179" s="82"/>
      <c r="AG179" s="159"/>
      <c r="AH179" s="160">
        <f t="shared" si="33"/>
        <v>9.2807424593967527E-2</v>
      </c>
      <c r="AI179" s="160" t="e">
        <f t="shared" ca="1" si="34"/>
        <v>#NAME?</v>
      </c>
      <c r="AJ179" s="161">
        <v>10</v>
      </c>
      <c r="AK179" s="161" t="str">
        <f t="shared" si="35"/>
        <v/>
      </c>
      <c r="AL179" s="161" t="e">
        <f t="shared" ca="1" si="36"/>
        <v>#NAME?</v>
      </c>
      <c r="AM179" s="161">
        <f t="shared" si="37"/>
        <v>3</v>
      </c>
      <c r="AN179" s="162" t="str">
        <f t="shared" si="31"/>
        <v/>
      </c>
      <c r="AO179" s="34" t="str">
        <f t="shared" si="38"/>
        <v/>
      </c>
      <c r="AP179" s="34" t="str">
        <f t="shared" si="39"/>
        <v/>
      </c>
    </row>
    <row r="180" spans="1:42" ht="31.5" x14ac:dyDescent="0.25">
      <c r="A180" s="34">
        <v>144</v>
      </c>
      <c r="B180" s="57" t="s">
        <v>210</v>
      </c>
      <c r="C180" s="92">
        <f>'[5]2022'!B177</f>
        <v>1.93400001525878</v>
      </c>
      <c r="D180" s="93">
        <f>'[5]2022'!DP177</f>
        <v>0</v>
      </c>
      <c r="E180" s="93">
        <f>'[5]2022'!DQ177</f>
        <v>0</v>
      </c>
      <c r="F180" s="92">
        <f>'[5]2022'!DT177</f>
        <v>0</v>
      </c>
      <c r="G180" s="44">
        <f>'[5]2021'!DX136</f>
        <v>0</v>
      </c>
      <c r="H180" s="94">
        <f t="shared" si="46"/>
        <v>0</v>
      </c>
      <c r="I180" s="47"/>
      <c r="J180" s="47"/>
      <c r="K180" s="47"/>
      <c r="L180" s="47"/>
      <c r="M180" s="44"/>
      <c r="N180" s="44"/>
      <c r="O180" s="44">
        <f>'[5]Добыча 2021'!T146</f>
        <v>0</v>
      </c>
      <c r="P180" s="44"/>
      <c r="Q180" s="44"/>
      <c r="R180" s="44"/>
      <c r="S180" s="44"/>
      <c r="T180" s="44"/>
      <c r="U180" s="44">
        <f t="shared" si="47"/>
        <v>0</v>
      </c>
      <c r="V180" s="94">
        <f>'[5]2022'!DV177</f>
        <v>0</v>
      </c>
      <c r="W180" s="44">
        <f t="shared" si="48"/>
        <v>0</v>
      </c>
      <c r="X180" s="416">
        <f>'[5]2022'!DX177</f>
        <v>0</v>
      </c>
      <c r="Y180" s="94">
        <f t="shared" si="49"/>
        <v>0</v>
      </c>
      <c r="Z180" s="44"/>
      <c r="AA180" s="44"/>
      <c r="AB180" s="44"/>
      <c r="AC180" s="44"/>
      <c r="AD180" s="44" t="str">
        <f t="shared" si="32"/>
        <v/>
      </c>
      <c r="AE180" s="95"/>
      <c r="AF180" s="82"/>
      <c r="AG180" s="159"/>
      <c r="AH180" s="160">
        <f t="shared" si="33"/>
        <v>0</v>
      </c>
      <c r="AI180" s="160" t="e">
        <f t="shared" ca="1" si="34"/>
        <v>#NAME?</v>
      </c>
      <c r="AJ180" s="161">
        <v>10</v>
      </c>
      <c r="AK180" s="161" t="str">
        <f t="shared" si="35"/>
        <v/>
      </c>
      <c r="AL180" s="161">
        <f t="shared" si="36"/>
        <v>0</v>
      </c>
      <c r="AM180" s="161">
        <f t="shared" si="37"/>
        <v>0</v>
      </c>
      <c r="AN180" s="162" t="str">
        <f t="shared" si="31"/>
        <v/>
      </c>
      <c r="AO180" s="34" t="str">
        <f t="shared" si="38"/>
        <v/>
      </c>
      <c r="AP180" s="34" t="str">
        <f t="shared" si="39"/>
        <v/>
      </c>
    </row>
    <row r="181" spans="1:42" ht="47.25" x14ac:dyDescent="0.25">
      <c r="A181" s="34">
        <v>145</v>
      </c>
      <c r="B181" s="57" t="s">
        <v>338</v>
      </c>
      <c r="C181" s="92">
        <f>'[5]2022'!B178</f>
        <v>103.86014</v>
      </c>
      <c r="D181" s="93">
        <f>'[5]2022'!DP178</f>
        <v>0</v>
      </c>
      <c r="E181" s="93">
        <f>'[5]2022'!DQ178</f>
        <v>0</v>
      </c>
      <c r="F181" s="92">
        <f>'[5]2022'!DT178</f>
        <v>0</v>
      </c>
      <c r="G181" s="44">
        <f>'[5]2021'!DX137</f>
        <v>0</v>
      </c>
      <c r="H181" s="94">
        <f t="shared" si="46"/>
        <v>0</v>
      </c>
      <c r="I181" s="44"/>
      <c r="J181" s="44"/>
      <c r="K181" s="44"/>
      <c r="L181" s="44"/>
      <c r="M181" s="44"/>
      <c r="N181" s="44"/>
      <c r="O181" s="44">
        <f>'[5]Добыча 2021'!T147</f>
        <v>0</v>
      </c>
      <c r="P181" s="44"/>
      <c r="Q181" s="44"/>
      <c r="R181" s="44"/>
      <c r="S181" s="44"/>
      <c r="T181" s="44"/>
      <c r="U181" s="44">
        <f t="shared" si="47"/>
        <v>0</v>
      </c>
      <c r="V181" s="94">
        <f>'[5]2022'!DV178</f>
        <v>0</v>
      </c>
      <c r="W181" s="44">
        <f t="shared" si="48"/>
        <v>0</v>
      </c>
      <c r="X181" s="416">
        <f>'[5]2022'!DX178</f>
        <v>0</v>
      </c>
      <c r="Y181" s="94">
        <f t="shared" si="49"/>
        <v>0</v>
      </c>
      <c r="Z181" s="44"/>
      <c r="AA181" s="44"/>
      <c r="AB181" s="44"/>
      <c r="AC181" s="44"/>
      <c r="AD181" s="44" t="str">
        <f t="shared" si="32"/>
        <v/>
      </c>
      <c r="AE181" s="95"/>
      <c r="AF181" s="82"/>
      <c r="AG181" s="159"/>
      <c r="AH181" s="160">
        <f t="shared" si="33"/>
        <v>0</v>
      </c>
      <c r="AI181" s="160" t="e">
        <f t="shared" ca="1" si="34"/>
        <v>#NAME?</v>
      </c>
      <c r="AJ181" s="161">
        <v>10</v>
      </c>
      <c r="AK181" s="161" t="str">
        <f t="shared" si="35"/>
        <v/>
      </c>
      <c r="AL181" s="161">
        <f t="shared" si="36"/>
        <v>0</v>
      </c>
      <c r="AM181" s="161">
        <f t="shared" si="37"/>
        <v>0</v>
      </c>
      <c r="AN181" s="162" t="str">
        <f t="shared" si="31"/>
        <v/>
      </c>
      <c r="AO181" s="34" t="str">
        <f t="shared" si="38"/>
        <v/>
      </c>
      <c r="AP181" s="34" t="str">
        <f t="shared" si="39"/>
        <v/>
      </c>
    </row>
    <row r="182" spans="1:42" ht="47.25" x14ac:dyDescent="0.25">
      <c r="A182" s="34">
        <v>146</v>
      </c>
      <c r="B182" s="57" t="s">
        <v>339</v>
      </c>
      <c r="C182" s="92">
        <f>'[5]2022'!B179</f>
        <v>385.73099999999999</v>
      </c>
      <c r="D182" s="93">
        <f>'[5]2022'!DP179</f>
        <v>5</v>
      </c>
      <c r="E182" s="93">
        <f>'[5]2022'!DQ179</f>
        <v>5</v>
      </c>
      <c r="F182" s="92">
        <f>'[5]2022'!DT179</f>
        <v>1.296240125890841E-2</v>
      </c>
      <c r="G182" s="44">
        <f>'[5]2021'!DX138</f>
        <v>0</v>
      </c>
      <c r="H182" s="94">
        <f t="shared" si="46"/>
        <v>0</v>
      </c>
      <c r="I182" s="44"/>
      <c r="J182" s="44"/>
      <c r="K182" s="44"/>
      <c r="L182" s="44"/>
      <c r="M182" s="44"/>
      <c r="N182" s="44"/>
      <c r="O182" s="44">
        <f>'[5]Добыча 2021'!T148</f>
        <v>0</v>
      </c>
      <c r="P182" s="44"/>
      <c r="Q182" s="44"/>
      <c r="R182" s="44"/>
      <c r="S182" s="44"/>
      <c r="T182" s="44"/>
      <c r="U182" s="44">
        <f t="shared" si="47"/>
        <v>0</v>
      </c>
      <c r="V182" s="94">
        <f>'[5]2022'!DV179</f>
        <v>0.5</v>
      </c>
      <c r="W182" s="44">
        <f t="shared" si="48"/>
        <v>10</v>
      </c>
      <c r="X182" s="416">
        <f>'[5]2022'!DX179</f>
        <v>0</v>
      </c>
      <c r="Y182" s="94">
        <f t="shared" si="49"/>
        <v>0</v>
      </c>
      <c r="Z182" s="44"/>
      <c r="AA182" s="44"/>
      <c r="AB182" s="44"/>
      <c r="AC182" s="44"/>
      <c r="AD182" s="44" t="str">
        <f t="shared" si="32"/>
        <v/>
      </c>
      <c r="AE182" s="95"/>
      <c r="AF182" s="82"/>
      <c r="AG182" s="159"/>
      <c r="AH182" s="160">
        <f t="shared" si="33"/>
        <v>1.296240125890841E-2</v>
      </c>
      <c r="AI182" s="160" t="e">
        <f t="shared" ca="1" si="34"/>
        <v>#NAME?</v>
      </c>
      <c r="AJ182" s="161">
        <v>10</v>
      </c>
      <c r="AK182" s="161" t="str">
        <f t="shared" si="35"/>
        <v/>
      </c>
      <c r="AL182" s="161">
        <f t="shared" si="36"/>
        <v>0</v>
      </c>
      <c r="AM182" s="161">
        <f t="shared" si="37"/>
        <v>0</v>
      </c>
      <c r="AN182" s="162" t="str">
        <f t="shared" si="31"/>
        <v/>
      </c>
      <c r="AO182" s="34" t="str">
        <f t="shared" si="38"/>
        <v/>
      </c>
      <c r="AP182" s="34" t="str">
        <f t="shared" si="39"/>
        <v/>
      </c>
    </row>
    <row r="183" spans="1:42" ht="31.5" x14ac:dyDescent="0.25">
      <c r="A183" s="34">
        <v>147</v>
      </c>
      <c r="B183" s="116" t="s">
        <v>444</v>
      </c>
      <c r="C183" s="92">
        <f>'[5]2022'!B180</f>
        <v>16.981999999999999</v>
      </c>
      <c r="D183" s="581">
        <f>'[5]2022'!DP180</f>
        <v>0</v>
      </c>
      <c r="E183" s="93">
        <f>'[5]2022'!DQ180</f>
        <v>0</v>
      </c>
      <c r="F183" s="92">
        <f>'[5]2022'!DT180</f>
        <v>0</v>
      </c>
      <c r="G183" s="583">
        <f>'[5]2021'!DX139</f>
        <v>0</v>
      </c>
      <c r="H183" s="585">
        <f t="shared" si="46"/>
        <v>0</v>
      </c>
      <c r="I183" s="44"/>
      <c r="J183" s="44"/>
      <c r="K183" s="44"/>
      <c r="L183" s="44"/>
      <c r="M183" s="44"/>
      <c r="N183" s="44"/>
      <c r="O183" s="583">
        <f>'[5]Добыча 2021'!T149</f>
        <v>0</v>
      </c>
      <c r="P183" s="44"/>
      <c r="Q183" s="44"/>
      <c r="R183" s="44"/>
      <c r="S183" s="44"/>
      <c r="T183" s="44"/>
      <c r="U183" s="583">
        <f t="shared" si="47"/>
        <v>0</v>
      </c>
      <c r="V183" s="94">
        <f>'[5]2022'!DV180</f>
        <v>0</v>
      </c>
      <c r="W183" s="44">
        <f t="shared" si="48"/>
        <v>0</v>
      </c>
      <c r="X183" s="416">
        <f>'[5]2022'!DX180</f>
        <v>0</v>
      </c>
      <c r="Y183" s="94">
        <f t="shared" si="49"/>
        <v>0</v>
      </c>
      <c r="Z183" s="44"/>
      <c r="AA183" s="44"/>
      <c r="AB183" s="44"/>
      <c r="AC183" s="44"/>
      <c r="AD183" s="44" t="str">
        <f t="shared" si="32"/>
        <v/>
      </c>
      <c r="AE183" s="95"/>
      <c r="AF183" s="82"/>
      <c r="AG183" s="159"/>
      <c r="AH183" s="160">
        <f t="shared" si="33"/>
        <v>0</v>
      </c>
      <c r="AI183" s="160" t="e">
        <f t="shared" ca="1" si="34"/>
        <v>#NAME?</v>
      </c>
      <c r="AJ183" s="161">
        <v>10</v>
      </c>
      <c r="AK183" s="161" t="str">
        <f t="shared" si="35"/>
        <v/>
      </c>
      <c r="AL183" s="161">
        <f t="shared" si="36"/>
        <v>0</v>
      </c>
      <c r="AM183" s="161">
        <f t="shared" si="37"/>
        <v>0</v>
      </c>
      <c r="AN183" s="162" t="str">
        <f t="shared" si="31"/>
        <v/>
      </c>
      <c r="AO183" s="34" t="str">
        <f t="shared" si="38"/>
        <v/>
      </c>
      <c r="AP183" s="34" t="str">
        <f t="shared" si="39"/>
        <v/>
      </c>
    </row>
    <row r="184" spans="1:42" ht="47.25" x14ac:dyDescent="0.25">
      <c r="A184" s="34">
        <v>148</v>
      </c>
      <c r="B184" s="116" t="s">
        <v>445</v>
      </c>
      <c r="C184" s="92">
        <f>'[5]2022'!B181</f>
        <v>114.56699999999999</v>
      </c>
      <c r="D184" s="587"/>
      <c r="E184" s="93">
        <f>'[5]2022'!DQ181</f>
        <v>0</v>
      </c>
      <c r="F184" s="92">
        <f>'[5]2022'!DT181</f>
        <v>0</v>
      </c>
      <c r="G184" s="588"/>
      <c r="H184" s="589"/>
      <c r="I184" s="44"/>
      <c r="J184" s="44"/>
      <c r="K184" s="44"/>
      <c r="L184" s="44"/>
      <c r="M184" s="44"/>
      <c r="N184" s="44"/>
      <c r="O184" s="588"/>
      <c r="P184" s="44"/>
      <c r="Q184" s="44"/>
      <c r="R184" s="44"/>
      <c r="S184" s="44"/>
      <c r="T184" s="44"/>
      <c r="U184" s="588"/>
      <c r="V184" s="94">
        <f>'[5]2022'!DV181</f>
        <v>0</v>
      </c>
      <c r="W184" s="44">
        <f t="shared" si="48"/>
        <v>0</v>
      </c>
      <c r="X184" s="416">
        <f>'[5]2022'!DX181</f>
        <v>0</v>
      </c>
      <c r="Y184" s="94">
        <f t="shared" si="49"/>
        <v>0</v>
      </c>
      <c r="Z184" s="44"/>
      <c r="AA184" s="44"/>
      <c r="AB184" s="44"/>
      <c r="AC184" s="44"/>
      <c r="AD184" s="44" t="str">
        <f t="shared" si="32"/>
        <v/>
      </c>
      <c r="AE184" s="95"/>
      <c r="AF184" s="82"/>
      <c r="AG184" s="159"/>
      <c r="AH184" s="160">
        <f t="shared" si="33"/>
        <v>0</v>
      </c>
      <c r="AI184" s="160" t="e">
        <f t="shared" ca="1" si="34"/>
        <v>#NAME?</v>
      </c>
      <c r="AJ184" s="161">
        <v>10</v>
      </c>
      <c r="AK184" s="161" t="str">
        <f t="shared" si="35"/>
        <v/>
      </c>
      <c r="AL184" s="161">
        <f t="shared" si="36"/>
        <v>0</v>
      </c>
      <c r="AM184" s="161">
        <f t="shared" si="37"/>
        <v>0</v>
      </c>
      <c r="AN184" s="162" t="str">
        <f t="shared" si="31"/>
        <v/>
      </c>
      <c r="AO184" s="34" t="str">
        <f t="shared" si="38"/>
        <v/>
      </c>
      <c r="AP184" s="34" t="str">
        <f t="shared" si="39"/>
        <v/>
      </c>
    </row>
    <row r="185" spans="1:42" ht="47.25" x14ac:dyDescent="0.25">
      <c r="A185" s="34">
        <v>149</v>
      </c>
      <c r="B185" s="116" t="s">
        <v>446</v>
      </c>
      <c r="C185" s="92">
        <f>'[5]2022'!B182</f>
        <v>15.319000000000001</v>
      </c>
      <c r="D185" s="587"/>
      <c r="E185" s="93">
        <f>'[5]2022'!DQ182</f>
        <v>0</v>
      </c>
      <c r="F185" s="92">
        <f>'[5]2022'!DT182</f>
        <v>0</v>
      </c>
      <c r="G185" s="588"/>
      <c r="H185" s="589"/>
      <c r="I185" s="44"/>
      <c r="J185" s="44"/>
      <c r="K185" s="44"/>
      <c r="L185" s="44"/>
      <c r="M185" s="44"/>
      <c r="N185" s="44"/>
      <c r="O185" s="588"/>
      <c r="P185" s="44"/>
      <c r="Q185" s="44"/>
      <c r="R185" s="44"/>
      <c r="S185" s="44"/>
      <c r="T185" s="44"/>
      <c r="U185" s="588"/>
      <c r="V185" s="94">
        <f>'[5]2022'!DV182</f>
        <v>0</v>
      </c>
      <c r="W185" s="44">
        <f t="shared" si="48"/>
        <v>0</v>
      </c>
      <c r="X185" s="416">
        <f>'[5]2022'!DX182</f>
        <v>0</v>
      </c>
      <c r="Y185" s="94">
        <f t="shared" si="49"/>
        <v>0</v>
      </c>
      <c r="Z185" s="44"/>
      <c r="AA185" s="44"/>
      <c r="AB185" s="44"/>
      <c r="AC185" s="44"/>
      <c r="AD185" s="44" t="str">
        <f t="shared" si="32"/>
        <v/>
      </c>
      <c r="AE185" s="95"/>
      <c r="AF185" s="82"/>
      <c r="AG185" s="159"/>
      <c r="AH185" s="160">
        <f t="shared" si="33"/>
        <v>0</v>
      </c>
      <c r="AI185" s="160" t="e">
        <f t="shared" ca="1" si="34"/>
        <v>#NAME?</v>
      </c>
      <c r="AJ185" s="161">
        <v>10</v>
      </c>
      <c r="AK185" s="161" t="str">
        <f t="shared" si="35"/>
        <v/>
      </c>
      <c r="AL185" s="161">
        <f t="shared" si="36"/>
        <v>0</v>
      </c>
      <c r="AM185" s="161">
        <f t="shared" si="37"/>
        <v>0</v>
      </c>
      <c r="AN185" s="162" t="str">
        <f t="shared" si="31"/>
        <v/>
      </c>
      <c r="AO185" s="34" t="str">
        <f t="shared" si="38"/>
        <v/>
      </c>
      <c r="AP185" s="34" t="str">
        <f t="shared" si="39"/>
        <v/>
      </c>
    </row>
    <row r="186" spans="1:42" ht="47.25" x14ac:dyDescent="0.25">
      <c r="A186" s="34">
        <v>150</v>
      </c>
      <c r="B186" s="116" t="s">
        <v>447</v>
      </c>
      <c r="C186" s="92">
        <f>'[5]2022'!B183</f>
        <v>8.5980000000000008</v>
      </c>
      <c r="D186" s="587"/>
      <c r="E186" s="93">
        <f>'[5]2022'!DQ183</f>
        <v>0</v>
      </c>
      <c r="F186" s="92">
        <f>'[5]2022'!DT183</f>
        <v>0</v>
      </c>
      <c r="G186" s="588"/>
      <c r="H186" s="589"/>
      <c r="I186" s="44"/>
      <c r="J186" s="44"/>
      <c r="K186" s="44"/>
      <c r="L186" s="44"/>
      <c r="M186" s="44"/>
      <c r="N186" s="44"/>
      <c r="O186" s="588"/>
      <c r="P186" s="44"/>
      <c r="Q186" s="44"/>
      <c r="R186" s="44"/>
      <c r="S186" s="44"/>
      <c r="T186" s="44"/>
      <c r="U186" s="588"/>
      <c r="V186" s="94">
        <f>'[5]2022'!DV183</f>
        <v>0</v>
      </c>
      <c r="W186" s="44">
        <f t="shared" si="48"/>
        <v>0</v>
      </c>
      <c r="X186" s="416">
        <f>'[5]2022'!DX183</f>
        <v>0</v>
      </c>
      <c r="Y186" s="94">
        <f t="shared" si="49"/>
        <v>0</v>
      </c>
      <c r="Z186" s="44"/>
      <c r="AA186" s="44"/>
      <c r="AB186" s="44"/>
      <c r="AC186" s="44"/>
      <c r="AD186" s="44" t="str">
        <f t="shared" si="32"/>
        <v/>
      </c>
      <c r="AE186" s="95"/>
      <c r="AF186" s="82"/>
      <c r="AG186" s="159"/>
      <c r="AH186" s="160">
        <f t="shared" si="33"/>
        <v>0</v>
      </c>
      <c r="AI186" s="160" t="e">
        <f t="shared" ca="1" si="34"/>
        <v>#NAME?</v>
      </c>
      <c r="AJ186" s="161">
        <v>10</v>
      </c>
      <c r="AK186" s="161" t="str">
        <f t="shared" si="35"/>
        <v/>
      </c>
      <c r="AL186" s="161">
        <f t="shared" si="36"/>
        <v>0</v>
      </c>
      <c r="AM186" s="161">
        <f t="shared" si="37"/>
        <v>0</v>
      </c>
      <c r="AN186" s="162" t="str">
        <f t="shared" si="31"/>
        <v/>
      </c>
      <c r="AO186" s="34" t="str">
        <f t="shared" si="38"/>
        <v/>
      </c>
      <c r="AP186" s="34" t="str">
        <f t="shared" si="39"/>
        <v/>
      </c>
    </row>
    <row r="187" spans="1:42" ht="31.5" x14ac:dyDescent="0.25">
      <c r="A187" s="34">
        <v>151</v>
      </c>
      <c r="B187" s="116" t="s">
        <v>448</v>
      </c>
      <c r="C187" s="92">
        <f>'[5]2022'!B184</f>
        <v>13.641</v>
      </c>
      <c r="D187" s="582"/>
      <c r="E187" s="93">
        <f>'[5]2022'!DQ184</f>
        <v>0</v>
      </c>
      <c r="F187" s="92">
        <f>'[5]2022'!DT184</f>
        <v>0</v>
      </c>
      <c r="G187" s="584"/>
      <c r="H187" s="586"/>
      <c r="I187" s="44"/>
      <c r="J187" s="44"/>
      <c r="K187" s="44"/>
      <c r="L187" s="44"/>
      <c r="M187" s="44"/>
      <c r="N187" s="44"/>
      <c r="O187" s="584"/>
      <c r="P187" s="44"/>
      <c r="Q187" s="44"/>
      <c r="R187" s="44"/>
      <c r="S187" s="44"/>
      <c r="T187" s="44"/>
      <c r="U187" s="584"/>
      <c r="V187" s="94">
        <f>'[5]2022'!DV184</f>
        <v>0</v>
      </c>
      <c r="W187" s="44">
        <f t="shared" si="48"/>
        <v>0</v>
      </c>
      <c r="X187" s="416">
        <f>'[5]2022'!DX184</f>
        <v>0</v>
      </c>
      <c r="Y187" s="94">
        <f t="shared" si="49"/>
        <v>0</v>
      </c>
      <c r="Z187" s="44"/>
      <c r="AA187" s="44"/>
      <c r="AB187" s="44"/>
      <c r="AC187" s="44"/>
      <c r="AD187" s="44" t="str">
        <f t="shared" si="32"/>
        <v/>
      </c>
      <c r="AE187" s="95"/>
      <c r="AF187" s="82"/>
      <c r="AG187" s="159"/>
      <c r="AH187" s="160">
        <f t="shared" si="33"/>
        <v>0</v>
      </c>
      <c r="AI187" s="160" t="e">
        <f t="shared" ca="1" si="34"/>
        <v>#NAME?</v>
      </c>
      <c r="AJ187" s="161">
        <v>10</v>
      </c>
      <c r="AK187" s="161" t="str">
        <f t="shared" si="35"/>
        <v/>
      </c>
      <c r="AL187" s="161">
        <f t="shared" si="36"/>
        <v>0</v>
      </c>
      <c r="AM187" s="161">
        <f t="shared" si="37"/>
        <v>0</v>
      </c>
      <c r="AN187" s="162" t="str">
        <f t="shared" si="31"/>
        <v/>
      </c>
      <c r="AO187" s="34" t="str">
        <f t="shared" si="38"/>
        <v/>
      </c>
      <c r="AP187" s="34" t="str">
        <f t="shared" si="39"/>
        <v/>
      </c>
    </row>
    <row r="188" spans="1:42" ht="47.25" x14ac:dyDescent="0.25">
      <c r="A188" s="34">
        <v>152</v>
      </c>
      <c r="B188" s="57" t="s">
        <v>217</v>
      </c>
      <c r="C188" s="92">
        <f>'[5]2022'!B185</f>
        <v>52</v>
      </c>
      <c r="D188" s="93">
        <f>'[5]2022'!DP185</f>
        <v>0</v>
      </c>
      <c r="E188" s="93">
        <f>'[5]2022'!DQ185</f>
        <v>0</v>
      </c>
      <c r="F188" s="92">
        <f>'[5]2022'!DT185</f>
        <v>0</v>
      </c>
      <c r="G188" s="44">
        <f>'[5]2021'!DX140</f>
        <v>0</v>
      </c>
      <c r="H188" s="94">
        <f t="shared" si="46"/>
        <v>0</v>
      </c>
      <c r="I188" s="44"/>
      <c r="J188" s="44"/>
      <c r="K188" s="44"/>
      <c r="L188" s="44"/>
      <c r="M188" s="44"/>
      <c r="N188" s="44"/>
      <c r="O188" s="44">
        <f>'[5]Добыча 2021'!T150</f>
        <v>0</v>
      </c>
      <c r="P188" s="44"/>
      <c r="Q188" s="44"/>
      <c r="R188" s="44"/>
      <c r="S188" s="44"/>
      <c r="T188" s="44"/>
      <c r="U188" s="44">
        <f t="shared" si="47"/>
        <v>0</v>
      </c>
      <c r="V188" s="94">
        <f>'[5]2022'!DV185</f>
        <v>0</v>
      </c>
      <c r="W188" s="44">
        <f t="shared" si="48"/>
        <v>0</v>
      </c>
      <c r="X188" s="416">
        <f>'[5]2022'!DX185</f>
        <v>0</v>
      </c>
      <c r="Y188" s="94">
        <f t="shared" si="49"/>
        <v>0</v>
      </c>
      <c r="Z188" s="44"/>
      <c r="AA188" s="44"/>
      <c r="AB188" s="44"/>
      <c r="AC188" s="44"/>
      <c r="AD188" s="44" t="str">
        <f t="shared" si="32"/>
        <v/>
      </c>
      <c r="AE188" s="95"/>
      <c r="AF188" s="82"/>
      <c r="AG188" s="159"/>
      <c r="AH188" s="160">
        <f t="shared" si="33"/>
        <v>0</v>
      </c>
      <c r="AI188" s="160" t="e">
        <f t="shared" ca="1" si="34"/>
        <v>#NAME?</v>
      </c>
      <c r="AJ188" s="161">
        <v>10</v>
      </c>
      <c r="AK188" s="161" t="str">
        <f t="shared" si="35"/>
        <v/>
      </c>
      <c r="AL188" s="161">
        <f t="shared" si="36"/>
        <v>0</v>
      </c>
      <c r="AM188" s="161">
        <f t="shared" si="37"/>
        <v>0</v>
      </c>
      <c r="AN188" s="162" t="str">
        <f t="shared" si="31"/>
        <v/>
      </c>
      <c r="AO188" s="34" t="str">
        <f t="shared" si="38"/>
        <v/>
      </c>
      <c r="AP188" s="34" t="str">
        <f t="shared" si="39"/>
        <v/>
      </c>
    </row>
    <row r="189" spans="1:42" ht="51" customHeight="1" x14ac:dyDescent="0.25">
      <c r="A189" s="34">
        <v>153</v>
      </c>
      <c r="B189" s="57" t="s">
        <v>222</v>
      </c>
      <c r="C189" s="92">
        <f>'[5]2022'!B186</f>
        <v>52.7</v>
      </c>
      <c r="D189" s="93">
        <f>'[5]2022'!DP186</f>
        <v>0</v>
      </c>
      <c r="E189" s="93">
        <f>'[5]2022'!DQ186</f>
        <v>0</v>
      </c>
      <c r="F189" s="92">
        <f>'[5]2022'!DT186</f>
        <v>0</v>
      </c>
      <c r="G189" s="44">
        <f>'[5]2021'!DX141</f>
        <v>0</v>
      </c>
      <c r="H189" s="94">
        <f t="shared" si="46"/>
        <v>0</v>
      </c>
      <c r="I189" s="44"/>
      <c r="J189" s="44"/>
      <c r="K189" s="44"/>
      <c r="L189" s="44"/>
      <c r="M189" s="44"/>
      <c r="N189" s="44"/>
      <c r="O189" s="44">
        <f>'[5]Добыча 2021'!T151</f>
        <v>0</v>
      </c>
      <c r="P189" s="44"/>
      <c r="Q189" s="44"/>
      <c r="R189" s="44"/>
      <c r="S189" s="44"/>
      <c r="T189" s="44"/>
      <c r="U189" s="44">
        <f t="shared" si="47"/>
        <v>0</v>
      </c>
      <c r="V189" s="94">
        <f>'[5]2022'!DV186</f>
        <v>0</v>
      </c>
      <c r="W189" s="44">
        <f t="shared" si="48"/>
        <v>0</v>
      </c>
      <c r="X189" s="416">
        <f>'[5]2022'!DX186</f>
        <v>0</v>
      </c>
      <c r="Y189" s="94">
        <f t="shared" si="49"/>
        <v>0</v>
      </c>
      <c r="Z189" s="44"/>
      <c r="AA189" s="44"/>
      <c r="AB189" s="44"/>
      <c r="AC189" s="44"/>
      <c r="AD189" s="44" t="str">
        <f t="shared" si="32"/>
        <v/>
      </c>
      <c r="AE189" s="95"/>
      <c r="AF189" s="82"/>
      <c r="AG189" s="159"/>
      <c r="AH189" s="160">
        <f t="shared" si="33"/>
        <v>0</v>
      </c>
      <c r="AI189" s="160" t="e">
        <f t="shared" ca="1" si="34"/>
        <v>#NAME?</v>
      </c>
      <c r="AJ189" s="161">
        <v>10</v>
      </c>
      <c r="AK189" s="161" t="str">
        <f t="shared" si="35"/>
        <v/>
      </c>
      <c r="AL189" s="161">
        <f t="shared" si="36"/>
        <v>0</v>
      </c>
      <c r="AM189" s="161">
        <f t="shared" si="37"/>
        <v>0</v>
      </c>
      <c r="AN189" s="162" t="str">
        <f t="shared" ref="AN189:AN252" si="50">IF(ISNUMBER(AE189),IF(AND(AM189&gt;=AE189,AL189&lt;=AE189),"","Вне норматива или не ОДОУ"),"")</f>
        <v/>
      </c>
      <c r="AO189" s="34" t="str">
        <f t="shared" si="38"/>
        <v/>
      </c>
      <c r="AP189" s="34" t="str">
        <f t="shared" si="39"/>
        <v/>
      </c>
    </row>
    <row r="190" spans="1:42" ht="47.25" x14ac:dyDescent="0.25">
      <c r="A190" s="34">
        <v>154</v>
      </c>
      <c r="B190" s="57" t="s">
        <v>221</v>
      </c>
      <c r="C190" s="92">
        <f>'[5]2022'!B187</f>
        <v>34.1</v>
      </c>
      <c r="D190" s="93">
        <f>'[5]2022'!DP187</f>
        <v>1</v>
      </c>
      <c r="E190" s="93">
        <f>'[5]2022'!DQ187</f>
        <v>0</v>
      </c>
      <c r="F190" s="92">
        <f>'[5]2022'!DT187</f>
        <v>0</v>
      </c>
      <c r="G190" s="44">
        <f>'[5]2021'!DX142</f>
        <v>0</v>
      </c>
      <c r="H190" s="94">
        <f t="shared" si="46"/>
        <v>0</v>
      </c>
      <c r="I190" s="47"/>
      <c r="J190" s="47"/>
      <c r="K190" s="47"/>
      <c r="L190" s="99"/>
      <c r="M190" s="44"/>
      <c r="N190" s="44"/>
      <c r="O190" s="44">
        <f>'[5]Добыча 2021'!T152</f>
        <v>0</v>
      </c>
      <c r="P190" s="44"/>
      <c r="Q190" s="44"/>
      <c r="R190" s="44"/>
      <c r="S190" s="44"/>
      <c r="T190" s="44"/>
      <c r="U190" s="44">
        <f t="shared" si="47"/>
        <v>0</v>
      </c>
      <c r="V190" s="94">
        <f>'[5]2022'!DV187</f>
        <v>0</v>
      </c>
      <c r="W190" s="44">
        <f t="shared" si="48"/>
        <v>0</v>
      </c>
      <c r="X190" s="416">
        <f>'[5]2022'!DX187</f>
        <v>0</v>
      </c>
      <c r="Y190" s="94">
        <f t="shared" si="49"/>
        <v>0</v>
      </c>
      <c r="Z190" s="44"/>
      <c r="AA190" s="44"/>
      <c r="AB190" s="44"/>
      <c r="AC190" s="44"/>
      <c r="AD190" s="44" t="str">
        <f t="shared" si="32"/>
        <v/>
      </c>
      <c r="AE190" s="95"/>
      <c r="AF190" s="82"/>
      <c r="AG190" s="159"/>
      <c r="AH190" s="160">
        <f t="shared" si="33"/>
        <v>0</v>
      </c>
      <c r="AI190" s="160" t="e">
        <f t="shared" ca="1" si="34"/>
        <v>#NAME?</v>
      </c>
      <c r="AJ190" s="161">
        <v>10</v>
      </c>
      <c r="AK190" s="161" t="str">
        <f t="shared" si="35"/>
        <v/>
      </c>
      <c r="AL190" s="161">
        <f t="shared" si="36"/>
        <v>0</v>
      </c>
      <c r="AM190" s="161">
        <f t="shared" si="37"/>
        <v>0</v>
      </c>
      <c r="AN190" s="162" t="str">
        <f t="shared" si="50"/>
        <v/>
      </c>
      <c r="AO190" s="34" t="str">
        <f t="shared" si="38"/>
        <v/>
      </c>
      <c r="AP190" s="34" t="str">
        <f t="shared" si="39"/>
        <v/>
      </c>
    </row>
    <row r="191" spans="1:42" ht="31.5" x14ac:dyDescent="0.25">
      <c r="A191" s="34">
        <v>155</v>
      </c>
      <c r="B191" s="57" t="s">
        <v>218</v>
      </c>
      <c r="C191" s="92">
        <f>'[5]2022'!B188</f>
        <v>18.399999999999999</v>
      </c>
      <c r="D191" s="93">
        <f>'[5]2022'!DP188</f>
        <v>2</v>
      </c>
      <c r="E191" s="93">
        <f>'[5]2022'!DQ188</f>
        <v>0</v>
      </c>
      <c r="F191" s="92">
        <f>'[5]2022'!DT188</f>
        <v>0</v>
      </c>
      <c r="G191" s="44">
        <f>'[5]2021'!DX143</f>
        <v>0</v>
      </c>
      <c r="H191" s="94">
        <f t="shared" si="46"/>
        <v>0</v>
      </c>
      <c r="I191" s="44"/>
      <c r="J191" s="44"/>
      <c r="K191" s="44"/>
      <c r="L191" s="44"/>
      <c r="M191" s="44"/>
      <c r="N191" s="44"/>
      <c r="O191" s="44">
        <f>'[5]Добыча 2021'!T153</f>
        <v>0</v>
      </c>
      <c r="P191" s="44"/>
      <c r="Q191" s="44"/>
      <c r="R191" s="44"/>
      <c r="S191" s="44"/>
      <c r="T191" s="44"/>
      <c r="U191" s="44">
        <f t="shared" si="47"/>
        <v>0</v>
      </c>
      <c r="V191" s="94">
        <f>'[5]2022'!DV188</f>
        <v>0</v>
      </c>
      <c r="W191" s="44">
        <f t="shared" si="48"/>
        <v>0</v>
      </c>
      <c r="X191" s="416">
        <f>'[5]2022'!DX188</f>
        <v>0</v>
      </c>
      <c r="Y191" s="94">
        <f t="shared" si="49"/>
        <v>0</v>
      </c>
      <c r="Z191" s="44"/>
      <c r="AA191" s="44"/>
      <c r="AB191" s="44"/>
      <c r="AC191" s="44"/>
      <c r="AD191" s="44" t="str">
        <f t="shared" si="32"/>
        <v/>
      </c>
      <c r="AE191" s="95"/>
      <c r="AF191" s="82"/>
      <c r="AG191" s="159"/>
      <c r="AH191" s="160">
        <f t="shared" si="33"/>
        <v>0</v>
      </c>
      <c r="AI191" s="160" t="e">
        <f t="shared" ca="1" si="34"/>
        <v>#NAME?</v>
      </c>
      <c r="AJ191" s="161">
        <v>10</v>
      </c>
      <c r="AK191" s="161" t="str">
        <f t="shared" si="35"/>
        <v/>
      </c>
      <c r="AL191" s="161">
        <f t="shared" si="36"/>
        <v>0</v>
      </c>
      <c r="AM191" s="161">
        <f t="shared" si="37"/>
        <v>0</v>
      </c>
      <c r="AN191" s="162" t="str">
        <f t="shared" si="50"/>
        <v/>
      </c>
      <c r="AO191" s="34" t="str">
        <f t="shared" si="38"/>
        <v/>
      </c>
      <c r="AP191" s="34" t="str">
        <f t="shared" si="39"/>
        <v/>
      </c>
    </row>
    <row r="192" spans="1:42" ht="47.25" x14ac:dyDescent="0.25">
      <c r="A192" s="34">
        <v>156</v>
      </c>
      <c r="B192" s="57" t="s">
        <v>220</v>
      </c>
      <c r="C192" s="92">
        <f>'[5]2022'!B189</f>
        <v>48.5</v>
      </c>
      <c r="D192" s="93">
        <f>'[5]2022'!DP189</f>
        <v>2</v>
      </c>
      <c r="E192" s="93">
        <f>'[5]2022'!DQ189</f>
        <v>0</v>
      </c>
      <c r="F192" s="92">
        <f>'[5]2022'!DT189</f>
        <v>0</v>
      </c>
      <c r="G192" s="44">
        <f>'[5]2021'!DX144</f>
        <v>0</v>
      </c>
      <c r="H192" s="94">
        <f t="shared" si="46"/>
        <v>0</v>
      </c>
      <c r="I192" s="44"/>
      <c r="J192" s="44"/>
      <c r="K192" s="44"/>
      <c r="L192" s="44"/>
      <c r="M192" s="44"/>
      <c r="N192" s="44"/>
      <c r="O192" s="44">
        <f>'[5]Добыча 2021'!T154</f>
        <v>0</v>
      </c>
      <c r="P192" s="44"/>
      <c r="Q192" s="44"/>
      <c r="R192" s="44"/>
      <c r="S192" s="44"/>
      <c r="T192" s="44"/>
      <c r="U192" s="44">
        <f t="shared" si="47"/>
        <v>0</v>
      </c>
      <c r="V192" s="94">
        <f>'[5]2022'!DV189</f>
        <v>0</v>
      </c>
      <c r="W192" s="44">
        <f t="shared" si="48"/>
        <v>0</v>
      </c>
      <c r="X192" s="416">
        <f>'[5]2022'!DX189</f>
        <v>0</v>
      </c>
      <c r="Y192" s="94">
        <f t="shared" si="49"/>
        <v>0</v>
      </c>
      <c r="Z192" s="44"/>
      <c r="AA192" s="44"/>
      <c r="AB192" s="44"/>
      <c r="AC192" s="44"/>
      <c r="AD192" s="44" t="str">
        <f t="shared" si="32"/>
        <v/>
      </c>
      <c r="AE192" s="95"/>
      <c r="AF192" s="82"/>
      <c r="AG192" s="159"/>
      <c r="AH192" s="160">
        <f t="shared" si="33"/>
        <v>0</v>
      </c>
      <c r="AI192" s="160" t="e">
        <f t="shared" ca="1" si="34"/>
        <v>#NAME?</v>
      </c>
      <c r="AJ192" s="161">
        <v>10</v>
      </c>
      <c r="AK192" s="161" t="str">
        <f t="shared" si="35"/>
        <v/>
      </c>
      <c r="AL192" s="161">
        <f t="shared" si="36"/>
        <v>0</v>
      </c>
      <c r="AM192" s="161">
        <f t="shared" si="37"/>
        <v>0</v>
      </c>
      <c r="AN192" s="162" t="str">
        <f t="shared" si="50"/>
        <v/>
      </c>
      <c r="AO192" s="34" t="str">
        <f t="shared" si="38"/>
        <v/>
      </c>
      <c r="AP192" s="34" t="str">
        <f t="shared" si="39"/>
        <v/>
      </c>
    </row>
    <row r="193" spans="1:42" ht="47.25" x14ac:dyDescent="0.25">
      <c r="A193" s="34">
        <v>157</v>
      </c>
      <c r="B193" s="57" t="s">
        <v>219</v>
      </c>
      <c r="C193" s="92">
        <f>'[5]2022'!B190</f>
        <v>45.7</v>
      </c>
      <c r="D193" s="93">
        <f>'[5]2022'!DP190</f>
        <v>1</v>
      </c>
      <c r="E193" s="93">
        <f>'[5]2022'!DQ190</f>
        <v>1</v>
      </c>
      <c r="F193" s="92">
        <f>'[5]2022'!DT190</f>
        <v>2.1881838074398249E-2</v>
      </c>
      <c r="G193" s="44">
        <f>'[5]2021'!DX145</f>
        <v>0</v>
      </c>
      <c r="H193" s="94">
        <f t="shared" si="46"/>
        <v>0</v>
      </c>
      <c r="I193" s="47"/>
      <c r="J193" s="47"/>
      <c r="K193" s="47"/>
      <c r="L193" s="99"/>
      <c r="M193" s="44"/>
      <c r="N193" s="44"/>
      <c r="O193" s="44">
        <f>'[5]Добыча 2021'!T155</f>
        <v>0</v>
      </c>
      <c r="P193" s="44"/>
      <c r="Q193" s="44"/>
      <c r="R193" s="44"/>
      <c r="S193" s="44"/>
      <c r="T193" s="44"/>
      <c r="U193" s="44">
        <f t="shared" si="47"/>
        <v>0</v>
      </c>
      <c r="V193" s="94">
        <f>'[5]2022'!DV190</f>
        <v>0.1</v>
      </c>
      <c r="W193" s="44">
        <f t="shared" si="48"/>
        <v>10</v>
      </c>
      <c r="X193" s="416">
        <f>'[5]2022'!DX190</f>
        <v>0</v>
      </c>
      <c r="Y193" s="94">
        <f t="shared" si="49"/>
        <v>0</v>
      </c>
      <c r="Z193" s="44"/>
      <c r="AA193" s="44"/>
      <c r="AB193" s="44"/>
      <c r="AC193" s="44"/>
      <c r="AD193" s="44" t="str">
        <f t="shared" si="32"/>
        <v/>
      </c>
      <c r="AE193" s="95"/>
      <c r="AF193" s="82"/>
      <c r="AG193" s="159"/>
      <c r="AH193" s="160">
        <f t="shared" si="33"/>
        <v>2.1881838074398249E-2</v>
      </c>
      <c r="AI193" s="160" t="e">
        <f t="shared" ca="1" si="34"/>
        <v>#NAME?</v>
      </c>
      <c r="AJ193" s="161">
        <v>10</v>
      </c>
      <c r="AK193" s="161" t="str">
        <f t="shared" si="35"/>
        <v/>
      </c>
      <c r="AL193" s="161">
        <f t="shared" si="36"/>
        <v>0</v>
      </c>
      <c r="AM193" s="161">
        <f t="shared" si="37"/>
        <v>0</v>
      </c>
      <c r="AN193" s="162" t="str">
        <f t="shared" si="50"/>
        <v/>
      </c>
      <c r="AO193" s="34" t="str">
        <f t="shared" si="38"/>
        <v/>
      </c>
      <c r="AP193" s="34" t="str">
        <f t="shared" si="39"/>
        <v/>
      </c>
    </row>
    <row r="194" spans="1:42" ht="51.75" customHeight="1" x14ac:dyDescent="0.25">
      <c r="A194" s="34">
        <v>158</v>
      </c>
      <c r="B194" s="57" t="s">
        <v>208</v>
      </c>
      <c r="C194" s="92">
        <f>'[5]2022'!B191</f>
        <v>85.331000000000003</v>
      </c>
      <c r="D194" s="93">
        <f>'[5]2022'!DP191</f>
        <v>11</v>
      </c>
      <c r="E194" s="93">
        <f>'[5]2022'!DQ191</f>
        <v>11</v>
      </c>
      <c r="F194" s="92">
        <f>'[5]2022'!DT191</f>
        <v>0.12890977487665678</v>
      </c>
      <c r="G194" s="44">
        <f>'[5]2021'!DX146</f>
        <v>1</v>
      </c>
      <c r="H194" s="94">
        <f t="shared" si="46"/>
        <v>9.0909090909090917</v>
      </c>
      <c r="I194" s="44"/>
      <c r="J194" s="44"/>
      <c r="K194" s="44"/>
      <c r="L194" s="44"/>
      <c r="M194" s="44"/>
      <c r="N194" s="44"/>
      <c r="O194" s="44">
        <f>'[5]Добыча 2021'!T156</f>
        <v>0</v>
      </c>
      <c r="P194" s="44"/>
      <c r="Q194" s="44"/>
      <c r="R194" s="44"/>
      <c r="S194" s="44"/>
      <c r="T194" s="44"/>
      <c r="U194" s="44">
        <f t="shared" si="47"/>
        <v>0</v>
      </c>
      <c r="V194" s="94">
        <f>'[5]2022'!DV191</f>
        <v>1.1000000000000001</v>
      </c>
      <c r="W194" s="44">
        <f t="shared" si="48"/>
        <v>10</v>
      </c>
      <c r="X194" s="416">
        <f>'[5]2022'!DX191</f>
        <v>1</v>
      </c>
      <c r="Y194" s="94">
        <f t="shared" si="49"/>
        <v>9.0909090909090917</v>
      </c>
      <c r="Z194" s="44"/>
      <c r="AA194" s="44"/>
      <c r="AB194" s="44"/>
      <c r="AC194" s="44"/>
      <c r="AD194" s="44">
        <f t="shared" si="32"/>
        <v>1</v>
      </c>
      <c r="AE194" s="95"/>
      <c r="AF194" s="82"/>
      <c r="AG194" s="159"/>
      <c r="AH194" s="160">
        <f t="shared" si="33"/>
        <v>0.12890977487665678</v>
      </c>
      <c r="AI194" s="160" t="e">
        <f t="shared" ca="1" si="34"/>
        <v>#NAME?</v>
      </c>
      <c r="AJ194" s="161">
        <v>10</v>
      </c>
      <c r="AK194" s="161" t="str">
        <f t="shared" si="35"/>
        <v/>
      </c>
      <c r="AL194" s="161" t="e">
        <f t="shared" ca="1" si="36"/>
        <v>#NAME?</v>
      </c>
      <c r="AM194" s="161">
        <f t="shared" si="37"/>
        <v>1</v>
      </c>
      <c r="AN194" s="162" t="str">
        <f t="shared" si="50"/>
        <v/>
      </c>
      <c r="AO194" s="34" t="str">
        <f t="shared" si="38"/>
        <v/>
      </c>
      <c r="AP194" s="34" t="str">
        <f t="shared" si="39"/>
        <v/>
      </c>
    </row>
    <row r="195" spans="1:42" ht="18.75" x14ac:dyDescent="0.25">
      <c r="A195" s="34"/>
      <c r="B195" s="46" t="s">
        <v>223</v>
      </c>
      <c r="C195" s="98"/>
      <c r="D195" s="97"/>
      <c r="E195" s="97"/>
      <c r="F195" s="98"/>
      <c r="G195" s="44"/>
      <c r="H195" s="94"/>
      <c r="I195" s="44"/>
      <c r="J195" s="44"/>
      <c r="K195" s="44"/>
      <c r="L195" s="44"/>
      <c r="M195" s="56"/>
      <c r="N195" s="56"/>
      <c r="O195" s="56"/>
      <c r="P195" s="56"/>
      <c r="Q195" s="56"/>
      <c r="R195" s="56"/>
      <c r="S195" s="56"/>
      <c r="T195" s="56"/>
      <c r="U195" s="44"/>
      <c r="V195" s="111"/>
      <c r="W195" s="44"/>
      <c r="X195" s="418"/>
      <c r="Y195" s="94"/>
      <c r="Z195" s="56"/>
      <c r="AA195" s="56"/>
      <c r="AB195" s="56"/>
      <c r="AC195" s="56"/>
      <c r="AD195" s="44" t="str">
        <f t="shared" si="32"/>
        <v/>
      </c>
      <c r="AE195" s="56"/>
      <c r="AF195" s="82"/>
      <c r="AG195" s="159"/>
      <c r="AH195" s="160" t="str">
        <f t="shared" si="33"/>
        <v/>
      </c>
      <c r="AI195" s="160" t="e">
        <f t="shared" ca="1" si="34"/>
        <v>#NAME?</v>
      </c>
      <c r="AJ195" s="161">
        <v>10</v>
      </c>
      <c r="AK195" s="161" t="str">
        <f t="shared" si="35"/>
        <v/>
      </c>
      <c r="AL195" s="161" t="str">
        <f t="shared" si="36"/>
        <v/>
      </c>
      <c r="AM195" s="161" t="str">
        <f t="shared" si="37"/>
        <v/>
      </c>
      <c r="AN195" s="162" t="str">
        <f t="shared" si="50"/>
        <v/>
      </c>
      <c r="AO195" s="34" t="str">
        <f t="shared" si="38"/>
        <v/>
      </c>
      <c r="AP195" s="34" t="str">
        <f t="shared" si="39"/>
        <v/>
      </c>
    </row>
    <row r="196" spans="1:42" ht="63" x14ac:dyDescent="0.25">
      <c r="A196" s="34">
        <v>159</v>
      </c>
      <c r="B196" s="57" t="s">
        <v>224</v>
      </c>
      <c r="C196" s="92">
        <f>'[5]2022'!B193</f>
        <v>3221.3</v>
      </c>
      <c r="D196" s="93">
        <f>'[5]2022'!DP193</f>
        <v>0</v>
      </c>
      <c r="E196" s="93">
        <f>'[5]2022'!DQ193</f>
        <v>0</v>
      </c>
      <c r="F196" s="92">
        <f>'[5]2022'!DT193</f>
        <v>0</v>
      </c>
      <c r="G196" s="44">
        <f>'[5]2021'!DX148</f>
        <v>0</v>
      </c>
      <c r="H196" s="94">
        <f t="shared" si="46"/>
        <v>0</v>
      </c>
      <c r="I196" s="44"/>
      <c r="J196" s="44"/>
      <c r="K196" s="44"/>
      <c r="L196" s="44"/>
      <c r="M196" s="44"/>
      <c r="N196" s="44"/>
      <c r="O196" s="44">
        <f>'[5]Добыча 2021'!T158</f>
        <v>0</v>
      </c>
      <c r="P196" s="44"/>
      <c r="Q196" s="44"/>
      <c r="R196" s="44"/>
      <c r="S196" s="44"/>
      <c r="T196" s="44"/>
      <c r="U196" s="44">
        <f t="shared" si="47"/>
        <v>0</v>
      </c>
      <c r="V196" s="94">
        <f>'[5]2022'!DV193</f>
        <v>0</v>
      </c>
      <c r="W196" s="44">
        <f t="shared" si="48"/>
        <v>0</v>
      </c>
      <c r="X196" s="416">
        <f>'[5]2022'!DX193</f>
        <v>0</v>
      </c>
      <c r="Y196" s="94">
        <f t="shared" si="49"/>
        <v>0</v>
      </c>
      <c r="Z196" s="44"/>
      <c r="AA196" s="44"/>
      <c r="AB196" s="44"/>
      <c r="AC196" s="44"/>
      <c r="AD196" s="44" t="str">
        <f t="shared" si="32"/>
        <v/>
      </c>
      <c r="AE196" s="95"/>
      <c r="AF196" s="82"/>
      <c r="AG196" s="159"/>
      <c r="AH196" s="160">
        <f t="shared" si="33"/>
        <v>0</v>
      </c>
      <c r="AI196" s="160" t="e">
        <f t="shared" ca="1" si="34"/>
        <v>#NAME?</v>
      </c>
      <c r="AJ196" s="161">
        <v>10</v>
      </c>
      <c r="AK196" s="161" t="str">
        <f t="shared" si="35"/>
        <v/>
      </c>
      <c r="AL196" s="161">
        <f t="shared" si="36"/>
        <v>0</v>
      </c>
      <c r="AM196" s="161">
        <f t="shared" si="37"/>
        <v>0</v>
      </c>
      <c r="AN196" s="162" t="str">
        <f t="shared" si="50"/>
        <v/>
      </c>
      <c r="AO196" s="34" t="str">
        <f t="shared" si="38"/>
        <v/>
      </c>
      <c r="AP196" s="34" t="str">
        <f t="shared" si="39"/>
        <v/>
      </c>
    </row>
    <row r="197" spans="1:42" ht="18.75" x14ac:dyDescent="0.25">
      <c r="A197" s="34"/>
      <c r="B197" s="46" t="s">
        <v>225</v>
      </c>
      <c r="C197" s="98"/>
      <c r="D197" s="97"/>
      <c r="E197" s="97"/>
      <c r="F197" s="98"/>
      <c r="G197" s="44"/>
      <c r="H197" s="94"/>
      <c r="I197" s="44"/>
      <c r="J197" s="44"/>
      <c r="K197" s="44"/>
      <c r="L197" s="44"/>
      <c r="M197" s="56"/>
      <c r="N197" s="56"/>
      <c r="O197" s="56"/>
      <c r="P197" s="56"/>
      <c r="Q197" s="56"/>
      <c r="R197" s="56"/>
      <c r="S197" s="56"/>
      <c r="T197" s="56"/>
      <c r="U197" s="44"/>
      <c r="V197" s="111"/>
      <c r="W197" s="44"/>
      <c r="X197" s="418"/>
      <c r="Y197" s="94"/>
      <c r="Z197" s="56"/>
      <c r="AA197" s="56"/>
      <c r="AB197" s="56"/>
      <c r="AC197" s="56"/>
      <c r="AD197" s="44" t="str">
        <f t="shared" si="32"/>
        <v/>
      </c>
      <c r="AE197" s="56"/>
      <c r="AF197" s="82"/>
      <c r="AG197" s="159"/>
      <c r="AH197" s="160" t="str">
        <f t="shared" si="33"/>
        <v/>
      </c>
      <c r="AI197" s="160" t="e">
        <f t="shared" ca="1" si="34"/>
        <v>#NAME?</v>
      </c>
      <c r="AJ197" s="161">
        <v>10</v>
      </c>
      <c r="AK197" s="161" t="str">
        <f t="shared" si="35"/>
        <v/>
      </c>
      <c r="AL197" s="161" t="str">
        <f t="shared" si="36"/>
        <v/>
      </c>
      <c r="AM197" s="161" t="str">
        <f t="shared" si="37"/>
        <v/>
      </c>
      <c r="AN197" s="162" t="str">
        <f t="shared" si="50"/>
        <v/>
      </c>
      <c r="AO197" s="34" t="str">
        <f t="shared" si="38"/>
        <v/>
      </c>
      <c r="AP197" s="34" t="str">
        <f t="shared" si="39"/>
        <v/>
      </c>
    </row>
    <row r="198" spans="1:42" ht="51.75" customHeight="1" x14ac:dyDescent="0.25">
      <c r="A198" s="34">
        <v>160</v>
      </c>
      <c r="B198" s="57" t="s">
        <v>341</v>
      </c>
      <c r="C198" s="92">
        <f>'[5]2022'!B196</f>
        <v>307.60000000000002</v>
      </c>
      <c r="D198" s="93">
        <f>'[5]2022'!DP196</f>
        <v>12</v>
      </c>
      <c r="E198" s="93">
        <f>'[5]2022'!DQ196</f>
        <v>15</v>
      </c>
      <c r="F198" s="92">
        <f>'[5]2022'!DT196</f>
        <v>4.8764629388816642E-2</v>
      </c>
      <c r="G198" s="44">
        <f>'[5]2021'!DX151</f>
        <v>0</v>
      </c>
      <c r="H198" s="94">
        <f t="shared" si="46"/>
        <v>0</v>
      </c>
      <c r="I198" s="44"/>
      <c r="J198" s="44"/>
      <c r="K198" s="44"/>
      <c r="L198" s="44"/>
      <c r="M198" s="44"/>
      <c r="N198" s="44"/>
      <c r="O198" s="44">
        <f>'[5]Добыча 2021'!T161</f>
        <v>0</v>
      </c>
      <c r="P198" s="44"/>
      <c r="Q198" s="44"/>
      <c r="R198" s="44"/>
      <c r="S198" s="44"/>
      <c r="T198" s="44"/>
      <c r="U198" s="44">
        <f t="shared" si="47"/>
        <v>0</v>
      </c>
      <c r="V198" s="94">
        <f>'[5]2022'!DV196</f>
        <v>1.5</v>
      </c>
      <c r="W198" s="44">
        <f t="shared" si="48"/>
        <v>10</v>
      </c>
      <c r="X198" s="416">
        <f>'[5]2022'!DX196</f>
        <v>0</v>
      </c>
      <c r="Y198" s="94">
        <f t="shared" si="49"/>
        <v>0</v>
      </c>
      <c r="Z198" s="44"/>
      <c r="AA198" s="44"/>
      <c r="AB198" s="44"/>
      <c r="AC198" s="44"/>
      <c r="AD198" s="44" t="str">
        <f t="shared" si="32"/>
        <v/>
      </c>
      <c r="AE198" s="95"/>
      <c r="AF198" s="82"/>
      <c r="AG198" s="159"/>
      <c r="AH198" s="160">
        <f t="shared" si="33"/>
        <v>4.8764629388816642E-2</v>
      </c>
      <c r="AI198" s="160" t="e">
        <f t="shared" ca="1" si="34"/>
        <v>#NAME?</v>
      </c>
      <c r="AJ198" s="161">
        <v>10</v>
      </c>
      <c r="AK198" s="161" t="str">
        <f t="shared" si="35"/>
        <v/>
      </c>
      <c r="AL198" s="161">
        <f t="shared" si="36"/>
        <v>0</v>
      </c>
      <c r="AM198" s="161">
        <f t="shared" si="37"/>
        <v>0</v>
      </c>
      <c r="AN198" s="162" t="str">
        <f t="shared" si="50"/>
        <v/>
      </c>
      <c r="AO198" s="34" t="str">
        <f t="shared" si="38"/>
        <v/>
      </c>
      <c r="AP198" s="34" t="str">
        <f t="shared" si="39"/>
        <v/>
      </c>
    </row>
    <row r="199" spans="1:42" ht="48" customHeight="1" x14ac:dyDescent="0.25">
      <c r="A199" s="34">
        <v>161</v>
      </c>
      <c r="B199" s="57" t="s">
        <v>342</v>
      </c>
      <c r="C199" s="92">
        <f>'[5]2022'!B197</f>
        <v>986.8</v>
      </c>
      <c r="D199" s="93">
        <f>'[5]2022'!DP197</f>
        <v>161</v>
      </c>
      <c r="E199" s="93">
        <f>'[5]2022'!DQ197</f>
        <v>177</v>
      </c>
      <c r="F199" s="92">
        <f>'[5]2022'!DT197</f>
        <v>0.17936765301986218</v>
      </c>
      <c r="G199" s="44">
        <f>'[5]2021'!DX152</f>
        <v>16</v>
      </c>
      <c r="H199" s="94">
        <f t="shared" si="46"/>
        <v>9.9378881987577632</v>
      </c>
      <c r="I199" s="44"/>
      <c r="J199" s="44"/>
      <c r="K199" s="44"/>
      <c r="L199" s="44"/>
      <c r="M199" s="44"/>
      <c r="N199" s="44"/>
      <c r="O199" s="44">
        <f>'[5]Добыча 2021'!T162</f>
        <v>0</v>
      </c>
      <c r="P199" s="44"/>
      <c r="Q199" s="44"/>
      <c r="R199" s="44"/>
      <c r="S199" s="44"/>
      <c r="T199" s="44"/>
      <c r="U199" s="44">
        <f t="shared" si="47"/>
        <v>0</v>
      </c>
      <c r="V199" s="94">
        <f>'[5]2022'!DV197</f>
        <v>17.7</v>
      </c>
      <c r="W199" s="44">
        <f t="shared" si="48"/>
        <v>10</v>
      </c>
      <c r="X199" s="416">
        <f>'[5]2022'!DX197</f>
        <v>17</v>
      </c>
      <c r="Y199" s="94">
        <f t="shared" si="49"/>
        <v>9.6045197740112993</v>
      </c>
      <c r="Z199" s="44"/>
      <c r="AA199" s="44"/>
      <c r="AB199" s="44"/>
      <c r="AC199" s="44"/>
      <c r="AD199" s="44">
        <f t="shared" si="32"/>
        <v>17</v>
      </c>
      <c r="AE199" s="95"/>
      <c r="AF199" s="82"/>
      <c r="AG199" s="159"/>
      <c r="AH199" s="160">
        <f t="shared" si="33"/>
        <v>0.17936765301986218</v>
      </c>
      <c r="AI199" s="160" t="e">
        <f t="shared" ca="1" si="34"/>
        <v>#NAME?</v>
      </c>
      <c r="AJ199" s="161">
        <v>10</v>
      </c>
      <c r="AK199" s="161" t="str">
        <f t="shared" si="35"/>
        <v/>
      </c>
      <c r="AL199" s="161" t="e">
        <f t="shared" ca="1" si="36"/>
        <v>#NAME?</v>
      </c>
      <c r="AM199" s="161">
        <f t="shared" si="37"/>
        <v>17</v>
      </c>
      <c r="AN199" s="162" t="str">
        <f t="shared" si="50"/>
        <v/>
      </c>
      <c r="AO199" s="34" t="str">
        <f t="shared" si="38"/>
        <v/>
      </c>
      <c r="AP199" s="34" t="str">
        <f t="shared" si="39"/>
        <v/>
      </c>
    </row>
    <row r="200" spans="1:42" ht="47.25" x14ac:dyDescent="0.25">
      <c r="A200" s="34">
        <v>162</v>
      </c>
      <c r="B200" s="57" t="s">
        <v>343</v>
      </c>
      <c r="C200" s="92">
        <f>'[5]2022'!B198</f>
        <v>600.1</v>
      </c>
      <c r="D200" s="93">
        <f>'[5]2022'!DP198</f>
        <v>83</v>
      </c>
      <c r="E200" s="93">
        <f>'[5]2022'!DQ198</f>
        <v>72</v>
      </c>
      <c r="F200" s="92">
        <f>'[5]2022'!DT198</f>
        <v>0.11998000333277786</v>
      </c>
      <c r="G200" s="44">
        <f>'[5]2021'!DX153</f>
        <v>8</v>
      </c>
      <c r="H200" s="94">
        <f t="shared" si="46"/>
        <v>9.6385542168674707</v>
      </c>
      <c r="I200" s="44"/>
      <c r="J200" s="44"/>
      <c r="K200" s="44"/>
      <c r="L200" s="44"/>
      <c r="M200" s="44"/>
      <c r="N200" s="44"/>
      <c r="O200" s="44">
        <f>'[5]Добыча 2021'!T163</f>
        <v>0</v>
      </c>
      <c r="P200" s="44"/>
      <c r="Q200" s="44"/>
      <c r="R200" s="44"/>
      <c r="S200" s="44"/>
      <c r="T200" s="44"/>
      <c r="U200" s="44">
        <f t="shared" si="47"/>
        <v>0</v>
      </c>
      <c r="V200" s="94">
        <f>'[5]2022'!DV198</f>
        <v>7.2</v>
      </c>
      <c r="W200" s="44">
        <f t="shared" si="48"/>
        <v>10</v>
      </c>
      <c r="X200" s="416">
        <f>'[5]2022'!DX198</f>
        <v>7</v>
      </c>
      <c r="Y200" s="94">
        <f t="shared" si="49"/>
        <v>9.7222222222222232</v>
      </c>
      <c r="Z200" s="44"/>
      <c r="AA200" s="44"/>
      <c r="AB200" s="44"/>
      <c r="AC200" s="44"/>
      <c r="AD200" s="44">
        <f t="shared" si="32"/>
        <v>7</v>
      </c>
      <c r="AE200" s="95"/>
      <c r="AF200" s="82"/>
      <c r="AG200" s="159"/>
      <c r="AH200" s="160">
        <f t="shared" si="33"/>
        <v>0.11998000333277786</v>
      </c>
      <c r="AI200" s="160" t="e">
        <f t="shared" ca="1" si="34"/>
        <v>#NAME?</v>
      </c>
      <c r="AJ200" s="161">
        <v>10</v>
      </c>
      <c r="AK200" s="161" t="str">
        <f t="shared" si="35"/>
        <v/>
      </c>
      <c r="AL200" s="161" t="e">
        <f t="shared" ca="1" si="36"/>
        <v>#NAME?</v>
      </c>
      <c r="AM200" s="161">
        <f t="shared" si="37"/>
        <v>7</v>
      </c>
      <c r="AN200" s="162" t="str">
        <f t="shared" si="50"/>
        <v/>
      </c>
      <c r="AO200" s="34" t="str">
        <f t="shared" si="38"/>
        <v/>
      </c>
      <c r="AP200" s="34" t="str">
        <f t="shared" si="39"/>
        <v/>
      </c>
    </row>
    <row r="201" spans="1:42" ht="18.75" x14ac:dyDescent="0.25">
      <c r="A201" s="34"/>
      <c r="B201" s="46" t="s">
        <v>229</v>
      </c>
      <c r="C201" s="98"/>
      <c r="D201" s="97"/>
      <c r="E201" s="97"/>
      <c r="F201" s="98"/>
      <c r="G201" s="44"/>
      <c r="H201" s="94"/>
      <c r="I201" s="44"/>
      <c r="J201" s="44"/>
      <c r="K201" s="44"/>
      <c r="L201" s="44"/>
      <c r="M201" s="56"/>
      <c r="N201" s="56"/>
      <c r="O201" s="56"/>
      <c r="P201" s="56"/>
      <c r="Q201" s="56"/>
      <c r="R201" s="56"/>
      <c r="S201" s="56"/>
      <c r="T201" s="56"/>
      <c r="U201" s="44"/>
      <c r="V201" s="111"/>
      <c r="W201" s="44"/>
      <c r="X201" s="418"/>
      <c r="Y201" s="94"/>
      <c r="Z201" s="56"/>
      <c r="AA201" s="56"/>
      <c r="AB201" s="56"/>
      <c r="AC201" s="56"/>
      <c r="AD201" s="44" t="str">
        <f t="shared" si="32"/>
        <v/>
      </c>
      <c r="AE201" s="56"/>
      <c r="AF201" s="82"/>
      <c r="AG201" s="159"/>
      <c r="AH201" s="160" t="str">
        <f t="shared" si="33"/>
        <v/>
      </c>
      <c r="AI201" s="160" t="e">
        <f t="shared" ca="1" si="34"/>
        <v>#NAME?</v>
      </c>
      <c r="AJ201" s="161">
        <v>10</v>
      </c>
      <c r="AK201" s="161" t="str">
        <f t="shared" si="35"/>
        <v/>
      </c>
      <c r="AL201" s="161" t="str">
        <f t="shared" si="36"/>
        <v/>
      </c>
      <c r="AM201" s="161" t="str">
        <f t="shared" si="37"/>
        <v/>
      </c>
      <c r="AN201" s="162" t="str">
        <f t="shared" si="50"/>
        <v/>
      </c>
      <c r="AO201" s="34" t="str">
        <f t="shared" si="38"/>
        <v/>
      </c>
      <c r="AP201" s="34" t="str">
        <f t="shared" si="39"/>
        <v/>
      </c>
    </row>
    <row r="202" spans="1:42" ht="31.5" x14ac:dyDescent="0.25">
      <c r="A202" s="34">
        <v>163</v>
      </c>
      <c r="B202" s="57" t="s">
        <v>344</v>
      </c>
      <c r="C202" s="92">
        <f>'[5]2022'!B200</f>
        <v>74.5</v>
      </c>
      <c r="D202" s="93">
        <f>'[5]2022'!DP200</f>
        <v>2</v>
      </c>
      <c r="E202" s="93">
        <f>'[5]2022'!DQ200</f>
        <v>5</v>
      </c>
      <c r="F202" s="92">
        <f>'[5]2022'!DT200</f>
        <v>6.7114093959731544E-2</v>
      </c>
      <c r="G202" s="44">
        <f>'[5]2021'!DX155</f>
        <v>0</v>
      </c>
      <c r="H202" s="94">
        <f t="shared" si="46"/>
        <v>0</v>
      </c>
      <c r="I202" s="44"/>
      <c r="J202" s="44"/>
      <c r="K202" s="44"/>
      <c r="L202" s="44"/>
      <c r="M202" s="44"/>
      <c r="N202" s="44"/>
      <c r="O202" s="44">
        <f>'[5]Добыча 2021'!T165</f>
        <v>0</v>
      </c>
      <c r="P202" s="44"/>
      <c r="Q202" s="44"/>
      <c r="R202" s="44"/>
      <c r="S202" s="44"/>
      <c r="T202" s="44"/>
      <c r="U202" s="44">
        <f t="shared" si="47"/>
        <v>0</v>
      </c>
      <c r="V202" s="94">
        <f>'[5]2022'!DV200</f>
        <v>0.5</v>
      </c>
      <c r="W202" s="44">
        <f t="shared" si="48"/>
        <v>10</v>
      </c>
      <c r="X202" s="416">
        <f>'[5]2022'!DX200</f>
        <v>0</v>
      </c>
      <c r="Y202" s="94">
        <f t="shared" si="49"/>
        <v>0</v>
      </c>
      <c r="Z202" s="44"/>
      <c r="AA202" s="44"/>
      <c r="AB202" s="44"/>
      <c r="AC202" s="44"/>
      <c r="AD202" s="44" t="str">
        <f t="shared" si="32"/>
        <v/>
      </c>
      <c r="AE202" s="95"/>
      <c r="AF202" s="82"/>
      <c r="AG202" s="159"/>
      <c r="AH202" s="160">
        <f t="shared" si="33"/>
        <v>6.7114093959731544E-2</v>
      </c>
      <c r="AI202" s="160" t="e">
        <f t="shared" ca="1" si="34"/>
        <v>#NAME?</v>
      </c>
      <c r="AJ202" s="161">
        <v>10</v>
      </c>
      <c r="AK202" s="161" t="str">
        <f t="shared" si="35"/>
        <v/>
      </c>
      <c r="AL202" s="161">
        <f t="shared" si="36"/>
        <v>0</v>
      </c>
      <c r="AM202" s="161">
        <f t="shared" si="37"/>
        <v>0</v>
      </c>
      <c r="AN202" s="162" t="str">
        <f t="shared" si="50"/>
        <v/>
      </c>
      <c r="AO202" s="34" t="str">
        <f t="shared" si="38"/>
        <v/>
      </c>
      <c r="AP202" s="34" t="str">
        <f t="shared" si="39"/>
        <v/>
      </c>
    </row>
    <row r="203" spans="1:42" ht="30" customHeight="1" x14ac:dyDescent="0.25">
      <c r="A203" s="34">
        <v>164</v>
      </c>
      <c r="B203" s="57" t="s">
        <v>231</v>
      </c>
      <c r="C203" s="92">
        <f>'[5]2022'!B201</f>
        <v>85.9</v>
      </c>
      <c r="D203" s="93">
        <f>'[5]2022'!DP201</f>
        <v>3</v>
      </c>
      <c r="E203" s="93">
        <f>'[5]2022'!DQ201</f>
        <v>3</v>
      </c>
      <c r="F203" s="92">
        <f>'[5]2022'!DT201</f>
        <v>3.4924330616996506E-2</v>
      </c>
      <c r="G203" s="44">
        <f>'[5]2021'!DX156</f>
        <v>0</v>
      </c>
      <c r="H203" s="94">
        <f t="shared" si="46"/>
        <v>0</v>
      </c>
      <c r="I203" s="44"/>
      <c r="J203" s="44"/>
      <c r="K203" s="44"/>
      <c r="L203" s="44"/>
      <c r="M203" s="44"/>
      <c r="N203" s="44"/>
      <c r="O203" s="44">
        <f>'[5]Добыча 2021'!T166</f>
        <v>0</v>
      </c>
      <c r="P203" s="44"/>
      <c r="Q203" s="44"/>
      <c r="R203" s="44"/>
      <c r="S203" s="44"/>
      <c r="T203" s="44"/>
      <c r="U203" s="44">
        <f t="shared" si="47"/>
        <v>0</v>
      </c>
      <c r="V203" s="94">
        <f>'[5]2022'!DV201</f>
        <v>0.30000000000000004</v>
      </c>
      <c r="W203" s="44">
        <f t="shared" si="48"/>
        <v>10.000000000000002</v>
      </c>
      <c r="X203" s="416">
        <f>'[5]2022'!DX201</f>
        <v>0</v>
      </c>
      <c r="Y203" s="94">
        <f t="shared" si="49"/>
        <v>0</v>
      </c>
      <c r="Z203" s="44"/>
      <c r="AA203" s="44"/>
      <c r="AB203" s="44"/>
      <c r="AC203" s="44"/>
      <c r="AD203" s="44" t="str">
        <f t="shared" si="32"/>
        <v/>
      </c>
      <c r="AE203" s="95"/>
      <c r="AF203" s="82"/>
      <c r="AG203" s="159"/>
      <c r="AH203" s="160">
        <f t="shared" si="33"/>
        <v>3.4924330616996506E-2</v>
      </c>
      <c r="AI203" s="160" t="e">
        <f t="shared" ca="1" si="34"/>
        <v>#NAME?</v>
      </c>
      <c r="AJ203" s="161">
        <v>10</v>
      </c>
      <c r="AK203" s="161" t="str">
        <f t="shared" si="35"/>
        <v/>
      </c>
      <c r="AL203" s="161">
        <f t="shared" si="36"/>
        <v>0</v>
      </c>
      <c r="AM203" s="161">
        <f t="shared" si="37"/>
        <v>0</v>
      </c>
      <c r="AN203" s="162" t="str">
        <f t="shared" si="50"/>
        <v/>
      </c>
      <c r="AO203" s="34" t="str">
        <f t="shared" si="38"/>
        <v/>
      </c>
      <c r="AP203" s="34" t="str">
        <f t="shared" si="39"/>
        <v/>
      </c>
    </row>
    <row r="204" spans="1:42" ht="65.25" customHeight="1" x14ac:dyDescent="0.25">
      <c r="A204" s="34">
        <v>165</v>
      </c>
      <c r="B204" s="116" t="s">
        <v>449</v>
      </c>
      <c r="C204" s="92">
        <f>'[5]2022'!B202</f>
        <v>145.69999999999999</v>
      </c>
      <c r="D204" s="581">
        <f>'[5]2022'!DP202</f>
        <v>6</v>
      </c>
      <c r="E204" s="93">
        <f>'[5]2022'!DQ202</f>
        <v>14</v>
      </c>
      <c r="F204" s="92">
        <f>'[5]2022'!DT202</f>
        <v>9.6087851750171593E-2</v>
      </c>
      <c r="G204" s="583">
        <f>'[5]2021'!DX157</f>
        <v>0</v>
      </c>
      <c r="H204" s="585">
        <f t="shared" si="46"/>
        <v>0</v>
      </c>
      <c r="I204" s="56"/>
      <c r="J204" s="56"/>
      <c r="K204" s="56"/>
      <c r="L204" s="107"/>
      <c r="M204" s="44"/>
      <c r="N204" s="44"/>
      <c r="O204" s="583">
        <f>'[5]Добыча 2021'!T167</f>
        <v>0</v>
      </c>
      <c r="P204" s="44"/>
      <c r="Q204" s="44"/>
      <c r="R204" s="44"/>
      <c r="S204" s="44"/>
      <c r="T204" s="44"/>
      <c r="U204" s="583">
        <f t="shared" si="47"/>
        <v>0</v>
      </c>
      <c r="V204" s="94">
        <f>'[5]2022'!DV202</f>
        <v>1.4000000000000001</v>
      </c>
      <c r="W204" s="44">
        <f t="shared" si="48"/>
        <v>10</v>
      </c>
      <c r="X204" s="416">
        <f>'[5]2022'!DX202</f>
        <v>0</v>
      </c>
      <c r="Y204" s="94">
        <f t="shared" si="49"/>
        <v>0</v>
      </c>
      <c r="Z204" s="44"/>
      <c r="AA204" s="44"/>
      <c r="AB204" s="44"/>
      <c r="AC204" s="44"/>
      <c r="AD204" s="44" t="str">
        <f t="shared" si="32"/>
        <v/>
      </c>
      <c r="AE204" s="95"/>
      <c r="AF204" s="82"/>
      <c r="AG204" s="159"/>
      <c r="AH204" s="160">
        <f t="shared" si="33"/>
        <v>9.6087851750171593E-2</v>
      </c>
      <c r="AI204" s="160" t="e">
        <f t="shared" ca="1" si="34"/>
        <v>#NAME?</v>
      </c>
      <c r="AJ204" s="161">
        <v>10</v>
      </c>
      <c r="AK204" s="161" t="str">
        <f t="shared" si="35"/>
        <v/>
      </c>
      <c r="AL204" s="161">
        <f t="shared" si="36"/>
        <v>0</v>
      </c>
      <c r="AM204" s="161">
        <f t="shared" si="37"/>
        <v>0</v>
      </c>
      <c r="AN204" s="162" t="str">
        <f t="shared" si="50"/>
        <v/>
      </c>
      <c r="AO204" s="34" t="str">
        <f t="shared" si="38"/>
        <v/>
      </c>
      <c r="AP204" s="34" t="str">
        <f t="shared" si="39"/>
        <v/>
      </c>
    </row>
    <row r="205" spans="1:42" ht="73.5" customHeight="1" x14ac:dyDescent="0.25">
      <c r="A205" s="34">
        <v>166</v>
      </c>
      <c r="B205" s="116" t="s">
        <v>450</v>
      </c>
      <c r="C205" s="92">
        <f>'[5]2022'!B203</f>
        <v>76.5</v>
      </c>
      <c r="D205" s="582"/>
      <c r="E205" s="93">
        <f>'[5]2022'!DQ203</f>
        <v>6</v>
      </c>
      <c r="F205" s="92">
        <f>'[5]2022'!DT203</f>
        <v>7.8431372549019607E-2</v>
      </c>
      <c r="G205" s="584"/>
      <c r="H205" s="586"/>
      <c r="I205" s="47"/>
      <c r="J205" s="47"/>
      <c r="K205" s="47"/>
      <c r="L205" s="99"/>
      <c r="M205" s="44"/>
      <c r="N205" s="44"/>
      <c r="O205" s="584"/>
      <c r="P205" s="44"/>
      <c r="Q205" s="44"/>
      <c r="R205" s="44"/>
      <c r="S205" s="44"/>
      <c r="T205" s="44"/>
      <c r="U205" s="584"/>
      <c r="V205" s="94">
        <f>'[5]2022'!DV203</f>
        <v>0.60000000000000009</v>
      </c>
      <c r="W205" s="44">
        <f t="shared" si="48"/>
        <v>10.000000000000002</v>
      </c>
      <c r="X205" s="416">
        <f>'[5]2022'!DX203</f>
        <v>0</v>
      </c>
      <c r="Y205" s="94">
        <f t="shared" si="49"/>
        <v>0</v>
      </c>
      <c r="Z205" s="44"/>
      <c r="AA205" s="44"/>
      <c r="AB205" s="44"/>
      <c r="AC205" s="44"/>
      <c r="AD205" s="44" t="str">
        <f t="shared" si="32"/>
        <v/>
      </c>
      <c r="AE205" s="95"/>
      <c r="AF205" s="82"/>
      <c r="AG205" s="159"/>
      <c r="AH205" s="160">
        <f t="shared" si="33"/>
        <v>7.8431372549019607E-2</v>
      </c>
      <c r="AI205" s="160" t="e">
        <f t="shared" ca="1" si="34"/>
        <v>#NAME?</v>
      </c>
      <c r="AJ205" s="161">
        <v>10</v>
      </c>
      <c r="AK205" s="161" t="str">
        <f t="shared" si="35"/>
        <v/>
      </c>
      <c r="AL205" s="161">
        <f t="shared" si="36"/>
        <v>0</v>
      </c>
      <c r="AM205" s="161">
        <f t="shared" si="37"/>
        <v>0</v>
      </c>
      <c r="AN205" s="162" t="str">
        <f t="shared" si="50"/>
        <v/>
      </c>
      <c r="AO205" s="34" t="str">
        <f t="shared" si="38"/>
        <v/>
      </c>
      <c r="AP205" s="34" t="str">
        <f t="shared" si="39"/>
        <v/>
      </c>
    </row>
    <row r="206" spans="1:42" ht="31.5" x14ac:dyDescent="0.25">
      <c r="A206" s="34">
        <v>167</v>
      </c>
      <c r="B206" s="57" t="s">
        <v>346</v>
      </c>
      <c r="C206" s="92">
        <f>'[5]2022'!B204</f>
        <v>161</v>
      </c>
      <c r="D206" s="93">
        <f>'[5]2022'!DP204</f>
        <v>0</v>
      </c>
      <c r="E206" s="93">
        <f>'[5]2022'!DQ204</f>
        <v>0</v>
      </c>
      <c r="F206" s="92">
        <f>'[5]2022'!DT204</f>
        <v>0</v>
      </c>
      <c r="G206" s="44">
        <f>'[5]2021'!DX158</f>
        <v>0</v>
      </c>
      <c r="H206" s="94">
        <f t="shared" si="46"/>
        <v>0</v>
      </c>
      <c r="I206" s="44"/>
      <c r="J206" s="44"/>
      <c r="K206" s="44"/>
      <c r="L206" s="44"/>
      <c r="M206" s="44"/>
      <c r="N206" s="44"/>
      <c r="O206" s="44">
        <f>'[5]Добыча 2021'!T168</f>
        <v>0</v>
      </c>
      <c r="P206" s="44"/>
      <c r="Q206" s="44"/>
      <c r="R206" s="44"/>
      <c r="S206" s="44"/>
      <c r="T206" s="44"/>
      <c r="U206" s="44">
        <f t="shared" si="47"/>
        <v>0</v>
      </c>
      <c r="V206" s="94">
        <f>'[5]2022'!DV204</f>
        <v>0</v>
      </c>
      <c r="W206" s="44">
        <f t="shared" si="48"/>
        <v>0</v>
      </c>
      <c r="X206" s="416">
        <f>'[5]2022'!DX204</f>
        <v>0</v>
      </c>
      <c r="Y206" s="94">
        <f t="shared" si="49"/>
        <v>0</v>
      </c>
      <c r="Z206" s="44"/>
      <c r="AA206" s="44"/>
      <c r="AB206" s="44"/>
      <c r="AC206" s="44"/>
      <c r="AD206" s="44" t="str">
        <f t="shared" si="32"/>
        <v/>
      </c>
      <c r="AE206" s="95"/>
      <c r="AF206" s="82"/>
      <c r="AG206" s="159"/>
      <c r="AH206" s="160">
        <f t="shared" si="33"/>
        <v>0</v>
      </c>
      <c r="AI206" s="160" t="e">
        <f t="shared" ca="1" si="34"/>
        <v>#NAME?</v>
      </c>
      <c r="AJ206" s="161">
        <v>10</v>
      </c>
      <c r="AK206" s="161" t="str">
        <f t="shared" si="35"/>
        <v/>
      </c>
      <c r="AL206" s="161">
        <f t="shared" si="36"/>
        <v>0</v>
      </c>
      <c r="AM206" s="161">
        <f t="shared" si="37"/>
        <v>0</v>
      </c>
      <c r="AN206" s="162" t="str">
        <f t="shared" si="50"/>
        <v/>
      </c>
      <c r="AO206" s="34" t="str">
        <f t="shared" si="38"/>
        <v/>
      </c>
      <c r="AP206" s="34" t="str">
        <f t="shared" si="39"/>
        <v/>
      </c>
    </row>
    <row r="207" spans="1:42" ht="47.25" x14ac:dyDescent="0.25">
      <c r="A207" s="34">
        <v>168</v>
      </c>
      <c r="B207" s="57" t="s">
        <v>347</v>
      </c>
      <c r="C207" s="92">
        <f>'[5]2022'!B205</f>
        <v>121.011</v>
      </c>
      <c r="D207" s="93">
        <f>'[5]2022'!DP205</f>
        <v>6</v>
      </c>
      <c r="E207" s="93">
        <f>'[5]2022'!DQ205</f>
        <v>21</v>
      </c>
      <c r="F207" s="92">
        <f>'[5]2022'!DT205</f>
        <v>0.17353794283164342</v>
      </c>
      <c r="G207" s="44">
        <f>'[5]2021'!DX159</f>
        <v>0</v>
      </c>
      <c r="H207" s="94">
        <f t="shared" si="46"/>
        <v>0</v>
      </c>
      <c r="I207" s="44"/>
      <c r="J207" s="44"/>
      <c r="K207" s="44"/>
      <c r="L207" s="44"/>
      <c r="M207" s="44"/>
      <c r="N207" s="44"/>
      <c r="O207" s="44">
        <f>'[5]Добыча 2021'!T169</f>
        <v>0</v>
      </c>
      <c r="P207" s="44"/>
      <c r="Q207" s="44"/>
      <c r="R207" s="44"/>
      <c r="S207" s="44"/>
      <c r="T207" s="44"/>
      <c r="U207" s="44">
        <f t="shared" si="47"/>
        <v>0</v>
      </c>
      <c r="V207" s="94">
        <f>'[5]2022'!DV205</f>
        <v>2.1</v>
      </c>
      <c r="W207" s="44">
        <f t="shared" si="48"/>
        <v>10</v>
      </c>
      <c r="X207" s="416">
        <f>'[5]2022'!DX205</f>
        <v>2</v>
      </c>
      <c r="Y207" s="94">
        <f t="shared" si="49"/>
        <v>9.5238095238095237</v>
      </c>
      <c r="Z207" s="44"/>
      <c r="AA207" s="44"/>
      <c r="AB207" s="44"/>
      <c r="AC207" s="44"/>
      <c r="AD207" s="44">
        <f t="shared" si="32"/>
        <v>2</v>
      </c>
      <c r="AE207" s="95"/>
      <c r="AF207" s="82"/>
      <c r="AG207" s="159"/>
      <c r="AH207" s="160">
        <f t="shared" si="33"/>
        <v>0.17353794283164342</v>
      </c>
      <c r="AI207" s="160" t="e">
        <f t="shared" ca="1" si="34"/>
        <v>#NAME?</v>
      </c>
      <c r="AJ207" s="161">
        <v>10</v>
      </c>
      <c r="AK207" s="161" t="str">
        <f t="shared" si="35"/>
        <v/>
      </c>
      <c r="AL207" s="161" t="e">
        <f t="shared" ca="1" si="36"/>
        <v>#NAME?</v>
      </c>
      <c r="AM207" s="161">
        <f t="shared" si="37"/>
        <v>2</v>
      </c>
      <c r="AN207" s="162" t="str">
        <f t="shared" si="50"/>
        <v/>
      </c>
      <c r="AO207" s="34" t="str">
        <f t="shared" si="38"/>
        <v/>
      </c>
      <c r="AP207" s="34" t="str">
        <f t="shared" si="39"/>
        <v/>
      </c>
    </row>
    <row r="208" spans="1:42" ht="31.5" x14ac:dyDescent="0.25">
      <c r="A208" s="34">
        <v>169</v>
      </c>
      <c r="B208" s="57" t="s">
        <v>234</v>
      </c>
      <c r="C208" s="92">
        <f>'[5]2022'!B206</f>
        <v>23.507999999999999</v>
      </c>
      <c r="D208" s="93">
        <f>'[5]2022'!DP206</f>
        <v>1</v>
      </c>
      <c r="E208" s="93">
        <f>'[5]2022'!DQ206</f>
        <v>4</v>
      </c>
      <c r="F208" s="92">
        <f>'[5]2022'!DT206</f>
        <v>0.17015484090522376</v>
      </c>
      <c r="G208" s="44">
        <f>'[5]2021'!DX160</f>
        <v>0</v>
      </c>
      <c r="H208" s="94">
        <f t="shared" si="46"/>
        <v>0</v>
      </c>
      <c r="I208" s="44"/>
      <c r="J208" s="44"/>
      <c r="K208" s="44"/>
      <c r="L208" s="44"/>
      <c r="M208" s="44"/>
      <c r="N208" s="44"/>
      <c r="O208" s="44">
        <f>'[5]Добыча 2021'!T170</f>
        <v>0</v>
      </c>
      <c r="P208" s="44"/>
      <c r="Q208" s="44"/>
      <c r="R208" s="44"/>
      <c r="S208" s="44"/>
      <c r="T208" s="44"/>
      <c r="U208" s="44">
        <f t="shared" si="47"/>
        <v>0</v>
      </c>
      <c r="V208" s="94">
        <f>'[5]2022'!DV206</f>
        <v>0.4</v>
      </c>
      <c r="W208" s="44">
        <f t="shared" si="48"/>
        <v>10</v>
      </c>
      <c r="X208" s="416">
        <f>'[5]2022'!DX206</f>
        <v>0</v>
      </c>
      <c r="Y208" s="94">
        <f t="shared" si="49"/>
        <v>0</v>
      </c>
      <c r="Z208" s="44"/>
      <c r="AA208" s="44"/>
      <c r="AB208" s="44"/>
      <c r="AC208" s="44"/>
      <c r="AD208" s="44" t="str">
        <f t="shared" ref="AD208:AD262" si="51">IF(AND(ISNUMBER(X208),X208&gt;0),X208,"")</f>
        <v/>
      </c>
      <c r="AE208" s="95"/>
      <c r="AF208" s="82"/>
      <c r="AG208" s="159"/>
      <c r="AH208" s="160">
        <f t="shared" ref="AH208:AH262" si="52">IF(AND(ISNUMBER(--C208),C208&gt;0),E208/C208,"")</f>
        <v>0.17015484090522376</v>
      </c>
      <c r="AI208" s="160" t="e">
        <f t="shared" ref="AI208:AI262" ca="1" si="53">IF(AND(ISNUMBER(--E208),ISNUMBER(--AJ208)),ЧАСТНОЕ(E208*AJ208,100),"")</f>
        <v>#NAME?</v>
      </c>
      <c r="AJ208" s="161">
        <v>10</v>
      </c>
      <c r="AK208" s="161" t="str">
        <f t="shared" ref="AK208:AK262" si="54">IF(AJ208&lt;Y208,"Норматив превышен","")</f>
        <v/>
      </c>
      <c r="AL208" s="161">
        <f t="shared" ref="AL208:AL262" si="55">IF(ISNUMBER(X208),IF(X208&gt;0,MAX(ЧАСТНОЕ(X208*30,100),1),0),"")</f>
        <v>0</v>
      </c>
      <c r="AM208" s="161">
        <f t="shared" ref="AM208:AM262" si="56">IF(ISNUMBER(X208),X208,"")</f>
        <v>0</v>
      </c>
      <c r="AN208" s="162" t="str">
        <f t="shared" si="50"/>
        <v/>
      </c>
      <c r="AO208" s="34" t="str">
        <f t="shared" ref="AO208:AO262" si="57">IF(ISNUMBER(X208),IF(SUM(Z208:AE208)&lt;&gt;X208,"Сумма не совпадает или не ОДОУ",""),"")</f>
        <v/>
      </c>
      <c r="AP208" s="34" t="str">
        <f t="shared" ref="AP208:AP262" si="58">IF(X208&gt;0,IF(AD208&lt;&gt;X208,"Не проставлено",""),"")</f>
        <v/>
      </c>
    </row>
    <row r="209" spans="1:42" ht="31.5" x14ac:dyDescent="0.25">
      <c r="A209" s="34">
        <v>170</v>
      </c>
      <c r="B209" s="57" t="s">
        <v>337</v>
      </c>
      <c r="C209" s="92">
        <f>'[5]2022'!B207</f>
        <v>182.6</v>
      </c>
      <c r="D209" s="93">
        <f>'[5]2022'!DP207</f>
        <v>28</v>
      </c>
      <c r="E209" s="93">
        <f>'[5]2022'!DQ207</f>
        <v>28</v>
      </c>
      <c r="F209" s="92">
        <f>'[5]2022'!DT207</f>
        <v>0.15334063526834613</v>
      </c>
      <c r="G209" s="44">
        <f>'[5]2021'!DX161</f>
        <v>0</v>
      </c>
      <c r="H209" s="94">
        <f t="shared" si="46"/>
        <v>0</v>
      </c>
      <c r="I209" s="47"/>
      <c r="J209" s="47"/>
      <c r="K209" s="47"/>
      <c r="L209" s="99"/>
      <c r="M209" s="44"/>
      <c r="N209" s="44"/>
      <c r="O209" s="44">
        <f>'[5]Добыча 2021'!T171</f>
        <v>0</v>
      </c>
      <c r="P209" s="44"/>
      <c r="Q209" s="44"/>
      <c r="R209" s="44"/>
      <c r="S209" s="44"/>
      <c r="T209" s="44"/>
      <c r="U209" s="44">
        <f t="shared" si="47"/>
        <v>0</v>
      </c>
      <c r="V209" s="94">
        <f>'[5]2022'!DV207</f>
        <v>2.8000000000000003</v>
      </c>
      <c r="W209" s="44">
        <f t="shared" si="48"/>
        <v>10</v>
      </c>
      <c r="X209" s="416">
        <f>'[5]2022'!DX207</f>
        <v>0</v>
      </c>
      <c r="Y209" s="94">
        <f t="shared" si="49"/>
        <v>0</v>
      </c>
      <c r="Z209" s="44"/>
      <c r="AA209" s="44"/>
      <c r="AB209" s="44"/>
      <c r="AC209" s="44"/>
      <c r="AD209" s="44" t="str">
        <f t="shared" si="51"/>
        <v/>
      </c>
      <c r="AE209" s="95"/>
      <c r="AF209" s="82"/>
      <c r="AG209" s="159"/>
      <c r="AH209" s="160">
        <f t="shared" si="52"/>
        <v>0.15334063526834613</v>
      </c>
      <c r="AI209" s="160" t="e">
        <f t="shared" ca="1" si="53"/>
        <v>#NAME?</v>
      </c>
      <c r="AJ209" s="161">
        <v>10</v>
      </c>
      <c r="AK209" s="161" t="str">
        <f t="shared" si="54"/>
        <v/>
      </c>
      <c r="AL209" s="161">
        <f t="shared" si="55"/>
        <v>0</v>
      </c>
      <c r="AM209" s="161">
        <f t="shared" si="56"/>
        <v>0</v>
      </c>
      <c r="AN209" s="162" t="str">
        <f t="shared" si="50"/>
        <v/>
      </c>
      <c r="AO209" s="34" t="str">
        <f t="shared" si="57"/>
        <v/>
      </c>
      <c r="AP209" s="34" t="str">
        <f t="shared" si="58"/>
        <v/>
      </c>
    </row>
    <row r="210" spans="1:42" ht="18.75" x14ac:dyDescent="0.25">
      <c r="A210" s="34"/>
      <c r="B210" s="46" t="s">
        <v>239</v>
      </c>
      <c r="C210" s="98"/>
      <c r="D210" s="97"/>
      <c r="E210" s="97"/>
      <c r="F210" s="98"/>
      <c r="G210" s="44"/>
      <c r="H210" s="94"/>
      <c r="I210" s="44"/>
      <c r="J210" s="44"/>
      <c r="K210" s="44"/>
      <c r="L210" s="44"/>
      <c r="M210" s="56"/>
      <c r="N210" s="56"/>
      <c r="O210" s="56"/>
      <c r="P210" s="56"/>
      <c r="Q210" s="56"/>
      <c r="R210" s="56"/>
      <c r="S210" s="56"/>
      <c r="T210" s="56"/>
      <c r="U210" s="44"/>
      <c r="V210" s="111"/>
      <c r="W210" s="44"/>
      <c r="X210" s="418"/>
      <c r="Y210" s="94"/>
      <c r="Z210" s="56"/>
      <c r="AA210" s="56"/>
      <c r="AB210" s="56"/>
      <c r="AC210" s="56"/>
      <c r="AD210" s="44" t="str">
        <f t="shared" si="51"/>
        <v/>
      </c>
      <c r="AE210" s="56"/>
      <c r="AF210" s="82"/>
      <c r="AG210" s="159"/>
      <c r="AH210" s="160" t="str">
        <f t="shared" si="52"/>
        <v/>
      </c>
      <c r="AI210" s="160" t="e">
        <f t="shared" ca="1" si="53"/>
        <v>#NAME?</v>
      </c>
      <c r="AJ210" s="161">
        <v>10</v>
      </c>
      <c r="AK210" s="161" t="str">
        <f t="shared" si="54"/>
        <v/>
      </c>
      <c r="AL210" s="161" t="str">
        <f t="shared" si="55"/>
        <v/>
      </c>
      <c r="AM210" s="161" t="str">
        <f t="shared" si="56"/>
        <v/>
      </c>
      <c r="AN210" s="162" t="str">
        <f t="shared" si="50"/>
        <v/>
      </c>
      <c r="AO210" s="34" t="str">
        <f t="shared" si="57"/>
        <v/>
      </c>
      <c r="AP210" s="34" t="str">
        <f t="shared" si="58"/>
        <v/>
      </c>
    </row>
    <row r="211" spans="1:42" ht="31.5" x14ac:dyDescent="0.25">
      <c r="A211" s="34">
        <v>171</v>
      </c>
      <c r="B211" s="57" t="s">
        <v>348</v>
      </c>
      <c r="C211" s="92">
        <f>'[5]2022'!B209</f>
        <v>397</v>
      </c>
      <c r="D211" s="93">
        <f>'[5]2022'!DP209</f>
        <v>20</v>
      </c>
      <c r="E211" s="93">
        <f>'[5]2022'!DQ209</f>
        <v>20</v>
      </c>
      <c r="F211" s="92">
        <f>'[5]2022'!DT209</f>
        <v>5.0377833753148617E-2</v>
      </c>
      <c r="G211" s="44">
        <f>'[5]2021'!DX163</f>
        <v>0</v>
      </c>
      <c r="H211" s="94">
        <f t="shared" si="46"/>
        <v>0</v>
      </c>
      <c r="I211" s="44"/>
      <c r="J211" s="44"/>
      <c r="K211" s="44"/>
      <c r="L211" s="44"/>
      <c r="M211" s="44"/>
      <c r="N211" s="44"/>
      <c r="O211" s="44">
        <f>'[5]Добыча 2021'!T173</f>
        <v>0</v>
      </c>
      <c r="P211" s="44"/>
      <c r="Q211" s="44"/>
      <c r="R211" s="44"/>
      <c r="S211" s="44"/>
      <c r="T211" s="44"/>
      <c r="U211" s="44">
        <f t="shared" si="47"/>
        <v>0</v>
      </c>
      <c r="V211" s="94">
        <f>'[5]2022'!DV209</f>
        <v>2</v>
      </c>
      <c r="W211" s="44">
        <f t="shared" si="48"/>
        <v>10</v>
      </c>
      <c r="X211" s="416">
        <f>'[5]2022'!DX209</f>
        <v>0</v>
      </c>
      <c r="Y211" s="94">
        <f t="shared" si="49"/>
        <v>0</v>
      </c>
      <c r="Z211" s="44"/>
      <c r="AA211" s="44"/>
      <c r="AB211" s="44"/>
      <c r="AC211" s="44"/>
      <c r="AD211" s="44" t="str">
        <f t="shared" si="51"/>
        <v/>
      </c>
      <c r="AE211" s="95"/>
      <c r="AF211" s="82"/>
      <c r="AG211" s="159"/>
      <c r="AH211" s="160">
        <f t="shared" si="52"/>
        <v>5.0377833753148617E-2</v>
      </c>
      <c r="AI211" s="160" t="e">
        <f t="shared" ca="1" si="53"/>
        <v>#NAME?</v>
      </c>
      <c r="AJ211" s="161">
        <v>10</v>
      </c>
      <c r="AK211" s="161" t="str">
        <f t="shared" si="54"/>
        <v/>
      </c>
      <c r="AL211" s="161">
        <f t="shared" si="55"/>
        <v>0</v>
      </c>
      <c r="AM211" s="161">
        <f t="shared" si="56"/>
        <v>0</v>
      </c>
      <c r="AN211" s="162" t="str">
        <f t="shared" si="50"/>
        <v/>
      </c>
      <c r="AO211" s="34" t="str">
        <f t="shared" si="57"/>
        <v/>
      </c>
      <c r="AP211" s="34" t="str">
        <f t="shared" si="58"/>
        <v/>
      </c>
    </row>
    <row r="212" spans="1:42" ht="47.25" x14ac:dyDescent="0.25">
      <c r="A212" s="34">
        <v>172</v>
      </c>
      <c r="B212" s="116" t="s">
        <v>451</v>
      </c>
      <c r="C212" s="92">
        <f>'[5]2022'!B210</f>
        <v>283.51</v>
      </c>
      <c r="D212" s="581">
        <f>'[5]2022'!DP210</f>
        <v>97</v>
      </c>
      <c r="E212" s="93">
        <f>'[5]2022'!DQ210</f>
        <v>22</v>
      </c>
      <c r="F212" s="92">
        <f>'[5]2022'!DT210</f>
        <v>7.759867376812106E-2</v>
      </c>
      <c r="G212" s="583">
        <f>'[5]2021'!DX164</f>
        <v>0</v>
      </c>
      <c r="H212" s="585">
        <f t="shared" si="46"/>
        <v>0</v>
      </c>
      <c r="I212" s="56"/>
      <c r="J212" s="56"/>
      <c r="K212" s="56"/>
      <c r="L212" s="107"/>
      <c r="M212" s="44"/>
      <c r="N212" s="44"/>
      <c r="O212" s="583">
        <f>'[5]Добыча 2021'!T174</f>
        <v>0</v>
      </c>
      <c r="P212" s="44"/>
      <c r="Q212" s="44"/>
      <c r="R212" s="44"/>
      <c r="S212" s="44"/>
      <c r="T212" s="44"/>
      <c r="U212" s="583">
        <f t="shared" si="47"/>
        <v>0</v>
      </c>
      <c r="V212" s="94">
        <f>'[5]2022'!DV210</f>
        <v>2.2000000000000002</v>
      </c>
      <c r="W212" s="44">
        <f t="shared" si="48"/>
        <v>10</v>
      </c>
      <c r="X212" s="416">
        <f>'[5]2022'!DX210</f>
        <v>0</v>
      </c>
      <c r="Y212" s="94">
        <f t="shared" si="49"/>
        <v>0</v>
      </c>
      <c r="Z212" s="44"/>
      <c r="AA212" s="44"/>
      <c r="AB212" s="44"/>
      <c r="AC212" s="44"/>
      <c r="AD212" s="44" t="str">
        <f t="shared" si="51"/>
        <v/>
      </c>
      <c r="AE212" s="95"/>
      <c r="AF212" s="82"/>
      <c r="AG212" s="159"/>
      <c r="AH212" s="160">
        <f t="shared" si="52"/>
        <v>7.759867376812106E-2</v>
      </c>
      <c r="AI212" s="160" t="e">
        <f t="shared" ca="1" si="53"/>
        <v>#NAME?</v>
      </c>
      <c r="AJ212" s="161">
        <v>10</v>
      </c>
      <c r="AK212" s="161" t="str">
        <f t="shared" si="54"/>
        <v/>
      </c>
      <c r="AL212" s="161">
        <f t="shared" si="55"/>
        <v>0</v>
      </c>
      <c r="AM212" s="161">
        <f t="shared" si="56"/>
        <v>0</v>
      </c>
      <c r="AN212" s="162" t="str">
        <f t="shared" si="50"/>
        <v/>
      </c>
      <c r="AO212" s="34" t="str">
        <f t="shared" si="57"/>
        <v/>
      </c>
      <c r="AP212" s="34" t="str">
        <f t="shared" si="58"/>
        <v/>
      </c>
    </row>
    <row r="213" spans="1:42" ht="47.25" x14ac:dyDescent="0.25">
      <c r="A213" s="34">
        <v>173</v>
      </c>
      <c r="B213" s="116" t="s">
        <v>452</v>
      </c>
      <c r="C213" s="92">
        <f>'[5]2022'!B211</f>
        <v>17.29</v>
      </c>
      <c r="D213" s="587"/>
      <c r="E213" s="93">
        <f>'[5]2022'!DQ211</f>
        <v>1</v>
      </c>
      <c r="F213" s="92">
        <f>'[5]2022'!DT211</f>
        <v>5.7836899942163102E-2</v>
      </c>
      <c r="G213" s="588"/>
      <c r="H213" s="589"/>
      <c r="I213" s="56"/>
      <c r="J213" s="56"/>
      <c r="K213" s="56"/>
      <c r="L213" s="107"/>
      <c r="M213" s="44"/>
      <c r="N213" s="44"/>
      <c r="O213" s="588"/>
      <c r="P213" s="44"/>
      <c r="Q213" s="44"/>
      <c r="R213" s="44"/>
      <c r="S213" s="44"/>
      <c r="T213" s="44"/>
      <c r="U213" s="588"/>
      <c r="V213" s="94">
        <f>'[5]2022'!DV211</f>
        <v>0.1</v>
      </c>
      <c r="W213" s="44">
        <f t="shared" si="48"/>
        <v>10</v>
      </c>
      <c r="X213" s="416">
        <f>'[5]2022'!DX211</f>
        <v>0</v>
      </c>
      <c r="Y213" s="94">
        <f t="shared" si="49"/>
        <v>0</v>
      </c>
      <c r="Z213" s="44"/>
      <c r="AA213" s="44"/>
      <c r="AB213" s="44"/>
      <c r="AC213" s="44"/>
      <c r="AD213" s="44" t="str">
        <f t="shared" si="51"/>
        <v/>
      </c>
      <c r="AE213" s="95"/>
      <c r="AF213" s="82"/>
      <c r="AG213" s="159"/>
      <c r="AH213" s="160">
        <f t="shared" si="52"/>
        <v>5.7836899942163102E-2</v>
      </c>
      <c r="AI213" s="160" t="e">
        <f t="shared" ca="1" si="53"/>
        <v>#NAME?</v>
      </c>
      <c r="AJ213" s="161">
        <v>10</v>
      </c>
      <c r="AK213" s="161" t="str">
        <f t="shared" si="54"/>
        <v/>
      </c>
      <c r="AL213" s="161">
        <f t="shared" si="55"/>
        <v>0</v>
      </c>
      <c r="AM213" s="161">
        <f t="shared" si="56"/>
        <v>0</v>
      </c>
      <c r="AN213" s="162" t="str">
        <f t="shared" si="50"/>
        <v/>
      </c>
      <c r="AO213" s="34" t="str">
        <f t="shared" si="57"/>
        <v/>
      </c>
      <c r="AP213" s="34" t="str">
        <f t="shared" si="58"/>
        <v/>
      </c>
    </row>
    <row r="214" spans="1:42" ht="47.25" x14ac:dyDescent="0.25">
      <c r="A214" s="72">
        <v>174</v>
      </c>
      <c r="B214" s="116" t="s">
        <v>453</v>
      </c>
      <c r="C214" s="92">
        <f>'[5]2022'!B212</f>
        <v>21.34</v>
      </c>
      <c r="D214" s="582"/>
      <c r="E214" s="93">
        <f>'[5]2022'!DQ212</f>
        <v>2</v>
      </c>
      <c r="F214" s="92">
        <f>'[5]2022'!DT212</f>
        <v>9.3720712277413312E-2</v>
      </c>
      <c r="G214" s="584"/>
      <c r="H214" s="586"/>
      <c r="I214" s="47"/>
      <c r="J214" s="47"/>
      <c r="K214" s="47"/>
      <c r="L214" s="99"/>
      <c r="M214" s="44"/>
      <c r="N214" s="44"/>
      <c r="O214" s="584"/>
      <c r="P214" s="44"/>
      <c r="Q214" s="44"/>
      <c r="R214" s="44"/>
      <c r="S214" s="44"/>
      <c r="T214" s="44"/>
      <c r="U214" s="584"/>
      <c r="V214" s="94">
        <f>'[5]2022'!DV212</f>
        <v>0.2</v>
      </c>
      <c r="W214" s="44">
        <f t="shared" si="48"/>
        <v>10</v>
      </c>
      <c r="X214" s="416">
        <f>'[5]2022'!DX212</f>
        <v>0</v>
      </c>
      <c r="Y214" s="94">
        <f t="shared" si="49"/>
        <v>0</v>
      </c>
      <c r="Z214" s="44"/>
      <c r="AA214" s="44"/>
      <c r="AB214" s="44"/>
      <c r="AC214" s="44"/>
      <c r="AD214" s="44" t="str">
        <f t="shared" si="51"/>
        <v/>
      </c>
      <c r="AE214" s="95"/>
      <c r="AF214" s="82"/>
      <c r="AG214" s="159"/>
      <c r="AH214" s="160">
        <f t="shared" si="52"/>
        <v>9.3720712277413312E-2</v>
      </c>
      <c r="AI214" s="160" t="e">
        <f t="shared" ca="1" si="53"/>
        <v>#NAME?</v>
      </c>
      <c r="AJ214" s="161">
        <v>10</v>
      </c>
      <c r="AK214" s="161" t="str">
        <f t="shared" si="54"/>
        <v/>
      </c>
      <c r="AL214" s="161">
        <f t="shared" si="55"/>
        <v>0</v>
      </c>
      <c r="AM214" s="161">
        <f t="shared" si="56"/>
        <v>0</v>
      </c>
      <c r="AN214" s="162" t="str">
        <f t="shared" si="50"/>
        <v/>
      </c>
      <c r="AO214" s="34" t="str">
        <f t="shared" si="57"/>
        <v/>
      </c>
      <c r="AP214" s="34" t="str">
        <f t="shared" si="58"/>
        <v/>
      </c>
    </row>
    <row r="215" spans="1:42" ht="63" x14ac:dyDescent="0.25">
      <c r="A215" s="34">
        <v>175</v>
      </c>
      <c r="B215" s="58" t="s">
        <v>355</v>
      </c>
      <c r="C215" s="92">
        <f>'[5]2022'!B213</f>
        <v>398.80799999999999</v>
      </c>
      <c r="D215" s="93">
        <f>'[5]2022'!DP213</f>
        <v>20</v>
      </c>
      <c r="E215" s="93">
        <f>'[5]2022'!DQ213</f>
        <v>25</v>
      </c>
      <c r="F215" s="92">
        <f>'[5]2022'!DT213</f>
        <v>6.2686806683918073E-2</v>
      </c>
      <c r="G215" s="44">
        <f>'[5]2021'!DX165</f>
        <v>0</v>
      </c>
      <c r="H215" s="94">
        <f t="shared" si="46"/>
        <v>0</v>
      </c>
      <c r="I215" s="44"/>
      <c r="J215" s="44"/>
      <c r="K215" s="44"/>
      <c r="L215" s="44"/>
      <c r="M215" s="44"/>
      <c r="N215" s="44"/>
      <c r="O215" s="44">
        <f>'[5]Добыча 2021'!T180</f>
        <v>0</v>
      </c>
      <c r="P215" s="44"/>
      <c r="Q215" s="44"/>
      <c r="R215" s="44"/>
      <c r="S215" s="44"/>
      <c r="T215" s="44"/>
      <c r="U215" s="44">
        <f t="shared" si="47"/>
        <v>0</v>
      </c>
      <c r="V215" s="94">
        <f>'[5]2022'!DV213</f>
        <v>2.5</v>
      </c>
      <c r="W215" s="44">
        <f t="shared" si="48"/>
        <v>10</v>
      </c>
      <c r="X215" s="416">
        <f>'[5]2022'!DX213</f>
        <v>0</v>
      </c>
      <c r="Y215" s="94">
        <f t="shared" si="49"/>
        <v>0</v>
      </c>
      <c r="Z215" s="44"/>
      <c r="AA215" s="44"/>
      <c r="AB215" s="44"/>
      <c r="AC215" s="44"/>
      <c r="AD215" s="44" t="str">
        <f t="shared" si="51"/>
        <v/>
      </c>
      <c r="AE215" s="95"/>
      <c r="AF215" s="82"/>
      <c r="AG215" s="159"/>
      <c r="AH215" s="160">
        <f t="shared" si="52"/>
        <v>6.2686806683918073E-2</v>
      </c>
      <c r="AI215" s="160" t="e">
        <f t="shared" ca="1" si="53"/>
        <v>#NAME?</v>
      </c>
      <c r="AJ215" s="161">
        <v>10</v>
      </c>
      <c r="AK215" s="161" t="str">
        <f t="shared" si="54"/>
        <v/>
      </c>
      <c r="AL215" s="161">
        <f t="shared" si="55"/>
        <v>0</v>
      </c>
      <c r="AM215" s="161">
        <f t="shared" si="56"/>
        <v>0</v>
      </c>
      <c r="AN215" s="162" t="str">
        <f t="shared" si="50"/>
        <v/>
      </c>
      <c r="AO215" s="34" t="str">
        <f t="shared" si="57"/>
        <v/>
      </c>
      <c r="AP215" s="34" t="str">
        <f t="shared" si="58"/>
        <v/>
      </c>
    </row>
    <row r="216" spans="1:42" ht="47.25" x14ac:dyDescent="0.25">
      <c r="A216" s="34">
        <v>176</v>
      </c>
      <c r="B216" s="129" t="s">
        <v>454</v>
      </c>
      <c r="C216" s="92">
        <f>'[5]2022'!B214</f>
        <v>379.44299999999998</v>
      </c>
      <c r="D216" s="93">
        <f>'[5]2022'!DP214</f>
        <v>0</v>
      </c>
      <c r="E216" s="93">
        <f>'[5]2022'!DQ214</f>
        <v>15</v>
      </c>
      <c r="F216" s="92">
        <f>'[5]2022'!DT214</f>
        <v>3.9531629256568182E-2</v>
      </c>
      <c r="G216" s="44"/>
      <c r="H216" s="94">
        <f t="shared" si="46"/>
        <v>0</v>
      </c>
      <c r="I216" s="56"/>
      <c r="J216" s="56"/>
      <c r="K216" s="56"/>
      <c r="L216" s="107"/>
      <c r="M216" s="44"/>
      <c r="N216" s="44"/>
      <c r="O216" s="44"/>
      <c r="P216" s="44"/>
      <c r="Q216" s="44"/>
      <c r="R216" s="44"/>
      <c r="S216" s="44"/>
      <c r="T216" s="44"/>
      <c r="U216" s="44">
        <f t="shared" si="47"/>
        <v>0</v>
      </c>
      <c r="V216" s="94">
        <f>'[5]2022'!DV214</f>
        <v>1.5</v>
      </c>
      <c r="W216" s="44">
        <f t="shared" si="48"/>
        <v>10</v>
      </c>
      <c r="X216" s="416">
        <f>'[5]2022'!DX214</f>
        <v>0</v>
      </c>
      <c r="Y216" s="94">
        <f t="shared" si="49"/>
        <v>0</v>
      </c>
      <c r="Z216" s="44"/>
      <c r="AA216" s="44"/>
      <c r="AB216" s="44"/>
      <c r="AC216" s="44"/>
      <c r="AD216" s="44" t="str">
        <f t="shared" si="51"/>
        <v/>
      </c>
      <c r="AE216" s="95"/>
      <c r="AF216" s="82"/>
      <c r="AG216" s="159"/>
      <c r="AH216" s="160">
        <f t="shared" si="52"/>
        <v>3.9531629256568182E-2</v>
      </c>
      <c r="AI216" s="160" t="e">
        <f t="shared" ca="1" si="53"/>
        <v>#NAME?</v>
      </c>
      <c r="AJ216" s="161">
        <v>10</v>
      </c>
      <c r="AK216" s="161" t="str">
        <f t="shared" si="54"/>
        <v/>
      </c>
      <c r="AL216" s="161">
        <f t="shared" si="55"/>
        <v>0</v>
      </c>
      <c r="AM216" s="161">
        <f t="shared" si="56"/>
        <v>0</v>
      </c>
      <c r="AN216" s="162" t="str">
        <f t="shared" si="50"/>
        <v/>
      </c>
      <c r="AO216" s="34" t="str">
        <f t="shared" si="57"/>
        <v/>
      </c>
      <c r="AP216" s="34" t="str">
        <f t="shared" si="58"/>
        <v/>
      </c>
    </row>
    <row r="217" spans="1:42" ht="47.25" x14ac:dyDescent="0.25">
      <c r="A217" s="34">
        <v>177</v>
      </c>
      <c r="B217" s="129" t="s">
        <v>455</v>
      </c>
      <c r="C217" s="92">
        <f>'[5]2022'!B215</f>
        <v>349.32100000000003</v>
      </c>
      <c r="D217" s="93">
        <f>'[5]2022'!DP215</f>
        <v>0</v>
      </c>
      <c r="E217" s="93">
        <f>'[5]2022'!DQ215</f>
        <v>17</v>
      </c>
      <c r="F217" s="92">
        <f>'[5]2022'!DT215</f>
        <v>4.8665840301613701E-2</v>
      </c>
      <c r="G217" s="44"/>
      <c r="H217" s="94">
        <f t="shared" si="46"/>
        <v>0</v>
      </c>
      <c r="I217" s="56"/>
      <c r="J217" s="56"/>
      <c r="K217" s="56"/>
      <c r="L217" s="107"/>
      <c r="M217" s="44"/>
      <c r="N217" s="44"/>
      <c r="O217" s="44"/>
      <c r="P217" s="44"/>
      <c r="Q217" s="44"/>
      <c r="R217" s="44"/>
      <c r="S217" s="44"/>
      <c r="T217" s="44"/>
      <c r="U217" s="44">
        <f t="shared" si="47"/>
        <v>0</v>
      </c>
      <c r="V217" s="94">
        <f>'[5]2022'!DV215</f>
        <v>1.7000000000000002</v>
      </c>
      <c r="W217" s="44">
        <f t="shared" si="48"/>
        <v>10</v>
      </c>
      <c r="X217" s="416">
        <f>'[5]2022'!DX215</f>
        <v>0</v>
      </c>
      <c r="Y217" s="94">
        <f t="shared" si="49"/>
        <v>0</v>
      </c>
      <c r="Z217" s="44"/>
      <c r="AA217" s="44"/>
      <c r="AB217" s="44"/>
      <c r="AC217" s="44"/>
      <c r="AD217" s="44" t="str">
        <f t="shared" si="51"/>
        <v/>
      </c>
      <c r="AE217" s="95"/>
      <c r="AF217" s="82"/>
      <c r="AG217" s="159"/>
      <c r="AH217" s="160">
        <f t="shared" si="52"/>
        <v>4.8665840301613701E-2</v>
      </c>
      <c r="AI217" s="160" t="e">
        <f t="shared" ca="1" si="53"/>
        <v>#NAME?</v>
      </c>
      <c r="AJ217" s="161">
        <v>10</v>
      </c>
      <c r="AK217" s="161" t="str">
        <f t="shared" si="54"/>
        <v/>
      </c>
      <c r="AL217" s="161">
        <f t="shared" si="55"/>
        <v>0</v>
      </c>
      <c r="AM217" s="161">
        <f t="shared" si="56"/>
        <v>0</v>
      </c>
      <c r="AN217" s="162" t="str">
        <f t="shared" si="50"/>
        <v/>
      </c>
      <c r="AO217" s="34" t="str">
        <f t="shared" si="57"/>
        <v/>
      </c>
      <c r="AP217" s="34" t="str">
        <f t="shared" si="58"/>
        <v/>
      </c>
    </row>
    <row r="218" spans="1:42" ht="47.25" x14ac:dyDescent="0.25">
      <c r="A218" s="34">
        <v>178</v>
      </c>
      <c r="B218" s="129" t="s">
        <v>456</v>
      </c>
      <c r="C218" s="92">
        <f>'[5]2022'!B216</f>
        <v>144.42500000000001</v>
      </c>
      <c r="D218" s="93">
        <f>'[5]2022'!DP216</f>
        <v>0</v>
      </c>
      <c r="E218" s="93">
        <f>'[5]2022'!DQ216</f>
        <v>7</v>
      </c>
      <c r="F218" s="92">
        <f>'[5]2022'!DT216</f>
        <v>4.8468063008481908E-2</v>
      </c>
      <c r="G218" s="44"/>
      <c r="H218" s="94">
        <f t="shared" si="46"/>
        <v>0</v>
      </c>
      <c r="I218" s="56"/>
      <c r="J218" s="56"/>
      <c r="K218" s="56"/>
      <c r="L218" s="107"/>
      <c r="M218" s="44"/>
      <c r="N218" s="44"/>
      <c r="O218" s="44"/>
      <c r="P218" s="44"/>
      <c r="Q218" s="44"/>
      <c r="R218" s="44"/>
      <c r="S218" s="44"/>
      <c r="T218" s="44"/>
      <c r="U218" s="44">
        <f t="shared" si="47"/>
        <v>0</v>
      </c>
      <c r="V218" s="94">
        <f>'[5]2022'!DV216</f>
        <v>0.70000000000000007</v>
      </c>
      <c r="W218" s="44">
        <f t="shared" si="48"/>
        <v>10</v>
      </c>
      <c r="X218" s="416">
        <f>'[5]2022'!DX216</f>
        <v>0</v>
      </c>
      <c r="Y218" s="94">
        <f t="shared" si="49"/>
        <v>0</v>
      </c>
      <c r="Z218" s="44"/>
      <c r="AA218" s="44"/>
      <c r="AB218" s="44"/>
      <c r="AC218" s="44"/>
      <c r="AD218" s="44" t="str">
        <f t="shared" si="51"/>
        <v/>
      </c>
      <c r="AE218" s="95"/>
      <c r="AF218" s="82"/>
      <c r="AG218" s="159"/>
      <c r="AH218" s="160">
        <f t="shared" si="52"/>
        <v>4.8468063008481908E-2</v>
      </c>
      <c r="AI218" s="160" t="e">
        <f t="shared" ca="1" si="53"/>
        <v>#NAME?</v>
      </c>
      <c r="AJ218" s="161">
        <v>10</v>
      </c>
      <c r="AK218" s="161" t="str">
        <f t="shared" si="54"/>
        <v/>
      </c>
      <c r="AL218" s="161">
        <f t="shared" si="55"/>
        <v>0</v>
      </c>
      <c r="AM218" s="161">
        <f t="shared" si="56"/>
        <v>0</v>
      </c>
      <c r="AN218" s="162" t="str">
        <f t="shared" si="50"/>
        <v/>
      </c>
      <c r="AO218" s="34" t="str">
        <f t="shared" si="57"/>
        <v/>
      </c>
      <c r="AP218" s="34" t="str">
        <f t="shared" si="58"/>
        <v/>
      </c>
    </row>
    <row r="219" spans="1:42" ht="47.25" x14ac:dyDescent="0.25">
      <c r="A219" s="34">
        <v>179</v>
      </c>
      <c r="B219" s="129" t="s">
        <v>457</v>
      </c>
      <c r="C219" s="92">
        <f>'[5]2022'!B217</f>
        <v>289.97000000000003</v>
      </c>
      <c r="D219" s="93">
        <f>'[5]2022'!DP217</f>
        <v>0</v>
      </c>
      <c r="E219" s="93">
        <f>'[5]2022'!DQ217</f>
        <v>14</v>
      </c>
      <c r="F219" s="92">
        <f>'[5]2022'!DT217</f>
        <v>4.8280856640342103E-2</v>
      </c>
      <c r="G219" s="44"/>
      <c r="H219" s="94">
        <f t="shared" si="46"/>
        <v>0</v>
      </c>
      <c r="I219" s="56"/>
      <c r="J219" s="56"/>
      <c r="K219" s="56"/>
      <c r="L219" s="107"/>
      <c r="M219" s="44"/>
      <c r="N219" s="44"/>
      <c r="O219" s="44"/>
      <c r="P219" s="44"/>
      <c r="Q219" s="44"/>
      <c r="R219" s="44"/>
      <c r="S219" s="44"/>
      <c r="T219" s="44"/>
      <c r="U219" s="44">
        <f t="shared" si="47"/>
        <v>0</v>
      </c>
      <c r="V219" s="94">
        <f>'[5]2022'!DV217</f>
        <v>1.4000000000000001</v>
      </c>
      <c r="W219" s="44">
        <f t="shared" si="48"/>
        <v>10</v>
      </c>
      <c r="X219" s="416">
        <f>'[5]2022'!DX217</f>
        <v>0</v>
      </c>
      <c r="Y219" s="94">
        <f t="shared" si="49"/>
        <v>0</v>
      </c>
      <c r="Z219" s="44"/>
      <c r="AA219" s="44"/>
      <c r="AB219" s="44"/>
      <c r="AC219" s="44"/>
      <c r="AD219" s="44" t="str">
        <f t="shared" si="51"/>
        <v/>
      </c>
      <c r="AE219" s="95"/>
      <c r="AF219" s="82"/>
      <c r="AG219" s="159"/>
      <c r="AH219" s="160">
        <f t="shared" si="52"/>
        <v>4.8280856640342103E-2</v>
      </c>
      <c r="AI219" s="160" t="e">
        <f t="shared" ca="1" si="53"/>
        <v>#NAME?</v>
      </c>
      <c r="AJ219" s="161">
        <v>10</v>
      </c>
      <c r="AK219" s="161" t="str">
        <f t="shared" si="54"/>
        <v/>
      </c>
      <c r="AL219" s="161">
        <f t="shared" si="55"/>
        <v>0</v>
      </c>
      <c r="AM219" s="161">
        <f t="shared" si="56"/>
        <v>0</v>
      </c>
      <c r="AN219" s="162" t="str">
        <f t="shared" si="50"/>
        <v/>
      </c>
      <c r="AO219" s="34" t="str">
        <f t="shared" si="57"/>
        <v/>
      </c>
      <c r="AP219" s="34" t="str">
        <f t="shared" si="58"/>
        <v/>
      </c>
    </row>
    <row r="220" spans="1:42" ht="47.25" x14ac:dyDescent="0.25">
      <c r="A220" s="34">
        <v>180</v>
      </c>
      <c r="B220" s="129" t="s">
        <v>458</v>
      </c>
      <c r="C220" s="92">
        <f>'[5]2022'!B218</f>
        <v>246.11</v>
      </c>
      <c r="D220" s="93">
        <f>'[5]2022'!DP218</f>
        <v>0</v>
      </c>
      <c r="E220" s="93">
        <f>'[5]2022'!DQ218</f>
        <v>24</v>
      </c>
      <c r="F220" s="92">
        <f>'[5]2022'!DT218</f>
        <v>9.7517370281581403E-2</v>
      </c>
      <c r="G220" s="44"/>
      <c r="H220" s="94">
        <f t="shared" si="46"/>
        <v>0</v>
      </c>
      <c r="I220" s="56"/>
      <c r="J220" s="56"/>
      <c r="K220" s="56"/>
      <c r="L220" s="107"/>
      <c r="M220" s="44"/>
      <c r="N220" s="44"/>
      <c r="O220" s="44"/>
      <c r="P220" s="44"/>
      <c r="Q220" s="44"/>
      <c r="R220" s="44"/>
      <c r="S220" s="44"/>
      <c r="T220" s="44"/>
      <c r="U220" s="44">
        <f t="shared" si="47"/>
        <v>0</v>
      </c>
      <c r="V220" s="94">
        <f>'[5]2022'!DV218</f>
        <v>2.4000000000000004</v>
      </c>
      <c r="W220" s="44">
        <f t="shared" si="48"/>
        <v>10.000000000000002</v>
      </c>
      <c r="X220" s="416">
        <f>'[5]2022'!DX218</f>
        <v>1</v>
      </c>
      <c r="Y220" s="94">
        <f t="shared" si="49"/>
        <v>4.1666666666666661</v>
      </c>
      <c r="Z220" s="44"/>
      <c r="AA220" s="44"/>
      <c r="AB220" s="44"/>
      <c r="AC220" s="44"/>
      <c r="AD220" s="44">
        <f t="shared" si="51"/>
        <v>1</v>
      </c>
      <c r="AE220" s="95"/>
      <c r="AF220" s="82"/>
      <c r="AG220" s="159"/>
      <c r="AH220" s="160">
        <f t="shared" si="52"/>
        <v>9.7517370281581403E-2</v>
      </c>
      <c r="AI220" s="160" t="e">
        <f t="shared" ca="1" si="53"/>
        <v>#NAME?</v>
      </c>
      <c r="AJ220" s="161">
        <v>10</v>
      </c>
      <c r="AK220" s="161" t="str">
        <f t="shared" si="54"/>
        <v/>
      </c>
      <c r="AL220" s="161" t="e">
        <f t="shared" ca="1" si="55"/>
        <v>#NAME?</v>
      </c>
      <c r="AM220" s="161">
        <f t="shared" si="56"/>
        <v>1</v>
      </c>
      <c r="AN220" s="162" t="str">
        <f t="shared" si="50"/>
        <v/>
      </c>
      <c r="AO220" s="34" t="str">
        <f t="shared" si="57"/>
        <v/>
      </c>
      <c r="AP220" s="34" t="str">
        <f t="shared" si="58"/>
        <v/>
      </c>
    </row>
    <row r="221" spans="1:42" ht="47.25" x14ac:dyDescent="0.25">
      <c r="A221" s="72">
        <v>181</v>
      </c>
      <c r="B221" s="130" t="s">
        <v>240</v>
      </c>
      <c r="C221" s="92">
        <f>'[5]2022'!B219</f>
        <v>89.932000000000002</v>
      </c>
      <c r="D221" s="93">
        <f>'[5]2022'!DP219</f>
        <v>5</v>
      </c>
      <c r="E221" s="93">
        <f>'[5]2022'!DQ219</f>
        <v>7</v>
      </c>
      <c r="F221" s="92">
        <f>'[5]2022'!DT219</f>
        <v>7.7836587643997687E-2</v>
      </c>
      <c r="G221" s="44">
        <f>'[5]2021'!DX166</f>
        <v>0</v>
      </c>
      <c r="H221" s="94">
        <f t="shared" si="46"/>
        <v>0</v>
      </c>
      <c r="I221" s="47"/>
      <c r="J221" s="47"/>
      <c r="K221" s="47"/>
      <c r="L221" s="99"/>
      <c r="M221" s="44"/>
      <c r="N221" s="44"/>
      <c r="O221" s="44">
        <f>'[5]Добыча 2021'!T181</f>
        <v>0</v>
      </c>
      <c r="P221" s="44"/>
      <c r="Q221" s="44"/>
      <c r="R221" s="44"/>
      <c r="S221" s="44"/>
      <c r="T221" s="44"/>
      <c r="U221" s="44">
        <f t="shared" si="47"/>
        <v>0</v>
      </c>
      <c r="V221" s="94">
        <f>'[5]2022'!DV219</f>
        <v>0</v>
      </c>
      <c r="W221" s="44">
        <f t="shared" si="48"/>
        <v>0</v>
      </c>
      <c r="X221" s="416">
        <f>'[5]2022'!DX219</f>
        <v>0</v>
      </c>
      <c r="Y221" s="94">
        <f t="shared" si="49"/>
        <v>0</v>
      </c>
      <c r="Z221" s="44"/>
      <c r="AA221" s="44"/>
      <c r="AB221" s="44"/>
      <c r="AC221" s="44"/>
      <c r="AD221" s="44" t="str">
        <f t="shared" si="51"/>
        <v/>
      </c>
      <c r="AE221" s="95"/>
      <c r="AF221" s="82"/>
      <c r="AG221" s="159"/>
      <c r="AH221" s="160">
        <f t="shared" si="52"/>
        <v>7.7836587643997687E-2</v>
      </c>
      <c r="AI221" s="160" t="e">
        <f t="shared" ca="1" si="53"/>
        <v>#NAME?</v>
      </c>
      <c r="AJ221" s="161">
        <v>10</v>
      </c>
      <c r="AK221" s="161" t="str">
        <f t="shared" si="54"/>
        <v/>
      </c>
      <c r="AL221" s="161">
        <f t="shared" si="55"/>
        <v>0</v>
      </c>
      <c r="AM221" s="161">
        <f t="shared" si="56"/>
        <v>0</v>
      </c>
      <c r="AN221" s="162" t="str">
        <f t="shared" si="50"/>
        <v/>
      </c>
      <c r="AO221" s="34" t="str">
        <f t="shared" si="57"/>
        <v/>
      </c>
      <c r="AP221" s="34" t="str">
        <f t="shared" si="58"/>
        <v/>
      </c>
    </row>
    <row r="222" spans="1:42" ht="18.75" x14ac:dyDescent="0.25">
      <c r="A222" s="34"/>
      <c r="B222" s="46" t="s">
        <v>251</v>
      </c>
      <c r="C222" s="98"/>
      <c r="D222" s="97"/>
      <c r="E222" s="97"/>
      <c r="F222" s="98"/>
      <c r="G222" s="44"/>
      <c r="H222" s="94"/>
      <c r="I222" s="44"/>
      <c r="J222" s="44"/>
      <c r="K222" s="44"/>
      <c r="L222" s="44"/>
      <c r="M222" s="56"/>
      <c r="N222" s="56"/>
      <c r="O222" s="56"/>
      <c r="P222" s="56"/>
      <c r="Q222" s="56"/>
      <c r="R222" s="56"/>
      <c r="S222" s="56"/>
      <c r="T222" s="56"/>
      <c r="U222" s="44"/>
      <c r="V222" s="111"/>
      <c r="W222" s="44"/>
      <c r="X222" s="418"/>
      <c r="Y222" s="94"/>
      <c r="Z222" s="56"/>
      <c r="AA222" s="56"/>
      <c r="AB222" s="56"/>
      <c r="AC222" s="56"/>
      <c r="AD222" s="44" t="str">
        <f t="shared" si="51"/>
        <v/>
      </c>
      <c r="AE222" s="56"/>
      <c r="AF222" s="82"/>
      <c r="AG222" s="159"/>
      <c r="AH222" s="160" t="str">
        <f t="shared" si="52"/>
        <v/>
      </c>
      <c r="AI222" s="160" t="e">
        <f t="shared" ca="1" si="53"/>
        <v>#NAME?</v>
      </c>
      <c r="AJ222" s="161">
        <v>10</v>
      </c>
      <c r="AK222" s="161" t="str">
        <f t="shared" si="54"/>
        <v/>
      </c>
      <c r="AL222" s="161" t="str">
        <f t="shared" si="55"/>
        <v/>
      </c>
      <c r="AM222" s="161" t="str">
        <f t="shared" si="56"/>
        <v/>
      </c>
      <c r="AN222" s="162" t="str">
        <f t="shared" si="50"/>
        <v/>
      </c>
      <c r="AO222" s="34" t="str">
        <f t="shared" si="57"/>
        <v/>
      </c>
      <c r="AP222" s="34" t="str">
        <f t="shared" si="58"/>
        <v/>
      </c>
    </row>
    <row r="223" spans="1:42" ht="48.75" customHeight="1" x14ac:dyDescent="0.25">
      <c r="A223" s="34">
        <v>182</v>
      </c>
      <c r="B223" s="57" t="s">
        <v>356</v>
      </c>
      <c r="C223" s="92">
        <f>'[5]2022'!B221</f>
        <v>144.4</v>
      </c>
      <c r="D223" s="93">
        <f>'[5]2022'!DP221</f>
        <v>4</v>
      </c>
      <c r="E223" s="93">
        <f>'[5]2022'!DQ221</f>
        <v>8</v>
      </c>
      <c r="F223" s="92">
        <f>'[5]2022'!DT221</f>
        <v>5.5401662049861494E-2</v>
      </c>
      <c r="G223" s="44">
        <f>'[5]2021'!DX168</f>
        <v>0</v>
      </c>
      <c r="H223" s="94">
        <f t="shared" si="46"/>
        <v>0</v>
      </c>
      <c r="I223" s="44"/>
      <c r="J223" s="44"/>
      <c r="K223" s="44"/>
      <c r="L223" s="44"/>
      <c r="M223" s="44"/>
      <c r="N223" s="44"/>
      <c r="O223" s="44">
        <f>'[5]Добыча 2021'!T183</f>
        <v>0</v>
      </c>
      <c r="P223" s="44"/>
      <c r="Q223" s="44"/>
      <c r="R223" s="44"/>
      <c r="S223" s="44"/>
      <c r="T223" s="44"/>
      <c r="U223" s="44">
        <f t="shared" si="47"/>
        <v>0</v>
      </c>
      <c r="V223" s="94">
        <f>'[5]2022'!DV221</f>
        <v>0.8</v>
      </c>
      <c r="W223" s="44">
        <f t="shared" si="48"/>
        <v>10</v>
      </c>
      <c r="X223" s="416">
        <f>'[5]2022'!DX221</f>
        <v>0</v>
      </c>
      <c r="Y223" s="94">
        <f t="shared" si="49"/>
        <v>0</v>
      </c>
      <c r="Z223" s="44"/>
      <c r="AA223" s="44"/>
      <c r="AB223" s="44"/>
      <c r="AC223" s="44"/>
      <c r="AD223" s="44" t="str">
        <f t="shared" si="51"/>
        <v/>
      </c>
      <c r="AE223" s="95"/>
      <c r="AF223" s="82"/>
      <c r="AG223" s="159"/>
      <c r="AH223" s="160">
        <f t="shared" si="52"/>
        <v>5.5401662049861494E-2</v>
      </c>
      <c r="AI223" s="160" t="e">
        <f t="shared" ca="1" si="53"/>
        <v>#NAME?</v>
      </c>
      <c r="AJ223" s="161">
        <v>10</v>
      </c>
      <c r="AK223" s="161" t="str">
        <f t="shared" si="54"/>
        <v/>
      </c>
      <c r="AL223" s="161">
        <f t="shared" si="55"/>
        <v>0</v>
      </c>
      <c r="AM223" s="161">
        <f t="shared" si="56"/>
        <v>0</v>
      </c>
      <c r="AN223" s="162" t="str">
        <f t="shared" si="50"/>
        <v/>
      </c>
      <c r="AO223" s="34" t="str">
        <f t="shared" si="57"/>
        <v/>
      </c>
      <c r="AP223" s="34" t="str">
        <f t="shared" si="58"/>
        <v/>
      </c>
    </row>
    <row r="224" spans="1:42" ht="63" x14ac:dyDescent="0.25">
      <c r="A224" s="34">
        <v>183</v>
      </c>
      <c r="B224" s="57" t="s">
        <v>357</v>
      </c>
      <c r="C224" s="92">
        <f>'[5]2022'!B222</f>
        <v>18</v>
      </c>
      <c r="D224" s="93">
        <f>'[5]2022'!DP222</f>
        <v>0</v>
      </c>
      <c r="E224" s="93">
        <f>'[5]2022'!DQ222</f>
        <v>0</v>
      </c>
      <c r="F224" s="92">
        <f>'[5]2022'!DT222</f>
        <v>0</v>
      </c>
      <c r="G224" s="44">
        <f>'[5]2021'!DX169</f>
        <v>0</v>
      </c>
      <c r="H224" s="94">
        <f t="shared" si="46"/>
        <v>0</v>
      </c>
      <c r="I224" s="44"/>
      <c r="J224" s="44"/>
      <c r="K224" s="44"/>
      <c r="L224" s="44"/>
      <c r="M224" s="44"/>
      <c r="N224" s="44"/>
      <c r="O224" s="44">
        <f>'[5]Добыча 2021'!T184</f>
        <v>0</v>
      </c>
      <c r="P224" s="44"/>
      <c r="Q224" s="44"/>
      <c r="R224" s="44"/>
      <c r="S224" s="44"/>
      <c r="T224" s="44"/>
      <c r="U224" s="44">
        <f t="shared" si="47"/>
        <v>0</v>
      </c>
      <c r="V224" s="94">
        <f>'[5]2022'!DV222</f>
        <v>0</v>
      </c>
      <c r="W224" s="44">
        <f t="shared" si="48"/>
        <v>0</v>
      </c>
      <c r="X224" s="416">
        <f>'[5]2022'!DX222</f>
        <v>0</v>
      </c>
      <c r="Y224" s="94">
        <f t="shared" si="49"/>
        <v>0</v>
      </c>
      <c r="Z224" s="44"/>
      <c r="AA224" s="44"/>
      <c r="AB224" s="44"/>
      <c r="AC224" s="44"/>
      <c r="AD224" s="44" t="str">
        <f t="shared" si="51"/>
        <v/>
      </c>
      <c r="AE224" s="95"/>
      <c r="AF224" s="82"/>
      <c r="AG224" s="159"/>
      <c r="AH224" s="160">
        <f t="shared" si="52"/>
        <v>0</v>
      </c>
      <c r="AI224" s="160" t="e">
        <f t="shared" ca="1" si="53"/>
        <v>#NAME?</v>
      </c>
      <c r="AJ224" s="161">
        <v>10</v>
      </c>
      <c r="AK224" s="161" t="str">
        <f t="shared" si="54"/>
        <v/>
      </c>
      <c r="AL224" s="161">
        <f t="shared" si="55"/>
        <v>0</v>
      </c>
      <c r="AM224" s="161">
        <f t="shared" si="56"/>
        <v>0</v>
      </c>
      <c r="AN224" s="162" t="str">
        <f t="shared" si="50"/>
        <v/>
      </c>
      <c r="AO224" s="34" t="str">
        <f t="shared" si="57"/>
        <v/>
      </c>
      <c r="AP224" s="34" t="str">
        <f t="shared" si="58"/>
        <v/>
      </c>
    </row>
    <row r="225" spans="1:42" ht="18.75" x14ac:dyDescent="0.25">
      <c r="A225" s="34"/>
      <c r="B225" s="46" t="s">
        <v>21</v>
      </c>
      <c r="C225" s="98"/>
      <c r="D225" s="97"/>
      <c r="E225" s="97"/>
      <c r="F225" s="98"/>
      <c r="G225" s="44"/>
      <c r="H225" s="94"/>
      <c r="I225" s="44"/>
      <c r="J225" s="44"/>
      <c r="K225" s="44"/>
      <c r="L225" s="44"/>
      <c r="M225" s="56"/>
      <c r="N225" s="56"/>
      <c r="O225" s="56"/>
      <c r="P225" s="56"/>
      <c r="Q225" s="56"/>
      <c r="R225" s="56"/>
      <c r="S225" s="56"/>
      <c r="T225" s="56"/>
      <c r="U225" s="44"/>
      <c r="V225" s="111"/>
      <c r="W225" s="44"/>
      <c r="X225" s="418"/>
      <c r="Y225" s="94"/>
      <c r="Z225" s="56"/>
      <c r="AA225" s="56"/>
      <c r="AB225" s="56"/>
      <c r="AC225" s="56"/>
      <c r="AD225" s="44" t="str">
        <f t="shared" si="51"/>
        <v/>
      </c>
      <c r="AE225" s="56"/>
      <c r="AF225" s="82"/>
      <c r="AG225" s="159"/>
      <c r="AH225" s="160" t="str">
        <f t="shared" si="52"/>
        <v/>
      </c>
      <c r="AI225" s="160" t="e">
        <f t="shared" ca="1" si="53"/>
        <v>#NAME?</v>
      </c>
      <c r="AJ225" s="161">
        <v>10</v>
      </c>
      <c r="AK225" s="161" t="str">
        <f t="shared" si="54"/>
        <v/>
      </c>
      <c r="AL225" s="161" t="str">
        <f t="shared" si="55"/>
        <v/>
      </c>
      <c r="AM225" s="161" t="str">
        <f t="shared" si="56"/>
        <v/>
      </c>
      <c r="AN225" s="162" t="str">
        <f t="shared" si="50"/>
        <v/>
      </c>
      <c r="AO225" s="34" t="str">
        <f t="shared" si="57"/>
        <v/>
      </c>
      <c r="AP225" s="34" t="str">
        <f t="shared" si="58"/>
        <v/>
      </c>
    </row>
    <row r="226" spans="1:42" ht="31.5" x14ac:dyDescent="0.25">
      <c r="A226" s="72">
        <v>184</v>
      </c>
      <c r="B226" s="57" t="s">
        <v>22</v>
      </c>
      <c r="C226" s="92">
        <f>'[5]2022'!B224</f>
        <v>240</v>
      </c>
      <c r="D226" s="93">
        <f>'[5]2022'!DP224</f>
        <v>0</v>
      </c>
      <c r="E226" s="93">
        <f>'[5]2022'!DQ224</f>
        <v>0</v>
      </c>
      <c r="F226" s="92">
        <f>'[5]2022'!DT224</f>
        <v>0</v>
      </c>
      <c r="G226" s="56">
        <f>'[5]2021'!DX171</f>
        <v>0</v>
      </c>
      <c r="H226" s="94">
        <f t="shared" si="46"/>
        <v>0</v>
      </c>
      <c r="I226" s="47"/>
      <c r="J226" s="47"/>
      <c r="K226" s="47"/>
      <c r="L226" s="99"/>
      <c r="M226" s="44"/>
      <c r="N226" s="44"/>
      <c r="O226" s="44">
        <f>'[5]Добыча 2021'!T186</f>
        <v>0</v>
      </c>
      <c r="P226" s="44"/>
      <c r="Q226" s="44"/>
      <c r="R226" s="44"/>
      <c r="S226" s="44"/>
      <c r="T226" s="44"/>
      <c r="U226" s="44">
        <f t="shared" si="47"/>
        <v>0</v>
      </c>
      <c r="V226" s="94">
        <f>'[5]2022'!DV224</f>
        <v>0</v>
      </c>
      <c r="W226" s="44">
        <f t="shared" si="48"/>
        <v>0</v>
      </c>
      <c r="X226" s="416">
        <f>'[5]2022'!DX224</f>
        <v>0</v>
      </c>
      <c r="Y226" s="94">
        <f t="shared" si="49"/>
        <v>0</v>
      </c>
      <c r="Z226" s="44"/>
      <c r="AA226" s="44"/>
      <c r="AB226" s="44"/>
      <c r="AC226" s="44"/>
      <c r="AD226" s="44" t="str">
        <f t="shared" si="51"/>
        <v/>
      </c>
      <c r="AE226" s="95"/>
      <c r="AF226" s="82"/>
      <c r="AG226" s="159"/>
      <c r="AH226" s="160">
        <f t="shared" si="52"/>
        <v>0</v>
      </c>
      <c r="AI226" s="160" t="e">
        <f t="shared" ca="1" si="53"/>
        <v>#NAME?</v>
      </c>
      <c r="AJ226" s="161">
        <v>10</v>
      </c>
      <c r="AK226" s="161" t="str">
        <f t="shared" si="54"/>
        <v/>
      </c>
      <c r="AL226" s="161">
        <f t="shared" si="55"/>
        <v>0</v>
      </c>
      <c r="AM226" s="161">
        <f t="shared" si="56"/>
        <v>0</v>
      </c>
      <c r="AN226" s="162" t="str">
        <f t="shared" si="50"/>
        <v/>
      </c>
      <c r="AO226" s="34" t="str">
        <f t="shared" si="57"/>
        <v/>
      </c>
      <c r="AP226" s="34" t="str">
        <f t="shared" si="58"/>
        <v/>
      </c>
    </row>
    <row r="227" spans="1:42" ht="18.75" x14ac:dyDescent="0.25">
      <c r="A227" s="72"/>
      <c r="B227" s="46" t="s">
        <v>29</v>
      </c>
      <c r="C227" s="98"/>
      <c r="D227" s="97"/>
      <c r="E227" s="97"/>
      <c r="F227" s="98"/>
      <c r="G227" s="44"/>
      <c r="H227" s="94"/>
      <c r="I227" s="44"/>
      <c r="J227" s="44"/>
      <c r="K227" s="44"/>
      <c r="L227" s="44"/>
      <c r="M227" s="56"/>
      <c r="N227" s="56"/>
      <c r="O227" s="56"/>
      <c r="P227" s="56"/>
      <c r="Q227" s="56"/>
      <c r="R227" s="56"/>
      <c r="S227" s="56"/>
      <c r="T227" s="56"/>
      <c r="U227" s="44"/>
      <c r="V227" s="111"/>
      <c r="W227" s="44"/>
      <c r="X227" s="418"/>
      <c r="Y227" s="94"/>
      <c r="Z227" s="56"/>
      <c r="AA227" s="56"/>
      <c r="AB227" s="56"/>
      <c r="AC227" s="56"/>
      <c r="AD227" s="44" t="str">
        <f t="shared" si="51"/>
        <v/>
      </c>
      <c r="AE227" s="56"/>
      <c r="AF227" s="82"/>
      <c r="AG227" s="159"/>
      <c r="AH227" s="160" t="str">
        <f t="shared" si="52"/>
        <v/>
      </c>
      <c r="AI227" s="160" t="e">
        <f t="shared" ca="1" si="53"/>
        <v>#NAME?</v>
      </c>
      <c r="AJ227" s="161">
        <v>10</v>
      </c>
      <c r="AK227" s="161" t="str">
        <f t="shared" si="54"/>
        <v/>
      </c>
      <c r="AL227" s="161" t="str">
        <f t="shared" si="55"/>
        <v/>
      </c>
      <c r="AM227" s="161" t="str">
        <f t="shared" si="56"/>
        <v/>
      </c>
      <c r="AN227" s="162" t="str">
        <f t="shared" si="50"/>
        <v/>
      </c>
      <c r="AO227" s="34" t="str">
        <f t="shared" si="57"/>
        <v/>
      </c>
      <c r="AP227" s="34" t="str">
        <f t="shared" si="58"/>
        <v/>
      </c>
    </row>
    <row r="228" spans="1:42" ht="63" x14ac:dyDescent="0.25">
      <c r="A228" s="72">
        <v>185</v>
      </c>
      <c r="B228" s="126" t="s">
        <v>358</v>
      </c>
      <c r="C228" s="92">
        <f>'[5]2022'!B226</f>
        <v>33.299999999999997</v>
      </c>
      <c r="D228" s="581">
        <f>'[5]2022'!DP226</f>
        <v>10</v>
      </c>
      <c r="E228" s="93">
        <f>'[5]2022'!DQ226</f>
        <v>10</v>
      </c>
      <c r="F228" s="92">
        <f>'[5]2022'!DT226</f>
        <v>0.3003003003003003</v>
      </c>
      <c r="G228" s="583">
        <f>'[5]2021'!DX173</f>
        <v>1</v>
      </c>
      <c r="H228" s="585">
        <f t="shared" si="46"/>
        <v>10</v>
      </c>
      <c r="I228" s="44"/>
      <c r="J228" s="44"/>
      <c r="K228" s="44"/>
      <c r="L228" s="44"/>
      <c r="M228" s="44"/>
      <c r="N228" s="44"/>
      <c r="O228" s="44">
        <f>'[5]Добыча 2021'!T188</f>
        <v>0</v>
      </c>
      <c r="P228" s="44"/>
      <c r="Q228" s="44"/>
      <c r="R228" s="44"/>
      <c r="S228" s="44"/>
      <c r="T228" s="44"/>
      <c r="U228" s="44">
        <f t="shared" si="47"/>
        <v>0</v>
      </c>
      <c r="V228" s="94">
        <f>'[5]2022'!DV226</f>
        <v>1</v>
      </c>
      <c r="W228" s="44">
        <f t="shared" si="48"/>
        <v>10</v>
      </c>
      <c r="X228" s="416">
        <f>'[5]2022'!DX226</f>
        <v>1</v>
      </c>
      <c r="Y228" s="94">
        <f t="shared" si="49"/>
        <v>10</v>
      </c>
      <c r="Z228" s="44"/>
      <c r="AA228" s="44"/>
      <c r="AB228" s="44"/>
      <c r="AC228" s="44"/>
      <c r="AD228" s="44">
        <f t="shared" si="51"/>
        <v>1</v>
      </c>
      <c r="AE228" s="95"/>
      <c r="AF228" s="82"/>
      <c r="AG228" s="159"/>
      <c r="AH228" s="160">
        <f t="shared" si="52"/>
        <v>0.3003003003003003</v>
      </c>
      <c r="AI228" s="160" t="e">
        <f t="shared" ca="1" si="53"/>
        <v>#NAME?</v>
      </c>
      <c r="AJ228" s="161">
        <v>10</v>
      </c>
      <c r="AK228" s="161" t="str">
        <f t="shared" si="54"/>
        <v/>
      </c>
      <c r="AL228" s="161" t="e">
        <f t="shared" ca="1" si="55"/>
        <v>#NAME?</v>
      </c>
      <c r="AM228" s="161">
        <f t="shared" si="56"/>
        <v>1</v>
      </c>
      <c r="AN228" s="162" t="str">
        <f t="shared" si="50"/>
        <v/>
      </c>
      <c r="AO228" s="34" t="str">
        <f t="shared" si="57"/>
        <v/>
      </c>
      <c r="AP228" s="34" t="str">
        <f t="shared" si="58"/>
        <v/>
      </c>
    </row>
    <row r="229" spans="1:42" ht="63" x14ac:dyDescent="0.25">
      <c r="A229" s="72">
        <v>186</v>
      </c>
      <c r="B229" s="116" t="s">
        <v>359</v>
      </c>
      <c r="C229" s="92">
        <f>'[5]2022'!B227</f>
        <v>31.3</v>
      </c>
      <c r="D229" s="582"/>
      <c r="E229" s="93">
        <f>'[5]2022'!DQ227</f>
        <v>10</v>
      </c>
      <c r="F229" s="92">
        <f>'[5]2022'!DT227</f>
        <v>0.31948881789137379</v>
      </c>
      <c r="G229" s="584"/>
      <c r="H229" s="586"/>
      <c r="I229" s="44"/>
      <c r="J229" s="44"/>
      <c r="K229" s="44"/>
      <c r="L229" s="44"/>
      <c r="M229" s="44"/>
      <c r="N229" s="44"/>
      <c r="O229" s="44" t="e">
        <f>#NAME?</f>
        <v>#NAME?</v>
      </c>
      <c r="P229" s="44"/>
      <c r="Q229" s="44"/>
      <c r="R229" s="44"/>
      <c r="S229" s="44"/>
      <c r="T229" s="44"/>
      <c r="U229" s="44">
        <f t="shared" si="47"/>
        <v>0</v>
      </c>
      <c r="V229" s="94">
        <f>'[5]2022'!DV227</f>
        <v>1</v>
      </c>
      <c r="W229" s="44">
        <f t="shared" si="48"/>
        <v>10</v>
      </c>
      <c r="X229" s="416">
        <f>'[5]2022'!DX227</f>
        <v>1</v>
      </c>
      <c r="Y229" s="94">
        <f t="shared" si="49"/>
        <v>10</v>
      </c>
      <c r="Z229" s="44"/>
      <c r="AA229" s="44"/>
      <c r="AB229" s="44"/>
      <c r="AC229" s="44"/>
      <c r="AD229" s="44">
        <f t="shared" si="51"/>
        <v>1</v>
      </c>
      <c r="AE229" s="95"/>
      <c r="AF229" s="82"/>
      <c r="AG229" s="159"/>
      <c r="AH229" s="160">
        <f t="shared" si="52"/>
        <v>0.31948881789137379</v>
      </c>
      <c r="AI229" s="160" t="e">
        <f t="shared" ca="1" si="53"/>
        <v>#NAME?</v>
      </c>
      <c r="AJ229" s="161">
        <v>10</v>
      </c>
      <c r="AK229" s="161" t="str">
        <f t="shared" si="54"/>
        <v/>
      </c>
      <c r="AL229" s="161" t="e">
        <f t="shared" ca="1" si="55"/>
        <v>#NAME?</v>
      </c>
      <c r="AM229" s="161">
        <f t="shared" si="56"/>
        <v>1</v>
      </c>
      <c r="AN229" s="162" t="str">
        <f t="shared" si="50"/>
        <v/>
      </c>
      <c r="AO229" s="34" t="str">
        <f t="shared" si="57"/>
        <v/>
      </c>
      <c r="AP229" s="34" t="str">
        <f t="shared" si="58"/>
        <v/>
      </c>
    </row>
    <row r="230" spans="1:42" ht="47.25" x14ac:dyDescent="0.25">
      <c r="A230" s="72">
        <v>187</v>
      </c>
      <c r="B230" s="57" t="s">
        <v>30</v>
      </c>
      <c r="C230" s="92">
        <f>'[5]2022'!B228</f>
        <v>34</v>
      </c>
      <c r="D230" s="93">
        <f>'[5]2022'!DP228</f>
        <v>4</v>
      </c>
      <c r="E230" s="93">
        <f>'[5]2022'!DQ228</f>
        <v>6</v>
      </c>
      <c r="F230" s="92">
        <f>'[5]2022'!DT228</f>
        <v>0.17647058823529413</v>
      </c>
      <c r="G230" s="44">
        <f>'[5]2021'!DX174</f>
        <v>0</v>
      </c>
      <c r="H230" s="94">
        <f t="shared" si="46"/>
        <v>0</v>
      </c>
      <c r="I230" s="44"/>
      <c r="J230" s="44"/>
      <c r="K230" s="44"/>
      <c r="L230" s="44"/>
      <c r="M230" s="44"/>
      <c r="N230" s="44"/>
      <c r="O230" s="44">
        <f>'[5]Добыча 2021'!T190</f>
        <v>0</v>
      </c>
      <c r="P230" s="44"/>
      <c r="Q230" s="44"/>
      <c r="R230" s="44"/>
      <c r="S230" s="44"/>
      <c r="T230" s="44"/>
      <c r="U230" s="44">
        <f t="shared" si="47"/>
        <v>0</v>
      </c>
      <c r="V230" s="94">
        <f>'[5]2022'!DV228</f>
        <v>0.60000000000000009</v>
      </c>
      <c r="W230" s="44">
        <f t="shared" si="48"/>
        <v>10.000000000000002</v>
      </c>
      <c r="X230" s="416">
        <f>'[5]2022'!DX228</f>
        <v>0</v>
      </c>
      <c r="Y230" s="94">
        <f t="shared" si="49"/>
        <v>0</v>
      </c>
      <c r="Z230" s="44"/>
      <c r="AA230" s="44"/>
      <c r="AB230" s="44"/>
      <c r="AC230" s="44"/>
      <c r="AD230" s="44" t="str">
        <f t="shared" si="51"/>
        <v/>
      </c>
      <c r="AE230" s="95"/>
      <c r="AF230" s="82"/>
      <c r="AG230" s="159"/>
      <c r="AH230" s="160">
        <f t="shared" si="52"/>
        <v>0.17647058823529413</v>
      </c>
      <c r="AI230" s="160" t="e">
        <f t="shared" ca="1" si="53"/>
        <v>#NAME?</v>
      </c>
      <c r="AJ230" s="161">
        <v>10</v>
      </c>
      <c r="AK230" s="161" t="str">
        <f t="shared" si="54"/>
        <v/>
      </c>
      <c r="AL230" s="161">
        <f t="shared" si="55"/>
        <v>0</v>
      </c>
      <c r="AM230" s="161">
        <f t="shared" si="56"/>
        <v>0</v>
      </c>
      <c r="AN230" s="162" t="str">
        <f t="shared" si="50"/>
        <v/>
      </c>
      <c r="AO230" s="34" t="str">
        <f t="shared" si="57"/>
        <v/>
      </c>
      <c r="AP230" s="34" t="str">
        <f t="shared" si="58"/>
        <v/>
      </c>
    </row>
    <row r="231" spans="1:42" ht="31.5" x14ac:dyDescent="0.25">
      <c r="A231" s="72">
        <v>188</v>
      </c>
      <c r="B231" s="57" t="s">
        <v>31</v>
      </c>
      <c r="C231" s="92">
        <f>'[5]2022'!B229</f>
        <v>21.36</v>
      </c>
      <c r="D231" s="93">
        <f>'[5]2022'!DP229</f>
        <v>0</v>
      </c>
      <c r="E231" s="93">
        <f>'[5]2022'!DQ229</f>
        <v>0</v>
      </c>
      <c r="F231" s="92">
        <f>'[5]2022'!DT229</f>
        <v>0</v>
      </c>
      <c r="G231" s="44">
        <f>'[5]2021'!DX175</f>
        <v>0</v>
      </c>
      <c r="H231" s="94">
        <f t="shared" si="46"/>
        <v>0</v>
      </c>
      <c r="I231" s="44"/>
      <c r="J231" s="44"/>
      <c r="K231" s="44"/>
      <c r="L231" s="44"/>
      <c r="M231" s="44"/>
      <c r="N231" s="44"/>
      <c r="O231" s="44">
        <f>'[5]Добыча 2021'!T191</f>
        <v>0</v>
      </c>
      <c r="P231" s="44"/>
      <c r="Q231" s="44"/>
      <c r="R231" s="44"/>
      <c r="S231" s="44"/>
      <c r="T231" s="44"/>
      <c r="U231" s="44">
        <f t="shared" si="47"/>
        <v>0</v>
      </c>
      <c r="V231" s="94">
        <f>'[5]2022'!DV229</f>
        <v>0</v>
      </c>
      <c r="W231" s="44">
        <f t="shared" si="48"/>
        <v>0</v>
      </c>
      <c r="X231" s="416">
        <f>'[5]2022'!DX229</f>
        <v>0</v>
      </c>
      <c r="Y231" s="94">
        <f t="shared" si="49"/>
        <v>0</v>
      </c>
      <c r="Z231" s="44"/>
      <c r="AA231" s="44"/>
      <c r="AB231" s="44"/>
      <c r="AC231" s="44"/>
      <c r="AD231" s="44" t="str">
        <f t="shared" si="51"/>
        <v/>
      </c>
      <c r="AE231" s="95"/>
      <c r="AF231" s="82"/>
      <c r="AG231" s="159"/>
      <c r="AH231" s="160">
        <f t="shared" si="52"/>
        <v>0</v>
      </c>
      <c r="AI231" s="160" t="e">
        <f t="shared" ca="1" si="53"/>
        <v>#NAME?</v>
      </c>
      <c r="AJ231" s="161">
        <v>10</v>
      </c>
      <c r="AK231" s="161" t="str">
        <f t="shared" si="54"/>
        <v/>
      </c>
      <c r="AL231" s="161">
        <f t="shared" si="55"/>
        <v>0</v>
      </c>
      <c r="AM231" s="161">
        <f t="shared" si="56"/>
        <v>0</v>
      </c>
      <c r="AN231" s="162" t="str">
        <f t="shared" si="50"/>
        <v/>
      </c>
      <c r="AO231" s="34" t="str">
        <f t="shared" si="57"/>
        <v/>
      </c>
      <c r="AP231" s="34" t="str">
        <f t="shared" si="58"/>
        <v/>
      </c>
    </row>
    <row r="232" spans="1:42" ht="31.5" x14ac:dyDescent="0.25">
      <c r="A232" s="72">
        <v>189</v>
      </c>
      <c r="B232" s="57" t="s">
        <v>34</v>
      </c>
      <c r="C232" s="92">
        <f>'[5]2022'!B230</f>
        <v>254.54</v>
      </c>
      <c r="D232" s="93">
        <f>'[5]2022'!DP230</f>
        <v>1</v>
      </c>
      <c r="E232" s="93">
        <f>'[5]2022'!DQ230</f>
        <v>0</v>
      </c>
      <c r="F232" s="92">
        <f>'[5]2022'!DT230</f>
        <v>0</v>
      </c>
      <c r="G232" s="44">
        <f>'[5]2021'!DX176</f>
        <v>0</v>
      </c>
      <c r="H232" s="94">
        <f t="shared" si="46"/>
        <v>0</v>
      </c>
      <c r="I232" s="44"/>
      <c r="J232" s="44"/>
      <c r="K232" s="44"/>
      <c r="L232" s="44"/>
      <c r="M232" s="44"/>
      <c r="N232" s="44"/>
      <c r="O232" s="44">
        <f>'[5]Добыча 2021'!T192</f>
        <v>0</v>
      </c>
      <c r="P232" s="44"/>
      <c r="Q232" s="44"/>
      <c r="R232" s="44"/>
      <c r="S232" s="44"/>
      <c r="T232" s="44"/>
      <c r="U232" s="44">
        <f t="shared" si="47"/>
        <v>0</v>
      </c>
      <c r="V232" s="94">
        <f>'[5]2022'!DV230</f>
        <v>0</v>
      </c>
      <c r="W232" s="44">
        <f t="shared" si="48"/>
        <v>0</v>
      </c>
      <c r="X232" s="416">
        <f>'[5]2022'!DX230</f>
        <v>0</v>
      </c>
      <c r="Y232" s="94">
        <f t="shared" si="49"/>
        <v>0</v>
      </c>
      <c r="Z232" s="44"/>
      <c r="AA232" s="44"/>
      <c r="AB232" s="44"/>
      <c r="AC232" s="44"/>
      <c r="AD232" s="44" t="str">
        <f t="shared" si="51"/>
        <v/>
      </c>
      <c r="AE232" s="95"/>
      <c r="AF232" s="82"/>
      <c r="AG232" s="159"/>
      <c r="AH232" s="160">
        <f t="shared" si="52"/>
        <v>0</v>
      </c>
      <c r="AI232" s="160" t="e">
        <f t="shared" ca="1" si="53"/>
        <v>#NAME?</v>
      </c>
      <c r="AJ232" s="161">
        <v>10</v>
      </c>
      <c r="AK232" s="161" t="str">
        <f t="shared" si="54"/>
        <v/>
      </c>
      <c r="AL232" s="161">
        <f t="shared" si="55"/>
        <v>0</v>
      </c>
      <c r="AM232" s="161">
        <f t="shared" si="56"/>
        <v>0</v>
      </c>
      <c r="AN232" s="162" t="str">
        <f t="shared" si="50"/>
        <v/>
      </c>
      <c r="AO232" s="34" t="str">
        <f t="shared" si="57"/>
        <v/>
      </c>
      <c r="AP232" s="34" t="str">
        <f t="shared" si="58"/>
        <v/>
      </c>
    </row>
    <row r="233" spans="1:42" ht="18.75" x14ac:dyDescent="0.25">
      <c r="A233" s="72"/>
      <c r="B233" s="46" t="s">
        <v>37</v>
      </c>
      <c r="C233" s="98"/>
      <c r="D233" s="97"/>
      <c r="E233" s="97"/>
      <c r="F233" s="98"/>
      <c r="G233" s="44"/>
      <c r="H233" s="94"/>
      <c r="I233" s="44"/>
      <c r="J233" s="44"/>
      <c r="K233" s="44"/>
      <c r="L233" s="44"/>
      <c r="M233" s="56"/>
      <c r="N233" s="56"/>
      <c r="O233" s="56"/>
      <c r="P233" s="56"/>
      <c r="Q233" s="56"/>
      <c r="R233" s="56"/>
      <c r="S233" s="56"/>
      <c r="T233" s="56"/>
      <c r="U233" s="44"/>
      <c r="V233" s="111"/>
      <c r="W233" s="44"/>
      <c r="X233" s="418"/>
      <c r="Y233" s="94"/>
      <c r="Z233" s="56"/>
      <c r="AA233" s="56"/>
      <c r="AB233" s="56"/>
      <c r="AC233" s="56"/>
      <c r="AD233" s="44" t="str">
        <f t="shared" si="51"/>
        <v/>
      </c>
      <c r="AE233" s="56"/>
      <c r="AF233" s="82"/>
      <c r="AG233" s="159"/>
      <c r="AH233" s="160" t="str">
        <f t="shared" si="52"/>
        <v/>
      </c>
      <c r="AI233" s="160" t="e">
        <f t="shared" ca="1" si="53"/>
        <v>#NAME?</v>
      </c>
      <c r="AJ233" s="161">
        <v>10</v>
      </c>
      <c r="AK233" s="161" t="str">
        <f t="shared" si="54"/>
        <v/>
      </c>
      <c r="AL233" s="161" t="str">
        <f t="shared" si="55"/>
        <v/>
      </c>
      <c r="AM233" s="161" t="str">
        <f t="shared" si="56"/>
        <v/>
      </c>
      <c r="AN233" s="162" t="str">
        <f t="shared" si="50"/>
        <v/>
      </c>
      <c r="AO233" s="34" t="str">
        <f t="shared" si="57"/>
        <v/>
      </c>
      <c r="AP233" s="34" t="str">
        <f t="shared" si="58"/>
        <v/>
      </c>
    </row>
    <row r="234" spans="1:42" ht="31.5" x14ac:dyDescent="0.25">
      <c r="A234" s="72">
        <v>190</v>
      </c>
      <c r="B234" s="57" t="s">
        <v>360</v>
      </c>
      <c r="C234" s="92">
        <f>'[5]2022'!B232</f>
        <v>9.0289999999999999</v>
      </c>
      <c r="D234" s="93">
        <f>'[5]2022'!DP232</f>
        <v>0</v>
      </c>
      <c r="E234" s="93">
        <f>'[5]2022'!DQ232</f>
        <v>0</v>
      </c>
      <c r="F234" s="92">
        <f>'[5]2022'!DT232</f>
        <v>0</v>
      </c>
      <c r="G234" s="44">
        <f>'[5]2021'!DX178</f>
        <v>0</v>
      </c>
      <c r="H234" s="94">
        <f t="shared" si="46"/>
        <v>0</v>
      </c>
      <c r="I234" s="44"/>
      <c r="J234" s="44"/>
      <c r="K234" s="44"/>
      <c r="L234" s="44"/>
      <c r="M234" s="44"/>
      <c r="N234" s="44"/>
      <c r="O234" s="44">
        <f>'[5]Добыча 2021'!T194</f>
        <v>0</v>
      </c>
      <c r="P234" s="44"/>
      <c r="Q234" s="44"/>
      <c r="R234" s="44"/>
      <c r="S234" s="44"/>
      <c r="T234" s="44"/>
      <c r="U234" s="44">
        <f t="shared" si="47"/>
        <v>0</v>
      </c>
      <c r="V234" s="94">
        <f>'[5]2022'!DV232</f>
        <v>0</v>
      </c>
      <c r="W234" s="44">
        <f t="shared" si="48"/>
        <v>0</v>
      </c>
      <c r="X234" s="416">
        <f>'[5]2022'!DX232</f>
        <v>0</v>
      </c>
      <c r="Y234" s="94">
        <f t="shared" si="49"/>
        <v>0</v>
      </c>
      <c r="Z234" s="44"/>
      <c r="AA234" s="44"/>
      <c r="AB234" s="44"/>
      <c r="AC234" s="44"/>
      <c r="AD234" s="44" t="str">
        <f t="shared" si="51"/>
        <v/>
      </c>
      <c r="AE234" s="95"/>
      <c r="AF234" s="82"/>
      <c r="AG234" s="159"/>
      <c r="AH234" s="160">
        <f t="shared" si="52"/>
        <v>0</v>
      </c>
      <c r="AI234" s="160" t="e">
        <f t="shared" ca="1" si="53"/>
        <v>#NAME?</v>
      </c>
      <c r="AJ234" s="161">
        <v>10</v>
      </c>
      <c r="AK234" s="161" t="str">
        <f t="shared" si="54"/>
        <v/>
      </c>
      <c r="AL234" s="161">
        <f t="shared" si="55"/>
        <v>0</v>
      </c>
      <c r="AM234" s="161">
        <f t="shared" si="56"/>
        <v>0</v>
      </c>
      <c r="AN234" s="162" t="str">
        <f t="shared" si="50"/>
        <v/>
      </c>
      <c r="AO234" s="34" t="str">
        <f t="shared" si="57"/>
        <v/>
      </c>
      <c r="AP234" s="34" t="str">
        <f t="shared" si="58"/>
        <v/>
      </c>
    </row>
    <row r="235" spans="1:42" ht="31.5" x14ac:dyDescent="0.25">
      <c r="A235" s="72">
        <v>191</v>
      </c>
      <c r="B235" s="49" t="s">
        <v>361</v>
      </c>
      <c r="C235" s="92">
        <f>'[5]2022'!B233</f>
        <v>19.600000000000001</v>
      </c>
      <c r="D235" s="93">
        <f>'[5]2022'!DP233</f>
        <v>0</v>
      </c>
      <c r="E235" s="93">
        <f>'[5]2022'!DQ233</f>
        <v>1</v>
      </c>
      <c r="F235" s="92">
        <f>'[5]2022'!DT233</f>
        <v>5.10204081632653E-2</v>
      </c>
      <c r="G235" s="44">
        <f>'[5]2021'!DX179</f>
        <v>0</v>
      </c>
      <c r="H235" s="94">
        <f t="shared" si="46"/>
        <v>0</v>
      </c>
      <c r="I235" s="47"/>
      <c r="J235" s="47"/>
      <c r="K235" s="47"/>
      <c r="L235" s="99"/>
      <c r="M235" s="44"/>
      <c r="N235" s="44"/>
      <c r="O235" s="44">
        <f>'[5]Добыча 2021'!T195</f>
        <v>0</v>
      </c>
      <c r="P235" s="44"/>
      <c r="Q235" s="44"/>
      <c r="R235" s="44"/>
      <c r="S235" s="44"/>
      <c r="T235" s="44"/>
      <c r="U235" s="44">
        <f t="shared" si="47"/>
        <v>0</v>
      </c>
      <c r="V235" s="94">
        <f>'[5]2022'!DV233</f>
        <v>0.1</v>
      </c>
      <c r="W235" s="44">
        <f t="shared" si="48"/>
        <v>10</v>
      </c>
      <c r="X235" s="416">
        <f>'[5]2022'!DX233</f>
        <v>0</v>
      </c>
      <c r="Y235" s="94">
        <f t="shared" si="49"/>
        <v>0</v>
      </c>
      <c r="Z235" s="44"/>
      <c r="AA235" s="44"/>
      <c r="AB235" s="44"/>
      <c r="AC235" s="44"/>
      <c r="AD235" s="44" t="str">
        <f t="shared" si="51"/>
        <v/>
      </c>
      <c r="AE235" s="95"/>
      <c r="AF235" s="82"/>
      <c r="AG235" s="159"/>
      <c r="AH235" s="160">
        <f t="shared" si="52"/>
        <v>5.10204081632653E-2</v>
      </c>
      <c r="AI235" s="160" t="e">
        <f t="shared" ca="1" si="53"/>
        <v>#NAME?</v>
      </c>
      <c r="AJ235" s="161">
        <v>10</v>
      </c>
      <c r="AK235" s="161" t="str">
        <f t="shared" si="54"/>
        <v/>
      </c>
      <c r="AL235" s="161">
        <f t="shared" si="55"/>
        <v>0</v>
      </c>
      <c r="AM235" s="161">
        <f t="shared" si="56"/>
        <v>0</v>
      </c>
      <c r="AN235" s="162" t="str">
        <f t="shared" si="50"/>
        <v/>
      </c>
      <c r="AO235" s="34" t="str">
        <f t="shared" si="57"/>
        <v/>
      </c>
      <c r="AP235" s="34" t="str">
        <f t="shared" si="58"/>
        <v/>
      </c>
    </row>
    <row r="236" spans="1:42" ht="31.5" x14ac:dyDescent="0.25">
      <c r="A236" s="72">
        <v>192</v>
      </c>
      <c r="B236" s="57" t="s">
        <v>44</v>
      </c>
      <c r="C236" s="92">
        <f>'[5]2022'!B234</f>
        <v>10</v>
      </c>
      <c r="D236" s="93">
        <f>'[5]2022'!DP234</f>
        <v>0</v>
      </c>
      <c r="E236" s="93">
        <f>'[5]2022'!DQ234</f>
        <v>1</v>
      </c>
      <c r="F236" s="92">
        <f>'[5]2022'!DT234</f>
        <v>0.1</v>
      </c>
      <c r="G236" s="44">
        <f>'[5]2021'!DX180</f>
        <v>0</v>
      </c>
      <c r="H236" s="94">
        <f t="shared" si="46"/>
        <v>0</v>
      </c>
      <c r="I236" s="44"/>
      <c r="J236" s="44"/>
      <c r="K236" s="44"/>
      <c r="L236" s="44"/>
      <c r="M236" s="44"/>
      <c r="N236" s="44"/>
      <c r="O236" s="44">
        <f>'[5]Добыча 2021'!T196</f>
        <v>0</v>
      </c>
      <c r="P236" s="44"/>
      <c r="Q236" s="44"/>
      <c r="R236" s="44"/>
      <c r="S236" s="44"/>
      <c r="T236" s="44"/>
      <c r="U236" s="44">
        <f t="shared" si="47"/>
        <v>0</v>
      </c>
      <c r="V236" s="94">
        <f>'[5]2022'!DV234</f>
        <v>0.1</v>
      </c>
      <c r="W236" s="44">
        <f t="shared" si="48"/>
        <v>10</v>
      </c>
      <c r="X236" s="416">
        <f>'[5]2022'!DX234</f>
        <v>0</v>
      </c>
      <c r="Y236" s="94">
        <f t="shared" si="49"/>
        <v>0</v>
      </c>
      <c r="Z236" s="44"/>
      <c r="AA236" s="44"/>
      <c r="AB236" s="44"/>
      <c r="AC236" s="44"/>
      <c r="AD236" s="44" t="str">
        <f t="shared" si="51"/>
        <v/>
      </c>
      <c r="AE236" s="95"/>
      <c r="AF236" s="82"/>
      <c r="AG236" s="159"/>
      <c r="AH236" s="160">
        <f t="shared" si="52"/>
        <v>0.1</v>
      </c>
      <c r="AI236" s="160" t="e">
        <f t="shared" ca="1" si="53"/>
        <v>#NAME?</v>
      </c>
      <c r="AJ236" s="161">
        <v>10</v>
      </c>
      <c r="AK236" s="161" t="str">
        <f t="shared" si="54"/>
        <v/>
      </c>
      <c r="AL236" s="161">
        <f t="shared" si="55"/>
        <v>0</v>
      </c>
      <c r="AM236" s="161">
        <f t="shared" si="56"/>
        <v>0</v>
      </c>
      <c r="AN236" s="162" t="str">
        <f t="shared" si="50"/>
        <v/>
      </c>
      <c r="AO236" s="34" t="str">
        <f t="shared" si="57"/>
        <v/>
      </c>
      <c r="AP236" s="34" t="str">
        <f t="shared" si="58"/>
        <v/>
      </c>
    </row>
    <row r="237" spans="1:42" ht="47.25" x14ac:dyDescent="0.25">
      <c r="A237" s="72">
        <v>193</v>
      </c>
      <c r="B237" s="57" t="s">
        <v>45</v>
      </c>
      <c r="C237" s="92">
        <f>'[5]2022'!B235</f>
        <v>9.8000000000000007</v>
      </c>
      <c r="D237" s="93">
        <f>'[5]2022'!DP235</f>
        <v>0</v>
      </c>
      <c r="E237" s="93">
        <f>'[5]2022'!DQ235</f>
        <v>0</v>
      </c>
      <c r="F237" s="92">
        <f>'[5]2022'!DT235</f>
        <v>0</v>
      </c>
      <c r="G237" s="44">
        <f>'[5]2021'!DX181</f>
        <v>0</v>
      </c>
      <c r="H237" s="94">
        <f t="shared" si="46"/>
        <v>0</v>
      </c>
      <c r="I237" s="44"/>
      <c r="J237" s="44"/>
      <c r="K237" s="44"/>
      <c r="L237" s="44"/>
      <c r="M237" s="44"/>
      <c r="N237" s="44"/>
      <c r="O237" s="44">
        <f>'[5]Добыча 2021'!T197</f>
        <v>0</v>
      </c>
      <c r="P237" s="44"/>
      <c r="Q237" s="44"/>
      <c r="R237" s="44"/>
      <c r="S237" s="44"/>
      <c r="T237" s="44"/>
      <c r="U237" s="44">
        <f t="shared" si="47"/>
        <v>0</v>
      </c>
      <c r="V237" s="94">
        <f>'[5]2022'!DV235</f>
        <v>0</v>
      </c>
      <c r="W237" s="44">
        <f t="shared" si="48"/>
        <v>0</v>
      </c>
      <c r="X237" s="416">
        <f>'[5]2022'!DX235</f>
        <v>0</v>
      </c>
      <c r="Y237" s="94">
        <f t="shared" si="49"/>
        <v>0</v>
      </c>
      <c r="Z237" s="44"/>
      <c r="AA237" s="44"/>
      <c r="AB237" s="44"/>
      <c r="AC237" s="44"/>
      <c r="AD237" s="44" t="str">
        <f t="shared" si="51"/>
        <v/>
      </c>
      <c r="AE237" s="95"/>
      <c r="AF237" s="82"/>
      <c r="AG237" s="159"/>
      <c r="AH237" s="160">
        <f t="shared" si="52"/>
        <v>0</v>
      </c>
      <c r="AI237" s="160" t="e">
        <f t="shared" ca="1" si="53"/>
        <v>#NAME?</v>
      </c>
      <c r="AJ237" s="161">
        <v>10</v>
      </c>
      <c r="AK237" s="161" t="str">
        <f t="shared" si="54"/>
        <v/>
      </c>
      <c r="AL237" s="161">
        <f t="shared" si="55"/>
        <v>0</v>
      </c>
      <c r="AM237" s="161">
        <f t="shared" si="56"/>
        <v>0</v>
      </c>
      <c r="AN237" s="162" t="str">
        <f t="shared" si="50"/>
        <v/>
      </c>
      <c r="AO237" s="34" t="str">
        <f t="shared" si="57"/>
        <v/>
      </c>
      <c r="AP237" s="34" t="str">
        <f t="shared" si="58"/>
        <v/>
      </c>
    </row>
    <row r="238" spans="1:42" ht="31.5" x14ac:dyDescent="0.25">
      <c r="A238" s="72">
        <v>194</v>
      </c>
      <c r="B238" s="116" t="s">
        <v>459</v>
      </c>
      <c r="C238" s="92">
        <f>'[5]2022'!B236</f>
        <v>302.7</v>
      </c>
      <c r="D238" s="581">
        <f>'[5]2022'!DP236</f>
        <v>22</v>
      </c>
      <c r="E238" s="93">
        <f>'[5]2022'!DQ236</f>
        <v>12</v>
      </c>
      <c r="F238" s="92">
        <f>'[5]2022'!DT236</f>
        <v>3.9643211100099107E-2</v>
      </c>
      <c r="G238" s="583">
        <f>'[5]2021'!DX182</f>
        <v>2</v>
      </c>
      <c r="H238" s="585">
        <f t="shared" si="46"/>
        <v>9.0909090909090917</v>
      </c>
      <c r="I238" s="56"/>
      <c r="J238" s="56"/>
      <c r="K238" s="56"/>
      <c r="L238" s="107"/>
      <c r="M238" s="44"/>
      <c r="N238" s="44"/>
      <c r="O238" s="583">
        <f>'[5]Добыча 2021'!T198</f>
        <v>1</v>
      </c>
      <c r="P238" s="44"/>
      <c r="Q238" s="44"/>
      <c r="R238" s="44"/>
      <c r="S238" s="44"/>
      <c r="T238" s="44"/>
      <c r="U238" s="583">
        <f t="shared" si="47"/>
        <v>50</v>
      </c>
      <c r="V238" s="94">
        <f>'[5]2022'!DV236</f>
        <v>1.2000000000000002</v>
      </c>
      <c r="W238" s="44">
        <f t="shared" si="48"/>
        <v>10.000000000000002</v>
      </c>
      <c r="X238" s="416">
        <f>'[5]2022'!DX236</f>
        <v>1</v>
      </c>
      <c r="Y238" s="94">
        <f t="shared" si="49"/>
        <v>8.3333333333333321</v>
      </c>
      <c r="Z238" s="44"/>
      <c r="AA238" s="44"/>
      <c r="AB238" s="44"/>
      <c r="AC238" s="44"/>
      <c r="AD238" s="44">
        <f t="shared" si="51"/>
        <v>1</v>
      </c>
      <c r="AE238" s="95"/>
      <c r="AF238" s="82"/>
      <c r="AG238" s="159"/>
      <c r="AH238" s="160">
        <f t="shared" si="52"/>
        <v>3.9643211100099107E-2</v>
      </c>
      <c r="AI238" s="160" t="e">
        <f t="shared" ca="1" si="53"/>
        <v>#NAME?</v>
      </c>
      <c r="AJ238" s="161">
        <v>10</v>
      </c>
      <c r="AK238" s="161" t="str">
        <f t="shared" si="54"/>
        <v/>
      </c>
      <c r="AL238" s="161" t="e">
        <f t="shared" ca="1" si="55"/>
        <v>#NAME?</v>
      </c>
      <c r="AM238" s="161">
        <f t="shared" si="56"/>
        <v>1</v>
      </c>
      <c r="AN238" s="162" t="str">
        <f t="shared" si="50"/>
        <v/>
      </c>
      <c r="AO238" s="34" t="str">
        <f t="shared" si="57"/>
        <v/>
      </c>
      <c r="AP238" s="34" t="str">
        <f t="shared" si="58"/>
        <v/>
      </c>
    </row>
    <row r="239" spans="1:42" ht="31.5" x14ac:dyDescent="0.25">
      <c r="A239" s="72">
        <v>195</v>
      </c>
      <c r="B239" s="116" t="s">
        <v>460</v>
      </c>
      <c r="C239" s="92">
        <f>'[5]2022'!B237</f>
        <v>4.8</v>
      </c>
      <c r="D239" s="582"/>
      <c r="E239" s="93">
        <f>'[5]2022'!DQ237</f>
        <v>1</v>
      </c>
      <c r="F239" s="92">
        <f>'[5]2022'!DT237</f>
        <v>0.20833333333333334</v>
      </c>
      <c r="G239" s="584"/>
      <c r="H239" s="586"/>
      <c r="I239" s="47"/>
      <c r="J239" s="47"/>
      <c r="K239" s="47"/>
      <c r="L239" s="99"/>
      <c r="M239" s="44"/>
      <c r="N239" s="44"/>
      <c r="O239" s="584"/>
      <c r="P239" s="44"/>
      <c r="Q239" s="44"/>
      <c r="R239" s="44"/>
      <c r="S239" s="44"/>
      <c r="T239" s="44"/>
      <c r="U239" s="584"/>
      <c r="V239" s="94">
        <f>'[5]2022'!DV237</f>
        <v>0.1</v>
      </c>
      <c r="W239" s="44">
        <f t="shared" si="48"/>
        <v>10</v>
      </c>
      <c r="X239" s="416">
        <f>'[5]2022'!DX237</f>
        <v>0</v>
      </c>
      <c r="Y239" s="94">
        <f t="shared" si="49"/>
        <v>0</v>
      </c>
      <c r="Z239" s="44"/>
      <c r="AA239" s="44"/>
      <c r="AB239" s="44"/>
      <c r="AC239" s="44"/>
      <c r="AD239" s="44" t="str">
        <f t="shared" si="51"/>
        <v/>
      </c>
      <c r="AE239" s="95"/>
      <c r="AF239" s="82"/>
      <c r="AG239" s="159"/>
      <c r="AH239" s="160">
        <f t="shared" si="52"/>
        <v>0.20833333333333334</v>
      </c>
      <c r="AI239" s="160" t="e">
        <f t="shared" ca="1" si="53"/>
        <v>#NAME?</v>
      </c>
      <c r="AJ239" s="161">
        <v>10</v>
      </c>
      <c r="AK239" s="161" t="str">
        <f t="shared" si="54"/>
        <v/>
      </c>
      <c r="AL239" s="161">
        <f t="shared" si="55"/>
        <v>0</v>
      </c>
      <c r="AM239" s="161">
        <f t="shared" si="56"/>
        <v>0</v>
      </c>
      <c r="AN239" s="162" t="str">
        <f t="shared" si="50"/>
        <v/>
      </c>
      <c r="AO239" s="34" t="str">
        <f t="shared" si="57"/>
        <v/>
      </c>
      <c r="AP239" s="34" t="str">
        <f t="shared" si="58"/>
        <v/>
      </c>
    </row>
    <row r="240" spans="1:42" ht="31.5" x14ac:dyDescent="0.25">
      <c r="A240" s="72">
        <v>196</v>
      </c>
      <c r="B240" s="57" t="s">
        <v>38</v>
      </c>
      <c r="C240" s="92">
        <f>'[5]2022'!B238</f>
        <v>5.1580000000000004</v>
      </c>
      <c r="D240" s="93">
        <f>'[5]2022'!DP238</f>
        <v>0</v>
      </c>
      <c r="E240" s="93">
        <f>'[5]2022'!DQ238</f>
        <v>1</v>
      </c>
      <c r="F240" s="92">
        <f>'[5]2022'!DT238</f>
        <v>0.19387359441644048</v>
      </c>
      <c r="G240" s="44">
        <f>'[5]2021'!DX183</f>
        <v>0</v>
      </c>
      <c r="H240" s="94">
        <f t="shared" si="46"/>
        <v>0</v>
      </c>
      <c r="I240" s="44"/>
      <c r="J240" s="44"/>
      <c r="K240" s="44"/>
      <c r="L240" s="44"/>
      <c r="M240" s="44"/>
      <c r="N240" s="44"/>
      <c r="O240" s="44">
        <f>'[5]Добыча 2021'!T199</f>
        <v>0</v>
      </c>
      <c r="P240" s="44"/>
      <c r="Q240" s="44"/>
      <c r="R240" s="44"/>
      <c r="S240" s="44"/>
      <c r="T240" s="44"/>
      <c r="U240" s="44">
        <f t="shared" si="47"/>
        <v>0</v>
      </c>
      <c r="V240" s="94">
        <f>'[5]2022'!DV238</f>
        <v>0.1</v>
      </c>
      <c r="W240" s="44">
        <f t="shared" si="48"/>
        <v>10</v>
      </c>
      <c r="X240" s="416">
        <f>'[5]2022'!DX238</f>
        <v>0</v>
      </c>
      <c r="Y240" s="94">
        <f t="shared" si="49"/>
        <v>0</v>
      </c>
      <c r="Z240" s="44"/>
      <c r="AA240" s="44"/>
      <c r="AB240" s="44"/>
      <c r="AC240" s="44"/>
      <c r="AD240" s="44" t="str">
        <f t="shared" si="51"/>
        <v/>
      </c>
      <c r="AE240" s="95"/>
      <c r="AF240" s="82"/>
      <c r="AG240" s="159"/>
      <c r="AH240" s="160">
        <f t="shared" si="52"/>
        <v>0.19387359441644048</v>
      </c>
      <c r="AI240" s="160" t="e">
        <f t="shared" ca="1" si="53"/>
        <v>#NAME?</v>
      </c>
      <c r="AJ240" s="161">
        <v>10</v>
      </c>
      <c r="AK240" s="161" t="str">
        <f t="shared" si="54"/>
        <v/>
      </c>
      <c r="AL240" s="161">
        <f t="shared" si="55"/>
        <v>0</v>
      </c>
      <c r="AM240" s="161">
        <f t="shared" si="56"/>
        <v>0</v>
      </c>
      <c r="AN240" s="162" t="str">
        <f t="shared" si="50"/>
        <v/>
      </c>
      <c r="AO240" s="34" t="str">
        <f t="shared" si="57"/>
        <v/>
      </c>
      <c r="AP240" s="34" t="str">
        <f t="shared" si="58"/>
        <v/>
      </c>
    </row>
    <row r="241" spans="1:42" ht="31.5" x14ac:dyDescent="0.25">
      <c r="A241" s="72">
        <v>197</v>
      </c>
      <c r="B241" s="57" t="s">
        <v>362</v>
      </c>
      <c r="C241" s="92">
        <f>'[5]2022'!B239</f>
        <v>6.8</v>
      </c>
      <c r="D241" s="93">
        <f>'[5]2022'!DP239</f>
        <v>0</v>
      </c>
      <c r="E241" s="93">
        <f>'[5]2022'!DQ239</f>
        <v>1</v>
      </c>
      <c r="F241" s="92">
        <f>'[5]2022'!DT239</f>
        <v>0.14705882352941177</v>
      </c>
      <c r="G241" s="44">
        <f>'[5]2021'!DX184</f>
        <v>0</v>
      </c>
      <c r="H241" s="94">
        <f t="shared" si="46"/>
        <v>0</v>
      </c>
      <c r="I241" s="47"/>
      <c r="J241" s="47"/>
      <c r="K241" s="47"/>
      <c r="L241" s="99"/>
      <c r="M241" s="44"/>
      <c r="N241" s="44"/>
      <c r="O241" s="44">
        <f>'[5]Добыча 2021'!T200</f>
        <v>0</v>
      </c>
      <c r="P241" s="44"/>
      <c r="Q241" s="44"/>
      <c r="R241" s="44"/>
      <c r="S241" s="44"/>
      <c r="T241" s="44"/>
      <c r="U241" s="44">
        <f t="shared" si="47"/>
        <v>0</v>
      </c>
      <c r="V241" s="94">
        <f>'[5]2022'!DV239</f>
        <v>0.1</v>
      </c>
      <c r="W241" s="44">
        <f t="shared" si="48"/>
        <v>10</v>
      </c>
      <c r="X241" s="416">
        <f>'[5]2022'!DX239</f>
        <v>0</v>
      </c>
      <c r="Y241" s="94">
        <f t="shared" si="49"/>
        <v>0</v>
      </c>
      <c r="Z241" s="44"/>
      <c r="AA241" s="44"/>
      <c r="AB241" s="44"/>
      <c r="AC241" s="44"/>
      <c r="AD241" s="44" t="str">
        <f t="shared" si="51"/>
        <v/>
      </c>
      <c r="AE241" s="95"/>
      <c r="AF241" s="82"/>
      <c r="AG241" s="159"/>
      <c r="AH241" s="160">
        <f t="shared" si="52"/>
        <v>0.14705882352941177</v>
      </c>
      <c r="AI241" s="160" t="e">
        <f t="shared" ca="1" si="53"/>
        <v>#NAME?</v>
      </c>
      <c r="AJ241" s="161">
        <v>10</v>
      </c>
      <c r="AK241" s="161" t="str">
        <f t="shared" si="54"/>
        <v/>
      </c>
      <c r="AL241" s="161">
        <f t="shared" si="55"/>
        <v>0</v>
      </c>
      <c r="AM241" s="161">
        <f t="shared" si="56"/>
        <v>0</v>
      </c>
      <c r="AN241" s="162" t="str">
        <f t="shared" si="50"/>
        <v/>
      </c>
      <c r="AO241" s="34" t="str">
        <f t="shared" si="57"/>
        <v/>
      </c>
      <c r="AP241" s="34" t="str">
        <f t="shared" si="58"/>
        <v/>
      </c>
    </row>
    <row r="242" spans="1:42" ht="18.75" x14ac:dyDescent="0.25">
      <c r="A242" s="34"/>
      <c r="B242" s="46" t="s">
        <v>170</v>
      </c>
      <c r="C242" s="98"/>
      <c r="D242" s="97"/>
      <c r="E242" s="97"/>
      <c r="F242" s="98"/>
      <c r="G242" s="44"/>
      <c r="H242" s="94"/>
      <c r="I242" s="44"/>
      <c r="J242" s="44"/>
      <c r="K242" s="44"/>
      <c r="L242" s="44"/>
      <c r="M242" s="56"/>
      <c r="N242" s="56"/>
      <c r="O242" s="56"/>
      <c r="P242" s="56"/>
      <c r="Q242" s="56"/>
      <c r="R242" s="56"/>
      <c r="S242" s="56"/>
      <c r="T242" s="56"/>
      <c r="U242" s="44"/>
      <c r="V242" s="111"/>
      <c r="W242" s="44"/>
      <c r="X242" s="418"/>
      <c r="Y242" s="94"/>
      <c r="Z242" s="56"/>
      <c r="AA242" s="56"/>
      <c r="AB242" s="56"/>
      <c r="AC242" s="56"/>
      <c r="AD242" s="44" t="str">
        <f t="shared" si="51"/>
        <v/>
      </c>
      <c r="AE242" s="56"/>
      <c r="AF242" s="82"/>
      <c r="AG242" s="159"/>
      <c r="AH242" s="160" t="str">
        <f t="shared" si="52"/>
        <v/>
      </c>
      <c r="AI242" s="160" t="e">
        <f t="shared" ca="1" si="53"/>
        <v>#NAME?</v>
      </c>
      <c r="AJ242" s="161">
        <v>10</v>
      </c>
      <c r="AK242" s="161" t="str">
        <f t="shared" si="54"/>
        <v/>
      </c>
      <c r="AL242" s="161" t="str">
        <f t="shared" si="55"/>
        <v/>
      </c>
      <c r="AM242" s="161" t="str">
        <f t="shared" si="56"/>
        <v/>
      </c>
      <c r="AN242" s="162" t="str">
        <f t="shared" si="50"/>
        <v/>
      </c>
      <c r="AO242" s="34" t="str">
        <f t="shared" si="57"/>
        <v/>
      </c>
      <c r="AP242" s="34" t="str">
        <f t="shared" si="58"/>
        <v/>
      </c>
    </row>
    <row r="243" spans="1:42" ht="31.5" x14ac:dyDescent="0.25">
      <c r="A243" s="34">
        <v>198</v>
      </c>
      <c r="B243" s="57" t="s">
        <v>171</v>
      </c>
      <c r="C243" s="92">
        <f>'[5]2022'!B241</f>
        <v>91.6</v>
      </c>
      <c r="D243" s="93">
        <f>'[5]2022'!DP241</f>
        <v>23</v>
      </c>
      <c r="E243" s="93">
        <f>'[5]2022'!DQ241</f>
        <v>23</v>
      </c>
      <c r="F243" s="92">
        <f>'[5]2022'!DT241</f>
        <v>0.25109170305676859</v>
      </c>
      <c r="G243" s="44">
        <f>'[5]2021'!DX186</f>
        <v>2</v>
      </c>
      <c r="H243" s="94">
        <f t="shared" ref="H243:H262" si="59">IF(G243&gt;0,G243/D243*100,0)</f>
        <v>8.695652173913043</v>
      </c>
      <c r="I243" s="44"/>
      <c r="J243" s="44"/>
      <c r="K243" s="44"/>
      <c r="L243" s="44"/>
      <c r="M243" s="44"/>
      <c r="N243" s="44"/>
      <c r="O243" s="44">
        <f>'[5]Добыча 2021'!T202</f>
        <v>0</v>
      </c>
      <c r="P243" s="44"/>
      <c r="Q243" s="44"/>
      <c r="R243" s="44"/>
      <c r="S243" s="44"/>
      <c r="T243" s="44"/>
      <c r="U243" s="44">
        <f t="shared" ref="U243:U262" si="60">IF(G243=0,0,O243/G243*100)</f>
        <v>0</v>
      </c>
      <c r="V243" s="94">
        <f>'[5]2022'!DV241</f>
        <v>2.3000000000000003</v>
      </c>
      <c r="W243" s="44">
        <f t="shared" ref="W243:W262" si="61">IF(V243&gt;0,V243/E243*100,0)</f>
        <v>10</v>
      </c>
      <c r="X243" s="416">
        <f>'[5]2022'!DX241</f>
        <v>2</v>
      </c>
      <c r="Y243" s="94">
        <f t="shared" ref="Y243:Y262" si="62">IF(X243&gt;0,X243/E243*100,0)</f>
        <v>8.695652173913043</v>
      </c>
      <c r="Z243" s="44"/>
      <c r="AA243" s="44"/>
      <c r="AB243" s="44"/>
      <c r="AC243" s="44"/>
      <c r="AD243" s="44">
        <f t="shared" si="51"/>
        <v>2</v>
      </c>
      <c r="AE243" s="95"/>
      <c r="AF243" s="82"/>
      <c r="AG243" s="159"/>
      <c r="AH243" s="160">
        <f t="shared" si="52"/>
        <v>0.25109170305676859</v>
      </c>
      <c r="AI243" s="160" t="e">
        <f t="shared" ca="1" si="53"/>
        <v>#NAME?</v>
      </c>
      <c r="AJ243" s="161">
        <v>10</v>
      </c>
      <c r="AK243" s="161" t="str">
        <f t="shared" si="54"/>
        <v/>
      </c>
      <c r="AL243" s="161" t="e">
        <f t="shared" ca="1" si="55"/>
        <v>#NAME?</v>
      </c>
      <c r="AM243" s="161">
        <f t="shared" si="56"/>
        <v>2</v>
      </c>
      <c r="AN243" s="162" t="str">
        <f t="shared" si="50"/>
        <v/>
      </c>
      <c r="AO243" s="34" t="str">
        <f t="shared" si="57"/>
        <v/>
      </c>
      <c r="AP243" s="34" t="str">
        <f t="shared" si="58"/>
        <v/>
      </c>
    </row>
    <row r="244" spans="1:42" ht="30.75" customHeight="1" x14ac:dyDescent="0.25">
      <c r="A244" s="34">
        <v>199</v>
      </c>
      <c r="B244" s="57" t="s">
        <v>172</v>
      </c>
      <c r="C244" s="92">
        <f>'[5]2022'!B242</f>
        <v>347.2</v>
      </c>
      <c r="D244" s="93">
        <f>'[5]2022'!DP242</f>
        <v>9</v>
      </c>
      <c r="E244" s="93">
        <f>'[5]2022'!DQ242</f>
        <v>10</v>
      </c>
      <c r="F244" s="92">
        <f>'[5]2022'!DT242</f>
        <v>2.880184331797235E-2</v>
      </c>
      <c r="G244" s="44">
        <f>'[5]2021'!DX187</f>
        <v>0</v>
      </c>
      <c r="H244" s="94">
        <f t="shared" si="59"/>
        <v>0</v>
      </c>
      <c r="I244" s="44"/>
      <c r="J244" s="44"/>
      <c r="K244" s="44"/>
      <c r="L244" s="44"/>
      <c r="M244" s="44"/>
      <c r="N244" s="44"/>
      <c r="O244" s="44">
        <f>'[5]Добыча 2021'!T203</f>
        <v>0</v>
      </c>
      <c r="P244" s="44"/>
      <c r="Q244" s="44"/>
      <c r="R244" s="44"/>
      <c r="S244" s="44"/>
      <c r="T244" s="44"/>
      <c r="U244" s="44">
        <f t="shared" si="60"/>
        <v>0</v>
      </c>
      <c r="V244" s="94">
        <f>'[5]2022'!DV242</f>
        <v>1</v>
      </c>
      <c r="W244" s="44">
        <f t="shared" si="61"/>
        <v>10</v>
      </c>
      <c r="X244" s="416">
        <f>'[5]2022'!DX242</f>
        <v>1</v>
      </c>
      <c r="Y244" s="94">
        <f t="shared" si="62"/>
        <v>10</v>
      </c>
      <c r="Z244" s="44"/>
      <c r="AA244" s="44"/>
      <c r="AB244" s="44"/>
      <c r="AC244" s="44"/>
      <c r="AD244" s="44">
        <f t="shared" si="51"/>
        <v>1</v>
      </c>
      <c r="AE244" s="95"/>
      <c r="AF244" s="82"/>
      <c r="AG244" s="159"/>
      <c r="AH244" s="160">
        <f t="shared" si="52"/>
        <v>2.880184331797235E-2</v>
      </c>
      <c r="AI244" s="160" t="e">
        <f t="shared" ca="1" si="53"/>
        <v>#NAME?</v>
      </c>
      <c r="AJ244" s="161">
        <v>10</v>
      </c>
      <c r="AK244" s="161" t="str">
        <f t="shared" si="54"/>
        <v/>
      </c>
      <c r="AL244" s="161" t="e">
        <f t="shared" ca="1" si="55"/>
        <v>#NAME?</v>
      </c>
      <c r="AM244" s="161">
        <f t="shared" si="56"/>
        <v>1</v>
      </c>
      <c r="AN244" s="162" t="str">
        <f t="shared" si="50"/>
        <v/>
      </c>
      <c r="AO244" s="34" t="str">
        <f t="shared" si="57"/>
        <v/>
      </c>
      <c r="AP244" s="34" t="str">
        <f t="shared" si="58"/>
        <v/>
      </c>
    </row>
    <row r="245" spans="1:42" ht="18.75" x14ac:dyDescent="0.25">
      <c r="A245" s="34"/>
      <c r="B245" s="46" t="s">
        <v>151</v>
      </c>
      <c r="C245" s="98"/>
      <c r="D245" s="97"/>
      <c r="E245" s="97"/>
      <c r="F245" s="98"/>
      <c r="G245" s="44"/>
      <c r="H245" s="94"/>
      <c r="I245" s="44"/>
      <c r="J245" s="44"/>
      <c r="K245" s="44"/>
      <c r="L245" s="44"/>
      <c r="M245" s="56"/>
      <c r="N245" s="56"/>
      <c r="O245" s="56"/>
      <c r="P245" s="56"/>
      <c r="Q245" s="56"/>
      <c r="R245" s="56"/>
      <c r="S245" s="56"/>
      <c r="T245" s="56"/>
      <c r="U245" s="44"/>
      <c r="V245" s="111"/>
      <c r="W245" s="44"/>
      <c r="X245" s="418"/>
      <c r="Y245" s="94"/>
      <c r="Z245" s="56"/>
      <c r="AA245" s="56"/>
      <c r="AB245" s="56"/>
      <c r="AC245" s="56"/>
      <c r="AD245" s="44" t="str">
        <f t="shared" si="51"/>
        <v/>
      </c>
      <c r="AE245" s="56"/>
      <c r="AF245" s="82"/>
      <c r="AG245" s="159"/>
      <c r="AH245" s="160" t="str">
        <f t="shared" si="52"/>
        <v/>
      </c>
      <c r="AI245" s="160" t="e">
        <f t="shared" ca="1" si="53"/>
        <v>#NAME?</v>
      </c>
      <c r="AJ245" s="161">
        <v>10</v>
      </c>
      <c r="AK245" s="161" t="str">
        <f t="shared" si="54"/>
        <v/>
      </c>
      <c r="AL245" s="161" t="str">
        <f t="shared" si="55"/>
        <v/>
      </c>
      <c r="AM245" s="161" t="str">
        <f t="shared" si="56"/>
        <v/>
      </c>
      <c r="AN245" s="162" t="str">
        <f t="shared" si="50"/>
        <v/>
      </c>
      <c r="AO245" s="34" t="str">
        <f t="shared" si="57"/>
        <v/>
      </c>
      <c r="AP245" s="34" t="str">
        <f t="shared" si="58"/>
        <v/>
      </c>
    </row>
    <row r="246" spans="1:42" ht="31.5" x14ac:dyDescent="0.25">
      <c r="A246" s="34">
        <v>200</v>
      </c>
      <c r="B246" s="57" t="s">
        <v>152</v>
      </c>
      <c r="C246" s="92">
        <f>'[5]2022'!B244</f>
        <v>211.2</v>
      </c>
      <c r="D246" s="93">
        <f>'[5]2022'!DP244</f>
        <v>0</v>
      </c>
      <c r="E246" s="93">
        <f>'[5]2022'!DQ244</f>
        <v>0</v>
      </c>
      <c r="F246" s="92">
        <f>'[5]2022'!DT244</f>
        <v>0</v>
      </c>
      <c r="G246" s="44">
        <f>'[5]2021'!DX189</f>
        <v>0</v>
      </c>
      <c r="H246" s="94">
        <f t="shared" si="59"/>
        <v>0</v>
      </c>
      <c r="I246" s="44"/>
      <c r="J246" s="44"/>
      <c r="K246" s="44"/>
      <c r="L246" s="44"/>
      <c r="M246" s="44"/>
      <c r="N246" s="44"/>
      <c r="O246" s="44">
        <f>'[5]Добыча 2021'!T205</f>
        <v>0</v>
      </c>
      <c r="P246" s="44"/>
      <c r="Q246" s="44"/>
      <c r="R246" s="44"/>
      <c r="S246" s="44"/>
      <c r="T246" s="44"/>
      <c r="U246" s="44">
        <f t="shared" si="60"/>
        <v>0</v>
      </c>
      <c r="V246" s="94">
        <f>'[5]2022'!DV244</f>
        <v>0</v>
      </c>
      <c r="W246" s="44">
        <f t="shared" si="61"/>
        <v>0</v>
      </c>
      <c r="X246" s="416">
        <f>'[5]2022'!DX244</f>
        <v>0</v>
      </c>
      <c r="Y246" s="94">
        <f t="shared" si="62"/>
        <v>0</v>
      </c>
      <c r="Z246" s="44"/>
      <c r="AA246" s="44"/>
      <c r="AB246" s="44"/>
      <c r="AC246" s="44"/>
      <c r="AD246" s="44" t="str">
        <f t="shared" si="51"/>
        <v/>
      </c>
      <c r="AE246" s="95"/>
      <c r="AF246" s="82"/>
      <c r="AG246" s="159"/>
      <c r="AH246" s="160">
        <f t="shared" si="52"/>
        <v>0</v>
      </c>
      <c r="AI246" s="160" t="e">
        <f t="shared" ca="1" si="53"/>
        <v>#NAME?</v>
      </c>
      <c r="AJ246" s="161">
        <v>10</v>
      </c>
      <c r="AK246" s="161" t="str">
        <f t="shared" si="54"/>
        <v/>
      </c>
      <c r="AL246" s="161">
        <f t="shared" si="55"/>
        <v>0</v>
      </c>
      <c r="AM246" s="161">
        <f t="shared" si="56"/>
        <v>0</v>
      </c>
      <c r="AN246" s="162" t="str">
        <f t="shared" si="50"/>
        <v/>
      </c>
      <c r="AO246" s="34" t="str">
        <f t="shared" si="57"/>
        <v/>
      </c>
      <c r="AP246" s="34" t="str">
        <f t="shared" si="58"/>
        <v/>
      </c>
    </row>
    <row r="247" spans="1:42" ht="18.75" x14ac:dyDescent="0.25">
      <c r="A247" s="34"/>
      <c r="B247" s="46" t="s">
        <v>254</v>
      </c>
      <c r="C247" s="98"/>
      <c r="D247" s="97"/>
      <c r="E247" s="97"/>
      <c r="F247" s="98"/>
      <c r="G247" s="44"/>
      <c r="H247" s="94"/>
      <c r="I247" s="44"/>
      <c r="J247" s="44"/>
      <c r="K247" s="44"/>
      <c r="L247" s="44"/>
      <c r="M247" s="56"/>
      <c r="N247" s="56"/>
      <c r="O247" s="56"/>
      <c r="P247" s="56"/>
      <c r="Q247" s="56"/>
      <c r="R247" s="56"/>
      <c r="S247" s="56"/>
      <c r="T247" s="56"/>
      <c r="U247" s="44"/>
      <c r="V247" s="111"/>
      <c r="W247" s="44"/>
      <c r="X247" s="418"/>
      <c r="Y247" s="94"/>
      <c r="Z247" s="56"/>
      <c r="AA247" s="56"/>
      <c r="AB247" s="56"/>
      <c r="AC247" s="56"/>
      <c r="AD247" s="44" t="str">
        <f t="shared" si="51"/>
        <v/>
      </c>
      <c r="AE247" s="56"/>
      <c r="AF247" s="82"/>
      <c r="AG247" s="159"/>
      <c r="AH247" s="160" t="str">
        <f t="shared" si="52"/>
        <v/>
      </c>
      <c r="AI247" s="160" t="e">
        <f t="shared" ca="1" si="53"/>
        <v>#NAME?</v>
      </c>
      <c r="AJ247" s="161">
        <v>10</v>
      </c>
      <c r="AK247" s="161" t="str">
        <f t="shared" si="54"/>
        <v/>
      </c>
      <c r="AL247" s="161" t="str">
        <f t="shared" si="55"/>
        <v/>
      </c>
      <c r="AM247" s="161" t="str">
        <f t="shared" si="56"/>
        <v/>
      </c>
      <c r="AN247" s="162" t="str">
        <f t="shared" si="50"/>
        <v/>
      </c>
      <c r="AO247" s="34" t="str">
        <f t="shared" si="57"/>
        <v/>
      </c>
      <c r="AP247" s="34" t="str">
        <f t="shared" si="58"/>
        <v/>
      </c>
    </row>
    <row r="248" spans="1:42" ht="66" customHeight="1" x14ac:dyDescent="0.25">
      <c r="A248" s="34">
        <v>201</v>
      </c>
      <c r="B248" s="57" t="s">
        <v>363</v>
      </c>
      <c r="C248" s="92">
        <f>'[5]2022'!B246</f>
        <v>15.6</v>
      </c>
      <c r="D248" s="93">
        <f>'[5]2022'!DP246</f>
        <v>0</v>
      </c>
      <c r="E248" s="93">
        <f>'[5]2022'!DQ246</f>
        <v>6</v>
      </c>
      <c r="F248" s="92">
        <f>'[5]2022'!DT246</f>
        <v>0.38461538461538464</v>
      </c>
      <c r="G248" s="44">
        <f>'[5]2021'!DX191</f>
        <v>0</v>
      </c>
      <c r="H248" s="94">
        <f t="shared" si="59"/>
        <v>0</v>
      </c>
      <c r="I248" s="44"/>
      <c r="J248" s="44"/>
      <c r="K248" s="44"/>
      <c r="L248" s="44"/>
      <c r="M248" s="44"/>
      <c r="N248" s="44"/>
      <c r="O248" s="44">
        <f>'[5]Добыча 2021'!T207</f>
        <v>0</v>
      </c>
      <c r="P248" s="44"/>
      <c r="Q248" s="44"/>
      <c r="R248" s="44"/>
      <c r="S248" s="44"/>
      <c r="T248" s="44"/>
      <c r="U248" s="44">
        <f t="shared" si="60"/>
        <v>0</v>
      </c>
      <c r="V248" s="94">
        <f>'[5]2022'!DV246</f>
        <v>0.60000000000000009</v>
      </c>
      <c r="W248" s="44">
        <f t="shared" si="61"/>
        <v>10.000000000000002</v>
      </c>
      <c r="X248" s="416">
        <f>'[5]2022'!DX246</f>
        <v>0</v>
      </c>
      <c r="Y248" s="94">
        <f t="shared" si="62"/>
        <v>0</v>
      </c>
      <c r="Z248" s="44"/>
      <c r="AA248" s="44"/>
      <c r="AB248" s="44"/>
      <c r="AC248" s="44"/>
      <c r="AD248" s="44" t="str">
        <f t="shared" si="51"/>
        <v/>
      </c>
      <c r="AE248" s="95"/>
      <c r="AF248" s="82"/>
      <c r="AG248" s="159"/>
      <c r="AH248" s="160">
        <f t="shared" si="52"/>
        <v>0.38461538461538464</v>
      </c>
      <c r="AI248" s="160" t="e">
        <f t="shared" ca="1" si="53"/>
        <v>#NAME?</v>
      </c>
      <c r="AJ248" s="161">
        <v>10</v>
      </c>
      <c r="AK248" s="161" t="str">
        <f t="shared" si="54"/>
        <v/>
      </c>
      <c r="AL248" s="161">
        <f t="shared" si="55"/>
        <v>0</v>
      </c>
      <c r="AM248" s="161">
        <f t="shared" si="56"/>
        <v>0</v>
      </c>
      <c r="AN248" s="162" t="str">
        <f t="shared" si="50"/>
        <v/>
      </c>
      <c r="AO248" s="34" t="str">
        <f t="shared" si="57"/>
        <v/>
      </c>
      <c r="AP248" s="34" t="str">
        <f t="shared" si="58"/>
        <v/>
      </c>
    </row>
    <row r="249" spans="1:42" ht="47.25" x14ac:dyDescent="0.25">
      <c r="A249" s="34">
        <v>202</v>
      </c>
      <c r="B249" s="57" t="s">
        <v>364</v>
      </c>
      <c r="C249" s="92">
        <f>'[5]2022'!B247</f>
        <v>5.3</v>
      </c>
      <c r="D249" s="93">
        <f>'[5]2022'!DP247</f>
        <v>0</v>
      </c>
      <c r="E249" s="93">
        <f>'[5]2022'!DQ247</f>
        <v>0</v>
      </c>
      <c r="F249" s="92">
        <f>'[5]2022'!DT247</f>
        <v>0</v>
      </c>
      <c r="G249" s="44">
        <f>'[5]2021'!DX192</f>
        <v>0</v>
      </c>
      <c r="H249" s="94">
        <f t="shared" si="59"/>
        <v>0</v>
      </c>
      <c r="I249" s="44"/>
      <c r="J249" s="44"/>
      <c r="K249" s="44"/>
      <c r="L249" s="44"/>
      <c r="M249" s="44"/>
      <c r="N249" s="44"/>
      <c r="O249" s="44">
        <f>'[5]Добыча 2021'!T208</f>
        <v>0</v>
      </c>
      <c r="P249" s="44"/>
      <c r="Q249" s="44"/>
      <c r="R249" s="44"/>
      <c r="S249" s="44"/>
      <c r="T249" s="44"/>
      <c r="U249" s="44">
        <f t="shared" si="60"/>
        <v>0</v>
      </c>
      <c r="V249" s="94">
        <f>'[5]2022'!DV247</f>
        <v>0</v>
      </c>
      <c r="W249" s="44">
        <f t="shared" si="61"/>
        <v>0</v>
      </c>
      <c r="X249" s="416">
        <f>'[5]2022'!DX247</f>
        <v>0</v>
      </c>
      <c r="Y249" s="94">
        <f t="shared" si="62"/>
        <v>0</v>
      </c>
      <c r="Z249" s="44"/>
      <c r="AA249" s="44"/>
      <c r="AB249" s="44"/>
      <c r="AC249" s="44"/>
      <c r="AD249" s="44" t="str">
        <f t="shared" si="51"/>
        <v/>
      </c>
      <c r="AE249" s="95"/>
      <c r="AF249" s="82"/>
      <c r="AG249" s="159"/>
      <c r="AH249" s="160">
        <f t="shared" si="52"/>
        <v>0</v>
      </c>
      <c r="AI249" s="160" t="e">
        <f t="shared" ca="1" si="53"/>
        <v>#NAME?</v>
      </c>
      <c r="AJ249" s="161">
        <v>10</v>
      </c>
      <c r="AK249" s="161" t="str">
        <f t="shared" si="54"/>
        <v/>
      </c>
      <c r="AL249" s="161">
        <f t="shared" si="55"/>
        <v>0</v>
      </c>
      <c r="AM249" s="161">
        <f t="shared" si="56"/>
        <v>0</v>
      </c>
      <c r="AN249" s="162" t="str">
        <f t="shared" si="50"/>
        <v/>
      </c>
      <c r="AO249" s="34" t="str">
        <f t="shared" si="57"/>
        <v/>
      </c>
      <c r="AP249" s="34" t="str">
        <f t="shared" si="58"/>
        <v/>
      </c>
    </row>
    <row r="250" spans="1:42" ht="47.25" x14ac:dyDescent="0.25">
      <c r="A250" s="34">
        <v>203</v>
      </c>
      <c r="B250" s="57" t="s">
        <v>365</v>
      </c>
      <c r="C250" s="92">
        <f>'[5]2022'!B248</f>
        <v>3.2</v>
      </c>
      <c r="D250" s="93">
        <f>'[5]2022'!DP248</f>
        <v>0</v>
      </c>
      <c r="E250" s="93">
        <f>'[5]2022'!DQ248</f>
        <v>0</v>
      </c>
      <c r="F250" s="92">
        <f>'[5]2022'!DT248</f>
        <v>0</v>
      </c>
      <c r="G250" s="44">
        <f>'[5]2021'!DX193</f>
        <v>0</v>
      </c>
      <c r="H250" s="94">
        <f t="shared" si="59"/>
        <v>0</v>
      </c>
      <c r="I250" s="44"/>
      <c r="J250" s="44"/>
      <c r="K250" s="44"/>
      <c r="L250" s="44"/>
      <c r="M250" s="44"/>
      <c r="N250" s="44"/>
      <c r="O250" s="44">
        <f>'[5]Добыча 2021'!T209</f>
        <v>0</v>
      </c>
      <c r="P250" s="44"/>
      <c r="Q250" s="44"/>
      <c r="R250" s="44"/>
      <c r="S250" s="44"/>
      <c r="T250" s="44"/>
      <c r="U250" s="44">
        <f t="shared" si="60"/>
        <v>0</v>
      </c>
      <c r="V250" s="94">
        <f>'[5]2022'!DV248</f>
        <v>0</v>
      </c>
      <c r="W250" s="44">
        <f t="shared" si="61"/>
        <v>0</v>
      </c>
      <c r="X250" s="416">
        <f>'[5]2022'!DX248</f>
        <v>0</v>
      </c>
      <c r="Y250" s="94">
        <f t="shared" si="62"/>
        <v>0</v>
      </c>
      <c r="Z250" s="44"/>
      <c r="AA250" s="44"/>
      <c r="AB250" s="44"/>
      <c r="AC250" s="44"/>
      <c r="AD250" s="44" t="str">
        <f t="shared" si="51"/>
        <v/>
      </c>
      <c r="AE250" s="95"/>
      <c r="AF250" s="82"/>
      <c r="AG250" s="159"/>
      <c r="AH250" s="160">
        <f t="shared" si="52"/>
        <v>0</v>
      </c>
      <c r="AI250" s="160" t="e">
        <f t="shared" ca="1" si="53"/>
        <v>#NAME?</v>
      </c>
      <c r="AJ250" s="161">
        <v>10</v>
      </c>
      <c r="AK250" s="161" t="str">
        <f t="shared" si="54"/>
        <v/>
      </c>
      <c r="AL250" s="161">
        <f t="shared" si="55"/>
        <v>0</v>
      </c>
      <c r="AM250" s="161">
        <f t="shared" si="56"/>
        <v>0</v>
      </c>
      <c r="AN250" s="162" t="str">
        <f t="shared" si="50"/>
        <v/>
      </c>
      <c r="AO250" s="34" t="str">
        <f t="shared" si="57"/>
        <v/>
      </c>
      <c r="AP250" s="34" t="str">
        <f t="shared" si="58"/>
        <v/>
      </c>
    </row>
    <row r="251" spans="1:42" ht="31.5" x14ac:dyDescent="0.25">
      <c r="A251" s="34">
        <v>204</v>
      </c>
      <c r="B251" s="57" t="s">
        <v>258</v>
      </c>
      <c r="C251" s="92">
        <f>'[5]2022'!B249</f>
        <v>4</v>
      </c>
      <c r="D251" s="93">
        <f>'[5]2022'!DP249</f>
        <v>0</v>
      </c>
      <c r="E251" s="93">
        <f>'[5]2022'!DQ249</f>
        <v>0</v>
      </c>
      <c r="F251" s="92">
        <f>'[5]2022'!DT249</f>
        <v>0</v>
      </c>
      <c r="G251" s="44">
        <f>'[5]2021'!DX194</f>
        <v>0</v>
      </c>
      <c r="H251" s="94">
        <f t="shared" si="59"/>
        <v>0</v>
      </c>
      <c r="I251" s="44"/>
      <c r="J251" s="44"/>
      <c r="K251" s="44"/>
      <c r="L251" s="44"/>
      <c r="M251" s="44"/>
      <c r="N251" s="44"/>
      <c r="O251" s="44">
        <f>'[5]Добыча 2021'!T210</f>
        <v>0</v>
      </c>
      <c r="P251" s="44"/>
      <c r="Q251" s="44"/>
      <c r="R251" s="44"/>
      <c r="S251" s="44"/>
      <c r="T251" s="44"/>
      <c r="U251" s="44">
        <f t="shared" si="60"/>
        <v>0</v>
      </c>
      <c r="V251" s="94">
        <f>'[5]2022'!DV249</f>
        <v>0</v>
      </c>
      <c r="W251" s="44">
        <f t="shared" si="61"/>
        <v>0</v>
      </c>
      <c r="X251" s="416">
        <f>'[5]2022'!DX249</f>
        <v>0</v>
      </c>
      <c r="Y251" s="94">
        <f t="shared" si="62"/>
        <v>0</v>
      </c>
      <c r="Z251" s="44"/>
      <c r="AA251" s="44"/>
      <c r="AB251" s="44"/>
      <c r="AC251" s="44"/>
      <c r="AD251" s="44" t="str">
        <f t="shared" si="51"/>
        <v/>
      </c>
      <c r="AE251" s="95"/>
      <c r="AF251" s="82"/>
      <c r="AG251" s="159"/>
      <c r="AH251" s="160">
        <f t="shared" si="52"/>
        <v>0</v>
      </c>
      <c r="AI251" s="160" t="e">
        <f t="shared" ca="1" si="53"/>
        <v>#NAME?</v>
      </c>
      <c r="AJ251" s="161">
        <v>10</v>
      </c>
      <c r="AK251" s="161" t="str">
        <f t="shared" si="54"/>
        <v/>
      </c>
      <c r="AL251" s="161">
        <f t="shared" si="55"/>
        <v>0</v>
      </c>
      <c r="AM251" s="161">
        <f t="shared" si="56"/>
        <v>0</v>
      </c>
      <c r="AN251" s="162" t="str">
        <f t="shared" si="50"/>
        <v/>
      </c>
      <c r="AO251" s="34" t="str">
        <f t="shared" si="57"/>
        <v/>
      </c>
      <c r="AP251" s="34" t="str">
        <f t="shared" si="58"/>
        <v/>
      </c>
    </row>
    <row r="252" spans="1:42" ht="31.5" x14ac:dyDescent="0.25">
      <c r="A252" s="34">
        <v>205</v>
      </c>
      <c r="B252" s="57" t="s">
        <v>262</v>
      </c>
      <c r="C252" s="92">
        <f>'[5]2022'!B250</f>
        <v>3.52</v>
      </c>
      <c r="D252" s="93">
        <f>'[5]2022'!DP250</f>
        <v>0</v>
      </c>
      <c r="E252" s="93">
        <f>'[5]2022'!DQ250</f>
        <v>0</v>
      </c>
      <c r="F252" s="92">
        <f>'[5]2022'!DT250</f>
        <v>0</v>
      </c>
      <c r="G252" s="44">
        <f>'[5]2021'!DX195</f>
        <v>0</v>
      </c>
      <c r="H252" s="94">
        <f t="shared" si="59"/>
        <v>0</v>
      </c>
      <c r="I252" s="44"/>
      <c r="J252" s="44"/>
      <c r="K252" s="44"/>
      <c r="L252" s="44"/>
      <c r="M252" s="44"/>
      <c r="N252" s="44"/>
      <c r="O252" s="44">
        <f>'[5]Добыча 2021'!T211</f>
        <v>0</v>
      </c>
      <c r="P252" s="44"/>
      <c r="Q252" s="44"/>
      <c r="R252" s="44"/>
      <c r="S252" s="44"/>
      <c r="T252" s="44"/>
      <c r="U252" s="44">
        <f t="shared" si="60"/>
        <v>0</v>
      </c>
      <c r="V252" s="94">
        <f>'[5]2022'!DV250</f>
        <v>0</v>
      </c>
      <c r="W252" s="44">
        <f t="shared" si="61"/>
        <v>0</v>
      </c>
      <c r="X252" s="416">
        <f>'[5]2022'!DX250</f>
        <v>0</v>
      </c>
      <c r="Y252" s="94">
        <f t="shared" si="62"/>
        <v>0</v>
      </c>
      <c r="Z252" s="44"/>
      <c r="AA252" s="44"/>
      <c r="AB252" s="44"/>
      <c r="AC252" s="44"/>
      <c r="AD252" s="44" t="str">
        <f t="shared" si="51"/>
        <v/>
      </c>
      <c r="AE252" s="95"/>
      <c r="AF252" s="82"/>
      <c r="AG252" s="159"/>
      <c r="AH252" s="160">
        <f t="shared" si="52"/>
        <v>0</v>
      </c>
      <c r="AI252" s="160" t="e">
        <f t="shared" ca="1" si="53"/>
        <v>#NAME?</v>
      </c>
      <c r="AJ252" s="161">
        <v>10</v>
      </c>
      <c r="AK252" s="161" t="str">
        <f t="shared" si="54"/>
        <v/>
      </c>
      <c r="AL252" s="161">
        <f t="shared" si="55"/>
        <v>0</v>
      </c>
      <c r="AM252" s="161">
        <f t="shared" si="56"/>
        <v>0</v>
      </c>
      <c r="AN252" s="162" t="str">
        <f t="shared" si="50"/>
        <v/>
      </c>
      <c r="AO252" s="34" t="str">
        <f t="shared" si="57"/>
        <v/>
      </c>
      <c r="AP252" s="34" t="str">
        <f t="shared" si="58"/>
        <v/>
      </c>
    </row>
    <row r="253" spans="1:42" ht="78.75" x14ac:dyDescent="0.25">
      <c r="A253" s="34">
        <v>206</v>
      </c>
      <c r="B253" s="57" t="s">
        <v>261</v>
      </c>
      <c r="C253" s="92">
        <f>'[5]2022'!B251</f>
        <v>7.2</v>
      </c>
      <c r="D253" s="93">
        <f>'[5]2022'!DP251</f>
        <v>0</v>
      </c>
      <c r="E253" s="93">
        <f>'[5]2022'!DQ251</f>
        <v>0</v>
      </c>
      <c r="F253" s="92">
        <f>'[5]2022'!DT251</f>
        <v>0</v>
      </c>
      <c r="G253" s="44">
        <f>'[5]2021'!DX196</f>
        <v>0</v>
      </c>
      <c r="H253" s="94">
        <f t="shared" si="59"/>
        <v>0</v>
      </c>
      <c r="I253" s="44"/>
      <c r="J253" s="44"/>
      <c r="K253" s="44"/>
      <c r="L253" s="44"/>
      <c r="M253" s="44"/>
      <c r="N253" s="44"/>
      <c r="O253" s="44">
        <f>'[5]Добыча 2021'!T212</f>
        <v>0</v>
      </c>
      <c r="P253" s="44"/>
      <c r="Q253" s="44"/>
      <c r="R253" s="44"/>
      <c r="S253" s="44"/>
      <c r="T253" s="44"/>
      <c r="U253" s="44">
        <f t="shared" si="60"/>
        <v>0</v>
      </c>
      <c r="V253" s="94">
        <f>'[5]2022'!DV251</f>
        <v>0</v>
      </c>
      <c r="W253" s="44">
        <f t="shared" si="61"/>
        <v>0</v>
      </c>
      <c r="X253" s="416">
        <f>'[5]2022'!DX251</f>
        <v>0</v>
      </c>
      <c r="Y253" s="94">
        <f t="shared" si="62"/>
        <v>0</v>
      </c>
      <c r="Z253" s="44"/>
      <c r="AA253" s="44"/>
      <c r="AB253" s="44"/>
      <c r="AC253" s="44"/>
      <c r="AD253" s="44" t="str">
        <f t="shared" si="51"/>
        <v/>
      </c>
      <c r="AE253" s="95"/>
      <c r="AF253" s="82"/>
      <c r="AG253" s="159"/>
      <c r="AH253" s="160">
        <f t="shared" si="52"/>
        <v>0</v>
      </c>
      <c r="AI253" s="160" t="e">
        <f t="shared" ca="1" si="53"/>
        <v>#NAME?</v>
      </c>
      <c r="AJ253" s="161">
        <v>10</v>
      </c>
      <c r="AK253" s="161" t="str">
        <f t="shared" si="54"/>
        <v/>
      </c>
      <c r="AL253" s="161">
        <f t="shared" si="55"/>
        <v>0</v>
      </c>
      <c r="AM253" s="161">
        <f t="shared" si="56"/>
        <v>0</v>
      </c>
      <c r="AN253" s="162" t="str">
        <f t="shared" ref="AN253:AN262" si="63">IF(ISNUMBER(AE253),IF(AND(AM253&gt;=AE253,AL253&lt;=AE253),"","Вне норматива или не ОДОУ"),"")</f>
        <v/>
      </c>
      <c r="AO253" s="34" t="str">
        <f t="shared" si="57"/>
        <v/>
      </c>
      <c r="AP253" s="34" t="str">
        <f t="shared" si="58"/>
        <v/>
      </c>
    </row>
    <row r="254" spans="1:42" ht="37.5" customHeight="1" x14ac:dyDescent="0.25">
      <c r="A254" s="34">
        <v>207</v>
      </c>
      <c r="B254" s="57" t="s">
        <v>259</v>
      </c>
      <c r="C254" s="92">
        <f>'[5]2022'!B252</f>
        <v>9.4</v>
      </c>
      <c r="D254" s="93">
        <f>'[5]2022'!DP252</f>
        <v>0</v>
      </c>
      <c r="E254" s="93">
        <f>'[5]2022'!DQ252</f>
        <v>0</v>
      </c>
      <c r="F254" s="92">
        <f>'[5]2022'!DT252</f>
        <v>0</v>
      </c>
      <c r="G254" s="44">
        <f>'[5]2021'!DX197</f>
        <v>0</v>
      </c>
      <c r="H254" s="94">
        <f t="shared" si="59"/>
        <v>0</v>
      </c>
      <c r="I254" s="44"/>
      <c r="J254" s="44"/>
      <c r="K254" s="44"/>
      <c r="L254" s="44"/>
      <c r="M254" s="44"/>
      <c r="N254" s="44"/>
      <c r="O254" s="44">
        <f>'[5]Добыча 2021'!T213</f>
        <v>0</v>
      </c>
      <c r="P254" s="44"/>
      <c r="Q254" s="44"/>
      <c r="R254" s="44"/>
      <c r="S254" s="44"/>
      <c r="T254" s="44"/>
      <c r="U254" s="44">
        <f t="shared" si="60"/>
        <v>0</v>
      </c>
      <c r="V254" s="94">
        <f>'[5]2022'!DV252</f>
        <v>0</v>
      </c>
      <c r="W254" s="44">
        <f t="shared" si="61"/>
        <v>0</v>
      </c>
      <c r="X254" s="416">
        <f>'[5]2022'!DX252</f>
        <v>0</v>
      </c>
      <c r="Y254" s="94">
        <f t="shared" si="62"/>
        <v>0</v>
      </c>
      <c r="Z254" s="44"/>
      <c r="AA254" s="44"/>
      <c r="AB254" s="44"/>
      <c r="AC254" s="44"/>
      <c r="AD254" s="44" t="str">
        <f t="shared" si="51"/>
        <v/>
      </c>
      <c r="AE254" s="95"/>
      <c r="AF254" s="82"/>
      <c r="AG254" s="159"/>
      <c r="AH254" s="160">
        <f t="shared" si="52"/>
        <v>0</v>
      </c>
      <c r="AI254" s="160" t="e">
        <f t="shared" ca="1" si="53"/>
        <v>#NAME?</v>
      </c>
      <c r="AJ254" s="161">
        <v>10</v>
      </c>
      <c r="AK254" s="161" t="str">
        <f t="shared" si="54"/>
        <v/>
      </c>
      <c r="AL254" s="161">
        <f t="shared" si="55"/>
        <v>0</v>
      </c>
      <c r="AM254" s="161">
        <f t="shared" si="56"/>
        <v>0</v>
      </c>
      <c r="AN254" s="162" t="str">
        <f t="shared" si="63"/>
        <v/>
      </c>
      <c r="AO254" s="34" t="str">
        <f t="shared" si="57"/>
        <v/>
      </c>
      <c r="AP254" s="34" t="str">
        <f t="shared" si="58"/>
        <v/>
      </c>
    </row>
    <row r="255" spans="1:42" ht="63" x14ac:dyDescent="0.25">
      <c r="A255" s="34">
        <v>208</v>
      </c>
      <c r="B255" s="57" t="s">
        <v>255</v>
      </c>
      <c r="C255" s="92">
        <f>'[5]2022'!B253</f>
        <v>29.6</v>
      </c>
      <c r="D255" s="93">
        <f>'[5]2022'!DP253</f>
        <v>0</v>
      </c>
      <c r="E255" s="93">
        <f>'[5]2022'!DQ253</f>
        <v>0</v>
      </c>
      <c r="F255" s="92">
        <f>'[5]2022'!DT253</f>
        <v>0</v>
      </c>
      <c r="G255" s="44">
        <f>'[5]2021'!DX198</f>
        <v>0</v>
      </c>
      <c r="H255" s="94">
        <f t="shared" si="59"/>
        <v>0</v>
      </c>
      <c r="I255" s="44"/>
      <c r="J255" s="44"/>
      <c r="K255" s="44"/>
      <c r="L255" s="44"/>
      <c r="M255" s="44"/>
      <c r="N255" s="44"/>
      <c r="O255" s="44">
        <f>'[5]Добыча 2021'!T214</f>
        <v>0</v>
      </c>
      <c r="P255" s="44"/>
      <c r="Q255" s="44"/>
      <c r="R255" s="44"/>
      <c r="S255" s="44"/>
      <c r="T255" s="44"/>
      <c r="U255" s="44">
        <f t="shared" si="60"/>
        <v>0</v>
      </c>
      <c r="V255" s="94">
        <f>'[5]2022'!DV253</f>
        <v>0</v>
      </c>
      <c r="W255" s="44">
        <f t="shared" si="61"/>
        <v>0</v>
      </c>
      <c r="X255" s="416">
        <f>'[5]2022'!DX253</f>
        <v>0</v>
      </c>
      <c r="Y255" s="94">
        <f t="shared" si="62"/>
        <v>0</v>
      </c>
      <c r="Z255" s="44"/>
      <c r="AA255" s="44"/>
      <c r="AB255" s="44"/>
      <c r="AC255" s="44"/>
      <c r="AD255" s="44" t="str">
        <f t="shared" si="51"/>
        <v/>
      </c>
      <c r="AE255" s="95"/>
      <c r="AF255" s="82"/>
      <c r="AG255" s="159"/>
      <c r="AH255" s="160">
        <f t="shared" si="52"/>
        <v>0</v>
      </c>
      <c r="AI255" s="160" t="e">
        <f t="shared" ca="1" si="53"/>
        <v>#NAME?</v>
      </c>
      <c r="AJ255" s="161">
        <v>10</v>
      </c>
      <c r="AK255" s="161" t="str">
        <f t="shared" si="54"/>
        <v/>
      </c>
      <c r="AL255" s="161">
        <f t="shared" si="55"/>
        <v>0</v>
      </c>
      <c r="AM255" s="161">
        <f t="shared" si="56"/>
        <v>0</v>
      </c>
      <c r="AN255" s="162" t="str">
        <f t="shared" si="63"/>
        <v/>
      </c>
      <c r="AO255" s="34" t="str">
        <f t="shared" si="57"/>
        <v/>
      </c>
      <c r="AP255" s="34" t="str">
        <f t="shared" si="58"/>
        <v/>
      </c>
    </row>
    <row r="256" spans="1:42" ht="37.5" customHeight="1" x14ac:dyDescent="0.25">
      <c r="A256" s="34">
        <v>209</v>
      </c>
      <c r="B256" s="57" t="s">
        <v>263</v>
      </c>
      <c r="C256" s="92">
        <f>'[5]2022'!B254</f>
        <v>23.164000000000001</v>
      </c>
      <c r="D256" s="93">
        <f>'[5]2022'!DP254</f>
        <v>0</v>
      </c>
      <c r="E256" s="93">
        <f>'[5]2022'!DQ254</f>
        <v>0</v>
      </c>
      <c r="F256" s="92">
        <f>'[5]2022'!DT254</f>
        <v>0</v>
      </c>
      <c r="G256" s="44">
        <f>'[5]2021'!DX199</f>
        <v>0</v>
      </c>
      <c r="H256" s="94">
        <f t="shared" si="59"/>
        <v>0</v>
      </c>
      <c r="I256" s="44"/>
      <c r="J256" s="44"/>
      <c r="K256" s="44"/>
      <c r="L256" s="44"/>
      <c r="M256" s="44"/>
      <c r="N256" s="44"/>
      <c r="O256" s="44">
        <f>'[5]Добыча 2021'!T215</f>
        <v>0</v>
      </c>
      <c r="P256" s="44"/>
      <c r="Q256" s="44"/>
      <c r="R256" s="44"/>
      <c r="S256" s="44"/>
      <c r="T256" s="44"/>
      <c r="U256" s="44">
        <f t="shared" si="60"/>
        <v>0</v>
      </c>
      <c r="V256" s="94">
        <f>'[5]2022'!DV254</f>
        <v>0</v>
      </c>
      <c r="W256" s="44">
        <f t="shared" si="61"/>
        <v>0</v>
      </c>
      <c r="X256" s="416">
        <f>'[5]2022'!DX254</f>
        <v>0</v>
      </c>
      <c r="Y256" s="94">
        <f t="shared" si="62"/>
        <v>0</v>
      </c>
      <c r="Z256" s="44"/>
      <c r="AA256" s="44"/>
      <c r="AB256" s="44"/>
      <c r="AC256" s="44"/>
      <c r="AD256" s="44" t="str">
        <f t="shared" si="51"/>
        <v/>
      </c>
      <c r="AE256" s="95"/>
      <c r="AF256" s="82"/>
      <c r="AG256" s="159"/>
      <c r="AH256" s="160">
        <f t="shared" si="52"/>
        <v>0</v>
      </c>
      <c r="AI256" s="160" t="e">
        <f t="shared" ca="1" si="53"/>
        <v>#NAME?</v>
      </c>
      <c r="AJ256" s="161">
        <v>10</v>
      </c>
      <c r="AK256" s="161" t="str">
        <f t="shared" si="54"/>
        <v/>
      </c>
      <c r="AL256" s="161">
        <f t="shared" si="55"/>
        <v>0</v>
      </c>
      <c r="AM256" s="161">
        <f t="shared" si="56"/>
        <v>0</v>
      </c>
      <c r="AN256" s="162" t="str">
        <f t="shared" si="63"/>
        <v/>
      </c>
      <c r="AO256" s="34" t="str">
        <f t="shared" si="57"/>
        <v/>
      </c>
      <c r="AP256" s="34" t="str">
        <f t="shared" si="58"/>
        <v/>
      </c>
    </row>
    <row r="257" spans="1:42" ht="69" customHeight="1" x14ac:dyDescent="0.25">
      <c r="A257" s="34">
        <v>210</v>
      </c>
      <c r="B257" s="57" t="s">
        <v>260</v>
      </c>
      <c r="C257" s="92">
        <f>'[5]2022'!B255</f>
        <v>11.4</v>
      </c>
      <c r="D257" s="93">
        <f>'[5]2022'!DP255</f>
        <v>0</v>
      </c>
      <c r="E257" s="93">
        <f>'[5]2022'!DQ255</f>
        <v>0</v>
      </c>
      <c r="F257" s="92">
        <f>'[5]2022'!DT255</f>
        <v>0</v>
      </c>
      <c r="G257" s="44">
        <f>'[5]2021'!DX200</f>
        <v>0</v>
      </c>
      <c r="H257" s="94">
        <f t="shared" si="59"/>
        <v>0</v>
      </c>
      <c r="I257" s="44"/>
      <c r="J257" s="44"/>
      <c r="K257" s="44"/>
      <c r="L257" s="44"/>
      <c r="M257" s="44"/>
      <c r="N257" s="44"/>
      <c r="O257" s="44">
        <f>'[5]Добыча 2021'!T216</f>
        <v>0</v>
      </c>
      <c r="P257" s="44"/>
      <c r="Q257" s="44"/>
      <c r="R257" s="44"/>
      <c r="S257" s="44"/>
      <c r="T257" s="44"/>
      <c r="U257" s="44">
        <f t="shared" si="60"/>
        <v>0</v>
      </c>
      <c r="V257" s="94">
        <f>'[5]2022'!DV255</f>
        <v>0</v>
      </c>
      <c r="W257" s="44">
        <f t="shared" si="61"/>
        <v>0</v>
      </c>
      <c r="X257" s="416">
        <f>'[5]2022'!DX255</f>
        <v>0</v>
      </c>
      <c r="Y257" s="94">
        <f t="shared" si="62"/>
        <v>0</v>
      </c>
      <c r="Z257" s="44"/>
      <c r="AA257" s="44"/>
      <c r="AB257" s="44"/>
      <c r="AC257" s="44"/>
      <c r="AD257" s="44" t="str">
        <f t="shared" si="51"/>
        <v/>
      </c>
      <c r="AE257" s="95"/>
      <c r="AF257" s="82"/>
      <c r="AG257" s="159"/>
      <c r="AH257" s="160">
        <f t="shared" si="52"/>
        <v>0</v>
      </c>
      <c r="AI257" s="160" t="e">
        <f t="shared" ca="1" si="53"/>
        <v>#NAME?</v>
      </c>
      <c r="AJ257" s="161">
        <v>10</v>
      </c>
      <c r="AK257" s="161" t="str">
        <f t="shared" si="54"/>
        <v/>
      </c>
      <c r="AL257" s="161">
        <f t="shared" si="55"/>
        <v>0</v>
      </c>
      <c r="AM257" s="161">
        <f t="shared" si="56"/>
        <v>0</v>
      </c>
      <c r="AN257" s="162" t="str">
        <f t="shared" si="63"/>
        <v/>
      </c>
      <c r="AO257" s="34" t="str">
        <f t="shared" si="57"/>
        <v/>
      </c>
      <c r="AP257" s="34" t="str">
        <f t="shared" si="58"/>
        <v/>
      </c>
    </row>
    <row r="258" spans="1:42" ht="48.75" customHeight="1" x14ac:dyDescent="0.25">
      <c r="A258" s="34">
        <v>211</v>
      </c>
      <c r="B258" s="116" t="s">
        <v>366</v>
      </c>
      <c r="C258" s="92">
        <f>'[5]2022'!B256</f>
        <v>23.773</v>
      </c>
      <c r="D258" s="93">
        <f>'[5]2022'!DP256</f>
        <v>0</v>
      </c>
      <c r="E258" s="93">
        <f>'[5]2022'!DQ256</f>
        <v>3</v>
      </c>
      <c r="F258" s="92">
        <f>'[5]2022'!DT256</f>
        <v>0.12619358095318217</v>
      </c>
      <c r="G258" s="44">
        <f>'[5]2021'!DX201</f>
        <v>0</v>
      </c>
      <c r="H258" s="94">
        <f t="shared" si="59"/>
        <v>0</v>
      </c>
      <c r="I258" s="44"/>
      <c r="J258" s="44"/>
      <c r="K258" s="44"/>
      <c r="L258" s="44"/>
      <c r="M258" s="44"/>
      <c r="N258" s="44"/>
      <c r="O258" s="44">
        <f>'[5]Добыча 2021'!T217</f>
        <v>0</v>
      </c>
      <c r="P258" s="44"/>
      <c r="Q258" s="44"/>
      <c r="R258" s="44"/>
      <c r="S258" s="44"/>
      <c r="T258" s="44"/>
      <c r="U258" s="44">
        <f t="shared" si="60"/>
        <v>0</v>
      </c>
      <c r="V258" s="94">
        <f>'[5]2022'!DV256</f>
        <v>0.30000000000000004</v>
      </c>
      <c r="W258" s="44">
        <f t="shared" si="61"/>
        <v>10.000000000000002</v>
      </c>
      <c r="X258" s="416">
        <f>'[5]2022'!DX256</f>
        <v>0</v>
      </c>
      <c r="Y258" s="94">
        <f t="shared" si="62"/>
        <v>0</v>
      </c>
      <c r="Z258" s="44"/>
      <c r="AA258" s="44"/>
      <c r="AB258" s="44"/>
      <c r="AC258" s="44"/>
      <c r="AD258" s="44" t="str">
        <f t="shared" si="51"/>
        <v/>
      </c>
      <c r="AE258" s="95"/>
      <c r="AF258" s="82"/>
      <c r="AG258" s="159"/>
      <c r="AH258" s="160">
        <f t="shared" si="52"/>
        <v>0.12619358095318217</v>
      </c>
      <c r="AI258" s="160" t="e">
        <f t="shared" ca="1" si="53"/>
        <v>#NAME?</v>
      </c>
      <c r="AJ258" s="161">
        <v>10</v>
      </c>
      <c r="AK258" s="161" t="str">
        <f t="shared" si="54"/>
        <v/>
      </c>
      <c r="AL258" s="161">
        <f t="shared" si="55"/>
        <v>0</v>
      </c>
      <c r="AM258" s="161">
        <f t="shared" si="56"/>
        <v>0</v>
      </c>
      <c r="AN258" s="162" t="str">
        <f t="shared" si="63"/>
        <v/>
      </c>
      <c r="AO258" s="34" t="str">
        <f t="shared" si="57"/>
        <v/>
      </c>
      <c r="AP258" s="34" t="str">
        <f t="shared" si="58"/>
        <v/>
      </c>
    </row>
    <row r="259" spans="1:42" ht="72.75" customHeight="1" x14ac:dyDescent="0.25">
      <c r="A259" s="34">
        <v>212</v>
      </c>
      <c r="B259" s="57" t="s">
        <v>367</v>
      </c>
      <c r="C259" s="92">
        <f>'[5]2022'!B257</f>
        <v>12.676</v>
      </c>
      <c r="D259" s="93">
        <f>'[5]2022'!DP257</f>
        <v>0</v>
      </c>
      <c r="E259" s="93">
        <f>'[5]2022'!DQ257</f>
        <v>2</v>
      </c>
      <c r="F259" s="92">
        <f>'[5]2022'!DT257</f>
        <v>0.1577784790154623</v>
      </c>
      <c r="G259" s="44">
        <f>'[5]2021'!DX202</f>
        <v>0</v>
      </c>
      <c r="H259" s="94">
        <f t="shared" si="59"/>
        <v>0</v>
      </c>
      <c r="I259" s="44"/>
      <c r="J259" s="44"/>
      <c r="K259" s="44"/>
      <c r="L259" s="44"/>
      <c r="M259" s="44"/>
      <c r="N259" s="44"/>
      <c r="O259" s="44">
        <f>'[5]Добыча 2021'!T218</f>
        <v>0</v>
      </c>
      <c r="P259" s="44"/>
      <c r="Q259" s="44"/>
      <c r="R259" s="44"/>
      <c r="S259" s="44"/>
      <c r="T259" s="44"/>
      <c r="U259" s="44">
        <f t="shared" si="60"/>
        <v>0</v>
      </c>
      <c r="V259" s="94">
        <f>'[5]2022'!DV257</f>
        <v>0.2</v>
      </c>
      <c r="W259" s="44">
        <f t="shared" si="61"/>
        <v>10</v>
      </c>
      <c r="X259" s="416">
        <f>'[5]2022'!DX257</f>
        <v>0</v>
      </c>
      <c r="Y259" s="94">
        <f t="shared" si="62"/>
        <v>0</v>
      </c>
      <c r="Z259" s="44"/>
      <c r="AA259" s="44"/>
      <c r="AB259" s="44"/>
      <c r="AC259" s="44"/>
      <c r="AD259" s="44" t="str">
        <f t="shared" si="51"/>
        <v/>
      </c>
      <c r="AE259" s="95"/>
      <c r="AF259" s="82"/>
      <c r="AG259" s="159"/>
      <c r="AH259" s="160">
        <f t="shared" si="52"/>
        <v>0.1577784790154623</v>
      </c>
      <c r="AI259" s="160" t="e">
        <f t="shared" ca="1" si="53"/>
        <v>#NAME?</v>
      </c>
      <c r="AJ259" s="161">
        <v>10</v>
      </c>
      <c r="AK259" s="161" t="str">
        <f t="shared" si="54"/>
        <v/>
      </c>
      <c r="AL259" s="161">
        <f t="shared" si="55"/>
        <v>0</v>
      </c>
      <c r="AM259" s="161">
        <f t="shared" si="56"/>
        <v>0</v>
      </c>
      <c r="AN259" s="162" t="str">
        <f t="shared" si="63"/>
        <v/>
      </c>
      <c r="AO259" s="34" t="str">
        <f t="shared" si="57"/>
        <v/>
      </c>
      <c r="AP259" s="34" t="str">
        <f t="shared" si="58"/>
        <v/>
      </c>
    </row>
    <row r="260" spans="1:42" ht="60.75" customHeight="1" x14ac:dyDescent="0.25">
      <c r="A260" s="34">
        <v>213</v>
      </c>
      <c r="B260" s="57" t="s">
        <v>368</v>
      </c>
      <c r="C260" s="92">
        <f>'[5]2022'!B258</f>
        <v>40.1</v>
      </c>
      <c r="D260" s="93">
        <f>'[5]2022'!DP258</f>
        <v>5</v>
      </c>
      <c r="E260" s="93">
        <f>'[5]2022'!DQ258</f>
        <v>9</v>
      </c>
      <c r="F260" s="92">
        <f>'[5]2022'!DT258</f>
        <v>0.22443890274314213</v>
      </c>
      <c r="G260" s="44">
        <f>'[5]2021'!DX203</f>
        <v>0</v>
      </c>
      <c r="H260" s="94">
        <f t="shared" si="59"/>
        <v>0</v>
      </c>
      <c r="I260" s="44"/>
      <c r="J260" s="44"/>
      <c r="K260" s="44"/>
      <c r="L260" s="44"/>
      <c r="M260" s="44"/>
      <c r="N260" s="44"/>
      <c r="O260" s="44">
        <f>'[5]Добыча 2021'!T219</f>
        <v>0</v>
      </c>
      <c r="P260" s="44"/>
      <c r="Q260" s="44"/>
      <c r="R260" s="44"/>
      <c r="S260" s="44"/>
      <c r="T260" s="44"/>
      <c r="U260" s="44">
        <f t="shared" si="60"/>
        <v>0</v>
      </c>
      <c r="V260" s="94">
        <f>'[5]2022'!DV258</f>
        <v>0.9</v>
      </c>
      <c r="W260" s="44">
        <f t="shared" si="61"/>
        <v>10</v>
      </c>
      <c r="X260" s="416">
        <f>'[5]2022'!DX258</f>
        <v>0</v>
      </c>
      <c r="Y260" s="94">
        <f t="shared" si="62"/>
        <v>0</v>
      </c>
      <c r="Z260" s="44"/>
      <c r="AA260" s="44"/>
      <c r="AB260" s="44"/>
      <c r="AC260" s="44"/>
      <c r="AD260" s="44" t="str">
        <f t="shared" si="51"/>
        <v/>
      </c>
      <c r="AE260" s="95"/>
      <c r="AF260" s="82"/>
      <c r="AG260" s="159"/>
      <c r="AH260" s="160">
        <f t="shared" si="52"/>
        <v>0.22443890274314213</v>
      </c>
      <c r="AI260" s="160" t="e">
        <f t="shared" ca="1" si="53"/>
        <v>#NAME?</v>
      </c>
      <c r="AJ260" s="161">
        <v>10</v>
      </c>
      <c r="AK260" s="161" t="str">
        <f t="shared" si="54"/>
        <v/>
      </c>
      <c r="AL260" s="161">
        <f t="shared" si="55"/>
        <v>0</v>
      </c>
      <c r="AM260" s="161">
        <f t="shared" si="56"/>
        <v>0</v>
      </c>
      <c r="AN260" s="162" t="str">
        <f t="shared" si="63"/>
        <v/>
      </c>
      <c r="AO260" s="34" t="str">
        <f t="shared" si="57"/>
        <v/>
      </c>
      <c r="AP260" s="34" t="str">
        <f t="shared" si="58"/>
        <v/>
      </c>
    </row>
    <row r="261" spans="1:42" ht="41.25" customHeight="1" x14ac:dyDescent="0.25">
      <c r="A261" s="34">
        <v>214</v>
      </c>
      <c r="B261" s="49" t="s">
        <v>264</v>
      </c>
      <c r="C261" s="92">
        <f>'[5]2022'!B259</f>
        <v>34.82</v>
      </c>
      <c r="D261" s="93">
        <f>'[5]2022'!DP259</f>
        <v>0</v>
      </c>
      <c r="E261" s="93">
        <f>'[5]2022'!DQ259</f>
        <v>2</v>
      </c>
      <c r="F261" s="92">
        <f>'[5]2022'!DT259</f>
        <v>5.7438253877082138E-2</v>
      </c>
      <c r="G261" s="44">
        <f>'[5]2021'!DX204</f>
        <v>0</v>
      </c>
      <c r="H261" s="94">
        <f t="shared" si="59"/>
        <v>0</v>
      </c>
      <c r="I261" s="44"/>
      <c r="J261" s="44"/>
      <c r="K261" s="44"/>
      <c r="L261" s="44"/>
      <c r="M261" s="44"/>
      <c r="N261" s="44"/>
      <c r="O261" s="44">
        <f>'[5]Добыча 2021'!T220</f>
        <v>0</v>
      </c>
      <c r="P261" s="44"/>
      <c r="Q261" s="44"/>
      <c r="R261" s="44"/>
      <c r="S261" s="44"/>
      <c r="T261" s="44"/>
      <c r="U261" s="44">
        <f t="shared" si="60"/>
        <v>0</v>
      </c>
      <c r="V261" s="94">
        <f>'[5]2022'!DV259</f>
        <v>0</v>
      </c>
      <c r="W261" s="44">
        <f t="shared" si="61"/>
        <v>0</v>
      </c>
      <c r="X261" s="416">
        <f>'[5]2022'!DX259</f>
        <v>0</v>
      </c>
      <c r="Y261" s="94">
        <f t="shared" si="62"/>
        <v>0</v>
      </c>
      <c r="Z261" s="44"/>
      <c r="AA261" s="44"/>
      <c r="AB261" s="44"/>
      <c r="AC261" s="44"/>
      <c r="AD261" s="44" t="str">
        <f t="shared" si="51"/>
        <v/>
      </c>
      <c r="AE261" s="95"/>
      <c r="AF261" s="82"/>
      <c r="AG261" s="159"/>
      <c r="AH261" s="160">
        <f t="shared" si="52"/>
        <v>5.7438253877082138E-2</v>
      </c>
      <c r="AI261" s="160" t="e">
        <f t="shared" ca="1" si="53"/>
        <v>#NAME?</v>
      </c>
      <c r="AJ261" s="161">
        <v>10</v>
      </c>
      <c r="AK261" s="161" t="str">
        <f t="shared" si="54"/>
        <v/>
      </c>
      <c r="AL261" s="161">
        <f t="shared" si="55"/>
        <v>0</v>
      </c>
      <c r="AM261" s="161">
        <f t="shared" si="56"/>
        <v>0</v>
      </c>
      <c r="AN261" s="162" t="str">
        <f t="shared" si="63"/>
        <v/>
      </c>
      <c r="AO261" s="34" t="str">
        <f t="shared" si="57"/>
        <v/>
      </c>
      <c r="AP261" s="34" t="str">
        <f t="shared" si="58"/>
        <v/>
      </c>
    </row>
    <row r="262" spans="1:42" ht="37.5" customHeight="1" x14ac:dyDescent="0.25">
      <c r="A262" s="34">
        <v>215</v>
      </c>
      <c r="B262" s="57" t="s">
        <v>267</v>
      </c>
      <c r="C262" s="92">
        <f>'[5]2022'!B260</f>
        <v>179.86</v>
      </c>
      <c r="D262" s="93">
        <f>'[5]2022'!DP260</f>
        <v>1</v>
      </c>
      <c r="E262" s="93">
        <f>'[5]2022'!DQ260</f>
        <v>2</v>
      </c>
      <c r="F262" s="92">
        <f>'[5]2022'!DT260</f>
        <v>1.1119759813188034E-2</v>
      </c>
      <c r="G262" s="44">
        <f>'[5]2021'!DX205</f>
        <v>0</v>
      </c>
      <c r="H262" s="94">
        <f t="shared" si="59"/>
        <v>0</v>
      </c>
      <c r="I262" s="44"/>
      <c r="J262" s="44"/>
      <c r="K262" s="44"/>
      <c r="L262" s="44"/>
      <c r="M262" s="44"/>
      <c r="N262" s="44"/>
      <c r="O262" s="44">
        <f>'[5]Добыча 2021'!T221</f>
        <v>0</v>
      </c>
      <c r="P262" s="44"/>
      <c r="Q262" s="44"/>
      <c r="R262" s="44"/>
      <c r="S262" s="44"/>
      <c r="T262" s="44"/>
      <c r="U262" s="44">
        <f t="shared" si="60"/>
        <v>0</v>
      </c>
      <c r="V262" s="94">
        <f>'[5]2022'!DV260</f>
        <v>0.2</v>
      </c>
      <c r="W262" s="44">
        <f t="shared" si="61"/>
        <v>10</v>
      </c>
      <c r="X262" s="416">
        <f>'[5]2022'!DX260</f>
        <v>0</v>
      </c>
      <c r="Y262" s="94">
        <f t="shared" si="62"/>
        <v>0</v>
      </c>
      <c r="Z262" s="44"/>
      <c r="AA262" s="44"/>
      <c r="AB262" s="44"/>
      <c r="AC262" s="44"/>
      <c r="AD262" s="44" t="str">
        <f t="shared" si="51"/>
        <v/>
      </c>
      <c r="AE262" s="95"/>
      <c r="AF262" s="82"/>
      <c r="AG262" s="159"/>
      <c r="AH262" s="160">
        <f t="shared" si="52"/>
        <v>1.1119759813188034E-2</v>
      </c>
      <c r="AI262" s="160" t="e">
        <f t="shared" ca="1" si="53"/>
        <v>#NAME?</v>
      </c>
      <c r="AJ262" s="161">
        <v>10</v>
      </c>
      <c r="AK262" s="161" t="str">
        <f t="shared" si="54"/>
        <v/>
      </c>
      <c r="AL262" s="161">
        <f t="shared" si="55"/>
        <v>0</v>
      </c>
      <c r="AM262" s="161">
        <f t="shared" si="56"/>
        <v>0</v>
      </c>
      <c r="AN262" s="162" t="str">
        <f t="shared" si="63"/>
        <v/>
      </c>
      <c r="AO262" s="34" t="str">
        <f t="shared" si="57"/>
        <v/>
      </c>
      <c r="AP262" s="34" t="str">
        <f t="shared" si="58"/>
        <v/>
      </c>
    </row>
    <row r="263" spans="1:42" ht="18" customHeight="1" x14ac:dyDescent="0.25">
      <c r="A263" s="561" t="s">
        <v>369</v>
      </c>
      <c r="B263" s="562"/>
      <c r="C263" s="131"/>
      <c r="D263" s="131"/>
      <c r="E263" s="131">
        <f>SUM(E16:E262)</f>
        <v>2917</v>
      </c>
      <c r="F263" s="131"/>
      <c r="G263" s="131">
        <f>SUM(G16:G262)</f>
        <v>168</v>
      </c>
      <c r="H263" s="131">
        <f>SUM(H16:H262)</f>
        <v>352.84480355398466</v>
      </c>
      <c r="I263" s="131">
        <f t="shared" ref="I263:AE263" si="64">SUM(I16:I262)</f>
        <v>11</v>
      </c>
      <c r="J263" s="131">
        <f t="shared" si="64"/>
        <v>0</v>
      </c>
      <c r="K263" s="131">
        <f t="shared" si="64"/>
        <v>0</v>
      </c>
      <c r="L263" s="131">
        <f t="shared" si="64"/>
        <v>0</v>
      </c>
      <c r="M263" s="131">
        <f t="shared" si="64"/>
        <v>0</v>
      </c>
      <c r="N263" s="131">
        <f t="shared" si="64"/>
        <v>0</v>
      </c>
      <c r="O263" s="131" t="e">
        <f t="shared" si="64"/>
        <v>#NAME?</v>
      </c>
      <c r="P263" s="131">
        <f t="shared" si="64"/>
        <v>0</v>
      </c>
      <c r="Q263" s="131">
        <f t="shared" si="64"/>
        <v>0</v>
      </c>
      <c r="R263" s="131">
        <f t="shared" si="64"/>
        <v>0</v>
      </c>
      <c r="S263" s="131">
        <f t="shared" si="64"/>
        <v>0</v>
      </c>
      <c r="T263" s="131">
        <f t="shared" si="64"/>
        <v>0</v>
      </c>
      <c r="U263" s="131">
        <f t="shared" si="64"/>
        <v>1253.6580086580086</v>
      </c>
      <c r="V263" s="94">
        <f t="shared" si="64"/>
        <v>290.80000000000007</v>
      </c>
      <c r="W263" s="131"/>
      <c r="X263" s="421">
        <f t="shared" si="64"/>
        <v>188</v>
      </c>
      <c r="Y263" s="131"/>
      <c r="Z263" s="131">
        <f t="shared" si="64"/>
        <v>16</v>
      </c>
      <c r="AA263" s="131">
        <f t="shared" si="64"/>
        <v>0</v>
      </c>
      <c r="AB263" s="131">
        <f t="shared" si="64"/>
        <v>0</v>
      </c>
      <c r="AC263" s="131">
        <f t="shared" si="64"/>
        <v>0</v>
      </c>
      <c r="AD263" s="131">
        <f t="shared" si="64"/>
        <v>188</v>
      </c>
      <c r="AE263" s="131">
        <f t="shared" si="64"/>
        <v>0</v>
      </c>
    </row>
    <row r="264" spans="1:42" ht="0.75" customHeight="1" x14ac:dyDescent="0.25">
      <c r="A264" s="561" t="s">
        <v>370</v>
      </c>
      <c r="B264" s="562"/>
      <c r="C264" s="44"/>
      <c r="D264" s="44"/>
      <c r="E264" s="44"/>
      <c r="F264" s="44"/>
      <c r="G264" s="44"/>
      <c r="H264" s="44">
        <v>52000</v>
      </c>
      <c r="I264" s="44"/>
      <c r="J264" s="44"/>
      <c r="K264" s="44"/>
      <c r="L264" s="44"/>
    </row>
    <row r="265" spans="1:42" hidden="1" x14ac:dyDescent="0.25">
      <c r="A265" s="561" t="s">
        <v>371</v>
      </c>
      <c r="B265" s="562"/>
      <c r="C265" s="44"/>
      <c r="D265" s="44"/>
      <c r="E265" s="44"/>
      <c r="F265" s="44"/>
      <c r="G265" s="44"/>
      <c r="H265" s="44">
        <f>H264-H263</f>
        <v>51647.155196446016</v>
      </c>
      <c r="I265" s="44"/>
      <c r="J265" s="44"/>
      <c r="K265" s="44"/>
      <c r="L265" s="44"/>
    </row>
    <row r="266" spans="1:42" hidden="1" x14ac:dyDescent="0.25">
      <c r="A266" s="561" t="s">
        <v>293</v>
      </c>
      <c r="B266" s="562"/>
      <c r="C266" s="132"/>
      <c r="D266" s="132"/>
      <c r="E266" s="132"/>
      <c r="F266" s="44"/>
      <c r="G266" s="44"/>
      <c r="H266" s="44"/>
      <c r="I266" s="44"/>
      <c r="J266" s="44"/>
      <c r="K266" s="44"/>
      <c r="L266" s="44"/>
    </row>
    <row r="267" spans="1:42" ht="10.5" customHeight="1" x14ac:dyDescent="0.25">
      <c r="F267" s="133"/>
      <c r="G267" s="133"/>
      <c r="H267" s="133"/>
      <c r="I267" s="133"/>
      <c r="J267" s="133"/>
      <c r="K267" s="133"/>
      <c r="L267" s="133"/>
    </row>
    <row r="268" spans="1:42" ht="5.25" customHeight="1" x14ac:dyDescent="0.25">
      <c r="B268" s="167"/>
    </row>
    <row r="269" spans="1:42" ht="125.25" customHeight="1" x14ac:dyDescent="0.3">
      <c r="A269" s="590" t="s">
        <v>461</v>
      </c>
      <c r="B269" s="590"/>
      <c r="C269" s="590"/>
      <c r="D269" s="134"/>
      <c r="E269" s="168"/>
      <c r="F269" s="136"/>
      <c r="G269" s="135" t="s">
        <v>462</v>
      </c>
      <c r="H269" s="135"/>
      <c r="I269" s="136"/>
      <c r="J269" s="137" t="s">
        <v>463</v>
      </c>
      <c r="K269" s="137"/>
      <c r="L269" s="137"/>
      <c r="M269" s="137"/>
    </row>
    <row r="270" spans="1:42" ht="20.25" x14ac:dyDescent="0.3">
      <c r="A270" s="138"/>
      <c r="B270" s="134"/>
      <c r="C270" s="134"/>
      <c r="D270" s="134"/>
      <c r="E270" s="139" t="s">
        <v>464</v>
      </c>
      <c r="F270" s="136"/>
      <c r="G270" s="137"/>
      <c r="H270" s="136"/>
      <c r="I270" s="136"/>
      <c r="J270" s="136"/>
      <c r="K270" s="136"/>
      <c r="L270" s="136"/>
      <c r="M270" s="137"/>
    </row>
  </sheetData>
  <mergeCells count="110">
    <mergeCell ref="A264:B264"/>
    <mergeCell ref="A265:B265"/>
    <mergeCell ref="A266:B266"/>
    <mergeCell ref="A269:C269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8:D110"/>
    <mergeCell ref="G108:G110"/>
    <mergeCell ref="H108:H110"/>
    <mergeCell ref="O108:O110"/>
    <mergeCell ref="U108:U110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conditionalFormatting sqref="AD16:AD262">
    <cfRule type="colorScale" priority="1">
      <colorScale>
        <cfvo type="num" val="0"/>
        <cfvo type="num" val="0"/>
        <color theme="0"/>
        <color indexed="2"/>
      </colorScale>
    </cfRule>
  </conditionalFormatting>
  <pageMargins left="0.39370099999999991" right="0.39370099999999991" top="0.39370099999999991" bottom="0.39370099999999991" header="0" footer="0"/>
  <pageSetup paperSize="9" scale="41" fitToHeight="9" orientation="landscape" verticalDpi="300"/>
  <headerFooter>
    <oddHeader>&amp;C&amp;P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77"/>
  <sheetViews>
    <sheetView zoomScale="70" workbookViewId="0">
      <selection activeCell="AD16" sqref="AD16"/>
    </sheetView>
  </sheetViews>
  <sheetFormatPr defaultRowHeight="15.75" customHeight="1" x14ac:dyDescent="0.25"/>
  <cols>
    <col min="1" max="1" width="5.28515625" style="30" bestFit="1" customWidth="1"/>
    <col min="2" max="2" width="38.140625" style="31" bestFit="1" customWidth="1"/>
    <col min="3" max="3" width="14" style="31" bestFit="1" customWidth="1"/>
    <col min="4" max="4" width="11.28515625" style="31" bestFit="1" customWidth="1"/>
    <col min="5" max="5" width="10.85546875" style="31" bestFit="1" customWidth="1"/>
    <col min="6" max="6" width="14.140625" style="31" bestFit="1" customWidth="1"/>
    <col min="7" max="7" width="10.42578125" style="79" bestFit="1" customWidth="1"/>
    <col min="8" max="8" width="7.85546875" style="60" bestFit="1" customWidth="1"/>
    <col min="9" max="9" width="15.140625" style="60" bestFit="1" customWidth="1"/>
    <col min="10" max="10" width="9.28515625" style="60" bestFit="1" customWidth="1"/>
    <col min="11" max="11" width="13.42578125" style="60" bestFit="1" customWidth="1"/>
    <col min="12" max="12" width="9.85546875" style="60" bestFit="1" customWidth="1"/>
    <col min="13" max="13" width="10.42578125" style="32" bestFit="1" customWidth="1"/>
    <col min="14" max="16" width="9.140625" style="32" bestFit="1" customWidth="1"/>
    <col min="17" max="17" width="10.42578125" style="32" bestFit="1" customWidth="1"/>
    <col min="18" max="18" width="9.140625" style="32" bestFit="1" customWidth="1"/>
    <col min="19" max="19" width="12.140625" style="32" bestFit="1" customWidth="1"/>
    <col min="20" max="27" width="9.140625" style="32" bestFit="1" customWidth="1"/>
    <col min="28" max="28" width="11.7109375" style="32" bestFit="1" customWidth="1"/>
    <col min="29" max="29" width="9.140625" style="32" bestFit="1" customWidth="1"/>
    <col min="30" max="30" width="12.140625" style="32" bestFit="1" customWidth="1"/>
    <col min="31" max="257" width="9.140625" style="32" bestFit="1" customWidth="1"/>
  </cols>
  <sheetData>
    <row r="2" spans="1:31" x14ac:dyDescent="0.25">
      <c r="B2" s="32" t="s">
        <v>373</v>
      </c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31" x14ac:dyDescent="0.25">
      <c r="B3" s="32" t="s">
        <v>374</v>
      </c>
      <c r="C3" s="32"/>
      <c r="D3" s="32"/>
      <c r="E3" s="32"/>
      <c r="F3" s="32"/>
      <c r="G3" s="32"/>
      <c r="H3" s="32"/>
      <c r="I3" s="80"/>
      <c r="J3" s="80"/>
      <c r="K3" s="80"/>
      <c r="L3" s="80"/>
    </row>
    <row r="4" spans="1:31" x14ac:dyDescent="0.25">
      <c r="B4" s="564"/>
      <c r="C4" s="565"/>
      <c r="D4" s="565"/>
      <c r="E4" s="565"/>
      <c r="F4" s="565"/>
      <c r="G4" s="565"/>
      <c r="H4" s="565"/>
      <c r="I4" s="565"/>
      <c r="J4" s="565"/>
      <c r="K4" s="565"/>
      <c r="L4" s="565"/>
    </row>
    <row r="5" spans="1:31" x14ac:dyDescent="0.25">
      <c r="B5" s="32" t="s">
        <v>375</v>
      </c>
      <c r="C5" s="32"/>
      <c r="D5" s="32"/>
      <c r="E5" s="32"/>
      <c r="F5" s="32"/>
      <c r="G5" s="32"/>
      <c r="H5" s="32"/>
      <c r="I5" s="32"/>
      <c r="J5" s="32"/>
      <c r="K5" s="32"/>
      <c r="L5" s="32"/>
    </row>
    <row r="6" spans="1:31" x14ac:dyDescent="0.25">
      <c r="B6" s="32" t="s">
        <v>1028</v>
      </c>
      <c r="C6" s="32"/>
      <c r="D6" s="32"/>
      <c r="E6" s="32"/>
      <c r="F6" s="32"/>
      <c r="G6" s="32"/>
      <c r="H6" s="32"/>
      <c r="I6" s="32"/>
      <c r="J6" s="32"/>
      <c r="K6" s="32"/>
      <c r="L6" s="32"/>
    </row>
    <row r="8" spans="1:31" ht="3" customHeight="1" x14ac:dyDescent="0.25"/>
    <row r="9" spans="1:31" ht="30.75" customHeight="1" x14ac:dyDescent="0.25">
      <c r="A9" s="557" t="s">
        <v>271</v>
      </c>
      <c r="B9" s="558" t="s">
        <v>272</v>
      </c>
      <c r="C9" s="566" t="s">
        <v>377</v>
      </c>
      <c r="D9" s="569" t="s">
        <v>378</v>
      </c>
      <c r="E9" s="570"/>
      <c r="F9" s="566" t="s">
        <v>379</v>
      </c>
      <c r="G9" s="558" t="s">
        <v>380</v>
      </c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7">
        <v>2022</v>
      </c>
      <c r="W9" s="557"/>
      <c r="X9" s="557"/>
      <c r="Y9" s="557"/>
      <c r="Z9" s="557"/>
      <c r="AA9" s="557"/>
      <c r="AB9" s="557"/>
      <c r="AC9" s="557"/>
      <c r="AD9" s="557"/>
      <c r="AE9" s="557"/>
    </row>
    <row r="10" spans="1:31" ht="51.75" customHeight="1" x14ac:dyDescent="0.25">
      <c r="A10" s="557"/>
      <c r="B10" s="558"/>
      <c r="C10" s="567"/>
      <c r="D10" s="571"/>
      <c r="E10" s="572"/>
      <c r="F10" s="567"/>
      <c r="G10" s="557" t="s">
        <v>381</v>
      </c>
      <c r="H10" s="557"/>
      <c r="I10" s="557"/>
      <c r="J10" s="557"/>
      <c r="K10" s="557"/>
      <c r="L10" s="557"/>
      <c r="M10" s="557"/>
      <c r="N10" s="557"/>
      <c r="O10" s="557" t="s">
        <v>382</v>
      </c>
      <c r="P10" s="557"/>
      <c r="Q10" s="557"/>
      <c r="R10" s="557"/>
      <c r="S10" s="557"/>
      <c r="T10" s="557"/>
      <c r="U10" s="557"/>
      <c r="V10" s="557" t="s">
        <v>383</v>
      </c>
      <c r="W10" s="557"/>
      <c r="X10" s="557" t="s">
        <v>384</v>
      </c>
      <c r="Y10" s="557"/>
      <c r="Z10" s="557"/>
      <c r="AA10" s="557"/>
      <c r="AB10" s="557"/>
      <c r="AC10" s="557"/>
      <c r="AD10" s="557"/>
      <c r="AE10" s="557"/>
    </row>
    <row r="11" spans="1:31" ht="69" customHeight="1" x14ac:dyDescent="0.25">
      <c r="A11" s="557"/>
      <c r="B11" s="558"/>
      <c r="C11" s="567"/>
      <c r="D11" s="573"/>
      <c r="E11" s="574"/>
      <c r="F11" s="567"/>
      <c r="G11" s="557" t="s">
        <v>280</v>
      </c>
      <c r="H11" s="557" t="s">
        <v>385</v>
      </c>
      <c r="I11" s="557" t="s">
        <v>386</v>
      </c>
      <c r="J11" s="557" t="s">
        <v>273</v>
      </c>
      <c r="K11" s="557"/>
      <c r="L11" s="557"/>
      <c r="M11" s="557"/>
      <c r="N11" s="557"/>
      <c r="O11" s="557" t="s">
        <v>280</v>
      </c>
      <c r="P11" s="557" t="s">
        <v>273</v>
      </c>
      <c r="Q11" s="557"/>
      <c r="R11" s="557"/>
      <c r="S11" s="557"/>
      <c r="T11" s="557"/>
      <c r="U11" s="557" t="s">
        <v>387</v>
      </c>
      <c r="V11" s="557" t="s">
        <v>280</v>
      </c>
      <c r="W11" s="557" t="s">
        <v>385</v>
      </c>
      <c r="X11" s="575" t="s">
        <v>280</v>
      </c>
      <c r="Y11" s="575" t="s">
        <v>385</v>
      </c>
      <c r="Z11" s="575" t="s">
        <v>388</v>
      </c>
      <c r="AA11" s="557" t="s">
        <v>273</v>
      </c>
      <c r="AB11" s="557"/>
      <c r="AC11" s="557"/>
      <c r="AD11" s="557"/>
      <c r="AE11" s="557"/>
    </row>
    <row r="12" spans="1:31" ht="33.75" customHeight="1" x14ac:dyDescent="0.25">
      <c r="A12" s="557"/>
      <c r="B12" s="558"/>
      <c r="C12" s="567"/>
      <c r="D12" s="557" t="s">
        <v>389</v>
      </c>
      <c r="E12" s="557" t="s">
        <v>390</v>
      </c>
      <c r="F12" s="567"/>
      <c r="G12" s="557"/>
      <c r="H12" s="557"/>
      <c r="I12" s="557"/>
      <c r="J12" s="557" t="s">
        <v>391</v>
      </c>
      <c r="K12" s="557"/>
      <c r="L12" s="557"/>
      <c r="M12" s="557"/>
      <c r="N12" s="557" t="s">
        <v>392</v>
      </c>
      <c r="O12" s="557"/>
      <c r="P12" s="557" t="s">
        <v>391</v>
      </c>
      <c r="Q12" s="557"/>
      <c r="R12" s="557"/>
      <c r="S12" s="557"/>
      <c r="T12" s="557" t="s">
        <v>392</v>
      </c>
      <c r="U12" s="557"/>
      <c r="V12" s="557"/>
      <c r="W12" s="557"/>
      <c r="X12" s="576"/>
      <c r="Y12" s="576"/>
      <c r="Z12" s="576"/>
      <c r="AA12" s="578" t="s">
        <v>391</v>
      </c>
      <c r="AB12" s="579"/>
      <c r="AC12" s="579"/>
      <c r="AD12" s="580"/>
      <c r="AE12" s="35" t="s">
        <v>392</v>
      </c>
    </row>
    <row r="13" spans="1:31" ht="179.25" customHeight="1" x14ac:dyDescent="0.25">
      <c r="A13" s="557"/>
      <c r="B13" s="558"/>
      <c r="C13" s="568"/>
      <c r="D13" s="557"/>
      <c r="E13" s="557"/>
      <c r="F13" s="568"/>
      <c r="G13" s="557"/>
      <c r="H13" s="557"/>
      <c r="I13" s="557"/>
      <c r="J13" s="35" t="s">
        <v>393</v>
      </c>
      <c r="K13" s="35" t="s">
        <v>394</v>
      </c>
      <c r="L13" s="35" t="s">
        <v>283</v>
      </c>
      <c r="M13" s="35" t="s">
        <v>395</v>
      </c>
      <c r="N13" s="557"/>
      <c r="O13" s="557"/>
      <c r="P13" s="35" t="s">
        <v>393</v>
      </c>
      <c r="Q13" s="35" t="s">
        <v>394</v>
      </c>
      <c r="R13" s="35" t="s">
        <v>283</v>
      </c>
      <c r="S13" s="35" t="s">
        <v>395</v>
      </c>
      <c r="T13" s="557"/>
      <c r="U13" s="557"/>
      <c r="V13" s="557"/>
      <c r="W13" s="557"/>
      <c r="X13" s="577"/>
      <c r="Y13" s="577"/>
      <c r="Z13" s="577"/>
      <c r="AA13" s="35" t="s">
        <v>393</v>
      </c>
      <c r="AB13" s="35" t="s">
        <v>394</v>
      </c>
      <c r="AC13" s="35" t="s">
        <v>283</v>
      </c>
      <c r="AD13" s="35" t="s">
        <v>395</v>
      </c>
      <c r="AE13" s="35"/>
    </row>
    <row r="14" spans="1:31" ht="28.5" customHeight="1" x14ac:dyDescent="0.25">
      <c r="A14" s="34">
        <v>1</v>
      </c>
      <c r="B14" s="61">
        <v>2</v>
      </c>
      <c r="C14" s="34">
        <v>3</v>
      </c>
      <c r="D14" s="34">
        <v>4</v>
      </c>
      <c r="E14" s="34">
        <v>5</v>
      </c>
      <c r="F14" s="34">
        <v>6</v>
      </c>
      <c r="G14" s="34">
        <v>7</v>
      </c>
      <c r="H14" s="34">
        <v>8</v>
      </c>
      <c r="I14" s="34">
        <v>9</v>
      </c>
      <c r="J14" s="34">
        <v>10</v>
      </c>
      <c r="K14" s="34">
        <v>11</v>
      </c>
      <c r="L14" s="34">
        <v>12</v>
      </c>
      <c r="M14" s="34">
        <v>13</v>
      </c>
      <c r="N14" s="34">
        <v>14</v>
      </c>
      <c r="O14" s="34">
        <v>15</v>
      </c>
      <c r="P14" s="34">
        <v>16</v>
      </c>
      <c r="Q14" s="34">
        <v>17</v>
      </c>
      <c r="R14" s="34">
        <v>18</v>
      </c>
      <c r="S14" s="34">
        <v>19</v>
      </c>
      <c r="T14" s="34">
        <v>20</v>
      </c>
      <c r="U14" s="34">
        <v>21</v>
      </c>
      <c r="V14" s="34">
        <v>22</v>
      </c>
      <c r="W14" s="34">
        <v>23</v>
      </c>
      <c r="X14" s="34">
        <v>24</v>
      </c>
      <c r="Y14" s="34">
        <v>25</v>
      </c>
      <c r="Z14" s="34">
        <v>26</v>
      </c>
      <c r="AA14" s="34">
        <v>27</v>
      </c>
      <c r="AB14" s="34">
        <v>28</v>
      </c>
      <c r="AC14" s="34">
        <v>29</v>
      </c>
      <c r="AD14" s="34">
        <v>30</v>
      </c>
      <c r="AE14" s="34">
        <v>31</v>
      </c>
    </row>
    <row r="15" spans="1:31" ht="17.25" customHeight="1" x14ac:dyDescent="0.25">
      <c r="A15" s="41"/>
      <c r="B15" s="42" t="s">
        <v>23</v>
      </c>
      <c r="C15" s="89"/>
      <c r="D15" s="89"/>
      <c r="E15" s="89"/>
      <c r="F15" s="90"/>
      <c r="G15" s="47"/>
      <c r="H15" s="47"/>
      <c r="I15" s="47"/>
      <c r="J15" s="47"/>
      <c r="K15" s="47"/>
      <c r="L15" s="47"/>
    </row>
    <row r="16" spans="1:31" ht="49.5" customHeight="1" x14ac:dyDescent="0.25">
      <c r="A16" s="34">
        <v>1</v>
      </c>
      <c r="B16" s="43" t="s">
        <v>24</v>
      </c>
      <c r="C16" s="92">
        <f>'2022'!B5</f>
        <v>67.034000000000006</v>
      </c>
      <c r="D16" s="93">
        <f>'2022'!DZ5</f>
        <v>21</v>
      </c>
      <c r="E16" s="93">
        <f>'2022'!EA5</f>
        <v>32</v>
      </c>
      <c r="F16" s="92">
        <f>'2022'!ED5</f>
        <v>0.47736969299161613</v>
      </c>
      <c r="G16" s="44">
        <f>'2021'!EH5</f>
        <v>2</v>
      </c>
      <c r="H16" s="94">
        <f t="shared" ref="H16:H70" si="0">IF(G16&gt;0,G16/D16*100,0)</f>
        <v>9.5238095238095237</v>
      </c>
      <c r="I16" s="44"/>
      <c r="J16" s="44"/>
      <c r="K16" s="44"/>
      <c r="L16" s="44"/>
      <c r="M16" s="44"/>
      <c r="N16" s="44"/>
      <c r="O16" s="75">
        <f>'Добыча 2021'!U15</f>
        <v>0</v>
      </c>
      <c r="P16" s="44"/>
      <c r="Q16" s="44"/>
      <c r="R16" s="44"/>
      <c r="S16" s="44"/>
      <c r="T16" s="44"/>
      <c r="U16" s="44">
        <f t="shared" ref="U16:U70" si="1">IF(G16=0,0,O16/G16*100)</f>
        <v>0</v>
      </c>
      <c r="V16" s="94">
        <f>'2022'!EF5</f>
        <v>3.2</v>
      </c>
      <c r="W16" s="44">
        <f t="shared" ref="W16:W79" si="2">IF(V16&gt;0,V16/E16*100,0)</f>
        <v>10</v>
      </c>
      <c r="X16" s="44">
        <f>'2022'!EH5</f>
        <v>3</v>
      </c>
      <c r="Y16" s="94">
        <f t="shared" ref="Y16:Y79" si="3">IF(X16&gt;0,X16/E16*100,0)</f>
        <v>9.375</v>
      </c>
      <c r="Z16" s="44"/>
      <c r="AA16" s="44"/>
      <c r="AB16" s="44"/>
      <c r="AC16" s="44"/>
      <c r="AD16" s="44">
        <f t="shared" ref="AD16:AD79" si="4">IF(AND(ISNUMBER(X16),X16&gt;0),X16,"")</f>
        <v>3</v>
      </c>
      <c r="AE16" s="44"/>
    </row>
    <row r="17" spans="1:31" ht="30" customHeight="1" x14ac:dyDescent="0.25">
      <c r="A17" s="34">
        <v>2</v>
      </c>
      <c r="B17" s="45" t="s">
        <v>25</v>
      </c>
      <c r="C17" s="92">
        <f>'2022'!B6</f>
        <v>10.308</v>
      </c>
      <c r="D17" s="93">
        <f>'2022'!DZ6</f>
        <v>21</v>
      </c>
      <c r="E17" s="93">
        <f>'2022'!EA6</f>
        <v>21</v>
      </c>
      <c r="F17" s="92">
        <f>'2022'!ED6</f>
        <v>2.0372526193247964</v>
      </c>
      <c r="G17" s="44">
        <f>'2021'!EH6</f>
        <v>2</v>
      </c>
      <c r="H17" s="94">
        <f t="shared" si="0"/>
        <v>9.5238095238095237</v>
      </c>
      <c r="I17" s="44"/>
      <c r="J17" s="44"/>
      <c r="K17" s="44"/>
      <c r="L17" s="44"/>
      <c r="M17" s="44"/>
      <c r="N17" s="44"/>
      <c r="O17" s="75">
        <f>'Добыча 2021'!U16</f>
        <v>0</v>
      </c>
      <c r="P17" s="44"/>
      <c r="Q17" s="44"/>
      <c r="R17" s="44"/>
      <c r="S17" s="44"/>
      <c r="T17" s="44"/>
      <c r="U17" s="44">
        <f t="shared" si="1"/>
        <v>0</v>
      </c>
      <c r="V17" s="94">
        <f>'2022'!EF6</f>
        <v>2.1</v>
      </c>
      <c r="W17" s="44">
        <f t="shared" si="2"/>
        <v>10</v>
      </c>
      <c r="X17" s="44">
        <f>'2022'!EH6</f>
        <v>2</v>
      </c>
      <c r="Y17" s="94">
        <f t="shared" si="3"/>
        <v>9.5238095238095237</v>
      </c>
      <c r="Z17" s="44"/>
      <c r="AA17" s="44"/>
      <c r="AB17" s="44"/>
      <c r="AC17" s="44"/>
      <c r="AD17" s="44">
        <f t="shared" si="4"/>
        <v>2</v>
      </c>
      <c r="AE17" s="44"/>
    </row>
    <row r="18" spans="1:31" ht="17.25" customHeight="1" x14ac:dyDescent="0.25">
      <c r="A18" s="72"/>
      <c r="B18" s="46" t="s">
        <v>26</v>
      </c>
      <c r="C18" s="96"/>
      <c r="D18" s="97"/>
      <c r="E18" s="97"/>
      <c r="F18" s="98"/>
      <c r="G18" s="56"/>
      <c r="H18" s="94"/>
      <c r="I18" s="47"/>
      <c r="J18" s="47"/>
      <c r="K18" s="47"/>
      <c r="L18" s="99"/>
      <c r="M18" s="47"/>
      <c r="N18" s="47"/>
      <c r="O18" s="422"/>
      <c r="P18" s="47"/>
      <c r="Q18" s="47"/>
      <c r="R18" s="47"/>
      <c r="S18" s="47"/>
      <c r="T18" s="47"/>
      <c r="U18" s="44"/>
      <c r="V18" s="100"/>
      <c r="W18" s="44"/>
      <c r="X18" s="47"/>
      <c r="Y18" s="94"/>
      <c r="Z18" s="47"/>
      <c r="AA18" s="47"/>
      <c r="AB18" s="47"/>
      <c r="AC18" s="47"/>
      <c r="AD18" s="47" t="str">
        <f t="shared" si="4"/>
        <v/>
      </c>
      <c r="AE18" s="47"/>
    </row>
    <row r="19" spans="1:31" ht="48" customHeight="1" x14ac:dyDescent="0.25">
      <c r="A19" s="34">
        <v>3</v>
      </c>
      <c r="B19" s="43" t="s">
        <v>285</v>
      </c>
      <c r="C19" s="92">
        <f>'2022'!B8</f>
        <v>397.6</v>
      </c>
      <c r="D19" s="93">
        <f>'2022'!DZ8</f>
        <v>0</v>
      </c>
      <c r="E19" s="93">
        <f>'2022'!EA8</f>
        <v>82</v>
      </c>
      <c r="F19" s="92">
        <f>'2022'!ED8</f>
        <v>0.20623742454728369</v>
      </c>
      <c r="G19" s="44">
        <f>'2021'!EH8</f>
        <v>0</v>
      </c>
      <c r="H19" s="94">
        <f t="shared" si="0"/>
        <v>0</v>
      </c>
      <c r="I19" s="44"/>
      <c r="J19" s="44"/>
      <c r="K19" s="44"/>
      <c r="L19" s="44"/>
      <c r="M19" s="44"/>
      <c r="N19" s="44"/>
      <c r="O19" s="75">
        <f>'Добыча 2021'!U18</f>
        <v>0</v>
      </c>
      <c r="P19" s="44"/>
      <c r="Q19" s="44"/>
      <c r="R19" s="44"/>
      <c r="S19" s="44"/>
      <c r="T19" s="44"/>
      <c r="U19" s="44">
        <f t="shared" si="1"/>
        <v>0</v>
      </c>
      <c r="V19" s="94">
        <f>'2022'!EF8</f>
        <v>8.2000000000000011</v>
      </c>
      <c r="W19" s="44">
        <f t="shared" si="2"/>
        <v>10.000000000000002</v>
      </c>
      <c r="X19" s="44">
        <f>'2022'!EH8</f>
        <v>8</v>
      </c>
      <c r="Y19" s="94">
        <f t="shared" si="3"/>
        <v>9.7560975609756095</v>
      </c>
      <c r="Z19" s="44"/>
      <c r="AA19" s="44"/>
      <c r="AB19" s="44"/>
      <c r="AC19" s="44"/>
      <c r="AD19" s="44">
        <f t="shared" si="4"/>
        <v>8</v>
      </c>
      <c r="AE19" s="44"/>
    </row>
    <row r="20" spans="1:31" ht="31.5" x14ac:dyDescent="0.25">
      <c r="A20" s="34">
        <v>4</v>
      </c>
      <c r="B20" s="48" t="s">
        <v>28</v>
      </c>
      <c r="C20" s="92">
        <f>'2022'!B9</f>
        <v>236.4</v>
      </c>
      <c r="D20" s="93">
        <f>'2022'!DZ9</f>
        <v>0</v>
      </c>
      <c r="E20" s="93">
        <f>'2022'!EA9</f>
        <v>0</v>
      </c>
      <c r="F20" s="92">
        <f>'2022'!ED9</f>
        <v>0</v>
      </c>
      <c r="G20" s="44">
        <f>'2021'!EH9</f>
        <v>0</v>
      </c>
      <c r="H20" s="94">
        <f t="shared" si="0"/>
        <v>0</v>
      </c>
      <c r="I20" s="44"/>
      <c r="J20" s="44"/>
      <c r="K20" s="44"/>
      <c r="L20" s="44"/>
      <c r="M20" s="44"/>
      <c r="N20" s="44"/>
      <c r="O20" s="75">
        <f>'Добыча 2021'!U19</f>
        <v>0</v>
      </c>
      <c r="P20" s="44"/>
      <c r="Q20" s="44"/>
      <c r="R20" s="44"/>
      <c r="S20" s="44"/>
      <c r="T20" s="44"/>
      <c r="U20" s="44">
        <f t="shared" si="1"/>
        <v>0</v>
      </c>
      <c r="V20" s="94">
        <f>'2022'!EF9</f>
        <v>0</v>
      </c>
      <c r="W20" s="44">
        <f t="shared" si="2"/>
        <v>0</v>
      </c>
      <c r="X20" s="44">
        <f>'2022'!EH9</f>
        <v>0</v>
      </c>
      <c r="Y20" s="94">
        <f t="shared" si="3"/>
        <v>0</v>
      </c>
      <c r="Z20" s="44"/>
      <c r="AA20" s="44"/>
      <c r="AB20" s="44"/>
      <c r="AC20" s="44"/>
      <c r="AD20" s="44" t="str">
        <f t="shared" si="4"/>
        <v/>
      </c>
      <c r="AE20" s="44"/>
    </row>
    <row r="21" spans="1:31" ht="17.25" customHeight="1" x14ac:dyDescent="0.25">
      <c r="A21" s="72"/>
      <c r="B21" s="46" t="s">
        <v>46</v>
      </c>
      <c r="C21" s="96"/>
      <c r="D21" s="97"/>
      <c r="E21" s="97"/>
      <c r="F21" s="101"/>
      <c r="G21" s="56"/>
      <c r="H21" s="94"/>
      <c r="I21" s="47"/>
      <c r="J21" s="47"/>
      <c r="K21" s="47"/>
      <c r="L21" s="99"/>
      <c r="M21" s="47"/>
      <c r="N21" s="47"/>
      <c r="O21" s="47"/>
      <c r="P21" s="47"/>
      <c r="Q21" s="47"/>
      <c r="R21" s="47"/>
      <c r="S21" s="47"/>
      <c r="T21" s="47"/>
      <c r="U21" s="44"/>
      <c r="V21" s="100"/>
      <c r="W21" s="44"/>
      <c r="X21" s="47"/>
      <c r="Y21" s="94"/>
      <c r="Z21" s="47"/>
      <c r="AA21" s="47"/>
      <c r="AB21" s="47"/>
      <c r="AC21" s="47"/>
      <c r="AD21" s="47" t="str">
        <f t="shared" si="4"/>
        <v/>
      </c>
      <c r="AE21" s="47"/>
    </row>
    <row r="22" spans="1:31" ht="47.25" x14ac:dyDescent="0.25">
      <c r="A22" s="34">
        <v>5</v>
      </c>
      <c r="B22" s="43" t="s">
        <v>286</v>
      </c>
      <c r="C22" s="92">
        <f>'2022'!B11</f>
        <v>225.4</v>
      </c>
      <c r="D22" s="93">
        <f>'2022'!DZ11</f>
        <v>15</v>
      </c>
      <c r="E22" s="93">
        <f>'2022'!EA11</f>
        <v>15</v>
      </c>
      <c r="F22" s="92">
        <f>'2022'!ED11</f>
        <v>6.6548358473824315E-2</v>
      </c>
      <c r="G22" s="44">
        <f>'2021'!EH11</f>
        <v>1</v>
      </c>
      <c r="H22" s="94">
        <f t="shared" si="0"/>
        <v>6.666666666666667</v>
      </c>
      <c r="I22" s="44"/>
      <c r="J22" s="44"/>
      <c r="K22" s="44"/>
      <c r="L22" s="44"/>
      <c r="M22" s="44"/>
      <c r="N22" s="44"/>
      <c r="O22" s="44">
        <f>'Добыча 2021'!U21</f>
        <v>0</v>
      </c>
      <c r="P22" s="44"/>
      <c r="Q22" s="44"/>
      <c r="R22" s="44"/>
      <c r="S22" s="44"/>
      <c r="T22" s="44"/>
      <c r="U22" s="44">
        <f t="shared" si="1"/>
        <v>0</v>
      </c>
      <c r="V22" s="94">
        <f>'2022'!EF11</f>
        <v>1.5</v>
      </c>
      <c r="W22" s="44">
        <f t="shared" si="2"/>
        <v>10</v>
      </c>
      <c r="X22" s="44">
        <f>'2022'!EH11</f>
        <v>1</v>
      </c>
      <c r="Y22" s="94">
        <f t="shared" si="3"/>
        <v>6.666666666666667</v>
      </c>
      <c r="Z22" s="44"/>
      <c r="AA22" s="44"/>
      <c r="AB22" s="44"/>
      <c r="AC22" s="44"/>
      <c r="AD22" s="44">
        <f t="shared" si="4"/>
        <v>1</v>
      </c>
      <c r="AE22" s="44"/>
    </row>
    <row r="23" spans="1:31" ht="47.25" x14ac:dyDescent="0.25">
      <c r="A23" s="34">
        <v>6</v>
      </c>
      <c r="B23" s="43" t="s">
        <v>48</v>
      </c>
      <c r="C23" s="92">
        <f>'2022'!B12</f>
        <v>358.7</v>
      </c>
      <c r="D23" s="93">
        <f>'2022'!DZ12</f>
        <v>15</v>
      </c>
      <c r="E23" s="93">
        <f>'2022'!EA12</f>
        <v>15</v>
      </c>
      <c r="F23" s="92">
        <f>'2022'!ED12</f>
        <v>4.1817674937273487E-2</v>
      </c>
      <c r="G23" s="44">
        <f>'2021'!EH12</f>
        <v>1</v>
      </c>
      <c r="H23" s="94">
        <f t="shared" si="0"/>
        <v>6.666666666666667</v>
      </c>
      <c r="I23" s="44"/>
      <c r="J23" s="44"/>
      <c r="K23" s="44"/>
      <c r="L23" s="44"/>
      <c r="M23" s="44"/>
      <c r="N23" s="44"/>
      <c r="O23" s="44">
        <f>'Добыча 2021'!U22</f>
        <v>0</v>
      </c>
      <c r="P23" s="44"/>
      <c r="Q23" s="44"/>
      <c r="R23" s="44"/>
      <c r="S23" s="44"/>
      <c r="T23" s="44"/>
      <c r="U23" s="44">
        <f t="shared" si="1"/>
        <v>0</v>
      </c>
      <c r="V23" s="94">
        <f>'2022'!EF12</f>
        <v>1.5</v>
      </c>
      <c r="W23" s="44">
        <f t="shared" si="2"/>
        <v>10</v>
      </c>
      <c r="X23" s="44">
        <f>'2022'!EH12</f>
        <v>1</v>
      </c>
      <c r="Y23" s="94">
        <f t="shared" si="3"/>
        <v>6.666666666666667</v>
      </c>
      <c r="Z23" s="44"/>
      <c r="AA23" s="44"/>
      <c r="AB23" s="44"/>
      <c r="AC23" s="44"/>
      <c r="AD23" s="44">
        <f t="shared" si="4"/>
        <v>1</v>
      </c>
      <c r="AE23" s="44"/>
    </row>
    <row r="24" spans="1:31" ht="31.5" x14ac:dyDescent="0.25">
      <c r="A24" s="34">
        <v>7</v>
      </c>
      <c r="B24" s="49" t="s">
        <v>50</v>
      </c>
      <c r="C24" s="92">
        <f>'2022'!B13</f>
        <v>57.56</v>
      </c>
      <c r="D24" s="93">
        <f>'2022'!DZ13</f>
        <v>0</v>
      </c>
      <c r="E24" s="93">
        <f>'2022'!EA13</f>
        <v>0</v>
      </c>
      <c r="F24" s="92">
        <f>'2022'!ED13</f>
        <v>0</v>
      </c>
      <c r="G24" s="44">
        <f>'2021'!EH13</f>
        <v>0</v>
      </c>
      <c r="H24" s="94">
        <f t="shared" si="0"/>
        <v>0</v>
      </c>
      <c r="I24" s="44"/>
      <c r="J24" s="44"/>
      <c r="K24" s="44"/>
      <c r="L24" s="44"/>
      <c r="M24" s="44"/>
      <c r="N24" s="44"/>
      <c r="O24" s="44">
        <f>'Добыча 2021'!U23</f>
        <v>0</v>
      </c>
      <c r="P24" s="44"/>
      <c r="Q24" s="44"/>
      <c r="R24" s="44"/>
      <c r="S24" s="44"/>
      <c r="T24" s="44"/>
      <c r="U24" s="44">
        <f t="shared" si="1"/>
        <v>0</v>
      </c>
      <c r="V24" s="94">
        <f>'2022'!EF13</f>
        <v>0</v>
      </c>
      <c r="W24" s="44">
        <f t="shared" si="2"/>
        <v>0</v>
      </c>
      <c r="X24" s="44">
        <f>'2022'!EH13</f>
        <v>0</v>
      </c>
      <c r="Y24" s="94">
        <f t="shared" si="3"/>
        <v>0</v>
      </c>
      <c r="Z24" s="44"/>
      <c r="AA24" s="44"/>
      <c r="AB24" s="44"/>
      <c r="AC24" s="44"/>
      <c r="AD24" s="44" t="str">
        <f t="shared" si="4"/>
        <v/>
      </c>
      <c r="AE24" s="44"/>
    </row>
    <row r="25" spans="1:31" ht="47.25" x14ac:dyDescent="0.25">
      <c r="A25" s="34">
        <v>8</v>
      </c>
      <c r="B25" s="49" t="s">
        <v>51</v>
      </c>
      <c r="C25" s="92">
        <f>'2022'!B14</f>
        <v>335.71</v>
      </c>
      <c r="D25" s="93">
        <f>'2022'!DZ14</f>
        <v>0</v>
      </c>
      <c r="E25" s="93">
        <f>'2022'!EA14</f>
        <v>16</v>
      </c>
      <c r="F25" s="92">
        <f>'2022'!ED14</f>
        <v>4.7660182895951864E-2</v>
      </c>
      <c r="G25" s="44">
        <f>'2021'!EH14</f>
        <v>0</v>
      </c>
      <c r="H25" s="94">
        <f t="shared" si="0"/>
        <v>0</v>
      </c>
      <c r="I25" s="44"/>
      <c r="J25" s="44"/>
      <c r="K25" s="44"/>
      <c r="L25" s="44"/>
      <c r="M25" s="44"/>
      <c r="N25" s="44"/>
      <c r="O25" s="44">
        <f>'Добыча 2021'!U24</f>
        <v>0</v>
      </c>
      <c r="P25" s="44"/>
      <c r="Q25" s="44"/>
      <c r="R25" s="44"/>
      <c r="S25" s="44"/>
      <c r="T25" s="44"/>
      <c r="U25" s="44">
        <f t="shared" si="1"/>
        <v>0</v>
      </c>
      <c r="V25" s="94">
        <f>'2022'!EF14</f>
        <v>1.6</v>
      </c>
      <c r="W25" s="44">
        <f t="shared" si="2"/>
        <v>10</v>
      </c>
      <c r="X25" s="44">
        <f>'2022'!EH14</f>
        <v>0</v>
      </c>
      <c r="Y25" s="94">
        <f t="shared" si="3"/>
        <v>0</v>
      </c>
      <c r="Z25" s="44"/>
      <c r="AA25" s="44"/>
      <c r="AB25" s="44"/>
      <c r="AC25" s="44"/>
      <c r="AD25" s="44" t="str">
        <f t="shared" si="4"/>
        <v/>
      </c>
      <c r="AE25" s="44"/>
    </row>
    <row r="26" spans="1:31" ht="47.25" x14ac:dyDescent="0.25">
      <c r="A26" s="34">
        <v>9</v>
      </c>
      <c r="B26" s="50" t="s">
        <v>287</v>
      </c>
      <c r="C26" s="92">
        <f>'2022'!B15</f>
        <v>164.08600000000001</v>
      </c>
      <c r="D26" s="93">
        <f>'2022'!DZ15</f>
        <v>0</v>
      </c>
      <c r="E26" s="93">
        <f>'2022'!EA15</f>
        <v>0</v>
      </c>
      <c r="F26" s="92">
        <f>'2022'!ED15</f>
        <v>0</v>
      </c>
      <c r="G26" s="44">
        <f>'2021'!EH15</f>
        <v>0</v>
      </c>
      <c r="H26" s="94">
        <f t="shared" si="0"/>
        <v>0</v>
      </c>
      <c r="I26" s="44"/>
      <c r="J26" s="44"/>
      <c r="K26" s="44"/>
      <c r="L26" s="44"/>
      <c r="M26" s="44"/>
      <c r="N26" s="44"/>
      <c r="O26" s="44">
        <f>'Добыча 2021'!U25</f>
        <v>0</v>
      </c>
      <c r="P26" s="44"/>
      <c r="Q26" s="44"/>
      <c r="R26" s="44"/>
      <c r="S26" s="44"/>
      <c r="T26" s="44"/>
      <c r="U26" s="44">
        <f t="shared" si="1"/>
        <v>0</v>
      </c>
      <c r="V26" s="94">
        <f>'2022'!EF15</f>
        <v>0</v>
      </c>
      <c r="W26" s="44">
        <f t="shared" si="2"/>
        <v>0</v>
      </c>
      <c r="X26" s="44">
        <f>'2022'!EH15</f>
        <v>0</v>
      </c>
      <c r="Y26" s="94">
        <f t="shared" si="3"/>
        <v>0</v>
      </c>
      <c r="Z26" s="44"/>
      <c r="AA26" s="44"/>
      <c r="AB26" s="44"/>
      <c r="AC26" s="44"/>
      <c r="AD26" s="44" t="str">
        <f t="shared" si="4"/>
        <v/>
      </c>
      <c r="AE26" s="44"/>
    </row>
    <row r="27" spans="1:31" ht="47.25" x14ac:dyDescent="0.25">
      <c r="A27" s="34">
        <v>10</v>
      </c>
      <c r="B27" s="50" t="s">
        <v>288</v>
      </c>
      <c r="C27" s="92">
        <f>'2022'!B16</f>
        <v>371.93</v>
      </c>
      <c r="D27" s="93">
        <f>'2022'!DZ16</f>
        <v>0</v>
      </c>
      <c r="E27" s="93">
        <f>'2022'!EA16</f>
        <v>0</v>
      </c>
      <c r="F27" s="92">
        <f>'2022'!ED16</f>
        <v>0</v>
      </c>
      <c r="G27" s="44">
        <f>'2021'!EH16</f>
        <v>0</v>
      </c>
      <c r="H27" s="94">
        <f t="shared" si="0"/>
        <v>0</v>
      </c>
      <c r="I27" s="44"/>
      <c r="J27" s="44"/>
      <c r="K27" s="44"/>
      <c r="L27" s="44"/>
      <c r="M27" s="44"/>
      <c r="N27" s="44"/>
      <c r="O27" s="44">
        <f>'Добыча 2021'!U26</f>
        <v>0</v>
      </c>
      <c r="P27" s="44"/>
      <c r="Q27" s="44"/>
      <c r="R27" s="44"/>
      <c r="S27" s="44"/>
      <c r="T27" s="44"/>
      <c r="U27" s="44">
        <f t="shared" si="1"/>
        <v>0</v>
      </c>
      <c r="V27" s="94">
        <f>'2022'!EF16</f>
        <v>0</v>
      </c>
      <c r="W27" s="44">
        <f t="shared" si="2"/>
        <v>0</v>
      </c>
      <c r="X27" s="44">
        <f>'2022'!EH16</f>
        <v>0</v>
      </c>
      <c r="Y27" s="94">
        <f t="shared" si="3"/>
        <v>0</v>
      </c>
      <c r="Z27" s="44"/>
      <c r="AA27" s="44"/>
      <c r="AB27" s="44"/>
      <c r="AC27" s="44"/>
      <c r="AD27" s="44" t="str">
        <f t="shared" si="4"/>
        <v/>
      </c>
      <c r="AE27" s="44"/>
    </row>
    <row r="28" spans="1:31" ht="47.25" x14ac:dyDescent="0.25">
      <c r="A28" s="34">
        <v>11</v>
      </c>
      <c r="B28" s="50" t="s">
        <v>289</v>
      </c>
      <c r="C28" s="92">
        <f>'2022'!B17</f>
        <v>291.029</v>
      </c>
      <c r="D28" s="93">
        <f>'2022'!DZ17</f>
        <v>56</v>
      </c>
      <c r="E28" s="93">
        <f>'2022'!EA17</f>
        <v>56</v>
      </c>
      <c r="F28" s="92">
        <f>'2022'!ED17</f>
        <v>0.1924206865982428</v>
      </c>
      <c r="G28" s="44">
        <f>'2021'!EH17</f>
        <v>5</v>
      </c>
      <c r="H28" s="94">
        <f t="shared" si="0"/>
        <v>8.9285714285714288</v>
      </c>
      <c r="I28" s="44"/>
      <c r="J28" s="44"/>
      <c r="K28" s="44"/>
      <c r="L28" s="44"/>
      <c r="M28" s="44"/>
      <c r="N28" s="44"/>
      <c r="O28" s="44">
        <f>'Добыча 2021'!U27</f>
        <v>0</v>
      </c>
      <c r="P28" s="44"/>
      <c r="Q28" s="44"/>
      <c r="R28" s="44"/>
      <c r="S28" s="44"/>
      <c r="T28" s="44"/>
      <c r="U28" s="44">
        <f t="shared" si="1"/>
        <v>0</v>
      </c>
      <c r="V28" s="94">
        <f>'2022'!EF17</f>
        <v>5.6000000000000005</v>
      </c>
      <c r="W28" s="44">
        <f t="shared" si="2"/>
        <v>10</v>
      </c>
      <c r="X28" s="44">
        <f>'2022'!EH17</f>
        <v>5</v>
      </c>
      <c r="Y28" s="94">
        <f t="shared" si="3"/>
        <v>8.9285714285714288</v>
      </c>
      <c r="Z28" s="44"/>
      <c r="AA28" s="44"/>
      <c r="AB28" s="44"/>
      <c r="AC28" s="44"/>
      <c r="AD28" s="44">
        <f t="shared" si="4"/>
        <v>5</v>
      </c>
      <c r="AE28" s="44"/>
    </row>
    <row r="29" spans="1:31" ht="47.25" x14ac:dyDescent="0.25">
      <c r="A29" s="34">
        <v>12</v>
      </c>
      <c r="B29" s="50" t="s">
        <v>407</v>
      </c>
      <c r="C29" s="92">
        <f>'2022'!B18</f>
        <v>170.64400000000001</v>
      </c>
      <c r="D29" s="93">
        <f>'2022'!DZ18</f>
        <v>0</v>
      </c>
      <c r="E29" s="93">
        <f>'2022'!EA18</f>
        <v>8</v>
      </c>
      <c r="F29" s="92">
        <f>'2022'!ED18</f>
        <v>4.6881226412882962E-2</v>
      </c>
      <c r="G29" s="44">
        <f>'2021'!EH18</f>
        <v>0</v>
      </c>
      <c r="H29" s="94">
        <f t="shared" si="0"/>
        <v>0</v>
      </c>
      <c r="I29" s="44"/>
      <c r="J29" s="44"/>
      <c r="K29" s="44"/>
      <c r="L29" s="44"/>
      <c r="M29" s="44"/>
      <c r="N29" s="44"/>
      <c r="O29" s="44">
        <f>'Добыча 2021'!U28</f>
        <v>0</v>
      </c>
      <c r="P29" s="44"/>
      <c r="Q29" s="44"/>
      <c r="R29" s="44"/>
      <c r="S29" s="44"/>
      <c r="T29" s="44"/>
      <c r="U29" s="44">
        <f t="shared" si="1"/>
        <v>0</v>
      </c>
      <c r="V29" s="94">
        <f>'2022'!EF18</f>
        <v>0.8</v>
      </c>
      <c r="W29" s="44">
        <f t="shared" si="2"/>
        <v>10</v>
      </c>
      <c r="X29" s="44">
        <f>'2022'!EH18</f>
        <v>0</v>
      </c>
      <c r="Y29" s="94">
        <f t="shared" si="3"/>
        <v>0</v>
      </c>
      <c r="Z29" s="44"/>
      <c r="AA29" s="44"/>
      <c r="AB29" s="44"/>
      <c r="AC29" s="44"/>
      <c r="AD29" s="44" t="str">
        <f t="shared" si="4"/>
        <v/>
      </c>
      <c r="AE29" s="44"/>
    </row>
    <row r="30" spans="1:31" ht="30" customHeight="1" x14ac:dyDescent="0.25">
      <c r="A30" s="34">
        <v>13</v>
      </c>
      <c r="B30" s="50" t="s">
        <v>291</v>
      </c>
      <c r="C30" s="92">
        <f>'2022'!B19</f>
        <v>50</v>
      </c>
      <c r="D30" s="93">
        <f>'2022'!DZ19</f>
        <v>0</v>
      </c>
      <c r="E30" s="93">
        <f>'2022'!EA19</f>
        <v>0</v>
      </c>
      <c r="F30" s="92">
        <f>'2022'!ED19</f>
        <v>0</v>
      </c>
      <c r="G30" s="44">
        <f>'2021'!EH19</f>
        <v>0</v>
      </c>
      <c r="H30" s="94">
        <f t="shared" si="0"/>
        <v>0</v>
      </c>
      <c r="I30" s="44"/>
      <c r="J30" s="44"/>
      <c r="K30" s="44"/>
      <c r="L30" s="44"/>
      <c r="M30" s="44"/>
      <c r="N30" s="44"/>
      <c r="O30" s="44">
        <f>'Добыча 2021'!U29</f>
        <v>0</v>
      </c>
      <c r="P30" s="44"/>
      <c r="Q30" s="44"/>
      <c r="R30" s="44"/>
      <c r="S30" s="44"/>
      <c r="T30" s="44"/>
      <c r="U30" s="44">
        <f t="shared" si="1"/>
        <v>0</v>
      </c>
      <c r="V30" s="94">
        <f>'2022'!EF19</f>
        <v>0</v>
      </c>
      <c r="W30" s="44">
        <f t="shared" si="2"/>
        <v>0</v>
      </c>
      <c r="X30" s="44">
        <f>'2022'!EH19</f>
        <v>0</v>
      </c>
      <c r="Y30" s="94">
        <f t="shared" si="3"/>
        <v>0</v>
      </c>
      <c r="Z30" s="44"/>
      <c r="AA30" s="44"/>
      <c r="AB30" s="44"/>
      <c r="AC30" s="44"/>
      <c r="AD30" s="44" t="str">
        <f t="shared" si="4"/>
        <v/>
      </c>
      <c r="AE30" s="44"/>
    </row>
    <row r="31" spans="1:31" ht="48" customHeight="1" x14ac:dyDescent="0.25">
      <c r="A31" s="34">
        <v>14</v>
      </c>
      <c r="B31" s="104" t="s">
        <v>408</v>
      </c>
      <c r="C31" s="92">
        <f>'2022'!B20</f>
        <v>434.36</v>
      </c>
      <c r="D31" s="581">
        <f>'2022'!DZ20</f>
        <v>0</v>
      </c>
      <c r="E31" s="93">
        <f>'2022'!EA20</f>
        <v>0</v>
      </c>
      <c r="F31" s="92">
        <f>'2022'!ED20</f>
        <v>0</v>
      </c>
      <c r="G31" s="583">
        <f>'2021'!EH20</f>
        <v>0</v>
      </c>
      <c r="H31" s="585">
        <f t="shared" si="0"/>
        <v>0</v>
      </c>
      <c r="I31" s="56"/>
      <c r="J31" s="56"/>
      <c r="K31" s="56"/>
      <c r="L31" s="107"/>
      <c r="M31" s="44"/>
      <c r="N31" s="44"/>
      <c r="O31" s="583">
        <f>'Добыча 2021'!U30</f>
        <v>0</v>
      </c>
      <c r="P31" s="44"/>
      <c r="Q31" s="44"/>
      <c r="R31" s="44"/>
      <c r="S31" s="44"/>
      <c r="T31" s="44"/>
      <c r="U31" s="583">
        <f t="shared" si="1"/>
        <v>0</v>
      </c>
      <c r="V31" s="94">
        <f>'2022'!EF20</f>
        <v>0</v>
      </c>
      <c r="W31" s="44">
        <f t="shared" si="2"/>
        <v>0</v>
      </c>
      <c r="X31" s="44">
        <f>'2022'!EH20</f>
        <v>0</v>
      </c>
      <c r="Y31" s="94">
        <f t="shared" si="3"/>
        <v>0</v>
      </c>
      <c r="Z31" s="44"/>
      <c r="AA31" s="44"/>
      <c r="AB31" s="44"/>
      <c r="AC31" s="44"/>
      <c r="AD31" s="44" t="str">
        <f t="shared" si="4"/>
        <v/>
      </c>
      <c r="AE31" s="44"/>
    </row>
    <row r="32" spans="1:31" ht="47.25" x14ac:dyDescent="0.25">
      <c r="A32" s="34">
        <v>15</v>
      </c>
      <c r="B32" s="108" t="s">
        <v>409</v>
      </c>
      <c r="C32" s="92">
        <f>'2022'!B21</f>
        <v>182.9</v>
      </c>
      <c r="D32" s="582"/>
      <c r="E32" s="93">
        <f>'2022'!EA21</f>
        <v>0</v>
      </c>
      <c r="F32" s="92">
        <f>'2022'!ED21</f>
        <v>0</v>
      </c>
      <c r="G32" s="584"/>
      <c r="H32" s="586"/>
      <c r="I32" s="47"/>
      <c r="J32" s="47"/>
      <c r="K32" s="47"/>
      <c r="L32" s="99"/>
      <c r="M32" s="44"/>
      <c r="N32" s="44"/>
      <c r="O32" s="584"/>
      <c r="P32" s="44"/>
      <c r="Q32" s="44"/>
      <c r="R32" s="44"/>
      <c r="S32" s="44"/>
      <c r="T32" s="44"/>
      <c r="U32" s="584"/>
      <c r="V32" s="94">
        <f>'2022'!EF21</f>
        <v>0</v>
      </c>
      <c r="W32" s="44">
        <f t="shared" si="2"/>
        <v>0</v>
      </c>
      <c r="X32" s="44">
        <f>'2022'!EH21</f>
        <v>0</v>
      </c>
      <c r="Y32" s="94">
        <f t="shared" si="3"/>
        <v>0</v>
      </c>
      <c r="Z32" s="44"/>
      <c r="AA32" s="44"/>
      <c r="AB32" s="44"/>
      <c r="AC32" s="44"/>
      <c r="AD32" s="44" t="str">
        <f t="shared" si="4"/>
        <v/>
      </c>
      <c r="AE32" s="44"/>
    </row>
    <row r="33" spans="1:31" x14ac:dyDescent="0.25">
      <c r="A33" s="34"/>
      <c r="B33" s="46" t="s">
        <v>35</v>
      </c>
      <c r="C33" s="96"/>
      <c r="D33" s="97"/>
      <c r="E33" s="97"/>
      <c r="F33" s="98"/>
      <c r="G33" s="44"/>
      <c r="H33" s="94"/>
      <c r="I33" s="44"/>
      <c r="J33" s="44"/>
      <c r="K33" s="44"/>
      <c r="L33" s="44"/>
      <c r="M33" s="47"/>
      <c r="N33" s="47"/>
      <c r="O33" s="47"/>
      <c r="P33" s="47"/>
      <c r="Q33" s="47"/>
      <c r="R33" s="47"/>
      <c r="S33" s="47"/>
      <c r="T33" s="47"/>
      <c r="U33" s="44"/>
      <c r="V33" s="100"/>
      <c r="W33" s="44"/>
      <c r="X33" s="47"/>
      <c r="Y33" s="94"/>
      <c r="Z33" s="47"/>
      <c r="AA33" s="47"/>
      <c r="AB33" s="47"/>
      <c r="AC33" s="47"/>
      <c r="AD33" s="47" t="str">
        <f t="shared" si="4"/>
        <v/>
      </c>
      <c r="AE33" s="47"/>
    </row>
    <row r="34" spans="1:31" ht="32.25" customHeight="1" x14ac:dyDescent="0.25">
      <c r="A34" s="34">
        <v>16</v>
      </c>
      <c r="B34" s="43" t="s">
        <v>36</v>
      </c>
      <c r="C34" s="92">
        <f>'2022'!B23</f>
        <v>8592.0195309999999</v>
      </c>
      <c r="D34" s="93">
        <f>'2022'!DZ23</f>
        <v>0</v>
      </c>
      <c r="E34" s="93">
        <f>'2022'!EA23</f>
        <v>0</v>
      </c>
      <c r="F34" s="92">
        <f>'2022'!ED23</f>
        <v>0</v>
      </c>
      <c r="G34" s="44">
        <f>'2021'!EH22</f>
        <v>0</v>
      </c>
      <c r="H34" s="94">
        <f t="shared" si="0"/>
        <v>0</v>
      </c>
      <c r="I34" s="44"/>
      <c r="J34" s="44"/>
      <c r="K34" s="44"/>
      <c r="L34" s="44"/>
      <c r="M34" s="44"/>
      <c r="N34" s="44"/>
      <c r="O34" s="44">
        <f>'Добыча 2021'!U32</f>
        <v>0</v>
      </c>
      <c r="P34" s="44"/>
      <c r="Q34" s="44"/>
      <c r="R34" s="44"/>
      <c r="S34" s="44"/>
      <c r="T34" s="44"/>
      <c r="U34" s="44">
        <f t="shared" si="1"/>
        <v>0</v>
      </c>
      <c r="V34" s="94">
        <f>'2022'!EF23</f>
        <v>0</v>
      </c>
      <c r="W34" s="44">
        <f t="shared" si="2"/>
        <v>0</v>
      </c>
      <c r="X34" s="44">
        <f>'2022'!EH23</f>
        <v>0</v>
      </c>
      <c r="Y34" s="94">
        <f t="shared" si="3"/>
        <v>0</v>
      </c>
      <c r="Z34" s="44"/>
      <c r="AA34" s="44"/>
      <c r="AB34" s="44"/>
      <c r="AC34" s="44"/>
      <c r="AD34" s="44" t="str">
        <f t="shared" si="4"/>
        <v/>
      </c>
      <c r="AE34" s="44"/>
    </row>
    <row r="35" spans="1:31" x14ac:dyDescent="0.25">
      <c r="A35" s="34"/>
      <c r="B35" s="46" t="s">
        <v>58</v>
      </c>
      <c r="C35" s="96"/>
      <c r="D35" s="97"/>
      <c r="E35" s="97"/>
      <c r="F35" s="98"/>
      <c r="G35" s="44"/>
      <c r="H35" s="94"/>
      <c r="I35" s="44"/>
      <c r="J35" s="44"/>
      <c r="K35" s="44"/>
      <c r="L35" s="44"/>
      <c r="M35" s="56"/>
      <c r="N35" s="56"/>
      <c r="O35" s="56"/>
      <c r="P35" s="56"/>
      <c r="Q35" s="56"/>
      <c r="R35" s="56"/>
      <c r="S35" s="56"/>
      <c r="T35" s="56"/>
      <c r="U35" s="44"/>
      <c r="V35" s="111"/>
      <c r="W35" s="44"/>
      <c r="X35" s="56"/>
      <c r="Y35" s="94"/>
      <c r="Z35" s="56"/>
      <c r="AA35" s="56"/>
      <c r="AB35" s="56"/>
      <c r="AC35" s="56"/>
      <c r="AD35" s="56" t="str">
        <f t="shared" si="4"/>
        <v/>
      </c>
      <c r="AE35" s="56"/>
    </row>
    <row r="36" spans="1:31" ht="31.5" x14ac:dyDescent="0.25">
      <c r="A36" s="34">
        <v>17</v>
      </c>
      <c r="B36" s="57" t="s">
        <v>60</v>
      </c>
      <c r="C36" s="92">
        <f>'2022'!B26</f>
        <v>1576.173</v>
      </c>
      <c r="D36" s="93">
        <f>'2022'!DZ26</f>
        <v>0</v>
      </c>
      <c r="E36" s="93">
        <f>'2022'!EA26</f>
        <v>0</v>
      </c>
      <c r="F36" s="92">
        <f>'2022'!ED26</f>
        <v>0</v>
      </c>
      <c r="G36" s="44">
        <f>'2021'!EH25</f>
        <v>0</v>
      </c>
      <c r="H36" s="94">
        <f t="shared" si="0"/>
        <v>0</v>
      </c>
      <c r="I36" s="44"/>
      <c r="J36" s="44"/>
      <c r="K36" s="44"/>
      <c r="L36" s="44"/>
      <c r="M36" s="44"/>
      <c r="N36" s="44"/>
      <c r="O36" s="44">
        <f>'Добыча 2021'!U35</f>
        <v>0</v>
      </c>
      <c r="P36" s="44"/>
      <c r="Q36" s="44"/>
      <c r="R36" s="44"/>
      <c r="S36" s="44"/>
      <c r="T36" s="44"/>
      <c r="U36" s="44">
        <f t="shared" si="1"/>
        <v>0</v>
      </c>
      <c r="V36" s="94">
        <f>'2022'!EF26</f>
        <v>0</v>
      </c>
      <c r="W36" s="44">
        <f t="shared" si="2"/>
        <v>0</v>
      </c>
      <c r="X36" s="44">
        <f>'2022'!EH26</f>
        <v>0</v>
      </c>
      <c r="Y36" s="94">
        <f t="shared" si="3"/>
        <v>0</v>
      </c>
      <c r="Z36" s="44"/>
      <c r="AA36" s="44"/>
      <c r="AB36" s="44"/>
      <c r="AC36" s="44"/>
      <c r="AD36" s="44" t="str">
        <f t="shared" si="4"/>
        <v/>
      </c>
      <c r="AE36" s="44"/>
    </row>
    <row r="37" spans="1:31" ht="47.25" x14ac:dyDescent="0.25">
      <c r="A37" s="34">
        <v>18</v>
      </c>
      <c r="B37" s="57" t="s">
        <v>59</v>
      </c>
      <c r="C37" s="92">
        <f>'2022'!B27</f>
        <v>116.81</v>
      </c>
      <c r="D37" s="93">
        <f>'2022'!DZ27</f>
        <v>0</v>
      </c>
      <c r="E37" s="93">
        <f>'2022'!EA27</f>
        <v>0</v>
      </c>
      <c r="F37" s="92">
        <f>'2022'!ED27</f>
        <v>0</v>
      </c>
      <c r="G37" s="44">
        <f>'2021'!EH26</f>
        <v>0</v>
      </c>
      <c r="H37" s="94">
        <f t="shared" si="0"/>
        <v>0</v>
      </c>
      <c r="I37" s="44"/>
      <c r="J37" s="44"/>
      <c r="K37" s="44"/>
      <c r="L37" s="44"/>
      <c r="M37" s="44"/>
      <c r="N37" s="44"/>
      <c r="O37" s="44">
        <f>'Добыча 2021'!U36</f>
        <v>0</v>
      </c>
      <c r="P37" s="44"/>
      <c r="Q37" s="44"/>
      <c r="R37" s="44"/>
      <c r="S37" s="44"/>
      <c r="T37" s="44"/>
      <c r="U37" s="44">
        <f t="shared" si="1"/>
        <v>0</v>
      </c>
      <c r="V37" s="94">
        <f>'2022'!EF27</f>
        <v>0</v>
      </c>
      <c r="W37" s="44">
        <f t="shared" si="2"/>
        <v>0</v>
      </c>
      <c r="X37" s="44">
        <f>'2022'!EH27</f>
        <v>0</v>
      </c>
      <c r="Y37" s="94">
        <f t="shared" si="3"/>
        <v>0</v>
      </c>
      <c r="Z37" s="44"/>
      <c r="AA37" s="44"/>
      <c r="AB37" s="44"/>
      <c r="AC37" s="44"/>
      <c r="AD37" s="44" t="str">
        <f t="shared" si="4"/>
        <v/>
      </c>
      <c r="AE37" s="44"/>
    </row>
    <row r="38" spans="1:31" ht="30.75" customHeight="1" x14ac:dyDescent="0.25">
      <c r="A38" s="34">
        <v>19</v>
      </c>
      <c r="B38" s="57" t="s">
        <v>294</v>
      </c>
      <c r="C38" s="92">
        <f>'2022'!B28</f>
        <v>109.2</v>
      </c>
      <c r="D38" s="93">
        <f>'2022'!DZ28</f>
        <v>0</v>
      </c>
      <c r="E38" s="93">
        <f>'2022'!EA28</f>
        <v>0</v>
      </c>
      <c r="F38" s="92">
        <f>'2022'!ED28</f>
        <v>0</v>
      </c>
      <c r="G38" s="44">
        <f>'2021'!EH27</f>
        <v>0</v>
      </c>
      <c r="H38" s="94">
        <f t="shared" si="0"/>
        <v>0</v>
      </c>
      <c r="I38" s="44"/>
      <c r="J38" s="44"/>
      <c r="K38" s="44"/>
      <c r="L38" s="44"/>
      <c r="M38" s="44"/>
      <c r="N38" s="44"/>
      <c r="O38" s="44">
        <f>'Добыча 2021'!U37</f>
        <v>0</v>
      </c>
      <c r="P38" s="44"/>
      <c r="Q38" s="44"/>
      <c r="R38" s="44"/>
      <c r="S38" s="44"/>
      <c r="T38" s="44"/>
      <c r="U38" s="44">
        <f t="shared" si="1"/>
        <v>0</v>
      </c>
      <c r="V38" s="94">
        <f>'2022'!EF28</f>
        <v>0</v>
      </c>
      <c r="W38" s="44">
        <f t="shared" si="2"/>
        <v>0</v>
      </c>
      <c r="X38" s="44">
        <f>'2022'!EH28</f>
        <v>0</v>
      </c>
      <c r="Y38" s="94">
        <f t="shared" si="3"/>
        <v>0</v>
      </c>
      <c r="Z38" s="44"/>
      <c r="AA38" s="44"/>
      <c r="AB38" s="44"/>
      <c r="AC38" s="44"/>
      <c r="AD38" s="44" t="str">
        <f t="shared" si="4"/>
        <v/>
      </c>
      <c r="AE38" s="44"/>
    </row>
    <row r="39" spans="1:31" ht="31.5" x14ac:dyDescent="0.25">
      <c r="A39" s="72">
        <v>20</v>
      </c>
      <c r="B39" s="48" t="s">
        <v>62</v>
      </c>
      <c r="C39" s="92">
        <f>'2022'!B29</f>
        <v>395.2</v>
      </c>
      <c r="D39" s="93">
        <f>'2022'!DZ29</f>
        <v>0</v>
      </c>
      <c r="E39" s="93">
        <f>'2022'!EA29</f>
        <v>0</v>
      </c>
      <c r="F39" s="92">
        <f>'2022'!ED29</f>
        <v>0</v>
      </c>
      <c r="G39" s="44">
        <f>'2021'!EH28</f>
        <v>0</v>
      </c>
      <c r="H39" s="94">
        <f t="shared" si="0"/>
        <v>0</v>
      </c>
      <c r="I39" s="47"/>
      <c r="J39" s="47"/>
      <c r="K39" s="47"/>
      <c r="L39" s="99"/>
      <c r="M39" s="44"/>
      <c r="N39" s="44"/>
      <c r="O39" s="44">
        <f>'Добыча 2021'!U38</f>
        <v>0</v>
      </c>
      <c r="P39" s="44"/>
      <c r="Q39" s="44"/>
      <c r="R39" s="44"/>
      <c r="S39" s="44"/>
      <c r="T39" s="44"/>
      <c r="U39" s="44">
        <f t="shared" si="1"/>
        <v>0</v>
      </c>
      <c r="V39" s="94">
        <f>'2022'!EF29</f>
        <v>0</v>
      </c>
      <c r="W39" s="44">
        <f t="shared" si="2"/>
        <v>0</v>
      </c>
      <c r="X39" s="44">
        <f>'2022'!EH29</f>
        <v>0</v>
      </c>
      <c r="Y39" s="94">
        <f t="shared" si="3"/>
        <v>0</v>
      </c>
      <c r="Z39" s="44"/>
      <c r="AA39" s="44"/>
      <c r="AB39" s="44"/>
      <c r="AC39" s="44"/>
      <c r="AD39" s="44" t="str">
        <f t="shared" si="4"/>
        <v/>
      </c>
      <c r="AE39" s="44"/>
    </row>
    <row r="40" spans="1:31" x14ac:dyDescent="0.25">
      <c r="A40" s="34"/>
      <c r="B40" s="46" t="s">
        <v>63</v>
      </c>
      <c r="C40" s="96"/>
      <c r="D40" s="97"/>
      <c r="E40" s="97"/>
      <c r="F40" s="98"/>
      <c r="G40" s="44"/>
      <c r="H40" s="94"/>
      <c r="I40" s="44"/>
      <c r="J40" s="44"/>
      <c r="K40" s="44"/>
      <c r="L40" s="44"/>
      <c r="M40" s="56"/>
      <c r="N40" s="56"/>
      <c r="O40" s="56"/>
      <c r="P40" s="56"/>
      <c r="Q40" s="56"/>
      <c r="R40" s="56"/>
      <c r="S40" s="56"/>
      <c r="T40" s="56"/>
      <c r="U40" s="44"/>
      <c r="V40" s="111"/>
      <c r="W40" s="44"/>
      <c r="X40" s="56"/>
      <c r="Y40" s="94"/>
      <c r="Z40" s="56"/>
      <c r="AA40" s="56"/>
      <c r="AB40" s="56"/>
      <c r="AC40" s="56"/>
      <c r="AD40" s="56" t="str">
        <f t="shared" si="4"/>
        <v/>
      </c>
      <c r="AE40" s="56"/>
    </row>
    <row r="41" spans="1:31" ht="31.5" x14ac:dyDescent="0.25">
      <c r="A41" s="34">
        <v>21</v>
      </c>
      <c r="B41" s="57" t="s">
        <v>295</v>
      </c>
      <c r="C41" s="92">
        <f>'2022'!B31</f>
        <v>375.81700000000001</v>
      </c>
      <c r="D41" s="93">
        <f>'2022'!DZ31</f>
        <v>0</v>
      </c>
      <c r="E41" s="93">
        <f>'2022'!EA31</f>
        <v>0</v>
      </c>
      <c r="F41" s="92">
        <f>'2022'!ED31</f>
        <v>0</v>
      </c>
      <c r="G41" s="44">
        <f>'2021'!EH30</f>
        <v>0</v>
      </c>
      <c r="H41" s="94">
        <f t="shared" si="0"/>
        <v>0</v>
      </c>
      <c r="I41" s="44"/>
      <c r="J41" s="44"/>
      <c r="K41" s="44"/>
      <c r="L41" s="44"/>
      <c r="M41" s="44"/>
      <c r="N41" s="44"/>
      <c r="O41" s="44">
        <f>'Добыча 2021'!U40</f>
        <v>0</v>
      </c>
      <c r="P41" s="44"/>
      <c r="Q41" s="44"/>
      <c r="R41" s="44"/>
      <c r="S41" s="44"/>
      <c r="T41" s="44"/>
      <c r="U41" s="44">
        <f t="shared" si="1"/>
        <v>0</v>
      </c>
      <c r="V41" s="94">
        <f>'2022'!EF31</f>
        <v>0</v>
      </c>
      <c r="W41" s="44">
        <f t="shared" si="2"/>
        <v>0</v>
      </c>
      <c r="X41" s="44">
        <f>'2022'!EH31</f>
        <v>0</v>
      </c>
      <c r="Y41" s="94">
        <f t="shared" si="3"/>
        <v>0</v>
      </c>
      <c r="Z41" s="44"/>
      <c r="AA41" s="44"/>
      <c r="AB41" s="44"/>
      <c r="AC41" s="44"/>
      <c r="AD41" s="44" t="str">
        <f t="shared" si="4"/>
        <v/>
      </c>
      <c r="AE41" s="44"/>
    </row>
    <row r="42" spans="1:31" ht="31.5" customHeight="1" x14ac:dyDescent="0.25">
      <c r="A42" s="34">
        <v>22</v>
      </c>
      <c r="B42" s="57" t="s">
        <v>296</v>
      </c>
      <c r="C42" s="92">
        <f>'2022'!B32</f>
        <v>242.9</v>
      </c>
      <c r="D42" s="93">
        <f>'2022'!DZ32</f>
        <v>500</v>
      </c>
      <c r="E42" s="93">
        <f>'2022'!EA32</f>
        <v>500</v>
      </c>
      <c r="F42" s="92">
        <f>'2022'!ED32</f>
        <v>2.0584602717167559</v>
      </c>
      <c r="G42" s="44">
        <f>'2021'!EH31</f>
        <v>30</v>
      </c>
      <c r="H42" s="94">
        <f t="shared" si="0"/>
        <v>6</v>
      </c>
      <c r="I42" s="44"/>
      <c r="J42" s="44"/>
      <c r="K42" s="44"/>
      <c r="L42" s="44"/>
      <c r="M42" s="44"/>
      <c r="N42" s="44"/>
      <c r="O42" s="44">
        <f>'Добыча 2021'!U41</f>
        <v>30</v>
      </c>
      <c r="P42" s="44"/>
      <c r="Q42" s="44"/>
      <c r="R42" s="44"/>
      <c r="S42" s="44"/>
      <c r="T42" s="44"/>
      <c r="U42" s="44">
        <f t="shared" si="1"/>
        <v>100</v>
      </c>
      <c r="V42" s="94">
        <f>'2022'!EF32</f>
        <v>50</v>
      </c>
      <c r="W42" s="44">
        <f t="shared" si="2"/>
        <v>10</v>
      </c>
      <c r="X42" s="44">
        <f>'2022'!EH32</f>
        <v>40</v>
      </c>
      <c r="Y42" s="94">
        <f t="shared" si="3"/>
        <v>8</v>
      </c>
      <c r="Z42" s="44"/>
      <c r="AA42" s="44"/>
      <c r="AB42" s="44"/>
      <c r="AC42" s="44"/>
      <c r="AD42" s="44">
        <f t="shared" si="4"/>
        <v>40</v>
      </c>
      <c r="AE42" s="44"/>
    </row>
    <row r="43" spans="1:31" ht="31.5" x14ac:dyDescent="0.25">
      <c r="A43" s="72">
        <v>23</v>
      </c>
      <c r="B43" s="57" t="s">
        <v>66</v>
      </c>
      <c r="C43" s="92">
        <f>'2022'!B33</f>
        <v>46.606000000000002</v>
      </c>
      <c r="D43" s="93">
        <f>'2022'!DZ33</f>
        <v>0</v>
      </c>
      <c r="E43" s="93">
        <f>'2022'!EA33</f>
        <v>0</v>
      </c>
      <c r="F43" s="92">
        <f>'2022'!ED33</f>
        <v>0</v>
      </c>
      <c r="G43" s="44">
        <f>'2021'!EH32</f>
        <v>0</v>
      </c>
      <c r="H43" s="94">
        <f t="shared" si="0"/>
        <v>0</v>
      </c>
      <c r="I43" s="47"/>
      <c r="J43" s="47"/>
      <c r="K43" s="47"/>
      <c r="L43" s="99"/>
      <c r="M43" s="44"/>
      <c r="N43" s="44"/>
      <c r="O43" s="44">
        <f>'Добыча 2021'!U42</f>
        <v>0</v>
      </c>
      <c r="P43" s="44"/>
      <c r="Q43" s="44"/>
      <c r="R43" s="44"/>
      <c r="S43" s="44"/>
      <c r="T43" s="44"/>
      <c r="U43" s="44">
        <f t="shared" si="1"/>
        <v>0</v>
      </c>
      <c r="V43" s="94">
        <f>'2022'!EF33</f>
        <v>0</v>
      </c>
      <c r="W43" s="44">
        <f t="shared" si="2"/>
        <v>0</v>
      </c>
      <c r="X43" s="44">
        <f>'2022'!EH33</f>
        <v>0</v>
      </c>
      <c r="Y43" s="94">
        <f t="shared" si="3"/>
        <v>0</v>
      </c>
      <c r="Z43" s="44"/>
      <c r="AA43" s="44"/>
      <c r="AB43" s="44"/>
      <c r="AC43" s="44"/>
      <c r="AD43" s="44" t="str">
        <f t="shared" si="4"/>
        <v/>
      </c>
      <c r="AE43" s="44"/>
    </row>
    <row r="44" spans="1:31" x14ac:dyDescent="0.25">
      <c r="A44" s="34"/>
      <c r="B44" s="46" t="s">
        <v>67</v>
      </c>
      <c r="C44" s="96"/>
      <c r="D44" s="97"/>
      <c r="E44" s="97"/>
      <c r="F44" s="98"/>
      <c r="G44" s="44"/>
      <c r="H44" s="94"/>
      <c r="I44" s="44"/>
      <c r="J44" s="44"/>
      <c r="K44" s="44"/>
      <c r="L44" s="44"/>
      <c r="M44" s="56"/>
      <c r="N44" s="56"/>
      <c r="O44" s="56"/>
      <c r="P44" s="56"/>
      <c r="Q44" s="56"/>
      <c r="R44" s="56"/>
      <c r="S44" s="56"/>
      <c r="T44" s="56"/>
      <c r="U44" s="44"/>
      <c r="V44" s="111"/>
      <c r="W44" s="44"/>
      <c r="X44" s="56"/>
      <c r="Y44" s="94"/>
      <c r="Z44" s="56"/>
      <c r="AA44" s="56"/>
      <c r="AB44" s="56"/>
      <c r="AC44" s="56"/>
      <c r="AD44" s="56" t="str">
        <f t="shared" si="4"/>
        <v/>
      </c>
      <c r="AE44" s="56"/>
    </row>
    <row r="45" spans="1:31" ht="31.5" customHeight="1" x14ac:dyDescent="0.25">
      <c r="A45" s="34">
        <v>24</v>
      </c>
      <c r="B45" s="58" t="s">
        <v>297</v>
      </c>
      <c r="C45" s="92">
        <f>'2022'!B35</f>
        <v>399.13200000000001</v>
      </c>
      <c r="D45" s="93">
        <f>'2022'!DZ35</f>
        <v>167</v>
      </c>
      <c r="E45" s="93">
        <f>'2022'!EA35</f>
        <v>183</v>
      </c>
      <c r="F45" s="92">
        <f>'2022'!ED35</f>
        <v>0.45849493400679475</v>
      </c>
      <c r="G45" s="44">
        <f>'2021'!EH34</f>
        <v>10</v>
      </c>
      <c r="H45" s="94">
        <f t="shared" si="0"/>
        <v>5.9880239520958085</v>
      </c>
      <c r="I45" s="44"/>
      <c r="J45" s="44"/>
      <c r="K45" s="44"/>
      <c r="L45" s="44"/>
      <c r="M45" s="44"/>
      <c r="N45" s="44"/>
      <c r="O45" s="44">
        <f>'Добыча 2021'!U44</f>
        <v>7</v>
      </c>
      <c r="P45" s="44"/>
      <c r="Q45" s="44"/>
      <c r="R45" s="44"/>
      <c r="S45" s="44"/>
      <c r="T45" s="44"/>
      <c r="U45" s="44">
        <f t="shared" si="1"/>
        <v>70</v>
      </c>
      <c r="V45" s="94">
        <f>'2022'!EF35</f>
        <v>18.3</v>
      </c>
      <c r="W45" s="44">
        <f t="shared" si="2"/>
        <v>10</v>
      </c>
      <c r="X45" s="44">
        <f>'2022'!EH35</f>
        <v>15</v>
      </c>
      <c r="Y45" s="94">
        <f t="shared" si="3"/>
        <v>8.1967213114754092</v>
      </c>
      <c r="Z45" s="44"/>
      <c r="AA45" s="44"/>
      <c r="AB45" s="44"/>
      <c r="AC45" s="44"/>
      <c r="AD45" s="44">
        <f t="shared" si="4"/>
        <v>15</v>
      </c>
      <c r="AE45" s="44"/>
    </row>
    <row r="46" spans="1:31" ht="31.5" x14ac:dyDescent="0.25">
      <c r="A46" s="72">
        <v>25</v>
      </c>
      <c r="B46" s="58" t="s">
        <v>298</v>
      </c>
      <c r="C46" s="92">
        <f>'2022'!B36</f>
        <v>162.821</v>
      </c>
      <c r="D46" s="93">
        <f>'2022'!DZ36</f>
        <v>0</v>
      </c>
      <c r="E46" s="93">
        <f>'2022'!EA36</f>
        <v>0</v>
      </c>
      <c r="F46" s="92">
        <f>'2022'!ED36</f>
        <v>0</v>
      </c>
      <c r="G46" s="44">
        <f>'2021'!EH35</f>
        <v>0</v>
      </c>
      <c r="H46" s="94">
        <f t="shared" si="0"/>
        <v>0</v>
      </c>
      <c r="I46" s="47"/>
      <c r="J46" s="47"/>
      <c r="K46" s="47"/>
      <c r="L46" s="99"/>
      <c r="M46" s="44"/>
      <c r="N46" s="44"/>
      <c r="O46" s="44">
        <f>'Добыча 2021'!U45</f>
        <v>0</v>
      </c>
      <c r="P46" s="44"/>
      <c r="Q46" s="44"/>
      <c r="R46" s="44"/>
      <c r="S46" s="44"/>
      <c r="T46" s="44"/>
      <c r="U46" s="44">
        <f t="shared" si="1"/>
        <v>0</v>
      </c>
      <c r="V46" s="94">
        <f>'2022'!EF36</f>
        <v>0</v>
      </c>
      <c r="W46" s="44">
        <f t="shared" si="2"/>
        <v>0</v>
      </c>
      <c r="X46" s="44">
        <f>'2022'!EH36</f>
        <v>0</v>
      </c>
      <c r="Y46" s="94">
        <f t="shared" si="3"/>
        <v>0</v>
      </c>
      <c r="Z46" s="44"/>
      <c r="AA46" s="44"/>
      <c r="AB46" s="44"/>
      <c r="AC46" s="44"/>
      <c r="AD46" s="44" t="str">
        <f t="shared" si="4"/>
        <v/>
      </c>
      <c r="AE46" s="44"/>
    </row>
    <row r="47" spans="1:31" x14ac:dyDescent="0.25">
      <c r="A47" s="34"/>
      <c r="B47" s="46" t="s">
        <v>70</v>
      </c>
      <c r="C47" s="98"/>
      <c r="D47" s="97"/>
      <c r="E47" s="97"/>
      <c r="F47" s="98"/>
      <c r="G47" s="44"/>
      <c r="H47" s="94"/>
      <c r="I47" s="44"/>
      <c r="J47" s="44"/>
      <c r="K47" s="44"/>
      <c r="L47" s="44"/>
      <c r="M47" s="56"/>
      <c r="N47" s="56"/>
      <c r="O47" s="56"/>
      <c r="P47" s="56"/>
      <c r="Q47" s="56"/>
      <c r="R47" s="56"/>
      <c r="S47" s="56"/>
      <c r="T47" s="56"/>
      <c r="U47" s="44"/>
      <c r="V47" s="111"/>
      <c r="W47" s="44"/>
      <c r="X47" s="56"/>
      <c r="Y47" s="94"/>
      <c r="Z47" s="56"/>
      <c r="AA47" s="56"/>
      <c r="AB47" s="56"/>
      <c r="AC47" s="56"/>
      <c r="AD47" s="56" t="str">
        <f t="shared" si="4"/>
        <v/>
      </c>
      <c r="AE47" s="56"/>
    </row>
    <row r="48" spans="1:31" ht="47.25" x14ac:dyDescent="0.25">
      <c r="A48" s="34">
        <v>26</v>
      </c>
      <c r="B48" s="49" t="s">
        <v>77</v>
      </c>
      <c r="C48" s="92">
        <f>'2022'!B38</f>
        <v>7.1820000000000004</v>
      </c>
      <c r="D48" s="93">
        <f>'2022'!DZ38</f>
        <v>0</v>
      </c>
      <c r="E48" s="93">
        <f>'2022'!EA38</f>
        <v>0</v>
      </c>
      <c r="F48" s="92">
        <f>'2022'!ED38</f>
        <v>0</v>
      </c>
      <c r="G48" s="44">
        <f>'2021'!EH37</f>
        <v>0</v>
      </c>
      <c r="H48" s="94">
        <f t="shared" si="0"/>
        <v>0</v>
      </c>
      <c r="I48" s="44"/>
      <c r="J48" s="44"/>
      <c r="K48" s="44"/>
      <c r="L48" s="44"/>
      <c r="M48" s="44"/>
      <c r="N48" s="44"/>
      <c r="O48" s="44">
        <f>'Добыча 2021'!U47</f>
        <v>0</v>
      </c>
      <c r="P48" s="44"/>
      <c r="Q48" s="44"/>
      <c r="R48" s="44"/>
      <c r="S48" s="44"/>
      <c r="T48" s="44"/>
      <c r="U48" s="44">
        <f t="shared" si="1"/>
        <v>0</v>
      </c>
      <c r="V48" s="94">
        <f>'2022'!EF38</f>
        <v>0</v>
      </c>
      <c r="W48" s="44">
        <f t="shared" si="2"/>
        <v>0</v>
      </c>
      <c r="X48" s="44">
        <f>'2022'!EH38</f>
        <v>0</v>
      </c>
      <c r="Y48" s="94">
        <f t="shared" si="3"/>
        <v>0</v>
      </c>
      <c r="Z48" s="44"/>
      <c r="AA48" s="44"/>
      <c r="AB48" s="44"/>
      <c r="AC48" s="44"/>
      <c r="AD48" s="44" t="str">
        <f t="shared" si="4"/>
        <v/>
      </c>
      <c r="AE48" s="44"/>
    </row>
    <row r="49" spans="1:31" ht="34.5" customHeight="1" x14ac:dyDescent="0.25">
      <c r="A49" s="34">
        <v>27</v>
      </c>
      <c r="B49" s="49" t="s">
        <v>76</v>
      </c>
      <c r="C49" s="92">
        <f>'2022'!B39</f>
        <v>11.596</v>
      </c>
      <c r="D49" s="93">
        <f>'2022'!DZ39</f>
        <v>0</v>
      </c>
      <c r="E49" s="93">
        <f>'2022'!EA39</f>
        <v>0</v>
      </c>
      <c r="F49" s="92">
        <f>'2022'!ED39</f>
        <v>0</v>
      </c>
      <c r="G49" s="44">
        <f>'2021'!EH38</f>
        <v>0</v>
      </c>
      <c r="H49" s="94">
        <f t="shared" si="0"/>
        <v>0</v>
      </c>
      <c r="I49" s="44"/>
      <c r="J49" s="44"/>
      <c r="K49" s="44"/>
      <c r="L49" s="44"/>
      <c r="M49" s="44"/>
      <c r="N49" s="44"/>
      <c r="O49" s="44">
        <f>'Добыча 2021'!U48</f>
        <v>0</v>
      </c>
      <c r="P49" s="44"/>
      <c r="Q49" s="44"/>
      <c r="R49" s="44"/>
      <c r="S49" s="44"/>
      <c r="T49" s="44"/>
      <c r="U49" s="44">
        <f t="shared" si="1"/>
        <v>0</v>
      </c>
      <c r="V49" s="94">
        <f>'2022'!EF39</f>
        <v>0</v>
      </c>
      <c r="W49" s="44">
        <f t="shared" si="2"/>
        <v>0</v>
      </c>
      <c r="X49" s="44">
        <f>'2022'!EH39</f>
        <v>0</v>
      </c>
      <c r="Y49" s="94">
        <f t="shared" si="3"/>
        <v>0</v>
      </c>
      <c r="Z49" s="44"/>
      <c r="AA49" s="44"/>
      <c r="AB49" s="44"/>
      <c r="AC49" s="44"/>
      <c r="AD49" s="44" t="str">
        <f t="shared" si="4"/>
        <v/>
      </c>
      <c r="AE49" s="44"/>
    </row>
    <row r="50" spans="1:31" ht="33.75" customHeight="1" x14ac:dyDescent="0.25">
      <c r="A50" s="34">
        <v>28</v>
      </c>
      <c r="B50" s="49" t="s">
        <v>75</v>
      </c>
      <c r="C50" s="92">
        <f>'2022'!B40</f>
        <v>16.03</v>
      </c>
      <c r="D50" s="93">
        <f>'2022'!DZ40</f>
        <v>0</v>
      </c>
      <c r="E50" s="93">
        <f>'2022'!EA40</f>
        <v>0</v>
      </c>
      <c r="F50" s="92">
        <f>'2022'!ED40</f>
        <v>0</v>
      </c>
      <c r="G50" s="44">
        <f>'2021'!EH39</f>
        <v>0</v>
      </c>
      <c r="H50" s="94">
        <f t="shared" si="0"/>
        <v>0</v>
      </c>
      <c r="I50" s="44"/>
      <c r="J50" s="44"/>
      <c r="K50" s="44"/>
      <c r="L50" s="44"/>
      <c r="M50" s="44"/>
      <c r="N50" s="44"/>
      <c r="O50" s="44">
        <f>'Добыча 2021'!U49</f>
        <v>0</v>
      </c>
      <c r="P50" s="44"/>
      <c r="Q50" s="44"/>
      <c r="R50" s="44"/>
      <c r="S50" s="44"/>
      <c r="T50" s="44"/>
      <c r="U50" s="44">
        <f t="shared" si="1"/>
        <v>0</v>
      </c>
      <c r="V50" s="94">
        <f>'2022'!EF40</f>
        <v>0</v>
      </c>
      <c r="W50" s="44">
        <f t="shared" si="2"/>
        <v>0</v>
      </c>
      <c r="X50" s="44">
        <f>'2022'!EH40</f>
        <v>0</v>
      </c>
      <c r="Y50" s="94">
        <f t="shared" si="3"/>
        <v>0</v>
      </c>
      <c r="Z50" s="44"/>
      <c r="AA50" s="44"/>
      <c r="AB50" s="44"/>
      <c r="AC50" s="44"/>
      <c r="AD50" s="44" t="str">
        <f t="shared" si="4"/>
        <v/>
      </c>
      <c r="AE50" s="44"/>
    </row>
    <row r="51" spans="1:31" ht="33.75" customHeight="1" x14ac:dyDescent="0.25">
      <c r="A51" s="34">
        <v>29</v>
      </c>
      <c r="B51" s="114" t="s">
        <v>410</v>
      </c>
      <c r="C51" s="92">
        <f>'2022'!B41</f>
        <v>7.9729999999999999</v>
      </c>
      <c r="D51" s="581">
        <f>'2022'!DZ41</f>
        <v>0</v>
      </c>
      <c r="E51" s="93">
        <f>'2022'!EA41</f>
        <v>0</v>
      </c>
      <c r="F51" s="92">
        <f>'2022'!ED41</f>
        <v>0</v>
      </c>
      <c r="G51" s="583">
        <f>'2021'!EH40</f>
        <v>0</v>
      </c>
      <c r="H51" s="585">
        <f t="shared" si="0"/>
        <v>0</v>
      </c>
      <c r="I51" s="44"/>
      <c r="J51" s="44"/>
      <c r="K51" s="44"/>
      <c r="L51" s="44"/>
      <c r="M51" s="44"/>
      <c r="N51" s="44"/>
      <c r="O51" s="583">
        <f>'Добыча 2021'!U50</f>
        <v>0</v>
      </c>
      <c r="P51" s="44"/>
      <c r="Q51" s="44"/>
      <c r="R51" s="44"/>
      <c r="S51" s="44"/>
      <c r="T51" s="44"/>
      <c r="U51" s="583">
        <f t="shared" si="1"/>
        <v>0</v>
      </c>
      <c r="V51" s="94">
        <f>'2022'!EF41</f>
        <v>0</v>
      </c>
      <c r="W51" s="44">
        <f t="shared" si="2"/>
        <v>0</v>
      </c>
      <c r="X51" s="44">
        <f>'2022'!EH41</f>
        <v>0</v>
      </c>
      <c r="Y51" s="94">
        <f t="shared" si="3"/>
        <v>0</v>
      </c>
      <c r="Z51" s="44"/>
      <c r="AA51" s="44"/>
      <c r="AB51" s="44"/>
      <c r="AC51" s="44"/>
      <c r="AD51" s="44" t="str">
        <f t="shared" si="4"/>
        <v/>
      </c>
      <c r="AE51" s="44"/>
    </row>
    <row r="52" spans="1:31" ht="33.75" customHeight="1" x14ac:dyDescent="0.25">
      <c r="A52" s="34">
        <v>30</v>
      </c>
      <c r="B52" s="114" t="s">
        <v>411</v>
      </c>
      <c r="C52" s="92">
        <f>'2022'!B42</f>
        <v>28.376999999999999</v>
      </c>
      <c r="D52" s="587"/>
      <c r="E52" s="93">
        <f>'2022'!EA42</f>
        <v>0</v>
      </c>
      <c r="F52" s="92">
        <f>'2022'!ED42</f>
        <v>0</v>
      </c>
      <c r="G52" s="588"/>
      <c r="H52" s="589"/>
      <c r="I52" s="44"/>
      <c r="J52" s="44"/>
      <c r="K52" s="44"/>
      <c r="L52" s="44"/>
      <c r="M52" s="44"/>
      <c r="N52" s="44"/>
      <c r="O52" s="588"/>
      <c r="P52" s="44"/>
      <c r="Q52" s="44"/>
      <c r="R52" s="44"/>
      <c r="S52" s="44"/>
      <c r="T52" s="44"/>
      <c r="U52" s="588"/>
      <c r="V52" s="94">
        <f>'2022'!EF42</f>
        <v>0</v>
      </c>
      <c r="W52" s="44">
        <f t="shared" si="2"/>
        <v>0</v>
      </c>
      <c r="X52" s="44">
        <f>'2022'!EH42</f>
        <v>0</v>
      </c>
      <c r="Y52" s="94">
        <f t="shared" si="3"/>
        <v>0</v>
      </c>
      <c r="Z52" s="44"/>
      <c r="AA52" s="44"/>
      <c r="AB52" s="44"/>
      <c r="AC52" s="44"/>
      <c r="AD52" s="44" t="str">
        <f t="shared" si="4"/>
        <v/>
      </c>
      <c r="AE52" s="44"/>
    </row>
    <row r="53" spans="1:31" ht="31.5" x14ac:dyDescent="0.25">
      <c r="A53" s="34">
        <v>31</v>
      </c>
      <c r="B53" s="116" t="s">
        <v>412</v>
      </c>
      <c r="C53" s="92">
        <f>'2022'!B43</f>
        <v>36.741999999999997</v>
      </c>
      <c r="D53" s="582"/>
      <c r="E53" s="93">
        <f>'2022'!EA43</f>
        <v>0</v>
      </c>
      <c r="F53" s="92">
        <f>'2022'!ED43</f>
        <v>0</v>
      </c>
      <c r="G53" s="584"/>
      <c r="H53" s="586"/>
      <c r="I53" s="44"/>
      <c r="J53" s="44"/>
      <c r="K53" s="44"/>
      <c r="L53" s="44"/>
      <c r="M53" s="44"/>
      <c r="N53" s="44"/>
      <c r="O53" s="584"/>
      <c r="P53" s="44"/>
      <c r="Q53" s="44"/>
      <c r="R53" s="44"/>
      <c r="S53" s="44"/>
      <c r="T53" s="44"/>
      <c r="U53" s="584"/>
      <c r="V53" s="94">
        <f>'2022'!EF43</f>
        <v>0</v>
      </c>
      <c r="W53" s="44">
        <f t="shared" si="2"/>
        <v>0</v>
      </c>
      <c r="X53" s="44">
        <f>'2022'!EH43</f>
        <v>0</v>
      </c>
      <c r="Y53" s="94">
        <f t="shared" si="3"/>
        <v>0</v>
      </c>
      <c r="Z53" s="44"/>
      <c r="AA53" s="44"/>
      <c r="AB53" s="44"/>
      <c r="AC53" s="44"/>
      <c r="AD53" s="44" t="str">
        <f t="shared" si="4"/>
        <v/>
      </c>
      <c r="AE53" s="44"/>
    </row>
    <row r="54" spans="1:31" ht="30.75" customHeight="1" x14ac:dyDescent="0.25">
      <c r="A54" s="34">
        <v>32</v>
      </c>
      <c r="B54" s="57" t="s">
        <v>74</v>
      </c>
      <c r="C54" s="92">
        <f>'2022'!B44</f>
        <v>9.98</v>
      </c>
      <c r="D54" s="93">
        <f>'2022'!DZ44</f>
        <v>0</v>
      </c>
      <c r="E54" s="93">
        <f>'2022'!EA44</f>
        <v>0</v>
      </c>
      <c r="F54" s="92">
        <f>'2022'!ED44</f>
        <v>0</v>
      </c>
      <c r="G54" s="44">
        <f>'2021'!EH41</f>
        <v>0</v>
      </c>
      <c r="H54" s="94">
        <f t="shared" si="0"/>
        <v>0</v>
      </c>
      <c r="I54" s="44"/>
      <c r="J54" s="44"/>
      <c r="K54" s="44"/>
      <c r="L54" s="44"/>
      <c r="M54" s="44"/>
      <c r="N54" s="44"/>
      <c r="O54" s="44">
        <f>'Добыча 2021'!U51</f>
        <v>0</v>
      </c>
      <c r="P54" s="44"/>
      <c r="Q54" s="44"/>
      <c r="R54" s="44"/>
      <c r="S54" s="44"/>
      <c r="T54" s="44"/>
      <c r="U54" s="44">
        <f t="shared" si="1"/>
        <v>0</v>
      </c>
      <c r="V54" s="94">
        <f>'2022'!EF44</f>
        <v>0</v>
      </c>
      <c r="W54" s="44">
        <f t="shared" si="2"/>
        <v>0</v>
      </c>
      <c r="X54" s="44">
        <f>'2022'!EH44</f>
        <v>0</v>
      </c>
      <c r="Y54" s="94">
        <f t="shared" si="3"/>
        <v>0</v>
      </c>
      <c r="Z54" s="44"/>
      <c r="AA54" s="44"/>
      <c r="AB54" s="44"/>
      <c r="AC54" s="44"/>
      <c r="AD54" s="44" t="str">
        <f t="shared" si="4"/>
        <v/>
      </c>
      <c r="AE54" s="44"/>
    </row>
    <row r="55" spans="1:31" ht="31.5" x14ac:dyDescent="0.25">
      <c r="A55" s="34">
        <v>33</v>
      </c>
      <c r="B55" s="49" t="s">
        <v>300</v>
      </c>
      <c r="C55" s="92">
        <f>'2022'!B45</f>
        <v>9.44</v>
      </c>
      <c r="D55" s="93">
        <f>'2022'!DZ45</f>
        <v>0</v>
      </c>
      <c r="E55" s="93">
        <f>'2022'!EA45</f>
        <v>0</v>
      </c>
      <c r="F55" s="92">
        <f>'2022'!ED45</f>
        <v>0</v>
      </c>
      <c r="G55" s="44">
        <f>'2021'!EH42</f>
        <v>0</v>
      </c>
      <c r="H55" s="94">
        <f t="shared" si="0"/>
        <v>0</v>
      </c>
      <c r="I55" s="44"/>
      <c r="J55" s="44"/>
      <c r="K55" s="44"/>
      <c r="L55" s="44"/>
      <c r="M55" s="44"/>
      <c r="N55" s="44"/>
      <c r="O55" s="44">
        <f>'Добыча 2021'!U52</f>
        <v>0</v>
      </c>
      <c r="P55" s="44"/>
      <c r="Q55" s="44"/>
      <c r="R55" s="44"/>
      <c r="S55" s="44"/>
      <c r="T55" s="44"/>
      <c r="U55" s="44">
        <f t="shared" si="1"/>
        <v>0</v>
      </c>
      <c r="V55" s="94">
        <f>'2022'!EF45</f>
        <v>0</v>
      </c>
      <c r="W55" s="44">
        <f t="shared" si="2"/>
        <v>0</v>
      </c>
      <c r="X55" s="44">
        <f>'2022'!EH45</f>
        <v>0</v>
      </c>
      <c r="Y55" s="94">
        <f t="shared" si="3"/>
        <v>0</v>
      </c>
      <c r="Z55" s="44"/>
      <c r="AA55" s="44"/>
      <c r="AB55" s="44"/>
      <c r="AC55" s="44"/>
      <c r="AD55" s="44" t="str">
        <f t="shared" si="4"/>
        <v/>
      </c>
      <c r="AE55" s="44"/>
    </row>
    <row r="56" spans="1:31" ht="78.75" x14ac:dyDescent="0.25">
      <c r="A56" s="34">
        <v>34</v>
      </c>
      <c r="B56" s="57" t="s">
        <v>71</v>
      </c>
      <c r="C56" s="92">
        <f>'2022'!B46</f>
        <v>51.08</v>
      </c>
      <c r="D56" s="93">
        <f>'2022'!DZ46</f>
        <v>0</v>
      </c>
      <c r="E56" s="93">
        <f>'2022'!EA46</f>
        <v>0</v>
      </c>
      <c r="F56" s="92">
        <f>'2022'!ED46</f>
        <v>0</v>
      </c>
      <c r="G56" s="44">
        <f>'2021'!EH43</f>
        <v>0</v>
      </c>
      <c r="H56" s="94">
        <f t="shared" si="0"/>
        <v>0</v>
      </c>
      <c r="I56" s="44"/>
      <c r="J56" s="44"/>
      <c r="K56" s="44"/>
      <c r="L56" s="44"/>
      <c r="M56" s="44"/>
      <c r="N56" s="44"/>
      <c r="O56" s="44">
        <f>'Добыча 2021'!U53</f>
        <v>0</v>
      </c>
      <c r="P56" s="44"/>
      <c r="Q56" s="44"/>
      <c r="R56" s="44"/>
      <c r="S56" s="44"/>
      <c r="T56" s="44"/>
      <c r="U56" s="44">
        <f t="shared" si="1"/>
        <v>0</v>
      </c>
      <c r="V56" s="94">
        <f>'2022'!EF46</f>
        <v>0</v>
      </c>
      <c r="W56" s="44">
        <f t="shared" si="2"/>
        <v>0</v>
      </c>
      <c r="X56" s="44">
        <f>'2022'!EH46</f>
        <v>0</v>
      </c>
      <c r="Y56" s="94">
        <f t="shared" si="3"/>
        <v>0</v>
      </c>
      <c r="Z56" s="44"/>
      <c r="AA56" s="44"/>
      <c r="AB56" s="44"/>
      <c r="AC56" s="44"/>
      <c r="AD56" s="44" t="str">
        <f t="shared" si="4"/>
        <v/>
      </c>
      <c r="AE56" s="44"/>
    </row>
    <row r="57" spans="1:31" ht="50.25" customHeight="1" x14ac:dyDescent="0.25">
      <c r="A57" s="34">
        <v>35</v>
      </c>
      <c r="B57" s="57" t="s">
        <v>301</v>
      </c>
      <c r="C57" s="92">
        <f>'2022'!B47</f>
        <v>115.1</v>
      </c>
      <c r="D57" s="93">
        <f>'2022'!DZ47</f>
        <v>25</v>
      </c>
      <c r="E57" s="93">
        <f>'2022'!EA47</f>
        <v>20</v>
      </c>
      <c r="F57" s="92">
        <f>'2022'!ED47</f>
        <v>0.1737619461337967</v>
      </c>
      <c r="G57" s="44">
        <f>'2021'!EH44</f>
        <v>2</v>
      </c>
      <c r="H57" s="94">
        <f t="shared" si="0"/>
        <v>8</v>
      </c>
      <c r="I57" s="44"/>
      <c r="J57" s="44"/>
      <c r="K57" s="44"/>
      <c r="L57" s="44"/>
      <c r="M57" s="44"/>
      <c r="N57" s="44"/>
      <c r="O57" s="44">
        <f>'Добыча 2021'!U54</f>
        <v>0</v>
      </c>
      <c r="P57" s="44"/>
      <c r="Q57" s="44"/>
      <c r="R57" s="44"/>
      <c r="S57" s="44"/>
      <c r="T57" s="44"/>
      <c r="U57" s="44">
        <f t="shared" si="1"/>
        <v>0</v>
      </c>
      <c r="V57" s="94">
        <f>'2022'!EF47</f>
        <v>2</v>
      </c>
      <c r="W57" s="44">
        <f t="shared" si="2"/>
        <v>10</v>
      </c>
      <c r="X57" s="44">
        <f>'2022'!EH47</f>
        <v>2</v>
      </c>
      <c r="Y57" s="94">
        <f t="shared" si="3"/>
        <v>10</v>
      </c>
      <c r="Z57" s="44"/>
      <c r="AA57" s="44"/>
      <c r="AB57" s="44"/>
      <c r="AC57" s="44"/>
      <c r="AD57" s="44">
        <f t="shared" si="4"/>
        <v>2</v>
      </c>
      <c r="AE57" s="44"/>
    </row>
    <row r="58" spans="1:31" ht="51.75" customHeight="1" x14ac:dyDescent="0.25">
      <c r="A58" s="34">
        <v>36</v>
      </c>
      <c r="B58" s="57" t="s">
        <v>72</v>
      </c>
      <c r="C58" s="92">
        <f>'2022'!B48</f>
        <v>120.515</v>
      </c>
      <c r="D58" s="93">
        <f>'2022'!DZ48</f>
        <v>0</v>
      </c>
      <c r="E58" s="93">
        <f>'2022'!EA48</f>
        <v>0</v>
      </c>
      <c r="F58" s="92">
        <f>'2022'!ED48</f>
        <v>0</v>
      </c>
      <c r="G58" s="44">
        <f>'2021'!EH45</f>
        <v>0</v>
      </c>
      <c r="H58" s="94">
        <f t="shared" si="0"/>
        <v>0</v>
      </c>
      <c r="I58" s="44"/>
      <c r="J58" s="44"/>
      <c r="K58" s="44"/>
      <c r="L58" s="44"/>
      <c r="M58" s="44"/>
      <c r="N58" s="44"/>
      <c r="O58" s="44">
        <f>'Добыча 2021'!U55</f>
        <v>0</v>
      </c>
      <c r="P58" s="44"/>
      <c r="Q58" s="44"/>
      <c r="R58" s="44"/>
      <c r="S58" s="44"/>
      <c r="T58" s="44"/>
      <c r="U58" s="44">
        <f t="shared" si="1"/>
        <v>0</v>
      </c>
      <c r="V58" s="94">
        <f>'2022'!EF48</f>
        <v>0</v>
      </c>
      <c r="W58" s="44">
        <f t="shared" si="2"/>
        <v>0</v>
      </c>
      <c r="X58" s="44">
        <f>'2022'!EH48</f>
        <v>0</v>
      </c>
      <c r="Y58" s="94">
        <f t="shared" si="3"/>
        <v>0</v>
      </c>
      <c r="Z58" s="44"/>
      <c r="AA58" s="44"/>
      <c r="AB58" s="44"/>
      <c r="AC58" s="44"/>
      <c r="AD58" s="44" t="str">
        <f t="shared" si="4"/>
        <v/>
      </c>
      <c r="AE58" s="44"/>
    </row>
    <row r="59" spans="1:31" ht="63" x14ac:dyDescent="0.25">
      <c r="A59" s="34">
        <v>37</v>
      </c>
      <c r="B59" s="57" t="s">
        <v>302</v>
      </c>
      <c r="C59" s="92">
        <f>'2022'!B49</f>
        <v>214.8</v>
      </c>
      <c r="D59" s="93">
        <f>'2022'!DZ49</f>
        <v>150</v>
      </c>
      <c r="E59" s="93">
        <f>'2022'!EA49</f>
        <v>130</v>
      </c>
      <c r="F59" s="92">
        <f>'2022'!ED49</f>
        <v>0.60521415270018619</v>
      </c>
      <c r="G59" s="44">
        <f>'2021'!EH46</f>
        <v>8</v>
      </c>
      <c r="H59" s="94">
        <f t="shared" si="0"/>
        <v>5.3333333333333339</v>
      </c>
      <c r="I59" s="47"/>
      <c r="J59" s="47"/>
      <c r="K59" s="47"/>
      <c r="L59" s="99"/>
      <c r="M59" s="44"/>
      <c r="N59" s="44"/>
      <c r="O59" s="44">
        <f>'Добыча 2021'!U56</f>
        <v>4</v>
      </c>
      <c r="P59" s="44"/>
      <c r="Q59" s="44"/>
      <c r="R59" s="44"/>
      <c r="S59" s="44"/>
      <c r="T59" s="44"/>
      <c r="U59" s="44">
        <f t="shared" si="1"/>
        <v>50</v>
      </c>
      <c r="V59" s="94">
        <f>'2022'!EF49</f>
        <v>13</v>
      </c>
      <c r="W59" s="44">
        <f t="shared" si="2"/>
        <v>10</v>
      </c>
      <c r="X59" s="44">
        <f>'2022'!EH49</f>
        <v>13</v>
      </c>
      <c r="Y59" s="94">
        <f t="shared" si="3"/>
        <v>10</v>
      </c>
      <c r="Z59" s="44"/>
      <c r="AA59" s="44"/>
      <c r="AB59" s="44"/>
      <c r="AC59" s="44"/>
      <c r="AD59" s="44">
        <f t="shared" si="4"/>
        <v>13</v>
      </c>
      <c r="AE59" s="44"/>
    </row>
    <row r="60" spans="1:31" x14ac:dyDescent="0.25">
      <c r="A60" s="34"/>
      <c r="B60" s="46" t="s">
        <v>83</v>
      </c>
      <c r="C60" s="98"/>
      <c r="D60" s="97"/>
      <c r="E60" s="97"/>
      <c r="F60" s="98"/>
      <c r="G60" s="44"/>
      <c r="H60" s="94"/>
      <c r="I60" s="44"/>
      <c r="J60" s="44"/>
      <c r="K60" s="44"/>
      <c r="L60" s="44"/>
      <c r="M60" s="56"/>
      <c r="N60" s="56"/>
      <c r="O60" s="56"/>
      <c r="P60" s="56"/>
      <c r="Q60" s="56"/>
      <c r="R60" s="56"/>
      <c r="S60" s="56"/>
      <c r="T60" s="56"/>
      <c r="U60" s="44"/>
      <c r="V60" s="111"/>
      <c r="W60" s="44"/>
      <c r="X60" s="56"/>
      <c r="Y60" s="94"/>
      <c r="Z60" s="56"/>
      <c r="AA60" s="56"/>
      <c r="AB60" s="56"/>
      <c r="AC60" s="56"/>
      <c r="AD60" s="56" t="str">
        <f t="shared" si="4"/>
        <v/>
      </c>
      <c r="AE60" s="56"/>
    </row>
    <row r="61" spans="1:31" ht="63" x14ac:dyDescent="0.25">
      <c r="A61" s="34">
        <v>38</v>
      </c>
      <c r="B61" s="57" t="s">
        <v>303</v>
      </c>
      <c r="C61" s="92">
        <f>'2022'!B51</f>
        <v>299.10000000000002</v>
      </c>
      <c r="D61" s="93">
        <f>'2022'!DZ51</f>
        <v>0</v>
      </c>
      <c r="E61" s="93">
        <f>'2022'!EA51</f>
        <v>0</v>
      </c>
      <c r="F61" s="92">
        <f>'2022'!ED51</f>
        <v>0</v>
      </c>
      <c r="G61" s="44">
        <f>'2021'!EH48</f>
        <v>0</v>
      </c>
      <c r="H61" s="94">
        <f t="shared" si="0"/>
        <v>0</v>
      </c>
      <c r="I61" s="44"/>
      <c r="J61" s="44"/>
      <c r="K61" s="44"/>
      <c r="L61" s="44"/>
      <c r="M61" s="44"/>
      <c r="N61" s="44"/>
      <c r="O61" s="44">
        <f>'Добыча 2021'!U58</f>
        <v>0</v>
      </c>
      <c r="P61" s="44"/>
      <c r="Q61" s="44"/>
      <c r="R61" s="44"/>
      <c r="S61" s="44"/>
      <c r="T61" s="44"/>
      <c r="U61" s="44">
        <f t="shared" si="1"/>
        <v>0</v>
      </c>
      <c r="V61" s="94">
        <f>'2022'!EF51</f>
        <v>0</v>
      </c>
      <c r="W61" s="44">
        <f t="shared" si="2"/>
        <v>0</v>
      </c>
      <c r="X61" s="44">
        <f>'2022'!EH51</f>
        <v>0</v>
      </c>
      <c r="Y61" s="94">
        <f t="shared" si="3"/>
        <v>0</v>
      </c>
      <c r="Z61" s="44"/>
      <c r="AA61" s="44"/>
      <c r="AB61" s="44"/>
      <c r="AC61" s="44"/>
      <c r="AD61" s="44" t="str">
        <f t="shared" si="4"/>
        <v/>
      </c>
      <c r="AE61" s="44"/>
    </row>
    <row r="62" spans="1:31" ht="31.5" x14ac:dyDescent="0.25">
      <c r="A62" s="34">
        <v>39</v>
      </c>
      <c r="B62" s="57" t="s">
        <v>87</v>
      </c>
      <c r="C62" s="92">
        <f>'2022'!B52</f>
        <v>1577</v>
      </c>
      <c r="D62" s="93">
        <f>'2022'!DZ52</f>
        <v>0</v>
      </c>
      <c r="E62" s="93">
        <f>'2022'!EA52</f>
        <v>0</v>
      </c>
      <c r="F62" s="92">
        <f>'2022'!ED52</f>
        <v>0</v>
      </c>
      <c r="G62" s="44">
        <f>'2021'!EH49</f>
        <v>0</v>
      </c>
      <c r="H62" s="94">
        <f t="shared" si="0"/>
        <v>0</v>
      </c>
      <c r="I62" s="44"/>
      <c r="J62" s="44"/>
      <c r="K62" s="44"/>
      <c r="L62" s="44"/>
      <c r="M62" s="44"/>
      <c r="N62" s="44"/>
      <c r="O62" s="44">
        <f>'Добыча 2021'!U59</f>
        <v>0</v>
      </c>
      <c r="P62" s="44"/>
      <c r="Q62" s="44"/>
      <c r="R62" s="44"/>
      <c r="S62" s="44"/>
      <c r="T62" s="44"/>
      <c r="U62" s="44">
        <f t="shared" si="1"/>
        <v>0</v>
      </c>
      <c r="V62" s="94">
        <f>'2022'!EF52</f>
        <v>0</v>
      </c>
      <c r="W62" s="44">
        <f t="shared" si="2"/>
        <v>0</v>
      </c>
      <c r="X62" s="44">
        <f>'2022'!EH52</f>
        <v>0</v>
      </c>
      <c r="Y62" s="94">
        <f t="shared" si="3"/>
        <v>0</v>
      </c>
      <c r="Z62" s="44"/>
      <c r="AA62" s="44"/>
      <c r="AB62" s="44"/>
      <c r="AC62" s="44"/>
      <c r="AD62" s="44" t="str">
        <f t="shared" si="4"/>
        <v/>
      </c>
      <c r="AE62" s="44"/>
    </row>
    <row r="63" spans="1:31" ht="63" x14ac:dyDescent="0.25">
      <c r="A63" s="34">
        <v>40</v>
      </c>
      <c r="B63" s="57" t="s">
        <v>304</v>
      </c>
      <c r="C63" s="92">
        <f>'2022'!B53</f>
        <v>585.35</v>
      </c>
      <c r="D63" s="93">
        <f>'2022'!DZ53</f>
        <v>0</v>
      </c>
      <c r="E63" s="93">
        <f>'2022'!EA53</f>
        <v>0</v>
      </c>
      <c r="F63" s="92">
        <f>'2022'!ED53</f>
        <v>0</v>
      </c>
      <c r="G63" s="44">
        <f>'2021'!EH50</f>
        <v>0</v>
      </c>
      <c r="H63" s="94">
        <f t="shared" si="0"/>
        <v>0</v>
      </c>
      <c r="I63" s="44"/>
      <c r="J63" s="44"/>
      <c r="K63" s="44"/>
      <c r="L63" s="44"/>
      <c r="M63" s="44"/>
      <c r="N63" s="44"/>
      <c r="O63" s="44">
        <f>'Добыча 2021'!U60</f>
        <v>0</v>
      </c>
      <c r="P63" s="44"/>
      <c r="Q63" s="44"/>
      <c r="R63" s="44"/>
      <c r="S63" s="44"/>
      <c r="T63" s="44"/>
      <c r="U63" s="44">
        <f t="shared" si="1"/>
        <v>0</v>
      </c>
      <c r="V63" s="94">
        <f>'2022'!EF53</f>
        <v>0</v>
      </c>
      <c r="W63" s="44">
        <f t="shared" si="2"/>
        <v>0</v>
      </c>
      <c r="X63" s="44">
        <f>'2022'!EH53</f>
        <v>0</v>
      </c>
      <c r="Y63" s="94">
        <f t="shared" si="3"/>
        <v>0</v>
      </c>
      <c r="Z63" s="44"/>
      <c r="AA63" s="44"/>
      <c r="AB63" s="44"/>
      <c r="AC63" s="44"/>
      <c r="AD63" s="44" t="str">
        <f t="shared" si="4"/>
        <v/>
      </c>
      <c r="AE63" s="44"/>
    </row>
    <row r="64" spans="1:31" ht="34.5" customHeight="1" x14ac:dyDescent="0.25">
      <c r="A64" s="34">
        <v>41</v>
      </c>
      <c r="B64" s="48" t="s">
        <v>305</v>
      </c>
      <c r="C64" s="92">
        <f>'2022'!B54</f>
        <v>399</v>
      </c>
      <c r="D64" s="93">
        <f>'2022'!DZ54</f>
        <v>0</v>
      </c>
      <c r="E64" s="93">
        <f>'2022'!EA54</f>
        <v>0</v>
      </c>
      <c r="F64" s="92">
        <f>'2022'!ED54</f>
        <v>0</v>
      </c>
      <c r="G64" s="44">
        <f>'2021'!EH51</f>
        <v>0</v>
      </c>
      <c r="H64" s="94">
        <f t="shared" si="0"/>
        <v>0</v>
      </c>
      <c r="I64" s="44"/>
      <c r="J64" s="44"/>
      <c r="K64" s="44"/>
      <c r="L64" s="44"/>
      <c r="M64" s="44"/>
      <c r="N64" s="44"/>
      <c r="O64" s="44">
        <f>'Добыча 2021'!U61</f>
        <v>0</v>
      </c>
      <c r="P64" s="44"/>
      <c r="Q64" s="44"/>
      <c r="R64" s="44"/>
      <c r="S64" s="44"/>
      <c r="T64" s="44"/>
      <c r="U64" s="44">
        <f t="shared" si="1"/>
        <v>0</v>
      </c>
      <c r="V64" s="94">
        <f>'2022'!EF54</f>
        <v>0</v>
      </c>
      <c r="W64" s="44">
        <f t="shared" si="2"/>
        <v>0</v>
      </c>
      <c r="X64" s="44">
        <f>'2022'!EH54</f>
        <v>0</v>
      </c>
      <c r="Y64" s="94">
        <f t="shared" si="3"/>
        <v>0</v>
      </c>
      <c r="Z64" s="44"/>
      <c r="AA64" s="44"/>
      <c r="AB64" s="44"/>
      <c r="AC64" s="44"/>
      <c r="AD64" s="44" t="str">
        <f t="shared" si="4"/>
        <v/>
      </c>
      <c r="AE64" s="44"/>
    </row>
    <row r="65" spans="1:31" x14ac:dyDescent="0.25">
      <c r="A65" s="34"/>
      <c r="B65" s="46" t="s">
        <v>88</v>
      </c>
      <c r="C65" s="98"/>
      <c r="D65" s="97"/>
      <c r="E65" s="97"/>
      <c r="F65" s="98"/>
      <c r="G65" s="44"/>
      <c r="H65" s="94"/>
      <c r="I65" s="44"/>
      <c r="J65" s="44"/>
      <c r="K65" s="44"/>
      <c r="L65" s="44"/>
      <c r="M65" s="56"/>
      <c r="N65" s="56"/>
      <c r="O65" s="56"/>
      <c r="P65" s="56"/>
      <c r="Q65" s="56"/>
      <c r="R65" s="56"/>
      <c r="S65" s="56"/>
      <c r="T65" s="56"/>
      <c r="U65" s="44"/>
      <c r="V65" s="111"/>
      <c r="W65" s="44"/>
      <c r="X65" s="56"/>
      <c r="Y65" s="94"/>
      <c r="Z65" s="56"/>
      <c r="AA65" s="56"/>
      <c r="AB65" s="56"/>
      <c r="AC65" s="56"/>
      <c r="AD65" s="56" t="str">
        <f t="shared" si="4"/>
        <v/>
      </c>
      <c r="AE65" s="56"/>
    </row>
    <row r="66" spans="1:31" ht="31.5" x14ac:dyDescent="0.25">
      <c r="A66" s="34">
        <v>42</v>
      </c>
      <c r="B66" s="170" t="s">
        <v>413</v>
      </c>
      <c r="C66" s="92">
        <f>'2022'!B57</f>
        <v>1064.22</v>
      </c>
      <c r="D66" s="581">
        <f>'2022'!DZ56</f>
        <v>0</v>
      </c>
      <c r="E66" s="93">
        <f>'2022'!EA56</f>
        <v>0</v>
      </c>
      <c r="F66" s="92">
        <f>'2022'!ED57</f>
        <v>0</v>
      </c>
      <c r="G66" s="583">
        <f>'2021'!EH54</f>
        <v>0</v>
      </c>
      <c r="H66" s="585">
        <f t="shared" si="0"/>
        <v>0</v>
      </c>
      <c r="I66" s="44"/>
      <c r="J66" s="44"/>
      <c r="K66" s="44"/>
      <c r="L66" s="44"/>
      <c r="M66" s="44"/>
      <c r="N66" s="44"/>
      <c r="O66" s="583">
        <f>'Добыча 2021'!U64</f>
        <v>0</v>
      </c>
      <c r="P66" s="44"/>
      <c r="Q66" s="44"/>
      <c r="R66" s="44"/>
      <c r="S66" s="44"/>
      <c r="T66" s="44"/>
      <c r="U66" s="583">
        <f t="shared" si="1"/>
        <v>0</v>
      </c>
      <c r="V66" s="94">
        <f>'2022'!EF57</f>
        <v>0</v>
      </c>
      <c r="W66" s="44">
        <f t="shared" si="2"/>
        <v>0</v>
      </c>
      <c r="X66" s="44">
        <f>'2022'!EH57</f>
        <v>0</v>
      </c>
      <c r="Y66" s="94">
        <f t="shared" si="3"/>
        <v>0</v>
      </c>
      <c r="Z66" s="44"/>
      <c r="AA66" s="44"/>
      <c r="AB66" s="44"/>
      <c r="AC66" s="44"/>
      <c r="AD66" s="44" t="str">
        <f t="shared" si="4"/>
        <v/>
      </c>
      <c r="AE66" s="44"/>
    </row>
    <row r="67" spans="1:31" ht="31.5" x14ac:dyDescent="0.25">
      <c r="A67" s="34">
        <v>43</v>
      </c>
      <c r="B67" s="170" t="s">
        <v>414</v>
      </c>
      <c r="C67" s="92">
        <f>'2022'!B58</f>
        <v>2277.59</v>
      </c>
      <c r="D67" s="587"/>
      <c r="E67" s="93">
        <f>'2022'!EA57</f>
        <v>0</v>
      </c>
      <c r="F67" s="92">
        <f>'2022'!ED58</f>
        <v>0</v>
      </c>
      <c r="G67" s="588"/>
      <c r="H67" s="589"/>
      <c r="I67" s="44"/>
      <c r="J67" s="44"/>
      <c r="K67" s="44"/>
      <c r="L67" s="44"/>
      <c r="M67" s="44"/>
      <c r="N67" s="44"/>
      <c r="O67" s="588"/>
      <c r="P67" s="44"/>
      <c r="Q67" s="44"/>
      <c r="R67" s="44"/>
      <c r="S67" s="44"/>
      <c r="T67" s="44"/>
      <c r="U67" s="588"/>
      <c r="V67" s="94">
        <f>'2022'!EF58</f>
        <v>0</v>
      </c>
      <c r="W67" s="44">
        <f t="shared" si="2"/>
        <v>0</v>
      </c>
      <c r="X67" s="44">
        <f>'2022'!EH58</f>
        <v>0</v>
      </c>
      <c r="Y67" s="94">
        <f t="shared" si="3"/>
        <v>0</v>
      </c>
      <c r="Z67" s="44"/>
      <c r="AA67" s="44"/>
      <c r="AB67" s="44"/>
      <c r="AC67" s="44"/>
      <c r="AD67" s="44" t="str">
        <f t="shared" si="4"/>
        <v/>
      </c>
      <c r="AE67" s="44"/>
    </row>
    <row r="68" spans="1:31" ht="36.75" customHeight="1" x14ac:dyDescent="0.25">
      <c r="A68" s="34">
        <v>44</v>
      </c>
      <c r="B68" s="118" t="s">
        <v>415</v>
      </c>
      <c r="C68" s="92">
        <f>'2022'!B59</f>
        <v>6270.68</v>
      </c>
      <c r="D68" s="582"/>
      <c r="E68" s="93">
        <f>'2022'!EA59</f>
        <v>0</v>
      </c>
      <c r="F68" s="92">
        <f>'2022'!ED59</f>
        <v>0</v>
      </c>
      <c r="G68" s="584"/>
      <c r="H68" s="586"/>
      <c r="I68" s="44"/>
      <c r="J68" s="44"/>
      <c r="K68" s="44"/>
      <c r="L68" s="44"/>
      <c r="M68" s="44"/>
      <c r="N68" s="44"/>
      <c r="O68" s="584"/>
      <c r="P68" s="44"/>
      <c r="Q68" s="44"/>
      <c r="R68" s="44"/>
      <c r="S68" s="44"/>
      <c r="T68" s="44"/>
      <c r="U68" s="584"/>
      <c r="V68" s="94">
        <f>'2022'!EF59</f>
        <v>0</v>
      </c>
      <c r="W68" s="44">
        <f t="shared" si="2"/>
        <v>0</v>
      </c>
      <c r="X68" s="44">
        <f>'2022'!EH59</f>
        <v>0</v>
      </c>
      <c r="Y68" s="94">
        <f t="shared" si="3"/>
        <v>0</v>
      </c>
      <c r="Z68" s="44"/>
      <c r="AA68" s="44"/>
      <c r="AB68" s="44"/>
      <c r="AC68" s="44"/>
      <c r="AD68" s="44" t="str">
        <f t="shared" si="4"/>
        <v/>
      </c>
      <c r="AE68" s="44"/>
    </row>
    <row r="69" spans="1:31" ht="47.25" customHeight="1" x14ac:dyDescent="0.25">
      <c r="A69" s="34">
        <v>45</v>
      </c>
      <c r="B69" s="57" t="s">
        <v>89</v>
      </c>
      <c r="C69" s="92">
        <f>'2022'!B60</f>
        <v>644</v>
      </c>
      <c r="D69" s="93">
        <f>'2022'!DZ60</f>
        <v>0</v>
      </c>
      <c r="E69" s="93">
        <f>'2022'!EA60</f>
        <v>0</v>
      </c>
      <c r="F69" s="92">
        <f>'2022'!ED60</f>
        <v>0</v>
      </c>
      <c r="G69" s="44">
        <f>'2021'!EH55</f>
        <v>0</v>
      </c>
      <c r="H69" s="94">
        <f t="shared" si="0"/>
        <v>0</v>
      </c>
      <c r="I69" s="44"/>
      <c r="J69" s="44"/>
      <c r="K69" s="44"/>
      <c r="L69" s="44"/>
      <c r="M69" s="44"/>
      <c r="N69" s="44"/>
      <c r="O69" s="44">
        <f>'Добыча 2021'!U65</f>
        <v>0</v>
      </c>
      <c r="P69" s="44"/>
      <c r="Q69" s="44"/>
      <c r="R69" s="44"/>
      <c r="S69" s="44"/>
      <c r="T69" s="44"/>
      <c r="U69" s="44">
        <f t="shared" si="1"/>
        <v>0</v>
      </c>
      <c r="V69" s="94">
        <f>'2022'!EF60</f>
        <v>0</v>
      </c>
      <c r="W69" s="44">
        <f t="shared" si="2"/>
        <v>0</v>
      </c>
      <c r="X69" s="44">
        <f>'2022'!EH60</f>
        <v>0</v>
      </c>
      <c r="Y69" s="94">
        <f t="shared" si="3"/>
        <v>0</v>
      </c>
      <c r="Z69" s="44"/>
      <c r="AA69" s="44"/>
      <c r="AB69" s="44"/>
      <c r="AC69" s="44"/>
      <c r="AD69" s="44" t="str">
        <f t="shared" si="4"/>
        <v/>
      </c>
      <c r="AE69" s="44"/>
    </row>
    <row r="70" spans="1:31" ht="47.25" customHeight="1" x14ac:dyDescent="0.25">
      <c r="A70" s="34">
        <v>46</v>
      </c>
      <c r="B70" s="116" t="s">
        <v>416</v>
      </c>
      <c r="C70" s="92">
        <f>'2022'!B61</f>
        <v>21.48</v>
      </c>
      <c r="D70" s="581">
        <f>'2022'!DZ61</f>
        <v>0</v>
      </c>
      <c r="E70" s="93">
        <f>'2022'!EA61</f>
        <v>0</v>
      </c>
      <c r="F70" s="92">
        <f>'2022'!ED61</f>
        <v>0</v>
      </c>
      <c r="G70" s="583">
        <f>'2021'!EH56</f>
        <v>0</v>
      </c>
      <c r="H70" s="585">
        <f t="shared" si="0"/>
        <v>0</v>
      </c>
      <c r="I70" s="44"/>
      <c r="J70" s="44"/>
      <c r="K70" s="44"/>
      <c r="L70" s="44"/>
      <c r="M70" s="44"/>
      <c r="N70" s="44"/>
      <c r="O70" s="583">
        <f>'Добыча 2021'!U66</f>
        <v>0</v>
      </c>
      <c r="P70" s="44"/>
      <c r="Q70" s="44"/>
      <c r="R70" s="44"/>
      <c r="S70" s="44"/>
      <c r="T70" s="44"/>
      <c r="U70" s="583">
        <f t="shared" si="1"/>
        <v>0</v>
      </c>
      <c r="V70" s="94">
        <f>'2022'!EF61</f>
        <v>0</v>
      </c>
      <c r="W70" s="44">
        <f t="shared" si="2"/>
        <v>0</v>
      </c>
      <c r="X70" s="44">
        <f>'2022'!EH61</f>
        <v>0</v>
      </c>
      <c r="Y70" s="94">
        <f t="shared" si="3"/>
        <v>0</v>
      </c>
      <c r="Z70" s="44"/>
      <c r="AA70" s="44"/>
      <c r="AB70" s="44"/>
      <c r="AC70" s="44"/>
      <c r="AD70" s="44" t="str">
        <f t="shared" si="4"/>
        <v/>
      </c>
      <c r="AE70" s="44"/>
    </row>
    <row r="71" spans="1:31" ht="47.25" customHeight="1" x14ac:dyDescent="0.25">
      <c r="A71" s="34">
        <v>47</v>
      </c>
      <c r="B71" s="116" t="s">
        <v>417</v>
      </c>
      <c r="C71" s="92">
        <f>'2022'!B62</f>
        <v>75.91</v>
      </c>
      <c r="D71" s="587"/>
      <c r="E71" s="93">
        <f>'2022'!EA62</f>
        <v>0</v>
      </c>
      <c r="F71" s="92">
        <f>'2022'!ED62</f>
        <v>0</v>
      </c>
      <c r="G71" s="588"/>
      <c r="H71" s="589"/>
      <c r="I71" s="44"/>
      <c r="J71" s="44"/>
      <c r="K71" s="44"/>
      <c r="L71" s="44"/>
      <c r="M71" s="44"/>
      <c r="N71" s="44"/>
      <c r="O71" s="588"/>
      <c r="P71" s="44"/>
      <c r="Q71" s="44"/>
      <c r="R71" s="44"/>
      <c r="S71" s="44"/>
      <c r="T71" s="44"/>
      <c r="U71" s="588"/>
      <c r="V71" s="94">
        <f>'2022'!EF62</f>
        <v>0</v>
      </c>
      <c r="W71" s="44">
        <f t="shared" si="2"/>
        <v>0</v>
      </c>
      <c r="X71" s="44">
        <f>'2022'!EH62</f>
        <v>0</v>
      </c>
      <c r="Y71" s="94">
        <f t="shared" si="3"/>
        <v>0</v>
      </c>
      <c r="Z71" s="44"/>
      <c r="AA71" s="44"/>
      <c r="AB71" s="44"/>
      <c r="AC71" s="44"/>
      <c r="AD71" s="44" t="str">
        <f t="shared" si="4"/>
        <v/>
      </c>
      <c r="AE71" s="44"/>
    </row>
    <row r="72" spans="1:31" ht="47.25" customHeight="1" x14ac:dyDescent="0.25">
      <c r="A72" s="34">
        <v>48</v>
      </c>
      <c r="B72" s="116" t="s">
        <v>418</v>
      </c>
      <c r="C72" s="92">
        <f>'2022'!B63</f>
        <v>40.04</v>
      </c>
      <c r="D72" s="587"/>
      <c r="E72" s="93">
        <f>'2022'!EA63</f>
        <v>0</v>
      </c>
      <c r="F72" s="92">
        <f>'2022'!ED63</f>
        <v>0</v>
      </c>
      <c r="G72" s="588"/>
      <c r="H72" s="589"/>
      <c r="I72" s="44"/>
      <c r="J72" s="44"/>
      <c r="K72" s="44"/>
      <c r="L72" s="44"/>
      <c r="M72" s="44"/>
      <c r="N72" s="44"/>
      <c r="O72" s="588"/>
      <c r="P72" s="44"/>
      <c r="Q72" s="44"/>
      <c r="R72" s="44"/>
      <c r="S72" s="44"/>
      <c r="T72" s="44"/>
      <c r="U72" s="588"/>
      <c r="V72" s="94">
        <f>'2022'!EF63</f>
        <v>0</v>
      </c>
      <c r="W72" s="44">
        <f t="shared" si="2"/>
        <v>0</v>
      </c>
      <c r="X72" s="44">
        <f>'2022'!EH63</f>
        <v>0</v>
      </c>
      <c r="Y72" s="94">
        <f t="shared" si="3"/>
        <v>0</v>
      </c>
      <c r="Z72" s="44"/>
      <c r="AA72" s="44"/>
      <c r="AB72" s="44"/>
      <c r="AC72" s="44"/>
      <c r="AD72" s="44" t="str">
        <f t="shared" si="4"/>
        <v/>
      </c>
      <c r="AE72" s="44"/>
    </row>
    <row r="73" spans="1:31" ht="47.25" customHeight="1" x14ac:dyDescent="0.25">
      <c r="A73" s="34">
        <v>49</v>
      </c>
      <c r="B73" s="116" t="s">
        <v>419</v>
      </c>
      <c r="C73" s="92">
        <f>'2022'!B64</f>
        <v>15.12</v>
      </c>
      <c r="D73" s="587"/>
      <c r="E73" s="93">
        <f>'2022'!EA64</f>
        <v>0</v>
      </c>
      <c r="F73" s="92">
        <f>'2022'!ED64</f>
        <v>0</v>
      </c>
      <c r="G73" s="588"/>
      <c r="H73" s="589"/>
      <c r="I73" s="44"/>
      <c r="J73" s="44"/>
      <c r="K73" s="44"/>
      <c r="L73" s="44"/>
      <c r="M73" s="44"/>
      <c r="N73" s="44"/>
      <c r="O73" s="588"/>
      <c r="P73" s="44"/>
      <c r="Q73" s="44"/>
      <c r="R73" s="44"/>
      <c r="S73" s="44"/>
      <c r="T73" s="44"/>
      <c r="U73" s="588"/>
      <c r="V73" s="94">
        <f>'2022'!EF64</f>
        <v>0</v>
      </c>
      <c r="W73" s="44">
        <f t="shared" si="2"/>
        <v>0</v>
      </c>
      <c r="X73" s="44">
        <f>'2022'!EH64</f>
        <v>0</v>
      </c>
      <c r="Y73" s="94">
        <f t="shared" si="3"/>
        <v>0</v>
      </c>
      <c r="Z73" s="44"/>
      <c r="AA73" s="44"/>
      <c r="AB73" s="44"/>
      <c r="AC73" s="44"/>
      <c r="AD73" s="44" t="str">
        <f t="shared" si="4"/>
        <v/>
      </c>
      <c r="AE73" s="44"/>
    </row>
    <row r="74" spans="1:31" ht="47.25" customHeight="1" x14ac:dyDescent="0.25">
      <c r="A74" s="34">
        <v>50</v>
      </c>
      <c r="B74" s="116" t="s">
        <v>420</v>
      </c>
      <c r="C74" s="92">
        <f>'2022'!B65</f>
        <v>38.659999999999997</v>
      </c>
      <c r="D74" s="587"/>
      <c r="E74" s="93">
        <f>'2022'!EA65</f>
        <v>0</v>
      </c>
      <c r="F74" s="92">
        <f>'2022'!ED65</f>
        <v>0</v>
      </c>
      <c r="G74" s="588"/>
      <c r="H74" s="589"/>
      <c r="I74" s="44"/>
      <c r="J74" s="44"/>
      <c r="K74" s="44"/>
      <c r="L74" s="44"/>
      <c r="M74" s="44"/>
      <c r="N74" s="44"/>
      <c r="O74" s="588"/>
      <c r="P74" s="44"/>
      <c r="Q74" s="44"/>
      <c r="R74" s="44"/>
      <c r="S74" s="44"/>
      <c r="T74" s="44"/>
      <c r="U74" s="588"/>
      <c r="V74" s="94">
        <f>'2022'!EF65</f>
        <v>0</v>
      </c>
      <c r="W74" s="44">
        <f t="shared" si="2"/>
        <v>0</v>
      </c>
      <c r="X74" s="44">
        <f>'2022'!EH65</f>
        <v>0</v>
      </c>
      <c r="Y74" s="94">
        <f t="shared" si="3"/>
        <v>0</v>
      </c>
      <c r="Z74" s="44"/>
      <c r="AA74" s="44"/>
      <c r="AB74" s="44"/>
      <c r="AC74" s="44"/>
      <c r="AD74" s="44" t="str">
        <f t="shared" si="4"/>
        <v/>
      </c>
      <c r="AE74" s="44"/>
    </row>
    <row r="75" spans="1:31" ht="47.25" customHeight="1" x14ac:dyDescent="0.25">
      <c r="A75" s="34">
        <v>51</v>
      </c>
      <c r="B75" s="116" t="s">
        <v>421</v>
      </c>
      <c r="C75" s="92">
        <f>'2022'!B66</f>
        <v>19.22</v>
      </c>
      <c r="D75" s="587"/>
      <c r="E75" s="93">
        <f>'2022'!EA66</f>
        <v>0</v>
      </c>
      <c r="F75" s="92">
        <f>'2022'!ED66</f>
        <v>0</v>
      </c>
      <c r="G75" s="588"/>
      <c r="H75" s="589"/>
      <c r="I75" s="44"/>
      <c r="J75" s="44"/>
      <c r="K75" s="44"/>
      <c r="L75" s="44"/>
      <c r="M75" s="44"/>
      <c r="N75" s="44"/>
      <c r="O75" s="588"/>
      <c r="P75" s="44"/>
      <c r="Q75" s="44"/>
      <c r="R75" s="44"/>
      <c r="S75" s="44"/>
      <c r="T75" s="44"/>
      <c r="U75" s="588"/>
      <c r="V75" s="94">
        <f>'2022'!EF66</f>
        <v>0</v>
      </c>
      <c r="W75" s="44">
        <f t="shared" si="2"/>
        <v>0</v>
      </c>
      <c r="X75" s="44">
        <f>'2022'!EH66</f>
        <v>0</v>
      </c>
      <c r="Y75" s="94">
        <f t="shared" si="3"/>
        <v>0</v>
      </c>
      <c r="Z75" s="44"/>
      <c r="AA75" s="44"/>
      <c r="AB75" s="44"/>
      <c r="AC75" s="44"/>
      <c r="AD75" s="44" t="str">
        <f t="shared" si="4"/>
        <v/>
      </c>
      <c r="AE75" s="44"/>
    </row>
    <row r="76" spans="1:31" ht="47.25" customHeight="1" x14ac:dyDescent="0.25">
      <c r="A76" s="34">
        <v>52</v>
      </c>
      <c r="B76" s="116" t="s">
        <v>422</v>
      </c>
      <c r="C76" s="92">
        <f>'2022'!B67</f>
        <v>64.239999999999995</v>
      </c>
      <c r="D76" s="587"/>
      <c r="E76" s="93">
        <f>'2022'!EA67</f>
        <v>0</v>
      </c>
      <c r="F76" s="92">
        <f>'2022'!ED67</f>
        <v>0</v>
      </c>
      <c r="G76" s="588"/>
      <c r="H76" s="589"/>
      <c r="I76" s="44"/>
      <c r="J76" s="44"/>
      <c r="K76" s="44"/>
      <c r="L76" s="44"/>
      <c r="M76" s="44"/>
      <c r="N76" s="44"/>
      <c r="O76" s="588"/>
      <c r="P76" s="44"/>
      <c r="Q76" s="44"/>
      <c r="R76" s="44"/>
      <c r="S76" s="44"/>
      <c r="T76" s="44"/>
      <c r="U76" s="588"/>
      <c r="V76" s="94">
        <f>'2022'!EF67</f>
        <v>0</v>
      </c>
      <c r="W76" s="44">
        <f t="shared" si="2"/>
        <v>0</v>
      </c>
      <c r="X76" s="44">
        <f>'2022'!EH67</f>
        <v>0</v>
      </c>
      <c r="Y76" s="94">
        <f t="shared" si="3"/>
        <v>0</v>
      </c>
      <c r="Z76" s="44"/>
      <c r="AA76" s="44"/>
      <c r="AB76" s="44"/>
      <c r="AC76" s="44"/>
      <c r="AD76" s="44" t="str">
        <f t="shared" si="4"/>
        <v/>
      </c>
      <c r="AE76" s="44"/>
    </row>
    <row r="77" spans="1:31" ht="47.25" customHeight="1" x14ac:dyDescent="0.25">
      <c r="A77" s="34">
        <v>53</v>
      </c>
      <c r="B77" s="116" t="s">
        <v>423</v>
      </c>
      <c r="C77" s="92">
        <f>'2022'!B68</f>
        <v>100.11</v>
      </c>
      <c r="D77" s="587"/>
      <c r="E77" s="93">
        <f>'2022'!EA68</f>
        <v>0</v>
      </c>
      <c r="F77" s="92">
        <f>'2022'!ED68</f>
        <v>0</v>
      </c>
      <c r="G77" s="588"/>
      <c r="H77" s="589"/>
      <c r="I77" s="44"/>
      <c r="J77" s="44"/>
      <c r="K77" s="44"/>
      <c r="L77" s="44"/>
      <c r="M77" s="44"/>
      <c r="N77" s="44"/>
      <c r="O77" s="588"/>
      <c r="P77" s="44"/>
      <c r="Q77" s="44"/>
      <c r="R77" s="44"/>
      <c r="S77" s="44"/>
      <c r="T77" s="44"/>
      <c r="U77" s="588"/>
      <c r="V77" s="94">
        <f>'2022'!EF68</f>
        <v>0</v>
      </c>
      <c r="W77" s="44">
        <f t="shared" si="2"/>
        <v>0</v>
      </c>
      <c r="X77" s="44">
        <f>'2022'!EH68</f>
        <v>0</v>
      </c>
      <c r="Y77" s="94">
        <f t="shared" si="3"/>
        <v>0</v>
      </c>
      <c r="Z77" s="44"/>
      <c r="AA77" s="44"/>
      <c r="AB77" s="44"/>
      <c r="AC77" s="44"/>
      <c r="AD77" s="44" t="str">
        <f t="shared" si="4"/>
        <v/>
      </c>
      <c r="AE77" s="44"/>
    </row>
    <row r="78" spans="1:31" ht="47.25" customHeight="1" x14ac:dyDescent="0.25">
      <c r="A78" s="34">
        <v>54</v>
      </c>
      <c r="B78" s="116" t="s">
        <v>424</v>
      </c>
      <c r="C78" s="92">
        <f>'2022'!B69</f>
        <v>100.23</v>
      </c>
      <c r="D78" s="587"/>
      <c r="E78" s="93">
        <f>'2022'!EA69</f>
        <v>0</v>
      </c>
      <c r="F78" s="92">
        <f>'2022'!ED69</f>
        <v>0</v>
      </c>
      <c r="G78" s="588"/>
      <c r="H78" s="589"/>
      <c r="I78" s="44"/>
      <c r="J78" s="44"/>
      <c r="K78" s="44"/>
      <c r="L78" s="44"/>
      <c r="M78" s="44"/>
      <c r="N78" s="44"/>
      <c r="O78" s="588"/>
      <c r="P78" s="44"/>
      <c r="Q78" s="44"/>
      <c r="R78" s="44"/>
      <c r="S78" s="44"/>
      <c r="T78" s="44"/>
      <c r="U78" s="588"/>
      <c r="V78" s="94">
        <f>'2022'!EF69</f>
        <v>0</v>
      </c>
      <c r="W78" s="44">
        <f t="shared" si="2"/>
        <v>0</v>
      </c>
      <c r="X78" s="44">
        <f>'2022'!EH69</f>
        <v>0</v>
      </c>
      <c r="Y78" s="94">
        <f t="shared" si="3"/>
        <v>0</v>
      </c>
      <c r="Z78" s="44"/>
      <c r="AA78" s="44"/>
      <c r="AB78" s="44"/>
      <c r="AC78" s="44"/>
      <c r="AD78" s="44" t="str">
        <f t="shared" si="4"/>
        <v/>
      </c>
      <c r="AE78" s="44"/>
    </row>
    <row r="79" spans="1:31" ht="47.25" customHeight="1" x14ac:dyDescent="0.25">
      <c r="A79" s="34">
        <v>55</v>
      </c>
      <c r="B79" s="116" t="s">
        <v>425</v>
      </c>
      <c r="C79" s="92">
        <f>'2022'!B70</f>
        <v>285.87</v>
      </c>
      <c r="D79" s="587"/>
      <c r="E79" s="93">
        <f>'2022'!EA70</f>
        <v>0</v>
      </c>
      <c r="F79" s="92">
        <f>'2022'!ED70</f>
        <v>0</v>
      </c>
      <c r="G79" s="588"/>
      <c r="H79" s="589"/>
      <c r="I79" s="44"/>
      <c r="J79" s="44"/>
      <c r="K79" s="44"/>
      <c r="L79" s="44"/>
      <c r="M79" s="44"/>
      <c r="N79" s="44"/>
      <c r="O79" s="588"/>
      <c r="P79" s="44"/>
      <c r="Q79" s="44"/>
      <c r="R79" s="44"/>
      <c r="S79" s="44"/>
      <c r="T79" s="44"/>
      <c r="U79" s="588"/>
      <c r="V79" s="94">
        <f>'2022'!EF70</f>
        <v>0</v>
      </c>
      <c r="W79" s="44">
        <f t="shared" si="2"/>
        <v>0</v>
      </c>
      <c r="X79" s="44">
        <f>'2022'!EH70</f>
        <v>0</v>
      </c>
      <c r="Y79" s="94">
        <f t="shared" si="3"/>
        <v>0</v>
      </c>
      <c r="Z79" s="44"/>
      <c r="AA79" s="44"/>
      <c r="AB79" s="44"/>
      <c r="AC79" s="44"/>
      <c r="AD79" s="44" t="str">
        <f t="shared" si="4"/>
        <v/>
      </c>
      <c r="AE79" s="44"/>
    </row>
    <row r="80" spans="1:31" ht="47.25" customHeight="1" x14ac:dyDescent="0.25">
      <c r="A80" s="34">
        <v>56</v>
      </c>
      <c r="B80" s="116" t="s">
        <v>426</v>
      </c>
      <c r="C80" s="92">
        <f>'2022'!B71</f>
        <v>75.650000000000006</v>
      </c>
      <c r="D80" s="587"/>
      <c r="E80" s="93">
        <f>'2022'!EA71</f>
        <v>0</v>
      </c>
      <c r="F80" s="92">
        <f>'2022'!ED71</f>
        <v>0</v>
      </c>
      <c r="G80" s="588"/>
      <c r="H80" s="589"/>
      <c r="I80" s="44"/>
      <c r="J80" s="44"/>
      <c r="K80" s="44"/>
      <c r="L80" s="44"/>
      <c r="M80" s="44"/>
      <c r="N80" s="44"/>
      <c r="O80" s="588"/>
      <c r="P80" s="44"/>
      <c r="Q80" s="44"/>
      <c r="R80" s="44"/>
      <c r="S80" s="44"/>
      <c r="T80" s="44"/>
      <c r="U80" s="588"/>
      <c r="V80" s="94">
        <f>'2022'!EF71</f>
        <v>0</v>
      </c>
      <c r="W80" s="44">
        <f t="shared" ref="W80:W143" si="5">IF(V80&gt;0,V80/E80*100,0)</f>
        <v>0</v>
      </c>
      <c r="X80" s="44">
        <f>'2022'!EH71</f>
        <v>0</v>
      </c>
      <c r="Y80" s="94">
        <f t="shared" ref="Y80:Y143" si="6">IF(X80&gt;0,X80/E80*100,0)</f>
        <v>0</v>
      </c>
      <c r="Z80" s="44"/>
      <c r="AA80" s="44"/>
      <c r="AB80" s="44"/>
      <c r="AC80" s="44"/>
      <c r="AD80" s="44" t="str">
        <f t="shared" ref="AD80:AD143" si="7">IF(AND(ISNUMBER(X80),X80&gt;0),X80,"")</f>
        <v/>
      </c>
      <c r="AE80" s="44"/>
    </row>
    <row r="81" spans="1:31" ht="47.25" customHeight="1" x14ac:dyDescent="0.25">
      <c r="A81" s="34">
        <v>57</v>
      </c>
      <c r="B81" s="116" t="s">
        <v>427</v>
      </c>
      <c r="C81" s="92">
        <f>'2022'!B72</f>
        <v>35.14</v>
      </c>
      <c r="D81" s="587"/>
      <c r="E81" s="93">
        <f>'2022'!EA72</f>
        <v>0</v>
      </c>
      <c r="F81" s="92">
        <f>'2022'!ED72</f>
        <v>0</v>
      </c>
      <c r="G81" s="588"/>
      <c r="H81" s="589"/>
      <c r="I81" s="44"/>
      <c r="J81" s="44"/>
      <c r="K81" s="44"/>
      <c r="L81" s="44"/>
      <c r="M81" s="44"/>
      <c r="N81" s="44"/>
      <c r="O81" s="588"/>
      <c r="P81" s="44"/>
      <c r="Q81" s="44"/>
      <c r="R81" s="44"/>
      <c r="S81" s="44"/>
      <c r="T81" s="44"/>
      <c r="U81" s="588"/>
      <c r="V81" s="94">
        <f>'2022'!EF72</f>
        <v>0</v>
      </c>
      <c r="W81" s="44">
        <f t="shared" si="5"/>
        <v>0</v>
      </c>
      <c r="X81" s="44">
        <f>'2022'!EH72</f>
        <v>0</v>
      </c>
      <c r="Y81" s="94">
        <f t="shared" si="6"/>
        <v>0</v>
      </c>
      <c r="Z81" s="44"/>
      <c r="AA81" s="44"/>
      <c r="AB81" s="44"/>
      <c r="AC81" s="44"/>
      <c r="AD81" s="44" t="str">
        <f t="shared" si="7"/>
        <v/>
      </c>
      <c r="AE81" s="44"/>
    </row>
    <row r="82" spans="1:31" ht="47.25" customHeight="1" x14ac:dyDescent="0.25">
      <c r="A82" s="34">
        <v>58</v>
      </c>
      <c r="B82" s="116" t="s">
        <v>428</v>
      </c>
      <c r="C82" s="92">
        <f>'2022'!B73</f>
        <v>9.93</v>
      </c>
      <c r="D82" s="587"/>
      <c r="E82" s="93">
        <f>'2022'!EA73</f>
        <v>0</v>
      </c>
      <c r="F82" s="92">
        <f>'2022'!ED73</f>
        <v>0</v>
      </c>
      <c r="G82" s="588"/>
      <c r="H82" s="589"/>
      <c r="I82" s="44"/>
      <c r="J82" s="44"/>
      <c r="K82" s="44"/>
      <c r="L82" s="44"/>
      <c r="M82" s="44"/>
      <c r="N82" s="44"/>
      <c r="O82" s="588"/>
      <c r="P82" s="44"/>
      <c r="Q82" s="44"/>
      <c r="R82" s="44"/>
      <c r="S82" s="44"/>
      <c r="T82" s="44"/>
      <c r="U82" s="588"/>
      <c r="V82" s="94">
        <f>'2022'!EF73</f>
        <v>0</v>
      </c>
      <c r="W82" s="44">
        <f t="shared" si="5"/>
        <v>0</v>
      </c>
      <c r="X82" s="44">
        <f>'2022'!EH73</f>
        <v>0</v>
      </c>
      <c r="Y82" s="94">
        <f t="shared" si="6"/>
        <v>0</v>
      </c>
      <c r="Z82" s="44"/>
      <c r="AA82" s="44"/>
      <c r="AB82" s="44"/>
      <c r="AC82" s="44"/>
      <c r="AD82" s="44" t="str">
        <f t="shared" si="7"/>
        <v/>
      </c>
      <c r="AE82" s="44"/>
    </row>
    <row r="83" spans="1:31" ht="69.75" customHeight="1" x14ac:dyDescent="0.25">
      <c r="A83" s="34">
        <v>59</v>
      </c>
      <c r="B83" s="116" t="s">
        <v>429</v>
      </c>
      <c r="C83" s="92">
        <f>'2022'!B74</f>
        <v>891.48</v>
      </c>
      <c r="D83" s="582"/>
      <c r="E83" s="93">
        <f>'2022'!EA74</f>
        <v>0</v>
      </c>
      <c r="F83" s="92">
        <f>'2022'!ED74</f>
        <v>0</v>
      </c>
      <c r="G83" s="584"/>
      <c r="H83" s="586"/>
      <c r="I83" s="44"/>
      <c r="J83" s="44"/>
      <c r="K83" s="44"/>
      <c r="L83" s="44"/>
      <c r="M83" s="44"/>
      <c r="N83" s="44"/>
      <c r="O83" s="584"/>
      <c r="P83" s="44"/>
      <c r="Q83" s="44"/>
      <c r="R83" s="44"/>
      <c r="S83" s="44"/>
      <c r="T83" s="44"/>
      <c r="U83" s="584"/>
      <c r="V83" s="94">
        <f>'2022'!EF74</f>
        <v>0</v>
      </c>
      <c r="W83" s="44">
        <f t="shared" si="5"/>
        <v>0</v>
      </c>
      <c r="X83" s="44">
        <f>'2022'!EH74</f>
        <v>0</v>
      </c>
      <c r="Y83" s="94">
        <f t="shared" si="6"/>
        <v>0</v>
      </c>
      <c r="Z83" s="44"/>
      <c r="AA83" s="44"/>
      <c r="AB83" s="44"/>
      <c r="AC83" s="44"/>
      <c r="AD83" s="44" t="str">
        <f t="shared" si="7"/>
        <v/>
      </c>
      <c r="AE83" s="44"/>
    </row>
    <row r="84" spans="1:31" ht="63" x14ac:dyDescent="0.25">
      <c r="A84" s="34">
        <v>60</v>
      </c>
      <c r="B84" s="57" t="s">
        <v>90</v>
      </c>
      <c r="C84" s="92">
        <f>'2022'!B75</f>
        <v>1406</v>
      </c>
      <c r="D84" s="93">
        <f>'2022'!DZ75</f>
        <v>0</v>
      </c>
      <c r="E84" s="93">
        <f>'2022'!EA75</f>
        <v>0</v>
      </c>
      <c r="F84" s="92">
        <f>'2022'!ED75</f>
        <v>0</v>
      </c>
      <c r="G84" s="44">
        <f>'2021'!EH57</f>
        <v>0</v>
      </c>
      <c r="H84" s="94">
        <f t="shared" ref="H84:H141" si="8">IF(G84&gt;0,G84/D84*100,0)</f>
        <v>0</v>
      </c>
      <c r="I84" s="44"/>
      <c r="J84" s="44"/>
      <c r="K84" s="44"/>
      <c r="L84" s="44"/>
      <c r="M84" s="44"/>
      <c r="N84" s="44"/>
      <c r="O84" s="44">
        <f>'Добыча 2021'!U67</f>
        <v>0</v>
      </c>
      <c r="P84" s="44"/>
      <c r="Q84" s="44"/>
      <c r="R84" s="44"/>
      <c r="S84" s="44"/>
      <c r="T84" s="44"/>
      <c r="U84" s="44">
        <f t="shared" ref="U84:U141" si="9">IF(G84=0,0,O84/G84*100)</f>
        <v>0</v>
      </c>
      <c r="V84" s="94">
        <f>'2022'!EF75</f>
        <v>0</v>
      </c>
      <c r="W84" s="44">
        <f t="shared" si="5"/>
        <v>0</v>
      </c>
      <c r="X84" s="44">
        <f>'2022'!EH75</f>
        <v>0</v>
      </c>
      <c r="Y84" s="94">
        <f t="shared" si="6"/>
        <v>0</v>
      </c>
      <c r="Z84" s="44"/>
      <c r="AA84" s="44"/>
      <c r="AB84" s="44"/>
      <c r="AC84" s="44"/>
      <c r="AD84" s="44" t="str">
        <f t="shared" si="7"/>
        <v/>
      </c>
      <c r="AE84" s="44"/>
    </row>
    <row r="85" spans="1:31" x14ac:dyDescent="0.25">
      <c r="A85" s="34"/>
      <c r="B85" s="46" t="s">
        <v>108</v>
      </c>
      <c r="C85" s="98"/>
      <c r="D85" s="97"/>
      <c r="E85" s="97"/>
      <c r="F85" s="98"/>
      <c r="G85" s="44"/>
      <c r="H85" s="94"/>
      <c r="I85" s="44"/>
      <c r="J85" s="44"/>
      <c r="K85" s="44"/>
      <c r="L85" s="44"/>
      <c r="M85" s="56"/>
      <c r="N85" s="56"/>
      <c r="O85" s="56"/>
      <c r="P85" s="56"/>
      <c r="Q85" s="56"/>
      <c r="R85" s="56"/>
      <c r="S85" s="56"/>
      <c r="T85" s="56"/>
      <c r="U85" s="44"/>
      <c r="V85" s="111"/>
      <c r="W85" s="44"/>
      <c r="X85" s="56"/>
      <c r="Y85" s="94"/>
      <c r="Z85" s="56"/>
      <c r="AA85" s="56"/>
      <c r="AB85" s="56"/>
      <c r="AC85" s="56"/>
      <c r="AD85" s="56" t="str">
        <f t="shared" si="7"/>
        <v/>
      </c>
      <c r="AE85" s="56"/>
    </row>
    <row r="86" spans="1:31" ht="31.5" x14ac:dyDescent="0.25">
      <c r="A86" s="72">
        <v>61</v>
      </c>
      <c r="B86" s="57" t="s">
        <v>118</v>
      </c>
      <c r="C86" s="92">
        <f>'2022'!B80</f>
        <v>1007.1</v>
      </c>
      <c r="D86" s="93">
        <f>'2022'!DZ80</f>
        <v>0</v>
      </c>
      <c r="E86" s="93">
        <f>'2022'!EA80</f>
        <v>1000</v>
      </c>
      <c r="F86" s="92">
        <f>'2022'!ED80</f>
        <v>0.99295005461225294</v>
      </c>
      <c r="G86" s="44">
        <f>'2021'!EH60</f>
        <v>0</v>
      </c>
      <c r="H86" s="94">
        <f t="shared" si="8"/>
        <v>0</v>
      </c>
      <c r="I86" s="47"/>
      <c r="J86" s="47"/>
      <c r="K86" s="47"/>
      <c r="L86" s="99"/>
      <c r="M86" s="44"/>
      <c r="N86" s="44"/>
      <c r="O86" s="44">
        <f>'Добыча 2021'!U70</f>
        <v>0</v>
      </c>
      <c r="P86" s="44"/>
      <c r="Q86" s="44"/>
      <c r="R86" s="44"/>
      <c r="S86" s="44"/>
      <c r="T86" s="44"/>
      <c r="U86" s="44">
        <f t="shared" si="9"/>
        <v>0</v>
      </c>
      <c r="V86" s="94">
        <f>'2022'!EF80</f>
        <v>100</v>
      </c>
      <c r="W86" s="44">
        <f t="shared" si="5"/>
        <v>10</v>
      </c>
      <c r="X86" s="44">
        <f>'2022'!EH80</f>
        <v>100</v>
      </c>
      <c r="Y86" s="94">
        <f t="shared" si="6"/>
        <v>10</v>
      </c>
      <c r="Z86" s="44"/>
      <c r="AA86" s="44"/>
      <c r="AB86" s="44"/>
      <c r="AC86" s="44"/>
      <c r="AD86" s="44">
        <f t="shared" si="7"/>
        <v>100</v>
      </c>
      <c r="AE86" s="44"/>
    </row>
    <row r="87" spans="1:31" ht="30" customHeight="1" x14ac:dyDescent="0.25">
      <c r="A87" s="34">
        <v>62</v>
      </c>
      <c r="B87" s="57" t="s">
        <v>308</v>
      </c>
      <c r="C87" s="92">
        <f>'2022'!B81</f>
        <v>559.5</v>
      </c>
      <c r="D87" s="93">
        <f>'2022'!DZ81</f>
        <v>65</v>
      </c>
      <c r="E87" s="93">
        <f>'2022'!EA81</f>
        <v>85</v>
      </c>
      <c r="F87" s="92">
        <f>'2022'!ED81</f>
        <v>0.15192135835567472</v>
      </c>
      <c r="G87" s="44">
        <f>'2021'!EH61</f>
        <v>6</v>
      </c>
      <c r="H87" s="94">
        <f t="shared" si="8"/>
        <v>9.2307692307692317</v>
      </c>
      <c r="I87" s="44"/>
      <c r="J87" s="44"/>
      <c r="K87" s="44"/>
      <c r="L87" s="44"/>
      <c r="M87" s="44"/>
      <c r="N87" s="44"/>
      <c r="O87" s="44">
        <f>'Добыча 2021'!U71</f>
        <v>6</v>
      </c>
      <c r="P87" s="44"/>
      <c r="Q87" s="44"/>
      <c r="R87" s="44"/>
      <c r="S87" s="44"/>
      <c r="T87" s="44"/>
      <c r="U87" s="44">
        <f t="shared" si="9"/>
        <v>100</v>
      </c>
      <c r="V87" s="94">
        <f>'2022'!EF81</f>
        <v>8.5</v>
      </c>
      <c r="W87" s="44">
        <f t="shared" si="5"/>
        <v>10</v>
      </c>
      <c r="X87" s="44">
        <f>'2022'!EH81</f>
        <v>8</v>
      </c>
      <c r="Y87" s="94">
        <f t="shared" si="6"/>
        <v>9.4117647058823533</v>
      </c>
      <c r="Z87" s="44"/>
      <c r="AA87" s="44"/>
      <c r="AB87" s="44"/>
      <c r="AC87" s="44"/>
      <c r="AD87" s="44">
        <f t="shared" si="7"/>
        <v>8</v>
      </c>
      <c r="AE87" s="44"/>
    </row>
    <row r="88" spans="1:31" ht="63" x14ac:dyDescent="0.25">
      <c r="A88" s="72">
        <v>63</v>
      </c>
      <c r="B88" s="57" t="s">
        <v>117</v>
      </c>
      <c r="C88" s="92">
        <f>'2022'!B82</f>
        <v>26.7</v>
      </c>
      <c r="D88" s="93">
        <f>'2022'!DZ82</f>
        <v>0</v>
      </c>
      <c r="E88" s="93">
        <f>'2022'!EA82</f>
        <v>0</v>
      </c>
      <c r="F88" s="92">
        <f>'2022'!ED82</f>
        <v>0</v>
      </c>
      <c r="G88" s="44">
        <f>'2021'!EH62</f>
        <v>0</v>
      </c>
      <c r="H88" s="94">
        <f t="shared" si="8"/>
        <v>0</v>
      </c>
      <c r="I88" s="44"/>
      <c r="J88" s="44"/>
      <c r="K88" s="44"/>
      <c r="L88" s="44"/>
      <c r="M88" s="44"/>
      <c r="N88" s="44"/>
      <c r="O88" s="44">
        <f>'Добыча 2021'!U72</f>
        <v>0</v>
      </c>
      <c r="P88" s="44"/>
      <c r="Q88" s="44"/>
      <c r="R88" s="44"/>
      <c r="S88" s="44"/>
      <c r="T88" s="44"/>
      <c r="U88" s="44">
        <f t="shared" si="9"/>
        <v>0</v>
      </c>
      <c r="V88" s="94">
        <f>'2022'!EF82</f>
        <v>0</v>
      </c>
      <c r="W88" s="44">
        <f t="shared" si="5"/>
        <v>0</v>
      </c>
      <c r="X88" s="44">
        <f>'2022'!EH82</f>
        <v>0</v>
      </c>
      <c r="Y88" s="94">
        <f t="shared" si="6"/>
        <v>0</v>
      </c>
      <c r="Z88" s="44"/>
      <c r="AA88" s="44"/>
      <c r="AB88" s="44"/>
      <c r="AC88" s="44"/>
      <c r="AD88" s="44" t="str">
        <f t="shared" si="7"/>
        <v/>
      </c>
      <c r="AE88" s="44"/>
    </row>
    <row r="89" spans="1:31" ht="47.25" x14ac:dyDescent="0.25">
      <c r="A89" s="34">
        <v>64</v>
      </c>
      <c r="B89" s="57" t="s">
        <v>116</v>
      </c>
      <c r="C89" s="92">
        <f>'2022'!B83</f>
        <v>41.696399999999997</v>
      </c>
      <c r="D89" s="93">
        <f>'2022'!DZ83</f>
        <v>0</v>
      </c>
      <c r="E89" s="93">
        <f>'2022'!EA83</f>
        <v>0</v>
      </c>
      <c r="F89" s="92">
        <f>'2022'!ED83</f>
        <v>0</v>
      </c>
      <c r="G89" s="44">
        <f>'2021'!EH63</f>
        <v>0</v>
      </c>
      <c r="H89" s="94">
        <f t="shared" si="8"/>
        <v>0</v>
      </c>
      <c r="I89" s="44"/>
      <c r="J89" s="44"/>
      <c r="K89" s="44"/>
      <c r="L89" s="44"/>
      <c r="M89" s="44"/>
      <c r="N89" s="44"/>
      <c r="O89" s="44">
        <f>'Добыча 2021'!U73</f>
        <v>0</v>
      </c>
      <c r="P89" s="44"/>
      <c r="Q89" s="44"/>
      <c r="R89" s="44"/>
      <c r="S89" s="44"/>
      <c r="T89" s="44"/>
      <c r="U89" s="44">
        <f t="shared" si="9"/>
        <v>0</v>
      </c>
      <c r="V89" s="94">
        <f>'2022'!EF83</f>
        <v>0</v>
      </c>
      <c r="W89" s="44">
        <f t="shared" si="5"/>
        <v>0</v>
      </c>
      <c r="X89" s="44">
        <f>'2022'!EH83</f>
        <v>0</v>
      </c>
      <c r="Y89" s="94">
        <f t="shared" si="6"/>
        <v>0</v>
      </c>
      <c r="Z89" s="44"/>
      <c r="AA89" s="44"/>
      <c r="AB89" s="44"/>
      <c r="AC89" s="44"/>
      <c r="AD89" s="44" t="str">
        <f t="shared" si="7"/>
        <v/>
      </c>
      <c r="AE89" s="44"/>
    </row>
    <row r="90" spans="1:31" ht="47.25" x14ac:dyDescent="0.25">
      <c r="A90" s="72">
        <v>65</v>
      </c>
      <c r="B90" s="57" t="s">
        <v>111</v>
      </c>
      <c r="C90" s="92">
        <f>'2022'!B84</f>
        <v>114.9</v>
      </c>
      <c r="D90" s="93">
        <f>'2022'!DZ84</f>
        <v>0</v>
      </c>
      <c r="E90" s="93">
        <f>'2022'!EA84</f>
        <v>0</v>
      </c>
      <c r="F90" s="92">
        <f>'2022'!ED84</f>
        <v>0</v>
      </c>
      <c r="G90" s="44">
        <f>'2021'!EH64</f>
        <v>0</v>
      </c>
      <c r="H90" s="94">
        <f t="shared" si="8"/>
        <v>0</v>
      </c>
      <c r="I90" s="44"/>
      <c r="J90" s="44"/>
      <c r="K90" s="44"/>
      <c r="L90" s="44"/>
      <c r="M90" s="44"/>
      <c r="N90" s="44"/>
      <c r="O90" s="44">
        <f>'Добыча 2021'!U74</f>
        <v>0</v>
      </c>
      <c r="P90" s="44"/>
      <c r="Q90" s="44"/>
      <c r="R90" s="44"/>
      <c r="S90" s="44"/>
      <c r="T90" s="44"/>
      <c r="U90" s="44">
        <f t="shared" si="9"/>
        <v>0</v>
      </c>
      <c r="V90" s="94">
        <f>'2022'!EF84</f>
        <v>0</v>
      </c>
      <c r="W90" s="44">
        <f t="shared" si="5"/>
        <v>0</v>
      </c>
      <c r="X90" s="44">
        <f>'2022'!EH84</f>
        <v>0</v>
      </c>
      <c r="Y90" s="94">
        <f t="shared" si="6"/>
        <v>0</v>
      </c>
      <c r="Z90" s="44"/>
      <c r="AA90" s="44"/>
      <c r="AB90" s="44"/>
      <c r="AC90" s="44"/>
      <c r="AD90" s="44" t="str">
        <f t="shared" si="7"/>
        <v/>
      </c>
      <c r="AE90" s="44"/>
    </row>
    <row r="91" spans="1:31" ht="53.25" customHeight="1" x14ac:dyDescent="0.25">
      <c r="A91" s="34">
        <v>66</v>
      </c>
      <c r="B91" s="57" t="s">
        <v>309</v>
      </c>
      <c r="C91" s="92">
        <f>'2022'!B85</f>
        <v>78.599999999999994</v>
      </c>
      <c r="D91" s="93">
        <f>'2022'!DZ85</f>
        <v>0</v>
      </c>
      <c r="E91" s="93">
        <f>'2022'!EA85</f>
        <v>0</v>
      </c>
      <c r="F91" s="92">
        <f>'2022'!ED85</f>
        <v>0</v>
      </c>
      <c r="G91" s="44">
        <f>'2021'!EH65</f>
        <v>0</v>
      </c>
      <c r="H91" s="94">
        <f t="shared" si="8"/>
        <v>0</v>
      </c>
      <c r="I91" s="44"/>
      <c r="J91" s="44"/>
      <c r="K91" s="44"/>
      <c r="L91" s="44"/>
      <c r="M91" s="44"/>
      <c r="N91" s="44"/>
      <c r="O91" s="44">
        <f>'Добыча 2021'!U75</f>
        <v>0</v>
      </c>
      <c r="P91" s="44"/>
      <c r="Q91" s="44"/>
      <c r="R91" s="44"/>
      <c r="S91" s="44"/>
      <c r="T91" s="44"/>
      <c r="U91" s="44">
        <f t="shared" si="9"/>
        <v>0</v>
      </c>
      <c r="V91" s="94">
        <f>'2022'!EF85</f>
        <v>0</v>
      </c>
      <c r="W91" s="44">
        <f t="shared" si="5"/>
        <v>0</v>
      </c>
      <c r="X91" s="44">
        <f>'2022'!EH85</f>
        <v>0</v>
      </c>
      <c r="Y91" s="94">
        <f t="shared" si="6"/>
        <v>0</v>
      </c>
      <c r="Z91" s="44"/>
      <c r="AA91" s="44"/>
      <c r="AB91" s="44"/>
      <c r="AC91" s="44"/>
      <c r="AD91" s="44" t="str">
        <f t="shared" si="7"/>
        <v/>
      </c>
      <c r="AE91" s="44"/>
    </row>
    <row r="92" spans="1:31" ht="48" customHeight="1" x14ac:dyDescent="0.25">
      <c r="A92" s="72">
        <v>67</v>
      </c>
      <c r="B92" s="57" t="s">
        <v>310</v>
      </c>
      <c r="C92" s="92">
        <f>'2022'!B86</f>
        <v>167.2</v>
      </c>
      <c r="D92" s="93">
        <f>'2022'!DZ86</f>
        <v>0</v>
      </c>
      <c r="E92" s="93">
        <f>'2022'!EA86</f>
        <v>0</v>
      </c>
      <c r="F92" s="92">
        <f>'2022'!ED86</f>
        <v>0</v>
      </c>
      <c r="G92" s="44">
        <f>'2021'!EH66</f>
        <v>0</v>
      </c>
      <c r="H92" s="94">
        <f t="shared" si="8"/>
        <v>0</v>
      </c>
      <c r="I92" s="44"/>
      <c r="J92" s="44"/>
      <c r="K92" s="44"/>
      <c r="L92" s="44"/>
      <c r="M92" s="44"/>
      <c r="N92" s="44"/>
      <c r="O92" s="44">
        <f>'Добыча 2021'!U76</f>
        <v>0</v>
      </c>
      <c r="P92" s="44"/>
      <c r="Q92" s="44"/>
      <c r="R92" s="44"/>
      <c r="S92" s="44"/>
      <c r="T92" s="44"/>
      <c r="U92" s="44">
        <f t="shared" si="9"/>
        <v>0</v>
      </c>
      <c r="V92" s="94">
        <f>'2022'!EF86</f>
        <v>0</v>
      </c>
      <c r="W92" s="44">
        <f t="shared" si="5"/>
        <v>0</v>
      </c>
      <c r="X92" s="44">
        <f>'2022'!EH86</f>
        <v>0</v>
      </c>
      <c r="Y92" s="94">
        <f t="shared" si="6"/>
        <v>0</v>
      </c>
      <c r="Z92" s="44"/>
      <c r="AA92" s="44"/>
      <c r="AB92" s="44"/>
      <c r="AC92" s="44"/>
      <c r="AD92" s="44" t="str">
        <f t="shared" si="7"/>
        <v/>
      </c>
      <c r="AE92" s="44"/>
    </row>
    <row r="93" spans="1:31" ht="31.5" x14ac:dyDescent="0.25">
      <c r="A93" s="34">
        <v>68</v>
      </c>
      <c r="B93" s="57" t="s">
        <v>115</v>
      </c>
      <c r="C93" s="92">
        <f>'2022'!B87</f>
        <v>40.045999999999999</v>
      </c>
      <c r="D93" s="93">
        <f>'2022'!DZ87</f>
        <v>0</v>
      </c>
      <c r="E93" s="93">
        <f>'2022'!EA87</f>
        <v>0</v>
      </c>
      <c r="F93" s="92">
        <f>'2022'!ED87</f>
        <v>0</v>
      </c>
      <c r="G93" s="44">
        <f>'2021'!EH67</f>
        <v>0</v>
      </c>
      <c r="H93" s="94">
        <f t="shared" si="8"/>
        <v>0</v>
      </c>
      <c r="I93" s="44"/>
      <c r="J93" s="44"/>
      <c r="K93" s="44"/>
      <c r="L93" s="44"/>
      <c r="M93" s="44"/>
      <c r="N93" s="44"/>
      <c r="O93" s="44">
        <f>'Добыча 2021'!U77</f>
        <v>0</v>
      </c>
      <c r="P93" s="44"/>
      <c r="Q93" s="44"/>
      <c r="R93" s="44"/>
      <c r="S93" s="44"/>
      <c r="T93" s="44"/>
      <c r="U93" s="44">
        <f t="shared" si="9"/>
        <v>0</v>
      </c>
      <c r="V93" s="94">
        <f>'2022'!EF87</f>
        <v>0</v>
      </c>
      <c r="W93" s="44">
        <f t="shared" si="5"/>
        <v>0</v>
      </c>
      <c r="X93" s="44">
        <f>'2022'!EH87</f>
        <v>0</v>
      </c>
      <c r="Y93" s="94">
        <f t="shared" si="6"/>
        <v>0</v>
      </c>
      <c r="Z93" s="44"/>
      <c r="AA93" s="44"/>
      <c r="AB93" s="44"/>
      <c r="AC93" s="44"/>
      <c r="AD93" s="44" t="str">
        <f t="shared" si="7"/>
        <v/>
      </c>
      <c r="AE93" s="44"/>
    </row>
    <row r="94" spans="1:31" ht="36" customHeight="1" x14ac:dyDescent="0.25">
      <c r="A94" s="72">
        <v>69</v>
      </c>
      <c r="B94" s="57" t="s">
        <v>110</v>
      </c>
      <c r="C94" s="92">
        <f>'2022'!B88</f>
        <v>83.5</v>
      </c>
      <c r="D94" s="93">
        <f>'2022'!DZ88</f>
        <v>0</v>
      </c>
      <c r="E94" s="93">
        <f>'2022'!EA88</f>
        <v>0</v>
      </c>
      <c r="F94" s="92">
        <f>'2022'!ED88</f>
        <v>0</v>
      </c>
      <c r="G94" s="44">
        <f>'2021'!EH68</f>
        <v>0</v>
      </c>
      <c r="H94" s="94">
        <f t="shared" si="8"/>
        <v>0</v>
      </c>
      <c r="I94" s="44"/>
      <c r="J94" s="44"/>
      <c r="K94" s="44"/>
      <c r="L94" s="44"/>
      <c r="M94" s="44"/>
      <c r="N94" s="44"/>
      <c r="O94" s="44">
        <f>'Добыча 2021'!U78</f>
        <v>0</v>
      </c>
      <c r="P94" s="44"/>
      <c r="Q94" s="44"/>
      <c r="R94" s="44"/>
      <c r="S94" s="44"/>
      <c r="T94" s="44"/>
      <c r="U94" s="44">
        <f t="shared" si="9"/>
        <v>0</v>
      </c>
      <c r="V94" s="94">
        <f>'2022'!EF88</f>
        <v>0</v>
      </c>
      <c r="W94" s="44">
        <f t="shared" si="5"/>
        <v>0</v>
      </c>
      <c r="X94" s="44">
        <f>'2022'!EH88</f>
        <v>0</v>
      </c>
      <c r="Y94" s="94">
        <f t="shared" si="6"/>
        <v>0</v>
      </c>
      <c r="Z94" s="44"/>
      <c r="AA94" s="44"/>
      <c r="AB94" s="44"/>
      <c r="AC94" s="44"/>
      <c r="AD94" s="44" t="str">
        <f t="shared" si="7"/>
        <v/>
      </c>
      <c r="AE94" s="44"/>
    </row>
    <row r="95" spans="1:31" ht="31.5" customHeight="1" x14ac:dyDescent="0.25">
      <c r="A95" s="34">
        <v>70</v>
      </c>
      <c r="B95" s="57" t="s">
        <v>114</v>
      </c>
      <c r="C95" s="92">
        <f>'2022'!B89</f>
        <v>37.700000000000003</v>
      </c>
      <c r="D95" s="93">
        <f>'2022'!DZ89</f>
        <v>0</v>
      </c>
      <c r="E95" s="93">
        <f>'2022'!EA89</f>
        <v>0</v>
      </c>
      <c r="F95" s="92">
        <f>'2022'!ED89</f>
        <v>0</v>
      </c>
      <c r="G95" s="44">
        <f>'2021'!EH69</f>
        <v>0</v>
      </c>
      <c r="H95" s="94">
        <f t="shared" si="8"/>
        <v>0</v>
      </c>
      <c r="I95" s="44"/>
      <c r="J95" s="44"/>
      <c r="K95" s="44"/>
      <c r="L95" s="44"/>
      <c r="M95" s="44"/>
      <c r="N95" s="44"/>
      <c r="O95" s="44">
        <f>'Добыча 2021'!U79</f>
        <v>0</v>
      </c>
      <c r="P95" s="44"/>
      <c r="Q95" s="44"/>
      <c r="R95" s="44"/>
      <c r="S95" s="44"/>
      <c r="T95" s="44"/>
      <c r="U95" s="44">
        <f t="shared" si="9"/>
        <v>0</v>
      </c>
      <c r="V95" s="94">
        <f>'2022'!EF89</f>
        <v>0</v>
      </c>
      <c r="W95" s="44">
        <f t="shared" si="5"/>
        <v>0</v>
      </c>
      <c r="X95" s="44">
        <f>'2022'!EH89</f>
        <v>0</v>
      </c>
      <c r="Y95" s="94">
        <f t="shared" si="6"/>
        <v>0</v>
      </c>
      <c r="Z95" s="44"/>
      <c r="AA95" s="44"/>
      <c r="AB95" s="44"/>
      <c r="AC95" s="44"/>
      <c r="AD95" s="44" t="str">
        <f t="shared" si="7"/>
        <v/>
      </c>
      <c r="AE95" s="44"/>
    </row>
    <row r="96" spans="1:31" ht="17.25" customHeight="1" x14ac:dyDescent="0.25">
      <c r="A96" s="72"/>
      <c r="B96" s="46" t="s">
        <v>119</v>
      </c>
      <c r="C96" s="98"/>
      <c r="D96" s="97"/>
      <c r="E96" s="97"/>
      <c r="F96" s="98"/>
      <c r="G96" s="56"/>
      <c r="H96" s="94"/>
      <c r="I96" s="47"/>
      <c r="J96" s="47"/>
      <c r="K96" s="47"/>
      <c r="L96" s="99"/>
      <c r="M96" s="56"/>
      <c r="N96" s="56"/>
      <c r="O96" s="56"/>
      <c r="P96" s="56"/>
      <c r="Q96" s="56"/>
      <c r="R96" s="56"/>
      <c r="S96" s="56"/>
      <c r="T96" s="56"/>
      <c r="U96" s="44"/>
      <c r="V96" s="111"/>
      <c r="W96" s="44"/>
      <c r="X96" s="56"/>
      <c r="Y96" s="94"/>
      <c r="Z96" s="56"/>
      <c r="AA96" s="56"/>
      <c r="AB96" s="56"/>
      <c r="AC96" s="56"/>
      <c r="AD96" s="56" t="str">
        <f t="shared" si="7"/>
        <v/>
      </c>
      <c r="AE96" s="56"/>
    </row>
    <row r="97" spans="1:31" ht="35.25" customHeight="1" x14ac:dyDescent="0.25">
      <c r="A97" s="34">
        <v>71</v>
      </c>
      <c r="B97" s="57" t="s">
        <v>126</v>
      </c>
      <c r="C97" s="92">
        <f>'2022'!B92</f>
        <v>1493.6</v>
      </c>
      <c r="D97" s="93">
        <f>'2022'!DZ92</f>
        <v>0</v>
      </c>
      <c r="E97" s="93">
        <f>'2022'!EA92</f>
        <v>0</v>
      </c>
      <c r="F97" s="92">
        <f>'2022'!ED92</f>
        <v>0</v>
      </c>
      <c r="G97" s="44">
        <f>'2021'!EH72</f>
        <v>0</v>
      </c>
      <c r="H97" s="94">
        <f t="shared" si="8"/>
        <v>0</v>
      </c>
      <c r="I97" s="44"/>
      <c r="J97" s="44"/>
      <c r="K97" s="44"/>
      <c r="L97" s="44"/>
      <c r="M97" s="44"/>
      <c r="N97" s="44"/>
      <c r="O97" s="44">
        <f>'Добыча 2021'!U82</f>
        <v>0</v>
      </c>
      <c r="P97" s="44"/>
      <c r="Q97" s="44"/>
      <c r="R97" s="44"/>
      <c r="S97" s="44"/>
      <c r="T97" s="44"/>
      <c r="U97" s="44">
        <f t="shared" si="9"/>
        <v>0</v>
      </c>
      <c r="V97" s="94">
        <f>'2022'!EF92</f>
        <v>0</v>
      </c>
      <c r="W97" s="44">
        <f t="shared" si="5"/>
        <v>0</v>
      </c>
      <c r="X97" s="44">
        <f>'2022'!EH92</f>
        <v>0</v>
      </c>
      <c r="Y97" s="94">
        <f t="shared" si="6"/>
        <v>0</v>
      </c>
      <c r="Z97" s="44"/>
      <c r="AA97" s="44"/>
      <c r="AB97" s="44"/>
      <c r="AC97" s="44"/>
      <c r="AD97" s="44" t="str">
        <f t="shared" si="7"/>
        <v/>
      </c>
      <c r="AE97" s="44"/>
    </row>
    <row r="98" spans="1:31" ht="35.25" customHeight="1" x14ac:dyDescent="0.25">
      <c r="A98" s="34">
        <v>72</v>
      </c>
      <c r="B98" s="119" t="s">
        <v>430</v>
      </c>
      <c r="C98" s="92">
        <f>'2022'!B93</f>
        <v>438.7</v>
      </c>
      <c r="D98" s="581">
        <f>'2022'!DZ93</f>
        <v>0</v>
      </c>
      <c r="E98" s="93">
        <f>'2022'!EA93</f>
        <v>0</v>
      </c>
      <c r="F98" s="92">
        <f>'2022'!ED93</f>
        <v>0</v>
      </c>
      <c r="G98" s="583">
        <f>'2021'!EH73</f>
        <v>0</v>
      </c>
      <c r="H98" s="585">
        <f t="shared" si="8"/>
        <v>0</v>
      </c>
      <c r="I98" s="44"/>
      <c r="J98" s="44"/>
      <c r="K98" s="44"/>
      <c r="L98" s="44"/>
      <c r="M98" s="44"/>
      <c r="N98" s="44"/>
      <c r="O98" s="583">
        <f>'Добыча 2021'!U83</f>
        <v>0</v>
      </c>
      <c r="P98" s="44"/>
      <c r="Q98" s="44"/>
      <c r="R98" s="44"/>
      <c r="S98" s="44"/>
      <c r="T98" s="44"/>
      <c r="U98" s="583">
        <f t="shared" si="9"/>
        <v>0</v>
      </c>
      <c r="V98" s="94">
        <f>'2022'!EF93</f>
        <v>0</v>
      </c>
      <c r="W98" s="44">
        <f t="shared" si="5"/>
        <v>0</v>
      </c>
      <c r="X98" s="44">
        <f>'2022'!EH93</f>
        <v>0</v>
      </c>
      <c r="Y98" s="94">
        <f t="shared" si="6"/>
        <v>0</v>
      </c>
      <c r="Z98" s="44"/>
      <c r="AA98" s="44"/>
      <c r="AB98" s="44"/>
      <c r="AC98" s="44"/>
      <c r="AD98" s="44" t="str">
        <f t="shared" si="7"/>
        <v/>
      </c>
      <c r="AE98" s="44"/>
    </row>
    <row r="99" spans="1:31" ht="35.25" customHeight="1" x14ac:dyDescent="0.25">
      <c r="A99" s="34">
        <v>73</v>
      </c>
      <c r="B99" s="119" t="s">
        <v>431</v>
      </c>
      <c r="C99" s="92">
        <f>'2022'!B94</f>
        <v>537.20000000000005</v>
      </c>
      <c r="D99" s="587"/>
      <c r="E99" s="93">
        <f>'2022'!EA94</f>
        <v>0</v>
      </c>
      <c r="F99" s="92">
        <f>'2022'!ED94</f>
        <v>0</v>
      </c>
      <c r="G99" s="588"/>
      <c r="H99" s="589"/>
      <c r="I99" s="44"/>
      <c r="J99" s="44"/>
      <c r="K99" s="44"/>
      <c r="L99" s="44"/>
      <c r="M99" s="44"/>
      <c r="N99" s="44"/>
      <c r="O99" s="588"/>
      <c r="P99" s="44"/>
      <c r="Q99" s="44"/>
      <c r="R99" s="44"/>
      <c r="S99" s="44"/>
      <c r="T99" s="44"/>
      <c r="U99" s="588"/>
      <c r="V99" s="94">
        <f>'2022'!EF94</f>
        <v>0</v>
      </c>
      <c r="W99" s="44">
        <f t="shared" si="5"/>
        <v>0</v>
      </c>
      <c r="X99" s="44">
        <f>'2022'!EH94</f>
        <v>0</v>
      </c>
      <c r="Y99" s="94">
        <f t="shared" si="6"/>
        <v>0</v>
      </c>
      <c r="Z99" s="44"/>
      <c r="AA99" s="44"/>
      <c r="AB99" s="44"/>
      <c r="AC99" s="44"/>
      <c r="AD99" s="44" t="str">
        <f t="shared" si="7"/>
        <v/>
      </c>
      <c r="AE99" s="44"/>
    </row>
    <row r="100" spans="1:31" ht="35.25" customHeight="1" x14ac:dyDescent="0.25">
      <c r="A100" s="34">
        <v>74</v>
      </c>
      <c r="B100" s="119" t="s">
        <v>432</v>
      </c>
      <c r="C100" s="92">
        <f>'2022'!B95</f>
        <v>140</v>
      </c>
      <c r="D100" s="587"/>
      <c r="E100" s="93">
        <f>'2022'!EA95</f>
        <v>0</v>
      </c>
      <c r="F100" s="92">
        <f>'2022'!ED95</f>
        <v>0</v>
      </c>
      <c r="G100" s="588"/>
      <c r="H100" s="589"/>
      <c r="I100" s="44"/>
      <c r="J100" s="44"/>
      <c r="K100" s="44"/>
      <c r="L100" s="44"/>
      <c r="M100" s="44"/>
      <c r="N100" s="44"/>
      <c r="O100" s="588"/>
      <c r="P100" s="44"/>
      <c r="Q100" s="44"/>
      <c r="R100" s="44"/>
      <c r="S100" s="44"/>
      <c r="T100" s="44"/>
      <c r="U100" s="588"/>
      <c r="V100" s="94">
        <f>'2022'!EF95</f>
        <v>0</v>
      </c>
      <c r="W100" s="44">
        <f t="shared" ref="W100:W102" si="10">IF(V100&gt;0,V100/E100*100,0)</f>
        <v>0</v>
      </c>
      <c r="X100" s="44">
        <f>'2022'!EH95</f>
        <v>0</v>
      </c>
      <c r="Y100" s="94">
        <f t="shared" ref="Y100:Y102" si="11">IF(X100&gt;0,X100/E100*100,0)</f>
        <v>0</v>
      </c>
      <c r="Z100" s="44"/>
      <c r="AA100" s="44"/>
      <c r="AB100" s="44"/>
      <c r="AC100" s="44"/>
      <c r="AD100" s="44" t="str">
        <f t="shared" si="7"/>
        <v/>
      </c>
      <c r="AE100" s="44"/>
    </row>
    <row r="101" spans="1:31" ht="35.25" customHeight="1" x14ac:dyDescent="0.25">
      <c r="A101" s="34">
        <v>75</v>
      </c>
      <c r="B101" s="119" t="s">
        <v>433</v>
      </c>
      <c r="C101" s="92">
        <f>'2022'!B96</f>
        <v>1100</v>
      </c>
      <c r="D101" s="587"/>
      <c r="E101" s="93">
        <f>'2022'!EA96</f>
        <v>0</v>
      </c>
      <c r="F101" s="92">
        <f>'2022'!ED96</f>
        <v>0</v>
      </c>
      <c r="G101" s="588"/>
      <c r="H101" s="589"/>
      <c r="I101" s="44"/>
      <c r="J101" s="44"/>
      <c r="K101" s="44"/>
      <c r="L101" s="44"/>
      <c r="M101" s="44"/>
      <c r="N101" s="44"/>
      <c r="O101" s="588"/>
      <c r="P101" s="44"/>
      <c r="Q101" s="44"/>
      <c r="R101" s="44"/>
      <c r="S101" s="44"/>
      <c r="T101" s="44"/>
      <c r="U101" s="588"/>
      <c r="V101" s="94">
        <f>'2022'!EF96</f>
        <v>0</v>
      </c>
      <c r="W101" s="44">
        <f t="shared" si="10"/>
        <v>0</v>
      </c>
      <c r="X101" s="44">
        <f>'2022'!EH96</f>
        <v>0</v>
      </c>
      <c r="Y101" s="94">
        <f t="shared" si="11"/>
        <v>0</v>
      </c>
      <c r="Z101" s="44"/>
      <c r="AA101" s="44"/>
      <c r="AB101" s="44"/>
      <c r="AC101" s="44"/>
      <c r="AD101" s="44" t="str">
        <f t="shared" si="7"/>
        <v/>
      </c>
      <c r="AE101" s="44"/>
    </row>
    <row r="102" spans="1:31" ht="35.25" customHeight="1" x14ac:dyDescent="0.25">
      <c r="A102" s="34">
        <v>76</v>
      </c>
      <c r="B102" s="119" t="s">
        <v>434</v>
      </c>
      <c r="C102" s="92">
        <f>'2022'!B97</f>
        <v>310.89999999999998</v>
      </c>
      <c r="D102" s="587"/>
      <c r="E102" s="93">
        <f>'2022'!EA97</f>
        <v>0</v>
      </c>
      <c r="F102" s="92">
        <f>'2022'!ED97</f>
        <v>0</v>
      </c>
      <c r="G102" s="588"/>
      <c r="H102" s="589"/>
      <c r="I102" s="44"/>
      <c r="J102" s="44"/>
      <c r="K102" s="44"/>
      <c r="L102" s="44"/>
      <c r="M102" s="44"/>
      <c r="N102" s="44"/>
      <c r="O102" s="588"/>
      <c r="P102" s="44"/>
      <c r="Q102" s="44"/>
      <c r="R102" s="44"/>
      <c r="S102" s="44"/>
      <c r="T102" s="44"/>
      <c r="U102" s="588"/>
      <c r="V102" s="94">
        <f>'2022'!EF97</f>
        <v>0</v>
      </c>
      <c r="W102" s="44">
        <f t="shared" si="10"/>
        <v>0</v>
      </c>
      <c r="X102" s="44">
        <f>'2022'!EH97</f>
        <v>0</v>
      </c>
      <c r="Y102" s="94">
        <f t="shared" si="11"/>
        <v>0</v>
      </c>
      <c r="Z102" s="44"/>
      <c r="AA102" s="44"/>
      <c r="AB102" s="44"/>
      <c r="AC102" s="44"/>
      <c r="AD102" s="44" t="str">
        <f t="shared" si="7"/>
        <v/>
      </c>
      <c r="AE102" s="44"/>
    </row>
    <row r="103" spans="1:31" ht="35.25" customHeight="1" x14ac:dyDescent="0.25">
      <c r="A103" s="34">
        <v>77</v>
      </c>
      <c r="B103" s="119" t="s">
        <v>435</v>
      </c>
      <c r="C103" s="92">
        <f>'2022'!B98</f>
        <v>75.2</v>
      </c>
      <c r="D103" s="582"/>
      <c r="E103" s="93">
        <f>'2022'!EA98</f>
        <v>0</v>
      </c>
      <c r="F103" s="92">
        <f>'2022'!ED98</f>
        <v>0</v>
      </c>
      <c r="G103" s="584"/>
      <c r="H103" s="586"/>
      <c r="I103" s="44"/>
      <c r="J103" s="44"/>
      <c r="K103" s="44"/>
      <c r="L103" s="44"/>
      <c r="M103" s="44"/>
      <c r="N103" s="44"/>
      <c r="O103" s="584"/>
      <c r="P103" s="44"/>
      <c r="Q103" s="44"/>
      <c r="R103" s="44"/>
      <c r="S103" s="44"/>
      <c r="T103" s="44"/>
      <c r="U103" s="584"/>
      <c r="V103" s="94">
        <f>'2022'!EF98</f>
        <v>0</v>
      </c>
      <c r="W103" s="44">
        <f t="shared" si="5"/>
        <v>0</v>
      </c>
      <c r="X103" s="44">
        <f>'2022'!EH98</f>
        <v>0</v>
      </c>
      <c r="Y103" s="94">
        <f t="shared" si="6"/>
        <v>0</v>
      </c>
      <c r="Z103" s="44"/>
      <c r="AA103" s="44"/>
      <c r="AB103" s="44"/>
      <c r="AC103" s="44"/>
      <c r="AD103" s="44" t="str">
        <f t="shared" si="7"/>
        <v/>
      </c>
      <c r="AE103" s="44"/>
    </row>
    <row r="104" spans="1:31" ht="17.25" customHeight="1" x14ac:dyDescent="0.25">
      <c r="A104" s="72"/>
      <c r="B104" s="46" t="s">
        <v>127</v>
      </c>
      <c r="C104" s="98"/>
      <c r="D104" s="97"/>
      <c r="E104" s="97"/>
      <c r="F104" s="98"/>
      <c r="G104" s="56"/>
      <c r="H104" s="94"/>
      <c r="I104" s="47"/>
      <c r="J104" s="47"/>
      <c r="K104" s="47"/>
      <c r="L104" s="99"/>
      <c r="M104" s="56"/>
      <c r="N104" s="56"/>
      <c r="O104" s="56"/>
      <c r="P104" s="56"/>
      <c r="Q104" s="56"/>
      <c r="R104" s="56"/>
      <c r="S104" s="56"/>
      <c r="T104" s="56"/>
      <c r="U104" s="44"/>
      <c r="V104" s="111"/>
      <c r="W104" s="44"/>
      <c r="X104" s="56"/>
      <c r="Y104" s="94"/>
      <c r="Z104" s="56"/>
      <c r="AA104" s="56"/>
      <c r="AB104" s="56"/>
      <c r="AC104" s="56"/>
      <c r="AD104" s="56" t="str">
        <f t="shared" si="7"/>
        <v/>
      </c>
      <c r="AE104" s="56"/>
    </row>
    <row r="105" spans="1:31" ht="31.5" x14ac:dyDescent="0.25">
      <c r="A105" s="34">
        <v>78</v>
      </c>
      <c r="B105" s="57" t="s">
        <v>129</v>
      </c>
      <c r="C105" s="92">
        <f>'2022'!B101</f>
        <v>384.8</v>
      </c>
      <c r="D105" s="93">
        <f>'2022'!DZ101</f>
        <v>610</v>
      </c>
      <c r="E105" s="93">
        <f>'2022'!EA101</f>
        <v>654</v>
      </c>
      <c r="F105" s="92">
        <f>'2022'!ED101</f>
        <v>1.6995841995841996</v>
      </c>
      <c r="G105" s="44">
        <f>'2021'!EH76</f>
        <v>61</v>
      </c>
      <c r="H105" s="94">
        <f t="shared" si="8"/>
        <v>10</v>
      </c>
      <c r="I105" s="44"/>
      <c r="J105" s="44"/>
      <c r="K105" s="44"/>
      <c r="L105" s="44"/>
      <c r="M105" s="44"/>
      <c r="N105" s="44"/>
      <c r="O105" s="44">
        <f>'Добыча 2021'!U86</f>
        <v>6</v>
      </c>
      <c r="P105" s="44"/>
      <c r="Q105" s="44"/>
      <c r="R105" s="44"/>
      <c r="S105" s="44"/>
      <c r="T105" s="44"/>
      <c r="U105" s="44">
        <f t="shared" si="9"/>
        <v>9.8360655737704921</v>
      </c>
      <c r="V105" s="94">
        <f>'2022'!EF101</f>
        <v>65.400000000000006</v>
      </c>
      <c r="W105" s="44">
        <f t="shared" si="5"/>
        <v>10</v>
      </c>
      <c r="X105" s="44">
        <f>'2022'!EH101</f>
        <v>65</v>
      </c>
      <c r="Y105" s="94">
        <f t="shared" si="6"/>
        <v>9.9388379204892967</v>
      </c>
      <c r="Z105" s="44"/>
      <c r="AA105" s="44"/>
      <c r="AB105" s="44"/>
      <c r="AC105" s="44"/>
      <c r="AD105" s="44">
        <f t="shared" si="7"/>
        <v>65</v>
      </c>
      <c r="AE105" s="44"/>
    </row>
    <row r="106" spans="1:31" ht="51.75" customHeight="1" x14ac:dyDescent="0.25">
      <c r="A106" s="34">
        <v>79</v>
      </c>
      <c r="B106" s="64" t="s">
        <v>128</v>
      </c>
      <c r="C106" s="121">
        <f>'2022'!B102</f>
        <v>396.2</v>
      </c>
      <c r="D106" s="105">
        <f>'2022'!DZ102</f>
        <v>453</v>
      </c>
      <c r="E106" s="105">
        <f>'2022'!EA102</f>
        <v>211</v>
      </c>
      <c r="F106" s="121">
        <f>'2022'!ED102</f>
        <v>0.53255931347804142</v>
      </c>
      <c r="G106" s="44">
        <f>'2021'!EH77</f>
        <v>22</v>
      </c>
      <c r="H106" s="94">
        <f t="shared" si="8"/>
        <v>4.8565121412803531</v>
      </c>
      <c r="I106" s="44"/>
      <c r="J106" s="44"/>
      <c r="K106" s="44"/>
      <c r="L106" s="44"/>
      <c r="M106" s="65"/>
      <c r="N106" s="65"/>
      <c r="O106" s="65">
        <f>'Добыча 2021'!U87</f>
        <v>1</v>
      </c>
      <c r="P106" s="65"/>
      <c r="Q106" s="65"/>
      <c r="R106" s="65"/>
      <c r="S106" s="65"/>
      <c r="T106" s="65"/>
      <c r="U106" s="44">
        <f t="shared" si="9"/>
        <v>4.5454545454545459</v>
      </c>
      <c r="V106" s="106">
        <f>'2022'!EF102</f>
        <v>21.1</v>
      </c>
      <c r="W106" s="44">
        <f t="shared" si="5"/>
        <v>10</v>
      </c>
      <c r="X106" s="65">
        <f>'2022'!EH102</f>
        <v>21</v>
      </c>
      <c r="Y106" s="94">
        <f t="shared" si="6"/>
        <v>9.9526066350710902</v>
      </c>
      <c r="Z106" s="65"/>
      <c r="AA106" s="65"/>
      <c r="AB106" s="65"/>
      <c r="AC106" s="65"/>
      <c r="AD106" s="65">
        <f t="shared" si="7"/>
        <v>21</v>
      </c>
      <c r="AE106" s="65"/>
    </row>
    <row r="107" spans="1:31" ht="17.25" customHeight="1" x14ac:dyDescent="0.25">
      <c r="A107" s="72"/>
      <c r="B107" s="46" t="s">
        <v>130</v>
      </c>
      <c r="C107" s="98"/>
      <c r="D107" s="97"/>
      <c r="E107" s="97"/>
      <c r="F107" s="98"/>
      <c r="G107" s="56"/>
      <c r="H107" s="94"/>
      <c r="I107" s="47"/>
      <c r="J107" s="47"/>
      <c r="K107" s="47"/>
      <c r="L107" s="99"/>
      <c r="M107" s="56"/>
      <c r="N107" s="56"/>
      <c r="O107" s="56"/>
      <c r="P107" s="56"/>
      <c r="Q107" s="56"/>
      <c r="R107" s="56"/>
      <c r="S107" s="56"/>
      <c r="T107" s="56"/>
      <c r="U107" s="44"/>
      <c r="V107" s="111"/>
      <c r="W107" s="44"/>
      <c r="X107" s="56"/>
      <c r="Y107" s="94"/>
      <c r="Z107" s="56"/>
      <c r="AA107" s="56"/>
      <c r="AB107" s="56"/>
      <c r="AC107" s="56"/>
      <c r="AD107" s="56" t="str">
        <f t="shared" si="7"/>
        <v/>
      </c>
      <c r="AE107" s="56"/>
    </row>
    <row r="108" spans="1:31" ht="45.75" customHeight="1" x14ac:dyDescent="0.25">
      <c r="A108" s="34">
        <v>80</v>
      </c>
      <c r="B108" s="66" t="s">
        <v>134</v>
      </c>
      <c r="C108" s="124">
        <f>'2022'!B104</f>
        <v>597.84699999999998</v>
      </c>
      <c r="D108" s="109">
        <f>'2022'!DZ104</f>
        <v>0</v>
      </c>
      <c r="E108" s="109">
        <f>'2022'!EA104</f>
        <v>0</v>
      </c>
      <c r="F108" s="124">
        <f>'2022'!ED104</f>
        <v>0</v>
      </c>
      <c r="G108" s="44">
        <f>'2021'!EH79</f>
        <v>0</v>
      </c>
      <c r="H108" s="94">
        <f t="shared" si="8"/>
        <v>0</v>
      </c>
      <c r="I108" s="44"/>
      <c r="J108" s="44"/>
      <c r="K108" s="44"/>
      <c r="L108" s="44"/>
      <c r="M108" s="67"/>
      <c r="N108" s="67"/>
      <c r="O108" s="67">
        <f>'Добыча 2021'!U89</f>
        <v>0</v>
      </c>
      <c r="P108" s="67"/>
      <c r="Q108" s="67"/>
      <c r="R108" s="67"/>
      <c r="S108" s="67"/>
      <c r="T108" s="67"/>
      <c r="U108" s="44">
        <f t="shared" si="9"/>
        <v>0</v>
      </c>
      <c r="V108" s="110">
        <f>'2022'!EF104</f>
        <v>0</v>
      </c>
      <c r="W108" s="44">
        <f t="shared" si="5"/>
        <v>0</v>
      </c>
      <c r="X108" s="67">
        <f>'2022'!EH104</f>
        <v>0</v>
      </c>
      <c r="Y108" s="94">
        <f t="shared" si="6"/>
        <v>0</v>
      </c>
      <c r="Z108" s="67"/>
      <c r="AA108" s="67"/>
      <c r="AB108" s="67"/>
      <c r="AC108" s="67"/>
      <c r="AD108" s="67" t="str">
        <f t="shared" si="7"/>
        <v/>
      </c>
      <c r="AE108" s="67"/>
    </row>
    <row r="109" spans="1:31" ht="66" customHeight="1" x14ac:dyDescent="0.25">
      <c r="A109" s="34">
        <v>81</v>
      </c>
      <c r="B109" s="116" t="s">
        <v>436</v>
      </c>
      <c r="C109" s="124">
        <f>'2022'!B105</f>
        <v>84.5</v>
      </c>
      <c r="D109" s="581">
        <f>'2022'!DZ105</f>
        <v>0</v>
      </c>
      <c r="E109" s="109">
        <f>'2022'!EA105</f>
        <v>0</v>
      </c>
      <c r="F109" s="124">
        <f>'2022'!ED105</f>
        <v>0</v>
      </c>
      <c r="G109" s="583">
        <f>'2021'!EH80</f>
        <v>0</v>
      </c>
      <c r="H109" s="585">
        <f>IF(G109&gt;0,G109/D109*100,0)</f>
        <v>0</v>
      </c>
      <c r="I109" s="44"/>
      <c r="J109" s="44"/>
      <c r="K109" s="44"/>
      <c r="L109" s="44"/>
      <c r="M109" s="67"/>
      <c r="N109" s="67"/>
      <c r="O109" s="583">
        <f>'Добыча 2021'!U90</f>
        <v>0</v>
      </c>
      <c r="P109" s="67"/>
      <c r="Q109" s="67"/>
      <c r="R109" s="67"/>
      <c r="S109" s="67"/>
      <c r="T109" s="67"/>
      <c r="U109" s="583">
        <f>IF(G109=0,0,O109/G109*100)</f>
        <v>0</v>
      </c>
      <c r="V109" s="110">
        <f>'2022'!EF105</f>
        <v>0</v>
      </c>
      <c r="W109" s="44">
        <f t="shared" ref="W109:W110" si="12">IF(V109&gt;0,V109/E109*100,0)</f>
        <v>0</v>
      </c>
      <c r="X109" s="67">
        <f>'2022'!EH105</f>
        <v>0</v>
      </c>
      <c r="Y109" s="94">
        <f t="shared" ref="Y109:Y110" si="13">IF(X109&gt;0,X109/E109*100,0)</f>
        <v>0</v>
      </c>
      <c r="Z109" s="67"/>
      <c r="AA109" s="67"/>
      <c r="AB109" s="67"/>
      <c r="AC109" s="67"/>
      <c r="AD109" s="67" t="str">
        <f t="shared" si="7"/>
        <v/>
      </c>
      <c r="AE109" s="67"/>
    </row>
    <row r="110" spans="1:31" ht="69" customHeight="1" x14ac:dyDescent="0.25">
      <c r="A110" s="34">
        <v>82</v>
      </c>
      <c r="B110" s="116" t="s">
        <v>437</v>
      </c>
      <c r="C110" s="124">
        <f>'2022'!B106</f>
        <v>70</v>
      </c>
      <c r="D110" s="587"/>
      <c r="E110" s="109">
        <f>'2022'!EA106</f>
        <v>0</v>
      </c>
      <c r="F110" s="124">
        <f>'2022'!ED106</f>
        <v>0</v>
      </c>
      <c r="G110" s="588"/>
      <c r="H110" s="589"/>
      <c r="I110" s="44"/>
      <c r="J110" s="44"/>
      <c r="K110" s="44"/>
      <c r="L110" s="44"/>
      <c r="M110" s="67"/>
      <c r="N110" s="67"/>
      <c r="O110" s="588"/>
      <c r="P110" s="67"/>
      <c r="Q110" s="67"/>
      <c r="R110" s="67"/>
      <c r="S110" s="67"/>
      <c r="T110" s="67"/>
      <c r="U110" s="588"/>
      <c r="V110" s="110">
        <f>'2022'!EF106</f>
        <v>0</v>
      </c>
      <c r="W110" s="44">
        <f t="shared" si="12"/>
        <v>0</v>
      </c>
      <c r="X110" s="67">
        <f>'2022'!EH106</f>
        <v>0</v>
      </c>
      <c r="Y110" s="94">
        <f t="shared" si="13"/>
        <v>0</v>
      </c>
      <c r="Z110" s="67"/>
      <c r="AA110" s="67"/>
      <c r="AB110" s="67"/>
      <c r="AC110" s="67"/>
      <c r="AD110" s="67" t="str">
        <f t="shared" si="7"/>
        <v/>
      </c>
      <c r="AE110" s="67"/>
    </row>
    <row r="111" spans="1:31" ht="66.75" customHeight="1" x14ac:dyDescent="0.25">
      <c r="A111" s="34">
        <v>83</v>
      </c>
      <c r="B111" s="116" t="s">
        <v>438</v>
      </c>
      <c r="C111" s="92">
        <f>'2022'!B107</f>
        <v>247.5</v>
      </c>
      <c r="D111" s="582"/>
      <c r="E111" s="93">
        <f>'2022'!EA107</f>
        <v>0</v>
      </c>
      <c r="F111" s="92">
        <f>'2022'!ED107</f>
        <v>0</v>
      </c>
      <c r="G111" s="584"/>
      <c r="H111" s="586"/>
      <c r="I111" s="44"/>
      <c r="J111" s="44"/>
      <c r="K111" s="44"/>
      <c r="L111" s="44"/>
      <c r="M111" s="44"/>
      <c r="N111" s="44"/>
      <c r="O111" s="584"/>
      <c r="P111" s="44"/>
      <c r="Q111" s="44"/>
      <c r="R111" s="44"/>
      <c r="S111" s="44"/>
      <c r="T111" s="44"/>
      <c r="U111" s="584"/>
      <c r="V111" s="94">
        <f>'2022'!EF107</f>
        <v>0</v>
      </c>
      <c r="W111" s="44">
        <f t="shared" si="5"/>
        <v>0</v>
      </c>
      <c r="X111" s="44">
        <f>'2022'!EH107</f>
        <v>0</v>
      </c>
      <c r="Y111" s="94">
        <f t="shared" si="6"/>
        <v>0</v>
      </c>
      <c r="Z111" s="44"/>
      <c r="AA111" s="44"/>
      <c r="AB111" s="44"/>
      <c r="AC111" s="44"/>
      <c r="AD111" s="44" t="str">
        <f t="shared" si="7"/>
        <v/>
      </c>
      <c r="AE111" s="44"/>
    </row>
    <row r="112" spans="1:31" ht="30.75" customHeight="1" x14ac:dyDescent="0.25">
      <c r="A112" s="34">
        <v>84</v>
      </c>
      <c r="B112" s="116" t="s">
        <v>439</v>
      </c>
      <c r="C112" s="92">
        <f>'2022'!B108</f>
        <v>564.6</v>
      </c>
      <c r="D112" s="581">
        <f>'2022'!DZ108</f>
        <v>0</v>
      </c>
      <c r="E112" s="93">
        <f>'2022'!EA108</f>
        <v>0</v>
      </c>
      <c r="F112" s="92">
        <f>'2022'!ED108</f>
        <v>0</v>
      </c>
      <c r="G112" s="583">
        <f>'2021'!EH81</f>
        <v>0</v>
      </c>
      <c r="H112" s="585">
        <f>IF(G112&gt;0,G112/D112*100,0)</f>
        <v>0</v>
      </c>
      <c r="I112" s="44"/>
      <c r="J112" s="44"/>
      <c r="K112" s="44"/>
      <c r="L112" s="44"/>
      <c r="M112" s="44"/>
      <c r="N112" s="44"/>
      <c r="O112" s="583">
        <f>'Добыча 2021'!U91</f>
        <v>0</v>
      </c>
      <c r="P112" s="44"/>
      <c r="Q112" s="44"/>
      <c r="R112" s="44"/>
      <c r="S112" s="44"/>
      <c r="T112" s="44"/>
      <c r="U112" s="583">
        <f>IF(G112=0,0,O112/G112*100)</f>
        <v>0</v>
      </c>
      <c r="V112" s="94">
        <f>'2022'!EF108</f>
        <v>0</v>
      </c>
      <c r="W112" s="44">
        <f>IF(V112&gt;0,V112/E112*100,0)</f>
        <v>0</v>
      </c>
      <c r="X112" s="44">
        <f>'2022'!EH108</f>
        <v>0</v>
      </c>
      <c r="Y112" s="94">
        <f>IF(X112&gt;0,X112/E112*100,0)</f>
        <v>0</v>
      </c>
      <c r="Z112" s="44"/>
      <c r="AA112" s="44"/>
      <c r="AB112" s="44"/>
      <c r="AC112" s="44"/>
      <c r="AD112" s="44" t="str">
        <f t="shared" si="7"/>
        <v/>
      </c>
      <c r="AE112" s="44"/>
    </row>
    <row r="113" spans="1:31" ht="38.25" customHeight="1" x14ac:dyDescent="0.25">
      <c r="A113" s="34">
        <v>85</v>
      </c>
      <c r="B113" s="116" t="s">
        <v>440</v>
      </c>
      <c r="C113" s="92">
        <f>'2022'!B109</f>
        <v>2437.1999999999998</v>
      </c>
      <c r="D113" s="582"/>
      <c r="E113" s="93">
        <f>'2022'!EA109</f>
        <v>0</v>
      </c>
      <c r="F113" s="92">
        <f>'2022'!ED109</f>
        <v>0</v>
      </c>
      <c r="G113" s="584"/>
      <c r="H113" s="586"/>
      <c r="I113" s="44"/>
      <c r="J113" s="44"/>
      <c r="K113" s="44"/>
      <c r="L113" s="44"/>
      <c r="M113" s="44"/>
      <c r="N113" s="44"/>
      <c r="O113" s="584"/>
      <c r="P113" s="44"/>
      <c r="Q113" s="44"/>
      <c r="R113" s="44"/>
      <c r="S113" s="44"/>
      <c r="T113" s="44"/>
      <c r="U113" s="584"/>
      <c r="V113" s="94">
        <f>'2022'!EF109</f>
        <v>0</v>
      </c>
      <c r="W113" s="44">
        <f t="shared" si="5"/>
        <v>0</v>
      </c>
      <c r="X113" s="44">
        <f>'2022'!EH109</f>
        <v>0</v>
      </c>
      <c r="Y113" s="94">
        <f t="shared" si="6"/>
        <v>0</v>
      </c>
      <c r="Z113" s="44"/>
      <c r="AA113" s="44"/>
      <c r="AB113" s="44"/>
      <c r="AC113" s="44"/>
      <c r="AD113" s="44" t="str">
        <f t="shared" si="7"/>
        <v/>
      </c>
      <c r="AE113" s="44"/>
    </row>
    <row r="114" spans="1:31" ht="17.25" customHeight="1" x14ac:dyDescent="0.25">
      <c r="A114" s="72"/>
      <c r="B114" s="46" t="s">
        <v>137</v>
      </c>
      <c r="C114" s="98"/>
      <c r="D114" s="97"/>
      <c r="E114" s="97"/>
      <c r="F114" s="98"/>
      <c r="G114" s="56"/>
      <c r="H114" s="94"/>
      <c r="I114" s="47"/>
      <c r="J114" s="47"/>
      <c r="K114" s="47"/>
      <c r="L114" s="99"/>
      <c r="M114" s="56"/>
      <c r="N114" s="56"/>
      <c r="O114" s="56"/>
      <c r="P114" s="56"/>
      <c r="Q114" s="56"/>
      <c r="R114" s="56"/>
      <c r="S114" s="56"/>
      <c r="T114" s="56"/>
      <c r="U114" s="44"/>
      <c r="V114" s="111"/>
      <c r="W114" s="44"/>
      <c r="X114" s="56"/>
      <c r="Y114" s="94"/>
      <c r="Z114" s="56"/>
      <c r="AA114" s="56"/>
      <c r="AB114" s="56"/>
      <c r="AC114" s="56"/>
      <c r="AD114" s="56" t="str">
        <f t="shared" si="7"/>
        <v/>
      </c>
      <c r="AE114" s="56"/>
    </row>
    <row r="115" spans="1:31" ht="55.5" customHeight="1" x14ac:dyDescent="0.25">
      <c r="A115" s="72">
        <v>86</v>
      </c>
      <c r="B115" s="126" t="s">
        <v>441</v>
      </c>
      <c r="C115" s="92">
        <f>'2022'!B111</f>
        <v>6.8</v>
      </c>
      <c r="D115" s="581">
        <f>'2022'!DZ111</f>
        <v>0</v>
      </c>
      <c r="E115" s="93">
        <f>'2022'!EA111</f>
        <v>0</v>
      </c>
      <c r="F115" s="92">
        <f>'2022'!ED111</f>
        <v>0</v>
      </c>
      <c r="G115" s="583">
        <f>'2021'!EH83</f>
        <v>0</v>
      </c>
      <c r="H115" s="585">
        <f>IF(G115&gt;0,G115/D115*100,0)</f>
        <v>0</v>
      </c>
      <c r="I115" s="127"/>
      <c r="J115" s="127"/>
      <c r="K115" s="127"/>
      <c r="L115" s="127"/>
      <c r="M115" s="44"/>
      <c r="N115" s="44"/>
      <c r="O115" s="583">
        <f>'Добыча 2021'!U93</f>
        <v>0</v>
      </c>
      <c r="P115" s="44"/>
      <c r="Q115" s="44"/>
      <c r="R115" s="44"/>
      <c r="S115" s="44"/>
      <c r="T115" s="44"/>
      <c r="U115" s="583">
        <f>IF(G115=0,0,O115/G115*100)</f>
        <v>0</v>
      </c>
      <c r="V115" s="94">
        <f>'2022'!EF111</f>
        <v>0</v>
      </c>
      <c r="W115" s="44">
        <f>IF(V115&gt;0,V115/E115*100,0)</f>
        <v>0</v>
      </c>
      <c r="X115" s="44">
        <f>'2022'!EH111</f>
        <v>0</v>
      </c>
      <c r="Y115" s="94">
        <f>IF(X115&gt;0,X115/E115*100,0)</f>
        <v>0</v>
      </c>
      <c r="Z115" s="44"/>
      <c r="AA115" s="44"/>
      <c r="AB115" s="44"/>
      <c r="AC115" s="44"/>
      <c r="AD115" s="44" t="str">
        <f t="shared" si="7"/>
        <v/>
      </c>
      <c r="AE115" s="44"/>
    </row>
    <row r="116" spans="1:31" ht="50.25" customHeight="1" x14ac:dyDescent="0.25">
      <c r="A116" s="34">
        <v>87</v>
      </c>
      <c r="B116" s="118" t="s">
        <v>442</v>
      </c>
      <c r="C116" s="92">
        <f>'2022'!B112</f>
        <v>166.57499999999999</v>
      </c>
      <c r="D116" s="582"/>
      <c r="E116" s="93">
        <f>'2022'!EA112</f>
        <v>0</v>
      </c>
      <c r="F116" s="92">
        <f>'2022'!ED112</f>
        <v>0</v>
      </c>
      <c r="G116" s="584"/>
      <c r="H116" s="586"/>
      <c r="I116" s="44"/>
      <c r="J116" s="44"/>
      <c r="K116" s="44"/>
      <c r="L116" s="44"/>
      <c r="M116" s="44"/>
      <c r="N116" s="44"/>
      <c r="O116" s="584"/>
      <c r="P116" s="44"/>
      <c r="Q116" s="44"/>
      <c r="R116" s="44"/>
      <c r="S116" s="44"/>
      <c r="T116" s="44"/>
      <c r="U116" s="584"/>
      <c r="V116" s="94">
        <f>'2022'!EF112</f>
        <v>0</v>
      </c>
      <c r="W116" s="44">
        <f t="shared" si="5"/>
        <v>0</v>
      </c>
      <c r="X116" s="44">
        <f>'2022'!EH112</f>
        <v>0</v>
      </c>
      <c r="Y116" s="94">
        <f t="shared" si="6"/>
        <v>0</v>
      </c>
      <c r="Z116" s="44"/>
      <c r="AA116" s="44"/>
      <c r="AB116" s="44"/>
      <c r="AC116" s="44"/>
      <c r="AD116" s="44" t="str">
        <f t="shared" si="7"/>
        <v/>
      </c>
      <c r="AE116" s="44"/>
    </row>
    <row r="117" spans="1:31" ht="63" x14ac:dyDescent="0.25">
      <c r="A117" s="72">
        <v>88</v>
      </c>
      <c r="B117" s="57" t="s">
        <v>315</v>
      </c>
      <c r="C117" s="92">
        <f>'2022'!B113</f>
        <v>1572.825</v>
      </c>
      <c r="D117" s="93">
        <f>'2022'!DZ113</f>
        <v>0</v>
      </c>
      <c r="E117" s="93">
        <f>'2022'!EA113</f>
        <v>0</v>
      </c>
      <c r="F117" s="92">
        <f>'2022'!ED113</f>
        <v>0</v>
      </c>
      <c r="G117" s="44">
        <f>'2021'!EH84</f>
        <v>0</v>
      </c>
      <c r="H117" s="94">
        <f t="shared" si="8"/>
        <v>0</v>
      </c>
      <c r="I117" s="47"/>
      <c r="J117" s="47"/>
      <c r="K117" s="47"/>
      <c r="L117" s="99"/>
      <c r="M117" s="44"/>
      <c r="N117" s="44"/>
      <c r="O117" s="44">
        <f>'Добыча 2021'!U94</f>
        <v>0</v>
      </c>
      <c r="P117" s="44"/>
      <c r="Q117" s="44"/>
      <c r="R117" s="44"/>
      <c r="S117" s="44"/>
      <c r="T117" s="44"/>
      <c r="U117" s="44">
        <f t="shared" si="9"/>
        <v>0</v>
      </c>
      <c r="V117" s="94">
        <f>'2022'!EF113</f>
        <v>0</v>
      </c>
      <c r="W117" s="44">
        <f t="shared" si="5"/>
        <v>0</v>
      </c>
      <c r="X117" s="44">
        <f>'2022'!EH113</f>
        <v>0</v>
      </c>
      <c r="Y117" s="94">
        <f t="shared" si="6"/>
        <v>0</v>
      </c>
      <c r="Z117" s="44"/>
      <c r="AA117" s="44"/>
      <c r="AB117" s="44"/>
      <c r="AC117" s="44"/>
      <c r="AD117" s="44" t="str">
        <f t="shared" si="7"/>
        <v/>
      </c>
      <c r="AE117" s="44"/>
    </row>
    <row r="118" spans="1:31" x14ac:dyDescent="0.25">
      <c r="A118" s="34"/>
      <c r="B118" s="46" t="s">
        <v>141</v>
      </c>
      <c r="C118" s="98"/>
      <c r="D118" s="97"/>
      <c r="E118" s="97"/>
      <c r="F118" s="98"/>
      <c r="G118" s="44"/>
      <c r="H118" s="94"/>
      <c r="I118" s="44"/>
      <c r="J118" s="44"/>
      <c r="K118" s="44"/>
      <c r="L118" s="44"/>
      <c r="M118" s="56"/>
      <c r="N118" s="56"/>
      <c r="O118" s="56"/>
      <c r="P118" s="56"/>
      <c r="Q118" s="56"/>
      <c r="R118" s="56"/>
      <c r="S118" s="56"/>
      <c r="T118" s="56"/>
      <c r="U118" s="44"/>
      <c r="V118" s="111"/>
      <c r="W118" s="44"/>
      <c r="X118" s="56"/>
      <c r="Y118" s="94"/>
      <c r="Z118" s="56"/>
      <c r="AA118" s="56"/>
      <c r="AB118" s="56"/>
      <c r="AC118" s="56"/>
      <c r="AD118" s="56" t="str">
        <f t="shared" si="7"/>
        <v/>
      </c>
      <c r="AE118" s="56"/>
    </row>
    <row r="119" spans="1:31" ht="32.25" customHeight="1" x14ac:dyDescent="0.25">
      <c r="A119" s="34">
        <v>89</v>
      </c>
      <c r="B119" s="57" t="s">
        <v>142</v>
      </c>
      <c r="C119" s="92">
        <f>'2022'!B115</f>
        <v>867</v>
      </c>
      <c r="D119" s="93">
        <f>'2022'!DZ115</f>
        <v>0</v>
      </c>
      <c r="E119" s="93">
        <f>'2022'!EA115</f>
        <v>0</v>
      </c>
      <c r="F119" s="92">
        <f>'2022'!ED115</f>
        <v>0</v>
      </c>
      <c r="G119" s="44">
        <f>'2021'!EH86</f>
        <v>0</v>
      </c>
      <c r="H119" s="94">
        <f t="shared" si="8"/>
        <v>0</v>
      </c>
      <c r="I119" s="44"/>
      <c r="J119" s="44"/>
      <c r="K119" s="44"/>
      <c r="L119" s="44"/>
      <c r="M119" s="44"/>
      <c r="N119" s="44"/>
      <c r="O119" s="44">
        <f>'Добыча 2021'!U96</f>
        <v>0</v>
      </c>
      <c r="P119" s="44"/>
      <c r="Q119" s="44"/>
      <c r="R119" s="44"/>
      <c r="S119" s="44"/>
      <c r="T119" s="44"/>
      <c r="U119" s="44">
        <f t="shared" si="9"/>
        <v>0</v>
      </c>
      <c r="V119" s="94">
        <f>'2022'!EF115</f>
        <v>0</v>
      </c>
      <c r="W119" s="44">
        <f t="shared" si="5"/>
        <v>0</v>
      </c>
      <c r="X119" s="44">
        <f>'2022'!EH115</f>
        <v>0</v>
      </c>
      <c r="Y119" s="94">
        <f t="shared" si="6"/>
        <v>0</v>
      </c>
      <c r="Z119" s="44"/>
      <c r="AA119" s="44"/>
      <c r="AB119" s="44"/>
      <c r="AC119" s="44"/>
      <c r="AD119" s="44" t="str">
        <f t="shared" si="7"/>
        <v/>
      </c>
      <c r="AE119" s="44"/>
    </row>
    <row r="120" spans="1:31" ht="32.25" customHeight="1" x14ac:dyDescent="0.25">
      <c r="A120" s="34">
        <v>90</v>
      </c>
      <c r="B120" s="57" t="s">
        <v>316</v>
      </c>
      <c r="C120" s="92">
        <f>'2022'!B116</f>
        <v>385.19600000000003</v>
      </c>
      <c r="D120" s="93">
        <f>'2022'!DZ116</f>
        <v>0</v>
      </c>
      <c r="E120" s="93">
        <f>'2022'!EA116</f>
        <v>0</v>
      </c>
      <c r="F120" s="92">
        <f>'2022'!ED116</f>
        <v>0</v>
      </c>
      <c r="G120" s="44">
        <f>'2021'!EH87</f>
        <v>0</v>
      </c>
      <c r="H120" s="94">
        <f t="shared" si="8"/>
        <v>0</v>
      </c>
      <c r="I120" s="44"/>
      <c r="J120" s="44"/>
      <c r="K120" s="44"/>
      <c r="L120" s="44"/>
      <c r="M120" s="44"/>
      <c r="N120" s="44"/>
      <c r="O120" s="44">
        <f>'Добыча 2021'!U97</f>
        <v>0</v>
      </c>
      <c r="P120" s="44"/>
      <c r="Q120" s="44"/>
      <c r="R120" s="44"/>
      <c r="S120" s="44"/>
      <c r="T120" s="44"/>
      <c r="U120" s="44">
        <f t="shared" si="9"/>
        <v>0</v>
      </c>
      <c r="V120" s="94">
        <f>'2022'!EF116</f>
        <v>0</v>
      </c>
      <c r="W120" s="44">
        <f t="shared" si="5"/>
        <v>0</v>
      </c>
      <c r="X120" s="44">
        <f>'2022'!EH116</f>
        <v>0</v>
      </c>
      <c r="Y120" s="94">
        <f t="shared" si="6"/>
        <v>0</v>
      </c>
      <c r="Z120" s="44"/>
      <c r="AA120" s="44"/>
      <c r="AB120" s="44"/>
      <c r="AC120" s="44"/>
      <c r="AD120" s="44" t="str">
        <f t="shared" si="7"/>
        <v/>
      </c>
      <c r="AE120" s="44"/>
    </row>
    <row r="121" spans="1:31" ht="32.25" customHeight="1" x14ac:dyDescent="0.25">
      <c r="A121" s="34">
        <v>91</v>
      </c>
      <c r="B121" s="57" t="s">
        <v>317</v>
      </c>
      <c r="C121" s="92">
        <f>'2022'!B117</f>
        <v>163.09700000000001</v>
      </c>
      <c r="D121" s="93">
        <f>'2022'!DZ117</f>
        <v>0</v>
      </c>
      <c r="E121" s="93">
        <f>'2022'!EA117</f>
        <v>0</v>
      </c>
      <c r="F121" s="92">
        <f>'2022'!ED117</f>
        <v>0</v>
      </c>
      <c r="G121" s="44">
        <f>'2021'!EH88</f>
        <v>0</v>
      </c>
      <c r="H121" s="94">
        <f t="shared" si="8"/>
        <v>0</v>
      </c>
      <c r="I121" s="44"/>
      <c r="J121" s="44"/>
      <c r="K121" s="44"/>
      <c r="L121" s="44"/>
      <c r="M121" s="44"/>
      <c r="N121" s="44"/>
      <c r="O121" s="44">
        <f>'Добыча 2021'!U98</f>
        <v>0</v>
      </c>
      <c r="P121" s="44"/>
      <c r="Q121" s="44"/>
      <c r="R121" s="44"/>
      <c r="S121" s="44"/>
      <c r="T121" s="44"/>
      <c r="U121" s="44">
        <f t="shared" si="9"/>
        <v>0</v>
      </c>
      <c r="V121" s="94">
        <f>'2022'!EF117</f>
        <v>0</v>
      </c>
      <c r="W121" s="44">
        <f t="shared" si="5"/>
        <v>0</v>
      </c>
      <c r="X121" s="44">
        <f>'2022'!EH117</f>
        <v>0</v>
      </c>
      <c r="Y121" s="94">
        <f t="shared" si="6"/>
        <v>0</v>
      </c>
      <c r="Z121" s="44"/>
      <c r="AA121" s="44"/>
      <c r="AB121" s="44"/>
      <c r="AC121" s="44"/>
      <c r="AD121" s="44" t="str">
        <f t="shared" si="7"/>
        <v/>
      </c>
      <c r="AE121" s="44"/>
    </row>
    <row r="122" spans="1:31" ht="32.25" customHeight="1" x14ac:dyDescent="0.25">
      <c r="A122" s="34">
        <v>92</v>
      </c>
      <c r="B122" s="57" t="s">
        <v>318</v>
      </c>
      <c r="C122" s="92">
        <f>'2022'!B118</f>
        <v>49.08</v>
      </c>
      <c r="D122" s="93">
        <f>'2022'!DZ118</f>
        <v>0</v>
      </c>
      <c r="E122" s="93">
        <f>'2022'!EA118</f>
        <v>0</v>
      </c>
      <c r="F122" s="92">
        <f>'2022'!ED118</f>
        <v>0</v>
      </c>
      <c r="G122" s="44">
        <f>'2021'!EH89</f>
        <v>0</v>
      </c>
      <c r="H122" s="94">
        <f t="shared" si="8"/>
        <v>0</v>
      </c>
      <c r="I122" s="44"/>
      <c r="J122" s="44"/>
      <c r="K122" s="44"/>
      <c r="L122" s="44"/>
      <c r="M122" s="44"/>
      <c r="N122" s="44"/>
      <c r="O122" s="44">
        <f>'Добыча 2021'!U99</f>
        <v>0</v>
      </c>
      <c r="P122" s="44"/>
      <c r="Q122" s="44"/>
      <c r="R122" s="44"/>
      <c r="S122" s="44"/>
      <c r="T122" s="44"/>
      <c r="U122" s="44">
        <f t="shared" si="9"/>
        <v>0</v>
      </c>
      <c r="V122" s="94">
        <f>'2022'!EF118</f>
        <v>0</v>
      </c>
      <c r="W122" s="44">
        <f t="shared" si="5"/>
        <v>0</v>
      </c>
      <c r="X122" s="44">
        <f>'2022'!EH118</f>
        <v>0</v>
      </c>
      <c r="Y122" s="94">
        <f t="shared" si="6"/>
        <v>0</v>
      </c>
      <c r="Z122" s="44"/>
      <c r="AA122" s="44"/>
      <c r="AB122" s="44"/>
      <c r="AC122" s="44"/>
      <c r="AD122" s="44" t="str">
        <f t="shared" si="7"/>
        <v/>
      </c>
      <c r="AE122" s="44"/>
    </row>
    <row r="123" spans="1:31" ht="32.25" customHeight="1" x14ac:dyDescent="0.25">
      <c r="A123" s="34">
        <v>93</v>
      </c>
      <c r="B123" s="57" t="s">
        <v>319</v>
      </c>
      <c r="C123" s="92">
        <f>'2022'!B119</f>
        <v>151.1</v>
      </c>
      <c r="D123" s="93">
        <f>'2022'!DZ119</f>
        <v>0</v>
      </c>
      <c r="E123" s="93">
        <f>'2022'!EA119</f>
        <v>0</v>
      </c>
      <c r="F123" s="92">
        <f>'2022'!ED119</f>
        <v>0</v>
      </c>
      <c r="G123" s="44">
        <f>'2021'!EH90</f>
        <v>0</v>
      </c>
      <c r="H123" s="94">
        <f t="shared" si="8"/>
        <v>0</v>
      </c>
      <c r="I123" s="44"/>
      <c r="J123" s="44"/>
      <c r="K123" s="44"/>
      <c r="L123" s="44"/>
      <c r="M123" s="44"/>
      <c r="N123" s="44"/>
      <c r="O123" s="44">
        <f>'Добыча 2021'!U100</f>
        <v>0</v>
      </c>
      <c r="P123" s="44"/>
      <c r="Q123" s="44"/>
      <c r="R123" s="44"/>
      <c r="S123" s="44"/>
      <c r="T123" s="44"/>
      <c r="U123" s="44">
        <f t="shared" si="9"/>
        <v>0</v>
      </c>
      <c r="V123" s="94">
        <f>'2022'!EF119</f>
        <v>0</v>
      </c>
      <c r="W123" s="44">
        <f t="shared" si="5"/>
        <v>0</v>
      </c>
      <c r="X123" s="44">
        <f>'2022'!EH119</f>
        <v>0</v>
      </c>
      <c r="Y123" s="94">
        <f t="shared" si="6"/>
        <v>0</v>
      </c>
      <c r="Z123" s="44"/>
      <c r="AA123" s="44"/>
      <c r="AB123" s="44"/>
      <c r="AC123" s="44"/>
      <c r="AD123" s="44" t="str">
        <f t="shared" si="7"/>
        <v/>
      </c>
      <c r="AE123" s="44"/>
    </row>
    <row r="124" spans="1:31" ht="30" customHeight="1" x14ac:dyDescent="0.25">
      <c r="A124" s="34">
        <v>94</v>
      </c>
      <c r="B124" s="57" t="s">
        <v>320</v>
      </c>
      <c r="C124" s="92">
        <f>'2022'!B120</f>
        <v>46.08</v>
      </c>
      <c r="D124" s="93">
        <f>'2022'!DZ120</f>
        <v>0</v>
      </c>
      <c r="E124" s="93">
        <f>'2022'!EA120</f>
        <v>0</v>
      </c>
      <c r="F124" s="92">
        <f>'2022'!ED120</f>
        <v>0</v>
      </c>
      <c r="G124" s="44">
        <f>'2021'!EH91</f>
        <v>0</v>
      </c>
      <c r="H124" s="94">
        <f t="shared" si="8"/>
        <v>0</v>
      </c>
      <c r="I124" s="44"/>
      <c r="J124" s="44"/>
      <c r="K124" s="44"/>
      <c r="L124" s="44"/>
      <c r="M124" s="44"/>
      <c r="N124" s="44"/>
      <c r="O124" s="44">
        <f>'Добыча 2021'!U101</f>
        <v>0</v>
      </c>
      <c r="P124" s="44"/>
      <c r="Q124" s="44"/>
      <c r="R124" s="44"/>
      <c r="S124" s="44"/>
      <c r="T124" s="44"/>
      <c r="U124" s="44">
        <f t="shared" si="9"/>
        <v>0</v>
      </c>
      <c r="V124" s="94">
        <f>'2022'!EF120</f>
        <v>0</v>
      </c>
      <c r="W124" s="44">
        <f t="shared" si="5"/>
        <v>0</v>
      </c>
      <c r="X124" s="44">
        <f>'2022'!EH120</f>
        <v>0</v>
      </c>
      <c r="Y124" s="94">
        <f t="shared" si="6"/>
        <v>0</v>
      </c>
      <c r="Z124" s="44"/>
      <c r="AA124" s="44"/>
      <c r="AB124" s="44"/>
      <c r="AC124" s="44"/>
      <c r="AD124" s="44" t="str">
        <f t="shared" si="7"/>
        <v/>
      </c>
      <c r="AE124" s="44"/>
    </row>
    <row r="125" spans="1:31" ht="32.25" customHeight="1" x14ac:dyDescent="0.25">
      <c r="A125" s="34">
        <v>95</v>
      </c>
      <c r="B125" s="57" t="s">
        <v>321</v>
      </c>
      <c r="C125" s="92">
        <f>'2022'!B121</f>
        <v>2622.1</v>
      </c>
      <c r="D125" s="93">
        <f>'2022'!DZ121</f>
        <v>0</v>
      </c>
      <c r="E125" s="93">
        <f>'2022'!EA121</f>
        <v>0</v>
      </c>
      <c r="F125" s="92">
        <f>'2022'!ED121</f>
        <v>0</v>
      </c>
      <c r="G125" s="44">
        <f>'2021'!EH92</f>
        <v>0</v>
      </c>
      <c r="H125" s="94">
        <f t="shared" si="8"/>
        <v>0</v>
      </c>
      <c r="I125" s="44"/>
      <c r="J125" s="44"/>
      <c r="K125" s="44"/>
      <c r="L125" s="44"/>
      <c r="M125" s="44"/>
      <c r="N125" s="44"/>
      <c r="O125" s="44">
        <f>'Добыча 2021'!U102</f>
        <v>0</v>
      </c>
      <c r="P125" s="44"/>
      <c r="Q125" s="44"/>
      <c r="R125" s="44"/>
      <c r="S125" s="44"/>
      <c r="T125" s="44"/>
      <c r="U125" s="44">
        <f t="shared" si="9"/>
        <v>0</v>
      </c>
      <c r="V125" s="94">
        <f>'2022'!EF121</f>
        <v>0</v>
      </c>
      <c r="W125" s="44">
        <f t="shared" si="5"/>
        <v>0</v>
      </c>
      <c r="X125" s="44">
        <f>'2022'!EH121</f>
        <v>0</v>
      </c>
      <c r="Y125" s="94">
        <f t="shared" si="6"/>
        <v>0</v>
      </c>
      <c r="Z125" s="44"/>
      <c r="AA125" s="44"/>
      <c r="AB125" s="44"/>
      <c r="AC125" s="44"/>
      <c r="AD125" s="44" t="str">
        <f t="shared" si="7"/>
        <v/>
      </c>
      <c r="AE125" s="44"/>
    </row>
    <row r="126" spans="1:31" ht="33" customHeight="1" x14ac:dyDescent="0.25">
      <c r="A126" s="34">
        <v>96</v>
      </c>
      <c r="B126" s="57" t="s">
        <v>322</v>
      </c>
      <c r="C126" s="92">
        <f>'2022'!B122</f>
        <v>31.664999999999999</v>
      </c>
      <c r="D126" s="93">
        <f>'2022'!DZ122</f>
        <v>0</v>
      </c>
      <c r="E126" s="93">
        <f>'2022'!EA122</f>
        <v>0</v>
      </c>
      <c r="F126" s="92">
        <f>'2022'!ED122</f>
        <v>0</v>
      </c>
      <c r="G126" s="44">
        <f>'2021'!EH93</f>
        <v>0</v>
      </c>
      <c r="H126" s="94">
        <f t="shared" si="8"/>
        <v>0</v>
      </c>
      <c r="I126" s="44"/>
      <c r="J126" s="44"/>
      <c r="K126" s="44"/>
      <c r="L126" s="44"/>
      <c r="M126" s="44"/>
      <c r="N126" s="44"/>
      <c r="O126" s="44">
        <f>'Добыча 2021'!U103</f>
        <v>0</v>
      </c>
      <c r="P126" s="44"/>
      <c r="Q126" s="44"/>
      <c r="R126" s="44"/>
      <c r="S126" s="44"/>
      <c r="T126" s="44"/>
      <c r="U126" s="44">
        <f t="shared" si="9"/>
        <v>0</v>
      </c>
      <c r="V126" s="94">
        <f>'2022'!EF122</f>
        <v>0</v>
      </c>
      <c r="W126" s="44">
        <f t="shared" si="5"/>
        <v>0</v>
      </c>
      <c r="X126" s="44">
        <f>'2022'!EH122</f>
        <v>0</v>
      </c>
      <c r="Y126" s="94">
        <f t="shared" si="6"/>
        <v>0</v>
      </c>
      <c r="Z126" s="44"/>
      <c r="AA126" s="44"/>
      <c r="AB126" s="44"/>
      <c r="AC126" s="44"/>
      <c r="AD126" s="44" t="str">
        <f t="shared" si="7"/>
        <v/>
      </c>
      <c r="AE126" s="44"/>
    </row>
    <row r="127" spans="1:31" ht="31.5" x14ac:dyDescent="0.25">
      <c r="A127" s="34">
        <v>97</v>
      </c>
      <c r="B127" s="57" t="s">
        <v>145</v>
      </c>
      <c r="C127" s="92">
        <f>'2022'!B123</f>
        <v>42</v>
      </c>
      <c r="D127" s="93">
        <f>'2022'!DZ123</f>
        <v>0</v>
      </c>
      <c r="E127" s="93">
        <f>'2022'!EA123</f>
        <v>0</v>
      </c>
      <c r="F127" s="92">
        <f>'2022'!ED123</f>
        <v>0</v>
      </c>
      <c r="G127" s="44">
        <f>'2021'!EH94</f>
        <v>0</v>
      </c>
      <c r="H127" s="94">
        <f t="shared" si="8"/>
        <v>0</v>
      </c>
      <c r="I127" s="47"/>
      <c r="J127" s="47"/>
      <c r="K127" s="47"/>
      <c r="L127" s="99"/>
      <c r="M127" s="44"/>
      <c r="N127" s="44"/>
      <c r="O127" s="44">
        <f>'Добыча 2021'!U104</f>
        <v>0</v>
      </c>
      <c r="P127" s="44"/>
      <c r="Q127" s="44"/>
      <c r="R127" s="44"/>
      <c r="S127" s="44"/>
      <c r="T127" s="44"/>
      <c r="U127" s="44">
        <f t="shared" si="9"/>
        <v>0</v>
      </c>
      <c r="V127" s="94">
        <f>'2022'!EF123</f>
        <v>0</v>
      </c>
      <c r="W127" s="44">
        <f t="shared" si="5"/>
        <v>0</v>
      </c>
      <c r="X127" s="44">
        <f>'2022'!EH123</f>
        <v>0</v>
      </c>
      <c r="Y127" s="94">
        <f t="shared" si="6"/>
        <v>0</v>
      </c>
      <c r="Z127" s="44"/>
      <c r="AA127" s="44"/>
      <c r="AB127" s="44"/>
      <c r="AC127" s="44"/>
      <c r="AD127" s="44" t="str">
        <f t="shared" si="7"/>
        <v/>
      </c>
      <c r="AE127" s="44"/>
    </row>
    <row r="128" spans="1:31" x14ac:dyDescent="0.25">
      <c r="A128" s="34"/>
      <c r="B128" s="46" t="s">
        <v>153</v>
      </c>
      <c r="C128" s="98"/>
      <c r="D128" s="97"/>
      <c r="E128" s="97"/>
      <c r="F128" s="98"/>
      <c r="G128" s="44"/>
      <c r="H128" s="94"/>
      <c r="I128" s="44"/>
      <c r="J128" s="44"/>
      <c r="K128" s="44"/>
      <c r="L128" s="44"/>
      <c r="M128" s="56"/>
      <c r="N128" s="56"/>
      <c r="O128" s="56"/>
      <c r="P128" s="56"/>
      <c r="Q128" s="56"/>
      <c r="R128" s="56"/>
      <c r="S128" s="56"/>
      <c r="T128" s="56"/>
      <c r="U128" s="44"/>
      <c r="V128" s="111"/>
      <c r="W128" s="44"/>
      <c r="X128" s="56"/>
      <c r="Y128" s="94"/>
      <c r="Z128" s="56"/>
      <c r="AA128" s="56"/>
      <c r="AB128" s="56"/>
      <c r="AC128" s="56"/>
      <c r="AD128" s="56" t="str">
        <f t="shared" si="7"/>
        <v/>
      </c>
      <c r="AE128" s="56"/>
    </row>
    <row r="129" spans="1:31" ht="64.5" customHeight="1" x14ac:dyDescent="0.25">
      <c r="A129" s="34">
        <v>98</v>
      </c>
      <c r="B129" s="57" t="s">
        <v>168</v>
      </c>
      <c r="C129" s="92">
        <f>'2022'!B126</f>
        <v>34.731000000000002</v>
      </c>
      <c r="D129" s="93">
        <f>'2022'!DZ126</f>
        <v>0</v>
      </c>
      <c r="E129" s="93">
        <f>'2022'!EA126</f>
        <v>0</v>
      </c>
      <c r="F129" s="92">
        <f>'2022'!ED126</f>
        <v>0</v>
      </c>
      <c r="G129" s="44">
        <f>'2021'!EH97</f>
        <v>0</v>
      </c>
      <c r="H129" s="94">
        <f t="shared" si="8"/>
        <v>0</v>
      </c>
      <c r="I129" s="44"/>
      <c r="J129" s="44"/>
      <c r="K129" s="44"/>
      <c r="L129" s="44"/>
      <c r="M129" s="44"/>
      <c r="N129" s="44"/>
      <c r="O129" s="44">
        <f>'Добыча 2021'!U107</f>
        <v>0</v>
      </c>
      <c r="P129" s="44"/>
      <c r="Q129" s="44"/>
      <c r="R129" s="44"/>
      <c r="S129" s="44"/>
      <c r="T129" s="44"/>
      <c r="U129" s="44">
        <f t="shared" si="9"/>
        <v>0</v>
      </c>
      <c r="V129" s="94">
        <f>'2022'!EF126</f>
        <v>0</v>
      </c>
      <c r="W129" s="44">
        <f t="shared" si="5"/>
        <v>0</v>
      </c>
      <c r="X129" s="44">
        <f>'2022'!EH126</f>
        <v>0</v>
      </c>
      <c r="Y129" s="94">
        <f t="shared" si="6"/>
        <v>0</v>
      </c>
      <c r="Z129" s="44"/>
      <c r="AA129" s="44"/>
      <c r="AB129" s="44"/>
      <c r="AC129" s="44"/>
      <c r="AD129" s="44" t="str">
        <f t="shared" si="7"/>
        <v/>
      </c>
      <c r="AE129" s="44"/>
    </row>
    <row r="130" spans="1:31" ht="48.75" customHeight="1" x14ac:dyDescent="0.25">
      <c r="A130" s="34">
        <v>99</v>
      </c>
      <c r="B130" s="57" t="s">
        <v>156</v>
      </c>
      <c r="C130" s="92">
        <f>'2022'!B127</f>
        <v>46.97</v>
      </c>
      <c r="D130" s="93">
        <f>'2022'!DZ127</f>
        <v>0</v>
      </c>
      <c r="E130" s="93">
        <f>'2022'!EA127</f>
        <v>0</v>
      </c>
      <c r="F130" s="92">
        <f>'2022'!ED127</f>
        <v>0</v>
      </c>
      <c r="G130" s="44">
        <f>'2021'!EH98</f>
        <v>0</v>
      </c>
      <c r="H130" s="94">
        <f t="shared" si="8"/>
        <v>0</v>
      </c>
      <c r="I130" s="44"/>
      <c r="J130" s="44"/>
      <c r="K130" s="44"/>
      <c r="L130" s="44"/>
      <c r="M130" s="44"/>
      <c r="N130" s="44"/>
      <c r="O130" s="44">
        <f>'Добыча 2021'!U108</f>
        <v>0</v>
      </c>
      <c r="P130" s="44"/>
      <c r="Q130" s="44"/>
      <c r="R130" s="44"/>
      <c r="S130" s="44"/>
      <c r="T130" s="44"/>
      <c r="U130" s="44">
        <f t="shared" si="9"/>
        <v>0</v>
      </c>
      <c r="V130" s="94">
        <f>'2022'!EF127</f>
        <v>0</v>
      </c>
      <c r="W130" s="44">
        <f t="shared" si="5"/>
        <v>0</v>
      </c>
      <c r="X130" s="44">
        <f>'2022'!EH127</f>
        <v>0</v>
      </c>
      <c r="Y130" s="94">
        <f t="shared" si="6"/>
        <v>0</v>
      </c>
      <c r="Z130" s="44"/>
      <c r="AA130" s="44"/>
      <c r="AB130" s="44"/>
      <c r="AC130" s="44"/>
      <c r="AD130" s="44" t="str">
        <f t="shared" si="7"/>
        <v/>
      </c>
      <c r="AE130" s="44"/>
    </row>
    <row r="131" spans="1:31" ht="30.75" customHeight="1" x14ac:dyDescent="0.25">
      <c r="A131" s="34">
        <v>100</v>
      </c>
      <c r="B131" s="57" t="s">
        <v>323</v>
      </c>
      <c r="C131" s="92">
        <f>'2022'!B128</f>
        <v>9.1639999999999997</v>
      </c>
      <c r="D131" s="93">
        <f>'2022'!DZ128</f>
        <v>0</v>
      </c>
      <c r="E131" s="93">
        <f>'2022'!EA128</f>
        <v>0</v>
      </c>
      <c r="F131" s="92">
        <f>'2022'!ED128</f>
        <v>0</v>
      </c>
      <c r="G131" s="44">
        <f>'2021'!EH99</f>
        <v>0</v>
      </c>
      <c r="H131" s="94">
        <f t="shared" si="8"/>
        <v>0</v>
      </c>
      <c r="I131" s="44"/>
      <c r="J131" s="44"/>
      <c r="K131" s="44"/>
      <c r="L131" s="44"/>
      <c r="M131" s="44"/>
      <c r="N131" s="44"/>
      <c r="O131" s="44">
        <f>'Добыча 2021'!U109</f>
        <v>0</v>
      </c>
      <c r="P131" s="44"/>
      <c r="Q131" s="44"/>
      <c r="R131" s="44"/>
      <c r="S131" s="44"/>
      <c r="T131" s="44"/>
      <c r="U131" s="44">
        <f t="shared" si="9"/>
        <v>0</v>
      </c>
      <c r="V131" s="94">
        <f>'2022'!EF128</f>
        <v>0</v>
      </c>
      <c r="W131" s="44">
        <f t="shared" si="5"/>
        <v>0</v>
      </c>
      <c r="X131" s="44">
        <f>'2022'!EH128</f>
        <v>0</v>
      </c>
      <c r="Y131" s="94">
        <f t="shared" si="6"/>
        <v>0</v>
      </c>
      <c r="Z131" s="44"/>
      <c r="AA131" s="44"/>
      <c r="AB131" s="44"/>
      <c r="AC131" s="44"/>
      <c r="AD131" s="44" t="str">
        <f t="shared" si="7"/>
        <v/>
      </c>
      <c r="AE131" s="44"/>
    </row>
    <row r="132" spans="1:31" ht="50.25" customHeight="1" x14ac:dyDescent="0.25">
      <c r="A132" s="34">
        <v>101</v>
      </c>
      <c r="B132" s="57" t="s">
        <v>324</v>
      </c>
      <c r="C132" s="92">
        <f>'2022'!B129</f>
        <v>22.285</v>
      </c>
      <c r="D132" s="93">
        <f>'2022'!DZ129</f>
        <v>0</v>
      </c>
      <c r="E132" s="93">
        <f>'2022'!EA129</f>
        <v>7</v>
      </c>
      <c r="F132" s="92">
        <f>'2022'!ED129</f>
        <v>0.31411263181512228</v>
      </c>
      <c r="G132" s="44">
        <f>'2021'!EH100</f>
        <v>0</v>
      </c>
      <c r="H132" s="94">
        <f t="shared" si="8"/>
        <v>0</v>
      </c>
      <c r="I132" s="44"/>
      <c r="J132" s="44"/>
      <c r="K132" s="44"/>
      <c r="L132" s="44"/>
      <c r="M132" s="44"/>
      <c r="N132" s="44"/>
      <c r="O132" s="44">
        <f>'Добыча 2021'!U110</f>
        <v>0</v>
      </c>
      <c r="P132" s="44"/>
      <c r="Q132" s="44"/>
      <c r="R132" s="44"/>
      <c r="S132" s="44"/>
      <c r="T132" s="44"/>
      <c r="U132" s="44">
        <f t="shared" si="9"/>
        <v>0</v>
      </c>
      <c r="V132" s="94">
        <f>'2022'!EF129</f>
        <v>0.70000000000000007</v>
      </c>
      <c r="W132" s="44">
        <f t="shared" si="5"/>
        <v>10</v>
      </c>
      <c r="X132" s="44">
        <f>'2022'!EH129</f>
        <v>0</v>
      </c>
      <c r="Y132" s="94">
        <f t="shared" si="6"/>
        <v>0</v>
      </c>
      <c r="Z132" s="44"/>
      <c r="AA132" s="44"/>
      <c r="AB132" s="44"/>
      <c r="AC132" s="44"/>
      <c r="AD132" s="44" t="str">
        <f t="shared" si="7"/>
        <v/>
      </c>
      <c r="AE132" s="44"/>
    </row>
    <row r="133" spans="1:31" ht="31.5" x14ac:dyDescent="0.25">
      <c r="A133" s="34">
        <v>102</v>
      </c>
      <c r="B133" s="57" t="s">
        <v>155</v>
      </c>
      <c r="C133" s="92">
        <f>'2022'!B130</f>
        <v>62.6</v>
      </c>
      <c r="D133" s="93">
        <f>'2022'!DZ130</f>
        <v>0</v>
      </c>
      <c r="E133" s="93">
        <f>'2022'!EA130</f>
        <v>0</v>
      </c>
      <c r="F133" s="92">
        <f>'2022'!ED130</f>
        <v>0</v>
      </c>
      <c r="G133" s="44">
        <f>'2021'!EH101</f>
        <v>0</v>
      </c>
      <c r="H133" s="94">
        <f t="shared" si="8"/>
        <v>0</v>
      </c>
      <c r="I133" s="44"/>
      <c r="J133" s="44"/>
      <c r="K133" s="44"/>
      <c r="L133" s="44"/>
      <c r="M133" s="44"/>
      <c r="N133" s="44"/>
      <c r="O133" s="44">
        <f>'Добыча 2021'!U111</f>
        <v>0</v>
      </c>
      <c r="P133" s="44"/>
      <c r="Q133" s="44"/>
      <c r="R133" s="44"/>
      <c r="S133" s="44"/>
      <c r="T133" s="44"/>
      <c r="U133" s="44">
        <f t="shared" si="9"/>
        <v>0</v>
      </c>
      <c r="V133" s="94">
        <f>'2022'!EF130</f>
        <v>0</v>
      </c>
      <c r="W133" s="44">
        <f t="shared" si="5"/>
        <v>0</v>
      </c>
      <c r="X133" s="44">
        <f>'2022'!EH130</f>
        <v>0</v>
      </c>
      <c r="Y133" s="94">
        <f t="shared" si="6"/>
        <v>0</v>
      </c>
      <c r="Z133" s="44"/>
      <c r="AA133" s="44"/>
      <c r="AB133" s="44"/>
      <c r="AC133" s="44"/>
      <c r="AD133" s="44" t="str">
        <f t="shared" si="7"/>
        <v/>
      </c>
      <c r="AE133" s="44"/>
    </row>
    <row r="134" spans="1:31" ht="31.5" x14ac:dyDescent="0.25">
      <c r="A134" s="34">
        <v>103</v>
      </c>
      <c r="B134" s="57" t="s">
        <v>154</v>
      </c>
      <c r="C134" s="92">
        <f>'2022'!B131</f>
        <v>8.4</v>
      </c>
      <c r="D134" s="93">
        <f>'2022'!DZ131</f>
        <v>0</v>
      </c>
      <c r="E134" s="93">
        <f>'2022'!EA131</f>
        <v>0</v>
      </c>
      <c r="F134" s="92">
        <f>'2022'!ED131</f>
        <v>0</v>
      </c>
      <c r="G134" s="44">
        <f>'2021'!EH102</f>
        <v>0</v>
      </c>
      <c r="H134" s="94">
        <f t="shared" si="8"/>
        <v>0</v>
      </c>
      <c r="I134" s="44"/>
      <c r="J134" s="44"/>
      <c r="K134" s="44"/>
      <c r="L134" s="44"/>
      <c r="M134" s="44"/>
      <c r="N134" s="44"/>
      <c r="O134" s="44">
        <f>'Добыча 2021'!U112</f>
        <v>0</v>
      </c>
      <c r="P134" s="44"/>
      <c r="Q134" s="44"/>
      <c r="R134" s="44"/>
      <c r="S134" s="44"/>
      <c r="T134" s="44"/>
      <c r="U134" s="44">
        <f t="shared" si="9"/>
        <v>0</v>
      </c>
      <c r="V134" s="94">
        <f>'2022'!EF131</f>
        <v>0</v>
      </c>
      <c r="W134" s="44">
        <f t="shared" si="5"/>
        <v>0</v>
      </c>
      <c r="X134" s="44">
        <f>'2022'!EH131</f>
        <v>0</v>
      </c>
      <c r="Y134" s="94">
        <f t="shared" si="6"/>
        <v>0</v>
      </c>
      <c r="Z134" s="44"/>
      <c r="AA134" s="44"/>
      <c r="AB134" s="44"/>
      <c r="AC134" s="44"/>
      <c r="AD134" s="44" t="str">
        <f t="shared" si="7"/>
        <v/>
      </c>
      <c r="AE134" s="44"/>
    </row>
    <row r="135" spans="1:31" ht="30.75" customHeight="1" x14ac:dyDescent="0.25">
      <c r="A135" s="34">
        <v>104</v>
      </c>
      <c r="B135" s="57" t="s">
        <v>163</v>
      </c>
      <c r="C135" s="92">
        <f>'2022'!B132</f>
        <v>40.4</v>
      </c>
      <c r="D135" s="93">
        <f>'2022'!DZ132</f>
        <v>0</v>
      </c>
      <c r="E135" s="93">
        <f>'2022'!EA132</f>
        <v>0</v>
      </c>
      <c r="F135" s="92">
        <f>'2022'!ED132</f>
        <v>0</v>
      </c>
      <c r="G135" s="44">
        <f>'2021'!EH103</f>
        <v>0</v>
      </c>
      <c r="H135" s="94">
        <f t="shared" si="8"/>
        <v>0</v>
      </c>
      <c r="I135" s="44"/>
      <c r="J135" s="44"/>
      <c r="K135" s="44"/>
      <c r="L135" s="44"/>
      <c r="M135" s="44"/>
      <c r="N135" s="44"/>
      <c r="O135" s="44">
        <f>'Добыча 2021'!U113</f>
        <v>0</v>
      </c>
      <c r="P135" s="44"/>
      <c r="Q135" s="44"/>
      <c r="R135" s="44"/>
      <c r="S135" s="44"/>
      <c r="T135" s="44"/>
      <c r="U135" s="44">
        <f t="shared" si="9"/>
        <v>0</v>
      </c>
      <c r="V135" s="94">
        <f>'2022'!EF132</f>
        <v>0</v>
      </c>
      <c r="W135" s="44">
        <f t="shared" si="5"/>
        <v>0</v>
      </c>
      <c r="X135" s="44">
        <f>'2022'!EH132</f>
        <v>0</v>
      </c>
      <c r="Y135" s="94">
        <f t="shared" si="6"/>
        <v>0</v>
      </c>
      <c r="Z135" s="44"/>
      <c r="AA135" s="44"/>
      <c r="AB135" s="44"/>
      <c r="AC135" s="44"/>
      <c r="AD135" s="44" t="str">
        <f t="shared" si="7"/>
        <v/>
      </c>
      <c r="AE135" s="44"/>
    </row>
    <row r="136" spans="1:31" ht="47.25" x14ac:dyDescent="0.25">
      <c r="A136" s="34">
        <v>105</v>
      </c>
      <c r="B136" s="57" t="s">
        <v>325</v>
      </c>
      <c r="C136" s="92">
        <f>'2022'!B133</f>
        <v>25.61</v>
      </c>
      <c r="D136" s="93">
        <f>'2022'!DZ133</f>
        <v>0</v>
      </c>
      <c r="E136" s="93">
        <f>'2022'!EA133</f>
        <v>0</v>
      </c>
      <c r="F136" s="92">
        <f>'2022'!ED133</f>
        <v>0</v>
      </c>
      <c r="G136" s="44">
        <f>'2021'!EH104</f>
        <v>0</v>
      </c>
      <c r="H136" s="94">
        <f t="shared" si="8"/>
        <v>0</v>
      </c>
      <c r="I136" s="44"/>
      <c r="J136" s="44"/>
      <c r="K136" s="44"/>
      <c r="L136" s="44"/>
      <c r="M136" s="44"/>
      <c r="N136" s="44"/>
      <c r="O136" s="44">
        <f>'Добыча 2021'!U114</f>
        <v>0</v>
      </c>
      <c r="P136" s="44"/>
      <c r="Q136" s="44"/>
      <c r="R136" s="44"/>
      <c r="S136" s="44"/>
      <c r="T136" s="44"/>
      <c r="U136" s="44">
        <f t="shared" si="9"/>
        <v>0</v>
      </c>
      <c r="V136" s="94">
        <f>'2022'!EF133</f>
        <v>0</v>
      </c>
      <c r="W136" s="44">
        <f t="shared" si="5"/>
        <v>0</v>
      </c>
      <c r="X136" s="44">
        <f>'2022'!EH133</f>
        <v>0</v>
      </c>
      <c r="Y136" s="94">
        <f t="shared" si="6"/>
        <v>0</v>
      </c>
      <c r="Z136" s="44"/>
      <c r="AA136" s="44"/>
      <c r="AB136" s="44"/>
      <c r="AC136" s="44"/>
      <c r="AD136" s="44" t="str">
        <f t="shared" si="7"/>
        <v/>
      </c>
      <c r="AE136" s="44"/>
    </row>
    <row r="137" spans="1:31" ht="30.75" customHeight="1" x14ac:dyDescent="0.25">
      <c r="A137" s="34">
        <v>106</v>
      </c>
      <c r="B137" s="57" t="s">
        <v>326</v>
      </c>
      <c r="C137" s="92">
        <f>'2022'!B134</f>
        <v>16.600000000000001</v>
      </c>
      <c r="D137" s="93">
        <f>'2022'!DZ134</f>
        <v>0</v>
      </c>
      <c r="E137" s="93">
        <f>'2022'!EA134</f>
        <v>0</v>
      </c>
      <c r="F137" s="92">
        <f>'2022'!ED134</f>
        <v>0</v>
      </c>
      <c r="G137" s="44">
        <f>'2021'!EH105</f>
        <v>0</v>
      </c>
      <c r="H137" s="94">
        <f t="shared" si="8"/>
        <v>0</v>
      </c>
      <c r="I137" s="44"/>
      <c r="J137" s="44"/>
      <c r="K137" s="44"/>
      <c r="L137" s="44"/>
      <c r="M137" s="44"/>
      <c r="N137" s="44"/>
      <c r="O137" s="44">
        <f>'Добыча 2021'!U115</f>
        <v>0</v>
      </c>
      <c r="P137" s="44"/>
      <c r="Q137" s="44"/>
      <c r="R137" s="44"/>
      <c r="S137" s="44"/>
      <c r="T137" s="44"/>
      <c r="U137" s="44">
        <f t="shared" si="9"/>
        <v>0</v>
      </c>
      <c r="V137" s="94">
        <f>'2022'!EF134</f>
        <v>0</v>
      </c>
      <c r="W137" s="44">
        <f t="shared" si="5"/>
        <v>0</v>
      </c>
      <c r="X137" s="44">
        <f>'2022'!EH134</f>
        <v>0</v>
      </c>
      <c r="Y137" s="94">
        <f t="shared" si="6"/>
        <v>0</v>
      </c>
      <c r="Z137" s="44"/>
      <c r="AA137" s="44"/>
      <c r="AB137" s="44"/>
      <c r="AC137" s="44"/>
      <c r="AD137" s="44" t="str">
        <f t="shared" si="7"/>
        <v/>
      </c>
      <c r="AE137" s="44"/>
    </row>
    <row r="138" spans="1:31" ht="31.5" x14ac:dyDescent="0.25">
      <c r="A138" s="34">
        <v>107</v>
      </c>
      <c r="B138" s="57" t="s">
        <v>158</v>
      </c>
      <c r="C138" s="92">
        <f>'2022'!B135</f>
        <v>48.85</v>
      </c>
      <c r="D138" s="93">
        <f>'2022'!DZ135</f>
        <v>0</v>
      </c>
      <c r="E138" s="93">
        <f>'2022'!EA135</f>
        <v>5</v>
      </c>
      <c r="F138" s="92">
        <f>'2022'!ED135</f>
        <v>0.10235414534288638</v>
      </c>
      <c r="G138" s="44">
        <f>'2021'!EH106</f>
        <v>0</v>
      </c>
      <c r="H138" s="94">
        <f t="shared" si="8"/>
        <v>0</v>
      </c>
      <c r="I138" s="44"/>
      <c r="J138" s="44"/>
      <c r="K138" s="44"/>
      <c r="L138" s="44"/>
      <c r="M138" s="44"/>
      <c r="N138" s="44"/>
      <c r="O138" s="44">
        <f>'Добыча 2021'!U116</f>
        <v>0</v>
      </c>
      <c r="P138" s="44"/>
      <c r="Q138" s="44"/>
      <c r="R138" s="44"/>
      <c r="S138" s="44"/>
      <c r="T138" s="44"/>
      <c r="U138" s="44">
        <f t="shared" si="9"/>
        <v>0</v>
      </c>
      <c r="V138" s="94">
        <f>'2022'!EF135</f>
        <v>0.5</v>
      </c>
      <c r="W138" s="44">
        <f t="shared" si="5"/>
        <v>10</v>
      </c>
      <c r="X138" s="44">
        <f>'2022'!EH135</f>
        <v>0</v>
      </c>
      <c r="Y138" s="94">
        <f t="shared" si="6"/>
        <v>0</v>
      </c>
      <c r="Z138" s="44"/>
      <c r="AA138" s="44"/>
      <c r="AB138" s="44"/>
      <c r="AC138" s="44"/>
      <c r="AD138" s="44" t="str">
        <f t="shared" si="7"/>
        <v/>
      </c>
      <c r="AE138" s="44"/>
    </row>
    <row r="139" spans="1:31" ht="47.25" x14ac:dyDescent="0.25">
      <c r="A139" s="34">
        <v>108</v>
      </c>
      <c r="B139" s="57" t="s">
        <v>157</v>
      </c>
      <c r="C139" s="92">
        <f>'2022'!B136</f>
        <v>34.69</v>
      </c>
      <c r="D139" s="93">
        <f>'2022'!DZ136</f>
        <v>0</v>
      </c>
      <c r="E139" s="93">
        <f>'2022'!EA136</f>
        <v>0</v>
      </c>
      <c r="F139" s="92">
        <f>'2022'!ED136</f>
        <v>0</v>
      </c>
      <c r="G139" s="44">
        <f>'2021'!EH107</f>
        <v>0</v>
      </c>
      <c r="H139" s="94">
        <f t="shared" si="8"/>
        <v>0</v>
      </c>
      <c r="I139" s="44"/>
      <c r="J139" s="44"/>
      <c r="K139" s="44"/>
      <c r="L139" s="44"/>
      <c r="M139" s="44"/>
      <c r="N139" s="44"/>
      <c r="O139" s="44">
        <f>'Добыча 2021'!U117</f>
        <v>0</v>
      </c>
      <c r="P139" s="44"/>
      <c r="Q139" s="44"/>
      <c r="R139" s="44"/>
      <c r="S139" s="44"/>
      <c r="T139" s="44"/>
      <c r="U139" s="44">
        <f t="shared" si="9"/>
        <v>0</v>
      </c>
      <c r="V139" s="94">
        <f>'2022'!EF136</f>
        <v>0</v>
      </c>
      <c r="W139" s="44">
        <f t="shared" si="5"/>
        <v>0</v>
      </c>
      <c r="X139" s="44">
        <f>'2022'!EH136</f>
        <v>0</v>
      </c>
      <c r="Y139" s="94">
        <f t="shared" si="6"/>
        <v>0</v>
      </c>
      <c r="Z139" s="44"/>
      <c r="AA139" s="44"/>
      <c r="AB139" s="44"/>
      <c r="AC139" s="44"/>
      <c r="AD139" s="44" t="str">
        <f t="shared" si="7"/>
        <v/>
      </c>
      <c r="AE139" s="44"/>
    </row>
    <row r="140" spans="1:31" ht="32.25" customHeight="1" x14ac:dyDescent="0.25">
      <c r="A140" s="34">
        <v>109</v>
      </c>
      <c r="B140" s="57" t="s">
        <v>161</v>
      </c>
      <c r="C140" s="92">
        <f>'2022'!B137</f>
        <v>8.7080000000000002</v>
      </c>
      <c r="D140" s="93">
        <f>'2022'!DZ137</f>
        <v>0</v>
      </c>
      <c r="E140" s="93">
        <f>'2022'!EA137</f>
        <v>0</v>
      </c>
      <c r="F140" s="92">
        <f>'2022'!ED137</f>
        <v>0</v>
      </c>
      <c r="G140" s="44">
        <f>'2021'!EH108</f>
        <v>0</v>
      </c>
      <c r="H140" s="94">
        <f t="shared" si="8"/>
        <v>0</v>
      </c>
      <c r="I140" s="44"/>
      <c r="J140" s="44"/>
      <c r="K140" s="44"/>
      <c r="L140" s="44"/>
      <c r="M140" s="44"/>
      <c r="N140" s="44"/>
      <c r="O140" s="44">
        <f>'Добыча 2021'!U118</f>
        <v>0</v>
      </c>
      <c r="P140" s="44"/>
      <c r="Q140" s="44"/>
      <c r="R140" s="44"/>
      <c r="S140" s="44"/>
      <c r="T140" s="44"/>
      <c r="U140" s="44">
        <f t="shared" si="9"/>
        <v>0</v>
      </c>
      <c r="V140" s="94">
        <f>'2022'!EF137</f>
        <v>0</v>
      </c>
      <c r="W140" s="44">
        <f t="shared" si="5"/>
        <v>0</v>
      </c>
      <c r="X140" s="44">
        <f>'2022'!EH137</f>
        <v>0</v>
      </c>
      <c r="Y140" s="94">
        <f t="shared" si="6"/>
        <v>0</v>
      </c>
      <c r="Z140" s="44"/>
      <c r="AA140" s="44"/>
      <c r="AB140" s="44"/>
      <c r="AC140" s="44"/>
      <c r="AD140" s="44" t="str">
        <f t="shared" si="7"/>
        <v/>
      </c>
      <c r="AE140" s="44"/>
    </row>
    <row r="141" spans="1:31" ht="31.5" x14ac:dyDescent="0.25">
      <c r="A141" s="34">
        <v>110</v>
      </c>
      <c r="B141" s="57" t="s">
        <v>162</v>
      </c>
      <c r="C141" s="92">
        <f>'2022'!B138</f>
        <v>76.099999999999994</v>
      </c>
      <c r="D141" s="93">
        <f>'2022'!DZ138</f>
        <v>22</v>
      </c>
      <c r="E141" s="93">
        <f>'2022'!EA138</f>
        <v>0</v>
      </c>
      <c r="F141" s="92">
        <f>'2022'!ED138</f>
        <v>0</v>
      </c>
      <c r="G141" s="44">
        <f>'2021'!EH109</f>
        <v>2</v>
      </c>
      <c r="H141" s="94">
        <f t="shared" si="8"/>
        <v>9.0909090909090917</v>
      </c>
      <c r="I141" s="47"/>
      <c r="J141" s="47"/>
      <c r="K141" s="47"/>
      <c r="L141" s="99"/>
      <c r="M141" s="44"/>
      <c r="N141" s="44"/>
      <c r="O141" s="44">
        <f>'Добыча 2021'!U119</f>
        <v>0</v>
      </c>
      <c r="P141" s="44"/>
      <c r="Q141" s="44"/>
      <c r="R141" s="44"/>
      <c r="S141" s="44"/>
      <c r="T141" s="44"/>
      <c r="U141" s="44">
        <f t="shared" si="9"/>
        <v>0</v>
      </c>
      <c r="V141" s="94">
        <f>'2022'!EF138</f>
        <v>0</v>
      </c>
      <c r="W141" s="44">
        <f t="shared" si="5"/>
        <v>0</v>
      </c>
      <c r="X141" s="44">
        <f>'2022'!EH138</f>
        <v>0</v>
      </c>
      <c r="Y141" s="94">
        <f t="shared" si="6"/>
        <v>0</v>
      </c>
      <c r="Z141" s="44"/>
      <c r="AA141" s="44"/>
      <c r="AB141" s="44"/>
      <c r="AC141" s="44"/>
      <c r="AD141" s="44" t="str">
        <f t="shared" si="7"/>
        <v/>
      </c>
      <c r="AE141" s="44"/>
    </row>
    <row r="142" spans="1:31" ht="47.25" x14ac:dyDescent="0.25">
      <c r="A142" s="34">
        <v>111</v>
      </c>
      <c r="B142" s="128" t="s">
        <v>165</v>
      </c>
      <c r="C142" s="92">
        <f>'2022'!B139</f>
        <v>3.52</v>
      </c>
      <c r="D142" s="581">
        <f>'2022'!DZ139</f>
        <v>0</v>
      </c>
      <c r="E142" s="93">
        <f>'2022'!EA139</f>
        <v>0</v>
      </c>
      <c r="F142" s="92">
        <f>'2022'!ED139</f>
        <v>0</v>
      </c>
      <c r="G142" s="583">
        <f>'2021'!EH110</f>
        <v>0</v>
      </c>
      <c r="H142" s="585">
        <f>IF(G143&gt;0,G143/D143*100,0)</f>
        <v>0</v>
      </c>
      <c r="I142" s="47"/>
      <c r="J142" s="47"/>
      <c r="K142" s="47"/>
      <c r="L142" s="99"/>
      <c r="M142" s="44"/>
      <c r="N142" s="44"/>
      <c r="O142" s="583">
        <f>'Добыча 2021'!U120</f>
        <v>0</v>
      </c>
      <c r="P142" s="44"/>
      <c r="Q142" s="44"/>
      <c r="R142" s="44"/>
      <c r="S142" s="44"/>
      <c r="T142" s="44"/>
      <c r="U142" s="583">
        <f>IF(G142=0,0,O142/G142*100)</f>
        <v>0</v>
      </c>
      <c r="V142" s="94">
        <f>'2022'!EF139</f>
        <v>0</v>
      </c>
      <c r="W142" s="44">
        <f>IF(V142&gt;0,V142/E142*100,0)</f>
        <v>0</v>
      </c>
      <c r="X142" s="44">
        <f>'2022'!EH139</f>
        <v>0</v>
      </c>
      <c r="Y142" s="94">
        <f>IF(X142&gt;0,X142/E142*100,0)</f>
        <v>0</v>
      </c>
      <c r="Z142" s="44"/>
      <c r="AA142" s="44"/>
      <c r="AB142" s="44"/>
      <c r="AC142" s="44"/>
      <c r="AD142" s="44" t="str">
        <f t="shared" si="7"/>
        <v/>
      </c>
      <c r="AE142" s="44"/>
    </row>
    <row r="143" spans="1:31" ht="47.25" x14ac:dyDescent="0.25">
      <c r="A143" s="34">
        <v>112</v>
      </c>
      <c r="B143" s="119" t="s">
        <v>443</v>
      </c>
      <c r="C143" s="92">
        <f>'2022'!B140</f>
        <v>16.07</v>
      </c>
      <c r="D143" s="582"/>
      <c r="E143" s="93">
        <f>'2022'!EA140</f>
        <v>0</v>
      </c>
      <c r="F143" s="92">
        <f>'2022'!ED140</f>
        <v>0</v>
      </c>
      <c r="G143" s="584"/>
      <c r="H143" s="586"/>
      <c r="I143" s="44"/>
      <c r="J143" s="44"/>
      <c r="K143" s="44"/>
      <c r="L143" s="44"/>
      <c r="M143" s="44"/>
      <c r="N143" s="44"/>
      <c r="O143" s="584"/>
      <c r="P143" s="44"/>
      <c r="Q143" s="44"/>
      <c r="R143" s="44"/>
      <c r="S143" s="44"/>
      <c r="T143" s="44"/>
      <c r="U143" s="584"/>
      <c r="V143" s="94">
        <f>'2022'!EF140</f>
        <v>0</v>
      </c>
      <c r="W143" s="44">
        <f t="shared" si="5"/>
        <v>0</v>
      </c>
      <c r="X143" s="44">
        <f>'2022'!EH140</f>
        <v>0</v>
      </c>
      <c r="Y143" s="94">
        <f t="shared" si="6"/>
        <v>0</v>
      </c>
      <c r="Z143" s="44"/>
      <c r="AA143" s="44"/>
      <c r="AB143" s="44"/>
      <c r="AC143" s="44"/>
      <c r="AD143" s="44" t="str">
        <f t="shared" si="7"/>
        <v/>
      </c>
      <c r="AE143" s="44"/>
    </row>
    <row r="144" spans="1:31" x14ac:dyDescent="0.25">
      <c r="A144" s="34"/>
      <c r="B144" s="46" t="s">
        <v>173</v>
      </c>
      <c r="C144" s="98"/>
      <c r="D144" s="97"/>
      <c r="E144" s="97"/>
      <c r="F144" s="98"/>
      <c r="G144" s="44"/>
      <c r="H144" s="94"/>
      <c r="I144" s="44"/>
      <c r="J144" s="44"/>
      <c r="K144" s="44"/>
      <c r="L144" s="44"/>
      <c r="M144" s="56"/>
      <c r="N144" s="56"/>
      <c r="O144" s="56"/>
      <c r="P144" s="56"/>
      <c r="Q144" s="56"/>
      <c r="R144" s="56"/>
      <c r="S144" s="56"/>
      <c r="T144" s="56"/>
      <c r="U144" s="44"/>
      <c r="V144" s="111"/>
      <c r="W144" s="44"/>
      <c r="X144" s="56"/>
      <c r="Y144" s="94"/>
      <c r="Z144" s="56"/>
      <c r="AA144" s="56"/>
      <c r="AB144" s="56"/>
      <c r="AC144" s="56"/>
      <c r="AD144" s="56" t="str">
        <f t="shared" ref="AD144:AD207" si="14">IF(AND(ISNUMBER(X144),X144&gt;0),X144,"")</f>
        <v/>
      </c>
      <c r="AE144" s="56"/>
    </row>
    <row r="145" spans="1:31" ht="94.5" x14ac:dyDescent="0.25">
      <c r="A145" s="34">
        <v>113</v>
      </c>
      <c r="B145" s="57" t="s">
        <v>328</v>
      </c>
      <c r="C145" s="92">
        <f>'2022'!B142</f>
        <v>22.076000000000001</v>
      </c>
      <c r="D145" s="93">
        <f>'2022'!DZ142</f>
        <v>0</v>
      </c>
      <c r="E145" s="93">
        <f>'2022'!EA142</f>
        <v>0</v>
      </c>
      <c r="F145" s="92">
        <f>'2022'!ED142</f>
        <v>0</v>
      </c>
      <c r="G145" s="44">
        <f>'2021'!EH112</f>
        <v>0</v>
      </c>
      <c r="H145" s="94">
        <f t="shared" ref="H145:H177" si="15">IF(G145&gt;0,G145/D145*100,0)</f>
        <v>0</v>
      </c>
      <c r="I145" s="44"/>
      <c r="J145" s="44"/>
      <c r="K145" s="44"/>
      <c r="L145" s="44"/>
      <c r="M145" s="44"/>
      <c r="N145" s="44"/>
      <c r="O145" s="44">
        <f>'Добыча 2021'!U122</f>
        <v>0</v>
      </c>
      <c r="P145" s="44"/>
      <c r="Q145" s="44"/>
      <c r="R145" s="44"/>
      <c r="S145" s="44"/>
      <c r="T145" s="44"/>
      <c r="U145" s="44">
        <f t="shared" ref="U145:U177" si="16">IF(G145=0,0,O145/G145*100)</f>
        <v>0</v>
      </c>
      <c r="V145" s="94">
        <f>'2022'!EF142</f>
        <v>0</v>
      </c>
      <c r="W145" s="44">
        <f t="shared" ref="W145:W177" si="17">IF(V145&gt;0,V145/E145*100,0)</f>
        <v>0</v>
      </c>
      <c r="X145" s="44">
        <f>'2022'!EH142</f>
        <v>0</v>
      </c>
      <c r="Y145" s="94">
        <f t="shared" ref="Y145:Y177" si="18">IF(X145&gt;0,X145/E145*100,0)</f>
        <v>0</v>
      </c>
      <c r="Z145" s="44"/>
      <c r="AA145" s="44"/>
      <c r="AB145" s="44"/>
      <c r="AC145" s="44"/>
      <c r="AD145" s="44" t="str">
        <f t="shared" si="14"/>
        <v/>
      </c>
      <c r="AE145" s="44"/>
    </row>
    <row r="146" spans="1:31" ht="63" x14ac:dyDescent="0.25">
      <c r="A146" s="34">
        <v>114</v>
      </c>
      <c r="B146" s="57" t="s">
        <v>329</v>
      </c>
      <c r="C146" s="92">
        <f>'2022'!B143</f>
        <v>51.795000000000002</v>
      </c>
      <c r="D146" s="93">
        <f>'2022'!DZ143</f>
        <v>0</v>
      </c>
      <c r="E146" s="93">
        <f>'2022'!EA143</f>
        <v>0</v>
      </c>
      <c r="F146" s="92">
        <f>'2022'!ED143</f>
        <v>0</v>
      </c>
      <c r="G146" s="44">
        <f>'2021'!EH113</f>
        <v>0</v>
      </c>
      <c r="H146" s="94">
        <f t="shared" si="15"/>
        <v>0</v>
      </c>
      <c r="I146" s="44"/>
      <c r="J146" s="44"/>
      <c r="K146" s="44"/>
      <c r="L146" s="44"/>
      <c r="M146" s="44"/>
      <c r="N146" s="44"/>
      <c r="O146" s="44">
        <f>'Добыча 2021'!U123</f>
        <v>0</v>
      </c>
      <c r="P146" s="44"/>
      <c r="Q146" s="44"/>
      <c r="R146" s="44"/>
      <c r="S146" s="44"/>
      <c r="T146" s="44"/>
      <c r="U146" s="44">
        <f t="shared" si="16"/>
        <v>0</v>
      </c>
      <c r="V146" s="94">
        <f>'2022'!EF143</f>
        <v>0</v>
      </c>
      <c r="W146" s="44">
        <f t="shared" si="17"/>
        <v>0</v>
      </c>
      <c r="X146" s="44">
        <f>'2022'!EH143</f>
        <v>0</v>
      </c>
      <c r="Y146" s="94">
        <f t="shared" si="18"/>
        <v>0</v>
      </c>
      <c r="Z146" s="44"/>
      <c r="AA146" s="44"/>
      <c r="AB146" s="44"/>
      <c r="AC146" s="44"/>
      <c r="AD146" s="44" t="str">
        <f t="shared" si="14"/>
        <v/>
      </c>
      <c r="AE146" s="44"/>
    </row>
    <row r="147" spans="1:31" ht="31.5" customHeight="1" x14ac:dyDescent="0.25">
      <c r="A147" s="34">
        <v>115</v>
      </c>
      <c r="B147" s="57" t="s">
        <v>174</v>
      </c>
      <c r="C147" s="92">
        <f>'2022'!B144</f>
        <v>10.686999999999999</v>
      </c>
      <c r="D147" s="93">
        <f>'2022'!DZ144</f>
        <v>0</v>
      </c>
      <c r="E147" s="93">
        <f>'2022'!EA144</f>
        <v>0</v>
      </c>
      <c r="F147" s="92">
        <f>'2022'!ED144</f>
        <v>0</v>
      </c>
      <c r="G147" s="44">
        <f>'2021'!EH114</f>
        <v>0</v>
      </c>
      <c r="H147" s="94">
        <f t="shared" si="15"/>
        <v>0</v>
      </c>
      <c r="I147" s="44"/>
      <c r="J147" s="44"/>
      <c r="K147" s="44"/>
      <c r="L147" s="44"/>
      <c r="M147" s="44"/>
      <c r="N147" s="44"/>
      <c r="O147" s="44">
        <f>'Добыча 2021'!U124</f>
        <v>0</v>
      </c>
      <c r="P147" s="44"/>
      <c r="Q147" s="44"/>
      <c r="R147" s="44"/>
      <c r="S147" s="44"/>
      <c r="T147" s="44"/>
      <c r="U147" s="44">
        <f t="shared" si="16"/>
        <v>0</v>
      </c>
      <c r="V147" s="94">
        <f>'2022'!EF144</f>
        <v>0</v>
      </c>
      <c r="W147" s="44">
        <f t="shared" si="17"/>
        <v>0</v>
      </c>
      <c r="X147" s="44">
        <f>'2022'!EH144</f>
        <v>0</v>
      </c>
      <c r="Y147" s="94">
        <f t="shared" si="18"/>
        <v>0</v>
      </c>
      <c r="Z147" s="44"/>
      <c r="AA147" s="44"/>
      <c r="AB147" s="44"/>
      <c r="AC147" s="44"/>
      <c r="AD147" s="44" t="str">
        <f t="shared" si="14"/>
        <v/>
      </c>
      <c r="AE147" s="44"/>
    </row>
    <row r="148" spans="1:31" ht="31.5" x14ac:dyDescent="0.25">
      <c r="A148" s="34">
        <v>116</v>
      </c>
      <c r="B148" s="57" t="s">
        <v>178</v>
      </c>
      <c r="C148" s="92">
        <f>'2022'!B145</f>
        <v>127.137</v>
      </c>
      <c r="D148" s="93">
        <f>'2022'!DZ145</f>
        <v>0</v>
      </c>
      <c r="E148" s="93">
        <f>'2022'!EA145</f>
        <v>0</v>
      </c>
      <c r="F148" s="92">
        <f>'2022'!ED145</f>
        <v>0</v>
      </c>
      <c r="G148" s="44">
        <f>'2021'!EH115</f>
        <v>0</v>
      </c>
      <c r="H148" s="94">
        <f t="shared" si="15"/>
        <v>0</v>
      </c>
      <c r="I148" s="44"/>
      <c r="J148" s="44"/>
      <c r="K148" s="44"/>
      <c r="L148" s="44"/>
      <c r="M148" s="44"/>
      <c r="N148" s="44"/>
      <c r="O148" s="44">
        <f>'Добыча 2021'!U125</f>
        <v>0</v>
      </c>
      <c r="P148" s="44"/>
      <c r="Q148" s="44"/>
      <c r="R148" s="44"/>
      <c r="S148" s="44"/>
      <c r="T148" s="44"/>
      <c r="U148" s="44">
        <f t="shared" si="16"/>
        <v>0</v>
      </c>
      <c r="V148" s="94">
        <f>'2022'!EF145</f>
        <v>0</v>
      </c>
      <c r="W148" s="44">
        <f t="shared" si="17"/>
        <v>0</v>
      </c>
      <c r="X148" s="44">
        <f>'2022'!EH145</f>
        <v>0</v>
      </c>
      <c r="Y148" s="94">
        <f t="shared" si="18"/>
        <v>0</v>
      </c>
      <c r="Z148" s="44"/>
      <c r="AA148" s="44"/>
      <c r="AB148" s="44"/>
      <c r="AC148" s="44"/>
      <c r="AD148" s="44" t="str">
        <f t="shared" si="14"/>
        <v/>
      </c>
      <c r="AE148" s="44"/>
    </row>
    <row r="149" spans="1:31" ht="31.5" x14ac:dyDescent="0.25">
      <c r="A149" s="34">
        <v>117</v>
      </c>
      <c r="B149" s="49" t="s">
        <v>177</v>
      </c>
      <c r="C149" s="92">
        <f>'2022'!B146</f>
        <v>119.479</v>
      </c>
      <c r="D149" s="93">
        <f>'2022'!DZ146</f>
        <v>0</v>
      </c>
      <c r="E149" s="93">
        <f>'2022'!EA146</f>
        <v>0</v>
      </c>
      <c r="F149" s="92">
        <f>'2022'!ED146</f>
        <v>0</v>
      </c>
      <c r="G149" s="44">
        <f>'2021'!EH116</f>
        <v>0</v>
      </c>
      <c r="H149" s="94">
        <f t="shared" si="15"/>
        <v>0</v>
      </c>
      <c r="I149" s="47"/>
      <c r="J149" s="47"/>
      <c r="K149" s="47"/>
      <c r="L149" s="99"/>
      <c r="M149" s="44"/>
      <c r="N149" s="44"/>
      <c r="O149" s="44">
        <f>'Добыча 2021'!U126</f>
        <v>0</v>
      </c>
      <c r="P149" s="44"/>
      <c r="Q149" s="44"/>
      <c r="R149" s="44"/>
      <c r="S149" s="44"/>
      <c r="T149" s="44"/>
      <c r="U149" s="44">
        <f t="shared" si="16"/>
        <v>0</v>
      </c>
      <c r="V149" s="94">
        <f>'2022'!EF146</f>
        <v>0</v>
      </c>
      <c r="W149" s="44">
        <f t="shared" si="17"/>
        <v>0</v>
      </c>
      <c r="X149" s="44">
        <f>'2022'!EH146</f>
        <v>0</v>
      </c>
      <c r="Y149" s="94">
        <f t="shared" si="18"/>
        <v>0</v>
      </c>
      <c r="Z149" s="44"/>
      <c r="AA149" s="44"/>
      <c r="AB149" s="44"/>
      <c r="AC149" s="44"/>
      <c r="AD149" s="44" t="str">
        <f t="shared" si="14"/>
        <v/>
      </c>
      <c r="AE149" s="44"/>
    </row>
    <row r="150" spans="1:31" ht="32.25" customHeight="1" x14ac:dyDescent="0.25">
      <c r="A150" s="34">
        <v>118</v>
      </c>
      <c r="B150" s="57" t="s">
        <v>330</v>
      </c>
      <c r="C150" s="92">
        <f>'2022'!B147</f>
        <v>19.553999999999998</v>
      </c>
      <c r="D150" s="93">
        <f>'2022'!DZ147</f>
        <v>0</v>
      </c>
      <c r="E150" s="93">
        <f>'2022'!EA147</f>
        <v>0</v>
      </c>
      <c r="F150" s="92">
        <f>'2022'!ED147</f>
        <v>0</v>
      </c>
      <c r="G150" s="44">
        <f>'2021'!EH117</f>
        <v>0</v>
      </c>
      <c r="H150" s="94">
        <f t="shared" si="15"/>
        <v>0</v>
      </c>
      <c r="I150" s="44"/>
      <c r="J150" s="44"/>
      <c r="K150" s="44"/>
      <c r="L150" s="44"/>
      <c r="M150" s="44"/>
      <c r="N150" s="44"/>
      <c r="O150" s="44">
        <f>'Добыча 2021'!U127</f>
        <v>0</v>
      </c>
      <c r="P150" s="44"/>
      <c r="Q150" s="44"/>
      <c r="R150" s="44"/>
      <c r="S150" s="44"/>
      <c r="T150" s="44"/>
      <c r="U150" s="44">
        <f t="shared" si="16"/>
        <v>0</v>
      </c>
      <c r="V150" s="94">
        <f>'2022'!EF147</f>
        <v>0</v>
      </c>
      <c r="W150" s="44">
        <f t="shared" si="17"/>
        <v>0</v>
      </c>
      <c r="X150" s="44">
        <f>'2022'!EH147</f>
        <v>0</v>
      </c>
      <c r="Y150" s="94">
        <f t="shared" si="18"/>
        <v>0</v>
      </c>
      <c r="Z150" s="44"/>
      <c r="AA150" s="44"/>
      <c r="AB150" s="44"/>
      <c r="AC150" s="44"/>
      <c r="AD150" s="44" t="str">
        <f t="shared" si="14"/>
        <v/>
      </c>
      <c r="AE150" s="44"/>
    </row>
    <row r="151" spans="1:31" x14ac:dyDescent="0.25">
      <c r="A151" s="34"/>
      <c r="B151" s="46" t="s">
        <v>180</v>
      </c>
      <c r="C151" s="98"/>
      <c r="D151" s="97"/>
      <c r="E151" s="97"/>
      <c r="F151" s="98"/>
      <c r="G151" s="44"/>
      <c r="H151" s="94"/>
      <c r="I151" s="44"/>
      <c r="J151" s="44"/>
      <c r="K151" s="44"/>
      <c r="L151" s="44"/>
      <c r="M151" s="56"/>
      <c r="N151" s="56"/>
      <c r="O151" s="56"/>
      <c r="P151" s="56"/>
      <c r="Q151" s="56"/>
      <c r="R151" s="56"/>
      <c r="S151" s="56"/>
      <c r="T151" s="56"/>
      <c r="U151" s="44"/>
      <c r="V151" s="111"/>
      <c r="W151" s="44"/>
      <c r="X151" s="56"/>
      <c r="Y151" s="94"/>
      <c r="Z151" s="56"/>
      <c r="AA151" s="56"/>
      <c r="AB151" s="56"/>
      <c r="AC151" s="56"/>
      <c r="AD151" s="56" t="str">
        <f t="shared" si="14"/>
        <v/>
      </c>
      <c r="AE151" s="56"/>
    </row>
    <row r="152" spans="1:31" ht="31.5" x14ac:dyDescent="0.25">
      <c r="A152" s="34">
        <v>119</v>
      </c>
      <c r="B152" s="57" t="s">
        <v>185</v>
      </c>
      <c r="C152" s="92">
        <f>'2022'!B149</f>
        <v>1372</v>
      </c>
      <c r="D152" s="93">
        <f>'2022'!DZ149</f>
        <v>0</v>
      </c>
      <c r="E152" s="93">
        <f>'2022'!EA149</f>
        <v>0</v>
      </c>
      <c r="F152" s="92">
        <f>'2022'!ED149</f>
        <v>0</v>
      </c>
      <c r="G152" s="44">
        <f>'2021'!EH119</f>
        <v>0</v>
      </c>
      <c r="H152" s="94">
        <f t="shared" si="15"/>
        <v>0</v>
      </c>
      <c r="I152" s="44"/>
      <c r="J152" s="44"/>
      <c r="K152" s="44"/>
      <c r="L152" s="44"/>
      <c r="M152" s="44"/>
      <c r="N152" s="44"/>
      <c r="O152" s="44">
        <f>'Добыча 2021'!U129</f>
        <v>0</v>
      </c>
      <c r="P152" s="44"/>
      <c r="Q152" s="44"/>
      <c r="R152" s="44"/>
      <c r="S152" s="44"/>
      <c r="T152" s="44"/>
      <c r="U152" s="44">
        <f t="shared" si="16"/>
        <v>0</v>
      </c>
      <c r="V152" s="94">
        <f>'2022'!EF149</f>
        <v>0</v>
      </c>
      <c r="W152" s="44">
        <f t="shared" si="17"/>
        <v>0</v>
      </c>
      <c r="X152" s="44">
        <f>'2022'!EH149</f>
        <v>0</v>
      </c>
      <c r="Y152" s="94">
        <f t="shared" si="18"/>
        <v>0</v>
      </c>
      <c r="Z152" s="44"/>
      <c r="AA152" s="44"/>
      <c r="AB152" s="44"/>
      <c r="AC152" s="44"/>
      <c r="AD152" s="44" t="str">
        <f t="shared" si="14"/>
        <v/>
      </c>
      <c r="AE152" s="44"/>
    </row>
    <row r="153" spans="1:31" ht="31.5" x14ac:dyDescent="0.25">
      <c r="A153" s="34">
        <v>120</v>
      </c>
      <c r="B153" s="57" t="s">
        <v>331</v>
      </c>
      <c r="C153" s="92">
        <f>'2022'!B150</f>
        <v>187.15</v>
      </c>
      <c r="D153" s="93">
        <f>'2022'!DZ150</f>
        <v>0</v>
      </c>
      <c r="E153" s="93">
        <f>'2022'!EA150</f>
        <v>0</v>
      </c>
      <c r="F153" s="92">
        <f>'2022'!ED150</f>
        <v>0</v>
      </c>
      <c r="G153" s="44">
        <f>'2021'!EH120</f>
        <v>0</v>
      </c>
      <c r="H153" s="94">
        <f t="shared" si="15"/>
        <v>0</v>
      </c>
      <c r="I153" s="44"/>
      <c r="J153" s="44"/>
      <c r="K153" s="44"/>
      <c r="L153" s="44"/>
      <c r="M153" s="44"/>
      <c r="N153" s="44"/>
      <c r="O153" s="44">
        <f>'Добыча 2021'!U130</f>
        <v>0</v>
      </c>
      <c r="P153" s="44"/>
      <c r="Q153" s="44"/>
      <c r="R153" s="44"/>
      <c r="S153" s="44"/>
      <c r="T153" s="44"/>
      <c r="U153" s="44">
        <f t="shared" si="16"/>
        <v>0</v>
      </c>
      <c r="V153" s="94">
        <f>'2022'!EF150</f>
        <v>0</v>
      </c>
      <c r="W153" s="44">
        <f t="shared" si="17"/>
        <v>0</v>
      </c>
      <c r="X153" s="44">
        <f>'2022'!EH150</f>
        <v>0</v>
      </c>
      <c r="Y153" s="94">
        <f t="shared" si="18"/>
        <v>0</v>
      </c>
      <c r="Z153" s="44"/>
      <c r="AA153" s="44"/>
      <c r="AB153" s="44"/>
      <c r="AC153" s="44"/>
      <c r="AD153" s="44" t="str">
        <f t="shared" si="14"/>
        <v/>
      </c>
      <c r="AE153" s="44"/>
    </row>
    <row r="154" spans="1:31" ht="63" x14ac:dyDescent="0.25">
      <c r="A154" s="34">
        <v>121</v>
      </c>
      <c r="B154" s="57" t="s">
        <v>332</v>
      </c>
      <c r="C154" s="92">
        <f>'2022'!B151</f>
        <v>363.3</v>
      </c>
      <c r="D154" s="93">
        <f>'2022'!DZ151</f>
        <v>610</v>
      </c>
      <c r="E154" s="93">
        <f>'2022'!EA151</f>
        <v>610</v>
      </c>
      <c r="F154" s="92">
        <f>'2022'!ED151</f>
        <v>1.6790531241398292</v>
      </c>
      <c r="G154" s="44">
        <f>'2021'!EH121</f>
        <v>6</v>
      </c>
      <c r="H154" s="94">
        <f t="shared" si="15"/>
        <v>0.98360655737704927</v>
      </c>
      <c r="I154" s="44"/>
      <c r="J154" s="44"/>
      <c r="K154" s="44"/>
      <c r="L154" s="44"/>
      <c r="M154" s="44"/>
      <c r="N154" s="44"/>
      <c r="O154" s="44">
        <f>'Добыча 2021'!U131</f>
        <v>0</v>
      </c>
      <c r="P154" s="44"/>
      <c r="Q154" s="44"/>
      <c r="R154" s="44"/>
      <c r="S154" s="44"/>
      <c r="T154" s="44"/>
      <c r="U154" s="44">
        <f t="shared" si="16"/>
        <v>0</v>
      </c>
      <c r="V154" s="94">
        <f>'2022'!EF151</f>
        <v>61</v>
      </c>
      <c r="W154" s="44">
        <f t="shared" si="17"/>
        <v>10</v>
      </c>
      <c r="X154" s="44">
        <f>'2022'!EH151</f>
        <v>6</v>
      </c>
      <c r="Y154" s="94">
        <f t="shared" si="18"/>
        <v>0.98360655737704927</v>
      </c>
      <c r="Z154" s="44"/>
      <c r="AA154" s="44"/>
      <c r="AB154" s="44"/>
      <c r="AC154" s="44"/>
      <c r="AD154" s="44">
        <f t="shared" si="14"/>
        <v>6</v>
      </c>
      <c r="AE154" s="44"/>
    </row>
    <row r="155" spans="1:31" ht="45" customHeight="1" x14ac:dyDescent="0.25">
      <c r="A155" s="34">
        <v>122</v>
      </c>
      <c r="B155" s="57" t="s">
        <v>333</v>
      </c>
      <c r="C155" s="92">
        <f>'2022'!B152</f>
        <v>394</v>
      </c>
      <c r="D155" s="93">
        <f>'2022'!DZ152</f>
        <v>98</v>
      </c>
      <c r="E155" s="93">
        <f>'2022'!EA152</f>
        <v>106</v>
      </c>
      <c r="F155" s="92">
        <f>'2022'!ED152</f>
        <v>0.26903553299492383</v>
      </c>
      <c r="G155" s="44">
        <f>'2021'!EH122</f>
        <v>9</v>
      </c>
      <c r="H155" s="94">
        <f t="shared" si="15"/>
        <v>9.183673469387756</v>
      </c>
      <c r="I155" s="44"/>
      <c r="J155" s="44"/>
      <c r="K155" s="44"/>
      <c r="L155" s="44"/>
      <c r="M155" s="44"/>
      <c r="N155" s="44"/>
      <c r="O155" s="44">
        <f>'Добыча 2021'!U132</f>
        <v>4</v>
      </c>
      <c r="P155" s="44"/>
      <c r="Q155" s="44"/>
      <c r="R155" s="44"/>
      <c r="S155" s="44"/>
      <c r="T155" s="44"/>
      <c r="U155" s="44">
        <f t="shared" si="16"/>
        <v>44.444444444444443</v>
      </c>
      <c r="V155" s="94">
        <f>'2022'!EF152</f>
        <v>10.600000000000001</v>
      </c>
      <c r="W155" s="44">
        <f t="shared" si="17"/>
        <v>10.000000000000002</v>
      </c>
      <c r="X155" s="44">
        <f>'2022'!EH152</f>
        <v>10</v>
      </c>
      <c r="Y155" s="94">
        <f t="shared" si="18"/>
        <v>9.433962264150944</v>
      </c>
      <c r="Z155" s="44"/>
      <c r="AA155" s="44"/>
      <c r="AB155" s="44"/>
      <c r="AC155" s="44"/>
      <c r="AD155" s="44">
        <f t="shared" si="14"/>
        <v>10</v>
      </c>
      <c r="AE155" s="44"/>
    </row>
    <row r="156" spans="1:31" ht="31.5" x14ac:dyDescent="0.25">
      <c r="A156" s="34">
        <v>123</v>
      </c>
      <c r="B156" s="57" t="s">
        <v>182</v>
      </c>
      <c r="C156" s="92">
        <f>'2022'!B153</f>
        <v>193</v>
      </c>
      <c r="D156" s="93">
        <f>'2022'!DZ153</f>
        <v>0</v>
      </c>
      <c r="E156" s="93">
        <f>'2022'!EA153</f>
        <v>0</v>
      </c>
      <c r="F156" s="92">
        <f>'2022'!ED153</f>
        <v>0</v>
      </c>
      <c r="G156" s="44">
        <f>'2021'!EH123</f>
        <v>0</v>
      </c>
      <c r="H156" s="94">
        <f t="shared" si="15"/>
        <v>0</v>
      </c>
      <c r="I156" s="44"/>
      <c r="J156" s="44"/>
      <c r="K156" s="44"/>
      <c r="L156" s="44"/>
      <c r="M156" s="44"/>
      <c r="N156" s="44"/>
      <c r="O156" s="44">
        <f>'Добыча 2021'!U133</f>
        <v>0</v>
      </c>
      <c r="P156" s="44"/>
      <c r="Q156" s="44"/>
      <c r="R156" s="44"/>
      <c r="S156" s="44"/>
      <c r="T156" s="44"/>
      <c r="U156" s="44">
        <f t="shared" si="16"/>
        <v>0</v>
      </c>
      <c r="V156" s="94">
        <f>'2022'!EF153</f>
        <v>0</v>
      </c>
      <c r="W156" s="44">
        <f t="shared" si="17"/>
        <v>0</v>
      </c>
      <c r="X156" s="44">
        <f>'2022'!EH153</f>
        <v>0</v>
      </c>
      <c r="Y156" s="94">
        <f t="shared" si="18"/>
        <v>0</v>
      </c>
      <c r="Z156" s="44"/>
      <c r="AA156" s="44"/>
      <c r="AB156" s="44"/>
      <c r="AC156" s="44"/>
      <c r="AD156" s="44" t="str">
        <f t="shared" si="14"/>
        <v/>
      </c>
      <c r="AE156" s="44"/>
    </row>
    <row r="157" spans="1:31" ht="47.25" x14ac:dyDescent="0.25">
      <c r="A157" s="34">
        <v>124</v>
      </c>
      <c r="B157" s="57" t="s">
        <v>334</v>
      </c>
      <c r="C157" s="92">
        <f>'2022'!B154</f>
        <v>264.7</v>
      </c>
      <c r="D157" s="93">
        <f>'2022'!DZ154</f>
        <v>0</v>
      </c>
      <c r="E157" s="93">
        <f>'2022'!EA154</f>
        <v>26</v>
      </c>
      <c r="F157" s="92">
        <f>'2022'!ED154</f>
        <v>9.8224404986777494E-2</v>
      </c>
      <c r="G157" s="44">
        <f>'2021'!EH124</f>
        <v>0</v>
      </c>
      <c r="H157" s="94">
        <f t="shared" si="15"/>
        <v>0</v>
      </c>
      <c r="I157" s="47"/>
      <c r="J157" s="47"/>
      <c r="K157" s="47"/>
      <c r="L157" s="99"/>
      <c r="M157" s="44"/>
      <c r="N157" s="44"/>
      <c r="O157" s="44">
        <f>'Добыча 2021'!U134</f>
        <v>0</v>
      </c>
      <c r="P157" s="44"/>
      <c r="Q157" s="44"/>
      <c r="R157" s="44"/>
      <c r="S157" s="44"/>
      <c r="T157" s="44"/>
      <c r="U157" s="44">
        <f t="shared" si="16"/>
        <v>0</v>
      </c>
      <c r="V157" s="94">
        <f>'2022'!EF154</f>
        <v>2.6</v>
      </c>
      <c r="W157" s="44">
        <f t="shared" si="17"/>
        <v>10</v>
      </c>
      <c r="X157" s="44">
        <f>'2022'!EH154</f>
        <v>2</v>
      </c>
      <c r="Y157" s="94">
        <f t="shared" si="18"/>
        <v>7.6923076923076925</v>
      </c>
      <c r="Z157" s="44"/>
      <c r="AA157" s="44"/>
      <c r="AB157" s="44"/>
      <c r="AC157" s="44"/>
      <c r="AD157" s="44">
        <f t="shared" si="14"/>
        <v>2</v>
      </c>
      <c r="AE157" s="44"/>
    </row>
    <row r="158" spans="1:31" ht="31.5" x14ac:dyDescent="0.25">
      <c r="A158" s="34">
        <v>125</v>
      </c>
      <c r="B158" s="57" t="s">
        <v>335</v>
      </c>
      <c r="C158" s="92">
        <f>'2022'!B155</f>
        <v>93.555000000000007</v>
      </c>
      <c r="D158" s="93">
        <f>'2022'!DZ155</f>
        <v>0</v>
      </c>
      <c r="E158" s="93">
        <f>'2022'!EA155</f>
        <v>0</v>
      </c>
      <c r="F158" s="92">
        <f>'2022'!ED155</f>
        <v>0</v>
      </c>
      <c r="G158" s="44">
        <f>'2021'!EH125</f>
        <v>0</v>
      </c>
      <c r="H158" s="94">
        <f t="shared" si="15"/>
        <v>0</v>
      </c>
      <c r="I158" s="44"/>
      <c r="J158" s="44"/>
      <c r="K158" s="44"/>
      <c r="L158" s="44"/>
      <c r="M158" s="44"/>
      <c r="N158" s="44"/>
      <c r="O158" s="44">
        <f>'Добыча 2021'!U135</f>
        <v>0</v>
      </c>
      <c r="P158" s="44"/>
      <c r="Q158" s="44"/>
      <c r="R158" s="44"/>
      <c r="S158" s="44"/>
      <c r="T158" s="44"/>
      <c r="U158" s="44">
        <f t="shared" si="16"/>
        <v>0</v>
      </c>
      <c r="V158" s="94">
        <f>'2022'!EF155</f>
        <v>0</v>
      </c>
      <c r="W158" s="44">
        <f t="shared" si="17"/>
        <v>0</v>
      </c>
      <c r="X158" s="44">
        <f>'2022'!EH155</f>
        <v>0</v>
      </c>
      <c r="Y158" s="94">
        <f t="shared" si="18"/>
        <v>0</v>
      </c>
      <c r="Z158" s="44"/>
      <c r="AA158" s="44"/>
      <c r="AB158" s="44"/>
      <c r="AC158" s="44"/>
      <c r="AD158" s="44" t="str">
        <f t="shared" si="14"/>
        <v/>
      </c>
      <c r="AE158" s="44"/>
    </row>
    <row r="159" spans="1:31" x14ac:dyDescent="0.25">
      <c r="A159" s="34"/>
      <c r="B159" s="46" t="s">
        <v>187</v>
      </c>
      <c r="C159" s="98"/>
      <c r="D159" s="97"/>
      <c r="E159" s="97"/>
      <c r="F159" s="98"/>
      <c r="G159" s="44"/>
      <c r="H159" s="94"/>
      <c r="I159" s="44"/>
      <c r="J159" s="44"/>
      <c r="K159" s="44"/>
      <c r="L159" s="44"/>
      <c r="M159" s="56"/>
      <c r="N159" s="56"/>
      <c r="O159" s="56"/>
      <c r="P159" s="56"/>
      <c r="Q159" s="56"/>
      <c r="R159" s="56"/>
      <c r="S159" s="56"/>
      <c r="T159" s="56"/>
      <c r="U159" s="44"/>
      <c r="V159" s="111"/>
      <c r="W159" s="44"/>
      <c r="X159" s="56"/>
      <c r="Y159" s="94"/>
      <c r="Z159" s="56"/>
      <c r="AA159" s="56"/>
      <c r="AB159" s="56"/>
      <c r="AC159" s="56"/>
      <c r="AD159" s="56" t="str">
        <f t="shared" si="14"/>
        <v/>
      </c>
      <c r="AE159" s="56"/>
    </row>
    <row r="160" spans="1:31" ht="78.75" x14ac:dyDescent="0.25">
      <c r="A160" s="34">
        <v>126</v>
      </c>
      <c r="B160" s="49" t="s">
        <v>189</v>
      </c>
      <c r="C160" s="92">
        <f>'2022'!B157</f>
        <v>58.8</v>
      </c>
      <c r="D160" s="581">
        <f>'2022'!DZ157</f>
        <v>0</v>
      </c>
      <c r="E160" s="93">
        <f>'2022'!EA157</f>
        <v>0</v>
      </c>
      <c r="F160" s="92">
        <f>'2022'!ED157</f>
        <v>0</v>
      </c>
      <c r="G160" s="583">
        <f>'2021'!EH127</f>
        <v>0</v>
      </c>
      <c r="H160" s="585">
        <f>IF(G160&gt;0,G160/D160*100,0)</f>
        <v>0</v>
      </c>
      <c r="I160" s="44"/>
      <c r="J160" s="44"/>
      <c r="K160" s="44"/>
      <c r="L160" s="44"/>
      <c r="M160" s="44"/>
      <c r="N160" s="44"/>
      <c r="O160" s="583">
        <f>'Добыча 2021'!U137</f>
        <v>0</v>
      </c>
      <c r="P160" s="44"/>
      <c r="Q160" s="44"/>
      <c r="R160" s="44"/>
      <c r="S160" s="44"/>
      <c r="T160" s="44"/>
      <c r="U160" s="583">
        <f>IF(G160=0,0,O160/G160*100)</f>
        <v>0</v>
      </c>
      <c r="V160" s="94">
        <f>'2022'!EF157</f>
        <v>0</v>
      </c>
      <c r="W160" s="44">
        <f t="shared" ref="W160:W170" si="19">IF(V160&gt;0,V160/E160*100,0)</f>
        <v>0</v>
      </c>
      <c r="X160" s="44">
        <f>'2022'!EH157</f>
        <v>0</v>
      </c>
      <c r="Y160" s="94">
        <f t="shared" ref="Y160:Y170" si="20">IF(X160&gt;0,X160/E160*100,0)</f>
        <v>0</v>
      </c>
      <c r="Z160" s="44"/>
      <c r="AA160" s="44"/>
      <c r="AB160" s="44"/>
      <c r="AC160" s="44"/>
      <c r="AD160" s="44" t="str">
        <f t="shared" si="14"/>
        <v/>
      </c>
      <c r="AE160" s="44"/>
    </row>
    <row r="161" spans="1:31" ht="78.75" x14ac:dyDescent="0.25">
      <c r="A161" s="34">
        <v>127</v>
      </c>
      <c r="B161" s="49" t="s">
        <v>190</v>
      </c>
      <c r="C161" s="92">
        <f>'2022'!B158</f>
        <v>17.8</v>
      </c>
      <c r="D161" s="587"/>
      <c r="E161" s="93">
        <f>'2022'!EA158</f>
        <v>0</v>
      </c>
      <c r="F161" s="92">
        <f>'2022'!ED158</f>
        <v>0</v>
      </c>
      <c r="G161" s="588"/>
      <c r="H161" s="589"/>
      <c r="I161" s="44"/>
      <c r="J161" s="44"/>
      <c r="K161" s="44"/>
      <c r="L161" s="44"/>
      <c r="M161" s="44"/>
      <c r="N161" s="44"/>
      <c r="O161" s="588"/>
      <c r="P161" s="44"/>
      <c r="Q161" s="44"/>
      <c r="R161" s="44"/>
      <c r="S161" s="44"/>
      <c r="T161" s="44"/>
      <c r="U161" s="588"/>
      <c r="V161" s="94">
        <f>'2022'!EF158</f>
        <v>0</v>
      </c>
      <c r="W161" s="44">
        <f t="shared" si="19"/>
        <v>0</v>
      </c>
      <c r="X161" s="44">
        <f>'2022'!EH158</f>
        <v>0</v>
      </c>
      <c r="Y161" s="94">
        <f t="shared" si="20"/>
        <v>0</v>
      </c>
      <c r="Z161" s="44"/>
      <c r="AA161" s="44"/>
      <c r="AB161" s="44"/>
      <c r="AC161" s="44"/>
      <c r="AD161" s="44" t="str">
        <f t="shared" si="14"/>
        <v/>
      </c>
      <c r="AE161" s="44"/>
    </row>
    <row r="162" spans="1:31" ht="78.75" x14ac:dyDescent="0.25">
      <c r="A162" s="34">
        <v>128</v>
      </c>
      <c r="B162" s="49" t="s">
        <v>191</v>
      </c>
      <c r="C162" s="92">
        <f>'2022'!B159</f>
        <v>30.8</v>
      </c>
      <c r="D162" s="587"/>
      <c r="E162" s="93">
        <f>'2022'!EA159</f>
        <v>0</v>
      </c>
      <c r="F162" s="92">
        <f>'2022'!ED159</f>
        <v>0</v>
      </c>
      <c r="G162" s="588"/>
      <c r="H162" s="589"/>
      <c r="I162" s="44"/>
      <c r="J162" s="44"/>
      <c r="K162" s="44"/>
      <c r="L162" s="44"/>
      <c r="M162" s="44"/>
      <c r="N162" s="44"/>
      <c r="O162" s="588"/>
      <c r="P162" s="44"/>
      <c r="Q162" s="44"/>
      <c r="R162" s="44"/>
      <c r="S162" s="44"/>
      <c r="T162" s="44"/>
      <c r="U162" s="588"/>
      <c r="V162" s="94">
        <f>'2022'!EF159</f>
        <v>0</v>
      </c>
      <c r="W162" s="44">
        <f t="shared" si="19"/>
        <v>0</v>
      </c>
      <c r="X162" s="44">
        <f>'2022'!EH159</f>
        <v>0</v>
      </c>
      <c r="Y162" s="94">
        <f t="shared" si="20"/>
        <v>0</v>
      </c>
      <c r="Z162" s="44"/>
      <c r="AA162" s="44"/>
      <c r="AB162" s="44"/>
      <c r="AC162" s="44"/>
      <c r="AD162" s="44" t="str">
        <f t="shared" si="14"/>
        <v/>
      </c>
      <c r="AE162" s="44"/>
    </row>
    <row r="163" spans="1:31" ht="78.75" x14ac:dyDescent="0.25">
      <c r="A163" s="34">
        <v>129</v>
      </c>
      <c r="B163" s="49" t="s">
        <v>192</v>
      </c>
      <c r="C163" s="92">
        <f>'2022'!B160</f>
        <v>20.399999999999999</v>
      </c>
      <c r="D163" s="587"/>
      <c r="E163" s="93">
        <f>'2022'!EA160</f>
        <v>0</v>
      </c>
      <c r="F163" s="92">
        <f>'2022'!ED160</f>
        <v>0</v>
      </c>
      <c r="G163" s="588"/>
      <c r="H163" s="589"/>
      <c r="I163" s="44"/>
      <c r="J163" s="44"/>
      <c r="K163" s="44"/>
      <c r="L163" s="44"/>
      <c r="M163" s="44"/>
      <c r="N163" s="44"/>
      <c r="O163" s="588"/>
      <c r="P163" s="44"/>
      <c r="Q163" s="44"/>
      <c r="R163" s="44"/>
      <c r="S163" s="44"/>
      <c r="T163" s="44"/>
      <c r="U163" s="588"/>
      <c r="V163" s="94">
        <f>'2022'!EF160</f>
        <v>0</v>
      </c>
      <c r="W163" s="44">
        <f t="shared" si="19"/>
        <v>0</v>
      </c>
      <c r="X163" s="44">
        <f>'2022'!EH160</f>
        <v>0</v>
      </c>
      <c r="Y163" s="94">
        <f t="shared" si="20"/>
        <v>0</v>
      </c>
      <c r="Z163" s="44"/>
      <c r="AA163" s="44"/>
      <c r="AB163" s="44"/>
      <c r="AC163" s="44"/>
      <c r="AD163" s="44" t="str">
        <f t="shared" si="14"/>
        <v/>
      </c>
      <c r="AE163" s="44"/>
    </row>
    <row r="164" spans="1:31" ht="78.75" x14ac:dyDescent="0.25">
      <c r="A164" s="34">
        <v>130</v>
      </c>
      <c r="B164" s="49" t="s">
        <v>193</v>
      </c>
      <c r="C164" s="92">
        <f>'2022'!B161</f>
        <v>20.8</v>
      </c>
      <c r="D164" s="587"/>
      <c r="E164" s="93">
        <f>'2022'!EA161</f>
        <v>0</v>
      </c>
      <c r="F164" s="92">
        <f>'2022'!ED161</f>
        <v>0</v>
      </c>
      <c r="G164" s="588"/>
      <c r="H164" s="589"/>
      <c r="I164" s="44"/>
      <c r="J164" s="44"/>
      <c r="K164" s="44"/>
      <c r="L164" s="44"/>
      <c r="M164" s="44"/>
      <c r="N164" s="44"/>
      <c r="O164" s="588"/>
      <c r="P164" s="44"/>
      <c r="Q164" s="44"/>
      <c r="R164" s="44"/>
      <c r="S164" s="44"/>
      <c r="T164" s="44"/>
      <c r="U164" s="588"/>
      <c r="V164" s="94">
        <f>'2022'!EF161</f>
        <v>0</v>
      </c>
      <c r="W164" s="44">
        <f t="shared" si="19"/>
        <v>0</v>
      </c>
      <c r="X164" s="44">
        <f>'2022'!EH161</f>
        <v>0</v>
      </c>
      <c r="Y164" s="94">
        <f t="shared" si="20"/>
        <v>0</v>
      </c>
      <c r="Z164" s="44"/>
      <c r="AA164" s="44"/>
      <c r="AB164" s="44"/>
      <c r="AC164" s="44"/>
      <c r="AD164" s="44" t="str">
        <f t="shared" si="14"/>
        <v/>
      </c>
      <c r="AE164" s="44"/>
    </row>
    <row r="165" spans="1:31" ht="78.75" x14ac:dyDescent="0.25">
      <c r="A165" s="34">
        <v>131</v>
      </c>
      <c r="B165" s="49" t="s">
        <v>194</v>
      </c>
      <c r="C165" s="92">
        <f>'2022'!B162</f>
        <v>14.8</v>
      </c>
      <c r="D165" s="587"/>
      <c r="E165" s="93">
        <f>'2022'!EA162</f>
        <v>0</v>
      </c>
      <c r="F165" s="92">
        <f>'2022'!ED162</f>
        <v>0</v>
      </c>
      <c r="G165" s="588"/>
      <c r="H165" s="589"/>
      <c r="I165" s="44"/>
      <c r="J165" s="44"/>
      <c r="K165" s="44"/>
      <c r="L165" s="44"/>
      <c r="M165" s="44"/>
      <c r="N165" s="44"/>
      <c r="O165" s="588"/>
      <c r="P165" s="44"/>
      <c r="Q165" s="44"/>
      <c r="R165" s="44"/>
      <c r="S165" s="44"/>
      <c r="T165" s="44"/>
      <c r="U165" s="588"/>
      <c r="V165" s="94">
        <f>'2022'!EF162</f>
        <v>0</v>
      </c>
      <c r="W165" s="44">
        <f t="shared" si="19"/>
        <v>0</v>
      </c>
      <c r="X165" s="44">
        <f>'2022'!EH162</f>
        <v>0</v>
      </c>
      <c r="Y165" s="94">
        <f t="shared" si="20"/>
        <v>0</v>
      </c>
      <c r="Z165" s="44"/>
      <c r="AA165" s="44"/>
      <c r="AB165" s="44"/>
      <c r="AC165" s="44"/>
      <c r="AD165" s="44" t="str">
        <f t="shared" si="14"/>
        <v/>
      </c>
      <c r="AE165" s="44"/>
    </row>
    <row r="166" spans="1:31" ht="78.75" x14ac:dyDescent="0.25">
      <c r="A166" s="34">
        <v>132</v>
      </c>
      <c r="B166" s="49" t="s">
        <v>195</v>
      </c>
      <c r="C166" s="92">
        <f>'2022'!B163</f>
        <v>8.6</v>
      </c>
      <c r="D166" s="587"/>
      <c r="E166" s="93">
        <f>'2022'!EA163</f>
        <v>0</v>
      </c>
      <c r="F166" s="92">
        <f>'2022'!ED163</f>
        <v>0</v>
      </c>
      <c r="G166" s="588"/>
      <c r="H166" s="589"/>
      <c r="I166" s="44"/>
      <c r="J166" s="44"/>
      <c r="K166" s="44"/>
      <c r="L166" s="44"/>
      <c r="M166" s="44"/>
      <c r="N166" s="44"/>
      <c r="O166" s="588"/>
      <c r="P166" s="44"/>
      <c r="Q166" s="44"/>
      <c r="R166" s="44"/>
      <c r="S166" s="44"/>
      <c r="T166" s="44"/>
      <c r="U166" s="588"/>
      <c r="V166" s="94">
        <f>'2022'!EF163</f>
        <v>0</v>
      </c>
      <c r="W166" s="44">
        <f t="shared" si="19"/>
        <v>0</v>
      </c>
      <c r="X166" s="44">
        <f>'2022'!EH163</f>
        <v>0</v>
      </c>
      <c r="Y166" s="94">
        <f t="shared" si="20"/>
        <v>0</v>
      </c>
      <c r="Z166" s="44"/>
      <c r="AA166" s="44"/>
      <c r="AB166" s="44"/>
      <c r="AC166" s="44"/>
      <c r="AD166" s="44" t="str">
        <f t="shared" si="14"/>
        <v/>
      </c>
      <c r="AE166" s="44"/>
    </row>
    <row r="167" spans="1:31" ht="78.75" x14ac:dyDescent="0.25">
      <c r="A167" s="34">
        <v>133</v>
      </c>
      <c r="B167" s="49" t="s">
        <v>196</v>
      </c>
      <c r="C167" s="92">
        <f>'2022'!B164</f>
        <v>8</v>
      </c>
      <c r="D167" s="587"/>
      <c r="E167" s="93">
        <f>'2022'!EA164</f>
        <v>0</v>
      </c>
      <c r="F167" s="92">
        <f>'2022'!ED164</f>
        <v>0</v>
      </c>
      <c r="G167" s="588"/>
      <c r="H167" s="589"/>
      <c r="I167" s="44"/>
      <c r="J167" s="44"/>
      <c r="K167" s="44"/>
      <c r="L167" s="44"/>
      <c r="M167" s="44"/>
      <c r="N167" s="44"/>
      <c r="O167" s="588"/>
      <c r="P167" s="44"/>
      <c r="Q167" s="44"/>
      <c r="R167" s="44"/>
      <c r="S167" s="44"/>
      <c r="T167" s="44"/>
      <c r="U167" s="588"/>
      <c r="V167" s="94">
        <f>'2022'!EF164</f>
        <v>0</v>
      </c>
      <c r="W167" s="44">
        <f t="shared" si="19"/>
        <v>0</v>
      </c>
      <c r="X167" s="44">
        <f>'2022'!EH164</f>
        <v>0</v>
      </c>
      <c r="Y167" s="94">
        <f t="shared" si="20"/>
        <v>0</v>
      </c>
      <c r="Z167" s="44"/>
      <c r="AA167" s="44"/>
      <c r="AB167" s="44"/>
      <c r="AC167" s="44"/>
      <c r="AD167" s="44" t="str">
        <f t="shared" si="14"/>
        <v/>
      </c>
      <c r="AE167" s="44"/>
    </row>
    <row r="168" spans="1:31" ht="78.75" x14ac:dyDescent="0.25">
      <c r="A168" s="34">
        <v>134</v>
      </c>
      <c r="B168" s="49" t="s">
        <v>197</v>
      </c>
      <c r="C168" s="92">
        <f>'2022'!B165</f>
        <v>30.8</v>
      </c>
      <c r="D168" s="587"/>
      <c r="E168" s="93">
        <f>'2022'!EA165</f>
        <v>0</v>
      </c>
      <c r="F168" s="92">
        <f>'2022'!ED165</f>
        <v>0</v>
      </c>
      <c r="G168" s="588"/>
      <c r="H168" s="589"/>
      <c r="I168" s="44"/>
      <c r="J168" s="44"/>
      <c r="K168" s="44"/>
      <c r="L168" s="44"/>
      <c r="M168" s="44"/>
      <c r="N168" s="44"/>
      <c r="O168" s="588"/>
      <c r="P168" s="44"/>
      <c r="Q168" s="44"/>
      <c r="R168" s="44"/>
      <c r="S168" s="44"/>
      <c r="T168" s="44"/>
      <c r="U168" s="588"/>
      <c r="V168" s="94">
        <f>'2022'!EF165</f>
        <v>0</v>
      </c>
      <c r="W168" s="44">
        <f t="shared" si="19"/>
        <v>0</v>
      </c>
      <c r="X168" s="44">
        <f>'2022'!EH165</f>
        <v>0</v>
      </c>
      <c r="Y168" s="94">
        <f t="shared" si="20"/>
        <v>0</v>
      </c>
      <c r="Z168" s="44"/>
      <c r="AA168" s="44"/>
      <c r="AB168" s="44"/>
      <c r="AC168" s="44"/>
      <c r="AD168" s="44" t="str">
        <f t="shared" si="14"/>
        <v/>
      </c>
      <c r="AE168" s="44"/>
    </row>
    <row r="169" spans="1:31" ht="78.75" x14ac:dyDescent="0.25">
      <c r="A169" s="34">
        <v>135</v>
      </c>
      <c r="B169" s="49" t="s">
        <v>198</v>
      </c>
      <c r="C169" s="92">
        <f>'2022'!B166</f>
        <v>37.25</v>
      </c>
      <c r="D169" s="587"/>
      <c r="E169" s="93">
        <f>'2022'!EA166</f>
        <v>0</v>
      </c>
      <c r="F169" s="92">
        <f>'2022'!ED166</f>
        <v>0</v>
      </c>
      <c r="G169" s="588"/>
      <c r="H169" s="589"/>
      <c r="I169" s="44"/>
      <c r="J169" s="44"/>
      <c r="K169" s="44"/>
      <c r="L169" s="44"/>
      <c r="M169" s="44"/>
      <c r="N169" s="44"/>
      <c r="O169" s="588"/>
      <c r="P169" s="44"/>
      <c r="Q169" s="44"/>
      <c r="R169" s="44"/>
      <c r="S169" s="44"/>
      <c r="T169" s="44"/>
      <c r="U169" s="588"/>
      <c r="V169" s="94">
        <f>'2022'!EF166</f>
        <v>0</v>
      </c>
      <c r="W169" s="44">
        <f t="shared" si="19"/>
        <v>0</v>
      </c>
      <c r="X169" s="44">
        <f>'2022'!EH166</f>
        <v>0</v>
      </c>
      <c r="Y169" s="94">
        <f t="shared" si="20"/>
        <v>0</v>
      </c>
      <c r="Z169" s="44"/>
      <c r="AA169" s="44"/>
      <c r="AB169" s="44"/>
      <c r="AC169" s="44"/>
      <c r="AD169" s="44" t="str">
        <f t="shared" si="14"/>
        <v/>
      </c>
      <c r="AE169" s="44"/>
    </row>
    <row r="170" spans="1:31" ht="78.75" x14ac:dyDescent="0.25">
      <c r="A170" s="34">
        <v>136</v>
      </c>
      <c r="B170" s="49" t="s">
        <v>199</v>
      </c>
      <c r="C170" s="92">
        <f>'2022'!B167</f>
        <v>24.34</v>
      </c>
      <c r="D170" s="587"/>
      <c r="E170" s="93">
        <f>'2022'!EA167</f>
        <v>0</v>
      </c>
      <c r="F170" s="92">
        <f>'2022'!ED167</f>
        <v>0</v>
      </c>
      <c r="G170" s="588"/>
      <c r="H170" s="589"/>
      <c r="I170" s="44"/>
      <c r="J170" s="44"/>
      <c r="K170" s="44"/>
      <c r="L170" s="44"/>
      <c r="M170" s="44"/>
      <c r="N170" s="44"/>
      <c r="O170" s="588"/>
      <c r="P170" s="44"/>
      <c r="Q170" s="44"/>
      <c r="R170" s="44"/>
      <c r="S170" s="44"/>
      <c r="T170" s="44"/>
      <c r="U170" s="588"/>
      <c r="V170" s="94">
        <f>'2022'!EF167</f>
        <v>0</v>
      </c>
      <c r="W170" s="44">
        <f t="shared" si="19"/>
        <v>0</v>
      </c>
      <c r="X170" s="44">
        <f>'2022'!EH167</f>
        <v>0</v>
      </c>
      <c r="Y170" s="94">
        <f t="shared" si="20"/>
        <v>0</v>
      </c>
      <c r="Z170" s="44"/>
      <c r="AA170" s="44"/>
      <c r="AB170" s="44"/>
      <c r="AC170" s="44"/>
      <c r="AD170" s="44" t="str">
        <f t="shared" si="14"/>
        <v/>
      </c>
      <c r="AE170" s="44"/>
    </row>
    <row r="171" spans="1:31" ht="66" customHeight="1" x14ac:dyDescent="0.25">
      <c r="A171" s="72">
        <v>137</v>
      </c>
      <c r="B171" s="49" t="s">
        <v>200</v>
      </c>
      <c r="C171" s="92">
        <f>'2022'!B168</f>
        <v>30.8</v>
      </c>
      <c r="D171" s="582"/>
      <c r="E171" s="93">
        <f>'2022'!EA168</f>
        <v>0</v>
      </c>
      <c r="F171" s="92">
        <f>'2022'!ED168</f>
        <v>0</v>
      </c>
      <c r="G171" s="584"/>
      <c r="H171" s="586"/>
      <c r="I171" s="47"/>
      <c r="J171" s="47"/>
      <c r="K171" s="47"/>
      <c r="L171" s="99"/>
      <c r="M171" s="44"/>
      <c r="N171" s="44"/>
      <c r="O171" s="584"/>
      <c r="P171" s="44"/>
      <c r="Q171" s="44"/>
      <c r="R171" s="44"/>
      <c r="S171" s="44"/>
      <c r="T171" s="44"/>
      <c r="U171" s="584"/>
      <c r="V171" s="94">
        <f>'2022'!EF168</f>
        <v>0</v>
      </c>
      <c r="W171" s="44">
        <f t="shared" si="17"/>
        <v>0</v>
      </c>
      <c r="X171" s="44">
        <f>'2022'!EH168</f>
        <v>0</v>
      </c>
      <c r="Y171" s="94">
        <f t="shared" si="18"/>
        <v>0</v>
      </c>
      <c r="Z171" s="44"/>
      <c r="AA171" s="44"/>
      <c r="AB171" s="44"/>
      <c r="AC171" s="44"/>
      <c r="AD171" s="44" t="str">
        <f t="shared" si="14"/>
        <v/>
      </c>
      <c r="AE171" s="44"/>
    </row>
    <row r="172" spans="1:31" ht="31.5" x14ac:dyDescent="0.25">
      <c r="A172" s="34">
        <v>138</v>
      </c>
      <c r="B172" s="57" t="s">
        <v>337</v>
      </c>
      <c r="C172" s="92">
        <f>'2022'!B169</f>
        <v>1020.3</v>
      </c>
      <c r="D172" s="93">
        <f>'2022'!DZ169</f>
        <v>500</v>
      </c>
      <c r="E172" s="93">
        <f>'2022'!EA169</f>
        <v>500</v>
      </c>
      <c r="F172" s="92">
        <f>'2022'!ED169</f>
        <v>0.49005194550622366</v>
      </c>
      <c r="G172" s="44">
        <f>'2021'!EH128</f>
        <v>5</v>
      </c>
      <c r="H172" s="94">
        <f t="shared" si="15"/>
        <v>1</v>
      </c>
      <c r="I172" s="44"/>
      <c r="J172" s="44"/>
      <c r="K172" s="44"/>
      <c r="L172" s="44"/>
      <c r="M172" s="44"/>
      <c r="N172" s="44"/>
      <c r="O172" s="44">
        <f>'Добыча 2021'!U138</f>
        <v>1</v>
      </c>
      <c r="P172" s="44"/>
      <c r="Q172" s="44"/>
      <c r="R172" s="44"/>
      <c r="S172" s="44"/>
      <c r="T172" s="44"/>
      <c r="U172" s="44">
        <f t="shared" si="16"/>
        <v>20</v>
      </c>
      <c r="V172" s="94">
        <f>'2022'!EF169</f>
        <v>50</v>
      </c>
      <c r="W172" s="44">
        <f t="shared" si="17"/>
        <v>10</v>
      </c>
      <c r="X172" s="44">
        <f>'2022'!EH169</f>
        <v>10</v>
      </c>
      <c r="Y172" s="94">
        <f t="shared" si="18"/>
        <v>2</v>
      </c>
      <c r="Z172" s="44"/>
      <c r="AA172" s="44"/>
      <c r="AB172" s="44"/>
      <c r="AC172" s="44"/>
      <c r="AD172" s="44">
        <f t="shared" si="14"/>
        <v>10</v>
      </c>
      <c r="AE172" s="44"/>
    </row>
    <row r="173" spans="1:31" ht="17.25" customHeight="1" x14ac:dyDescent="0.25">
      <c r="A173" s="72"/>
      <c r="B173" s="46" t="s">
        <v>201</v>
      </c>
      <c r="C173" s="98"/>
      <c r="D173" s="97"/>
      <c r="E173" s="97"/>
      <c r="F173" s="98"/>
      <c r="G173" s="56"/>
      <c r="H173" s="94"/>
      <c r="I173" s="47"/>
      <c r="J173" s="47"/>
      <c r="K173" s="47"/>
      <c r="L173" s="99"/>
      <c r="M173" s="56"/>
      <c r="N173" s="56"/>
      <c r="O173" s="56"/>
      <c r="P173" s="56"/>
      <c r="Q173" s="56"/>
      <c r="R173" s="56"/>
      <c r="S173" s="56"/>
      <c r="T173" s="56"/>
      <c r="U173" s="44"/>
      <c r="V173" s="111"/>
      <c r="W173" s="44"/>
      <c r="X173" s="56"/>
      <c r="Y173" s="94"/>
      <c r="Z173" s="56"/>
      <c r="AA173" s="56"/>
      <c r="AB173" s="56"/>
      <c r="AC173" s="56"/>
      <c r="AD173" s="56" t="str">
        <f t="shared" si="14"/>
        <v/>
      </c>
      <c r="AE173" s="56"/>
    </row>
    <row r="174" spans="1:31" ht="50.25" customHeight="1" x14ac:dyDescent="0.25">
      <c r="A174" s="34">
        <v>139</v>
      </c>
      <c r="B174" s="57" t="s">
        <v>202</v>
      </c>
      <c r="C174" s="92">
        <f>'2022'!B171</f>
        <v>538.20000000000005</v>
      </c>
      <c r="D174" s="93">
        <f>'2022'!DZ171</f>
        <v>2217</v>
      </c>
      <c r="E174" s="93">
        <f>'2022'!EA171</f>
        <v>5184</v>
      </c>
      <c r="F174" s="92">
        <f>'2022'!ED171</f>
        <v>9.6321070234113702</v>
      </c>
      <c r="G174" s="44">
        <f>'2021'!EH130</f>
        <v>20</v>
      </c>
      <c r="H174" s="94">
        <f t="shared" si="15"/>
        <v>0.90211998195760035</v>
      </c>
      <c r="I174" s="44"/>
      <c r="J174" s="44"/>
      <c r="K174" s="44"/>
      <c r="L174" s="44"/>
      <c r="M174" s="44"/>
      <c r="N174" s="44"/>
      <c r="O174" s="44">
        <f>'Добыча 2021'!U140</f>
        <v>6</v>
      </c>
      <c r="P174" s="44"/>
      <c r="Q174" s="44"/>
      <c r="R174" s="44"/>
      <c r="S174" s="44"/>
      <c r="T174" s="44"/>
      <c r="U174" s="44">
        <f t="shared" si="16"/>
        <v>30</v>
      </c>
      <c r="V174" s="94">
        <f>'2022'!EF171</f>
        <v>518.4</v>
      </c>
      <c r="W174" s="44">
        <f t="shared" si="17"/>
        <v>10</v>
      </c>
      <c r="X174" s="44">
        <f>'2022'!EH171</f>
        <v>52</v>
      </c>
      <c r="Y174" s="94">
        <f t="shared" si="18"/>
        <v>1.0030864197530864</v>
      </c>
      <c r="Z174" s="44"/>
      <c r="AA174" s="44"/>
      <c r="AB174" s="44"/>
      <c r="AC174" s="44"/>
      <c r="AD174" s="44">
        <f t="shared" si="14"/>
        <v>52</v>
      </c>
      <c r="AE174" s="44"/>
    </row>
    <row r="175" spans="1:31" x14ac:dyDescent="0.25">
      <c r="A175" s="34"/>
      <c r="B175" s="46" t="s">
        <v>203</v>
      </c>
      <c r="C175" s="98"/>
      <c r="D175" s="97"/>
      <c r="E175" s="97"/>
      <c r="F175" s="98"/>
      <c r="G175" s="44"/>
      <c r="H175" s="94"/>
      <c r="I175" s="44"/>
      <c r="J175" s="44"/>
      <c r="K175" s="44"/>
      <c r="L175" s="44"/>
      <c r="M175" s="56"/>
      <c r="N175" s="56"/>
      <c r="O175" s="56"/>
      <c r="P175" s="56"/>
      <c r="Q175" s="56"/>
      <c r="R175" s="56"/>
      <c r="S175" s="56"/>
      <c r="T175" s="56"/>
      <c r="U175" s="44"/>
      <c r="V175" s="111"/>
      <c r="W175" s="44"/>
      <c r="X175" s="56"/>
      <c r="Y175" s="94"/>
      <c r="Z175" s="56"/>
      <c r="AA175" s="56"/>
      <c r="AB175" s="56"/>
      <c r="AC175" s="56"/>
      <c r="AD175" s="56" t="str">
        <f t="shared" si="14"/>
        <v/>
      </c>
      <c r="AE175" s="56"/>
    </row>
    <row r="176" spans="1:31" ht="46.5" customHeight="1" x14ac:dyDescent="0.25">
      <c r="A176" s="34">
        <v>140</v>
      </c>
      <c r="B176" s="57" t="s">
        <v>204</v>
      </c>
      <c r="C176" s="92">
        <f>'2022'!B173</f>
        <v>133.66200000000001</v>
      </c>
      <c r="D176" s="93">
        <f>'2022'!DZ173</f>
        <v>0</v>
      </c>
      <c r="E176" s="93">
        <f>'2022'!EA173</f>
        <v>0</v>
      </c>
      <c r="F176" s="92">
        <f>'2022'!ED173</f>
        <v>0</v>
      </c>
      <c r="G176" s="44">
        <f>'2021'!EH132</f>
        <v>0</v>
      </c>
      <c r="H176" s="94">
        <f t="shared" si="15"/>
        <v>0</v>
      </c>
      <c r="I176" s="44"/>
      <c r="J176" s="44"/>
      <c r="K176" s="44"/>
      <c r="L176" s="44"/>
      <c r="M176" s="44"/>
      <c r="N176" s="44"/>
      <c r="O176" s="44">
        <f>'Добыча 2021'!U142</f>
        <v>0</v>
      </c>
      <c r="P176" s="44"/>
      <c r="Q176" s="44"/>
      <c r="R176" s="44"/>
      <c r="S176" s="44"/>
      <c r="T176" s="44"/>
      <c r="U176" s="44">
        <f t="shared" si="16"/>
        <v>0</v>
      </c>
      <c r="V176" s="94">
        <f>'2022'!EF173</f>
        <v>0</v>
      </c>
      <c r="W176" s="44">
        <f t="shared" si="17"/>
        <v>0</v>
      </c>
      <c r="X176" s="44">
        <f>'2022'!EH173</f>
        <v>0</v>
      </c>
      <c r="Y176" s="94">
        <f t="shared" si="18"/>
        <v>0</v>
      </c>
      <c r="Z176" s="44"/>
      <c r="AA176" s="44"/>
      <c r="AB176" s="44"/>
      <c r="AC176" s="44"/>
      <c r="AD176" s="44" t="str">
        <f t="shared" si="14"/>
        <v/>
      </c>
      <c r="AE176" s="44"/>
    </row>
    <row r="177" spans="1:31" ht="47.25" x14ac:dyDescent="0.25">
      <c r="A177" s="34">
        <v>141</v>
      </c>
      <c r="B177" s="57" t="s">
        <v>205</v>
      </c>
      <c r="C177" s="92">
        <f>'2022'!B174</f>
        <v>868.12699999999995</v>
      </c>
      <c r="D177" s="93">
        <f>'2022'!DZ174</f>
        <v>54</v>
      </c>
      <c r="E177" s="93">
        <f>'2022'!EA174</f>
        <v>139</v>
      </c>
      <c r="F177" s="92">
        <f>'2022'!ED174</f>
        <v>0</v>
      </c>
      <c r="G177" s="44">
        <f>'2021'!EH133</f>
        <v>5</v>
      </c>
      <c r="H177" s="94">
        <f t="shared" si="15"/>
        <v>9.2592592592592595</v>
      </c>
      <c r="I177" s="44"/>
      <c r="J177" s="44"/>
      <c r="K177" s="44"/>
      <c r="L177" s="44"/>
      <c r="M177" s="44"/>
      <c r="N177" s="44"/>
      <c r="O177" s="44">
        <f>'Добыча 2021'!U143</f>
        <v>2</v>
      </c>
      <c r="P177" s="44"/>
      <c r="Q177" s="44"/>
      <c r="R177" s="44"/>
      <c r="S177" s="44"/>
      <c r="T177" s="44"/>
      <c r="U177" s="44">
        <f t="shared" si="16"/>
        <v>40</v>
      </c>
      <c r="V177" s="94">
        <f>'2022'!EF174</f>
        <v>13.9</v>
      </c>
      <c r="W177" s="44">
        <f t="shared" si="17"/>
        <v>10</v>
      </c>
      <c r="X177" s="44">
        <f>'2022'!EH174</f>
        <v>6</v>
      </c>
      <c r="Y177" s="94">
        <f t="shared" si="18"/>
        <v>4.3165467625899279</v>
      </c>
      <c r="Z177" s="44"/>
      <c r="AA177" s="44"/>
      <c r="AB177" s="44"/>
      <c r="AC177" s="44"/>
      <c r="AD177" s="44">
        <f t="shared" si="14"/>
        <v>6</v>
      </c>
      <c r="AE177" s="44"/>
    </row>
    <row r="178" spans="1:31" ht="31.5" customHeight="1" x14ac:dyDescent="0.25">
      <c r="A178" s="34">
        <v>142</v>
      </c>
      <c r="B178" s="57" t="s">
        <v>206</v>
      </c>
      <c r="C178" s="92">
        <f>'2022'!B175</f>
        <v>1249.8789999999999</v>
      </c>
      <c r="D178" s="93">
        <f>'2022'!DZ175</f>
        <v>78</v>
      </c>
      <c r="E178" s="93">
        <f>'2022'!EA175</f>
        <v>205</v>
      </c>
      <c r="F178" s="92">
        <f>'2022'!ED175</f>
        <v>0</v>
      </c>
      <c r="G178" s="44">
        <f>'2021'!EH134</f>
        <v>7</v>
      </c>
      <c r="H178" s="94">
        <f t="shared" ref="H178:H241" si="21">IF(G178&gt;0,G178/D178*100,0)</f>
        <v>8.9743589743589745</v>
      </c>
      <c r="I178" s="44"/>
      <c r="J178" s="44"/>
      <c r="K178" s="44"/>
      <c r="L178" s="44"/>
      <c r="M178" s="44"/>
      <c r="N178" s="44"/>
      <c r="O178" s="44">
        <f>'Добыча 2021'!U144</f>
        <v>2</v>
      </c>
      <c r="P178" s="44"/>
      <c r="Q178" s="44"/>
      <c r="R178" s="44"/>
      <c r="S178" s="44"/>
      <c r="T178" s="44"/>
      <c r="U178" s="44">
        <f t="shared" ref="U178:U241" si="22">IF(G178=0,0,O178/G178*100)</f>
        <v>28.571428571428569</v>
      </c>
      <c r="V178" s="94">
        <f>'2022'!EF175</f>
        <v>20.5</v>
      </c>
      <c r="W178" s="44">
        <f t="shared" ref="W178:W241" si="23">IF(V178&gt;0,V178/E178*100,0)</f>
        <v>10</v>
      </c>
      <c r="X178" s="44">
        <f>'2022'!EH175</f>
        <v>10</v>
      </c>
      <c r="Y178" s="94">
        <f t="shared" ref="Y178:Y241" si="24">IF(X178&gt;0,X178/E178*100,0)</f>
        <v>4.8780487804878048</v>
      </c>
      <c r="Z178" s="44"/>
      <c r="AA178" s="44"/>
      <c r="AB178" s="44"/>
      <c r="AC178" s="44"/>
      <c r="AD178" s="44">
        <f t="shared" si="14"/>
        <v>10</v>
      </c>
      <c r="AE178" s="44"/>
    </row>
    <row r="179" spans="1:31" ht="48.75" customHeight="1" x14ac:dyDescent="0.25">
      <c r="A179" s="34">
        <v>143</v>
      </c>
      <c r="B179" s="57" t="s">
        <v>209</v>
      </c>
      <c r="C179" s="92">
        <f>'2022'!B176</f>
        <v>387.9</v>
      </c>
      <c r="D179" s="93">
        <f>'2022'!DZ176</f>
        <v>0</v>
      </c>
      <c r="E179" s="93">
        <f>'2022'!EA176</f>
        <v>5</v>
      </c>
      <c r="F179" s="92">
        <f>'2022'!ED176</f>
        <v>1.2889920082495489E-2</v>
      </c>
      <c r="G179" s="44">
        <f>'2021'!EH135</f>
        <v>0</v>
      </c>
      <c r="H179" s="94">
        <f t="shared" si="21"/>
        <v>0</v>
      </c>
      <c r="I179" s="44"/>
      <c r="J179" s="44"/>
      <c r="K179" s="44"/>
      <c r="L179" s="44"/>
      <c r="M179" s="44"/>
      <c r="N179" s="44"/>
      <c r="O179" s="44">
        <f>'Добыча 2021'!U145</f>
        <v>0</v>
      </c>
      <c r="P179" s="44"/>
      <c r="Q179" s="44"/>
      <c r="R179" s="44"/>
      <c r="S179" s="44"/>
      <c r="T179" s="44"/>
      <c r="U179" s="44">
        <f t="shared" si="22"/>
        <v>0</v>
      </c>
      <c r="V179" s="94">
        <f>'2022'!EF176</f>
        <v>0.5</v>
      </c>
      <c r="W179" s="44">
        <f t="shared" si="23"/>
        <v>10</v>
      </c>
      <c r="X179" s="44">
        <f>'2022'!EH176</f>
        <v>0</v>
      </c>
      <c r="Y179" s="94">
        <f t="shared" si="24"/>
        <v>0</v>
      </c>
      <c r="Z179" s="44"/>
      <c r="AA179" s="44"/>
      <c r="AB179" s="44"/>
      <c r="AC179" s="44"/>
      <c r="AD179" s="44" t="str">
        <f t="shared" si="14"/>
        <v/>
      </c>
      <c r="AE179" s="44"/>
    </row>
    <row r="180" spans="1:31" ht="31.5" x14ac:dyDescent="0.25">
      <c r="A180" s="34">
        <v>144</v>
      </c>
      <c r="B180" s="57" t="s">
        <v>210</v>
      </c>
      <c r="C180" s="92">
        <f>'2022'!B177</f>
        <v>1.9339999999999999</v>
      </c>
      <c r="D180" s="93">
        <f>'2022'!DZ177</f>
        <v>0</v>
      </c>
      <c r="E180" s="93">
        <f>'2022'!EA177</f>
        <v>0</v>
      </c>
      <c r="F180" s="92">
        <f>'2022'!ED177</f>
        <v>0</v>
      </c>
      <c r="G180" s="44">
        <f>'2021'!EH136</f>
        <v>0</v>
      </c>
      <c r="H180" s="94">
        <f t="shared" si="21"/>
        <v>0</v>
      </c>
      <c r="I180" s="47"/>
      <c r="J180" s="47"/>
      <c r="K180" s="47"/>
      <c r="L180" s="47"/>
      <c r="M180" s="44"/>
      <c r="N180" s="44"/>
      <c r="O180" s="44">
        <f>'Добыча 2021'!U146</f>
        <v>0</v>
      </c>
      <c r="P180" s="44"/>
      <c r="Q180" s="44"/>
      <c r="R180" s="44"/>
      <c r="S180" s="44"/>
      <c r="T180" s="44"/>
      <c r="U180" s="44">
        <f t="shared" si="22"/>
        <v>0</v>
      </c>
      <c r="V180" s="94">
        <f>'2022'!EF177</f>
        <v>0</v>
      </c>
      <c r="W180" s="44">
        <f t="shared" si="23"/>
        <v>0</v>
      </c>
      <c r="X180" s="44">
        <f>'2022'!EH177</f>
        <v>0</v>
      </c>
      <c r="Y180" s="94">
        <f t="shared" si="24"/>
        <v>0</v>
      </c>
      <c r="Z180" s="44"/>
      <c r="AA180" s="44"/>
      <c r="AB180" s="44"/>
      <c r="AC180" s="44"/>
      <c r="AD180" s="44" t="str">
        <f t="shared" si="14"/>
        <v/>
      </c>
      <c r="AE180" s="44"/>
    </row>
    <row r="181" spans="1:31" ht="47.25" x14ac:dyDescent="0.25">
      <c r="A181" s="34">
        <v>145</v>
      </c>
      <c r="B181" s="57" t="s">
        <v>338</v>
      </c>
      <c r="C181" s="92">
        <f>'2022'!B178</f>
        <v>103.86014</v>
      </c>
      <c r="D181" s="93">
        <f>'2022'!DZ178</f>
        <v>0</v>
      </c>
      <c r="E181" s="93">
        <f>'2022'!EA178</f>
        <v>0</v>
      </c>
      <c r="F181" s="92">
        <f>'2022'!ED178</f>
        <v>0</v>
      </c>
      <c r="G181" s="44">
        <f>'2021'!EH137</f>
        <v>0</v>
      </c>
      <c r="H181" s="94">
        <f t="shared" si="21"/>
        <v>0</v>
      </c>
      <c r="I181" s="44"/>
      <c r="J181" s="44"/>
      <c r="K181" s="44"/>
      <c r="L181" s="44"/>
      <c r="M181" s="44"/>
      <c r="N181" s="44"/>
      <c r="O181" s="44">
        <f>'Добыча 2021'!U147</f>
        <v>0</v>
      </c>
      <c r="P181" s="44"/>
      <c r="Q181" s="44"/>
      <c r="R181" s="44"/>
      <c r="S181" s="44"/>
      <c r="T181" s="44"/>
      <c r="U181" s="44">
        <f t="shared" si="22"/>
        <v>0</v>
      </c>
      <c r="V181" s="94">
        <f>'2022'!EF178</f>
        <v>0</v>
      </c>
      <c r="W181" s="44">
        <f t="shared" si="23"/>
        <v>0</v>
      </c>
      <c r="X181" s="44">
        <f>'2022'!EH178</f>
        <v>0</v>
      </c>
      <c r="Y181" s="94">
        <f t="shared" si="24"/>
        <v>0</v>
      </c>
      <c r="Z181" s="44"/>
      <c r="AA181" s="44"/>
      <c r="AB181" s="44"/>
      <c r="AC181" s="44"/>
      <c r="AD181" s="44" t="str">
        <f t="shared" si="14"/>
        <v/>
      </c>
      <c r="AE181" s="44"/>
    </row>
    <row r="182" spans="1:31" ht="48.75" customHeight="1" x14ac:dyDescent="0.25">
      <c r="A182" s="34">
        <v>146</v>
      </c>
      <c r="B182" s="57" t="s">
        <v>339</v>
      </c>
      <c r="C182" s="92">
        <f>'2022'!B179</f>
        <v>385.73099999999999</v>
      </c>
      <c r="D182" s="93">
        <f>'2022'!DZ179</f>
        <v>0</v>
      </c>
      <c r="E182" s="93">
        <f>'2022'!EA179</f>
        <v>0</v>
      </c>
      <c r="F182" s="92">
        <f>'2022'!ED179</f>
        <v>0</v>
      </c>
      <c r="G182" s="44">
        <f>'2021'!EH138</f>
        <v>0</v>
      </c>
      <c r="H182" s="94">
        <f t="shared" si="21"/>
        <v>0</v>
      </c>
      <c r="I182" s="44"/>
      <c r="J182" s="44"/>
      <c r="K182" s="44"/>
      <c r="L182" s="44"/>
      <c r="M182" s="44"/>
      <c r="N182" s="44"/>
      <c r="O182" s="44">
        <f>'Добыча 2021'!U148</f>
        <v>0</v>
      </c>
      <c r="P182" s="44"/>
      <c r="Q182" s="44"/>
      <c r="R182" s="44"/>
      <c r="S182" s="44"/>
      <c r="T182" s="44"/>
      <c r="U182" s="44">
        <f t="shared" si="22"/>
        <v>0</v>
      </c>
      <c r="V182" s="94">
        <f>'2022'!EF179</f>
        <v>0</v>
      </c>
      <c r="W182" s="44">
        <f t="shared" si="23"/>
        <v>0</v>
      </c>
      <c r="X182" s="44">
        <f>'2022'!EH179</f>
        <v>0</v>
      </c>
      <c r="Y182" s="94">
        <f t="shared" si="24"/>
        <v>0</v>
      </c>
      <c r="Z182" s="44"/>
      <c r="AA182" s="44"/>
      <c r="AB182" s="44"/>
      <c r="AC182" s="44"/>
      <c r="AD182" s="44" t="str">
        <f t="shared" si="14"/>
        <v/>
      </c>
      <c r="AE182" s="44"/>
    </row>
    <row r="183" spans="1:31" ht="39.75" customHeight="1" x14ac:dyDescent="0.25">
      <c r="A183" s="34">
        <v>147</v>
      </c>
      <c r="B183" s="116" t="s">
        <v>444</v>
      </c>
      <c r="C183" s="92">
        <f>'2022'!B180</f>
        <v>16.981999999999999</v>
      </c>
      <c r="D183" s="581">
        <f>'2022'!DZ180</f>
        <v>0</v>
      </c>
      <c r="E183" s="93">
        <f>'2022'!EA180</f>
        <v>0</v>
      </c>
      <c r="F183" s="92">
        <f>'2022'!ED180</f>
        <v>0</v>
      </c>
      <c r="G183" s="583">
        <f>'2021'!EH139</f>
        <v>0</v>
      </c>
      <c r="H183" s="585">
        <f t="shared" si="21"/>
        <v>0</v>
      </c>
      <c r="I183" s="44"/>
      <c r="J183" s="44"/>
      <c r="K183" s="44"/>
      <c r="L183" s="44"/>
      <c r="M183" s="44"/>
      <c r="N183" s="44"/>
      <c r="O183" s="583">
        <f>'Добыча 2021'!U149</f>
        <v>0</v>
      </c>
      <c r="P183" s="44"/>
      <c r="Q183" s="44"/>
      <c r="R183" s="44"/>
      <c r="S183" s="44"/>
      <c r="T183" s="44"/>
      <c r="U183" s="583">
        <f t="shared" si="22"/>
        <v>0</v>
      </c>
      <c r="V183" s="94">
        <f>'2022'!EF180</f>
        <v>0</v>
      </c>
      <c r="W183" s="44">
        <f t="shared" si="23"/>
        <v>0</v>
      </c>
      <c r="X183" s="44">
        <f>'2022'!EH180</f>
        <v>0</v>
      </c>
      <c r="Y183" s="94">
        <f t="shared" si="24"/>
        <v>0</v>
      </c>
      <c r="Z183" s="44"/>
      <c r="AA183" s="44"/>
      <c r="AB183" s="44"/>
      <c r="AC183" s="44"/>
      <c r="AD183" s="44" t="str">
        <f t="shared" si="14"/>
        <v/>
      </c>
      <c r="AE183" s="44"/>
    </row>
    <row r="184" spans="1:31" ht="48.75" customHeight="1" x14ac:dyDescent="0.25">
      <c r="A184" s="34">
        <v>148</v>
      </c>
      <c r="B184" s="116" t="s">
        <v>445</v>
      </c>
      <c r="C184" s="92">
        <f>'2022'!B181</f>
        <v>114.56699999999999</v>
      </c>
      <c r="D184" s="587"/>
      <c r="E184" s="93">
        <f>'2022'!EA181</f>
        <v>0</v>
      </c>
      <c r="F184" s="92">
        <f>'2022'!ED181</f>
        <v>0</v>
      </c>
      <c r="G184" s="588"/>
      <c r="H184" s="589"/>
      <c r="I184" s="44"/>
      <c r="J184" s="44"/>
      <c r="K184" s="44"/>
      <c r="L184" s="44"/>
      <c r="M184" s="44"/>
      <c r="N184" s="44"/>
      <c r="O184" s="588"/>
      <c r="P184" s="44"/>
      <c r="Q184" s="44"/>
      <c r="R184" s="44"/>
      <c r="S184" s="44"/>
      <c r="T184" s="44"/>
      <c r="U184" s="588"/>
      <c r="V184" s="94">
        <f>'2022'!EF181</f>
        <v>0</v>
      </c>
      <c r="W184" s="44">
        <f t="shared" si="23"/>
        <v>0</v>
      </c>
      <c r="X184" s="44">
        <f>'2022'!EH181</f>
        <v>0</v>
      </c>
      <c r="Y184" s="94">
        <f t="shared" si="24"/>
        <v>0</v>
      </c>
      <c r="Z184" s="44"/>
      <c r="AA184" s="44"/>
      <c r="AB184" s="44"/>
      <c r="AC184" s="44"/>
      <c r="AD184" s="44" t="str">
        <f t="shared" si="14"/>
        <v/>
      </c>
      <c r="AE184" s="44"/>
    </row>
    <row r="185" spans="1:31" ht="37.5" customHeight="1" x14ac:dyDescent="0.25">
      <c r="A185" s="34">
        <v>149</v>
      </c>
      <c r="B185" s="116" t="s">
        <v>446</v>
      </c>
      <c r="C185" s="92">
        <f>'2022'!B182</f>
        <v>15.319000000000001</v>
      </c>
      <c r="D185" s="587"/>
      <c r="E185" s="93">
        <f>'2022'!EA182</f>
        <v>0</v>
      </c>
      <c r="F185" s="92">
        <f>'2022'!ED182</f>
        <v>0</v>
      </c>
      <c r="G185" s="588"/>
      <c r="H185" s="589"/>
      <c r="I185" s="44"/>
      <c r="J185" s="44"/>
      <c r="K185" s="44"/>
      <c r="L185" s="44"/>
      <c r="M185" s="44"/>
      <c r="N185" s="44"/>
      <c r="O185" s="588"/>
      <c r="P185" s="44"/>
      <c r="Q185" s="44"/>
      <c r="R185" s="44"/>
      <c r="S185" s="44"/>
      <c r="T185" s="44"/>
      <c r="U185" s="588"/>
      <c r="V185" s="94">
        <f>'2022'!EF182</f>
        <v>0</v>
      </c>
      <c r="W185" s="44">
        <f t="shared" si="23"/>
        <v>0</v>
      </c>
      <c r="X185" s="44">
        <f>'2022'!EH182</f>
        <v>0</v>
      </c>
      <c r="Y185" s="94">
        <f t="shared" si="24"/>
        <v>0</v>
      </c>
      <c r="Z185" s="44"/>
      <c r="AA185" s="44"/>
      <c r="AB185" s="44"/>
      <c r="AC185" s="44"/>
      <c r="AD185" s="44" t="str">
        <f t="shared" si="14"/>
        <v/>
      </c>
      <c r="AE185" s="44"/>
    </row>
    <row r="186" spans="1:31" ht="48.75" customHeight="1" x14ac:dyDescent="0.25">
      <c r="A186" s="34">
        <v>150</v>
      </c>
      <c r="B186" s="116" t="s">
        <v>447</v>
      </c>
      <c r="C186" s="92">
        <f>'2022'!B183</f>
        <v>8.5980000000000008</v>
      </c>
      <c r="D186" s="587"/>
      <c r="E186" s="93">
        <f>'2022'!EA183</f>
        <v>0</v>
      </c>
      <c r="F186" s="92">
        <f>'2022'!ED183</f>
        <v>0</v>
      </c>
      <c r="G186" s="588"/>
      <c r="H186" s="589"/>
      <c r="I186" s="44"/>
      <c r="J186" s="44"/>
      <c r="K186" s="44"/>
      <c r="L186" s="44"/>
      <c r="M186" s="44"/>
      <c r="N186" s="44"/>
      <c r="O186" s="588"/>
      <c r="P186" s="44"/>
      <c r="Q186" s="44"/>
      <c r="R186" s="44"/>
      <c r="S186" s="44"/>
      <c r="T186" s="44"/>
      <c r="U186" s="588"/>
      <c r="V186" s="94">
        <f>'2022'!EF183</f>
        <v>0</v>
      </c>
      <c r="W186" s="44">
        <f t="shared" si="23"/>
        <v>0</v>
      </c>
      <c r="X186" s="44">
        <f>'2022'!EH183</f>
        <v>0</v>
      </c>
      <c r="Y186" s="94">
        <f t="shared" si="24"/>
        <v>0</v>
      </c>
      <c r="Z186" s="44"/>
      <c r="AA186" s="44"/>
      <c r="AB186" s="44"/>
      <c r="AC186" s="44"/>
      <c r="AD186" s="44" t="str">
        <f t="shared" si="14"/>
        <v/>
      </c>
      <c r="AE186" s="44"/>
    </row>
    <row r="187" spans="1:31" ht="36" customHeight="1" x14ac:dyDescent="0.25">
      <c r="A187" s="34">
        <v>151</v>
      </c>
      <c r="B187" s="116" t="s">
        <v>448</v>
      </c>
      <c r="C187" s="92">
        <f>'2022'!B184</f>
        <v>13.641</v>
      </c>
      <c r="D187" s="582"/>
      <c r="E187" s="93">
        <f>'2022'!EA184</f>
        <v>0</v>
      </c>
      <c r="F187" s="92">
        <f>'2022'!ED184</f>
        <v>0</v>
      </c>
      <c r="G187" s="584"/>
      <c r="H187" s="586"/>
      <c r="I187" s="44"/>
      <c r="J187" s="44"/>
      <c r="K187" s="44"/>
      <c r="L187" s="44"/>
      <c r="M187" s="44"/>
      <c r="N187" s="44"/>
      <c r="O187" s="584"/>
      <c r="P187" s="44"/>
      <c r="Q187" s="44"/>
      <c r="R187" s="44"/>
      <c r="S187" s="44"/>
      <c r="T187" s="44"/>
      <c r="U187" s="584"/>
      <c r="V187" s="94">
        <f>'2022'!EF184</f>
        <v>0</v>
      </c>
      <c r="W187" s="44">
        <f t="shared" si="23"/>
        <v>0</v>
      </c>
      <c r="X187" s="44">
        <f>'2022'!EH184</f>
        <v>0</v>
      </c>
      <c r="Y187" s="94">
        <f t="shared" si="24"/>
        <v>0</v>
      </c>
      <c r="Z187" s="44"/>
      <c r="AA187" s="44"/>
      <c r="AB187" s="44"/>
      <c r="AC187" s="44"/>
      <c r="AD187" s="44" t="str">
        <f t="shared" si="14"/>
        <v/>
      </c>
      <c r="AE187" s="44"/>
    </row>
    <row r="188" spans="1:31" ht="32.25" customHeight="1" x14ac:dyDescent="0.25">
      <c r="A188" s="34">
        <v>152</v>
      </c>
      <c r="B188" s="57" t="s">
        <v>217</v>
      </c>
      <c r="C188" s="92">
        <f>'2022'!B185</f>
        <v>52</v>
      </c>
      <c r="D188" s="93">
        <f>'2022'!DZ185</f>
        <v>0</v>
      </c>
      <c r="E188" s="93">
        <f>'2022'!EA185</f>
        <v>0</v>
      </c>
      <c r="F188" s="92">
        <f>'2022'!ED185</f>
        <v>0</v>
      </c>
      <c r="G188" s="44">
        <f>'2021'!EH140</f>
        <v>0</v>
      </c>
      <c r="H188" s="94">
        <f t="shared" si="21"/>
        <v>0</v>
      </c>
      <c r="I188" s="44"/>
      <c r="J188" s="44"/>
      <c r="K188" s="44"/>
      <c r="L188" s="44"/>
      <c r="M188" s="44"/>
      <c r="N188" s="44"/>
      <c r="O188" s="44">
        <f>'Добыча 2021'!U150</f>
        <v>0</v>
      </c>
      <c r="P188" s="44"/>
      <c r="Q188" s="44"/>
      <c r="R188" s="44"/>
      <c r="S188" s="44"/>
      <c r="T188" s="44"/>
      <c r="U188" s="44">
        <f t="shared" si="22"/>
        <v>0</v>
      </c>
      <c r="V188" s="94">
        <f>'2022'!EF185</f>
        <v>0</v>
      </c>
      <c r="W188" s="44">
        <f t="shared" si="23"/>
        <v>0</v>
      </c>
      <c r="X188" s="44">
        <f>'2022'!EH185</f>
        <v>0</v>
      </c>
      <c r="Y188" s="94">
        <f t="shared" si="24"/>
        <v>0</v>
      </c>
      <c r="Z188" s="44"/>
      <c r="AA188" s="44"/>
      <c r="AB188" s="44"/>
      <c r="AC188" s="44"/>
      <c r="AD188" s="44" t="str">
        <f t="shared" si="14"/>
        <v/>
      </c>
      <c r="AE188" s="44"/>
    </row>
    <row r="189" spans="1:31" ht="33" customHeight="1" x14ac:dyDescent="0.25">
      <c r="A189" s="34">
        <v>153</v>
      </c>
      <c r="B189" s="57" t="s">
        <v>222</v>
      </c>
      <c r="C189" s="92">
        <f>'2022'!B186</f>
        <v>52.7</v>
      </c>
      <c r="D189" s="93">
        <f>'2022'!DZ186</f>
        <v>0</v>
      </c>
      <c r="E189" s="93">
        <f>'2022'!EA186</f>
        <v>0</v>
      </c>
      <c r="F189" s="92">
        <f>'2022'!ED186</f>
        <v>0</v>
      </c>
      <c r="G189" s="44">
        <f>'2021'!EH141</f>
        <v>0</v>
      </c>
      <c r="H189" s="94">
        <f t="shared" si="21"/>
        <v>0</v>
      </c>
      <c r="I189" s="44"/>
      <c r="J189" s="44"/>
      <c r="K189" s="44"/>
      <c r="L189" s="44"/>
      <c r="M189" s="44"/>
      <c r="N189" s="44"/>
      <c r="O189" s="44">
        <f>'Добыча 2021'!U151</f>
        <v>0</v>
      </c>
      <c r="P189" s="44"/>
      <c r="Q189" s="44"/>
      <c r="R189" s="44"/>
      <c r="S189" s="44"/>
      <c r="T189" s="44"/>
      <c r="U189" s="44">
        <f t="shared" si="22"/>
        <v>0</v>
      </c>
      <c r="V189" s="94">
        <f>'2022'!EF186</f>
        <v>0</v>
      </c>
      <c r="W189" s="44">
        <f t="shared" si="23"/>
        <v>0</v>
      </c>
      <c r="X189" s="44">
        <f>'2022'!EH186</f>
        <v>0</v>
      </c>
      <c r="Y189" s="94">
        <f t="shared" si="24"/>
        <v>0</v>
      </c>
      <c r="Z189" s="44"/>
      <c r="AA189" s="44"/>
      <c r="AB189" s="44"/>
      <c r="AC189" s="44"/>
      <c r="AD189" s="44" t="str">
        <f t="shared" si="14"/>
        <v/>
      </c>
      <c r="AE189" s="44"/>
    </row>
    <row r="190" spans="1:31" ht="31.5" customHeight="1" x14ac:dyDescent="0.25">
      <c r="A190" s="34">
        <v>154</v>
      </c>
      <c r="B190" s="57" t="s">
        <v>221</v>
      </c>
      <c r="C190" s="92">
        <f>'2022'!B187</f>
        <v>34.1</v>
      </c>
      <c r="D190" s="93">
        <f>'2022'!DZ187</f>
        <v>0</v>
      </c>
      <c r="E190" s="93">
        <f>'2022'!EA187</f>
        <v>0</v>
      </c>
      <c r="F190" s="92">
        <f>'2022'!ED187</f>
        <v>0</v>
      </c>
      <c r="G190" s="44">
        <f>'2021'!EH142</f>
        <v>0</v>
      </c>
      <c r="H190" s="94">
        <f t="shared" si="21"/>
        <v>0</v>
      </c>
      <c r="I190" s="47"/>
      <c r="J190" s="47"/>
      <c r="K190" s="47"/>
      <c r="L190" s="99"/>
      <c r="M190" s="44"/>
      <c r="N190" s="44"/>
      <c r="O190" s="44">
        <f>'Добыча 2021'!U152</f>
        <v>0</v>
      </c>
      <c r="P190" s="44"/>
      <c r="Q190" s="44"/>
      <c r="R190" s="44"/>
      <c r="S190" s="44"/>
      <c r="T190" s="44"/>
      <c r="U190" s="44">
        <f t="shared" si="22"/>
        <v>0</v>
      </c>
      <c r="V190" s="94">
        <f>'2022'!EF187</f>
        <v>0</v>
      </c>
      <c r="W190" s="44">
        <f t="shared" si="23"/>
        <v>0</v>
      </c>
      <c r="X190" s="44">
        <f>'2022'!EH187</f>
        <v>0</v>
      </c>
      <c r="Y190" s="94">
        <f t="shared" si="24"/>
        <v>0</v>
      </c>
      <c r="Z190" s="44"/>
      <c r="AA190" s="44"/>
      <c r="AB190" s="44"/>
      <c r="AC190" s="44"/>
      <c r="AD190" s="44" t="str">
        <f t="shared" si="14"/>
        <v/>
      </c>
      <c r="AE190" s="44"/>
    </row>
    <row r="191" spans="1:31" ht="33" customHeight="1" x14ac:dyDescent="0.25">
      <c r="A191" s="34">
        <v>155</v>
      </c>
      <c r="B191" s="57" t="s">
        <v>218</v>
      </c>
      <c r="C191" s="92">
        <f>'2022'!B188</f>
        <v>18.399999999999999</v>
      </c>
      <c r="D191" s="93">
        <f>'2022'!DZ188</f>
        <v>0</v>
      </c>
      <c r="E191" s="93">
        <f>'2022'!EA188</f>
        <v>0</v>
      </c>
      <c r="F191" s="92">
        <f>'2022'!ED188</f>
        <v>0</v>
      </c>
      <c r="G191" s="44">
        <f>'2021'!EH143</f>
        <v>0</v>
      </c>
      <c r="H191" s="94">
        <f t="shared" si="21"/>
        <v>0</v>
      </c>
      <c r="I191" s="44"/>
      <c r="J191" s="44"/>
      <c r="K191" s="44"/>
      <c r="L191" s="44"/>
      <c r="M191" s="44"/>
      <c r="N191" s="44"/>
      <c r="O191" s="44">
        <f>'Добыча 2021'!U153</f>
        <v>0</v>
      </c>
      <c r="P191" s="44"/>
      <c r="Q191" s="44"/>
      <c r="R191" s="44"/>
      <c r="S191" s="44"/>
      <c r="T191" s="44"/>
      <c r="U191" s="44">
        <f t="shared" si="22"/>
        <v>0</v>
      </c>
      <c r="V191" s="94">
        <f>'2022'!EF188</f>
        <v>0</v>
      </c>
      <c r="W191" s="44">
        <f t="shared" si="23"/>
        <v>0</v>
      </c>
      <c r="X191" s="44">
        <f>'2022'!EH188</f>
        <v>0</v>
      </c>
      <c r="Y191" s="94">
        <f t="shared" si="24"/>
        <v>0</v>
      </c>
      <c r="Z191" s="44"/>
      <c r="AA191" s="44"/>
      <c r="AB191" s="44"/>
      <c r="AC191" s="44"/>
      <c r="AD191" s="44" t="str">
        <f t="shared" si="14"/>
        <v/>
      </c>
      <c r="AE191" s="44"/>
    </row>
    <row r="192" spans="1:31" ht="47.25" x14ac:dyDescent="0.25">
      <c r="A192" s="34">
        <v>156</v>
      </c>
      <c r="B192" s="57" t="s">
        <v>220</v>
      </c>
      <c r="C192" s="92">
        <f>'2022'!B189</f>
        <v>48.5</v>
      </c>
      <c r="D192" s="93">
        <f>'2022'!DZ189</f>
        <v>0</v>
      </c>
      <c r="E192" s="93">
        <f>'2022'!EA189</f>
        <v>0</v>
      </c>
      <c r="F192" s="92">
        <f>'2022'!ED189</f>
        <v>0</v>
      </c>
      <c r="G192" s="44">
        <f>'2021'!EH144</f>
        <v>0</v>
      </c>
      <c r="H192" s="94">
        <f t="shared" si="21"/>
        <v>0</v>
      </c>
      <c r="I192" s="44"/>
      <c r="J192" s="44"/>
      <c r="K192" s="44"/>
      <c r="L192" s="44"/>
      <c r="M192" s="44"/>
      <c r="N192" s="44"/>
      <c r="O192" s="44">
        <f>'Добыча 2021'!U154</f>
        <v>0</v>
      </c>
      <c r="P192" s="44"/>
      <c r="Q192" s="44"/>
      <c r="R192" s="44"/>
      <c r="S192" s="44"/>
      <c r="T192" s="44"/>
      <c r="U192" s="44">
        <f t="shared" si="22"/>
        <v>0</v>
      </c>
      <c r="V192" s="94">
        <f>'2022'!EF189</f>
        <v>0</v>
      </c>
      <c r="W192" s="44">
        <f t="shared" si="23"/>
        <v>0</v>
      </c>
      <c r="X192" s="44">
        <f>'2022'!EH189</f>
        <v>0</v>
      </c>
      <c r="Y192" s="94">
        <f t="shared" si="24"/>
        <v>0</v>
      </c>
      <c r="Z192" s="44"/>
      <c r="AA192" s="44"/>
      <c r="AB192" s="44"/>
      <c r="AC192" s="44"/>
      <c r="AD192" s="44" t="str">
        <f t="shared" si="14"/>
        <v/>
      </c>
      <c r="AE192" s="44"/>
    </row>
    <row r="193" spans="1:31" ht="47.25" x14ac:dyDescent="0.25">
      <c r="A193" s="34">
        <v>157</v>
      </c>
      <c r="B193" s="57" t="s">
        <v>219</v>
      </c>
      <c r="C193" s="92">
        <f>'2022'!B190</f>
        <v>45.7</v>
      </c>
      <c r="D193" s="93">
        <f>'2022'!DZ190</f>
        <v>0</v>
      </c>
      <c r="E193" s="93">
        <f>'2022'!EA190</f>
        <v>0</v>
      </c>
      <c r="F193" s="92">
        <f>'2022'!ED190</f>
        <v>0</v>
      </c>
      <c r="G193" s="44">
        <f>'2021'!EH145</f>
        <v>0</v>
      </c>
      <c r="H193" s="94">
        <f t="shared" si="21"/>
        <v>0</v>
      </c>
      <c r="I193" s="47"/>
      <c r="J193" s="47"/>
      <c r="K193" s="47"/>
      <c r="L193" s="99"/>
      <c r="M193" s="44"/>
      <c r="N193" s="44"/>
      <c r="O193" s="44">
        <f>'Добыча 2021'!U155</f>
        <v>0</v>
      </c>
      <c r="P193" s="44"/>
      <c r="Q193" s="44"/>
      <c r="R193" s="44"/>
      <c r="S193" s="44"/>
      <c r="T193" s="44"/>
      <c r="U193" s="44">
        <f t="shared" si="22"/>
        <v>0</v>
      </c>
      <c r="V193" s="94">
        <f>'2022'!EF190</f>
        <v>0</v>
      </c>
      <c r="W193" s="44">
        <f t="shared" si="23"/>
        <v>0</v>
      </c>
      <c r="X193" s="44">
        <f>'2022'!EH190</f>
        <v>0</v>
      </c>
      <c r="Y193" s="94">
        <f t="shared" si="24"/>
        <v>0</v>
      </c>
      <c r="Z193" s="44"/>
      <c r="AA193" s="44"/>
      <c r="AB193" s="44"/>
      <c r="AC193" s="44"/>
      <c r="AD193" s="44" t="str">
        <f t="shared" si="14"/>
        <v/>
      </c>
      <c r="AE193" s="44"/>
    </row>
    <row r="194" spans="1:31" ht="47.25" customHeight="1" x14ac:dyDescent="0.25">
      <c r="A194" s="34">
        <v>158</v>
      </c>
      <c r="B194" s="57" t="s">
        <v>208</v>
      </c>
      <c r="C194" s="92">
        <f>'2022'!B191</f>
        <v>85.331000000000003</v>
      </c>
      <c r="D194" s="93">
        <f>'2022'!DZ191</f>
        <v>10</v>
      </c>
      <c r="E194" s="93">
        <f>'2022'!EA191</f>
        <v>10</v>
      </c>
      <c r="F194" s="92">
        <f>'2022'!ED191</f>
        <v>0.11719070443332434</v>
      </c>
      <c r="G194" s="44">
        <f>'2021'!EH146</f>
        <v>1</v>
      </c>
      <c r="H194" s="94">
        <f t="shared" si="21"/>
        <v>10</v>
      </c>
      <c r="I194" s="44"/>
      <c r="J194" s="44"/>
      <c r="K194" s="44"/>
      <c r="L194" s="44"/>
      <c r="M194" s="44"/>
      <c r="N194" s="44"/>
      <c r="O194" s="44">
        <f>'Добыча 2021'!U156</f>
        <v>0</v>
      </c>
      <c r="P194" s="44"/>
      <c r="Q194" s="44"/>
      <c r="R194" s="44"/>
      <c r="S194" s="44"/>
      <c r="T194" s="44"/>
      <c r="U194" s="44">
        <f t="shared" si="22"/>
        <v>0</v>
      </c>
      <c r="V194" s="94">
        <f>'2022'!EF191</f>
        <v>1</v>
      </c>
      <c r="W194" s="44">
        <f t="shared" si="23"/>
        <v>10</v>
      </c>
      <c r="X194" s="44">
        <f>'2022'!EH191</f>
        <v>1</v>
      </c>
      <c r="Y194" s="94">
        <f t="shared" si="24"/>
        <v>10</v>
      </c>
      <c r="Z194" s="44"/>
      <c r="AA194" s="44"/>
      <c r="AB194" s="44"/>
      <c r="AC194" s="44"/>
      <c r="AD194" s="44">
        <f t="shared" si="14"/>
        <v>1</v>
      </c>
      <c r="AE194" s="44"/>
    </row>
    <row r="195" spans="1:31" x14ac:dyDescent="0.25">
      <c r="A195" s="34"/>
      <c r="B195" s="46" t="s">
        <v>223</v>
      </c>
      <c r="C195" s="98"/>
      <c r="D195" s="97"/>
      <c r="E195" s="97"/>
      <c r="F195" s="98"/>
      <c r="G195" s="44"/>
      <c r="H195" s="94"/>
      <c r="I195" s="44"/>
      <c r="J195" s="44"/>
      <c r="K195" s="44"/>
      <c r="L195" s="44"/>
      <c r="M195" s="56"/>
      <c r="N195" s="56"/>
      <c r="O195" s="56"/>
      <c r="P195" s="56"/>
      <c r="Q195" s="56"/>
      <c r="R195" s="56"/>
      <c r="S195" s="56"/>
      <c r="T195" s="56"/>
      <c r="U195" s="44"/>
      <c r="V195" s="111"/>
      <c r="W195" s="44"/>
      <c r="X195" s="56"/>
      <c r="Y195" s="94"/>
      <c r="Z195" s="56"/>
      <c r="AA195" s="56"/>
      <c r="AB195" s="56"/>
      <c r="AC195" s="56"/>
      <c r="AD195" s="56" t="str">
        <f t="shared" si="14"/>
        <v/>
      </c>
      <c r="AE195" s="56"/>
    </row>
    <row r="196" spans="1:31" ht="47.25" customHeight="1" x14ac:dyDescent="0.25">
      <c r="A196" s="34">
        <v>159</v>
      </c>
      <c r="B196" s="57" t="s">
        <v>224</v>
      </c>
      <c r="C196" s="92">
        <f>'2022'!B193</f>
        <v>3221.3</v>
      </c>
      <c r="D196" s="93">
        <f>'2022'!DZ193</f>
        <v>0</v>
      </c>
      <c r="E196" s="93">
        <f>'2022'!EA193</f>
        <v>0</v>
      </c>
      <c r="F196" s="92">
        <f>'2022'!ED193</f>
        <v>0</v>
      </c>
      <c r="G196" s="44">
        <f>'2021'!EH148</f>
        <v>0</v>
      </c>
      <c r="H196" s="94">
        <f t="shared" si="21"/>
        <v>0</v>
      </c>
      <c r="I196" s="44"/>
      <c r="J196" s="44"/>
      <c r="K196" s="44"/>
      <c r="L196" s="44"/>
      <c r="M196" s="44"/>
      <c r="N196" s="44"/>
      <c r="O196" s="44">
        <f>'Добыча 2021'!U158</f>
        <v>0</v>
      </c>
      <c r="P196" s="44"/>
      <c r="Q196" s="44"/>
      <c r="R196" s="44"/>
      <c r="S196" s="44"/>
      <c r="T196" s="44"/>
      <c r="U196" s="44">
        <f t="shared" si="22"/>
        <v>0</v>
      </c>
      <c r="V196" s="94">
        <f>'2022'!EF193</f>
        <v>0</v>
      </c>
      <c r="W196" s="44">
        <f t="shared" si="23"/>
        <v>0</v>
      </c>
      <c r="X196" s="44">
        <f>'2022'!EH193</f>
        <v>0</v>
      </c>
      <c r="Y196" s="94">
        <f t="shared" si="24"/>
        <v>0</v>
      </c>
      <c r="Z196" s="44"/>
      <c r="AA196" s="44"/>
      <c r="AB196" s="44"/>
      <c r="AC196" s="44"/>
      <c r="AD196" s="44" t="str">
        <f t="shared" si="14"/>
        <v/>
      </c>
      <c r="AE196" s="44"/>
    </row>
    <row r="197" spans="1:31" x14ac:dyDescent="0.25">
      <c r="A197" s="34"/>
      <c r="B197" s="46" t="s">
        <v>225</v>
      </c>
      <c r="C197" s="98"/>
      <c r="D197" s="97"/>
      <c r="E197" s="97"/>
      <c r="F197" s="98"/>
      <c r="G197" s="44"/>
      <c r="H197" s="94"/>
      <c r="I197" s="44"/>
      <c r="J197" s="44"/>
      <c r="K197" s="44"/>
      <c r="L197" s="44"/>
      <c r="M197" s="56"/>
      <c r="N197" s="56"/>
      <c r="O197" s="56"/>
      <c r="P197" s="56"/>
      <c r="Q197" s="56"/>
      <c r="R197" s="56"/>
      <c r="S197" s="56"/>
      <c r="T197" s="56"/>
      <c r="U197" s="44"/>
      <c r="V197" s="111"/>
      <c r="W197" s="44"/>
      <c r="X197" s="56"/>
      <c r="Y197" s="94"/>
      <c r="Z197" s="56"/>
      <c r="AA197" s="56"/>
      <c r="AB197" s="56"/>
      <c r="AC197" s="56"/>
      <c r="AD197" s="56" t="str">
        <f t="shared" si="14"/>
        <v/>
      </c>
      <c r="AE197" s="56"/>
    </row>
    <row r="198" spans="1:31" ht="50.25" customHeight="1" x14ac:dyDescent="0.25">
      <c r="A198" s="34">
        <v>160</v>
      </c>
      <c r="B198" s="57" t="s">
        <v>341</v>
      </c>
      <c r="C198" s="92">
        <f>'2022'!B196</f>
        <v>307.60000000000002</v>
      </c>
      <c r="D198" s="93">
        <f>'2022'!DZ196</f>
        <v>0</v>
      </c>
      <c r="E198" s="93">
        <f>'2022'!EA196</f>
        <v>36</v>
      </c>
      <c r="F198" s="92">
        <f>'2022'!ED196</f>
        <v>0.11703511053315994</v>
      </c>
      <c r="G198" s="44">
        <f>'2021'!EH151</f>
        <v>0</v>
      </c>
      <c r="H198" s="94">
        <f t="shared" si="21"/>
        <v>0</v>
      </c>
      <c r="I198" s="44"/>
      <c r="J198" s="44"/>
      <c r="K198" s="44"/>
      <c r="L198" s="44"/>
      <c r="M198" s="44"/>
      <c r="N198" s="44"/>
      <c r="O198" s="44">
        <f>'Добыча 2021'!U161</f>
        <v>0</v>
      </c>
      <c r="P198" s="44"/>
      <c r="Q198" s="44"/>
      <c r="R198" s="44"/>
      <c r="S198" s="44"/>
      <c r="T198" s="44"/>
      <c r="U198" s="44">
        <f t="shared" si="22"/>
        <v>0</v>
      </c>
      <c r="V198" s="94">
        <f>'2022'!EF196</f>
        <v>3.6</v>
      </c>
      <c r="W198" s="44">
        <f t="shared" si="23"/>
        <v>10</v>
      </c>
      <c r="X198" s="44">
        <f>'2022'!EH196</f>
        <v>0</v>
      </c>
      <c r="Y198" s="94">
        <f t="shared" si="24"/>
        <v>0</v>
      </c>
      <c r="Z198" s="44"/>
      <c r="AA198" s="44"/>
      <c r="AB198" s="44"/>
      <c r="AC198" s="44"/>
      <c r="AD198" s="44" t="str">
        <f t="shared" si="14"/>
        <v/>
      </c>
      <c r="AE198" s="44"/>
    </row>
    <row r="199" spans="1:31" ht="47.25" x14ac:dyDescent="0.25">
      <c r="A199" s="34">
        <v>161</v>
      </c>
      <c r="B199" s="57" t="s">
        <v>342</v>
      </c>
      <c r="C199" s="92">
        <f>'2022'!B197</f>
        <v>986.8</v>
      </c>
      <c r="D199" s="93">
        <f>'2022'!DZ197</f>
        <v>0</v>
      </c>
      <c r="E199" s="93">
        <f>'2022'!EA197</f>
        <v>0</v>
      </c>
      <c r="F199" s="92">
        <f>'2022'!ED197</f>
        <v>0</v>
      </c>
      <c r="G199" s="44">
        <f>'2021'!EH152</f>
        <v>0</v>
      </c>
      <c r="H199" s="94">
        <f t="shared" si="21"/>
        <v>0</v>
      </c>
      <c r="I199" s="44"/>
      <c r="J199" s="44"/>
      <c r="K199" s="44"/>
      <c r="L199" s="44"/>
      <c r="M199" s="44"/>
      <c r="N199" s="44"/>
      <c r="O199" s="44">
        <f>'Добыча 2021'!U162</f>
        <v>0</v>
      </c>
      <c r="P199" s="44"/>
      <c r="Q199" s="44"/>
      <c r="R199" s="44"/>
      <c r="S199" s="44"/>
      <c r="T199" s="44"/>
      <c r="U199" s="44">
        <f t="shared" si="22"/>
        <v>0</v>
      </c>
      <c r="V199" s="94">
        <f>'2022'!EF197</f>
        <v>0</v>
      </c>
      <c r="W199" s="44">
        <f t="shared" si="23"/>
        <v>0</v>
      </c>
      <c r="X199" s="44">
        <f>'2022'!EH197</f>
        <v>0</v>
      </c>
      <c r="Y199" s="94">
        <f t="shared" si="24"/>
        <v>0</v>
      </c>
      <c r="Z199" s="44"/>
      <c r="AA199" s="44"/>
      <c r="AB199" s="44"/>
      <c r="AC199" s="44"/>
      <c r="AD199" s="44" t="str">
        <f t="shared" si="14"/>
        <v/>
      </c>
      <c r="AE199" s="44"/>
    </row>
    <row r="200" spans="1:31" ht="47.25" x14ac:dyDescent="0.25">
      <c r="A200" s="34">
        <v>162</v>
      </c>
      <c r="B200" s="57" t="s">
        <v>343</v>
      </c>
      <c r="C200" s="92">
        <f>'2022'!B198</f>
        <v>600.1</v>
      </c>
      <c r="D200" s="93">
        <f>'2022'!DZ198</f>
        <v>0</v>
      </c>
      <c r="E200" s="93">
        <f>'2022'!EA198</f>
        <v>0</v>
      </c>
      <c r="F200" s="92">
        <f>'2022'!ED198</f>
        <v>0</v>
      </c>
      <c r="G200" s="44">
        <f>'2021'!EH153</f>
        <v>0</v>
      </c>
      <c r="H200" s="94">
        <f t="shared" si="21"/>
        <v>0</v>
      </c>
      <c r="I200" s="44"/>
      <c r="J200" s="44"/>
      <c r="K200" s="44"/>
      <c r="L200" s="44"/>
      <c r="M200" s="44"/>
      <c r="N200" s="44"/>
      <c r="O200" s="44">
        <f>'Добыча 2021'!U163</f>
        <v>0</v>
      </c>
      <c r="P200" s="44"/>
      <c r="Q200" s="44"/>
      <c r="R200" s="44"/>
      <c r="S200" s="44"/>
      <c r="T200" s="44"/>
      <c r="U200" s="44">
        <f t="shared" si="22"/>
        <v>0</v>
      </c>
      <c r="V200" s="94">
        <f>'2022'!EF198</f>
        <v>0</v>
      </c>
      <c r="W200" s="44">
        <f t="shared" si="23"/>
        <v>0</v>
      </c>
      <c r="X200" s="44">
        <f>'2022'!EH198</f>
        <v>0</v>
      </c>
      <c r="Y200" s="94">
        <f t="shared" si="24"/>
        <v>0</v>
      </c>
      <c r="Z200" s="44"/>
      <c r="AA200" s="44"/>
      <c r="AB200" s="44"/>
      <c r="AC200" s="44"/>
      <c r="AD200" s="44" t="str">
        <f t="shared" si="14"/>
        <v/>
      </c>
      <c r="AE200" s="44"/>
    </row>
    <row r="201" spans="1:31" x14ac:dyDescent="0.25">
      <c r="A201" s="34"/>
      <c r="B201" s="46" t="s">
        <v>229</v>
      </c>
      <c r="C201" s="98"/>
      <c r="D201" s="97"/>
      <c r="E201" s="97"/>
      <c r="F201" s="98"/>
      <c r="G201" s="44"/>
      <c r="H201" s="94"/>
      <c r="I201" s="44"/>
      <c r="J201" s="44"/>
      <c r="K201" s="44"/>
      <c r="L201" s="44"/>
      <c r="M201" s="56"/>
      <c r="N201" s="56"/>
      <c r="O201" s="56"/>
      <c r="P201" s="56"/>
      <c r="Q201" s="56"/>
      <c r="R201" s="56"/>
      <c r="S201" s="56"/>
      <c r="T201" s="56"/>
      <c r="U201" s="44"/>
      <c r="V201" s="111"/>
      <c r="W201" s="44"/>
      <c r="X201" s="56"/>
      <c r="Y201" s="94"/>
      <c r="Z201" s="56"/>
      <c r="AA201" s="56"/>
      <c r="AB201" s="56"/>
      <c r="AC201" s="56"/>
      <c r="AD201" s="56" t="str">
        <f t="shared" si="14"/>
        <v/>
      </c>
      <c r="AE201" s="56"/>
    </row>
    <row r="202" spans="1:31" ht="31.5" x14ac:dyDescent="0.25">
      <c r="A202" s="34">
        <v>163</v>
      </c>
      <c r="B202" s="57" t="s">
        <v>344</v>
      </c>
      <c r="C202" s="92">
        <f>'2022'!B200</f>
        <v>74.5</v>
      </c>
      <c r="D202" s="93">
        <f>'2022'!DZ200</f>
        <v>0</v>
      </c>
      <c r="E202" s="93">
        <f>'2022'!EA200</f>
        <v>0</v>
      </c>
      <c r="F202" s="92">
        <f>'2022'!ED200</f>
        <v>0</v>
      </c>
      <c r="G202" s="44">
        <f>'2021'!EH155</f>
        <v>0</v>
      </c>
      <c r="H202" s="94">
        <f t="shared" si="21"/>
        <v>0</v>
      </c>
      <c r="I202" s="44"/>
      <c r="J202" s="44"/>
      <c r="K202" s="44"/>
      <c r="L202" s="44"/>
      <c r="M202" s="44"/>
      <c r="N202" s="44"/>
      <c r="O202" s="44">
        <f>'Добыча 2021'!U165</f>
        <v>0</v>
      </c>
      <c r="P202" s="44"/>
      <c r="Q202" s="44"/>
      <c r="R202" s="44"/>
      <c r="S202" s="44"/>
      <c r="T202" s="44"/>
      <c r="U202" s="44">
        <f t="shared" si="22"/>
        <v>0</v>
      </c>
      <c r="V202" s="94">
        <f>'2022'!EF200</f>
        <v>0</v>
      </c>
      <c r="W202" s="44">
        <f t="shared" si="23"/>
        <v>0</v>
      </c>
      <c r="X202" s="44">
        <f>'2022'!EH200</f>
        <v>0</v>
      </c>
      <c r="Y202" s="94">
        <f t="shared" si="24"/>
        <v>0</v>
      </c>
      <c r="Z202" s="44"/>
      <c r="AA202" s="44"/>
      <c r="AB202" s="44"/>
      <c r="AC202" s="44"/>
      <c r="AD202" s="44" t="str">
        <f t="shared" si="14"/>
        <v/>
      </c>
      <c r="AE202" s="44"/>
    </row>
    <row r="203" spans="1:31" ht="30" customHeight="1" x14ac:dyDescent="0.25">
      <c r="A203" s="34">
        <v>164</v>
      </c>
      <c r="B203" s="57" t="s">
        <v>231</v>
      </c>
      <c r="C203" s="92">
        <f>'2022'!B201</f>
        <v>85.9</v>
      </c>
      <c r="D203" s="93">
        <f>'2022'!DZ201</f>
        <v>0</v>
      </c>
      <c r="E203" s="93">
        <f>'2022'!EA201</f>
        <v>0</v>
      </c>
      <c r="F203" s="92">
        <f>'2022'!ED201</f>
        <v>0</v>
      </c>
      <c r="G203" s="44">
        <f>'2021'!EH156</f>
        <v>0</v>
      </c>
      <c r="H203" s="94">
        <f t="shared" si="21"/>
        <v>0</v>
      </c>
      <c r="I203" s="44"/>
      <c r="J203" s="44"/>
      <c r="K203" s="44"/>
      <c r="L203" s="44"/>
      <c r="M203" s="44"/>
      <c r="N203" s="44"/>
      <c r="O203" s="44">
        <f>'Добыча 2021'!U166</f>
        <v>0</v>
      </c>
      <c r="P203" s="44"/>
      <c r="Q203" s="44"/>
      <c r="R203" s="44"/>
      <c r="S203" s="44"/>
      <c r="T203" s="44"/>
      <c r="U203" s="44">
        <f t="shared" si="22"/>
        <v>0</v>
      </c>
      <c r="V203" s="94">
        <f>'2022'!EF201</f>
        <v>0</v>
      </c>
      <c r="W203" s="44">
        <f t="shared" si="23"/>
        <v>0</v>
      </c>
      <c r="X203" s="44">
        <f>'2022'!EH201</f>
        <v>0</v>
      </c>
      <c r="Y203" s="94">
        <f t="shared" si="24"/>
        <v>0</v>
      </c>
      <c r="Z203" s="44"/>
      <c r="AA203" s="44"/>
      <c r="AB203" s="44"/>
      <c r="AC203" s="44"/>
      <c r="AD203" s="44" t="str">
        <f t="shared" si="14"/>
        <v/>
      </c>
      <c r="AE203" s="44"/>
    </row>
    <row r="204" spans="1:31" ht="68.25" customHeight="1" x14ac:dyDescent="0.25">
      <c r="A204" s="34">
        <v>165</v>
      </c>
      <c r="B204" s="116" t="s">
        <v>449</v>
      </c>
      <c r="C204" s="92">
        <f>'2022'!B202</f>
        <v>145.69999999999999</v>
      </c>
      <c r="D204" s="581">
        <f>'2022'!DZ202</f>
        <v>270</v>
      </c>
      <c r="E204" s="93">
        <f>'2022'!EA202</f>
        <v>180</v>
      </c>
      <c r="F204" s="92">
        <f>'2022'!ED202</f>
        <v>1.2354152367879205</v>
      </c>
      <c r="G204" s="583">
        <f>'2021'!EH157</f>
        <v>10</v>
      </c>
      <c r="H204" s="585">
        <f t="shared" si="21"/>
        <v>3.7037037037037033</v>
      </c>
      <c r="I204" s="56"/>
      <c r="J204" s="56"/>
      <c r="K204" s="56"/>
      <c r="L204" s="107"/>
      <c r="M204" s="44"/>
      <c r="N204" s="44"/>
      <c r="O204" s="583">
        <f>'Добыча 2021'!U167</f>
        <v>5</v>
      </c>
      <c r="P204" s="44"/>
      <c r="Q204" s="44"/>
      <c r="R204" s="44"/>
      <c r="S204" s="44"/>
      <c r="T204" s="44"/>
      <c r="U204" s="583">
        <f t="shared" si="22"/>
        <v>50</v>
      </c>
      <c r="V204" s="94">
        <f>'2022'!EF202</f>
        <v>18</v>
      </c>
      <c r="W204" s="44">
        <f t="shared" si="23"/>
        <v>10</v>
      </c>
      <c r="X204" s="44">
        <f>'2022'!EH202</f>
        <v>18</v>
      </c>
      <c r="Y204" s="94">
        <f t="shared" si="24"/>
        <v>10</v>
      </c>
      <c r="Z204" s="44"/>
      <c r="AA204" s="44"/>
      <c r="AB204" s="44"/>
      <c r="AC204" s="44"/>
      <c r="AD204" s="44">
        <f t="shared" si="14"/>
        <v>18</v>
      </c>
      <c r="AE204" s="44"/>
    </row>
    <row r="205" spans="1:31" ht="66" customHeight="1" x14ac:dyDescent="0.25">
      <c r="A205" s="34">
        <v>166</v>
      </c>
      <c r="B205" s="116" t="s">
        <v>450</v>
      </c>
      <c r="C205" s="92">
        <f>'2022'!B203</f>
        <v>76.5</v>
      </c>
      <c r="D205" s="582"/>
      <c r="E205" s="93">
        <f>'2022'!EA203</f>
        <v>150</v>
      </c>
      <c r="F205" s="92">
        <f>'2022'!ED203</f>
        <v>1.9607843137254901</v>
      </c>
      <c r="G205" s="584"/>
      <c r="H205" s="586"/>
      <c r="I205" s="47"/>
      <c r="J205" s="47"/>
      <c r="K205" s="47"/>
      <c r="L205" s="99"/>
      <c r="M205" s="44"/>
      <c r="N205" s="44"/>
      <c r="O205" s="584"/>
      <c r="P205" s="44"/>
      <c r="Q205" s="44"/>
      <c r="R205" s="44"/>
      <c r="S205" s="44"/>
      <c r="T205" s="44"/>
      <c r="U205" s="584"/>
      <c r="V205" s="94">
        <f>'2022'!EF203</f>
        <v>15</v>
      </c>
      <c r="W205" s="44">
        <f t="shared" si="23"/>
        <v>10</v>
      </c>
      <c r="X205" s="44">
        <f>'2022'!EH203</f>
        <v>12</v>
      </c>
      <c r="Y205" s="94">
        <f t="shared" si="24"/>
        <v>8</v>
      </c>
      <c r="Z205" s="44"/>
      <c r="AA205" s="44"/>
      <c r="AB205" s="44"/>
      <c r="AC205" s="44"/>
      <c r="AD205" s="44">
        <f t="shared" si="14"/>
        <v>12</v>
      </c>
      <c r="AE205" s="44"/>
    </row>
    <row r="206" spans="1:31" ht="31.5" x14ac:dyDescent="0.25">
      <c r="A206" s="34">
        <v>167</v>
      </c>
      <c r="B206" s="57" t="s">
        <v>346</v>
      </c>
      <c r="C206" s="92">
        <f>'2022'!B204</f>
        <v>161</v>
      </c>
      <c r="D206" s="93">
        <f>'2022'!DZ204</f>
        <v>0</v>
      </c>
      <c r="E206" s="93">
        <f>'2022'!EA204</f>
        <v>0</v>
      </c>
      <c r="F206" s="92">
        <f>'2022'!ED204</f>
        <v>0</v>
      </c>
      <c r="G206" s="44">
        <f>'2021'!EH158</f>
        <v>0</v>
      </c>
      <c r="H206" s="94">
        <f t="shared" si="21"/>
        <v>0</v>
      </c>
      <c r="I206" s="44"/>
      <c r="J206" s="44"/>
      <c r="K206" s="44"/>
      <c r="L206" s="44"/>
      <c r="M206" s="44"/>
      <c r="N206" s="44"/>
      <c r="O206" s="44">
        <f>'Добыча 2021'!U168</f>
        <v>0</v>
      </c>
      <c r="P206" s="44"/>
      <c r="Q206" s="44"/>
      <c r="R206" s="44"/>
      <c r="S206" s="44"/>
      <c r="T206" s="44"/>
      <c r="U206" s="44">
        <f t="shared" si="22"/>
        <v>0</v>
      </c>
      <c r="V206" s="94">
        <f>'2022'!EF204</f>
        <v>0</v>
      </c>
      <c r="W206" s="44">
        <f t="shared" si="23"/>
        <v>0</v>
      </c>
      <c r="X206" s="44">
        <f>'2022'!EH204</f>
        <v>0</v>
      </c>
      <c r="Y206" s="94">
        <f t="shared" si="24"/>
        <v>0</v>
      </c>
      <c r="Z206" s="44"/>
      <c r="AA206" s="44"/>
      <c r="AB206" s="44"/>
      <c r="AC206" s="44"/>
      <c r="AD206" s="44" t="str">
        <f t="shared" si="14"/>
        <v/>
      </c>
      <c r="AE206" s="44"/>
    </row>
    <row r="207" spans="1:31" ht="47.25" x14ac:dyDescent="0.25">
      <c r="A207" s="34">
        <v>168</v>
      </c>
      <c r="B207" s="57" t="s">
        <v>347</v>
      </c>
      <c r="C207" s="92">
        <f>'2022'!B205</f>
        <v>121.011</v>
      </c>
      <c r="D207" s="93">
        <f>'2022'!DZ205</f>
        <v>0</v>
      </c>
      <c r="E207" s="93">
        <f>'2022'!EA205</f>
        <v>65</v>
      </c>
      <c r="F207" s="92">
        <f>'2022'!ED205</f>
        <v>0.53714125162175341</v>
      </c>
      <c r="G207" s="44">
        <f>'2021'!EH159</f>
        <v>0</v>
      </c>
      <c r="H207" s="94">
        <f t="shared" si="21"/>
        <v>0</v>
      </c>
      <c r="I207" s="44"/>
      <c r="J207" s="44"/>
      <c r="K207" s="44"/>
      <c r="L207" s="44"/>
      <c r="M207" s="44"/>
      <c r="N207" s="44"/>
      <c r="O207" s="44">
        <f>'Добыча 2021'!U169</f>
        <v>0</v>
      </c>
      <c r="P207" s="44"/>
      <c r="Q207" s="44"/>
      <c r="R207" s="44"/>
      <c r="S207" s="44"/>
      <c r="T207" s="44"/>
      <c r="U207" s="44">
        <f t="shared" si="22"/>
        <v>0</v>
      </c>
      <c r="V207" s="94">
        <f>'2022'!EF205</f>
        <v>6.5</v>
      </c>
      <c r="W207" s="44">
        <f t="shared" si="23"/>
        <v>10</v>
      </c>
      <c r="X207" s="44">
        <f>'2022'!EH205</f>
        <v>0</v>
      </c>
      <c r="Y207" s="94">
        <f t="shared" si="24"/>
        <v>0</v>
      </c>
      <c r="Z207" s="44"/>
      <c r="AA207" s="44"/>
      <c r="AB207" s="44"/>
      <c r="AC207" s="44"/>
      <c r="AD207" s="44" t="str">
        <f t="shared" si="14"/>
        <v/>
      </c>
      <c r="AE207" s="44"/>
    </row>
    <row r="208" spans="1:31" ht="31.5" x14ac:dyDescent="0.25">
      <c r="A208" s="34">
        <v>169</v>
      </c>
      <c r="B208" s="57" t="s">
        <v>234</v>
      </c>
      <c r="C208" s="92">
        <f>'2022'!B206</f>
        <v>23.507999999999999</v>
      </c>
      <c r="D208" s="93">
        <f>'2022'!DZ206</f>
        <v>0</v>
      </c>
      <c r="E208" s="93">
        <f>'2022'!EA206</f>
        <v>0</v>
      </c>
      <c r="F208" s="92">
        <f>'2022'!ED206</f>
        <v>0</v>
      </c>
      <c r="G208" s="44">
        <f>'2021'!EH160</f>
        <v>0</v>
      </c>
      <c r="H208" s="94">
        <f t="shared" si="21"/>
        <v>0</v>
      </c>
      <c r="I208" s="44"/>
      <c r="J208" s="44"/>
      <c r="K208" s="44"/>
      <c r="L208" s="44"/>
      <c r="M208" s="44"/>
      <c r="N208" s="44"/>
      <c r="O208" s="44">
        <f>'Добыча 2021'!U170</f>
        <v>0</v>
      </c>
      <c r="P208" s="44"/>
      <c r="Q208" s="44"/>
      <c r="R208" s="44"/>
      <c r="S208" s="44"/>
      <c r="T208" s="44"/>
      <c r="U208" s="44">
        <f t="shared" si="22"/>
        <v>0</v>
      </c>
      <c r="V208" s="94">
        <f>'2022'!EF206</f>
        <v>0</v>
      </c>
      <c r="W208" s="44">
        <f t="shared" si="23"/>
        <v>0</v>
      </c>
      <c r="X208" s="44">
        <f>'2022'!EH206</f>
        <v>0</v>
      </c>
      <c r="Y208" s="94">
        <f t="shared" si="24"/>
        <v>0</v>
      </c>
      <c r="Z208" s="44"/>
      <c r="AA208" s="44"/>
      <c r="AB208" s="44"/>
      <c r="AC208" s="44"/>
      <c r="AD208" s="44" t="str">
        <f t="shared" ref="AD208:AD262" si="25">IF(AND(ISNUMBER(X208),X208&gt;0),X208,"")</f>
        <v/>
      </c>
      <c r="AE208" s="44"/>
    </row>
    <row r="209" spans="1:31" ht="31.5" x14ac:dyDescent="0.25">
      <c r="A209" s="34">
        <v>170</v>
      </c>
      <c r="B209" s="57" t="s">
        <v>337</v>
      </c>
      <c r="C209" s="92">
        <f>'2022'!B207</f>
        <v>182.6</v>
      </c>
      <c r="D209" s="93">
        <f>'2022'!DZ207</f>
        <v>0</v>
      </c>
      <c r="E209" s="93">
        <f>'2022'!EA207</f>
        <v>0</v>
      </c>
      <c r="F209" s="92">
        <f>'2022'!ED207</f>
        <v>0</v>
      </c>
      <c r="G209" s="44">
        <f>'2021'!EH161</f>
        <v>0</v>
      </c>
      <c r="H209" s="94">
        <f t="shared" si="21"/>
        <v>0</v>
      </c>
      <c r="I209" s="47"/>
      <c r="J209" s="47"/>
      <c r="K209" s="47"/>
      <c r="L209" s="99"/>
      <c r="M209" s="44"/>
      <c r="N209" s="44"/>
      <c r="O209" s="44">
        <f>'Добыча 2021'!U171</f>
        <v>0</v>
      </c>
      <c r="P209" s="44"/>
      <c r="Q209" s="44"/>
      <c r="R209" s="44"/>
      <c r="S209" s="44"/>
      <c r="T209" s="44"/>
      <c r="U209" s="44">
        <f t="shared" si="22"/>
        <v>0</v>
      </c>
      <c r="V209" s="94">
        <f>'2022'!EF207</f>
        <v>0</v>
      </c>
      <c r="W209" s="44">
        <f t="shared" si="23"/>
        <v>0</v>
      </c>
      <c r="X209" s="44">
        <f>'2022'!EH207</f>
        <v>0</v>
      </c>
      <c r="Y209" s="94">
        <f t="shared" si="24"/>
        <v>0</v>
      </c>
      <c r="Z209" s="44"/>
      <c r="AA209" s="44"/>
      <c r="AB209" s="44"/>
      <c r="AC209" s="44"/>
      <c r="AD209" s="44" t="str">
        <f t="shared" si="25"/>
        <v/>
      </c>
      <c r="AE209" s="44"/>
    </row>
    <row r="210" spans="1:31" x14ac:dyDescent="0.25">
      <c r="A210" s="34"/>
      <c r="B210" s="46" t="s">
        <v>239</v>
      </c>
      <c r="C210" s="98"/>
      <c r="D210" s="97"/>
      <c r="E210" s="97"/>
      <c r="F210" s="98"/>
      <c r="G210" s="44"/>
      <c r="H210" s="94"/>
      <c r="I210" s="44"/>
      <c r="J210" s="44"/>
      <c r="K210" s="44"/>
      <c r="L210" s="44"/>
      <c r="M210" s="56"/>
      <c r="N210" s="56"/>
      <c r="O210" s="56"/>
      <c r="P210" s="56"/>
      <c r="Q210" s="56"/>
      <c r="R210" s="56"/>
      <c r="S210" s="56"/>
      <c r="T210" s="56"/>
      <c r="U210" s="44"/>
      <c r="V210" s="111"/>
      <c r="W210" s="44"/>
      <c r="X210" s="56"/>
      <c r="Y210" s="94"/>
      <c r="Z210" s="56"/>
      <c r="AA210" s="56"/>
      <c r="AB210" s="56"/>
      <c r="AC210" s="56"/>
      <c r="AD210" s="56" t="str">
        <f t="shared" si="25"/>
        <v/>
      </c>
      <c r="AE210" s="56"/>
    </row>
    <row r="211" spans="1:31" ht="31.5" x14ac:dyDescent="0.25">
      <c r="A211" s="34">
        <v>171</v>
      </c>
      <c r="B211" s="57" t="s">
        <v>348</v>
      </c>
      <c r="C211" s="92">
        <f>'2022'!B209</f>
        <v>397</v>
      </c>
      <c r="D211" s="93">
        <f>'2022'!DZ209</f>
        <v>75</v>
      </c>
      <c r="E211" s="93">
        <f>'2022'!EA209</f>
        <v>75</v>
      </c>
      <c r="F211" s="92">
        <f>'2022'!ED209</f>
        <v>0.18891687657430731</v>
      </c>
      <c r="G211" s="44">
        <f>'2021'!EH163</f>
        <v>5</v>
      </c>
      <c r="H211" s="94">
        <f t="shared" si="21"/>
        <v>6.666666666666667</v>
      </c>
      <c r="I211" s="44"/>
      <c r="J211" s="44"/>
      <c r="K211" s="44"/>
      <c r="L211" s="44"/>
      <c r="M211" s="44"/>
      <c r="N211" s="44"/>
      <c r="O211" s="44">
        <f>'Добыча 2021'!U173</f>
        <v>5</v>
      </c>
      <c r="P211" s="44"/>
      <c r="Q211" s="44"/>
      <c r="R211" s="44"/>
      <c r="S211" s="44"/>
      <c r="T211" s="44"/>
      <c r="U211" s="44">
        <f t="shared" si="22"/>
        <v>100</v>
      </c>
      <c r="V211" s="94">
        <f>'2022'!EF209</f>
        <v>7.5</v>
      </c>
      <c r="W211" s="44">
        <f t="shared" si="23"/>
        <v>10</v>
      </c>
      <c r="X211" s="44">
        <f>'2022'!EH209</f>
        <v>7</v>
      </c>
      <c r="Y211" s="94">
        <f t="shared" si="24"/>
        <v>9.3333333333333339</v>
      </c>
      <c r="Z211" s="44"/>
      <c r="AA211" s="44"/>
      <c r="AB211" s="44"/>
      <c r="AC211" s="44"/>
      <c r="AD211" s="44">
        <f t="shared" si="25"/>
        <v>7</v>
      </c>
      <c r="AE211" s="44"/>
    </row>
    <row r="212" spans="1:31" ht="47.25" x14ac:dyDescent="0.25">
      <c r="A212" s="34">
        <v>172</v>
      </c>
      <c r="B212" s="116" t="s">
        <v>451</v>
      </c>
      <c r="C212" s="92">
        <f>'2022'!B210</f>
        <v>283.51</v>
      </c>
      <c r="D212" s="581">
        <f>'2022'!DZ210</f>
        <v>376</v>
      </c>
      <c r="E212" s="93">
        <f>'2022'!EA210</f>
        <v>60</v>
      </c>
      <c r="F212" s="92">
        <f>'2022'!ED210</f>
        <v>0.21163274664033016</v>
      </c>
      <c r="G212" s="583">
        <f>'2021'!EH164</f>
        <v>10</v>
      </c>
      <c r="H212" s="585">
        <f t="shared" si="21"/>
        <v>2.6595744680851063</v>
      </c>
      <c r="I212" s="56"/>
      <c r="J212" s="56"/>
      <c r="K212" s="56"/>
      <c r="L212" s="107"/>
      <c r="M212" s="44"/>
      <c r="N212" s="44"/>
      <c r="O212" s="583">
        <f>'Добыча 2021'!U174</f>
        <v>0</v>
      </c>
      <c r="P212" s="44"/>
      <c r="Q212" s="44"/>
      <c r="R212" s="44"/>
      <c r="S212" s="44"/>
      <c r="T212" s="44"/>
      <c r="U212" s="583">
        <f t="shared" si="22"/>
        <v>0</v>
      </c>
      <c r="V212" s="94">
        <f>'2022'!EF210</f>
        <v>6</v>
      </c>
      <c r="W212" s="44">
        <f t="shared" si="23"/>
        <v>10</v>
      </c>
      <c r="X212" s="44">
        <f>'2022'!EH210</f>
        <v>0</v>
      </c>
      <c r="Y212" s="94">
        <f t="shared" si="24"/>
        <v>0</v>
      </c>
      <c r="Z212" s="44"/>
      <c r="AA212" s="44"/>
      <c r="AB212" s="44"/>
      <c r="AC212" s="44"/>
      <c r="AD212" s="44" t="str">
        <f t="shared" si="25"/>
        <v/>
      </c>
      <c r="AE212" s="44"/>
    </row>
    <row r="213" spans="1:31" ht="47.25" x14ac:dyDescent="0.25">
      <c r="A213" s="34">
        <v>173</v>
      </c>
      <c r="B213" s="116" t="s">
        <v>452</v>
      </c>
      <c r="C213" s="92">
        <f>'2022'!B211</f>
        <v>17.29</v>
      </c>
      <c r="D213" s="587"/>
      <c r="E213" s="93">
        <f>'2022'!EA211</f>
        <v>4</v>
      </c>
      <c r="F213" s="92">
        <f>'2022'!ED211</f>
        <v>0.23134759976865241</v>
      </c>
      <c r="G213" s="588"/>
      <c r="H213" s="589"/>
      <c r="I213" s="56"/>
      <c r="J213" s="56"/>
      <c r="K213" s="56"/>
      <c r="L213" s="107"/>
      <c r="M213" s="44"/>
      <c r="N213" s="44"/>
      <c r="O213" s="588"/>
      <c r="P213" s="44"/>
      <c r="Q213" s="44"/>
      <c r="R213" s="44"/>
      <c r="S213" s="44"/>
      <c r="T213" s="44"/>
      <c r="U213" s="588"/>
      <c r="V213" s="94">
        <f>'2022'!EF211</f>
        <v>0.4</v>
      </c>
      <c r="W213" s="44">
        <f t="shared" si="23"/>
        <v>10</v>
      </c>
      <c r="X213" s="44">
        <f>'2022'!EH211</f>
        <v>0</v>
      </c>
      <c r="Y213" s="94">
        <f t="shared" si="24"/>
        <v>0</v>
      </c>
      <c r="Z213" s="44"/>
      <c r="AA213" s="44"/>
      <c r="AB213" s="44"/>
      <c r="AC213" s="44"/>
      <c r="AD213" s="44" t="str">
        <f t="shared" si="25"/>
        <v/>
      </c>
      <c r="AE213" s="44"/>
    </row>
    <row r="214" spans="1:31" ht="47.25" x14ac:dyDescent="0.25">
      <c r="A214" s="72">
        <v>174</v>
      </c>
      <c r="B214" s="116" t="s">
        <v>453</v>
      </c>
      <c r="C214" s="92">
        <f>'2022'!B212</f>
        <v>21.34</v>
      </c>
      <c r="D214" s="582"/>
      <c r="E214" s="93">
        <f>'2022'!EA212</f>
        <v>5</v>
      </c>
      <c r="F214" s="92">
        <f>'2022'!ED212</f>
        <v>0.23430178069353327</v>
      </c>
      <c r="G214" s="584"/>
      <c r="H214" s="586"/>
      <c r="I214" s="47"/>
      <c r="J214" s="47"/>
      <c r="K214" s="47"/>
      <c r="L214" s="99"/>
      <c r="M214" s="44"/>
      <c r="N214" s="44"/>
      <c r="O214" s="584"/>
      <c r="P214" s="44"/>
      <c r="Q214" s="44"/>
      <c r="R214" s="44"/>
      <c r="S214" s="44"/>
      <c r="T214" s="44"/>
      <c r="U214" s="584"/>
      <c r="V214" s="94">
        <f>'2022'!EF212</f>
        <v>0.5</v>
      </c>
      <c r="W214" s="44">
        <f t="shared" si="23"/>
        <v>10</v>
      </c>
      <c r="X214" s="44">
        <f>'2022'!EH212</f>
        <v>0</v>
      </c>
      <c r="Y214" s="94">
        <f t="shared" si="24"/>
        <v>0</v>
      </c>
      <c r="Z214" s="44"/>
      <c r="AA214" s="44"/>
      <c r="AB214" s="44"/>
      <c r="AC214" s="44"/>
      <c r="AD214" s="44" t="str">
        <f t="shared" si="25"/>
        <v/>
      </c>
      <c r="AE214" s="44"/>
    </row>
    <row r="215" spans="1:31" ht="63" x14ac:dyDescent="0.25">
      <c r="A215" s="34">
        <v>175</v>
      </c>
      <c r="B215" s="58" t="s">
        <v>355</v>
      </c>
      <c r="C215" s="92">
        <f>'2022'!B213</f>
        <v>398.80799999999999</v>
      </c>
      <c r="D215" s="93">
        <f>'2022'!DZ213</f>
        <v>0</v>
      </c>
      <c r="E215" s="93">
        <f>'2022'!EA213</f>
        <v>70</v>
      </c>
      <c r="F215" s="92">
        <f>'2022'!ED213</f>
        <v>0.17552305871497062</v>
      </c>
      <c r="G215" s="44">
        <f>'2021'!EH165</f>
        <v>0</v>
      </c>
      <c r="H215" s="94">
        <f t="shared" si="21"/>
        <v>0</v>
      </c>
      <c r="I215" s="44"/>
      <c r="J215" s="44"/>
      <c r="K215" s="44"/>
      <c r="L215" s="44"/>
      <c r="M215" s="44"/>
      <c r="N215" s="44"/>
      <c r="O215" s="44">
        <f>'Добыча 2021'!U180</f>
        <v>0</v>
      </c>
      <c r="P215" s="44"/>
      <c r="Q215" s="44"/>
      <c r="R215" s="44"/>
      <c r="S215" s="44"/>
      <c r="T215" s="44"/>
      <c r="U215" s="44">
        <f t="shared" si="22"/>
        <v>0</v>
      </c>
      <c r="V215" s="94">
        <f>'2022'!EF213</f>
        <v>7</v>
      </c>
      <c r="W215" s="44">
        <f t="shared" si="23"/>
        <v>10</v>
      </c>
      <c r="X215" s="44">
        <f>'2022'!EH213</f>
        <v>0</v>
      </c>
      <c r="Y215" s="94">
        <f t="shared" si="24"/>
        <v>0</v>
      </c>
      <c r="Z215" s="44"/>
      <c r="AA215" s="44"/>
      <c r="AB215" s="44"/>
      <c r="AC215" s="44"/>
      <c r="AD215" s="44" t="str">
        <f t="shared" si="25"/>
        <v/>
      </c>
      <c r="AE215" s="44"/>
    </row>
    <row r="216" spans="1:31" ht="47.25" x14ac:dyDescent="0.25">
      <c r="A216" s="34">
        <v>176</v>
      </c>
      <c r="B216" s="129" t="s">
        <v>454</v>
      </c>
      <c r="C216" s="92">
        <f>'2022'!B214</f>
        <v>379.44299999999998</v>
      </c>
      <c r="D216" s="93">
        <f>'2022'!DZ214</f>
        <v>0</v>
      </c>
      <c r="E216" s="93">
        <f>'2022'!EA214</f>
        <v>68</v>
      </c>
      <c r="F216" s="92">
        <f>'2022'!ED214</f>
        <v>0.17921005262977577</v>
      </c>
      <c r="G216" s="44"/>
      <c r="H216" s="94">
        <f t="shared" si="21"/>
        <v>0</v>
      </c>
      <c r="I216" s="56"/>
      <c r="J216" s="56"/>
      <c r="K216" s="56"/>
      <c r="L216" s="107"/>
      <c r="M216" s="44"/>
      <c r="N216" s="44"/>
      <c r="O216" s="44"/>
      <c r="P216" s="44"/>
      <c r="Q216" s="44"/>
      <c r="R216" s="44"/>
      <c r="S216" s="44"/>
      <c r="T216" s="44"/>
      <c r="U216" s="44">
        <f t="shared" si="22"/>
        <v>0</v>
      </c>
      <c r="V216" s="94">
        <f>'2022'!EF214</f>
        <v>6.8000000000000007</v>
      </c>
      <c r="W216" s="44">
        <f t="shared" si="23"/>
        <v>10</v>
      </c>
      <c r="X216" s="44">
        <f>'2022'!EH214</f>
        <v>6</v>
      </c>
      <c r="Y216" s="94">
        <f t="shared" si="24"/>
        <v>8.8235294117647065</v>
      </c>
      <c r="Z216" s="44"/>
      <c r="AA216" s="44"/>
      <c r="AB216" s="44"/>
      <c r="AC216" s="44"/>
      <c r="AD216" s="44">
        <f t="shared" si="25"/>
        <v>6</v>
      </c>
      <c r="AE216" s="44"/>
    </row>
    <row r="217" spans="1:31" ht="47.25" x14ac:dyDescent="0.25">
      <c r="A217" s="34">
        <v>177</v>
      </c>
      <c r="B217" s="129" t="s">
        <v>455</v>
      </c>
      <c r="C217" s="92">
        <f>'2022'!B215</f>
        <v>349.32100000000003</v>
      </c>
      <c r="D217" s="93">
        <f>'2022'!DZ215</f>
        <v>0</v>
      </c>
      <c r="E217" s="93">
        <f>'2022'!EA215</f>
        <v>63</v>
      </c>
      <c r="F217" s="92">
        <f>'2022'!ED215</f>
        <v>0.18034987876480371</v>
      </c>
      <c r="G217" s="44"/>
      <c r="H217" s="94">
        <f t="shared" si="21"/>
        <v>0</v>
      </c>
      <c r="I217" s="56"/>
      <c r="J217" s="56"/>
      <c r="K217" s="56"/>
      <c r="L217" s="107"/>
      <c r="M217" s="44"/>
      <c r="N217" s="44"/>
      <c r="O217" s="44"/>
      <c r="P217" s="44"/>
      <c r="Q217" s="44"/>
      <c r="R217" s="44"/>
      <c r="S217" s="44"/>
      <c r="T217" s="44"/>
      <c r="U217" s="44">
        <f t="shared" si="22"/>
        <v>0</v>
      </c>
      <c r="V217" s="94">
        <f>'2022'!EF215</f>
        <v>6.3000000000000007</v>
      </c>
      <c r="W217" s="44">
        <f t="shared" si="23"/>
        <v>10</v>
      </c>
      <c r="X217" s="44">
        <f>'2022'!EH215</f>
        <v>6</v>
      </c>
      <c r="Y217" s="94">
        <f t="shared" si="24"/>
        <v>9.5238095238095237</v>
      </c>
      <c r="Z217" s="44"/>
      <c r="AA217" s="44"/>
      <c r="AB217" s="44"/>
      <c r="AC217" s="44"/>
      <c r="AD217" s="44">
        <f t="shared" si="25"/>
        <v>6</v>
      </c>
      <c r="AE217" s="44"/>
    </row>
    <row r="218" spans="1:31" ht="47.25" x14ac:dyDescent="0.25">
      <c r="A218" s="34">
        <v>178</v>
      </c>
      <c r="B218" s="129" t="s">
        <v>456</v>
      </c>
      <c r="C218" s="92">
        <f>'2022'!B216</f>
        <v>144.42500000000001</v>
      </c>
      <c r="D218" s="93">
        <f>'2022'!DZ216</f>
        <v>0</v>
      </c>
      <c r="E218" s="93">
        <f>'2022'!EA216</f>
        <v>29</v>
      </c>
      <c r="F218" s="92">
        <f>'2022'!ED216</f>
        <v>0.20079626103513934</v>
      </c>
      <c r="G218" s="44"/>
      <c r="H218" s="94">
        <f t="shared" si="21"/>
        <v>0</v>
      </c>
      <c r="I218" s="56"/>
      <c r="J218" s="56"/>
      <c r="K218" s="56"/>
      <c r="L218" s="107"/>
      <c r="M218" s="44"/>
      <c r="N218" s="44"/>
      <c r="O218" s="44"/>
      <c r="P218" s="44"/>
      <c r="Q218" s="44"/>
      <c r="R218" s="44"/>
      <c r="S218" s="44"/>
      <c r="T218" s="44"/>
      <c r="U218" s="44">
        <f t="shared" si="22"/>
        <v>0</v>
      </c>
      <c r="V218" s="94">
        <f>'2022'!EF216</f>
        <v>2.9000000000000004</v>
      </c>
      <c r="W218" s="44">
        <f t="shared" si="23"/>
        <v>10</v>
      </c>
      <c r="X218" s="44">
        <f>'2022'!EH216</f>
        <v>2</v>
      </c>
      <c r="Y218" s="94">
        <f t="shared" si="24"/>
        <v>6.8965517241379306</v>
      </c>
      <c r="Z218" s="44"/>
      <c r="AA218" s="44"/>
      <c r="AB218" s="44"/>
      <c r="AC218" s="44"/>
      <c r="AD218" s="44">
        <f t="shared" si="25"/>
        <v>2</v>
      </c>
      <c r="AE218" s="44"/>
    </row>
    <row r="219" spans="1:31" ht="47.25" x14ac:dyDescent="0.25">
      <c r="A219" s="34">
        <v>179</v>
      </c>
      <c r="B219" s="129" t="s">
        <v>457</v>
      </c>
      <c r="C219" s="92">
        <f>'2022'!B217</f>
        <v>289.97000000000003</v>
      </c>
      <c r="D219" s="93">
        <f>'2022'!DZ217</f>
        <v>0</v>
      </c>
      <c r="E219" s="93">
        <f>'2022'!EA217</f>
        <v>52</v>
      </c>
      <c r="F219" s="92">
        <f>'2022'!ED217</f>
        <v>0.17932889609269922</v>
      </c>
      <c r="G219" s="44"/>
      <c r="H219" s="94">
        <f t="shared" si="21"/>
        <v>0</v>
      </c>
      <c r="I219" s="56"/>
      <c r="J219" s="56"/>
      <c r="K219" s="56"/>
      <c r="L219" s="107"/>
      <c r="M219" s="44"/>
      <c r="N219" s="44"/>
      <c r="O219" s="44"/>
      <c r="P219" s="44"/>
      <c r="Q219" s="44"/>
      <c r="R219" s="44"/>
      <c r="S219" s="44"/>
      <c r="T219" s="44"/>
      <c r="U219" s="44">
        <f t="shared" si="22"/>
        <v>0</v>
      </c>
      <c r="V219" s="94">
        <f>'2022'!EF217</f>
        <v>5.2</v>
      </c>
      <c r="W219" s="44">
        <f t="shared" si="23"/>
        <v>10</v>
      </c>
      <c r="X219" s="44">
        <f>'2022'!EH217</f>
        <v>5</v>
      </c>
      <c r="Y219" s="94">
        <f t="shared" si="24"/>
        <v>9.6153846153846168</v>
      </c>
      <c r="Z219" s="44"/>
      <c r="AA219" s="44"/>
      <c r="AB219" s="44"/>
      <c r="AC219" s="44"/>
      <c r="AD219" s="44">
        <f t="shared" si="25"/>
        <v>5</v>
      </c>
      <c r="AE219" s="44"/>
    </row>
    <row r="220" spans="1:31" ht="47.25" x14ac:dyDescent="0.25">
      <c r="A220" s="34">
        <v>180</v>
      </c>
      <c r="B220" s="129" t="s">
        <v>458</v>
      </c>
      <c r="C220" s="92">
        <f>'2022'!B218</f>
        <v>246.11</v>
      </c>
      <c r="D220" s="93">
        <f>'2022'!DZ218</f>
        <v>0</v>
      </c>
      <c r="E220" s="93">
        <f>'2022'!EA218</f>
        <v>67</v>
      </c>
      <c r="F220" s="92">
        <f>'2022'!ED218</f>
        <v>0.2722359920360814</v>
      </c>
      <c r="G220" s="44"/>
      <c r="H220" s="94">
        <f t="shared" si="21"/>
        <v>0</v>
      </c>
      <c r="I220" s="56"/>
      <c r="J220" s="56"/>
      <c r="K220" s="56"/>
      <c r="L220" s="107"/>
      <c r="M220" s="44"/>
      <c r="N220" s="44"/>
      <c r="O220" s="44"/>
      <c r="P220" s="44"/>
      <c r="Q220" s="44"/>
      <c r="R220" s="44"/>
      <c r="S220" s="44"/>
      <c r="T220" s="44"/>
      <c r="U220" s="44">
        <f t="shared" si="22"/>
        <v>0</v>
      </c>
      <c r="V220" s="94">
        <f>'2022'!EF218</f>
        <v>6.7</v>
      </c>
      <c r="W220" s="44">
        <f t="shared" si="23"/>
        <v>10</v>
      </c>
      <c r="X220" s="44">
        <f>'2022'!EH218</f>
        <v>5</v>
      </c>
      <c r="Y220" s="94">
        <f t="shared" si="24"/>
        <v>7.4626865671641784</v>
      </c>
      <c r="Z220" s="44"/>
      <c r="AA220" s="44"/>
      <c r="AB220" s="44"/>
      <c r="AC220" s="44"/>
      <c r="AD220" s="44">
        <f t="shared" si="25"/>
        <v>5</v>
      </c>
      <c r="AE220" s="44"/>
    </row>
    <row r="221" spans="1:31" ht="47.25" x14ac:dyDescent="0.25">
      <c r="A221" s="72">
        <v>181</v>
      </c>
      <c r="B221" s="130" t="s">
        <v>240</v>
      </c>
      <c r="C221" s="92">
        <f>'2022'!B219</f>
        <v>89.932000000000002</v>
      </c>
      <c r="D221" s="93">
        <f>'2022'!DZ219</f>
        <v>0</v>
      </c>
      <c r="E221" s="93">
        <f>'2022'!EA219</f>
        <v>0</v>
      </c>
      <c r="F221" s="92">
        <f>'2022'!ED219</f>
        <v>0</v>
      </c>
      <c r="G221" s="44">
        <f>'2021'!EH166</f>
        <v>0</v>
      </c>
      <c r="H221" s="94">
        <f t="shared" si="21"/>
        <v>0</v>
      </c>
      <c r="I221" s="47"/>
      <c r="J221" s="47"/>
      <c r="K221" s="47"/>
      <c r="L221" s="99"/>
      <c r="M221" s="44"/>
      <c r="N221" s="44"/>
      <c r="O221" s="44">
        <f>'Добыча 2021'!U181</f>
        <v>0</v>
      </c>
      <c r="P221" s="44"/>
      <c r="Q221" s="44"/>
      <c r="R221" s="44"/>
      <c r="S221" s="44"/>
      <c r="T221" s="44"/>
      <c r="U221" s="44">
        <f t="shared" si="22"/>
        <v>0</v>
      </c>
      <c r="V221" s="94">
        <f>'2022'!EF219</f>
        <v>0</v>
      </c>
      <c r="W221" s="44">
        <f t="shared" si="23"/>
        <v>0</v>
      </c>
      <c r="X221" s="44">
        <f>'2022'!EH219</f>
        <v>0</v>
      </c>
      <c r="Y221" s="94">
        <f t="shared" si="24"/>
        <v>0</v>
      </c>
      <c r="Z221" s="44"/>
      <c r="AA221" s="44"/>
      <c r="AB221" s="44"/>
      <c r="AC221" s="44"/>
      <c r="AD221" s="44" t="str">
        <f t="shared" si="25"/>
        <v/>
      </c>
      <c r="AE221" s="44"/>
    </row>
    <row r="222" spans="1:31" x14ac:dyDescent="0.25">
      <c r="A222" s="34"/>
      <c r="B222" s="46" t="s">
        <v>251</v>
      </c>
      <c r="C222" s="98"/>
      <c r="D222" s="97"/>
      <c r="E222" s="97"/>
      <c r="F222" s="98"/>
      <c r="G222" s="44"/>
      <c r="H222" s="94"/>
      <c r="I222" s="44"/>
      <c r="J222" s="44"/>
      <c r="K222" s="44"/>
      <c r="L222" s="44"/>
      <c r="M222" s="56"/>
      <c r="N222" s="56"/>
      <c r="O222" s="56"/>
      <c r="P222" s="56"/>
      <c r="Q222" s="56"/>
      <c r="R222" s="56"/>
      <c r="S222" s="56"/>
      <c r="T222" s="56"/>
      <c r="U222" s="44"/>
      <c r="V222" s="111"/>
      <c r="W222" s="44"/>
      <c r="X222" s="56"/>
      <c r="Y222" s="94"/>
      <c r="Z222" s="56"/>
      <c r="AA222" s="56"/>
      <c r="AB222" s="56"/>
      <c r="AC222" s="56"/>
      <c r="AD222" s="56" t="str">
        <f t="shared" si="25"/>
        <v/>
      </c>
      <c r="AE222" s="56"/>
    </row>
    <row r="223" spans="1:31" ht="47.25" customHeight="1" x14ac:dyDescent="0.25">
      <c r="A223" s="34">
        <v>182</v>
      </c>
      <c r="B223" s="57" t="s">
        <v>356</v>
      </c>
      <c r="C223" s="92">
        <f>'2022'!B221</f>
        <v>144.4</v>
      </c>
      <c r="D223" s="93">
        <f>'2022'!DZ221</f>
        <v>95</v>
      </c>
      <c r="E223" s="93">
        <f>'2022'!EA221</f>
        <v>95</v>
      </c>
      <c r="F223" s="92">
        <f>'2022'!ED221</f>
        <v>0.6578947368421052</v>
      </c>
      <c r="G223" s="44">
        <f>'2021'!EH168</f>
        <v>4</v>
      </c>
      <c r="H223" s="94">
        <f t="shared" si="21"/>
        <v>4.2105263157894735</v>
      </c>
      <c r="I223" s="44"/>
      <c r="J223" s="44"/>
      <c r="K223" s="44"/>
      <c r="L223" s="44"/>
      <c r="M223" s="44"/>
      <c r="N223" s="44"/>
      <c r="O223" s="44">
        <f>'Добыча 2021'!U183</f>
        <v>3</v>
      </c>
      <c r="P223" s="44"/>
      <c r="Q223" s="44"/>
      <c r="R223" s="44"/>
      <c r="S223" s="44"/>
      <c r="T223" s="44"/>
      <c r="U223" s="44">
        <f t="shared" si="22"/>
        <v>75</v>
      </c>
      <c r="V223" s="94">
        <f>'2022'!EF221</f>
        <v>9.5</v>
      </c>
      <c r="W223" s="44">
        <f t="shared" si="23"/>
        <v>10</v>
      </c>
      <c r="X223" s="44">
        <f>'2022'!EH221</f>
        <v>3</v>
      </c>
      <c r="Y223" s="94">
        <f t="shared" si="24"/>
        <v>3.1578947368421053</v>
      </c>
      <c r="Z223" s="44"/>
      <c r="AA223" s="44"/>
      <c r="AB223" s="44"/>
      <c r="AC223" s="44"/>
      <c r="AD223" s="44">
        <f t="shared" si="25"/>
        <v>3</v>
      </c>
      <c r="AE223" s="44"/>
    </row>
    <row r="224" spans="1:31" ht="63" x14ac:dyDescent="0.25">
      <c r="A224" s="34">
        <v>183</v>
      </c>
      <c r="B224" s="57" t="s">
        <v>357</v>
      </c>
      <c r="C224" s="92">
        <f>'2022'!B222</f>
        <v>18</v>
      </c>
      <c r="D224" s="93">
        <f>'2022'!DZ222</f>
        <v>0</v>
      </c>
      <c r="E224" s="93">
        <f>'2022'!EA222</f>
        <v>0</v>
      </c>
      <c r="F224" s="92">
        <f>'2022'!ED222</f>
        <v>0</v>
      </c>
      <c r="G224" s="44">
        <f>'2021'!EH169</f>
        <v>0</v>
      </c>
      <c r="H224" s="94">
        <f t="shared" si="21"/>
        <v>0</v>
      </c>
      <c r="I224" s="44"/>
      <c r="J224" s="44"/>
      <c r="K224" s="44"/>
      <c r="L224" s="44"/>
      <c r="M224" s="44"/>
      <c r="N224" s="44"/>
      <c r="O224" s="44">
        <f>'Добыча 2021'!U184</f>
        <v>0</v>
      </c>
      <c r="P224" s="44"/>
      <c r="Q224" s="44"/>
      <c r="R224" s="44"/>
      <c r="S224" s="44"/>
      <c r="T224" s="44"/>
      <c r="U224" s="44">
        <f t="shared" si="22"/>
        <v>0</v>
      </c>
      <c r="V224" s="94">
        <f>'2022'!EF222</f>
        <v>0</v>
      </c>
      <c r="W224" s="44">
        <f t="shared" si="23"/>
        <v>0</v>
      </c>
      <c r="X224" s="44">
        <f>'2022'!EH222</f>
        <v>0</v>
      </c>
      <c r="Y224" s="94">
        <f t="shared" si="24"/>
        <v>0</v>
      </c>
      <c r="Z224" s="44"/>
      <c r="AA224" s="44"/>
      <c r="AB224" s="44"/>
      <c r="AC224" s="44"/>
      <c r="AD224" s="44" t="str">
        <f t="shared" si="25"/>
        <v/>
      </c>
      <c r="AE224" s="44"/>
    </row>
    <row r="225" spans="1:31" x14ac:dyDescent="0.25">
      <c r="A225" s="34"/>
      <c r="B225" s="46" t="s">
        <v>21</v>
      </c>
      <c r="C225" s="98"/>
      <c r="D225" s="97"/>
      <c r="E225" s="97"/>
      <c r="F225" s="98"/>
      <c r="G225" s="44"/>
      <c r="H225" s="94"/>
      <c r="I225" s="44"/>
      <c r="J225" s="44"/>
      <c r="K225" s="44"/>
      <c r="L225" s="44"/>
      <c r="M225" s="56"/>
      <c r="N225" s="56"/>
      <c r="O225" s="56"/>
      <c r="P225" s="56"/>
      <c r="Q225" s="56"/>
      <c r="R225" s="56"/>
      <c r="S225" s="56"/>
      <c r="T225" s="56"/>
      <c r="U225" s="44"/>
      <c r="V225" s="111"/>
      <c r="W225" s="44"/>
      <c r="X225" s="56"/>
      <c r="Y225" s="94"/>
      <c r="Z225" s="56"/>
      <c r="AA225" s="56"/>
      <c r="AB225" s="56"/>
      <c r="AC225" s="56"/>
      <c r="AD225" s="56" t="str">
        <f t="shared" si="25"/>
        <v/>
      </c>
      <c r="AE225" s="56"/>
    </row>
    <row r="226" spans="1:31" ht="31.5" x14ac:dyDescent="0.25">
      <c r="A226" s="72">
        <v>184</v>
      </c>
      <c r="B226" s="57" t="s">
        <v>22</v>
      </c>
      <c r="C226" s="92">
        <f>'2022'!B224</f>
        <v>240</v>
      </c>
      <c r="D226" s="93">
        <f>'2022'!DZ224</f>
        <v>0</v>
      </c>
      <c r="E226" s="93">
        <f>'2022'!EA224</f>
        <v>150</v>
      </c>
      <c r="F226" s="92">
        <f>'2022'!ED224</f>
        <v>0.625</v>
      </c>
      <c r="G226" s="56">
        <f>'2021'!EH171</f>
        <v>0</v>
      </c>
      <c r="H226" s="94">
        <f t="shared" si="21"/>
        <v>0</v>
      </c>
      <c r="I226" s="47"/>
      <c r="J226" s="47"/>
      <c r="K226" s="47"/>
      <c r="L226" s="99"/>
      <c r="M226" s="44"/>
      <c r="N226" s="44"/>
      <c r="O226" s="44">
        <f>'Добыча 2021'!U186</f>
        <v>0</v>
      </c>
      <c r="P226" s="44"/>
      <c r="Q226" s="44"/>
      <c r="R226" s="44"/>
      <c r="S226" s="44"/>
      <c r="T226" s="44"/>
      <c r="U226" s="44">
        <f t="shared" si="22"/>
        <v>0</v>
      </c>
      <c r="V226" s="94">
        <f>'2022'!EF224</f>
        <v>15</v>
      </c>
      <c r="W226" s="44">
        <f t="shared" si="23"/>
        <v>10</v>
      </c>
      <c r="X226" s="44">
        <f>'2022'!EH224</f>
        <v>0</v>
      </c>
      <c r="Y226" s="94">
        <f t="shared" si="24"/>
        <v>0</v>
      </c>
      <c r="Z226" s="44"/>
      <c r="AA226" s="44"/>
      <c r="AB226" s="44"/>
      <c r="AC226" s="44"/>
      <c r="AD226" s="44" t="str">
        <f t="shared" si="25"/>
        <v/>
      </c>
      <c r="AE226" s="44"/>
    </row>
    <row r="227" spans="1:31" x14ac:dyDescent="0.25">
      <c r="A227" s="72"/>
      <c r="B227" s="46" t="s">
        <v>29</v>
      </c>
      <c r="C227" s="98"/>
      <c r="D227" s="97"/>
      <c r="E227" s="97"/>
      <c r="F227" s="98"/>
      <c r="G227" s="44"/>
      <c r="H227" s="94"/>
      <c r="I227" s="44"/>
      <c r="J227" s="44"/>
      <c r="K227" s="44"/>
      <c r="L227" s="44"/>
      <c r="M227" s="56"/>
      <c r="N227" s="56"/>
      <c r="O227" s="56"/>
      <c r="P227" s="56"/>
      <c r="Q227" s="56"/>
      <c r="R227" s="56"/>
      <c r="S227" s="56"/>
      <c r="T227" s="56"/>
      <c r="U227" s="44"/>
      <c r="V227" s="111"/>
      <c r="W227" s="44"/>
      <c r="X227" s="56"/>
      <c r="Y227" s="94"/>
      <c r="Z227" s="56"/>
      <c r="AA227" s="56"/>
      <c r="AB227" s="56"/>
      <c r="AC227" s="56"/>
      <c r="AD227" s="56" t="str">
        <f t="shared" si="25"/>
        <v/>
      </c>
      <c r="AE227" s="56"/>
    </row>
    <row r="228" spans="1:31" ht="63" x14ac:dyDescent="0.25">
      <c r="A228" s="72">
        <v>185</v>
      </c>
      <c r="B228" s="126" t="s">
        <v>358</v>
      </c>
      <c r="C228" s="92">
        <f>'2022'!B226</f>
        <v>33.299999999999997</v>
      </c>
      <c r="D228" s="581">
        <f>'2022'!DZ226</f>
        <v>30</v>
      </c>
      <c r="E228" s="93">
        <f>'2022'!EA226</f>
        <v>15</v>
      </c>
      <c r="F228" s="92">
        <f>'2022'!ED226</f>
        <v>0.45045045045045051</v>
      </c>
      <c r="G228" s="583">
        <f>'2021'!EH173</f>
        <v>3</v>
      </c>
      <c r="H228" s="585">
        <f t="shared" si="21"/>
        <v>10</v>
      </c>
      <c r="I228" s="44"/>
      <c r="J228" s="44"/>
      <c r="K228" s="44"/>
      <c r="L228" s="44"/>
      <c r="M228" s="44"/>
      <c r="N228" s="44"/>
      <c r="O228" s="44">
        <f>'Добыча 2021'!U188</f>
        <v>0</v>
      </c>
      <c r="P228" s="44"/>
      <c r="Q228" s="44"/>
      <c r="R228" s="44"/>
      <c r="S228" s="44"/>
      <c r="T228" s="44"/>
      <c r="U228" s="44">
        <f t="shared" si="22"/>
        <v>0</v>
      </c>
      <c r="V228" s="94">
        <f>'2022'!EF226</f>
        <v>1.5</v>
      </c>
      <c r="W228" s="44">
        <f t="shared" si="23"/>
        <v>10</v>
      </c>
      <c r="X228" s="44">
        <f>'2022'!EH226</f>
        <v>1</v>
      </c>
      <c r="Y228" s="94">
        <f t="shared" si="24"/>
        <v>6.666666666666667</v>
      </c>
      <c r="Z228" s="44"/>
      <c r="AA228" s="44"/>
      <c r="AB228" s="44"/>
      <c r="AC228" s="44"/>
      <c r="AD228" s="44">
        <f t="shared" si="25"/>
        <v>1</v>
      </c>
      <c r="AE228" s="44"/>
    </row>
    <row r="229" spans="1:31" ht="63" x14ac:dyDescent="0.25">
      <c r="A229" s="72">
        <v>186</v>
      </c>
      <c r="B229" s="116" t="s">
        <v>359</v>
      </c>
      <c r="C229" s="92">
        <f>'2022'!B227</f>
        <v>31.3</v>
      </c>
      <c r="D229" s="582"/>
      <c r="E229" s="93">
        <f>'2022'!EA227</f>
        <v>15</v>
      </c>
      <c r="F229" s="92">
        <f>'2022'!ED227</f>
        <v>0.47923322683706071</v>
      </c>
      <c r="G229" s="584"/>
      <c r="H229" s="586"/>
      <c r="I229" s="44"/>
      <c r="J229" s="44"/>
      <c r="K229" s="44"/>
      <c r="L229" s="44"/>
      <c r="M229" s="44"/>
      <c r="N229" s="44"/>
      <c r="O229" s="44">
        <f>'Добыча 2021'!U189</f>
        <v>0</v>
      </c>
      <c r="P229" s="44"/>
      <c r="Q229" s="44"/>
      <c r="R229" s="44"/>
      <c r="S229" s="44"/>
      <c r="T229" s="44"/>
      <c r="U229" s="44">
        <f t="shared" si="22"/>
        <v>0</v>
      </c>
      <c r="V229" s="94">
        <f>'2022'!EF227</f>
        <v>1.5</v>
      </c>
      <c r="W229" s="44">
        <f t="shared" si="23"/>
        <v>10</v>
      </c>
      <c r="X229" s="44">
        <f>'2022'!EH227</f>
        <v>1</v>
      </c>
      <c r="Y229" s="94">
        <f t="shared" si="24"/>
        <v>6.666666666666667</v>
      </c>
      <c r="Z229" s="44"/>
      <c r="AA229" s="44"/>
      <c r="AB229" s="44"/>
      <c r="AC229" s="44"/>
      <c r="AD229" s="44">
        <f t="shared" si="25"/>
        <v>1</v>
      </c>
      <c r="AE229" s="44"/>
    </row>
    <row r="230" spans="1:31" ht="47.25" x14ac:dyDescent="0.25">
      <c r="A230" s="72">
        <v>187</v>
      </c>
      <c r="B230" s="57" t="s">
        <v>30</v>
      </c>
      <c r="C230" s="92">
        <f>'2022'!B228</f>
        <v>34</v>
      </c>
      <c r="D230" s="93">
        <f>'2022'!DZ228</f>
        <v>0</v>
      </c>
      <c r="E230" s="93">
        <f>'2022'!EA228</f>
        <v>0</v>
      </c>
      <c r="F230" s="92">
        <f>'2022'!ED228</f>
        <v>0</v>
      </c>
      <c r="G230" s="44">
        <f>'2021'!EH174</f>
        <v>0</v>
      </c>
      <c r="H230" s="94">
        <f t="shared" si="21"/>
        <v>0</v>
      </c>
      <c r="I230" s="44"/>
      <c r="J230" s="44"/>
      <c r="K230" s="44"/>
      <c r="L230" s="44"/>
      <c r="M230" s="44"/>
      <c r="N230" s="44"/>
      <c r="O230" s="44">
        <f>'Добыча 2021'!U190</f>
        <v>0</v>
      </c>
      <c r="P230" s="44"/>
      <c r="Q230" s="44"/>
      <c r="R230" s="44"/>
      <c r="S230" s="44"/>
      <c r="T230" s="44"/>
      <c r="U230" s="44">
        <f t="shared" si="22"/>
        <v>0</v>
      </c>
      <c r="V230" s="94">
        <f>'2022'!EF228</f>
        <v>0</v>
      </c>
      <c r="W230" s="44">
        <f t="shared" si="23"/>
        <v>0</v>
      </c>
      <c r="X230" s="44">
        <f>'2022'!EH228</f>
        <v>0</v>
      </c>
      <c r="Y230" s="94">
        <f t="shared" si="24"/>
        <v>0</v>
      </c>
      <c r="Z230" s="44"/>
      <c r="AA230" s="44"/>
      <c r="AB230" s="44"/>
      <c r="AC230" s="44"/>
      <c r="AD230" s="44" t="str">
        <f t="shared" si="25"/>
        <v/>
      </c>
      <c r="AE230" s="44"/>
    </row>
    <row r="231" spans="1:31" ht="31.5" x14ac:dyDescent="0.25">
      <c r="A231" s="72">
        <v>188</v>
      </c>
      <c r="B231" s="57" t="s">
        <v>31</v>
      </c>
      <c r="C231" s="92">
        <f>'2022'!B229</f>
        <v>21.36</v>
      </c>
      <c r="D231" s="93">
        <f>'2022'!DZ229</f>
        <v>0</v>
      </c>
      <c r="E231" s="93">
        <f>'2022'!EA229</f>
        <v>0</v>
      </c>
      <c r="F231" s="92">
        <f>'2022'!ED229</f>
        <v>0</v>
      </c>
      <c r="G231" s="44">
        <f>'2021'!EH175</f>
        <v>0</v>
      </c>
      <c r="H231" s="94">
        <f t="shared" si="21"/>
        <v>0</v>
      </c>
      <c r="I231" s="44"/>
      <c r="J231" s="44"/>
      <c r="K231" s="44"/>
      <c r="L231" s="44"/>
      <c r="M231" s="44"/>
      <c r="N231" s="44"/>
      <c r="O231" s="44">
        <f>'Добыча 2021'!U191</f>
        <v>0</v>
      </c>
      <c r="P231" s="44"/>
      <c r="Q231" s="44"/>
      <c r="R231" s="44"/>
      <c r="S231" s="44"/>
      <c r="T231" s="44"/>
      <c r="U231" s="44">
        <f t="shared" si="22"/>
        <v>0</v>
      </c>
      <c r="V231" s="94">
        <f>'2022'!EF229</f>
        <v>0</v>
      </c>
      <c r="W231" s="44">
        <f t="shared" si="23"/>
        <v>0</v>
      </c>
      <c r="X231" s="44">
        <f>'2022'!EH229</f>
        <v>0</v>
      </c>
      <c r="Y231" s="94">
        <f t="shared" si="24"/>
        <v>0</v>
      </c>
      <c r="Z231" s="44"/>
      <c r="AA231" s="44"/>
      <c r="AB231" s="44"/>
      <c r="AC231" s="44"/>
      <c r="AD231" s="44" t="str">
        <f t="shared" si="25"/>
        <v/>
      </c>
      <c r="AE231" s="44"/>
    </row>
    <row r="232" spans="1:31" ht="31.5" x14ac:dyDescent="0.25">
      <c r="A232" s="72">
        <v>189</v>
      </c>
      <c r="B232" s="57" t="s">
        <v>34</v>
      </c>
      <c r="C232" s="92">
        <f>'2022'!B230</f>
        <v>254.54</v>
      </c>
      <c r="D232" s="93">
        <f>'2022'!DZ230</f>
        <v>80</v>
      </c>
      <c r="E232" s="93">
        <f>'2022'!EA230</f>
        <v>48</v>
      </c>
      <c r="F232" s="92">
        <f>'2022'!ED230</f>
        <v>0.18857546947434589</v>
      </c>
      <c r="G232" s="44">
        <f>'2021'!EH176</f>
        <v>7</v>
      </c>
      <c r="H232" s="94">
        <f t="shared" si="21"/>
        <v>8.75</v>
      </c>
      <c r="I232" s="44"/>
      <c r="J232" s="44"/>
      <c r="K232" s="44"/>
      <c r="L232" s="44"/>
      <c r="M232" s="44"/>
      <c r="N232" s="44"/>
      <c r="O232" s="44">
        <f>'Добыча 2021'!U192</f>
        <v>1</v>
      </c>
      <c r="P232" s="44"/>
      <c r="Q232" s="44"/>
      <c r="R232" s="44"/>
      <c r="S232" s="44"/>
      <c r="T232" s="44"/>
      <c r="U232" s="44">
        <f t="shared" si="22"/>
        <v>14.285714285714285</v>
      </c>
      <c r="V232" s="94">
        <f>'2022'!EF230</f>
        <v>4.8000000000000007</v>
      </c>
      <c r="W232" s="44">
        <f t="shared" si="23"/>
        <v>10.000000000000002</v>
      </c>
      <c r="X232" s="44">
        <f>'2022'!EH230</f>
        <v>4</v>
      </c>
      <c r="Y232" s="94">
        <f t="shared" si="24"/>
        <v>8.3333333333333321</v>
      </c>
      <c r="Z232" s="44"/>
      <c r="AA232" s="44"/>
      <c r="AB232" s="44"/>
      <c r="AC232" s="44"/>
      <c r="AD232" s="44">
        <f t="shared" si="25"/>
        <v>4</v>
      </c>
      <c r="AE232" s="44"/>
    </row>
    <row r="233" spans="1:31" x14ac:dyDescent="0.25">
      <c r="A233" s="72"/>
      <c r="B233" s="46" t="s">
        <v>37</v>
      </c>
      <c r="C233" s="98"/>
      <c r="D233" s="97"/>
      <c r="E233" s="97"/>
      <c r="F233" s="98"/>
      <c r="G233" s="44"/>
      <c r="H233" s="94"/>
      <c r="I233" s="44"/>
      <c r="J233" s="44"/>
      <c r="K233" s="44"/>
      <c r="L233" s="44"/>
      <c r="M233" s="56"/>
      <c r="N233" s="56"/>
      <c r="O233" s="56"/>
      <c r="P233" s="56"/>
      <c r="Q233" s="56"/>
      <c r="R233" s="56"/>
      <c r="S233" s="56"/>
      <c r="T233" s="56"/>
      <c r="U233" s="44"/>
      <c r="V233" s="111"/>
      <c r="W233" s="44"/>
      <c r="X233" s="56"/>
      <c r="Y233" s="94"/>
      <c r="Z233" s="56"/>
      <c r="AA233" s="56"/>
      <c r="AB233" s="56"/>
      <c r="AC233" s="56"/>
      <c r="AD233" s="56" t="str">
        <f t="shared" si="25"/>
        <v/>
      </c>
      <c r="AE233" s="56"/>
    </row>
    <row r="234" spans="1:31" ht="31.5" x14ac:dyDescent="0.25">
      <c r="A234" s="72">
        <v>190</v>
      </c>
      <c r="B234" s="57" t="s">
        <v>360</v>
      </c>
      <c r="C234" s="92">
        <f>'2022'!B232</f>
        <v>9.0289999999999999</v>
      </c>
      <c r="D234" s="93">
        <f>'2022'!DZ232</f>
        <v>0</v>
      </c>
      <c r="E234" s="93">
        <f>'2022'!EA232</f>
        <v>0</v>
      </c>
      <c r="F234" s="92">
        <f>'2022'!ED232</f>
        <v>0</v>
      </c>
      <c r="G234" s="44">
        <f>'2021'!EH178</f>
        <v>0</v>
      </c>
      <c r="H234" s="94">
        <f t="shared" si="21"/>
        <v>0</v>
      </c>
      <c r="I234" s="44"/>
      <c r="J234" s="44"/>
      <c r="K234" s="44"/>
      <c r="L234" s="44"/>
      <c r="M234" s="44"/>
      <c r="N234" s="44"/>
      <c r="O234" s="44">
        <f>'Добыча 2021'!U194</f>
        <v>0</v>
      </c>
      <c r="P234" s="44"/>
      <c r="Q234" s="44"/>
      <c r="R234" s="44"/>
      <c r="S234" s="44"/>
      <c r="T234" s="44"/>
      <c r="U234" s="44">
        <f t="shared" si="22"/>
        <v>0</v>
      </c>
      <c r="V234" s="94">
        <f>'2022'!EF232</f>
        <v>0</v>
      </c>
      <c r="W234" s="44">
        <f t="shared" si="23"/>
        <v>0</v>
      </c>
      <c r="X234" s="44">
        <f>'2022'!EH232</f>
        <v>0</v>
      </c>
      <c r="Y234" s="94">
        <f t="shared" si="24"/>
        <v>0</v>
      </c>
      <c r="Z234" s="44"/>
      <c r="AA234" s="44"/>
      <c r="AB234" s="44"/>
      <c r="AC234" s="44"/>
      <c r="AD234" s="44" t="str">
        <f t="shared" si="25"/>
        <v/>
      </c>
      <c r="AE234" s="44"/>
    </row>
    <row r="235" spans="1:31" ht="31.5" x14ac:dyDescent="0.25">
      <c r="A235" s="72">
        <v>191</v>
      </c>
      <c r="B235" s="49" t="s">
        <v>361</v>
      </c>
      <c r="C235" s="92">
        <f>'2022'!B233</f>
        <v>19.600000000000001</v>
      </c>
      <c r="D235" s="93">
        <f>'2022'!DZ233</f>
        <v>20</v>
      </c>
      <c r="E235" s="93">
        <f>'2022'!EA233</f>
        <v>20</v>
      </c>
      <c r="F235" s="92">
        <f>'2022'!ED233</f>
        <v>1.0204081632653061</v>
      </c>
      <c r="G235" s="44">
        <f>'2021'!EH179</f>
        <v>2</v>
      </c>
      <c r="H235" s="94">
        <f t="shared" si="21"/>
        <v>10</v>
      </c>
      <c r="I235" s="47"/>
      <c r="J235" s="47"/>
      <c r="K235" s="47"/>
      <c r="L235" s="99"/>
      <c r="M235" s="44"/>
      <c r="N235" s="44"/>
      <c r="O235" s="44">
        <f>'Добыча 2021'!U195</f>
        <v>0</v>
      </c>
      <c r="P235" s="44"/>
      <c r="Q235" s="44"/>
      <c r="R235" s="44"/>
      <c r="S235" s="44"/>
      <c r="T235" s="44"/>
      <c r="U235" s="44">
        <f t="shared" si="22"/>
        <v>0</v>
      </c>
      <c r="V235" s="94">
        <f>'2022'!EF233</f>
        <v>2</v>
      </c>
      <c r="W235" s="44">
        <f t="shared" si="23"/>
        <v>10</v>
      </c>
      <c r="X235" s="44">
        <f>'2022'!EH233</f>
        <v>2</v>
      </c>
      <c r="Y235" s="94">
        <f t="shared" si="24"/>
        <v>10</v>
      </c>
      <c r="Z235" s="44"/>
      <c r="AA235" s="44"/>
      <c r="AB235" s="44"/>
      <c r="AC235" s="44"/>
      <c r="AD235" s="44">
        <f t="shared" si="25"/>
        <v>2</v>
      </c>
      <c r="AE235" s="44"/>
    </row>
    <row r="236" spans="1:31" ht="31.5" x14ac:dyDescent="0.25">
      <c r="A236" s="72">
        <v>192</v>
      </c>
      <c r="B236" s="57" t="s">
        <v>44</v>
      </c>
      <c r="C236" s="92">
        <f>'2022'!B234</f>
        <v>10</v>
      </c>
      <c r="D236" s="93">
        <f>'2022'!DZ234</f>
        <v>0</v>
      </c>
      <c r="E236" s="93">
        <f>'2022'!EA234</f>
        <v>20</v>
      </c>
      <c r="F236" s="92">
        <f>'2022'!ED234</f>
        <v>2</v>
      </c>
      <c r="G236" s="44">
        <f>'2021'!EH180</f>
        <v>0</v>
      </c>
      <c r="H236" s="94">
        <f t="shared" si="21"/>
        <v>0</v>
      </c>
      <c r="I236" s="44"/>
      <c r="J236" s="44"/>
      <c r="K236" s="44"/>
      <c r="L236" s="44"/>
      <c r="M236" s="44"/>
      <c r="N236" s="44"/>
      <c r="O236" s="44">
        <f>'Добыча 2021'!U196</f>
        <v>0</v>
      </c>
      <c r="P236" s="44"/>
      <c r="Q236" s="44"/>
      <c r="R236" s="44"/>
      <c r="S236" s="44"/>
      <c r="T236" s="44"/>
      <c r="U236" s="44">
        <f t="shared" si="22"/>
        <v>0</v>
      </c>
      <c r="V236" s="94">
        <f>'2022'!EF234</f>
        <v>2</v>
      </c>
      <c r="W236" s="44">
        <f t="shared" si="23"/>
        <v>10</v>
      </c>
      <c r="X236" s="44">
        <f>'2022'!EH234</f>
        <v>0</v>
      </c>
      <c r="Y236" s="94">
        <f t="shared" si="24"/>
        <v>0</v>
      </c>
      <c r="Z236" s="44"/>
      <c r="AA236" s="44"/>
      <c r="AB236" s="44"/>
      <c r="AC236" s="44"/>
      <c r="AD236" s="44" t="str">
        <f t="shared" si="25"/>
        <v/>
      </c>
      <c r="AE236" s="44"/>
    </row>
    <row r="237" spans="1:31" ht="47.25" x14ac:dyDescent="0.25">
      <c r="A237" s="72">
        <v>193</v>
      </c>
      <c r="B237" s="57" t="s">
        <v>45</v>
      </c>
      <c r="C237" s="92">
        <f>'2022'!B235</f>
        <v>9.8000000000000007</v>
      </c>
      <c r="D237" s="93">
        <f>'2022'!DZ235</f>
        <v>0</v>
      </c>
      <c r="E237" s="93">
        <f>'2022'!EA235</f>
        <v>0</v>
      </c>
      <c r="F237" s="92">
        <f>'2022'!ED235</f>
        <v>0</v>
      </c>
      <c r="G237" s="44">
        <f>'2021'!EH181</f>
        <v>0</v>
      </c>
      <c r="H237" s="94">
        <f t="shared" si="21"/>
        <v>0</v>
      </c>
      <c r="I237" s="44"/>
      <c r="J237" s="44"/>
      <c r="K237" s="44"/>
      <c r="L237" s="44"/>
      <c r="M237" s="44"/>
      <c r="N237" s="44"/>
      <c r="O237" s="44">
        <f>'Добыча 2021'!U197</f>
        <v>0</v>
      </c>
      <c r="P237" s="44"/>
      <c r="Q237" s="44"/>
      <c r="R237" s="44"/>
      <c r="S237" s="44"/>
      <c r="T237" s="44"/>
      <c r="U237" s="44">
        <f t="shared" si="22"/>
        <v>0</v>
      </c>
      <c r="V237" s="94">
        <f>'2022'!EF235</f>
        <v>0</v>
      </c>
      <c r="W237" s="44">
        <f t="shared" si="23"/>
        <v>0</v>
      </c>
      <c r="X237" s="44">
        <f>'2022'!EH235</f>
        <v>0</v>
      </c>
      <c r="Y237" s="94">
        <f t="shared" si="24"/>
        <v>0</v>
      </c>
      <c r="Z237" s="44"/>
      <c r="AA237" s="44"/>
      <c r="AB237" s="44"/>
      <c r="AC237" s="44"/>
      <c r="AD237" s="44" t="str">
        <f t="shared" si="25"/>
        <v/>
      </c>
      <c r="AE237" s="44"/>
    </row>
    <row r="238" spans="1:31" ht="31.5" x14ac:dyDescent="0.25">
      <c r="A238" s="72">
        <v>194</v>
      </c>
      <c r="B238" s="116" t="s">
        <v>459</v>
      </c>
      <c r="C238" s="92">
        <f>'2022'!B236</f>
        <v>302.7</v>
      </c>
      <c r="D238" s="581">
        <f>'2022'!DZ236</f>
        <v>0</v>
      </c>
      <c r="E238" s="93">
        <f>'2022'!EA236</f>
        <v>0</v>
      </c>
      <c r="F238" s="92">
        <f>'2022'!ED236</f>
        <v>0</v>
      </c>
      <c r="G238" s="583">
        <f>'2021'!EH182</f>
        <v>0</v>
      </c>
      <c r="H238" s="585">
        <f t="shared" si="21"/>
        <v>0</v>
      </c>
      <c r="I238" s="56"/>
      <c r="J238" s="56"/>
      <c r="K238" s="56"/>
      <c r="L238" s="107"/>
      <c r="M238" s="44"/>
      <c r="N238" s="44"/>
      <c r="O238" s="583">
        <f>'Добыча 2021'!U197</f>
        <v>0</v>
      </c>
      <c r="P238" s="44"/>
      <c r="Q238" s="44"/>
      <c r="R238" s="44"/>
      <c r="S238" s="44"/>
      <c r="T238" s="44"/>
      <c r="U238" s="583">
        <f t="shared" si="22"/>
        <v>0</v>
      </c>
      <c r="V238" s="94">
        <f>'2022'!EF236</f>
        <v>0</v>
      </c>
      <c r="W238" s="44">
        <f t="shared" si="23"/>
        <v>0</v>
      </c>
      <c r="X238" s="44">
        <f>'2022'!EH236</f>
        <v>0</v>
      </c>
      <c r="Y238" s="94">
        <f t="shared" si="24"/>
        <v>0</v>
      </c>
      <c r="Z238" s="44"/>
      <c r="AA238" s="44"/>
      <c r="AB238" s="44"/>
      <c r="AC238" s="44"/>
      <c r="AD238" s="44" t="str">
        <f t="shared" si="25"/>
        <v/>
      </c>
      <c r="AE238" s="44"/>
    </row>
    <row r="239" spans="1:31" ht="31.5" x14ac:dyDescent="0.25">
      <c r="A239" s="72">
        <v>195</v>
      </c>
      <c r="B239" s="116" t="s">
        <v>460</v>
      </c>
      <c r="C239" s="92">
        <f>'2022'!B237</f>
        <v>4.8</v>
      </c>
      <c r="D239" s="582"/>
      <c r="E239" s="93">
        <f>'2022'!EA237</f>
        <v>0</v>
      </c>
      <c r="F239" s="92">
        <f>'2022'!ED237</f>
        <v>0</v>
      </c>
      <c r="G239" s="584"/>
      <c r="H239" s="586"/>
      <c r="I239" s="47"/>
      <c r="J239" s="47"/>
      <c r="K239" s="47"/>
      <c r="L239" s="99"/>
      <c r="M239" s="44"/>
      <c r="N239" s="44"/>
      <c r="O239" s="584"/>
      <c r="P239" s="44"/>
      <c r="Q239" s="44"/>
      <c r="R239" s="44"/>
      <c r="S239" s="44"/>
      <c r="T239" s="44"/>
      <c r="U239" s="584"/>
      <c r="V239" s="94">
        <f>'2022'!EF237</f>
        <v>0</v>
      </c>
      <c r="W239" s="44">
        <f t="shared" si="23"/>
        <v>0</v>
      </c>
      <c r="X239" s="44">
        <f>'2022'!EH237</f>
        <v>0</v>
      </c>
      <c r="Y239" s="94">
        <f t="shared" si="24"/>
        <v>0</v>
      </c>
      <c r="Z239" s="44"/>
      <c r="AA239" s="44"/>
      <c r="AB239" s="44"/>
      <c r="AC239" s="44"/>
      <c r="AD239" s="44" t="str">
        <f t="shared" si="25"/>
        <v/>
      </c>
      <c r="AE239" s="44"/>
    </row>
    <row r="240" spans="1:31" ht="31.5" x14ac:dyDescent="0.25">
      <c r="A240" s="72">
        <v>196</v>
      </c>
      <c r="B240" s="57" t="s">
        <v>38</v>
      </c>
      <c r="C240" s="92">
        <f>'2022'!B238</f>
        <v>5.1580000000000004</v>
      </c>
      <c r="D240" s="93">
        <f>'2022'!DZ238</f>
        <v>10</v>
      </c>
      <c r="E240" s="93">
        <f>'2022'!EA238</f>
        <v>10</v>
      </c>
      <c r="F240" s="92">
        <f>'2022'!ED238</f>
        <v>1.9387359441644048</v>
      </c>
      <c r="G240" s="44">
        <f>'2021'!EH183</f>
        <v>1</v>
      </c>
      <c r="H240" s="94">
        <f t="shared" si="21"/>
        <v>10</v>
      </c>
      <c r="I240" s="44"/>
      <c r="J240" s="44"/>
      <c r="K240" s="44"/>
      <c r="L240" s="44"/>
      <c r="M240" s="44"/>
      <c r="N240" s="44"/>
      <c r="O240" s="44">
        <f>'Добыча 2021'!U199</f>
        <v>0</v>
      </c>
      <c r="P240" s="44"/>
      <c r="Q240" s="44"/>
      <c r="R240" s="44"/>
      <c r="S240" s="44"/>
      <c r="T240" s="44"/>
      <c r="U240" s="44">
        <f t="shared" si="22"/>
        <v>0</v>
      </c>
      <c r="V240" s="94">
        <f>'2022'!EF238</f>
        <v>1</v>
      </c>
      <c r="W240" s="44">
        <f t="shared" si="23"/>
        <v>10</v>
      </c>
      <c r="X240" s="44">
        <f>'2022'!EH238</f>
        <v>1</v>
      </c>
      <c r="Y240" s="94">
        <f t="shared" si="24"/>
        <v>10</v>
      </c>
      <c r="Z240" s="44"/>
      <c r="AA240" s="44"/>
      <c r="AB240" s="44"/>
      <c r="AC240" s="44"/>
      <c r="AD240" s="44">
        <f t="shared" si="25"/>
        <v>1</v>
      </c>
      <c r="AE240" s="44"/>
    </row>
    <row r="241" spans="1:31" ht="31.5" x14ac:dyDescent="0.25">
      <c r="A241" s="72">
        <v>197</v>
      </c>
      <c r="B241" s="57" t="s">
        <v>362</v>
      </c>
      <c r="C241" s="92">
        <f>'2022'!B239</f>
        <v>6.8</v>
      </c>
      <c r="D241" s="93">
        <f>'2022'!DZ239</f>
        <v>12</v>
      </c>
      <c r="E241" s="93">
        <f>'2022'!EA239</f>
        <v>12</v>
      </c>
      <c r="F241" s="92">
        <f>'2022'!ED239</f>
        <v>1.7647058823529411</v>
      </c>
      <c r="G241" s="44">
        <f>'2021'!EH184</f>
        <v>1</v>
      </c>
      <c r="H241" s="94">
        <f t="shared" si="21"/>
        <v>8.3333333333333321</v>
      </c>
      <c r="I241" s="47"/>
      <c r="J241" s="47"/>
      <c r="K241" s="47"/>
      <c r="L241" s="99"/>
      <c r="M241" s="44"/>
      <c r="N241" s="44"/>
      <c r="O241" s="44">
        <f>'Добыча 2021'!U200</f>
        <v>0</v>
      </c>
      <c r="P241" s="44"/>
      <c r="Q241" s="44"/>
      <c r="R241" s="44"/>
      <c r="S241" s="44"/>
      <c r="T241" s="44"/>
      <c r="U241" s="44">
        <f t="shared" si="22"/>
        <v>0</v>
      </c>
      <c r="V241" s="94">
        <f>'2022'!EF239</f>
        <v>1.2000000000000002</v>
      </c>
      <c r="W241" s="44">
        <f t="shared" si="23"/>
        <v>10.000000000000002</v>
      </c>
      <c r="X241" s="44">
        <f>'2022'!EH239</f>
        <v>1</v>
      </c>
      <c r="Y241" s="94">
        <f t="shared" si="24"/>
        <v>8.3333333333333321</v>
      </c>
      <c r="Z241" s="44"/>
      <c r="AA241" s="44"/>
      <c r="AB241" s="44"/>
      <c r="AC241" s="44"/>
      <c r="AD241" s="44">
        <f t="shared" si="25"/>
        <v>1</v>
      </c>
      <c r="AE241" s="44"/>
    </row>
    <row r="242" spans="1:31" x14ac:dyDescent="0.25">
      <c r="A242" s="34"/>
      <c r="B242" s="46" t="s">
        <v>170</v>
      </c>
      <c r="C242" s="98"/>
      <c r="D242" s="97"/>
      <c r="E242" s="97"/>
      <c r="F242" s="98"/>
      <c r="G242" s="44"/>
      <c r="H242" s="94"/>
      <c r="I242" s="44"/>
      <c r="J242" s="44"/>
      <c r="K242" s="44"/>
      <c r="L242" s="44"/>
      <c r="M242" s="56"/>
      <c r="N242" s="56"/>
      <c r="O242" s="56"/>
      <c r="P242" s="56"/>
      <c r="Q242" s="56"/>
      <c r="R242" s="56"/>
      <c r="S242" s="56"/>
      <c r="T242" s="56"/>
      <c r="U242" s="44"/>
      <c r="V242" s="111"/>
      <c r="W242" s="44"/>
      <c r="X242" s="56"/>
      <c r="Y242" s="94"/>
      <c r="Z242" s="56"/>
      <c r="AA242" s="56"/>
      <c r="AB242" s="56"/>
      <c r="AC242" s="56"/>
      <c r="AD242" s="56" t="str">
        <f t="shared" si="25"/>
        <v/>
      </c>
      <c r="AE242" s="56"/>
    </row>
    <row r="243" spans="1:31" ht="31.5" x14ac:dyDescent="0.25">
      <c r="A243" s="34">
        <v>198</v>
      </c>
      <c r="B243" s="57" t="s">
        <v>171</v>
      </c>
      <c r="C243" s="92">
        <f>'2022'!B241</f>
        <v>91.6</v>
      </c>
      <c r="D243" s="93">
        <f>'2022'!DZ241</f>
        <v>0</v>
      </c>
      <c r="E243" s="93">
        <f>'2022'!EA241</f>
        <v>0</v>
      </c>
      <c r="F243" s="92">
        <f>'2022'!ED241</f>
        <v>0</v>
      </c>
      <c r="G243" s="44">
        <f>'2021'!EH186</f>
        <v>0</v>
      </c>
      <c r="H243" s="94">
        <f t="shared" ref="H243:H262" si="26">IF(G243&gt;0,G243/D243*100,0)</f>
        <v>0</v>
      </c>
      <c r="I243" s="44"/>
      <c r="J243" s="44"/>
      <c r="K243" s="44"/>
      <c r="L243" s="44"/>
      <c r="M243" s="44"/>
      <c r="N243" s="44"/>
      <c r="O243" s="44">
        <f>'Добыча 2021'!U202</f>
        <v>0</v>
      </c>
      <c r="P243" s="44"/>
      <c r="Q243" s="44"/>
      <c r="R243" s="44"/>
      <c r="S243" s="44"/>
      <c r="T243" s="44"/>
      <c r="U243" s="44">
        <f t="shared" ref="U243:U262" si="27">IF(G243=0,0,O243/G243*100)</f>
        <v>0</v>
      </c>
      <c r="V243" s="94">
        <f>'2022'!EF241</f>
        <v>0</v>
      </c>
      <c r="W243" s="44">
        <f t="shared" ref="W243:W262" si="28">IF(V243&gt;0,V243/E243*100,0)</f>
        <v>0</v>
      </c>
      <c r="X243" s="44">
        <f>'2022'!EH241</f>
        <v>0</v>
      </c>
      <c r="Y243" s="94">
        <f t="shared" ref="Y243:Y262" si="29">IF(X243&gt;0,X243/E243*100,0)</f>
        <v>0</v>
      </c>
      <c r="Z243" s="44"/>
      <c r="AA243" s="44"/>
      <c r="AB243" s="44"/>
      <c r="AC243" s="44"/>
      <c r="AD243" s="44" t="str">
        <f t="shared" si="25"/>
        <v/>
      </c>
      <c r="AE243" s="44"/>
    </row>
    <row r="244" spans="1:31" ht="30" customHeight="1" x14ac:dyDescent="0.25">
      <c r="A244" s="34">
        <v>199</v>
      </c>
      <c r="B244" s="57" t="s">
        <v>172</v>
      </c>
      <c r="C244" s="92">
        <f>'2022'!B242</f>
        <v>347.2</v>
      </c>
      <c r="D244" s="93">
        <f>'2022'!DZ242</f>
        <v>0</v>
      </c>
      <c r="E244" s="93">
        <f>'2022'!EA242</f>
        <v>0</v>
      </c>
      <c r="F244" s="92">
        <f>'2022'!ED242</f>
        <v>0</v>
      </c>
      <c r="G244" s="44">
        <f>'2021'!EH187</f>
        <v>0</v>
      </c>
      <c r="H244" s="94">
        <f t="shared" si="26"/>
        <v>0</v>
      </c>
      <c r="I244" s="44"/>
      <c r="J244" s="44"/>
      <c r="K244" s="44"/>
      <c r="L244" s="44"/>
      <c r="M244" s="44"/>
      <c r="N244" s="44"/>
      <c r="O244" s="44">
        <f>'Добыча 2021'!U203</f>
        <v>0</v>
      </c>
      <c r="P244" s="44"/>
      <c r="Q244" s="44"/>
      <c r="R244" s="44"/>
      <c r="S244" s="44"/>
      <c r="T244" s="44"/>
      <c r="U244" s="44">
        <f t="shared" si="27"/>
        <v>0</v>
      </c>
      <c r="V244" s="94">
        <f>'2022'!EF242</f>
        <v>0</v>
      </c>
      <c r="W244" s="44">
        <f t="shared" si="28"/>
        <v>0</v>
      </c>
      <c r="X244" s="44">
        <f>'2022'!EH242</f>
        <v>0</v>
      </c>
      <c r="Y244" s="94">
        <f t="shared" si="29"/>
        <v>0</v>
      </c>
      <c r="Z244" s="44"/>
      <c r="AA244" s="44"/>
      <c r="AB244" s="44"/>
      <c r="AC244" s="44"/>
      <c r="AD244" s="44" t="str">
        <f t="shared" si="25"/>
        <v/>
      </c>
      <c r="AE244" s="44"/>
    </row>
    <row r="245" spans="1:31" x14ac:dyDescent="0.25">
      <c r="A245" s="34"/>
      <c r="B245" s="46" t="s">
        <v>151</v>
      </c>
      <c r="C245" s="98"/>
      <c r="D245" s="97"/>
      <c r="E245" s="97"/>
      <c r="F245" s="98"/>
      <c r="G245" s="44"/>
      <c r="H245" s="94"/>
      <c r="I245" s="44"/>
      <c r="J245" s="44"/>
      <c r="K245" s="44"/>
      <c r="L245" s="44"/>
      <c r="M245" s="56"/>
      <c r="N245" s="56"/>
      <c r="O245" s="56"/>
      <c r="P245" s="56"/>
      <c r="Q245" s="56"/>
      <c r="R245" s="56"/>
      <c r="S245" s="56"/>
      <c r="T245" s="56"/>
      <c r="U245" s="44"/>
      <c r="V245" s="111"/>
      <c r="W245" s="44"/>
      <c r="X245" s="56"/>
      <c r="Y245" s="94"/>
      <c r="Z245" s="56"/>
      <c r="AA245" s="56"/>
      <c r="AB245" s="56"/>
      <c r="AC245" s="56"/>
      <c r="AD245" s="56" t="str">
        <f t="shared" si="25"/>
        <v/>
      </c>
      <c r="AE245" s="56"/>
    </row>
    <row r="246" spans="1:31" ht="31.5" x14ac:dyDescent="0.25">
      <c r="A246" s="34">
        <v>200</v>
      </c>
      <c r="B246" s="57" t="s">
        <v>152</v>
      </c>
      <c r="C246" s="92">
        <f>'2022'!B244</f>
        <v>211.2</v>
      </c>
      <c r="D246" s="93">
        <f>'2022'!DZ244</f>
        <v>28</v>
      </c>
      <c r="E246" s="93">
        <f>'2022'!EA244</f>
        <v>56</v>
      </c>
      <c r="F246" s="92">
        <f>'2022'!ED244</f>
        <v>0.26515151515151514</v>
      </c>
      <c r="G246" s="44">
        <f>'2021'!EH189</f>
        <v>2</v>
      </c>
      <c r="H246" s="94">
        <f t="shared" si="26"/>
        <v>7.1428571428571423</v>
      </c>
      <c r="I246" s="44"/>
      <c r="J246" s="44"/>
      <c r="K246" s="44"/>
      <c r="L246" s="44"/>
      <c r="M246" s="44"/>
      <c r="N246" s="44"/>
      <c r="O246" s="44">
        <f>'Добыча 2021'!U205</f>
        <v>0</v>
      </c>
      <c r="P246" s="44"/>
      <c r="Q246" s="44"/>
      <c r="R246" s="44"/>
      <c r="S246" s="44"/>
      <c r="T246" s="44"/>
      <c r="U246" s="44">
        <f t="shared" si="27"/>
        <v>0</v>
      </c>
      <c r="V246" s="94">
        <f>'2022'!EF244</f>
        <v>5.6000000000000005</v>
      </c>
      <c r="W246" s="44">
        <f t="shared" si="28"/>
        <v>10</v>
      </c>
      <c r="X246" s="44">
        <f>'2022'!EH244</f>
        <v>0</v>
      </c>
      <c r="Y246" s="94">
        <f t="shared" si="29"/>
        <v>0</v>
      </c>
      <c r="Z246" s="44"/>
      <c r="AA246" s="44"/>
      <c r="AB246" s="44"/>
      <c r="AC246" s="44"/>
      <c r="AD246" s="44" t="str">
        <f t="shared" si="25"/>
        <v/>
      </c>
      <c r="AE246" s="44"/>
    </row>
    <row r="247" spans="1:31" x14ac:dyDescent="0.25">
      <c r="A247" s="34"/>
      <c r="B247" s="46" t="s">
        <v>254</v>
      </c>
      <c r="C247" s="98"/>
      <c r="D247" s="97"/>
      <c r="E247" s="97"/>
      <c r="F247" s="98"/>
      <c r="G247" s="44"/>
      <c r="H247" s="94"/>
      <c r="I247" s="44"/>
      <c r="J247" s="44"/>
      <c r="K247" s="44"/>
      <c r="L247" s="44"/>
      <c r="M247" s="56"/>
      <c r="N247" s="56"/>
      <c r="O247" s="56"/>
      <c r="P247" s="56"/>
      <c r="Q247" s="56"/>
      <c r="R247" s="56"/>
      <c r="S247" s="56"/>
      <c r="T247" s="56"/>
      <c r="U247" s="44"/>
      <c r="V247" s="111"/>
      <c r="W247" s="44"/>
      <c r="X247" s="56"/>
      <c r="Y247" s="94"/>
      <c r="Z247" s="56"/>
      <c r="AA247" s="56"/>
      <c r="AB247" s="56"/>
      <c r="AC247" s="56"/>
      <c r="AD247" s="56" t="str">
        <f t="shared" si="25"/>
        <v/>
      </c>
      <c r="AE247" s="56"/>
    </row>
    <row r="248" spans="1:31" ht="63" x14ac:dyDescent="0.25">
      <c r="A248" s="34">
        <v>201</v>
      </c>
      <c r="B248" s="57" t="s">
        <v>363</v>
      </c>
      <c r="C248" s="92">
        <f>'2022'!B246</f>
        <v>15.6</v>
      </c>
      <c r="D248" s="93">
        <f>'2022'!DZ246</f>
        <v>0</v>
      </c>
      <c r="E248" s="93">
        <f>'2022'!EA246</f>
        <v>0</v>
      </c>
      <c r="F248" s="92">
        <f>'2022'!ED246</f>
        <v>0</v>
      </c>
      <c r="G248" s="44">
        <f>'2021'!EH191</f>
        <v>0</v>
      </c>
      <c r="H248" s="94">
        <f t="shared" si="26"/>
        <v>0</v>
      </c>
      <c r="I248" s="44"/>
      <c r="J248" s="44"/>
      <c r="K248" s="44"/>
      <c r="L248" s="44"/>
      <c r="M248" s="44"/>
      <c r="N248" s="44"/>
      <c r="O248" s="44">
        <f>'Добыча 2021'!U207</f>
        <v>0</v>
      </c>
      <c r="P248" s="44"/>
      <c r="Q248" s="44"/>
      <c r="R248" s="44"/>
      <c r="S248" s="44"/>
      <c r="T248" s="44"/>
      <c r="U248" s="44">
        <f t="shared" si="27"/>
        <v>0</v>
      </c>
      <c r="V248" s="94">
        <f>'2022'!EF246</f>
        <v>0</v>
      </c>
      <c r="W248" s="44">
        <f t="shared" si="28"/>
        <v>0</v>
      </c>
      <c r="X248" s="44">
        <f>'2022'!EH246</f>
        <v>0</v>
      </c>
      <c r="Y248" s="94">
        <f t="shared" si="29"/>
        <v>0</v>
      </c>
      <c r="Z248" s="44"/>
      <c r="AA248" s="44"/>
      <c r="AB248" s="44"/>
      <c r="AC248" s="44"/>
      <c r="AD248" s="44" t="str">
        <f t="shared" si="25"/>
        <v/>
      </c>
      <c r="AE248" s="44"/>
    </row>
    <row r="249" spans="1:31" ht="47.25" x14ac:dyDescent="0.25">
      <c r="A249" s="34">
        <v>202</v>
      </c>
      <c r="B249" s="57" t="s">
        <v>364</v>
      </c>
      <c r="C249" s="92">
        <f>'2022'!B247</f>
        <v>5.3</v>
      </c>
      <c r="D249" s="93">
        <f>'2022'!DZ247</f>
        <v>0</v>
      </c>
      <c r="E249" s="93">
        <f>'2022'!EA247</f>
        <v>0</v>
      </c>
      <c r="F249" s="92">
        <f>'2022'!ED247</f>
        <v>0</v>
      </c>
      <c r="G249" s="44">
        <f>'2021'!EH192</f>
        <v>0</v>
      </c>
      <c r="H249" s="94">
        <f t="shared" si="26"/>
        <v>0</v>
      </c>
      <c r="I249" s="44"/>
      <c r="J249" s="44"/>
      <c r="K249" s="44"/>
      <c r="L249" s="44"/>
      <c r="M249" s="44"/>
      <c r="N249" s="44"/>
      <c r="O249" s="44">
        <f>'Добыча 2021'!U208</f>
        <v>0</v>
      </c>
      <c r="P249" s="44"/>
      <c r="Q249" s="44"/>
      <c r="R249" s="44"/>
      <c r="S249" s="44"/>
      <c r="T249" s="44"/>
      <c r="U249" s="44">
        <f t="shared" si="27"/>
        <v>0</v>
      </c>
      <c r="V249" s="94">
        <f>'2022'!EF247</f>
        <v>0</v>
      </c>
      <c r="W249" s="44">
        <f t="shared" si="28"/>
        <v>0</v>
      </c>
      <c r="X249" s="44">
        <f>'2022'!EH247</f>
        <v>0</v>
      </c>
      <c r="Y249" s="94">
        <f t="shared" si="29"/>
        <v>0</v>
      </c>
      <c r="Z249" s="44"/>
      <c r="AA249" s="44"/>
      <c r="AB249" s="44"/>
      <c r="AC249" s="44"/>
      <c r="AD249" s="44" t="str">
        <f t="shared" si="25"/>
        <v/>
      </c>
      <c r="AE249" s="44"/>
    </row>
    <row r="250" spans="1:31" ht="47.25" x14ac:dyDescent="0.25">
      <c r="A250" s="34">
        <v>203</v>
      </c>
      <c r="B250" s="57" t="s">
        <v>365</v>
      </c>
      <c r="C250" s="92">
        <f>'2022'!B248</f>
        <v>3.2</v>
      </c>
      <c r="D250" s="93">
        <f>'2022'!DZ248</f>
        <v>0</v>
      </c>
      <c r="E250" s="93">
        <f>'2022'!EA248</f>
        <v>0</v>
      </c>
      <c r="F250" s="92">
        <f>'2022'!ED248</f>
        <v>0</v>
      </c>
      <c r="G250" s="44">
        <f>'2021'!EH193</f>
        <v>0</v>
      </c>
      <c r="H250" s="94">
        <f t="shared" si="26"/>
        <v>0</v>
      </c>
      <c r="I250" s="44"/>
      <c r="J250" s="44"/>
      <c r="K250" s="44"/>
      <c r="L250" s="44"/>
      <c r="M250" s="44"/>
      <c r="N250" s="44"/>
      <c r="O250" s="44">
        <f>'Добыча 2021'!U209</f>
        <v>0</v>
      </c>
      <c r="P250" s="44"/>
      <c r="Q250" s="44"/>
      <c r="R250" s="44"/>
      <c r="S250" s="44"/>
      <c r="T250" s="44"/>
      <c r="U250" s="44">
        <f t="shared" si="27"/>
        <v>0</v>
      </c>
      <c r="V250" s="94">
        <f>'2022'!EF248</f>
        <v>0</v>
      </c>
      <c r="W250" s="44">
        <f t="shared" si="28"/>
        <v>0</v>
      </c>
      <c r="X250" s="44">
        <f>'2022'!EH248</f>
        <v>0</v>
      </c>
      <c r="Y250" s="94">
        <f t="shared" si="29"/>
        <v>0</v>
      </c>
      <c r="Z250" s="44"/>
      <c r="AA250" s="44"/>
      <c r="AB250" s="44"/>
      <c r="AC250" s="44"/>
      <c r="AD250" s="44" t="str">
        <f t="shared" si="25"/>
        <v/>
      </c>
      <c r="AE250" s="44"/>
    </row>
    <row r="251" spans="1:31" ht="31.5" x14ac:dyDescent="0.25">
      <c r="A251" s="34">
        <v>204</v>
      </c>
      <c r="B251" s="57" t="s">
        <v>258</v>
      </c>
      <c r="C251" s="92">
        <f>'2022'!B249</f>
        <v>4</v>
      </c>
      <c r="D251" s="93">
        <f>'2022'!DZ249</f>
        <v>0</v>
      </c>
      <c r="E251" s="93">
        <f>'2022'!EA249</f>
        <v>0</v>
      </c>
      <c r="F251" s="92">
        <f>'2022'!ED249</f>
        <v>0</v>
      </c>
      <c r="G251" s="44">
        <f>'2021'!EH194</f>
        <v>0</v>
      </c>
      <c r="H251" s="94">
        <f t="shared" si="26"/>
        <v>0</v>
      </c>
      <c r="I251" s="44"/>
      <c r="J251" s="44"/>
      <c r="K251" s="44"/>
      <c r="L251" s="44"/>
      <c r="M251" s="44"/>
      <c r="N251" s="44"/>
      <c r="O251" s="44">
        <f>'Добыча 2021'!U210</f>
        <v>0</v>
      </c>
      <c r="P251" s="44"/>
      <c r="Q251" s="44"/>
      <c r="R251" s="44"/>
      <c r="S251" s="44"/>
      <c r="T251" s="44"/>
      <c r="U251" s="44">
        <f t="shared" si="27"/>
        <v>0</v>
      </c>
      <c r="V251" s="94">
        <f>'2022'!EF249</f>
        <v>0</v>
      </c>
      <c r="W251" s="44">
        <f t="shared" si="28"/>
        <v>0</v>
      </c>
      <c r="X251" s="44">
        <f>'2022'!EH249</f>
        <v>0</v>
      </c>
      <c r="Y251" s="94">
        <f t="shared" si="29"/>
        <v>0</v>
      </c>
      <c r="Z251" s="44"/>
      <c r="AA251" s="44"/>
      <c r="AB251" s="44"/>
      <c r="AC251" s="44"/>
      <c r="AD251" s="44" t="str">
        <f t="shared" si="25"/>
        <v/>
      </c>
      <c r="AE251" s="44"/>
    </row>
    <row r="252" spans="1:31" ht="31.5" x14ac:dyDescent="0.25">
      <c r="A252" s="34">
        <v>205</v>
      </c>
      <c r="B252" s="57" t="s">
        <v>262</v>
      </c>
      <c r="C252" s="92">
        <f>'2022'!B250</f>
        <v>3.52</v>
      </c>
      <c r="D252" s="93">
        <f>'2022'!DZ250</f>
        <v>0</v>
      </c>
      <c r="E252" s="93">
        <f>'2022'!EA250</f>
        <v>0</v>
      </c>
      <c r="F252" s="92">
        <f>'2022'!ED250</f>
        <v>0</v>
      </c>
      <c r="G252" s="44">
        <f>'2021'!EH195</f>
        <v>0</v>
      </c>
      <c r="H252" s="94">
        <f t="shared" si="26"/>
        <v>0</v>
      </c>
      <c r="I252" s="44"/>
      <c r="J252" s="44"/>
      <c r="K252" s="44"/>
      <c r="L252" s="44"/>
      <c r="M252" s="44"/>
      <c r="N252" s="44"/>
      <c r="O252" s="44">
        <f>'Добыча 2021'!U211</f>
        <v>0</v>
      </c>
      <c r="P252" s="44"/>
      <c r="Q252" s="44"/>
      <c r="R252" s="44"/>
      <c r="S252" s="44"/>
      <c r="T252" s="44"/>
      <c r="U252" s="44">
        <f t="shared" si="27"/>
        <v>0</v>
      </c>
      <c r="V252" s="94">
        <f>'2022'!EF250</f>
        <v>0</v>
      </c>
      <c r="W252" s="44">
        <f t="shared" si="28"/>
        <v>0</v>
      </c>
      <c r="X252" s="44">
        <f>'2022'!EH250</f>
        <v>0</v>
      </c>
      <c r="Y252" s="94">
        <f t="shared" si="29"/>
        <v>0</v>
      </c>
      <c r="Z252" s="44"/>
      <c r="AA252" s="44"/>
      <c r="AB252" s="44"/>
      <c r="AC252" s="44"/>
      <c r="AD252" s="44" t="str">
        <f t="shared" si="25"/>
        <v/>
      </c>
      <c r="AE252" s="44"/>
    </row>
    <row r="253" spans="1:31" ht="78.75" x14ac:dyDescent="0.25">
      <c r="A253" s="34">
        <v>206</v>
      </c>
      <c r="B253" s="57" t="s">
        <v>261</v>
      </c>
      <c r="C253" s="92">
        <f>'2022'!B251</f>
        <v>7.2</v>
      </c>
      <c r="D253" s="93">
        <f>'2022'!DZ251</f>
        <v>0</v>
      </c>
      <c r="E253" s="93">
        <f>'2022'!EA251</f>
        <v>0</v>
      </c>
      <c r="F253" s="92">
        <f>'2022'!ED251</f>
        <v>0</v>
      </c>
      <c r="G253" s="44">
        <f>'2021'!EH196</f>
        <v>0</v>
      </c>
      <c r="H253" s="94">
        <f t="shared" si="26"/>
        <v>0</v>
      </c>
      <c r="I253" s="44"/>
      <c r="J253" s="44"/>
      <c r="K253" s="44"/>
      <c r="L253" s="44"/>
      <c r="M253" s="44"/>
      <c r="N253" s="44"/>
      <c r="O253" s="44">
        <f>'Добыча 2021'!U212</f>
        <v>0</v>
      </c>
      <c r="P253" s="44"/>
      <c r="Q253" s="44"/>
      <c r="R253" s="44"/>
      <c r="S253" s="44"/>
      <c r="T253" s="44"/>
      <c r="U253" s="44">
        <f t="shared" si="27"/>
        <v>0</v>
      </c>
      <c r="V253" s="94">
        <f>'2022'!EF251</f>
        <v>0</v>
      </c>
      <c r="W253" s="44">
        <f t="shared" si="28"/>
        <v>0</v>
      </c>
      <c r="X253" s="44">
        <f>'2022'!EH251</f>
        <v>0</v>
      </c>
      <c r="Y253" s="94">
        <f t="shared" si="29"/>
        <v>0</v>
      </c>
      <c r="Z253" s="44"/>
      <c r="AA253" s="44"/>
      <c r="AB253" s="44"/>
      <c r="AC253" s="44"/>
      <c r="AD253" s="44" t="str">
        <f t="shared" si="25"/>
        <v/>
      </c>
      <c r="AE253" s="44"/>
    </row>
    <row r="254" spans="1:31" ht="37.5" customHeight="1" x14ac:dyDescent="0.25">
      <c r="A254" s="34">
        <v>207</v>
      </c>
      <c r="B254" s="57" t="s">
        <v>259</v>
      </c>
      <c r="C254" s="92">
        <f>'2022'!B252</f>
        <v>9.4</v>
      </c>
      <c r="D254" s="93">
        <f>'2022'!DZ252</f>
        <v>0</v>
      </c>
      <c r="E254" s="93">
        <f>'2022'!EA252</f>
        <v>0</v>
      </c>
      <c r="F254" s="92">
        <f>'2022'!ED252</f>
        <v>0</v>
      </c>
      <c r="G254" s="44">
        <f>'2021'!EH197</f>
        <v>0</v>
      </c>
      <c r="H254" s="94">
        <f t="shared" si="26"/>
        <v>0</v>
      </c>
      <c r="I254" s="44"/>
      <c r="J254" s="44"/>
      <c r="K254" s="44"/>
      <c r="L254" s="44"/>
      <c r="M254" s="44"/>
      <c r="N254" s="44"/>
      <c r="O254" s="44">
        <f>'Добыча 2021'!U213</f>
        <v>0</v>
      </c>
      <c r="P254" s="44"/>
      <c r="Q254" s="44"/>
      <c r="R254" s="44"/>
      <c r="S254" s="44"/>
      <c r="T254" s="44"/>
      <c r="U254" s="44">
        <f t="shared" si="27"/>
        <v>0</v>
      </c>
      <c r="V254" s="94">
        <f>'2022'!EF252</f>
        <v>0</v>
      </c>
      <c r="W254" s="44">
        <f t="shared" si="28"/>
        <v>0</v>
      </c>
      <c r="X254" s="44">
        <f>'2022'!EH252</f>
        <v>0</v>
      </c>
      <c r="Y254" s="94">
        <f t="shared" si="29"/>
        <v>0</v>
      </c>
      <c r="Z254" s="44"/>
      <c r="AA254" s="44"/>
      <c r="AB254" s="44"/>
      <c r="AC254" s="44"/>
      <c r="AD254" s="44" t="str">
        <f t="shared" si="25"/>
        <v/>
      </c>
      <c r="AE254" s="44"/>
    </row>
    <row r="255" spans="1:31" ht="63" x14ac:dyDescent="0.25">
      <c r="A255" s="34">
        <v>208</v>
      </c>
      <c r="B255" s="57" t="s">
        <v>255</v>
      </c>
      <c r="C255" s="92">
        <f>'2022'!B253</f>
        <v>29.6</v>
      </c>
      <c r="D255" s="93">
        <f>'2022'!DZ253</f>
        <v>0</v>
      </c>
      <c r="E255" s="93">
        <f>'2022'!EA253</f>
        <v>5</v>
      </c>
      <c r="F255" s="92">
        <f>'2022'!ED253</f>
        <v>0.16891891891891891</v>
      </c>
      <c r="G255" s="44">
        <f>'2021'!EH198</f>
        <v>0</v>
      </c>
      <c r="H255" s="94">
        <f t="shared" si="26"/>
        <v>0</v>
      </c>
      <c r="I255" s="44"/>
      <c r="J255" s="44"/>
      <c r="K255" s="44"/>
      <c r="L255" s="44"/>
      <c r="M255" s="44"/>
      <c r="N255" s="44"/>
      <c r="O255" s="44">
        <f>'Добыча 2021'!U214</f>
        <v>0</v>
      </c>
      <c r="P255" s="44"/>
      <c r="Q255" s="44"/>
      <c r="R255" s="44"/>
      <c r="S255" s="44"/>
      <c r="T255" s="44"/>
      <c r="U255" s="44">
        <f t="shared" si="27"/>
        <v>0</v>
      </c>
      <c r="V255" s="94">
        <f>'2022'!EF253</f>
        <v>0.5</v>
      </c>
      <c r="W255" s="44">
        <f t="shared" si="28"/>
        <v>10</v>
      </c>
      <c r="X255" s="44">
        <f>'2022'!EH253</f>
        <v>0</v>
      </c>
      <c r="Y255" s="94">
        <f t="shared" si="29"/>
        <v>0</v>
      </c>
      <c r="Z255" s="44"/>
      <c r="AA255" s="44"/>
      <c r="AB255" s="44"/>
      <c r="AC255" s="44"/>
      <c r="AD255" s="44" t="str">
        <f t="shared" si="25"/>
        <v/>
      </c>
      <c r="AE255" s="44"/>
    </row>
    <row r="256" spans="1:31" ht="37.5" customHeight="1" x14ac:dyDescent="0.25">
      <c r="A256" s="34">
        <v>209</v>
      </c>
      <c r="B256" s="57" t="s">
        <v>263</v>
      </c>
      <c r="C256" s="92">
        <f>'2022'!B254</f>
        <v>23.164000000000001</v>
      </c>
      <c r="D256" s="93">
        <f>'2022'!DZ254</f>
        <v>29</v>
      </c>
      <c r="E256" s="93">
        <f>'2022'!EA254</f>
        <v>25</v>
      </c>
      <c r="F256" s="92">
        <f>'2022'!ED254</f>
        <v>1.0792609221205318</v>
      </c>
      <c r="G256" s="44">
        <f>'2021'!EH199</f>
        <v>2</v>
      </c>
      <c r="H256" s="94">
        <f t="shared" si="26"/>
        <v>6.8965517241379306</v>
      </c>
      <c r="I256" s="44"/>
      <c r="J256" s="44"/>
      <c r="K256" s="44"/>
      <c r="L256" s="44"/>
      <c r="M256" s="44"/>
      <c r="N256" s="44"/>
      <c r="O256" s="44">
        <f>'Добыча 2021'!U215</f>
        <v>0</v>
      </c>
      <c r="P256" s="44"/>
      <c r="Q256" s="44"/>
      <c r="R256" s="44"/>
      <c r="S256" s="44"/>
      <c r="T256" s="44"/>
      <c r="U256" s="44">
        <f t="shared" si="27"/>
        <v>0</v>
      </c>
      <c r="V256" s="94">
        <f>'2022'!EF254</f>
        <v>2.5</v>
      </c>
      <c r="W256" s="44">
        <f t="shared" si="28"/>
        <v>10</v>
      </c>
      <c r="X256" s="44">
        <f>'2022'!EH254</f>
        <v>2</v>
      </c>
      <c r="Y256" s="94">
        <f t="shared" si="29"/>
        <v>8</v>
      </c>
      <c r="Z256" s="44"/>
      <c r="AA256" s="44"/>
      <c r="AB256" s="44"/>
      <c r="AC256" s="44"/>
      <c r="AD256" s="44">
        <f t="shared" si="25"/>
        <v>2</v>
      </c>
      <c r="AE256" s="44"/>
    </row>
    <row r="257" spans="1:31" ht="63" x14ac:dyDescent="0.25">
      <c r="A257" s="34">
        <v>210</v>
      </c>
      <c r="B257" s="57" t="s">
        <v>260</v>
      </c>
      <c r="C257" s="92">
        <f>'2022'!B255</f>
        <v>11.4</v>
      </c>
      <c r="D257" s="93">
        <f>'2022'!DZ255</f>
        <v>0</v>
      </c>
      <c r="E257" s="93">
        <f>'2022'!EA255</f>
        <v>0</v>
      </c>
      <c r="F257" s="92">
        <f>'2022'!ED255</f>
        <v>0</v>
      </c>
      <c r="G257" s="44">
        <f>'2021'!EH200</f>
        <v>0</v>
      </c>
      <c r="H257" s="94">
        <f t="shared" si="26"/>
        <v>0</v>
      </c>
      <c r="I257" s="44"/>
      <c r="J257" s="44"/>
      <c r="K257" s="44"/>
      <c r="L257" s="44"/>
      <c r="M257" s="44"/>
      <c r="N257" s="44"/>
      <c r="O257" s="44">
        <f>'Добыча 2021'!U216</f>
        <v>0</v>
      </c>
      <c r="P257" s="44"/>
      <c r="Q257" s="44"/>
      <c r="R257" s="44"/>
      <c r="S257" s="44"/>
      <c r="T257" s="44"/>
      <c r="U257" s="44">
        <f t="shared" si="27"/>
        <v>0</v>
      </c>
      <c r="V257" s="94">
        <f>'2022'!EF255</f>
        <v>0</v>
      </c>
      <c r="W257" s="44">
        <f t="shared" si="28"/>
        <v>0</v>
      </c>
      <c r="X257" s="44">
        <f>'2022'!EH255</f>
        <v>0</v>
      </c>
      <c r="Y257" s="94">
        <f t="shared" si="29"/>
        <v>0</v>
      </c>
      <c r="Z257" s="44"/>
      <c r="AA257" s="44"/>
      <c r="AB257" s="44"/>
      <c r="AC257" s="44"/>
      <c r="AD257" s="44" t="str">
        <f t="shared" si="25"/>
        <v/>
      </c>
      <c r="AE257" s="44"/>
    </row>
    <row r="258" spans="1:31" ht="56.25" customHeight="1" x14ac:dyDescent="0.25">
      <c r="A258" s="34">
        <v>211</v>
      </c>
      <c r="B258" s="57" t="s">
        <v>366</v>
      </c>
      <c r="C258" s="92">
        <f>'2022'!B256</f>
        <v>23.773</v>
      </c>
      <c r="D258" s="93">
        <f>'2022'!DZ256</f>
        <v>0</v>
      </c>
      <c r="E258" s="93">
        <f>'2022'!EA256</f>
        <v>21</v>
      </c>
      <c r="F258" s="92">
        <f>'2022'!ED256</f>
        <v>0.88335506667227526</v>
      </c>
      <c r="G258" s="44">
        <f>'2021'!EH201</f>
        <v>0</v>
      </c>
      <c r="H258" s="94">
        <f t="shared" si="26"/>
        <v>0</v>
      </c>
      <c r="I258" s="44"/>
      <c r="J258" s="44"/>
      <c r="K258" s="44"/>
      <c r="L258" s="44"/>
      <c r="M258" s="44"/>
      <c r="N258" s="44"/>
      <c r="O258" s="44">
        <f>'Добыча 2021'!U217</f>
        <v>0</v>
      </c>
      <c r="P258" s="44"/>
      <c r="Q258" s="44"/>
      <c r="R258" s="44"/>
      <c r="S258" s="44"/>
      <c r="T258" s="44"/>
      <c r="U258" s="44">
        <f t="shared" si="27"/>
        <v>0</v>
      </c>
      <c r="V258" s="94">
        <f>'2022'!EF256</f>
        <v>2.1</v>
      </c>
      <c r="W258" s="44">
        <f t="shared" si="28"/>
        <v>10</v>
      </c>
      <c r="X258" s="44">
        <f>'2022'!EH256</f>
        <v>0</v>
      </c>
      <c r="Y258" s="94">
        <f t="shared" si="29"/>
        <v>0</v>
      </c>
      <c r="Z258" s="44"/>
      <c r="AA258" s="44"/>
      <c r="AB258" s="44"/>
      <c r="AC258" s="44"/>
      <c r="AD258" s="44" t="str">
        <f t="shared" si="25"/>
        <v/>
      </c>
      <c r="AE258" s="44"/>
    </row>
    <row r="259" spans="1:31" ht="63" x14ac:dyDescent="0.25">
      <c r="A259" s="34">
        <v>212</v>
      </c>
      <c r="B259" s="57" t="s">
        <v>367</v>
      </c>
      <c r="C259" s="92">
        <f>'2022'!B257</f>
        <v>12.676</v>
      </c>
      <c r="D259" s="93">
        <f>'2022'!DZ257</f>
        <v>0</v>
      </c>
      <c r="E259" s="93">
        <f>'2022'!EA257</f>
        <v>0</v>
      </c>
      <c r="F259" s="92">
        <f>'2022'!ED257</f>
        <v>0</v>
      </c>
      <c r="G259" s="44">
        <f>'2021'!EH202</f>
        <v>0</v>
      </c>
      <c r="H259" s="94">
        <f t="shared" si="26"/>
        <v>0</v>
      </c>
      <c r="I259" s="44"/>
      <c r="J259" s="44"/>
      <c r="K259" s="44"/>
      <c r="L259" s="44"/>
      <c r="M259" s="44"/>
      <c r="N259" s="44"/>
      <c r="O259" s="44">
        <f>'Добыча 2021'!U218</f>
        <v>0</v>
      </c>
      <c r="P259" s="44"/>
      <c r="Q259" s="44"/>
      <c r="R259" s="44"/>
      <c r="S259" s="44"/>
      <c r="T259" s="44"/>
      <c r="U259" s="44">
        <f t="shared" si="27"/>
        <v>0</v>
      </c>
      <c r="V259" s="94">
        <f>'2022'!EF257</f>
        <v>0</v>
      </c>
      <c r="W259" s="44">
        <f t="shared" si="28"/>
        <v>0</v>
      </c>
      <c r="X259" s="44">
        <f>'2022'!EH257</f>
        <v>0</v>
      </c>
      <c r="Y259" s="94">
        <f t="shared" si="29"/>
        <v>0</v>
      </c>
      <c r="Z259" s="44"/>
      <c r="AA259" s="44"/>
      <c r="AB259" s="44"/>
      <c r="AC259" s="44"/>
      <c r="AD259" s="44" t="str">
        <f t="shared" si="25"/>
        <v/>
      </c>
      <c r="AE259" s="44"/>
    </row>
    <row r="260" spans="1:31" ht="51" customHeight="1" x14ac:dyDescent="0.25">
      <c r="A260" s="34">
        <v>213</v>
      </c>
      <c r="B260" s="57" t="s">
        <v>368</v>
      </c>
      <c r="C260" s="92">
        <f>'2022'!B258</f>
        <v>40.1</v>
      </c>
      <c r="D260" s="93">
        <f>'2022'!DZ258</f>
        <v>0</v>
      </c>
      <c r="E260" s="93">
        <f>'2022'!EA258</f>
        <v>35</v>
      </c>
      <c r="F260" s="92">
        <f>'2022'!ED258</f>
        <v>0.87281795511221938</v>
      </c>
      <c r="G260" s="44">
        <f>'2021'!EH203</f>
        <v>0</v>
      </c>
      <c r="H260" s="94">
        <f t="shared" si="26"/>
        <v>0</v>
      </c>
      <c r="I260" s="44"/>
      <c r="J260" s="44"/>
      <c r="K260" s="44"/>
      <c r="L260" s="44"/>
      <c r="M260" s="44"/>
      <c r="N260" s="44"/>
      <c r="O260" s="44">
        <f>'Добыча 2021'!U219</f>
        <v>0</v>
      </c>
      <c r="P260" s="44"/>
      <c r="Q260" s="44"/>
      <c r="R260" s="44"/>
      <c r="S260" s="44"/>
      <c r="T260" s="44"/>
      <c r="U260" s="44">
        <f t="shared" si="27"/>
        <v>0</v>
      </c>
      <c r="V260" s="94">
        <f>'2022'!EF258</f>
        <v>3.5</v>
      </c>
      <c r="W260" s="44">
        <f t="shared" si="28"/>
        <v>10</v>
      </c>
      <c r="X260" s="44">
        <f>'2022'!EH258</f>
        <v>0</v>
      </c>
      <c r="Y260" s="94">
        <f t="shared" si="29"/>
        <v>0</v>
      </c>
      <c r="Z260" s="44"/>
      <c r="AA260" s="44"/>
      <c r="AB260" s="44"/>
      <c r="AC260" s="44"/>
      <c r="AD260" s="44" t="str">
        <f t="shared" si="25"/>
        <v/>
      </c>
      <c r="AE260" s="44"/>
    </row>
    <row r="261" spans="1:31" ht="37.5" customHeight="1" x14ac:dyDescent="0.25">
      <c r="A261" s="34">
        <v>214</v>
      </c>
      <c r="B261" s="49" t="s">
        <v>264</v>
      </c>
      <c r="C261" s="92">
        <f>'2022'!B259</f>
        <v>34.82</v>
      </c>
      <c r="D261" s="93">
        <f>'2022'!DZ259</f>
        <v>35</v>
      </c>
      <c r="E261" s="93">
        <f>'2022'!EA259</f>
        <v>38</v>
      </c>
      <c r="F261" s="92">
        <f>'2022'!ED259</f>
        <v>1.0913268236645606</v>
      </c>
      <c r="G261" s="44">
        <f>'2021'!EH204</f>
        <v>2</v>
      </c>
      <c r="H261" s="94">
        <f t="shared" si="26"/>
        <v>5.7142857142857144</v>
      </c>
      <c r="I261" s="44"/>
      <c r="J261" s="44"/>
      <c r="K261" s="44"/>
      <c r="L261" s="44"/>
      <c r="M261" s="44"/>
      <c r="N261" s="44"/>
      <c r="O261" s="44">
        <f>'Добыча 2021'!U220</f>
        <v>2</v>
      </c>
      <c r="P261" s="44"/>
      <c r="Q261" s="44"/>
      <c r="R261" s="44"/>
      <c r="S261" s="44"/>
      <c r="T261" s="44"/>
      <c r="U261" s="44">
        <f t="shared" si="27"/>
        <v>100</v>
      </c>
      <c r="V261" s="94">
        <f>'2022'!EF259</f>
        <v>3.8000000000000003</v>
      </c>
      <c r="W261" s="44">
        <f t="shared" si="28"/>
        <v>10</v>
      </c>
      <c r="X261" s="44">
        <f>'2022'!EH259</f>
        <v>3</v>
      </c>
      <c r="Y261" s="94">
        <f t="shared" si="29"/>
        <v>7.8947368421052628</v>
      </c>
      <c r="Z261" s="44"/>
      <c r="AA261" s="44"/>
      <c r="AB261" s="44"/>
      <c r="AC261" s="44"/>
      <c r="AD261" s="44">
        <f t="shared" si="25"/>
        <v>3</v>
      </c>
      <c r="AE261" s="44"/>
    </row>
    <row r="262" spans="1:31" ht="37.5" customHeight="1" x14ac:dyDescent="0.25">
      <c r="A262" s="34">
        <v>215</v>
      </c>
      <c r="B262" s="57" t="s">
        <v>267</v>
      </c>
      <c r="C262" s="92">
        <f>'2022'!B260</f>
        <v>179.86</v>
      </c>
      <c r="D262" s="93">
        <f>'2022'!DZ260</f>
        <v>0</v>
      </c>
      <c r="E262" s="93">
        <f>'2022'!EA260</f>
        <v>100</v>
      </c>
      <c r="F262" s="92">
        <f>'2022'!ED260</f>
        <v>0.55598799065940174</v>
      </c>
      <c r="G262" s="44">
        <f>'2021'!EH205</f>
        <v>0</v>
      </c>
      <c r="H262" s="94">
        <f t="shared" si="26"/>
        <v>0</v>
      </c>
      <c r="I262" s="44"/>
      <c r="J262" s="44"/>
      <c r="K262" s="44"/>
      <c r="L262" s="44"/>
      <c r="M262" s="44"/>
      <c r="N262" s="44"/>
      <c r="O262" s="44">
        <f>'Добыча 2021'!U221</f>
        <v>0</v>
      </c>
      <c r="P262" s="44"/>
      <c r="Q262" s="44"/>
      <c r="R262" s="44"/>
      <c r="S262" s="44"/>
      <c r="T262" s="44"/>
      <c r="U262" s="44">
        <f t="shared" si="27"/>
        <v>0</v>
      </c>
      <c r="V262" s="94">
        <f>'2022'!EF260</f>
        <v>10</v>
      </c>
      <c r="W262" s="44">
        <f t="shared" si="28"/>
        <v>10</v>
      </c>
      <c r="X262" s="44">
        <f>'2022'!EH260</f>
        <v>0</v>
      </c>
      <c r="Y262" s="94">
        <f t="shared" si="29"/>
        <v>0</v>
      </c>
      <c r="Z262" s="44"/>
      <c r="AA262" s="44"/>
      <c r="AB262" s="44"/>
      <c r="AC262" s="44"/>
      <c r="AD262" s="44" t="str">
        <f t="shared" si="25"/>
        <v/>
      </c>
      <c r="AE262" s="44"/>
    </row>
    <row r="263" spans="1:31" ht="18.75" customHeight="1" x14ac:dyDescent="0.25">
      <c r="A263" s="561" t="s">
        <v>369</v>
      </c>
      <c r="B263" s="562"/>
      <c r="C263" s="131"/>
      <c r="D263" s="131"/>
      <c r="E263" s="423">
        <f>SUM(E16:E262)</f>
        <v>11414</v>
      </c>
      <c r="F263" s="423">
        <f t="shared" ref="F263:AE263" si="30">SUM(F16:F262)</f>
        <v>42.44999565078718</v>
      </c>
      <c r="G263" s="423">
        <f t="shared" si="30"/>
        <v>254</v>
      </c>
      <c r="H263" s="423">
        <f t="shared" si="30"/>
        <v>224.18958886911133</v>
      </c>
      <c r="I263" s="131">
        <f t="shared" si="30"/>
        <v>0</v>
      </c>
      <c r="J263" s="131">
        <f t="shared" si="30"/>
        <v>0</v>
      </c>
      <c r="K263" s="131">
        <f t="shared" si="30"/>
        <v>0</v>
      </c>
      <c r="L263" s="131">
        <f t="shared" si="30"/>
        <v>0</v>
      </c>
      <c r="M263" s="131">
        <f t="shared" si="30"/>
        <v>0</v>
      </c>
      <c r="N263" s="131">
        <f t="shared" si="30"/>
        <v>0</v>
      </c>
      <c r="O263" s="423">
        <f t="shared" si="30"/>
        <v>85</v>
      </c>
      <c r="P263" s="131">
        <f t="shared" si="30"/>
        <v>0</v>
      </c>
      <c r="Q263" s="131">
        <f t="shared" si="30"/>
        <v>0</v>
      </c>
      <c r="R263" s="131">
        <f t="shared" si="30"/>
        <v>0</v>
      </c>
      <c r="S263" s="131">
        <f t="shared" si="30"/>
        <v>0</v>
      </c>
      <c r="T263" s="131">
        <f t="shared" si="30"/>
        <v>0</v>
      </c>
      <c r="U263" s="423">
        <f t="shared" si="30"/>
        <v>836.68310742081246</v>
      </c>
      <c r="V263" s="94">
        <f t="shared" si="30"/>
        <v>1141.4000000000001</v>
      </c>
      <c r="W263" s="131"/>
      <c r="X263" s="423">
        <f t="shared" si="30"/>
        <v>460</v>
      </c>
      <c r="Y263" s="131"/>
      <c r="Z263" s="131">
        <f t="shared" si="30"/>
        <v>0</v>
      </c>
      <c r="AA263" s="131">
        <f t="shared" si="30"/>
        <v>0</v>
      </c>
      <c r="AB263" s="131">
        <f t="shared" si="30"/>
        <v>0</v>
      </c>
      <c r="AC263" s="131">
        <f t="shared" si="30"/>
        <v>0</v>
      </c>
      <c r="AD263" s="131">
        <f t="shared" si="30"/>
        <v>460</v>
      </c>
      <c r="AE263" s="131">
        <f t="shared" si="30"/>
        <v>0</v>
      </c>
    </row>
    <row r="264" spans="1:31" hidden="1" x14ac:dyDescent="0.25">
      <c r="A264" s="561" t="s">
        <v>370</v>
      </c>
      <c r="B264" s="562"/>
      <c r="C264" s="44"/>
      <c r="D264" s="44"/>
      <c r="E264" s="44"/>
      <c r="F264" s="44"/>
      <c r="G264" s="44"/>
      <c r="H264" s="44">
        <v>52000</v>
      </c>
      <c r="I264" s="44"/>
      <c r="J264" s="44"/>
      <c r="K264" s="44"/>
      <c r="L264" s="44"/>
    </row>
    <row r="265" spans="1:31" hidden="1" x14ac:dyDescent="0.25">
      <c r="A265" s="561" t="s">
        <v>371</v>
      </c>
      <c r="B265" s="562"/>
      <c r="C265" s="44"/>
      <c r="D265" s="44"/>
      <c r="E265" s="44"/>
      <c r="F265" s="44"/>
      <c r="G265" s="44"/>
      <c r="H265" s="44">
        <f>H264-H263</f>
        <v>51775.810411130886</v>
      </c>
      <c r="I265" s="44"/>
      <c r="J265" s="44"/>
      <c r="K265" s="44"/>
      <c r="L265" s="44"/>
    </row>
    <row r="266" spans="1:31" hidden="1" x14ac:dyDescent="0.25">
      <c r="A266" s="561" t="s">
        <v>293</v>
      </c>
      <c r="B266" s="562"/>
      <c r="C266" s="132"/>
      <c r="D266" s="132"/>
      <c r="E266" s="132"/>
      <c r="F266" s="44"/>
      <c r="G266" s="44"/>
      <c r="H266" s="44"/>
      <c r="I266" s="44"/>
      <c r="J266" s="44"/>
      <c r="K266" s="44"/>
      <c r="L266" s="44"/>
    </row>
    <row r="267" spans="1:31" ht="9.75" customHeight="1" x14ac:dyDescent="0.25">
      <c r="F267" s="133"/>
      <c r="G267" s="133"/>
      <c r="H267" s="133"/>
      <c r="I267" s="133"/>
      <c r="J267" s="133"/>
      <c r="K267" s="133"/>
      <c r="L267" s="133"/>
    </row>
    <row r="268" spans="1:31" ht="12.75" hidden="1" customHeight="1" x14ac:dyDescent="0.25">
      <c r="A268" s="77"/>
      <c r="B268" s="78"/>
      <c r="C268" s="78"/>
      <c r="D268" s="78"/>
      <c r="F268" s="140"/>
      <c r="G268" s="140"/>
      <c r="H268" s="140"/>
      <c r="I268" s="140"/>
      <c r="J268" s="140"/>
      <c r="K268" s="140"/>
      <c r="L268" s="140"/>
    </row>
    <row r="269" spans="1:31" ht="118.5" customHeight="1" x14ac:dyDescent="0.3">
      <c r="A269" s="590" t="s">
        <v>461</v>
      </c>
      <c r="B269" s="590"/>
      <c r="C269" s="590"/>
      <c r="D269" s="134"/>
      <c r="E269" s="168"/>
      <c r="F269" s="136"/>
      <c r="G269" s="135" t="s">
        <v>462</v>
      </c>
      <c r="H269" s="135"/>
      <c r="I269" s="136"/>
      <c r="J269" s="137" t="s">
        <v>463</v>
      </c>
      <c r="K269" s="137"/>
      <c r="L269" s="137"/>
      <c r="M269" s="137"/>
      <c r="N269" s="137"/>
    </row>
    <row r="270" spans="1:31" ht="20.25" x14ac:dyDescent="0.3">
      <c r="A270" s="138"/>
      <c r="B270" s="134"/>
      <c r="C270" s="134"/>
      <c r="D270" s="134"/>
      <c r="E270" s="139" t="s">
        <v>464</v>
      </c>
      <c r="F270" s="136"/>
      <c r="G270" s="137"/>
      <c r="H270" s="136"/>
      <c r="I270" s="136"/>
      <c r="J270" s="136"/>
      <c r="K270" s="136"/>
      <c r="L270" s="136"/>
      <c r="M270" s="137"/>
      <c r="N270" s="137"/>
    </row>
    <row r="271" spans="1:31" x14ac:dyDescent="0.25">
      <c r="F271" s="140"/>
      <c r="G271" s="140"/>
      <c r="H271" s="140"/>
      <c r="I271" s="140"/>
      <c r="J271" s="140"/>
      <c r="K271" s="140"/>
      <c r="L271" s="140"/>
    </row>
    <row r="272" spans="1:31" x14ac:dyDescent="0.25">
      <c r="F272" s="140"/>
      <c r="G272" s="140"/>
      <c r="H272" s="140"/>
      <c r="I272" s="140"/>
      <c r="J272" s="140"/>
      <c r="K272" s="140"/>
      <c r="L272" s="140"/>
    </row>
    <row r="273" spans="6:12" x14ac:dyDescent="0.25">
      <c r="F273" s="141"/>
      <c r="G273" s="140"/>
      <c r="H273" s="140"/>
      <c r="I273" s="140"/>
      <c r="J273" s="140"/>
      <c r="K273" s="140"/>
      <c r="L273" s="140"/>
    </row>
    <row r="274" spans="6:12" x14ac:dyDescent="0.25">
      <c r="F274" s="141"/>
      <c r="G274" s="140"/>
      <c r="H274" s="140"/>
      <c r="I274" s="140"/>
      <c r="J274" s="140"/>
      <c r="K274" s="140"/>
      <c r="L274" s="140"/>
    </row>
    <row r="275" spans="6:12" x14ac:dyDescent="0.25">
      <c r="F275" s="141"/>
      <c r="G275" s="140"/>
      <c r="H275" s="140"/>
      <c r="I275" s="140"/>
      <c r="J275" s="140"/>
      <c r="K275" s="140"/>
      <c r="L275" s="140"/>
    </row>
    <row r="276" spans="6:12" x14ac:dyDescent="0.25">
      <c r="F276" s="141"/>
      <c r="G276" s="140"/>
      <c r="H276" s="140"/>
      <c r="I276" s="140"/>
      <c r="J276" s="140"/>
      <c r="K276" s="140"/>
      <c r="L276" s="140"/>
    </row>
    <row r="277" spans="6:12" x14ac:dyDescent="0.25">
      <c r="F277" s="141"/>
      <c r="G277" s="140"/>
      <c r="H277" s="140"/>
      <c r="I277" s="140"/>
      <c r="J277" s="140"/>
      <c r="K277" s="140"/>
      <c r="L277" s="140"/>
    </row>
  </sheetData>
  <mergeCells count="110">
    <mergeCell ref="A264:B264"/>
    <mergeCell ref="A265:B265"/>
    <mergeCell ref="A266:B266"/>
    <mergeCell ref="A269:C269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1" fitToHeight="9" orientation="landscape" verticalDpi="300"/>
  <headerFooter>
    <oddHeader>&amp;C&amp;P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W277"/>
  <sheetViews>
    <sheetView zoomScale="75" workbookViewId="0">
      <pane xSplit="1" topLeftCell="B1" activePane="topRight" state="frozen"/>
      <selection activeCell="H247" sqref="H247:Y247"/>
      <selection pane="topRight"/>
    </sheetView>
  </sheetViews>
  <sheetFormatPr defaultRowHeight="15.75" customHeight="1" x14ac:dyDescent="0.25"/>
  <cols>
    <col min="1" max="1" width="5.7109375" style="32" bestFit="1" customWidth="1"/>
    <col min="2" max="2" width="34.7109375" style="79" bestFit="1" customWidth="1"/>
    <col min="3" max="3" width="9.140625" style="31" bestFit="1" customWidth="1"/>
    <col min="4" max="4" width="7.42578125" style="31" bestFit="1" customWidth="1"/>
    <col min="5" max="5" width="9.85546875" style="31" bestFit="1" customWidth="1"/>
    <col min="6" max="6" width="15.5703125" style="31" bestFit="1" customWidth="1"/>
    <col min="7" max="7" width="7.7109375" style="79" bestFit="1" customWidth="1"/>
    <col min="8" max="8" width="7.5703125" style="60" bestFit="1" customWidth="1"/>
    <col min="9" max="9" width="15.140625" style="60" bestFit="1" customWidth="1"/>
    <col min="10" max="10" width="8" style="60" bestFit="1" customWidth="1"/>
    <col min="11" max="11" width="11.42578125" style="60" bestFit="1" customWidth="1"/>
    <col min="12" max="12" width="8.85546875" style="60" bestFit="1" customWidth="1"/>
    <col min="13" max="13" width="12.28515625" style="32" bestFit="1" customWidth="1"/>
    <col min="14" max="14" width="6.28515625" style="32" bestFit="1" customWidth="1"/>
    <col min="15" max="15" width="6.85546875" style="32" bestFit="1" customWidth="1"/>
    <col min="16" max="16" width="9.140625" style="32" bestFit="1" customWidth="1"/>
    <col min="17" max="17" width="10.85546875" style="32" bestFit="1" customWidth="1"/>
    <col min="18" max="18" width="9.140625" style="32" bestFit="1" customWidth="1"/>
    <col min="19" max="19" width="11.5703125" style="32" bestFit="1" customWidth="1"/>
    <col min="20" max="20" width="6.5703125" style="32" bestFit="1" customWidth="1"/>
    <col min="21" max="21" width="9.85546875" style="32" bestFit="1" customWidth="1"/>
    <col min="22" max="22" width="8.5703125" style="32" bestFit="1" customWidth="1"/>
    <col min="23" max="23" width="9.140625" style="32" bestFit="1" customWidth="1"/>
    <col min="24" max="24" width="6.28515625" style="32" bestFit="1" customWidth="1"/>
    <col min="25" max="27" width="9.140625" style="32" bestFit="1" customWidth="1"/>
    <col min="28" max="28" width="11.140625" style="32" bestFit="1" customWidth="1"/>
    <col min="29" max="29" width="9.140625" style="32" bestFit="1" customWidth="1"/>
    <col min="30" max="30" width="12.140625" style="32" bestFit="1" customWidth="1"/>
    <col min="31" max="31" width="7" style="32" bestFit="1" customWidth="1"/>
    <col min="32" max="34" width="9.140625" style="32" bestFit="1" customWidth="1"/>
    <col min="35" max="35" width="12.140625" style="32" bestFit="1" customWidth="1"/>
    <col min="36" max="41" width="9.140625" style="32" bestFit="1" customWidth="1"/>
    <col min="42" max="42" width="9.140625" style="77" bestFit="1" customWidth="1"/>
    <col min="43" max="43" width="9.140625" style="30" bestFit="1" customWidth="1"/>
    <col min="44" max="257" width="9.140625" style="32" bestFit="1" customWidth="1"/>
  </cols>
  <sheetData>
    <row r="2" spans="1:43" x14ac:dyDescent="0.25">
      <c r="B2" s="60" t="s">
        <v>373</v>
      </c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43" x14ac:dyDescent="0.25">
      <c r="B3" s="60" t="s">
        <v>374</v>
      </c>
      <c r="C3" s="32"/>
      <c r="D3" s="32"/>
      <c r="E3" s="32"/>
      <c r="F3" s="32"/>
      <c r="G3" s="32"/>
      <c r="H3" s="32"/>
      <c r="I3" s="80"/>
      <c r="J3" s="80"/>
      <c r="K3" s="80"/>
      <c r="L3" s="80"/>
    </row>
    <row r="4" spans="1:43" x14ac:dyDescent="0.25">
      <c r="B4" s="564"/>
      <c r="C4" s="565"/>
      <c r="D4" s="565"/>
      <c r="E4" s="565"/>
      <c r="F4" s="565"/>
      <c r="G4" s="565"/>
      <c r="H4" s="565"/>
      <c r="I4" s="565"/>
      <c r="J4" s="565"/>
      <c r="K4" s="565"/>
      <c r="L4" s="565"/>
    </row>
    <row r="5" spans="1:43" x14ac:dyDescent="0.25">
      <c r="B5" s="60" t="s">
        <v>375</v>
      </c>
      <c r="C5" s="32"/>
      <c r="D5" s="32"/>
      <c r="E5" s="32"/>
      <c r="F5" s="32"/>
      <c r="G5" s="32"/>
      <c r="H5" s="32"/>
      <c r="I5" s="32"/>
      <c r="J5" s="32"/>
      <c r="K5" s="32"/>
      <c r="L5" s="32"/>
    </row>
    <row r="6" spans="1:43" x14ac:dyDescent="0.25">
      <c r="B6" s="60" t="s">
        <v>1029</v>
      </c>
      <c r="C6" s="32"/>
      <c r="D6" s="32"/>
      <c r="E6" s="32"/>
      <c r="F6" s="32"/>
      <c r="G6" s="32"/>
      <c r="H6" s="32"/>
      <c r="I6" s="32"/>
      <c r="J6" s="32"/>
      <c r="K6" s="32"/>
      <c r="L6" s="32"/>
    </row>
    <row r="8" spans="1:43" ht="3" customHeight="1" x14ac:dyDescent="0.25"/>
    <row r="9" spans="1:43" ht="26.25" customHeight="1" x14ac:dyDescent="0.25">
      <c r="A9" s="557" t="s">
        <v>271</v>
      </c>
      <c r="B9" s="558" t="s">
        <v>272</v>
      </c>
      <c r="C9" s="566" t="s">
        <v>377</v>
      </c>
      <c r="D9" s="569" t="s">
        <v>378</v>
      </c>
      <c r="E9" s="570"/>
      <c r="F9" s="566" t="s">
        <v>379</v>
      </c>
      <c r="G9" s="558" t="s">
        <v>380</v>
      </c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7">
        <v>2022</v>
      </c>
      <c r="W9" s="557"/>
      <c r="X9" s="557"/>
      <c r="Y9" s="557"/>
      <c r="Z9" s="557"/>
      <c r="AA9" s="557"/>
      <c r="AB9" s="557"/>
      <c r="AC9" s="557"/>
      <c r="AD9" s="557"/>
      <c r="AE9" s="557"/>
    </row>
    <row r="10" spans="1:43" ht="65.25" customHeight="1" x14ac:dyDescent="0.25">
      <c r="A10" s="557"/>
      <c r="B10" s="558"/>
      <c r="C10" s="567"/>
      <c r="D10" s="571"/>
      <c r="E10" s="572"/>
      <c r="F10" s="567"/>
      <c r="G10" s="557" t="s">
        <v>381</v>
      </c>
      <c r="H10" s="557"/>
      <c r="I10" s="557"/>
      <c r="J10" s="557"/>
      <c r="K10" s="557"/>
      <c r="L10" s="557"/>
      <c r="M10" s="557"/>
      <c r="N10" s="557"/>
      <c r="O10" s="557" t="s">
        <v>382</v>
      </c>
      <c r="P10" s="557"/>
      <c r="Q10" s="557"/>
      <c r="R10" s="557"/>
      <c r="S10" s="557"/>
      <c r="T10" s="557"/>
      <c r="U10" s="557"/>
      <c r="V10" s="557" t="s">
        <v>383</v>
      </c>
      <c r="W10" s="557"/>
      <c r="X10" s="557" t="s">
        <v>384</v>
      </c>
      <c r="Y10" s="557"/>
      <c r="Z10" s="557"/>
      <c r="AA10" s="557"/>
      <c r="AB10" s="557"/>
      <c r="AC10" s="557"/>
      <c r="AD10" s="557"/>
      <c r="AE10" s="557"/>
    </row>
    <row r="11" spans="1:43" ht="24.75" customHeight="1" x14ac:dyDescent="0.25">
      <c r="A11" s="557"/>
      <c r="B11" s="558"/>
      <c r="C11" s="567"/>
      <c r="D11" s="573"/>
      <c r="E11" s="574"/>
      <c r="F11" s="567"/>
      <c r="G11" s="557" t="s">
        <v>280</v>
      </c>
      <c r="H11" s="557" t="s">
        <v>385</v>
      </c>
      <c r="I11" s="557" t="s">
        <v>386</v>
      </c>
      <c r="J11" s="557" t="s">
        <v>273</v>
      </c>
      <c r="K11" s="557"/>
      <c r="L11" s="557"/>
      <c r="M11" s="557"/>
      <c r="N11" s="557"/>
      <c r="O11" s="557" t="s">
        <v>280</v>
      </c>
      <c r="P11" s="557" t="s">
        <v>273</v>
      </c>
      <c r="Q11" s="557"/>
      <c r="R11" s="557"/>
      <c r="S11" s="557"/>
      <c r="T11" s="557"/>
      <c r="U11" s="557" t="s">
        <v>387</v>
      </c>
      <c r="V11" s="557" t="s">
        <v>280</v>
      </c>
      <c r="W11" s="557" t="s">
        <v>385</v>
      </c>
      <c r="X11" s="575" t="s">
        <v>280</v>
      </c>
      <c r="Y11" s="575" t="s">
        <v>385</v>
      </c>
      <c r="Z11" s="575" t="s">
        <v>388</v>
      </c>
      <c r="AA11" s="557" t="s">
        <v>273</v>
      </c>
      <c r="AB11" s="557"/>
      <c r="AC11" s="557"/>
      <c r="AD11" s="557"/>
      <c r="AE11" s="557"/>
    </row>
    <row r="12" spans="1:43" ht="62.25" customHeight="1" x14ac:dyDescent="0.25">
      <c r="A12" s="557"/>
      <c r="B12" s="558"/>
      <c r="C12" s="567"/>
      <c r="D12" s="557" t="s">
        <v>389</v>
      </c>
      <c r="E12" s="557" t="s">
        <v>390</v>
      </c>
      <c r="F12" s="567"/>
      <c r="G12" s="557"/>
      <c r="H12" s="557"/>
      <c r="I12" s="557"/>
      <c r="J12" s="557" t="s">
        <v>391</v>
      </c>
      <c r="K12" s="557"/>
      <c r="L12" s="557"/>
      <c r="M12" s="557"/>
      <c r="N12" s="557" t="s">
        <v>392</v>
      </c>
      <c r="O12" s="557"/>
      <c r="P12" s="557" t="s">
        <v>391</v>
      </c>
      <c r="Q12" s="557"/>
      <c r="R12" s="557"/>
      <c r="S12" s="557"/>
      <c r="T12" s="557" t="s">
        <v>392</v>
      </c>
      <c r="U12" s="557"/>
      <c r="V12" s="557"/>
      <c r="W12" s="557"/>
      <c r="X12" s="576"/>
      <c r="Y12" s="576"/>
      <c r="Z12" s="576"/>
      <c r="AA12" s="578" t="s">
        <v>391</v>
      </c>
      <c r="AB12" s="579"/>
      <c r="AC12" s="579"/>
      <c r="AD12" s="580"/>
      <c r="AE12" s="35" t="s">
        <v>392</v>
      </c>
    </row>
    <row r="13" spans="1:43" ht="150.75" customHeight="1" x14ac:dyDescent="0.25">
      <c r="A13" s="557"/>
      <c r="B13" s="558"/>
      <c r="C13" s="568"/>
      <c r="D13" s="557"/>
      <c r="E13" s="557"/>
      <c r="F13" s="568"/>
      <c r="G13" s="557"/>
      <c r="H13" s="557"/>
      <c r="I13" s="557"/>
      <c r="J13" s="35" t="s">
        <v>393</v>
      </c>
      <c r="K13" s="35" t="s">
        <v>394</v>
      </c>
      <c r="L13" s="35" t="s">
        <v>283</v>
      </c>
      <c r="M13" s="35" t="s">
        <v>395</v>
      </c>
      <c r="N13" s="557"/>
      <c r="O13" s="557"/>
      <c r="P13" s="35" t="s">
        <v>393</v>
      </c>
      <c r="Q13" s="35" t="s">
        <v>394</v>
      </c>
      <c r="R13" s="35" t="s">
        <v>283</v>
      </c>
      <c r="S13" s="35" t="s">
        <v>395</v>
      </c>
      <c r="T13" s="557"/>
      <c r="U13" s="557"/>
      <c r="V13" s="557"/>
      <c r="W13" s="557"/>
      <c r="X13" s="577"/>
      <c r="Y13" s="577"/>
      <c r="Z13" s="577"/>
      <c r="AA13" s="35" t="s">
        <v>393</v>
      </c>
      <c r="AB13" s="35" t="s">
        <v>394</v>
      </c>
      <c r="AC13" s="35" t="s">
        <v>283</v>
      </c>
      <c r="AD13" s="35" t="s">
        <v>395</v>
      </c>
      <c r="AE13" s="35"/>
      <c r="AF13" s="424"/>
    </row>
    <row r="14" spans="1:43" ht="37.5" customHeight="1" x14ac:dyDescent="0.25">
      <c r="A14" s="34">
        <v>1</v>
      </c>
      <c r="B14" s="61">
        <v>2</v>
      </c>
      <c r="C14" s="34">
        <v>3</v>
      </c>
      <c r="D14" s="34">
        <v>4</v>
      </c>
      <c r="E14" s="34">
        <v>5</v>
      </c>
      <c r="F14" s="34">
        <v>6</v>
      </c>
      <c r="G14" s="34">
        <v>7</v>
      </c>
      <c r="H14" s="34">
        <v>8</v>
      </c>
      <c r="I14" s="34">
        <v>9</v>
      </c>
      <c r="J14" s="34">
        <v>10</v>
      </c>
      <c r="K14" s="34">
        <v>11</v>
      </c>
      <c r="L14" s="34">
        <v>12</v>
      </c>
      <c r="M14" s="34">
        <v>13</v>
      </c>
      <c r="N14" s="34">
        <v>14</v>
      </c>
      <c r="O14" s="34">
        <v>15</v>
      </c>
      <c r="P14" s="34">
        <v>16</v>
      </c>
      <c r="Q14" s="34">
        <v>17</v>
      </c>
      <c r="R14" s="34">
        <v>18</v>
      </c>
      <c r="S14" s="34">
        <v>19</v>
      </c>
      <c r="T14" s="34">
        <v>20</v>
      </c>
      <c r="U14" s="34">
        <v>21</v>
      </c>
      <c r="V14" s="34">
        <v>22</v>
      </c>
      <c r="W14" s="34">
        <v>23</v>
      </c>
      <c r="X14" s="34">
        <v>24</v>
      </c>
      <c r="Y14" s="34">
        <v>25</v>
      </c>
      <c r="Z14" s="34">
        <v>26</v>
      </c>
      <c r="AA14" s="34">
        <v>27</v>
      </c>
      <c r="AB14" s="34">
        <v>28</v>
      </c>
      <c r="AC14" s="34">
        <v>29</v>
      </c>
      <c r="AD14" s="34">
        <v>30</v>
      </c>
      <c r="AE14" s="81">
        <v>31</v>
      </c>
      <c r="AF14" s="154" t="s">
        <v>396</v>
      </c>
      <c r="AG14" s="154" t="s">
        <v>397</v>
      </c>
      <c r="AH14" s="155" t="s">
        <v>398</v>
      </c>
      <c r="AI14" s="156" t="s">
        <v>399</v>
      </c>
      <c r="AJ14" s="154" t="s">
        <v>400</v>
      </c>
      <c r="AK14" s="154" t="s">
        <v>401</v>
      </c>
      <c r="AL14" s="157" t="s">
        <v>402</v>
      </c>
      <c r="AM14" s="157" t="s">
        <v>403</v>
      </c>
      <c r="AN14" s="158" t="s">
        <v>404</v>
      </c>
      <c r="AO14" s="86" t="s">
        <v>405</v>
      </c>
      <c r="AP14" s="34" t="s">
        <v>406</v>
      </c>
      <c r="AQ14" s="72"/>
    </row>
    <row r="15" spans="1:43" ht="17.25" customHeight="1" x14ac:dyDescent="0.25">
      <c r="A15" s="87"/>
      <c r="B15" s="88" t="s">
        <v>23</v>
      </c>
      <c r="C15" s="89"/>
      <c r="D15" s="89"/>
      <c r="E15" s="89"/>
      <c r="F15" s="90"/>
      <c r="G15" s="47"/>
      <c r="H15" s="47"/>
      <c r="I15" s="47"/>
      <c r="J15" s="47"/>
      <c r="K15" s="47"/>
      <c r="L15" s="47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34"/>
      <c r="AQ15" s="72"/>
    </row>
    <row r="16" spans="1:43" ht="49.5" customHeight="1" x14ac:dyDescent="0.25">
      <c r="A16" s="34">
        <v>1</v>
      </c>
      <c r="B16" s="43" t="s">
        <v>24</v>
      </c>
      <c r="C16" s="92">
        <f>'2022'!B5</f>
        <v>67.034000000000006</v>
      </c>
      <c r="D16" s="93">
        <f>'2022'!AM5</f>
        <v>1082</v>
      </c>
      <c r="E16" s="93">
        <f>'2022'!AN5</f>
        <v>1198</v>
      </c>
      <c r="F16" s="92">
        <f>'2022'!AQ5</f>
        <v>17.87152788137363</v>
      </c>
      <c r="G16" s="44">
        <f>'2021'!AX5</f>
        <v>100</v>
      </c>
      <c r="H16" s="94">
        <f t="shared" ref="H16:H70" si="0">IF(G16&gt;0,G16/D16*100,0)</f>
        <v>9.2421441774491679</v>
      </c>
      <c r="I16" s="44"/>
      <c r="J16" s="44">
        <f>'2021'!BA5</f>
        <v>0</v>
      </c>
      <c r="K16" s="44"/>
      <c r="L16" s="44"/>
      <c r="M16" s="44"/>
      <c r="N16" s="44">
        <f>'2021'!BC5</f>
        <v>0</v>
      </c>
      <c r="O16" s="44">
        <f>'Добыча 2021'!F15</f>
        <v>67</v>
      </c>
      <c r="P16" s="44"/>
      <c r="Q16" s="44"/>
      <c r="R16" s="44"/>
      <c r="S16" s="44">
        <f>'Добыча 2021'!H15</f>
        <v>33</v>
      </c>
      <c r="T16" s="44">
        <f>'Добыча 2021'!G15</f>
        <v>34</v>
      </c>
      <c r="U16" s="44">
        <f t="shared" ref="U16:U70" si="1">IF(G16=0,0,O16/G16*100)</f>
        <v>67</v>
      </c>
      <c r="V16" s="94">
        <f>'2022'!AV5</f>
        <v>299.5</v>
      </c>
      <c r="W16" s="44">
        <f t="shared" ref="W16:W79" si="2">IF(V16&gt;1,V16/E16*100,0)</f>
        <v>25</v>
      </c>
      <c r="X16" s="44">
        <f>'2022'!AX5</f>
        <v>120</v>
      </c>
      <c r="Y16" s="94">
        <f t="shared" ref="Y16:Y79" si="3">IF(X16&gt;0,X16/E16*100,0)</f>
        <v>10.016694490818031</v>
      </c>
      <c r="Z16" s="44"/>
      <c r="AA16" s="44">
        <f>'2022'!BA5</f>
        <v>0</v>
      </c>
      <c r="AB16" s="44"/>
      <c r="AC16" s="44"/>
      <c r="AD16" s="44"/>
      <c r="AE16" s="95">
        <f>'2022'!BC5</f>
        <v>0</v>
      </c>
      <c r="AF16" s="82" t="str">
        <f t="shared" ref="AF16:AF79" si="4">IF(C16&gt;0,IF(OR(AND(C16&lt;7,F16&lt;5),E16&lt;33),IF(COUNTIF(X16:AE16,"&gt;0")&gt;0,"Ошибка!",""),""),"")</f>
        <v/>
      </c>
      <c r="AG16" s="159"/>
      <c r="AH16" s="160">
        <f t="shared" ref="AH16:AH79" si="5">IF(AND(ISNUMBER(--C16),C16&gt;0),E16/C16,"")</f>
        <v>17.87152788137363</v>
      </c>
      <c r="AI16" s="160" t="e">
        <f t="shared" ref="AI16:AI79" ca="1" si="6">IF(AND(ISNUMBER(--E16),ISNUMBER(--AJ16)),ЧАСТНОЕ(E16*AJ16,100),"")</f>
        <v>#NAME?</v>
      </c>
      <c r="AJ16" s="161">
        <f t="shared" ref="AJ16:AJ79" si="7">IF(AND(ISNUMBER(--C16),C16&gt;0),IF(F16&lt;=8,IF(F16&lt;=1,3,IF(F16&lt;=2,5,IF(F16&lt;=4,7,IF(F16&lt;=6,8,IF(F16&lt;=8,10,0))))),IF(F16&lt;=10,12,IF(F16&lt;=12,15,IF(F16&lt;=15,20,IF(F16&lt;=20,25,30))))),"")</f>
        <v>25</v>
      </c>
      <c r="AK16" s="161" t="str">
        <f t="shared" ref="AK16:AK79" si="8">IF(AJ15&lt;Y15,"Норматив превышен","")</f>
        <v/>
      </c>
      <c r="AL16" s="161" t="e">
        <f t="shared" ref="AL16:AL79" ca="1" si="9">IF(ISNUMBER(X16),IF(X16&gt;0,MAX(ЧАСТНОЕ(X16*30,100),1),0),"")</f>
        <v>#NAME?</v>
      </c>
      <c r="AM16" s="161">
        <f t="shared" ref="AM16:AM79" si="10">IF(ISNUMBER(X16),X16,"")</f>
        <v>120</v>
      </c>
      <c r="AN16" s="162" t="e">
        <f t="shared" ref="AN16:AN79" ca="1" si="11">IF(ISNUMBER(AE16),IF(AND(AM16&gt;=AE16,AL16&lt;=AE16),"","Вне норматива или не ОДОУ"),"")</f>
        <v>#NAME?</v>
      </c>
      <c r="AO16" s="34" t="str">
        <f t="shared" ref="AO16:AO79" si="12">IF(ISNUMBER(X16),IF(SUM(Z16:AE16)&lt;&gt;X16,"Сумма не совпадает или не ОДОУ",""),"")</f>
        <v>Сумма не совпадает или не ОДОУ</v>
      </c>
      <c r="AP16" s="34" t="str">
        <f t="shared" ref="AP16:AP79" si="13">IF(AND(ISNUMBER(AA16),AA16&gt;0),IF(AA16&lt;=(X16*0.149999999999999),"","Изъятие более 15% !"),"")</f>
        <v/>
      </c>
      <c r="AQ16" s="72"/>
    </row>
    <row r="17" spans="1:43" ht="33" customHeight="1" x14ac:dyDescent="0.25">
      <c r="A17" s="34">
        <v>2</v>
      </c>
      <c r="B17" s="45" t="s">
        <v>25</v>
      </c>
      <c r="C17" s="92">
        <f>'2022'!B6</f>
        <v>10.308</v>
      </c>
      <c r="D17" s="93">
        <f>'2022'!AM6</f>
        <v>54</v>
      </c>
      <c r="E17" s="93">
        <f>'2022'!AN6</f>
        <v>92</v>
      </c>
      <c r="F17" s="92">
        <f>'2022'!AQ6</f>
        <v>8.9251067132324415</v>
      </c>
      <c r="G17" s="44">
        <f>'2021'!AX6</f>
        <v>4</v>
      </c>
      <c r="H17" s="94">
        <f t="shared" si="0"/>
        <v>7.4074074074074066</v>
      </c>
      <c r="I17" s="44"/>
      <c r="J17" s="44">
        <f>'2021'!BA6</f>
        <v>0</v>
      </c>
      <c r="K17" s="44"/>
      <c r="L17" s="44"/>
      <c r="M17" s="44"/>
      <c r="N17" s="44">
        <f>'2021'!BC6</f>
        <v>2</v>
      </c>
      <c r="O17" s="44">
        <f>'Добыча 2021'!F16</f>
        <v>3</v>
      </c>
      <c r="P17" s="44"/>
      <c r="Q17" s="44"/>
      <c r="R17" s="44"/>
      <c r="S17" s="44">
        <f>'Добыча 2021'!H16</f>
        <v>2</v>
      </c>
      <c r="T17" s="44">
        <f>'Добыча 2021'!G16</f>
        <v>1</v>
      </c>
      <c r="U17" s="44">
        <f t="shared" si="1"/>
        <v>75</v>
      </c>
      <c r="V17" s="94">
        <f>'2022'!AU6</f>
        <v>11.04</v>
      </c>
      <c r="W17" s="44">
        <f t="shared" si="2"/>
        <v>12</v>
      </c>
      <c r="X17" s="44">
        <f>'2022'!AX6</f>
        <v>11</v>
      </c>
      <c r="Y17" s="94">
        <f t="shared" si="3"/>
        <v>11.956521739130435</v>
      </c>
      <c r="Z17" s="44"/>
      <c r="AA17" s="44">
        <f>'2022'!BA6</f>
        <v>1</v>
      </c>
      <c r="AB17" s="44"/>
      <c r="AC17" s="44"/>
      <c r="AD17" s="44">
        <f>X17-Z17-AA17-AE17</f>
        <v>6</v>
      </c>
      <c r="AE17" s="95">
        <f>'2022'!BC6</f>
        <v>4</v>
      </c>
      <c r="AF17" s="82" t="str">
        <f t="shared" si="4"/>
        <v/>
      </c>
      <c r="AG17" s="159"/>
      <c r="AH17" s="160">
        <f t="shared" si="5"/>
        <v>8.9251067132324415</v>
      </c>
      <c r="AI17" s="160" t="e">
        <f t="shared" ca="1" si="6"/>
        <v>#NAME?</v>
      </c>
      <c r="AJ17" s="161">
        <f t="shared" si="7"/>
        <v>12</v>
      </c>
      <c r="AK17" s="161" t="str">
        <f t="shared" si="8"/>
        <v/>
      </c>
      <c r="AL17" s="161" t="e">
        <f t="shared" ca="1" si="9"/>
        <v>#NAME?</v>
      </c>
      <c r="AM17" s="161">
        <f t="shared" si="10"/>
        <v>11</v>
      </c>
      <c r="AN17" s="162" t="e">
        <f t="shared" ca="1" si="11"/>
        <v>#NAME?</v>
      </c>
      <c r="AO17" s="34" t="str">
        <f t="shared" si="12"/>
        <v/>
      </c>
      <c r="AP17" s="34" t="str">
        <f t="shared" si="13"/>
        <v/>
      </c>
      <c r="AQ17" s="72"/>
    </row>
    <row r="18" spans="1:43" ht="17.25" customHeight="1" x14ac:dyDescent="0.25">
      <c r="A18" s="72"/>
      <c r="B18" s="46" t="s">
        <v>26</v>
      </c>
      <c r="C18" s="96"/>
      <c r="D18" s="97"/>
      <c r="E18" s="97"/>
      <c r="F18" s="98"/>
      <c r="G18" s="56"/>
      <c r="H18" s="94"/>
      <c r="I18" s="47"/>
      <c r="J18" s="56"/>
      <c r="K18" s="47"/>
      <c r="L18" s="99"/>
      <c r="M18" s="47"/>
      <c r="N18" s="56"/>
      <c r="O18" s="47"/>
      <c r="P18" s="47"/>
      <c r="Q18" s="47"/>
      <c r="R18" s="47"/>
      <c r="S18" s="47"/>
      <c r="T18" s="47"/>
      <c r="U18" s="44"/>
      <c r="V18" s="100"/>
      <c r="W18" s="44"/>
      <c r="X18" s="47"/>
      <c r="Y18" s="94"/>
      <c r="Z18" s="47"/>
      <c r="AA18" s="47"/>
      <c r="AB18" s="47"/>
      <c r="AC18" s="47"/>
      <c r="AD18" s="44"/>
      <c r="AE18" s="47"/>
      <c r="AF18" s="82" t="str">
        <f t="shared" si="4"/>
        <v/>
      </c>
      <c r="AG18" s="159"/>
      <c r="AH18" s="160" t="str">
        <f t="shared" si="5"/>
        <v/>
      </c>
      <c r="AI18" s="160" t="str">
        <f t="shared" si="6"/>
        <v/>
      </c>
      <c r="AJ18" s="161" t="str">
        <f t="shared" si="7"/>
        <v/>
      </c>
      <c r="AK18" s="161" t="str">
        <f t="shared" si="8"/>
        <v/>
      </c>
      <c r="AL18" s="161" t="str">
        <f t="shared" si="9"/>
        <v/>
      </c>
      <c r="AM18" s="161" t="str">
        <f t="shared" si="10"/>
        <v/>
      </c>
      <c r="AN18" s="162" t="str">
        <f t="shared" si="11"/>
        <v/>
      </c>
      <c r="AO18" s="34" t="str">
        <f t="shared" si="12"/>
        <v/>
      </c>
      <c r="AP18" s="34" t="str">
        <f t="shared" si="13"/>
        <v/>
      </c>
      <c r="AQ18" s="72"/>
    </row>
    <row r="19" spans="1:43" ht="48" customHeight="1" x14ac:dyDescent="0.25">
      <c r="A19" s="34">
        <v>3</v>
      </c>
      <c r="B19" s="43" t="s">
        <v>285</v>
      </c>
      <c r="C19" s="92">
        <f>'2022'!B8</f>
        <v>397.6</v>
      </c>
      <c r="D19" s="93">
        <f>'2022'!AM8</f>
        <v>575</v>
      </c>
      <c r="E19" s="93">
        <f>'2022'!AN8</f>
        <v>586</v>
      </c>
      <c r="F19" s="92">
        <f>'2022'!AQ8</f>
        <v>1.4738430583501005</v>
      </c>
      <c r="G19" s="44">
        <f>'2021'!AX8</f>
        <v>28</v>
      </c>
      <c r="H19" s="94">
        <f t="shared" si="0"/>
        <v>4.8695652173913047</v>
      </c>
      <c r="I19" s="44"/>
      <c r="J19" s="44">
        <f>'2021'!BA8</f>
        <v>0</v>
      </c>
      <c r="K19" s="44"/>
      <c r="L19" s="44"/>
      <c r="M19" s="44"/>
      <c r="N19" s="44">
        <f>'2021'!BC8</f>
        <v>0</v>
      </c>
      <c r="O19" s="44">
        <f>'Добыча 2021'!F18</f>
        <v>16</v>
      </c>
      <c r="P19" s="44"/>
      <c r="Q19" s="44"/>
      <c r="R19" s="44"/>
      <c r="S19" s="44">
        <f>'Добыча 2021'!H18</f>
        <v>12</v>
      </c>
      <c r="T19" s="44">
        <f>'Добыча 2021'!G18</f>
        <v>4</v>
      </c>
      <c r="U19" s="44">
        <f t="shared" si="1"/>
        <v>57.142857142857139</v>
      </c>
      <c r="V19" s="94">
        <f>'2022'!AU8</f>
        <v>29.3</v>
      </c>
      <c r="W19" s="44">
        <f t="shared" si="2"/>
        <v>5</v>
      </c>
      <c r="X19" s="44">
        <f>'2022'!AX8</f>
        <v>29</v>
      </c>
      <c r="Y19" s="94">
        <f t="shared" si="3"/>
        <v>4.9488054607508536</v>
      </c>
      <c r="Z19" s="44"/>
      <c r="AA19" s="44">
        <f>'2022'!BA8</f>
        <v>0</v>
      </c>
      <c r="AB19" s="44"/>
      <c r="AC19" s="44"/>
      <c r="AD19" s="44"/>
      <c r="AE19" s="95">
        <f>'2022'!BC8</f>
        <v>0</v>
      </c>
      <c r="AF19" s="82" t="str">
        <f t="shared" si="4"/>
        <v/>
      </c>
      <c r="AG19" s="159"/>
      <c r="AH19" s="160">
        <f t="shared" si="5"/>
        <v>1.4738430583501005</v>
      </c>
      <c r="AI19" s="160" t="e">
        <f t="shared" ca="1" si="6"/>
        <v>#NAME?</v>
      </c>
      <c r="AJ19" s="161">
        <f t="shared" si="7"/>
        <v>5</v>
      </c>
      <c r="AK19" s="161" t="str">
        <f t="shared" si="8"/>
        <v/>
      </c>
      <c r="AL19" s="161" t="e">
        <f t="shared" ca="1" si="9"/>
        <v>#NAME?</v>
      </c>
      <c r="AM19" s="161">
        <f t="shared" si="10"/>
        <v>29</v>
      </c>
      <c r="AN19" s="162" t="e">
        <f t="shared" ca="1" si="11"/>
        <v>#NAME?</v>
      </c>
      <c r="AO19" s="34" t="str">
        <f t="shared" si="12"/>
        <v>Сумма не совпадает или не ОДОУ</v>
      </c>
      <c r="AP19" s="34" t="str">
        <f t="shared" si="13"/>
        <v/>
      </c>
      <c r="AQ19" s="72"/>
    </row>
    <row r="20" spans="1:43" ht="31.5" x14ac:dyDescent="0.25">
      <c r="A20" s="34">
        <v>4</v>
      </c>
      <c r="B20" s="48" t="s">
        <v>28</v>
      </c>
      <c r="C20" s="92">
        <f>'2022'!B9</f>
        <v>236.4</v>
      </c>
      <c r="D20" s="93">
        <f>'2022'!AM9</f>
        <v>402</v>
      </c>
      <c r="E20" s="93">
        <f>'2022'!AN9</f>
        <v>401</v>
      </c>
      <c r="F20" s="92">
        <f>'2022'!AQ9</f>
        <v>1.6962774957698814</v>
      </c>
      <c r="G20" s="44">
        <f>'2021'!AX9</f>
        <v>20</v>
      </c>
      <c r="H20" s="94">
        <f t="shared" si="0"/>
        <v>4.9751243781094532</v>
      </c>
      <c r="I20" s="44"/>
      <c r="J20" s="44">
        <f>'2021'!BA9</f>
        <v>3</v>
      </c>
      <c r="K20" s="44"/>
      <c r="L20" s="44"/>
      <c r="M20" s="44"/>
      <c r="N20" s="44">
        <f>'2021'!BC9</f>
        <v>6</v>
      </c>
      <c r="O20" s="44">
        <f>'Добыча 2021'!F19</f>
        <v>4</v>
      </c>
      <c r="P20" s="44"/>
      <c r="Q20" s="44"/>
      <c r="R20" s="44"/>
      <c r="S20" s="44">
        <f>'Добыча 2021'!H19</f>
        <v>2</v>
      </c>
      <c r="T20" s="44">
        <f>'Добыча 2021'!G19</f>
        <v>2</v>
      </c>
      <c r="U20" s="44">
        <f t="shared" si="1"/>
        <v>20</v>
      </c>
      <c r="V20" s="94">
        <f>'2022'!AU9</f>
        <v>20.05</v>
      </c>
      <c r="W20" s="44">
        <f t="shared" si="2"/>
        <v>5</v>
      </c>
      <c r="X20" s="44">
        <f>'2022'!AX9</f>
        <v>20</v>
      </c>
      <c r="Y20" s="94">
        <f t="shared" si="3"/>
        <v>4.9875311720698257</v>
      </c>
      <c r="Z20" s="44"/>
      <c r="AA20" s="44">
        <f>'2022'!BA9</f>
        <v>2</v>
      </c>
      <c r="AB20" s="44"/>
      <c r="AC20" s="44"/>
      <c r="AD20" s="44">
        <f>X20-Z20-AA20-AE20</f>
        <v>11</v>
      </c>
      <c r="AE20" s="95">
        <f>'2022'!BC9</f>
        <v>7</v>
      </c>
      <c r="AF20" s="82" t="str">
        <f t="shared" si="4"/>
        <v/>
      </c>
      <c r="AG20" s="159"/>
      <c r="AH20" s="160">
        <f t="shared" si="5"/>
        <v>1.6962774957698814</v>
      </c>
      <c r="AI20" s="160" t="e">
        <f t="shared" ca="1" si="6"/>
        <v>#NAME?</v>
      </c>
      <c r="AJ20" s="161">
        <f t="shared" si="7"/>
        <v>5</v>
      </c>
      <c r="AK20" s="161" t="str">
        <f t="shared" si="8"/>
        <v/>
      </c>
      <c r="AL20" s="161" t="e">
        <f t="shared" ca="1" si="9"/>
        <v>#NAME?</v>
      </c>
      <c r="AM20" s="161">
        <f t="shared" si="10"/>
        <v>20</v>
      </c>
      <c r="AN20" s="162" t="e">
        <f t="shared" ca="1" si="11"/>
        <v>#NAME?</v>
      </c>
      <c r="AO20" s="34" t="str">
        <f t="shared" si="12"/>
        <v/>
      </c>
      <c r="AP20" s="34" t="str">
        <f t="shared" si="13"/>
        <v/>
      </c>
      <c r="AQ20" s="72"/>
    </row>
    <row r="21" spans="1:43" ht="17.25" customHeight="1" x14ac:dyDescent="0.25">
      <c r="A21" s="72"/>
      <c r="B21" s="46" t="s">
        <v>46</v>
      </c>
      <c r="C21" s="96"/>
      <c r="D21" s="97"/>
      <c r="E21" s="97"/>
      <c r="F21" s="101"/>
      <c r="G21" s="56"/>
      <c r="H21" s="94"/>
      <c r="I21" s="47"/>
      <c r="J21" s="56"/>
      <c r="K21" s="47"/>
      <c r="L21" s="99"/>
      <c r="M21" s="47"/>
      <c r="N21" s="56"/>
      <c r="O21" s="47"/>
      <c r="P21" s="47"/>
      <c r="Q21" s="47"/>
      <c r="R21" s="47"/>
      <c r="S21" s="47"/>
      <c r="T21" s="47"/>
      <c r="U21" s="44"/>
      <c r="V21" s="100"/>
      <c r="W21" s="44"/>
      <c r="X21" s="47"/>
      <c r="Y21" s="94"/>
      <c r="Z21" s="47"/>
      <c r="AA21" s="47"/>
      <c r="AB21" s="47"/>
      <c r="AC21" s="47"/>
      <c r="AD21" s="44"/>
      <c r="AE21" s="47"/>
      <c r="AF21" s="82" t="str">
        <f t="shared" si="4"/>
        <v/>
      </c>
      <c r="AG21" s="159"/>
      <c r="AH21" s="160" t="str">
        <f t="shared" si="5"/>
        <v/>
      </c>
      <c r="AI21" s="160" t="str">
        <f t="shared" si="6"/>
        <v/>
      </c>
      <c r="AJ21" s="161" t="str">
        <f t="shared" si="7"/>
        <v/>
      </c>
      <c r="AK21" s="161" t="str">
        <f t="shared" si="8"/>
        <v/>
      </c>
      <c r="AL21" s="161" t="str">
        <f t="shared" si="9"/>
        <v/>
      </c>
      <c r="AM21" s="161" t="str">
        <f t="shared" si="10"/>
        <v/>
      </c>
      <c r="AN21" s="162" t="str">
        <f t="shared" si="11"/>
        <v/>
      </c>
      <c r="AO21" s="34" t="str">
        <f t="shared" si="12"/>
        <v/>
      </c>
      <c r="AP21" s="34" t="str">
        <f t="shared" si="13"/>
        <v/>
      </c>
      <c r="AQ21" s="72"/>
    </row>
    <row r="22" spans="1:43" ht="94.5" x14ac:dyDescent="0.25">
      <c r="A22" s="34">
        <v>5</v>
      </c>
      <c r="B22" s="43" t="s">
        <v>286</v>
      </c>
      <c r="C22" s="92">
        <f>'2022'!B11</f>
        <v>225.4</v>
      </c>
      <c r="D22" s="93">
        <f>'2022'!AM11</f>
        <v>138</v>
      </c>
      <c r="E22" s="93">
        <f>'2022'!AN11</f>
        <v>147</v>
      </c>
      <c r="F22" s="92">
        <f>'2022'!AQ11</f>
        <v>0.65217391304347827</v>
      </c>
      <c r="G22" s="44">
        <f>'2021'!AX11</f>
        <v>4</v>
      </c>
      <c r="H22" s="94">
        <f t="shared" si="0"/>
        <v>2.8985507246376812</v>
      </c>
      <c r="I22" s="44"/>
      <c r="J22" s="44">
        <f>'2021'!BA11</f>
        <v>0</v>
      </c>
      <c r="K22" s="44"/>
      <c r="L22" s="44"/>
      <c r="M22" s="44"/>
      <c r="N22" s="44">
        <f>'2021'!BC11</f>
        <v>0</v>
      </c>
      <c r="O22" s="44">
        <f>'Добыча 2021'!F21</f>
        <v>0</v>
      </c>
      <c r="P22" s="44"/>
      <c r="Q22" s="44"/>
      <c r="R22" s="44"/>
      <c r="S22" s="44">
        <f>'Добыча 2021'!H21</f>
        <v>0</v>
      </c>
      <c r="T22" s="44">
        <f>'Добыча 2021'!G21</f>
        <v>0</v>
      </c>
      <c r="U22" s="44">
        <f t="shared" si="1"/>
        <v>0</v>
      </c>
      <c r="V22" s="94">
        <f>'2022'!AU11</f>
        <v>4.409999999999985</v>
      </c>
      <c r="W22" s="44">
        <f t="shared" si="2"/>
        <v>2.9999999999999898</v>
      </c>
      <c r="X22" s="44">
        <f>'2022'!AX11</f>
        <v>4</v>
      </c>
      <c r="Y22" s="94">
        <f t="shared" si="3"/>
        <v>2.7210884353741496</v>
      </c>
      <c r="Z22" s="44"/>
      <c r="AA22" s="44">
        <f>'2022'!BA11</f>
        <v>0</v>
      </c>
      <c r="AB22" s="44"/>
      <c r="AC22" s="44"/>
      <c r="AD22" s="44"/>
      <c r="AE22" s="95">
        <f>'2022'!BC11</f>
        <v>0</v>
      </c>
      <c r="AF22" s="82" t="str">
        <f t="shared" si="4"/>
        <v/>
      </c>
      <c r="AG22" s="159"/>
      <c r="AH22" s="160">
        <f t="shared" si="5"/>
        <v>0.65217391304347827</v>
      </c>
      <c r="AI22" s="160" t="e">
        <f t="shared" ca="1" si="6"/>
        <v>#NAME?</v>
      </c>
      <c r="AJ22" s="161">
        <f t="shared" si="7"/>
        <v>3</v>
      </c>
      <c r="AK22" s="161" t="str">
        <f t="shared" si="8"/>
        <v/>
      </c>
      <c r="AL22" s="161" t="e">
        <f t="shared" ca="1" si="9"/>
        <v>#NAME?</v>
      </c>
      <c r="AM22" s="161">
        <f t="shared" si="10"/>
        <v>4</v>
      </c>
      <c r="AN22" s="162" t="e">
        <f t="shared" ca="1" si="11"/>
        <v>#NAME?</v>
      </c>
      <c r="AO22" s="34" t="str">
        <f t="shared" si="12"/>
        <v>Сумма не совпадает или не ОДОУ</v>
      </c>
      <c r="AP22" s="34" t="str">
        <f t="shared" si="13"/>
        <v/>
      </c>
      <c r="AQ22" s="72"/>
    </row>
    <row r="23" spans="1:43" ht="94.5" x14ac:dyDescent="0.25">
      <c r="A23" s="34">
        <v>6</v>
      </c>
      <c r="B23" s="43" t="s">
        <v>48</v>
      </c>
      <c r="C23" s="92">
        <f>'2022'!B12</f>
        <v>358.7</v>
      </c>
      <c r="D23" s="93">
        <f>'2022'!AM12</f>
        <v>360</v>
      </c>
      <c r="E23" s="93">
        <f>'2022'!AN12</f>
        <v>377</v>
      </c>
      <c r="F23" s="425">
        <f>'2022'!AQ12</f>
        <v>1.0510175634234737</v>
      </c>
      <c r="G23" s="44">
        <f>'2021'!AX12</f>
        <v>11</v>
      </c>
      <c r="H23" s="94">
        <f t="shared" si="0"/>
        <v>3.0555555555555554</v>
      </c>
      <c r="I23" s="44"/>
      <c r="J23" s="44">
        <f>'2021'!BA12</f>
        <v>0</v>
      </c>
      <c r="K23" s="44"/>
      <c r="L23" s="44"/>
      <c r="M23" s="44"/>
      <c r="N23" s="44">
        <f>'2021'!BC12</f>
        <v>0</v>
      </c>
      <c r="O23" s="44">
        <f>'Добыча 2021'!F22</f>
        <v>0</v>
      </c>
      <c r="P23" s="44"/>
      <c r="Q23" s="44"/>
      <c r="R23" s="44"/>
      <c r="S23" s="44">
        <f>'Добыча 2021'!H22</f>
        <v>0</v>
      </c>
      <c r="T23" s="44">
        <f>'Добыча 2021'!G22</f>
        <v>0</v>
      </c>
      <c r="U23" s="44">
        <f t="shared" si="1"/>
        <v>0</v>
      </c>
      <c r="V23" s="94">
        <f>'2022'!AU12</f>
        <v>18.850000000000001</v>
      </c>
      <c r="W23" s="44">
        <f t="shared" si="2"/>
        <v>5</v>
      </c>
      <c r="X23" s="44">
        <f>'2022'!AX12</f>
        <v>18</v>
      </c>
      <c r="Y23" s="94">
        <f t="shared" si="3"/>
        <v>4.774535809018567</v>
      </c>
      <c r="Z23" s="44"/>
      <c r="AA23" s="44">
        <f>'2022'!BA12</f>
        <v>0</v>
      </c>
      <c r="AB23" s="44"/>
      <c r="AC23" s="44"/>
      <c r="AD23" s="44"/>
      <c r="AE23" s="95">
        <f>'2022'!BC12</f>
        <v>0</v>
      </c>
      <c r="AF23" s="82" t="str">
        <f t="shared" si="4"/>
        <v/>
      </c>
      <c r="AG23" s="159"/>
      <c r="AH23" s="160">
        <f t="shared" si="5"/>
        <v>1.0510175634234737</v>
      </c>
      <c r="AI23" s="160" t="e">
        <f t="shared" ca="1" si="6"/>
        <v>#NAME?</v>
      </c>
      <c r="AJ23" s="161">
        <f t="shared" si="7"/>
        <v>5</v>
      </c>
      <c r="AK23" s="161" t="str">
        <f t="shared" si="8"/>
        <v/>
      </c>
      <c r="AL23" s="161" t="e">
        <f t="shared" ca="1" si="9"/>
        <v>#NAME?</v>
      </c>
      <c r="AM23" s="161">
        <f t="shared" si="10"/>
        <v>18</v>
      </c>
      <c r="AN23" s="162" t="e">
        <f t="shared" ca="1" si="11"/>
        <v>#NAME?</v>
      </c>
      <c r="AO23" s="34" t="str">
        <f t="shared" si="12"/>
        <v>Сумма не совпадает или не ОДОУ</v>
      </c>
      <c r="AP23" s="34" t="str">
        <f t="shared" si="13"/>
        <v/>
      </c>
      <c r="AQ23" s="72"/>
    </row>
    <row r="24" spans="1:43" ht="30" customHeight="1" x14ac:dyDescent="0.25">
      <c r="A24" s="34">
        <v>7</v>
      </c>
      <c r="B24" s="49" t="s">
        <v>50</v>
      </c>
      <c r="C24" s="92">
        <f>'2022'!B13</f>
        <v>57.56</v>
      </c>
      <c r="D24" s="93">
        <f>'2022'!AM13</f>
        <v>157</v>
      </c>
      <c r="E24" s="93">
        <f>'2022'!AN13</f>
        <v>161</v>
      </c>
      <c r="F24" s="92">
        <f>'2022'!AQ13</f>
        <v>2.7970813064628213</v>
      </c>
      <c r="G24" s="44">
        <f>'2021'!AX13</f>
        <v>10</v>
      </c>
      <c r="H24" s="94">
        <f t="shared" si="0"/>
        <v>6.369426751592357</v>
      </c>
      <c r="I24" s="44"/>
      <c r="J24" s="44">
        <f>'2021'!BA13</f>
        <v>0</v>
      </c>
      <c r="K24" s="44"/>
      <c r="L24" s="44"/>
      <c r="M24" s="44"/>
      <c r="N24" s="44">
        <f>'2021'!BC13</f>
        <v>0</v>
      </c>
      <c r="O24" s="44">
        <f>'Добыча 2021'!F23</f>
        <v>10</v>
      </c>
      <c r="P24" s="44"/>
      <c r="Q24" s="44"/>
      <c r="R24" s="44"/>
      <c r="S24" s="44">
        <f>'Добыча 2021'!H23</f>
        <v>7</v>
      </c>
      <c r="T24" s="44">
        <f>'Добыча 2021'!G23</f>
        <v>3</v>
      </c>
      <c r="U24" s="44">
        <f t="shared" si="1"/>
        <v>100</v>
      </c>
      <c r="V24" s="94">
        <f>'2022'!AU13</f>
        <v>11.270000000000001</v>
      </c>
      <c r="W24" s="44">
        <f t="shared" si="2"/>
        <v>7.0000000000000009</v>
      </c>
      <c r="X24" s="44">
        <f>'2022'!AX13</f>
        <v>10</v>
      </c>
      <c r="Y24" s="94">
        <f t="shared" si="3"/>
        <v>6.2111801242236027</v>
      </c>
      <c r="Z24" s="44"/>
      <c r="AA24" s="44">
        <f>'2022'!BA13</f>
        <v>0</v>
      </c>
      <c r="AB24" s="44"/>
      <c r="AC24" s="44"/>
      <c r="AD24" s="44"/>
      <c r="AE24" s="95">
        <f>'2022'!BC13</f>
        <v>0</v>
      </c>
      <c r="AF24" s="82" t="str">
        <f t="shared" si="4"/>
        <v/>
      </c>
      <c r="AG24" s="159"/>
      <c r="AH24" s="160">
        <f t="shared" si="5"/>
        <v>2.7970813064628213</v>
      </c>
      <c r="AI24" s="160" t="e">
        <f t="shared" ca="1" si="6"/>
        <v>#NAME?</v>
      </c>
      <c r="AJ24" s="161">
        <f t="shared" si="7"/>
        <v>7</v>
      </c>
      <c r="AK24" s="161" t="str">
        <f t="shared" si="8"/>
        <v/>
      </c>
      <c r="AL24" s="161" t="e">
        <f t="shared" ca="1" si="9"/>
        <v>#NAME?</v>
      </c>
      <c r="AM24" s="161">
        <f t="shared" si="10"/>
        <v>10</v>
      </c>
      <c r="AN24" s="162" t="e">
        <f t="shared" ca="1" si="11"/>
        <v>#NAME?</v>
      </c>
      <c r="AO24" s="34" t="str">
        <f t="shared" si="12"/>
        <v>Сумма не совпадает или не ОДОУ</v>
      </c>
      <c r="AP24" s="34" t="str">
        <f t="shared" si="13"/>
        <v/>
      </c>
      <c r="AQ24" s="72"/>
    </row>
    <row r="25" spans="1:43" ht="94.5" x14ac:dyDescent="0.25">
      <c r="A25" s="34">
        <v>8</v>
      </c>
      <c r="B25" s="49" t="s">
        <v>51</v>
      </c>
      <c r="C25" s="92">
        <f>'2022'!B14</f>
        <v>335.71</v>
      </c>
      <c r="D25" s="93">
        <f>'2022'!AM14</f>
        <v>878</v>
      </c>
      <c r="E25" s="93">
        <f>'2022'!AN14</f>
        <v>1301</v>
      </c>
      <c r="F25" s="92">
        <f>'2022'!AQ14</f>
        <v>3.8753686217270862</v>
      </c>
      <c r="G25" s="44">
        <f>'2021'!AX14</f>
        <v>61</v>
      </c>
      <c r="H25" s="94">
        <f t="shared" si="0"/>
        <v>6.9476082004555808</v>
      </c>
      <c r="I25" s="44"/>
      <c r="J25" s="44">
        <f>'2021'!BA14</f>
        <v>0</v>
      </c>
      <c r="K25" s="44"/>
      <c r="L25" s="44"/>
      <c r="M25" s="44"/>
      <c r="N25" s="44">
        <f>'2021'!BC14</f>
        <v>0</v>
      </c>
      <c r="O25" s="44">
        <f>'Добыча 2021'!F24</f>
        <v>30</v>
      </c>
      <c r="P25" s="44"/>
      <c r="Q25" s="44"/>
      <c r="R25" s="44"/>
      <c r="S25" s="44">
        <f>'Добыча 2021'!H24</f>
        <v>12</v>
      </c>
      <c r="T25" s="44">
        <f>'Добыча 2021'!G24</f>
        <v>18</v>
      </c>
      <c r="U25" s="44">
        <f t="shared" si="1"/>
        <v>49.180327868852459</v>
      </c>
      <c r="V25" s="94">
        <f>'2022'!AU14</f>
        <v>91.070000000000007</v>
      </c>
      <c r="W25" s="44">
        <f t="shared" si="2"/>
        <v>7.0000000000000009</v>
      </c>
      <c r="X25" s="44">
        <f>'2022'!AX14</f>
        <v>91</v>
      </c>
      <c r="Y25" s="94">
        <f t="shared" si="3"/>
        <v>6.9946195234435047</v>
      </c>
      <c r="Z25" s="44"/>
      <c r="AA25" s="44">
        <f>'2022'!BA14</f>
        <v>0</v>
      </c>
      <c r="AB25" s="44"/>
      <c r="AC25" s="44"/>
      <c r="AD25" s="44"/>
      <c r="AE25" s="95">
        <f>'2022'!BC14</f>
        <v>0</v>
      </c>
      <c r="AF25" s="82" t="str">
        <f t="shared" si="4"/>
        <v/>
      </c>
      <c r="AG25" s="159"/>
      <c r="AH25" s="160">
        <f t="shared" si="5"/>
        <v>3.8753686217270862</v>
      </c>
      <c r="AI25" s="160" t="e">
        <f t="shared" ca="1" si="6"/>
        <v>#NAME?</v>
      </c>
      <c r="AJ25" s="161">
        <f t="shared" si="7"/>
        <v>7</v>
      </c>
      <c r="AK25" s="161" t="str">
        <f t="shared" si="8"/>
        <v/>
      </c>
      <c r="AL25" s="161" t="e">
        <f t="shared" ca="1" si="9"/>
        <v>#NAME?</v>
      </c>
      <c r="AM25" s="161">
        <f t="shared" si="10"/>
        <v>91</v>
      </c>
      <c r="AN25" s="162" t="e">
        <f t="shared" ca="1" si="11"/>
        <v>#NAME?</v>
      </c>
      <c r="AO25" s="34" t="str">
        <f t="shared" si="12"/>
        <v>Сумма не совпадает или не ОДОУ</v>
      </c>
      <c r="AP25" s="34" t="str">
        <f t="shared" si="13"/>
        <v/>
      </c>
      <c r="AQ25" s="72"/>
    </row>
    <row r="26" spans="1:43" ht="94.5" x14ac:dyDescent="0.25">
      <c r="A26" s="34">
        <v>9</v>
      </c>
      <c r="B26" s="50" t="s">
        <v>287</v>
      </c>
      <c r="C26" s="92">
        <f>'2022'!B15</f>
        <v>164.08600000000001</v>
      </c>
      <c r="D26" s="93">
        <f>'2022'!AM15</f>
        <v>283</v>
      </c>
      <c r="E26" s="93">
        <f>'2022'!AN15</f>
        <v>276</v>
      </c>
      <c r="F26" s="92">
        <f>'2022'!AQ15</f>
        <v>1.682044781395122</v>
      </c>
      <c r="G26" s="44">
        <f>'2021'!AX15</f>
        <v>14</v>
      </c>
      <c r="H26" s="94">
        <f t="shared" si="0"/>
        <v>4.946996466431095</v>
      </c>
      <c r="I26" s="44"/>
      <c r="J26" s="44">
        <f>'2021'!BA15</f>
        <v>0</v>
      </c>
      <c r="K26" s="44"/>
      <c r="L26" s="44"/>
      <c r="M26" s="44"/>
      <c r="N26" s="44">
        <f>'2021'!BC15</f>
        <v>0</v>
      </c>
      <c r="O26" s="44">
        <f>'Добыча 2021'!F25</f>
        <v>10</v>
      </c>
      <c r="P26" s="44"/>
      <c r="Q26" s="44"/>
      <c r="R26" s="44"/>
      <c r="S26" s="44">
        <f>'Добыча 2021'!H25</f>
        <v>6</v>
      </c>
      <c r="T26" s="44">
        <f>'Добыча 2021'!G25</f>
        <v>4</v>
      </c>
      <c r="U26" s="44">
        <f t="shared" si="1"/>
        <v>71.428571428571431</v>
      </c>
      <c r="V26" s="94">
        <f>'2022'!AU15</f>
        <v>13.8</v>
      </c>
      <c r="W26" s="44">
        <f t="shared" si="2"/>
        <v>5</v>
      </c>
      <c r="X26" s="44">
        <f>'2022'!AX15</f>
        <v>13</v>
      </c>
      <c r="Y26" s="94">
        <f t="shared" si="3"/>
        <v>4.7101449275362324</v>
      </c>
      <c r="Z26" s="44"/>
      <c r="AA26" s="44">
        <f>'2022'!BA15</f>
        <v>0</v>
      </c>
      <c r="AB26" s="44"/>
      <c r="AC26" s="44"/>
      <c r="AD26" s="44"/>
      <c r="AE26" s="95">
        <f>'2022'!BC15</f>
        <v>0</v>
      </c>
      <c r="AF26" s="82" t="str">
        <f t="shared" si="4"/>
        <v/>
      </c>
      <c r="AG26" s="159"/>
      <c r="AH26" s="160">
        <f t="shared" si="5"/>
        <v>1.682044781395122</v>
      </c>
      <c r="AI26" s="160" t="e">
        <f t="shared" ca="1" si="6"/>
        <v>#NAME?</v>
      </c>
      <c r="AJ26" s="161">
        <f t="shared" si="7"/>
        <v>5</v>
      </c>
      <c r="AK26" s="161" t="str">
        <f t="shared" si="8"/>
        <v/>
      </c>
      <c r="AL26" s="161" t="e">
        <f t="shared" ca="1" si="9"/>
        <v>#NAME?</v>
      </c>
      <c r="AM26" s="161">
        <f t="shared" si="10"/>
        <v>13</v>
      </c>
      <c r="AN26" s="162" t="e">
        <f t="shared" ca="1" si="11"/>
        <v>#NAME?</v>
      </c>
      <c r="AO26" s="34" t="str">
        <f t="shared" si="12"/>
        <v>Сумма не совпадает или не ОДОУ</v>
      </c>
      <c r="AP26" s="34" t="str">
        <f t="shared" si="13"/>
        <v/>
      </c>
      <c r="AQ26" s="72"/>
    </row>
    <row r="27" spans="1:43" ht="94.5" x14ac:dyDescent="0.25">
      <c r="A27" s="34">
        <v>10</v>
      </c>
      <c r="B27" s="50" t="s">
        <v>288</v>
      </c>
      <c r="C27" s="92">
        <f>'2022'!B16</f>
        <v>371.93</v>
      </c>
      <c r="D27" s="93">
        <f>'2022'!AM16</f>
        <v>381</v>
      </c>
      <c r="E27" s="93">
        <f>'2022'!AN16</f>
        <v>398</v>
      </c>
      <c r="F27" s="92">
        <f>'2022'!AQ16</f>
        <v>1.0700938348613986</v>
      </c>
      <c r="G27" s="44">
        <f>'2021'!AX16</f>
        <v>19</v>
      </c>
      <c r="H27" s="94">
        <f t="shared" si="0"/>
        <v>4.9868766404199478</v>
      </c>
      <c r="I27" s="44"/>
      <c r="J27" s="44">
        <f>'2021'!BA16</f>
        <v>0</v>
      </c>
      <c r="K27" s="44"/>
      <c r="L27" s="44"/>
      <c r="M27" s="44"/>
      <c r="N27" s="44">
        <f>'2021'!BC16</f>
        <v>0</v>
      </c>
      <c r="O27" s="44">
        <f>'Добыча 2021'!F26</f>
        <v>0</v>
      </c>
      <c r="P27" s="44"/>
      <c r="Q27" s="44"/>
      <c r="R27" s="44"/>
      <c r="S27" s="44">
        <f>'Добыча 2021'!H26</f>
        <v>0</v>
      </c>
      <c r="T27" s="44">
        <f>'Добыча 2021'!G26</f>
        <v>0</v>
      </c>
      <c r="U27" s="44">
        <f t="shared" si="1"/>
        <v>0</v>
      </c>
      <c r="V27" s="94">
        <f>'2022'!AU16</f>
        <v>19.900000000000002</v>
      </c>
      <c r="W27" s="44">
        <f t="shared" si="2"/>
        <v>5</v>
      </c>
      <c r="X27" s="44">
        <f>'2022'!AX16</f>
        <v>19</v>
      </c>
      <c r="Y27" s="94">
        <f t="shared" si="3"/>
        <v>4.7738693467336679</v>
      </c>
      <c r="Z27" s="44"/>
      <c r="AA27" s="44">
        <f>'2022'!BA16</f>
        <v>0</v>
      </c>
      <c r="AB27" s="44"/>
      <c r="AC27" s="44"/>
      <c r="AD27" s="44"/>
      <c r="AE27" s="95">
        <f>'2022'!BC16</f>
        <v>0</v>
      </c>
      <c r="AF27" s="82" t="str">
        <f t="shared" si="4"/>
        <v/>
      </c>
      <c r="AG27" s="159"/>
      <c r="AH27" s="160">
        <f t="shared" si="5"/>
        <v>1.0700938348613986</v>
      </c>
      <c r="AI27" s="160" t="e">
        <f t="shared" ca="1" si="6"/>
        <v>#NAME?</v>
      </c>
      <c r="AJ27" s="161">
        <f t="shared" si="7"/>
        <v>5</v>
      </c>
      <c r="AK27" s="161" t="str">
        <f t="shared" si="8"/>
        <v/>
      </c>
      <c r="AL27" s="161" t="e">
        <f t="shared" ca="1" si="9"/>
        <v>#NAME?</v>
      </c>
      <c r="AM27" s="161">
        <f t="shared" si="10"/>
        <v>19</v>
      </c>
      <c r="AN27" s="162" t="e">
        <f t="shared" ca="1" si="11"/>
        <v>#NAME?</v>
      </c>
      <c r="AO27" s="34" t="str">
        <f t="shared" si="12"/>
        <v>Сумма не совпадает или не ОДОУ</v>
      </c>
      <c r="AP27" s="34" t="str">
        <f t="shared" si="13"/>
        <v/>
      </c>
      <c r="AQ27" s="72"/>
    </row>
    <row r="28" spans="1:43" ht="94.5" x14ac:dyDescent="0.25">
      <c r="A28" s="34">
        <v>11</v>
      </c>
      <c r="B28" s="50" t="s">
        <v>289</v>
      </c>
      <c r="C28" s="92">
        <f>'2022'!B17</f>
        <v>291.029</v>
      </c>
      <c r="D28" s="93">
        <f>'2022'!AM17</f>
        <v>699</v>
      </c>
      <c r="E28" s="93">
        <f>'2022'!AN17</f>
        <v>723</v>
      </c>
      <c r="F28" s="92">
        <f>'2022'!AQ17</f>
        <v>2.4842885073308847</v>
      </c>
      <c r="G28" s="44">
        <f>'2021'!AX17</f>
        <v>48</v>
      </c>
      <c r="H28" s="94">
        <f t="shared" si="0"/>
        <v>6.866952789699571</v>
      </c>
      <c r="I28" s="44"/>
      <c r="J28" s="44">
        <f>'2021'!BA17</f>
        <v>0</v>
      </c>
      <c r="K28" s="44"/>
      <c r="L28" s="44"/>
      <c r="M28" s="44"/>
      <c r="N28" s="44">
        <f>'2021'!BC17</f>
        <v>0</v>
      </c>
      <c r="O28" s="44">
        <f>'Добыча 2021'!F27</f>
        <v>28</v>
      </c>
      <c r="P28" s="44"/>
      <c r="Q28" s="44"/>
      <c r="R28" s="44"/>
      <c r="S28" s="44">
        <f>'Добыча 2021'!H27</f>
        <v>23</v>
      </c>
      <c r="T28" s="44">
        <f>'Добыча 2021'!G27</f>
        <v>5</v>
      </c>
      <c r="U28" s="44">
        <f t="shared" si="1"/>
        <v>58.333333333333336</v>
      </c>
      <c r="V28" s="94">
        <f>'2022'!AU17</f>
        <v>50.610000000000007</v>
      </c>
      <c r="W28" s="44">
        <f t="shared" si="2"/>
        <v>7.0000000000000009</v>
      </c>
      <c r="X28" s="44">
        <f>'2022'!AX17</f>
        <v>50</v>
      </c>
      <c r="Y28" s="94">
        <f t="shared" si="3"/>
        <v>6.9156293222683267</v>
      </c>
      <c r="Z28" s="44"/>
      <c r="AA28" s="44">
        <f>'2022'!BA17</f>
        <v>0</v>
      </c>
      <c r="AB28" s="44"/>
      <c r="AC28" s="44"/>
      <c r="AD28" s="44"/>
      <c r="AE28" s="95">
        <f>'2022'!BC17</f>
        <v>0</v>
      </c>
      <c r="AF28" s="82" t="str">
        <f t="shared" si="4"/>
        <v/>
      </c>
      <c r="AG28" s="159"/>
      <c r="AH28" s="160">
        <f t="shared" si="5"/>
        <v>2.4842885073308847</v>
      </c>
      <c r="AI28" s="160" t="e">
        <f t="shared" ca="1" si="6"/>
        <v>#NAME?</v>
      </c>
      <c r="AJ28" s="161">
        <f t="shared" si="7"/>
        <v>7</v>
      </c>
      <c r="AK28" s="161" t="str">
        <f t="shared" si="8"/>
        <v/>
      </c>
      <c r="AL28" s="161" t="e">
        <f t="shared" ca="1" si="9"/>
        <v>#NAME?</v>
      </c>
      <c r="AM28" s="161">
        <f t="shared" si="10"/>
        <v>50</v>
      </c>
      <c r="AN28" s="162" t="e">
        <f t="shared" ca="1" si="11"/>
        <v>#NAME?</v>
      </c>
      <c r="AO28" s="34" t="str">
        <f t="shared" si="12"/>
        <v>Сумма не совпадает или не ОДОУ</v>
      </c>
      <c r="AP28" s="34" t="str">
        <f t="shared" si="13"/>
        <v/>
      </c>
      <c r="AQ28" s="72"/>
    </row>
    <row r="29" spans="1:43" ht="94.5" x14ac:dyDescent="0.25">
      <c r="A29" s="34">
        <v>12</v>
      </c>
      <c r="B29" s="50" t="s">
        <v>407</v>
      </c>
      <c r="C29" s="92">
        <f>'2022'!B18</f>
        <v>170.64400000000001</v>
      </c>
      <c r="D29" s="93">
        <f>'2022'!AM18</f>
        <v>133</v>
      </c>
      <c r="E29" s="93">
        <f>'2022'!AN18</f>
        <v>138</v>
      </c>
      <c r="F29" s="92">
        <f>'2022'!AQ18</f>
        <v>0.8087011556222311</v>
      </c>
      <c r="G29" s="44">
        <f>'2021'!AX18</f>
        <v>3</v>
      </c>
      <c r="H29" s="94">
        <f t="shared" si="0"/>
        <v>2.2556390977443606</v>
      </c>
      <c r="I29" s="44"/>
      <c r="J29" s="44">
        <f>'2021'!BA18</f>
        <v>0</v>
      </c>
      <c r="K29" s="44"/>
      <c r="L29" s="44"/>
      <c r="M29" s="44"/>
      <c r="N29" s="44">
        <f>'2021'!BC18</f>
        <v>0</v>
      </c>
      <c r="O29" s="44">
        <f>'Добыча 2021'!F28</f>
        <v>1</v>
      </c>
      <c r="P29" s="44"/>
      <c r="Q29" s="44"/>
      <c r="R29" s="44"/>
      <c r="S29" s="44">
        <f>'Добыча 2021'!H28</f>
        <v>1</v>
      </c>
      <c r="T29" s="44">
        <f>'Добыча 2021'!G28</f>
        <v>0</v>
      </c>
      <c r="U29" s="44">
        <f t="shared" si="1"/>
        <v>33.333333333333329</v>
      </c>
      <c r="V29" s="94">
        <f>'2022'!AU18</f>
        <v>4.1399999999999864</v>
      </c>
      <c r="W29" s="44">
        <f t="shared" si="2"/>
        <v>2.9999999999999902</v>
      </c>
      <c r="X29" s="44">
        <f>'2022'!AX18</f>
        <v>4</v>
      </c>
      <c r="Y29" s="94">
        <f t="shared" si="3"/>
        <v>2.8985507246376812</v>
      </c>
      <c r="Z29" s="44"/>
      <c r="AA29" s="44">
        <f>'2022'!BA18</f>
        <v>0</v>
      </c>
      <c r="AB29" s="44"/>
      <c r="AC29" s="44"/>
      <c r="AD29" s="44"/>
      <c r="AE29" s="95">
        <f>'2022'!BC18</f>
        <v>0</v>
      </c>
      <c r="AF29" s="82" t="str">
        <f t="shared" si="4"/>
        <v/>
      </c>
      <c r="AG29" s="159"/>
      <c r="AH29" s="160">
        <f t="shared" si="5"/>
        <v>0.8087011556222311</v>
      </c>
      <c r="AI29" s="160" t="e">
        <f t="shared" ca="1" si="6"/>
        <v>#NAME?</v>
      </c>
      <c r="AJ29" s="161">
        <f t="shared" si="7"/>
        <v>3</v>
      </c>
      <c r="AK29" s="161" t="str">
        <f t="shared" si="8"/>
        <v/>
      </c>
      <c r="AL29" s="161" t="e">
        <f t="shared" ca="1" si="9"/>
        <v>#NAME?</v>
      </c>
      <c r="AM29" s="161">
        <f t="shared" si="10"/>
        <v>4</v>
      </c>
      <c r="AN29" s="162" t="e">
        <f t="shared" ca="1" si="11"/>
        <v>#NAME?</v>
      </c>
      <c r="AO29" s="34" t="str">
        <f t="shared" si="12"/>
        <v>Сумма не совпадает или не ОДОУ</v>
      </c>
      <c r="AP29" s="34" t="str">
        <f t="shared" si="13"/>
        <v/>
      </c>
      <c r="AQ29" s="72"/>
    </row>
    <row r="30" spans="1:43" ht="30" customHeight="1" x14ac:dyDescent="0.25">
      <c r="A30" s="34">
        <v>13</v>
      </c>
      <c r="B30" s="50" t="s">
        <v>291</v>
      </c>
      <c r="C30" s="92">
        <f>'2022'!B19</f>
        <v>50</v>
      </c>
      <c r="D30" s="93">
        <f>'2022'!AM19</f>
        <v>0</v>
      </c>
      <c r="E30" s="93">
        <f>'2022'!AN19</f>
        <v>14</v>
      </c>
      <c r="F30" s="92">
        <f>'2022'!AQ19</f>
        <v>0.28000000000000003</v>
      </c>
      <c r="G30" s="44">
        <f>'2021'!AX19</f>
        <v>0</v>
      </c>
      <c r="H30" s="94">
        <f t="shared" si="0"/>
        <v>0</v>
      </c>
      <c r="I30" s="44"/>
      <c r="J30" s="44">
        <f>'2021'!BA19</f>
        <v>0</v>
      </c>
      <c r="K30" s="44"/>
      <c r="L30" s="44"/>
      <c r="M30" s="44"/>
      <c r="N30" s="44">
        <f>'2021'!BC19</f>
        <v>0</v>
      </c>
      <c r="O30" s="44">
        <f>'Добыча 2021'!F29</f>
        <v>0</v>
      </c>
      <c r="P30" s="44"/>
      <c r="Q30" s="44"/>
      <c r="R30" s="44"/>
      <c r="S30" s="44">
        <f>'Добыча 2021'!H29</f>
        <v>0</v>
      </c>
      <c r="T30" s="44">
        <f>'Добыча 2021'!G29</f>
        <v>0</v>
      </c>
      <c r="U30" s="44">
        <f t="shared" si="1"/>
        <v>0</v>
      </c>
      <c r="V30" s="94">
        <f>'2022'!AU19</f>
        <v>0</v>
      </c>
      <c r="W30" s="44">
        <f t="shared" si="2"/>
        <v>0</v>
      </c>
      <c r="X30" s="44">
        <f>'2022'!AX19</f>
        <v>0</v>
      </c>
      <c r="Y30" s="94">
        <f t="shared" si="3"/>
        <v>0</v>
      </c>
      <c r="Z30" s="44"/>
      <c r="AA30" s="44">
        <f>'2022'!BA19</f>
        <v>0</v>
      </c>
      <c r="AB30" s="44"/>
      <c r="AC30" s="44"/>
      <c r="AD30" s="44"/>
      <c r="AE30" s="95">
        <f>'2022'!BC19</f>
        <v>0</v>
      </c>
      <c r="AF30" s="82" t="str">
        <f t="shared" si="4"/>
        <v/>
      </c>
      <c r="AG30" s="159"/>
      <c r="AH30" s="160">
        <f t="shared" si="5"/>
        <v>0.28000000000000003</v>
      </c>
      <c r="AI30" s="160" t="e">
        <f t="shared" ca="1" si="6"/>
        <v>#NAME?</v>
      </c>
      <c r="AJ30" s="161">
        <f t="shared" si="7"/>
        <v>3</v>
      </c>
      <c r="AK30" s="161" t="str">
        <f t="shared" si="8"/>
        <v/>
      </c>
      <c r="AL30" s="161">
        <f t="shared" si="9"/>
        <v>0</v>
      </c>
      <c r="AM30" s="161">
        <f t="shared" si="10"/>
        <v>0</v>
      </c>
      <c r="AN30" s="162" t="str">
        <f t="shared" si="11"/>
        <v/>
      </c>
      <c r="AO30" s="34" t="str">
        <f t="shared" si="12"/>
        <v/>
      </c>
      <c r="AP30" s="34" t="str">
        <f t="shared" si="13"/>
        <v/>
      </c>
      <c r="AQ30" s="72"/>
    </row>
    <row r="31" spans="1:43" ht="51" customHeight="1" x14ac:dyDescent="0.25">
      <c r="A31" s="34">
        <v>14</v>
      </c>
      <c r="B31" s="104" t="s">
        <v>408</v>
      </c>
      <c r="C31" s="92">
        <f>'2022'!B20</f>
        <v>434.36</v>
      </c>
      <c r="D31" s="581">
        <f>'2022'!AM20</f>
        <v>723</v>
      </c>
      <c r="E31" s="93">
        <f>'2022'!AN20</f>
        <v>821</v>
      </c>
      <c r="F31" s="92">
        <f>'2022'!AQ20</f>
        <v>1.890137213371397</v>
      </c>
      <c r="G31" s="583">
        <f>'2021'!AX20</f>
        <v>35</v>
      </c>
      <c r="H31" s="585">
        <f t="shared" si="0"/>
        <v>4.8409405255878291</v>
      </c>
      <c r="I31" s="56"/>
      <c r="J31" s="583">
        <f>'2021'!BA20</f>
        <v>5</v>
      </c>
      <c r="K31" s="56"/>
      <c r="L31" s="107"/>
      <c r="M31" s="44"/>
      <c r="N31" s="583">
        <f>'2021'!BC20</f>
        <v>11</v>
      </c>
      <c r="O31" s="583">
        <f>'Добыча 2021'!F30</f>
        <v>9</v>
      </c>
      <c r="P31" s="44"/>
      <c r="Q31" s="44"/>
      <c r="R31" s="44"/>
      <c r="S31" s="583">
        <f>'Добыча 2021'!H30</f>
        <v>7</v>
      </c>
      <c r="T31" s="583">
        <f>'Добыча 2021'!G30</f>
        <v>2</v>
      </c>
      <c r="U31" s="583">
        <f t="shared" si="1"/>
        <v>25.714285714285712</v>
      </c>
      <c r="V31" s="94">
        <f>'2022'!AU20</f>
        <v>41.050000000000004</v>
      </c>
      <c r="W31" s="44">
        <f t="shared" si="2"/>
        <v>5</v>
      </c>
      <c r="X31" s="44">
        <f>'2022'!AX20</f>
        <v>41</v>
      </c>
      <c r="Y31" s="94">
        <f t="shared" si="3"/>
        <v>4.9939098660170522</v>
      </c>
      <c r="Z31" s="44"/>
      <c r="AA31" s="44">
        <f>'2022'!BA20</f>
        <v>3</v>
      </c>
      <c r="AB31" s="44"/>
      <c r="AC31" s="44"/>
      <c r="AD31" s="44">
        <f t="shared" ref="AD31:AD68" si="14">X31-Z31-AA31-AE31</f>
        <v>25</v>
      </c>
      <c r="AE31" s="95">
        <f>'2022'!BC20</f>
        <v>13</v>
      </c>
      <c r="AF31" s="82" t="str">
        <f t="shared" si="4"/>
        <v/>
      </c>
      <c r="AG31" s="159"/>
      <c r="AH31" s="160">
        <f t="shared" si="5"/>
        <v>1.890137213371397</v>
      </c>
      <c r="AI31" s="160" t="e">
        <f t="shared" ca="1" si="6"/>
        <v>#NAME?</v>
      </c>
      <c r="AJ31" s="161">
        <f t="shared" si="7"/>
        <v>5</v>
      </c>
      <c r="AK31" s="161" t="str">
        <f t="shared" si="8"/>
        <v/>
      </c>
      <c r="AL31" s="161" t="e">
        <f t="shared" ca="1" si="9"/>
        <v>#NAME?</v>
      </c>
      <c r="AM31" s="161">
        <f t="shared" si="10"/>
        <v>41</v>
      </c>
      <c r="AN31" s="162" t="e">
        <f t="shared" ca="1" si="11"/>
        <v>#NAME?</v>
      </c>
      <c r="AO31" s="34" t="str">
        <f t="shared" si="12"/>
        <v/>
      </c>
      <c r="AP31" s="34" t="str">
        <f t="shared" si="13"/>
        <v/>
      </c>
      <c r="AQ31" s="72"/>
    </row>
    <row r="32" spans="1:43" ht="47.25" x14ac:dyDescent="0.25">
      <c r="A32" s="34">
        <v>15</v>
      </c>
      <c r="B32" s="108" t="s">
        <v>409</v>
      </c>
      <c r="C32" s="92">
        <f>'2022'!B21</f>
        <v>182.9</v>
      </c>
      <c r="D32" s="582"/>
      <c r="E32" s="93">
        <f>'2022'!AN21</f>
        <v>0</v>
      </c>
      <c r="F32" s="92">
        <f>'2022'!AQ21</f>
        <v>0</v>
      </c>
      <c r="G32" s="584"/>
      <c r="H32" s="586"/>
      <c r="I32" s="47"/>
      <c r="J32" s="584"/>
      <c r="K32" s="47"/>
      <c r="L32" s="99"/>
      <c r="M32" s="44"/>
      <c r="N32" s="584"/>
      <c r="O32" s="584"/>
      <c r="P32" s="44"/>
      <c r="Q32" s="44"/>
      <c r="R32" s="44"/>
      <c r="S32" s="584"/>
      <c r="T32" s="584"/>
      <c r="U32" s="584"/>
      <c r="V32" s="94">
        <f>'2022'!AU21</f>
        <v>0</v>
      </c>
      <c r="W32" s="44">
        <f t="shared" si="2"/>
        <v>0</v>
      </c>
      <c r="X32" s="44">
        <f>'2022'!AX21</f>
        <v>0</v>
      </c>
      <c r="Y32" s="94">
        <f t="shared" si="3"/>
        <v>0</v>
      </c>
      <c r="Z32" s="44"/>
      <c r="AA32" s="44">
        <f>'2022'!BA21</f>
        <v>0</v>
      </c>
      <c r="AB32" s="44"/>
      <c r="AC32" s="44"/>
      <c r="AD32" s="44">
        <f t="shared" si="14"/>
        <v>0</v>
      </c>
      <c r="AE32" s="95">
        <f>'2022'!BC21</f>
        <v>0</v>
      </c>
      <c r="AF32" s="82" t="str">
        <f t="shared" si="4"/>
        <v/>
      </c>
      <c r="AG32" s="159"/>
      <c r="AH32" s="160">
        <f t="shared" si="5"/>
        <v>0</v>
      </c>
      <c r="AI32" s="160" t="e">
        <f t="shared" ca="1" si="6"/>
        <v>#NAME?</v>
      </c>
      <c r="AJ32" s="161">
        <f t="shared" si="7"/>
        <v>3</v>
      </c>
      <c r="AK32" s="161" t="str">
        <f t="shared" si="8"/>
        <v/>
      </c>
      <c r="AL32" s="161">
        <f t="shared" si="9"/>
        <v>0</v>
      </c>
      <c r="AM32" s="161">
        <f t="shared" si="10"/>
        <v>0</v>
      </c>
      <c r="AN32" s="162" t="str">
        <f t="shared" si="11"/>
        <v/>
      </c>
      <c r="AO32" s="34" t="str">
        <f t="shared" si="12"/>
        <v/>
      </c>
      <c r="AP32" s="34" t="str">
        <f t="shared" si="13"/>
        <v/>
      </c>
      <c r="AQ32" s="72"/>
    </row>
    <row r="33" spans="1:43" ht="32.25" customHeight="1" x14ac:dyDescent="0.25">
      <c r="A33" s="34"/>
      <c r="B33" s="46" t="s">
        <v>35</v>
      </c>
      <c r="C33" s="96"/>
      <c r="D33" s="97"/>
      <c r="E33" s="97"/>
      <c r="F33" s="98"/>
      <c r="G33" s="44"/>
      <c r="H33" s="94"/>
      <c r="I33" s="44"/>
      <c r="J33" s="44"/>
      <c r="K33" s="44"/>
      <c r="L33" s="44"/>
      <c r="M33" s="47"/>
      <c r="N33" s="44"/>
      <c r="O33" s="47"/>
      <c r="P33" s="47"/>
      <c r="Q33" s="47"/>
      <c r="R33" s="47"/>
      <c r="S33" s="47"/>
      <c r="T33" s="47"/>
      <c r="U33" s="44"/>
      <c r="V33" s="100"/>
      <c r="W33" s="44"/>
      <c r="X33" s="47"/>
      <c r="Y33" s="94"/>
      <c r="Z33" s="47"/>
      <c r="AA33" s="47"/>
      <c r="AB33" s="47"/>
      <c r="AC33" s="47"/>
      <c r="AD33" s="44"/>
      <c r="AE33" s="47"/>
      <c r="AF33" s="82" t="str">
        <f t="shared" si="4"/>
        <v/>
      </c>
      <c r="AG33" s="159"/>
      <c r="AH33" s="160" t="str">
        <f t="shared" si="5"/>
        <v/>
      </c>
      <c r="AI33" s="160" t="str">
        <f t="shared" si="6"/>
        <v/>
      </c>
      <c r="AJ33" s="161" t="str">
        <f t="shared" si="7"/>
        <v/>
      </c>
      <c r="AK33" s="161" t="str">
        <f t="shared" si="8"/>
        <v/>
      </c>
      <c r="AL33" s="161" t="str">
        <f t="shared" si="9"/>
        <v/>
      </c>
      <c r="AM33" s="161" t="str">
        <f t="shared" si="10"/>
        <v/>
      </c>
      <c r="AN33" s="162" t="str">
        <f t="shared" si="11"/>
        <v/>
      </c>
      <c r="AO33" s="34" t="str">
        <f t="shared" si="12"/>
        <v/>
      </c>
      <c r="AP33" s="34" t="str">
        <f t="shared" si="13"/>
        <v/>
      </c>
      <c r="AQ33" s="72"/>
    </row>
    <row r="34" spans="1:43" ht="32.25" customHeight="1" x14ac:dyDescent="0.25">
      <c r="A34" s="34">
        <v>16</v>
      </c>
      <c r="B34" s="43" t="s">
        <v>36</v>
      </c>
      <c r="C34" s="92">
        <f>'2022'!B23</f>
        <v>8592.0195309999999</v>
      </c>
      <c r="D34" s="93">
        <f>'2022'!AM23</f>
        <v>0</v>
      </c>
      <c r="E34" s="93">
        <f>'2022'!AN23</f>
        <v>0</v>
      </c>
      <c r="F34" s="92">
        <f>'2022'!AQ23</f>
        <v>0</v>
      </c>
      <c r="G34" s="44">
        <f>'2021'!AX22</f>
        <v>0</v>
      </c>
      <c r="H34" s="94">
        <f t="shared" si="0"/>
        <v>0</v>
      </c>
      <c r="I34" s="44"/>
      <c r="J34" s="44">
        <f>'2021'!BA22</f>
        <v>0</v>
      </c>
      <c r="K34" s="44"/>
      <c r="L34" s="44"/>
      <c r="M34" s="44"/>
      <c r="N34" s="44">
        <f>'2021'!BC22</f>
        <v>0</v>
      </c>
      <c r="O34" s="44">
        <f>'Добыча 2021'!F32</f>
        <v>0</v>
      </c>
      <c r="P34" s="44"/>
      <c r="Q34" s="44"/>
      <c r="R34" s="44"/>
      <c r="S34" s="44">
        <f>'Добыча 2021'!H32</f>
        <v>0</v>
      </c>
      <c r="T34" s="44">
        <f>'Добыча 2021'!G32</f>
        <v>0</v>
      </c>
      <c r="U34" s="44">
        <f t="shared" si="1"/>
        <v>0</v>
      </c>
      <c r="V34" s="94">
        <f>'2022'!AU23</f>
        <v>0</v>
      </c>
      <c r="W34" s="44">
        <f t="shared" si="2"/>
        <v>0</v>
      </c>
      <c r="X34" s="44">
        <f>'2022'!AX23</f>
        <v>0</v>
      </c>
      <c r="Y34" s="94">
        <f t="shared" si="3"/>
        <v>0</v>
      </c>
      <c r="Z34" s="44"/>
      <c r="AA34" s="44">
        <f>'2022'!BA23</f>
        <v>0</v>
      </c>
      <c r="AB34" s="44"/>
      <c r="AC34" s="44"/>
      <c r="AD34" s="44"/>
      <c r="AE34" s="95">
        <f>'2022'!BC23</f>
        <v>0</v>
      </c>
      <c r="AF34" s="82" t="str">
        <f t="shared" si="4"/>
        <v/>
      </c>
      <c r="AG34" s="159"/>
      <c r="AH34" s="160">
        <f t="shared" si="5"/>
        <v>0</v>
      </c>
      <c r="AI34" s="160" t="e">
        <f t="shared" ca="1" si="6"/>
        <v>#NAME?</v>
      </c>
      <c r="AJ34" s="161">
        <f t="shared" si="7"/>
        <v>3</v>
      </c>
      <c r="AK34" s="161" t="str">
        <f t="shared" si="8"/>
        <v/>
      </c>
      <c r="AL34" s="161">
        <f t="shared" si="9"/>
        <v>0</v>
      </c>
      <c r="AM34" s="161">
        <f t="shared" si="10"/>
        <v>0</v>
      </c>
      <c r="AN34" s="162" t="str">
        <f t="shared" si="11"/>
        <v/>
      </c>
      <c r="AO34" s="34" t="str">
        <f t="shared" si="12"/>
        <v/>
      </c>
      <c r="AP34" s="34" t="str">
        <f t="shared" si="13"/>
        <v/>
      </c>
      <c r="AQ34" s="72"/>
    </row>
    <row r="35" spans="1:43" ht="18.75" x14ac:dyDescent="0.25">
      <c r="A35" s="34"/>
      <c r="B35" s="46" t="s">
        <v>58</v>
      </c>
      <c r="C35" s="96"/>
      <c r="D35" s="97"/>
      <c r="E35" s="97"/>
      <c r="F35" s="98"/>
      <c r="G35" s="44"/>
      <c r="H35" s="94"/>
      <c r="I35" s="44"/>
      <c r="J35" s="44"/>
      <c r="K35" s="44"/>
      <c r="L35" s="44"/>
      <c r="M35" s="56"/>
      <c r="N35" s="44"/>
      <c r="O35" s="56"/>
      <c r="P35" s="56"/>
      <c r="Q35" s="56"/>
      <c r="R35" s="56"/>
      <c r="S35" s="56"/>
      <c r="T35" s="56"/>
      <c r="U35" s="44"/>
      <c r="V35" s="111"/>
      <c r="W35" s="44"/>
      <c r="X35" s="56"/>
      <c r="Y35" s="94"/>
      <c r="Z35" s="56"/>
      <c r="AA35" s="56"/>
      <c r="AB35" s="56"/>
      <c r="AC35" s="56"/>
      <c r="AD35" s="44"/>
      <c r="AE35" s="56"/>
      <c r="AF35" s="82" t="str">
        <f t="shared" si="4"/>
        <v/>
      </c>
      <c r="AG35" s="159"/>
      <c r="AH35" s="160" t="str">
        <f t="shared" si="5"/>
        <v/>
      </c>
      <c r="AI35" s="160" t="str">
        <f t="shared" si="6"/>
        <v/>
      </c>
      <c r="AJ35" s="161" t="str">
        <f t="shared" si="7"/>
        <v/>
      </c>
      <c r="AK35" s="161" t="str">
        <f t="shared" si="8"/>
        <v/>
      </c>
      <c r="AL35" s="161" t="str">
        <f t="shared" si="9"/>
        <v/>
      </c>
      <c r="AM35" s="161" t="str">
        <f t="shared" si="10"/>
        <v/>
      </c>
      <c r="AN35" s="162" t="str">
        <f t="shared" si="11"/>
        <v/>
      </c>
      <c r="AO35" s="34" t="str">
        <f t="shared" si="12"/>
        <v/>
      </c>
      <c r="AP35" s="34" t="str">
        <f t="shared" si="13"/>
        <v/>
      </c>
      <c r="AQ35" s="72"/>
    </row>
    <row r="36" spans="1:43" ht="94.5" x14ac:dyDescent="0.25">
      <c r="A36" s="34">
        <v>17</v>
      </c>
      <c r="B36" s="57" t="s">
        <v>60</v>
      </c>
      <c r="C36" s="92">
        <f>'2022'!B26</f>
        <v>1576.173</v>
      </c>
      <c r="D36" s="93">
        <f>'2022'!AM26</f>
        <v>1949</v>
      </c>
      <c r="E36" s="93">
        <f>'2022'!AN26</f>
        <v>2383</v>
      </c>
      <c r="F36" s="92">
        <f>'2022'!AQ26</f>
        <v>1.5118898750327534</v>
      </c>
      <c r="G36" s="44">
        <f>'2021'!AX25</f>
        <v>97</v>
      </c>
      <c r="H36" s="94">
        <f t="shared" si="0"/>
        <v>4.9769112365315546</v>
      </c>
      <c r="I36" s="44"/>
      <c r="J36" s="44">
        <f>'2021'!BA25</f>
        <v>0</v>
      </c>
      <c r="K36" s="44"/>
      <c r="L36" s="44"/>
      <c r="M36" s="44"/>
      <c r="N36" s="44">
        <f>'2021'!BC25</f>
        <v>0</v>
      </c>
      <c r="O36" s="44">
        <f>'Добыча 2021'!F35</f>
        <v>68</v>
      </c>
      <c r="P36" s="44"/>
      <c r="Q36" s="44"/>
      <c r="R36" s="44"/>
      <c r="S36" s="44">
        <f>'Добыча 2021'!H35</f>
        <v>42</v>
      </c>
      <c r="T36" s="44">
        <f>'Добыча 2021'!G35</f>
        <v>26</v>
      </c>
      <c r="U36" s="44">
        <f t="shared" si="1"/>
        <v>70.103092783505147</v>
      </c>
      <c r="V36" s="94">
        <f>'2022'!AU26</f>
        <v>119.15</v>
      </c>
      <c r="W36" s="44">
        <f t="shared" si="2"/>
        <v>5</v>
      </c>
      <c r="X36" s="44">
        <f>'2022'!AX26</f>
        <v>119</v>
      </c>
      <c r="Y36" s="94">
        <f t="shared" si="3"/>
        <v>4.9937054133445233</v>
      </c>
      <c r="Z36" s="44"/>
      <c r="AA36" s="44">
        <f>'2022'!BA26</f>
        <v>0</v>
      </c>
      <c r="AB36" s="44"/>
      <c r="AC36" s="44"/>
      <c r="AD36" s="44"/>
      <c r="AE36" s="95">
        <f>'2022'!BC26</f>
        <v>0</v>
      </c>
      <c r="AF36" s="82" t="str">
        <f t="shared" si="4"/>
        <v/>
      </c>
      <c r="AG36" s="159"/>
      <c r="AH36" s="160">
        <f t="shared" si="5"/>
        <v>1.5118898750327534</v>
      </c>
      <c r="AI36" s="160" t="e">
        <f t="shared" ca="1" si="6"/>
        <v>#NAME?</v>
      </c>
      <c r="AJ36" s="161">
        <f t="shared" si="7"/>
        <v>5</v>
      </c>
      <c r="AK36" s="161" t="str">
        <f t="shared" si="8"/>
        <v/>
      </c>
      <c r="AL36" s="161" t="e">
        <f t="shared" ca="1" si="9"/>
        <v>#NAME?</v>
      </c>
      <c r="AM36" s="161">
        <f t="shared" si="10"/>
        <v>119</v>
      </c>
      <c r="AN36" s="162" t="e">
        <f t="shared" ca="1" si="11"/>
        <v>#NAME?</v>
      </c>
      <c r="AO36" s="34" t="str">
        <f t="shared" si="12"/>
        <v>Сумма не совпадает или не ОДОУ</v>
      </c>
      <c r="AP36" s="34" t="str">
        <f t="shared" si="13"/>
        <v/>
      </c>
      <c r="AQ36" s="72"/>
    </row>
    <row r="37" spans="1:43" ht="94.5" x14ac:dyDescent="0.25">
      <c r="A37" s="34">
        <v>18</v>
      </c>
      <c r="B37" s="57" t="s">
        <v>59</v>
      </c>
      <c r="C37" s="92">
        <f>'2022'!B27</f>
        <v>116.81</v>
      </c>
      <c r="D37" s="93">
        <f>'2022'!AM27</f>
        <v>625</v>
      </c>
      <c r="E37" s="93">
        <f>'2022'!AN27</f>
        <v>632</v>
      </c>
      <c r="F37" s="92">
        <f>'2022'!AQ27</f>
        <v>5.4104956767400054</v>
      </c>
      <c r="G37" s="44">
        <f>'2021'!AX26</f>
        <v>50</v>
      </c>
      <c r="H37" s="94">
        <f t="shared" si="0"/>
        <v>8</v>
      </c>
      <c r="I37" s="44"/>
      <c r="J37" s="44">
        <f>'2021'!BA26</f>
        <v>0</v>
      </c>
      <c r="K37" s="44"/>
      <c r="L37" s="44"/>
      <c r="M37" s="44"/>
      <c r="N37" s="44">
        <f>'2021'!BC26</f>
        <v>0</v>
      </c>
      <c r="O37" s="44">
        <f>'Добыча 2021'!F36</f>
        <v>38</v>
      </c>
      <c r="P37" s="44"/>
      <c r="Q37" s="44"/>
      <c r="R37" s="44"/>
      <c r="S37" s="44">
        <f>'Добыча 2021'!H36</f>
        <v>17</v>
      </c>
      <c r="T37" s="44">
        <f>'Добыча 2021'!G36</f>
        <v>21</v>
      </c>
      <c r="U37" s="44">
        <f t="shared" si="1"/>
        <v>76</v>
      </c>
      <c r="V37" s="94">
        <f>'2022'!AU27</f>
        <v>50.56</v>
      </c>
      <c r="W37" s="44">
        <f t="shared" si="2"/>
        <v>8</v>
      </c>
      <c r="X37" s="44">
        <f>'2022'!AX27</f>
        <v>50</v>
      </c>
      <c r="Y37" s="94">
        <f t="shared" si="3"/>
        <v>7.9113924050632916</v>
      </c>
      <c r="Z37" s="44"/>
      <c r="AA37" s="44">
        <f>'2022'!BA27</f>
        <v>0</v>
      </c>
      <c r="AB37" s="44"/>
      <c r="AC37" s="44"/>
      <c r="AD37" s="44"/>
      <c r="AE37" s="95">
        <f>'2022'!BC27</f>
        <v>0</v>
      </c>
      <c r="AF37" s="82" t="str">
        <f t="shared" si="4"/>
        <v/>
      </c>
      <c r="AG37" s="159"/>
      <c r="AH37" s="160">
        <f t="shared" si="5"/>
        <v>5.4104956767400054</v>
      </c>
      <c r="AI37" s="160" t="e">
        <f t="shared" ca="1" si="6"/>
        <v>#NAME?</v>
      </c>
      <c r="AJ37" s="161">
        <f t="shared" si="7"/>
        <v>8</v>
      </c>
      <c r="AK37" s="161" t="str">
        <f t="shared" si="8"/>
        <v/>
      </c>
      <c r="AL37" s="161" t="e">
        <f t="shared" ca="1" si="9"/>
        <v>#NAME?</v>
      </c>
      <c r="AM37" s="161">
        <f t="shared" si="10"/>
        <v>50</v>
      </c>
      <c r="AN37" s="162" t="e">
        <f t="shared" ca="1" si="11"/>
        <v>#NAME?</v>
      </c>
      <c r="AO37" s="34" t="str">
        <f t="shared" si="12"/>
        <v>Сумма не совпадает или не ОДОУ</v>
      </c>
      <c r="AP37" s="34" t="str">
        <f t="shared" si="13"/>
        <v/>
      </c>
      <c r="AQ37" s="72"/>
    </row>
    <row r="38" spans="1:43" ht="30.75" customHeight="1" x14ac:dyDescent="0.25">
      <c r="A38" s="34">
        <v>19</v>
      </c>
      <c r="B38" s="57" t="s">
        <v>294</v>
      </c>
      <c r="C38" s="92">
        <f>'2022'!B28</f>
        <v>109.2</v>
      </c>
      <c r="D38" s="93">
        <f>'2022'!AM28</f>
        <v>350</v>
      </c>
      <c r="E38" s="93">
        <f>'2022'!AN28</f>
        <v>377</v>
      </c>
      <c r="F38" s="92">
        <f>'2022'!AQ28</f>
        <v>3.4523809523809521</v>
      </c>
      <c r="G38" s="44">
        <f>'2021'!AX27</f>
        <v>24</v>
      </c>
      <c r="H38" s="94">
        <f t="shared" si="0"/>
        <v>6.8571428571428577</v>
      </c>
      <c r="I38" s="44"/>
      <c r="J38" s="44">
        <f>'2021'!BA27</f>
        <v>0</v>
      </c>
      <c r="K38" s="44"/>
      <c r="L38" s="44"/>
      <c r="M38" s="44"/>
      <c r="N38" s="44">
        <f>'2021'!BC27</f>
        <v>0</v>
      </c>
      <c r="O38" s="44">
        <f>'Добыча 2021'!F37</f>
        <v>12</v>
      </c>
      <c r="P38" s="44"/>
      <c r="Q38" s="44"/>
      <c r="R38" s="44"/>
      <c r="S38" s="44">
        <f>'Добыча 2021'!H37</f>
        <v>8</v>
      </c>
      <c r="T38" s="44">
        <f>'Добыча 2021'!G37</f>
        <v>4</v>
      </c>
      <c r="U38" s="44">
        <f t="shared" si="1"/>
        <v>50</v>
      </c>
      <c r="V38" s="94">
        <f>'2022'!AU28</f>
        <v>26.390000000000004</v>
      </c>
      <c r="W38" s="44">
        <f t="shared" si="2"/>
        <v>7.0000000000000009</v>
      </c>
      <c r="X38" s="44">
        <f>'2022'!AX28</f>
        <v>26</v>
      </c>
      <c r="Y38" s="94">
        <f t="shared" si="3"/>
        <v>6.8965517241379306</v>
      </c>
      <c r="Z38" s="44"/>
      <c r="AA38" s="44">
        <f>'2022'!BA28</f>
        <v>0</v>
      </c>
      <c r="AB38" s="44"/>
      <c r="AC38" s="44"/>
      <c r="AD38" s="44"/>
      <c r="AE38" s="95">
        <f>'2022'!BC28</f>
        <v>0</v>
      </c>
      <c r="AF38" s="82" t="str">
        <f t="shared" si="4"/>
        <v/>
      </c>
      <c r="AG38" s="159"/>
      <c r="AH38" s="160">
        <f t="shared" si="5"/>
        <v>3.4523809523809521</v>
      </c>
      <c r="AI38" s="160" t="e">
        <f t="shared" ca="1" si="6"/>
        <v>#NAME?</v>
      </c>
      <c r="AJ38" s="161">
        <f t="shared" si="7"/>
        <v>7</v>
      </c>
      <c r="AK38" s="161" t="str">
        <f t="shared" si="8"/>
        <v/>
      </c>
      <c r="AL38" s="161" t="e">
        <f t="shared" ca="1" si="9"/>
        <v>#NAME?</v>
      </c>
      <c r="AM38" s="161">
        <f t="shared" si="10"/>
        <v>26</v>
      </c>
      <c r="AN38" s="162" t="e">
        <f t="shared" ca="1" si="11"/>
        <v>#NAME?</v>
      </c>
      <c r="AO38" s="34" t="str">
        <f t="shared" si="12"/>
        <v>Сумма не совпадает или не ОДОУ</v>
      </c>
      <c r="AP38" s="34" t="str">
        <f t="shared" si="13"/>
        <v/>
      </c>
      <c r="AQ38" s="72"/>
    </row>
    <row r="39" spans="1:43" ht="31.5" x14ac:dyDescent="0.25">
      <c r="A39" s="72">
        <v>20</v>
      </c>
      <c r="B39" s="48" t="s">
        <v>62</v>
      </c>
      <c r="C39" s="92">
        <f>'2022'!B29</f>
        <v>395.2</v>
      </c>
      <c r="D39" s="93">
        <f>'2022'!AM29</f>
        <v>419</v>
      </c>
      <c r="E39" s="93">
        <f>'2022'!AN29</f>
        <v>644</v>
      </c>
      <c r="F39" s="92">
        <f>'2022'!AQ29</f>
        <v>1.6295546558704455</v>
      </c>
      <c r="G39" s="44">
        <f>'2021'!AX28</f>
        <v>12</v>
      </c>
      <c r="H39" s="94">
        <f t="shared" si="0"/>
        <v>2.8639618138424821</v>
      </c>
      <c r="I39" s="47"/>
      <c r="J39" s="44">
        <f>'2021'!BA28</f>
        <v>1</v>
      </c>
      <c r="K39" s="47"/>
      <c r="L39" s="99"/>
      <c r="M39" s="44"/>
      <c r="N39" s="44">
        <f>'2021'!BC28</f>
        <v>4</v>
      </c>
      <c r="O39" s="44">
        <f>'Добыча 2021'!F38</f>
        <v>9</v>
      </c>
      <c r="P39" s="44"/>
      <c r="Q39" s="44"/>
      <c r="R39" s="44"/>
      <c r="S39" s="44">
        <f>'Добыча 2021'!H38</f>
        <v>9</v>
      </c>
      <c r="T39" s="44">
        <f>'Добыча 2021'!G38</f>
        <v>3</v>
      </c>
      <c r="U39" s="44">
        <f t="shared" si="1"/>
        <v>75</v>
      </c>
      <c r="V39" s="94">
        <f>'2022'!AU29</f>
        <v>32.200000000000003</v>
      </c>
      <c r="W39" s="44">
        <f t="shared" si="2"/>
        <v>5</v>
      </c>
      <c r="X39" s="44">
        <f>'2022'!AX29</f>
        <v>32</v>
      </c>
      <c r="Y39" s="94">
        <f t="shared" si="3"/>
        <v>4.9689440993788816</v>
      </c>
      <c r="Z39" s="44"/>
      <c r="AA39" s="44">
        <f>'2022'!BA29</f>
        <v>4</v>
      </c>
      <c r="AB39" s="44"/>
      <c r="AC39" s="44"/>
      <c r="AD39" s="44">
        <f t="shared" si="14"/>
        <v>18</v>
      </c>
      <c r="AE39" s="95">
        <f>'2022'!BC29</f>
        <v>10</v>
      </c>
      <c r="AF39" s="82" t="str">
        <f t="shared" si="4"/>
        <v/>
      </c>
      <c r="AG39" s="159"/>
      <c r="AH39" s="160">
        <f t="shared" si="5"/>
        <v>1.6295546558704455</v>
      </c>
      <c r="AI39" s="160" t="e">
        <f t="shared" ca="1" si="6"/>
        <v>#NAME?</v>
      </c>
      <c r="AJ39" s="161">
        <f t="shared" si="7"/>
        <v>5</v>
      </c>
      <c r="AK39" s="161" t="str">
        <f t="shared" si="8"/>
        <v/>
      </c>
      <c r="AL39" s="161" t="e">
        <f t="shared" ca="1" si="9"/>
        <v>#NAME?</v>
      </c>
      <c r="AM39" s="161">
        <f t="shared" si="10"/>
        <v>32</v>
      </c>
      <c r="AN39" s="162" t="e">
        <f t="shared" ca="1" si="11"/>
        <v>#NAME?</v>
      </c>
      <c r="AO39" s="34" t="str">
        <f t="shared" si="12"/>
        <v/>
      </c>
      <c r="AP39" s="34" t="str">
        <f t="shared" si="13"/>
        <v/>
      </c>
      <c r="AQ39" s="72"/>
    </row>
    <row r="40" spans="1:43" ht="18.75" x14ac:dyDescent="0.25">
      <c r="A40" s="34"/>
      <c r="B40" s="46" t="s">
        <v>63</v>
      </c>
      <c r="C40" s="96"/>
      <c r="D40" s="97"/>
      <c r="E40" s="97"/>
      <c r="F40" s="98"/>
      <c r="G40" s="44"/>
      <c r="H40" s="94"/>
      <c r="I40" s="44"/>
      <c r="J40" s="44"/>
      <c r="K40" s="44"/>
      <c r="L40" s="44"/>
      <c r="M40" s="56"/>
      <c r="N40" s="44"/>
      <c r="O40" s="56"/>
      <c r="P40" s="56"/>
      <c r="Q40" s="56"/>
      <c r="R40" s="56"/>
      <c r="S40" s="56"/>
      <c r="T40" s="56"/>
      <c r="U40" s="44"/>
      <c r="V40" s="111"/>
      <c r="W40" s="44"/>
      <c r="X40" s="56"/>
      <c r="Y40" s="94"/>
      <c r="Z40" s="56"/>
      <c r="AA40" s="56"/>
      <c r="AB40" s="56"/>
      <c r="AC40" s="56"/>
      <c r="AD40" s="44"/>
      <c r="AE40" s="56"/>
      <c r="AF40" s="82" t="str">
        <f t="shared" si="4"/>
        <v/>
      </c>
      <c r="AG40" s="159"/>
      <c r="AH40" s="160" t="str">
        <f t="shared" si="5"/>
        <v/>
      </c>
      <c r="AI40" s="160" t="str">
        <f t="shared" si="6"/>
        <v/>
      </c>
      <c r="AJ40" s="161" t="str">
        <f t="shared" si="7"/>
        <v/>
      </c>
      <c r="AK40" s="161" t="str">
        <f t="shared" si="8"/>
        <v/>
      </c>
      <c r="AL40" s="161" t="str">
        <f t="shared" si="9"/>
        <v/>
      </c>
      <c r="AM40" s="161" t="str">
        <f t="shared" si="10"/>
        <v/>
      </c>
      <c r="AN40" s="162" t="str">
        <f t="shared" si="11"/>
        <v/>
      </c>
      <c r="AO40" s="34" t="str">
        <f t="shared" si="12"/>
        <v/>
      </c>
      <c r="AP40" s="34" t="str">
        <f t="shared" si="13"/>
        <v/>
      </c>
      <c r="AQ40" s="72"/>
    </row>
    <row r="41" spans="1:43" ht="94.5" x14ac:dyDescent="0.25">
      <c r="A41" s="34">
        <v>21</v>
      </c>
      <c r="B41" s="57" t="s">
        <v>295</v>
      </c>
      <c r="C41" s="92">
        <f>'2022'!B31</f>
        <v>375.81700000000001</v>
      </c>
      <c r="D41" s="93">
        <f>'2022'!AM31</f>
        <v>1470</v>
      </c>
      <c r="E41" s="93">
        <f>'2022'!AN31</f>
        <v>1498</v>
      </c>
      <c r="F41" s="92">
        <f>'2022'!AQ31</f>
        <v>3.9859825393742168</v>
      </c>
      <c r="G41" s="44">
        <f>'2021'!AX30</f>
        <v>102</v>
      </c>
      <c r="H41" s="94">
        <f t="shared" si="0"/>
        <v>6.9387755102040813</v>
      </c>
      <c r="I41" s="44"/>
      <c r="J41" s="44">
        <f>'2021'!BA30</f>
        <v>0</v>
      </c>
      <c r="K41" s="44"/>
      <c r="L41" s="44"/>
      <c r="M41" s="44"/>
      <c r="N41" s="44">
        <f>'2021'!BC29</f>
        <v>0</v>
      </c>
      <c r="O41" s="44">
        <f>'Добыча 2021'!F40</f>
        <v>61</v>
      </c>
      <c r="P41" s="44"/>
      <c r="Q41" s="44"/>
      <c r="R41" s="44"/>
      <c r="S41" s="44">
        <f>'Добыча 2021'!H40</f>
        <v>32</v>
      </c>
      <c r="T41" s="44">
        <f>'Добыча 2021'!G40</f>
        <v>29</v>
      </c>
      <c r="U41" s="44">
        <f t="shared" si="1"/>
        <v>59.803921568627452</v>
      </c>
      <c r="V41" s="94">
        <f>'2022'!AU31</f>
        <v>104.86000000000001</v>
      </c>
      <c r="W41" s="44">
        <f t="shared" si="2"/>
        <v>7.0000000000000009</v>
      </c>
      <c r="X41" s="44">
        <f>'2022'!AX31</f>
        <v>104</v>
      </c>
      <c r="Y41" s="94">
        <f t="shared" si="3"/>
        <v>6.9425901201602134</v>
      </c>
      <c r="Z41" s="44"/>
      <c r="AA41" s="44">
        <f>'2022'!BA31</f>
        <v>0</v>
      </c>
      <c r="AB41" s="44"/>
      <c r="AC41" s="44"/>
      <c r="AD41" s="44"/>
      <c r="AE41" s="95">
        <f>'2022'!BC31</f>
        <v>0</v>
      </c>
      <c r="AF41" s="82" t="str">
        <f t="shared" si="4"/>
        <v/>
      </c>
      <c r="AG41" s="159"/>
      <c r="AH41" s="160">
        <f t="shared" si="5"/>
        <v>3.9859825393742168</v>
      </c>
      <c r="AI41" s="160" t="e">
        <f t="shared" ca="1" si="6"/>
        <v>#NAME?</v>
      </c>
      <c r="AJ41" s="161">
        <f t="shared" si="7"/>
        <v>7</v>
      </c>
      <c r="AK41" s="161" t="str">
        <f t="shared" si="8"/>
        <v/>
      </c>
      <c r="AL41" s="161" t="e">
        <f t="shared" ca="1" si="9"/>
        <v>#NAME?</v>
      </c>
      <c r="AM41" s="161">
        <f t="shared" si="10"/>
        <v>104</v>
      </c>
      <c r="AN41" s="162" t="e">
        <f t="shared" ca="1" si="11"/>
        <v>#NAME?</v>
      </c>
      <c r="AO41" s="34" t="str">
        <f t="shared" si="12"/>
        <v>Сумма не совпадает или не ОДОУ</v>
      </c>
      <c r="AP41" s="34" t="str">
        <f t="shared" si="13"/>
        <v/>
      </c>
      <c r="AQ41" s="72"/>
    </row>
    <row r="42" spans="1:43" ht="50.25" customHeight="1" x14ac:dyDescent="0.25">
      <c r="A42" s="34">
        <v>22</v>
      </c>
      <c r="B42" s="57" t="s">
        <v>296</v>
      </c>
      <c r="C42" s="92">
        <f>'2022'!B32</f>
        <v>242.9</v>
      </c>
      <c r="D42" s="93">
        <f>'2022'!AM32</f>
        <v>3610</v>
      </c>
      <c r="E42" s="93">
        <f>'2022'!AN32</f>
        <v>3894</v>
      </c>
      <c r="F42" s="92">
        <f>'2022'!AQ32</f>
        <v>16.031288596130093</v>
      </c>
      <c r="G42" s="44">
        <f>'2021'!AX31</f>
        <v>540</v>
      </c>
      <c r="H42" s="94">
        <f t="shared" si="0"/>
        <v>14.958448753462603</v>
      </c>
      <c r="I42" s="44"/>
      <c r="J42" s="44">
        <f>'2021'!BA31</f>
        <v>0</v>
      </c>
      <c r="K42" s="44"/>
      <c r="L42" s="44"/>
      <c r="M42" s="44"/>
      <c r="N42" s="44">
        <f>'2021'!BC30</f>
        <v>0</v>
      </c>
      <c r="O42" s="44">
        <f>'Добыча 2021'!F41</f>
        <v>540</v>
      </c>
      <c r="P42" s="44"/>
      <c r="Q42" s="44"/>
      <c r="R42" s="44"/>
      <c r="S42" s="44">
        <f>'Добыча 2021'!H41</f>
        <v>280</v>
      </c>
      <c r="T42" s="44">
        <f>'Добыча 2021'!G41</f>
        <v>260</v>
      </c>
      <c r="U42" s="44">
        <f t="shared" si="1"/>
        <v>100</v>
      </c>
      <c r="V42" s="94">
        <f>'2022'!AV32</f>
        <v>973.5</v>
      </c>
      <c r="W42" s="44">
        <f t="shared" si="2"/>
        <v>25</v>
      </c>
      <c r="X42" s="44">
        <f>'2022'!AX32</f>
        <v>500</v>
      </c>
      <c r="Y42" s="94">
        <f t="shared" si="3"/>
        <v>12.840267077555211</v>
      </c>
      <c r="Z42" s="44"/>
      <c r="AA42" s="44">
        <f>'2022'!BA32</f>
        <v>0</v>
      </c>
      <c r="AB42" s="44"/>
      <c r="AC42" s="44"/>
      <c r="AD42" s="44"/>
      <c r="AE42" s="95">
        <f>'2022'!BC32</f>
        <v>0</v>
      </c>
      <c r="AF42" s="82" t="str">
        <f t="shared" si="4"/>
        <v/>
      </c>
      <c r="AG42" s="159"/>
      <c r="AH42" s="160">
        <f t="shared" si="5"/>
        <v>16.031288596130093</v>
      </c>
      <c r="AI42" s="160" t="e">
        <f t="shared" ca="1" si="6"/>
        <v>#NAME?</v>
      </c>
      <c r="AJ42" s="161">
        <f t="shared" si="7"/>
        <v>25</v>
      </c>
      <c r="AK42" s="161" t="str">
        <f t="shared" si="8"/>
        <v/>
      </c>
      <c r="AL42" s="161" t="e">
        <f t="shared" ca="1" si="9"/>
        <v>#NAME?</v>
      </c>
      <c r="AM42" s="161">
        <f t="shared" si="10"/>
        <v>500</v>
      </c>
      <c r="AN42" s="162" t="e">
        <f t="shared" ca="1" si="11"/>
        <v>#NAME?</v>
      </c>
      <c r="AO42" s="34" t="str">
        <f t="shared" si="12"/>
        <v>Сумма не совпадает или не ОДОУ</v>
      </c>
      <c r="AP42" s="34" t="str">
        <f t="shared" si="13"/>
        <v/>
      </c>
      <c r="AQ42" s="72"/>
    </row>
    <row r="43" spans="1:43" ht="94.5" x14ac:dyDescent="0.25">
      <c r="A43" s="72">
        <v>23</v>
      </c>
      <c r="B43" s="57" t="s">
        <v>66</v>
      </c>
      <c r="C43" s="92">
        <f>'2022'!B33</f>
        <v>46.606000000000002</v>
      </c>
      <c r="D43" s="93">
        <f>'2022'!AM33</f>
        <v>367</v>
      </c>
      <c r="E43" s="93">
        <f>'2022'!AN33</f>
        <v>373</v>
      </c>
      <c r="F43" s="92">
        <f>'2022'!AQ33</f>
        <v>8.0032613826545944</v>
      </c>
      <c r="G43" s="44">
        <f>'2021'!AX32</f>
        <v>36</v>
      </c>
      <c r="H43" s="94">
        <f t="shared" si="0"/>
        <v>9.8092643051771127</v>
      </c>
      <c r="I43" s="47"/>
      <c r="J43" s="44">
        <f>'2021'!BA32</f>
        <v>0</v>
      </c>
      <c r="K43" s="47"/>
      <c r="L43" s="99"/>
      <c r="M43" s="44"/>
      <c r="N43" s="44">
        <f>'2021'!BC31</f>
        <v>0</v>
      </c>
      <c r="O43" s="44">
        <f>'Добыча 2021'!F42</f>
        <v>26</v>
      </c>
      <c r="P43" s="44"/>
      <c r="Q43" s="44"/>
      <c r="R43" s="44"/>
      <c r="S43" s="44">
        <f>'Добыча 2021'!H42</f>
        <v>12</v>
      </c>
      <c r="T43" s="44">
        <f>'Добыча 2021'!G42</f>
        <v>14</v>
      </c>
      <c r="U43" s="44">
        <f t="shared" si="1"/>
        <v>72.222222222222214</v>
      </c>
      <c r="V43" s="94">
        <f>'2022'!AU33</f>
        <v>44.76</v>
      </c>
      <c r="W43" s="44">
        <f t="shared" si="2"/>
        <v>12</v>
      </c>
      <c r="X43" s="44">
        <f>'2022'!AX33</f>
        <v>37</v>
      </c>
      <c r="Y43" s="94">
        <f t="shared" si="3"/>
        <v>9.9195710455764079</v>
      </c>
      <c r="Z43" s="44"/>
      <c r="AA43" s="44">
        <f>'2022'!BA33</f>
        <v>0</v>
      </c>
      <c r="AB43" s="44"/>
      <c r="AC43" s="44"/>
      <c r="AD43" s="44"/>
      <c r="AE43" s="95">
        <f>'2022'!BC33</f>
        <v>0</v>
      </c>
      <c r="AF43" s="82" t="str">
        <f t="shared" si="4"/>
        <v/>
      </c>
      <c r="AG43" s="159"/>
      <c r="AH43" s="160">
        <f t="shared" si="5"/>
        <v>8.0032613826545944</v>
      </c>
      <c r="AI43" s="160" t="e">
        <f t="shared" ca="1" si="6"/>
        <v>#NAME?</v>
      </c>
      <c r="AJ43" s="161">
        <f t="shared" si="7"/>
        <v>12</v>
      </c>
      <c r="AK43" s="161" t="str">
        <f t="shared" si="8"/>
        <v/>
      </c>
      <c r="AL43" s="161" t="e">
        <f t="shared" ca="1" si="9"/>
        <v>#NAME?</v>
      </c>
      <c r="AM43" s="161">
        <f t="shared" si="10"/>
        <v>37</v>
      </c>
      <c r="AN43" s="162" t="e">
        <f t="shared" ca="1" si="11"/>
        <v>#NAME?</v>
      </c>
      <c r="AO43" s="34" t="str">
        <f t="shared" si="12"/>
        <v>Сумма не совпадает или не ОДОУ</v>
      </c>
      <c r="AP43" s="34" t="str">
        <f t="shared" si="13"/>
        <v/>
      </c>
      <c r="AQ43" s="72"/>
    </row>
    <row r="44" spans="1:43" ht="18.75" x14ac:dyDescent="0.25">
      <c r="A44" s="34"/>
      <c r="B44" s="46" t="s">
        <v>67</v>
      </c>
      <c r="C44" s="96"/>
      <c r="D44" s="97"/>
      <c r="E44" s="97"/>
      <c r="F44" s="98"/>
      <c r="G44" s="44"/>
      <c r="H44" s="94"/>
      <c r="I44" s="44"/>
      <c r="J44" s="44"/>
      <c r="K44" s="44"/>
      <c r="L44" s="44"/>
      <c r="M44" s="56"/>
      <c r="N44" s="44"/>
      <c r="O44" s="56"/>
      <c r="P44" s="56"/>
      <c r="Q44" s="56"/>
      <c r="R44" s="56"/>
      <c r="S44" s="56"/>
      <c r="T44" s="56"/>
      <c r="U44" s="44"/>
      <c r="V44" s="111"/>
      <c r="W44" s="44"/>
      <c r="X44" s="56"/>
      <c r="Y44" s="94"/>
      <c r="Z44" s="56"/>
      <c r="AA44" s="56"/>
      <c r="AB44" s="56"/>
      <c r="AC44" s="56"/>
      <c r="AD44" s="44"/>
      <c r="AE44" s="56"/>
      <c r="AF44" s="82" t="str">
        <f t="shared" si="4"/>
        <v/>
      </c>
      <c r="AG44" s="159"/>
      <c r="AH44" s="160" t="str">
        <f t="shared" si="5"/>
        <v/>
      </c>
      <c r="AI44" s="160" t="str">
        <f t="shared" si="6"/>
        <v/>
      </c>
      <c r="AJ44" s="161" t="str">
        <f t="shared" si="7"/>
        <v/>
      </c>
      <c r="AK44" s="161" t="str">
        <f t="shared" si="8"/>
        <v/>
      </c>
      <c r="AL44" s="161" t="str">
        <f t="shared" si="9"/>
        <v/>
      </c>
      <c r="AM44" s="161" t="str">
        <f t="shared" si="10"/>
        <v/>
      </c>
      <c r="AN44" s="162" t="str">
        <f t="shared" si="11"/>
        <v/>
      </c>
      <c r="AO44" s="34" t="str">
        <f t="shared" si="12"/>
        <v/>
      </c>
      <c r="AP44" s="34" t="str">
        <f t="shared" si="13"/>
        <v/>
      </c>
      <c r="AQ44" s="72"/>
    </row>
    <row r="45" spans="1:43" ht="94.5" x14ac:dyDescent="0.25">
      <c r="A45" s="34">
        <v>24</v>
      </c>
      <c r="B45" s="58" t="s">
        <v>297</v>
      </c>
      <c r="C45" s="92">
        <f>'2022'!B35</f>
        <v>399.13200000000001</v>
      </c>
      <c r="D45" s="93">
        <f>'2022'!AM35</f>
        <v>1844</v>
      </c>
      <c r="E45" s="93">
        <f>'2022'!AN35</f>
        <v>2312</v>
      </c>
      <c r="F45" s="92">
        <f>'2022'!AQ35</f>
        <v>5.7925698766322924</v>
      </c>
      <c r="G45" s="44">
        <f>'2021'!AX34</f>
        <v>147</v>
      </c>
      <c r="H45" s="94">
        <f t="shared" si="0"/>
        <v>7.971800433839479</v>
      </c>
      <c r="I45" s="44"/>
      <c r="J45" s="44">
        <f>'2021'!BA34</f>
        <v>0</v>
      </c>
      <c r="K45" s="44"/>
      <c r="L45" s="44"/>
      <c r="M45" s="44"/>
      <c r="N45" s="44">
        <f>'2021'!BC33</f>
        <v>0</v>
      </c>
      <c r="O45" s="44">
        <f>'Добыча 2021'!F44</f>
        <v>132</v>
      </c>
      <c r="P45" s="44"/>
      <c r="Q45" s="44"/>
      <c r="R45" s="44"/>
      <c r="S45" s="44">
        <f>'Добыча 2021'!H44</f>
        <v>79</v>
      </c>
      <c r="T45" s="44">
        <f>'Добыча 2021'!G44</f>
        <v>53</v>
      </c>
      <c r="U45" s="44">
        <f t="shared" si="1"/>
        <v>89.795918367346943</v>
      </c>
      <c r="V45" s="94">
        <f>'2022'!AU35</f>
        <v>184.96</v>
      </c>
      <c r="W45" s="44">
        <f t="shared" si="2"/>
        <v>8</v>
      </c>
      <c r="X45" s="44">
        <f>'2022'!AX35</f>
        <v>184</v>
      </c>
      <c r="Y45" s="94">
        <f t="shared" si="3"/>
        <v>7.9584775086505193</v>
      </c>
      <c r="Z45" s="44"/>
      <c r="AA45" s="44">
        <f>'2022'!BA35</f>
        <v>0</v>
      </c>
      <c r="AB45" s="44"/>
      <c r="AC45" s="44"/>
      <c r="AD45" s="44"/>
      <c r="AE45" s="95">
        <f>'2022'!BC35</f>
        <v>0</v>
      </c>
      <c r="AF45" s="82" t="str">
        <f t="shared" si="4"/>
        <v/>
      </c>
      <c r="AG45" s="159"/>
      <c r="AH45" s="160">
        <f t="shared" si="5"/>
        <v>5.7925698766322924</v>
      </c>
      <c r="AI45" s="160" t="e">
        <f t="shared" ca="1" si="6"/>
        <v>#NAME?</v>
      </c>
      <c r="AJ45" s="161">
        <f t="shared" si="7"/>
        <v>8</v>
      </c>
      <c r="AK45" s="161" t="str">
        <f t="shared" si="8"/>
        <v/>
      </c>
      <c r="AL45" s="161" t="e">
        <f t="shared" ca="1" si="9"/>
        <v>#NAME?</v>
      </c>
      <c r="AM45" s="161">
        <f t="shared" si="10"/>
        <v>184</v>
      </c>
      <c r="AN45" s="162" t="e">
        <f t="shared" ca="1" si="11"/>
        <v>#NAME?</v>
      </c>
      <c r="AO45" s="34" t="str">
        <f t="shared" si="12"/>
        <v>Сумма не совпадает или не ОДОУ</v>
      </c>
      <c r="AP45" s="34" t="str">
        <f t="shared" si="13"/>
        <v/>
      </c>
      <c r="AQ45" s="72"/>
    </row>
    <row r="46" spans="1:43" ht="94.5" x14ac:dyDescent="0.25">
      <c r="A46" s="72">
        <v>25</v>
      </c>
      <c r="B46" s="58" t="s">
        <v>298</v>
      </c>
      <c r="C46" s="92">
        <f>'2022'!B36</f>
        <v>162.821</v>
      </c>
      <c r="D46" s="93">
        <f>'2022'!AM36</f>
        <v>617</v>
      </c>
      <c r="E46" s="93">
        <f>'2022'!AN36</f>
        <v>895</v>
      </c>
      <c r="F46" s="92">
        <f>'2022'!AQ36</f>
        <v>5.4968339464811047</v>
      </c>
      <c r="G46" s="44">
        <f>'2021'!AX35</f>
        <v>26</v>
      </c>
      <c r="H46" s="94">
        <f t="shared" si="0"/>
        <v>4.2139384116693677</v>
      </c>
      <c r="I46" s="47"/>
      <c r="J46" s="44">
        <f>'2021'!BA35</f>
        <v>0</v>
      </c>
      <c r="K46" s="47"/>
      <c r="L46" s="99"/>
      <c r="M46" s="44"/>
      <c r="N46" s="44">
        <f>'2021'!BC34</f>
        <v>0</v>
      </c>
      <c r="O46" s="44">
        <f>'Добыча 2021'!F45</f>
        <v>26</v>
      </c>
      <c r="P46" s="44"/>
      <c r="Q46" s="44"/>
      <c r="R46" s="44"/>
      <c r="S46" s="44">
        <f>'Добыча 2021'!H45</f>
        <v>13</v>
      </c>
      <c r="T46" s="44">
        <f>'Добыча 2021'!G45</f>
        <v>13</v>
      </c>
      <c r="U46" s="44">
        <f t="shared" si="1"/>
        <v>100</v>
      </c>
      <c r="V46" s="94">
        <f>'2022'!AU36</f>
        <v>71.600000000000009</v>
      </c>
      <c r="W46" s="44">
        <f t="shared" si="2"/>
        <v>8.0000000000000018</v>
      </c>
      <c r="X46" s="44">
        <f>'2022'!AX36</f>
        <v>30</v>
      </c>
      <c r="Y46" s="94">
        <f t="shared" si="3"/>
        <v>3.3519553072625698</v>
      </c>
      <c r="Z46" s="44"/>
      <c r="AA46" s="44">
        <f>'2022'!BA36</f>
        <v>0</v>
      </c>
      <c r="AB46" s="44"/>
      <c r="AC46" s="44"/>
      <c r="AD46" s="44"/>
      <c r="AE46" s="95">
        <f>'2022'!BC36</f>
        <v>0</v>
      </c>
      <c r="AF46" s="82" t="str">
        <f t="shared" si="4"/>
        <v/>
      </c>
      <c r="AG46" s="159"/>
      <c r="AH46" s="160">
        <f t="shared" si="5"/>
        <v>5.4968339464811047</v>
      </c>
      <c r="AI46" s="160" t="e">
        <f t="shared" ca="1" si="6"/>
        <v>#NAME?</v>
      </c>
      <c r="AJ46" s="161">
        <f t="shared" si="7"/>
        <v>8</v>
      </c>
      <c r="AK46" s="161" t="str">
        <f t="shared" si="8"/>
        <v/>
      </c>
      <c r="AL46" s="161" t="e">
        <f t="shared" ca="1" si="9"/>
        <v>#NAME?</v>
      </c>
      <c r="AM46" s="161">
        <f t="shared" si="10"/>
        <v>30</v>
      </c>
      <c r="AN46" s="162" t="e">
        <f t="shared" ca="1" si="11"/>
        <v>#NAME?</v>
      </c>
      <c r="AO46" s="34" t="str">
        <f t="shared" si="12"/>
        <v>Сумма не совпадает или не ОДОУ</v>
      </c>
      <c r="AP46" s="34" t="str">
        <f t="shared" si="13"/>
        <v/>
      </c>
      <c r="AQ46" s="72"/>
    </row>
    <row r="47" spans="1:43" ht="18.75" x14ac:dyDescent="0.25">
      <c r="A47" s="34"/>
      <c r="B47" s="46" t="s">
        <v>70</v>
      </c>
      <c r="C47" s="98"/>
      <c r="D47" s="97"/>
      <c r="E47" s="97"/>
      <c r="F47" s="98"/>
      <c r="G47" s="44"/>
      <c r="H47" s="94"/>
      <c r="I47" s="44"/>
      <c r="J47" s="44"/>
      <c r="K47" s="44"/>
      <c r="L47" s="44"/>
      <c r="M47" s="56"/>
      <c r="N47" s="44"/>
      <c r="O47" s="56"/>
      <c r="P47" s="56"/>
      <c r="Q47" s="56"/>
      <c r="R47" s="56"/>
      <c r="S47" s="56"/>
      <c r="T47" s="56"/>
      <c r="U47" s="44"/>
      <c r="V47" s="111"/>
      <c r="W47" s="44"/>
      <c r="X47" s="56"/>
      <c r="Y47" s="94"/>
      <c r="Z47" s="56"/>
      <c r="AA47" s="56"/>
      <c r="AB47" s="56"/>
      <c r="AC47" s="56"/>
      <c r="AD47" s="44"/>
      <c r="AE47" s="56"/>
      <c r="AF47" s="82" t="str">
        <f t="shared" si="4"/>
        <v/>
      </c>
      <c r="AG47" s="159"/>
      <c r="AH47" s="160" t="str">
        <f t="shared" si="5"/>
        <v/>
      </c>
      <c r="AI47" s="160" t="str">
        <f t="shared" si="6"/>
        <v/>
      </c>
      <c r="AJ47" s="161" t="str">
        <f t="shared" si="7"/>
        <v/>
      </c>
      <c r="AK47" s="161" t="str">
        <f t="shared" si="8"/>
        <v/>
      </c>
      <c r="AL47" s="161" t="str">
        <f t="shared" si="9"/>
        <v/>
      </c>
      <c r="AM47" s="161" t="str">
        <f t="shared" si="10"/>
        <v/>
      </c>
      <c r="AN47" s="162" t="str">
        <f t="shared" si="11"/>
        <v/>
      </c>
      <c r="AO47" s="34" t="str">
        <f t="shared" si="12"/>
        <v/>
      </c>
      <c r="AP47" s="34" t="str">
        <f t="shared" si="13"/>
        <v/>
      </c>
      <c r="AQ47" s="72"/>
    </row>
    <row r="48" spans="1:43" ht="94.5" x14ac:dyDescent="0.25">
      <c r="A48" s="34">
        <v>26</v>
      </c>
      <c r="B48" s="49" t="s">
        <v>77</v>
      </c>
      <c r="C48" s="92">
        <f>'2022'!B38</f>
        <v>7.1820000000000004</v>
      </c>
      <c r="D48" s="93">
        <f>'2022'!AM38</f>
        <v>54</v>
      </c>
      <c r="E48" s="93">
        <f>'2022'!AN38</f>
        <v>56</v>
      </c>
      <c r="F48" s="92">
        <f>'2022'!AQ38</f>
        <v>7.7972709551656916</v>
      </c>
      <c r="G48" s="44">
        <f>'2021'!AX37</f>
        <v>5</v>
      </c>
      <c r="H48" s="94">
        <f t="shared" si="0"/>
        <v>9.2592592592592595</v>
      </c>
      <c r="I48" s="44"/>
      <c r="J48" s="44">
        <f>'2021'!BA37</f>
        <v>0</v>
      </c>
      <c r="K48" s="44"/>
      <c r="L48" s="44"/>
      <c r="M48" s="44"/>
      <c r="N48" s="44">
        <f>'2021'!BC36</f>
        <v>0</v>
      </c>
      <c r="O48" s="44">
        <f>'Добыча 2021'!F47</f>
        <v>1</v>
      </c>
      <c r="P48" s="44"/>
      <c r="Q48" s="44"/>
      <c r="R48" s="44"/>
      <c r="S48" s="44">
        <f>'Добыча 2021'!H47</f>
        <v>1</v>
      </c>
      <c r="T48" s="44">
        <f>'Добыча 2021'!G47</f>
        <v>0</v>
      </c>
      <c r="U48" s="44">
        <f t="shared" si="1"/>
        <v>20</v>
      </c>
      <c r="V48" s="94">
        <f>'2022'!AU38</f>
        <v>5.6000000000000005</v>
      </c>
      <c r="W48" s="44">
        <f t="shared" si="2"/>
        <v>10</v>
      </c>
      <c r="X48" s="44">
        <f>'2022'!AX38</f>
        <v>5</v>
      </c>
      <c r="Y48" s="94">
        <f t="shared" si="3"/>
        <v>8.9285714285714288</v>
      </c>
      <c r="Z48" s="44"/>
      <c r="AA48" s="44">
        <f>'2022'!BA38</f>
        <v>0</v>
      </c>
      <c r="AB48" s="44"/>
      <c r="AC48" s="44"/>
      <c r="AD48" s="44"/>
      <c r="AE48" s="95">
        <f>'2022'!BC38</f>
        <v>0</v>
      </c>
      <c r="AF48" s="82" t="str">
        <f t="shared" si="4"/>
        <v/>
      </c>
      <c r="AG48" s="159"/>
      <c r="AH48" s="160">
        <f t="shared" si="5"/>
        <v>7.7972709551656916</v>
      </c>
      <c r="AI48" s="160" t="e">
        <f t="shared" ca="1" si="6"/>
        <v>#NAME?</v>
      </c>
      <c r="AJ48" s="161">
        <f t="shared" si="7"/>
        <v>10</v>
      </c>
      <c r="AK48" s="161" t="str">
        <f t="shared" si="8"/>
        <v/>
      </c>
      <c r="AL48" s="161" t="e">
        <f t="shared" ca="1" si="9"/>
        <v>#NAME?</v>
      </c>
      <c r="AM48" s="161">
        <f t="shared" si="10"/>
        <v>5</v>
      </c>
      <c r="AN48" s="162" t="e">
        <f t="shared" ca="1" si="11"/>
        <v>#NAME?</v>
      </c>
      <c r="AO48" s="34" t="str">
        <f t="shared" si="12"/>
        <v>Сумма не совпадает или не ОДОУ</v>
      </c>
      <c r="AP48" s="34" t="str">
        <f t="shared" si="13"/>
        <v/>
      </c>
      <c r="AQ48" s="72"/>
    </row>
    <row r="49" spans="1:43" ht="33.75" customHeight="1" x14ac:dyDescent="0.25">
      <c r="A49" s="34">
        <v>27</v>
      </c>
      <c r="B49" s="49" t="s">
        <v>76</v>
      </c>
      <c r="C49" s="92">
        <f>'2022'!B39</f>
        <v>11.596</v>
      </c>
      <c r="D49" s="93">
        <f>'2022'!AM39</f>
        <v>95</v>
      </c>
      <c r="E49" s="93">
        <f>'2022'!AN39</f>
        <v>97</v>
      </c>
      <c r="F49" s="92">
        <f>'2022'!AQ39</f>
        <v>8.364953432218007</v>
      </c>
      <c r="G49" s="44">
        <f>'2021'!AX38</f>
        <v>11</v>
      </c>
      <c r="H49" s="94">
        <f t="shared" si="0"/>
        <v>11.578947368421053</v>
      </c>
      <c r="I49" s="44"/>
      <c r="J49" s="44">
        <f>'2021'!BA38</f>
        <v>0</v>
      </c>
      <c r="K49" s="44"/>
      <c r="L49" s="44"/>
      <c r="M49" s="44"/>
      <c r="N49" s="44">
        <f>'2021'!BC37</f>
        <v>0</v>
      </c>
      <c r="O49" s="44">
        <f>'Добыча 2021'!F48</f>
        <v>3</v>
      </c>
      <c r="P49" s="44"/>
      <c r="Q49" s="44"/>
      <c r="R49" s="44"/>
      <c r="S49" s="44">
        <f>'Добыча 2021'!H48</f>
        <v>1</v>
      </c>
      <c r="T49" s="44">
        <f>'Добыча 2021'!G48</f>
        <v>2</v>
      </c>
      <c r="U49" s="44">
        <f t="shared" si="1"/>
        <v>27.27272727272727</v>
      </c>
      <c r="V49" s="94">
        <f>'2022'!AU39</f>
        <v>11.639999999999999</v>
      </c>
      <c r="W49" s="44">
        <f t="shared" si="2"/>
        <v>11.999999999999998</v>
      </c>
      <c r="X49" s="44">
        <f>'2022'!AX39</f>
        <v>11</v>
      </c>
      <c r="Y49" s="94">
        <f t="shared" si="3"/>
        <v>11.340206185567011</v>
      </c>
      <c r="Z49" s="44"/>
      <c r="AA49" s="44">
        <f>'2022'!BA39</f>
        <v>0</v>
      </c>
      <c r="AB49" s="44"/>
      <c r="AC49" s="44"/>
      <c r="AD49" s="44"/>
      <c r="AE49" s="95">
        <f>'2022'!BC39</f>
        <v>0</v>
      </c>
      <c r="AF49" s="82" t="str">
        <f t="shared" si="4"/>
        <v/>
      </c>
      <c r="AG49" s="159"/>
      <c r="AH49" s="160">
        <f t="shared" si="5"/>
        <v>8.364953432218007</v>
      </c>
      <c r="AI49" s="160" t="e">
        <f t="shared" ca="1" si="6"/>
        <v>#NAME?</v>
      </c>
      <c r="AJ49" s="161">
        <f t="shared" si="7"/>
        <v>12</v>
      </c>
      <c r="AK49" s="161" t="str">
        <f t="shared" si="8"/>
        <v/>
      </c>
      <c r="AL49" s="161" t="e">
        <f t="shared" ca="1" si="9"/>
        <v>#NAME?</v>
      </c>
      <c r="AM49" s="161">
        <f t="shared" si="10"/>
        <v>11</v>
      </c>
      <c r="AN49" s="162" t="e">
        <f t="shared" ca="1" si="11"/>
        <v>#NAME?</v>
      </c>
      <c r="AO49" s="34" t="str">
        <f t="shared" si="12"/>
        <v>Сумма не совпадает или не ОДОУ</v>
      </c>
      <c r="AP49" s="34" t="str">
        <f t="shared" si="13"/>
        <v/>
      </c>
      <c r="AQ49" s="72"/>
    </row>
    <row r="50" spans="1:43" ht="94.5" x14ac:dyDescent="0.25">
      <c r="A50" s="34">
        <v>28</v>
      </c>
      <c r="B50" s="49" t="s">
        <v>75</v>
      </c>
      <c r="C50" s="92">
        <f>'2022'!B40</f>
        <v>16.03</v>
      </c>
      <c r="D50" s="93">
        <f>'2022'!AM40</f>
        <v>127</v>
      </c>
      <c r="E50" s="93">
        <f>'2022'!AN40</f>
        <v>130</v>
      </c>
      <c r="F50" s="92">
        <f>'2022'!AQ40</f>
        <v>8.1097941359950081</v>
      </c>
      <c r="G50" s="44">
        <f>'2021'!AX39</f>
        <v>12</v>
      </c>
      <c r="H50" s="94">
        <f t="shared" si="0"/>
        <v>9.4488188976377945</v>
      </c>
      <c r="I50" s="44"/>
      <c r="J50" s="44">
        <f>'2021'!BA39</f>
        <v>0</v>
      </c>
      <c r="K50" s="44"/>
      <c r="L50" s="44"/>
      <c r="M50" s="44"/>
      <c r="N50" s="44">
        <f>'2021'!BC38</f>
        <v>0</v>
      </c>
      <c r="O50" s="44">
        <f>'Добыча 2021'!F49</f>
        <v>3</v>
      </c>
      <c r="P50" s="44"/>
      <c r="Q50" s="44"/>
      <c r="R50" s="44"/>
      <c r="S50" s="44">
        <f>'Добыча 2021'!H49</f>
        <v>1</v>
      </c>
      <c r="T50" s="44">
        <f>'Добыча 2021'!G49</f>
        <v>2</v>
      </c>
      <c r="U50" s="44">
        <f t="shared" si="1"/>
        <v>25</v>
      </c>
      <c r="V50" s="94">
        <f>'2022'!AU40</f>
        <v>15.6</v>
      </c>
      <c r="W50" s="44">
        <f t="shared" si="2"/>
        <v>12</v>
      </c>
      <c r="X50" s="44">
        <f>'2022'!AX40</f>
        <v>15</v>
      </c>
      <c r="Y50" s="94">
        <f t="shared" si="3"/>
        <v>11.538461538461538</v>
      </c>
      <c r="Z50" s="44"/>
      <c r="AA50" s="44">
        <f>'2022'!BA40</f>
        <v>0</v>
      </c>
      <c r="AB50" s="44"/>
      <c r="AC50" s="44"/>
      <c r="AD50" s="44"/>
      <c r="AE50" s="95">
        <f>'2022'!BC40</f>
        <v>0</v>
      </c>
      <c r="AF50" s="82" t="str">
        <f t="shared" si="4"/>
        <v/>
      </c>
      <c r="AG50" s="159"/>
      <c r="AH50" s="160">
        <f t="shared" si="5"/>
        <v>8.1097941359950081</v>
      </c>
      <c r="AI50" s="160" t="e">
        <f t="shared" ca="1" si="6"/>
        <v>#NAME?</v>
      </c>
      <c r="AJ50" s="161">
        <f t="shared" si="7"/>
        <v>12</v>
      </c>
      <c r="AK50" s="161" t="str">
        <f t="shared" si="8"/>
        <v/>
      </c>
      <c r="AL50" s="161" t="e">
        <f t="shared" ca="1" si="9"/>
        <v>#NAME?</v>
      </c>
      <c r="AM50" s="161">
        <f t="shared" si="10"/>
        <v>15</v>
      </c>
      <c r="AN50" s="162" t="e">
        <f t="shared" ca="1" si="11"/>
        <v>#NAME?</v>
      </c>
      <c r="AO50" s="34" t="str">
        <f t="shared" si="12"/>
        <v>Сумма не совпадает или не ОДОУ</v>
      </c>
      <c r="AP50" s="34" t="str">
        <f t="shared" si="13"/>
        <v/>
      </c>
      <c r="AQ50" s="72"/>
    </row>
    <row r="51" spans="1:43" ht="47.25" x14ac:dyDescent="0.25">
      <c r="A51" s="34">
        <v>29</v>
      </c>
      <c r="B51" s="114" t="s">
        <v>410</v>
      </c>
      <c r="C51" s="92">
        <f>'2022'!B41</f>
        <v>7.9729999999999999</v>
      </c>
      <c r="D51" s="581">
        <f>'2022'!AM41</f>
        <v>572</v>
      </c>
      <c r="E51" s="93">
        <f>'2022'!AN41</f>
        <v>57</v>
      </c>
      <c r="F51" s="92">
        <f>'2022'!AQ41</f>
        <v>7.1491283080396339</v>
      </c>
      <c r="G51" s="583">
        <f>'2021'!AX40</f>
        <v>30</v>
      </c>
      <c r="H51" s="585">
        <f t="shared" si="0"/>
        <v>5.244755244755245</v>
      </c>
      <c r="I51" s="44"/>
      <c r="J51" s="583">
        <f>'2021'!BA40</f>
        <v>4</v>
      </c>
      <c r="K51" s="44"/>
      <c r="L51" s="44"/>
      <c r="M51" s="44"/>
      <c r="N51" s="583">
        <f>'2021'!BC40</f>
        <v>9</v>
      </c>
      <c r="O51" s="583">
        <f>'Добыча 2021'!F50</f>
        <v>15</v>
      </c>
      <c r="P51" s="44"/>
      <c r="Q51" s="44"/>
      <c r="R51" s="44"/>
      <c r="S51" s="583">
        <f>'Добыча 2021'!H50</f>
        <v>10</v>
      </c>
      <c r="T51" s="583">
        <f>'Добыча 2021'!G50</f>
        <v>5</v>
      </c>
      <c r="U51" s="583">
        <f t="shared" si="1"/>
        <v>50</v>
      </c>
      <c r="V51" s="94">
        <f>'2022'!AU41</f>
        <v>5.7</v>
      </c>
      <c r="W51" s="44">
        <f t="shared" si="2"/>
        <v>10</v>
      </c>
      <c r="X51" s="44">
        <f>'2022'!AX41</f>
        <v>5</v>
      </c>
      <c r="Y51" s="94">
        <f t="shared" si="3"/>
        <v>8.7719298245614024</v>
      </c>
      <c r="Z51" s="44"/>
      <c r="AA51" s="44">
        <f>'2022'!BA41</f>
        <v>0</v>
      </c>
      <c r="AB51" s="44"/>
      <c r="AC51" s="44"/>
      <c r="AD51" s="44">
        <f t="shared" si="14"/>
        <v>3</v>
      </c>
      <c r="AE51" s="95">
        <f>'2022'!BC41</f>
        <v>2</v>
      </c>
      <c r="AF51" s="82" t="str">
        <f t="shared" si="4"/>
        <v/>
      </c>
      <c r="AG51" s="159"/>
      <c r="AH51" s="160">
        <f t="shared" si="5"/>
        <v>7.1491283080396339</v>
      </c>
      <c r="AI51" s="160" t="e">
        <f t="shared" ca="1" si="6"/>
        <v>#NAME?</v>
      </c>
      <c r="AJ51" s="161">
        <f t="shared" si="7"/>
        <v>10</v>
      </c>
      <c r="AK51" s="161" t="str">
        <f t="shared" si="8"/>
        <v/>
      </c>
      <c r="AL51" s="161" t="e">
        <f t="shared" ca="1" si="9"/>
        <v>#NAME?</v>
      </c>
      <c r="AM51" s="161">
        <f t="shared" si="10"/>
        <v>5</v>
      </c>
      <c r="AN51" s="162" t="e">
        <f t="shared" ca="1" si="11"/>
        <v>#NAME?</v>
      </c>
      <c r="AO51" s="34" t="str">
        <f t="shared" si="12"/>
        <v/>
      </c>
      <c r="AP51" s="34" t="str">
        <f t="shared" si="13"/>
        <v/>
      </c>
      <c r="AQ51" s="72"/>
    </row>
    <row r="52" spans="1:43" ht="47.25" x14ac:dyDescent="0.25">
      <c r="A52" s="34">
        <v>30</v>
      </c>
      <c r="B52" s="114" t="s">
        <v>411</v>
      </c>
      <c r="C52" s="92">
        <f>'2022'!B42</f>
        <v>28.376999999999999</v>
      </c>
      <c r="D52" s="587"/>
      <c r="E52" s="93">
        <f>'2022'!AN42</f>
        <v>203</v>
      </c>
      <c r="F52" s="92">
        <f>'2022'!AQ42</f>
        <v>7.1536807978292281</v>
      </c>
      <c r="G52" s="588"/>
      <c r="H52" s="589"/>
      <c r="I52" s="44"/>
      <c r="J52" s="588"/>
      <c r="K52" s="44"/>
      <c r="L52" s="44"/>
      <c r="M52" s="44"/>
      <c r="N52" s="588"/>
      <c r="O52" s="588"/>
      <c r="P52" s="44"/>
      <c r="Q52" s="44"/>
      <c r="R52" s="44"/>
      <c r="S52" s="588"/>
      <c r="T52" s="588"/>
      <c r="U52" s="588"/>
      <c r="V52" s="94">
        <f>'2022'!AU42</f>
        <v>20.3</v>
      </c>
      <c r="W52" s="44">
        <f t="shared" si="2"/>
        <v>10</v>
      </c>
      <c r="X52" s="44">
        <f>'2022'!AX42</f>
        <v>20</v>
      </c>
      <c r="Y52" s="94">
        <f t="shared" si="3"/>
        <v>9.8522167487684733</v>
      </c>
      <c r="Z52" s="44"/>
      <c r="AA52" s="44">
        <f>'2022'!BA42</f>
        <v>0</v>
      </c>
      <c r="AB52" s="44"/>
      <c r="AC52" s="44"/>
      <c r="AD52" s="44">
        <f t="shared" si="14"/>
        <v>10</v>
      </c>
      <c r="AE52" s="95">
        <f>'2022'!BC42</f>
        <v>10</v>
      </c>
      <c r="AF52" s="82" t="str">
        <f t="shared" si="4"/>
        <v/>
      </c>
      <c r="AG52" s="159"/>
      <c r="AH52" s="160">
        <f t="shared" si="5"/>
        <v>7.1536807978292281</v>
      </c>
      <c r="AI52" s="160" t="e">
        <f t="shared" ca="1" si="6"/>
        <v>#NAME?</v>
      </c>
      <c r="AJ52" s="161">
        <f t="shared" si="7"/>
        <v>10</v>
      </c>
      <c r="AK52" s="161" t="str">
        <f t="shared" si="8"/>
        <v/>
      </c>
      <c r="AL52" s="161" t="e">
        <f t="shared" ca="1" si="9"/>
        <v>#NAME?</v>
      </c>
      <c r="AM52" s="161">
        <f t="shared" si="10"/>
        <v>20</v>
      </c>
      <c r="AN52" s="162" t="e">
        <f t="shared" ca="1" si="11"/>
        <v>#NAME?</v>
      </c>
      <c r="AO52" s="34" t="str">
        <f t="shared" si="12"/>
        <v/>
      </c>
      <c r="AP52" s="34" t="str">
        <f t="shared" si="13"/>
        <v/>
      </c>
      <c r="AQ52" s="72"/>
    </row>
    <row r="53" spans="1:43" ht="32.25" customHeight="1" x14ac:dyDescent="0.25">
      <c r="A53" s="34">
        <v>31</v>
      </c>
      <c r="B53" s="116" t="s">
        <v>412</v>
      </c>
      <c r="C53" s="92">
        <f>'2022'!B43</f>
        <v>36.741999999999997</v>
      </c>
      <c r="D53" s="582"/>
      <c r="E53" s="93">
        <f>'2022'!AN43</f>
        <v>263</v>
      </c>
      <c r="F53" s="92">
        <f>'2022'!AQ43</f>
        <v>7.1580207936421543</v>
      </c>
      <c r="G53" s="584"/>
      <c r="H53" s="586"/>
      <c r="I53" s="44"/>
      <c r="J53" s="584"/>
      <c r="K53" s="44"/>
      <c r="L53" s="44"/>
      <c r="M53" s="44"/>
      <c r="N53" s="584"/>
      <c r="O53" s="584"/>
      <c r="P53" s="44"/>
      <c r="Q53" s="44"/>
      <c r="R53" s="44"/>
      <c r="S53" s="584"/>
      <c r="T53" s="584"/>
      <c r="U53" s="584"/>
      <c r="V53" s="94">
        <f>'2022'!AU43</f>
        <v>26.3</v>
      </c>
      <c r="W53" s="44">
        <f t="shared" si="2"/>
        <v>10</v>
      </c>
      <c r="X53" s="44">
        <f>'2022'!AX43</f>
        <v>26</v>
      </c>
      <c r="Y53" s="94">
        <f t="shared" si="3"/>
        <v>9.8859315589353614</v>
      </c>
      <c r="Z53" s="44"/>
      <c r="AA53" s="44">
        <f>'2022'!BA43</f>
        <v>3</v>
      </c>
      <c r="AB53" s="44"/>
      <c r="AC53" s="44"/>
      <c r="AD53" s="44">
        <f t="shared" si="14"/>
        <v>13</v>
      </c>
      <c r="AE53" s="95">
        <f>'2022'!BC43</f>
        <v>10</v>
      </c>
      <c r="AF53" s="82" t="str">
        <f t="shared" si="4"/>
        <v/>
      </c>
      <c r="AG53" s="159"/>
      <c r="AH53" s="160">
        <f t="shared" si="5"/>
        <v>7.1580207936421543</v>
      </c>
      <c r="AI53" s="160" t="e">
        <f t="shared" ca="1" si="6"/>
        <v>#NAME?</v>
      </c>
      <c r="AJ53" s="161">
        <f t="shared" si="7"/>
        <v>10</v>
      </c>
      <c r="AK53" s="161" t="str">
        <f t="shared" si="8"/>
        <v/>
      </c>
      <c r="AL53" s="161" t="e">
        <f t="shared" ca="1" si="9"/>
        <v>#NAME?</v>
      </c>
      <c r="AM53" s="161">
        <f t="shared" si="10"/>
        <v>26</v>
      </c>
      <c r="AN53" s="162" t="e">
        <f t="shared" ca="1" si="11"/>
        <v>#NAME?</v>
      </c>
      <c r="AO53" s="34" t="str">
        <f t="shared" si="12"/>
        <v/>
      </c>
      <c r="AP53" s="34" t="str">
        <f t="shared" si="13"/>
        <v/>
      </c>
      <c r="AQ53" s="72"/>
    </row>
    <row r="54" spans="1:43" ht="32.25" customHeight="1" x14ac:dyDescent="0.25">
      <c r="A54" s="34">
        <v>32</v>
      </c>
      <c r="B54" s="57" t="s">
        <v>74</v>
      </c>
      <c r="C54" s="92">
        <f>'2022'!B44</f>
        <v>9.98</v>
      </c>
      <c r="D54" s="93">
        <f>'2022'!AM44</f>
        <v>45</v>
      </c>
      <c r="E54" s="93">
        <f>'2022'!AN44</f>
        <v>47</v>
      </c>
      <c r="F54" s="92">
        <f>'2022'!AQ44</f>
        <v>4.7094188376753507</v>
      </c>
      <c r="G54" s="44">
        <f>'2021'!AX41</f>
        <v>3</v>
      </c>
      <c r="H54" s="94">
        <f t="shared" si="0"/>
        <v>6.666666666666667</v>
      </c>
      <c r="I54" s="44"/>
      <c r="J54" s="44">
        <f>'2021'!BA41</f>
        <v>0</v>
      </c>
      <c r="K54" s="44"/>
      <c r="L54" s="44"/>
      <c r="M54" s="44"/>
      <c r="N54" s="44">
        <f>'2021'!BC41</f>
        <v>0</v>
      </c>
      <c r="O54" s="44">
        <f>'Добыча 2021'!F51</f>
        <v>1</v>
      </c>
      <c r="P54" s="44"/>
      <c r="Q54" s="44"/>
      <c r="R54" s="44"/>
      <c r="S54" s="44">
        <f>'Добыча 2021'!H51</f>
        <v>0</v>
      </c>
      <c r="T54" s="44">
        <f>'Добыча 2021'!G51</f>
        <v>1</v>
      </c>
      <c r="U54" s="44">
        <f t="shared" si="1"/>
        <v>33.333333333333329</v>
      </c>
      <c r="V54" s="94">
        <f>'2022'!AU44</f>
        <v>3.7600000000000002</v>
      </c>
      <c r="W54" s="44">
        <f t="shared" si="2"/>
        <v>8</v>
      </c>
      <c r="X54" s="44">
        <f>'2022'!AX44</f>
        <v>3</v>
      </c>
      <c r="Y54" s="94">
        <f t="shared" si="3"/>
        <v>6.3829787234042552</v>
      </c>
      <c r="Z54" s="44"/>
      <c r="AA54" s="44">
        <f>'2022'!BA44</f>
        <v>0</v>
      </c>
      <c r="AB54" s="44"/>
      <c r="AC54" s="44"/>
      <c r="AD54" s="44"/>
      <c r="AE54" s="95">
        <f>'2022'!BC44</f>
        <v>0</v>
      </c>
      <c r="AF54" s="82" t="str">
        <f t="shared" si="4"/>
        <v/>
      </c>
      <c r="AG54" s="159"/>
      <c r="AH54" s="160">
        <f t="shared" si="5"/>
        <v>4.7094188376753507</v>
      </c>
      <c r="AI54" s="160" t="e">
        <f t="shared" ca="1" si="6"/>
        <v>#NAME?</v>
      </c>
      <c r="AJ54" s="161">
        <f t="shared" si="7"/>
        <v>8</v>
      </c>
      <c r="AK54" s="161" t="str">
        <f t="shared" si="8"/>
        <v/>
      </c>
      <c r="AL54" s="161" t="e">
        <f t="shared" ca="1" si="9"/>
        <v>#NAME?</v>
      </c>
      <c r="AM54" s="161">
        <f t="shared" si="10"/>
        <v>3</v>
      </c>
      <c r="AN54" s="162" t="e">
        <f t="shared" ca="1" si="11"/>
        <v>#NAME?</v>
      </c>
      <c r="AO54" s="34" t="str">
        <f t="shared" si="12"/>
        <v>Сумма не совпадает или не ОДОУ</v>
      </c>
      <c r="AP54" s="34" t="str">
        <f t="shared" si="13"/>
        <v/>
      </c>
      <c r="AQ54" s="72"/>
    </row>
    <row r="55" spans="1:43" ht="94.5" x14ac:dyDescent="0.25">
      <c r="A55" s="34">
        <v>33</v>
      </c>
      <c r="B55" s="49" t="s">
        <v>300</v>
      </c>
      <c r="C55" s="92">
        <f>'2022'!B45</f>
        <v>9.44</v>
      </c>
      <c r="D55" s="93">
        <f>'2022'!AM45</f>
        <v>53</v>
      </c>
      <c r="E55" s="93">
        <f>'2022'!AN45</f>
        <v>48</v>
      </c>
      <c r="F55" s="92">
        <f>'2022'!AQ45</f>
        <v>5.0847457627118651</v>
      </c>
      <c r="G55" s="44">
        <f>'2021'!AX42</f>
        <v>2</v>
      </c>
      <c r="H55" s="94">
        <f t="shared" si="0"/>
        <v>3.7735849056603774</v>
      </c>
      <c r="I55" s="44"/>
      <c r="J55" s="44">
        <f>'2021'!BA42</f>
        <v>0</v>
      </c>
      <c r="K55" s="44"/>
      <c r="L55" s="44"/>
      <c r="M55" s="44"/>
      <c r="N55" s="44">
        <f>'2021'!BC42</f>
        <v>0</v>
      </c>
      <c r="O55" s="44">
        <f>'Добыча 2021'!F52</f>
        <v>2</v>
      </c>
      <c r="P55" s="44"/>
      <c r="Q55" s="44"/>
      <c r="R55" s="44"/>
      <c r="S55" s="44">
        <f>'Добыча 2021'!H52</f>
        <v>1</v>
      </c>
      <c r="T55" s="44">
        <f>'Добыча 2021'!G52</f>
        <v>1</v>
      </c>
      <c r="U55" s="44">
        <f t="shared" si="1"/>
        <v>100</v>
      </c>
      <c r="V55" s="94">
        <f>'2022'!AU45</f>
        <v>3.84</v>
      </c>
      <c r="W55" s="44">
        <f t="shared" si="2"/>
        <v>8</v>
      </c>
      <c r="X55" s="44">
        <f>'2022'!AX45</f>
        <v>3</v>
      </c>
      <c r="Y55" s="94">
        <f t="shared" si="3"/>
        <v>6.25</v>
      </c>
      <c r="Z55" s="44"/>
      <c r="AA55" s="44">
        <f>'2022'!BA45</f>
        <v>0</v>
      </c>
      <c r="AB55" s="44"/>
      <c r="AC55" s="44"/>
      <c r="AD55" s="44"/>
      <c r="AE55" s="95">
        <f>'2022'!BC45</f>
        <v>0</v>
      </c>
      <c r="AF55" s="82" t="str">
        <f t="shared" si="4"/>
        <v/>
      </c>
      <c r="AG55" s="159"/>
      <c r="AH55" s="160">
        <f t="shared" si="5"/>
        <v>5.0847457627118651</v>
      </c>
      <c r="AI55" s="160" t="e">
        <f t="shared" ca="1" si="6"/>
        <v>#NAME?</v>
      </c>
      <c r="AJ55" s="161">
        <f t="shared" si="7"/>
        <v>8</v>
      </c>
      <c r="AK55" s="161" t="str">
        <f t="shared" si="8"/>
        <v/>
      </c>
      <c r="AL55" s="161" t="e">
        <f t="shared" ca="1" si="9"/>
        <v>#NAME?</v>
      </c>
      <c r="AM55" s="161">
        <f t="shared" si="10"/>
        <v>3</v>
      </c>
      <c r="AN55" s="162" t="e">
        <f t="shared" ca="1" si="11"/>
        <v>#NAME?</v>
      </c>
      <c r="AO55" s="34" t="str">
        <f t="shared" si="12"/>
        <v>Сумма не совпадает или не ОДОУ</v>
      </c>
      <c r="AP55" s="34" t="str">
        <f t="shared" si="13"/>
        <v/>
      </c>
      <c r="AQ55" s="72"/>
    </row>
    <row r="56" spans="1:43" ht="94.5" x14ac:dyDescent="0.25">
      <c r="A56" s="34">
        <v>34</v>
      </c>
      <c r="B56" s="57" t="s">
        <v>71</v>
      </c>
      <c r="C56" s="92">
        <f>'2022'!B46</f>
        <v>51.08</v>
      </c>
      <c r="D56" s="93">
        <f>'2022'!AM46</f>
        <v>418</v>
      </c>
      <c r="E56" s="93">
        <f>'2022'!AN46</f>
        <v>602</v>
      </c>
      <c r="F56" s="92">
        <f>'2022'!AQ46</f>
        <v>11.785434612372748</v>
      </c>
      <c r="G56" s="44">
        <f>'2021'!AX43</f>
        <v>41</v>
      </c>
      <c r="H56" s="94">
        <f t="shared" si="0"/>
        <v>9.8086124401913874</v>
      </c>
      <c r="I56" s="44"/>
      <c r="J56" s="44">
        <f>'2021'!BA43</f>
        <v>0</v>
      </c>
      <c r="K56" s="44"/>
      <c r="L56" s="44"/>
      <c r="M56" s="44"/>
      <c r="N56" s="44">
        <f>'2021'!BC43</f>
        <v>0</v>
      </c>
      <c r="O56" s="44">
        <f>'Добыча 2021'!F53</f>
        <v>37</v>
      </c>
      <c r="P56" s="44"/>
      <c r="Q56" s="44"/>
      <c r="R56" s="44"/>
      <c r="S56" s="44">
        <f>'Добыча 2021'!H53</f>
        <v>24</v>
      </c>
      <c r="T56" s="44">
        <f>'Добыча 2021'!G53</f>
        <v>13</v>
      </c>
      <c r="U56" s="44">
        <f t="shared" si="1"/>
        <v>90.243902439024396</v>
      </c>
      <c r="V56" s="94">
        <f>'2022'!AU46</f>
        <v>90.2999999999994</v>
      </c>
      <c r="W56" s="44">
        <f t="shared" si="2"/>
        <v>14.999999999999899</v>
      </c>
      <c r="X56" s="44">
        <f>'2022'!AX46</f>
        <v>65</v>
      </c>
      <c r="Y56" s="94">
        <f t="shared" si="3"/>
        <v>10.79734219269103</v>
      </c>
      <c r="Z56" s="44"/>
      <c r="AA56" s="44">
        <f>'2022'!BA46</f>
        <v>0</v>
      </c>
      <c r="AB56" s="44"/>
      <c r="AC56" s="44"/>
      <c r="AD56" s="44"/>
      <c r="AE56" s="95">
        <f>'2022'!BC46</f>
        <v>0</v>
      </c>
      <c r="AF56" s="82" t="str">
        <f t="shared" si="4"/>
        <v/>
      </c>
      <c r="AG56" s="159"/>
      <c r="AH56" s="160">
        <f t="shared" si="5"/>
        <v>11.785434612372748</v>
      </c>
      <c r="AI56" s="160" t="e">
        <f t="shared" ca="1" si="6"/>
        <v>#NAME?</v>
      </c>
      <c r="AJ56" s="161">
        <f t="shared" si="7"/>
        <v>15</v>
      </c>
      <c r="AK56" s="161" t="str">
        <f t="shared" si="8"/>
        <v/>
      </c>
      <c r="AL56" s="161" t="e">
        <f t="shared" ca="1" si="9"/>
        <v>#NAME?</v>
      </c>
      <c r="AM56" s="161">
        <f t="shared" si="10"/>
        <v>65</v>
      </c>
      <c r="AN56" s="162" t="e">
        <f t="shared" ca="1" si="11"/>
        <v>#NAME?</v>
      </c>
      <c r="AO56" s="34" t="str">
        <f t="shared" si="12"/>
        <v>Сумма не совпадает или не ОДОУ</v>
      </c>
      <c r="AP56" s="34" t="str">
        <f t="shared" si="13"/>
        <v/>
      </c>
      <c r="AQ56" s="72"/>
    </row>
    <row r="57" spans="1:43" ht="126" x14ac:dyDescent="0.25">
      <c r="A57" s="34">
        <v>35</v>
      </c>
      <c r="B57" s="57" t="s">
        <v>301</v>
      </c>
      <c r="C57" s="92">
        <f>'2022'!B47</f>
        <v>115.1</v>
      </c>
      <c r="D57" s="93">
        <f>'2022'!AM47</f>
        <v>681</v>
      </c>
      <c r="E57" s="93">
        <f>'2022'!AN47</f>
        <v>763</v>
      </c>
      <c r="F57" s="92">
        <f>'2022'!AQ47</f>
        <v>6.6290182450043442</v>
      </c>
      <c r="G57" s="44">
        <f>'2021'!AX44</f>
        <v>54</v>
      </c>
      <c r="H57" s="94">
        <f t="shared" si="0"/>
        <v>7.929515418502203</v>
      </c>
      <c r="I57" s="44"/>
      <c r="J57" s="44">
        <f>'2021'!BA44</f>
        <v>0</v>
      </c>
      <c r="K57" s="44"/>
      <c r="L57" s="44"/>
      <c r="M57" s="44"/>
      <c r="N57" s="44">
        <f>'2021'!BC44</f>
        <v>0</v>
      </c>
      <c r="O57" s="44">
        <f>'Добыча 2021'!F54</f>
        <v>37</v>
      </c>
      <c r="P57" s="44"/>
      <c r="Q57" s="44"/>
      <c r="R57" s="44"/>
      <c r="S57" s="44">
        <f>'Добыча 2021'!H54</f>
        <v>23</v>
      </c>
      <c r="T57" s="44">
        <f>'Добыча 2021'!G54</f>
        <v>14</v>
      </c>
      <c r="U57" s="44">
        <f t="shared" si="1"/>
        <v>68.518518518518519</v>
      </c>
      <c r="V57" s="94">
        <f>'2022'!AU47</f>
        <v>76.3</v>
      </c>
      <c r="W57" s="44">
        <f t="shared" si="2"/>
        <v>10</v>
      </c>
      <c r="X57" s="44">
        <f>'2022'!AX47</f>
        <v>76</v>
      </c>
      <c r="Y57" s="94">
        <f t="shared" si="3"/>
        <v>9.960681520314548</v>
      </c>
      <c r="Z57" s="44"/>
      <c r="AA57" s="44">
        <f>'2022'!BA47</f>
        <v>0</v>
      </c>
      <c r="AB57" s="44"/>
      <c r="AC57" s="44"/>
      <c r="AD57" s="44"/>
      <c r="AE57" s="95">
        <f>'2022'!BC47</f>
        <v>0</v>
      </c>
      <c r="AF57" s="82" t="str">
        <f t="shared" si="4"/>
        <v/>
      </c>
      <c r="AG57" s="159"/>
      <c r="AH57" s="160">
        <f t="shared" si="5"/>
        <v>6.6290182450043442</v>
      </c>
      <c r="AI57" s="160" t="e">
        <f t="shared" ca="1" si="6"/>
        <v>#NAME?</v>
      </c>
      <c r="AJ57" s="161">
        <f t="shared" si="7"/>
        <v>10</v>
      </c>
      <c r="AK57" s="161" t="str">
        <f t="shared" si="8"/>
        <v/>
      </c>
      <c r="AL57" s="161" t="e">
        <f t="shared" ca="1" si="9"/>
        <v>#NAME?</v>
      </c>
      <c r="AM57" s="161">
        <f t="shared" si="10"/>
        <v>76</v>
      </c>
      <c r="AN57" s="162" t="e">
        <f t="shared" ca="1" si="11"/>
        <v>#NAME?</v>
      </c>
      <c r="AO57" s="34" t="str">
        <f t="shared" si="12"/>
        <v>Сумма не совпадает или не ОДОУ</v>
      </c>
      <c r="AP57" s="34" t="str">
        <f t="shared" si="13"/>
        <v/>
      </c>
      <c r="AQ57" s="72"/>
    </row>
    <row r="58" spans="1:43" ht="51.75" customHeight="1" x14ac:dyDescent="0.25">
      <c r="A58" s="34">
        <v>36</v>
      </c>
      <c r="B58" s="57" t="s">
        <v>72</v>
      </c>
      <c r="C58" s="92">
        <f>'2022'!B48</f>
        <v>120.515</v>
      </c>
      <c r="D58" s="93">
        <f>'2022'!AM48</f>
        <v>555</v>
      </c>
      <c r="E58" s="93">
        <f>'2022'!AN48</f>
        <v>584</v>
      </c>
      <c r="F58" s="92">
        <f>'2022'!AQ48</f>
        <v>4.8458698087375014</v>
      </c>
      <c r="G58" s="44">
        <f>'2021'!AX45</f>
        <v>44</v>
      </c>
      <c r="H58" s="94">
        <f t="shared" si="0"/>
        <v>7.9279279279279278</v>
      </c>
      <c r="I58" s="44"/>
      <c r="J58" s="44">
        <f>'2021'!BA45</f>
        <v>0</v>
      </c>
      <c r="K58" s="44"/>
      <c r="L58" s="44"/>
      <c r="M58" s="44"/>
      <c r="N58" s="44">
        <f>'2021'!BC45</f>
        <v>0</v>
      </c>
      <c r="O58" s="44">
        <f>'Добыча 2021'!F55</f>
        <v>27</v>
      </c>
      <c r="P58" s="44"/>
      <c r="Q58" s="44"/>
      <c r="R58" s="44"/>
      <c r="S58" s="44">
        <f>'Добыча 2021'!H55</f>
        <v>16</v>
      </c>
      <c r="T58" s="44">
        <f>'Добыча 2021'!G55</f>
        <v>11</v>
      </c>
      <c r="U58" s="44">
        <f t="shared" si="1"/>
        <v>61.363636363636367</v>
      </c>
      <c r="V58" s="94">
        <f>'2022'!AU48</f>
        <v>46.72</v>
      </c>
      <c r="W58" s="44">
        <f t="shared" si="2"/>
        <v>8</v>
      </c>
      <c r="X58" s="44">
        <f>'2022'!AX48</f>
        <v>46</v>
      </c>
      <c r="Y58" s="94">
        <f t="shared" si="3"/>
        <v>7.8767123287671232</v>
      </c>
      <c r="Z58" s="44"/>
      <c r="AA58" s="44">
        <f>'2022'!BA48</f>
        <v>0</v>
      </c>
      <c r="AB58" s="44"/>
      <c r="AC58" s="44"/>
      <c r="AD58" s="44"/>
      <c r="AE58" s="95">
        <f>'2022'!BC48</f>
        <v>0</v>
      </c>
      <c r="AF58" s="82" t="str">
        <f t="shared" si="4"/>
        <v/>
      </c>
      <c r="AG58" s="159"/>
      <c r="AH58" s="160">
        <f t="shared" si="5"/>
        <v>4.8458698087375014</v>
      </c>
      <c r="AI58" s="160" t="e">
        <f t="shared" ca="1" si="6"/>
        <v>#NAME?</v>
      </c>
      <c r="AJ58" s="161">
        <f t="shared" si="7"/>
        <v>8</v>
      </c>
      <c r="AK58" s="161" t="str">
        <f t="shared" si="8"/>
        <v/>
      </c>
      <c r="AL58" s="161" t="e">
        <f t="shared" ca="1" si="9"/>
        <v>#NAME?</v>
      </c>
      <c r="AM58" s="161">
        <f t="shared" si="10"/>
        <v>46</v>
      </c>
      <c r="AN58" s="162" t="e">
        <f t="shared" ca="1" si="11"/>
        <v>#NAME?</v>
      </c>
      <c r="AO58" s="34" t="str">
        <f t="shared" si="12"/>
        <v>Сумма не совпадает или не ОДОУ</v>
      </c>
      <c r="AP58" s="34" t="str">
        <f t="shared" si="13"/>
        <v/>
      </c>
      <c r="AQ58" s="72"/>
    </row>
    <row r="59" spans="1:43" ht="48" customHeight="1" x14ac:dyDescent="0.25">
      <c r="A59" s="34">
        <v>37</v>
      </c>
      <c r="B59" s="57" t="s">
        <v>302</v>
      </c>
      <c r="C59" s="92">
        <f>'2022'!B49</f>
        <v>214.8</v>
      </c>
      <c r="D59" s="93">
        <f>'2022'!AM49</f>
        <v>3209</v>
      </c>
      <c r="E59" s="93">
        <f>'2022'!AN49</f>
        <v>2774</v>
      </c>
      <c r="F59" s="92">
        <f>'2022'!AQ49</f>
        <v>12.914338919925511</v>
      </c>
      <c r="G59" s="44">
        <f>'2021'!AX46</f>
        <v>180</v>
      </c>
      <c r="H59" s="94">
        <f t="shared" si="0"/>
        <v>5.6092240573387349</v>
      </c>
      <c r="I59" s="47"/>
      <c r="J59" s="44">
        <f>'2021'!BA46</f>
        <v>0</v>
      </c>
      <c r="K59" s="47"/>
      <c r="L59" s="99"/>
      <c r="M59" s="44"/>
      <c r="N59" s="44">
        <f>'2021'!BC46</f>
        <v>0</v>
      </c>
      <c r="O59" s="44">
        <f>'Добыча 2021'!F56</f>
        <v>154</v>
      </c>
      <c r="P59" s="44"/>
      <c r="Q59" s="44"/>
      <c r="R59" s="44"/>
      <c r="S59" s="44">
        <f>'Добыча 2021'!H56</f>
        <v>76</v>
      </c>
      <c r="T59" s="44">
        <f>'Добыча 2021'!G56</f>
        <v>78</v>
      </c>
      <c r="U59" s="44">
        <f t="shared" si="1"/>
        <v>85.555555555555557</v>
      </c>
      <c r="V59" s="94">
        <f>'2022'!AV49</f>
        <v>554.80000000000007</v>
      </c>
      <c r="W59" s="44">
        <f t="shared" si="2"/>
        <v>20</v>
      </c>
      <c r="X59" s="44">
        <f>'2022'!AX49</f>
        <v>220</v>
      </c>
      <c r="Y59" s="94">
        <f t="shared" si="3"/>
        <v>7.9307858687815429</v>
      </c>
      <c r="Z59" s="44"/>
      <c r="AA59" s="44">
        <f>'2022'!BA49</f>
        <v>0</v>
      </c>
      <c r="AB59" s="44"/>
      <c r="AC59" s="44"/>
      <c r="AD59" s="44"/>
      <c r="AE59" s="95">
        <f>'2022'!BC49</f>
        <v>0</v>
      </c>
      <c r="AF59" s="82" t="str">
        <f t="shared" si="4"/>
        <v/>
      </c>
      <c r="AG59" s="159"/>
      <c r="AH59" s="160">
        <f t="shared" si="5"/>
        <v>12.914338919925511</v>
      </c>
      <c r="AI59" s="160" t="e">
        <f t="shared" ca="1" si="6"/>
        <v>#NAME?</v>
      </c>
      <c r="AJ59" s="161">
        <f t="shared" si="7"/>
        <v>20</v>
      </c>
      <c r="AK59" s="161" t="str">
        <f t="shared" si="8"/>
        <v/>
      </c>
      <c r="AL59" s="161" t="e">
        <f t="shared" ca="1" si="9"/>
        <v>#NAME?</v>
      </c>
      <c r="AM59" s="161">
        <f t="shared" si="10"/>
        <v>220</v>
      </c>
      <c r="AN59" s="162" t="e">
        <f t="shared" ca="1" si="11"/>
        <v>#NAME?</v>
      </c>
      <c r="AO59" s="34" t="str">
        <f t="shared" si="12"/>
        <v>Сумма не совпадает или не ОДОУ</v>
      </c>
      <c r="AP59" s="34" t="str">
        <f t="shared" si="13"/>
        <v/>
      </c>
      <c r="AQ59" s="72"/>
    </row>
    <row r="60" spans="1:43" ht="18.75" x14ac:dyDescent="0.25">
      <c r="A60" s="34"/>
      <c r="B60" s="46" t="s">
        <v>83</v>
      </c>
      <c r="C60" s="98"/>
      <c r="D60" s="97"/>
      <c r="E60" s="97"/>
      <c r="F60" s="98"/>
      <c r="G60" s="44"/>
      <c r="H60" s="94"/>
      <c r="I60" s="44"/>
      <c r="J60" s="44"/>
      <c r="K60" s="44"/>
      <c r="L60" s="44"/>
      <c r="M60" s="56"/>
      <c r="N60" s="44"/>
      <c r="O60" s="56"/>
      <c r="P60" s="56"/>
      <c r="Q60" s="56"/>
      <c r="R60" s="56"/>
      <c r="S60" s="56"/>
      <c r="T60" s="56"/>
      <c r="U60" s="44"/>
      <c r="V60" s="111"/>
      <c r="W60" s="44"/>
      <c r="X60" s="56"/>
      <c r="Y60" s="94"/>
      <c r="Z60" s="56"/>
      <c r="AA60" s="56"/>
      <c r="AB60" s="56"/>
      <c r="AC60" s="56"/>
      <c r="AD60" s="44"/>
      <c r="AE60" s="56"/>
      <c r="AF60" s="82" t="str">
        <f t="shared" si="4"/>
        <v/>
      </c>
      <c r="AG60" s="159"/>
      <c r="AH60" s="160" t="str">
        <f t="shared" si="5"/>
        <v/>
      </c>
      <c r="AI60" s="160" t="str">
        <f t="shared" si="6"/>
        <v/>
      </c>
      <c r="AJ60" s="161" t="str">
        <f t="shared" si="7"/>
        <v/>
      </c>
      <c r="AK60" s="161" t="str">
        <f t="shared" si="8"/>
        <v/>
      </c>
      <c r="AL60" s="161" t="str">
        <f t="shared" si="9"/>
        <v/>
      </c>
      <c r="AM60" s="161" t="str">
        <f t="shared" si="10"/>
        <v/>
      </c>
      <c r="AN60" s="162" t="str">
        <f t="shared" si="11"/>
        <v/>
      </c>
      <c r="AO60" s="34" t="str">
        <f t="shared" si="12"/>
        <v/>
      </c>
      <c r="AP60" s="34" t="str">
        <f t="shared" si="13"/>
        <v/>
      </c>
      <c r="AQ60" s="72"/>
    </row>
    <row r="61" spans="1:43" ht="94.5" x14ac:dyDescent="0.25">
      <c r="A61" s="34">
        <v>38</v>
      </c>
      <c r="B61" s="57" t="s">
        <v>303</v>
      </c>
      <c r="C61" s="92">
        <f>'2022'!B51</f>
        <v>299.10000000000002</v>
      </c>
      <c r="D61" s="93">
        <f>'2022'!AM51</f>
        <v>140</v>
      </c>
      <c r="E61" s="93">
        <f>'2022'!AN51</f>
        <v>180</v>
      </c>
      <c r="F61" s="92">
        <f>'2022'!AQ51</f>
        <v>0.60180541624874617</v>
      </c>
      <c r="G61" s="44">
        <f>'2021'!AX48</f>
        <v>4</v>
      </c>
      <c r="H61" s="94">
        <f t="shared" si="0"/>
        <v>2.8571428571428572</v>
      </c>
      <c r="I61" s="44"/>
      <c r="J61" s="44">
        <f>'2021'!BA48</f>
        <v>0</v>
      </c>
      <c r="K61" s="44"/>
      <c r="L61" s="44"/>
      <c r="M61" s="44"/>
      <c r="N61" s="44">
        <f>'2021'!BC48</f>
        <v>0</v>
      </c>
      <c r="O61" s="44">
        <f>'Добыча 2021'!F58</f>
        <v>4</v>
      </c>
      <c r="P61" s="44"/>
      <c r="Q61" s="44"/>
      <c r="R61" s="44"/>
      <c r="S61" s="44">
        <f>'Добыча 2021'!H58</f>
        <v>3</v>
      </c>
      <c r="T61" s="44">
        <f>'Добыча 2021'!G58</f>
        <v>1</v>
      </c>
      <c r="U61" s="44">
        <f t="shared" si="1"/>
        <v>100</v>
      </c>
      <c r="V61" s="94">
        <f>'2022'!AU51</f>
        <v>5.3999999999999817</v>
      </c>
      <c r="W61" s="44">
        <f t="shared" si="2"/>
        <v>2.9999999999999898</v>
      </c>
      <c r="X61" s="44">
        <f>'2022'!AX51</f>
        <v>5</v>
      </c>
      <c r="Y61" s="94">
        <f t="shared" si="3"/>
        <v>2.7777777777777777</v>
      </c>
      <c r="Z61" s="44"/>
      <c r="AA61" s="44">
        <f>'2022'!BA51</f>
        <v>0</v>
      </c>
      <c r="AB61" s="44"/>
      <c r="AC61" s="44"/>
      <c r="AD61" s="44"/>
      <c r="AE61" s="95">
        <f>'2022'!BC51</f>
        <v>0</v>
      </c>
      <c r="AF61" s="82" t="str">
        <f t="shared" si="4"/>
        <v/>
      </c>
      <c r="AG61" s="159"/>
      <c r="AH61" s="160">
        <f t="shared" si="5"/>
        <v>0.60180541624874617</v>
      </c>
      <c r="AI61" s="160" t="e">
        <f t="shared" ca="1" si="6"/>
        <v>#NAME?</v>
      </c>
      <c r="AJ61" s="161">
        <f t="shared" si="7"/>
        <v>3</v>
      </c>
      <c r="AK61" s="161" t="str">
        <f t="shared" si="8"/>
        <v/>
      </c>
      <c r="AL61" s="161" t="e">
        <f t="shared" ca="1" si="9"/>
        <v>#NAME?</v>
      </c>
      <c r="AM61" s="161">
        <f t="shared" si="10"/>
        <v>5</v>
      </c>
      <c r="AN61" s="162" t="e">
        <f t="shared" ca="1" si="11"/>
        <v>#NAME?</v>
      </c>
      <c r="AO61" s="34" t="str">
        <f t="shared" si="12"/>
        <v>Сумма не совпадает или не ОДОУ</v>
      </c>
      <c r="AP61" s="34" t="str">
        <f t="shared" si="13"/>
        <v/>
      </c>
      <c r="AQ61" s="72"/>
    </row>
    <row r="62" spans="1:43" ht="47.25" x14ac:dyDescent="0.25">
      <c r="A62" s="34">
        <v>39</v>
      </c>
      <c r="B62" s="57" t="s">
        <v>87</v>
      </c>
      <c r="C62" s="92">
        <f>'2022'!B52</f>
        <v>1577</v>
      </c>
      <c r="D62" s="93">
        <f>'2022'!AM52</f>
        <v>342</v>
      </c>
      <c r="E62" s="93">
        <f>'2022'!AN52</f>
        <v>257</v>
      </c>
      <c r="F62" s="92">
        <f>'2022'!AQ52</f>
        <v>0.16296766011414077</v>
      </c>
      <c r="G62" s="44">
        <f>'2021'!AX49</f>
        <v>10</v>
      </c>
      <c r="H62" s="94">
        <f t="shared" si="0"/>
        <v>2.9239766081871341</v>
      </c>
      <c r="I62" s="44"/>
      <c r="J62" s="44">
        <f>'2021'!BA49</f>
        <v>1</v>
      </c>
      <c r="K62" s="44"/>
      <c r="L62" s="44"/>
      <c r="M62" s="44"/>
      <c r="N62" s="44">
        <f>'2021'!BC49</f>
        <v>3</v>
      </c>
      <c r="O62" s="44">
        <f>'Добыча 2021'!F59</f>
        <v>0</v>
      </c>
      <c r="P62" s="44"/>
      <c r="Q62" s="44"/>
      <c r="R62" s="44"/>
      <c r="S62" s="44">
        <f>'Добыча 2021'!H59</f>
        <v>0</v>
      </c>
      <c r="T62" s="44">
        <f>'Добыча 2021'!G59</f>
        <v>0</v>
      </c>
      <c r="U62" s="44">
        <f t="shared" si="1"/>
        <v>0</v>
      </c>
      <c r="V62" s="94">
        <f>'2022'!AU52</f>
        <v>7.7099999999999742</v>
      </c>
      <c r="W62" s="44">
        <f t="shared" si="2"/>
        <v>2.9999999999999898</v>
      </c>
      <c r="X62" s="44">
        <f>'2022'!AX52</f>
        <v>7</v>
      </c>
      <c r="Y62" s="94">
        <f t="shared" si="3"/>
        <v>2.7237354085603114</v>
      </c>
      <c r="Z62" s="44"/>
      <c r="AA62" s="44">
        <f>'2022'!BA52</f>
        <v>0</v>
      </c>
      <c r="AB62" s="44"/>
      <c r="AC62" s="44"/>
      <c r="AD62" s="44">
        <f t="shared" si="14"/>
        <v>4</v>
      </c>
      <c r="AE62" s="95">
        <f>'2022'!BC52</f>
        <v>3</v>
      </c>
      <c r="AF62" s="82" t="str">
        <f t="shared" si="4"/>
        <v/>
      </c>
      <c r="AG62" s="159"/>
      <c r="AH62" s="160">
        <f t="shared" si="5"/>
        <v>0.16296766011414077</v>
      </c>
      <c r="AI62" s="160" t="e">
        <f t="shared" ca="1" si="6"/>
        <v>#NAME?</v>
      </c>
      <c r="AJ62" s="161">
        <f t="shared" si="7"/>
        <v>3</v>
      </c>
      <c r="AK62" s="161" t="str">
        <f t="shared" si="8"/>
        <v/>
      </c>
      <c r="AL62" s="161" t="e">
        <f t="shared" ca="1" si="9"/>
        <v>#NAME?</v>
      </c>
      <c r="AM62" s="161">
        <f t="shared" si="10"/>
        <v>7</v>
      </c>
      <c r="AN62" s="162" t="e">
        <f t="shared" ca="1" si="11"/>
        <v>#NAME?</v>
      </c>
      <c r="AO62" s="34" t="str">
        <f t="shared" si="12"/>
        <v/>
      </c>
      <c r="AP62" s="34" t="str">
        <f t="shared" si="13"/>
        <v/>
      </c>
      <c r="AQ62" s="72"/>
    </row>
    <row r="63" spans="1:43" ht="94.5" x14ac:dyDescent="0.25">
      <c r="A63" s="34">
        <v>40</v>
      </c>
      <c r="B63" s="57" t="s">
        <v>304</v>
      </c>
      <c r="C63" s="92">
        <f>'2022'!B53</f>
        <v>585.35</v>
      </c>
      <c r="D63" s="93">
        <f>'2022'!AM53</f>
        <v>557</v>
      </c>
      <c r="E63" s="93">
        <f>'2022'!AN53</f>
        <v>649</v>
      </c>
      <c r="F63" s="92">
        <f>'2022'!AQ53</f>
        <v>1.1087383616639617</v>
      </c>
      <c r="G63" s="44">
        <f>'2021'!AX50</f>
        <v>16</v>
      </c>
      <c r="H63" s="94">
        <f t="shared" si="0"/>
        <v>2.8725314183123878</v>
      </c>
      <c r="I63" s="44"/>
      <c r="J63" s="44">
        <f>'2021'!BA50</f>
        <v>0</v>
      </c>
      <c r="K63" s="44"/>
      <c r="L63" s="44"/>
      <c r="M63" s="44"/>
      <c r="N63" s="44">
        <f>'2021'!BC50</f>
        <v>0</v>
      </c>
      <c r="O63" s="44">
        <f>'Добыча 2021'!F60</f>
        <v>5</v>
      </c>
      <c r="P63" s="44"/>
      <c r="Q63" s="44"/>
      <c r="R63" s="44"/>
      <c r="S63" s="44">
        <f>'Добыча 2021'!H60</f>
        <v>5</v>
      </c>
      <c r="T63" s="44">
        <f>'Добыча 2021'!G60</f>
        <v>0</v>
      </c>
      <c r="U63" s="44">
        <f t="shared" si="1"/>
        <v>31.25</v>
      </c>
      <c r="V63" s="94">
        <f>'2022'!AU53</f>
        <v>32.450000000000003</v>
      </c>
      <c r="W63" s="44">
        <f t="shared" si="2"/>
        <v>5</v>
      </c>
      <c r="X63" s="44">
        <f>'2022'!AX53</f>
        <v>32</v>
      </c>
      <c r="Y63" s="94">
        <f t="shared" si="3"/>
        <v>4.9306625577812024</v>
      </c>
      <c r="Z63" s="44"/>
      <c r="AA63" s="44">
        <f>'2022'!BA53</f>
        <v>0</v>
      </c>
      <c r="AB63" s="44"/>
      <c r="AC63" s="44"/>
      <c r="AD63" s="44"/>
      <c r="AE63" s="95">
        <f>'2022'!BC53</f>
        <v>0</v>
      </c>
      <c r="AF63" s="82" t="str">
        <f t="shared" si="4"/>
        <v/>
      </c>
      <c r="AG63" s="159"/>
      <c r="AH63" s="160">
        <f t="shared" si="5"/>
        <v>1.1087383616639617</v>
      </c>
      <c r="AI63" s="160" t="e">
        <f t="shared" ca="1" si="6"/>
        <v>#NAME?</v>
      </c>
      <c r="AJ63" s="161">
        <f t="shared" si="7"/>
        <v>5</v>
      </c>
      <c r="AK63" s="161" t="str">
        <f t="shared" si="8"/>
        <v/>
      </c>
      <c r="AL63" s="161" t="e">
        <f t="shared" ca="1" si="9"/>
        <v>#NAME?</v>
      </c>
      <c r="AM63" s="161">
        <f t="shared" si="10"/>
        <v>32</v>
      </c>
      <c r="AN63" s="162" t="e">
        <f t="shared" ca="1" si="11"/>
        <v>#NAME?</v>
      </c>
      <c r="AO63" s="34" t="str">
        <f t="shared" si="12"/>
        <v>Сумма не совпадает или не ОДОУ</v>
      </c>
      <c r="AP63" s="34" t="str">
        <f t="shared" si="13"/>
        <v/>
      </c>
      <c r="AQ63" s="72"/>
    </row>
    <row r="64" spans="1:43" ht="48" customHeight="1" x14ac:dyDescent="0.25">
      <c r="A64" s="34">
        <v>41</v>
      </c>
      <c r="B64" s="48" t="s">
        <v>305</v>
      </c>
      <c r="C64" s="92">
        <f>'2022'!B54</f>
        <v>399</v>
      </c>
      <c r="D64" s="93">
        <f>'2022'!AM54</f>
        <v>227</v>
      </c>
      <c r="E64" s="93">
        <f>'2022'!AN54</f>
        <v>462</v>
      </c>
      <c r="F64" s="92">
        <f>'2022'!AQ54</f>
        <v>1.1578947368421053</v>
      </c>
      <c r="G64" s="44">
        <f>'2021'!AX51</f>
        <v>6</v>
      </c>
      <c r="H64" s="94">
        <f t="shared" si="0"/>
        <v>2.643171806167401</v>
      </c>
      <c r="I64" s="44"/>
      <c r="J64" s="44">
        <f>'2021'!BA51</f>
        <v>0</v>
      </c>
      <c r="K64" s="44"/>
      <c r="L64" s="44"/>
      <c r="M64" s="44"/>
      <c r="N64" s="44">
        <f>'2021'!BC51</f>
        <v>0</v>
      </c>
      <c r="O64" s="44">
        <f>'Добыча 2021'!F61</f>
        <v>5</v>
      </c>
      <c r="P64" s="44"/>
      <c r="Q64" s="44"/>
      <c r="R64" s="44"/>
      <c r="S64" s="44">
        <f>'Добыча 2021'!H61</f>
        <v>4</v>
      </c>
      <c r="T64" s="44">
        <f>'Добыча 2021'!G61</f>
        <v>1</v>
      </c>
      <c r="U64" s="44">
        <f t="shared" si="1"/>
        <v>83.333333333333343</v>
      </c>
      <c r="V64" s="94">
        <f>'2022'!AU54</f>
        <v>23.1</v>
      </c>
      <c r="W64" s="44">
        <f t="shared" si="2"/>
        <v>5</v>
      </c>
      <c r="X64" s="44">
        <f>'2022'!AX54</f>
        <v>23</v>
      </c>
      <c r="Y64" s="94">
        <f t="shared" si="3"/>
        <v>4.9783549783549788</v>
      </c>
      <c r="Z64" s="44"/>
      <c r="AA64" s="44">
        <f>'2022'!BA54</f>
        <v>0</v>
      </c>
      <c r="AB64" s="44"/>
      <c r="AC64" s="44"/>
      <c r="AD64" s="44"/>
      <c r="AE64" s="95">
        <f>'2022'!BC54</f>
        <v>0</v>
      </c>
      <c r="AF64" s="82" t="str">
        <f t="shared" si="4"/>
        <v/>
      </c>
      <c r="AG64" s="159"/>
      <c r="AH64" s="160">
        <f t="shared" si="5"/>
        <v>1.1578947368421053</v>
      </c>
      <c r="AI64" s="160" t="e">
        <f t="shared" ca="1" si="6"/>
        <v>#NAME?</v>
      </c>
      <c r="AJ64" s="161">
        <f t="shared" si="7"/>
        <v>5</v>
      </c>
      <c r="AK64" s="161" t="str">
        <f t="shared" si="8"/>
        <v/>
      </c>
      <c r="AL64" s="161" t="e">
        <f t="shared" ca="1" si="9"/>
        <v>#NAME?</v>
      </c>
      <c r="AM64" s="161">
        <f t="shared" si="10"/>
        <v>23</v>
      </c>
      <c r="AN64" s="162" t="e">
        <f t="shared" ca="1" si="11"/>
        <v>#NAME?</v>
      </c>
      <c r="AO64" s="34" t="str">
        <f t="shared" si="12"/>
        <v>Сумма не совпадает или не ОДОУ</v>
      </c>
      <c r="AP64" s="34" t="str">
        <f t="shared" si="13"/>
        <v/>
      </c>
      <c r="AQ64" s="72"/>
    </row>
    <row r="65" spans="1:43" ht="18.75" x14ac:dyDescent="0.25">
      <c r="A65" s="34"/>
      <c r="B65" s="46" t="s">
        <v>88</v>
      </c>
      <c r="C65" s="98"/>
      <c r="D65" s="97"/>
      <c r="E65" s="97"/>
      <c r="F65" s="98"/>
      <c r="G65" s="44"/>
      <c r="H65" s="94"/>
      <c r="I65" s="44"/>
      <c r="J65" s="44"/>
      <c r="K65" s="44"/>
      <c r="L65" s="44"/>
      <c r="M65" s="56"/>
      <c r="N65" s="44"/>
      <c r="O65" s="56"/>
      <c r="P65" s="56"/>
      <c r="Q65" s="56"/>
      <c r="R65" s="56"/>
      <c r="S65" s="56"/>
      <c r="T65" s="56"/>
      <c r="U65" s="44"/>
      <c r="V65" s="111"/>
      <c r="W65" s="44"/>
      <c r="X65" s="56"/>
      <c r="Y65" s="94"/>
      <c r="Z65" s="56"/>
      <c r="AA65" s="56"/>
      <c r="AB65" s="56"/>
      <c r="AC65" s="56"/>
      <c r="AD65" s="44"/>
      <c r="AE65" s="56"/>
      <c r="AF65" s="82" t="str">
        <f t="shared" si="4"/>
        <v/>
      </c>
      <c r="AG65" s="159"/>
      <c r="AH65" s="160" t="str">
        <f t="shared" si="5"/>
        <v/>
      </c>
      <c r="AI65" s="160" t="str">
        <f t="shared" si="6"/>
        <v/>
      </c>
      <c r="AJ65" s="161" t="str">
        <f t="shared" si="7"/>
        <v/>
      </c>
      <c r="AK65" s="161" t="str">
        <f t="shared" si="8"/>
        <v/>
      </c>
      <c r="AL65" s="161" t="str">
        <f t="shared" si="9"/>
        <v/>
      </c>
      <c r="AM65" s="161" t="str">
        <f t="shared" si="10"/>
        <v/>
      </c>
      <c r="AN65" s="162" t="str">
        <f t="shared" si="11"/>
        <v/>
      </c>
      <c r="AO65" s="34" t="str">
        <f t="shared" si="12"/>
        <v/>
      </c>
      <c r="AP65" s="34" t="str">
        <f t="shared" si="13"/>
        <v/>
      </c>
      <c r="AQ65" s="72"/>
    </row>
    <row r="66" spans="1:43" ht="31.5" x14ac:dyDescent="0.25">
      <c r="A66" s="34">
        <v>42</v>
      </c>
      <c r="B66" s="170" t="s">
        <v>413</v>
      </c>
      <c r="C66" s="92">
        <f>'2022'!B57</f>
        <v>1064.22</v>
      </c>
      <c r="D66" s="581">
        <f>'2022'!AM57</f>
        <v>0</v>
      </c>
      <c r="E66" s="93">
        <f>'2022'!AN57</f>
        <v>0</v>
      </c>
      <c r="F66" s="92">
        <f>'2022'!AQ56</f>
        <v>0</v>
      </c>
      <c r="G66" s="583">
        <f>'2021'!AX54</f>
        <v>0</v>
      </c>
      <c r="H66" s="585">
        <f t="shared" si="0"/>
        <v>0</v>
      </c>
      <c r="I66" s="44"/>
      <c r="J66" s="583">
        <f>'2021'!BA54</f>
        <v>0</v>
      </c>
      <c r="K66" s="44"/>
      <c r="L66" s="44"/>
      <c r="M66" s="44"/>
      <c r="N66" s="583">
        <f>'2021'!BC54</f>
        <v>0</v>
      </c>
      <c r="O66" s="583">
        <f>'Добыча 2021'!F64</f>
        <v>0</v>
      </c>
      <c r="P66" s="44"/>
      <c r="Q66" s="44"/>
      <c r="R66" s="44"/>
      <c r="S66" s="583">
        <f>'Добыча 2021'!H64</f>
        <v>0</v>
      </c>
      <c r="T66" s="583">
        <f>'Добыча 2021'!G64</f>
        <v>0</v>
      </c>
      <c r="U66" s="583">
        <f t="shared" si="1"/>
        <v>0</v>
      </c>
      <c r="V66" s="94">
        <f>'2022'!AU57</f>
        <v>0</v>
      </c>
      <c r="W66" s="44">
        <f t="shared" si="2"/>
        <v>0</v>
      </c>
      <c r="X66" s="44">
        <f>'2022'!AX57</f>
        <v>0</v>
      </c>
      <c r="Y66" s="94">
        <f t="shared" si="3"/>
        <v>0</v>
      </c>
      <c r="Z66" s="44"/>
      <c r="AA66" s="44">
        <f>'2022'!BA57</f>
        <v>0</v>
      </c>
      <c r="AB66" s="44"/>
      <c r="AC66" s="44"/>
      <c r="AD66" s="44">
        <f t="shared" si="14"/>
        <v>0</v>
      </c>
      <c r="AE66" s="95">
        <f>'2022'!BC57</f>
        <v>0</v>
      </c>
      <c r="AF66" s="82" t="str">
        <f t="shared" si="4"/>
        <v/>
      </c>
      <c r="AG66" s="159"/>
      <c r="AH66" s="160">
        <f t="shared" si="5"/>
        <v>0</v>
      </c>
      <c r="AI66" s="160" t="e">
        <f t="shared" ca="1" si="6"/>
        <v>#NAME?</v>
      </c>
      <c r="AJ66" s="161">
        <f t="shared" si="7"/>
        <v>3</v>
      </c>
      <c r="AK66" s="161" t="str">
        <f t="shared" si="8"/>
        <v/>
      </c>
      <c r="AL66" s="161">
        <f t="shared" si="9"/>
        <v>0</v>
      </c>
      <c r="AM66" s="161">
        <f t="shared" si="10"/>
        <v>0</v>
      </c>
      <c r="AN66" s="162" t="str">
        <f t="shared" si="11"/>
        <v/>
      </c>
      <c r="AO66" s="34" t="str">
        <f t="shared" si="12"/>
        <v/>
      </c>
      <c r="AP66" s="34" t="str">
        <f t="shared" si="13"/>
        <v/>
      </c>
      <c r="AQ66" s="72"/>
    </row>
    <row r="67" spans="1:43" ht="31.5" x14ac:dyDescent="0.25">
      <c r="A67" s="34">
        <v>43</v>
      </c>
      <c r="B67" s="170" t="s">
        <v>414</v>
      </c>
      <c r="C67" s="92">
        <f>'2022'!B58</f>
        <v>2277.59</v>
      </c>
      <c r="D67" s="587"/>
      <c r="E67" s="93">
        <f>'2022'!AN58</f>
        <v>0</v>
      </c>
      <c r="F67" s="92">
        <f>'2022'!AQ57</f>
        <v>0</v>
      </c>
      <c r="G67" s="588"/>
      <c r="H67" s="589"/>
      <c r="I67" s="44"/>
      <c r="J67" s="588"/>
      <c r="K67" s="44"/>
      <c r="L67" s="44"/>
      <c r="M67" s="44"/>
      <c r="N67" s="588"/>
      <c r="O67" s="588"/>
      <c r="P67" s="44"/>
      <c r="Q67" s="44"/>
      <c r="R67" s="44"/>
      <c r="S67" s="588"/>
      <c r="T67" s="588"/>
      <c r="U67" s="588"/>
      <c r="V67" s="94">
        <f>'2022'!AU58</f>
        <v>0</v>
      </c>
      <c r="W67" s="44">
        <f t="shared" si="2"/>
        <v>0</v>
      </c>
      <c r="X67" s="44">
        <f>'2022'!AX58</f>
        <v>0</v>
      </c>
      <c r="Y67" s="94">
        <f t="shared" si="3"/>
        <v>0</v>
      </c>
      <c r="Z67" s="44"/>
      <c r="AA67" s="44">
        <f>'2022'!BA58</f>
        <v>0</v>
      </c>
      <c r="AB67" s="44"/>
      <c r="AC67" s="44"/>
      <c r="AD67" s="44">
        <f t="shared" si="14"/>
        <v>0</v>
      </c>
      <c r="AE67" s="95">
        <f>'2022'!BC58</f>
        <v>0</v>
      </c>
      <c r="AF67" s="82" t="str">
        <f t="shared" si="4"/>
        <v/>
      </c>
      <c r="AG67" s="159"/>
      <c r="AH67" s="160">
        <f t="shared" si="5"/>
        <v>0</v>
      </c>
      <c r="AI67" s="160" t="e">
        <f t="shared" ca="1" si="6"/>
        <v>#NAME?</v>
      </c>
      <c r="AJ67" s="161">
        <f t="shared" si="7"/>
        <v>3</v>
      </c>
      <c r="AK67" s="161" t="str">
        <f t="shared" si="8"/>
        <v/>
      </c>
      <c r="AL67" s="161">
        <f t="shared" si="9"/>
        <v>0</v>
      </c>
      <c r="AM67" s="161">
        <f t="shared" si="10"/>
        <v>0</v>
      </c>
      <c r="AN67" s="162" t="str">
        <f t="shared" si="11"/>
        <v/>
      </c>
      <c r="AO67" s="34" t="str">
        <f t="shared" si="12"/>
        <v/>
      </c>
      <c r="AP67" s="34" t="str">
        <f t="shared" si="13"/>
        <v/>
      </c>
      <c r="AQ67" s="72"/>
    </row>
    <row r="68" spans="1:43" ht="31.5" x14ac:dyDescent="0.25">
      <c r="A68" s="34">
        <v>44</v>
      </c>
      <c r="B68" s="118" t="s">
        <v>415</v>
      </c>
      <c r="C68" s="92">
        <f>'2022'!B59</f>
        <v>6270.68</v>
      </c>
      <c r="D68" s="582"/>
      <c r="E68" s="93">
        <f>'2022'!AN59</f>
        <v>0</v>
      </c>
      <c r="F68" s="92">
        <f>'2022'!AQ59</f>
        <v>0</v>
      </c>
      <c r="G68" s="584"/>
      <c r="H68" s="586"/>
      <c r="I68" s="44"/>
      <c r="J68" s="584"/>
      <c r="K68" s="44"/>
      <c r="L68" s="44"/>
      <c r="M68" s="44"/>
      <c r="N68" s="584"/>
      <c r="O68" s="584"/>
      <c r="P68" s="44"/>
      <c r="Q68" s="44"/>
      <c r="R68" s="44"/>
      <c r="S68" s="584"/>
      <c r="T68" s="584"/>
      <c r="U68" s="584"/>
      <c r="V68" s="94">
        <f>'2022'!AU59</f>
        <v>0</v>
      </c>
      <c r="W68" s="44">
        <f t="shared" si="2"/>
        <v>0</v>
      </c>
      <c r="X68" s="44">
        <f>'2022'!AX59</f>
        <v>0</v>
      </c>
      <c r="Y68" s="94">
        <f t="shared" si="3"/>
        <v>0</v>
      </c>
      <c r="Z68" s="44"/>
      <c r="AA68" s="44">
        <f>'2022'!BA59</f>
        <v>0</v>
      </c>
      <c r="AB68" s="44"/>
      <c r="AC68" s="44"/>
      <c r="AD68" s="44">
        <f t="shared" si="14"/>
        <v>0</v>
      </c>
      <c r="AE68" s="95">
        <f>'2022'!BC59</f>
        <v>0</v>
      </c>
      <c r="AF68" s="82" t="str">
        <f t="shared" si="4"/>
        <v/>
      </c>
      <c r="AG68" s="159"/>
      <c r="AH68" s="160">
        <f t="shared" si="5"/>
        <v>0</v>
      </c>
      <c r="AI68" s="160" t="e">
        <f t="shared" ca="1" si="6"/>
        <v>#NAME?</v>
      </c>
      <c r="AJ68" s="161">
        <f t="shared" si="7"/>
        <v>3</v>
      </c>
      <c r="AK68" s="161" t="str">
        <f t="shared" si="8"/>
        <v/>
      </c>
      <c r="AL68" s="161">
        <f t="shared" si="9"/>
        <v>0</v>
      </c>
      <c r="AM68" s="161">
        <f t="shared" si="10"/>
        <v>0</v>
      </c>
      <c r="AN68" s="162" t="str">
        <f t="shared" si="11"/>
        <v/>
      </c>
      <c r="AO68" s="34" t="str">
        <f t="shared" si="12"/>
        <v/>
      </c>
      <c r="AP68" s="34" t="str">
        <f t="shared" si="13"/>
        <v/>
      </c>
      <c r="AQ68" s="72"/>
    </row>
    <row r="69" spans="1:43" ht="47.25" customHeight="1" x14ac:dyDescent="0.25">
      <c r="A69" s="34">
        <v>45</v>
      </c>
      <c r="B69" s="57" t="s">
        <v>89</v>
      </c>
      <c r="C69" s="92">
        <f>'2022'!B60</f>
        <v>644</v>
      </c>
      <c r="D69" s="93">
        <f>'2022'!AM60</f>
        <v>0</v>
      </c>
      <c r="E69" s="93">
        <f>'2022'!AN60</f>
        <v>0</v>
      </c>
      <c r="F69" s="92">
        <f>'2022'!AQ60</f>
        <v>0</v>
      </c>
      <c r="G69" s="44">
        <f>'2021'!AX55</f>
        <v>0</v>
      </c>
      <c r="H69" s="94">
        <f t="shared" si="0"/>
        <v>0</v>
      </c>
      <c r="I69" s="44"/>
      <c r="J69" s="44">
        <f>'2021'!BA55</f>
        <v>0</v>
      </c>
      <c r="K69" s="44"/>
      <c r="L69" s="44"/>
      <c r="M69" s="44"/>
      <c r="N69" s="44">
        <f>'2021'!BC55</f>
        <v>0</v>
      </c>
      <c r="O69" s="44">
        <f>'Добыча 2021'!F65</f>
        <v>0</v>
      </c>
      <c r="P69" s="44"/>
      <c r="Q69" s="44"/>
      <c r="R69" s="44"/>
      <c r="S69" s="44">
        <f>'Добыча 2021'!H65</f>
        <v>0</v>
      </c>
      <c r="T69" s="44">
        <f>'Добыча 2021'!G65</f>
        <v>0</v>
      </c>
      <c r="U69" s="44">
        <f t="shared" si="1"/>
        <v>0</v>
      </c>
      <c r="V69" s="94">
        <f>'2022'!AU60</f>
        <v>0</v>
      </c>
      <c r="W69" s="44">
        <f t="shared" si="2"/>
        <v>0</v>
      </c>
      <c r="X69" s="44">
        <f>'2022'!AX60</f>
        <v>0</v>
      </c>
      <c r="Y69" s="94">
        <f t="shared" si="3"/>
        <v>0</v>
      </c>
      <c r="Z69" s="44"/>
      <c r="AA69" s="44">
        <f>'2022'!BA60</f>
        <v>0</v>
      </c>
      <c r="AB69" s="44"/>
      <c r="AC69" s="44"/>
      <c r="AD69" s="44"/>
      <c r="AE69" s="95">
        <f>'2022'!BC60</f>
        <v>0</v>
      </c>
      <c r="AF69" s="82" t="str">
        <f t="shared" si="4"/>
        <v/>
      </c>
      <c r="AG69" s="159"/>
      <c r="AH69" s="160">
        <f t="shared" si="5"/>
        <v>0</v>
      </c>
      <c r="AI69" s="160" t="e">
        <f t="shared" ca="1" si="6"/>
        <v>#NAME?</v>
      </c>
      <c r="AJ69" s="161">
        <f t="shared" si="7"/>
        <v>3</v>
      </c>
      <c r="AK69" s="161" t="str">
        <f t="shared" si="8"/>
        <v/>
      </c>
      <c r="AL69" s="161">
        <f t="shared" si="9"/>
        <v>0</v>
      </c>
      <c r="AM69" s="161">
        <f t="shared" si="10"/>
        <v>0</v>
      </c>
      <c r="AN69" s="162" t="str">
        <f t="shared" si="11"/>
        <v/>
      </c>
      <c r="AO69" s="34" t="str">
        <f t="shared" si="12"/>
        <v/>
      </c>
      <c r="AP69" s="34" t="str">
        <f t="shared" si="13"/>
        <v/>
      </c>
      <c r="AQ69" s="72"/>
    </row>
    <row r="70" spans="1:43" ht="47.25" customHeight="1" x14ac:dyDescent="0.25">
      <c r="A70" s="34">
        <v>46</v>
      </c>
      <c r="B70" s="116" t="s">
        <v>416</v>
      </c>
      <c r="C70" s="92">
        <f>'2022'!B61</f>
        <v>21.48</v>
      </c>
      <c r="D70" s="581">
        <f>'2022'!AM61</f>
        <v>0</v>
      </c>
      <c r="E70" s="93">
        <f>'2022'!AN61</f>
        <v>0</v>
      </c>
      <c r="F70" s="92">
        <f>'2022'!AQ61</f>
        <v>0</v>
      </c>
      <c r="G70" s="583">
        <f>'2021'!AX56</f>
        <v>0</v>
      </c>
      <c r="H70" s="585">
        <f t="shared" si="0"/>
        <v>0</v>
      </c>
      <c r="I70" s="44"/>
      <c r="J70" s="583">
        <f>'2021'!BA56</f>
        <v>0</v>
      </c>
      <c r="K70" s="44"/>
      <c r="L70" s="44"/>
      <c r="M70" s="44"/>
      <c r="N70" s="583">
        <f>'2021'!BC56</f>
        <v>0</v>
      </c>
      <c r="O70" s="583">
        <f>'Добыча 2021'!F66</f>
        <v>0</v>
      </c>
      <c r="P70" s="44"/>
      <c r="Q70" s="44"/>
      <c r="R70" s="44"/>
      <c r="S70" s="583">
        <f>'Добыча 2021'!H66</f>
        <v>0</v>
      </c>
      <c r="T70" s="583">
        <f>'Добыча 2021'!G66</f>
        <v>0</v>
      </c>
      <c r="U70" s="583">
        <f t="shared" si="1"/>
        <v>0</v>
      </c>
      <c r="V70" s="94">
        <f>'2022'!AU61</f>
        <v>0</v>
      </c>
      <c r="W70" s="44">
        <f t="shared" si="2"/>
        <v>0</v>
      </c>
      <c r="X70" s="44">
        <f>'2022'!AX61</f>
        <v>0</v>
      </c>
      <c r="Y70" s="94">
        <f t="shared" si="3"/>
        <v>0</v>
      </c>
      <c r="Z70" s="44"/>
      <c r="AA70" s="44">
        <f>'2022'!BA61</f>
        <v>0</v>
      </c>
      <c r="AB70" s="44"/>
      <c r="AC70" s="44"/>
      <c r="AD70" s="44"/>
      <c r="AE70" s="95">
        <f>'2022'!BC61</f>
        <v>0</v>
      </c>
      <c r="AF70" s="82" t="str">
        <f t="shared" si="4"/>
        <v/>
      </c>
      <c r="AG70" s="159"/>
      <c r="AH70" s="160">
        <f t="shared" si="5"/>
        <v>0</v>
      </c>
      <c r="AI70" s="160" t="e">
        <f t="shared" ca="1" si="6"/>
        <v>#NAME?</v>
      </c>
      <c r="AJ70" s="161">
        <f t="shared" si="7"/>
        <v>3</v>
      </c>
      <c r="AK70" s="161" t="str">
        <f t="shared" si="8"/>
        <v/>
      </c>
      <c r="AL70" s="161">
        <f t="shared" si="9"/>
        <v>0</v>
      </c>
      <c r="AM70" s="161">
        <f t="shared" si="10"/>
        <v>0</v>
      </c>
      <c r="AN70" s="162" t="str">
        <f t="shared" si="11"/>
        <v/>
      </c>
      <c r="AO70" s="34" t="str">
        <f t="shared" si="12"/>
        <v/>
      </c>
      <c r="AP70" s="34" t="str">
        <f t="shared" si="13"/>
        <v/>
      </c>
      <c r="AQ70" s="72"/>
    </row>
    <row r="71" spans="1:43" ht="47.25" customHeight="1" x14ac:dyDescent="0.25">
      <c r="A71" s="34">
        <v>47</v>
      </c>
      <c r="B71" s="116" t="s">
        <v>417</v>
      </c>
      <c r="C71" s="92">
        <f>'2022'!B62</f>
        <v>75.91</v>
      </c>
      <c r="D71" s="587"/>
      <c r="E71" s="93">
        <f>'2022'!AN62</f>
        <v>0</v>
      </c>
      <c r="F71" s="92">
        <f>'2022'!AQ62</f>
        <v>0</v>
      </c>
      <c r="G71" s="588"/>
      <c r="H71" s="589"/>
      <c r="I71" s="44"/>
      <c r="J71" s="588"/>
      <c r="K71" s="44"/>
      <c r="L71" s="44"/>
      <c r="M71" s="44"/>
      <c r="N71" s="588"/>
      <c r="O71" s="588"/>
      <c r="P71" s="44"/>
      <c r="Q71" s="44"/>
      <c r="R71" s="44"/>
      <c r="S71" s="588"/>
      <c r="T71" s="588"/>
      <c r="U71" s="588"/>
      <c r="V71" s="94">
        <f>'2022'!AU62</f>
        <v>0</v>
      </c>
      <c r="W71" s="44">
        <f t="shared" si="2"/>
        <v>0</v>
      </c>
      <c r="X71" s="44">
        <f>'2022'!AX62</f>
        <v>0</v>
      </c>
      <c r="Y71" s="94">
        <f t="shared" si="3"/>
        <v>0</v>
      </c>
      <c r="Z71" s="44"/>
      <c r="AA71" s="44">
        <f>'2022'!BA62</f>
        <v>0</v>
      </c>
      <c r="AB71" s="44"/>
      <c r="AC71" s="44"/>
      <c r="AD71" s="44"/>
      <c r="AE71" s="95">
        <f>'2022'!BC62</f>
        <v>0</v>
      </c>
      <c r="AF71" s="82" t="str">
        <f t="shared" si="4"/>
        <v/>
      </c>
      <c r="AG71" s="159"/>
      <c r="AH71" s="160">
        <f t="shared" si="5"/>
        <v>0</v>
      </c>
      <c r="AI71" s="160" t="e">
        <f t="shared" ca="1" si="6"/>
        <v>#NAME?</v>
      </c>
      <c r="AJ71" s="161">
        <f t="shared" si="7"/>
        <v>3</v>
      </c>
      <c r="AK71" s="161" t="str">
        <f t="shared" si="8"/>
        <v/>
      </c>
      <c r="AL71" s="161">
        <f t="shared" si="9"/>
        <v>0</v>
      </c>
      <c r="AM71" s="161">
        <f t="shared" si="10"/>
        <v>0</v>
      </c>
      <c r="AN71" s="162" t="str">
        <f t="shared" si="11"/>
        <v/>
      </c>
      <c r="AO71" s="34" t="str">
        <f t="shared" si="12"/>
        <v/>
      </c>
      <c r="AP71" s="34" t="str">
        <f t="shared" si="13"/>
        <v/>
      </c>
      <c r="AQ71" s="72"/>
    </row>
    <row r="72" spans="1:43" ht="47.25" customHeight="1" x14ac:dyDescent="0.25">
      <c r="A72" s="34">
        <v>48</v>
      </c>
      <c r="B72" s="116" t="s">
        <v>418</v>
      </c>
      <c r="C72" s="92">
        <f>'2022'!B63</f>
        <v>40.04</v>
      </c>
      <c r="D72" s="587"/>
      <c r="E72" s="93">
        <f>'2022'!AN63</f>
        <v>0</v>
      </c>
      <c r="F72" s="92">
        <f>'2022'!AQ63</f>
        <v>0</v>
      </c>
      <c r="G72" s="588"/>
      <c r="H72" s="589"/>
      <c r="I72" s="44"/>
      <c r="J72" s="588"/>
      <c r="K72" s="44"/>
      <c r="L72" s="44"/>
      <c r="M72" s="44"/>
      <c r="N72" s="588"/>
      <c r="O72" s="588"/>
      <c r="P72" s="44"/>
      <c r="Q72" s="44"/>
      <c r="R72" s="44"/>
      <c r="S72" s="588"/>
      <c r="T72" s="588"/>
      <c r="U72" s="588"/>
      <c r="V72" s="94">
        <f>'2022'!AU63</f>
        <v>0</v>
      </c>
      <c r="W72" s="44">
        <f t="shared" si="2"/>
        <v>0</v>
      </c>
      <c r="X72" s="44">
        <f>'2022'!AX63</f>
        <v>0</v>
      </c>
      <c r="Y72" s="94">
        <f t="shared" si="3"/>
        <v>0</v>
      </c>
      <c r="Z72" s="44"/>
      <c r="AA72" s="44">
        <f>'2022'!BA63</f>
        <v>0</v>
      </c>
      <c r="AB72" s="44"/>
      <c r="AC72" s="44"/>
      <c r="AD72" s="44"/>
      <c r="AE72" s="95">
        <f>'2022'!BC63</f>
        <v>0</v>
      </c>
      <c r="AF72" s="82" t="str">
        <f t="shared" si="4"/>
        <v/>
      </c>
      <c r="AG72" s="159"/>
      <c r="AH72" s="160">
        <f t="shared" si="5"/>
        <v>0</v>
      </c>
      <c r="AI72" s="160" t="e">
        <f t="shared" ca="1" si="6"/>
        <v>#NAME?</v>
      </c>
      <c r="AJ72" s="161">
        <f t="shared" si="7"/>
        <v>3</v>
      </c>
      <c r="AK72" s="161" t="str">
        <f t="shared" si="8"/>
        <v/>
      </c>
      <c r="AL72" s="161">
        <f t="shared" si="9"/>
        <v>0</v>
      </c>
      <c r="AM72" s="161">
        <f t="shared" si="10"/>
        <v>0</v>
      </c>
      <c r="AN72" s="162" t="str">
        <f t="shared" si="11"/>
        <v/>
      </c>
      <c r="AO72" s="34" t="str">
        <f t="shared" si="12"/>
        <v/>
      </c>
      <c r="AP72" s="34" t="str">
        <f t="shared" si="13"/>
        <v/>
      </c>
      <c r="AQ72" s="72"/>
    </row>
    <row r="73" spans="1:43" ht="47.25" customHeight="1" x14ac:dyDescent="0.25">
      <c r="A73" s="34">
        <v>49</v>
      </c>
      <c r="B73" s="116" t="s">
        <v>419</v>
      </c>
      <c r="C73" s="92">
        <f>'2022'!B64</f>
        <v>15.12</v>
      </c>
      <c r="D73" s="587"/>
      <c r="E73" s="93">
        <f>'2022'!AN64</f>
        <v>0</v>
      </c>
      <c r="F73" s="92">
        <f>'2022'!AQ64</f>
        <v>0</v>
      </c>
      <c r="G73" s="588"/>
      <c r="H73" s="589"/>
      <c r="I73" s="44"/>
      <c r="J73" s="588"/>
      <c r="K73" s="44"/>
      <c r="L73" s="44"/>
      <c r="M73" s="44"/>
      <c r="N73" s="588"/>
      <c r="O73" s="588"/>
      <c r="P73" s="44"/>
      <c r="Q73" s="44"/>
      <c r="R73" s="44"/>
      <c r="S73" s="588"/>
      <c r="T73" s="588"/>
      <c r="U73" s="588"/>
      <c r="V73" s="94">
        <f>'2022'!AU64</f>
        <v>0</v>
      </c>
      <c r="W73" s="44">
        <f t="shared" si="2"/>
        <v>0</v>
      </c>
      <c r="X73" s="44">
        <f>'2022'!AX64</f>
        <v>0</v>
      </c>
      <c r="Y73" s="94">
        <f t="shared" si="3"/>
        <v>0</v>
      </c>
      <c r="Z73" s="44"/>
      <c r="AA73" s="44">
        <f>'2022'!BA64</f>
        <v>0</v>
      </c>
      <c r="AB73" s="44"/>
      <c r="AC73" s="44"/>
      <c r="AD73" s="44"/>
      <c r="AE73" s="95">
        <f>'2022'!BC64</f>
        <v>0</v>
      </c>
      <c r="AF73" s="82" t="str">
        <f t="shared" si="4"/>
        <v/>
      </c>
      <c r="AG73" s="159"/>
      <c r="AH73" s="160">
        <f t="shared" si="5"/>
        <v>0</v>
      </c>
      <c r="AI73" s="160" t="e">
        <f t="shared" ca="1" si="6"/>
        <v>#NAME?</v>
      </c>
      <c r="AJ73" s="161">
        <f t="shared" si="7"/>
        <v>3</v>
      </c>
      <c r="AK73" s="161" t="str">
        <f t="shared" si="8"/>
        <v/>
      </c>
      <c r="AL73" s="161">
        <f t="shared" si="9"/>
        <v>0</v>
      </c>
      <c r="AM73" s="161">
        <f t="shared" si="10"/>
        <v>0</v>
      </c>
      <c r="AN73" s="162" t="str">
        <f t="shared" si="11"/>
        <v/>
      </c>
      <c r="AO73" s="34" t="str">
        <f t="shared" si="12"/>
        <v/>
      </c>
      <c r="AP73" s="34" t="str">
        <f t="shared" si="13"/>
        <v/>
      </c>
      <c r="AQ73" s="72"/>
    </row>
    <row r="74" spans="1:43" ht="47.25" customHeight="1" x14ac:dyDescent="0.25">
      <c r="A74" s="34">
        <v>50</v>
      </c>
      <c r="B74" s="116" t="s">
        <v>420</v>
      </c>
      <c r="C74" s="92">
        <f>'2022'!B65</f>
        <v>38.659999999999997</v>
      </c>
      <c r="D74" s="587"/>
      <c r="E74" s="93">
        <f>'2022'!AN65</f>
        <v>0</v>
      </c>
      <c r="F74" s="92">
        <f>'2022'!AQ65</f>
        <v>0</v>
      </c>
      <c r="G74" s="588"/>
      <c r="H74" s="589"/>
      <c r="I74" s="44"/>
      <c r="J74" s="588"/>
      <c r="K74" s="44"/>
      <c r="L74" s="44"/>
      <c r="M74" s="44"/>
      <c r="N74" s="588"/>
      <c r="O74" s="588"/>
      <c r="P74" s="44"/>
      <c r="Q74" s="44"/>
      <c r="R74" s="44"/>
      <c r="S74" s="588"/>
      <c r="T74" s="588"/>
      <c r="U74" s="588"/>
      <c r="V74" s="94">
        <f>'2022'!AU65</f>
        <v>0</v>
      </c>
      <c r="W74" s="44">
        <f t="shared" si="2"/>
        <v>0</v>
      </c>
      <c r="X74" s="44">
        <f>'2022'!AX65</f>
        <v>0</v>
      </c>
      <c r="Y74" s="94">
        <f t="shared" si="3"/>
        <v>0</v>
      </c>
      <c r="Z74" s="44"/>
      <c r="AA74" s="44">
        <f>'2022'!BA65</f>
        <v>0</v>
      </c>
      <c r="AB74" s="44"/>
      <c r="AC74" s="44"/>
      <c r="AD74" s="44"/>
      <c r="AE74" s="95">
        <f>'2022'!BC65</f>
        <v>0</v>
      </c>
      <c r="AF74" s="82" t="str">
        <f t="shared" si="4"/>
        <v/>
      </c>
      <c r="AG74" s="159"/>
      <c r="AH74" s="160">
        <f t="shared" si="5"/>
        <v>0</v>
      </c>
      <c r="AI74" s="160" t="e">
        <f t="shared" ca="1" si="6"/>
        <v>#NAME?</v>
      </c>
      <c r="AJ74" s="161">
        <f t="shared" si="7"/>
        <v>3</v>
      </c>
      <c r="AK74" s="161" t="str">
        <f t="shared" si="8"/>
        <v/>
      </c>
      <c r="AL74" s="161">
        <f t="shared" si="9"/>
        <v>0</v>
      </c>
      <c r="AM74" s="161">
        <f t="shared" si="10"/>
        <v>0</v>
      </c>
      <c r="AN74" s="162" t="str">
        <f t="shared" si="11"/>
        <v/>
      </c>
      <c r="AO74" s="34" t="str">
        <f t="shared" si="12"/>
        <v/>
      </c>
      <c r="AP74" s="34" t="str">
        <f t="shared" si="13"/>
        <v/>
      </c>
      <c r="AQ74" s="72"/>
    </row>
    <row r="75" spans="1:43" ht="47.25" customHeight="1" x14ac:dyDescent="0.25">
      <c r="A75" s="34">
        <v>51</v>
      </c>
      <c r="B75" s="116" t="s">
        <v>421</v>
      </c>
      <c r="C75" s="92">
        <f>'2022'!B66</f>
        <v>19.22</v>
      </c>
      <c r="D75" s="587"/>
      <c r="E75" s="93">
        <f>'2022'!AN66</f>
        <v>0</v>
      </c>
      <c r="F75" s="92">
        <f>'2022'!AQ66</f>
        <v>0</v>
      </c>
      <c r="G75" s="588"/>
      <c r="H75" s="589"/>
      <c r="I75" s="44"/>
      <c r="J75" s="588"/>
      <c r="K75" s="44"/>
      <c r="L75" s="44"/>
      <c r="M75" s="44"/>
      <c r="N75" s="588"/>
      <c r="O75" s="588"/>
      <c r="P75" s="44"/>
      <c r="Q75" s="44"/>
      <c r="R75" s="44"/>
      <c r="S75" s="588"/>
      <c r="T75" s="588"/>
      <c r="U75" s="588"/>
      <c r="V75" s="94">
        <f>'2022'!AU66</f>
        <v>0</v>
      </c>
      <c r="W75" s="44">
        <f t="shared" si="2"/>
        <v>0</v>
      </c>
      <c r="X75" s="44">
        <f>'2022'!AX66</f>
        <v>0</v>
      </c>
      <c r="Y75" s="94">
        <f t="shared" si="3"/>
        <v>0</v>
      </c>
      <c r="Z75" s="44"/>
      <c r="AA75" s="44">
        <f>'2022'!BA66</f>
        <v>0</v>
      </c>
      <c r="AB75" s="44"/>
      <c r="AC75" s="44"/>
      <c r="AD75" s="44"/>
      <c r="AE75" s="95">
        <f>'2022'!BC66</f>
        <v>0</v>
      </c>
      <c r="AF75" s="82" t="str">
        <f t="shared" si="4"/>
        <v/>
      </c>
      <c r="AG75" s="159"/>
      <c r="AH75" s="160">
        <f t="shared" si="5"/>
        <v>0</v>
      </c>
      <c r="AI75" s="160" t="e">
        <f t="shared" ca="1" si="6"/>
        <v>#NAME?</v>
      </c>
      <c r="AJ75" s="161">
        <f t="shared" si="7"/>
        <v>3</v>
      </c>
      <c r="AK75" s="161" t="str">
        <f t="shared" si="8"/>
        <v/>
      </c>
      <c r="AL75" s="161">
        <f t="shared" si="9"/>
        <v>0</v>
      </c>
      <c r="AM75" s="161">
        <f t="shared" si="10"/>
        <v>0</v>
      </c>
      <c r="AN75" s="162" t="str">
        <f t="shared" si="11"/>
        <v/>
      </c>
      <c r="AO75" s="34" t="str">
        <f t="shared" si="12"/>
        <v/>
      </c>
      <c r="AP75" s="34" t="str">
        <f t="shared" si="13"/>
        <v/>
      </c>
      <c r="AQ75" s="72"/>
    </row>
    <row r="76" spans="1:43" ht="68.25" customHeight="1" x14ac:dyDescent="0.25">
      <c r="A76" s="34">
        <v>52</v>
      </c>
      <c r="B76" s="116" t="s">
        <v>422</v>
      </c>
      <c r="C76" s="92">
        <f>'2022'!B67</f>
        <v>64.239999999999995</v>
      </c>
      <c r="D76" s="587"/>
      <c r="E76" s="93">
        <f>'2022'!AN67</f>
        <v>0</v>
      </c>
      <c r="F76" s="92">
        <f>'2022'!AQ67</f>
        <v>0</v>
      </c>
      <c r="G76" s="588"/>
      <c r="H76" s="589"/>
      <c r="I76" s="44"/>
      <c r="J76" s="588"/>
      <c r="K76" s="44"/>
      <c r="L76" s="44"/>
      <c r="M76" s="44"/>
      <c r="N76" s="588"/>
      <c r="O76" s="588"/>
      <c r="P76" s="44"/>
      <c r="Q76" s="44"/>
      <c r="R76" s="44"/>
      <c r="S76" s="588"/>
      <c r="T76" s="588"/>
      <c r="U76" s="588"/>
      <c r="V76" s="94">
        <f>'2022'!AU67</f>
        <v>0</v>
      </c>
      <c r="W76" s="44">
        <f t="shared" si="2"/>
        <v>0</v>
      </c>
      <c r="X76" s="44">
        <f>'2022'!AX67</f>
        <v>0</v>
      </c>
      <c r="Y76" s="94">
        <f t="shared" si="3"/>
        <v>0</v>
      </c>
      <c r="Z76" s="44"/>
      <c r="AA76" s="44">
        <f>'2022'!BA67</f>
        <v>0</v>
      </c>
      <c r="AB76" s="44"/>
      <c r="AC76" s="44"/>
      <c r="AD76" s="44"/>
      <c r="AE76" s="95">
        <f>'2022'!BC67</f>
        <v>0</v>
      </c>
      <c r="AF76" s="82" t="str">
        <f t="shared" si="4"/>
        <v/>
      </c>
      <c r="AG76" s="159"/>
      <c r="AH76" s="160">
        <f t="shared" si="5"/>
        <v>0</v>
      </c>
      <c r="AI76" s="160" t="e">
        <f t="shared" ca="1" si="6"/>
        <v>#NAME?</v>
      </c>
      <c r="AJ76" s="161">
        <f t="shared" si="7"/>
        <v>3</v>
      </c>
      <c r="AK76" s="161" t="str">
        <f t="shared" si="8"/>
        <v/>
      </c>
      <c r="AL76" s="161">
        <f t="shared" si="9"/>
        <v>0</v>
      </c>
      <c r="AM76" s="161">
        <f t="shared" si="10"/>
        <v>0</v>
      </c>
      <c r="AN76" s="162" t="str">
        <f t="shared" si="11"/>
        <v/>
      </c>
      <c r="AO76" s="34" t="str">
        <f t="shared" si="12"/>
        <v/>
      </c>
      <c r="AP76" s="34" t="str">
        <f t="shared" si="13"/>
        <v/>
      </c>
      <c r="AQ76" s="72"/>
    </row>
    <row r="77" spans="1:43" ht="47.25" customHeight="1" x14ac:dyDescent="0.25">
      <c r="A77" s="34">
        <v>53</v>
      </c>
      <c r="B77" s="116" t="s">
        <v>423</v>
      </c>
      <c r="C77" s="92">
        <f>'2022'!B68</f>
        <v>100.11</v>
      </c>
      <c r="D77" s="587"/>
      <c r="E77" s="93">
        <f>'2022'!AN68</f>
        <v>0</v>
      </c>
      <c r="F77" s="92">
        <f>'2022'!AQ68</f>
        <v>0</v>
      </c>
      <c r="G77" s="588"/>
      <c r="H77" s="589"/>
      <c r="I77" s="44"/>
      <c r="J77" s="588"/>
      <c r="K77" s="44"/>
      <c r="L77" s="44"/>
      <c r="M77" s="44"/>
      <c r="N77" s="588"/>
      <c r="O77" s="588"/>
      <c r="P77" s="44"/>
      <c r="Q77" s="44"/>
      <c r="R77" s="44"/>
      <c r="S77" s="588"/>
      <c r="T77" s="588"/>
      <c r="U77" s="588"/>
      <c r="V77" s="94">
        <f>'2022'!AU68</f>
        <v>0</v>
      </c>
      <c r="W77" s="44">
        <f t="shared" si="2"/>
        <v>0</v>
      </c>
      <c r="X77" s="44">
        <f>'2022'!AX68</f>
        <v>0</v>
      </c>
      <c r="Y77" s="94">
        <f t="shared" si="3"/>
        <v>0</v>
      </c>
      <c r="Z77" s="44"/>
      <c r="AA77" s="44">
        <f>'2022'!BA68</f>
        <v>0</v>
      </c>
      <c r="AB77" s="44"/>
      <c r="AC77" s="44"/>
      <c r="AD77" s="44"/>
      <c r="AE77" s="95">
        <f>'2022'!BC68</f>
        <v>0</v>
      </c>
      <c r="AF77" s="82" t="str">
        <f t="shared" si="4"/>
        <v/>
      </c>
      <c r="AG77" s="159"/>
      <c r="AH77" s="160">
        <f t="shared" si="5"/>
        <v>0</v>
      </c>
      <c r="AI77" s="160" t="e">
        <f t="shared" ca="1" si="6"/>
        <v>#NAME?</v>
      </c>
      <c r="AJ77" s="161">
        <f t="shared" si="7"/>
        <v>3</v>
      </c>
      <c r="AK77" s="161" t="str">
        <f t="shared" si="8"/>
        <v/>
      </c>
      <c r="AL77" s="161">
        <f t="shared" si="9"/>
        <v>0</v>
      </c>
      <c r="AM77" s="161">
        <f t="shared" si="10"/>
        <v>0</v>
      </c>
      <c r="AN77" s="162" t="str">
        <f t="shared" si="11"/>
        <v/>
      </c>
      <c r="AO77" s="34" t="str">
        <f t="shared" si="12"/>
        <v/>
      </c>
      <c r="AP77" s="34" t="str">
        <f t="shared" si="13"/>
        <v/>
      </c>
      <c r="AQ77" s="72"/>
    </row>
    <row r="78" spans="1:43" ht="54" customHeight="1" x14ac:dyDescent="0.25">
      <c r="A78" s="34">
        <v>54</v>
      </c>
      <c r="B78" s="116" t="s">
        <v>424</v>
      </c>
      <c r="C78" s="92">
        <f>'2022'!B69</f>
        <v>100.23</v>
      </c>
      <c r="D78" s="587"/>
      <c r="E78" s="93">
        <f>'2022'!AN69</f>
        <v>0</v>
      </c>
      <c r="F78" s="92">
        <f>'2022'!AQ69</f>
        <v>0</v>
      </c>
      <c r="G78" s="588"/>
      <c r="H78" s="589"/>
      <c r="I78" s="44"/>
      <c r="J78" s="588"/>
      <c r="K78" s="44"/>
      <c r="L78" s="44"/>
      <c r="M78" s="44"/>
      <c r="N78" s="588"/>
      <c r="O78" s="588"/>
      <c r="P78" s="44"/>
      <c r="Q78" s="44"/>
      <c r="R78" s="44"/>
      <c r="S78" s="588"/>
      <c r="T78" s="588"/>
      <c r="U78" s="588"/>
      <c r="V78" s="94">
        <f>'2022'!AU69</f>
        <v>0</v>
      </c>
      <c r="W78" s="44">
        <f t="shared" si="2"/>
        <v>0</v>
      </c>
      <c r="X78" s="44">
        <f>'2022'!AX69</f>
        <v>0</v>
      </c>
      <c r="Y78" s="94">
        <f t="shared" si="3"/>
        <v>0</v>
      </c>
      <c r="Z78" s="44"/>
      <c r="AA78" s="44">
        <f>'2022'!BA69</f>
        <v>0</v>
      </c>
      <c r="AB78" s="44"/>
      <c r="AC78" s="44"/>
      <c r="AD78" s="44"/>
      <c r="AE78" s="95">
        <f>'2022'!BC69</f>
        <v>0</v>
      </c>
      <c r="AF78" s="82" t="str">
        <f t="shared" si="4"/>
        <v/>
      </c>
      <c r="AG78" s="159"/>
      <c r="AH78" s="160">
        <f t="shared" si="5"/>
        <v>0</v>
      </c>
      <c r="AI78" s="160" t="e">
        <f t="shared" ca="1" si="6"/>
        <v>#NAME?</v>
      </c>
      <c r="AJ78" s="161">
        <f t="shared" si="7"/>
        <v>3</v>
      </c>
      <c r="AK78" s="161" t="str">
        <f t="shared" si="8"/>
        <v/>
      </c>
      <c r="AL78" s="161">
        <f t="shared" si="9"/>
        <v>0</v>
      </c>
      <c r="AM78" s="161">
        <f t="shared" si="10"/>
        <v>0</v>
      </c>
      <c r="AN78" s="162" t="str">
        <f t="shared" si="11"/>
        <v/>
      </c>
      <c r="AO78" s="34" t="str">
        <f t="shared" si="12"/>
        <v/>
      </c>
      <c r="AP78" s="34" t="str">
        <f t="shared" si="13"/>
        <v/>
      </c>
      <c r="AQ78" s="72"/>
    </row>
    <row r="79" spans="1:43" ht="66" customHeight="1" x14ac:dyDescent="0.25">
      <c r="A79" s="34">
        <v>55</v>
      </c>
      <c r="B79" s="116" t="s">
        <v>425</v>
      </c>
      <c r="C79" s="92">
        <f>'2022'!B70</f>
        <v>285.87</v>
      </c>
      <c r="D79" s="587"/>
      <c r="E79" s="93">
        <f>'2022'!AN70</f>
        <v>0</v>
      </c>
      <c r="F79" s="92">
        <f>'2022'!AQ70</f>
        <v>0</v>
      </c>
      <c r="G79" s="588"/>
      <c r="H79" s="589"/>
      <c r="I79" s="44"/>
      <c r="J79" s="588"/>
      <c r="K79" s="44"/>
      <c r="L79" s="44"/>
      <c r="M79" s="44"/>
      <c r="N79" s="588"/>
      <c r="O79" s="588"/>
      <c r="P79" s="44"/>
      <c r="Q79" s="44"/>
      <c r="R79" s="44"/>
      <c r="S79" s="588"/>
      <c r="T79" s="588"/>
      <c r="U79" s="588"/>
      <c r="V79" s="94">
        <f>'2022'!AU70</f>
        <v>0</v>
      </c>
      <c r="W79" s="44">
        <f t="shared" si="2"/>
        <v>0</v>
      </c>
      <c r="X79" s="44">
        <f>'2022'!AX70</f>
        <v>0</v>
      </c>
      <c r="Y79" s="94">
        <f t="shared" si="3"/>
        <v>0</v>
      </c>
      <c r="Z79" s="44"/>
      <c r="AA79" s="44">
        <f>'2022'!BA70</f>
        <v>0</v>
      </c>
      <c r="AB79" s="44"/>
      <c r="AC79" s="44"/>
      <c r="AD79" s="44"/>
      <c r="AE79" s="95">
        <f>'2022'!BC70</f>
        <v>0</v>
      </c>
      <c r="AF79" s="82" t="str">
        <f t="shared" si="4"/>
        <v/>
      </c>
      <c r="AG79" s="159"/>
      <c r="AH79" s="160">
        <f t="shared" si="5"/>
        <v>0</v>
      </c>
      <c r="AI79" s="160" t="e">
        <f t="shared" ca="1" si="6"/>
        <v>#NAME?</v>
      </c>
      <c r="AJ79" s="161">
        <f t="shared" si="7"/>
        <v>3</v>
      </c>
      <c r="AK79" s="161" t="str">
        <f t="shared" si="8"/>
        <v/>
      </c>
      <c r="AL79" s="161">
        <f t="shared" si="9"/>
        <v>0</v>
      </c>
      <c r="AM79" s="161">
        <f t="shared" si="10"/>
        <v>0</v>
      </c>
      <c r="AN79" s="162" t="str">
        <f t="shared" si="11"/>
        <v/>
      </c>
      <c r="AO79" s="34" t="str">
        <f t="shared" si="12"/>
        <v/>
      </c>
      <c r="AP79" s="34" t="str">
        <f t="shared" si="13"/>
        <v/>
      </c>
      <c r="AQ79" s="72"/>
    </row>
    <row r="80" spans="1:43" ht="62.25" customHeight="1" x14ac:dyDescent="0.25">
      <c r="A80" s="34">
        <v>56</v>
      </c>
      <c r="B80" s="116" t="s">
        <v>426</v>
      </c>
      <c r="C80" s="92">
        <f>'2022'!B71</f>
        <v>75.650000000000006</v>
      </c>
      <c r="D80" s="587"/>
      <c r="E80" s="93">
        <f>'2022'!AN71</f>
        <v>0</v>
      </c>
      <c r="F80" s="92">
        <f>'2022'!AQ71</f>
        <v>0</v>
      </c>
      <c r="G80" s="588"/>
      <c r="H80" s="589"/>
      <c r="I80" s="44"/>
      <c r="J80" s="588"/>
      <c r="K80" s="44"/>
      <c r="L80" s="44"/>
      <c r="M80" s="44"/>
      <c r="N80" s="588"/>
      <c r="O80" s="588"/>
      <c r="P80" s="44"/>
      <c r="Q80" s="44"/>
      <c r="R80" s="44"/>
      <c r="S80" s="588"/>
      <c r="T80" s="588"/>
      <c r="U80" s="588"/>
      <c r="V80" s="94">
        <f>'2022'!AU71</f>
        <v>0</v>
      </c>
      <c r="W80" s="44">
        <f t="shared" ref="W80:W143" si="15">IF(V80&gt;1,V80/E80*100,0)</f>
        <v>0</v>
      </c>
      <c r="X80" s="44">
        <f>'2022'!AX71</f>
        <v>0</v>
      </c>
      <c r="Y80" s="94">
        <f t="shared" ref="Y80:Y143" si="16">IF(X80&gt;0,X80/E80*100,0)</f>
        <v>0</v>
      </c>
      <c r="Z80" s="44"/>
      <c r="AA80" s="44">
        <f>'2022'!BA71</f>
        <v>0</v>
      </c>
      <c r="AB80" s="44"/>
      <c r="AC80" s="44"/>
      <c r="AD80" s="44"/>
      <c r="AE80" s="95">
        <f>'2022'!BC71</f>
        <v>0</v>
      </c>
      <c r="AF80" s="82" t="str">
        <f t="shared" ref="AF80:AF143" si="17">IF(C80&gt;0,IF(OR(AND(C80&lt;7,F80&lt;5),E80&lt;33),IF(COUNTIF(X80:AE80,"&gt;0")&gt;0,"Ошибка!",""),""),"")</f>
        <v/>
      </c>
      <c r="AG80" s="159"/>
      <c r="AH80" s="160">
        <f t="shared" ref="AH80:AH143" si="18">IF(AND(ISNUMBER(--C80),C80&gt;0),E80/C80,"")</f>
        <v>0</v>
      </c>
      <c r="AI80" s="160" t="e">
        <f t="shared" ref="AI80:AI143" ca="1" si="19">IF(AND(ISNUMBER(--E80),ISNUMBER(--AJ80)),ЧАСТНОЕ(E80*AJ80,100),"")</f>
        <v>#NAME?</v>
      </c>
      <c r="AJ80" s="161">
        <f t="shared" ref="AJ80:AJ143" si="20">IF(AND(ISNUMBER(--C80),C80&gt;0),IF(F80&lt;=8,IF(F80&lt;=1,3,IF(F80&lt;=2,5,IF(F80&lt;=4,7,IF(F80&lt;=6,8,IF(F80&lt;=8,10,0))))),IF(F80&lt;=10,12,IF(F80&lt;=12,15,IF(F80&lt;=15,20,IF(F80&lt;=20,25,30))))),"")</f>
        <v>3</v>
      </c>
      <c r="AK80" s="161" t="str">
        <f t="shared" ref="AK80:AK143" si="21">IF(AJ79&lt;Y79,"Норматив превышен","")</f>
        <v/>
      </c>
      <c r="AL80" s="161">
        <f t="shared" ref="AL80:AL143" si="22">IF(ISNUMBER(X80),IF(X80&gt;0,MAX(ЧАСТНОЕ(X80*30,100),1),0),"")</f>
        <v>0</v>
      </c>
      <c r="AM80" s="161">
        <f t="shared" ref="AM80:AM143" si="23">IF(ISNUMBER(X80),X80,"")</f>
        <v>0</v>
      </c>
      <c r="AN80" s="162" t="str">
        <f t="shared" ref="AN80:AN143" si="24">IF(ISNUMBER(AE80),IF(AND(AM80&gt;=AE80,AL80&lt;=AE80),"","Вне норматива или не ОДОУ"),"")</f>
        <v/>
      </c>
      <c r="AO80" s="34" t="str">
        <f t="shared" ref="AO80:AO143" si="25">IF(ISNUMBER(X80),IF(SUM(Z80:AE80)&lt;&gt;X80,"Сумма не совпадает или не ОДОУ",""),"")</f>
        <v/>
      </c>
      <c r="AP80" s="34" t="str">
        <f t="shared" ref="AP80:AP143" si="26">IF(AND(ISNUMBER(AA80),AA80&gt;0),IF(AA80&lt;=(X80*0.15),"","Изъятие более 15% !"),"")</f>
        <v/>
      </c>
      <c r="AQ80" s="72"/>
    </row>
    <row r="81" spans="1:43" ht="47.25" customHeight="1" x14ac:dyDescent="0.25">
      <c r="A81" s="34">
        <v>57</v>
      </c>
      <c r="B81" s="116" t="s">
        <v>427</v>
      </c>
      <c r="C81" s="92">
        <f>'2022'!B72</f>
        <v>35.14</v>
      </c>
      <c r="D81" s="587"/>
      <c r="E81" s="93">
        <f>'2022'!AN72</f>
        <v>0</v>
      </c>
      <c r="F81" s="92">
        <f>'2022'!AQ72</f>
        <v>0</v>
      </c>
      <c r="G81" s="588"/>
      <c r="H81" s="589"/>
      <c r="I81" s="44"/>
      <c r="J81" s="588"/>
      <c r="K81" s="44"/>
      <c r="L81" s="44"/>
      <c r="M81" s="44"/>
      <c r="N81" s="588"/>
      <c r="O81" s="588"/>
      <c r="P81" s="44"/>
      <c r="Q81" s="44"/>
      <c r="R81" s="44"/>
      <c r="S81" s="588"/>
      <c r="T81" s="588"/>
      <c r="U81" s="588"/>
      <c r="V81" s="94">
        <f>'2022'!AU72</f>
        <v>0</v>
      </c>
      <c r="W81" s="44">
        <f t="shared" si="15"/>
        <v>0</v>
      </c>
      <c r="X81" s="44">
        <f>'2022'!AX72</f>
        <v>0</v>
      </c>
      <c r="Y81" s="94">
        <f t="shared" si="16"/>
        <v>0</v>
      </c>
      <c r="Z81" s="44"/>
      <c r="AA81" s="44">
        <f>'2022'!BA72</f>
        <v>0</v>
      </c>
      <c r="AB81" s="44"/>
      <c r="AC81" s="44"/>
      <c r="AD81" s="44"/>
      <c r="AE81" s="95">
        <f>'2022'!BC72</f>
        <v>0</v>
      </c>
      <c r="AF81" s="82" t="str">
        <f t="shared" si="17"/>
        <v/>
      </c>
      <c r="AG81" s="159"/>
      <c r="AH81" s="160">
        <f t="shared" si="18"/>
        <v>0</v>
      </c>
      <c r="AI81" s="160" t="e">
        <f t="shared" ca="1" si="19"/>
        <v>#NAME?</v>
      </c>
      <c r="AJ81" s="161">
        <f t="shared" si="20"/>
        <v>3</v>
      </c>
      <c r="AK81" s="161" t="str">
        <f t="shared" si="21"/>
        <v/>
      </c>
      <c r="AL81" s="161">
        <f t="shared" si="22"/>
        <v>0</v>
      </c>
      <c r="AM81" s="161">
        <f t="shared" si="23"/>
        <v>0</v>
      </c>
      <c r="AN81" s="162" t="str">
        <f t="shared" si="24"/>
        <v/>
      </c>
      <c r="AO81" s="34" t="str">
        <f t="shared" si="25"/>
        <v/>
      </c>
      <c r="AP81" s="34" t="str">
        <f t="shared" si="26"/>
        <v/>
      </c>
      <c r="AQ81" s="72"/>
    </row>
    <row r="82" spans="1:43" ht="47.25" customHeight="1" x14ac:dyDescent="0.25">
      <c r="A82" s="34">
        <v>58</v>
      </c>
      <c r="B82" s="116" t="s">
        <v>428</v>
      </c>
      <c r="C82" s="92">
        <f>'2022'!B73</f>
        <v>9.93</v>
      </c>
      <c r="D82" s="587"/>
      <c r="E82" s="93">
        <f>'2022'!AN73</f>
        <v>0</v>
      </c>
      <c r="F82" s="92">
        <f>'2022'!AQ73</f>
        <v>0</v>
      </c>
      <c r="G82" s="588"/>
      <c r="H82" s="589"/>
      <c r="I82" s="44"/>
      <c r="J82" s="588"/>
      <c r="K82" s="44"/>
      <c r="L82" s="44"/>
      <c r="M82" s="44"/>
      <c r="N82" s="588"/>
      <c r="O82" s="588"/>
      <c r="P82" s="44"/>
      <c r="Q82" s="44"/>
      <c r="R82" s="44"/>
      <c r="S82" s="588"/>
      <c r="T82" s="588"/>
      <c r="U82" s="588"/>
      <c r="V82" s="94">
        <f>'2022'!AU73</f>
        <v>0</v>
      </c>
      <c r="W82" s="44">
        <f t="shared" si="15"/>
        <v>0</v>
      </c>
      <c r="X82" s="44">
        <f>'2022'!AX73</f>
        <v>0</v>
      </c>
      <c r="Y82" s="94">
        <f t="shared" si="16"/>
        <v>0</v>
      </c>
      <c r="Z82" s="44"/>
      <c r="AA82" s="44">
        <f>'2022'!BA73</f>
        <v>0</v>
      </c>
      <c r="AB82" s="44"/>
      <c r="AC82" s="44"/>
      <c r="AD82" s="44"/>
      <c r="AE82" s="95">
        <f>'2022'!BC73</f>
        <v>0</v>
      </c>
      <c r="AF82" s="82" t="str">
        <f t="shared" si="17"/>
        <v/>
      </c>
      <c r="AG82" s="159"/>
      <c r="AH82" s="160">
        <f t="shared" si="18"/>
        <v>0</v>
      </c>
      <c r="AI82" s="160" t="e">
        <f t="shared" ca="1" si="19"/>
        <v>#NAME?</v>
      </c>
      <c r="AJ82" s="161">
        <f t="shared" si="20"/>
        <v>3</v>
      </c>
      <c r="AK82" s="161" t="str">
        <f t="shared" si="21"/>
        <v/>
      </c>
      <c r="AL82" s="161">
        <f t="shared" si="22"/>
        <v>0</v>
      </c>
      <c r="AM82" s="161">
        <f t="shared" si="23"/>
        <v>0</v>
      </c>
      <c r="AN82" s="162" t="str">
        <f t="shared" si="24"/>
        <v/>
      </c>
      <c r="AO82" s="34" t="str">
        <f t="shared" si="25"/>
        <v/>
      </c>
      <c r="AP82" s="34" t="str">
        <f t="shared" si="26"/>
        <v/>
      </c>
      <c r="AQ82" s="72"/>
    </row>
    <row r="83" spans="1:43" ht="66.75" customHeight="1" x14ac:dyDescent="0.25">
      <c r="A83" s="34">
        <v>59</v>
      </c>
      <c r="B83" s="116" t="s">
        <v>429</v>
      </c>
      <c r="C83" s="92">
        <f>'2022'!B74</f>
        <v>891.48</v>
      </c>
      <c r="D83" s="582"/>
      <c r="E83" s="93">
        <f>'2022'!AN74</f>
        <v>0</v>
      </c>
      <c r="F83" s="92">
        <f>'2022'!AQ74</f>
        <v>0</v>
      </c>
      <c r="G83" s="584"/>
      <c r="H83" s="586"/>
      <c r="I83" s="44"/>
      <c r="J83" s="584"/>
      <c r="K83" s="44"/>
      <c r="L83" s="44"/>
      <c r="M83" s="44"/>
      <c r="N83" s="584"/>
      <c r="O83" s="584"/>
      <c r="P83" s="44"/>
      <c r="Q83" s="44"/>
      <c r="R83" s="44"/>
      <c r="S83" s="584"/>
      <c r="T83" s="584"/>
      <c r="U83" s="584"/>
      <c r="V83" s="94">
        <f>'2022'!AU74</f>
        <v>0</v>
      </c>
      <c r="W83" s="44">
        <f t="shared" si="15"/>
        <v>0</v>
      </c>
      <c r="X83" s="44">
        <f>'2022'!AX74</f>
        <v>0</v>
      </c>
      <c r="Y83" s="94">
        <f t="shared" si="16"/>
        <v>0</v>
      </c>
      <c r="Z83" s="44"/>
      <c r="AA83" s="44">
        <f>'2022'!BA74</f>
        <v>0</v>
      </c>
      <c r="AB83" s="44"/>
      <c r="AC83" s="44"/>
      <c r="AD83" s="44"/>
      <c r="AE83" s="95">
        <f>'2022'!BC74</f>
        <v>0</v>
      </c>
      <c r="AF83" s="82" t="str">
        <f t="shared" si="17"/>
        <v/>
      </c>
      <c r="AG83" s="159"/>
      <c r="AH83" s="160">
        <f t="shared" si="18"/>
        <v>0</v>
      </c>
      <c r="AI83" s="160" t="e">
        <f t="shared" ca="1" si="19"/>
        <v>#NAME?</v>
      </c>
      <c r="AJ83" s="161">
        <f t="shared" si="20"/>
        <v>3</v>
      </c>
      <c r="AK83" s="161" t="str">
        <f t="shared" si="21"/>
        <v/>
      </c>
      <c r="AL83" s="161">
        <f t="shared" si="22"/>
        <v>0</v>
      </c>
      <c r="AM83" s="161">
        <f t="shared" si="23"/>
        <v>0</v>
      </c>
      <c r="AN83" s="162" t="str">
        <f t="shared" si="24"/>
        <v/>
      </c>
      <c r="AO83" s="34" t="str">
        <f t="shared" si="25"/>
        <v/>
      </c>
      <c r="AP83" s="34" t="str">
        <f t="shared" si="26"/>
        <v/>
      </c>
      <c r="AQ83" s="72"/>
    </row>
    <row r="84" spans="1:43" ht="67.5" customHeight="1" x14ac:dyDescent="0.25">
      <c r="A84" s="34">
        <v>60</v>
      </c>
      <c r="B84" s="57" t="s">
        <v>90</v>
      </c>
      <c r="C84" s="92">
        <f>'2022'!B75</f>
        <v>1406</v>
      </c>
      <c r="D84" s="93">
        <f>'2022'!AM75</f>
        <v>0</v>
      </c>
      <c r="E84" s="93">
        <f>'2022'!AN75</f>
        <v>0</v>
      </c>
      <c r="F84" s="92">
        <f>'2022'!AQ75</f>
        <v>0</v>
      </c>
      <c r="G84" s="44">
        <f>'2021'!AX57</f>
        <v>0</v>
      </c>
      <c r="H84" s="94">
        <f t="shared" ref="H84:H98" si="27">IF(G84&gt;0,G84/D84*100,0)</f>
        <v>0</v>
      </c>
      <c r="I84" s="44"/>
      <c r="J84" s="44">
        <f>'2021'!BA57</f>
        <v>0</v>
      </c>
      <c r="K84" s="44"/>
      <c r="L84" s="44"/>
      <c r="M84" s="44"/>
      <c r="N84" s="44">
        <f>'2021'!BC57</f>
        <v>0</v>
      </c>
      <c r="O84" s="44">
        <f>'Добыча 2021'!F67</f>
        <v>0</v>
      </c>
      <c r="P84" s="44"/>
      <c r="Q84" s="44"/>
      <c r="R84" s="44"/>
      <c r="S84" s="44">
        <f>'Добыча 2021'!H67</f>
        <v>0</v>
      </c>
      <c r="T84" s="44">
        <f>'Добыча 2021'!G67</f>
        <v>0</v>
      </c>
      <c r="U84" s="44">
        <f t="shared" ref="U84:U141" si="28">IF(G84=0,0,O84/G84*100)</f>
        <v>0</v>
      </c>
      <c r="V84" s="94">
        <f>'2022'!AU75</f>
        <v>0</v>
      </c>
      <c r="W84" s="44">
        <f t="shared" si="15"/>
        <v>0</v>
      </c>
      <c r="X84" s="44">
        <f>'2022'!AX75</f>
        <v>0</v>
      </c>
      <c r="Y84" s="94">
        <f t="shared" si="16"/>
        <v>0</v>
      </c>
      <c r="Z84" s="44"/>
      <c r="AA84" s="44">
        <f>'2022'!BA75</f>
        <v>0</v>
      </c>
      <c r="AB84" s="44"/>
      <c r="AC84" s="44"/>
      <c r="AD84" s="44"/>
      <c r="AE84" s="95">
        <f>'2022'!BC75</f>
        <v>0</v>
      </c>
      <c r="AF84" s="82" t="str">
        <f t="shared" si="17"/>
        <v/>
      </c>
      <c r="AG84" s="159"/>
      <c r="AH84" s="160">
        <f t="shared" si="18"/>
        <v>0</v>
      </c>
      <c r="AI84" s="160" t="e">
        <f t="shared" ca="1" si="19"/>
        <v>#NAME?</v>
      </c>
      <c r="AJ84" s="161">
        <f t="shared" si="20"/>
        <v>3</v>
      </c>
      <c r="AK84" s="161" t="str">
        <f t="shared" si="21"/>
        <v/>
      </c>
      <c r="AL84" s="161">
        <f t="shared" si="22"/>
        <v>0</v>
      </c>
      <c r="AM84" s="161">
        <f t="shared" si="23"/>
        <v>0</v>
      </c>
      <c r="AN84" s="162" t="str">
        <f t="shared" si="24"/>
        <v/>
      </c>
      <c r="AO84" s="34" t="str">
        <f t="shared" si="25"/>
        <v/>
      </c>
      <c r="AP84" s="34" t="str">
        <f t="shared" si="26"/>
        <v/>
      </c>
      <c r="AQ84" s="72"/>
    </row>
    <row r="85" spans="1:43" ht="18.75" x14ac:dyDescent="0.25">
      <c r="A85" s="34"/>
      <c r="B85" s="46" t="s">
        <v>108</v>
      </c>
      <c r="C85" s="98"/>
      <c r="D85" s="97"/>
      <c r="E85" s="97"/>
      <c r="F85" s="98"/>
      <c r="G85" s="44"/>
      <c r="H85" s="94"/>
      <c r="I85" s="44"/>
      <c r="J85" s="44"/>
      <c r="K85" s="44"/>
      <c r="L85" s="44"/>
      <c r="M85" s="56"/>
      <c r="N85" s="44"/>
      <c r="O85" s="56"/>
      <c r="P85" s="56"/>
      <c r="Q85" s="56"/>
      <c r="R85" s="56"/>
      <c r="S85" s="56"/>
      <c r="T85" s="56"/>
      <c r="U85" s="44"/>
      <c r="V85" s="111"/>
      <c r="W85" s="44"/>
      <c r="X85" s="56"/>
      <c r="Y85" s="94"/>
      <c r="Z85" s="56"/>
      <c r="AA85" s="56"/>
      <c r="AB85" s="56"/>
      <c r="AC85" s="56"/>
      <c r="AD85" s="44"/>
      <c r="AE85" s="56"/>
      <c r="AF85" s="82" t="str">
        <f t="shared" si="17"/>
        <v/>
      </c>
      <c r="AG85" s="159"/>
      <c r="AH85" s="160" t="str">
        <f t="shared" si="18"/>
        <v/>
      </c>
      <c r="AI85" s="160" t="str">
        <f t="shared" si="19"/>
        <v/>
      </c>
      <c r="AJ85" s="161" t="str">
        <f t="shared" si="20"/>
        <v/>
      </c>
      <c r="AK85" s="161" t="str">
        <f t="shared" si="21"/>
        <v/>
      </c>
      <c r="AL85" s="161" t="str">
        <f t="shared" si="22"/>
        <v/>
      </c>
      <c r="AM85" s="161" t="str">
        <f t="shared" si="23"/>
        <v/>
      </c>
      <c r="AN85" s="162" t="str">
        <f t="shared" si="24"/>
        <v/>
      </c>
      <c r="AO85" s="34" t="str">
        <f t="shared" si="25"/>
        <v/>
      </c>
      <c r="AP85" s="34" t="str">
        <f t="shared" si="26"/>
        <v/>
      </c>
      <c r="AQ85" s="72"/>
    </row>
    <row r="86" spans="1:43" ht="31.5" x14ac:dyDescent="0.25">
      <c r="A86" s="72">
        <v>61</v>
      </c>
      <c r="B86" s="57" t="s">
        <v>118</v>
      </c>
      <c r="C86" s="92">
        <f>'2022'!B80</f>
        <v>1007.1</v>
      </c>
      <c r="D86" s="93">
        <f>'2022'!AM80</f>
        <v>4387</v>
      </c>
      <c r="E86" s="93">
        <f>'2022'!AN80</f>
        <v>3111</v>
      </c>
      <c r="F86" s="92">
        <f>'2022'!AQ80</f>
        <v>3.089067619898719</v>
      </c>
      <c r="G86" s="44">
        <f>'2021'!AX60</f>
        <v>250</v>
      </c>
      <c r="H86" s="94">
        <f t="shared" si="27"/>
        <v>5.6986551173922955</v>
      </c>
      <c r="I86" s="44">
        <f>'2021'!AX70</f>
        <v>55</v>
      </c>
      <c r="J86" s="44">
        <f>'2021'!BA60</f>
        <v>20</v>
      </c>
      <c r="K86" s="47"/>
      <c r="L86" s="99"/>
      <c r="M86" s="44"/>
      <c r="N86" s="44">
        <f>'2021'!BC60</f>
        <v>92</v>
      </c>
      <c r="O86" s="44">
        <f>'Добыча 2021'!F70</f>
        <v>131</v>
      </c>
      <c r="P86" s="44"/>
      <c r="Q86" s="44"/>
      <c r="R86" s="44"/>
      <c r="S86" s="44">
        <f>'Добыча 2021'!H70</f>
        <v>75</v>
      </c>
      <c r="T86" s="44">
        <f>'Добыча 2021'!G70</f>
        <v>56</v>
      </c>
      <c r="U86" s="44">
        <f t="shared" si="28"/>
        <v>52.400000000000006</v>
      </c>
      <c r="V86" s="94">
        <f>'2022'!AU80</f>
        <v>217.77</v>
      </c>
      <c r="W86" s="44">
        <f t="shared" si="15"/>
        <v>7.0000000000000009</v>
      </c>
      <c r="X86" s="44">
        <v>217</v>
      </c>
      <c r="Y86" s="94">
        <f t="shared" si="16"/>
        <v>6.9752491160398584</v>
      </c>
      <c r="Z86" s="44">
        <f>'2022'!AX90</f>
        <v>25</v>
      </c>
      <c r="AA86" s="44">
        <f>'2022'!BA80</f>
        <v>28</v>
      </c>
      <c r="AB86" s="44"/>
      <c r="AC86" s="44"/>
      <c r="AD86" s="44">
        <f>X86-AA86-AE86-Z86</f>
        <v>98</v>
      </c>
      <c r="AE86" s="115">
        <v>66</v>
      </c>
      <c r="AF86" s="82" t="str">
        <f t="shared" si="17"/>
        <v/>
      </c>
      <c r="AG86" s="159"/>
      <c r="AH86" s="160">
        <f t="shared" si="18"/>
        <v>3.089067619898719</v>
      </c>
      <c r="AI86" s="160" t="e">
        <f t="shared" ca="1" si="19"/>
        <v>#NAME?</v>
      </c>
      <c r="AJ86" s="161">
        <f t="shared" si="20"/>
        <v>7</v>
      </c>
      <c r="AK86" s="161" t="str">
        <f t="shared" si="21"/>
        <v/>
      </c>
      <c r="AL86" s="426" t="e">
        <f t="shared" ca="1" si="22"/>
        <v>#NAME?</v>
      </c>
      <c r="AM86" s="427">
        <f t="shared" si="23"/>
        <v>217</v>
      </c>
      <c r="AN86" s="162" t="e">
        <f t="shared" ca="1" si="24"/>
        <v>#NAME?</v>
      </c>
      <c r="AO86" s="34" t="str">
        <f t="shared" si="25"/>
        <v/>
      </c>
      <c r="AP86" s="34" t="str">
        <f t="shared" si="26"/>
        <v/>
      </c>
      <c r="AQ86" s="72"/>
    </row>
    <row r="87" spans="1:43" ht="33.75" customHeight="1" x14ac:dyDescent="0.25">
      <c r="A87" s="34">
        <v>62</v>
      </c>
      <c r="B87" s="57" t="s">
        <v>308</v>
      </c>
      <c r="C87" s="92">
        <f>'2022'!B81</f>
        <v>559.5</v>
      </c>
      <c r="D87" s="93">
        <f>'2022'!AM81</f>
        <v>8701</v>
      </c>
      <c r="E87" s="93">
        <f>'2022'!AN81</f>
        <v>8491</v>
      </c>
      <c r="F87" s="92">
        <f>'2022'!AQ81</f>
        <v>15.176050044682752</v>
      </c>
      <c r="G87" s="44">
        <f>'2021'!AX61</f>
        <v>650</v>
      </c>
      <c r="H87" s="94">
        <f t="shared" si="27"/>
        <v>7.4704057004941955</v>
      </c>
      <c r="I87" s="44"/>
      <c r="J87" s="44">
        <f>'2021'!BA61</f>
        <v>0</v>
      </c>
      <c r="K87" s="44"/>
      <c r="L87" s="44"/>
      <c r="M87" s="44"/>
      <c r="N87" s="44">
        <f>'2021'!BC61</f>
        <v>0</v>
      </c>
      <c r="O87" s="44">
        <f>'Добыча 2021'!F71</f>
        <v>590</v>
      </c>
      <c r="P87" s="44"/>
      <c r="Q87" s="44"/>
      <c r="R87" s="44"/>
      <c r="S87" s="44">
        <f>'Добыча 2021'!H71</f>
        <v>315</v>
      </c>
      <c r="T87" s="44">
        <f>'Добыча 2021'!G71</f>
        <v>275</v>
      </c>
      <c r="U87" s="44">
        <f t="shared" si="28"/>
        <v>90.769230769230774</v>
      </c>
      <c r="V87" s="94">
        <f>'2022'!AV81</f>
        <v>2122.75</v>
      </c>
      <c r="W87" s="44">
        <f t="shared" si="15"/>
        <v>25</v>
      </c>
      <c r="X87" s="44">
        <f>'2022'!AX81</f>
        <v>650</v>
      </c>
      <c r="Y87" s="94">
        <f t="shared" si="16"/>
        <v>7.6551642916028744</v>
      </c>
      <c r="Z87" s="44"/>
      <c r="AA87" s="44">
        <f>'2022'!BA81</f>
        <v>0</v>
      </c>
      <c r="AB87" s="44"/>
      <c r="AC87" s="44"/>
      <c r="AD87" s="44"/>
      <c r="AE87" s="95">
        <f>'2022'!BC81</f>
        <v>0</v>
      </c>
      <c r="AF87" s="82" t="str">
        <f t="shared" si="17"/>
        <v/>
      </c>
      <c r="AG87" s="159"/>
      <c r="AH87" s="160">
        <f t="shared" si="18"/>
        <v>15.176050044682752</v>
      </c>
      <c r="AI87" s="160" t="e">
        <f t="shared" ca="1" si="19"/>
        <v>#NAME?</v>
      </c>
      <c r="AJ87" s="161">
        <f t="shared" si="20"/>
        <v>25</v>
      </c>
      <c r="AK87" s="161" t="str">
        <f t="shared" si="21"/>
        <v/>
      </c>
      <c r="AL87" s="161" t="e">
        <f t="shared" ca="1" si="22"/>
        <v>#NAME?</v>
      </c>
      <c r="AM87" s="161">
        <f t="shared" si="23"/>
        <v>650</v>
      </c>
      <c r="AN87" s="162" t="e">
        <f t="shared" ca="1" si="24"/>
        <v>#NAME?</v>
      </c>
      <c r="AO87" s="34" t="str">
        <f t="shared" si="25"/>
        <v>Сумма не совпадает или не ОДОУ</v>
      </c>
      <c r="AP87" s="34" t="str">
        <f t="shared" si="26"/>
        <v/>
      </c>
      <c r="AQ87" s="72"/>
    </row>
    <row r="88" spans="1:43" ht="49.5" customHeight="1" x14ac:dyDescent="0.25">
      <c r="A88" s="72">
        <v>63</v>
      </c>
      <c r="B88" s="57" t="s">
        <v>117</v>
      </c>
      <c r="C88" s="92">
        <f>'2022'!B82</f>
        <v>26.7</v>
      </c>
      <c r="D88" s="93">
        <f>'2022'!AM82</f>
        <v>0</v>
      </c>
      <c r="E88" s="93">
        <f>'2022'!AN82</f>
        <v>0</v>
      </c>
      <c r="F88" s="92">
        <f>'2022'!AQ82</f>
        <v>0</v>
      </c>
      <c r="G88" s="44">
        <f>'2021'!AX62</f>
        <v>0</v>
      </c>
      <c r="H88" s="94">
        <f t="shared" si="27"/>
        <v>0</v>
      </c>
      <c r="I88" s="44"/>
      <c r="J88" s="44">
        <f>'2021'!BA62</f>
        <v>0</v>
      </c>
      <c r="K88" s="44"/>
      <c r="L88" s="44"/>
      <c r="M88" s="44"/>
      <c r="N88" s="44">
        <f>'2021'!BC62</f>
        <v>0</v>
      </c>
      <c r="O88" s="44">
        <f>'Добыча 2021'!F72</f>
        <v>0</v>
      </c>
      <c r="P88" s="44"/>
      <c r="Q88" s="44"/>
      <c r="R88" s="44"/>
      <c r="S88" s="44">
        <f>'Добыча 2021'!H72</f>
        <v>0</v>
      </c>
      <c r="T88" s="44">
        <f>'Добыча 2021'!G72</f>
        <v>0</v>
      </c>
      <c r="U88" s="44">
        <f t="shared" si="28"/>
        <v>0</v>
      </c>
      <c r="V88" s="94">
        <f>'2022'!AU82</f>
        <v>0</v>
      </c>
      <c r="W88" s="44">
        <f t="shared" si="15"/>
        <v>0</v>
      </c>
      <c r="X88" s="44">
        <f>'2022'!AX82</f>
        <v>0</v>
      </c>
      <c r="Y88" s="94">
        <f t="shared" si="16"/>
        <v>0</v>
      </c>
      <c r="Z88" s="44"/>
      <c r="AA88" s="44">
        <f>'2022'!BA82</f>
        <v>0</v>
      </c>
      <c r="AB88" s="44"/>
      <c r="AC88" s="44"/>
      <c r="AD88" s="44"/>
      <c r="AE88" s="95">
        <f>'2022'!BC82</f>
        <v>0</v>
      </c>
      <c r="AF88" s="82" t="str">
        <f t="shared" si="17"/>
        <v/>
      </c>
      <c r="AG88" s="159"/>
      <c r="AH88" s="160">
        <f t="shared" si="18"/>
        <v>0</v>
      </c>
      <c r="AI88" s="160" t="e">
        <f t="shared" ca="1" si="19"/>
        <v>#NAME?</v>
      </c>
      <c r="AJ88" s="161">
        <f t="shared" si="20"/>
        <v>3</v>
      </c>
      <c r="AK88" s="161" t="str">
        <f t="shared" si="21"/>
        <v/>
      </c>
      <c r="AL88" s="161">
        <f t="shared" si="22"/>
        <v>0</v>
      </c>
      <c r="AM88" s="161">
        <f t="shared" si="23"/>
        <v>0</v>
      </c>
      <c r="AN88" s="162" t="str">
        <f t="shared" si="24"/>
        <v/>
      </c>
      <c r="AO88" s="34" t="str">
        <f t="shared" si="25"/>
        <v/>
      </c>
      <c r="AP88" s="34" t="str">
        <f t="shared" si="26"/>
        <v/>
      </c>
      <c r="AQ88" s="72"/>
    </row>
    <row r="89" spans="1:43" ht="94.5" x14ac:dyDescent="0.25">
      <c r="A89" s="34">
        <v>64</v>
      </c>
      <c r="B89" s="57" t="s">
        <v>116</v>
      </c>
      <c r="C89" s="92">
        <f>'2022'!B83</f>
        <v>41.696399999999997</v>
      </c>
      <c r="D89" s="93">
        <f>'2022'!AM83</f>
        <v>179</v>
      </c>
      <c r="E89" s="93">
        <f>'2022'!AN83</f>
        <v>214</v>
      </c>
      <c r="F89" s="92">
        <f>'2022'!AQ83</f>
        <v>5.1323375639143913</v>
      </c>
      <c r="G89" s="44">
        <f>'2021'!AX63</f>
        <v>14</v>
      </c>
      <c r="H89" s="94">
        <f t="shared" si="27"/>
        <v>7.8212290502793298</v>
      </c>
      <c r="I89" s="44"/>
      <c r="J89" s="44">
        <f>'2021'!BA63</f>
        <v>0</v>
      </c>
      <c r="K89" s="44"/>
      <c r="L89" s="44"/>
      <c r="M89" s="44"/>
      <c r="N89" s="44">
        <f>'2021'!BC63</f>
        <v>0</v>
      </c>
      <c r="O89" s="44">
        <f>'Добыча 2021'!F73</f>
        <v>11</v>
      </c>
      <c r="P89" s="44"/>
      <c r="Q89" s="44"/>
      <c r="R89" s="44"/>
      <c r="S89" s="44">
        <f>'Добыча 2021'!H73</f>
        <v>5</v>
      </c>
      <c r="T89" s="44">
        <f>'Добыча 2021'!G73</f>
        <v>6</v>
      </c>
      <c r="U89" s="44">
        <f t="shared" si="28"/>
        <v>78.571428571428569</v>
      </c>
      <c r="V89" s="94">
        <f>'2022'!AU83</f>
        <v>17.12</v>
      </c>
      <c r="W89" s="44">
        <f t="shared" si="15"/>
        <v>8</v>
      </c>
      <c r="X89" s="44">
        <f>'2022'!AX83</f>
        <v>17</v>
      </c>
      <c r="Y89" s="94">
        <f t="shared" si="16"/>
        <v>7.9439252336448591</v>
      </c>
      <c r="Z89" s="44"/>
      <c r="AA89" s="44">
        <f>'2022'!BA83</f>
        <v>0</v>
      </c>
      <c r="AB89" s="44"/>
      <c r="AC89" s="44"/>
      <c r="AD89" s="44"/>
      <c r="AE89" s="95">
        <f>'2022'!BC83</f>
        <v>0</v>
      </c>
      <c r="AF89" s="82" t="str">
        <f t="shared" si="17"/>
        <v/>
      </c>
      <c r="AG89" s="159"/>
      <c r="AH89" s="160">
        <f t="shared" si="18"/>
        <v>5.1323375639143913</v>
      </c>
      <c r="AI89" s="160" t="e">
        <f t="shared" ca="1" si="19"/>
        <v>#NAME?</v>
      </c>
      <c r="AJ89" s="161">
        <f t="shared" si="20"/>
        <v>8</v>
      </c>
      <c r="AK89" s="161" t="str">
        <f t="shared" si="21"/>
        <v/>
      </c>
      <c r="AL89" s="161" t="e">
        <f t="shared" ca="1" si="22"/>
        <v>#NAME?</v>
      </c>
      <c r="AM89" s="161">
        <f t="shared" si="23"/>
        <v>17</v>
      </c>
      <c r="AN89" s="162" t="e">
        <f t="shared" ca="1" si="24"/>
        <v>#NAME?</v>
      </c>
      <c r="AO89" s="34" t="str">
        <f t="shared" si="25"/>
        <v>Сумма не совпадает или не ОДОУ</v>
      </c>
      <c r="AP89" s="34" t="str">
        <f t="shared" si="26"/>
        <v/>
      </c>
      <c r="AQ89" s="72"/>
    </row>
    <row r="90" spans="1:43" ht="36" customHeight="1" x14ac:dyDescent="0.25">
      <c r="A90" s="72">
        <v>65</v>
      </c>
      <c r="B90" s="57" t="s">
        <v>111</v>
      </c>
      <c r="C90" s="92">
        <f>'2022'!B84</f>
        <v>114.9</v>
      </c>
      <c r="D90" s="93">
        <f>'2022'!AM84</f>
        <v>650</v>
      </c>
      <c r="E90" s="93">
        <f>'2022'!AN84</f>
        <v>629</v>
      </c>
      <c r="F90" s="92">
        <f>'2022'!AQ84</f>
        <v>5.4743255004351603</v>
      </c>
      <c r="G90" s="44">
        <f>'2021'!AX64</f>
        <v>52</v>
      </c>
      <c r="H90" s="94">
        <f t="shared" si="27"/>
        <v>8</v>
      </c>
      <c r="I90" s="44"/>
      <c r="J90" s="44">
        <f>'2021'!BA64</f>
        <v>0</v>
      </c>
      <c r="K90" s="44"/>
      <c r="L90" s="44"/>
      <c r="M90" s="44"/>
      <c r="N90" s="44">
        <f>'2021'!BC64</f>
        <v>0</v>
      </c>
      <c r="O90" s="44">
        <f>'Добыча 2021'!F74</f>
        <v>48</v>
      </c>
      <c r="P90" s="44"/>
      <c r="Q90" s="44"/>
      <c r="R90" s="44"/>
      <c r="S90" s="44">
        <f>'Добыча 2021'!H74</f>
        <v>18</v>
      </c>
      <c r="T90" s="44">
        <f>'Добыча 2021'!G74</f>
        <v>30</v>
      </c>
      <c r="U90" s="44">
        <f t="shared" si="28"/>
        <v>92.307692307692307</v>
      </c>
      <c r="V90" s="94">
        <f>'2022'!AU84</f>
        <v>50.32</v>
      </c>
      <c r="W90" s="44">
        <f t="shared" si="15"/>
        <v>8</v>
      </c>
      <c r="X90" s="44">
        <f>'2022'!AX84</f>
        <v>50</v>
      </c>
      <c r="Y90" s="94">
        <f t="shared" si="16"/>
        <v>7.9491255961844196</v>
      </c>
      <c r="Z90" s="44"/>
      <c r="AA90" s="44">
        <f>'2022'!BA84</f>
        <v>0</v>
      </c>
      <c r="AB90" s="44"/>
      <c r="AC90" s="44"/>
      <c r="AD90" s="44"/>
      <c r="AE90" s="95">
        <f>'2022'!BC84</f>
        <v>0</v>
      </c>
      <c r="AF90" s="82" t="str">
        <f t="shared" si="17"/>
        <v/>
      </c>
      <c r="AG90" s="159"/>
      <c r="AH90" s="160">
        <f t="shared" si="18"/>
        <v>5.4743255004351603</v>
      </c>
      <c r="AI90" s="160" t="e">
        <f t="shared" ca="1" si="19"/>
        <v>#NAME?</v>
      </c>
      <c r="AJ90" s="161">
        <f t="shared" si="20"/>
        <v>8</v>
      </c>
      <c r="AK90" s="161" t="str">
        <f t="shared" si="21"/>
        <v/>
      </c>
      <c r="AL90" s="161" t="e">
        <f t="shared" ca="1" si="22"/>
        <v>#NAME?</v>
      </c>
      <c r="AM90" s="161">
        <f t="shared" si="23"/>
        <v>50</v>
      </c>
      <c r="AN90" s="162" t="e">
        <f t="shared" ca="1" si="24"/>
        <v>#NAME?</v>
      </c>
      <c r="AO90" s="34" t="str">
        <f t="shared" si="25"/>
        <v>Сумма не совпадает или не ОДОУ</v>
      </c>
      <c r="AP90" s="34" t="str">
        <f t="shared" si="26"/>
        <v/>
      </c>
      <c r="AQ90" s="72"/>
    </row>
    <row r="91" spans="1:43" ht="50.25" customHeight="1" x14ac:dyDescent="0.25">
      <c r="A91" s="34">
        <v>66</v>
      </c>
      <c r="B91" s="57" t="s">
        <v>309</v>
      </c>
      <c r="C91" s="92">
        <f>'2022'!B85</f>
        <v>78.599999999999994</v>
      </c>
      <c r="D91" s="93">
        <f>'2022'!AM85</f>
        <v>334</v>
      </c>
      <c r="E91" s="93">
        <f>'2022'!AN85</f>
        <v>333</v>
      </c>
      <c r="F91" s="92">
        <f>'2022'!AQ85</f>
        <v>4.2366412213740459</v>
      </c>
      <c r="G91" s="44">
        <f>'2021'!AX65</f>
        <v>23</v>
      </c>
      <c r="H91" s="94">
        <f t="shared" si="27"/>
        <v>6.88622754491018</v>
      </c>
      <c r="I91" s="44"/>
      <c r="J91" s="44">
        <f>'2021'!BA65</f>
        <v>0</v>
      </c>
      <c r="K91" s="44"/>
      <c r="L91" s="44"/>
      <c r="M91" s="44"/>
      <c r="N91" s="44">
        <f>'2021'!BC65</f>
        <v>0</v>
      </c>
      <c r="O91" s="44">
        <f>'Добыча 2021'!F75</f>
        <v>20</v>
      </c>
      <c r="P91" s="44"/>
      <c r="Q91" s="44"/>
      <c r="R91" s="44"/>
      <c r="S91" s="44">
        <f>'Добыча 2021'!H75</f>
        <v>9</v>
      </c>
      <c r="T91" s="44">
        <f>'Добыча 2021'!G75</f>
        <v>11</v>
      </c>
      <c r="U91" s="44">
        <f t="shared" si="28"/>
        <v>86.956521739130437</v>
      </c>
      <c r="V91" s="94">
        <f>'2022'!AU85</f>
        <v>26.64</v>
      </c>
      <c r="W91" s="44">
        <f t="shared" si="15"/>
        <v>8</v>
      </c>
      <c r="X91" s="44">
        <f>'2022'!AX85</f>
        <v>26</v>
      </c>
      <c r="Y91" s="94">
        <f t="shared" si="16"/>
        <v>7.8078078078078077</v>
      </c>
      <c r="Z91" s="44"/>
      <c r="AA91" s="44">
        <f>'2022'!BA85</f>
        <v>0</v>
      </c>
      <c r="AB91" s="44"/>
      <c r="AC91" s="44"/>
      <c r="AD91" s="44"/>
      <c r="AE91" s="95">
        <f>'2022'!BC85</f>
        <v>0</v>
      </c>
      <c r="AF91" s="82" t="str">
        <f t="shared" si="17"/>
        <v/>
      </c>
      <c r="AG91" s="159"/>
      <c r="AH91" s="160">
        <f t="shared" si="18"/>
        <v>4.2366412213740459</v>
      </c>
      <c r="AI91" s="160" t="e">
        <f t="shared" ca="1" si="19"/>
        <v>#NAME?</v>
      </c>
      <c r="AJ91" s="161">
        <f t="shared" si="20"/>
        <v>8</v>
      </c>
      <c r="AK91" s="161" t="str">
        <f t="shared" si="21"/>
        <v/>
      </c>
      <c r="AL91" s="161" t="e">
        <f t="shared" ca="1" si="22"/>
        <v>#NAME?</v>
      </c>
      <c r="AM91" s="161">
        <f t="shared" si="23"/>
        <v>26</v>
      </c>
      <c r="AN91" s="162" t="e">
        <f t="shared" ca="1" si="24"/>
        <v>#NAME?</v>
      </c>
      <c r="AO91" s="34" t="str">
        <f t="shared" si="25"/>
        <v>Сумма не совпадает или не ОДОУ</v>
      </c>
      <c r="AP91" s="34" t="str">
        <f t="shared" si="26"/>
        <v/>
      </c>
      <c r="AQ91" s="72"/>
    </row>
    <row r="92" spans="1:43" ht="50.25" customHeight="1" x14ac:dyDescent="0.25">
      <c r="A92" s="72">
        <v>67</v>
      </c>
      <c r="B92" s="57" t="s">
        <v>310</v>
      </c>
      <c r="C92" s="92">
        <f>'2022'!B86</f>
        <v>167.2</v>
      </c>
      <c r="D92" s="93">
        <f>'2022'!AM86</f>
        <v>696</v>
      </c>
      <c r="E92" s="93">
        <f>'2022'!AN86</f>
        <v>697</v>
      </c>
      <c r="F92" s="92">
        <f>'2022'!AQ86</f>
        <v>4.1686602870813401</v>
      </c>
      <c r="G92" s="44">
        <f>'2021'!AX66</f>
        <v>48</v>
      </c>
      <c r="H92" s="94">
        <f t="shared" si="27"/>
        <v>6.8965517241379306</v>
      </c>
      <c r="I92" s="44"/>
      <c r="J92" s="44">
        <f>'2021'!BA66</f>
        <v>0</v>
      </c>
      <c r="K92" s="44"/>
      <c r="L92" s="44"/>
      <c r="M92" s="44"/>
      <c r="N92" s="44">
        <f>'2021'!BC66</f>
        <v>0</v>
      </c>
      <c r="O92" s="44">
        <f>'Добыча 2021'!F76</f>
        <v>47</v>
      </c>
      <c r="P92" s="44"/>
      <c r="Q92" s="44"/>
      <c r="R92" s="44"/>
      <c r="S92" s="44">
        <f>'Добыча 2021'!H76</f>
        <v>17</v>
      </c>
      <c r="T92" s="44">
        <f>'Добыча 2021'!G76</f>
        <v>30</v>
      </c>
      <c r="U92" s="44">
        <f t="shared" si="28"/>
        <v>97.916666666666657</v>
      </c>
      <c r="V92" s="94">
        <f>'2022'!AU86</f>
        <v>55.76</v>
      </c>
      <c r="W92" s="44">
        <f t="shared" si="15"/>
        <v>8</v>
      </c>
      <c r="X92" s="44">
        <f>'2022'!AX86</f>
        <v>48</v>
      </c>
      <c r="Y92" s="94">
        <f t="shared" si="16"/>
        <v>6.8866571018651364</v>
      </c>
      <c r="Z92" s="44"/>
      <c r="AA92" s="44">
        <f>'2022'!BA86</f>
        <v>0</v>
      </c>
      <c r="AB92" s="44"/>
      <c r="AC92" s="44"/>
      <c r="AD92" s="44"/>
      <c r="AE92" s="95">
        <f>'2022'!BC86</f>
        <v>0</v>
      </c>
      <c r="AF92" s="82" t="str">
        <f t="shared" si="17"/>
        <v/>
      </c>
      <c r="AG92" s="159"/>
      <c r="AH92" s="160">
        <f t="shared" si="18"/>
        <v>4.1686602870813401</v>
      </c>
      <c r="AI92" s="160" t="e">
        <f t="shared" ca="1" si="19"/>
        <v>#NAME?</v>
      </c>
      <c r="AJ92" s="161">
        <f t="shared" si="20"/>
        <v>8</v>
      </c>
      <c r="AK92" s="161" t="str">
        <f t="shared" si="21"/>
        <v/>
      </c>
      <c r="AL92" s="161" t="e">
        <f t="shared" ca="1" si="22"/>
        <v>#NAME?</v>
      </c>
      <c r="AM92" s="161">
        <f t="shared" si="23"/>
        <v>48</v>
      </c>
      <c r="AN92" s="162" t="e">
        <f t="shared" ca="1" si="24"/>
        <v>#NAME?</v>
      </c>
      <c r="AO92" s="34" t="str">
        <f t="shared" si="25"/>
        <v>Сумма не совпадает или не ОДОУ</v>
      </c>
      <c r="AP92" s="34" t="str">
        <f t="shared" si="26"/>
        <v/>
      </c>
      <c r="AQ92" s="72"/>
    </row>
    <row r="93" spans="1:43" ht="94.5" x14ac:dyDescent="0.25">
      <c r="A93" s="34">
        <v>68</v>
      </c>
      <c r="B93" s="57" t="s">
        <v>115</v>
      </c>
      <c r="C93" s="92">
        <f>'2022'!B87</f>
        <v>40.045999999999999</v>
      </c>
      <c r="D93" s="93">
        <f>'2022'!AM87</f>
        <v>226</v>
      </c>
      <c r="E93" s="93">
        <f>'2022'!AN87</f>
        <v>268</v>
      </c>
      <c r="F93" s="92">
        <f>'2022'!AQ87</f>
        <v>6.6923038505718422</v>
      </c>
      <c r="G93" s="44">
        <f>'2021'!AX67</f>
        <v>18</v>
      </c>
      <c r="H93" s="94">
        <f t="shared" si="27"/>
        <v>7.9646017699115044</v>
      </c>
      <c r="I93" s="44"/>
      <c r="J93" s="44">
        <f>'2021'!BA67</f>
        <v>0</v>
      </c>
      <c r="K93" s="44"/>
      <c r="L93" s="44"/>
      <c r="M93" s="44"/>
      <c r="N93" s="44">
        <f>'2021'!BC67</f>
        <v>0</v>
      </c>
      <c r="O93" s="44">
        <f>'Добыча 2021'!F77</f>
        <v>16</v>
      </c>
      <c r="P93" s="44"/>
      <c r="Q93" s="44"/>
      <c r="R93" s="44"/>
      <c r="S93" s="44">
        <f>'Добыча 2021'!H77</f>
        <v>8</v>
      </c>
      <c r="T93" s="44">
        <f>'Добыча 2021'!G77</f>
        <v>8</v>
      </c>
      <c r="U93" s="44">
        <f t="shared" si="28"/>
        <v>88.888888888888886</v>
      </c>
      <c r="V93" s="94">
        <f>'2022'!AU87</f>
        <v>26.8</v>
      </c>
      <c r="W93" s="44">
        <f t="shared" si="15"/>
        <v>10</v>
      </c>
      <c r="X93" s="44">
        <f>'2022'!AX87</f>
        <v>26</v>
      </c>
      <c r="Y93" s="94">
        <f t="shared" si="16"/>
        <v>9.7014925373134329</v>
      </c>
      <c r="Z93" s="44"/>
      <c r="AA93" s="44">
        <f>'2022'!BA87</f>
        <v>0</v>
      </c>
      <c r="AB93" s="44"/>
      <c r="AC93" s="44"/>
      <c r="AD93" s="44"/>
      <c r="AE93" s="95">
        <f>'2022'!BC87</f>
        <v>0</v>
      </c>
      <c r="AF93" s="82" t="str">
        <f t="shared" si="17"/>
        <v/>
      </c>
      <c r="AG93" s="159"/>
      <c r="AH93" s="160">
        <f t="shared" si="18"/>
        <v>6.6923038505718422</v>
      </c>
      <c r="AI93" s="160" t="e">
        <f t="shared" ca="1" si="19"/>
        <v>#NAME?</v>
      </c>
      <c r="AJ93" s="161">
        <f t="shared" si="20"/>
        <v>10</v>
      </c>
      <c r="AK93" s="161" t="str">
        <f t="shared" si="21"/>
        <v/>
      </c>
      <c r="AL93" s="161" t="e">
        <f t="shared" ca="1" si="22"/>
        <v>#NAME?</v>
      </c>
      <c r="AM93" s="161">
        <f t="shared" si="23"/>
        <v>26</v>
      </c>
      <c r="AN93" s="162" t="e">
        <f t="shared" ca="1" si="24"/>
        <v>#NAME?</v>
      </c>
      <c r="AO93" s="34" t="str">
        <f t="shared" si="25"/>
        <v>Сумма не совпадает или не ОДОУ</v>
      </c>
      <c r="AP93" s="34" t="str">
        <f t="shared" si="26"/>
        <v/>
      </c>
      <c r="AQ93" s="72"/>
    </row>
    <row r="94" spans="1:43" ht="36" customHeight="1" x14ac:dyDescent="0.25">
      <c r="A94" s="72">
        <v>69</v>
      </c>
      <c r="B94" s="57" t="s">
        <v>110</v>
      </c>
      <c r="C94" s="92">
        <f>'2022'!B88</f>
        <v>83.5</v>
      </c>
      <c r="D94" s="93">
        <f>'2022'!AM88</f>
        <v>590</v>
      </c>
      <c r="E94" s="93">
        <f>'2022'!AN88</f>
        <v>390</v>
      </c>
      <c r="F94" s="92">
        <f>'2022'!AQ88</f>
        <v>4.6706586826347305</v>
      </c>
      <c r="G94" s="44">
        <f>'2021'!AX68</f>
        <v>59</v>
      </c>
      <c r="H94" s="94">
        <f t="shared" si="27"/>
        <v>10</v>
      </c>
      <c r="I94" s="44"/>
      <c r="J94" s="44">
        <f>'2021'!BA68</f>
        <v>0</v>
      </c>
      <c r="K94" s="44"/>
      <c r="L94" s="44"/>
      <c r="M94" s="44"/>
      <c r="N94" s="44">
        <f>'2021'!BC68</f>
        <v>0</v>
      </c>
      <c r="O94" s="44">
        <f>'Добыча 2021'!F78</f>
        <v>0</v>
      </c>
      <c r="P94" s="44"/>
      <c r="Q94" s="44"/>
      <c r="R94" s="44"/>
      <c r="S94" s="44">
        <f>'Добыча 2021'!H78</f>
        <v>0</v>
      </c>
      <c r="T94" s="44">
        <f>'Добыча 2021'!G78</f>
        <v>0</v>
      </c>
      <c r="U94" s="44">
        <f t="shared" si="28"/>
        <v>0</v>
      </c>
      <c r="V94" s="94">
        <f>'2022'!AU88</f>
        <v>31.2</v>
      </c>
      <c r="W94" s="44">
        <f t="shared" si="15"/>
        <v>8</v>
      </c>
      <c r="X94" s="44">
        <f>'2022'!AX88</f>
        <v>30</v>
      </c>
      <c r="Y94" s="94">
        <f t="shared" si="16"/>
        <v>7.6923076923076925</v>
      </c>
      <c r="Z94" s="44"/>
      <c r="AA94" s="44">
        <f>'2022'!BA88</f>
        <v>0</v>
      </c>
      <c r="AB94" s="44"/>
      <c r="AC94" s="44"/>
      <c r="AD94" s="44"/>
      <c r="AE94" s="95">
        <f>'2022'!BC88</f>
        <v>0</v>
      </c>
      <c r="AF94" s="82" t="str">
        <f t="shared" si="17"/>
        <v/>
      </c>
      <c r="AG94" s="159"/>
      <c r="AH94" s="160">
        <f t="shared" si="18"/>
        <v>4.6706586826347305</v>
      </c>
      <c r="AI94" s="160" t="e">
        <f t="shared" ca="1" si="19"/>
        <v>#NAME?</v>
      </c>
      <c r="AJ94" s="161">
        <f t="shared" si="20"/>
        <v>8</v>
      </c>
      <c r="AK94" s="161" t="str">
        <f t="shared" si="21"/>
        <v/>
      </c>
      <c r="AL94" s="161" t="e">
        <f t="shared" ca="1" si="22"/>
        <v>#NAME?</v>
      </c>
      <c r="AM94" s="161">
        <f t="shared" si="23"/>
        <v>30</v>
      </c>
      <c r="AN94" s="162" t="e">
        <f t="shared" ca="1" si="24"/>
        <v>#NAME?</v>
      </c>
      <c r="AO94" s="34" t="str">
        <f t="shared" si="25"/>
        <v>Сумма не совпадает или не ОДОУ</v>
      </c>
      <c r="AP94" s="34" t="str">
        <f t="shared" si="26"/>
        <v/>
      </c>
      <c r="AQ94" s="72"/>
    </row>
    <row r="95" spans="1:43" ht="33" customHeight="1" x14ac:dyDescent="0.25">
      <c r="A95" s="34">
        <v>70</v>
      </c>
      <c r="B95" s="57" t="s">
        <v>114</v>
      </c>
      <c r="C95" s="92">
        <f>'2022'!B89</f>
        <v>37.700000000000003</v>
      </c>
      <c r="D95" s="93">
        <f>'2022'!AM89</f>
        <v>158</v>
      </c>
      <c r="E95" s="93">
        <f>'2022'!AN89</f>
        <v>168</v>
      </c>
      <c r="F95" s="92">
        <f>'2022'!AQ89</f>
        <v>4.4562334217506629</v>
      </c>
      <c r="G95" s="44">
        <f>'2021'!AX69</f>
        <v>12</v>
      </c>
      <c r="H95" s="94">
        <f t="shared" si="27"/>
        <v>7.59493670886076</v>
      </c>
      <c r="I95" s="44"/>
      <c r="J95" s="44">
        <f>'2021'!BA69</f>
        <v>0</v>
      </c>
      <c r="K95" s="44"/>
      <c r="L95" s="44"/>
      <c r="M95" s="44"/>
      <c r="N95" s="44">
        <f>'2021'!BC69</f>
        <v>0</v>
      </c>
      <c r="O95" s="44">
        <f>'Добыча 2021'!F79</f>
        <v>10</v>
      </c>
      <c r="P95" s="44"/>
      <c r="Q95" s="44"/>
      <c r="R95" s="44"/>
      <c r="S95" s="44">
        <f>'Добыча 2021'!H79</f>
        <v>5</v>
      </c>
      <c r="T95" s="44">
        <f>'Добыча 2021'!G79</f>
        <v>5</v>
      </c>
      <c r="U95" s="44">
        <f t="shared" si="28"/>
        <v>83.333333333333343</v>
      </c>
      <c r="V95" s="94">
        <f>'2022'!AU89</f>
        <v>13.44</v>
      </c>
      <c r="W95" s="44">
        <f t="shared" si="15"/>
        <v>8</v>
      </c>
      <c r="X95" s="44">
        <f>'2022'!AX89</f>
        <v>13</v>
      </c>
      <c r="Y95" s="94">
        <f t="shared" si="16"/>
        <v>7.7380952380952381</v>
      </c>
      <c r="Z95" s="44"/>
      <c r="AA95" s="44">
        <f>'2022'!BA89</f>
        <v>0</v>
      </c>
      <c r="AB95" s="44"/>
      <c r="AC95" s="44"/>
      <c r="AD95" s="44"/>
      <c r="AE95" s="95">
        <f>'2022'!BC89</f>
        <v>0</v>
      </c>
      <c r="AF95" s="82" t="str">
        <f t="shared" si="17"/>
        <v/>
      </c>
      <c r="AG95" s="159"/>
      <c r="AH95" s="160">
        <f t="shared" si="18"/>
        <v>4.4562334217506629</v>
      </c>
      <c r="AI95" s="160" t="e">
        <f t="shared" ca="1" si="19"/>
        <v>#NAME?</v>
      </c>
      <c r="AJ95" s="161">
        <f t="shared" si="20"/>
        <v>8</v>
      </c>
      <c r="AK95" s="161" t="str">
        <f t="shared" si="21"/>
        <v/>
      </c>
      <c r="AL95" s="161" t="e">
        <f t="shared" ca="1" si="22"/>
        <v>#NAME?</v>
      </c>
      <c r="AM95" s="161">
        <f t="shared" si="23"/>
        <v>13</v>
      </c>
      <c r="AN95" s="162" t="e">
        <f t="shared" ca="1" si="24"/>
        <v>#NAME?</v>
      </c>
      <c r="AO95" s="34" t="str">
        <f t="shared" si="25"/>
        <v>Сумма не совпадает или не ОДОУ</v>
      </c>
      <c r="AP95" s="34" t="str">
        <f t="shared" si="26"/>
        <v/>
      </c>
      <c r="AQ95" s="72"/>
    </row>
    <row r="96" spans="1:43" ht="17.25" customHeight="1" x14ac:dyDescent="0.25">
      <c r="A96" s="72"/>
      <c r="B96" s="46" t="s">
        <v>119</v>
      </c>
      <c r="C96" s="98"/>
      <c r="D96" s="97"/>
      <c r="E96" s="97"/>
      <c r="F96" s="98"/>
      <c r="G96" s="56"/>
      <c r="H96" s="94"/>
      <c r="I96" s="47"/>
      <c r="J96" s="56"/>
      <c r="K96" s="47"/>
      <c r="L96" s="99"/>
      <c r="M96" s="56"/>
      <c r="N96" s="56"/>
      <c r="O96" s="56"/>
      <c r="P96" s="56"/>
      <c r="Q96" s="56"/>
      <c r="R96" s="56"/>
      <c r="S96" s="56"/>
      <c r="T96" s="56"/>
      <c r="U96" s="44"/>
      <c r="V96" s="111"/>
      <c r="W96" s="44"/>
      <c r="X96" s="56"/>
      <c r="Y96" s="94"/>
      <c r="Z96" s="56"/>
      <c r="AA96" s="56"/>
      <c r="AB96" s="56"/>
      <c r="AC96" s="56"/>
      <c r="AD96" s="44"/>
      <c r="AE96" s="56"/>
      <c r="AF96" s="82" t="str">
        <f t="shared" si="17"/>
        <v/>
      </c>
      <c r="AG96" s="159"/>
      <c r="AH96" s="160" t="str">
        <f t="shared" si="18"/>
        <v/>
      </c>
      <c r="AI96" s="160" t="str">
        <f t="shared" si="19"/>
        <v/>
      </c>
      <c r="AJ96" s="161" t="str">
        <f t="shared" si="20"/>
        <v/>
      </c>
      <c r="AK96" s="161" t="str">
        <f t="shared" si="21"/>
        <v/>
      </c>
      <c r="AL96" s="161" t="str">
        <f t="shared" si="22"/>
        <v/>
      </c>
      <c r="AM96" s="161" t="str">
        <f t="shared" si="23"/>
        <v/>
      </c>
      <c r="AN96" s="162" t="str">
        <f t="shared" si="24"/>
        <v/>
      </c>
      <c r="AO96" s="34" t="str">
        <f t="shared" si="25"/>
        <v/>
      </c>
      <c r="AP96" s="34" t="str">
        <f t="shared" si="26"/>
        <v/>
      </c>
      <c r="AQ96" s="72"/>
    </row>
    <row r="97" spans="1:43" ht="33" customHeight="1" x14ac:dyDescent="0.25">
      <c r="A97" s="34">
        <v>71</v>
      </c>
      <c r="B97" s="57" t="s">
        <v>126</v>
      </c>
      <c r="C97" s="92">
        <f>'2022'!B92</f>
        <v>1493.6</v>
      </c>
      <c r="D97" s="93">
        <f>'2022'!AM92</f>
        <v>69</v>
      </c>
      <c r="E97" s="93">
        <f>'2022'!AN92</f>
        <v>22</v>
      </c>
      <c r="F97" s="92">
        <f>'2022'!AQ92</f>
        <v>1.4729512587038029E-2</v>
      </c>
      <c r="G97" s="44">
        <f>'2021'!AX72</f>
        <v>0</v>
      </c>
      <c r="H97" s="94">
        <f t="shared" si="27"/>
        <v>0</v>
      </c>
      <c r="I97" s="44"/>
      <c r="J97" s="44">
        <f>'2021'!BA72</f>
        <v>0</v>
      </c>
      <c r="K97" s="44"/>
      <c r="L97" s="44"/>
      <c r="M97" s="44"/>
      <c r="N97" s="44">
        <f>'2021'!BC72</f>
        <v>0</v>
      </c>
      <c r="O97" s="44">
        <f>'Добыча 2021'!F82</f>
        <v>0</v>
      </c>
      <c r="P97" s="44"/>
      <c r="Q97" s="44"/>
      <c r="R97" s="44"/>
      <c r="S97" s="44">
        <f>'Добыча 2021'!H82</f>
        <v>0</v>
      </c>
      <c r="T97" s="44">
        <f>'Добыча 2021'!G82</f>
        <v>0</v>
      </c>
      <c r="U97" s="44">
        <f t="shared" si="28"/>
        <v>0</v>
      </c>
      <c r="V97" s="94">
        <f>'2022'!AU92</f>
        <v>0</v>
      </c>
      <c r="W97" s="44">
        <f t="shared" si="15"/>
        <v>0</v>
      </c>
      <c r="X97" s="44">
        <f>'2022'!AX92</f>
        <v>0</v>
      </c>
      <c r="Y97" s="94">
        <f t="shared" si="16"/>
        <v>0</v>
      </c>
      <c r="Z97" s="44"/>
      <c r="AA97" s="44">
        <f>'2022'!BA92</f>
        <v>0</v>
      </c>
      <c r="AB97" s="44"/>
      <c r="AC97" s="44"/>
      <c r="AD97" s="44"/>
      <c r="AE97" s="95">
        <f>'2022'!BC92</f>
        <v>0</v>
      </c>
      <c r="AF97" s="82" t="str">
        <f t="shared" si="17"/>
        <v/>
      </c>
      <c r="AG97" s="159"/>
      <c r="AH97" s="160">
        <f t="shared" si="18"/>
        <v>1.4729512587038029E-2</v>
      </c>
      <c r="AI97" s="160" t="e">
        <f t="shared" ca="1" si="19"/>
        <v>#NAME?</v>
      </c>
      <c r="AJ97" s="161">
        <f t="shared" si="20"/>
        <v>3</v>
      </c>
      <c r="AK97" s="161" t="str">
        <f t="shared" si="21"/>
        <v/>
      </c>
      <c r="AL97" s="161">
        <f t="shared" si="22"/>
        <v>0</v>
      </c>
      <c r="AM97" s="161">
        <f t="shared" si="23"/>
        <v>0</v>
      </c>
      <c r="AN97" s="162" t="str">
        <f t="shared" si="24"/>
        <v/>
      </c>
      <c r="AO97" s="34" t="str">
        <f t="shared" si="25"/>
        <v/>
      </c>
      <c r="AP97" s="34" t="str">
        <f t="shared" si="26"/>
        <v/>
      </c>
      <c r="AQ97" s="72"/>
    </row>
    <row r="98" spans="1:43" ht="33" customHeight="1" x14ac:dyDescent="0.25">
      <c r="A98" s="34">
        <v>72</v>
      </c>
      <c r="B98" s="119" t="s">
        <v>430</v>
      </c>
      <c r="C98" s="92">
        <f>'2022'!B93</f>
        <v>438.7</v>
      </c>
      <c r="D98" s="581">
        <f>'2022'!AM93</f>
        <v>0</v>
      </c>
      <c r="E98" s="93">
        <f>'2022'!AN93</f>
        <v>0</v>
      </c>
      <c r="F98" s="92">
        <f>'2022'!AQ93</f>
        <v>0</v>
      </c>
      <c r="G98" s="583">
        <f>'2021'!AX73</f>
        <v>0</v>
      </c>
      <c r="H98" s="585">
        <f t="shared" si="27"/>
        <v>0</v>
      </c>
      <c r="I98" s="44"/>
      <c r="J98" s="583">
        <f>'2021'!BA73</f>
        <v>0</v>
      </c>
      <c r="K98" s="44"/>
      <c r="L98" s="44"/>
      <c r="M98" s="44"/>
      <c r="N98" s="583">
        <f>'2021'!BC73</f>
        <v>0</v>
      </c>
      <c r="O98" s="583">
        <f>'Добыча 2021'!F83</f>
        <v>0</v>
      </c>
      <c r="P98" s="44"/>
      <c r="Q98" s="44"/>
      <c r="R98" s="44"/>
      <c r="S98" s="583">
        <f>'Добыча 2021'!H83</f>
        <v>0</v>
      </c>
      <c r="T98" s="583">
        <f>'Добыча 2021'!G83</f>
        <v>0</v>
      </c>
      <c r="U98" s="583">
        <f t="shared" si="28"/>
        <v>0</v>
      </c>
      <c r="V98" s="94">
        <f>'2022'!AU93</f>
        <v>0</v>
      </c>
      <c r="W98" s="44">
        <f t="shared" si="15"/>
        <v>0</v>
      </c>
      <c r="X98" s="44">
        <f>'2022'!AX93</f>
        <v>0</v>
      </c>
      <c r="Y98" s="94">
        <f t="shared" si="16"/>
        <v>0</v>
      </c>
      <c r="Z98" s="44"/>
      <c r="AA98" s="44">
        <f>'2022'!BA93</f>
        <v>0</v>
      </c>
      <c r="AB98" s="44"/>
      <c r="AC98" s="44"/>
      <c r="AD98" s="44">
        <f t="shared" ref="AD98:AD103" si="29">X98-Z98-AA98-AE98</f>
        <v>0</v>
      </c>
      <c r="AE98" s="95">
        <f>'2022'!BC93</f>
        <v>0</v>
      </c>
      <c r="AF98" s="82" t="str">
        <f t="shared" si="17"/>
        <v/>
      </c>
      <c r="AG98" s="159"/>
      <c r="AH98" s="160">
        <f t="shared" si="18"/>
        <v>0</v>
      </c>
      <c r="AI98" s="160" t="e">
        <f t="shared" ca="1" si="19"/>
        <v>#NAME?</v>
      </c>
      <c r="AJ98" s="161">
        <f t="shared" si="20"/>
        <v>3</v>
      </c>
      <c r="AK98" s="161" t="str">
        <f t="shared" si="21"/>
        <v/>
      </c>
      <c r="AL98" s="161">
        <f t="shared" si="22"/>
        <v>0</v>
      </c>
      <c r="AM98" s="161">
        <f t="shared" si="23"/>
        <v>0</v>
      </c>
      <c r="AN98" s="162" t="str">
        <f t="shared" si="24"/>
        <v/>
      </c>
      <c r="AO98" s="34" t="str">
        <f t="shared" si="25"/>
        <v/>
      </c>
      <c r="AP98" s="34" t="str">
        <f t="shared" si="26"/>
        <v/>
      </c>
      <c r="AQ98" s="72"/>
    </row>
    <row r="99" spans="1:43" ht="33" customHeight="1" x14ac:dyDescent="0.25">
      <c r="A99" s="34">
        <v>73</v>
      </c>
      <c r="B99" s="119" t="s">
        <v>431</v>
      </c>
      <c r="C99" s="92">
        <f>'2022'!B94</f>
        <v>537.20000000000005</v>
      </c>
      <c r="D99" s="587"/>
      <c r="E99" s="93">
        <f>'2022'!AN94</f>
        <v>0</v>
      </c>
      <c r="F99" s="92">
        <f>'2022'!AQ94</f>
        <v>0</v>
      </c>
      <c r="G99" s="588"/>
      <c r="H99" s="589"/>
      <c r="I99" s="44"/>
      <c r="J99" s="588"/>
      <c r="K99" s="44"/>
      <c r="L99" s="44"/>
      <c r="M99" s="44"/>
      <c r="N99" s="588"/>
      <c r="O99" s="588"/>
      <c r="P99" s="44"/>
      <c r="Q99" s="44"/>
      <c r="R99" s="44"/>
      <c r="S99" s="588"/>
      <c r="T99" s="588"/>
      <c r="U99" s="588"/>
      <c r="V99" s="94">
        <f>'2022'!AU94</f>
        <v>0</v>
      </c>
      <c r="W99" s="44">
        <f t="shared" si="15"/>
        <v>0</v>
      </c>
      <c r="X99" s="44">
        <f>'2022'!AX94</f>
        <v>0</v>
      </c>
      <c r="Y99" s="94">
        <f t="shared" si="16"/>
        <v>0</v>
      </c>
      <c r="Z99" s="44"/>
      <c r="AA99" s="44">
        <f>'2022'!BA94</f>
        <v>0</v>
      </c>
      <c r="AB99" s="44"/>
      <c r="AC99" s="44"/>
      <c r="AD99" s="44">
        <f t="shared" si="29"/>
        <v>0</v>
      </c>
      <c r="AE99" s="95">
        <f>'2022'!BC94</f>
        <v>0</v>
      </c>
      <c r="AF99" s="82" t="str">
        <f t="shared" si="17"/>
        <v/>
      </c>
      <c r="AG99" s="159"/>
      <c r="AH99" s="160">
        <f t="shared" si="18"/>
        <v>0</v>
      </c>
      <c r="AI99" s="160" t="e">
        <f t="shared" ca="1" si="19"/>
        <v>#NAME?</v>
      </c>
      <c r="AJ99" s="161">
        <f t="shared" si="20"/>
        <v>3</v>
      </c>
      <c r="AK99" s="161" t="str">
        <f t="shared" si="21"/>
        <v/>
      </c>
      <c r="AL99" s="161">
        <f t="shared" si="22"/>
        <v>0</v>
      </c>
      <c r="AM99" s="161">
        <f t="shared" si="23"/>
        <v>0</v>
      </c>
      <c r="AN99" s="162" t="str">
        <f t="shared" si="24"/>
        <v/>
      </c>
      <c r="AO99" s="34" t="str">
        <f t="shared" si="25"/>
        <v/>
      </c>
      <c r="AP99" s="34" t="str">
        <f t="shared" si="26"/>
        <v/>
      </c>
      <c r="AQ99" s="72"/>
    </row>
    <row r="100" spans="1:43" ht="33" customHeight="1" x14ac:dyDescent="0.25">
      <c r="A100" s="34">
        <v>74</v>
      </c>
      <c r="B100" s="119" t="s">
        <v>432</v>
      </c>
      <c r="C100" s="92">
        <f>'2022'!B95</f>
        <v>140</v>
      </c>
      <c r="D100" s="587"/>
      <c r="E100" s="93">
        <f>'2022'!AN95</f>
        <v>15</v>
      </c>
      <c r="F100" s="92">
        <f>'2022'!AQ95</f>
        <v>0.10714285714285714</v>
      </c>
      <c r="G100" s="588"/>
      <c r="H100" s="589"/>
      <c r="I100" s="44"/>
      <c r="J100" s="588"/>
      <c r="K100" s="44"/>
      <c r="L100" s="44"/>
      <c r="M100" s="44"/>
      <c r="N100" s="588"/>
      <c r="O100" s="588"/>
      <c r="P100" s="44"/>
      <c r="Q100" s="44"/>
      <c r="R100" s="44"/>
      <c r="S100" s="588"/>
      <c r="T100" s="588"/>
      <c r="U100" s="588"/>
      <c r="V100" s="94">
        <f>'2022'!AU95</f>
        <v>0</v>
      </c>
      <c r="W100" s="44">
        <f t="shared" ref="W100:W102" si="30">IF(V100&gt;1,V100/E100*100,0)</f>
        <v>0</v>
      </c>
      <c r="X100" s="44">
        <f>'2022'!AX95</f>
        <v>0</v>
      </c>
      <c r="Y100" s="94">
        <f t="shared" ref="Y100:Y102" si="31">IF(X100&gt;0,X100/E100*100,0)</f>
        <v>0</v>
      </c>
      <c r="Z100" s="44"/>
      <c r="AA100" s="44">
        <f>'2022'!BA95</f>
        <v>0</v>
      </c>
      <c r="AB100" s="44"/>
      <c r="AC100" s="44"/>
      <c r="AD100" s="44">
        <f t="shared" si="29"/>
        <v>0</v>
      </c>
      <c r="AE100" s="95">
        <f>'2022'!BC95</f>
        <v>0</v>
      </c>
      <c r="AF100" s="82" t="str">
        <f t="shared" si="17"/>
        <v/>
      </c>
      <c r="AG100" s="159"/>
      <c r="AH100" s="160">
        <f t="shared" si="18"/>
        <v>0.10714285714285714</v>
      </c>
      <c r="AI100" s="160" t="e">
        <f t="shared" ca="1" si="19"/>
        <v>#NAME?</v>
      </c>
      <c r="AJ100" s="161">
        <f t="shared" si="20"/>
        <v>3</v>
      </c>
      <c r="AK100" s="161" t="str">
        <f t="shared" si="21"/>
        <v/>
      </c>
      <c r="AL100" s="161">
        <f t="shared" si="22"/>
        <v>0</v>
      </c>
      <c r="AM100" s="161">
        <f t="shared" si="23"/>
        <v>0</v>
      </c>
      <c r="AN100" s="162" t="str">
        <f t="shared" si="24"/>
        <v/>
      </c>
      <c r="AO100" s="34" t="str">
        <f t="shared" si="25"/>
        <v/>
      </c>
      <c r="AP100" s="34" t="str">
        <f t="shared" si="26"/>
        <v/>
      </c>
      <c r="AQ100" s="72"/>
    </row>
    <row r="101" spans="1:43" ht="33" customHeight="1" x14ac:dyDescent="0.25">
      <c r="A101" s="34">
        <v>75</v>
      </c>
      <c r="B101" s="119" t="s">
        <v>433</v>
      </c>
      <c r="C101" s="92">
        <f>'2022'!B96</f>
        <v>1100</v>
      </c>
      <c r="D101" s="587"/>
      <c r="E101" s="93">
        <f>'2022'!AN96</f>
        <v>0</v>
      </c>
      <c r="F101" s="92">
        <f>'2022'!AQ96</f>
        <v>0</v>
      </c>
      <c r="G101" s="588"/>
      <c r="H101" s="589"/>
      <c r="I101" s="44"/>
      <c r="J101" s="588"/>
      <c r="K101" s="44"/>
      <c r="L101" s="44"/>
      <c r="M101" s="44"/>
      <c r="N101" s="588"/>
      <c r="O101" s="588"/>
      <c r="P101" s="44"/>
      <c r="Q101" s="44"/>
      <c r="R101" s="44"/>
      <c r="S101" s="588"/>
      <c r="T101" s="588"/>
      <c r="U101" s="588"/>
      <c r="V101" s="94">
        <f>'2022'!AU96</f>
        <v>0</v>
      </c>
      <c r="W101" s="44">
        <f t="shared" si="30"/>
        <v>0</v>
      </c>
      <c r="X101" s="44">
        <f>'2022'!AX96</f>
        <v>0</v>
      </c>
      <c r="Y101" s="94">
        <f t="shared" si="31"/>
        <v>0</v>
      </c>
      <c r="Z101" s="44"/>
      <c r="AA101" s="44">
        <f>'2022'!BA96</f>
        <v>0</v>
      </c>
      <c r="AB101" s="44"/>
      <c r="AC101" s="44"/>
      <c r="AD101" s="44">
        <f t="shared" si="29"/>
        <v>0</v>
      </c>
      <c r="AE101" s="95">
        <f>'2022'!BC96</f>
        <v>0</v>
      </c>
      <c r="AF101" s="82" t="str">
        <f t="shared" si="17"/>
        <v/>
      </c>
      <c r="AG101" s="159"/>
      <c r="AH101" s="160">
        <f t="shared" si="18"/>
        <v>0</v>
      </c>
      <c r="AI101" s="160" t="e">
        <f t="shared" ca="1" si="19"/>
        <v>#NAME?</v>
      </c>
      <c r="AJ101" s="161">
        <f t="shared" si="20"/>
        <v>3</v>
      </c>
      <c r="AK101" s="161" t="str">
        <f t="shared" si="21"/>
        <v/>
      </c>
      <c r="AL101" s="161">
        <f t="shared" si="22"/>
        <v>0</v>
      </c>
      <c r="AM101" s="161">
        <f t="shared" si="23"/>
        <v>0</v>
      </c>
      <c r="AN101" s="162" t="str">
        <f t="shared" si="24"/>
        <v/>
      </c>
      <c r="AO101" s="34" t="str">
        <f t="shared" si="25"/>
        <v/>
      </c>
      <c r="AP101" s="34" t="str">
        <f t="shared" si="26"/>
        <v/>
      </c>
      <c r="AQ101" s="72"/>
    </row>
    <row r="102" spans="1:43" ht="33" customHeight="1" x14ac:dyDescent="0.25">
      <c r="A102" s="34">
        <v>76</v>
      </c>
      <c r="B102" s="119" t="s">
        <v>434</v>
      </c>
      <c r="C102" s="92">
        <f>'2022'!B97</f>
        <v>310.89999999999998</v>
      </c>
      <c r="D102" s="587"/>
      <c r="E102" s="93">
        <f>'2022'!AN97</f>
        <v>0</v>
      </c>
      <c r="F102" s="92">
        <f>'2022'!AQ97</f>
        <v>0</v>
      </c>
      <c r="G102" s="588"/>
      <c r="H102" s="589"/>
      <c r="I102" s="44"/>
      <c r="J102" s="588"/>
      <c r="K102" s="44"/>
      <c r="L102" s="44"/>
      <c r="M102" s="44"/>
      <c r="N102" s="588"/>
      <c r="O102" s="588"/>
      <c r="P102" s="44"/>
      <c r="Q102" s="44"/>
      <c r="R102" s="44"/>
      <c r="S102" s="588"/>
      <c r="T102" s="588"/>
      <c r="U102" s="588"/>
      <c r="V102" s="94">
        <f>'2022'!AU97</f>
        <v>0</v>
      </c>
      <c r="W102" s="44">
        <f t="shared" si="30"/>
        <v>0</v>
      </c>
      <c r="X102" s="44">
        <f>'2022'!AX97</f>
        <v>0</v>
      </c>
      <c r="Y102" s="94">
        <f t="shared" si="31"/>
        <v>0</v>
      </c>
      <c r="Z102" s="44"/>
      <c r="AA102" s="44">
        <f>'2022'!BA97</f>
        <v>0</v>
      </c>
      <c r="AB102" s="44"/>
      <c r="AC102" s="44"/>
      <c r="AD102" s="44">
        <f t="shared" si="29"/>
        <v>0</v>
      </c>
      <c r="AE102" s="95">
        <f>'2022'!BC97</f>
        <v>0</v>
      </c>
      <c r="AF102" s="82" t="str">
        <f t="shared" si="17"/>
        <v/>
      </c>
      <c r="AG102" s="159"/>
      <c r="AH102" s="160">
        <f t="shared" si="18"/>
        <v>0</v>
      </c>
      <c r="AI102" s="160" t="e">
        <f t="shared" ca="1" si="19"/>
        <v>#NAME?</v>
      </c>
      <c r="AJ102" s="161">
        <f t="shared" si="20"/>
        <v>3</v>
      </c>
      <c r="AK102" s="161" t="str">
        <f t="shared" si="21"/>
        <v/>
      </c>
      <c r="AL102" s="161">
        <f t="shared" si="22"/>
        <v>0</v>
      </c>
      <c r="AM102" s="161">
        <f t="shared" si="23"/>
        <v>0</v>
      </c>
      <c r="AN102" s="162" t="str">
        <f t="shared" si="24"/>
        <v/>
      </c>
      <c r="AO102" s="34" t="str">
        <f t="shared" si="25"/>
        <v/>
      </c>
      <c r="AP102" s="34" t="str">
        <f t="shared" si="26"/>
        <v/>
      </c>
      <c r="AQ102" s="72"/>
    </row>
    <row r="103" spans="1:43" ht="33" customHeight="1" x14ac:dyDescent="0.25">
      <c r="A103" s="34">
        <v>77</v>
      </c>
      <c r="B103" s="119" t="s">
        <v>435</v>
      </c>
      <c r="C103" s="92">
        <f>'2022'!B98</f>
        <v>75.2</v>
      </c>
      <c r="D103" s="582"/>
      <c r="E103" s="93">
        <f>'2022'!AN98</f>
        <v>0</v>
      </c>
      <c r="F103" s="92">
        <f>'2022'!AQ98</f>
        <v>0</v>
      </c>
      <c r="G103" s="584"/>
      <c r="H103" s="586"/>
      <c r="I103" s="44"/>
      <c r="J103" s="584"/>
      <c r="K103" s="44"/>
      <c r="L103" s="44"/>
      <c r="M103" s="44"/>
      <c r="N103" s="584"/>
      <c r="O103" s="584"/>
      <c r="P103" s="44"/>
      <c r="Q103" s="44"/>
      <c r="R103" s="44"/>
      <c r="S103" s="584"/>
      <c r="T103" s="584"/>
      <c r="U103" s="584"/>
      <c r="V103" s="94">
        <f>'2022'!AU98</f>
        <v>0</v>
      </c>
      <c r="W103" s="44">
        <f t="shared" si="15"/>
        <v>0</v>
      </c>
      <c r="X103" s="44">
        <f>'2022'!AX98</f>
        <v>0</v>
      </c>
      <c r="Y103" s="94">
        <f t="shared" si="16"/>
        <v>0</v>
      </c>
      <c r="Z103" s="44"/>
      <c r="AA103" s="44">
        <f>'2022'!BA98</f>
        <v>0</v>
      </c>
      <c r="AB103" s="44"/>
      <c r="AC103" s="44"/>
      <c r="AD103" s="44">
        <f t="shared" si="29"/>
        <v>0</v>
      </c>
      <c r="AE103" s="95">
        <f>'2022'!BC98</f>
        <v>0</v>
      </c>
      <c r="AF103" s="82" t="str">
        <f t="shared" si="17"/>
        <v/>
      </c>
      <c r="AG103" s="159"/>
      <c r="AH103" s="160">
        <f t="shared" si="18"/>
        <v>0</v>
      </c>
      <c r="AI103" s="160" t="e">
        <f t="shared" ca="1" si="19"/>
        <v>#NAME?</v>
      </c>
      <c r="AJ103" s="161">
        <f t="shared" si="20"/>
        <v>3</v>
      </c>
      <c r="AK103" s="161" t="str">
        <f t="shared" si="21"/>
        <v/>
      </c>
      <c r="AL103" s="161">
        <f t="shared" si="22"/>
        <v>0</v>
      </c>
      <c r="AM103" s="161">
        <f t="shared" si="23"/>
        <v>0</v>
      </c>
      <c r="AN103" s="162" t="str">
        <f t="shared" si="24"/>
        <v/>
      </c>
      <c r="AO103" s="34" t="str">
        <f t="shared" si="25"/>
        <v/>
      </c>
      <c r="AP103" s="34" t="str">
        <f t="shared" si="26"/>
        <v/>
      </c>
      <c r="AQ103" s="72"/>
    </row>
    <row r="104" spans="1:43" ht="17.25" customHeight="1" x14ac:dyDescent="0.25">
      <c r="A104" s="72"/>
      <c r="B104" s="46" t="s">
        <v>127</v>
      </c>
      <c r="C104" s="98"/>
      <c r="D104" s="97"/>
      <c r="E104" s="97"/>
      <c r="F104" s="98"/>
      <c r="G104" s="56"/>
      <c r="H104" s="94"/>
      <c r="I104" s="47"/>
      <c r="J104" s="56"/>
      <c r="K104" s="47"/>
      <c r="L104" s="99"/>
      <c r="M104" s="56"/>
      <c r="N104" s="56"/>
      <c r="O104" s="56"/>
      <c r="P104" s="56"/>
      <c r="Q104" s="56"/>
      <c r="R104" s="56"/>
      <c r="S104" s="56"/>
      <c r="T104" s="56"/>
      <c r="U104" s="44"/>
      <c r="V104" s="111"/>
      <c r="W104" s="44"/>
      <c r="X104" s="56"/>
      <c r="Y104" s="94"/>
      <c r="Z104" s="56"/>
      <c r="AA104" s="56"/>
      <c r="AB104" s="56"/>
      <c r="AC104" s="56"/>
      <c r="AD104" s="44"/>
      <c r="AE104" s="56"/>
      <c r="AF104" s="82" t="str">
        <f t="shared" si="17"/>
        <v/>
      </c>
      <c r="AG104" s="159"/>
      <c r="AH104" s="160" t="str">
        <f t="shared" si="18"/>
        <v/>
      </c>
      <c r="AI104" s="160" t="str">
        <f t="shared" si="19"/>
        <v/>
      </c>
      <c r="AJ104" s="161" t="str">
        <f t="shared" si="20"/>
        <v/>
      </c>
      <c r="AK104" s="161" t="str">
        <f t="shared" si="21"/>
        <v/>
      </c>
      <c r="AL104" s="161" t="str">
        <f t="shared" si="22"/>
        <v/>
      </c>
      <c r="AM104" s="161" t="str">
        <f t="shared" si="23"/>
        <v/>
      </c>
      <c r="AN104" s="162" t="str">
        <f t="shared" si="24"/>
        <v/>
      </c>
      <c r="AO104" s="34" t="str">
        <f t="shared" si="25"/>
        <v/>
      </c>
      <c r="AP104" s="34" t="str">
        <f t="shared" si="26"/>
        <v/>
      </c>
      <c r="AQ104" s="72"/>
    </row>
    <row r="105" spans="1:43" ht="31.5" x14ac:dyDescent="0.25">
      <c r="A105" s="34">
        <v>78</v>
      </c>
      <c r="B105" s="57" t="s">
        <v>129</v>
      </c>
      <c r="C105" s="92">
        <f>'2022'!B101</f>
        <v>384.8</v>
      </c>
      <c r="D105" s="93">
        <f>'2022'!AM101</f>
        <v>1120</v>
      </c>
      <c r="E105" s="93">
        <f>'2022'!AN101</f>
        <v>962</v>
      </c>
      <c r="F105" s="92">
        <f>'2022'!AQ101</f>
        <v>2.5</v>
      </c>
      <c r="G105" s="44">
        <f>'2021'!AX76</f>
        <v>78</v>
      </c>
      <c r="H105" s="94">
        <f t="shared" ref="H105:H109" si="32">IF(G105&gt;0,G105/D105*100,0)</f>
        <v>6.9642857142857144</v>
      </c>
      <c r="I105" s="44"/>
      <c r="J105" s="44">
        <f>'2021'!BA76</f>
        <v>10</v>
      </c>
      <c r="K105" s="44"/>
      <c r="L105" s="44"/>
      <c r="M105" s="44"/>
      <c r="N105" s="44">
        <f>'2021'!BC76</f>
        <v>24</v>
      </c>
      <c r="O105" s="44">
        <f>'Добыча 2021'!F86</f>
        <v>32</v>
      </c>
      <c r="P105" s="44"/>
      <c r="Q105" s="44"/>
      <c r="R105" s="44"/>
      <c r="S105" s="44">
        <f>'Добыча 2021'!H86</f>
        <v>21</v>
      </c>
      <c r="T105" s="44">
        <f>'Добыча 2021'!G86</f>
        <v>11</v>
      </c>
      <c r="U105" s="44">
        <f t="shared" si="28"/>
        <v>41.025641025641022</v>
      </c>
      <c r="V105" s="94">
        <f>'2022'!AU101</f>
        <v>67.34</v>
      </c>
      <c r="W105" s="44">
        <f t="shared" si="15"/>
        <v>7.0000000000000009</v>
      </c>
      <c r="X105" s="44">
        <f>'2022'!AX101</f>
        <v>67</v>
      </c>
      <c r="Y105" s="94">
        <f t="shared" si="16"/>
        <v>6.9646569646569647</v>
      </c>
      <c r="Z105" s="44"/>
      <c r="AA105" s="44">
        <f>'2022'!BA101</f>
        <v>0</v>
      </c>
      <c r="AB105" s="44"/>
      <c r="AC105" s="44"/>
      <c r="AD105" s="44">
        <f>X105-Z105-AA105-AE105</f>
        <v>46</v>
      </c>
      <c r="AE105" s="95">
        <f>'2022'!BC101</f>
        <v>21</v>
      </c>
      <c r="AF105" s="82" t="str">
        <f t="shared" si="17"/>
        <v/>
      </c>
      <c r="AG105" s="159"/>
      <c r="AH105" s="160">
        <f t="shared" si="18"/>
        <v>2.5</v>
      </c>
      <c r="AI105" s="160" t="e">
        <f t="shared" ca="1" si="19"/>
        <v>#NAME?</v>
      </c>
      <c r="AJ105" s="161">
        <f t="shared" si="20"/>
        <v>7</v>
      </c>
      <c r="AK105" s="161" t="str">
        <f t="shared" si="21"/>
        <v/>
      </c>
      <c r="AL105" s="161" t="e">
        <f t="shared" ca="1" si="22"/>
        <v>#NAME?</v>
      </c>
      <c r="AM105" s="161">
        <f t="shared" si="23"/>
        <v>67</v>
      </c>
      <c r="AN105" s="162" t="e">
        <f t="shared" ca="1" si="24"/>
        <v>#NAME?</v>
      </c>
      <c r="AO105" s="34" t="str">
        <f t="shared" si="25"/>
        <v/>
      </c>
      <c r="AP105" s="34" t="str">
        <f t="shared" si="26"/>
        <v/>
      </c>
      <c r="AQ105" s="72"/>
    </row>
    <row r="106" spans="1:43" ht="51.75" customHeight="1" x14ac:dyDescent="0.25">
      <c r="A106" s="34">
        <v>79</v>
      </c>
      <c r="B106" s="64" t="s">
        <v>128</v>
      </c>
      <c r="C106" s="121">
        <f>'2022'!B102</f>
        <v>396.2</v>
      </c>
      <c r="D106" s="105">
        <f>'2022'!AM102</f>
        <v>1242</v>
      </c>
      <c r="E106" s="105">
        <f>'2022'!AN102</f>
        <v>1250</v>
      </c>
      <c r="F106" s="121">
        <f>'2022'!AQ102</f>
        <v>3.1549722362443213</v>
      </c>
      <c r="G106" s="44">
        <f>'2021'!AX77</f>
        <v>86</v>
      </c>
      <c r="H106" s="94">
        <f t="shared" si="32"/>
        <v>6.9243156199677944</v>
      </c>
      <c r="I106" s="44"/>
      <c r="J106" s="44">
        <f>'2021'!BA77</f>
        <v>0</v>
      </c>
      <c r="K106" s="44"/>
      <c r="L106" s="44"/>
      <c r="M106" s="65"/>
      <c r="N106" s="44">
        <f>'2021'!BC77</f>
        <v>0</v>
      </c>
      <c r="O106" s="65">
        <f>'Добыча 2021'!F87</f>
        <v>41</v>
      </c>
      <c r="P106" s="65"/>
      <c r="Q106" s="65"/>
      <c r="R106" s="65"/>
      <c r="S106" s="65">
        <f>'Добыча 2021'!H87</f>
        <v>28</v>
      </c>
      <c r="T106" s="65">
        <f>'Добыча 2021'!G87</f>
        <v>13</v>
      </c>
      <c r="U106" s="44">
        <f t="shared" si="28"/>
        <v>47.674418604651166</v>
      </c>
      <c r="V106" s="106">
        <f>'2022'!AU102</f>
        <v>87.500000000000014</v>
      </c>
      <c r="W106" s="44">
        <f t="shared" si="15"/>
        <v>7.0000000000000009</v>
      </c>
      <c r="X106" s="65">
        <f>'2022'!AX102</f>
        <v>87</v>
      </c>
      <c r="Y106" s="94">
        <f t="shared" si="16"/>
        <v>6.9599999999999991</v>
      </c>
      <c r="Z106" s="65"/>
      <c r="AA106" s="65">
        <f>'2022'!BA102</f>
        <v>0</v>
      </c>
      <c r="AB106" s="65"/>
      <c r="AC106" s="65"/>
      <c r="AD106" s="44"/>
      <c r="AE106" s="122">
        <f>'2022'!BC102</f>
        <v>0</v>
      </c>
      <c r="AF106" s="82" t="str">
        <f t="shared" si="17"/>
        <v/>
      </c>
      <c r="AG106" s="159"/>
      <c r="AH106" s="160">
        <f t="shared" si="18"/>
        <v>3.1549722362443213</v>
      </c>
      <c r="AI106" s="160" t="e">
        <f t="shared" ca="1" si="19"/>
        <v>#NAME?</v>
      </c>
      <c r="AJ106" s="161">
        <f t="shared" si="20"/>
        <v>7</v>
      </c>
      <c r="AK106" s="161" t="str">
        <f t="shared" si="21"/>
        <v/>
      </c>
      <c r="AL106" s="161" t="e">
        <f t="shared" ca="1" si="22"/>
        <v>#NAME?</v>
      </c>
      <c r="AM106" s="161">
        <f t="shared" si="23"/>
        <v>87</v>
      </c>
      <c r="AN106" s="162" t="e">
        <f t="shared" ca="1" si="24"/>
        <v>#NAME?</v>
      </c>
      <c r="AO106" s="34" t="str">
        <f t="shared" si="25"/>
        <v>Сумма не совпадает или не ОДОУ</v>
      </c>
      <c r="AP106" s="34" t="str">
        <f t="shared" si="26"/>
        <v/>
      </c>
      <c r="AQ106" s="72"/>
    </row>
    <row r="107" spans="1:43" ht="17.25" customHeight="1" x14ac:dyDescent="0.25">
      <c r="A107" s="72"/>
      <c r="B107" s="46" t="s">
        <v>130</v>
      </c>
      <c r="C107" s="98"/>
      <c r="D107" s="97"/>
      <c r="E107" s="97"/>
      <c r="F107" s="98"/>
      <c r="G107" s="56"/>
      <c r="H107" s="94"/>
      <c r="I107" s="47"/>
      <c r="J107" s="56"/>
      <c r="K107" s="47"/>
      <c r="L107" s="99"/>
      <c r="M107" s="56"/>
      <c r="N107" s="56"/>
      <c r="O107" s="56"/>
      <c r="P107" s="56"/>
      <c r="Q107" s="56"/>
      <c r="R107" s="56"/>
      <c r="S107" s="56"/>
      <c r="T107" s="56"/>
      <c r="U107" s="44"/>
      <c r="V107" s="111"/>
      <c r="W107" s="44"/>
      <c r="X107" s="56"/>
      <c r="Y107" s="94"/>
      <c r="Z107" s="56"/>
      <c r="AA107" s="56"/>
      <c r="AB107" s="56"/>
      <c r="AC107" s="56"/>
      <c r="AD107" s="44"/>
      <c r="AE107" s="56"/>
      <c r="AF107" s="82" t="str">
        <f t="shared" si="17"/>
        <v/>
      </c>
      <c r="AG107" s="159"/>
      <c r="AH107" s="160" t="str">
        <f t="shared" si="18"/>
        <v/>
      </c>
      <c r="AI107" s="160" t="str">
        <f t="shared" si="19"/>
        <v/>
      </c>
      <c r="AJ107" s="161" t="str">
        <f t="shared" si="20"/>
        <v/>
      </c>
      <c r="AK107" s="161" t="str">
        <f t="shared" si="21"/>
        <v/>
      </c>
      <c r="AL107" s="161" t="str">
        <f t="shared" si="22"/>
        <v/>
      </c>
      <c r="AM107" s="161" t="str">
        <f t="shared" si="23"/>
        <v/>
      </c>
      <c r="AN107" s="162" t="str">
        <f t="shared" si="24"/>
        <v/>
      </c>
      <c r="AO107" s="34" t="str">
        <f t="shared" si="25"/>
        <v/>
      </c>
      <c r="AP107" s="34" t="str">
        <f t="shared" si="26"/>
        <v/>
      </c>
      <c r="AQ107" s="72"/>
    </row>
    <row r="108" spans="1:43" ht="48" customHeight="1" x14ac:dyDescent="0.25">
      <c r="A108" s="34">
        <v>80</v>
      </c>
      <c r="B108" s="66" t="s">
        <v>134</v>
      </c>
      <c r="C108" s="124">
        <f>'2022'!B104</f>
        <v>597.84699999999998</v>
      </c>
      <c r="D108" s="109">
        <f>'2022'!AM104</f>
        <v>0</v>
      </c>
      <c r="E108" s="109">
        <f>'2022'!AN104</f>
        <v>0</v>
      </c>
      <c r="F108" s="124">
        <f>'2022'!AQ104</f>
        <v>0</v>
      </c>
      <c r="G108" s="44">
        <f>'2021'!AX79</f>
        <v>0</v>
      </c>
      <c r="H108" s="94">
        <f t="shared" si="32"/>
        <v>0</v>
      </c>
      <c r="I108" s="44"/>
      <c r="J108" s="44">
        <f>'2021'!BA79</f>
        <v>0</v>
      </c>
      <c r="K108" s="44"/>
      <c r="L108" s="44"/>
      <c r="M108" s="67"/>
      <c r="N108" s="44">
        <f>'2021'!BC79</f>
        <v>0</v>
      </c>
      <c r="O108" s="67">
        <f>'Добыча 2021'!F89</f>
        <v>0</v>
      </c>
      <c r="P108" s="67"/>
      <c r="Q108" s="67"/>
      <c r="R108" s="67"/>
      <c r="S108" s="67">
        <f>'Добыча 2021'!H89</f>
        <v>0</v>
      </c>
      <c r="T108" s="67">
        <f>'Добыча 2021'!G89</f>
        <v>0</v>
      </c>
      <c r="U108" s="44">
        <f t="shared" si="28"/>
        <v>0</v>
      </c>
      <c r="V108" s="110">
        <f>'2022'!AU104</f>
        <v>0</v>
      </c>
      <c r="W108" s="44">
        <f t="shared" si="15"/>
        <v>0</v>
      </c>
      <c r="X108" s="67">
        <f>'2022'!AX104</f>
        <v>0</v>
      </c>
      <c r="Y108" s="94">
        <f t="shared" si="16"/>
        <v>0</v>
      </c>
      <c r="Z108" s="67"/>
      <c r="AA108" s="67">
        <f>'2022'!BA104</f>
        <v>0</v>
      </c>
      <c r="AB108" s="67"/>
      <c r="AC108" s="67"/>
      <c r="AD108" s="44"/>
      <c r="AE108" s="125">
        <f>'2022'!BC104</f>
        <v>0</v>
      </c>
      <c r="AF108" s="82" t="str">
        <f t="shared" si="17"/>
        <v/>
      </c>
      <c r="AG108" s="159"/>
      <c r="AH108" s="160">
        <f t="shared" si="18"/>
        <v>0</v>
      </c>
      <c r="AI108" s="160" t="e">
        <f t="shared" ca="1" si="19"/>
        <v>#NAME?</v>
      </c>
      <c r="AJ108" s="161">
        <f t="shared" si="20"/>
        <v>3</v>
      </c>
      <c r="AK108" s="161" t="str">
        <f t="shared" si="21"/>
        <v/>
      </c>
      <c r="AL108" s="161">
        <f t="shared" si="22"/>
        <v>0</v>
      </c>
      <c r="AM108" s="161">
        <f t="shared" si="23"/>
        <v>0</v>
      </c>
      <c r="AN108" s="162" t="str">
        <f t="shared" si="24"/>
        <v/>
      </c>
      <c r="AO108" s="34" t="str">
        <f t="shared" si="25"/>
        <v/>
      </c>
      <c r="AP108" s="34" t="str">
        <f t="shared" si="26"/>
        <v/>
      </c>
      <c r="AQ108" s="72"/>
    </row>
    <row r="109" spans="1:43" ht="63" customHeight="1" x14ac:dyDescent="0.25">
      <c r="A109" s="34">
        <v>81</v>
      </c>
      <c r="B109" s="116" t="s">
        <v>436</v>
      </c>
      <c r="C109" s="124">
        <f>'2022'!B105</f>
        <v>84.5</v>
      </c>
      <c r="D109" s="581">
        <f>'2022'!AM105</f>
        <v>0</v>
      </c>
      <c r="E109" s="109">
        <f>'2022'!AN105</f>
        <v>0</v>
      </c>
      <c r="F109" s="124">
        <f>'2022'!AQ105</f>
        <v>0</v>
      </c>
      <c r="G109" s="583">
        <f>'2021'!AX80</f>
        <v>0</v>
      </c>
      <c r="H109" s="585">
        <f t="shared" si="32"/>
        <v>0</v>
      </c>
      <c r="I109" s="44"/>
      <c r="J109" s="583">
        <f>'2021'!BA80</f>
        <v>0</v>
      </c>
      <c r="K109" s="44"/>
      <c r="L109" s="44"/>
      <c r="M109" s="67"/>
      <c r="N109" s="583">
        <f>'2021'!BC80</f>
        <v>0</v>
      </c>
      <c r="O109" s="583">
        <f>'Добыча 2021'!F90</f>
        <v>0</v>
      </c>
      <c r="P109" s="67"/>
      <c r="Q109" s="67"/>
      <c r="R109" s="67"/>
      <c r="S109" s="583">
        <f>'Добыча 2021'!H90</f>
        <v>0</v>
      </c>
      <c r="T109" s="583">
        <f>'Добыча 2021'!G90</f>
        <v>0</v>
      </c>
      <c r="U109" s="583">
        <f>IF(G111=0,0,O109/G111*100)</f>
        <v>0</v>
      </c>
      <c r="V109" s="110">
        <f>'2022'!AU105</f>
        <v>0</v>
      </c>
      <c r="W109" s="44">
        <f t="shared" ref="W109:W110" si="33">IF(V109&gt;1,V109/E109*100,0)</f>
        <v>0</v>
      </c>
      <c r="X109" s="67">
        <f>'2022'!AX105</f>
        <v>0</v>
      </c>
      <c r="Y109" s="94">
        <f t="shared" ref="Y109:Y110" si="34">IF(X109&gt;0,X109/E109*100,0)</f>
        <v>0</v>
      </c>
      <c r="Z109" s="67"/>
      <c r="AA109" s="67">
        <f>'2022'!BA105</f>
        <v>0</v>
      </c>
      <c r="AB109" s="67"/>
      <c r="AC109" s="67"/>
      <c r="AD109" s="44"/>
      <c r="AE109" s="125">
        <f>'2022'!BC105</f>
        <v>0</v>
      </c>
      <c r="AF109" s="82" t="str">
        <f t="shared" si="17"/>
        <v/>
      </c>
      <c r="AG109" s="159"/>
      <c r="AH109" s="160">
        <f t="shared" si="18"/>
        <v>0</v>
      </c>
      <c r="AI109" s="160" t="e">
        <f t="shared" ca="1" si="19"/>
        <v>#NAME?</v>
      </c>
      <c r="AJ109" s="161">
        <f t="shared" si="20"/>
        <v>3</v>
      </c>
      <c r="AK109" s="161" t="str">
        <f t="shared" si="21"/>
        <v/>
      </c>
      <c r="AL109" s="161">
        <f t="shared" si="22"/>
        <v>0</v>
      </c>
      <c r="AM109" s="161">
        <f t="shared" si="23"/>
        <v>0</v>
      </c>
      <c r="AN109" s="162" t="str">
        <f t="shared" si="24"/>
        <v/>
      </c>
      <c r="AO109" s="34" t="str">
        <f t="shared" si="25"/>
        <v/>
      </c>
      <c r="AP109" s="34" t="str">
        <f t="shared" si="26"/>
        <v/>
      </c>
      <c r="AQ109" s="72"/>
    </row>
    <row r="110" spans="1:43" ht="62.25" customHeight="1" x14ac:dyDescent="0.25">
      <c r="A110" s="34">
        <v>82</v>
      </c>
      <c r="B110" s="116" t="s">
        <v>437</v>
      </c>
      <c r="C110" s="124">
        <f>'2022'!B106</f>
        <v>70</v>
      </c>
      <c r="D110" s="587"/>
      <c r="E110" s="109">
        <f>'2022'!AN106</f>
        <v>0</v>
      </c>
      <c r="F110" s="124">
        <f>'2022'!AQ106</f>
        <v>0</v>
      </c>
      <c r="G110" s="588"/>
      <c r="H110" s="589"/>
      <c r="I110" s="44"/>
      <c r="J110" s="588"/>
      <c r="K110" s="44"/>
      <c r="L110" s="44"/>
      <c r="M110" s="67"/>
      <c r="N110" s="588"/>
      <c r="O110" s="588"/>
      <c r="P110" s="67"/>
      <c r="Q110" s="67"/>
      <c r="R110" s="67"/>
      <c r="S110" s="588"/>
      <c r="T110" s="588"/>
      <c r="U110" s="588"/>
      <c r="V110" s="110">
        <f>'2022'!AU106</f>
        <v>0</v>
      </c>
      <c r="W110" s="44">
        <f t="shared" si="33"/>
        <v>0</v>
      </c>
      <c r="X110" s="67">
        <f>'2022'!AX106</f>
        <v>0</v>
      </c>
      <c r="Y110" s="94">
        <f t="shared" si="34"/>
        <v>0</v>
      </c>
      <c r="Z110" s="67"/>
      <c r="AA110" s="67">
        <f>'2022'!BA106</f>
        <v>0</v>
      </c>
      <c r="AB110" s="67"/>
      <c r="AC110" s="67"/>
      <c r="AD110" s="44"/>
      <c r="AE110" s="125">
        <f>'2022'!BC106</f>
        <v>0</v>
      </c>
      <c r="AF110" s="82" t="str">
        <f t="shared" si="17"/>
        <v/>
      </c>
      <c r="AG110" s="159"/>
      <c r="AH110" s="160">
        <f t="shared" si="18"/>
        <v>0</v>
      </c>
      <c r="AI110" s="160" t="e">
        <f t="shared" ca="1" si="19"/>
        <v>#NAME?</v>
      </c>
      <c r="AJ110" s="161">
        <f t="shared" si="20"/>
        <v>3</v>
      </c>
      <c r="AK110" s="161" t="str">
        <f t="shared" si="21"/>
        <v/>
      </c>
      <c r="AL110" s="161">
        <f t="shared" si="22"/>
        <v>0</v>
      </c>
      <c r="AM110" s="161">
        <f t="shared" si="23"/>
        <v>0</v>
      </c>
      <c r="AN110" s="162" t="str">
        <f t="shared" si="24"/>
        <v/>
      </c>
      <c r="AO110" s="34" t="str">
        <f t="shared" si="25"/>
        <v/>
      </c>
      <c r="AP110" s="34" t="str">
        <f t="shared" si="26"/>
        <v/>
      </c>
      <c r="AQ110" s="72"/>
    </row>
    <row r="111" spans="1:43" ht="68.25" customHeight="1" x14ac:dyDescent="0.25">
      <c r="A111" s="34">
        <v>83</v>
      </c>
      <c r="B111" s="116" t="s">
        <v>438</v>
      </c>
      <c r="C111" s="92">
        <f>'2022'!B107</f>
        <v>247.5</v>
      </c>
      <c r="D111" s="582"/>
      <c r="E111" s="93">
        <f>'2022'!AN107</f>
        <v>0</v>
      </c>
      <c r="F111" s="92">
        <f>'2022'!AQ107</f>
        <v>0</v>
      </c>
      <c r="G111" s="584"/>
      <c r="H111" s="586"/>
      <c r="I111" s="44"/>
      <c r="J111" s="584"/>
      <c r="K111" s="44"/>
      <c r="L111" s="44"/>
      <c r="M111" s="44"/>
      <c r="N111" s="584"/>
      <c r="O111" s="584"/>
      <c r="P111" s="44"/>
      <c r="Q111" s="44"/>
      <c r="R111" s="44"/>
      <c r="S111" s="584"/>
      <c r="T111" s="584"/>
      <c r="U111" s="584"/>
      <c r="V111" s="94">
        <f>'2022'!AU107</f>
        <v>0</v>
      </c>
      <c r="W111" s="44">
        <f t="shared" si="15"/>
        <v>0</v>
      </c>
      <c r="X111" s="44">
        <f>'2022'!AX107</f>
        <v>0</v>
      </c>
      <c r="Y111" s="94">
        <f t="shared" si="16"/>
        <v>0</v>
      </c>
      <c r="Z111" s="44"/>
      <c r="AA111" s="44">
        <f>'2022'!BA107</f>
        <v>0</v>
      </c>
      <c r="AB111" s="44"/>
      <c r="AC111" s="44"/>
      <c r="AD111" s="44"/>
      <c r="AE111" s="95">
        <f>'2022'!BC107</f>
        <v>0</v>
      </c>
      <c r="AF111" s="82" t="str">
        <f t="shared" si="17"/>
        <v/>
      </c>
      <c r="AG111" s="159"/>
      <c r="AH111" s="160">
        <f t="shared" si="18"/>
        <v>0</v>
      </c>
      <c r="AI111" s="160" t="e">
        <f t="shared" ca="1" si="19"/>
        <v>#NAME?</v>
      </c>
      <c r="AJ111" s="161">
        <f t="shared" si="20"/>
        <v>3</v>
      </c>
      <c r="AK111" s="161" t="str">
        <f t="shared" si="21"/>
        <v/>
      </c>
      <c r="AL111" s="161">
        <f t="shared" si="22"/>
        <v>0</v>
      </c>
      <c r="AM111" s="161">
        <f t="shared" si="23"/>
        <v>0</v>
      </c>
      <c r="AN111" s="162" t="str">
        <f t="shared" si="24"/>
        <v/>
      </c>
      <c r="AO111" s="34" t="str">
        <f t="shared" si="25"/>
        <v/>
      </c>
      <c r="AP111" s="34" t="str">
        <f t="shared" si="26"/>
        <v/>
      </c>
      <c r="AQ111" s="72"/>
    </row>
    <row r="112" spans="1:43" ht="39.75" customHeight="1" x14ac:dyDescent="0.25">
      <c r="A112" s="34">
        <v>84</v>
      </c>
      <c r="B112" s="116" t="s">
        <v>439</v>
      </c>
      <c r="C112" s="92">
        <f>'2022'!B108</f>
        <v>564.6</v>
      </c>
      <c r="D112" s="581">
        <f>'2022'!AM108</f>
        <v>0</v>
      </c>
      <c r="E112" s="93">
        <f>'2022'!AN108</f>
        <v>0</v>
      </c>
      <c r="F112" s="92">
        <f>'2022'!AQ108</f>
        <v>0</v>
      </c>
      <c r="G112" s="583">
        <f>'2021'!AX81</f>
        <v>0</v>
      </c>
      <c r="H112" s="585">
        <f>IF(G112&gt;0,G112/D113*100,0)</f>
        <v>0</v>
      </c>
      <c r="I112" s="44"/>
      <c r="J112" s="583">
        <f>'2021'!BA81</f>
        <v>0</v>
      </c>
      <c r="K112" s="44"/>
      <c r="L112" s="44"/>
      <c r="M112" s="44"/>
      <c r="N112" s="583">
        <f>'2021'!BC81</f>
        <v>0</v>
      </c>
      <c r="O112" s="583">
        <f>'Добыча 2021'!F91</f>
        <v>0</v>
      </c>
      <c r="P112" s="44"/>
      <c r="Q112" s="44"/>
      <c r="R112" s="44"/>
      <c r="S112" s="583">
        <f>'Добыча 2021'!H91</f>
        <v>0</v>
      </c>
      <c r="T112" s="583">
        <f>'Добыча 2021'!G91</f>
        <v>0</v>
      </c>
      <c r="U112" s="583">
        <f>IF(G112=0,0,O112/G112*100)</f>
        <v>0</v>
      </c>
      <c r="V112" s="94">
        <f>'2022'!AU108</f>
        <v>0</v>
      </c>
      <c r="W112" s="44">
        <f>IF(V112&gt;1,V112/E112*100,0)</f>
        <v>0</v>
      </c>
      <c r="X112" s="44">
        <f>'2022'!AX108</f>
        <v>0</v>
      </c>
      <c r="Y112" s="94">
        <f>IF(X112&gt;0,X112/E112*100,0)</f>
        <v>0</v>
      </c>
      <c r="Z112" s="44"/>
      <c r="AA112" s="44">
        <f>'2022'!BA108</f>
        <v>0</v>
      </c>
      <c r="AB112" s="44"/>
      <c r="AC112" s="44"/>
      <c r="AD112" s="44">
        <f t="shared" ref="AD112:AD152" si="35">X112-Z112-AA112-AE112</f>
        <v>0</v>
      </c>
      <c r="AE112" s="95">
        <f>'2022'!BC108</f>
        <v>0</v>
      </c>
      <c r="AF112" s="82" t="str">
        <f t="shared" si="17"/>
        <v/>
      </c>
      <c r="AG112" s="159"/>
      <c r="AH112" s="160">
        <f t="shared" si="18"/>
        <v>0</v>
      </c>
      <c r="AI112" s="160" t="e">
        <f t="shared" ca="1" si="19"/>
        <v>#NAME?</v>
      </c>
      <c r="AJ112" s="161">
        <f t="shared" si="20"/>
        <v>3</v>
      </c>
      <c r="AK112" s="161" t="str">
        <f t="shared" si="21"/>
        <v/>
      </c>
      <c r="AL112" s="161">
        <f t="shared" si="22"/>
        <v>0</v>
      </c>
      <c r="AM112" s="161">
        <f t="shared" si="23"/>
        <v>0</v>
      </c>
      <c r="AN112" s="162" t="str">
        <f t="shared" si="24"/>
        <v/>
      </c>
      <c r="AO112" s="34" t="str">
        <f t="shared" si="25"/>
        <v/>
      </c>
      <c r="AP112" s="34" t="str">
        <f t="shared" si="26"/>
        <v/>
      </c>
      <c r="AQ112" s="72"/>
    </row>
    <row r="113" spans="1:43" ht="34.5" customHeight="1" x14ac:dyDescent="0.25">
      <c r="A113" s="34">
        <v>85</v>
      </c>
      <c r="B113" s="116" t="s">
        <v>440</v>
      </c>
      <c r="C113" s="92">
        <f>'2022'!B109</f>
        <v>2437.1999999999998</v>
      </c>
      <c r="D113" s="582"/>
      <c r="E113" s="93">
        <f>'2022'!AN109</f>
        <v>0</v>
      </c>
      <c r="F113" s="92">
        <f>'2022'!AQ109</f>
        <v>0</v>
      </c>
      <c r="G113" s="584"/>
      <c r="H113" s="586"/>
      <c r="I113" s="44"/>
      <c r="J113" s="584"/>
      <c r="K113" s="44"/>
      <c r="L113" s="44"/>
      <c r="M113" s="44"/>
      <c r="N113" s="584"/>
      <c r="O113" s="584"/>
      <c r="P113" s="44"/>
      <c r="Q113" s="44"/>
      <c r="R113" s="44"/>
      <c r="S113" s="584"/>
      <c r="T113" s="584"/>
      <c r="U113" s="584"/>
      <c r="V113" s="94">
        <f>'2022'!AU109</f>
        <v>0</v>
      </c>
      <c r="W113" s="44">
        <f t="shared" si="15"/>
        <v>0</v>
      </c>
      <c r="X113" s="44">
        <f>'2022'!AX109</f>
        <v>0</v>
      </c>
      <c r="Y113" s="94">
        <f t="shared" si="16"/>
        <v>0</v>
      </c>
      <c r="Z113" s="44"/>
      <c r="AA113" s="44">
        <f>'2022'!BA109</f>
        <v>0</v>
      </c>
      <c r="AB113" s="44"/>
      <c r="AC113" s="44"/>
      <c r="AD113" s="44">
        <f t="shared" si="35"/>
        <v>0</v>
      </c>
      <c r="AE113" s="95">
        <f>'2022'!BC109</f>
        <v>0</v>
      </c>
      <c r="AF113" s="82" t="str">
        <f t="shared" si="17"/>
        <v/>
      </c>
      <c r="AG113" s="159"/>
      <c r="AH113" s="160">
        <f t="shared" si="18"/>
        <v>0</v>
      </c>
      <c r="AI113" s="160" t="e">
        <f t="shared" ca="1" si="19"/>
        <v>#NAME?</v>
      </c>
      <c r="AJ113" s="161">
        <f t="shared" si="20"/>
        <v>3</v>
      </c>
      <c r="AK113" s="161" t="str">
        <f t="shared" si="21"/>
        <v/>
      </c>
      <c r="AL113" s="161">
        <f t="shared" si="22"/>
        <v>0</v>
      </c>
      <c r="AM113" s="161">
        <f t="shared" si="23"/>
        <v>0</v>
      </c>
      <c r="AN113" s="162" t="str">
        <f t="shared" si="24"/>
        <v/>
      </c>
      <c r="AO113" s="34" t="str">
        <f t="shared" si="25"/>
        <v/>
      </c>
      <c r="AP113" s="34" t="str">
        <f t="shared" si="26"/>
        <v/>
      </c>
      <c r="AQ113" s="72"/>
    </row>
    <row r="114" spans="1:43" ht="17.25" customHeight="1" x14ac:dyDescent="0.25">
      <c r="A114" s="72"/>
      <c r="B114" s="46" t="s">
        <v>137</v>
      </c>
      <c r="C114" s="98"/>
      <c r="D114" s="97"/>
      <c r="E114" s="97"/>
      <c r="F114" s="98"/>
      <c r="G114" s="56"/>
      <c r="H114" s="94"/>
      <c r="I114" s="47"/>
      <c r="J114" s="56"/>
      <c r="K114" s="47"/>
      <c r="L114" s="99"/>
      <c r="M114" s="56"/>
      <c r="N114" s="56"/>
      <c r="O114" s="56"/>
      <c r="P114" s="56"/>
      <c r="Q114" s="56"/>
      <c r="R114" s="56"/>
      <c r="S114" s="56"/>
      <c r="T114" s="56"/>
      <c r="U114" s="44"/>
      <c r="V114" s="111"/>
      <c r="W114" s="44"/>
      <c r="X114" s="56"/>
      <c r="Y114" s="94"/>
      <c r="Z114" s="56"/>
      <c r="AA114" s="56"/>
      <c r="AB114" s="56"/>
      <c r="AC114" s="56"/>
      <c r="AD114" s="44"/>
      <c r="AE114" s="56"/>
      <c r="AF114" s="82" t="str">
        <f t="shared" si="17"/>
        <v/>
      </c>
      <c r="AG114" s="159"/>
      <c r="AH114" s="160" t="str">
        <f t="shared" si="18"/>
        <v/>
      </c>
      <c r="AI114" s="160" t="str">
        <f t="shared" si="19"/>
        <v/>
      </c>
      <c r="AJ114" s="161" t="str">
        <f t="shared" si="20"/>
        <v/>
      </c>
      <c r="AK114" s="161" t="str">
        <f t="shared" si="21"/>
        <v/>
      </c>
      <c r="AL114" s="161" t="str">
        <f t="shared" si="22"/>
        <v/>
      </c>
      <c r="AM114" s="161" t="str">
        <f t="shared" si="23"/>
        <v/>
      </c>
      <c r="AN114" s="162" t="str">
        <f t="shared" si="24"/>
        <v/>
      </c>
      <c r="AO114" s="34" t="str">
        <f t="shared" si="25"/>
        <v/>
      </c>
      <c r="AP114" s="34" t="str">
        <f t="shared" si="26"/>
        <v/>
      </c>
      <c r="AQ114" s="72"/>
    </row>
    <row r="115" spans="1:43" ht="54.75" customHeight="1" x14ac:dyDescent="0.25">
      <c r="A115" s="72">
        <v>86</v>
      </c>
      <c r="B115" s="126" t="s">
        <v>441</v>
      </c>
      <c r="C115" s="92">
        <f>'2022'!B111</f>
        <v>6.8</v>
      </c>
      <c r="D115" s="581">
        <f>'2022'!AM111</f>
        <v>13</v>
      </c>
      <c r="E115" s="93">
        <f>'2022'!AN111</f>
        <v>0</v>
      </c>
      <c r="F115" s="92">
        <f>'2022'!AQ111</f>
        <v>0</v>
      </c>
      <c r="G115" s="583">
        <f>'2021'!AX83</f>
        <v>0</v>
      </c>
      <c r="H115" s="585">
        <f>IF(G115&gt;0,G115/D115*100,0)</f>
        <v>0</v>
      </c>
      <c r="I115" s="127"/>
      <c r="J115" s="583">
        <f>'2021'!BA83</f>
        <v>0</v>
      </c>
      <c r="K115" s="127"/>
      <c r="L115" s="127"/>
      <c r="M115" s="44"/>
      <c r="N115" s="583">
        <f>'2021'!BC83</f>
        <v>0</v>
      </c>
      <c r="O115" s="583">
        <f>'Добыча 2021'!F93</f>
        <v>0</v>
      </c>
      <c r="P115" s="44"/>
      <c r="Q115" s="44"/>
      <c r="R115" s="44"/>
      <c r="S115" s="583">
        <f>'Добыча 2021'!H93</f>
        <v>0</v>
      </c>
      <c r="T115" s="583">
        <f>'Добыча 2021'!G93</f>
        <v>0</v>
      </c>
      <c r="U115" s="583">
        <f>IF(G115=0,0,O115/G115*100)</f>
        <v>0</v>
      </c>
      <c r="V115" s="94">
        <f>'2022'!AU111</f>
        <v>0</v>
      </c>
      <c r="W115" s="44">
        <f>IF(V115&gt;1,V115/E115*100,0)</f>
        <v>0</v>
      </c>
      <c r="X115" s="44">
        <f>'2022'!AX111</f>
        <v>0</v>
      </c>
      <c r="Y115" s="94">
        <f>IF(X115&gt;0,X115/E115*100,0)</f>
        <v>0</v>
      </c>
      <c r="Z115" s="44"/>
      <c r="AA115" s="44">
        <f>'2022'!BA111</f>
        <v>0</v>
      </c>
      <c r="AB115" s="44"/>
      <c r="AC115" s="44"/>
      <c r="AD115" s="44">
        <f t="shared" si="35"/>
        <v>0</v>
      </c>
      <c r="AE115" s="95">
        <f>'2022'!BC111</f>
        <v>0</v>
      </c>
      <c r="AF115" s="82" t="str">
        <f t="shared" si="17"/>
        <v/>
      </c>
      <c r="AG115" s="159"/>
      <c r="AH115" s="160">
        <f t="shared" si="18"/>
        <v>0</v>
      </c>
      <c r="AI115" s="160" t="e">
        <f t="shared" ca="1" si="19"/>
        <v>#NAME?</v>
      </c>
      <c r="AJ115" s="161">
        <f t="shared" si="20"/>
        <v>3</v>
      </c>
      <c r="AK115" s="161" t="str">
        <f t="shared" si="21"/>
        <v/>
      </c>
      <c r="AL115" s="161">
        <f t="shared" si="22"/>
        <v>0</v>
      </c>
      <c r="AM115" s="161">
        <f t="shared" si="23"/>
        <v>0</v>
      </c>
      <c r="AN115" s="162" t="str">
        <f t="shared" si="24"/>
        <v/>
      </c>
      <c r="AO115" s="34" t="str">
        <f t="shared" si="25"/>
        <v/>
      </c>
      <c r="AP115" s="34" t="str">
        <f t="shared" si="26"/>
        <v/>
      </c>
      <c r="AQ115" s="72"/>
    </row>
    <row r="116" spans="1:43" ht="53.25" customHeight="1" x14ac:dyDescent="0.25">
      <c r="A116" s="34">
        <v>87</v>
      </c>
      <c r="B116" s="118" t="s">
        <v>442</v>
      </c>
      <c r="C116" s="92">
        <f>'2022'!B112</f>
        <v>166.57499999999999</v>
      </c>
      <c r="D116" s="582"/>
      <c r="E116" s="93">
        <f>'2022'!AN112</f>
        <v>77</v>
      </c>
      <c r="F116" s="92">
        <f>'2022'!AQ112</f>
        <v>0.46225423983190755</v>
      </c>
      <c r="G116" s="584"/>
      <c r="H116" s="586"/>
      <c r="I116" s="44"/>
      <c r="J116" s="584"/>
      <c r="K116" s="44"/>
      <c r="L116" s="44"/>
      <c r="M116" s="44"/>
      <c r="N116" s="584"/>
      <c r="O116" s="584"/>
      <c r="P116" s="44"/>
      <c r="Q116" s="44"/>
      <c r="R116" s="44"/>
      <c r="S116" s="584"/>
      <c r="T116" s="584"/>
      <c r="U116" s="584"/>
      <c r="V116" s="94">
        <f>'2022'!AU112</f>
        <v>2.31</v>
      </c>
      <c r="W116" s="44">
        <f t="shared" si="15"/>
        <v>3.0000000000000004</v>
      </c>
      <c r="X116" s="44">
        <f>'2022'!AX112</f>
        <v>2</v>
      </c>
      <c r="Y116" s="94">
        <f t="shared" si="16"/>
        <v>2.5974025974025974</v>
      </c>
      <c r="Z116" s="44"/>
      <c r="AA116" s="44">
        <f>'2022'!BA112</f>
        <v>0</v>
      </c>
      <c r="AB116" s="44"/>
      <c r="AC116" s="44"/>
      <c r="AD116" s="44">
        <f t="shared" si="35"/>
        <v>1</v>
      </c>
      <c r="AE116" s="95">
        <f>'2022'!BC112</f>
        <v>1</v>
      </c>
      <c r="AF116" s="82" t="str">
        <f t="shared" si="17"/>
        <v/>
      </c>
      <c r="AG116" s="159"/>
      <c r="AH116" s="160">
        <f t="shared" si="18"/>
        <v>0.46225423983190755</v>
      </c>
      <c r="AI116" s="160" t="e">
        <f t="shared" ca="1" si="19"/>
        <v>#NAME?</v>
      </c>
      <c r="AJ116" s="161">
        <f t="shared" si="20"/>
        <v>3</v>
      </c>
      <c r="AK116" s="161" t="str">
        <f t="shared" si="21"/>
        <v/>
      </c>
      <c r="AL116" s="161" t="e">
        <f t="shared" ca="1" si="22"/>
        <v>#NAME?</v>
      </c>
      <c r="AM116" s="161">
        <f t="shared" si="23"/>
        <v>2</v>
      </c>
      <c r="AN116" s="162" t="e">
        <f t="shared" ca="1" si="24"/>
        <v>#NAME?</v>
      </c>
      <c r="AO116" s="34" t="str">
        <f t="shared" si="25"/>
        <v/>
      </c>
      <c r="AP116" s="34" t="str">
        <f t="shared" si="26"/>
        <v/>
      </c>
      <c r="AQ116" s="72"/>
    </row>
    <row r="117" spans="1:43" ht="46.5" customHeight="1" x14ac:dyDescent="0.25">
      <c r="A117" s="72">
        <v>88</v>
      </c>
      <c r="B117" s="57" t="s">
        <v>315</v>
      </c>
      <c r="C117" s="92">
        <f>'2022'!B113</f>
        <v>1572.825</v>
      </c>
      <c r="D117" s="93">
        <f>'2022'!AM113</f>
        <v>694</v>
      </c>
      <c r="E117" s="93">
        <f>'2022'!AN113</f>
        <v>561</v>
      </c>
      <c r="F117" s="92">
        <f>'2022'!AQ113</f>
        <v>0.35668303848171284</v>
      </c>
      <c r="G117" s="44">
        <f>'2021'!AX84</f>
        <v>0</v>
      </c>
      <c r="H117" s="94">
        <f t="shared" ref="H117:H180" si="36">IF(G117&gt;0,G117/D117*100,0)</f>
        <v>0</v>
      </c>
      <c r="I117" s="47"/>
      <c r="J117" s="44">
        <f>'2021'!BA84</f>
        <v>0</v>
      </c>
      <c r="K117" s="47"/>
      <c r="L117" s="99"/>
      <c r="M117" s="44"/>
      <c r="N117" s="44">
        <f>'2021'!BC84</f>
        <v>0</v>
      </c>
      <c r="O117" s="44">
        <f>'Добыча 2021'!F94</f>
        <v>0</v>
      </c>
      <c r="P117" s="44"/>
      <c r="Q117" s="44"/>
      <c r="R117" s="44"/>
      <c r="S117" s="44">
        <f>'Добыча 2021'!H94</f>
        <v>0</v>
      </c>
      <c r="T117" s="44">
        <f>'Добыча 2021'!G94</f>
        <v>0</v>
      </c>
      <c r="U117" s="44">
        <f t="shared" si="28"/>
        <v>0</v>
      </c>
      <c r="V117" s="94">
        <f>'2022'!AU113</f>
        <v>16.829999999999998</v>
      </c>
      <c r="W117" s="44">
        <f t="shared" si="15"/>
        <v>2.9999999999999996</v>
      </c>
      <c r="X117" s="44">
        <f>'2022'!AX113</f>
        <v>0</v>
      </c>
      <c r="Y117" s="94">
        <f t="shared" si="16"/>
        <v>0</v>
      </c>
      <c r="Z117" s="44"/>
      <c r="AA117" s="44">
        <f>'2022'!BA113</f>
        <v>0</v>
      </c>
      <c r="AB117" s="44"/>
      <c r="AC117" s="44"/>
      <c r="AD117" s="44"/>
      <c r="AE117" s="95">
        <f>'2022'!BC113</f>
        <v>0</v>
      </c>
      <c r="AF117" s="82" t="str">
        <f t="shared" si="17"/>
        <v/>
      </c>
      <c r="AG117" s="159"/>
      <c r="AH117" s="160">
        <f t="shared" si="18"/>
        <v>0.35668303848171284</v>
      </c>
      <c r="AI117" s="160" t="e">
        <f t="shared" ca="1" si="19"/>
        <v>#NAME?</v>
      </c>
      <c r="AJ117" s="161">
        <f t="shared" si="20"/>
        <v>3</v>
      </c>
      <c r="AK117" s="161" t="str">
        <f t="shared" si="21"/>
        <v/>
      </c>
      <c r="AL117" s="161">
        <f t="shared" si="22"/>
        <v>0</v>
      </c>
      <c r="AM117" s="161">
        <f t="shared" si="23"/>
        <v>0</v>
      </c>
      <c r="AN117" s="162" t="str">
        <f t="shared" si="24"/>
        <v/>
      </c>
      <c r="AO117" s="34" t="str">
        <f t="shared" si="25"/>
        <v/>
      </c>
      <c r="AP117" s="34" t="str">
        <f t="shared" si="26"/>
        <v/>
      </c>
      <c r="AQ117" s="72"/>
    </row>
    <row r="118" spans="1:43" ht="18.75" x14ac:dyDescent="0.25">
      <c r="A118" s="34"/>
      <c r="B118" s="46" t="s">
        <v>141</v>
      </c>
      <c r="C118" s="98"/>
      <c r="D118" s="97"/>
      <c r="E118" s="97"/>
      <c r="F118" s="98"/>
      <c r="G118" s="44"/>
      <c r="H118" s="94"/>
      <c r="I118" s="44"/>
      <c r="J118" s="44"/>
      <c r="K118" s="44"/>
      <c r="L118" s="44"/>
      <c r="M118" s="56"/>
      <c r="N118" s="44"/>
      <c r="O118" s="56"/>
      <c r="P118" s="56"/>
      <c r="Q118" s="56"/>
      <c r="R118" s="56"/>
      <c r="S118" s="56"/>
      <c r="T118" s="56"/>
      <c r="U118" s="44"/>
      <c r="V118" s="111"/>
      <c r="W118" s="44"/>
      <c r="X118" s="56"/>
      <c r="Y118" s="94"/>
      <c r="Z118" s="56"/>
      <c r="AA118" s="56"/>
      <c r="AB118" s="56"/>
      <c r="AC118" s="56"/>
      <c r="AD118" s="44"/>
      <c r="AE118" s="56"/>
      <c r="AF118" s="82" t="str">
        <f t="shared" si="17"/>
        <v/>
      </c>
      <c r="AG118" s="159"/>
      <c r="AH118" s="160" t="str">
        <f t="shared" si="18"/>
        <v/>
      </c>
      <c r="AI118" s="160" t="str">
        <f t="shared" si="19"/>
        <v/>
      </c>
      <c r="AJ118" s="161" t="str">
        <f t="shared" si="20"/>
        <v/>
      </c>
      <c r="AK118" s="161" t="str">
        <f t="shared" si="21"/>
        <v/>
      </c>
      <c r="AL118" s="161" t="str">
        <f t="shared" si="22"/>
        <v/>
      </c>
      <c r="AM118" s="161" t="str">
        <f t="shared" si="23"/>
        <v/>
      </c>
      <c r="AN118" s="162" t="str">
        <f t="shared" si="24"/>
        <v/>
      </c>
      <c r="AO118" s="34" t="str">
        <f t="shared" si="25"/>
        <v/>
      </c>
      <c r="AP118" s="34" t="str">
        <f t="shared" si="26"/>
        <v/>
      </c>
      <c r="AQ118" s="72"/>
    </row>
    <row r="119" spans="1:43" ht="48.75" customHeight="1" x14ac:dyDescent="0.25">
      <c r="A119" s="34">
        <v>89</v>
      </c>
      <c r="B119" s="57" t="s">
        <v>142</v>
      </c>
      <c r="C119" s="92">
        <f>'2022'!B115</f>
        <v>867</v>
      </c>
      <c r="D119" s="93">
        <f>'2022'!AM115</f>
        <v>1967</v>
      </c>
      <c r="E119" s="93">
        <f>'2022'!AN115</f>
        <v>2505</v>
      </c>
      <c r="F119" s="92">
        <f>'2022'!AQ115</f>
        <v>2.8892733564013842</v>
      </c>
      <c r="G119" s="44">
        <f>'2021'!AX86</f>
        <v>79</v>
      </c>
      <c r="H119" s="94">
        <f t="shared" si="36"/>
        <v>4.0162684290798172</v>
      </c>
      <c r="I119" s="44"/>
      <c r="J119" s="44">
        <f>'2021'!BA86</f>
        <v>0</v>
      </c>
      <c r="K119" s="44"/>
      <c r="L119" s="44"/>
      <c r="M119" s="44"/>
      <c r="N119" s="44">
        <f>'2021'!BC86</f>
        <v>0</v>
      </c>
      <c r="O119" s="44">
        <f>'Добыча 2021'!F96</f>
        <v>64</v>
      </c>
      <c r="P119" s="44"/>
      <c r="Q119" s="44"/>
      <c r="R119" s="44"/>
      <c r="S119" s="44">
        <f>'Добыча 2021'!H96</f>
        <v>36</v>
      </c>
      <c r="T119" s="44">
        <f>'Добыча 2021'!G96</f>
        <v>28</v>
      </c>
      <c r="U119" s="44">
        <f t="shared" si="28"/>
        <v>81.012658227848107</v>
      </c>
      <c r="V119" s="94">
        <f>'2022'!AU115</f>
        <v>175.35000000000002</v>
      </c>
      <c r="W119" s="44">
        <f t="shared" si="15"/>
        <v>7.0000000000000009</v>
      </c>
      <c r="X119" s="44">
        <f>'2022'!AX115</f>
        <v>125</v>
      </c>
      <c r="Y119" s="94">
        <f t="shared" si="16"/>
        <v>4.9900199600798407</v>
      </c>
      <c r="Z119" s="44"/>
      <c r="AA119" s="44">
        <f>'2022'!BA115</f>
        <v>0</v>
      </c>
      <c r="AB119" s="44"/>
      <c r="AC119" s="44"/>
      <c r="AD119" s="44"/>
      <c r="AE119" s="95">
        <f>'2022'!BC115</f>
        <v>0</v>
      </c>
      <c r="AF119" s="82" t="str">
        <f t="shared" si="17"/>
        <v/>
      </c>
      <c r="AG119" s="159"/>
      <c r="AH119" s="160">
        <f t="shared" si="18"/>
        <v>2.8892733564013842</v>
      </c>
      <c r="AI119" s="160" t="e">
        <f t="shared" ca="1" si="19"/>
        <v>#NAME?</v>
      </c>
      <c r="AJ119" s="161">
        <f t="shared" si="20"/>
        <v>7</v>
      </c>
      <c r="AK119" s="161" t="str">
        <f t="shared" si="21"/>
        <v/>
      </c>
      <c r="AL119" s="161" t="e">
        <f t="shared" ca="1" si="22"/>
        <v>#NAME?</v>
      </c>
      <c r="AM119" s="161">
        <f t="shared" si="23"/>
        <v>125</v>
      </c>
      <c r="AN119" s="162" t="e">
        <f t="shared" ca="1" si="24"/>
        <v>#NAME?</v>
      </c>
      <c r="AO119" s="34" t="str">
        <f t="shared" si="25"/>
        <v>Сумма не совпадает или не ОДОУ</v>
      </c>
      <c r="AP119" s="34" t="str">
        <f t="shared" si="26"/>
        <v/>
      </c>
      <c r="AQ119" s="72"/>
    </row>
    <row r="120" spans="1:43" ht="32.25" customHeight="1" x14ac:dyDescent="0.25">
      <c r="A120" s="34">
        <v>90</v>
      </c>
      <c r="B120" s="57" t="s">
        <v>316</v>
      </c>
      <c r="C120" s="92">
        <f>'2022'!B116</f>
        <v>385.19600000000003</v>
      </c>
      <c r="D120" s="93">
        <f>'2022'!AM116</f>
        <v>239</v>
      </c>
      <c r="E120" s="93">
        <f>'2022'!AN116</f>
        <v>284</v>
      </c>
      <c r="F120" s="92">
        <f>'2022'!AQ116</f>
        <v>0.73728699155754474</v>
      </c>
      <c r="G120" s="44">
        <f>'2021'!AX87</f>
        <v>3</v>
      </c>
      <c r="H120" s="94">
        <f t="shared" si="36"/>
        <v>1.2552301255230125</v>
      </c>
      <c r="I120" s="44"/>
      <c r="J120" s="44">
        <f>'2021'!BA87</f>
        <v>0</v>
      </c>
      <c r="K120" s="44"/>
      <c r="L120" s="44"/>
      <c r="M120" s="44"/>
      <c r="N120" s="44">
        <f>'2021'!BC87</f>
        <v>0</v>
      </c>
      <c r="O120" s="44">
        <f>'Добыча 2021'!F97</f>
        <v>3</v>
      </c>
      <c r="P120" s="44"/>
      <c r="Q120" s="44"/>
      <c r="R120" s="44"/>
      <c r="S120" s="44">
        <f>'Добыча 2021'!H97</f>
        <v>1</v>
      </c>
      <c r="T120" s="44">
        <f>'Добыча 2021'!G97</f>
        <v>2</v>
      </c>
      <c r="U120" s="44">
        <f t="shared" si="28"/>
        <v>100</v>
      </c>
      <c r="V120" s="94">
        <f>'2022'!AU116</f>
        <v>8.52</v>
      </c>
      <c r="W120" s="44">
        <f t="shared" si="15"/>
        <v>3</v>
      </c>
      <c r="X120" s="44">
        <f>'2022'!AX116</f>
        <v>8</v>
      </c>
      <c r="Y120" s="94">
        <f t="shared" si="16"/>
        <v>2.8169014084507045</v>
      </c>
      <c r="Z120" s="44"/>
      <c r="AA120" s="44">
        <f>'2022'!BA116</f>
        <v>0</v>
      </c>
      <c r="AB120" s="44"/>
      <c r="AC120" s="44"/>
      <c r="AD120" s="44"/>
      <c r="AE120" s="95">
        <f>'2022'!BC116</f>
        <v>0</v>
      </c>
      <c r="AF120" s="82" t="str">
        <f t="shared" si="17"/>
        <v/>
      </c>
      <c r="AG120" s="159"/>
      <c r="AH120" s="160">
        <f t="shared" si="18"/>
        <v>0.73728699155754474</v>
      </c>
      <c r="AI120" s="160" t="e">
        <f t="shared" ca="1" si="19"/>
        <v>#NAME?</v>
      </c>
      <c r="AJ120" s="161">
        <f t="shared" si="20"/>
        <v>3</v>
      </c>
      <c r="AK120" s="161" t="str">
        <f t="shared" si="21"/>
        <v/>
      </c>
      <c r="AL120" s="161" t="e">
        <f t="shared" ca="1" si="22"/>
        <v>#NAME?</v>
      </c>
      <c r="AM120" s="161">
        <f t="shared" si="23"/>
        <v>8</v>
      </c>
      <c r="AN120" s="162" t="e">
        <f t="shared" ca="1" si="24"/>
        <v>#NAME?</v>
      </c>
      <c r="AO120" s="34" t="str">
        <f t="shared" si="25"/>
        <v>Сумма не совпадает или не ОДОУ</v>
      </c>
      <c r="AP120" s="34" t="str">
        <f t="shared" si="26"/>
        <v/>
      </c>
      <c r="AQ120" s="72"/>
    </row>
    <row r="121" spans="1:43" ht="32.25" customHeight="1" x14ac:dyDescent="0.25">
      <c r="A121" s="34">
        <v>91</v>
      </c>
      <c r="B121" s="57" t="s">
        <v>317</v>
      </c>
      <c r="C121" s="92">
        <f>'2022'!B117</f>
        <v>163.09700000000001</v>
      </c>
      <c r="D121" s="93">
        <f>'2022'!AM117</f>
        <v>676</v>
      </c>
      <c r="E121" s="93">
        <f>'2022'!AN117</f>
        <v>1018</v>
      </c>
      <c r="F121" s="92">
        <f>'2022'!AQ117</f>
        <v>6.2416843964021407</v>
      </c>
      <c r="G121" s="44">
        <f>'2021'!AX88</f>
        <v>34</v>
      </c>
      <c r="H121" s="94">
        <f t="shared" si="36"/>
        <v>5.0295857988165684</v>
      </c>
      <c r="I121" s="44"/>
      <c r="J121" s="44">
        <f>'2021'!BA88</f>
        <v>0</v>
      </c>
      <c r="K121" s="44"/>
      <c r="L121" s="44"/>
      <c r="M121" s="44"/>
      <c r="N121" s="44">
        <f>'2021'!BC88</f>
        <v>0</v>
      </c>
      <c r="O121" s="44">
        <f>'Добыча 2021'!F98</f>
        <v>27</v>
      </c>
      <c r="P121" s="44"/>
      <c r="Q121" s="44"/>
      <c r="R121" s="44"/>
      <c r="S121" s="44">
        <f>'Добыча 2021'!H98</f>
        <v>15</v>
      </c>
      <c r="T121" s="44">
        <f>'Добыча 2021'!G98</f>
        <v>12</v>
      </c>
      <c r="U121" s="44">
        <f t="shared" si="28"/>
        <v>79.411764705882348</v>
      </c>
      <c r="V121" s="94">
        <f>'2022'!AU117</f>
        <v>101.80000000000001</v>
      </c>
      <c r="W121" s="44">
        <f t="shared" si="15"/>
        <v>10</v>
      </c>
      <c r="X121" s="44">
        <f>'2022'!AX117</f>
        <v>80</v>
      </c>
      <c r="Y121" s="94">
        <f t="shared" si="16"/>
        <v>7.8585461689587426</v>
      </c>
      <c r="Z121" s="44"/>
      <c r="AA121" s="44">
        <f>'2022'!BA117</f>
        <v>0</v>
      </c>
      <c r="AB121" s="44"/>
      <c r="AC121" s="44"/>
      <c r="AD121" s="44"/>
      <c r="AE121" s="95">
        <f>'2022'!BC117</f>
        <v>0</v>
      </c>
      <c r="AF121" s="82" t="str">
        <f t="shared" si="17"/>
        <v/>
      </c>
      <c r="AG121" s="159"/>
      <c r="AH121" s="160">
        <f t="shared" si="18"/>
        <v>6.2416843964021407</v>
      </c>
      <c r="AI121" s="160" t="e">
        <f t="shared" ca="1" si="19"/>
        <v>#NAME?</v>
      </c>
      <c r="AJ121" s="161">
        <f t="shared" si="20"/>
        <v>10</v>
      </c>
      <c r="AK121" s="161" t="str">
        <f t="shared" si="21"/>
        <v/>
      </c>
      <c r="AL121" s="161" t="e">
        <f t="shared" ca="1" si="22"/>
        <v>#NAME?</v>
      </c>
      <c r="AM121" s="161">
        <f t="shared" si="23"/>
        <v>80</v>
      </c>
      <c r="AN121" s="162" t="e">
        <f t="shared" ca="1" si="24"/>
        <v>#NAME?</v>
      </c>
      <c r="AO121" s="34" t="str">
        <f t="shared" si="25"/>
        <v>Сумма не совпадает или не ОДОУ</v>
      </c>
      <c r="AP121" s="34" t="str">
        <f t="shared" si="26"/>
        <v/>
      </c>
      <c r="AQ121" s="72"/>
    </row>
    <row r="122" spans="1:43" ht="32.25" customHeight="1" x14ac:dyDescent="0.25">
      <c r="A122" s="34">
        <v>92</v>
      </c>
      <c r="B122" s="57" t="s">
        <v>318</v>
      </c>
      <c r="C122" s="92">
        <f>'2022'!B118</f>
        <v>49.08</v>
      </c>
      <c r="D122" s="93">
        <f>'2022'!AM118</f>
        <v>77</v>
      </c>
      <c r="E122" s="93">
        <f>'2022'!AN118</f>
        <v>77</v>
      </c>
      <c r="F122" s="92">
        <f>'2022'!AQ118</f>
        <v>1.5688671556642217</v>
      </c>
      <c r="G122" s="44">
        <f>'2021'!AX89</f>
        <v>3</v>
      </c>
      <c r="H122" s="94">
        <f t="shared" si="36"/>
        <v>3.8961038961038961</v>
      </c>
      <c r="I122" s="44"/>
      <c r="J122" s="44">
        <f>'2021'!BA89</f>
        <v>0</v>
      </c>
      <c r="K122" s="44"/>
      <c r="L122" s="44"/>
      <c r="M122" s="44"/>
      <c r="N122" s="44">
        <f>'2021'!BC89</f>
        <v>1</v>
      </c>
      <c r="O122" s="44">
        <f>'Добыча 2021'!F99</f>
        <v>0</v>
      </c>
      <c r="P122" s="44"/>
      <c r="Q122" s="44"/>
      <c r="R122" s="44"/>
      <c r="S122" s="44">
        <f>'Добыча 2021'!H99</f>
        <v>0</v>
      </c>
      <c r="T122" s="44">
        <f>'Добыча 2021'!G99</f>
        <v>0</v>
      </c>
      <c r="U122" s="44">
        <f t="shared" si="28"/>
        <v>0</v>
      </c>
      <c r="V122" s="94">
        <f>'2022'!AU118</f>
        <v>3.85</v>
      </c>
      <c r="W122" s="44">
        <f t="shared" si="15"/>
        <v>5</v>
      </c>
      <c r="X122" s="44">
        <f>'2022'!AX118</f>
        <v>3</v>
      </c>
      <c r="Y122" s="94">
        <f t="shared" si="16"/>
        <v>3.8961038961038961</v>
      </c>
      <c r="Z122" s="44"/>
      <c r="AA122" s="44">
        <f>'2022'!BA118</f>
        <v>0</v>
      </c>
      <c r="AB122" s="44"/>
      <c r="AC122" s="44"/>
      <c r="AD122" s="44">
        <f t="shared" si="35"/>
        <v>2</v>
      </c>
      <c r="AE122" s="95">
        <f>'2022'!BC118</f>
        <v>1</v>
      </c>
      <c r="AF122" s="82" t="str">
        <f t="shared" si="17"/>
        <v/>
      </c>
      <c r="AG122" s="159"/>
      <c r="AH122" s="160">
        <f t="shared" si="18"/>
        <v>1.5688671556642217</v>
      </c>
      <c r="AI122" s="160" t="e">
        <f t="shared" ca="1" si="19"/>
        <v>#NAME?</v>
      </c>
      <c r="AJ122" s="161">
        <f t="shared" si="20"/>
        <v>5</v>
      </c>
      <c r="AK122" s="161" t="str">
        <f t="shared" si="21"/>
        <v/>
      </c>
      <c r="AL122" s="161" t="e">
        <f t="shared" ca="1" si="22"/>
        <v>#NAME?</v>
      </c>
      <c r="AM122" s="161">
        <f t="shared" si="23"/>
        <v>3</v>
      </c>
      <c r="AN122" s="162" t="e">
        <f t="shared" ca="1" si="24"/>
        <v>#NAME?</v>
      </c>
      <c r="AO122" s="34" t="str">
        <f t="shared" si="25"/>
        <v/>
      </c>
      <c r="AP122" s="34" t="str">
        <f t="shared" si="26"/>
        <v/>
      </c>
      <c r="AQ122" s="72"/>
    </row>
    <row r="123" spans="1:43" ht="32.25" customHeight="1" x14ac:dyDescent="0.25">
      <c r="A123" s="34">
        <v>93</v>
      </c>
      <c r="B123" s="57" t="s">
        <v>319</v>
      </c>
      <c r="C123" s="92">
        <f>'2022'!B119</f>
        <v>151.1</v>
      </c>
      <c r="D123" s="93">
        <f>'2022'!AM119</f>
        <v>330</v>
      </c>
      <c r="E123" s="93">
        <f>'2022'!AN119</f>
        <v>360</v>
      </c>
      <c r="F123" s="92">
        <f>'2022'!AQ119</f>
        <v>2.3825281270681669</v>
      </c>
      <c r="G123" s="44">
        <f>'2021'!AX90</f>
        <v>15</v>
      </c>
      <c r="H123" s="94">
        <f t="shared" si="36"/>
        <v>4.5454545454545459</v>
      </c>
      <c r="I123" s="44"/>
      <c r="J123" s="44">
        <f>'2021'!BA90</f>
        <v>2</v>
      </c>
      <c r="K123" s="44"/>
      <c r="L123" s="44"/>
      <c r="M123" s="44"/>
      <c r="N123" s="44">
        <f>'2021'!BC90</f>
        <v>5</v>
      </c>
      <c r="O123" s="44">
        <f>'Добыча 2021'!F100</f>
        <v>9</v>
      </c>
      <c r="P123" s="44"/>
      <c r="Q123" s="44"/>
      <c r="R123" s="44"/>
      <c r="S123" s="44">
        <f>'Добыча 2021'!H100</f>
        <v>6</v>
      </c>
      <c r="T123" s="44">
        <f>'Добыча 2021'!G100</f>
        <v>3</v>
      </c>
      <c r="U123" s="44">
        <f t="shared" si="28"/>
        <v>60</v>
      </c>
      <c r="V123" s="94">
        <f>'2022'!AU119</f>
        <v>25.200000000000003</v>
      </c>
      <c r="W123" s="44">
        <f t="shared" si="15"/>
        <v>7.0000000000000009</v>
      </c>
      <c r="X123" s="44">
        <f>'2022'!AX119</f>
        <v>18</v>
      </c>
      <c r="Y123" s="94">
        <f t="shared" si="16"/>
        <v>5</v>
      </c>
      <c r="Z123" s="44"/>
      <c r="AA123" s="44">
        <f>'2022'!BA119</f>
        <v>2</v>
      </c>
      <c r="AB123" s="44"/>
      <c r="AC123" s="44"/>
      <c r="AD123" s="44">
        <f t="shared" si="35"/>
        <v>10</v>
      </c>
      <c r="AE123" s="95">
        <f>'2022'!BC119</f>
        <v>6</v>
      </c>
      <c r="AF123" s="82" t="str">
        <f t="shared" si="17"/>
        <v/>
      </c>
      <c r="AG123" s="159"/>
      <c r="AH123" s="160">
        <f t="shared" si="18"/>
        <v>2.3825281270681669</v>
      </c>
      <c r="AI123" s="160" t="e">
        <f t="shared" ca="1" si="19"/>
        <v>#NAME?</v>
      </c>
      <c r="AJ123" s="161">
        <f t="shared" si="20"/>
        <v>7</v>
      </c>
      <c r="AK123" s="161" t="str">
        <f t="shared" si="21"/>
        <v/>
      </c>
      <c r="AL123" s="161" t="e">
        <f t="shared" ca="1" si="22"/>
        <v>#NAME?</v>
      </c>
      <c r="AM123" s="161">
        <f t="shared" si="23"/>
        <v>18</v>
      </c>
      <c r="AN123" s="162" t="e">
        <f t="shared" ca="1" si="24"/>
        <v>#NAME?</v>
      </c>
      <c r="AO123" s="34" t="str">
        <f t="shared" si="25"/>
        <v/>
      </c>
      <c r="AP123" s="34" t="str">
        <f t="shared" si="26"/>
        <v/>
      </c>
      <c r="AQ123" s="72"/>
    </row>
    <row r="124" spans="1:43" ht="30" customHeight="1" x14ac:dyDescent="0.25">
      <c r="A124" s="34">
        <v>94</v>
      </c>
      <c r="B124" s="57" t="s">
        <v>320</v>
      </c>
      <c r="C124" s="92">
        <f>'2022'!B120</f>
        <v>46.08</v>
      </c>
      <c r="D124" s="93">
        <f>'2022'!AM120</f>
        <v>0</v>
      </c>
      <c r="E124" s="93">
        <f>'2022'!AN120</f>
        <v>0</v>
      </c>
      <c r="F124" s="92">
        <f>'2022'!AQ120</f>
        <v>0</v>
      </c>
      <c r="G124" s="44">
        <f>'2021'!AX91</f>
        <v>0</v>
      </c>
      <c r="H124" s="94">
        <f t="shared" si="36"/>
        <v>0</v>
      </c>
      <c r="I124" s="44"/>
      <c r="J124" s="44">
        <f>'2021'!BA91</f>
        <v>0</v>
      </c>
      <c r="K124" s="44"/>
      <c r="L124" s="44"/>
      <c r="M124" s="44"/>
      <c r="N124" s="44">
        <f>'2021'!BC91</f>
        <v>0</v>
      </c>
      <c r="O124" s="44">
        <f>'Добыча 2021'!F101</f>
        <v>0</v>
      </c>
      <c r="P124" s="44"/>
      <c r="Q124" s="44"/>
      <c r="R124" s="44"/>
      <c r="S124" s="44">
        <f>'Добыча 2021'!H101</f>
        <v>0</v>
      </c>
      <c r="T124" s="44">
        <f>'Добыча 2021'!G101</f>
        <v>0</v>
      </c>
      <c r="U124" s="44">
        <f t="shared" si="28"/>
        <v>0</v>
      </c>
      <c r="V124" s="94">
        <f>'2022'!AU120</f>
        <v>0</v>
      </c>
      <c r="W124" s="44">
        <f t="shared" si="15"/>
        <v>0</v>
      </c>
      <c r="X124" s="44">
        <f>'2022'!AX120</f>
        <v>0</v>
      </c>
      <c r="Y124" s="94">
        <f t="shared" si="16"/>
        <v>0</v>
      </c>
      <c r="Z124" s="44"/>
      <c r="AA124" s="44">
        <f>'2022'!BA120</f>
        <v>0</v>
      </c>
      <c r="AB124" s="44"/>
      <c r="AC124" s="44"/>
      <c r="AD124" s="44">
        <f t="shared" si="35"/>
        <v>0</v>
      </c>
      <c r="AE124" s="95">
        <f>'2022'!BC120</f>
        <v>0</v>
      </c>
      <c r="AF124" s="82" t="str">
        <f t="shared" si="17"/>
        <v/>
      </c>
      <c r="AG124" s="159"/>
      <c r="AH124" s="160">
        <f t="shared" si="18"/>
        <v>0</v>
      </c>
      <c r="AI124" s="160" t="e">
        <f t="shared" ca="1" si="19"/>
        <v>#NAME?</v>
      </c>
      <c r="AJ124" s="161">
        <f t="shared" si="20"/>
        <v>3</v>
      </c>
      <c r="AK124" s="161" t="str">
        <f t="shared" si="21"/>
        <v/>
      </c>
      <c r="AL124" s="161">
        <f t="shared" si="22"/>
        <v>0</v>
      </c>
      <c r="AM124" s="161">
        <f t="shared" si="23"/>
        <v>0</v>
      </c>
      <c r="AN124" s="162" t="str">
        <f t="shared" si="24"/>
        <v/>
      </c>
      <c r="AO124" s="34" t="str">
        <f t="shared" si="25"/>
        <v/>
      </c>
      <c r="AP124" s="34" t="str">
        <f t="shared" si="26"/>
        <v/>
      </c>
      <c r="AQ124" s="72"/>
    </row>
    <row r="125" spans="1:43" ht="36" customHeight="1" x14ac:dyDescent="0.25">
      <c r="A125" s="34">
        <v>95</v>
      </c>
      <c r="B125" s="57" t="s">
        <v>321</v>
      </c>
      <c r="C125" s="92">
        <f>'2022'!B121</f>
        <v>2622.1</v>
      </c>
      <c r="D125" s="93">
        <f>'2022'!AM121</f>
        <v>0</v>
      </c>
      <c r="E125" s="93">
        <f>'2022'!AN121</f>
        <v>0</v>
      </c>
      <c r="F125" s="92">
        <f>'2022'!AQ121</f>
        <v>0</v>
      </c>
      <c r="G125" s="44">
        <f>'2021'!AX92</f>
        <v>0</v>
      </c>
      <c r="H125" s="94">
        <f t="shared" si="36"/>
        <v>0</v>
      </c>
      <c r="I125" s="44"/>
      <c r="J125" s="44">
        <f>'2021'!BA92</f>
        <v>0</v>
      </c>
      <c r="K125" s="44"/>
      <c r="L125" s="44"/>
      <c r="M125" s="44"/>
      <c r="N125" s="44">
        <f>'2021'!BC92</f>
        <v>0</v>
      </c>
      <c r="O125" s="44">
        <f>'Добыча 2021'!F102</f>
        <v>0</v>
      </c>
      <c r="P125" s="44"/>
      <c r="Q125" s="44"/>
      <c r="R125" s="44"/>
      <c r="S125" s="44">
        <f>'Добыча 2021'!H102</f>
        <v>0</v>
      </c>
      <c r="T125" s="44">
        <f>'Добыча 2021'!G102</f>
        <v>0</v>
      </c>
      <c r="U125" s="44">
        <f t="shared" si="28"/>
        <v>0</v>
      </c>
      <c r="V125" s="94">
        <f>'2022'!AU121</f>
        <v>0</v>
      </c>
      <c r="W125" s="44">
        <f t="shared" si="15"/>
        <v>0</v>
      </c>
      <c r="X125" s="44">
        <f>'2022'!AX121</f>
        <v>0</v>
      </c>
      <c r="Y125" s="94">
        <f t="shared" si="16"/>
        <v>0</v>
      </c>
      <c r="Z125" s="44"/>
      <c r="AA125" s="44">
        <f>'2022'!BA121</f>
        <v>0</v>
      </c>
      <c r="AB125" s="44"/>
      <c r="AC125" s="44"/>
      <c r="AD125" s="44">
        <f t="shared" si="35"/>
        <v>0</v>
      </c>
      <c r="AE125" s="95">
        <f>'2022'!BC121</f>
        <v>0</v>
      </c>
      <c r="AF125" s="82" t="str">
        <f t="shared" si="17"/>
        <v/>
      </c>
      <c r="AG125" s="159"/>
      <c r="AH125" s="160">
        <f t="shared" si="18"/>
        <v>0</v>
      </c>
      <c r="AI125" s="160" t="e">
        <f t="shared" ca="1" si="19"/>
        <v>#NAME?</v>
      </c>
      <c r="AJ125" s="161">
        <f t="shared" si="20"/>
        <v>3</v>
      </c>
      <c r="AK125" s="161" t="str">
        <f t="shared" si="21"/>
        <v/>
      </c>
      <c r="AL125" s="161">
        <f t="shared" si="22"/>
        <v>0</v>
      </c>
      <c r="AM125" s="161">
        <f t="shared" si="23"/>
        <v>0</v>
      </c>
      <c r="AN125" s="162" t="str">
        <f t="shared" si="24"/>
        <v/>
      </c>
      <c r="AO125" s="34" t="str">
        <f t="shared" si="25"/>
        <v/>
      </c>
      <c r="AP125" s="34" t="str">
        <f t="shared" si="26"/>
        <v/>
      </c>
      <c r="AQ125" s="72"/>
    </row>
    <row r="126" spans="1:43" ht="36" customHeight="1" x14ac:dyDescent="0.25">
      <c r="A126" s="34">
        <v>96</v>
      </c>
      <c r="B126" s="57" t="s">
        <v>322</v>
      </c>
      <c r="C126" s="92">
        <f>'2022'!B122</f>
        <v>31.664999999999999</v>
      </c>
      <c r="D126" s="93">
        <f>'2022'!AM122</f>
        <v>32</v>
      </c>
      <c r="E126" s="93">
        <f>'2022'!AN122</f>
        <v>34</v>
      </c>
      <c r="F126" s="92">
        <f>'2022'!AQ122</f>
        <v>1.0737407231959577</v>
      </c>
      <c r="G126" s="44">
        <f>'2021'!AX93</f>
        <v>0</v>
      </c>
      <c r="H126" s="94">
        <f t="shared" si="36"/>
        <v>0</v>
      </c>
      <c r="I126" s="44"/>
      <c r="J126" s="44">
        <f>'2021'!BA93</f>
        <v>0</v>
      </c>
      <c r="K126" s="44"/>
      <c r="L126" s="44"/>
      <c r="M126" s="44"/>
      <c r="N126" s="44">
        <f>'2021'!BC93</f>
        <v>0</v>
      </c>
      <c r="O126" s="44">
        <f>'Добыча 2021'!F103</f>
        <v>0</v>
      </c>
      <c r="P126" s="44"/>
      <c r="Q126" s="44"/>
      <c r="R126" s="44"/>
      <c r="S126" s="44">
        <f>'Добыча 2021'!H103</f>
        <v>0</v>
      </c>
      <c r="T126" s="44">
        <f>'Добыча 2021'!G103</f>
        <v>0</v>
      </c>
      <c r="U126" s="44">
        <f t="shared" si="28"/>
        <v>0</v>
      </c>
      <c r="V126" s="94">
        <f>'2022'!AU122</f>
        <v>0</v>
      </c>
      <c r="W126" s="44">
        <f t="shared" si="15"/>
        <v>0</v>
      </c>
      <c r="X126" s="44">
        <f>'2022'!AX122</f>
        <v>0</v>
      </c>
      <c r="Y126" s="94">
        <f t="shared" si="16"/>
        <v>0</v>
      </c>
      <c r="Z126" s="44"/>
      <c r="AA126" s="44">
        <f>'2022'!BA122</f>
        <v>0</v>
      </c>
      <c r="AB126" s="44"/>
      <c r="AC126" s="44"/>
      <c r="AD126" s="44">
        <f t="shared" si="35"/>
        <v>0</v>
      </c>
      <c r="AE126" s="95">
        <f>'2022'!BC122</f>
        <v>0</v>
      </c>
      <c r="AF126" s="82" t="str">
        <f t="shared" si="17"/>
        <v/>
      </c>
      <c r="AG126" s="159"/>
      <c r="AH126" s="160">
        <f t="shared" si="18"/>
        <v>1.0737407231959577</v>
      </c>
      <c r="AI126" s="160" t="e">
        <f t="shared" ca="1" si="19"/>
        <v>#NAME?</v>
      </c>
      <c r="AJ126" s="161">
        <f t="shared" si="20"/>
        <v>5</v>
      </c>
      <c r="AK126" s="161" t="str">
        <f t="shared" si="21"/>
        <v/>
      </c>
      <c r="AL126" s="161">
        <f t="shared" si="22"/>
        <v>0</v>
      </c>
      <c r="AM126" s="161">
        <f t="shared" si="23"/>
        <v>0</v>
      </c>
      <c r="AN126" s="162" t="str">
        <f t="shared" si="24"/>
        <v/>
      </c>
      <c r="AO126" s="34" t="str">
        <f t="shared" si="25"/>
        <v/>
      </c>
      <c r="AP126" s="34" t="str">
        <f t="shared" si="26"/>
        <v/>
      </c>
      <c r="AQ126" s="72"/>
    </row>
    <row r="127" spans="1:43" ht="94.5" x14ac:dyDescent="0.25">
      <c r="A127" s="34">
        <v>97</v>
      </c>
      <c r="B127" s="57" t="s">
        <v>145</v>
      </c>
      <c r="C127" s="92">
        <f>'2022'!B123</f>
        <v>42</v>
      </c>
      <c r="D127" s="93">
        <f>'2022'!AM123</f>
        <v>93</v>
      </c>
      <c r="E127" s="93">
        <f>'2022'!AN123</f>
        <v>116</v>
      </c>
      <c r="F127" s="92">
        <f>'2022'!AQ123</f>
        <v>2.7619047619047619</v>
      </c>
      <c r="G127" s="44">
        <f>'2021'!AX94</f>
        <v>4</v>
      </c>
      <c r="H127" s="94">
        <f t="shared" si="36"/>
        <v>4.3010752688172049</v>
      </c>
      <c r="I127" s="47"/>
      <c r="J127" s="44">
        <f>'2021'!BA94</f>
        <v>0</v>
      </c>
      <c r="K127" s="47"/>
      <c r="L127" s="99"/>
      <c r="M127" s="44"/>
      <c r="N127" s="44">
        <f>'2021'!BC94</f>
        <v>0</v>
      </c>
      <c r="O127" s="44">
        <f>'Добыча 2021'!F104</f>
        <v>4</v>
      </c>
      <c r="P127" s="44"/>
      <c r="Q127" s="44"/>
      <c r="R127" s="44"/>
      <c r="S127" s="44">
        <f>'Добыча 2021'!H104</f>
        <v>2</v>
      </c>
      <c r="T127" s="44">
        <f>'Добыча 2021'!G104</f>
        <v>2</v>
      </c>
      <c r="U127" s="44">
        <f t="shared" si="28"/>
        <v>100</v>
      </c>
      <c r="V127" s="94">
        <f>'2022'!AU123</f>
        <v>8.120000000000001</v>
      </c>
      <c r="W127" s="44">
        <f t="shared" si="15"/>
        <v>7.0000000000000009</v>
      </c>
      <c r="X127" s="44">
        <f>'2022'!AX123</f>
        <v>8</v>
      </c>
      <c r="Y127" s="94">
        <f t="shared" si="16"/>
        <v>6.8965517241379306</v>
      </c>
      <c r="Z127" s="44"/>
      <c r="AA127" s="44">
        <f>'2022'!BA123</f>
        <v>0</v>
      </c>
      <c r="AB127" s="44"/>
      <c r="AC127" s="44"/>
      <c r="AD127" s="44"/>
      <c r="AE127" s="95">
        <f>'2022'!BC123</f>
        <v>0</v>
      </c>
      <c r="AF127" s="82" t="str">
        <f t="shared" si="17"/>
        <v/>
      </c>
      <c r="AG127" s="159"/>
      <c r="AH127" s="160">
        <f t="shared" si="18"/>
        <v>2.7619047619047619</v>
      </c>
      <c r="AI127" s="160" t="e">
        <f t="shared" ca="1" si="19"/>
        <v>#NAME?</v>
      </c>
      <c r="AJ127" s="161">
        <f t="shared" si="20"/>
        <v>7</v>
      </c>
      <c r="AK127" s="161" t="str">
        <f t="shared" si="21"/>
        <v/>
      </c>
      <c r="AL127" s="161" t="e">
        <f t="shared" ca="1" si="22"/>
        <v>#NAME?</v>
      </c>
      <c r="AM127" s="161">
        <f t="shared" si="23"/>
        <v>8</v>
      </c>
      <c r="AN127" s="162" t="e">
        <f t="shared" ca="1" si="24"/>
        <v>#NAME?</v>
      </c>
      <c r="AO127" s="34" t="str">
        <f t="shared" si="25"/>
        <v>Сумма не совпадает или не ОДОУ</v>
      </c>
      <c r="AP127" s="34" t="str">
        <f t="shared" si="26"/>
        <v/>
      </c>
      <c r="AQ127" s="72"/>
    </row>
    <row r="128" spans="1:43" ht="18.75" x14ac:dyDescent="0.25">
      <c r="A128" s="34"/>
      <c r="B128" s="46" t="s">
        <v>153</v>
      </c>
      <c r="C128" s="98"/>
      <c r="D128" s="97"/>
      <c r="E128" s="97"/>
      <c r="F128" s="98"/>
      <c r="G128" s="44"/>
      <c r="H128" s="94"/>
      <c r="I128" s="44"/>
      <c r="J128" s="44"/>
      <c r="K128" s="44"/>
      <c r="L128" s="44"/>
      <c r="M128" s="56"/>
      <c r="N128" s="44"/>
      <c r="O128" s="56"/>
      <c r="P128" s="56"/>
      <c r="Q128" s="56"/>
      <c r="R128" s="56"/>
      <c r="S128" s="56"/>
      <c r="T128" s="56"/>
      <c r="U128" s="44"/>
      <c r="V128" s="111"/>
      <c r="W128" s="44"/>
      <c r="X128" s="56"/>
      <c r="Y128" s="94"/>
      <c r="Z128" s="56"/>
      <c r="AA128" s="56"/>
      <c r="AB128" s="56"/>
      <c r="AC128" s="56"/>
      <c r="AD128" s="44"/>
      <c r="AE128" s="56"/>
      <c r="AF128" s="82" t="str">
        <f t="shared" si="17"/>
        <v/>
      </c>
      <c r="AG128" s="159"/>
      <c r="AH128" s="160" t="str">
        <f t="shared" si="18"/>
        <v/>
      </c>
      <c r="AI128" s="160" t="str">
        <f t="shared" si="19"/>
        <v/>
      </c>
      <c r="AJ128" s="161" t="str">
        <f t="shared" si="20"/>
        <v/>
      </c>
      <c r="AK128" s="161" t="str">
        <f t="shared" si="21"/>
        <v/>
      </c>
      <c r="AL128" s="161" t="str">
        <f t="shared" si="22"/>
        <v/>
      </c>
      <c r="AM128" s="161" t="str">
        <f t="shared" si="23"/>
        <v/>
      </c>
      <c r="AN128" s="162" t="str">
        <f t="shared" si="24"/>
        <v/>
      </c>
      <c r="AO128" s="34" t="str">
        <f t="shared" si="25"/>
        <v/>
      </c>
      <c r="AP128" s="34" t="str">
        <f t="shared" si="26"/>
        <v/>
      </c>
      <c r="AQ128" s="72"/>
    </row>
    <row r="129" spans="1:43" ht="61.5" customHeight="1" x14ac:dyDescent="0.25">
      <c r="A129" s="34">
        <v>98</v>
      </c>
      <c r="B129" s="57" t="s">
        <v>168</v>
      </c>
      <c r="C129" s="92">
        <f>'2022'!B126</f>
        <v>34.731000000000002</v>
      </c>
      <c r="D129" s="93">
        <f>'2022'!AM126</f>
        <v>166</v>
      </c>
      <c r="E129" s="93">
        <f>'2022'!AN126</f>
        <v>177</v>
      </c>
      <c r="F129" s="92">
        <f>'2022'!AQ126</f>
        <v>5.0963116524142693</v>
      </c>
      <c r="G129" s="44">
        <f>'2021'!AX97</f>
        <v>13</v>
      </c>
      <c r="H129" s="94">
        <f t="shared" si="36"/>
        <v>7.8313253012048198</v>
      </c>
      <c r="I129" s="44"/>
      <c r="J129" s="44">
        <f>'2021'!BA97</f>
        <v>0</v>
      </c>
      <c r="K129" s="44"/>
      <c r="L129" s="44"/>
      <c r="M129" s="44"/>
      <c r="N129" s="44">
        <f>'2021'!BC97</f>
        <v>0</v>
      </c>
      <c r="O129" s="44">
        <f>'Добыча 2021'!F107</f>
        <v>12</v>
      </c>
      <c r="P129" s="44"/>
      <c r="Q129" s="44"/>
      <c r="R129" s="44"/>
      <c r="S129" s="44">
        <f>'Добыча 2021'!H107</f>
        <v>9</v>
      </c>
      <c r="T129" s="44">
        <f>'Добыча 2021'!G107</f>
        <v>3</v>
      </c>
      <c r="U129" s="44">
        <f t="shared" si="28"/>
        <v>92.307692307692307</v>
      </c>
      <c r="V129" s="94">
        <f>'2022'!AU126</f>
        <v>14.16</v>
      </c>
      <c r="W129" s="44">
        <f t="shared" si="15"/>
        <v>8</v>
      </c>
      <c r="X129" s="44">
        <f>'2022'!AX126</f>
        <v>14</v>
      </c>
      <c r="Y129" s="94">
        <f t="shared" si="16"/>
        <v>7.9096045197740121</v>
      </c>
      <c r="Z129" s="44"/>
      <c r="AA129" s="44">
        <f>'2022'!BA126</f>
        <v>0</v>
      </c>
      <c r="AB129" s="44"/>
      <c r="AC129" s="44"/>
      <c r="AD129" s="44"/>
      <c r="AE129" s="95">
        <f>'2022'!BC126</f>
        <v>0</v>
      </c>
      <c r="AF129" s="82" t="str">
        <f t="shared" si="17"/>
        <v/>
      </c>
      <c r="AG129" s="159"/>
      <c r="AH129" s="160">
        <f t="shared" si="18"/>
        <v>5.0963116524142693</v>
      </c>
      <c r="AI129" s="160" t="e">
        <f t="shared" ca="1" si="19"/>
        <v>#NAME?</v>
      </c>
      <c r="AJ129" s="161">
        <f t="shared" si="20"/>
        <v>8</v>
      </c>
      <c r="AK129" s="161" t="str">
        <f t="shared" si="21"/>
        <v/>
      </c>
      <c r="AL129" s="161" t="e">
        <f t="shared" ca="1" si="22"/>
        <v>#NAME?</v>
      </c>
      <c r="AM129" s="161">
        <f t="shared" si="23"/>
        <v>14</v>
      </c>
      <c r="AN129" s="162" t="e">
        <f t="shared" ca="1" si="24"/>
        <v>#NAME?</v>
      </c>
      <c r="AO129" s="34" t="str">
        <f t="shared" si="25"/>
        <v>Сумма не совпадает или не ОДОУ</v>
      </c>
      <c r="AP129" s="34" t="str">
        <f t="shared" si="26"/>
        <v/>
      </c>
      <c r="AQ129" s="72"/>
    </row>
    <row r="130" spans="1:43" ht="94.5" x14ac:dyDescent="0.25">
      <c r="A130" s="34">
        <v>99</v>
      </c>
      <c r="B130" s="57" t="s">
        <v>156</v>
      </c>
      <c r="C130" s="92">
        <f>'2022'!B127</f>
        <v>46.97</v>
      </c>
      <c r="D130" s="93">
        <f>'2022'!AM127</f>
        <v>365</v>
      </c>
      <c r="E130" s="93">
        <f>'2022'!AN127</f>
        <v>575</v>
      </c>
      <c r="F130" s="92">
        <f>'2022'!AQ127</f>
        <v>12.241856504151587</v>
      </c>
      <c r="G130" s="44">
        <f>'2021'!AX98</f>
        <v>43</v>
      </c>
      <c r="H130" s="94">
        <f t="shared" si="36"/>
        <v>11.78082191780822</v>
      </c>
      <c r="I130" s="44"/>
      <c r="J130" s="44">
        <f>'2021'!BA98</f>
        <v>0</v>
      </c>
      <c r="K130" s="44"/>
      <c r="L130" s="44"/>
      <c r="M130" s="44"/>
      <c r="N130" s="44">
        <f>'2021'!BC98</f>
        <v>0</v>
      </c>
      <c r="O130" s="44">
        <f>'Добыча 2021'!F108</f>
        <v>37</v>
      </c>
      <c r="P130" s="44"/>
      <c r="Q130" s="44"/>
      <c r="R130" s="44"/>
      <c r="S130" s="44">
        <f>'Добыча 2021'!H108</f>
        <v>27</v>
      </c>
      <c r="T130" s="44">
        <f>'Добыча 2021'!G108</f>
        <v>10</v>
      </c>
      <c r="U130" s="44">
        <f t="shared" si="28"/>
        <v>86.04651162790698</v>
      </c>
      <c r="V130" s="94">
        <f>'2022'!AV127</f>
        <v>115</v>
      </c>
      <c r="W130" s="44">
        <f t="shared" si="15"/>
        <v>20</v>
      </c>
      <c r="X130" s="44">
        <f>'2022'!AX127</f>
        <v>65</v>
      </c>
      <c r="Y130" s="94">
        <f t="shared" si="16"/>
        <v>11.304347826086957</v>
      </c>
      <c r="Z130" s="44"/>
      <c r="AA130" s="44">
        <f>'2022'!BA127</f>
        <v>0</v>
      </c>
      <c r="AB130" s="44"/>
      <c r="AC130" s="44"/>
      <c r="AD130" s="44"/>
      <c r="AE130" s="95">
        <f>'2022'!BC127</f>
        <v>0</v>
      </c>
      <c r="AF130" s="82" t="str">
        <f t="shared" si="17"/>
        <v/>
      </c>
      <c r="AG130" s="159"/>
      <c r="AH130" s="160">
        <f t="shared" si="18"/>
        <v>12.241856504151587</v>
      </c>
      <c r="AI130" s="160" t="e">
        <f t="shared" ca="1" si="19"/>
        <v>#NAME?</v>
      </c>
      <c r="AJ130" s="161">
        <f t="shared" si="20"/>
        <v>20</v>
      </c>
      <c r="AK130" s="161" t="str">
        <f t="shared" si="21"/>
        <v/>
      </c>
      <c r="AL130" s="161" t="e">
        <f t="shared" ca="1" si="22"/>
        <v>#NAME?</v>
      </c>
      <c r="AM130" s="161">
        <f t="shared" si="23"/>
        <v>65</v>
      </c>
      <c r="AN130" s="162" t="e">
        <f t="shared" ca="1" si="24"/>
        <v>#NAME?</v>
      </c>
      <c r="AO130" s="34" t="str">
        <f t="shared" si="25"/>
        <v>Сумма не совпадает или не ОДОУ</v>
      </c>
      <c r="AP130" s="34" t="str">
        <f t="shared" si="26"/>
        <v/>
      </c>
      <c r="AQ130" s="72"/>
    </row>
    <row r="131" spans="1:43" ht="94.5" x14ac:dyDescent="0.25">
      <c r="A131" s="34">
        <v>100</v>
      </c>
      <c r="B131" s="57" t="s">
        <v>323</v>
      </c>
      <c r="C131" s="92">
        <f>'2022'!B128</f>
        <v>9.1639999999999997</v>
      </c>
      <c r="D131" s="93">
        <f>'2022'!AM128</f>
        <v>81</v>
      </c>
      <c r="E131" s="93">
        <f>'2022'!AN128</f>
        <v>81</v>
      </c>
      <c r="F131" s="92">
        <f>'2022'!AQ128</f>
        <v>8.8389349628982981</v>
      </c>
      <c r="G131" s="44">
        <f>'2021'!AX99</f>
        <v>8</v>
      </c>
      <c r="H131" s="94">
        <f t="shared" si="36"/>
        <v>9.8765432098765427</v>
      </c>
      <c r="I131" s="44"/>
      <c r="J131" s="44">
        <f>'2021'!BA99</f>
        <v>0</v>
      </c>
      <c r="K131" s="44"/>
      <c r="L131" s="44"/>
      <c r="M131" s="44"/>
      <c r="N131" s="44">
        <f>'2021'!BC99</f>
        <v>0</v>
      </c>
      <c r="O131" s="44">
        <f>'Добыча 2021'!F109</f>
        <v>8</v>
      </c>
      <c r="P131" s="44"/>
      <c r="Q131" s="44"/>
      <c r="R131" s="44"/>
      <c r="S131" s="44">
        <f>'Добыча 2021'!H109</f>
        <v>5</v>
      </c>
      <c r="T131" s="44">
        <f>'Добыча 2021'!G109</f>
        <v>3</v>
      </c>
      <c r="U131" s="44">
        <f t="shared" si="28"/>
        <v>100</v>
      </c>
      <c r="V131" s="94">
        <f>'2022'!AU128</f>
        <v>9.7199999999999989</v>
      </c>
      <c r="W131" s="44">
        <f t="shared" si="15"/>
        <v>11.999999999999998</v>
      </c>
      <c r="X131" s="44">
        <f>'2022'!AX128</f>
        <v>8</v>
      </c>
      <c r="Y131" s="94">
        <f t="shared" si="16"/>
        <v>9.8765432098765427</v>
      </c>
      <c r="Z131" s="44"/>
      <c r="AA131" s="44">
        <f>'2022'!BA128</f>
        <v>0</v>
      </c>
      <c r="AB131" s="44"/>
      <c r="AC131" s="44"/>
      <c r="AD131" s="44"/>
      <c r="AE131" s="95">
        <f>'2022'!BC128</f>
        <v>0</v>
      </c>
      <c r="AF131" s="82" t="str">
        <f t="shared" si="17"/>
        <v/>
      </c>
      <c r="AG131" s="159"/>
      <c r="AH131" s="160">
        <f t="shared" si="18"/>
        <v>8.8389349628982981</v>
      </c>
      <c r="AI131" s="160" t="e">
        <f t="shared" ca="1" si="19"/>
        <v>#NAME?</v>
      </c>
      <c r="AJ131" s="161">
        <f t="shared" si="20"/>
        <v>12</v>
      </c>
      <c r="AK131" s="161" t="str">
        <f t="shared" si="21"/>
        <v/>
      </c>
      <c r="AL131" s="161" t="e">
        <f t="shared" ca="1" si="22"/>
        <v>#NAME?</v>
      </c>
      <c r="AM131" s="161">
        <f t="shared" si="23"/>
        <v>8</v>
      </c>
      <c r="AN131" s="162" t="e">
        <f t="shared" ca="1" si="24"/>
        <v>#NAME?</v>
      </c>
      <c r="AO131" s="34" t="str">
        <f t="shared" si="25"/>
        <v>Сумма не совпадает или не ОДОУ</v>
      </c>
      <c r="AP131" s="34" t="str">
        <f t="shared" si="26"/>
        <v/>
      </c>
      <c r="AQ131" s="72"/>
    </row>
    <row r="132" spans="1:43" ht="50.25" customHeight="1" x14ac:dyDescent="0.25">
      <c r="A132" s="34">
        <v>101</v>
      </c>
      <c r="B132" s="57" t="s">
        <v>324</v>
      </c>
      <c r="C132" s="92">
        <f>'2022'!B129</f>
        <v>22.285</v>
      </c>
      <c r="D132" s="93">
        <f>'2022'!AM129</f>
        <v>172</v>
      </c>
      <c r="E132" s="93">
        <f>'2022'!AN129</f>
        <v>182</v>
      </c>
      <c r="F132" s="92">
        <f>'2022'!AQ129</f>
        <v>8.166928427193179</v>
      </c>
      <c r="G132" s="44">
        <f>'2021'!AX100</f>
        <v>17</v>
      </c>
      <c r="H132" s="94">
        <f t="shared" si="36"/>
        <v>9.8837209302325579</v>
      </c>
      <c r="I132" s="44"/>
      <c r="J132" s="44">
        <f>'2021'!BA100</f>
        <v>0</v>
      </c>
      <c r="K132" s="44"/>
      <c r="L132" s="44"/>
      <c r="M132" s="44"/>
      <c r="N132" s="44">
        <f>'2021'!BC100</f>
        <v>0</v>
      </c>
      <c r="O132" s="44">
        <f>'Добыча 2021'!F110</f>
        <v>2</v>
      </c>
      <c r="P132" s="44"/>
      <c r="Q132" s="44"/>
      <c r="R132" s="44"/>
      <c r="S132" s="44">
        <f>'Добыча 2021'!H110</f>
        <v>2</v>
      </c>
      <c r="T132" s="44">
        <f>'Добыча 2021'!G110</f>
        <v>0</v>
      </c>
      <c r="U132" s="44">
        <f t="shared" si="28"/>
        <v>11.76470588235294</v>
      </c>
      <c r="V132" s="94">
        <f>'2022'!AU129</f>
        <v>21.84</v>
      </c>
      <c r="W132" s="44">
        <f t="shared" si="15"/>
        <v>12</v>
      </c>
      <c r="X132" s="44">
        <f>'2022'!AX129</f>
        <v>21</v>
      </c>
      <c r="Y132" s="94">
        <f t="shared" si="16"/>
        <v>11.538461538461538</v>
      </c>
      <c r="Z132" s="44"/>
      <c r="AA132" s="44">
        <f>'2022'!BA129</f>
        <v>0</v>
      </c>
      <c r="AB132" s="44"/>
      <c r="AC132" s="44"/>
      <c r="AD132" s="44"/>
      <c r="AE132" s="95">
        <f>'2022'!BC129</f>
        <v>0</v>
      </c>
      <c r="AF132" s="82" t="str">
        <f t="shared" si="17"/>
        <v/>
      </c>
      <c r="AG132" s="159"/>
      <c r="AH132" s="160">
        <f t="shared" si="18"/>
        <v>8.166928427193179</v>
      </c>
      <c r="AI132" s="160" t="e">
        <f t="shared" ca="1" si="19"/>
        <v>#NAME?</v>
      </c>
      <c r="AJ132" s="161">
        <f t="shared" si="20"/>
        <v>12</v>
      </c>
      <c r="AK132" s="161" t="str">
        <f t="shared" si="21"/>
        <v/>
      </c>
      <c r="AL132" s="161" t="e">
        <f t="shared" ca="1" si="22"/>
        <v>#NAME?</v>
      </c>
      <c r="AM132" s="161">
        <f t="shared" si="23"/>
        <v>21</v>
      </c>
      <c r="AN132" s="162" t="e">
        <f t="shared" ca="1" si="24"/>
        <v>#NAME?</v>
      </c>
      <c r="AO132" s="34" t="str">
        <f t="shared" si="25"/>
        <v>Сумма не совпадает или не ОДОУ</v>
      </c>
      <c r="AP132" s="34" t="str">
        <f t="shared" si="26"/>
        <v/>
      </c>
      <c r="AQ132" s="72"/>
    </row>
    <row r="133" spans="1:43" ht="94.5" x14ac:dyDescent="0.25">
      <c r="A133" s="34">
        <v>102</v>
      </c>
      <c r="B133" s="57" t="s">
        <v>155</v>
      </c>
      <c r="C133" s="92">
        <f>'2022'!B130</f>
        <v>62.6</v>
      </c>
      <c r="D133" s="93">
        <f>'2022'!AM130</f>
        <v>350</v>
      </c>
      <c r="E133" s="93">
        <f>'2022'!AN130</f>
        <v>759</v>
      </c>
      <c r="F133" s="92">
        <f>'2022'!AQ130</f>
        <v>12.124600638977636</v>
      </c>
      <c r="G133" s="44">
        <f>'2021'!AX101</f>
        <v>28</v>
      </c>
      <c r="H133" s="94">
        <f t="shared" si="36"/>
        <v>8</v>
      </c>
      <c r="I133" s="44"/>
      <c r="J133" s="44">
        <f>'2021'!BA101</f>
        <v>0</v>
      </c>
      <c r="K133" s="44"/>
      <c r="L133" s="44"/>
      <c r="M133" s="44"/>
      <c r="N133" s="44">
        <f>'2021'!BC101</f>
        <v>0</v>
      </c>
      <c r="O133" s="44">
        <f>'Добыча 2021'!F111</f>
        <v>15</v>
      </c>
      <c r="P133" s="44"/>
      <c r="Q133" s="44"/>
      <c r="R133" s="44"/>
      <c r="S133" s="44">
        <f>'Добыча 2021'!H111</f>
        <v>6</v>
      </c>
      <c r="T133" s="44">
        <f>'Добыча 2021'!G111</f>
        <v>9</v>
      </c>
      <c r="U133" s="44">
        <f t="shared" si="28"/>
        <v>53.571428571428569</v>
      </c>
      <c r="V133" s="94">
        <f>'2022'!AV130</f>
        <v>151.80000000000001</v>
      </c>
      <c r="W133" s="44">
        <f t="shared" si="15"/>
        <v>20</v>
      </c>
      <c r="X133" s="44">
        <f>'2022'!AX130</f>
        <v>38</v>
      </c>
      <c r="Y133" s="94">
        <f t="shared" si="16"/>
        <v>5.0065876152832676</v>
      </c>
      <c r="Z133" s="44"/>
      <c r="AA133" s="44">
        <f>'2022'!BA130</f>
        <v>0</v>
      </c>
      <c r="AB133" s="44"/>
      <c r="AC133" s="44"/>
      <c r="AD133" s="44"/>
      <c r="AE133" s="95">
        <f>'2022'!BC130</f>
        <v>0</v>
      </c>
      <c r="AF133" s="82" t="str">
        <f t="shared" si="17"/>
        <v/>
      </c>
      <c r="AG133" s="159"/>
      <c r="AH133" s="160">
        <f t="shared" si="18"/>
        <v>12.124600638977636</v>
      </c>
      <c r="AI133" s="160" t="e">
        <f t="shared" ca="1" si="19"/>
        <v>#NAME?</v>
      </c>
      <c r="AJ133" s="161">
        <f t="shared" si="20"/>
        <v>20</v>
      </c>
      <c r="AK133" s="161" t="str">
        <f t="shared" si="21"/>
        <v/>
      </c>
      <c r="AL133" s="161" t="e">
        <f t="shared" ca="1" si="22"/>
        <v>#NAME?</v>
      </c>
      <c r="AM133" s="161">
        <f t="shared" si="23"/>
        <v>38</v>
      </c>
      <c r="AN133" s="162" t="e">
        <f t="shared" ca="1" si="24"/>
        <v>#NAME?</v>
      </c>
      <c r="AO133" s="34" t="str">
        <f t="shared" si="25"/>
        <v>Сумма не совпадает или не ОДОУ</v>
      </c>
      <c r="AP133" s="34" t="str">
        <f t="shared" si="26"/>
        <v/>
      </c>
      <c r="AQ133" s="72"/>
    </row>
    <row r="134" spans="1:43" ht="94.5" x14ac:dyDescent="0.25">
      <c r="A134" s="34">
        <v>103</v>
      </c>
      <c r="B134" s="57" t="s">
        <v>154</v>
      </c>
      <c r="C134" s="92">
        <f>'2022'!B131</f>
        <v>8.4</v>
      </c>
      <c r="D134" s="93">
        <f>'2022'!AM131</f>
        <v>84</v>
      </c>
      <c r="E134" s="93">
        <f>'2022'!AN131</f>
        <v>78</v>
      </c>
      <c r="F134" s="92">
        <f>'2022'!AQ131</f>
        <v>9.2857142857142847</v>
      </c>
      <c r="G134" s="44">
        <f>'2021'!AX102</f>
        <v>10</v>
      </c>
      <c r="H134" s="94">
        <f t="shared" si="36"/>
        <v>11.904761904761903</v>
      </c>
      <c r="I134" s="44"/>
      <c r="J134" s="44">
        <f>'2021'!BA102</f>
        <v>0</v>
      </c>
      <c r="K134" s="44"/>
      <c r="L134" s="44"/>
      <c r="M134" s="44"/>
      <c r="N134" s="44">
        <f>'2021'!BC102</f>
        <v>0</v>
      </c>
      <c r="O134" s="44">
        <f>'Добыча 2021'!F112</f>
        <v>5</v>
      </c>
      <c r="P134" s="44"/>
      <c r="Q134" s="44"/>
      <c r="R134" s="44"/>
      <c r="S134" s="44">
        <f>'Добыча 2021'!H112</f>
        <v>1</v>
      </c>
      <c r="T134" s="44">
        <f>'Добыча 2021'!G112</f>
        <v>4</v>
      </c>
      <c r="U134" s="44">
        <f t="shared" si="28"/>
        <v>50</v>
      </c>
      <c r="V134" s="94">
        <f>'2022'!AU131</f>
        <v>9.36</v>
      </c>
      <c r="W134" s="44">
        <f t="shared" si="15"/>
        <v>12</v>
      </c>
      <c r="X134" s="44">
        <f>'2022'!AX131</f>
        <v>9</v>
      </c>
      <c r="Y134" s="94">
        <f t="shared" si="16"/>
        <v>11.538461538461538</v>
      </c>
      <c r="Z134" s="44"/>
      <c r="AA134" s="44">
        <f>'2022'!BA131</f>
        <v>0</v>
      </c>
      <c r="AB134" s="44"/>
      <c r="AC134" s="44"/>
      <c r="AD134" s="44"/>
      <c r="AE134" s="95">
        <f>'2022'!BC131</f>
        <v>0</v>
      </c>
      <c r="AF134" s="82" t="str">
        <f t="shared" si="17"/>
        <v/>
      </c>
      <c r="AG134" s="159"/>
      <c r="AH134" s="160">
        <f t="shared" si="18"/>
        <v>9.2857142857142847</v>
      </c>
      <c r="AI134" s="160" t="e">
        <f t="shared" ca="1" si="19"/>
        <v>#NAME?</v>
      </c>
      <c r="AJ134" s="161">
        <f t="shared" si="20"/>
        <v>12</v>
      </c>
      <c r="AK134" s="161" t="str">
        <f t="shared" si="21"/>
        <v/>
      </c>
      <c r="AL134" s="161" t="e">
        <f t="shared" ca="1" si="22"/>
        <v>#NAME?</v>
      </c>
      <c r="AM134" s="161">
        <f t="shared" si="23"/>
        <v>9</v>
      </c>
      <c r="AN134" s="162" t="e">
        <f t="shared" ca="1" si="24"/>
        <v>#NAME?</v>
      </c>
      <c r="AO134" s="34" t="str">
        <f t="shared" si="25"/>
        <v>Сумма не совпадает или не ОДОУ</v>
      </c>
      <c r="AP134" s="34" t="str">
        <f t="shared" si="26"/>
        <v/>
      </c>
      <c r="AQ134" s="72"/>
    </row>
    <row r="135" spans="1:43" ht="94.5" x14ac:dyDescent="0.25">
      <c r="A135" s="34">
        <v>104</v>
      </c>
      <c r="B135" s="57" t="s">
        <v>163</v>
      </c>
      <c r="C135" s="92">
        <f>'2022'!B132</f>
        <v>40.4</v>
      </c>
      <c r="D135" s="93">
        <f>'2022'!AM132</f>
        <v>322</v>
      </c>
      <c r="E135" s="93">
        <f>'2022'!AN132</f>
        <v>370</v>
      </c>
      <c r="F135" s="92">
        <f>'2022'!AQ132</f>
        <v>9.1584158415841586</v>
      </c>
      <c r="G135" s="44">
        <f>'2021'!AX103</f>
        <v>20</v>
      </c>
      <c r="H135" s="94">
        <f t="shared" si="36"/>
        <v>6.2111801242236027</v>
      </c>
      <c r="I135" s="44"/>
      <c r="J135" s="44">
        <f>'2021'!BA103</f>
        <v>0</v>
      </c>
      <c r="K135" s="44"/>
      <c r="L135" s="44"/>
      <c r="M135" s="44"/>
      <c r="N135" s="44">
        <f>'2021'!BC103</f>
        <v>0</v>
      </c>
      <c r="O135" s="44">
        <f>'Добыча 2021'!F113</f>
        <v>18</v>
      </c>
      <c r="P135" s="44"/>
      <c r="Q135" s="44"/>
      <c r="R135" s="44"/>
      <c r="S135" s="44">
        <f>'Добыча 2021'!H113</f>
        <v>8</v>
      </c>
      <c r="T135" s="44">
        <f>'Добыча 2021'!G113</f>
        <v>10</v>
      </c>
      <c r="U135" s="44">
        <f t="shared" si="28"/>
        <v>90</v>
      </c>
      <c r="V135" s="94">
        <f>'2022'!AU132</f>
        <v>44.4</v>
      </c>
      <c r="W135" s="44">
        <f t="shared" si="15"/>
        <v>12</v>
      </c>
      <c r="X135" s="44">
        <f>'2022'!AX132</f>
        <v>30</v>
      </c>
      <c r="Y135" s="94">
        <f t="shared" si="16"/>
        <v>8.1081081081081088</v>
      </c>
      <c r="Z135" s="44"/>
      <c r="AA135" s="44">
        <f>'2022'!BA132</f>
        <v>0</v>
      </c>
      <c r="AB135" s="44"/>
      <c r="AC135" s="44"/>
      <c r="AD135" s="44"/>
      <c r="AE135" s="95">
        <f>'2022'!BC132</f>
        <v>0</v>
      </c>
      <c r="AF135" s="82" t="str">
        <f t="shared" si="17"/>
        <v/>
      </c>
      <c r="AG135" s="159"/>
      <c r="AH135" s="160">
        <f t="shared" si="18"/>
        <v>9.1584158415841586</v>
      </c>
      <c r="AI135" s="160" t="e">
        <f t="shared" ca="1" si="19"/>
        <v>#NAME?</v>
      </c>
      <c r="AJ135" s="161">
        <f t="shared" si="20"/>
        <v>12</v>
      </c>
      <c r="AK135" s="161" t="str">
        <f t="shared" si="21"/>
        <v/>
      </c>
      <c r="AL135" s="161" t="e">
        <f t="shared" ca="1" si="22"/>
        <v>#NAME?</v>
      </c>
      <c r="AM135" s="161">
        <f t="shared" si="23"/>
        <v>30</v>
      </c>
      <c r="AN135" s="162" t="e">
        <f t="shared" ca="1" si="24"/>
        <v>#NAME?</v>
      </c>
      <c r="AO135" s="34" t="str">
        <f t="shared" si="25"/>
        <v>Сумма не совпадает или не ОДОУ</v>
      </c>
      <c r="AP135" s="34" t="str">
        <f t="shared" si="26"/>
        <v/>
      </c>
      <c r="AQ135" s="72"/>
    </row>
    <row r="136" spans="1:43" ht="94.5" x14ac:dyDescent="0.25">
      <c r="A136" s="34">
        <v>105</v>
      </c>
      <c r="B136" s="57" t="s">
        <v>325</v>
      </c>
      <c r="C136" s="92">
        <f>'2022'!B133</f>
        <v>25.61</v>
      </c>
      <c r="D136" s="93">
        <f>'2022'!AM133</f>
        <v>171</v>
      </c>
      <c r="E136" s="93">
        <f>'2022'!AN133</f>
        <v>178</v>
      </c>
      <c r="F136" s="92">
        <f>'2022'!AQ133</f>
        <v>6.9504099960952752</v>
      </c>
      <c r="G136" s="44">
        <f>'2021'!AX104</f>
        <v>15</v>
      </c>
      <c r="H136" s="94">
        <f t="shared" si="36"/>
        <v>8.7719298245614024</v>
      </c>
      <c r="I136" s="44"/>
      <c r="J136" s="44">
        <f>'2021'!BA104</f>
        <v>0</v>
      </c>
      <c r="K136" s="44"/>
      <c r="L136" s="44"/>
      <c r="M136" s="44"/>
      <c r="N136" s="44">
        <f>'2021'!BC104</f>
        <v>0</v>
      </c>
      <c r="O136" s="44">
        <f>'Добыча 2021'!F114</f>
        <v>3</v>
      </c>
      <c r="P136" s="44"/>
      <c r="Q136" s="44"/>
      <c r="R136" s="44"/>
      <c r="S136" s="44">
        <f>'Добыча 2021'!H114</f>
        <v>2</v>
      </c>
      <c r="T136" s="44">
        <f>'Добыча 2021'!G114</f>
        <v>1</v>
      </c>
      <c r="U136" s="44">
        <f t="shared" si="28"/>
        <v>20</v>
      </c>
      <c r="V136" s="94">
        <f>'2022'!AU133</f>
        <v>17.8</v>
      </c>
      <c r="W136" s="44">
        <f t="shared" si="15"/>
        <v>10</v>
      </c>
      <c r="X136" s="44">
        <f>'2022'!AX133</f>
        <v>15</v>
      </c>
      <c r="Y136" s="94">
        <f t="shared" si="16"/>
        <v>8.4269662921348321</v>
      </c>
      <c r="Z136" s="44"/>
      <c r="AA136" s="44">
        <f>'2022'!BA133</f>
        <v>0</v>
      </c>
      <c r="AB136" s="44"/>
      <c r="AC136" s="44"/>
      <c r="AD136" s="44"/>
      <c r="AE136" s="95">
        <f>'2022'!BC133</f>
        <v>0</v>
      </c>
      <c r="AF136" s="82" t="str">
        <f t="shared" si="17"/>
        <v/>
      </c>
      <c r="AG136" s="159"/>
      <c r="AH136" s="160">
        <f t="shared" si="18"/>
        <v>6.9504099960952752</v>
      </c>
      <c r="AI136" s="160" t="e">
        <f t="shared" ca="1" si="19"/>
        <v>#NAME?</v>
      </c>
      <c r="AJ136" s="161">
        <f t="shared" si="20"/>
        <v>10</v>
      </c>
      <c r="AK136" s="161" t="str">
        <f t="shared" si="21"/>
        <v/>
      </c>
      <c r="AL136" s="161" t="e">
        <f t="shared" ca="1" si="22"/>
        <v>#NAME?</v>
      </c>
      <c r="AM136" s="161">
        <f t="shared" si="23"/>
        <v>15</v>
      </c>
      <c r="AN136" s="162" t="e">
        <f t="shared" ca="1" si="24"/>
        <v>#NAME?</v>
      </c>
      <c r="AO136" s="34" t="str">
        <f t="shared" si="25"/>
        <v>Сумма не совпадает или не ОДОУ</v>
      </c>
      <c r="AP136" s="34" t="str">
        <f t="shared" si="26"/>
        <v/>
      </c>
      <c r="AQ136" s="72"/>
    </row>
    <row r="137" spans="1:43" ht="94.5" x14ac:dyDescent="0.25">
      <c r="A137" s="34">
        <v>106</v>
      </c>
      <c r="B137" s="57" t="s">
        <v>326</v>
      </c>
      <c r="C137" s="92">
        <f>'2022'!B134</f>
        <v>16.600000000000001</v>
      </c>
      <c r="D137" s="93">
        <f>'2022'!AM134</f>
        <v>86</v>
      </c>
      <c r="E137" s="93">
        <f>'2022'!AN134</f>
        <v>120</v>
      </c>
      <c r="F137" s="92">
        <f>'2022'!AQ134</f>
        <v>7.2289156626506017</v>
      </c>
      <c r="G137" s="44">
        <f>'2021'!AX105</f>
        <v>6</v>
      </c>
      <c r="H137" s="94">
        <f t="shared" si="36"/>
        <v>6.9767441860465116</v>
      </c>
      <c r="I137" s="44"/>
      <c r="J137" s="44">
        <f>'2021'!BA105</f>
        <v>0</v>
      </c>
      <c r="K137" s="44"/>
      <c r="L137" s="44"/>
      <c r="M137" s="44"/>
      <c r="N137" s="44">
        <f>'2021'!BC105</f>
        <v>0</v>
      </c>
      <c r="O137" s="44">
        <f>'Добыча 2021'!F115</f>
        <v>1</v>
      </c>
      <c r="P137" s="44"/>
      <c r="Q137" s="44"/>
      <c r="R137" s="44"/>
      <c r="S137" s="44">
        <f>'Добыча 2021'!H115</f>
        <v>1</v>
      </c>
      <c r="T137" s="44">
        <f>'Добыча 2021'!G115</f>
        <v>0</v>
      </c>
      <c r="U137" s="44">
        <f t="shared" si="28"/>
        <v>16.666666666666664</v>
      </c>
      <c r="V137" s="94">
        <f>'2022'!AU134</f>
        <v>12</v>
      </c>
      <c r="W137" s="44">
        <f t="shared" si="15"/>
        <v>10</v>
      </c>
      <c r="X137" s="44">
        <f>'2022'!AX134</f>
        <v>9</v>
      </c>
      <c r="Y137" s="94">
        <f t="shared" si="16"/>
        <v>7.5</v>
      </c>
      <c r="Z137" s="44"/>
      <c r="AA137" s="44">
        <f>'2022'!BA134</f>
        <v>0</v>
      </c>
      <c r="AB137" s="44"/>
      <c r="AC137" s="44"/>
      <c r="AD137" s="44"/>
      <c r="AE137" s="95">
        <f>'2022'!BC134</f>
        <v>0</v>
      </c>
      <c r="AF137" s="82" t="str">
        <f t="shared" si="17"/>
        <v/>
      </c>
      <c r="AG137" s="159"/>
      <c r="AH137" s="160">
        <f t="shared" si="18"/>
        <v>7.2289156626506017</v>
      </c>
      <c r="AI137" s="160" t="e">
        <f t="shared" ca="1" si="19"/>
        <v>#NAME?</v>
      </c>
      <c r="AJ137" s="161">
        <f t="shared" si="20"/>
        <v>10</v>
      </c>
      <c r="AK137" s="161" t="str">
        <f t="shared" si="21"/>
        <v/>
      </c>
      <c r="AL137" s="161" t="e">
        <f t="shared" ca="1" si="22"/>
        <v>#NAME?</v>
      </c>
      <c r="AM137" s="161">
        <f t="shared" si="23"/>
        <v>9</v>
      </c>
      <c r="AN137" s="162" t="e">
        <f t="shared" ca="1" si="24"/>
        <v>#NAME?</v>
      </c>
      <c r="AO137" s="34" t="str">
        <f t="shared" si="25"/>
        <v>Сумма не совпадает или не ОДОУ</v>
      </c>
      <c r="AP137" s="34" t="str">
        <f t="shared" si="26"/>
        <v/>
      </c>
      <c r="AQ137" s="72"/>
    </row>
    <row r="138" spans="1:43" ht="94.5" x14ac:dyDescent="0.25">
      <c r="A138" s="34">
        <v>107</v>
      </c>
      <c r="B138" s="57" t="s">
        <v>158</v>
      </c>
      <c r="C138" s="92">
        <f>'2022'!B135</f>
        <v>48.85</v>
      </c>
      <c r="D138" s="93">
        <f>'2022'!AM135</f>
        <v>280</v>
      </c>
      <c r="E138" s="93">
        <f>'2022'!AN135</f>
        <v>257</v>
      </c>
      <c r="F138" s="92">
        <f>'2022'!AQ135</f>
        <v>5.2610030706243602</v>
      </c>
      <c r="G138" s="44">
        <f>'2021'!AX106</f>
        <v>22</v>
      </c>
      <c r="H138" s="94">
        <f t="shared" si="36"/>
        <v>7.8571428571428568</v>
      </c>
      <c r="I138" s="44"/>
      <c r="J138" s="44">
        <f>'2021'!BA106</f>
        <v>0</v>
      </c>
      <c r="K138" s="44"/>
      <c r="L138" s="44"/>
      <c r="M138" s="44"/>
      <c r="N138" s="44">
        <f>'2021'!BC106</f>
        <v>0</v>
      </c>
      <c r="O138" s="44">
        <f>'Добыча 2021'!F116</f>
        <v>15</v>
      </c>
      <c r="P138" s="44"/>
      <c r="Q138" s="44"/>
      <c r="R138" s="44"/>
      <c r="S138" s="44">
        <f>'Добыча 2021'!H116</f>
        <v>11</v>
      </c>
      <c r="T138" s="44">
        <f>'Добыча 2021'!G116</f>
        <v>4</v>
      </c>
      <c r="U138" s="44">
        <f t="shared" si="28"/>
        <v>68.181818181818173</v>
      </c>
      <c r="V138" s="94">
        <f>'2022'!AU135</f>
        <v>20.56</v>
      </c>
      <c r="W138" s="44">
        <f t="shared" si="15"/>
        <v>8</v>
      </c>
      <c r="X138" s="44">
        <f>'2022'!AX135</f>
        <v>20</v>
      </c>
      <c r="Y138" s="94">
        <f t="shared" si="16"/>
        <v>7.782101167315175</v>
      </c>
      <c r="Z138" s="44"/>
      <c r="AA138" s="44">
        <f>'2022'!BA135</f>
        <v>0</v>
      </c>
      <c r="AB138" s="44"/>
      <c r="AC138" s="44"/>
      <c r="AD138" s="44"/>
      <c r="AE138" s="95">
        <f>'2022'!BC135</f>
        <v>0</v>
      </c>
      <c r="AF138" s="82" t="str">
        <f t="shared" si="17"/>
        <v/>
      </c>
      <c r="AG138" s="159"/>
      <c r="AH138" s="160">
        <f t="shared" si="18"/>
        <v>5.2610030706243602</v>
      </c>
      <c r="AI138" s="160" t="e">
        <f t="shared" ca="1" si="19"/>
        <v>#NAME?</v>
      </c>
      <c r="AJ138" s="161">
        <f t="shared" si="20"/>
        <v>8</v>
      </c>
      <c r="AK138" s="161" t="str">
        <f t="shared" si="21"/>
        <v/>
      </c>
      <c r="AL138" s="161" t="e">
        <f t="shared" ca="1" si="22"/>
        <v>#NAME?</v>
      </c>
      <c r="AM138" s="161">
        <f t="shared" si="23"/>
        <v>20</v>
      </c>
      <c r="AN138" s="162" t="e">
        <f t="shared" ca="1" si="24"/>
        <v>#NAME?</v>
      </c>
      <c r="AO138" s="34" t="str">
        <f t="shared" si="25"/>
        <v>Сумма не совпадает или не ОДОУ</v>
      </c>
      <c r="AP138" s="34" t="str">
        <f t="shared" si="26"/>
        <v/>
      </c>
      <c r="AQ138" s="72"/>
    </row>
    <row r="139" spans="1:43" ht="94.5" x14ac:dyDescent="0.25">
      <c r="A139" s="34">
        <v>108</v>
      </c>
      <c r="B139" s="57" t="s">
        <v>157</v>
      </c>
      <c r="C139" s="92">
        <f>'2022'!B136</f>
        <v>34.69</v>
      </c>
      <c r="D139" s="93">
        <f>'2022'!AM136</f>
        <v>333</v>
      </c>
      <c r="E139" s="93">
        <f>'2022'!AN136</f>
        <v>332</v>
      </c>
      <c r="F139" s="92">
        <f>'2022'!AQ136</f>
        <v>9.5704814067454596</v>
      </c>
      <c r="G139" s="44">
        <f>'2021'!AX107</f>
        <v>39</v>
      </c>
      <c r="H139" s="94">
        <f t="shared" si="36"/>
        <v>11.711711711711711</v>
      </c>
      <c r="I139" s="44"/>
      <c r="J139" s="44">
        <f>'2021'!BA107</f>
        <v>0</v>
      </c>
      <c r="K139" s="44"/>
      <c r="L139" s="44"/>
      <c r="M139" s="44"/>
      <c r="N139" s="44">
        <f>'2021'!BC107</f>
        <v>0</v>
      </c>
      <c r="O139" s="44">
        <f>'Добыча 2021'!F117</f>
        <v>33</v>
      </c>
      <c r="P139" s="44"/>
      <c r="Q139" s="44"/>
      <c r="R139" s="44"/>
      <c r="S139" s="44">
        <f>'Добыча 2021'!H117</f>
        <v>17</v>
      </c>
      <c r="T139" s="44">
        <f>'Добыча 2021'!G117</f>
        <v>16</v>
      </c>
      <c r="U139" s="44">
        <f t="shared" si="28"/>
        <v>84.615384615384613</v>
      </c>
      <c r="V139" s="94">
        <f>'2022'!AU136</f>
        <v>39.839999999999996</v>
      </c>
      <c r="W139" s="44">
        <f t="shared" si="15"/>
        <v>12</v>
      </c>
      <c r="X139" s="44">
        <f>'2022'!AX136</f>
        <v>39</v>
      </c>
      <c r="Y139" s="94">
        <f t="shared" si="16"/>
        <v>11.746987951807229</v>
      </c>
      <c r="Z139" s="44"/>
      <c r="AA139" s="44">
        <f>'2022'!BA136</f>
        <v>0</v>
      </c>
      <c r="AB139" s="44"/>
      <c r="AC139" s="44"/>
      <c r="AD139" s="44"/>
      <c r="AE139" s="95">
        <f>'2022'!BC136</f>
        <v>0</v>
      </c>
      <c r="AF139" s="82" t="str">
        <f t="shared" si="17"/>
        <v/>
      </c>
      <c r="AG139" s="159"/>
      <c r="AH139" s="160">
        <f t="shared" si="18"/>
        <v>9.5704814067454596</v>
      </c>
      <c r="AI139" s="160" t="e">
        <f t="shared" ca="1" si="19"/>
        <v>#NAME?</v>
      </c>
      <c r="AJ139" s="161">
        <f t="shared" si="20"/>
        <v>12</v>
      </c>
      <c r="AK139" s="161" t="str">
        <f t="shared" si="21"/>
        <v/>
      </c>
      <c r="AL139" s="161" t="e">
        <f t="shared" ca="1" si="22"/>
        <v>#NAME?</v>
      </c>
      <c r="AM139" s="161">
        <f t="shared" si="23"/>
        <v>39</v>
      </c>
      <c r="AN139" s="162" t="e">
        <f t="shared" ca="1" si="24"/>
        <v>#NAME?</v>
      </c>
      <c r="AO139" s="34" t="str">
        <f t="shared" si="25"/>
        <v>Сумма не совпадает или не ОДОУ</v>
      </c>
      <c r="AP139" s="34" t="str">
        <f t="shared" si="26"/>
        <v/>
      </c>
      <c r="AQ139" s="72"/>
    </row>
    <row r="140" spans="1:43" ht="32.25" customHeight="1" x14ac:dyDescent="0.25">
      <c r="A140" s="34">
        <v>109</v>
      </c>
      <c r="B140" s="57" t="s">
        <v>161</v>
      </c>
      <c r="C140" s="92">
        <f>'2022'!B137</f>
        <v>8.7080000000000002</v>
      </c>
      <c r="D140" s="93">
        <f>'2022'!AM137</f>
        <v>7</v>
      </c>
      <c r="E140" s="93">
        <f>'2022'!AN137</f>
        <v>6</v>
      </c>
      <c r="F140" s="92">
        <f>'2022'!AQ137</f>
        <v>0.68902158934313273</v>
      </c>
      <c r="G140" s="44">
        <f>'2021'!AX108</f>
        <v>0</v>
      </c>
      <c r="H140" s="94">
        <f t="shared" si="36"/>
        <v>0</v>
      </c>
      <c r="I140" s="44"/>
      <c r="J140" s="44">
        <f>'2021'!BA108</f>
        <v>0</v>
      </c>
      <c r="K140" s="44"/>
      <c r="L140" s="44"/>
      <c r="M140" s="44"/>
      <c r="N140" s="44">
        <f>'2021'!BC108</f>
        <v>0</v>
      </c>
      <c r="O140" s="44">
        <f>'Добыча 2021'!F118</f>
        <v>0</v>
      </c>
      <c r="P140" s="44"/>
      <c r="Q140" s="44"/>
      <c r="R140" s="44"/>
      <c r="S140" s="44">
        <f>'Добыча 2021'!H118</f>
        <v>0</v>
      </c>
      <c r="T140" s="44">
        <f>'Добыча 2021'!G118</f>
        <v>0</v>
      </c>
      <c r="U140" s="44">
        <f t="shared" si="28"/>
        <v>0</v>
      </c>
      <c r="V140" s="94">
        <f>'2022'!AU137</f>
        <v>0</v>
      </c>
      <c r="W140" s="44">
        <f t="shared" si="15"/>
        <v>0</v>
      </c>
      <c r="X140" s="44">
        <f>'2022'!AX137</f>
        <v>0</v>
      </c>
      <c r="Y140" s="94">
        <f t="shared" si="16"/>
        <v>0</v>
      </c>
      <c r="Z140" s="44"/>
      <c r="AA140" s="44">
        <f>'2022'!BA137</f>
        <v>0</v>
      </c>
      <c r="AB140" s="44"/>
      <c r="AC140" s="44"/>
      <c r="AD140" s="44"/>
      <c r="AE140" s="95">
        <f>'2022'!BC137</f>
        <v>0</v>
      </c>
      <c r="AF140" s="82" t="str">
        <f t="shared" si="17"/>
        <v/>
      </c>
      <c r="AG140" s="159"/>
      <c r="AH140" s="160">
        <f t="shared" si="18"/>
        <v>0.68902158934313273</v>
      </c>
      <c r="AI140" s="160" t="e">
        <f t="shared" ca="1" si="19"/>
        <v>#NAME?</v>
      </c>
      <c r="AJ140" s="161">
        <f t="shared" si="20"/>
        <v>3</v>
      </c>
      <c r="AK140" s="161" t="str">
        <f t="shared" si="21"/>
        <v/>
      </c>
      <c r="AL140" s="161">
        <f t="shared" si="22"/>
        <v>0</v>
      </c>
      <c r="AM140" s="161">
        <f t="shared" si="23"/>
        <v>0</v>
      </c>
      <c r="AN140" s="162" t="str">
        <f t="shared" si="24"/>
        <v/>
      </c>
      <c r="AO140" s="34" t="str">
        <f t="shared" si="25"/>
        <v/>
      </c>
      <c r="AP140" s="34" t="str">
        <f t="shared" si="26"/>
        <v/>
      </c>
      <c r="AQ140" s="72"/>
    </row>
    <row r="141" spans="1:43" ht="94.5" x14ac:dyDescent="0.25">
      <c r="A141" s="34">
        <v>110</v>
      </c>
      <c r="B141" s="57" t="s">
        <v>162</v>
      </c>
      <c r="C141" s="92">
        <f>'2022'!B138</f>
        <v>76.099999999999994</v>
      </c>
      <c r="D141" s="93">
        <f>'2022'!AM138</f>
        <v>338</v>
      </c>
      <c r="E141" s="93">
        <f>'2022'!AN138</f>
        <v>345</v>
      </c>
      <c r="F141" s="92">
        <f>'2022'!AQ138</f>
        <v>4.5335085413929042</v>
      </c>
      <c r="G141" s="44">
        <f>'2021'!AX109</f>
        <v>27</v>
      </c>
      <c r="H141" s="94">
        <f t="shared" si="36"/>
        <v>7.9881656804733732</v>
      </c>
      <c r="I141" s="47"/>
      <c r="J141" s="44">
        <f>'2021'!BA109</f>
        <v>0</v>
      </c>
      <c r="K141" s="47"/>
      <c r="L141" s="99"/>
      <c r="M141" s="44"/>
      <c r="N141" s="44">
        <f>'2021'!BC109</f>
        <v>0</v>
      </c>
      <c r="O141" s="44">
        <f>'Добыча 2021'!F119</f>
        <v>6</v>
      </c>
      <c r="P141" s="44"/>
      <c r="Q141" s="44"/>
      <c r="R141" s="44"/>
      <c r="S141" s="44">
        <f>'Добыча 2021'!H119</f>
        <v>5</v>
      </c>
      <c r="T141" s="44">
        <f>'Добыча 2021'!G119</f>
        <v>1</v>
      </c>
      <c r="U141" s="44">
        <f t="shared" si="28"/>
        <v>22.222222222222221</v>
      </c>
      <c r="V141" s="94">
        <f>'2022'!AU138</f>
        <v>27.6</v>
      </c>
      <c r="W141" s="44">
        <f t="shared" si="15"/>
        <v>8</v>
      </c>
      <c r="X141" s="44">
        <f>'2022'!AX138</f>
        <v>27</v>
      </c>
      <c r="Y141" s="94">
        <f t="shared" si="16"/>
        <v>7.8260869565217401</v>
      </c>
      <c r="Z141" s="44"/>
      <c r="AA141" s="44">
        <f>'2022'!BA138</f>
        <v>0</v>
      </c>
      <c r="AB141" s="44"/>
      <c r="AC141" s="44"/>
      <c r="AD141" s="44"/>
      <c r="AE141" s="95">
        <f>'2022'!BC138</f>
        <v>0</v>
      </c>
      <c r="AF141" s="82" t="str">
        <f t="shared" si="17"/>
        <v/>
      </c>
      <c r="AG141" s="159"/>
      <c r="AH141" s="160">
        <f t="shared" si="18"/>
        <v>4.5335085413929042</v>
      </c>
      <c r="AI141" s="160" t="e">
        <f t="shared" ca="1" si="19"/>
        <v>#NAME?</v>
      </c>
      <c r="AJ141" s="161">
        <f t="shared" si="20"/>
        <v>8</v>
      </c>
      <c r="AK141" s="161" t="str">
        <f t="shared" si="21"/>
        <v/>
      </c>
      <c r="AL141" s="161" t="e">
        <f t="shared" ca="1" si="22"/>
        <v>#NAME?</v>
      </c>
      <c r="AM141" s="161">
        <f t="shared" si="23"/>
        <v>27</v>
      </c>
      <c r="AN141" s="162" t="e">
        <f t="shared" ca="1" si="24"/>
        <v>#NAME?</v>
      </c>
      <c r="AO141" s="34" t="str">
        <f t="shared" si="25"/>
        <v>Сумма не совпадает или не ОДОУ</v>
      </c>
      <c r="AP141" s="34" t="str">
        <f t="shared" si="26"/>
        <v/>
      </c>
      <c r="AQ141" s="72"/>
    </row>
    <row r="142" spans="1:43" ht="47.25" x14ac:dyDescent="0.25">
      <c r="A142" s="34">
        <v>111</v>
      </c>
      <c r="B142" s="128" t="s">
        <v>165</v>
      </c>
      <c r="C142" s="92">
        <f>'2022'!B139</f>
        <v>3.52</v>
      </c>
      <c r="D142" s="581">
        <f>'2022'!AM139</f>
        <v>481</v>
      </c>
      <c r="E142" s="93">
        <f>'2022'!AN139</f>
        <v>43</v>
      </c>
      <c r="F142" s="92">
        <f>'2022'!AQ139</f>
        <v>12.215909090909092</v>
      </c>
      <c r="G142" s="583">
        <f>'2021'!AX110</f>
        <v>40</v>
      </c>
      <c r="H142" s="585">
        <f t="shared" si="36"/>
        <v>8.3160083160083165</v>
      </c>
      <c r="I142" s="47"/>
      <c r="J142" s="583">
        <f>'2021'!BA110</f>
        <v>0</v>
      </c>
      <c r="K142" s="47"/>
      <c r="L142" s="99"/>
      <c r="M142" s="44"/>
      <c r="N142" s="583">
        <f>'2021'!BC110</f>
        <v>12</v>
      </c>
      <c r="O142" s="583">
        <f>'Добыча 2021'!F120</f>
        <v>27</v>
      </c>
      <c r="P142" s="44"/>
      <c r="Q142" s="44"/>
      <c r="R142" s="44"/>
      <c r="S142" s="583">
        <f>'Добыча 2021'!H120</f>
        <v>19</v>
      </c>
      <c r="T142" s="583">
        <f>'Добыча 2021'!G120</f>
        <v>8</v>
      </c>
      <c r="U142" s="583">
        <f>IF(G142=0,0,O142/G142*100)</f>
        <v>67.5</v>
      </c>
      <c r="V142" s="94">
        <f>'2022'!AV139</f>
        <v>8.6</v>
      </c>
      <c r="W142" s="44">
        <f>IF(V142&gt;1,V142/E142*100,0)</f>
        <v>20</v>
      </c>
      <c r="X142" s="44">
        <f>'2022'!AX139</f>
        <v>8</v>
      </c>
      <c r="Y142" s="94">
        <f>IF(X142&gt;0,X142/E142*100,0)</f>
        <v>18.604651162790699</v>
      </c>
      <c r="Z142" s="44"/>
      <c r="AA142" s="44">
        <f>'2022'!BA139</f>
        <v>0</v>
      </c>
      <c r="AB142" s="44"/>
      <c r="AC142" s="44"/>
      <c r="AD142" s="44">
        <f t="shared" si="35"/>
        <v>5</v>
      </c>
      <c r="AE142" s="95">
        <f>'2022'!BC139</f>
        <v>3</v>
      </c>
      <c r="AF142" s="82" t="str">
        <f t="shared" si="17"/>
        <v/>
      </c>
      <c r="AG142" s="159"/>
      <c r="AH142" s="160">
        <f t="shared" si="18"/>
        <v>12.215909090909092</v>
      </c>
      <c r="AI142" s="160" t="e">
        <f t="shared" ca="1" si="19"/>
        <v>#NAME?</v>
      </c>
      <c r="AJ142" s="161">
        <f t="shared" si="20"/>
        <v>20</v>
      </c>
      <c r="AK142" s="161" t="str">
        <f t="shared" si="21"/>
        <v/>
      </c>
      <c r="AL142" s="161" t="e">
        <f t="shared" ca="1" si="22"/>
        <v>#NAME?</v>
      </c>
      <c r="AM142" s="161">
        <f t="shared" si="23"/>
        <v>8</v>
      </c>
      <c r="AN142" s="162" t="e">
        <f t="shared" ca="1" si="24"/>
        <v>#NAME?</v>
      </c>
      <c r="AO142" s="34" t="str">
        <f t="shared" si="25"/>
        <v/>
      </c>
      <c r="AP142" s="34" t="str">
        <f t="shared" si="26"/>
        <v/>
      </c>
      <c r="AQ142" s="72"/>
    </row>
    <row r="143" spans="1:43" ht="49.5" customHeight="1" x14ac:dyDescent="0.25">
      <c r="A143" s="34">
        <v>112</v>
      </c>
      <c r="B143" s="119" t="s">
        <v>443</v>
      </c>
      <c r="C143" s="92">
        <f>'2022'!B140</f>
        <v>16.07</v>
      </c>
      <c r="D143" s="582"/>
      <c r="E143" s="93">
        <f>'2022'!AN140</f>
        <v>80</v>
      </c>
      <c r="F143" s="92">
        <f>'2022'!AQ140</f>
        <v>4.9782202862476668</v>
      </c>
      <c r="G143" s="584"/>
      <c r="H143" s="586"/>
      <c r="I143" s="44"/>
      <c r="J143" s="584"/>
      <c r="K143" s="44"/>
      <c r="L143" s="44"/>
      <c r="M143" s="44"/>
      <c r="N143" s="584"/>
      <c r="O143" s="584"/>
      <c r="P143" s="44"/>
      <c r="Q143" s="44"/>
      <c r="R143" s="44"/>
      <c r="S143" s="584"/>
      <c r="T143" s="584"/>
      <c r="U143" s="584"/>
      <c r="V143" s="94">
        <f>'2022'!AU140</f>
        <v>6.4</v>
      </c>
      <c r="W143" s="44">
        <f t="shared" si="15"/>
        <v>8</v>
      </c>
      <c r="X143" s="44">
        <f>'2022'!AX140</f>
        <v>6</v>
      </c>
      <c r="Y143" s="94">
        <f t="shared" si="16"/>
        <v>7.5</v>
      </c>
      <c r="Z143" s="44"/>
      <c r="AA143" s="44">
        <f>'2022'!BA140</f>
        <v>0</v>
      </c>
      <c r="AB143" s="44"/>
      <c r="AC143" s="44"/>
      <c r="AD143" s="44">
        <f t="shared" si="35"/>
        <v>4</v>
      </c>
      <c r="AE143" s="95">
        <f>'2022'!BC140</f>
        <v>2</v>
      </c>
      <c r="AF143" s="82" t="str">
        <f t="shared" si="17"/>
        <v/>
      </c>
      <c r="AG143" s="159"/>
      <c r="AH143" s="160">
        <f t="shared" si="18"/>
        <v>4.9782202862476668</v>
      </c>
      <c r="AI143" s="160" t="e">
        <f t="shared" ca="1" si="19"/>
        <v>#NAME?</v>
      </c>
      <c r="AJ143" s="161">
        <f t="shared" si="20"/>
        <v>8</v>
      </c>
      <c r="AK143" s="161" t="str">
        <f t="shared" si="21"/>
        <v/>
      </c>
      <c r="AL143" s="161" t="e">
        <f t="shared" ca="1" si="22"/>
        <v>#NAME?</v>
      </c>
      <c r="AM143" s="161">
        <f t="shared" si="23"/>
        <v>6</v>
      </c>
      <c r="AN143" s="162" t="e">
        <f t="shared" ca="1" si="24"/>
        <v>#NAME?</v>
      </c>
      <c r="AO143" s="34" t="str">
        <f t="shared" si="25"/>
        <v/>
      </c>
      <c r="AP143" s="34" t="str">
        <f t="shared" si="26"/>
        <v/>
      </c>
      <c r="AQ143" s="72"/>
    </row>
    <row r="144" spans="1:43" ht="18.75" x14ac:dyDescent="0.25">
      <c r="A144" s="34"/>
      <c r="B144" s="46" t="s">
        <v>173</v>
      </c>
      <c r="C144" s="98"/>
      <c r="D144" s="97"/>
      <c r="E144" s="97"/>
      <c r="F144" s="98"/>
      <c r="G144" s="44"/>
      <c r="H144" s="94"/>
      <c r="I144" s="44"/>
      <c r="J144" s="44"/>
      <c r="K144" s="44"/>
      <c r="L144" s="44"/>
      <c r="M144" s="56"/>
      <c r="N144" s="44"/>
      <c r="O144" s="56"/>
      <c r="P144" s="56"/>
      <c r="Q144" s="56"/>
      <c r="R144" s="56"/>
      <c r="S144" s="56"/>
      <c r="T144" s="56"/>
      <c r="U144" s="44"/>
      <c r="V144" s="111"/>
      <c r="W144" s="44"/>
      <c r="X144" s="56"/>
      <c r="Y144" s="94"/>
      <c r="Z144" s="56"/>
      <c r="AA144" s="56"/>
      <c r="AB144" s="56"/>
      <c r="AC144" s="56"/>
      <c r="AD144" s="44"/>
      <c r="AE144" s="56"/>
      <c r="AF144" s="82" t="str">
        <f t="shared" ref="AF144:AF207" si="37">IF(C144&gt;0,IF(OR(AND(C144&lt;7,F144&lt;5),E144&lt;33),IF(COUNTIF(X144:AE144,"&gt;0")&gt;0,"Ошибка!",""),""),"")</f>
        <v/>
      </c>
      <c r="AG144" s="159"/>
      <c r="AH144" s="160" t="str">
        <f t="shared" ref="AH144:AH207" si="38">IF(AND(ISNUMBER(--C144),C144&gt;0),E144/C144,"")</f>
        <v/>
      </c>
      <c r="AI144" s="160" t="str">
        <f t="shared" ref="AI144:AI207" si="39">IF(AND(ISNUMBER(--E144),ISNUMBER(--AJ144)),ЧАСТНОЕ(E144*AJ144,100),"")</f>
        <v/>
      </c>
      <c r="AJ144" s="161" t="str">
        <f t="shared" ref="AJ144:AJ207" si="40">IF(AND(ISNUMBER(--C144),C144&gt;0),IF(F144&lt;=8,IF(F144&lt;=1,3,IF(F144&lt;=2,5,IF(F144&lt;=4,7,IF(F144&lt;=6,8,IF(F144&lt;=8,10,0))))),IF(F144&lt;=10,12,IF(F144&lt;=12,15,IF(F144&lt;=15,20,IF(F144&lt;=20,25,30))))),"")</f>
        <v/>
      </c>
      <c r="AK144" s="161" t="str">
        <f t="shared" ref="AK144:AK207" si="41">IF(AJ143&lt;Y143,"Норматив превышен","")</f>
        <v/>
      </c>
      <c r="AL144" s="161" t="str">
        <f t="shared" ref="AL144:AL207" si="42">IF(ISNUMBER(X144),IF(X144&gt;0,MAX(ЧАСТНОЕ(X144*30,100),1),0),"")</f>
        <v/>
      </c>
      <c r="AM144" s="161" t="str">
        <f t="shared" ref="AM144:AM207" si="43">IF(ISNUMBER(X144),X144,"")</f>
        <v/>
      </c>
      <c r="AN144" s="162" t="str">
        <f t="shared" ref="AN144:AN207" si="44">IF(ISNUMBER(AE144),IF(AND(AM144&gt;=AE144,AL144&lt;=AE144),"","Вне норматива или не ОДОУ"),"")</f>
        <v/>
      </c>
      <c r="AO144" s="34" t="str">
        <f t="shared" ref="AO144:AO207" si="45">IF(ISNUMBER(X144),IF(SUM(Z144:AE144)&lt;&gt;X144,"Сумма не совпадает или не ОДОУ",""),"")</f>
        <v/>
      </c>
      <c r="AP144" s="34" t="str">
        <f>IF(AND(ISNUMBER(AA144),AA144&gt;0),IF(AA144&lt;=(X144*0.15),"","Изъятие более 15% !"),"")</f>
        <v/>
      </c>
      <c r="AQ144" s="72"/>
    </row>
    <row r="145" spans="1:43" ht="110.25" x14ac:dyDescent="0.25">
      <c r="A145" s="34">
        <v>113</v>
      </c>
      <c r="B145" s="57" t="s">
        <v>328</v>
      </c>
      <c r="C145" s="92">
        <f>'2022'!B142</f>
        <v>22.076000000000001</v>
      </c>
      <c r="D145" s="93">
        <f>'2022'!AM142</f>
        <v>187</v>
      </c>
      <c r="E145" s="93">
        <f>'2022'!AN142</f>
        <v>218</v>
      </c>
      <c r="F145" s="92">
        <f>'2022'!AQ142</f>
        <v>9.8749773509693775</v>
      </c>
      <c r="G145" s="44">
        <f>'2021'!AX112</f>
        <v>22</v>
      </c>
      <c r="H145" s="94">
        <f t="shared" si="36"/>
        <v>11.76470588235294</v>
      </c>
      <c r="I145" s="44"/>
      <c r="J145" s="44">
        <f>'2021'!BA112</f>
        <v>0</v>
      </c>
      <c r="K145" s="44"/>
      <c r="L145" s="44"/>
      <c r="M145" s="44"/>
      <c r="N145" s="44">
        <f>'2021'!BC112</f>
        <v>0</v>
      </c>
      <c r="O145" s="44">
        <f>'Добыча 2021'!F122</f>
        <v>8</v>
      </c>
      <c r="P145" s="44"/>
      <c r="Q145" s="44"/>
      <c r="R145" s="44"/>
      <c r="S145" s="44">
        <f>'Добыча 2021'!H122</f>
        <v>5</v>
      </c>
      <c r="T145" s="44">
        <f>'Добыча 2021'!G122</f>
        <v>3</v>
      </c>
      <c r="U145" s="44">
        <f t="shared" ref="U145:U176" si="46">IF(G145=0,0,O145/G145*100)</f>
        <v>36.363636363636367</v>
      </c>
      <c r="V145" s="94">
        <f>'2022'!AU142</f>
        <v>26.16</v>
      </c>
      <c r="W145" s="44">
        <f t="shared" ref="W145:W177" si="47">IF(V145&gt;1,V145/E145*100,0)</f>
        <v>12</v>
      </c>
      <c r="X145" s="44">
        <f>'2022'!AX142</f>
        <v>26</v>
      </c>
      <c r="Y145" s="94">
        <f t="shared" ref="Y145:Y177" si="48">IF(X145&gt;0,X145/E145*100,0)</f>
        <v>11.926605504587156</v>
      </c>
      <c r="Z145" s="44"/>
      <c r="AA145" s="44">
        <f>'2022'!BA142</f>
        <v>0</v>
      </c>
      <c r="AB145" s="44"/>
      <c r="AC145" s="44"/>
      <c r="AD145" s="44"/>
      <c r="AE145" s="95">
        <f>'2022'!BC142</f>
        <v>0</v>
      </c>
      <c r="AF145" s="82" t="str">
        <f t="shared" si="37"/>
        <v/>
      </c>
      <c r="AG145" s="159"/>
      <c r="AH145" s="160">
        <f t="shared" si="38"/>
        <v>9.8749773509693775</v>
      </c>
      <c r="AI145" s="160" t="e">
        <f t="shared" ca="1" si="39"/>
        <v>#NAME?</v>
      </c>
      <c r="AJ145" s="161">
        <f t="shared" si="40"/>
        <v>12</v>
      </c>
      <c r="AK145" s="161" t="str">
        <f t="shared" si="41"/>
        <v/>
      </c>
      <c r="AL145" s="161" t="e">
        <f t="shared" ca="1" si="42"/>
        <v>#NAME?</v>
      </c>
      <c r="AM145" s="161">
        <f t="shared" si="43"/>
        <v>26</v>
      </c>
      <c r="AN145" s="162" t="e">
        <f t="shared" ca="1" si="44"/>
        <v>#NAME?</v>
      </c>
      <c r="AO145" s="34" t="str">
        <f t="shared" si="45"/>
        <v>Сумма не совпадает или не ОДОУ</v>
      </c>
      <c r="AP145" s="34" t="str">
        <f t="shared" ref="AP145:AP208" si="49">IF(AND(ISNUMBER(AA145),AA145&gt;0),IF(AA145&lt;=(X145*0.149999999999999),"","Изъятие более 15% !"),"")</f>
        <v/>
      </c>
      <c r="AQ145" s="72"/>
    </row>
    <row r="146" spans="1:43" ht="31.5" customHeight="1" x14ac:dyDescent="0.25">
      <c r="A146" s="34">
        <v>114</v>
      </c>
      <c r="B146" s="57" t="s">
        <v>329</v>
      </c>
      <c r="C146" s="92">
        <f>'2022'!B143</f>
        <v>51.795000000000002</v>
      </c>
      <c r="D146" s="93">
        <f>'2022'!AM143</f>
        <v>72</v>
      </c>
      <c r="E146" s="93">
        <f>'2022'!AN143</f>
        <v>107</v>
      </c>
      <c r="F146" s="92">
        <f>'2022'!AQ143</f>
        <v>2.0658364707018051</v>
      </c>
      <c r="G146" s="44">
        <f>'2021'!AX113</f>
        <v>3</v>
      </c>
      <c r="H146" s="94">
        <f t="shared" si="36"/>
        <v>4.1666666666666661</v>
      </c>
      <c r="I146" s="44"/>
      <c r="J146" s="44">
        <f>'2021'!BA113</f>
        <v>0</v>
      </c>
      <c r="K146" s="44"/>
      <c r="L146" s="44"/>
      <c r="M146" s="44"/>
      <c r="N146" s="44">
        <f>'2021'!BC113</f>
        <v>0</v>
      </c>
      <c r="O146" s="44">
        <f>'Добыча 2021'!F123</f>
        <v>1</v>
      </c>
      <c r="P146" s="44"/>
      <c r="Q146" s="44"/>
      <c r="R146" s="44"/>
      <c r="S146" s="44">
        <f>'Добыча 2021'!H123</f>
        <v>1</v>
      </c>
      <c r="T146" s="44">
        <f>'Добыча 2021'!G123</f>
        <v>0</v>
      </c>
      <c r="U146" s="44">
        <f t="shared" si="46"/>
        <v>33.333333333333329</v>
      </c>
      <c r="V146" s="94">
        <f>'2022'!AU143</f>
        <v>7.4900000000000011</v>
      </c>
      <c r="W146" s="44">
        <f t="shared" si="47"/>
        <v>7.0000000000000009</v>
      </c>
      <c r="X146" s="44">
        <f>'2022'!AX143</f>
        <v>7</v>
      </c>
      <c r="Y146" s="94">
        <f t="shared" si="48"/>
        <v>6.5420560747663545</v>
      </c>
      <c r="Z146" s="44"/>
      <c r="AA146" s="44">
        <f>'2022'!BA143</f>
        <v>0</v>
      </c>
      <c r="AB146" s="44"/>
      <c r="AC146" s="44"/>
      <c r="AD146" s="44"/>
      <c r="AE146" s="95">
        <f>'2022'!BC143</f>
        <v>0</v>
      </c>
      <c r="AF146" s="82" t="str">
        <f t="shared" si="37"/>
        <v/>
      </c>
      <c r="AG146" s="159"/>
      <c r="AH146" s="160">
        <f t="shared" si="38"/>
        <v>2.0658364707018051</v>
      </c>
      <c r="AI146" s="160" t="e">
        <f t="shared" ca="1" si="39"/>
        <v>#NAME?</v>
      </c>
      <c r="AJ146" s="161">
        <f t="shared" si="40"/>
        <v>7</v>
      </c>
      <c r="AK146" s="161" t="str">
        <f t="shared" si="41"/>
        <v/>
      </c>
      <c r="AL146" s="161" t="e">
        <f t="shared" ca="1" si="42"/>
        <v>#NAME?</v>
      </c>
      <c r="AM146" s="161">
        <f t="shared" si="43"/>
        <v>7</v>
      </c>
      <c r="AN146" s="162" t="e">
        <f t="shared" ca="1" si="44"/>
        <v>#NAME?</v>
      </c>
      <c r="AO146" s="34" t="str">
        <f t="shared" si="45"/>
        <v>Сумма не совпадает или не ОДОУ</v>
      </c>
      <c r="AP146" s="34" t="str">
        <f t="shared" si="49"/>
        <v/>
      </c>
      <c r="AQ146" s="72"/>
    </row>
    <row r="147" spans="1:43" ht="31.5" customHeight="1" x14ac:dyDescent="0.25">
      <c r="A147" s="34">
        <v>115</v>
      </c>
      <c r="B147" s="57" t="s">
        <v>174</v>
      </c>
      <c r="C147" s="92">
        <f>'2022'!B144</f>
        <v>10.686999999999999</v>
      </c>
      <c r="D147" s="93">
        <f>'2022'!AM144</f>
        <v>42</v>
      </c>
      <c r="E147" s="93">
        <f>'2022'!AN144</f>
        <v>44</v>
      </c>
      <c r="F147" s="92">
        <f>'2022'!AQ144</f>
        <v>4.1171516796107426</v>
      </c>
      <c r="G147" s="44">
        <f>'2021'!AX114</f>
        <v>2</v>
      </c>
      <c r="H147" s="94">
        <f t="shared" si="36"/>
        <v>4.7619047619047619</v>
      </c>
      <c r="I147" s="44"/>
      <c r="J147" s="44">
        <f>'2021'!BA114</f>
        <v>0</v>
      </c>
      <c r="K147" s="44"/>
      <c r="L147" s="44"/>
      <c r="M147" s="44"/>
      <c r="N147" s="44">
        <f>'2021'!BC114</f>
        <v>0</v>
      </c>
      <c r="O147" s="44">
        <f>'Добыча 2021'!F124</f>
        <v>0</v>
      </c>
      <c r="P147" s="44"/>
      <c r="Q147" s="44"/>
      <c r="R147" s="44"/>
      <c r="S147" s="44">
        <f>'Добыча 2021'!H124</f>
        <v>0</v>
      </c>
      <c r="T147" s="44">
        <f>'Добыча 2021'!G124</f>
        <v>0</v>
      </c>
      <c r="U147" s="44">
        <f t="shared" si="46"/>
        <v>0</v>
      </c>
      <c r="V147" s="94">
        <f>'2022'!AU144</f>
        <v>3.52</v>
      </c>
      <c r="W147" s="44">
        <f t="shared" si="47"/>
        <v>8</v>
      </c>
      <c r="X147" s="44">
        <f>'2022'!AX144</f>
        <v>3</v>
      </c>
      <c r="Y147" s="94">
        <f t="shared" si="48"/>
        <v>6.8181818181818175</v>
      </c>
      <c r="Z147" s="44"/>
      <c r="AA147" s="44">
        <f>'2022'!BA144</f>
        <v>0</v>
      </c>
      <c r="AB147" s="44"/>
      <c r="AC147" s="44"/>
      <c r="AD147" s="44"/>
      <c r="AE147" s="95">
        <f>'2022'!BC144</f>
        <v>0</v>
      </c>
      <c r="AF147" s="82" t="str">
        <f t="shared" si="37"/>
        <v/>
      </c>
      <c r="AG147" s="159"/>
      <c r="AH147" s="160">
        <f t="shared" si="38"/>
        <v>4.1171516796107426</v>
      </c>
      <c r="AI147" s="160" t="e">
        <f t="shared" ca="1" si="39"/>
        <v>#NAME?</v>
      </c>
      <c r="AJ147" s="161">
        <f t="shared" si="40"/>
        <v>8</v>
      </c>
      <c r="AK147" s="161" t="str">
        <f t="shared" si="41"/>
        <v/>
      </c>
      <c r="AL147" s="161" t="e">
        <f t="shared" ca="1" si="42"/>
        <v>#NAME?</v>
      </c>
      <c r="AM147" s="161">
        <f t="shared" si="43"/>
        <v>3</v>
      </c>
      <c r="AN147" s="162" t="e">
        <f t="shared" ca="1" si="44"/>
        <v>#NAME?</v>
      </c>
      <c r="AO147" s="34" t="str">
        <f t="shared" si="45"/>
        <v>Сумма не совпадает или не ОДОУ</v>
      </c>
      <c r="AP147" s="34" t="str">
        <f t="shared" si="49"/>
        <v/>
      </c>
      <c r="AQ147" s="72"/>
    </row>
    <row r="148" spans="1:43" ht="31.5" x14ac:dyDescent="0.25">
      <c r="A148" s="34">
        <v>116</v>
      </c>
      <c r="B148" s="57" t="s">
        <v>178</v>
      </c>
      <c r="C148" s="92">
        <f>'2022'!B145</f>
        <v>127.137</v>
      </c>
      <c r="D148" s="93">
        <f>'2022'!AM145</f>
        <v>633</v>
      </c>
      <c r="E148" s="93">
        <f>'2022'!AN145</f>
        <v>638</v>
      </c>
      <c r="F148" s="92">
        <f>'2022'!AQ145</f>
        <v>5.0182087039964758</v>
      </c>
      <c r="G148" s="44">
        <f>'2021'!AX115</f>
        <v>50</v>
      </c>
      <c r="H148" s="94">
        <f t="shared" si="36"/>
        <v>7.8988941548183256</v>
      </c>
      <c r="I148" s="44"/>
      <c r="J148" s="44">
        <f>'2021'!BA115</f>
        <v>7</v>
      </c>
      <c r="K148" s="44"/>
      <c r="L148" s="44"/>
      <c r="M148" s="44"/>
      <c r="N148" s="44">
        <f>'2021'!BC115</f>
        <v>15</v>
      </c>
      <c r="O148" s="44">
        <f>'Добыча 2021'!F125</f>
        <v>18</v>
      </c>
      <c r="P148" s="44"/>
      <c r="Q148" s="44"/>
      <c r="R148" s="44"/>
      <c r="S148" s="44">
        <f>'Добыча 2021'!H125</f>
        <v>13</v>
      </c>
      <c r="T148" s="44">
        <f>'Добыча 2021'!G125</f>
        <v>5</v>
      </c>
      <c r="U148" s="44">
        <f t="shared" si="46"/>
        <v>36</v>
      </c>
      <c r="V148" s="94">
        <f>'2022'!AU145</f>
        <v>51.04</v>
      </c>
      <c r="W148" s="44">
        <f t="shared" si="47"/>
        <v>8</v>
      </c>
      <c r="X148" s="44">
        <f>'2022'!AX145</f>
        <v>51</v>
      </c>
      <c r="Y148" s="94">
        <f t="shared" si="48"/>
        <v>7.9937304075235112</v>
      </c>
      <c r="Z148" s="44"/>
      <c r="AA148" s="44">
        <f>'2022'!BA145</f>
        <v>5</v>
      </c>
      <c r="AB148" s="44"/>
      <c r="AC148" s="44"/>
      <c r="AD148" s="44">
        <f t="shared" si="35"/>
        <v>30</v>
      </c>
      <c r="AE148" s="95">
        <f>'2022'!BC145</f>
        <v>16</v>
      </c>
      <c r="AF148" s="82" t="str">
        <f t="shared" si="37"/>
        <v/>
      </c>
      <c r="AG148" s="159"/>
      <c r="AH148" s="160">
        <f t="shared" si="38"/>
        <v>5.0182087039964758</v>
      </c>
      <c r="AI148" s="160" t="e">
        <f t="shared" ca="1" si="39"/>
        <v>#NAME?</v>
      </c>
      <c r="AJ148" s="161">
        <f t="shared" si="40"/>
        <v>8</v>
      </c>
      <c r="AK148" s="161" t="str">
        <f t="shared" si="41"/>
        <v/>
      </c>
      <c r="AL148" s="161" t="e">
        <f t="shared" ca="1" si="42"/>
        <v>#NAME?</v>
      </c>
      <c r="AM148" s="161">
        <f t="shared" si="43"/>
        <v>51</v>
      </c>
      <c r="AN148" s="162" t="e">
        <f t="shared" ca="1" si="44"/>
        <v>#NAME?</v>
      </c>
      <c r="AO148" s="34" t="str">
        <f t="shared" si="45"/>
        <v/>
      </c>
      <c r="AP148" s="34" t="str">
        <f t="shared" si="49"/>
        <v/>
      </c>
      <c r="AQ148" s="72"/>
    </row>
    <row r="149" spans="1:43" ht="94.5" x14ac:dyDescent="0.25">
      <c r="A149" s="34">
        <v>117</v>
      </c>
      <c r="B149" s="49" t="s">
        <v>177</v>
      </c>
      <c r="C149" s="92">
        <f>'2022'!B146</f>
        <v>119.479</v>
      </c>
      <c r="D149" s="93">
        <f>'2022'!AM146</f>
        <v>125</v>
      </c>
      <c r="E149" s="93">
        <f>'2022'!AN146</f>
        <v>159</v>
      </c>
      <c r="F149" s="92">
        <f>'2022'!AQ146</f>
        <v>1.3307777935871576</v>
      </c>
      <c r="G149" s="44">
        <f>'2021'!AX116</f>
        <v>6</v>
      </c>
      <c r="H149" s="94">
        <f t="shared" si="36"/>
        <v>4.8</v>
      </c>
      <c r="I149" s="47"/>
      <c r="J149" s="44">
        <f>'2021'!BA116</f>
        <v>0</v>
      </c>
      <c r="K149" s="47"/>
      <c r="L149" s="99"/>
      <c r="M149" s="44"/>
      <c r="N149" s="44">
        <f>'2021'!BC116</f>
        <v>0</v>
      </c>
      <c r="O149" s="44">
        <f>'Добыча 2021'!F126</f>
        <v>0</v>
      </c>
      <c r="P149" s="44"/>
      <c r="Q149" s="44"/>
      <c r="R149" s="44"/>
      <c r="S149" s="44">
        <f>'Добыча 2021'!H126</f>
        <v>0</v>
      </c>
      <c r="T149" s="44">
        <f>'Добыча 2021'!G126</f>
        <v>0</v>
      </c>
      <c r="U149" s="44">
        <f t="shared" si="46"/>
        <v>0</v>
      </c>
      <c r="V149" s="94">
        <f>'2022'!AU146</f>
        <v>7.95</v>
      </c>
      <c r="W149" s="44">
        <f t="shared" si="47"/>
        <v>5</v>
      </c>
      <c r="X149" s="44">
        <f>'2022'!AX146</f>
        <v>7</v>
      </c>
      <c r="Y149" s="94">
        <f t="shared" si="48"/>
        <v>4.4025157232704402</v>
      </c>
      <c r="Z149" s="44"/>
      <c r="AA149" s="44">
        <f>'2022'!BA146</f>
        <v>0</v>
      </c>
      <c r="AB149" s="44"/>
      <c r="AC149" s="44"/>
      <c r="AD149" s="44"/>
      <c r="AE149" s="95">
        <f>'2022'!BC146</f>
        <v>0</v>
      </c>
      <c r="AF149" s="82" t="str">
        <f t="shared" si="37"/>
        <v/>
      </c>
      <c r="AG149" s="159"/>
      <c r="AH149" s="160">
        <f t="shared" si="38"/>
        <v>1.3307777935871576</v>
      </c>
      <c r="AI149" s="160" t="e">
        <f t="shared" ca="1" si="39"/>
        <v>#NAME?</v>
      </c>
      <c r="AJ149" s="161">
        <f t="shared" si="40"/>
        <v>5</v>
      </c>
      <c r="AK149" s="161" t="str">
        <f t="shared" si="41"/>
        <v/>
      </c>
      <c r="AL149" s="161" t="e">
        <f t="shared" ca="1" si="42"/>
        <v>#NAME?</v>
      </c>
      <c r="AM149" s="161">
        <f t="shared" si="43"/>
        <v>7</v>
      </c>
      <c r="AN149" s="162" t="e">
        <f t="shared" ca="1" si="44"/>
        <v>#NAME?</v>
      </c>
      <c r="AO149" s="34" t="str">
        <f t="shared" si="45"/>
        <v>Сумма не совпадает или не ОДОУ</v>
      </c>
      <c r="AP149" s="34" t="str">
        <f t="shared" si="49"/>
        <v/>
      </c>
      <c r="AQ149" s="72"/>
    </row>
    <row r="150" spans="1:43" ht="94.5" x14ac:dyDescent="0.25">
      <c r="A150" s="34">
        <v>118</v>
      </c>
      <c r="B150" s="57" t="s">
        <v>330</v>
      </c>
      <c r="C150" s="92">
        <f>'2022'!B147</f>
        <v>19.553999999999998</v>
      </c>
      <c r="D150" s="93">
        <f>'2022'!AM147</f>
        <v>56</v>
      </c>
      <c r="E150" s="93">
        <f>'2022'!AN147</f>
        <v>63</v>
      </c>
      <c r="F150" s="92">
        <f>'2022'!AQ147</f>
        <v>3.221847192390304</v>
      </c>
      <c r="G150" s="44">
        <f>'2021'!AX117</f>
        <v>3</v>
      </c>
      <c r="H150" s="94">
        <f t="shared" si="36"/>
        <v>5.3571428571428568</v>
      </c>
      <c r="I150" s="44"/>
      <c r="J150" s="44">
        <f>'2021'!BA117</f>
        <v>0</v>
      </c>
      <c r="K150" s="44"/>
      <c r="L150" s="44"/>
      <c r="M150" s="44"/>
      <c r="N150" s="44">
        <f>'2021'!BC117</f>
        <v>0</v>
      </c>
      <c r="O150" s="44">
        <f>'Добыча 2021'!F127</f>
        <v>3</v>
      </c>
      <c r="P150" s="44"/>
      <c r="Q150" s="44"/>
      <c r="R150" s="44"/>
      <c r="S150" s="44">
        <f>'Добыча 2021'!H127</f>
        <v>2</v>
      </c>
      <c r="T150" s="44">
        <f>'Добыча 2021'!G127</f>
        <v>1</v>
      </c>
      <c r="U150" s="44">
        <f t="shared" si="46"/>
        <v>100</v>
      </c>
      <c r="V150" s="94">
        <f>'2022'!AU147</f>
        <v>4.41</v>
      </c>
      <c r="W150" s="44">
        <f t="shared" si="47"/>
        <v>7.0000000000000009</v>
      </c>
      <c r="X150" s="44">
        <f>'2022'!AX147</f>
        <v>4</v>
      </c>
      <c r="Y150" s="94">
        <f t="shared" si="48"/>
        <v>6.3492063492063489</v>
      </c>
      <c r="Z150" s="44"/>
      <c r="AA150" s="44">
        <f>'2022'!BA147</f>
        <v>0</v>
      </c>
      <c r="AB150" s="44"/>
      <c r="AC150" s="44"/>
      <c r="AD150" s="44"/>
      <c r="AE150" s="95">
        <f>'2022'!BC147</f>
        <v>0</v>
      </c>
      <c r="AF150" s="82" t="str">
        <f t="shared" si="37"/>
        <v/>
      </c>
      <c r="AG150" s="159"/>
      <c r="AH150" s="160">
        <f t="shared" si="38"/>
        <v>3.221847192390304</v>
      </c>
      <c r="AI150" s="160" t="e">
        <f t="shared" ca="1" si="39"/>
        <v>#NAME?</v>
      </c>
      <c r="AJ150" s="161">
        <f t="shared" si="40"/>
        <v>7</v>
      </c>
      <c r="AK150" s="161" t="str">
        <f t="shared" si="41"/>
        <v/>
      </c>
      <c r="AL150" s="161" t="e">
        <f t="shared" ca="1" si="42"/>
        <v>#NAME?</v>
      </c>
      <c r="AM150" s="161">
        <f t="shared" si="43"/>
        <v>4</v>
      </c>
      <c r="AN150" s="162" t="e">
        <f t="shared" ca="1" si="44"/>
        <v>#NAME?</v>
      </c>
      <c r="AO150" s="34" t="str">
        <f t="shared" si="45"/>
        <v>Сумма не совпадает или не ОДОУ</v>
      </c>
      <c r="AP150" s="34" t="str">
        <f t="shared" si="49"/>
        <v/>
      </c>
      <c r="AQ150" s="72"/>
    </row>
    <row r="151" spans="1:43" ht="18.75" x14ac:dyDescent="0.25">
      <c r="A151" s="34"/>
      <c r="B151" s="46" t="s">
        <v>180</v>
      </c>
      <c r="C151" s="98"/>
      <c r="D151" s="97"/>
      <c r="E151" s="97"/>
      <c r="F151" s="98"/>
      <c r="G151" s="44"/>
      <c r="H151" s="94"/>
      <c r="I151" s="44"/>
      <c r="J151" s="44"/>
      <c r="K151" s="44"/>
      <c r="L151" s="44"/>
      <c r="M151" s="56"/>
      <c r="N151" s="44"/>
      <c r="O151" s="56"/>
      <c r="P151" s="56"/>
      <c r="Q151" s="56"/>
      <c r="R151" s="56"/>
      <c r="S151" s="56"/>
      <c r="T151" s="56"/>
      <c r="U151" s="44"/>
      <c r="V151" s="111"/>
      <c r="W151" s="44"/>
      <c r="X151" s="56"/>
      <c r="Y151" s="94"/>
      <c r="Z151" s="56"/>
      <c r="AA151" s="56"/>
      <c r="AB151" s="56"/>
      <c r="AC151" s="56"/>
      <c r="AD151" s="44"/>
      <c r="AE151" s="56"/>
      <c r="AF151" s="82" t="str">
        <f t="shared" si="37"/>
        <v/>
      </c>
      <c r="AG151" s="159"/>
      <c r="AH151" s="160" t="str">
        <f t="shared" si="38"/>
        <v/>
      </c>
      <c r="AI151" s="160" t="str">
        <f t="shared" si="39"/>
        <v/>
      </c>
      <c r="AJ151" s="161" t="str">
        <f t="shared" si="40"/>
        <v/>
      </c>
      <c r="AK151" s="161" t="str">
        <f t="shared" si="41"/>
        <v/>
      </c>
      <c r="AL151" s="161" t="str">
        <f t="shared" si="42"/>
        <v/>
      </c>
      <c r="AM151" s="161" t="str">
        <f t="shared" si="43"/>
        <v/>
      </c>
      <c r="AN151" s="162" t="str">
        <f t="shared" si="44"/>
        <v/>
      </c>
      <c r="AO151" s="34" t="str">
        <f t="shared" si="45"/>
        <v/>
      </c>
      <c r="AP151" s="34" t="str">
        <f t="shared" si="49"/>
        <v/>
      </c>
      <c r="AQ151" s="72"/>
    </row>
    <row r="152" spans="1:43" ht="31.5" x14ac:dyDescent="0.25">
      <c r="A152" s="34">
        <v>119</v>
      </c>
      <c r="B152" s="57" t="s">
        <v>185</v>
      </c>
      <c r="C152" s="92">
        <f>'2022'!B149</f>
        <v>1372</v>
      </c>
      <c r="D152" s="93">
        <f>'2022'!AM149</f>
        <v>2145</v>
      </c>
      <c r="E152" s="93">
        <f>'2022'!AN149</f>
        <v>1152</v>
      </c>
      <c r="F152" s="92">
        <f>'2022'!AQ149</f>
        <v>0.83965014577259478</v>
      </c>
      <c r="G152" s="44">
        <f>'2021'!AX119</f>
        <v>50</v>
      </c>
      <c r="H152" s="94">
        <f t="shared" si="36"/>
        <v>2.3310023310023311</v>
      </c>
      <c r="I152" s="44"/>
      <c r="J152" s="44">
        <f>'2021'!BA119</f>
        <v>7</v>
      </c>
      <c r="K152" s="44"/>
      <c r="L152" s="44"/>
      <c r="M152" s="44"/>
      <c r="N152" s="44">
        <f>'2021'!BC119</f>
        <v>15</v>
      </c>
      <c r="O152" s="44">
        <f>'Добыча 2021'!F129</f>
        <v>13</v>
      </c>
      <c r="P152" s="44"/>
      <c r="Q152" s="44"/>
      <c r="R152" s="44"/>
      <c r="S152" s="44">
        <f>'Добыча 2021'!H129</f>
        <v>9</v>
      </c>
      <c r="T152" s="44">
        <f>'Добыча 2021'!G129</f>
        <v>4</v>
      </c>
      <c r="U152" s="44">
        <f t="shared" si="46"/>
        <v>26</v>
      </c>
      <c r="V152" s="94">
        <f>'2022'!AU149</f>
        <v>34.559999999999881</v>
      </c>
      <c r="W152" s="44">
        <f t="shared" si="47"/>
        <v>2.9999999999999898</v>
      </c>
      <c r="X152" s="44">
        <f>'2022'!AX149</f>
        <v>34</v>
      </c>
      <c r="Y152" s="94">
        <f t="shared" si="48"/>
        <v>2.9513888888888888</v>
      </c>
      <c r="Z152" s="44"/>
      <c r="AA152" s="44">
        <f>'2022'!BA149</f>
        <v>2</v>
      </c>
      <c r="AB152" s="44"/>
      <c r="AC152" s="44"/>
      <c r="AD152" s="44">
        <f t="shared" si="35"/>
        <v>21</v>
      </c>
      <c r="AE152" s="95">
        <f>'2022'!BC149</f>
        <v>11</v>
      </c>
      <c r="AF152" s="82" t="str">
        <f t="shared" si="37"/>
        <v/>
      </c>
      <c r="AG152" s="159"/>
      <c r="AH152" s="160">
        <f t="shared" si="38"/>
        <v>0.83965014577259478</v>
      </c>
      <c r="AI152" s="160" t="e">
        <f t="shared" ca="1" si="39"/>
        <v>#NAME?</v>
      </c>
      <c r="AJ152" s="161">
        <f t="shared" si="40"/>
        <v>3</v>
      </c>
      <c r="AK152" s="161" t="str">
        <f t="shared" si="41"/>
        <v/>
      </c>
      <c r="AL152" s="161" t="e">
        <f t="shared" ca="1" si="42"/>
        <v>#NAME?</v>
      </c>
      <c r="AM152" s="161">
        <f t="shared" si="43"/>
        <v>34</v>
      </c>
      <c r="AN152" s="162" t="e">
        <f t="shared" ca="1" si="44"/>
        <v>#NAME?</v>
      </c>
      <c r="AO152" s="34" t="str">
        <f t="shared" si="45"/>
        <v/>
      </c>
      <c r="AP152" s="34" t="str">
        <f t="shared" si="49"/>
        <v/>
      </c>
      <c r="AQ152" s="72"/>
    </row>
    <row r="153" spans="1:43" ht="31.5" x14ac:dyDescent="0.25">
      <c r="A153" s="34">
        <v>120</v>
      </c>
      <c r="B153" s="57" t="s">
        <v>331</v>
      </c>
      <c r="C153" s="92">
        <f>'2022'!B150</f>
        <v>187.15</v>
      </c>
      <c r="D153" s="93">
        <f>'2022'!AM150</f>
        <v>0</v>
      </c>
      <c r="E153" s="93">
        <f>'2022'!AN150</f>
        <v>0</v>
      </c>
      <c r="F153" s="92">
        <f>'2022'!AQ150</f>
        <v>0</v>
      </c>
      <c r="G153" s="44">
        <f>'2021'!AX120</f>
        <v>0</v>
      </c>
      <c r="H153" s="94">
        <f t="shared" si="36"/>
        <v>0</v>
      </c>
      <c r="I153" s="44"/>
      <c r="J153" s="44">
        <f>'2021'!BA120</f>
        <v>0</v>
      </c>
      <c r="K153" s="44"/>
      <c r="L153" s="44"/>
      <c r="M153" s="44"/>
      <c r="N153" s="44">
        <f>'2021'!BC120</f>
        <v>0</v>
      </c>
      <c r="O153" s="44">
        <f>'Добыча 2021'!F130</f>
        <v>0</v>
      </c>
      <c r="P153" s="44"/>
      <c r="Q153" s="44"/>
      <c r="R153" s="44"/>
      <c r="S153" s="44">
        <f>'Добыча 2021'!H130</f>
        <v>0</v>
      </c>
      <c r="T153" s="44">
        <f>'Добыча 2021'!G130</f>
        <v>0</v>
      </c>
      <c r="U153" s="44">
        <f t="shared" si="46"/>
        <v>0</v>
      </c>
      <c r="V153" s="94">
        <f>'2022'!AU150</f>
        <v>0</v>
      </c>
      <c r="W153" s="44">
        <f t="shared" si="47"/>
        <v>0</v>
      </c>
      <c r="X153" s="44">
        <f>'2022'!AX150</f>
        <v>0</v>
      </c>
      <c r="Y153" s="94">
        <f t="shared" si="48"/>
        <v>0</v>
      </c>
      <c r="Z153" s="44"/>
      <c r="AA153" s="44">
        <f>'2022'!BA150</f>
        <v>0</v>
      </c>
      <c r="AB153" s="44"/>
      <c r="AC153" s="44"/>
      <c r="AD153" s="44"/>
      <c r="AE153" s="95">
        <f>'2022'!BC150</f>
        <v>0</v>
      </c>
      <c r="AF153" s="82" t="str">
        <f t="shared" si="37"/>
        <v/>
      </c>
      <c r="AG153" s="159"/>
      <c r="AH153" s="160">
        <f t="shared" si="38"/>
        <v>0</v>
      </c>
      <c r="AI153" s="160" t="e">
        <f t="shared" ca="1" si="39"/>
        <v>#NAME?</v>
      </c>
      <c r="AJ153" s="161">
        <f t="shared" si="40"/>
        <v>3</v>
      </c>
      <c r="AK153" s="161" t="str">
        <f t="shared" si="41"/>
        <v/>
      </c>
      <c r="AL153" s="161">
        <f t="shared" si="42"/>
        <v>0</v>
      </c>
      <c r="AM153" s="161">
        <f t="shared" si="43"/>
        <v>0</v>
      </c>
      <c r="AN153" s="162" t="str">
        <f t="shared" si="44"/>
        <v/>
      </c>
      <c r="AO153" s="34" t="str">
        <f t="shared" si="45"/>
        <v/>
      </c>
      <c r="AP153" s="34" t="str">
        <f t="shared" si="49"/>
        <v/>
      </c>
      <c r="AQ153" s="72"/>
    </row>
    <row r="154" spans="1:43" ht="48" customHeight="1" x14ac:dyDescent="0.25">
      <c r="A154" s="34">
        <v>121</v>
      </c>
      <c r="B154" s="57" t="s">
        <v>332</v>
      </c>
      <c r="C154" s="92">
        <f>'2022'!B151</f>
        <v>363.3</v>
      </c>
      <c r="D154" s="93">
        <f>'2022'!AM151</f>
        <v>3423</v>
      </c>
      <c r="E154" s="93">
        <f>'2022'!AN151</f>
        <v>3451</v>
      </c>
      <c r="F154" s="92">
        <f>'2022'!AQ151</f>
        <v>9.4990366088631983</v>
      </c>
      <c r="G154" s="44">
        <f>'2021'!AX121</f>
        <v>88</v>
      </c>
      <c r="H154" s="94">
        <f t="shared" si="36"/>
        <v>2.5708442886356995</v>
      </c>
      <c r="I154" s="44"/>
      <c r="J154" s="44">
        <f>'2021'!BA121</f>
        <v>0</v>
      </c>
      <c r="K154" s="44"/>
      <c r="L154" s="44"/>
      <c r="M154" s="44"/>
      <c r="N154" s="44">
        <f>'2021'!BC121</f>
        <v>0</v>
      </c>
      <c r="O154" s="44">
        <f>'Добыча 2021'!F131</f>
        <v>32</v>
      </c>
      <c r="P154" s="44"/>
      <c r="Q154" s="44"/>
      <c r="R154" s="44"/>
      <c r="S154" s="44">
        <f>'Добыча 2021'!H131</f>
        <v>22</v>
      </c>
      <c r="T154" s="44">
        <f>'Добыча 2021'!G131</f>
        <v>10</v>
      </c>
      <c r="U154" s="44">
        <f t="shared" si="46"/>
        <v>36.363636363636367</v>
      </c>
      <c r="V154" s="94">
        <f>'2022'!AU151</f>
        <v>414.12</v>
      </c>
      <c r="W154" s="44">
        <f t="shared" si="47"/>
        <v>12</v>
      </c>
      <c r="X154" s="44">
        <f>'2022'!AX151</f>
        <v>100</v>
      </c>
      <c r="Y154" s="94">
        <f t="shared" si="48"/>
        <v>2.8977108084613157</v>
      </c>
      <c r="Z154" s="44"/>
      <c r="AA154" s="44">
        <f>'2022'!BA151</f>
        <v>0</v>
      </c>
      <c r="AB154" s="44"/>
      <c r="AC154" s="44"/>
      <c r="AD154" s="44"/>
      <c r="AE154" s="95">
        <f>'2022'!BC151</f>
        <v>0</v>
      </c>
      <c r="AF154" s="82" t="str">
        <f t="shared" si="37"/>
        <v/>
      </c>
      <c r="AG154" s="159"/>
      <c r="AH154" s="160">
        <f t="shared" si="38"/>
        <v>9.4990366088631983</v>
      </c>
      <c r="AI154" s="160" t="e">
        <f t="shared" ca="1" si="39"/>
        <v>#NAME?</v>
      </c>
      <c r="AJ154" s="161">
        <f t="shared" si="40"/>
        <v>12</v>
      </c>
      <c r="AK154" s="161" t="str">
        <f t="shared" si="41"/>
        <v/>
      </c>
      <c r="AL154" s="161" t="e">
        <f t="shared" ca="1" si="42"/>
        <v>#NAME?</v>
      </c>
      <c r="AM154" s="161">
        <f t="shared" si="43"/>
        <v>100</v>
      </c>
      <c r="AN154" s="162" t="e">
        <f t="shared" ca="1" si="44"/>
        <v>#NAME?</v>
      </c>
      <c r="AO154" s="34" t="str">
        <f t="shared" si="45"/>
        <v>Сумма не совпадает или не ОДОУ</v>
      </c>
      <c r="AP154" s="34" t="str">
        <f t="shared" si="49"/>
        <v/>
      </c>
      <c r="AQ154" s="72"/>
    </row>
    <row r="155" spans="1:43" ht="47.25" customHeight="1" x14ac:dyDescent="0.25">
      <c r="A155" s="34">
        <v>122</v>
      </c>
      <c r="B155" s="57" t="s">
        <v>333</v>
      </c>
      <c r="C155" s="92">
        <f>'2022'!B152</f>
        <v>394</v>
      </c>
      <c r="D155" s="93">
        <f>'2022'!AM152</f>
        <v>372</v>
      </c>
      <c r="E155" s="93">
        <f>'2022'!AN152</f>
        <v>437</v>
      </c>
      <c r="F155" s="92">
        <f>'2022'!AQ152</f>
        <v>1.1091370558375635</v>
      </c>
      <c r="G155" s="44">
        <f>'2021'!AX122</f>
        <v>11</v>
      </c>
      <c r="H155" s="94">
        <f t="shared" si="36"/>
        <v>2.956989247311828</v>
      </c>
      <c r="I155" s="44"/>
      <c r="J155" s="44">
        <f>'2021'!BA122</f>
        <v>0</v>
      </c>
      <c r="K155" s="44"/>
      <c r="L155" s="44"/>
      <c r="M155" s="44"/>
      <c r="N155" s="44">
        <f>'2021'!BC122</f>
        <v>0</v>
      </c>
      <c r="O155" s="44">
        <f>'Добыча 2021'!F132</f>
        <v>3</v>
      </c>
      <c r="P155" s="44"/>
      <c r="Q155" s="44"/>
      <c r="R155" s="44"/>
      <c r="S155" s="44">
        <f>'Добыча 2021'!H132</f>
        <v>3</v>
      </c>
      <c r="T155" s="44">
        <f>'Добыча 2021'!G132</f>
        <v>0</v>
      </c>
      <c r="U155" s="44">
        <f t="shared" si="46"/>
        <v>27.27272727272727</v>
      </c>
      <c r="V155" s="94">
        <f>'2022'!AU152</f>
        <v>21.85</v>
      </c>
      <c r="W155" s="44">
        <f t="shared" si="47"/>
        <v>5</v>
      </c>
      <c r="X155" s="44">
        <f>'2022'!AX152</f>
        <v>21</v>
      </c>
      <c r="Y155" s="94">
        <f t="shared" si="48"/>
        <v>4.805491990846682</v>
      </c>
      <c r="Z155" s="44"/>
      <c r="AA155" s="44">
        <f>'2022'!BA152</f>
        <v>0</v>
      </c>
      <c r="AB155" s="44"/>
      <c r="AC155" s="44"/>
      <c r="AD155" s="44"/>
      <c r="AE155" s="95">
        <f>'2022'!BC152</f>
        <v>0</v>
      </c>
      <c r="AF155" s="82" t="str">
        <f t="shared" si="37"/>
        <v/>
      </c>
      <c r="AG155" s="159"/>
      <c r="AH155" s="160">
        <f t="shared" si="38"/>
        <v>1.1091370558375635</v>
      </c>
      <c r="AI155" s="160" t="e">
        <f t="shared" ca="1" si="39"/>
        <v>#NAME?</v>
      </c>
      <c r="AJ155" s="161">
        <f t="shared" si="40"/>
        <v>5</v>
      </c>
      <c r="AK155" s="161" t="str">
        <f t="shared" si="41"/>
        <v/>
      </c>
      <c r="AL155" s="161" t="e">
        <f t="shared" ca="1" si="42"/>
        <v>#NAME?</v>
      </c>
      <c r="AM155" s="161">
        <f t="shared" si="43"/>
        <v>21</v>
      </c>
      <c r="AN155" s="162" t="e">
        <f t="shared" ca="1" si="44"/>
        <v>#NAME?</v>
      </c>
      <c r="AO155" s="34" t="str">
        <f t="shared" si="45"/>
        <v>Сумма не совпадает или не ОДОУ</v>
      </c>
      <c r="AP155" s="34" t="str">
        <f t="shared" si="49"/>
        <v/>
      </c>
      <c r="AQ155" s="72"/>
    </row>
    <row r="156" spans="1:43" ht="94.5" x14ac:dyDescent="0.25">
      <c r="A156" s="34">
        <v>123</v>
      </c>
      <c r="B156" s="57" t="s">
        <v>182</v>
      </c>
      <c r="C156" s="92">
        <f>'2022'!B153</f>
        <v>193</v>
      </c>
      <c r="D156" s="93">
        <f>'2022'!AM153</f>
        <v>218</v>
      </c>
      <c r="E156" s="93">
        <f>'2022'!AN153</f>
        <v>274</v>
      </c>
      <c r="F156" s="92">
        <f>'2022'!AQ153</f>
        <v>1.4196891191709844</v>
      </c>
      <c r="G156" s="44">
        <f>'2021'!AX123</f>
        <v>10</v>
      </c>
      <c r="H156" s="94">
        <f t="shared" si="36"/>
        <v>4.5871559633027523</v>
      </c>
      <c r="I156" s="44"/>
      <c r="J156" s="44">
        <f>'2021'!BA123</f>
        <v>0</v>
      </c>
      <c r="K156" s="44"/>
      <c r="L156" s="44"/>
      <c r="M156" s="44"/>
      <c r="N156" s="44">
        <f>'2021'!BC123</f>
        <v>0</v>
      </c>
      <c r="O156" s="44">
        <f>'Добыча 2021'!F133</f>
        <v>5</v>
      </c>
      <c r="P156" s="44"/>
      <c r="Q156" s="44"/>
      <c r="R156" s="44"/>
      <c r="S156" s="44">
        <f>'Добыча 2021'!H133</f>
        <v>5</v>
      </c>
      <c r="T156" s="44">
        <f>'Добыча 2021'!G133</f>
        <v>0</v>
      </c>
      <c r="U156" s="44">
        <f t="shared" si="46"/>
        <v>50</v>
      </c>
      <c r="V156" s="94">
        <f>'2022'!AU153</f>
        <v>13.700000000000001</v>
      </c>
      <c r="W156" s="44">
        <f t="shared" si="47"/>
        <v>5</v>
      </c>
      <c r="X156" s="44">
        <f>'2022'!AX153</f>
        <v>13</v>
      </c>
      <c r="Y156" s="94">
        <f t="shared" si="48"/>
        <v>4.7445255474452548</v>
      </c>
      <c r="Z156" s="44"/>
      <c r="AA156" s="44">
        <f>'2022'!BA153</f>
        <v>0</v>
      </c>
      <c r="AB156" s="44"/>
      <c r="AC156" s="44"/>
      <c r="AD156" s="44"/>
      <c r="AE156" s="95">
        <f>'2022'!BC153</f>
        <v>0</v>
      </c>
      <c r="AF156" s="82" t="str">
        <f t="shared" si="37"/>
        <v/>
      </c>
      <c r="AG156" s="159"/>
      <c r="AH156" s="160">
        <f t="shared" si="38"/>
        <v>1.4196891191709844</v>
      </c>
      <c r="AI156" s="160" t="e">
        <f t="shared" ca="1" si="39"/>
        <v>#NAME?</v>
      </c>
      <c r="AJ156" s="161">
        <f t="shared" si="40"/>
        <v>5</v>
      </c>
      <c r="AK156" s="161" t="str">
        <f t="shared" si="41"/>
        <v/>
      </c>
      <c r="AL156" s="161" t="e">
        <f t="shared" ca="1" si="42"/>
        <v>#NAME?</v>
      </c>
      <c r="AM156" s="161">
        <f t="shared" si="43"/>
        <v>13</v>
      </c>
      <c r="AN156" s="162" t="e">
        <f t="shared" ca="1" si="44"/>
        <v>#NAME?</v>
      </c>
      <c r="AO156" s="34" t="str">
        <f t="shared" si="45"/>
        <v>Сумма не совпадает или не ОДОУ</v>
      </c>
      <c r="AP156" s="34" t="str">
        <f t="shared" si="49"/>
        <v/>
      </c>
      <c r="AQ156" s="72"/>
    </row>
    <row r="157" spans="1:43" ht="94.5" x14ac:dyDescent="0.25">
      <c r="A157" s="34">
        <v>124</v>
      </c>
      <c r="B157" s="57" t="s">
        <v>334</v>
      </c>
      <c r="C157" s="92">
        <f>'2022'!B154</f>
        <v>264.7</v>
      </c>
      <c r="D157" s="93">
        <f>'2022'!AM154</f>
        <v>531</v>
      </c>
      <c r="E157" s="93">
        <f>'2022'!AN154</f>
        <v>314</v>
      </c>
      <c r="F157" s="92">
        <f>'2022'!AQ154</f>
        <v>1.1862485833018512</v>
      </c>
      <c r="G157" s="44">
        <f>'2021'!AX124</f>
        <v>26</v>
      </c>
      <c r="H157" s="94">
        <f t="shared" si="36"/>
        <v>4.8964218455743875</v>
      </c>
      <c r="I157" s="47"/>
      <c r="J157" s="44">
        <f>'2021'!BA124</f>
        <v>0</v>
      </c>
      <c r="K157" s="47"/>
      <c r="L157" s="99"/>
      <c r="M157" s="44"/>
      <c r="N157" s="44">
        <f>'2021'!BC124</f>
        <v>0</v>
      </c>
      <c r="O157" s="44">
        <f>'Добыча 2021'!F134</f>
        <v>1</v>
      </c>
      <c r="P157" s="44"/>
      <c r="Q157" s="44"/>
      <c r="R157" s="44"/>
      <c r="S157" s="44">
        <f>'Добыча 2021'!H134</f>
        <v>1</v>
      </c>
      <c r="T157" s="44">
        <f>'Добыча 2021'!G134</f>
        <v>0</v>
      </c>
      <c r="U157" s="44">
        <f t="shared" si="46"/>
        <v>3.8461538461538463</v>
      </c>
      <c r="V157" s="94">
        <f>'2022'!AU154</f>
        <v>15.700000000000001</v>
      </c>
      <c r="W157" s="44">
        <f t="shared" si="47"/>
        <v>5</v>
      </c>
      <c r="X157" s="44">
        <f>'2022'!AX154</f>
        <v>15</v>
      </c>
      <c r="Y157" s="94">
        <f t="shared" si="48"/>
        <v>4.7770700636942678</v>
      </c>
      <c r="Z157" s="44"/>
      <c r="AA157" s="44">
        <f>'2022'!BA154</f>
        <v>0</v>
      </c>
      <c r="AB157" s="44"/>
      <c r="AC157" s="44"/>
      <c r="AD157" s="44"/>
      <c r="AE157" s="95">
        <f>'2022'!BC154</f>
        <v>0</v>
      </c>
      <c r="AF157" s="82" t="str">
        <f t="shared" si="37"/>
        <v/>
      </c>
      <c r="AG157" s="159"/>
      <c r="AH157" s="160">
        <f t="shared" si="38"/>
        <v>1.1862485833018512</v>
      </c>
      <c r="AI157" s="160" t="e">
        <f t="shared" ca="1" si="39"/>
        <v>#NAME?</v>
      </c>
      <c r="AJ157" s="161">
        <f t="shared" si="40"/>
        <v>5</v>
      </c>
      <c r="AK157" s="161" t="str">
        <f t="shared" si="41"/>
        <v/>
      </c>
      <c r="AL157" s="161" t="e">
        <f t="shared" ca="1" si="42"/>
        <v>#NAME?</v>
      </c>
      <c r="AM157" s="161">
        <f t="shared" si="43"/>
        <v>15</v>
      </c>
      <c r="AN157" s="162" t="e">
        <f t="shared" ca="1" si="44"/>
        <v>#NAME?</v>
      </c>
      <c r="AO157" s="34" t="str">
        <f t="shared" si="45"/>
        <v>Сумма не совпадает или не ОДОУ</v>
      </c>
      <c r="AP157" s="34" t="str">
        <f t="shared" si="49"/>
        <v/>
      </c>
      <c r="AQ157" s="72"/>
    </row>
    <row r="158" spans="1:43" ht="31.5" x14ac:dyDescent="0.25">
      <c r="A158" s="34">
        <v>125</v>
      </c>
      <c r="B158" s="57" t="s">
        <v>335</v>
      </c>
      <c r="C158" s="92">
        <f>'2022'!B155</f>
        <v>93.555000000000007</v>
      </c>
      <c r="D158" s="93">
        <f>'2022'!AM155</f>
        <v>0</v>
      </c>
      <c r="E158" s="93">
        <f>'2022'!AN155</f>
        <v>0</v>
      </c>
      <c r="F158" s="92">
        <f>'2022'!AQ155</f>
        <v>0</v>
      </c>
      <c r="G158" s="44">
        <f>'2021'!AX125</f>
        <v>0</v>
      </c>
      <c r="H158" s="94">
        <f t="shared" si="36"/>
        <v>0</v>
      </c>
      <c r="I158" s="44"/>
      <c r="J158" s="44">
        <f>'2021'!BA125</f>
        <v>0</v>
      </c>
      <c r="K158" s="44"/>
      <c r="L158" s="44"/>
      <c r="M158" s="44"/>
      <c r="N158" s="44">
        <f>'2021'!BC125</f>
        <v>0</v>
      </c>
      <c r="O158" s="44">
        <f>'Добыча 2021'!F135</f>
        <v>0</v>
      </c>
      <c r="P158" s="44"/>
      <c r="Q158" s="44"/>
      <c r="R158" s="44"/>
      <c r="S158" s="44">
        <f>'Добыча 2021'!H135</f>
        <v>0</v>
      </c>
      <c r="T158" s="44">
        <f>'Добыча 2021'!G135</f>
        <v>0</v>
      </c>
      <c r="U158" s="44">
        <f t="shared" si="46"/>
        <v>0</v>
      </c>
      <c r="V158" s="94">
        <f>'2022'!AU155</f>
        <v>0</v>
      </c>
      <c r="W158" s="44">
        <f t="shared" si="47"/>
        <v>0</v>
      </c>
      <c r="X158" s="44">
        <f>'2022'!AX155</f>
        <v>0</v>
      </c>
      <c r="Y158" s="94">
        <f t="shared" si="48"/>
        <v>0</v>
      </c>
      <c r="Z158" s="44"/>
      <c r="AA158" s="44">
        <f>'2022'!BA155</f>
        <v>0</v>
      </c>
      <c r="AB158" s="44"/>
      <c r="AC158" s="44"/>
      <c r="AD158" s="44"/>
      <c r="AE158" s="95">
        <f>'2022'!BC155</f>
        <v>0</v>
      </c>
      <c r="AF158" s="82" t="str">
        <f t="shared" si="37"/>
        <v/>
      </c>
      <c r="AG158" s="159"/>
      <c r="AH158" s="160">
        <f t="shared" si="38"/>
        <v>0</v>
      </c>
      <c r="AI158" s="160" t="e">
        <f t="shared" ca="1" si="39"/>
        <v>#NAME?</v>
      </c>
      <c r="AJ158" s="161">
        <f t="shared" si="40"/>
        <v>3</v>
      </c>
      <c r="AK158" s="161" t="str">
        <f t="shared" si="41"/>
        <v/>
      </c>
      <c r="AL158" s="161">
        <f t="shared" si="42"/>
        <v>0</v>
      </c>
      <c r="AM158" s="161">
        <f t="shared" si="43"/>
        <v>0</v>
      </c>
      <c r="AN158" s="162" t="str">
        <f t="shared" si="44"/>
        <v/>
      </c>
      <c r="AO158" s="34" t="str">
        <f t="shared" si="45"/>
        <v/>
      </c>
      <c r="AP158" s="34" t="str">
        <f t="shared" si="49"/>
        <v/>
      </c>
      <c r="AQ158" s="72"/>
    </row>
    <row r="159" spans="1:43" ht="18.75" x14ac:dyDescent="0.25">
      <c r="A159" s="34"/>
      <c r="B159" s="46" t="s">
        <v>187</v>
      </c>
      <c r="C159" s="98"/>
      <c r="D159" s="97"/>
      <c r="E159" s="97"/>
      <c r="F159" s="98"/>
      <c r="G159" s="44"/>
      <c r="H159" s="94"/>
      <c r="I159" s="44"/>
      <c r="J159" s="44"/>
      <c r="K159" s="44"/>
      <c r="L159" s="44"/>
      <c r="M159" s="56"/>
      <c r="N159" s="44"/>
      <c r="O159" s="56"/>
      <c r="P159" s="56"/>
      <c r="Q159" s="56"/>
      <c r="R159" s="56"/>
      <c r="S159" s="56"/>
      <c r="T159" s="56"/>
      <c r="U159" s="44"/>
      <c r="V159" s="111"/>
      <c r="W159" s="44"/>
      <c r="X159" s="56"/>
      <c r="Y159" s="94"/>
      <c r="Z159" s="56"/>
      <c r="AA159" s="56"/>
      <c r="AB159" s="56"/>
      <c r="AC159" s="56"/>
      <c r="AD159" s="44"/>
      <c r="AE159" s="56"/>
      <c r="AF159" s="82" t="str">
        <f t="shared" si="37"/>
        <v/>
      </c>
      <c r="AG159" s="159"/>
      <c r="AH159" s="160" t="str">
        <f t="shared" si="38"/>
        <v/>
      </c>
      <c r="AI159" s="160" t="str">
        <f t="shared" si="39"/>
        <v/>
      </c>
      <c r="AJ159" s="161" t="str">
        <f t="shared" si="40"/>
        <v/>
      </c>
      <c r="AK159" s="161" t="str">
        <f t="shared" si="41"/>
        <v/>
      </c>
      <c r="AL159" s="161" t="str">
        <f t="shared" si="42"/>
        <v/>
      </c>
      <c r="AM159" s="161" t="str">
        <f t="shared" si="43"/>
        <v/>
      </c>
      <c r="AN159" s="162" t="str">
        <f t="shared" si="44"/>
        <v/>
      </c>
      <c r="AO159" s="34" t="str">
        <f t="shared" si="45"/>
        <v/>
      </c>
      <c r="AP159" s="34" t="str">
        <f t="shared" si="49"/>
        <v/>
      </c>
      <c r="AQ159" s="72"/>
    </row>
    <row r="160" spans="1:43" ht="94.5" x14ac:dyDescent="0.25">
      <c r="A160" s="34">
        <v>126</v>
      </c>
      <c r="B160" s="49" t="s">
        <v>189</v>
      </c>
      <c r="C160" s="92">
        <f>'2022'!B157</f>
        <v>58.8</v>
      </c>
      <c r="D160" s="581">
        <f>'2022'!AM157</f>
        <v>1187</v>
      </c>
      <c r="E160" s="93">
        <f>'2022'!AN157</f>
        <v>95</v>
      </c>
      <c r="F160" s="92">
        <f>'2022'!AQ157</f>
        <v>1.6156462585034015</v>
      </c>
      <c r="G160" s="583">
        <f>'2021'!AX127</f>
        <v>60</v>
      </c>
      <c r="H160" s="585">
        <f t="shared" si="36"/>
        <v>5.0547598989048019</v>
      </c>
      <c r="I160" s="44"/>
      <c r="J160" s="583">
        <f>'2021'!BA127</f>
        <v>0</v>
      </c>
      <c r="K160" s="44"/>
      <c r="L160" s="44"/>
      <c r="M160" s="44"/>
      <c r="N160" s="583">
        <f>'2021'!BC127</f>
        <v>0</v>
      </c>
      <c r="O160" s="583">
        <f>'Добыча 2021'!F137</f>
        <v>13</v>
      </c>
      <c r="P160" s="44"/>
      <c r="Q160" s="44"/>
      <c r="R160" s="44"/>
      <c r="S160" s="583">
        <f>'Добыча 2021'!H137</f>
        <v>7</v>
      </c>
      <c r="T160" s="583">
        <f>'Добыча 2021'!G137</f>
        <v>6</v>
      </c>
      <c r="U160" s="583">
        <f>IF(G160=0,0,O160/G160*100)</f>
        <v>21.666666666666668</v>
      </c>
      <c r="V160" s="94">
        <f>'2022'!AU157</f>
        <v>4.75</v>
      </c>
      <c r="W160" s="44">
        <f t="shared" ref="W160:W170" si="50">IF(V160&gt;1,V160/E160*100,0)</f>
        <v>5</v>
      </c>
      <c r="X160" s="44">
        <f>'2022'!AX157</f>
        <v>4</v>
      </c>
      <c r="Y160" s="94">
        <f t="shared" ref="Y160:Y170" si="51">IF(X160&gt;0,X160/E160*100,0)</f>
        <v>4.2105263157894735</v>
      </c>
      <c r="Z160" s="44"/>
      <c r="AA160" s="44">
        <f>'2022'!BA157</f>
        <v>0</v>
      </c>
      <c r="AB160" s="44"/>
      <c r="AC160" s="44"/>
      <c r="AD160" s="44"/>
      <c r="AE160" s="95">
        <f>'2022'!BC157</f>
        <v>0</v>
      </c>
      <c r="AF160" s="82" t="str">
        <f t="shared" si="37"/>
        <v/>
      </c>
      <c r="AG160" s="159"/>
      <c r="AH160" s="160">
        <f t="shared" si="38"/>
        <v>1.6156462585034015</v>
      </c>
      <c r="AI160" s="160" t="e">
        <f t="shared" ca="1" si="39"/>
        <v>#NAME?</v>
      </c>
      <c r="AJ160" s="161">
        <f t="shared" si="40"/>
        <v>5</v>
      </c>
      <c r="AK160" s="161" t="str">
        <f t="shared" si="41"/>
        <v/>
      </c>
      <c r="AL160" s="161" t="e">
        <f t="shared" ca="1" si="42"/>
        <v>#NAME?</v>
      </c>
      <c r="AM160" s="161">
        <f t="shared" si="43"/>
        <v>4</v>
      </c>
      <c r="AN160" s="162" t="e">
        <f t="shared" ca="1" si="44"/>
        <v>#NAME?</v>
      </c>
      <c r="AO160" s="34" t="str">
        <f t="shared" si="45"/>
        <v>Сумма не совпадает или не ОДОУ</v>
      </c>
      <c r="AP160" s="34" t="str">
        <f t="shared" si="49"/>
        <v/>
      </c>
      <c r="AQ160" s="72"/>
    </row>
    <row r="161" spans="1:43" ht="94.5" x14ac:dyDescent="0.25">
      <c r="A161" s="34">
        <v>127</v>
      </c>
      <c r="B161" s="49" t="s">
        <v>190</v>
      </c>
      <c r="C161" s="92">
        <f>'2022'!B158</f>
        <v>17.8</v>
      </c>
      <c r="D161" s="587"/>
      <c r="E161" s="93">
        <f>'2022'!AN158</f>
        <v>80</v>
      </c>
      <c r="F161" s="92">
        <f>'2022'!AQ158</f>
        <v>4.4943820224719095</v>
      </c>
      <c r="G161" s="588"/>
      <c r="H161" s="589"/>
      <c r="I161" s="44"/>
      <c r="J161" s="588"/>
      <c r="K161" s="44"/>
      <c r="L161" s="44"/>
      <c r="M161" s="44"/>
      <c r="N161" s="588"/>
      <c r="O161" s="588"/>
      <c r="P161" s="44"/>
      <c r="Q161" s="44"/>
      <c r="R161" s="44"/>
      <c r="S161" s="588"/>
      <c r="T161" s="588"/>
      <c r="U161" s="588"/>
      <c r="V161" s="94">
        <f>'2022'!AU158</f>
        <v>6.4</v>
      </c>
      <c r="W161" s="44">
        <f t="shared" si="50"/>
        <v>8</v>
      </c>
      <c r="X161" s="44">
        <f>'2022'!AX158</f>
        <v>6</v>
      </c>
      <c r="Y161" s="94">
        <f t="shared" si="51"/>
        <v>7.5</v>
      </c>
      <c r="Z161" s="44"/>
      <c r="AA161" s="44">
        <f>'2022'!BA158</f>
        <v>0</v>
      </c>
      <c r="AB161" s="44"/>
      <c r="AC161" s="44"/>
      <c r="AD161" s="44"/>
      <c r="AE161" s="95">
        <f>'2022'!BC158</f>
        <v>0</v>
      </c>
      <c r="AF161" s="82" t="str">
        <f t="shared" si="37"/>
        <v/>
      </c>
      <c r="AG161" s="159"/>
      <c r="AH161" s="160">
        <f t="shared" si="38"/>
        <v>4.4943820224719095</v>
      </c>
      <c r="AI161" s="160" t="e">
        <f t="shared" ca="1" si="39"/>
        <v>#NAME?</v>
      </c>
      <c r="AJ161" s="161">
        <f t="shared" si="40"/>
        <v>8</v>
      </c>
      <c r="AK161" s="161" t="str">
        <f t="shared" si="41"/>
        <v/>
      </c>
      <c r="AL161" s="161" t="e">
        <f t="shared" ca="1" si="42"/>
        <v>#NAME?</v>
      </c>
      <c r="AM161" s="161">
        <f t="shared" si="43"/>
        <v>6</v>
      </c>
      <c r="AN161" s="162" t="e">
        <f t="shared" ca="1" si="44"/>
        <v>#NAME?</v>
      </c>
      <c r="AO161" s="34" t="str">
        <f t="shared" si="45"/>
        <v>Сумма не совпадает или не ОДОУ</v>
      </c>
      <c r="AP161" s="34" t="str">
        <f t="shared" si="49"/>
        <v/>
      </c>
      <c r="AQ161" s="72"/>
    </row>
    <row r="162" spans="1:43" ht="94.5" x14ac:dyDescent="0.25">
      <c r="A162" s="34">
        <v>128</v>
      </c>
      <c r="B162" s="49" t="s">
        <v>191</v>
      </c>
      <c r="C162" s="92">
        <f>'2022'!B159</f>
        <v>30.8</v>
      </c>
      <c r="D162" s="587"/>
      <c r="E162" s="93">
        <f>'2022'!AN159</f>
        <v>83</v>
      </c>
      <c r="F162" s="92">
        <f>'2022'!AQ159</f>
        <v>2.6948051948051948</v>
      </c>
      <c r="G162" s="588"/>
      <c r="H162" s="589"/>
      <c r="I162" s="44"/>
      <c r="J162" s="588"/>
      <c r="K162" s="44"/>
      <c r="L162" s="44"/>
      <c r="M162" s="44"/>
      <c r="N162" s="588"/>
      <c r="O162" s="588"/>
      <c r="P162" s="44"/>
      <c r="Q162" s="44"/>
      <c r="R162" s="44"/>
      <c r="S162" s="588"/>
      <c r="T162" s="588"/>
      <c r="U162" s="588"/>
      <c r="V162" s="94">
        <f>'2022'!AU159</f>
        <v>5.8100000000000005</v>
      </c>
      <c r="W162" s="44">
        <f t="shared" si="50"/>
        <v>7.0000000000000009</v>
      </c>
      <c r="X162" s="44">
        <f>'2022'!AX159</f>
        <v>5</v>
      </c>
      <c r="Y162" s="94">
        <f t="shared" si="51"/>
        <v>6.024096385542169</v>
      </c>
      <c r="Z162" s="44"/>
      <c r="AA162" s="44">
        <f>'2022'!BA159</f>
        <v>0</v>
      </c>
      <c r="AB162" s="44"/>
      <c r="AC162" s="44"/>
      <c r="AD162" s="44"/>
      <c r="AE162" s="95">
        <f>'2022'!BC159</f>
        <v>0</v>
      </c>
      <c r="AF162" s="82" t="str">
        <f t="shared" si="37"/>
        <v/>
      </c>
      <c r="AG162" s="159"/>
      <c r="AH162" s="160">
        <f t="shared" si="38"/>
        <v>2.6948051948051948</v>
      </c>
      <c r="AI162" s="160" t="e">
        <f t="shared" ca="1" si="39"/>
        <v>#NAME?</v>
      </c>
      <c r="AJ162" s="161">
        <f t="shared" si="40"/>
        <v>7</v>
      </c>
      <c r="AK162" s="161" t="str">
        <f t="shared" si="41"/>
        <v/>
      </c>
      <c r="AL162" s="161" t="e">
        <f t="shared" ca="1" si="42"/>
        <v>#NAME?</v>
      </c>
      <c r="AM162" s="161">
        <f t="shared" si="43"/>
        <v>5</v>
      </c>
      <c r="AN162" s="162" t="e">
        <f t="shared" ca="1" si="44"/>
        <v>#NAME?</v>
      </c>
      <c r="AO162" s="34" t="str">
        <f t="shared" si="45"/>
        <v>Сумма не совпадает или не ОДОУ</v>
      </c>
      <c r="AP162" s="34" t="str">
        <f t="shared" si="49"/>
        <v/>
      </c>
      <c r="AQ162" s="72"/>
    </row>
    <row r="163" spans="1:43" ht="94.5" x14ac:dyDescent="0.25">
      <c r="A163" s="34">
        <v>129</v>
      </c>
      <c r="B163" s="49" t="s">
        <v>192</v>
      </c>
      <c r="C163" s="92">
        <f>'2022'!B160</f>
        <v>20.399999999999999</v>
      </c>
      <c r="D163" s="587"/>
      <c r="E163" s="93">
        <f>'2022'!AN160</f>
        <v>81</v>
      </c>
      <c r="F163" s="92">
        <f>'2022'!AQ160</f>
        <v>3.9705882352941178</v>
      </c>
      <c r="G163" s="588"/>
      <c r="H163" s="589"/>
      <c r="I163" s="44"/>
      <c r="J163" s="588"/>
      <c r="K163" s="44"/>
      <c r="L163" s="44"/>
      <c r="M163" s="44"/>
      <c r="N163" s="588"/>
      <c r="O163" s="588"/>
      <c r="P163" s="44"/>
      <c r="Q163" s="44"/>
      <c r="R163" s="44"/>
      <c r="S163" s="588"/>
      <c r="T163" s="588"/>
      <c r="U163" s="588"/>
      <c r="V163" s="94">
        <f>'2022'!AU160</f>
        <v>5.6700000000000008</v>
      </c>
      <c r="W163" s="44">
        <f t="shared" si="50"/>
        <v>7.0000000000000009</v>
      </c>
      <c r="X163" s="44">
        <f>'2022'!AX160</f>
        <v>5</v>
      </c>
      <c r="Y163" s="94">
        <f t="shared" si="51"/>
        <v>6.1728395061728394</v>
      </c>
      <c r="Z163" s="44"/>
      <c r="AA163" s="44">
        <f>'2022'!BA160</f>
        <v>0</v>
      </c>
      <c r="AB163" s="44"/>
      <c r="AC163" s="44"/>
      <c r="AD163" s="44"/>
      <c r="AE163" s="95">
        <f>'2022'!BC160</f>
        <v>0</v>
      </c>
      <c r="AF163" s="82" t="str">
        <f t="shared" si="37"/>
        <v/>
      </c>
      <c r="AG163" s="159"/>
      <c r="AH163" s="160">
        <f t="shared" si="38"/>
        <v>3.9705882352941178</v>
      </c>
      <c r="AI163" s="160" t="e">
        <f t="shared" ca="1" si="39"/>
        <v>#NAME?</v>
      </c>
      <c r="AJ163" s="161">
        <f t="shared" si="40"/>
        <v>7</v>
      </c>
      <c r="AK163" s="161" t="str">
        <f t="shared" si="41"/>
        <v/>
      </c>
      <c r="AL163" s="161" t="e">
        <f t="shared" ca="1" si="42"/>
        <v>#NAME?</v>
      </c>
      <c r="AM163" s="161">
        <f t="shared" si="43"/>
        <v>5</v>
      </c>
      <c r="AN163" s="162" t="e">
        <f t="shared" ca="1" si="44"/>
        <v>#NAME?</v>
      </c>
      <c r="AO163" s="34" t="str">
        <f t="shared" si="45"/>
        <v>Сумма не совпадает или не ОДОУ</v>
      </c>
      <c r="AP163" s="34" t="str">
        <f t="shared" si="49"/>
        <v/>
      </c>
      <c r="AQ163" s="72"/>
    </row>
    <row r="164" spans="1:43" ht="94.5" x14ac:dyDescent="0.25">
      <c r="A164" s="34">
        <v>130</v>
      </c>
      <c r="B164" s="49" t="s">
        <v>193</v>
      </c>
      <c r="C164" s="92">
        <f>'2022'!B161</f>
        <v>20.8</v>
      </c>
      <c r="D164" s="587"/>
      <c r="E164" s="93">
        <f>'2022'!AN161</f>
        <v>87</v>
      </c>
      <c r="F164" s="92">
        <f>'2022'!AQ161</f>
        <v>4.1826923076923075</v>
      </c>
      <c r="G164" s="588"/>
      <c r="H164" s="589"/>
      <c r="I164" s="44"/>
      <c r="J164" s="588"/>
      <c r="K164" s="44"/>
      <c r="L164" s="44"/>
      <c r="M164" s="44"/>
      <c r="N164" s="588"/>
      <c r="O164" s="588"/>
      <c r="P164" s="44"/>
      <c r="Q164" s="44"/>
      <c r="R164" s="44"/>
      <c r="S164" s="588"/>
      <c r="T164" s="588"/>
      <c r="U164" s="588"/>
      <c r="V164" s="94">
        <f>'2022'!AU161</f>
        <v>6.96</v>
      </c>
      <c r="W164" s="44">
        <f t="shared" si="50"/>
        <v>8</v>
      </c>
      <c r="X164" s="44">
        <f>'2022'!AX161</f>
        <v>6</v>
      </c>
      <c r="Y164" s="94">
        <f t="shared" si="51"/>
        <v>6.8965517241379306</v>
      </c>
      <c r="Z164" s="44"/>
      <c r="AA164" s="44">
        <f>'2022'!BA161</f>
        <v>0</v>
      </c>
      <c r="AB164" s="44"/>
      <c r="AC164" s="44"/>
      <c r="AD164" s="44"/>
      <c r="AE164" s="95">
        <f>'2022'!BC161</f>
        <v>0</v>
      </c>
      <c r="AF164" s="82" t="str">
        <f t="shared" si="37"/>
        <v/>
      </c>
      <c r="AG164" s="159"/>
      <c r="AH164" s="160">
        <f t="shared" si="38"/>
        <v>4.1826923076923075</v>
      </c>
      <c r="AI164" s="160" t="e">
        <f t="shared" ca="1" si="39"/>
        <v>#NAME?</v>
      </c>
      <c r="AJ164" s="161">
        <f t="shared" si="40"/>
        <v>8</v>
      </c>
      <c r="AK164" s="161" t="str">
        <f t="shared" si="41"/>
        <v/>
      </c>
      <c r="AL164" s="161" t="e">
        <f t="shared" ca="1" si="42"/>
        <v>#NAME?</v>
      </c>
      <c r="AM164" s="161">
        <f t="shared" si="43"/>
        <v>6</v>
      </c>
      <c r="AN164" s="162" t="e">
        <f t="shared" ca="1" si="44"/>
        <v>#NAME?</v>
      </c>
      <c r="AO164" s="34" t="str">
        <f t="shared" si="45"/>
        <v>Сумма не совпадает или не ОДОУ</v>
      </c>
      <c r="AP164" s="34" t="str">
        <f t="shared" si="49"/>
        <v/>
      </c>
      <c r="AQ164" s="72"/>
    </row>
    <row r="165" spans="1:43" ht="94.5" x14ac:dyDescent="0.25">
      <c r="A165" s="34">
        <v>131</v>
      </c>
      <c r="B165" s="49" t="s">
        <v>194</v>
      </c>
      <c r="C165" s="92">
        <f>'2022'!B162</f>
        <v>14.8</v>
      </c>
      <c r="D165" s="587"/>
      <c r="E165" s="93">
        <f>'2022'!AN162</f>
        <v>91</v>
      </c>
      <c r="F165" s="92">
        <f>'2022'!AQ162</f>
        <v>6.1486486486486482</v>
      </c>
      <c r="G165" s="588"/>
      <c r="H165" s="589"/>
      <c r="I165" s="44"/>
      <c r="J165" s="588"/>
      <c r="K165" s="44"/>
      <c r="L165" s="44"/>
      <c r="M165" s="44"/>
      <c r="N165" s="588"/>
      <c r="O165" s="588"/>
      <c r="P165" s="44"/>
      <c r="Q165" s="44"/>
      <c r="R165" s="44"/>
      <c r="S165" s="588"/>
      <c r="T165" s="588"/>
      <c r="U165" s="588"/>
      <c r="V165" s="94">
        <f>'2022'!AU162</f>
        <v>9.1</v>
      </c>
      <c r="W165" s="44">
        <f t="shared" si="50"/>
        <v>10</v>
      </c>
      <c r="X165" s="44">
        <f>'2022'!AX162</f>
        <v>9</v>
      </c>
      <c r="Y165" s="94">
        <f t="shared" si="51"/>
        <v>9.8901098901098905</v>
      </c>
      <c r="Z165" s="44"/>
      <c r="AA165" s="44">
        <f>'2022'!BA162</f>
        <v>0</v>
      </c>
      <c r="AB165" s="44"/>
      <c r="AC165" s="44"/>
      <c r="AD165" s="44"/>
      <c r="AE165" s="95">
        <f>'2022'!BC162</f>
        <v>0</v>
      </c>
      <c r="AF165" s="82" t="str">
        <f t="shared" si="37"/>
        <v/>
      </c>
      <c r="AG165" s="159"/>
      <c r="AH165" s="160">
        <f t="shared" si="38"/>
        <v>6.1486486486486482</v>
      </c>
      <c r="AI165" s="160" t="e">
        <f t="shared" ca="1" si="39"/>
        <v>#NAME?</v>
      </c>
      <c r="AJ165" s="161">
        <f t="shared" si="40"/>
        <v>10</v>
      </c>
      <c r="AK165" s="161" t="str">
        <f t="shared" si="41"/>
        <v/>
      </c>
      <c r="AL165" s="161" t="e">
        <f t="shared" ca="1" si="42"/>
        <v>#NAME?</v>
      </c>
      <c r="AM165" s="161">
        <f t="shared" si="43"/>
        <v>9</v>
      </c>
      <c r="AN165" s="162" t="e">
        <f t="shared" ca="1" si="44"/>
        <v>#NAME?</v>
      </c>
      <c r="AO165" s="34" t="str">
        <f t="shared" si="45"/>
        <v>Сумма не совпадает или не ОДОУ</v>
      </c>
      <c r="AP165" s="34" t="str">
        <f t="shared" si="49"/>
        <v/>
      </c>
      <c r="AQ165" s="72"/>
    </row>
    <row r="166" spans="1:43" ht="94.5" x14ac:dyDescent="0.25">
      <c r="A166" s="34">
        <v>132</v>
      </c>
      <c r="B166" s="49" t="s">
        <v>195</v>
      </c>
      <c r="C166" s="92">
        <f>'2022'!B163</f>
        <v>8.6</v>
      </c>
      <c r="D166" s="587"/>
      <c r="E166" s="93">
        <f>'2022'!AN163</f>
        <v>87</v>
      </c>
      <c r="F166" s="92">
        <f>'2022'!AQ163</f>
        <v>10.116279069767442</v>
      </c>
      <c r="G166" s="588"/>
      <c r="H166" s="589"/>
      <c r="I166" s="44"/>
      <c r="J166" s="588"/>
      <c r="K166" s="44"/>
      <c r="L166" s="44"/>
      <c r="M166" s="44"/>
      <c r="N166" s="588"/>
      <c r="O166" s="588"/>
      <c r="P166" s="44"/>
      <c r="Q166" s="44"/>
      <c r="R166" s="44"/>
      <c r="S166" s="588"/>
      <c r="T166" s="588"/>
      <c r="U166" s="588"/>
      <c r="V166" s="94">
        <f>'2022'!AU163</f>
        <v>13.049999999999912</v>
      </c>
      <c r="W166" s="44">
        <f t="shared" si="50"/>
        <v>14.999999999999899</v>
      </c>
      <c r="X166" s="44">
        <f>'2022'!AX163</f>
        <v>13</v>
      </c>
      <c r="Y166" s="94">
        <f t="shared" si="51"/>
        <v>14.942528735632186</v>
      </c>
      <c r="Z166" s="44"/>
      <c r="AA166" s="44">
        <f>'2022'!BA163</f>
        <v>0</v>
      </c>
      <c r="AB166" s="44"/>
      <c r="AC166" s="44"/>
      <c r="AD166" s="44"/>
      <c r="AE166" s="95">
        <f>'2022'!BC163</f>
        <v>0</v>
      </c>
      <c r="AF166" s="82" t="str">
        <f t="shared" si="37"/>
        <v/>
      </c>
      <c r="AG166" s="159"/>
      <c r="AH166" s="160">
        <f t="shared" si="38"/>
        <v>10.116279069767442</v>
      </c>
      <c r="AI166" s="160" t="e">
        <f t="shared" ca="1" si="39"/>
        <v>#NAME?</v>
      </c>
      <c r="AJ166" s="161">
        <f t="shared" si="40"/>
        <v>15</v>
      </c>
      <c r="AK166" s="161" t="str">
        <f t="shared" si="41"/>
        <v/>
      </c>
      <c r="AL166" s="161" t="e">
        <f t="shared" ca="1" si="42"/>
        <v>#NAME?</v>
      </c>
      <c r="AM166" s="161">
        <f t="shared" si="43"/>
        <v>13</v>
      </c>
      <c r="AN166" s="162" t="e">
        <f t="shared" ca="1" si="44"/>
        <v>#NAME?</v>
      </c>
      <c r="AO166" s="34" t="str">
        <f t="shared" si="45"/>
        <v>Сумма не совпадает или не ОДОУ</v>
      </c>
      <c r="AP166" s="34" t="str">
        <f t="shared" si="49"/>
        <v/>
      </c>
      <c r="AQ166" s="72"/>
    </row>
    <row r="167" spans="1:43" ht="94.5" x14ac:dyDescent="0.25">
      <c r="A167" s="34">
        <v>133</v>
      </c>
      <c r="B167" s="49" t="s">
        <v>196</v>
      </c>
      <c r="C167" s="92">
        <f>'2022'!B164</f>
        <v>8</v>
      </c>
      <c r="D167" s="587"/>
      <c r="E167" s="93">
        <f>'2022'!AN164</f>
        <v>44</v>
      </c>
      <c r="F167" s="92">
        <f>'2022'!AQ164</f>
        <v>5.5</v>
      </c>
      <c r="G167" s="588"/>
      <c r="H167" s="589"/>
      <c r="I167" s="44"/>
      <c r="J167" s="588"/>
      <c r="K167" s="44"/>
      <c r="L167" s="44"/>
      <c r="M167" s="44"/>
      <c r="N167" s="588"/>
      <c r="O167" s="588"/>
      <c r="P167" s="44"/>
      <c r="Q167" s="44"/>
      <c r="R167" s="44"/>
      <c r="S167" s="588"/>
      <c r="T167" s="588"/>
      <c r="U167" s="588"/>
      <c r="V167" s="94">
        <f>'2022'!AU164</f>
        <v>3.52</v>
      </c>
      <c r="W167" s="44">
        <f t="shared" si="50"/>
        <v>8</v>
      </c>
      <c r="X167" s="44">
        <f>'2022'!AX164</f>
        <v>3</v>
      </c>
      <c r="Y167" s="94">
        <f t="shared" si="51"/>
        <v>6.8181818181818175</v>
      </c>
      <c r="Z167" s="44"/>
      <c r="AA167" s="44">
        <f>'2022'!BA164</f>
        <v>0</v>
      </c>
      <c r="AB167" s="44"/>
      <c r="AC167" s="44"/>
      <c r="AD167" s="44"/>
      <c r="AE167" s="95">
        <f>'2022'!BC164</f>
        <v>0</v>
      </c>
      <c r="AF167" s="82" t="str">
        <f t="shared" si="37"/>
        <v/>
      </c>
      <c r="AG167" s="159"/>
      <c r="AH167" s="160">
        <f t="shared" si="38"/>
        <v>5.5</v>
      </c>
      <c r="AI167" s="160" t="e">
        <f t="shared" ca="1" si="39"/>
        <v>#NAME?</v>
      </c>
      <c r="AJ167" s="161">
        <f t="shared" si="40"/>
        <v>8</v>
      </c>
      <c r="AK167" s="161" t="str">
        <f t="shared" si="41"/>
        <v/>
      </c>
      <c r="AL167" s="161" t="e">
        <f t="shared" ca="1" si="42"/>
        <v>#NAME?</v>
      </c>
      <c r="AM167" s="161">
        <f t="shared" si="43"/>
        <v>3</v>
      </c>
      <c r="AN167" s="162" t="e">
        <f t="shared" ca="1" si="44"/>
        <v>#NAME?</v>
      </c>
      <c r="AO167" s="34" t="str">
        <f t="shared" si="45"/>
        <v>Сумма не совпадает или не ОДОУ</v>
      </c>
      <c r="AP167" s="34" t="str">
        <f t="shared" si="49"/>
        <v/>
      </c>
      <c r="AQ167" s="72"/>
    </row>
    <row r="168" spans="1:43" ht="94.5" x14ac:dyDescent="0.25">
      <c r="A168" s="34">
        <v>134</v>
      </c>
      <c r="B168" s="49" t="s">
        <v>197</v>
      </c>
      <c r="C168" s="92">
        <f>'2022'!B165</f>
        <v>30.8</v>
      </c>
      <c r="D168" s="587"/>
      <c r="E168" s="93">
        <f>'2022'!AN165</f>
        <v>88</v>
      </c>
      <c r="F168" s="92">
        <f>'2022'!AQ165</f>
        <v>2.8571428571428572</v>
      </c>
      <c r="G168" s="588"/>
      <c r="H168" s="589"/>
      <c r="I168" s="44"/>
      <c r="J168" s="588"/>
      <c r="K168" s="44"/>
      <c r="L168" s="44"/>
      <c r="M168" s="44"/>
      <c r="N168" s="588"/>
      <c r="O168" s="588"/>
      <c r="P168" s="44"/>
      <c r="Q168" s="44"/>
      <c r="R168" s="44"/>
      <c r="S168" s="588"/>
      <c r="T168" s="588"/>
      <c r="U168" s="588"/>
      <c r="V168" s="94">
        <f>'2022'!AU165</f>
        <v>6.16</v>
      </c>
      <c r="W168" s="44">
        <f t="shared" si="50"/>
        <v>7.0000000000000009</v>
      </c>
      <c r="X168" s="44">
        <f>'2022'!AX165</f>
        <v>6</v>
      </c>
      <c r="Y168" s="94">
        <f t="shared" si="51"/>
        <v>6.8181818181818175</v>
      </c>
      <c r="Z168" s="44"/>
      <c r="AA168" s="44">
        <f>'2022'!BA165</f>
        <v>0</v>
      </c>
      <c r="AB168" s="44"/>
      <c r="AC168" s="44"/>
      <c r="AD168" s="44"/>
      <c r="AE168" s="95">
        <f>'2022'!BC165</f>
        <v>0</v>
      </c>
      <c r="AF168" s="82" t="str">
        <f t="shared" si="37"/>
        <v/>
      </c>
      <c r="AG168" s="159"/>
      <c r="AH168" s="160">
        <f t="shared" si="38"/>
        <v>2.8571428571428572</v>
      </c>
      <c r="AI168" s="160" t="e">
        <f t="shared" ca="1" si="39"/>
        <v>#NAME?</v>
      </c>
      <c r="AJ168" s="161">
        <f t="shared" si="40"/>
        <v>7</v>
      </c>
      <c r="AK168" s="161" t="str">
        <f t="shared" si="41"/>
        <v/>
      </c>
      <c r="AL168" s="161" t="e">
        <f t="shared" ca="1" si="42"/>
        <v>#NAME?</v>
      </c>
      <c r="AM168" s="161">
        <f t="shared" si="43"/>
        <v>6</v>
      </c>
      <c r="AN168" s="162" t="e">
        <f t="shared" ca="1" si="44"/>
        <v>#NAME?</v>
      </c>
      <c r="AO168" s="34" t="str">
        <f t="shared" si="45"/>
        <v>Сумма не совпадает или не ОДОУ</v>
      </c>
      <c r="AP168" s="34" t="str">
        <f t="shared" si="49"/>
        <v/>
      </c>
      <c r="AQ168" s="72"/>
    </row>
    <row r="169" spans="1:43" ht="94.5" x14ac:dyDescent="0.25">
      <c r="A169" s="34">
        <v>135</v>
      </c>
      <c r="B169" s="49" t="s">
        <v>198</v>
      </c>
      <c r="C169" s="92">
        <f>'2022'!B166</f>
        <v>37.25</v>
      </c>
      <c r="D169" s="587"/>
      <c r="E169" s="93">
        <f>'2022'!AN166</f>
        <v>97</v>
      </c>
      <c r="F169" s="92">
        <f>'2022'!AQ166</f>
        <v>2.6040268456375837</v>
      </c>
      <c r="G169" s="588"/>
      <c r="H169" s="589"/>
      <c r="I169" s="44"/>
      <c r="J169" s="588"/>
      <c r="K169" s="44"/>
      <c r="L169" s="44"/>
      <c r="M169" s="44"/>
      <c r="N169" s="588"/>
      <c r="O169" s="588"/>
      <c r="P169" s="44"/>
      <c r="Q169" s="44"/>
      <c r="R169" s="44"/>
      <c r="S169" s="588"/>
      <c r="T169" s="588"/>
      <c r="U169" s="588"/>
      <c r="V169" s="94">
        <f>'2022'!AU166</f>
        <v>6.7900000000000009</v>
      </c>
      <c r="W169" s="44">
        <f t="shared" si="50"/>
        <v>7.0000000000000009</v>
      </c>
      <c r="X169" s="44">
        <f>'2022'!AX166</f>
        <v>6</v>
      </c>
      <c r="Y169" s="94">
        <f t="shared" si="51"/>
        <v>6.1855670103092786</v>
      </c>
      <c r="Z169" s="44"/>
      <c r="AA169" s="44">
        <f>'2022'!BA166</f>
        <v>0</v>
      </c>
      <c r="AB169" s="44"/>
      <c r="AC169" s="44"/>
      <c r="AD169" s="44"/>
      <c r="AE169" s="95">
        <f>'2022'!BC166</f>
        <v>0</v>
      </c>
      <c r="AF169" s="82" t="str">
        <f t="shared" si="37"/>
        <v/>
      </c>
      <c r="AG169" s="159"/>
      <c r="AH169" s="160">
        <f t="shared" si="38"/>
        <v>2.6040268456375837</v>
      </c>
      <c r="AI169" s="160" t="e">
        <f t="shared" ca="1" si="39"/>
        <v>#NAME?</v>
      </c>
      <c r="AJ169" s="161">
        <f t="shared" si="40"/>
        <v>7</v>
      </c>
      <c r="AK169" s="161" t="str">
        <f t="shared" si="41"/>
        <v/>
      </c>
      <c r="AL169" s="161" t="e">
        <f t="shared" ca="1" si="42"/>
        <v>#NAME?</v>
      </c>
      <c r="AM169" s="161">
        <f t="shared" si="43"/>
        <v>6</v>
      </c>
      <c r="AN169" s="162" t="e">
        <f t="shared" ca="1" si="44"/>
        <v>#NAME?</v>
      </c>
      <c r="AO169" s="34" t="str">
        <f t="shared" si="45"/>
        <v>Сумма не совпадает или не ОДОУ</v>
      </c>
      <c r="AP169" s="34" t="str">
        <f t="shared" si="49"/>
        <v/>
      </c>
      <c r="AQ169" s="72"/>
    </row>
    <row r="170" spans="1:43" ht="94.5" x14ac:dyDescent="0.25">
      <c r="A170" s="34">
        <v>136</v>
      </c>
      <c r="B170" s="49" t="s">
        <v>199</v>
      </c>
      <c r="C170" s="92">
        <f>'2022'!B167</f>
        <v>24.34</v>
      </c>
      <c r="D170" s="587"/>
      <c r="E170" s="93">
        <f>'2022'!AN167</f>
        <v>82</v>
      </c>
      <c r="F170" s="92">
        <f>'2022'!AQ167</f>
        <v>3.3689400164338537</v>
      </c>
      <c r="G170" s="588"/>
      <c r="H170" s="589"/>
      <c r="I170" s="44"/>
      <c r="J170" s="588"/>
      <c r="K170" s="44"/>
      <c r="L170" s="44"/>
      <c r="M170" s="44"/>
      <c r="N170" s="588"/>
      <c r="O170" s="588"/>
      <c r="P170" s="44"/>
      <c r="Q170" s="44"/>
      <c r="R170" s="44"/>
      <c r="S170" s="588"/>
      <c r="T170" s="588"/>
      <c r="U170" s="588"/>
      <c r="V170" s="94">
        <f>'2022'!AU167</f>
        <v>5.74</v>
      </c>
      <c r="W170" s="44">
        <f t="shared" si="50"/>
        <v>7.0000000000000009</v>
      </c>
      <c r="X170" s="44">
        <f>'2022'!AX167</f>
        <v>5</v>
      </c>
      <c r="Y170" s="94">
        <f t="shared" si="51"/>
        <v>6.0975609756097562</v>
      </c>
      <c r="Z170" s="44"/>
      <c r="AA170" s="44">
        <f>'2022'!BA167</f>
        <v>0</v>
      </c>
      <c r="AB170" s="44"/>
      <c r="AC170" s="44"/>
      <c r="AD170" s="44"/>
      <c r="AE170" s="95">
        <f>'2022'!BC167</f>
        <v>0</v>
      </c>
      <c r="AF170" s="82" t="str">
        <f t="shared" si="37"/>
        <v/>
      </c>
      <c r="AG170" s="159"/>
      <c r="AH170" s="160">
        <f t="shared" si="38"/>
        <v>3.3689400164338537</v>
      </c>
      <c r="AI170" s="160" t="e">
        <f t="shared" ca="1" si="39"/>
        <v>#NAME?</v>
      </c>
      <c r="AJ170" s="161">
        <f t="shared" si="40"/>
        <v>7</v>
      </c>
      <c r="AK170" s="161" t="str">
        <f t="shared" si="41"/>
        <v/>
      </c>
      <c r="AL170" s="161" t="e">
        <f t="shared" ca="1" si="42"/>
        <v>#NAME?</v>
      </c>
      <c r="AM170" s="161">
        <f t="shared" si="43"/>
        <v>5</v>
      </c>
      <c r="AN170" s="162" t="e">
        <f t="shared" ca="1" si="44"/>
        <v>#NAME?</v>
      </c>
      <c r="AO170" s="34" t="str">
        <f t="shared" si="45"/>
        <v>Сумма не совпадает или не ОДОУ</v>
      </c>
      <c r="AP170" s="34" t="str">
        <f t="shared" si="49"/>
        <v/>
      </c>
      <c r="AQ170" s="72"/>
    </row>
    <row r="171" spans="1:43" ht="63.75" customHeight="1" x14ac:dyDescent="0.25">
      <c r="A171" s="72">
        <v>137</v>
      </c>
      <c r="B171" s="49" t="s">
        <v>200</v>
      </c>
      <c r="C171" s="92">
        <f>'2022'!B168</f>
        <v>30.8</v>
      </c>
      <c r="D171" s="582"/>
      <c r="E171" s="93">
        <f>'2022'!AN168</f>
        <v>88</v>
      </c>
      <c r="F171" s="92">
        <f>'2022'!AQ168</f>
        <v>2.8571428571428572</v>
      </c>
      <c r="G171" s="584"/>
      <c r="H171" s="586"/>
      <c r="I171" s="47"/>
      <c r="J171" s="584"/>
      <c r="K171" s="47"/>
      <c r="L171" s="99"/>
      <c r="M171" s="44"/>
      <c r="N171" s="584"/>
      <c r="O171" s="584"/>
      <c r="P171" s="44"/>
      <c r="Q171" s="44"/>
      <c r="R171" s="44"/>
      <c r="S171" s="584"/>
      <c r="T171" s="584"/>
      <c r="U171" s="584"/>
      <c r="V171" s="94">
        <f>'2022'!AU168</f>
        <v>6.16</v>
      </c>
      <c r="W171" s="44">
        <f t="shared" si="47"/>
        <v>7.0000000000000009</v>
      </c>
      <c r="X171" s="44">
        <f>'2022'!AX168</f>
        <v>6</v>
      </c>
      <c r="Y171" s="94">
        <f t="shared" si="48"/>
        <v>6.8181818181818175</v>
      </c>
      <c r="Z171" s="44"/>
      <c r="AA171" s="44">
        <f>'2022'!BA168</f>
        <v>0</v>
      </c>
      <c r="AB171" s="44"/>
      <c r="AC171" s="44"/>
      <c r="AD171" s="44"/>
      <c r="AE171" s="95">
        <f>'2022'!BC168</f>
        <v>0</v>
      </c>
      <c r="AF171" s="82" t="str">
        <f t="shared" si="37"/>
        <v/>
      </c>
      <c r="AG171" s="159"/>
      <c r="AH171" s="160">
        <f t="shared" si="38"/>
        <v>2.8571428571428572</v>
      </c>
      <c r="AI171" s="160" t="e">
        <f t="shared" ca="1" si="39"/>
        <v>#NAME?</v>
      </c>
      <c r="AJ171" s="161">
        <f t="shared" si="40"/>
        <v>7</v>
      </c>
      <c r="AK171" s="161" t="str">
        <f t="shared" si="41"/>
        <v/>
      </c>
      <c r="AL171" s="161" t="e">
        <f t="shared" ca="1" si="42"/>
        <v>#NAME?</v>
      </c>
      <c r="AM171" s="161">
        <f t="shared" si="43"/>
        <v>6</v>
      </c>
      <c r="AN171" s="162" t="e">
        <f t="shared" ca="1" si="44"/>
        <v>#NAME?</v>
      </c>
      <c r="AO171" s="34" t="str">
        <f t="shared" si="45"/>
        <v>Сумма не совпадает или не ОДОУ</v>
      </c>
      <c r="AP171" s="34" t="str">
        <f t="shared" si="49"/>
        <v/>
      </c>
      <c r="AQ171" s="72"/>
    </row>
    <row r="172" spans="1:43" ht="94.5" x14ac:dyDescent="0.25">
      <c r="A172" s="34">
        <v>138</v>
      </c>
      <c r="B172" s="57" t="s">
        <v>337</v>
      </c>
      <c r="C172" s="92">
        <f>'2022'!B169</f>
        <v>1020.3</v>
      </c>
      <c r="D172" s="93">
        <f>'2022'!AM169</f>
        <v>1949</v>
      </c>
      <c r="E172" s="93">
        <f>'2022'!AN169</f>
        <v>2223</v>
      </c>
      <c r="F172" s="92">
        <f>'2022'!AQ169</f>
        <v>2.1787709497206706</v>
      </c>
      <c r="G172" s="44">
        <f>'2021'!AX128</f>
        <v>97</v>
      </c>
      <c r="H172" s="94">
        <f t="shared" si="36"/>
        <v>4.9769112365315546</v>
      </c>
      <c r="I172" s="44"/>
      <c r="J172" s="44">
        <f>'2021'!BA128</f>
        <v>0</v>
      </c>
      <c r="K172" s="44"/>
      <c r="L172" s="44"/>
      <c r="M172" s="44"/>
      <c r="N172" s="44">
        <f>'2021'!BC128</f>
        <v>0</v>
      </c>
      <c r="O172" s="44">
        <f>'Добыча 2021'!F138</f>
        <v>70</v>
      </c>
      <c r="P172" s="44"/>
      <c r="Q172" s="44"/>
      <c r="R172" s="44"/>
      <c r="S172" s="44">
        <f>'Добыча 2021'!H138</f>
        <v>39</v>
      </c>
      <c r="T172" s="44">
        <f>'Добыча 2021'!G138</f>
        <v>31</v>
      </c>
      <c r="U172" s="44">
        <f t="shared" si="46"/>
        <v>72.164948453608247</v>
      </c>
      <c r="V172" s="94">
        <f>'2022'!AU169</f>
        <v>155.61000000000001</v>
      </c>
      <c r="W172" s="44">
        <f t="shared" si="47"/>
        <v>7.0000000000000009</v>
      </c>
      <c r="X172" s="44">
        <f>'2022'!AX169</f>
        <v>155</v>
      </c>
      <c r="Y172" s="94">
        <f t="shared" si="48"/>
        <v>6.972559604138552</v>
      </c>
      <c r="Z172" s="44"/>
      <c r="AA172" s="44">
        <f>'2022'!BA169</f>
        <v>0</v>
      </c>
      <c r="AB172" s="44"/>
      <c r="AC172" s="44"/>
      <c r="AD172" s="44"/>
      <c r="AE172" s="95">
        <f>'2022'!BC169</f>
        <v>0</v>
      </c>
      <c r="AF172" s="82" t="str">
        <f t="shared" si="37"/>
        <v/>
      </c>
      <c r="AG172" s="159"/>
      <c r="AH172" s="160">
        <f t="shared" si="38"/>
        <v>2.1787709497206706</v>
      </c>
      <c r="AI172" s="160" t="e">
        <f t="shared" ca="1" si="39"/>
        <v>#NAME?</v>
      </c>
      <c r="AJ172" s="161">
        <f t="shared" si="40"/>
        <v>7</v>
      </c>
      <c r="AK172" s="161" t="str">
        <f t="shared" si="41"/>
        <v/>
      </c>
      <c r="AL172" s="161" t="e">
        <f t="shared" ca="1" si="42"/>
        <v>#NAME?</v>
      </c>
      <c r="AM172" s="161">
        <f t="shared" si="43"/>
        <v>155</v>
      </c>
      <c r="AN172" s="162" t="e">
        <f t="shared" ca="1" si="44"/>
        <v>#NAME?</v>
      </c>
      <c r="AO172" s="34" t="str">
        <f t="shared" si="45"/>
        <v>Сумма не совпадает или не ОДОУ</v>
      </c>
      <c r="AP172" s="34" t="str">
        <f t="shared" si="49"/>
        <v/>
      </c>
      <c r="AQ172" s="72"/>
    </row>
    <row r="173" spans="1:43" ht="17.25" customHeight="1" x14ac:dyDescent="0.25">
      <c r="A173" s="72"/>
      <c r="B173" s="46" t="s">
        <v>201</v>
      </c>
      <c r="C173" s="98"/>
      <c r="D173" s="97"/>
      <c r="E173" s="97"/>
      <c r="F173" s="98"/>
      <c r="G173" s="56"/>
      <c r="H173" s="94"/>
      <c r="I173" s="47"/>
      <c r="J173" s="56"/>
      <c r="K173" s="47"/>
      <c r="L173" s="99"/>
      <c r="M173" s="56"/>
      <c r="N173" s="56"/>
      <c r="O173" s="56"/>
      <c r="P173" s="56"/>
      <c r="Q173" s="56"/>
      <c r="R173" s="56"/>
      <c r="S173" s="56"/>
      <c r="T173" s="56"/>
      <c r="U173" s="44"/>
      <c r="V173" s="111"/>
      <c r="W173" s="44"/>
      <c r="X173" s="56"/>
      <c r="Y173" s="94"/>
      <c r="Z173" s="56"/>
      <c r="AA173" s="56"/>
      <c r="AB173" s="56"/>
      <c r="AC173" s="56"/>
      <c r="AD173" s="44"/>
      <c r="AE173" s="56"/>
      <c r="AF173" s="82" t="str">
        <f t="shared" si="37"/>
        <v/>
      </c>
      <c r="AG173" s="159"/>
      <c r="AH173" s="160" t="str">
        <f t="shared" si="38"/>
        <v/>
      </c>
      <c r="AI173" s="160" t="str">
        <f t="shared" si="39"/>
        <v/>
      </c>
      <c r="AJ173" s="161" t="str">
        <f t="shared" si="40"/>
        <v/>
      </c>
      <c r="AK173" s="161" t="str">
        <f t="shared" si="41"/>
        <v/>
      </c>
      <c r="AL173" s="161" t="str">
        <f t="shared" si="42"/>
        <v/>
      </c>
      <c r="AM173" s="161" t="str">
        <f t="shared" si="43"/>
        <v/>
      </c>
      <c r="AN173" s="162" t="str">
        <f t="shared" si="44"/>
        <v/>
      </c>
      <c r="AO173" s="34" t="str">
        <f t="shared" si="45"/>
        <v/>
      </c>
      <c r="AP173" s="34" t="str">
        <f t="shared" si="49"/>
        <v/>
      </c>
      <c r="AQ173" s="72"/>
    </row>
    <row r="174" spans="1:43" ht="47.25" customHeight="1" x14ac:dyDescent="0.25">
      <c r="A174" s="34">
        <v>139</v>
      </c>
      <c r="B174" s="57" t="s">
        <v>202</v>
      </c>
      <c r="C174" s="92">
        <f>'2022'!B171</f>
        <v>538.20000000000005</v>
      </c>
      <c r="D174" s="93">
        <f>'2022'!AM171</f>
        <v>7724</v>
      </c>
      <c r="E174" s="93">
        <f>'2022'!AN171</f>
        <v>10321</v>
      </c>
      <c r="F174" s="92">
        <f>'2022'!AQ171</f>
        <v>19.176885916016349</v>
      </c>
      <c r="G174" s="44">
        <f>'2021'!AX130</f>
        <v>650</v>
      </c>
      <c r="H174" s="94">
        <f t="shared" si="36"/>
        <v>8.4153288451579495</v>
      </c>
      <c r="I174" s="44"/>
      <c r="J174" s="44">
        <f>'2021'!BA130</f>
        <v>0</v>
      </c>
      <c r="K174" s="44"/>
      <c r="L174" s="44"/>
      <c r="M174" s="44"/>
      <c r="N174" s="44">
        <f>'2021'!BC130</f>
        <v>0</v>
      </c>
      <c r="O174" s="44">
        <f>'Добыча 2021'!F140</f>
        <v>455</v>
      </c>
      <c r="P174" s="44"/>
      <c r="Q174" s="44"/>
      <c r="R174" s="44"/>
      <c r="S174" s="44">
        <f>'Добыча 2021'!H140</f>
        <v>294</v>
      </c>
      <c r="T174" s="44">
        <f>'Добыча 2021'!G140</f>
        <v>161</v>
      </c>
      <c r="U174" s="44">
        <f t="shared" si="46"/>
        <v>70</v>
      </c>
      <c r="V174" s="94">
        <f>'2022'!AV171</f>
        <v>2580.25</v>
      </c>
      <c r="W174" s="44">
        <f t="shared" si="47"/>
        <v>25</v>
      </c>
      <c r="X174" s="44">
        <f>'2022'!AX171</f>
        <v>826</v>
      </c>
      <c r="Y174" s="94">
        <f t="shared" si="48"/>
        <v>8.003100474760199</v>
      </c>
      <c r="Z174" s="44"/>
      <c r="AA174" s="44">
        <f>'2022'!BA171</f>
        <v>0</v>
      </c>
      <c r="AB174" s="44"/>
      <c r="AC174" s="44"/>
      <c r="AD174" s="44"/>
      <c r="AE174" s="95">
        <f>'2022'!BC171</f>
        <v>0</v>
      </c>
      <c r="AF174" s="82" t="str">
        <f t="shared" si="37"/>
        <v/>
      </c>
      <c r="AG174" s="159"/>
      <c r="AH174" s="160">
        <f t="shared" si="38"/>
        <v>19.176885916016349</v>
      </c>
      <c r="AI174" s="160" t="e">
        <f t="shared" ca="1" si="39"/>
        <v>#NAME?</v>
      </c>
      <c r="AJ174" s="161">
        <f t="shared" si="40"/>
        <v>25</v>
      </c>
      <c r="AK174" s="161" t="str">
        <f t="shared" si="41"/>
        <v/>
      </c>
      <c r="AL174" s="161" t="e">
        <f t="shared" ca="1" si="42"/>
        <v>#NAME?</v>
      </c>
      <c r="AM174" s="161">
        <f t="shared" si="43"/>
        <v>826</v>
      </c>
      <c r="AN174" s="162" t="e">
        <f t="shared" ca="1" si="44"/>
        <v>#NAME?</v>
      </c>
      <c r="AO174" s="34" t="str">
        <f t="shared" si="45"/>
        <v>Сумма не совпадает или не ОДОУ</v>
      </c>
      <c r="AP174" s="34" t="str">
        <f t="shared" si="49"/>
        <v/>
      </c>
      <c r="AQ174" s="72"/>
    </row>
    <row r="175" spans="1:43" ht="18.75" x14ac:dyDescent="0.25">
      <c r="A175" s="34"/>
      <c r="B175" s="46" t="s">
        <v>203</v>
      </c>
      <c r="C175" s="98"/>
      <c r="D175" s="97"/>
      <c r="E175" s="97"/>
      <c r="F175" s="98"/>
      <c r="G175" s="44"/>
      <c r="H175" s="94"/>
      <c r="I175" s="44"/>
      <c r="J175" s="44"/>
      <c r="K175" s="44"/>
      <c r="L175" s="44"/>
      <c r="M175" s="56"/>
      <c r="N175" s="44"/>
      <c r="O175" s="56"/>
      <c r="P175" s="56"/>
      <c r="Q175" s="56"/>
      <c r="R175" s="56"/>
      <c r="S175" s="56"/>
      <c r="T175" s="56"/>
      <c r="U175" s="44"/>
      <c r="V175" s="111"/>
      <c r="W175" s="44"/>
      <c r="X175" s="56"/>
      <c r="Y175" s="94"/>
      <c r="Z175" s="56"/>
      <c r="AA175" s="56"/>
      <c r="AB175" s="56"/>
      <c r="AC175" s="56"/>
      <c r="AD175" s="44"/>
      <c r="AE175" s="56"/>
      <c r="AF175" s="82" t="str">
        <f t="shared" si="37"/>
        <v/>
      </c>
      <c r="AG175" s="159"/>
      <c r="AH175" s="160" t="str">
        <f t="shared" si="38"/>
        <v/>
      </c>
      <c r="AI175" s="160" t="str">
        <f t="shared" si="39"/>
        <v/>
      </c>
      <c r="AJ175" s="161" t="str">
        <f t="shared" si="40"/>
        <v/>
      </c>
      <c r="AK175" s="161" t="str">
        <f t="shared" si="41"/>
        <v/>
      </c>
      <c r="AL175" s="161" t="str">
        <f t="shared" si="42"/>
        <v/>
      </c>
      <c r="AM175" s="161" t="str">
        <f t="shared" si="43"/>
        <v/>
      </c>
      <c r="AN175" s="162" t="str">
        <f t="shared" si="44"/>
        <v/>
      </c>
      <c r="AO175" s="34" t="str">
        <f t="shared" si="45"/>
        <v/>
      </c>
      <c r="AP175" s="34" t="str">
        <f t="shared" si="49"/>
        <v/>
      </c>
      <c r="AQ175" s="72"/>
    </row>
    <row r="176" spans="1:43" ht="47.25" x14ac:dyDescent="0.25">
      <c r="A176" s="34">
        <v>140</v>
      </c>
      <c r="B176" s="57" t="s">
        <v>204</v>
      </c>
      <c r="C176" s="92">
        <f>'2022'!B173</f>
        <v>133.66200000000001</v>
      </c>
      <c r="D176" s="93">
        <f>'2022'!AM173</f>
        <v>0</v>
      </c>
      <c r="E176" s="93">
        <f>'2022'!AN173</f>
        <v>0</v>
      </c>
      <c r="F176" s="92">
        <f>'2022'!AQ173</f>
        <v>0</v>
      </c>
      <c r="G176" s="44">
        <f>'2021'!AX132</f>
        <v>0</v>
      </c>
      <c r="H176" s="94">
        <f t="shared" si="36"/>
        <v>0</v>
      </c>
      <c r="I176" s="44"/>
      <c r="J176" s="44">
        <f>'2021'!BA132</f>
        <v>0</v>
      </c>
      <c r="K176" s="44"/>
      <c r="L176" s="44"/>
      <c r="M176" s="44"/>
      <c r="N176" s="44">
        <f>'2021'!BC132</f>
        <v>0</v>
      </c>
      <c r="O176" s="44">
        <f>'Добыча 2021'!F142</f>
        <v>0</v>
      </c>
      <c r="P176" s="44"/>
      <c r="Q176" s="44"/>
      <c r="R176" s="44"/>
      <c r="S176" s="44">
        <f>'Добыча 2021'!H142</f>
        <v>0</v>
      </c>
      <c r="T176" s="44">
        <f>'Добыча 2021'!G142</f>
        <v>0</v>
      </c>
      <c r="U176" s="44">
        <f t="shared" si="46"/>
        <v>0</v>
      </c>
      <c r="V176" s="94">
        <f>'2022'!AU173</f>
        <v>0</v>
      </c>
      <c r="W176" s="44">
        <f t="shared" si="47"/>
        <v>0</v>
      </c>
      <c r="X176" s="44">
        <f>'2022'!AX173</f>
        <v>0</v>
      </c>
      <c r="Y176" s="94">
        <f t="shared" si="48"/>
        <v>0</v>
      </c>
      <c r="Z176" s="44"/>
      <c r="AA176" s="44">
        <f>'2022'!BA173</f>
        <v>0</v>
      </c>
      <c r="AB176" s="44"/>
      <c r="AC176" s="44"/>
      <c r="AD176" s="44"/>
      <c r="AE176" s="95">
        <f>'2022'!BC173</f>
        <v>0</v>
      </c>
      <c r="AF176" s="82" t="str">
        <f t="shared" si="37"/>
        <v/>
      </c>
      <c r="AG176" s="159"/>
      <c r="AH176" s="160">
        <f t="shared" si="38"/>
        <v>0</v>
      </c>
      <c r="AI176" s="160" t="e">
        <f t="shared" ca="1" si="39"/>
        <v>#NAME?</v>
      </c>
      <c r="AJ176" s="161">
        <f t="shared" si="40"/>
        <v>3</v>
      </c>
      <c r="AK176" s="161" t="str">
        <f t="shared" si="41"/>
        <v/>
      </c>
      <c r="AL176" s="161">
        <f t="shared" si="42"/>
        <v>0</v>
      </c>
      <c r="AM176" s="161">
        <f t="shared" si="43"/>
        <v>0</v>
      </c>
      <c r="AN176" s="162" t="str">
        <f t="shared" si="44"/>
        <v/>
      </c>
      <c r="AO176" s="34" t="str">
        <f t="shared" si="45"/>
        <v/>
      </c>
      <c r="AP176" s="34" t="str">
        <f t="shared" si="49"/>
        <v/>
      </c>
      <c r="AQ176" s="72"/>
    </row>
    <row r="177" spans="1:43" ht="94.5" x14ac:dyDescent="0.25">
      <c r="A177" s="34">
        <v>141</v>
      </c>
      <c r="B177" s="57" t="s">
        <v>205</v>
      </c>
      <c r="C177" s="92">
        <f>'2022'!B174</f>
        <v>868.12699999999995</v>
      </c>
      <c r="D177" s="93">
        <f>'2022'!AM174</f>
        <v>159</v>
      </c>
      <c r="E177" s="93">
        <f>'2022'!AN174</f>
        <v>109</v>
      </c>
      <c r="F177" s="92">
        <f>'2022'!AQ174</f>
        <v>0.12555766610184915</v>
      </c>
      <c r="G177" s="44">
        <f>'2021'!AX133</f>
        <v>4</v>
      </c>
      <c r="H177" s="94">
        <f t="shared" si="36"/>
        <v>2.5157232704402519</v>
      </c>
      <c r="I177" s="44"/>
      <c r="J177" s="44">
        <f>'2021'!BA133</f>
        <v>0</v>
      </c>
      <c r="K177" s="44"/>
      <c r="L177" s="44"/>
      <c r="M177" s="44"/>
      <c r="N177" s="44">
        <f>'2021'!BC133</f>
        <v>0</v>
      </c>
      <c r="O177" s="44">
        <f>'Добыча 2021'!F143</f>
        <v>2</v>
      </c>
      <c r="P177" s="44"/>
      <c r="Q177" s="44"/>
      <c r="R177" s="44"/>
      <c r="S177" s="44">
        <f>'Добыча 2021'!H143</f>
        <v>2</v>
      </c>
      <c r="T177" s="44">
        <f>'Добыча 2021'!G143</f>
        <v>0</v>
      </c>
      <c r="U177" s="44">
        <f t="shared" ref="U177:U240" si="52">IF(G177=0,0,O177/G177*100)</f>
        <v>50</v>
      </c>
      <c r="V177" s="94">
        <f>'2022'!AU174</f>
        <v>3.2699999999999889</v>
      </c>
      <c r="W177" s="44">
        <f t="shared" si="47"/>
        <v>2.9999999999999898</v>
      </c>
      <c r="X177" s="44">
        <f>'2022'!AX174</f>
        <v>3</v>
      </c>
      <c r="Y177" s="94">
        <f t="shared" si="48"/>
        <v>2.7522935779816518</v>
      </c>
      <c r="Z177" s="44"/>
      <c r="AA177" s="44">
        <f>'2022'!BA174</f>
        <v>0</v>
      </c>
      <c r="AB177" s="44"/>
      <c r="AC177" s="44"/>
      <c r="AD177" s="44"/>
      <c r="AE177" s="95">
        <f>'2022'!BC174</f>
        <v>0</v>
      </c>
      <c r="AF177" s="82" t="str">
        <f t="shared" si="37"/>
        <v/>
      </c>
      <c r="AG177" s="159"/>
      <c r="AH177" s="160">
        <f t="shared" si="38"/>
        <v>0.12555766610184915</v>
      </c>
      <c r="AI177" s="160" t="e">
        <f t="shared" ca="1" si="39"/>
        <v>#NAME?</v>
      </c>
      <c r="AJ177" s="161">
        <f t="shared" si="40"/>
        <v>3</v>
      </c>
      <c r="AK177" s="161" t="str">
        <f t="shared" si="41"/>
        <v/>
      </c>
      <c r="AL177" s="161" t="e">
        <f t="shared" ca="1" si="42"/>
        <v>#NAME?</v>
      </c>
      <c r="AM177" s="161">
        <f t="shared" si="43"/>
        <v>3</v>
      </c>
      <c r="AN177" s="162" t="e">
        <f t="shared" ca="1" si="44"/>
        <v>#NAME?</v>
      </c>
      <c r="AO177" s="34" t="str">
        <f t="shared" si="45"/>
        <v>Сумма не совпадает или не ОДОУ</v>
      </c>
      <c r="AP177" s="34" t="str">
        <f t="shared" si="49"/>
        <v/>
      </c>
      <c r="AQ177" s="72"/>
    </row>
    <row r="178" spans="1:43" ht="47.25" x14ac:dyDescent="0.25">
      <c r="A178" s="34">
        <v>142</v>
      </c>
      <c r="B178" s="57" t="s">
        <v>206</v>
      </c>
      <c r="C178" s="92">
        <f>'2022'!B175</f>
        <v>1249.8789999999999</v>
      </c>
      <c r="D178" s="93">
        <f>'2022'!AM175</f>
        <v>0</v>
      </c>
      <c r="E178" s="93">
        <f>'2022'!AN175</f>
        <v>0</v>
      </c>
      <c r="F178" s="92">
        <f>'2022'!AQ175</f>
        <v>0</v>
      </c>
      <c r="G178" s="44">
        <f>'2021'!AX134</f>
        <v>0</v>
      </c>
      <c r="H178" s="94">
        <f t="shared" si="36"/>
        <v>0</v>
      </c>
      <c r="I178" s="44"/>
      <c r="J178" s="44">
        <f>'2021'!BA134</f>
        <v>0</v>
      </c>
      <c r="K178" s="44"/>
      <c r="L178" s="44"/>
      <c r="M178" s="44"/>
      <c r="N178" s="44">
        <f>'2021'!BC134</f>
        <v>0</v>
      </c>
      <c r="O178" s="44">
        <f>'Добыча 2021'!F144</f>
        <v>0</v>
      </c>
      <c r="P178" s="44"/>
      <c r="Q178" s="44"/>
      <c r="R178" s="44"/>
      <c r="S178" s="44">
        <f>'Добыча 2021'!H144</f>
        <v>0</v>
      </c>
      <c r="T178" s="44">
        <f>'Добыча 2021'!G144</f>
        <v>0</v>
      </c>
      <c r="U178" s="44">
        <f t="shared" si="52"/>
        <v>0</v>
      </c>
      <c r="V178" s="94">
        <f>'2022'!AU175</f>
        <v>0</v>
      </c>
      <c r="W178" s="44">
        <f t="shared" ref="W178:W241" si="53">IF(V178&gt;1,V178/E178*100,0)</f>
        <v>0</v>
      </c>
      <c r="X178" s="44">
        <f>'2022'!AX175</f>
        <v>0</v>
      </c>
      <c r="Y178" s="94">
        <f t="shared" ref="Y178:Y241" si="54">IF(X178&gt;0,X178/E178*100,0)</f>
        <v>0</v>
      </c>
      <c r="Z178" s="44"/>
      <c r="AA178" s="44">
        <f>'2022'!BA175</f>
        <v>0</v>
      </c>
      <c r="AB178" s="44"/>
      <c r="AC178" s="44"/>
      <c r="AD178" s="44"/>
      <c r="AE178" s="95">
        <f>'2022'!BC175</f>
        <v>0</v>
      </c>
      <c r="AF178" s="82" t="str">
        <f t="shared" si="37"/>
        <v/>
      </c>
      <c r="AG178" s="159"/>
      <c r="AH178" s="160">
        <f t="shared" si="38"/>
        <v>0</v>
      </c>
      <c r="AI178" s="160" t="e">
        <f t="shared" ca="1" si="39"/>
        <v>#NAME?</v>
      </c>
      <c r="AJ178" s="161">
        <f t="shared" si="40"/>
        <v>3</v>
      </c>
      <c r="AK178" s="161" t="str">
        <f t="shared" si="41"/>
        <v/>
      </c>
      <c r="AL178" s="161">
        <f t="shared" si="42"/>
        <v>0</v>
      </c>
      <c r="AM178" s="161">
        <f t="shared" si="43"/>
        <v>0</v>
      </c>
      <c r="AN178" s="162" t="str">
        <f t="shared" si="44"/>
        <v/>
      </c>
      <c r="AO178" s="34" t="str">
        <f t="shared" si="45"/>
        <v/>
      </c>
      <c r="AP178" s="34" t="str">
        <f t="shared" si="49"/>
        <v/>
      </c>
      <c r="AQ178" s="72"/>
    </row>
    <row r="179" spans="1:43" ht="54.75" customHeight="1" x14ac:dyDescent="0.25">
      <c r="A179" s="34">
        <v>143</v>
      </c>
      <c r="B179" s="57" t="s">
        <v>209</v>
      </c>
      <c r="C179" s="92">
        <f>'2022'!B176</f>
        <v>387.9</v>
      </c>
      <c r="D179" s="93">
        <f>'2022'!AM176</f>
        <v>0</v>
      </c>
      <c r="E179" s="93">
        <f>'2022'!AN176</f>
        <v>0</v>
      </c>
      <c r="F179" s="92">
        <f>'2022'!AQ176</f>
        <v>0</v>
      </c>
      <c r="G179" s="44">
        <f>'2021'!AX135</f>
        <v>0</v>
      </c>
      <c r="H179" s="94">
        <f t="shared" si="36"/>
        <v>0</v>
      </c>
      <c r="I179" s="44"/>
      <c r="J179" s="44">
        <f>'2021'!BA135</f>
        <v>0</v>
      </c>
      <c r="K179" s="44"/>
      <c r="L179" s="44"/>
      <c r="M179" s="44"/>
      <c r="N179" s="44">
        <f>'2021'!BC135</f>
        <v>0</v>
      </c>
      <c r="O179" s="44">
        <f>'Добыча 2021'!F145</f>
        <v>0</v>
      </c>
      <c r="P179" s="44"/>
      <c r="Q179" s="44"/>
      <c r="R179" s="44"/>
      <c r="S179" s="44">
        <f>'Добыча 2021'!H145</f>
        <v>0</v>
      </c>
      <c r="T179" s="44">
        <f>'Добыча 2021'!G145</f>
        <v>0</v>
      </c>
      <c r="U179" s="44">
        <f t="shared" si="52"/>
        <v>0</v>
      </c>
      <c r="V179" s="94">
        <f>'2022'!AU176</f>
        <v>0</v>
      </c>
      <c r="W179" s="44">
        <f t="shared" si="53"/>
        <v>0</v>
      </c>
      <c r="X179" s="44">
        <f>'2022'!AX176</f>
        <v>0</v>
      </c>
      <c r="Y179" s="94">
        <f t="shared" si="54"/>
        <v>0</v>
      </c>
      <c r="Z179" s="44"/>
      <c r="AA179" s="44">
        <f>'2022'!BA176</f>
        <v>0</v>
      </c>
      <c r="AB179" s="44"/>
      <c r="AC179" s="44"/>
      <c r="AD179" s="44"/>
      <c r="AE179" s="95">
        <f>'2022'!BC176</f>
        <v>0</v>
      </c>
      <c r="AF179" s="82" t="str">
        <f t="shared" si="37"/>
        <v/>
      </c>
      <c r="AG179" s="159"/>
      <c r="AH179" s="160">
        <f t="shared" si="38"/>
        <v>0</v>
      </c>
      <c r="AI179" s="160" t="e">
        <f t="shared" ca="1" si="39"/>
        <v>#NAME?</v>
      </c>
      <c r="AJ179" s="161">
        <f t="shared" si="40"/>
        <v>3</v>
      </c>
      <c r="AK179" s="161" t="str">
        <f t="shared" si="41"/>
        <v/>
      </c>
      <c r="AL179" s="161">
        <f t="shared" si="42"/>
        <v>0</v>
      </c>
      <c r="AM179" s="161">
        <f t="shared" si="43"/>
        <v>0</v>
      </c>
      <c r="AN179" s="162" t="str">
        <f t="shared" si="44"/>
        <v/>
      </c>
      <c r="AO179" s="34" t="str">
        <f t="shared" si="45"/>
        <v/>
      </c>
      <c r="AP179" s="34" t="str">
        <f t="shared" si="49"/>
        <v/>
      </c>
      <c r="AQ179" s="72"/>
    </row>
    <row r="180" spans="1:43" ht="31.5" x14ac:dyDescent="0.25">
      <c r="A180" s="34">
        <v>144</v>
      </c>
      <c r="B180" s="57" t="s">
        <v>210</v>
      </c>
      <c r="C180" s="92">
        <f>'2022'!B177</f>
        <v>1.9339999999999999</v>
      </c>
      <c r="D180" s="93">
        <f>'2022'!AM177</f>
        <v>40</v>
      </c>
      <c r="E180" s="93">
        <f>'2022'!AN177</f>
        <v>45</v>
      </c>
      <c r="F180" s="92">
        <f>'2022'!AQ177</f>
        <v>23.267838676318512</v>
      </c>
      <c r="G180" s="44">
        <f>'2021'!AX136</f>
        <v>0</v>
      </c>
      <c r="H180" s="94">
        <f t="shared" si="36"/>
        <v>0</v>
      </c>
      <c r="I180" s="47"/>
      <c r="J180" s="44">
        <f>'2021'!BA136</f>
        <v>0</v>
      </c>
      <c r="K180" s="47"/>
      <c r="L180" s="47"/>
      <c r="M180" s="44"/>
      <c r="N180" s="44">
        <f>'2021'!BC136</f>
        <v>0</v>
      </c>
      <c r="O180" s="44">
        <f>'Добыча 2021'!F146</f>
        <v>0</v>
      </c>
      <c r="P180" s="44"/>
      <c r="Q180" s="44"/>
      <c r="R180" s="44"/>
      <c r="S180" s="44">
        <f>'Добыча 2021'!H146</f>
        <v>0</v>
      </c>
      <c r="T180" s="44">
        <f>'Добыча 2021'!G146</f>
        <v>0</v>
      </c>
      <c r="U180" s="44">
        <f t="shared" si="52"/>
        <v>0</v>
      </c>
      <c r="V180" s="94">
        <f>'2022'!AV177</f>
        <v>13.499999999999954</v>
      </c>
      <c r="W180" s="44">
        <f t="shared" si="53"/>
        <v>29.999999999999901</v>
      </c>
      <c r="X180" s="44">
        <f>'2022'!AX177</f>
        <v>0</v>
      </c>
      <c r="Y180" s="94">
        <f t="shared" si="54"/>
        <v>0</v>
      </c>
      <c r="Z180" s="44"/>
      <c r="AA180" s="44">
        <f>'2022'!BA177</f>
        <v>0</v>
      </c>
      <c r="AB180" s="44"/>
      <c r="AC180" s="44"/>
      <c r="AD180" s="44"/>
      <c r="AE180" s="95">
        <f>'2022'!BC177</f>
        <v>0</v>
      </c>
      <c r="AF180" s="82" t="str">
        <f t="shared" si="37"/>
        <v/>
      </c>
      <c r="AG180" s="159"/>
      <c r="AH180" s="160">
        <f t="shared" si="38"/>
        <v>23.267838676318512</v>
      </c>
      <c r="AI180" s="160" t="e">
        <f t="shared" ca="1" si="39"/>
        <v>#NAME?</v>
      </c>
      <c r="AJ180" s="161">
        <f t="shared" si="40"/>
        <v>30</v>
      </c>
      <c r="AK180" s="161" t="str">
        <f t="shared" si="41"/>
        <v/>
      </c>
      <c r="AL180" s="161">
        <f t="shared" si="42"/>
        <v>0</v>
      </c>
      <c r="AM180" s="161">
        <f t="shared" si="43"/>
        <v>0</v>
      </c>
      <c r="AN180" s="162" t="str">
        <f t="shared" si="44"/>
        <v/>
      </c>
      <c r="AO180" s="34" t="str">
        <f t="shared" si="45"/>
        <v/>
      </c>
      <c r="AP180" s="34" t="str">
        <f t="shared" si="49"/>
        <v/>
      </c>
      <c r="AQ180" s="72"/>
    </row>
    <row r="181" spans="1:43" ht="94.5" x14ac:dyDescent="0.25">
      <c r="A181" s="34">
        <v>145</v>
      </c>
      <c r="B181" s="57" t="s">
        <v>338</v>
      </c>
      <c r="C181" s="92">
        <f>'2022'!B178</f>
        <v>103.86014</v>
      </c>
      <c r="D181" s="93">
        <f>'2022'!AM178</f>
        <v>0</v>
      </c>
      <c r="E181" s="93">
        <f>'2022'!AN178</f>
        <v>124</v>
      </c>
      <c r="F181" s="92">
        <f>'2022'!AQ178</f>
        <v>1.1939132760652931</v>
      </c>
      <c r="G181" s="44">
        <f>'2021'!AX137</f>
        <v>0</v>
      </c>
      <c r="H181" s="94">
        <f t="shared" ref="H181:H182" si="55">IF(G181&gt;0,G181/D181*100,0)</f>
        <v>0</v>
      </c>
      <c r="I181" s="44"/>
      <c r="J181" s="44">
        <f>'2021'!BA137</f>
        <v>0</v>
      </c>
      <c r="K181" s="44"/>
      <c r="L181" s="44"/>
      <c r="M181" s="44"/>
      <c r="N181" s="44">
        <f>'2021'!BC137</f>
        <v>0</v>
      </c>
      <c r="O181" s="44">
        <f>'Добыча 2021'!F147</f>
        <v>0</v>
      </c>
      <c r="P181" s="44"/>
      <c r="Q181" s="44"/>
      <c r="R181" s="44"/>
      <c r="S181" s="44">
        <f>'Добыча 2021'!H147</f>
        <v>0</v>
      </c>
      <c r="T181" s="44">
        <f>'Добыча 2021'!G147</f>
        <v>0</v>
      </c>
      <c r="U181" s="44">
        <f t="shared" si="52"/>
        <v>0</v>
      </c>
      <c r="V181" s="94">
        <f>'2022'!AU178</f>
        <v>6.2</v>
      </c>
      <c r="W181" s="44">
        <f t="shared" si="53"/>
        <v>5</v>
      </c>
      <c r="X181" s="44">
        <f>'2022'!AX178</f>
        <v>6</v>
      </c>
      <c r="Y181" s="94">
        <f t="shared" si="54"/>
        <v>4.838709677419355</v>
      </c>
      <c r="Z181" s="44"/>
      <c r="AA181" s="44">
        <f>'2022'!BA178</f>
        <v>0</v>
      </c>
      <c r="AB181" s="44"/>
      <c r="AC181" s="44"/>
      <c r="AD181" s="44"/>
      <c r="AE181" s="95">
        <f>'2022'!BC178</f>
        <v>0</v>
      </c>
      <c r="AF181" s="82" t="str">
        <f t="shared" si="37"/>
        <v/>
      </c>
      <c r="AG181" s="159"/>
      <c r="AH181" s="160">
        <f t="shared" si="38"/>
        <v>1.1939132760652931</v>
      </c>
      <c r="AI181" s="160" t="e">
        <f t="shared" ca="1" si="39"/>
        <v>#NAME?</v>
      </c>
      <c r="AJ181" s="161">
        <f t="shared" si="40"/>
        <v>5</v>
      </c>
      <c r="AK181" s="161" t="str">
        <f t="shared" si="41"/>
        <v/>
      </c>
      <c r="AL181" s="161" t="e">
        <f t="shared" ca="1" si="42"/>
        <v>#NAME?</v>
      </c>
      <c r="AM181" s="161">
        <f t="shared" si="43"/>
        <v>6</v>
      </c>
      <c r="AN181" s="162" t="e">
        <f t="shared" ca="1" si="44"/>
        <v>#NAME?</v>
      </c>
      <c r="AO181" s="34" t="str">
        <f t="shared" si="45"/>
        <v>Сумма не совпадает или не ОДОУ</v>
      </c>
      <c r="AP181" s="34" t="str">
        <f t="shared" si="49"/>
        <v/>
      </c>
      <c r="AQ181" s="72"/>
    </row>
    <row r="182" spans="1:43" ht="63" x14ac:dyDescent="0.25">
      <c r="A182" s="34">
        <v>146</v>
      </c>
      <c r="B182" s="57" t="s">
        <v>339</v>
      </c>
      <c r="C182" s="92">
        <f>'2022'!B179</f>
        <v>385.73099999999999</v>
      </c>
      <c r="D182" s="93">
        <f>'2022'!AM179</f>
        <v>52</v>
      </c>
      <c r="E182" s="93">
        <f>'2022'!AN179</f>
        <v>0</v>
      </c>
      <c r="F182" s="92">
        <f>'2022'!AQ179</f>
        <v>0</v>
      </c>
      <c r="G182" s="44">
        <f>'2021'!AX138</f>
        <v>0</v>
      </c>
      <c r="H182" s="94">
        <f t="shared" si="55"/>
        <v>0</v>
      </c>
      <c r="I182" s="44"/>
      <c r="J182" s="44">
        <f>'2021'!BA138</f>
        <v>0</v>
      </c>
      <c r="K182" s="44"/>
      <c r="L182" s="44"/>
      <c r="M182" s="44"/>
      <c r="N182" s="44">
        <f>'2021'!BC138</f>
        <v>0</v>
      </c>
      <c r="O182" s="44">
        <f>'Добыча 2021'!F148</f>
        <v>0</v>
      </c>
      <c r="P182" s="44"/>
      <c r="Q182" s="44"/>
      <c r="R182" s="44"/>
      <c r="S182" s="44">
        <f>'Добыча 2021'!H148</f>
        <v>0</v>
      </c>
      <c r="T182" s="44">
        <f>'Добыча 2021'!G148</f>
        <v>0</v>
      </c>
      <c r="U182" s="44">
        <f t="shared" si="52"/>
        <v>0</v>
      </c>
      <c r="V182" s="94">
        <f>'2022'!AU179</f>
        <v>0</v>
      </c>
      <c r="W182" s="44">
        <f t="shared" si="53"/>
        <v>0</v>
      </c>
      <c r="X182" s="44">
        <f>'2022'!AX179</f>
        <v>0</v>
      </c>
      <c r="Y182" s="94">
        <f t="shared" si="54"/>
        <v>0</v>
      </c>
      <c r="Z182" s="44"/>
      <c r="AA182" s="44">
        <f>'2022'!BA179</f>
        <v>0</v>
      </c>
      <c r="AB182" s="44"/>
      <c r="AC182" s="44"/>
      <c r="AD182" s="44"/>
      <c r="AE182" s="95">
        <f>'2022'!BC179</f>
        <v>0</v>
      </c>
      <c r="AF182" s="82" t="str">
        <f t="shared" si="37"/>
        <v/>
      </c>
      <c r="AG182" s="159"/>
      <c r="AH182" s="160">
        <f t="shared" si="38"/>
        <v>0</v>
      </c>
      <c r="AI182" s="160" t="e">
        <f t="shared" ca="1" si="39"/>
        <v>#NAME?</v>
      </c>
      <c r="AJ182" s="161">
        <f t="shared" si="40"/>
        <v>3</v>
      </c>
      <c r="AK182" s="161" t="str">
        <f t="shared" si="41"/>
        <v/>
      </c>
      <c r="AL182" s="161">
        <f t="shared" si="42"/>
        <v>0</v>
      </c>
      <c r="AM182" s="161">
        <f t="shared" si="43"/>
        <v>0</v>
      </c>
      <c r="AN182" s="162" t="str">
        <f t="shared" si="44"/>
        <v/>
      </c>
      <c r="AO182" s="34" t="str">
        <f t="shared" si="45"/>
        <v/>
      </c>
      <c r="AP182" s="34" t="str">
        <f t="shared" si="49"/>
        <v/>
      </c>
      <c r="AQ182" s="72"/>
    </row>
    <row r="183" spans="1:43" ht="47.25" x14ac:dyDescent="0.25">
      <c r="A183" s="34">
        <v>147</v>
      </c>
      <c r="B183" s="116" t="s">
        <v>444</v>
      </c>
      <c r="C183" s="92">
        <f>'2022'!B180</f>
        <v>16.981999999999999</v>
      </c>
      <c r="D183" s="581">
        <f>'2022'!AM180</f>
        <v>0</v>
      </c>
      <c r="E183" s="93">
        <f>'2022'!AN180</f>
        <v>0</v>
      </c>
      <c r="F183" s="92">
        <f>'2022'!AQ180</f>
        <v>0</v>
      </c>
      <c r="G183" s="583">
        <f>'2021'!AX139</f>
        <v>0</v>
      </c>
      <c r="H183" s="585">
        <f>IF(G183&gt;0,G183/D187*100,0)</f>
        <v>0</v>
      </c>
      <c r="I183" s="44"/>
      <c r="J183" s="583">
        <f>'2021'!BA135</f>
        <v>0</v>
      </c>
      <c r="K183" s="44"/>
      <c r="L183" s="44"/>
      <c r="M183" s="44"/>
      <c r="N183" s="583">
        <f>'2021'!BC135</f>
        <v>0</v>
      </c>
      <c r="O183" s="583">
        <f>'Добыча 2021'!F149</f>
        <v>0</v>
      </c>
      <c r="P183" s="44"/>
      <c r="Q183" s="44"/>
      <c r="R183" s="44"/>
      <c r="S183" s="583">
        <f>'Добыча 2021'!H149</f>
        <v>0</v>
      </c>
      <c r="T183" s="583">
        <f>'Добыча 2021'!G149</f>
        <v>0</v>
      </c>
      <c r="U183" s="583">
        <f t="shared" si="52"/>
        <v>0</v>
      </c>
      <c r="V183" s="94">
        <f>'2022'!AU180</f>
        <v>0</v>
      </c>
      <c r="W183" s="44">
        <f t="shared" si="53"/>
        <v>0</v>
      </c>
      <c r="X183" s="44">
        <f>'2022'!AX180</f>
        <v>0</v>
      </c>
      <c r="Y183" s="94">
        <f t="shared" si="54"/>
        <v>0</v>
      </c>
      <c r="Z183" s="44"/>
      <c r="AA183" s="44">
        <f>'2022'!BA180</f>
        <v>0</v>
      </c>
      <c r="AB183" s="44"/>
      <c r="AC183" s="44"/>
      <c r="AD183" s="44">
        <f t="shared" ref="AD183:AD239" si="56">X183-Z183-AA183-AE183</f>
        <v>0</v>
      </c>
      <c r="AE183" s="95">
        <f>'2022'!BC180</f>
        <v>0</v>
      </c>
      <c r="AF183" s="82" t="str">
        <f t="shared" si="37"/>
        <v/>
      </c>
      <c r="AG183" s="159"/>
      <c r="AH183" s="160">
        <f t="shared" si="38"/>
        <v>0</v>
      </c>
      <c r="AI183" s="160" t="e">
        <f t="shared" ca="1" si="39"/>
        <v>#NAME?</v>
      </c>
      <c r="AJ183" s="161">
        <f t="shared" si="40"/>
        <v>3</v>
      </c>
      <c r="AK183" s="161" t="str">
        <f t="shared" si="41"/>
        <v/>
      </c>
      <c r="AL183" s="161">
        <f t="shared" si="42"/>
        <v>0</v>
      </c>
      <c r="AM183" s="161">
        <f t="shared" si="43"/>
        <v>0</v>
      </c>
      <c r="AN183" s="162" t="str">
        <f t="shared" si="44"/>
        <v/>
      </c>
      <c r="AO183" s="34" t="str">
        <f t="shared" si="45"/>
        <v/>
      </c>
      <c r="AP183" s="34" t="str">
        <f t="shared" si="49"/>
        <v/>
      </c>
      <c r="AQ183" s="72"/>
    </row>
    <row r="184" spans="1:43" ht="47.25" x14ac:dyDescent="0.25">
      <c r="A184" s="34">
        <v>148</v>
      </c>
      <c r="B184" s="116" t="s">
        <v>445</v>
      </c>
      <c r="C184" s="92">
        <f>'2022'!B181</f>
        <v>114.56699999999999</v>
      </c>
      <c r="D184" s="587"/>
      <c r="E184" s="93">
        <f>'2022'!AN181</f>
        <v>0</v>
      </c>
      <c r="F184" s="92">
        <f>'2022'!AQ181</f>
        <v>0</v>
      </c>
      <c r="G184" s="588"/>
      <c r="H184" s="589"/>
      <c r="I184" s="44"/>
      <c r="J184" s="588"/>
      <c r="K184" s="44"/>
      <c r="L184" s="44"/>
      <c r="M184" s="44"/>
      <c r="N184" s="588"/>
      <c r="O184" s="588"/>
      <c r="P184" s="44"/>
      <c r="Q184" s="44"/>
      <c r="R184" s="44"/>
      <c r="S184" s="588"/>
      <c r="T184" s="588"/>
      <c r="U184" s="588"/>
      <c r="V184" s="94">
        <f>'2022'!AU181</f>
        <v>0</v>
      </c>
      <c r="W184" s="44">
        <f t="shared" si="53"/>
        <v>0</v>
      </c>
      <c r="X184" s="44">
        <f>'2022'!AX181</f>
        <v>0</v>
      </c>
      <c r="Y184" s="94">
        <f t="shared" si="54"/>
        <v>0</v>
      </c>
      <c r="Z184" s="44"/>
      <c r="AA184" s="44">
        <f>'2022'!BA181</f>
        <v>0</v>
      </c>
      <c r="AB184" s="44"/>
      <c r="AC184" s="44"/>
      <c r="AD184" s="44">
        <f t="shared" si="56"/>
        <v>0</v>
      </c>
      <c r="AE184" s="95">
        <f>'2022'!BC181</f>
        <v>0</v>
      </c>
      <c r="AF184" s="82" t="str">
        <f t="shared" si="37"/>
        <v/>
      </c>
      <c r="AG184" s="159"/>
      <c r="AH184" s="160">
        <f t="shared" si="38"/>
        <v>0</v>
      </c>
      <c r="AI184" s="160" t="e">
        <f t="shared" ca="1" si="39"/>
        <v>#NAME?</v>
      </c>
      <c r="AJ184" s="161">
        <f t="shared" si="40"/>
        <v>3</v>
      </c>
      <c r="AK184" s="161" t="str">
        <f t="shared" si="41"/>
        <v/>
      </c>
      <c r="AL184" s="161">
        <f t="shared" si="42"/>
        <v>0</v>
      </c>
      <c r="AM184" s="161">
        <f t="shared" si="43"/>
        <v>0</v>
      </c>
      <c r="AN184" s="162" t="str">
        <f t="shared" si="44"/>
        <v/>
      </c>
      <c r="AO184" s="34" t="str">
        <f t="shared" si="45"/>
        <v/>
      </c>
      <c r="AP184" s="34" t="str">
        <f t="shared" si="49"/>
        <v/>
      </c>
      <c r="AQ184" s="72"/>
    </row>
    <row r="185" spans="1:43" ht="47.25" x14ac:dyDescent="0.25">
      <c r="A185" s="34">
        <v>149</v>
      </c>
      <c r="B185" s="116" t="s">
        <v>446</v>
      </c>
      <c r="C185" s="92">
        <f>'2022'!B182</f>
        <v>15.319000000000001</v>
      </c>
      <c r="D185" s="587"/>
      <c r="E185" s="93">
        <f>'2022'!AN182</f>
        <v>0</v>
      </c>
      <c r="F185" s="92">
        <f>'2022'!AQ182</f>
        <v>0</v>
      </c>
      <c r="G185" s="588"/>
      <c r="H185" s="589"/>
      <c r="I185" s="44"/>
      <c r="J185" s="588"/>
      <c r="K185" s="44"/>
      <c r="L185" s="44"/>
      <c r="M185" s="44"/>
      <c r="N185" s="588"/>
      <c r="O185" s="588"/>
      <c r="P185" s="44"/>
      <c r="Q185" s="44"/>
      <c r="R185" s="44"/>
      <c r="S185" s="588"/>
      <c r="T185" s="588"/>
      <c r="U185" s="588"/>
      <c r="V185" s="94">
        <f>'2022'!AU182</f>
        <v>0</v>
      </c>
      <c r="W185" s="44">
        <f t="shared" si="53"/>
        <v>0</v>
      </c>
      <c r="X185" s="44">
        <f>'2022'!AX182</f>
        <v>0</v>
      </c>
      <c r="Y185" s="94">
        <f t="shared" si="54"/>
        <v>0</v>
      </c>
      <c r="Z185" s="44"/>
      <c r="AA185" s="44">
        <f>'2022'!BA182</f>
        <v>0</v>
      </c>
      <c r="AB185" s="44"/>
      <c r="AC185" s="44"/>
      <c r="AD185" s="44">
        <f t="shared" si="56"/>
        <v>0</v>
      </c>
      <c r="AE185" s="95">
        <f>'2022'!BC182</f>
        <v>0</v>
      </c>
      <c r="AF185" s="82" t="str">
        <f t="shared" si="37"/>
        <v/>
      </c>
      <c r="AG185" s="159"/>
      <c r="AH185" s="160">
        <f t="shared" si="38"/>
        <v>0</v>
      </c>
      <c r="AI185" s="160" t="e">
        <f t="shared" ca="1" si="39"/>
        <v>#NAME?</v>
      </c>
      <c r="AJ185" s="161">
        <f t="shared" si="40"/>
        <v>3</v>
      </c>
      <c r="AK185" s="161" t="str">
        <f t="shared" si="41"/>
        <v/>
      </c>
      <c r="AL185" s="161">
        <f t="shared" si="42"/>
        <v>0</v>
      </c>
      <c r="AM185" s="161">
        <f t="shared" si="43"/>
        <v>0</v>
      </c>
      <c r="AN185" s="162" t="str">
        <f t="shared" si="44"/>
        <v/>
      </c>
      <c r="AO185" s="34" t="str">
        <f t="shared" si="45"/>
        <v/>
      </c>
      <c r="AP185" s="34" t="str">
        <f t="shared" si="49"/>
        <v/>
      </c>
      <c r="AQ185" s="72"/>
    </row>
    <row r="186" spans="1:43" ht="47.25" x14ac:dyDescent="0.25">
      <c r="A186" s="34">
        <v>150</v>
      </c>
      <c r="B186" s="116" t="s">
        <v>447</v>
      </c>
      <c r="C186" s="92">
        <f>'2022'!B183</f>
        <v>8.5980000000000008</v>
      </c>
      <c r="D186" s="587"/>
      <c r="E186" s="93">
        <f>'2022'!AN183</f>
        <v>0</v>
      </c>
      <c r="F186" s="92">
        <f>'2022'!AQ183</f>
        <v>0</v>
      </c>
      <c r="G186" s="588"/>
      <c r="H186" s="589"/>
      <c r="I186" s="44"/>
      <c r="J186" s="588"/>
      <c r="K186" s="44"/>
      <c r="L186" s="44"/>
      <c r="M186" s="44"/>
      <c r="N186" s="588"/>
      <c r="O186" s="588"/>
      <c r="P186" s="44"/>
      <c r="Q186" s="44"/>
      <c r="R186" s="44"/>
      <c r="S186" s="588"/>
      <c r="T186" s="588"/>
      <c r="U186" s="588"/>
      <c r="V186" s="94">
        <f>'2022'!AU183</f>
        <v>0</v>
      </c>
      <c r="W186" s="44">
        <f t="shared" si="53"/>
        <v>0</v>
      </c>
      <c r="X186" s="44">
        <f>'2022'!AX183</f>
        <v>0</v>
      </c>
      <c r="Y186" s="94">
        <f t="shared" si="54"/>
        <v>0</v>
      </c>
      <c r="Z186" s="44"/>
      <c r="AA186" s="44">
        <f>'2022'!BA183</f>
        <v>0</v>
      </c>
      <c r="AB186" s="44"/>
      <c r="AC186" s="44"/>
      <c r="AD186" s="44">
        <f t="shared" si="56"/>
        <v>0</v>
      </c>
      <c r="AE186" s="95">
        <f>'2022'!BC183</f>
        <v>0</v>
      </c>
      <c r="AF186" s="82" t="str">
        <f t="shared" si="37"/>
        <v/>
      </c>
      <c r="AG186" s="159"/>
      <c r="AH186" s="160">
        <f t="shared" si="38"/>
        <v>0</v>
      </c>
      <c r="AI186" s="160" t="e">
        <f t="shared" ca="1" si="39"/>
        <v>#NAME?</v>
      </c>
      <c r="AJ186" s="161">
        <f t="shared" si="40"/>
        <v>3</v>
      </c>
      <c r="AK186" s="161" t="str">
        <f t="shared" si="41"/>
        <v/>
      </c>
      <c r="AL186" s="161">
        <f t="shared" si="42"/>
        <v>0</v>
      </c>
      <c r="AM186" s="161">
        <f t="shared" si="43"/>
        <v>0</v>
      </c>
      <c r="AN186" s="162" t="str">
        <f t="shared" si="44"/>
        <v/>
      </c>
      <c r="AO186" s="34" t="str">
        <f t="shared" si="45"/>
        <v/>
      </c>
      <c r="AP186" s="34" t="str">
        <f t="shared" si="49"/>
        <v/>
      </c>
      <c r="AQ186" s="72"/>
    </row>
    <row r="187" spans="1:43" ht="47.25" x14ac:dyDescent="0.25">
      <c r="A187" s="34">
        <v>151</v>
      </c>
      <c r="B187" s="116" t="s">
        <v>448</v>
      </c>
      <c r="C187" s="92">
        <f>'2022'!B184</f>
        <v>13.641</v>
      </c>
      <c r="D187" s="582"/>
      <c r="E187" s="93">
        <f>'2022'!AN184</f>
        <v>0</v>
      </c>
      <c r="F187" s="92">
        <f>'2022'!AQ184</f>
        <v>0</v>
      </c>
      <c r="G187" s="584"/>
      <c r="H187" s="586"/>
      <c r="I187" s="44"/>
      <c r="J187" s="584"/>
      <c r="K187" s="44"/>
      <c r="L187" s="44"/>
      <c r="M187" s="44"/>
      <c r="N187" s="584"/>
      <c r="O187" s="584"/>
      <c r="P187" s="44"/>
      <c r="Q187" s="44"/>
      <c r="R187" s="44"/>
      <c r="S187" s="584"/>
      <c r="T187" s="584"/>
      <c r="U187" s="584"/>
      <c r="V187" s="94">
        <f>'2022'!AU184</f>
        <v>0</v>
      </c>
      <c r="W187" s="44">
        <f t="shared" si="53"/>
        <v>0</v>
      </c>
      <c r="X187" s="44">
        <f>'2022'!AX184</f>
        <v>0</v>
      </c>
      <c r="Y187" s="94">
        <f t="shared" si="54"/>
        <v>0</v>
      </c>
      <c r="Z187" s="44"/>
      <c r="AA187" s="44">
        <f>'2022'!BA184</f>
        <v>0</v>
      </c>
      <c r="AB187" s="44"/>
      <c r="AC187" s="44"/>
      <c r="AD187" s="44">
        <f t="shared" si="56"/>
        <v>0</v>
      </c>
      <c r="AE187" s="95">
        <f>'2022'!BC184</f>
        <v>0</v>
      </c>
      <c r="AF187" s="82" t="str">
        <f t="shared" si="37"/>
        <v/>
      </c>
      <c r="AG187" s="159"/>
      <c r="AH187" s="160">
        <f t="shared" si="38"/>
        <v>0</v>
      </c>
      <c r="AI187" s="160" t="e">
        <f t="shared" ca="1" si="39"/>
        <v>#NAME?</v>
      </c>
      <c r="AJ187" s="161">
        <f t="shared" si="40"/>
        <v>3</v>
      </c>
      <c r="AK187" s="161" t="str">
        <f t="shared" si="41"/>
        <v/>
      </c>
      <c r="AL187" s="161">
        <f t="shared" si="42"/>
        <v>0</v>
      </c>
      <c r="AM187" s="161">
        <f t="shared" si="43"/>
        <v>0</v>
      </c>
      <c r="AN187" s="162" t="str">
        <f t="shared" si="44"/>
        <v/>
      </c>
      <c r="AO187" s="34" t="str">
        <f t="shared" si="45"/>
        <v/>
      </c>
      <c r="AP187" s="34" t="str">
        <f t="shared" si="49"/>
        <v/>
      </c>
      <c r="AQ187" s="72"/>
    </row>
    <row r="188" spans="1:43" ht="29.25" customHeight="1" x14ac:dyDescent="0.25">
      <c r="A188" s="34">
        <v>152</v>
      </c>
      <c r="B188" s="57" t="s">
        <v>217</v>
      </c>
      <c r="C188" s="92">
        <f>'2022'!B185</f>
        <v>52</v>
      </c>
      <c r="D188" s="93">
        <f>'2022'!AM185</f>
        <v>0</v>
      </c>
      <c r="E188" s="93">
        <f>'2022'!AN185</f>
        <v>0</v>
      </c>
      <c r="F188" s="92">
        <f>'2022'!AQ185</f>
        <v>0</v>
      </c>
      <c r="G188" s="44">
        <f>'2021'!AX140</f>
        <v>0</v>
      </c>
      <c r="H188" s="94">
        <f t="shared" ref="H188:H251" si="57">IF(G188&gt;0,G188/D188*100,0)</f>
        <v>0</v>
      </c>
      <c r="I188" s="44"/>
      <c r="J188" s="44">
        <f>'2021'!BA140</f>
        <v>0</v>
      </c>
      <c r="K188" s="44"/>
      <c r="L188" s="44"/>
      <c r="M188" s="44"/>
      <c r="N188" s="44">
        <f>'2021'!BC140</f>
        <v>0</v>
      </c>
      <c r="O188" s="44">
        <f>'Добыча 2021'!F150</f>
        <v>0</v>
      </c>
      <c r="P188" s="44"/>
      <c r="Q188" s="44"/>
      <c r="R188" s="44"/>
      <c r="S188" s="44">
        <f>'Добыча 2021'!H150</f>
        <v>0</v>
      </c>
      <c r="T188" s="44">
        <f>'Добыча 2021'!G150</f>
        <v>0</v>
      </c>
      <c r="U188" s="44">
        <f t="shared" si="52"/>
        <v>0</v>
      </c>
      <c r="V188" s="94">
        <f>'2022'!AU185</f>
        <v>0</v>
      </c>
      <c r="W188" s="44">
        <f t="shared" si="53"/>
        <v>0</v>
      </c>
      <c r="X188" s="44">
        <f>'2022'!AX185</f>
        <v>0</v>
      </c>
      <c r="Y188" s="94">
        <f t="shared" si="54"/>
        <v>0</v>
      </c>
      <c r="Z188" s="44"/>
      <c r="AA188" s="44">
        <f>'2022'!BA185</f>
        <v>0</v>
      </c>
      <c r="AB188" s="44"/>
      <c r="AC188" s="44"/>
      <c r="AD188" s="44"/>
      <c r="AE188" s="95">
        <f>'2022'!BC185</f>
        <v>0</v>
      </c>
      <c r="AF188" s="82" t="str">
        <f t="shared" si="37"/>
        <v/>
      </c>
      <c r="AG188" s="159"/>
      <c r="AH188" s="160">
        <f t="shared" si="38"/>
        <v>0</v>
      </c>
      <c r="AI188" s="160" t="e">
        <f t="shared" ca="1" si="39"/>
        <v>#NAME?</v>
      </c>
      <c r="AJ188" s="161">
        <f t="shared" si="40"/>
        <v>3</v>
      </c>
      <c r="AK188" s="161" t="str">
        <f t="shared" si="41"/>
        <v/>
      </c>
      <c r="AL188" s="161">
        <f t="shared" si="42"/>
        <v>0</v>
      </c>
      <c r="AM188" s="161">
        <f t="shared" si="43"/>
        <v>0</v>
      </c>
      <c r="AN188" s="162" t="str">
        <f t="shared" si="44"/>
        <v/>
      </c>
      <c r="AO188" s="34" t="str">
        <f t="shared" si="45"/>
        <v/>
      </c>
      <c r="AP188" s="34" t="str">
        <f t="shared" si="49"/>
        <v/>
      </c>
      <c r="AQ188" s="72"/>
    </row>
    <row r="189" spans="1:43" ht="37.5" customHeight="1" x14ac:dyDescent="0.25">
      <c r="A189" s="34">
        <v>153</v>
      </c>
      <c r="B189" s="57" t="s">
        <v>222</v>
      </c>
      <c r="C189" s="92">
        <f>'2022'!B186</f>
        <v>52.7</v>
      </c>
      <c r="D189" s="93">
        <f>'2022'!AM186</f>
        <v>0</v>
      </c>
      <c r="E189" s="93">
        <f>'2022'!AN186</f>
        <v>0</v>
      </c>
      <c r="F189" s="92">
        <f>'2022'!AQ186</f>
        <v>0</v>
      </c>
      <c r="G189" s="44">
        <f>'2021'!AX141</f>
        <v>0</v>
      </c>
      <c r="H189" s="94">
        <f t="shared" si="57"/>
        <v>0</v>
      </c>
      <c r="I189" s="44"/>
      <c r="J189" s="44">
        <f>'2021'!BA141</f>
        <v>0</v>
      </c>
      <c r="K189" s="44"/>
      <c r="L189" s="44"/>
      <c r="M189" s="44"/>
      <c r="N189" s="44">
        <f>'2021'!BC141</f>
        <v>0</v>
      </c>
      <c r="O189" s="44">
        <f>'Добыча 2021'!F151</f>
        <v>0</v>
      </c>
      <c r="P189" s="44"/>
      <c r="Q189" s="44"/>
      <c r="R189" s="44"/>
      <c r="S189" s="44">
        <f>'Добыча 2021'!H151</f>
        <v>0</v>
      </c>
      <c r="T189" s="44">
        <f>'Добыча 2021'!G151</f>
        <v>0</v>
      </c>
      <c r="U189" s="44">
        <f t="shared" si="52"/>
        <v>0</v>
      </c>
      <c r="V189" s="94">
        <f>'2022'!AU186</f>
        <v>0</v>
      </c>
      <c r="W189" s="44">
        <f t="shared" si="53"/>
        <v>0</v>
      </c>
      <c r="X189" s="44">
        <f>'2022'!AX186</f>
        <v>0</v>
      </c>
      <c r="Y189" s="94">
        <f t="shared" si="54"/>
        <v>0</v>
      </c>
      <c r="Z189" s="44"/>
      <c r="AA189" s="44">
        <f>'2022'!BA186</f>
        <v>0</v>
      </c>
      <c r="AB189" s="44"/>
      <c r="AC189" s="44"/>
      <c r="AD189" s="44"/>
      <c r="AE189" s="95">
        <f>'2022'!BC186</f>
        <v>0</v>
      </c>
      <c r="AF189" s="82" t="str">
        <f t="shared" si="37"/>
        <v/>
      </c>
      <c r="AG189" s="159"/>
      <c r="AH189" s="160">
        <f t="shared" si="38"/>
        <v>0</v>
      </c>
      <c r="AI189" s="160" t="e">
        <f t="shared" ca="1" si="39"/>
        <v>#NAME?</v>
      </c>
      <c r="AJ189" s="161">
        <f t="shared" si="40"/>
        <v>3</v>
      </c>
      <c r="AK189" s="161" t="str">
        <f t="shared" si="41"/>
        <v/>
      </c>
      <c r="AL189" s="161">
        <f t="shared" si="42"/>
        <v>0</v>
      </c>
      <c r="AM189" s="161">
        <f t="shared" si="43"/>
        <v>0</v>
      </c>
      <c r="AN189" s="162" t="str">
        <f t="shared" si="44"/>
        <v/>
      </c>
      <c r="AO189" s="34" t="str">
        <f t="shared" si="45"/>
        <v/>
      </c>
      <c r="AP189" s="34" t="str">
        <f t="shared" si="49"/>
        <v/>
      </c>
      <c r="AQ189" s="72"/>
    </row>
    <row r="190" spans="1:43" ht="33" customHeight="1" x14ac:dyDescent="0.25">
      <c r="A190" s="34">
        <v>154</v>
      </c>
      <c r="B190" s="57" t="s">
        <v>221</v>
      </c>
      <c r="C190" s="92">
        <f>'2022'!B187</f>
        <v>34.1</v>
      </c>
      <c r="D190" s="93">
        <f>'2022'!AM187</f>
        <v>0</v>
      </c>
      <c r="E190" s="93">
        <f>'2022'!AN187</f>
        <v>0</v>
      </c>
      <c r="F190" s="92">
        <f>'2022'!AQ187</f>
        <v>0</v>
      </c>
      <c r="G190" s="44">
        <f>'2021'!AX142</f>
        <v>0</v>
      </c>
      <c r="H190" s="94">
        <f t="shared" si="57"/>
        <v>0</v>
      </c>
      <c r="I190" s="47"/>
      <c r="J190" s="44">
        <f>'2021'!BA142</f>
        <v>0</v>
      </c>
      <c r="K190" s="47"/>
      <c r="L190" s="99"/>
      <c r="M190" s="44"/>
      <c r="N190" s="44">
        <f>'2021'!BC142</f>
        <v>0</v>
      </c>
      <c r="O190" s="44">
        <f>'Добыча 2021'!F152</f>
        <v>0</v>
      </c>
      <c r="P190" s="44"/>
      <c r="Q190" s="44"/>
      <c r="R190" s="44"/>
      <c r="S190" s="44">
        <f>'Добыча 2021'!H152</f>
        <v>0</v>
      </c>
      <c r="T190" s="44">
        <f>'Добыча 2021'!G152</f>
        <v>0</v>
      </c>
      <c r="U190" s="44">
        <f t="shared" si="52"/>
        <v>0</v>
      </c>
      <c r="V190" s="94">
        <f>'2022'!AU187</f>
        <v>0</v>
      </c>
      <c r="W190" s="44">
        <f t="shared" si="53"/>
        <v>0</v>
      </c>
      <c r="X190" s="44">
        <f>'2022'!AX187</f>
        <v>0</v>
      </c>
      <c r="Y190" s="94">
        <f t="shared" si="54"/>
        <v>0</v>
      </c>
      <c r="Z190" s="44"/>
      <c r="AA190" s="44">
        <f>'2022'!BA187</f>
        <v>0</v>
      </c>
      <c r="AB190" s="44"/>
      <c r="AC190" s="44"/>
      <c r="AD190" s="44"/>
      <c r="AE190" s="95">
        <f>'2022'!BC187</f>
        <v>0</v>
      </c>
      <c r="AF190" s="82" t="str">
        <f t="shared" si="37"/>
        <v/>
      </c>
      <c r="AG190" s="159"/>
      <c r="AH190" s="160">
        <f t="shared" si="38"/>
        <v>0</v>
      </c>
      <c r="AI190" s="160" t="e">
        <f t="shared" ca="1" si="39"/>
        <v>#NAME?</v>
      </c>
      <c r="AJ190" s="161">
        <f t="shared" si="40"/>
        <v>3</v>
      </c>
      <c r="AK190" s="161" t="str">
        <f t="shared" si="41"/>
        <v/>
      </c>
      <c r="AL190" s="161">
        <f t="shared" si="42"/>
        <v>0</v>
      </c>
      <c r="AM190" s="161">
        <f t="shared" si="43"/>
        <v>0</v>
      </c>
      <c r="AN190" s="162" t="str">
        <f t="shared" si="44"/>
        <v/>
      </c>
      <c r="AO190" s="34" t="str">
        <f t="shared" si="45"/>
        <v/>
      </c>
      <c r="AP190" s="34" t="str">
        <f t="shared" si="49"/>
        <v/>
      </c>
      <c r="AQ190" s="72"/>
    </row>
    <row r="191" spans="1:43" ht="33.75" customHeight="1" x14ac:dyDescent="0.25">
      <c r="A191" s="34">
        <v>155</v>
      </c>
      <c r="B191" s="57" t="s">
        <v>218</v>
      </c>
      <c r="C191" s="92">
        <f>'2022'!B188</f>
        <v>18.399999999999999</v>
      </c>
      <c r="D191" s="93">
        <f>'2022'!AM188</f>
        <v>0</v>
      </c>
      <c r="E191" s="93">
        <f>'2022'!AN188</f>
        <v>0</v>
      </c>
      <c r="F191" s="92">
        <f>'2022'!AQ188</f>
        <v>0</v>
      </c>
      <c r="G191" s="44">
        <f>'2021'!AX143</f>
        <v>0</v>
      </c>
      <c r="H191" s="94">
        <f t="shared" si="57"/>
        <v>0</v>
      </c>
      <c r="I191" s="44"/>
      <c r="J191" s="44">
        <f>'2021'!BA143</f>
        <v>0</v>
      </c>
      <c r="K191" s="44"/>
      <c r="L191" s="44"/>
      <c r="M191" s="44"/>
      <c r="N191" s="44">
        <f>'2021'!BC143</f>
        <v>0</v>
      </c>
      <c r="O191" s="44">
        <f>'Добыча 2021'!F153</f>
        <v>0</v>
      </c>
      <c r="P191" s="44"/>
      <c r="Q191" s="44"/>
      <c r="R191" s="44"/>
      <c r="S191" s="44">
        <f>'Добыча 2021'!H153</f>
        <v>0</v>
      </c>
      <c r="T191" s="44">
        <f>'Добыча 2021'!G153</f>
        <v>0</v>
      </c>
      <c r="U191" s="44">
        <f t="shared" si="52"/>
        <v>0</v>
      </c>
      <c r="V191" s="94">
        <f>'2022'!AU188</f>
        <v>0</v>
      </c>
      <c r="W191" s="44">
        <f t="shared" si="53"/>
        <v>0</v>
      </c>
      <c r="X191" s="44">
        <f>'2022'!AX188</f>
        <v>0</v>
      </c>
      <c r="Y191" s="94">
        <f t="shared" si="54"/>
        <v>0</v>
      </c>
      <c r="Z191" s="44"/>
      <c r="AA191" s="44">
        <f>'2022'!BA188</f>
        <v>0</v>
      </c>
      <c r="AB191" s="44"/>
      <c r="AC191" s="44"/>
      <c r="AD191" s="44"/>
      <c r="AE191" s="95">
        <f>'2022'!BC188</f>
        <v>0</v>
      </c>
      <c r="AF191" s="82" t="str">
        <f t="shared" si="37"/>
        <v/>
      </c>
      <c r="AG191" s="159"/>
      <c r="AH191" s="160">
        <f t="shared" si="38"/>
        <v>0</v>
      </c>
      <c r="AI191" s="160" t="e">
        <f t="shared" ca="1" si="39"/>
        <v>#NAME?</v>
      </c>
      <c r="AJ191" s="161">
        <f t="shared" si="40"/>
        <v>3</v>
      </c>
      <c r="AK191" s="161" t="str">
        <f t="shared" si="41"/>
        <v/>
      </c>
      <c r="AL191" s="161">
        <f t="shared" si="42"/>
        <v>0</v>
      </c>
      <c r="AM191" s="161">
        <f t="shared" si="43"/>
        <v>0</v>
      </c>
      <c r="AN191" s="162" t="str">
        <f t="shared" si="44"/>
        <v/>
      </c>
      <c r="AO191" s="34" t="str">
        <f t="shared" si="45"/>
        <v/>
      </c>
      <c r="AP191" s="34" t="str">
        <f t="shared" si="49"/>
        <v/>
      </c>
      <c r="AQ191" s="72"/>
    </row>
    <row r="192" spans="1:43" ht="47.25" x14ac:dyDescent="0.25">
      <c r="A192" s="34">
        <v>156</v>
      </c>
      <c r="B192" s="57" t="s">
        <v>220</v>
      </c>
      <c r="C192" s="92">
        <f>'2022'!B189</f>
        <v>48.5</v>
      </c>
      <c r="D192" s="93">
        <f>'2022'!AM189</f>
        <v>3</v>
      </c>
      <c r="E192" s="93">
        <f>'2022'!AN189</f>
        <v>0</v>
      </c>
      <c r="F192" s="92">
        <f>'2022'!AQ189</f>
        <v>0</v>
      </c>
      <c r="G192" s="44">
        <f>'2021'!AX144</f>
        <v>0</v>
      </c>
      <c r="H192" s="94">
        <f t="shared" si="57"/>
        <v>0</v>
      </c>
      <c r="I192" s="44"/>
      <c r="J192" s="44">
        <f>'2021'!BA144</f>
        <v>0</v>
      </c>
      <c r="K192" s="44"/>
      <c r="L192" s="44"/>
      <c r="M192" s="44"/>
      <c r="N192" s="44">
        <f>'2021'!BC144</f>
        <v>0</v>
      </c>
      <c r="O192" s="44">
        <f>'Добыча 2021'!F154</f>
        <v>0</v>
      </c>
      <c r="P192" s="44"/>
      <c r="Q192" s="44"/>
      <c r="R192" s="44"/>
      <c r="S192" s="44">
        <f>'Добыча 2021'!H154</f>
        <v>0</v>
      </c>
      <c r="T192" s="44">
        <f>'Добыча 2021'!G154</f>
        <v>0</v>
      </c>
      <c r="U192" s="44">
        <f t="shared" si="52"/>
        <v>0</v>
      </c>
      <c r="V192" s="94">
        <f>'2022'!AU189</f>
        <v>0</v>
      </c>
      <c r="W192" s="44">
        <f t="shared" si="53"/>
        <v>0</v>
      </c>
      <c r="X192" s="44">
        <f>'2022'!AX189</f>
        <v>0</v>
      </c>
      <c r="Y192" s="94">
        <f t="shared" si="54"/>
        <v>0</v>
      </c>
      <c r="Z192" s="44"/>
      <c r="AA192" s="44">
        <f>'2022'!BA189</f>
        <v>0</v>
      </c>
      <c r="AB192" s="44"/>
      <c r="AC192" s="44"/>
      <c r="AD192" s="44"/>
      <c r="AE192" s="95">
        <f>'2022'!BC189</f>
        <v>0</v>
      </c>
      <c r="AF192" s="82" t="str">
        <f t="shared" si="37"/>
        <v/>
      </c>
      <c r="AG192" s="159"/>
      <c r="AH192" s="160">
        <f t="shared" si="38"/>
        <v>0</v>
      </c>
      <c r="AI192" s="160" t="e">
        <f t="shared" ca="1" si="39"/>
        <v>#NAME?</v>
      </c>
      <c r="AJ192" s="161">
        <f t="shared" si="40"/>
        <v>3</v>
      </c>
      <c r="AK192" s="161" t="str">
        <f t="shared" si="41"/>
        <v/>
      </c>
      <c r="AL192" s="161">
        <f t="shared" si="42"/>
        <v>0</v>
      </c>
      <c r="AM192" s="161">
        <f t="shared" si="43"/>
        <v>0</v>
      </c>
      <c r="AN192" s="162" t="str">
        <f t="shared" si="44"/>
        <v/>
      </c>
      <c r="AO192" s="34" t="str">
        <f t="shared" si="45"/>
        <v/>
      </c>
      <c r="AP192" s="34" t="str">
        <f t="shared" si="49"/>
        <v/>
      </c>
      <c r="AQ192" s="72"/>
    </row>
    <row r="193" spans="1:43" ht="47.25" x14ac:dyDescent="0.25">
      <c r="A193" s="34">
        <v>157</v>
      </c>
      <c r="B193" s="57" t="s">
        <v>219</v>
      </c>
      <c r="C193" s="92">
        <f>'2022'!B190</f>
        <v>45.7</v>
      </c>
      <c r="D193" s="93">
        <f>'2022'!AM190</f>
        <v>0</v>
      </c>
      <c r="E193" s="93">
        <f>'2022'!AN190</f>
        <v>0</v>
      </c>
      <c r="F193" s="92">
        <f>'2022'!AQ190</f>
        <v>0</v>
      </c>
      <c r="G193" s="44">
        <f>'2021'!AX145</f>
        <v>0</v>
      </c>
      <c r="H193" s="94">
        <f t="shared" si="57"/>
        <v>0</v>
      </c>
      <c r="I193" s="47"/>
      <c r="J193" s="44">
        <f>'2021'!BA145</f>
        <v>0</v>
      </c>
      <c r="K193" s="47"/>
      <c r="L193" s="99"/>
      <c r="M193" s="44"/>
      <c r="N193" s="44">
        <f>'2021'!BC145</f>
        <v>0</v>
      </c>
      <c r="O193" s="44">
        <f>'Добыча 2021'!F155</f>
        <v>0</v>
      </c>
      <c r="P193" s="44"/>
      <c r="Q193" s="44"/>
      <c r="R193" s="44"/>
      <c r="S193" s="44">
        <f>'Добыча 2021'!H155</f>
        <v>0</v>
      </c>
      <c r="T193" s="44">
        <f>'Добыча 2021'!G155</f>
        <v>0</v>
      </c>
      <c r="U193" s="44">
        <f t="shared" si="52"/>
        <v>0</v>
      </c>
      <c r="V193" s="94">
        <f>'2022'!AU190</f>
        <v>0</v>
      </c>
      <c r="W193" s="44">
        <f t="shared" si="53"/>
        <v>0</v>
      </c>
      <c r="X193" s="44">
        <f>'2022'!AX190</f>
        <v>0</v>
      </c>
      <c r="Y193" s="94">
        <f t="shared" si="54"/>
        <v>0</v>
      </c>
      <c r="Z193" s="44"/>
      <c r="AA193" s="44">
        <f>'2022'!BA190</f>
        <v>0</v>
      </c>
      <c r="AB193" s="44"/>
      <c r="AC193" s="44"/>
      <c r="AD193" s="44"/>
      <c r="AE193" s="95">
        <f>'2022'!BC190</f>
        <v>0</v>
      </c>
      <c r="AF193" s="82" t="str">
        <f t="shared" si="37"/>
        <v/>
      </c>
      <c r="AG193" s="159"/>
      <c r="AH193" s="160">
        <f t="shared" si="38"/>
        <v>0</v>
      </c>
      <c r="AI193" s="160" t="e">
        <f t="shared" ca="1" si="39"/>
        <v>#NAME?</v>
      </c>
      <c r="AJ193" s="161">
        <f t="shared" si="40"/>
        <v>3</v>
      </c>
      <c r="AK193" s="161" t="str">
        <f t="shared" si="41"/>
        <v/>
      </c>
      <c r="AL193" s="161">
        <f t="shared" si="42"/>
        <v>0</v>
      </c>
      <c r="AM193" s="161">
        <f t="shared" si="43"/>
        <v>0</v>
      </c>
      <c r="AN193" s="162" t="str">
        <f t="shared" si="44"/>
        <v/>
      </c>
      <c r="AO193" s="34" t="str">
        <f t="shared" si="45"/>
        <v/>
      </c>
      <c r="AP193" s="34" t="str">
        <f t="shared" si="49"/>
        <v/>
      </c>
      <c r="AQ193" s="72"/>
    </row>
    <row r="194" spans="1:43" ht="94.5" x14ac:dyDescent="0.25">
      <c r="A194" s="34">
        <v>158</v>
      </c>
      <c r="B194" s="57" t="s">
        <v>208</v>
      </c>
      <c r="C194" s="92">
        <f>'2022'!B191</f>
        <v>85.331000000000003</v>
      </c>
      <c r="D194" s="93">
        <f>'2022'!AM191</f>
        <v>60</v>
      </c>
      <c r="E194" s="93">
        <f>'2022'!AN191</f>
        <v>69</v>
      </c>
      <c r="F194" s="92">
        <f>'2022'!AQ191</f>
        <v>0.80861586058993795</v>
      </c>
      <c r="G194" s="44">
        <f>'2021'!AX146</f>
        <v>1</v>
      </c>
      <c r="H194" s="94">
        <f t="shared" si="57"/>
        <v>1.6666666666666667</v>
      </c>
      <c r="I194" s="44"/>
      <c r="J194" s="44">
        <f>'2021'!BA146</f>
        <v>0</v>
      </c>
      <c r="K194" s="44"/>
      <c r="L194" s="44"/>
      <c r="M194" s="44"/>
      <c r="N194" s="44">
        <f>'2021'!BC146</f>
        <v>0</v>
      </c>
      <c r="O194" s="44">
        <f>'Добыча 2021'!F156</f>
        <v>0</v>
      </c>
      <c r="P194" s="44"/>
      <c r="Q194" s="44"/>
      <c r="R194" s="44"/>
      <c r="S194" s="44">
        <f>'Добыча 2021'!H156</f>
        <v>0</v>
      </c>
      <c r="T194" s="44">
        <f>'Добыча 2021'!G156</f>
        <v>0</v>
      </c>
      <c r="U194" s="44">
        <f t="shared" si="52"/>
        <v>0</v>
      </c>
      <c r="V194" s="94">
        <f>'2022'!AU191</f>
        <v>2.0699999999999998</v>
      </c>
      <c r="W194" s="44">
        <f t="shared" si="53"/>
        <v>3</v>
      </c>
      <c r="X194" s="44">
        <f>'2022'!AX191</f>
        <v>2</v>
      </c>
      <c r="Y194" s="94">
        <f t="shared" si="54"/>
        <v>2.8985507246376812</v>
      </c>
      <c r="Z194" s="44"/>
      <c r="AA194" s="44">
        <f>'2022'!BA191</f>
        <v>0</v>
      </c>
      <c r="AB194" s="44"/>
      <c r="AC194" s="44"/>
      <c r="AD194" s="44"/>
      <c r="AE194" s="95">
        <f>'2022'!BC191</f>
        <v>0</v>
      </c>
      <c r="AF194" s="82" t="str">
        <f t="shared" si="37"/>
        <v/>
      </c>
      <c r="AG194" s="159"/>
      <c r="AH194" s="160">
        <f t="shared" si="38"/>
        <v>0.80861586058993795</v>
      </c>
      <c r="AI194" s="160" t="e">
        <f t="shared" ca="1" si="39"/>
        <v>#NAME?</v>
      </c>
      <c r="AJ194" s="161">
        <f t="shared" si="40"/>
        <v>3</v>
      </c>
      <c r="AK194" s="161" t="str">
        <f t="shared" si="41"/>
        <v/>
      </c>
      <c r="AL194" s="161" t="e">
        <f t="shared" ca="1" si="42"/>
        <v>#NAME?</v>
      </c>
      <c r="AM194" s="161">
        <f t="shared" si="43"/>
        <v>2</v>
      </c>
      <c r="AN194" s="162" t="e">
        <f t="shared" ca="1" si="44"/>
        <v>#NAME?</v>
      </c>
      <c r="AO194" s="34" t="str">
        <f t="shared" si="45"/>
        <v>Сумма не совпадает или не ОДОУ</v>
      </c>
      <c r="AP194" s="34" t="str">
        <f t="shared" si="49"/>
        <v/>
      </c>
      <c r="AQ194" s="72"/>
    </row>
    <row r="195" spans="1:43" ht="18.75" x14ac:dyDescent="0.25">
      <c r="A195" s="34"/>
      <c r="B195" s="46" t="s">
        <v>223</v>
      </c>
      <c r="C195" s="98"/>
      <c r="D195" s="97"/>
      <c r="E195" s="97"/>
      <c r="F195" s="98"/>
      <c r="G195" s="44"/>
      <c r="H195" s="94"/>
      <c r="I195" s="44"/>
      <c r="J195" s="44"/>
      <c r="K195" s="44"/>
      <c r="L195" s="44"/>
      <c r="M195" s="56"/>
      <c r="N195" s="44"/>
      <c r="O195" s="56"/>
      <c r="P195" s="56"/>
      <c r="Q195" s="56"/>
      <c r="R195" s="56"/>
      <c r="S195" s="56"/>
      <c r="T195" s="56"/>
      <c r="U195" s="44"/>
      <c r="V195" s="111"/>
      <c r="W195" s="44"/>
      <c r="X195" s="56"/>
      <c r="Y195" s="94"/>
      <c r="Z195" s="56"/>
      <c r="AA195" s="56"/>
      <c r="AB195" s="56"/>
      <c r="AC195" s="56"/>
      <c r="AD195" s="44"/>
      <c r="AE195" s="56"/>
      <c r="AF195" s="82" t="str">
        <f t="shared" si="37"/>
        <v/>
      </c>
      <c r="AG195" s="159"/>
      <c r="AH195" s="160" t="str">
        <f t="shared" si="38"/>
        <v/>
      </c>
      <c r="AI195" s="160" t="str">
        <f t="shared" si="39"/>
        <v/>
      </c>
      <c r="AJ195" s="161" t="str">
        <f t="shared" si="40"/>
        <v/>
      </c>
      <c r="AK195" s="161" t="str">
        <f t="shared" si="41"/>
        <v/>
      </c>
      <c r="AL195" s="161" t="str">
        <f t="shared" si="42"/>
        <v/>
      </c>
      <c r="AM195" s="161" t="str">
        <f t="shared" si="43"/>
        <v/>
      </c>
      <c r="AN195" s="162" t="str">
        <f t="shared" si="44"/>
        <v/>
      </c>
      <c r="AO195" s="34" t="str">
        <f t="shared" si="45"/>
        <v/>
      </c>
      <c r="AP195" s="34" t="str">
        <f t="shared" si="49"/>
        <v/>
      </c>
      <c r="AQ195" s="72"/>
    </row>
    <row r="196" spans="1:43" ht="46.5" customHeight="1" x14ac:dyDescent="0.25">
      <c r="A196" s="34">
        <v>159</v>
      </c>
      <c r="B196" s="57" t="s">
        <v>224</v>
      </c>
      <c r="C196" s="92">
        <f>'2022'!B193</f>
        <v>3221.3</v>
      </c>
      <c r="D196" s="93">
        <f>'2022'!AM193</f>
        <v>0</v>
      </c>
      <c r="E196" s="93">
        <f>'2022'!AN193</f>
        <v>62</v>
      </c>
      <c r="F196" s="92">
        <f>'2022'!AQ193</f>
        <v>1.9246887902399652E-2</v>
      </c>
      <c r="G196" s="44">
        <f>'2021'!AX148</f>
        <v>0</v>
      </c>
      <c r="H196" s="94">
        <f t="shared" si="57"/>
        <v>0</v>
      </c>
      <c r="I196" s="44"/>
      <c r="J196" s="44">
        <f>'2021'!BA148</f>
        <v>0</v>
      </c>
      <c r="K196" s="44"/>
      <c r="L196" s="44"/>
      <c r="M196" s="44"/>
      <c r="N196" s="44">
        <f>'2021'!BC148</f>
        <v>0</v>
      </c>
      <c r="O196" s="44">
        <f>'Добыча 2021'!F158</f>
        <v>0</v>
      </c>
      <c r="P196" s="44"/>
      <c r="Q196" s="44"/>
      <c r="R196" s="44"/>
      <c r="S196" s="44">
        <f>'Добыча 2021'!H158</f>
        <v>0</v>
      </c>
      <c r="T196" s="44">
        <f>'Добыча 2021'!G158</f>
        <v>0</v>
      </c>
      <c r="U196" s="44">
        <f t="shared" si="52"/>
        <v>0</v>
      </c>
      <c r="V196" s="94">
        <f>'2022'!AU193</f>
        <v>1.8599999999999999</v>
      </c>
      <c r="W196" s="44">
        <f t="shared" si="53"/>
        <v>3</v>
      </c>
      <c r="X196" s="44">
        <f>'2022'!AX193</f>
        <v>1</v>
      </c>
      <c r="Y196" s="94">
        <f t="shared" si="54"/>
        <v>1.6129032258064515</v>
      </c>
      <c r="Z196" s="44"/>
      <c r="AA196" s="44">
        <f>'2022'!BA193</f>
        <v>0</v>
      </c>
      <c r="AB196" s="44"/>
      <c r="AC196" s="44"/>
      <c r="AD196" s="44"/>
      <c r="AE196" s="95">
        <f>'2022'!BC193</f>
        <v>0</v>
      </c>
      <c r="AF196" s="82" t="str">
        <f t="shared" si="37"/>
        <v/>
      </c>
      <c r="AG196" s="159"/>
      <c r="AH196" s="160">
        <f t="shared" si="38"/>
        <v>1.9246887902399652E-2</v>
      </c>
      <c r="AI196" s="160" t="e">
        <f t="shared" ca="1" si="39"/>
        <v>#NAME?</v>
      </c>
      <c r="AJ196" s="161">
        <f t="shared" si="40"/>
        <v>3</v>
      </c>
      <c r="AK196" s="161" t="str">
        <f t="shared" si="41"/>
        <v/>
      </c>
      <c r="AL196" s="161" t="e">
        <f t="shared" ca="1" si="42"/>
        <v>#NAME?</v>
      </c>
      <c r="AM196" s="161">
        <f t="shared" si="43"/>
        <v>1</v>
      </c>
      <c r="AN196" s="162" t="e">
        <f t="shared" ca="1" si="44"/>
        <v>#NAME?</v>
      </c>
      <c r="AO196" s="34" t="str">
        <f t="shared" si="45"/>
        <v>Сумма не совпадает или не ОДОУ</v>
      </c>
      <c r="AP196" s="34" t="str">
        <f t="shared" si="49"/>
        <v/>
      </c>
      <c r="AQ196" s="72"/>
    </row>
    <row r="197" spans="1:43" ht="18.75" x14ac:dyDescent="0.25">
      <c r="A197" s="34"/>
      <c r="B197" s="46" t="s">
        <v>225</v>
      </c>
      <c r="C197" s="98"/>
      <c r="D197" s="97"/>
      <c r="E197" s="97"/>
      <c r="F197" s="98"/>
      <c r="G197" s="44"/>
      <c r="H197" s="94"/>
      <c r="I197" s="44"/>
      <c r="J197" s="44"/>
      <c r="K197" s="44"/>
      <c r="L197" s="44"/>
      <c r="M197" s="56"/>
      <c r="N197" s="44"/>
      <c r="O197" s="56"/>
      <c r="P197" s="56"/>
      <c r="Q197" s="56"/>
      <c r="R197" s="56"/>
      <c r="S197" s="56"/>
      <c r="T197" s="56"/>
      <c r="U197" s="44"/>
      <c r="V197" s="111"/>
      <c r="W197" s="44"/>
      <c r="X197" s="56"/>
      <c r="Y197" s="94"/>
      <c r="Z197" s="56"/>
      <c r="AA197" s="56"/>
      <c r="AB197" s="56"/>
      <c r="AC197" s="56"/>
      <c r="AD197" s="44"/>
      <c r="AE197" s="56"/>
      <c r="AF197" s="82" t="str">
        <f t="shared" si="37"/>
        <v/>
      </c>
      <c r="AG197" s="159"/>
      <c r="AH197" s="160" t="str">
        <f t="shared" si="38"/>
        <v/>
      </c>
      <c r="AI197" s="160" t="str">
        <f t="shared" si="39"/>
        <v/>
      </c>
      <c r="AJ197" s="161" t="str">
        <f t="shared" si="40"/>
        <v/>
      </c>
      <c r="AK197" s="161" t="str">
        <f t="shared" si="41"/>
        <v/>
      </c>
      <c r="AL197" s="161" t="str">
        <f t="shared" si="42"/>
        <v/>
      </c>
      <c r="AM197" s="161" t="str">
        <f t="shared" si="43"/>
        <v/>
      </c>
      <c r="AN197" s="162" t="str">
        <f t="shared" si="44"/>
        <v/>
      </c>
      <c r="AO197" s="34" t="str">
        <f t="shared" si="45"/>
        <v/>
      </c>
      <c r="AP197" s="34" t="str">
        <f t="shared" si="49"/>
        <v/>
      </c>
      <c r="AQ197" s="72"/>
    </row>
    <row r="198" spans="1:43" ht="46.5" customHeight="1" x14ac:dyDescent="0.25">
      <c r="A198" s="34">
        <v>160</v>
      </c>
      <c r="B198" s="57" t="s">
        <v>341</v>
      </c>
      <c r="C198" s="92">
        <f>'2022'!B196</f>
        <v>307.60000000000002</v>
      </c>
      <c r="D198" s="93">
        <f>'2022'!AM196</f>
        <v>2910</v>
      </c>
      <c r="E198" s="93">
        <f>'2022'!AN196</f>
        <v>2897</v>
      </c>
      <c r="F198" s="92">
        <f>'2022'!AQ196</f>
        <v>9.4180754226267869</v>
      </c>
      <c r="G198" s="44">
        <f>'2021'!AX151</f>
        <v>200</v>
      </c>
      <c r="H198" s="94">
        <f t="shared" si="57"/>
        <v>6.8728522336769764</v>
      </c>
      <c r="I198" s="44"/>
      <c r="J198" s="44">
        <f>'2021'!BA151</f>
        <v>0</v>
      </c>
      <c r="K198" s="44"/>
      <c r="L198" s="44"/>
      <c r="M198" s="44"/>
      <c r="N198" s="44">
        <f>'2021'!BC151</f>
        <v>0</v>
      </c>
      <c r="O198" s="44">
        <f>'Добыча 2021'!F161</f>
        <v>180</v>
      </c>
      <c r="P198" s="44"/>
      <c r="Q198" s="44"/>
      <c r="R198" s="44"/>
      <c r="S198" s="44">
        <f>'Добыча 2021'!H161</f>
        <v>88</v>
      </c>
      <c r="T198" s="44">
        <f>'Добыча 2021'!G161</f>
        <v>92</v>
      </c>
      <c r="U198" s="44">
        <f t="shared" si="52"/>
        <v>90</v>
      </c>
      <c r="V198" s="94">
        <f>'2022'!AU196</f>
        <v>347.64</v>
      </c>
      <c r="W198" s="44">
        <f t="shared" si="53"/>
        <v>12</v>
      </c>
      <c r="X198" s="44">
        <f>'2022'!AX196</f>
        <v>200</v>
      </c>
      <c r="Y198" s="94">
        <f t="shared" si="54"/>
        <v>6.9036934760096642</v>
      </c>
      <c r="Z198" s="44"/>
      <c r="AA198" s="44">
        <f>'2022'!BA196</f>
        <v>0</v>
      </c>
      <c r="AB198" s="44"/>
      <c r="AC198" s="44"/>
      <c r="AD198" s="44"/>
      <c r="AE198" s="95">
        <f>'2022'!BC196</f>
        <v>0</v>
      </c>
      <c r="AF198" s="82" t="str">
        <f t="shared" si="37"/>
        <v/>
      </c>
      <c r="AG198" s="159"/>
      <c r="AH198" s="160">
        <f t="shared" si="38"/>
        <v>9.4180754226267869</v>
      </c>
      <c r="AI198" s="160" t="e">
        <f t="shared" ca="1" si="39"/>
        <v>#NAME?</v>
      </c>
      <c r="AJ198" s="161">
        <f t="shared" si="40"/>
        <v>12</v>
      </c>
      <c r="AK198" s="161" t="str">
        <f t="shared" si="41"/>
        <v/>
      </c>
      <c r="AL198" s="161" t="e">
        <f t="shared" ca="1" si="42"/>
        <v>#NAME?</v>
      </c>
      <c r="AM198" s="161">
        <f t="shared" si="43"/>
        <v>200</v>
      </c>
      <c r="AN198" s="162" t="e">
        <f t="shared" ca="1" si="44"/>
        <v>#NAME?</v>
      </c>
      <c r="AO198" s="34" t="str">
        <f t="shared" si="45"/>
        <v>Сумма не совпадает или не ОДОУ</v>
      </c>
      <c r="AP198" s="34" t="str">
        <f t="shared" si="49"/>
        <v/>
      </c>
      <c r="AQ198" s="72"/>
    </row>
    <row r="199" spans="1:43" ht="94.5" x14ac:dyDescent="0.25">
      <c r="A199" s="34">
        <v>161</v>
      </c>
      <c r="B199" s="57" t="s">
        <v>342</v>
      </c>
      <c r="C199" s="92">
        <f>'2022'!B197</f>
        <v>986.8</v>
      </c>
      <c r="D199" s="93">
        <f>'2022'!AM197</f>
        <v>892</v>
      </c>
      <c r="E199" s="93">
        <f>'2022'!AN197</f>
        <v>1184</v>
      </c>
      <c r="F199" s="92">
        <f>'2022'!AQ197</f>
        <v>1.1998378597486827</v>
      </c>
      <c r="G199" s="44">
        <f>'2021'!AX152</f>
        <v>26</v>
      </c>
      <c r="H199" s="94">
        <f t="shared" si="57"/>
        <v>2.9147982062780269</v>
      </c>
      <c r="I199" s="44"/>
      <c r="J199" s="44">
        <f>'2021'!BA152</f>
        <v>0</v>
      </c>
      <c r="K199" s="44"/>
      <c r="L199" s="44"/>
      <c r="M199" s="44"/>
      <c r="N199" s="44">
        <f>'2021'!BC152</f>
        <v>0</v>
      </c>
      <c r="O199" s="44">
        <f>'Добыча 2021'!F162</f>
        <v>7</v>
      </c>
      <c r="P199" s="44"/>
      <c r="Q199" s="44"/>
      <c r="R199" s="44"/>
      <c r="S199" s="44">
        <f>'Добыча 2021'!H162</f>
        <v>5</v>
      </c>
      <c r="T199" s="44">
        <f>'Добыча 2021'!G162</f>
        <v>2</v>
      </c>
      <c r="U199" s="44">
        <f t="shared" si="52"/>
        <v>26.923076923076923</v>
      </c>
      <c r="V199" s="94">
        <f>'2022'!AU197</f>
        <v>59.2</v>
      </c>
      <c r="W199" s="44">
        <f t="shared" si="53"/>
        <v>5</v>
      </c>
      <c r="X199" s="44">
        <f>'2022'!AX197</f>
        <v>59</v>
      </c>
      <c r="Y199" s="94">
        <f t="shared" si="54"/>
        <v>4.9831081081081079</v>
      </c>
      <c r="Z199" s="44"/>
      <c r="AA199" s="44">
        <f>'2022'!BA197</f>
        <v>0</v>
      </c>
      <c r="AB199" s="44"/>
      <c r="AC199" s="44"/>
      <c r="AD199" s="44"/>
      <c r="AE199" s="95">
        <f>'2022'!BC197</f>
        <v>0</v>
      </c>
      <c r="AF199" s="82" t="str">
        <f t="shared" si="37"/>
        <v/>
      </c>
      <c r="AG199" s="159"/>
      <c r="AH199" s="160">
        <f t="shared" si="38"/>
        <v>1.1998378597486827</v>
      </c>
      <c r="AI199" s="160" t="e">
        <f t="shared" ca="1" si="39"/>
        <v>#NAME?</v>
      </c>
      <c r="AJ199" s="161">
        <f t="shared" si="40"/>
        <v>5</v>
      </c>
      <c r="AK199" s="161" t="str">
        <f t="shared" si="41"/>
        <v/>
      </c>
      <c r="AL199" s="161" t="e">
        <f t="shared" ca="1" si="42"/>
        <v>#NAME?</v>
      </c>
      <c r="AM199" s="161">
        <f t="shared" si="43"/>
        <v>59</v>
      </c>
      <c r="AN199" s="162" t="e">
        <f t="shared" ca="1" si="44"/>
        <v>#NAME?</v>
      </c>
      <c r="AO199" s="34" t="str">
        <f t="shared" si="45"/>
        <v>Сумма не совпадает или не ОДОУ</v>
      </c>
      <c r="AP199" s="34" t="str">
        <f t="shared" si="49"/>
        <v/>
      </c>
      <c r="AQ199" s="72"/>
    </row>
    <row r="200" spans="1:43" ht="47.25" x14ac:dyDescent="0.25">
      <c r="A200" s="34">
        <v>162</v>
      </c>
      <c r="B200" s="57" t="s">
        <v>343</v>
      </c>
      <c r="C200" s="92">
        <f>'2022'!B198</f>
        <v>600.1</v>
      </c>
      <c r="D200" s="93">
        <f>'2022'!AM198</f>
        <v>0</v>
      </c>
      <c r="E200" s="93">
        <f>'2022'!AN198</f>
        <v>0</v>
      </c>
      <c r="F200" s="92">
        <f>'2022'!AQ198</f>
        <v>0</v>
      </c>
      <c r="G200" s="44">
        <f>'2021'!AX153</f>
        <v>0</v>
      </c>
      <c r="H200" s="94">
        <f t="shared" si="57"/>
        <v>0</v>
      </c>
      <c r="I200" s="44"/>
      <c r="J200" s="44">
        <f>'2021'!BA153</f>
        <v>0</v>
      </c>
      <c r="K200" s="44"/>
      <c r="L200" s="44"/>
      <c r="M200" s="44"/>
      <c r="N200" s="44">
        <f>'2021'!BC153</f>
        <v>0</v>
      </c>
      <c r="O200" s="44">
        <f>'Добыча 2021'!F163</f>
        <v>0</v>
      </c>
      <c r="P200" s="44"/>
      <c r="Q200" s="44"/>
      <c r="R200" s="44"/>
      <c r="S200" s="44">
        <f>'Добыча 2021'!H163</f>
        <v>0</v>
      </c>
      <c r="T200" s="44">
        <f>'Добыча 2021'!G163</f>
        <v>0</v>
      </c>
      <c r="U200" s="44">
        <f t="shared" si="52"/>
        <v>0</v>
      </c>
      <c r="V200" s="94">
        <f>'2022'!AU198</f>
        <v>0</v>
      </c>
      <c r="W200" s="44">
        <f t="shared" si="53"/>
        <v>0</v>
      </c>
      <c r="X200" s="44">
        <f>'2022'!AX198</f>
        <v>0</v>
      </c>
      <c r="Y200" s="94">
        <f t="shared" si="54"/>
        <v>0</v>
      </c>
      <c r="Z200" s="44"/>
      <c r="AA200" s="44">
        <f>'2022'!BA198</f>
        <v>0</v>
      </c>
      <c r="AB200" s="44"/>
      <c r="AC200" s="44"/>
      <c r="AD200" s="44"/>
      <c r="AE200" s="95">
        <f>'2022'!BC198</f>
        <v>0</v>
      </c>
      <c r="AF200" s="82" t="str">
        <f t="shared" si="37"/>
        <v/>
      </c>
      <c r="AG200" s="159"/>
      <c r="AH200" s="160">
        <f t="shared" si="38"/>
        <v>0</v>
      </c>
      <c r="AI200" s="160" t="e">
        <f t="shared" ca="1" si="39"/>
        <v>#NAME?</v>
      </c>
      <c r="AJ200" s="161">
        <f t="shared" si="40"/>
        <v>3</v>
      </c>
      <c r="AK200" s="161" t="str">
        <f t="shared" si="41"/>
        <v/>
      </c>
      <c r="AL200" s="161">
        <f t="shared" si="42"/>
        <v>0</v>
      </c>
      <c r="AM200" s="161">
        <f t="shared" si="43"/>
        <v>0</v>
      </c>
      <c r="AN200" s="162" t="str">
        <f t="shared" si="44"/>
        <v/>
      </c>
      <c r="AO200" s="34" t="str">
        <f t="shared" si="45"/>
        <v/>
      </c>
      <c r="AP200" s="34" t="str">
        <f t="shared" si="49"/>
        <v/>
      </c>
      <c r="AQ200" s="72"/>
    </row>
    <row r="201" spans="1:43" ht="18.75" x14ac:dyDescent="0.25">
      <c r="A201" s="34"/>
      <c r="B201" s="46" t="s">
        <v>229</v>
      </c>
      <c r="C201" s="98"/>
      <c r="D201" s="97"/>
      <c r="E201" s="97"/>
      <c r="F201" s="98"/>
      <c r="G201" s="44"/>
      <c r="H201" s="94"/>
      <c r="I201" s="44"/>
      <c r="J201" s="44"/>
      <c r="K201" s="44"/>
      <c r="L201" s="44"/>
      <c r="M201" s="56"/>
      <c r="N201" s="44"/>
      <c r="O201" s="56"/>
      <c r="P201" s="56"/>
      <c r="Q201" s="56"/>
      <c r="R201" s="56"/>
      <c r="S201" s="56"/>
      <c r="T201" s="56"/>
      <c r="U201" s="44"/>
      <c r="V201" s="111"/>
      <c r="W201" s="44"/>
      <c r="X201" s="56"/>
      <c r="Y201" s="94"/>
      <c r="Z201" s="56"/>
      <c r="AA201" s="56"/>
      <c r="AB201" s="56"/>
      <c r="AC201" s="56"/>
      <c r="AD201" s="44"/>
      <c r="AE201" s="56"/>
      <c r="AF201" s="82" t="str">
        <f t="shared" si="37"/>
        <v/>
      </c>
      <c r="AG201" s="159"/>
      <c r="AH201" s="160" t="str">
        <f t="shared" si="38"/>
        <v/>
      </c>
      <c r="AI201" s="160" t="str">
        <f t="shared" si="39"/>
        <v/>
      </c>
      <c r="AJ201" s="161" t="str">
        <f t="shared" si="40"/>
        <v/>
      </c>
      <c r="AK201" s="161" t="str">
        <f t="shared" si="41"/>
        <v/>
      </c>
      <c r="AL201" s="161" t="str">
        <f t="shared" si="42"/>
        <v/>
      </c>
      <c r="AM201" s="161" t="str">
        <f t="shared" si="43"/>
        <v/>
      </c>
      <c r="AN201" s="162" t="str">
        <f t="shared" si="44"/>
        <v/>
      </c>
      <c r="AO201" s="34" t="str">
        <f t="shared" si="45"/>
        <v/>
      </c>
      <c r="AP201" s="34" t="str">
        <f t="shared" si="49"/>
        <v/>
      </c>
      <c r="AQ201" s="72"/>
    </row>
    <row r="202" spans="1:43" ht="94.5" x14ac:dyDescent="0.25">
      <c r="A202" s="34">
        <v>163</v>
      </c>
      <c r="B202" s="57" t="s">
        <v>344</v>
      </c>
      <c r="C202" s="92">
        <f>'2022'!B200</f>
        <v>74.5</v>
      </c>
      <c r="D202" s="93">
        <f>'2022'!AM200</f>
        <v>306</v>
      </c>
      <c r="E202" s="93">
        <f>'2022'!AN200</f>
        <v>304</v>
      </c>
      <c r="F202" s="92">
        <f>'2022'!AQ200</f>
        <v>4.0805369127516782</v>
      </c>
      <c r="G202" s="44">
        <f>'2021'!AX155</f>
        <v>24</v>
      </c>
      <c r="H202" s="94">
        <f t="shared" si="57"/>
        <v>7.8431372549019605</v>
      </c>
      <c r="I202" s="44"/>
      <c r="J202" s="44">
        <f>'2021'!BA155</f>
        <v>0</v>
      </c>
      <c r="K202" s="44"/>
      <c r="L202" s="44"/>
      <c r="M202" s="44"/>
      <c r="N202" s="44">
        <f>'2021'!BC155</f>
        <v>0</v>
      </c>
      <c r="O202" s="44">
        <f>'Добыча 2021'!F165</f>
        <v>21</v>
      </c>
      <c r="P202" s="44"/>
      <c r="Q202" s="44"/>
      <c r="R202" s="44"/>
      <c r="S202" s="44">
        <f>'Добыча 2021'!H165</f>
        <v>11</v>
      </c>
      <c r="T202" s="44">
        <f>'Добыча 2021'!G165</f>
        <v>10</v>
      </c>
      <c r="U202" s="44">
        <f t="shared" si="52"/>
        <v>87.5</v>
      </c>
      <c r="V202" s="94">
        <f>'2022'!AU200</f>
        <v>24.32</v>
      </c>
      <c r="W202" s="44">
        <f t="shared" si="53"/>
        <v>8</v>
      </c>
      <c r="X202" s="44">
        <f>'2022'!AX200</f>
        <v>24</v>
      </c>
      <c r="Y202" s="94">
        <f t="shared" si="54"/>
        <v>7.8947368421052628</v>
      </c>
      <c r="Z202" s="44"/>
      <c r="AA202" s="44">
        <f>'2022'!BA200</f>
        <v>0</v>
      </c>
      <c r="AB202" s="44"/>
      <c r="AC202" s="44"/>
      <c r="AD202" s="44"/>
      <c r="AE202" s="95">
        <f>'2022'!BC200</f>
        <v>0</v>
      </c>
      <c r="AF202" s="82" t="str">
        <f t="shared" si="37"/>
        <v/>
      </c>
      <c r="AG202" s="159"/>
      <c r="AH202" s="160">
        <f t="shared" si="38"/>
        <v>4.0805369127516782</v>
      </c>
      <c r="AI202" s="160" t="e">
        <f t="shared" ca="1" si="39"/>
        <v>#NAME?</v>
      </c>
      <c r="AJ202" s="161">
        <f t="shared" si="40"/>
        <v>8</v>
      </c>
      <c r="AK202" s="161" t="str">
        <f t="shared" si="41"/>
        <v/>
      </c>
      <c r="AL202" s="161" t="e">
        <f t="shared" ca="1" si="42"/>
        <v>#NAME?</v>
      </c>
      <c r="AM202" s="161">
        <f t="shared" si="43"/>
        <v>24</v>
      </c>
      <c r="AN202" s="162" t="e">
        <f t="shared" ca="1" si="44"/>
        <v>#NAME?</v>
      </c>
      <c r="AO202" s="34" t="str">
        <f t="shared" si="45"/>
        <v>Сумма не совпадает или не ОДОУ</v>
      </c>
      <c r="AP202" s="34" t="str">
        <f t="shared" si="49"/>
        <v/>
      </c>
      <c r="AQ202" s="72"/>
    </row>
    <row r="203" spans="1:43" ht="30.75" customHeight="1" x14ac:dyDescent="0.25">
      <c r="A203" s="34">
        <v>164</v>
      </c>
      <c r="B203" s="57" t="s">
        <v>231</v>
      </c>
      <c r="C203" s="92">
        <f>'2022'!B201</f>
        <v>85.9</v>
      </c>
      <c r="D203" s="93">
        <f>'2022'!AM201</f>
        <v>175</v>
      </c>
      <c r="E203" s="93">
        <f>'2022'!AN201</f>
        <v>180</v>
      </c>
      <c r="F203" s="92">
        <f>'2022'!AQ201</f>
        <v>2.0954598370197903</v>
      </c>
      <c r="G203" s="44">
        <f>'2021'!AX156</f>
        <v>8</v>
      </c>
      <c r="H203" s="94">
        <f t="shared" si="57"/>
        <v>4.5714285714285712</v>
      </c>
      <c r="I203" s="44"/>
      <c r="J203" s="44">
        <f>'2021'!BA156</f>
        <v>0</v>
      </c>
      <c r="K203" s="44"/>
      <c r="L203" s="44"/>
      <c r="M203" s="44"/>
      <c r="N203" s="44">
        <f>'2021'!BC156</f>
        <v>0</v>
      </c>
      <c r="O203" s="44">
        <f>'Добыча 2021'!F166</f>
        <v>7</v>
      </c>
      <c r="P203" s="44"/>
      <c r="Q203" s="44"/>
      <c r="R203" s="44"/>
      <c r="S203" s="44">
        <f>'Добыча 2021'!H166</f>
        <v>5</v>
      </c>
      <c r="T203" s="44">
        <f>'Добыча 2021'!G166</f>
        <v>2</v>
      </c>
      <c r="U203" s="44">
        <f t="shared" si="52"/>
        <v>87.5</v>
      </c>
      <c r="V203" s="94">
        <f>'2022'!AU201</f>
        <v>12.600000000000001</v>
      </c>
      <c r="W203" s="44">
        <f t="shared" si="53"/>
        <v>7.0000000000000009</v>
      </c>
      <c r="X203" s="44">
        <f>'2022'!AX201</f>
        <v>9</v>
      </c>
      <c r="Y203" s="94">
        <f t="shared" si="54"/>
        <v>5</v>
      </c>
      <c r="Z203" s="44"/>
      <c r="AA203" s="44">
        <f>'2022'!BA201</f>
        <v>0</v>
      </c>
      <c r="AB203" s="44"/>
      <c r="AC203" s="44"/>
      <c r="AD203" s="44"/>
      <c r="AE203" s="95">
        <f>'2022'!BC201</f>
        <v>0</v>
      </c>
      <c r="AF203" s="82" t="str">
        <f t="shared" si="37"/>
        <v/>
      </c>
      <c r="AG203" s="159"/>
      <c r="AH203" s="160">
        <f t="shared" si="38"/>
        <v>2.0954598370197903</v>
      </c>
      <c r="AI203" s="160" t="e">
        <f t="shared" ca="1" si="39"/>
        <v>#NAME?</v>
      </c>
      <c r="AJ203" s="161">
        <f t="shared" si="40"/>
        <v>7</v>
      </c>
      <c r="AK203" s="161" t="str">
        <f t="shared" si="41"/>
        <v/>
      </c>
      <c r="AL203" s="161" t="e">
        <f t="shared" ca="1" si="42"/>
        <v>#NAME?</v>
      </c>
      <c r="AM203" s="161">
        <f t="shared" si="43"/>
        <v>9</v>
      </c>
      <c r="AN203" s="162" t="e">
        <f t="shared" ca="1" si="44"/>
        <v>#NAME?</v>
      </c>
      <c r="AO203" s="34" t="str">
        <f t="shared" si="45"/>
        <v>Сумма не совпадает или не ОДОУ</v>
      </c>
      <c r="AP203" s="34" t="str">
        <f t="shared" si="49"/>
        <v/>
      </c>
      <c r="AQ203" s="72"/>
    </row>
    <row r="204" spans="1:43" ht="63" customHeight="1" x14ac:dyDescent="0.25">
      <c r="A204" s="34">
        <v>165</v>
      </c>
      <c r="B204" s="116" t="s">
        <v>449</v>
      </c>
      <c r="C204" s="92">
        <f>'2022'!B202</f>
        <v>145.69999999999999</v>
      </c>
      <c r="D204" s="581">
        <f>'2022'!AM202</f>
        <v>3641</v>
      </c>
      <c r="E204" s="93">
        <f>'2022'!AN202</f>
        <v>3239</v>
      </c>
      <c r="F204" s="92">
        <f>'2022'!AQ202</f>
        <v>22.230610844200413</v>
      </c>
      <c r="G204" s="583">
        <f>'2021'!AX157</f>
        <v>650</v>
      </c>
      <c r="H204" s="585">
        <f t="shared" si="57"/>
        <v>17.852238396045042</v>
      </c>
      <c r="I204" s="56"/>
      <c r="J204" s="583">
        <f>'2021'!BA157</f>
        <v>0</v>
      </c>
      <c r="K204" s="56"/>
      <c r="L204" s="107"/>
      <c r="M204" s="44"/>
      <c r="N204" s="583">
        <f>'2021'!BC157</f>
        <v>0</v>
      </c>
      <c r="O204" s="583">
        <f>'Добыча 2021'!F167</f>
        <v>524</v>
      </c>
      <c r="P204" s="44"/>
      <c r="Q204" s="44"/>
      <c r="R204" s="44"/>
      <c r="S204" s="583">
        <f>'Добыча 2021'!H167</f>
        <v>260</v>
      </c>
      <c r="T204" s="583">
        <f>'Добыча 2021'!G167</f>
        <v>264</v>
      </c>
      <c r="U204" s="583">
        <f t="shared" si="52"/>
        <v>80.615384615384613</v>
      </c>
      <c r="V204" s="94">
        <f>'2022'!AV202</f>
        <v>971.69999999999993</v>
      </c>
      <c r="W204" s="44">
        <f t="shared" si="53"/>
        <v>30</v>
      </c>
      <c r="X204" s="44">
        <f>'2022'!AX202</f>
        <v>640</v>
      </c>
      <c r="Y204" s="94">
        <f t="shared" si="54"/>
        <v>19.759184933621487</v>
      </c>
      <c r="Z204" s="44"/>
      <c r="AA204" s="44">
        <f>'2022'!BA202</f>
        <v>0</v>
      </c>
      <c r="AB204" s="44"/>
      <c r="AC204" s="44"/>
      <c r="AD204" s="44"/>
      <c r="AE204" s="95">
        <f>'2022'!BC202</f>
        <v>0</v>
      </c>
      <c r="AF204" s="82" t="str">
        <f t="shared" si="37"/>
        <v/>
      </c>
      <c r="AG204" s="159"/>
      <c r="AH204" s="160">
        <f t="shared" si="38"/>
        <v>22.230610844200413</v>
      </c>
      <c r="AI204" s="160" t="e">
        <f t="shared" ca="1" si="39"/>
        <v>#NAME?</v>
      </c>
      <c r="AJ204" s="161">
        <f t="shared" si="40"/>
        <v>30</v>
      </c>
      <c r="AK204" s="161" t="str">
        <f t="shared" si="41"/>
        <v/>
      </c>
      <c r="AL204" s="161" t="e">
        <f t="shared" ca="1" si="42"/>
        <v>#NAME?</v>
      </c>
      <c r="AM204" s="161">
        <f t="shared" si="43"/>
        <v>640</v>
      </c>
      <c r="AN204" s="162" t="e">
        <f t="shared" ca="1" si="44"/>
        <v>#NAME?</v>
      </c>
      <c r="AO204" s="34" t="str">
        <f t="shared" si="45"/>
        <v>Сумма не совпадает или не ОДОУ</v>
      </c>
      <c r="AP204" s="34" t="str">
        <f t="shared" si="49"/>
        <v/>
      </c>
      <c r="AQ204" s="72"/>
    </row>
    <row r="205" spans="1:43" ht="94.5" x14ac:dyDescent="0.25">
      <c r="A205" s="34">
        <v>166</v>
      </c>
      <c r="B205" s="116" t="s">
        <v>450</v>
      </c>
      <c r="C205" s="92">
        <f>'2022'!B203</f>
        <v>76.5</v>
      </c>
      <c r="D205" s="582"/>
      <c r="E205" s="93">
        <f>'2022'!AN203</f>
        <v>1280</v>
      </c>
      <c r="F205" s="92">
        <f>'2022'!AQ203</f>
        <v>16.732026143790851</v>
      </c>
      <c r="G205" s="584"/>
      <c r="H205" s="586"/>
      <c r="I205" s="47"/>
      <c r="J205" s="584"/>
      <c r="K205" s="47"/>
      <c r="L205" s="99"/>
      <c r="M205" s="44"/>
      <c r="N205" s="584"/>
      <c r="O205" s="584"/>
      <c r="P205" s="44"/>
      <c r="Q205" s="44"/>
      <c r="R205" s="44"/>
      <c r="S205" s="584"/>
      <c r="T205" s="584"/>
      <c r="U205" s="584"/>
      <c r="V205" s="94">
        <f>'2022'!AV203</f>
        <v>320</v>
      </c>
      <c r="W205" s="44">
        <f t="shared" si="53"/>
        <v>25</v>
      </c>
      <c r="X205" s="44">
        <f>'2022'!AX203</f>
        <v>320</v>
      </c>
      <c r="Y205" s="94">
        <f t="shared" si="54"/>
        <v>25</v>
      </c>
      <c r="Z205" s="44"/>
      <c r="AA205" s="44">
        <f>'2022'!BA203</f>
        <v>0</v>
      </c>
      <c r="AB205" s="44"/>
      <c r="AC205" s="44"/>
      <c r="AD205" s="44"/>
      <c r="AE205" s="95">
        <f>'2022'!BC203</f>
        <v>0</v>
      </c>
      <c r="AF205" s="82" t="str">
        <f t="shared" si="37"/>
        <v/>
      </c>
      <c r="AG205" s="159"/>
      <c r="AH205" s="160">
        <f t="shared" si="38"/>
        <v>16.732026143790851</v>
      </c>
      <c r="AI205" s="160" t="e">
        <f t="shared" ca="1" si="39"/>
        <v>#NAME?</v>
      </c>
      <c r="AJ205" s="161">
        <f t="shared" si="40"/>
        <v>25</v>
      </c>
      <c r="AK205" s="161" t="str">
        <f t="shared" si="41"/>
        <v/>
      </c>
      <c r="AL205" s="161" t="e">
        <f t="shared" ca="1" si="42"/>
        <v>#NAME?</v>
      </c>
      <c r="AM205" s="161">
        <f t="shared" si="43"/>
        <v>320</v>
      </c>
      <c r="AN205" s="162" t="e">
        <f t="shared" ca="1" si="44"/>
        <v>#NAME?</v>
      </c>
      <c r="AO205" s="34" t="str">
        <f t="shared" si="45"/>
        <v>Сумма не совпадает или не ОДОУ</v>
      </c>
      <c r="AP205" s="34" t="str">
        <f t="shared" si="49"/>
        <v/>
      </c>
      <c r="AQ205" s="72"/>
    </row>
    <row r="206" spans="1:43" ht="31.5" x14ac:dyDescent="0.25">
      <c r="A206" s="34">
        <v>167</v>
      </c>
      <c r="B206" s="57" t="s">
        <v>346</v>
      </c>
      <c r="C206" s="92">
        <f>'2022'!B204</f>
        <v>161</v>
      </c>
      <c r="D206" s="93">
        <f>'2022'!AM204</f>
        <v>837</v>
      </c>
      <c r="E206" s="93">
        <f>'2022'!AN204</f>
        <v>20</v>
      </c>
      <c r="F206" s="92">
        <f>'2022'!AQ204</f>
        <v>0.12422360248447205</v>
      </c>
      <c r="G206" s="44">
        <f>'2021'!AX158</f>
        <v>10</v>
      </c>
      <c r="H206" s="94">
        <f t="shared" si="57"/>
        <v>1.1947431302270013</v>
      </c>
      <c r="I206" s="44"/>
      <c r="J206" s="44">
        <f>'2021'!BA158</f>
        <v>0</v>
      </c>
      <c r="K206" s="44"/>
      <c r="L206" s="44"/>
      <c r="M206" s="44"/>
      <c r="N206" s="44">
        <f>'2021'!BC158</f>
        <v>3</v>
      </c>
      <c r="O206" s="44">
        <f>'Добыча 2021'!F168</f>
        <v>2</v>
      </c>
      <c r="P206" s="44"/>
      <c r="Q206" s="44"/>
      <c r="R206" s="44"/>
      <c r="S206" s="44">
        <f>'Добыча 2021'!H168</f>
        <v>2</v>
      </c>
      <c r="T206" s="44">
        <f>'Добыча 2021'!G168</f>
        <v>0</v>
      </c>
      <c r="U206" s="44">
        <f t="shared" si="52"/>
        <v>20</v>
      </c>
      <c r="V206" s="94">
        <f>'2022'!AU204</f>
        <v>0</v>
      </c>
      <c r="W206" s="44">
        <f t="shared" si="53"/>
        <v>0</v>
      </c>
      <c r="X206" s="44">
        <f>'2022'!AX204</f>
        <v>0</v>
      </c>
      <c r="Y206" s="94">
        <f t="shared" si="54"/>
        <v>0</v>
      </c>
      <c r="Z206" s="44"/>
      <c r="AA206" s="44">
        <f>'2022'!BA204</f>
        <v>0</v>
      </c>
      <c r="AB206" s="44"/>
      <c r="AC206" s="44"/>
      <c r="AD206" s="44">
        <f t="shared" si="56"/>
        <v>0</v>
      </c>
      <c r="AE206" s="95">
        <f>'2022'!BC204</f>
        <v>0</v>
      </c>
      <c r="AF206" s="82" t="str">
        <f t="shared" si="37"/>
        <v/>
      </c>
      <c r="AG206" s="159"/>
      <c r="AH206" s="160">
        <f t="shared" si="38"/>
        <v>0.12422360248447205</v>
      </c>
      <c r="AI206" s="160" t="e">
        <f t="shared" ca="1" si="39"/>
        <v>#NAME?</v>
      </c>
      <c r="AJ206" s="161">
        <f t="shared" si="40"/>
        <v>3</v>
      </c>
      <c r="AK206" s="161" t="str">
        <f t="shared" si="41"/>
        <v/>
      </c>
      <c r="AL206" s="161">
        <f t="shared" si="42"/>
        <v>0</v>
      </c>
      <c r="AM206" s="161">
        <f t="shared" si="43"/>
        <v>0</v>
      </c>
      <c r="AN206" s="162" t="str">
        <f t="shared" si="44"/>
        <v/>
      </c>
      <c r="AO206" s="34" t="str">
        <f t="shared" si="45"/>
        <v/>
      </c>
      <c r="AP206" s="34" t="str">
        <f t="shared" si="49"/>
        <v/>
      </c>
      <c r="AQ206" s="72"/>
    </row>
    <row r="207" spans="1:43" ht="94.5" x14ac:dyDescent="0.25">
      <c r="A207" s="34">
        <v>168</v>
      </c>
      <c r="B207" s="57" t="s">
        <v>347</v>
      </c>
      <c r="C207" s="92">
        <f>'2022'!B205</f>
        <v>121.011</v>
      </c>
      <c r="D207" s="93">
        <f>'2022'!AM205</f>
        <v>799</v>
      </c>
      <c r="E207" s="93">
        <f>'2022'!AN205</f>
        <v>1028</v>
      </c>
      <c r="F207" s="92">
        <f>'2022'!AQ205</f>
        <v>8.4950954871871147</v>
      </c>
      <c r="G207" s="44">
        <f>'2021'!AX159</f>
        <v>70</v>
      </c>
      <c r="H207" s="94">
        <f t="shared" si="57"/>
        <v>8.7609511889862333</v>
      </c>
      <c r="I207" s="44"/>
      <c r="J207" s="44">
        <f>'2021'!BA159</f>
        <v>0</v>
      </c>
      <c r="K207" s="44"/>
      <c r="L207" s="44"/>
      <c r="M207" s="44"/>
      <c r="N207" s="44">
        <f>'2021'!BC159</f>
        <v>0</v>
      </c>
      <c r="O207" s="44">
        <f>'Добыча 2021'!F169</f>
        <v>59</v>
      </c>
      <c r="P207" s="44"/>
      <c r="Q207" s="44"/>
      <c r="R207" s="44"/>
      <c r="S207" s="44">
        <f>'Добыча 2021'!H169</f>
        <v>38</v>
      </c>
      <c r="T207" s="44">
        <f>'Добыча 2021'!G169</f>
        <v>21</v>
      </c>
      <c r="U207" s="44">
        <f t="shared" si="52"/>
        <v>84.285714285714292</v>
      </c>
      <c r="V207" s="94">
        <f>'2022'!AU205</f>
        <v>123.36</v>
      </c>
      <c r="W207" s="44">
        <f t="shared" si="53"/>
        <v>12</v>
      </c>
      <c r="X207" s="44">
        <f>'2022'!AX205</f>
        <v>100</v>
      </c>
      <c r="Y207" s="94">
        <f t="shared" si="54"/>
        <v>9.7276264591439698</v>
      </c>
      <c r="Z207" s="44"/>
      <c r="AA207" s="44">
        <f>'2022'!BA205</f>
        <v>0</v>
      </c>
      <c r="AB207" s="44"/>
      <c r="AC207" s="44"/>
      <c r="AD207" s="44"/>
      <c r="AE207" s="95">
        <f>'2022'!BC205</f>
        <v>0</v>
      </c>
      <c r="AF207" s="82" t="str">
        <f t="shared" si="37"/>
        <v/>
      </c>
      <c r="AG207" s="159"/>
      <c r="AH207" s="160">
        <f t="shared" si="38"/>
        <v>8.4950954871871147</v>
      </c>
      <c r="AI207" s="160" t="e">
        <f t="shared" ca="1" si="39"/>
        <v>#NAME?</v>
      </c>
      <c r="AJ207" s="161">
        <f t="shared" si="40"/>
        <v>12</v>
      </c>
      <c r="AK207" s="161" t="str">
        <f t="shared" si="41"/>
        <v/>
      </c>
      <c r="AL207" s="161" t="e">
        <f t="shared" ca="1" si="42"/>
        <v>#NAME?</v>
      </c>
      <c r="AM207" s="161">
        <f t="shared" si="43"/>
        <v>100</v>
      </c>
      <c r="AN207" s="162" t="e">
        <f t="shared" ca="1" si="44"/>
        <v>#NAME?</v>
      </c>
      <c r="AO207" s="34" t="str">
        <f t="shared" si="45"/>
        <v>Сумма не совпадает или не ОДОУ</v>
      </c>
      <c r="AP207" s="34" t="str">
        <f t="shared" si="49"/>
        <v/>
      </c>
      <c r="AQ207" s="72"/>
    </row>
    <row r="208" spans="1:43" ht="94.5" x14ac:dyDescent="0.25">
      <c r="A208" s="34">
        <v>169</v>
      </c>
      <c r="B208" s="57" t="s">
        <v>234</v>
      </c>
      <c r="C208" s="92">
        <f>'2022'!B206</f>
        <v>23.507999999999999</v>
      </c>
      <c r="D208" s="93">
        <f>'2022'!AM206</f>
        <v>82</v>
      </c>
      <c r="E208" s="93">
        <f>'2022'!AN206</f>
        <v>86</v>
      </c>
      <c r="F208" s="92">
        <f>'2022'!AQ206</f>
        <v>3.6583290794623107</v>
      </c>
      <c r="G208" s="44">
        <f>'2021'!AX160</f>
        <v>5</v>
      </c>
      <c r="H208" s="94">
        <f t="shared" si="57"/>
        <v>6.0975609756097562</v>
      </c>
      <c r="I208" s="44"/>
      <c r="J208" s="44">
        <f>'2021'!BA160</f>
        <v>0</v>
      </c>
      <c r="K208" s="44"/>
      <c r="L208" s="44"/>
      <c r="M208" s="44"/>
      <c r="N208" s="44">
        <f>'2021'!BC160</f>
        <v>0</v>
      </c>
      <c r="O208" s="44">
        <f>'Добыча 2021'!F170</f>
        <v>0</v>
      </c>
      <c r="P208" s="44"/>
      <c r="Q208" s="44"/>
      <c r="R208" s="44"/>
      <c r="S208" s="44">
        <f>'Добыча 2021'!H170</f>
        <v>0</v>
      </c>
      <c r="T208" s="44">
        <f>'Добыча 2021'!G170</f>
        <v>0</v>
      </c>
      <c r="U208" s="44">
        <f t="shared" si="52"/>
        <v>0</v>
      </c>
      <c r="V208" s="94">
        <f>'2022'!AU206</f>
        <v>6.0200000000000005</v>
      </c>
      <c r="W208" s="44">
        <f t="shared" si="53"/>
        <v>7.0000000000000009</v>
      </c>
      <c r="X208" s="44">
        <f>'2022'!AX206</f>
        <v>6</v>
      </c>
      <c r="Y208" s="94">
        <f t="shared" si="54"/>
        <v>6.9767441860465116</v>
      </c>
      <c r="Z208" s="44"/>
      <c r="AA208" s="44">
        <f>'2022'!BA206</f>
        <v>0</v>
      </c>
      <c r="AB208" s="44"/>
      <c r="AC208" s="44"/>
      <c r="AD208" s="44"/>
      <c r="AE208" s="95">
        <f>'2022'!BC206</f>
        <v>0</v>
      </c>
      <c r="AF208" s="82" t="str">
        <f t="shared" ref="AF208:AF262" si="58">IF(C208&gt;0,IF(OR(AND(C208&lt;7,F208&lt;5),E208&lt;33),IF(COUNTIF(X208:AE208,"&gt;0")&gt;0,"Ошибка!",""),""),"")</f>
        <v/>
      </c>
      <c r="AG208" s="159"/>
      <c r="AH208" s="160">
        <f t="shared" ref="AH208:AH262" si="59">IF(AND(ISNUMBER(--C208),C208&gt;0),E208/C208,"")</f>
        <v>3.6583290794623107</v>
      </c>
      <c r="AI208" s="160" t="e">
        <f t="shared" ref="AI208:AI262" ca="1" si="60">IF(AND(ISNUMBER(--E208),ISNUMBER(--AJ208)),ЧАСТНОЕ(E208*AJ208,100),"")</f>
        <v>#NAME?</v>
      </c>
      <c r="AJ208" s="161">
        <f t="shared" ref="AJ208:AJ262" si="61">IF(AND(ISNUMBER(--C208),C208&gt;0),IF(F208&lt;=8,IF(F208&lt;=1,3,IF(F208&lt;=2,5,IF(F208&lt;=4,7,IF(F208&lt;=6,8,IF(F208&lt;=8,10,0))))),IF(F208&lt;=10,12,IF(F208&lt;=12,15,IF(F208&lt;=15,20,IF(F208&lt;=20,25,30))))),"")</f>
        <v>7</v>
      </c>
      <c r="AK208" s="161" t="str">
        <f t="shared" ref="AK208:AK262" si="62">IF(AJ207&lt;Y207,"Норматив превышен","")</f>
        <v/>
      </c>
      <c r="AL208" s="161" t="e">
        <f t="shared" ref="AL208:AL262" ca="1" si="63">IF(ISNUMBER(X208),IF(X208&gt;0,MAX(ЧАСТНОЕ(X208*30,100),1),0),"")</f>
        <v>#NAME?</v>
      </c>
      <c r="AM208" s="161">
        <f t="shared" ref="AM208:AM262" si="64">IF(ISNUMBER(X208),X208,"")</f>
        <v>6</v>
      </c>
      <c r="AN208" s="162" t="e">
        <f t="shared" ref="AN208:AN262" ca="1" si="65">IF(ISNUMBER(AE208),IF(AND(AM208&gt;=AE208,AL208&lt;=AE208),"","Вне норматива или не ОДОУ"),"")</f>
        <v>#NAME?</v>
      </c>
      <c r="AO208" s="34" t="str">
        <f t="shared" ref="AO208:AO262" si="66">IF(ISNUMBER(X208),IF(SUM(Z208:AE208)&lt;&gt;X208,"Сумма не совпадает или не ОДОУ",""),"")</f>
        <v>Сумма не совпадает или не ОДОУ</v>
      </c>
      <c r="AP208" s="34" t="str">
        <f t="shared" si="49"/>
        <v/>
      </c>
      <c r="AQ208" s="72"/>
    </row>
    <row r="209" spans="1:43" ht="94.5" x14ac:dyDescent="0.25">
      <c r="A209" s="34">
        <v>170</v>
      </c>
      <c r="B209" s="57" t="s">
        <v>337</v>
      </c>
      <c r="C209" s="92">
        <f>'2022'!B207</f>
        <v>182.6</v>
      </c>
      <c r="D209" s="93">
        <f>'2022'!AM207</f>
        <v>718</v>
      </c>
      <c r="E209" s="93">
        <f>'2022'!AN207</f>
        <v>778</v>
      </c>
      <c r="F209" s="92">
        <f>'2022'!AQ207</f>
        <v>4.2606790799561889</v>
      </c>
      <c r="G209" s="44">
        <f>'2021'!AX161</f>
        <v>25</v>
      </c>
      <c r="H209" s="94">
        <f t="shared" si="57"/>
        <v>3.4818941504178276</v>
      </c>
      <c r="I209" s="47"/>
      <c r="J209" s="44">
        <f>'2021'!BA161</f>
        <v>0</v>
      </c>
      <c r="K209" s="47"/>
      <c r="L209" s="99"/>
      <c r="M209" s="44"/>
      <c r="N209" s="44">
        <f>'2021'!BC161</f>
        <v>0</v>
      </c>
      <c r="O209" s="44">
        <f>'Добыча 2021'!F171</f>
        <v>13</v>
      </c>
      <c r="P209" s="44"/>
      <c r="Q209" s="44"/>
      <c r="R209" s="44"/>
      <c r="S209" s="44">
        <f>'Добыча 2021'!H171</f>
        <v>7</v>
      </c>
      <c r="T209" s="44">
        <f>'Добыча 2021'!G171</f>
        <v>6</v>
      </c>
      <c r="U209" s="44">
        <f t="shared" si="52"/>
        <v>52</v>
      </c>
      <c r="V209" s="94">
        <f>'2022'!AU207</f>
        <v>62.24</v>
      </c>
      <c r="W209" s="44">
        <f t="shared" si="53"/>
        <v>8</v>
      </c>
      <c r="X209" s="44">
        <f>'2022'!AX207</f>
        <v>30</v>
      </c>
      <c r="Y209" s="94">
        <f t="shared" si="54"/>
        <v>3.8560411311053984</v>
      </c>
      <c r="Z209" s="44"/>
      <c r="AA209" s="44">
        <f>'2022'!BA207</f>
        <v>0</v>
      </c>
      <c r="AB209" s="44"/>
      <c r="AC209" s="44"/>
      <c r="AD209" s="44"/>
      <c r="AE209" s="95">
        <f>'2022'!BC207</f>
        <v>0</v>
      </c>
      <c r="AF209" s="82" t="str">
        <f t="shared" si="58"/>
        <v/>
      </c>
      <c r="AG209" s="159"/>
      <c r="AH209" s="160">
        <f t="shared" si="59"/>
        <v>4.2606790799561889</v>
      </c>
      <c r="AI209" s="160" t="e">
        <f t="shared" ca="1" si="60"/>
        <v>#NAME?</v>
      </c>
      <c r="AJ209" s="161">
        <f t="shared" si="61"/>
        <v>8</v>
      </c>
      <c r="AK209" s="161" t="str">
        <f t="shared" si="62"/>
        <v/>
      </c>
      <c r="AL209" s="161" t="e">
        <f t="shared" ca="1" si="63"/>
        <v>#NAME?</v>
      </c>
      <c r="AM209" s="161">
        <f t="shared" si="64"/>
        <v>30</v>
      </c>
      <c r="AN209" s="162" t="e">
        <f t="shared" ca="1" si="65"/>
        <v>#NAME?</v>
      </c>
      <c r="AO209" s="34" t="str">
        <f t="shared" si="66"/>
        <v>Сумма не совпадает или не ОДОУ</v>
      </c>
      <c r="AP209" s="34" t="str">
        <f t="shared" ref="AP209:AP262" si="67">IF(AND(ISNUMBER(AA209),AA209&gt;0),IF(AA209&lt;=(X209*0.15),"","Изъятие более 15% !"),"")</f>
        <v/>
      </c>
      <c r="AQ209" s="72"/>
    </row>
    <row r="210" spans="1:43" ht="18.75" x14ac:dyDescent="0.25">
      <c r="A210" s="34"/>
      <c r="B210" s="46" t="s">
        <v>239</v>
      </c>
      <c r="C210" s="98"/>
      <c r="D210" s="97"/>
      <c r="E210" s="97"/>
      <c r="F210" s="98"/>
      <c r="G210" s="44"/>
      <c r="H210" s="94"/>
      <c r="I210" s="44"/>
      <c r="J210" s="44"/>
      <c r="K210" s="44"/>
      <c r="L210" s="44"/>
      <c r="M210" s="56"/>
      <c r="N210" s="44"/>
      <c r="O210" s="56"/>
      <c r="P210" s="56"/>
      <c r="Q210" s="56"/>
      <c r="R210" s="56"/>
      <c r="S210" s="56"/>
      <c r="T210" s="56"/>
      <c r="U210" s="44"/>
      <c r="V210" s="111"/>
      <c r="W210" s="44"/>
      <c r="X210" s="56"/>
      <c r="Y210" s="94"/>
      <c r="Z210" s="56"/>
      <c r="AA210" s="56"/>
      <c r="AB210" s="56"/>
      <c r="AC210" s="56"/>
      <c r="AD210" s="44"/>
      <c r="AE210" s="56"/>
      <c r="AF210" s="82" t="str">
        <f t="shared" si="58"/>
        <v/>
      </c>
      <c r="AG210" s="159"/>
      <c r="AH210" s="160" t="str">
        <f t="shared" si="59"/>
        <v/>
      </c>
      <c r="AI210" s="160" t="str">
        <f t="shared" si="60"/>
        <v/>
      </c>
      <c r="AJ210" s="161" t="str">
        <f t="shared" si="61"/>
        <v/>
      </c>
      <c r="AK210" s="161" t="str">
        <f t="shared" si="62"/>
        <v/>
      </c>
      <c r="AL210" s="161" t="str">
        <f t="shared" si="63"/>
        <v/>
      </c>
      <c r="AM210" s="161" t="str">
        <f t="shared" si="64"/>
        <v/>
      </c>
      <c r="AN210" s="162" t="str">
        <f t="shared" si="65"/>
        <v/>
      </c>
      <c r="AO210" s="34" t="str">
        <f t="shared" si="66"/>
        <v/>
      </c>
      <c r="AP210" s="34" t="str">
        <f t="shared" si="67"/>
        <v/>
      </c>
      <c r="AQ210" s="72"/>
    </row>
    <row r="211" spans="1:43" ht="94.5" x14ac:dyDescent="0.25">
      <c r="A211" s="34">
        <v>171</v>
      </c>
      <c r="B211" s="57" t="s">
        <v>348</v>
      </c>
      <c r="C211" s="92">
        <f>'2022'!B209</f>
        <v>397</v>
      </c>
      <c r="D211" s="93">
        <f>'2022'!AM209</f>
        <v>326</v>
      </c>
      <c r="E211" s="93">
        <f>'2022'!AN209</f>
        <v>353</v>
      </c>
      <c r="F211" s="92">
        <f>'2022'!AQ209</f>
        <v>0.88916876574307302</v>
      </c>
      <c r="G211" s="44">
        <f>'2021'!AX163</f>
        <v>9</v>
      </c>
      <c r="H211" s="94">
        <f t="shared" si="57"/>
        <v>2.7607361963190185</v>
      </c>
      <c r="I211" s="44"/>
      <c r="J211" s="44">
        <f>'2021'!BA163</f>
        <v>0</v>
      </c>
      <c r="K211" s="44"/>
      <c r="L211" s="44"/>
      <c r="M211" s="44"/>
      <c r="N211" s="44">
        <f>'2021'!BC163</f>
        <v>0</v>
      </c>
      <c r="O211" s="44">
        <f>'Добыча 2021'!F173</f>
        <v>9</v>
      </c>
      <c r="P211" s="44"/>
      <c r="Q211" s="44"/>
      <c r="R211" s="44"/>
      <c r="S211" s="44">
        <f>'Добыча 2021'!H173</f>
        <v>7</v>
      </c>
      <c r="T211" s="44">
        <f>'Добыча 2021'!G173</f>
        <v>2</v>
      </c>
      <c r="U211" s="44">
        <f t="shared" si="52"/>
        <v>100</v>
      </c>
      <c r="V211" s="94">
        <f>'2022'!AU209</f>
        <v>10.59</v>
      </c>
      <c r="W211" s="44">
        <f t="shared" si="53"/>
        <v>3</v>
      </c>
      <c r="X211" s="44">
        <f>'2022'!AX209</f>
        <v>10</v>
      </c>
      <c r="Y211" s="94">
        <f t="shared" si="54"/>
        <v>2.8328611898017</v>
      </c>
      <c r="Z211" s="44"/>
      <c r="AA211" s="44">
        <f>'2022'!BA209</f>
        <v>0</v>
      </c>
      <c r="AB211" s="44"/>
      <c r="AC211" s="44"/>
      <c r="AD211" s="44"/>
      <c r="AE211" s="95">
        <f>'2022'!BC209</f>
        <v>0</v>
      </c>
      <c r="AF211" s="82" t="str">
        <f t="shared" si="58"/>
        <v/>
      </c>
      <c r="AG211" s="159"/>
      <c r="AH211" s="160">
        <f t="shared" si="59"/>
        <v>0.88916876574307302</v>
      </c>
      <c r="AI211" s="160" t="e">
        <f t="shared" ca="1" si="60"/>
        <v>#NAME?</v>
      </c>
      <c r="AJ211" s="161">
        <f t="shared" si="61"/>
        <v>3</v>
      </c>
      <c r="AK211" s="161" t="str">
        <f t="shared" si="62"/>
        <v/>
      </c>
      <c r="AL211" s="161" t="e">
        <f t="shared" ca="1" si="63"/>
        <v>#NAME?</v>
      </c>
      <c r="AM211" s="161">
        <f t="shared" si="64"/>
        <v>10</v>
      </c>
      <c r="AN211" s="162" t="e">
        <f t="shared" ca="1" si="65"/>
        <v>#NAME?</v>
      </c>
      <c r="AO211" s="34" t="str">
        <f t="shared" si="66"/>
        <v>Сумма не совпадает или не ОДОУ</v>
      </c>
      <c r="AP211" s="34" t="str">
        <f t="shared" si="67"/>
        <v/>
      </c>
      <c r="AQ211" s="72"/>
    </row>
    <row r="212" spans="1:43" ht="47.25" x14ac:dyDescent="0.25">
      <c r="A212" s="34">
        <v>172</v>
      </c>
      <c r="B212" s="116" t="s">
        <v>451</v>
      </c>
      <c r="C212" s="92">
        <f>'2022'!B210</f>
        <v>283.51</v>
      </c>
      <c r="D212" s="581">
        <f>'2022'!AM210</f>
        <v>1210</v>
      </c>
      <c r="E212" s="93">
        <f>'2022'!AN210</f>
        <v>230</v>
      </c>
      <c r="F212" s="92">
        <f>'2022'!AQ210</f>
        <v>0.81125886212126563</v>
      </c>
      <c r="G212" s="583">
        <f>'2021'!AX164</f>
        <v>36</v>
      </c>
      <c r="H212" s="585">
        <f t="shared" si="57"/>
        <v>2.9752066115702478</v>
      </c>
      <c r="I212" s="56"/>
      <c r="J212" s="583">
        <f>'2021'!BA164</f>
        <v>5</v>
      </c>
      <c r="K212" s="56"/>
      <c r="L212" s="107"/>
      <c r="M212" s="44"/>
      <c r="N212" s="583">
        <f>'2021'!BC164</f>
        <v>11</v>
      </c>
      <c r="O212" s="583">
        <f>'Добыча 2021'!F174</f>
        <v>27</v>
      </c>
      <c r="P212" s="44"/>
      <c r="Q212" s="44"/>
      <c r="R212" s="44"/>
      <c r="S212" s="583">
        <f>'Добыча 2021'!H174</f>
        <v>19</v>
      </c>
      <c r="T212" s="583">
        <f>'Добыча 2021'!G174</f>
        <v>8</v>
      </c>
      <c r="U212" s="583">
        <f t="shared" si="52"/>
        <v>75</v>
      </c>
      <c r="V212" s="94">
        <f>'2022'!AU210</f>
        <v>6.8999999999999995</v>
      </c>
      <c r="W212" s="44">
        <f t="shared" si="53"/>
        <v>3</v>
      </c>
      <c r="X212" s="44">
        <f>'2022'!AX210</f>
        <v>6</v>
      </c>
      <c r="Y212" s="94">
        <f t="shared" si="54"/>
        <v>2.6086956521739131</v>
      </c>
      <c r="Z212" s="44"/>
      <c r="AA212" s="44">
        <f>'2022'!BA210</f>
        <v>0</v>
      </c>
      <c r="AB212" s="44"/>
      <c r="AC212" s="44"/>
      <c r="AD212" s="44">
        <f t="shared" si="56"/>
        <v>4</v>
      </c>
      <c r="AE212" s="95">
        <f>'2022'!BC210</f>
        <v>2</v>
      </c>
      <c r="AF212" s="82" t="str">
        <f t="shared" si="58"/>
        <v/>
      </c>
      <c r="AG212" s="159"/>
      <c r="AH212" s="160">
        <f t="shared" si="59"/>
        <v>0.81125886212126563</v>
      </c>
      <c r="AI212" s="160" t="e">
        <f t="shared" ca="1" si="60"/>
        <v>#NAME?</v>
      </c>
      <c r="AJ212" s="161">
        <f t="shared" si="61"/>
        <v>3</v>
      </c>
      <c r="AK212" s="161" t="str">
        <f t="shared" si="62"/>
        <v/>
      </c>
      <c r="AL212" s="161" t="e">
        <f t="shared" ca="1" si="63"/>
        <v>#NAME?</v>
      </c>
      <c r="AM212" s="161">
        <f t="shared" si="64"/>
        <v>6</v>
      </c>
      <c r="AN212" s="162" t="e">
        <f t="shared" ca="1" si="65"/>
        <v>#NAME?</v>
      </c>
      <c r="AO212" s="34" t="str">
        <f t="shared" si="66"/>
        <v/>
      </c>
      <c r="AP212" s="34" t="str">
        <f t="shared" si="67"/>
        <v/>
      </c>
      <c r="AQ212" s="72"/>
    </row>
    <row r="213" spans="1:43" ht="47.25" x14ac:dyDescent="0.25">
      <c r="A213" s="34">
        <v>173</v>
      </c>
      <c r="B213" s="116" t="s">
        <v>452</v>
      </c>
      <c r="C213" s="92">
        <f>'2022'!B211</f>
        <v>17.29</v>
      </c>
      <c r="D213" s="587"/>
      <c r="E213" s="93">
        <f>'2022'!AN211</f>
        <v>13</v>
      </c>
      <c r="F213" s="92">
        <f>'2022'!AQ211</f>
        <v>0.75187969924812037</v>
      </c>
      <c r="G213" s="588"/>
      <c r="H213" s="589"/>
      <c r="I213" s="56"/>
      <c r="J213" s="588"/>
      <c r="K213" s="56"/>
      <c r="L213" s="107"/>
      <c r="M213" s="44"/>
      <c r="N213" s="588"/>
      <c r="O213" s="588"/>
      <c r="P213" s="44"/>
      <c r="Q213" s="44"/>
      <c r="R213" s="44"/>
      <c r="S213" s="588"/>
      <c r="T213" s="588"/>
      <c r="U213" s="588"/>
      <c r="V213" s="94">
        <f>'2022'!AU211</f>
        <v>0</v>
      </c>
      <c r="W213" s="44">
        <f t="shared" si="53"/>
        <v>0</v>
      </c>
      <c r="X213" s="44">
        <f>'2022'!AX211</f>
        <v>0</v>
      </c>
      <c r="Y213" s="94">
        <f t="shared" si="54"/>
        <v>0</v>
      </c>
      <c r="Z213" s="44"/>
      <c r="AA213" s="44">
        <f>'2022'!BA211</f>
        <v>0</v>
      </c>
      <c r="AB213" s="44"/>
      <c r="AC213" s="44"/>
      <c r="AD213" s="44">
        <f t="shared" si="56"/>
        <v>0</v>
      </c>
      <c r="AE213" s="95">
        <f>'2022'!BC211</f>
        <v>0</v>
      </c>
      <c r="AF213" s="82" t="str">
        <f t="shared" si="58"/>
        <v/>
      </c>
      <c r="AG213" s="159"/>
      <c r="AH213" s="160">
        <f t="shared" si="59"/>
        <v>0.75187969924812037</v>
      </c>
      <c r="AI213" s="160" t="e">
        <f t="shared" ca="1" si="60"/>
        <v>#NAME?</v>
      </c>
      <c r="AJ213" s="161">
        <f t="shared" si="61"/>
        <v>3</v>
      </c>
      <c r="AK213" s="161" t="str">
        <f t="shared" si="62"/>
        <v/>
      </c>
      <c r="AL213" s="161">
        <f t="shared" si="63"/>
        <v>0</v>
      </c>
      <c r="AM213" s="161">
        <f t="shared" si="64"/>
        <v>0</v>
      </c>
      <c r="AN213" s="162" t="str">
        <f t="shared" si="65"/>
        <v/>
      </c>
      <c r="AO213" s="34" t="str">
        <f t="shared" si="66"/>
        <v/>
      </c>
      <c r="AP213" s="34" t="str">
        <f t="shared" si="67"/>
        <v/>
      </c>
      <c r="AQ213" s="72"/>
    </row>
    <row r="214" spans="1:43" ht="47.25" x14ac:dyDescent="0.25">
      <c r="A214" s="72">
        <v>174</v>
      </c>
      <c r="B214" s="116" t="s">
        <v>453</v>
      </c>
      <c r="C214" s="92">
        <f>'2022'!B212</f>
        <v>21.34</v>
      </c>
      <c r="D214" s="582"/>
      <c r="E214" s="93">
        <f>'2022'!AN212</f>
        <v>18</v>
      </c>
      <c r="F214" s="92">
        <f>'2022'!AQ212</f>
        <v>0.8434864104967198</v>
      </c>
      <c r="G214" s="584"/>
      <c r="H214" s="586"/>
      <c r="I214" s="47"/>
      <c r="J214" s="584"/>
      <c r="K214" s="47"/>
      <c r="L214" s="99"/>
      <c r="M214" s="44"/>
      <c r="N214" s="584"/>
      <c r="O214" s="584"/>
      <c r="P214" s="44"/>
      <c r="Q214" s="44"/>
      <c r="R214" s="44"/>
      <c r="S214" s="584"/>
      <c r="T214" s="584"/>
      <c r="U214" s="584"/>
      <c r="V214" s="94">
        <f>'2022'!AU212</f>
        <v>0</v>
      </c>
      <c r="W214" s="44">
        <f t="shared" si="53"/>
        <v>0</v>
      </c>
      <c r="X214" s="44">
        <f>'2022'!AX212</f>
        <v>0</v>
      </c>
      <c r="Y214" s="94">
        <f t="shared" si="54"/>
        <v>0</v>
      </c>
      <c r="Z214" s="44"/>
      <c r="AA214" s="44">
        <f>'2022'!BA212</f>
        <v>0</v>
      </c>
      <c r="AB214" s="44"/>
      <c r="AC214" s="44"/>
      <c r="AD214" s="44">
        <f t="shared" si="56"/>
        <v>0</v>
      </c>
      <c r="AE214" s="95">
        <f>'2022'!BC212</f>
        <v>0</v>
      </c>
      <c r="AF214" s="82" t="str">
        <f t="shared" si="58"/>
        <v/>
      </c>
      <c r="AG214" s="159"/>
      <c r="AH214" s="160">
        <f t="shared" si="59"/>
        <v>0.8434864104967198</v>
      </c>
      <c r="AI214" s="160" t="e">
        <f t="shared" ca="1" si="60"/>
        <v>#NAME?</v>
      </c>
      <c r="AJ214" s="161">
        <f t="shared" si="61"/>
        <v>3</v>
      </c>
      <c r="AK214" s="161" t="str">
        <f t="shared" si="62"/>
        <v/>
      </c>
      <c r="AL214" s="161">
        <f t="shared" si="63"/>
        <v>0</v>
      </c>
      <c r="AM214" s="161">
        <f t="shared" si="64"/>
        <v>0</v>
      </c>
      <c r="AN214" s="162" t="str">
        <f t="shared" si="65"/>
        <v/>
      </c>
      <c r="AO214" s="34" t="str">
        <f t="shared" si="66"/>
        <v/>
      </c>
      <c r="AP214" s="34" t="str">
        <f t="shared" si="67"/>
        <v/>
      </c>
      <c r="AQ214" s="72"/>
    </row>
    <row r="215" spans="1:43" ht="58.5" customHeight="1" x14ac:dyDescent="0.25">
      <c r="A215" s="34">
        <v>175</v>
      </c>
      <c r="B215" s="58" t="s">
        <v>355</v>
      </c>
      <c r="C215" s="92">
        <f>'2022'!B213</f>
        <v>398.80799999999999</v>
      </c>
      <c r="D215" s="93">
        <f>'2022'!AM213</f>
        <v>879</v>
      </c>
      <c r="E215" s="93">
        <f>'2022'!AN213</f>
        <v>876</v>
      </c>
      <c r="F215" s="92">
        <f>'2022'!AQ213</f>
        <v>2.1965457062044895</v>
      </c>
      <c r="G215" s="44">
        <f>'2021'!AX165</f>
        <v>10</v>
      </c>
      <c r="H215" s="94">
        <f t="shared" si="57"/>
        <v>1.1376564277588168</v>
      </c>
      <c r="I215" s="44"/>
      <c r="J215" s="44">
        <f>'2021'!BA165</f>
        <v>0</v>
      </c>
      <c r="K215" s="44"/>
      <c r="L215" s="44"/>
      <c r="M215" s="44"/>
      <c r="N215" s="44">
        <f>'2021'!BC165</f>
        <v>0</v>
      </c>
      <c r="O215" s="44">
        <f>'Добыча 2021'!F180</f>
        <v>7</v>
      </c>
      <c r="P215" s="44"/>
      <c r="Q215" s="44"/>
      <c r="R215" s="44"/>
      <c r="S215" s="44">
        <f>'Добыча 2021'!H180</f>
        <v>7</v>
      </c>
      <c r="T215" s="44">
        <f>'Добыча 2021'!G180</f>
        <v>0</v>
      </c>
      <c r="U215" s="44">
        <f t="shared" si="52"/>
        <v>70</v>
      </c>
      <c r="V215" s="94">
        <f>'2022'!AU213</f>
        <v>61.320000000000007</v>
      </c>
      <c r="W215" s="44">
        <f t="shared" si="53"/>
        <v>7.0000000000000009</v>
      </c>
      <c r="X215" s="44">
        <f>'2022'!AX213</f>
        <v>10</v>
      </c>
      <c r="Y215" s="94">
        <f t="shared" si="54"/>
        <v>1.1415525114155249</v>
      </c>
      <c r="Z215" s="44"/>
      <c r="AA215" s="44">
        <f>'2022'!BA213</f>
        <v>0</v>
      </c>
      <c r="AB215" s="44"/>
      <c r="AC215" s="44"/>
      <c r="AD215" s="44"/>
      <c r="AE215" s="95">
        <f>'2022'!BC213</f>
        <v>0</v>
      </c>
      <c r="AF215" s="82" t="str">
        <f t="shared" si="58"/>
        <v/>
      </c>
      <c r="AG215" s="159"/>
      <c r="AH215" s="160">
        <f t="shared" si="59"/>
        <v>2.1965457062044895</v>
      </c>
      <c r="AI215" s="160" t="e">
        <f t="shared" ca="1" si="60"/>
        <v>#NAME?</v>
      </c>
      <c r="AJ215" s="161">
        <f t="shared" si="61"/>
        <v>7</v>
      </c>
      <c r="AK215" s="161" t="str">
        <f t="shared" si="62"/>
        <v/>
      </c>
      <c r="AL215" s="161" t="e">
        <f t="shared" ca="1" si="63"/>
        <v>#NAME?</v>
      </c>
      <c r="AM215" s="161">
        <f t="shared" si="64"/>
        <v>10</v>
      </c>
      <c r="AN215" s="162" t="e">
        <f t="shared" ca="1" si="65"/>
        <v>#NAME?</v>
      </c>
      <c r="AO215" s="34" t="str">
        <f t="shared" si="66"/>
        <v>Сумма не совпадает или не ОДОУ</v>
      </c>
      <c r="AP215" s="34" t="str">
        <f t="shared" si="67"/>
        <v/>
      </c>
      <c r="AQ215" s="72"/>
    </row>
    <row r="216" spans="1:43" ht="58.5" customHeight="1" x14ac:dyDescent="0.25">
      <c r="A216" s="34">
        <v>176</v>
      </c>
      <c r="B216" s="129" t="s">
        <v>454</v>
      </c>
      <c r="C216" s="92">
        <f>'2022'!B214</f>
        <v>379.44299999999998</v>
      </c>
      <c r="D216" s="93">
        <f>'2022'!AM214</f>
        <v>0</v>
      </c>
      <c r="E216" s="93">
        <f>'2022'!AN214</f>
        <v>326</v>
      </c>
      <c r="F216" s="92">
        <f>'2022'!AQ214</f>
        <v>0.8591540758427485</v>
      </c>
      <c r="G216" s="44"/>
      <c r="H216" s="94"/>
      <c r="I216" s="56"/>
      <c r="J216" s="44"/>
      <c r="K216" s="56"/>
      <c r="L216" s="107"/>
      <c r="M216" s="44"/>
      <c r="N216" s="44"/>
      <c r="O216" s="44"/>
      <c r="P216" s="44"/>
      <c r="Q216" s="44"/>
      <c r="R216" s="44"/>
      <c r="S216" s="44"/>
      <c r="T216" s="44"/>
      <c r="U216" s="44"/>
      <c r="V216" s="94">
        <f>'2022'!AU214</f>
        <v>9.7799999999999994</v>
      </c>
      <c r="W216" s="44">
        <f t="shared" si="53"/>
        <v>3</v>
      </c>
      <c r="X216" s="44">
        <f>'2022'!AX214</f>
        <v>9</v>
      </c>
      <c r="Y216" s="94">
        <f t="shared" si="54"/>
        <v>2.7607361963190185</v>
      </c>
      <c r="Z216" s="44"/>
      <c r="AA216" s="44">
        <f>'2022'!BA214</f>
        <v>0</v>
      </c>
      <c r="AB216" s="44"/>
      <c r="AC216" s="44"/>
      <c r="AD216" s="44"/>
      <c r="AE216" s="95">
        <f>'2022'!BC214</f>
        <v>0</v>
      </c>
      <c r="AF216" s="82" t="str">
        <f t="shared" si="58"/>
        <v/>
      </c>
      <c r="AG216" s="159"/>
      <c r="AH216" s="160">
        <f t="shared" si="59"/>
        <v>0.8591540758427485</v>
      </c>
      <c r="AI216" s="160" t="e">
        <f t="shared" ca="1" si="60"/>
        <v>#NAME?</v>
      </c>
      <c r="AJ216" s="161">
        <f t="shared" si="61"/>
        <v>3</v>
      </c>
      <c r="AK216" s="161" t="str">
        <f t="shared" si="62"/>
        <v/>
      </c>
      <c r="AL216" s="161" t="e">
        <f t="shared" ca="1" si="63"/>
        <v>#NAME?</v>
      </c>
      <c r="AM216" s="161">
        <f t="shared" si="64"/>
        <v>9</v>
      </c>
      <c r="AN216" s="162" t="e">
        <f t="shared" ca="1" si="65"/>
        <v>#NAME?</v>
      </c>
      <c r="AO216" s="34" t="str">
        <f t="shared" si="66"/>
        <v>Сумма не совпадает или не ОДОУ</v>
      </c>
      <c r="AP216" s="34" t="str">
        <f t="shared" si="67"/>
        <v/>
      </c>
      <c r="AQ216" s="72"/>
    </row>
    <row r="217" spans="1:43" ht="58.5" customHeight="1" x14ac:dyDescent="0.25">
      <c r="A217" s="34">
        <v>177</v>
      </c>
      <c r="B217" s="129" t="s">
        <v>455</v>
      </c>
      <c r="C217" s="92">
        <f>'2022'!B215</f>
        <v>349.32100000000003</v>
      </c>
      <c r="D217" s="93">
        <f>'2022'!AM215</f>
        <v>0</v>
      </c>
      <c r="E217" s="93">
        <f>'2022'!AN215</f>
        <v>318</v>
      </c>
      <c r="F217" s="92">
        <f>'2022'!AQ215</f>
        <v>0.91033748328900921</v>
      </c>
      <c r="G217" s="44"/>
      <c r="H217" s="94"/>
      <c r="I217" s="56"/>
      <c r="J217" s="44"/>
      <c r="K217" s="56"/>
      <c r="L217" s="107"/>
      <c r="M217" s="44"/>
      <c r="N217" s="44"/>
      <c r="O217" s="44"/>
      <c r="P217" s="44"/>
      <c r="Q217" s="44"/>
      <c r="R217" s="44"/>
      <c r="S217" s="44"/>
      <c r="T217" s="44"/>
      <c r="U217" s="44"/>
      <c r="V217" s="94">
        <f>'2022'!AU215</f>
        <v>9.5399999999999991</v>
      </c>
      <c r="W217" s="44">
        <f t="shared" si="53"/>
        <v>3</v>
      </c>
      <c r="X217" s="44">
        <f>'2022'!AX215</f>
        <v>9</v>
      </c>
      <c r="Y217" s="94">
        <f t="shared" si="54"/>
        <v>2.8301886792452833</v>
      </c>
      <c r="Z217" s="44"/>
      <c r="AA217" s="44">
        <f>'2022'!BA215</f>
        <v>0</v>
      </c>
      <c r="AB217" s="44"/>
      <c r="AC217" s="44"/>
      <c r="AD217" s="44"/>
      <c r="AE217" s="95">
        <f>'2022'!BC215</f>
        <v>0</v>
      </c>
      <c r="AF217" s="82" t="str">
        <f t="shared" si="58"/>
        <v/>
      </c>
      <c r="AG217" s="159"/>
      <c r="AH217" s="160">
        <f t="shared" si="59"/>
        <v>0.91033748328900921</v>
      </c>
      <c r="AI217" s="160" t="e">
        <f t="shared" ca="1" si="60"/>
        <v>#NAME?</v>
      </c>
      <c r="AJ217" s="161">
        <f t="shared" si="61"/>
        <v>3</v>
      </c>
      <c r="AK217" s="161" t="str">
        <f t="shared" si="62"/>
        <v/>
      </c>
      <c r="AL217" s="161" t="e">
        <f t="shared" ca="1" si="63"/>
        <v>#NAME?</v>
      </c>
      <c r="AM217" s="161">
        <f t="shared" si="64"/>
        <v>9</v>
      </c>
      <c r="AN217" s="162" t="e">
        <f t="shared" ca="1" si="65"/>
        <v>#NAME?</v>
      </c>
      <c r="AO217" s="34" t="str">
        <f t="shared" si="66"/>
        <v>Сумма не совпадает или не ОДОУ</v>
      </c>
      <c r="AP217" s="34" t="str">
        <f t="shared" si="67"/>
        <v/>
      </c>
      <c r="AQ217" s="72"/>
    </row>
    <row r="218" spans="1:43" ht="58.5" customHeight="1" x14ac:dyDescent="0.25">
      <c r="A218" s="34">
        <v>178</v>
      </c>
      <c r="B218" s="129" t="s">
        <v>456</v>
      </c>
      <c r="C218" s="92">
        <f>'2022'!B216</f>
        <v>144.42500000000001</v>
      </c>
      <c r="D218" s="93">
        <f>'2022'!AM216</f>
        <v>0</v>
      </c>
      <c r="E218" s="93">
        <f>'2022'!AN216</f>
        <v>130</v>
      </c>
      <c r="F218" s="92">
        <f>'2022'!AQ216</f>
        <v>0.90012117015752113</v>
      </c>
      <c r="G218" s="44"/>
      <c r="H218" s="94"/>
      <c r="I218" s="56"/>
      <c r="J218" s="44"/>
      <c r="K218" s="56"/>
      <c r="L218" s="107"/>
      <c r="M218" s="44"/>
      <c r="N218" s="44"/>
      <c r="O218" s="44"/>
      <c r="P218" s="44"/>
      <c r="Q218" s="44"/>
      <c r="R218" s="44"/>
      <c r="S218" s="44"/>
      <c r="T218" s="44"/>
      <c r="U218" s="44"/>
      <c r="V218" s="94">
        <f>'2022'!AU216</f>
        <v>3.9</v>
      </c>
      <c r="W218" s="44">
        <f t="shared" si="53"/>
        <v>3</v>
      </c>
      <c r="X218" s="44">
        <f>'2022'!AX216</f>
        <v>3</v>
      </c>
      <c r="Y218" s="94">
        <f t="shared" si="54"/>
        <v>2.3076923076923079</v>
      </c>
      <c r="Z218" s="44"/>
      <c r="AA218" s="44">
        <f>'2022'!BA216</f>
        <v>0</v>
      </c>
      <c r="AB218" s="44"/>
      <c r="AC218" s="44"/>
      <c r="AD218" s="44"/>
      <c r="AE218" s="95">
        <f>'2022'!BC216</f>
        <v>0</v>
      </c>
      <c r="AF218" s="82" t="str">
        <f t="shared" si="58"/>
        <v/>
      </c>
      <c r="AG218" s="159"/>
      <c r="AH218" s="160">
        <f t="shared" si="59"/>
        <v>0.90012117015752113</v>
      </c>
      <c r="AI218" s="160" t="e">
        <f t="shared" ca="1" si="60"/>
        <v>#NAME?</v>
      </c>
      <c r="AJ218" s="161">
        <f t="shared" si="61"/>
        <v>3</v>
      </c>
      <c r="AK218" s="161" t="str">
        <f t="shared" si="62"/>
        <v/>
      </c>
      <c r="AL218" s="161" t="e">
        <f t="shared" ca="1" si="63"/>
        <v>#NAME?</v>
      </c>
      <c r="AM218" s="161">
        <f t="shared" si="64"/>
        <v>3</v>
      </c>
      <c r="AN218" s="162" t="e">
        <f t="shared" ca="1" si="65"/>
        <v>#NAME?</v>
      </c>
      <c r="AO218" s="34" t="str">
        <f t="shared" si="66"/>
        <v>Сумма не совпадает или не ОДОУ</v>
      </c>
      <c r="AP218" s="34" t="str">
        <f t="shared" si="67"/>
        <v/>
      </c>
      <c r="AQ218" s="72"/>
    </row>
    <row r="219" spans="1:43" ht="58.5" customHeight="1" x14ac:dyDescent="0.25">
      <c r="A219" s="34">
        <v>179</v>
      </c>
      <c r="B219" s="129" t="s">
        <v>457</v>
      </c>
      <c r="C219" s="92">
        <f>'2022'!B217</f>
        <v>289.97000000000003</v>
      </c>
      <c r="D219" s="93">
        <f>'2022'!AM217</f>
        <v>0</v>
      </c>
      <c r="E219" s="93">
        <f>'2022'!AN217</f>
        <v>267</v>
      </c>
      <c r="F219" s="92">
        <f>'2022'!AQ217</f>
        <v>0.92078490878366714</v>
      </c>
      <c r="G219" s="44"/>
      <c r="H219" s="94"/>
      <c r="I219" s="56"/>
      <c r="J219" s="44"/>
      <c r="K219" s="56"/>
      <c r="L219" s="107"/>
      <c r="M219" s="44"/>
      <c r="N219" s="44"/>
      <c r="O219" s="44"/>
      <c r="P219" s="44"/>
      <c r="Q219" s="44"/>
      <c r="R219" s="44"/>
      <c r="S219" s="44"/>
      <c r="T219" s="44"/>
      <c r="U219" s="44"/>
      <c r="V219" s="94">
        <f>'2022'!AU217</f>
        <v>8.01</v>
      </c>
      <c r="W219" s="44">
        <f t="shared" si="53"/>
        <v>3</v>
      </c>
      <c r="X219" s="44">
        <f>'2022'!AX217</f>
        <v>8</v>
      </c>
      <c r="Y219" s="94">
        <f t="shared" si="54"/>
        <v>2.9962546816479403</v>
      </c>
      <c r="Z219" s="44"/>
      <c r="AA219" s="44">
        <f>'2022'!BA217</f>
        <v>0</v>
      </c>
      <c r="AB219" s="44"/>
      <c r="AC219" s="44"/>
      <c r="AD219" s="44"/>
      <c r="AE219" s="95">
        <f>'2022'!BC217</f>
        <v>0</v>
      </c>
      <c r="AF219" s="82" t="str">
        <f t="shared" si="58"/>
        <v/>
      </c>
      <c r="AG219" s="159"/>
      <c r="AH219" s="160">
        <f t="shared" si="59"/>
        <v>0.92078490878366714</v>
      </c>
      <c r="AI219" s="160" t="e">
        <f t="shared" ca="1" si="60"/>
        <v>#NAME?</v>
      </c>
      <c r="AJ219" s="161">
        <f t="shared" si="61"/>
        <v>3</v>
      </c>
      <c r="AK219" s="161" t="str">
        <f t="shared" si="62"/>
        <v/>
      </c>
      <c r="AL219" s="161" t="e">
        <f t="shared" ca="1" si="63"/>
        <v>#NAME?</v>
      </c>
      <c r="AM219" s="161">
        <f t="shared" si="64"/>
        <v>8</v>
      </c>
      <c r="AN219" s="162" t="e">
        <f t="shared" ca="1" si="65"/>
        <v>#NAME?</v>
      </c>
      <c r="AO219" s="34" t="str">
        <f t="shared" si="66"/>
        <v>Сумма не совпадает или не ОДОУ</v>
      </c>
      <c r="AP219" s="34" t="str">
        <f t="shared" si="67"/>
        <v/>
      </c>
      <c r="AQ219" s="72"/>
    </row>
    <row r="220" spans="1:43" ht="58.5" customHeight="1" x14ac:dyDescent="0.25">
      <c r="A220" s="34">
        <v>180</v>
      </c>
      <c r="B220" s="129" t="s">
        <v>458</v>
      </c>
      <c r="C220" s="92">
        <f>'2022'!B218</f>
        <v>246.11</v>
      </c>
      <c r="D220" s="93">
        <f>'2022'!AM218</f>
        <v>0</v>
      </c>
      <c r="E220" s="93">
        <f>'2022'!AN218</f>
        <v>361</v>
      </c>
      <c r="F220" s="92">
        <f>'2022'!AQ218</f>
        <v>1.4668237779854536</v>
      </c>
      <c r="G220" s="44"/>
      <c r="H220" s="94"/>
      <c r="I220" s="56"/>
      <c r="J220" s="44"/>
      <c r="K220" s="56"/>
      <c r="L220" s="107"/>
      <c r="M220" s="44"/>
      <c r="N220" s="44"/>
      <c r="O220" s="44"/>
      <c r="P220" s="44"/>
      <c r="Q220" s="44"/>
      <c r="R220" s="44"/>
      <c r="S220" s="44"/>
      <c r="T220" s="44"/>
      <c r="U220" s="44"/>
      <c r="V220" s="94">
        <f>'2022'!AU218</f>
        <v>18.05</v>
      </c>
      <c r="W220" s="44">
        <f t="shared" si="53"/>
        <v>5</v>
      </c>
      <c r="X220" s="44">
        <f>'2022'!AX218</f>
        <v>18</v>
      </c>
      <c r="Y220" s="94">
        <f t="shared" si="54"/>
        <v>4.986149584487535</v>
      </c>
      <c r="Z220" s="44"/>
      <c r="AA220" s="44">
        <f>'2022'!BA218</f>
        <v>0</v>
      </c>
      <c r="AB220" s="44"/>
      <c r="AC220" s="44"/>
      <c r="AD220" s="44"/>
      <c r="AE220" s="95">
        <f>'2022'!BC218</f>
        <v>0</v>
      </c>
      <c r="AF220" s="82" t="str">
        <f t="shared" si="58"/>
        <v/>
      </c>
      <c r="AG220" s="159"/>
      <c r="AH220" s="160">
        <f t="shared" si="59"/>
        <v>1.4668237779854536</v>
      </c>
      <c r="AI220" s="160" t="e">
        <f t="shared" ca="1" si="60"/>
        <v>#NAME?</v>
      </c>
      <c r="AJ220" s="161">
        <f t="shared" si="61"/>
        <v>5</v>
      </c>
      <c r="AK220" s="161" t="str">
        <f t="shared" si="62"/>
        <v/>
      </c>
      <c r="AL220" s="161" t="e">
        <f t="shared" ca="1" si="63"/>
        <v>#NAME?</v>
      </c>
      <c r="AM220" s="161">
        <f t="shared" si="64"/>
        <v>18</v>
      </c>
      <c r="AN220" s="162" t="e">
        <f t="shared" ca="1" si="65"/>
        <v>#NAME?</v>
      </c>
      <c r="AO220" s="34" t="str">
        <f t="shared" si="66"/>
        <v>Сумма не совпадает или не ОДОУ</v>
      </c>
      <c r="AP220" s="34" t="str">
        <f t="shared" si="67"/>
        <v/>
      </c>
      <c r="AQ220" s="72"/>
    </row>
    <row r="221" spans="1:43" ht="94.5" x14ac:dyDescent="0.25">
      <c r="A221" s="72">
        <v>181</v>
      </c>
      <c r="B221" s="130" t="s">
        <v>240</v>
      </c>
      <c r="C221" s="92">
        <f>'2022'!B219</f>
        <v>89.932000000000002</v>
      </c>
      <c r="D221" s="93">
        <f>'2022'!AM219</f>
        <v>107</v>
      </c>
      <c r="E221" s="93">
        <f>'2022'!AN219</f>
        <v>108</v>
      </c>
      <c r="F221" s="92">
        <f>'2022'!AQ219</f>
        <v>1.2009073522216787</v>
      </c>
      <c r="G221" s="44">
        <f>'2021'!AX166</f>
        <v>5</v>
      </c>
      <c r="H221" s="94">
        <f t="shared" si="57"/>
        <v>4.6728971962616823</v>
      </c>
      <c r="I221" s="47"/>
      <c r="J221" s="44">
        <f>'2021'!BA166</f>
        <v>0</v>
      </c>
      <c r="K221" s="47"/>
      <c r="L221" s="99"/>
      <c r="M221" s="44"/>
      <c r="N221" s="44">
        <f>'2021'!BC166</f>
        <v>0</v>
      </c>
      <c r="O221" s="44">
        <f>'Добыча 2021'!F181</f>
        <v>2</v>
      </c>
      <c r="P221" s="44"/>
      <c r="Q221" s="44"/>
      <c r="R221" s="44"/>
      <c r="S221" s="44">
        <f>'Добыча 2021'!H181</f>
        <v>1</v>
      </c>
      <c r="T221" s="44">
        <f>'Добыча 2021'!G181</f>
        <v>1</v>
      </c>
      <c r="U221" s="44">
        <f t="shared" si="52"/>
        <v>40</v>
      </c>
      <c r="V221" s="94">
        <f>'2022'!AU219</f>
        <v>5.4</v>
      </c>
      <c r="W221" s="44">
        <f t="shared" si="53"/>
        <v>5</v>
      </c>
      <c r="X221" s="44">
        <f>'2022'!AX219</f>
        <v>5</v>
      </c>
      <c r="Y221" s="94">
        <f t="shared" si="54"/>
        <v>4.6296296296296298</v>
      </c>
      <c r="Z221" s="44"/>
      <c r="AA221" s="44">
        <f>'2022'!BA219</f>
        <v>0</v>
      </c>
      <c r="AB221" s="44"/>
      <c r="AC221" s="44"/>
      <c r="AD221" s="44"/>
      <c r="AE221" s="95">
        <f>'2022'!BC219</f>
        <v>0</v>
      </c>
      <c r="AF221" s="82" t="str">
        <f t="shared" si="58"/>
        <v/>
      </c>
      <c r="AG221" s="159"/>
      <c r="AH221" s="160">
        <f t="shared" si="59"/>
        <v>1.2009073522216787</v>
      </c>
      <c r="AI221" s="160" t="e">
        <f t="shared" ca="1" si="60"/>
        <v>#NAME?</v>
      </c>
      <c r="AJ221" s="161">
        <f t="shared" si="61"/>
        <v>5</v>
      </c>
      <c r="AK221" s="161" t="str">
        <f t="shared" si="62"/>
        <v/>
      </c>
      <c r="AL221" s="161" t="e">
        <f t="shared" ca="1" si="63"/>
        <v>#NAME?</v>
      </c>
      <c r="AM221" s="161">
        <f t="shared" si="64"/>
        <v>5</v>
      </c>
      <c r="AN221" s="162" t="e">
        <f t="shared" ca="1" si="65"/>
        <v>#NAME?</v>
      </c>
      <c r="AO221" s="34" t="str">
        <f t="shared" si="66"/>
        <v>Сумма не совпадает или не ОДОУ</v>
      </c>
      <c r="AP221" s="34" t="str">
        <f t="shared" si="67"/>
        <v/>
      </c>
      <c r="AQ221" s="72"/>
    </row>
    <row r="222" spans="1:43" ht="18.75" x14ac:dyDescent="0.25">
      <c r="A222" s="34"/>
      <c r="B222" s="46" t="s">
        <v>251</v>
      </c>
      <c r="C222" s="98"/>
      <c r="D222" s="97"/>
      <c r="E222" s="97"/>
      <c r="F222" s="98"/>
      <c r="G222" s="44"/>
      <c r="H222" s="94"/>
      <c r="I222" s="44"/>
      <c r="J222" s="44"/>
      <c r="K222" s="44"/>
      <c r="L222" s="44"/>
      <c r="M222" s="56"/>
      <c r="N222" s="44"/>
      <c r="O222" s="56"/>
      <c r="P222" s="56"/>
      <c r="Q222" s="56"/>
      <c r="R222" s="56"/>
      <c r="S222" s="56"/>
      <c r="T222" s="56"/>
      <c r="U222" s="44"/>
      <c r="V222" s="111"/>
      <c r="W222" s="44"/>
      <c r="X222" s="56"/>
      <c r="Y222" s="94"/>
      <c r="Z222" s="56"/>
      <c r="AA222" s="56"/>
      <c r="AB222" s="56"/>
      <c r="AC222" s="56"/>
      <c r="AD222" s="44"/>
      <c r="AE222" s="56"/>
      <c r="AF222" s="82" t="str">
        <f t="shared" si="58"/>
        <v/>
      </c>
      <c r="AG222" s="159"/>
      <c r="AH222" s="160" t="str">
        <f t="shared" si="59"/>
        <v/>
      </c>
      <c r="AI222" s="160" t="str">
        <f t="shared" si="60"/>
        <v/>
      </c>
      <c r="AJ222" s="161" t="str">
        <f t="shared" si="61"/>
        <v/>
      </c>
      <c r="AK222" s="161" t="str">
        <f t="shared" si="62"/>
        <v/>
      </c>
      <c r="AL222" s="161" t="str">
        <f t="shared" si="63"/>
        <v/>
      </c>
      <c r="AM222" s="161" t="str">
        <f t="shared" si="64"/>
        <v/>
      </c>
      <c r="AN222" s="162" t="str">
        <f t="shared" si="65"/>
        <v/>
      </c>
      <c r="AO222" s="34" t="str">
        <f t="shared" si="66"/>
        <v/>
      </c>
      <c r="AP222" s="34" t="str">
        <f t="shared" si="67"/>
        <v/>
      </c>
      <c r="AQ222" s="72"/>
    </row>
    <row r="223" spans="1:43" ht="47.25" customHeight="1" x14ac:dyDescent="0.25">
      <c r="A223" s="34">
        <v>182</v>
      </c>
      <c r="B223" s="57" t="s">
        <v>356</v>
      </c>
      <c r="C223" s="92">
        <f>'2022'!B221</f>
        <v>144.4</v>
      </c>
      <c r="D223" s="93">
        <f>'2022'!AM221</f>
        <v>2624</v>
      </c>
      <c r="E223" s="93">
        <f>'2022'!AN221</f>
        <v>2436</v>
      </c>
      <c r="F223" s="92">
        <f>'2022'!AQ221</f>
        <v>16.869806094182824</v>
      </c>
      <c r="G223" s="44">
        <f>'2021'!AX168</f>
        <v>262</v>
      </c>
      <c r="H223" s="94">
        <f t="shared" si="57"/>
        <v>9.9847560975609753</v>
      </c>
      <c r="I223" s="44"/>
      <c r="J223" s="44">
        <f>'2021'!BA168</f>
        <v>0</v>
      </c>
      <c r="K223" s="44"/>
      <c r="L223" s="44"/>
      <c r="M223" s="44"/>
      <c r="N223" s="44">
        <f>'2021'!BC168</f>
        <v>0</v>
      </c>
      <c r="O223" s="44">
        <f>'Добыча 2021'!F183</f>
        <v>209</v>
      </c>
      <c r="P223" s="44"/>
      <c r="Q223" s="44"/>
      <c r="R223" s="44"/>
      <c r="S223" s="44">
        <f>'Добыча 2021'!H183</f>
        <v>131</v>
      </c>
      <c r="T223" s="44">
        <f>'Добыча 2021'!G183</f>
        <v>78</v>
      </c>
      <c r="U223" s="44">
        <f t="shared" si="52"/>
        <v>79.770992366412216</v>
      </c>
      <c r="V223" s="94">
        <f>'2022'!AV221</f>
        <v>609</v>
      </c>
      <c r="W223" s="44">
        <f t="shared" si="53"/>
        <v>25</v>
      </c>
      <c r="X223" s="44">
        <f>'2022'!AX221</f>
        <v>389</v>
      </c>
      <c r="Y223" s="94">
        <f t="shared" si="54"/>
        <v>15.9688013136289</v>
      </c>
      <c r="Z223" s="44"/>
      <c r="AA223" s="44">
        <f>'2022'!BA221</f>
        <v>0</v>
      </c>
      <c r="AB223" s="44"/>
      <c r="AC223" s="44"/>
      <c r="AD223" s="44"/>
      <c r="AE223" s="95">
        <f>'2022'!BC221</f>
        <v>0</v>
      </c>
      <c r="AF223" s="82" t="str">
        <f t="shared" si="58"/>
        <v/>
      </c>
      <c r="AG223" s="159"/>
      <c r="AH223" s="160">
        <f t="shared" si="59"/>
        <v>16.869806094182824</v>
      </c>
      <c r="AI223" s="160" t="e">
        <f t="shared" ca="1" si="60"/>
        <v>#NAME?</v>
      </c>
      <c r="AJ223" s="161">
        <f t="shared" si="61"/>
        <v>25</v>
      </c>
      <c r="AK223" s="161" t="str">
        <f t="shared" si="62"/>
        <v/>
      </c>
      <c r="AL223" s="161" t="e">
        <f t="shared" ca="1" si="63"/>
        <v>#NAME?</v>
      </c>
      <c r="AM223" s="161">
        <f t="shared" si="64"/>
        <v>389</v>
      </c>
      <c r="AN223" s="162" t="e">
        <f t="shared" ca="1" si="65"/>
        <v>#NAME?</v>
      </c>
      <c r="AO223" s="34" t="str">
        <f t="shared" si="66"/>
        <v>Сумма не совпадает или не ОДОУ</v>
      </c>
      <c r="AP223" s="34" t="str">
        <f t="shared" si="67"/>
        <v/>
      </c>
      <c r="AQ223" s="72"/>
    </row>
    <row r="224" spans="1:43" ht="94.5" x14ac:dyDescent="0.25">
      <c r="A224" s="34">
        <v>183</v>
      </c>
      <c r="B224" s="57" t="s">
        <v>357</v>
      </c>
      <c r="C224" s="92">
        <f>'2022'!B222</f>
        <v>18</v>
      </c>
      <c r="D224" s="93">
        <f>'2022'!AM222</f>
        <v>51</v>
      </c>
      <c r="E224" s="93">
        <f>'2022'!AN222</f>
        <v>62</v>
      </c>
      <c r="F224" s="92">
        <f>'2022'!AQ222</f>
        <v>3.4444444444444446</v>
      </c>
      <c r="G224" s="44">
        <f>'2021'!AX169</f>
        <v>3</v>
      </c>
      <c r="H224" s="94">
        <f t="shared" si="57"/>
        <v>5.8823529411764701</v>
      </c>
      <c r="I224" s="44"/>
      <c r="J224" s="44">
        <f>'2021'!BA169</f>
        <v>0</v>
      </c>
      <c r="K224" s="44"/>
      <c r="L224" s="44"/>
      <c r="M224" s="44"/>
      <c r="N224" s="44">
        <f>'2021'!BC169</f>
        <v>0</v>
      </c>
      <c r="O224" s="44">
        <f>'Добыча 2021'!F184</f>
        <v>3</v>
      </c>
      <c r="P224" s="44"/>
      <c r="Q224" s="44"/>
      <c r="R224" s="44"/>
      <c r="S224" s="44">
        <f>'Добыча 2021'!H184</f>
        <v>2</v>
      </c>
      <c r="T224" s="44">
        <f>'Добыча 2021'!G184</f>
        <v>1</v>
      </c>
      <c r="U224" s="44">
        <f t="shared" si="52"/>
        <v>100</v>
      </c>
      <c r="V224" s="94">
        <f>'2022'!AU222</f>
        <v>4.3400000000000007</v>
      </c>
      <c r="W224" s="44">
        <f t="shared" si="53"/>
        <v>7.0000000000000009</v>
      </c>
      <c r="X224" s="44">
        <f>'2022'!AX222</f>
        <v>4</v>
      </c>
      <c r="Y224" s="94">
        <f t="shared" si="54"/>
        <v>6.4516129032258061</v>
      </c>
      <c r="Z224" s="44"/>
      <c r="AA224" s="44">
        <f>'2022'!BA222</f>
        <v>0</v>
      </c>
      <c r="AB224" s="44"/>
      <c r="AC224" s="44"/>
      <c r="AD224" s="44"/>
      <c r="AE224" s="95">
        <f>'2022'!BC222</f>
        <v>0</v>
      </c>
      <c r="AF224" s="82" t="str">
        <f t="shared" si="58"/>
        <v/>
      </c>
      <c r="AG224" s="159"/>
      <c r="AH224" s="160">
        <f t="shared" si="59"/>
        <v>3.4444444444444446</v>
      </c>
      <c r="AI224" s="160" t="e">
        <f t="shared" ca="1" si="60"/>
        <v>#NAME?</v>
      </c>
      <c r="AJ224" s="161">
        <f t="shared" si="61"/>
        <v>7</v>
      </c>
      <c r="AK224" s="161" t="str">
        <f t="shared" si="62"/>
        <v/>
      </c>
      <c r="AL224" s="161" t="e">
        <f t="shared" ca="1" si="63"/>
        <v>#NAME?</v>
      </c>
      <c r="AM224" s="161">
        <f t="shared" si="64"/>
        <v>4</v>
      </c>
      <c r="AN224" s="162" t="e">
        <f t="shared" ca="1" si="65"/>
        <v>#NAME?</v>
      </c>
      <c r="AO224" s="34" t="str">
        <f t="shared" si="66"/>
        <v>Сумма не совпадает или не ОДОУ</v>
      </c>
      <c r="AP224" s="34" t="str">
        <f t="shared" si="67"/>
        <v/>
      </c>
      <c r="AQ224" s="72"/>
    </row>
    <row r="225" spans="1:43" ht="18.75" x14ac:dyDescent="0.25">
      <c r="A225" s="34"/>
      <c r="B225" s="46" t="s">
        <v>21</v>
      </c>
      <c r="C225" s="98"/>
      <c r="D225" s="97"/>
      <c r="E225" s="97"/>
      <c r="F225" s="98"/>
      <c r="G225" s="44"/>
      <c r="H225" s="94"/>
      <c r="I225" s="44"/>
      <c r="J225" s="44"/>
      <c r="K225" s="44"/>
      <c r="L225" s="44"/>
      <c r="M225" s="56"/>
      <c r="N225" s="44"/>
      <c r="O225" s="56"/>
      <c r="P225" s="56"/>
      <c r="Q225" s="56"/>
      <c r="R225" s="56"/>
      <c r="S225" s="56"/>
      <c r="T225" s="56"/>
      <c r="U225" s="44"/>
      <c r="V225" s="111"/>
      <c r="W225" s="44"/>
      <c r="X225" s="56"/>
      <c r="Y225" s="94"/>
      <c r="Z225" s="56"/>
      <c r="AA225" s="56"/>
      <c r="AB225" s="56"/>
      <c r="AC225" s="56"/>
      <c r="AD225" s="44"/>
      <c r="AE225" s="56"/>
      <c r="AF225" s="82" t="str">
        <f t="shared" si="58"/>
        <v/>
      </c>
      <c r="AG225" s="159"/>
      <c r="AH225" s="160" t="str">
        <f t="shared" si="59"/>
        <v/>
      </c>
      <c r="AI225" s="160" t="str">
        <f t="shared" si="60"/>
        <v/>
      </c>
      <c r="AJ225" s="161" t="str">
        <f t="shared" si="61"/>
        <v/>
      </c>
      <c r="AK225" s="161" t="str">
        <f t="shared" si="62"/>
        <v/>
      </c>
      <c r="AL225" s="161" t="str">
        <f t="shared" si="63"/>
        <v/>
      </c>
      <c r="AM225" s="161" t="str">
        <f t="shared" si="64"/>
        <v/>
      </c>
      <c r="AN225" s="162" t="str">
        <f t="shared" si="65"/>
        <v/>
      </c>
      <c r="AO225" s="34" t="str">
        <f t="shared" si="66"/>
        <v/>
      </c>
      <c r="AP225" s="34" t="str">
        <f t="shared" si="67"/>
        <v/>
      </c>
      <c r="AQ225" s="72"/>
    </row>
    <row r="226" spans="1:43" ht="31.5" x14ac:dyDescent="0.25">
      <c r="A226" s="72">
        <v>184</v>
      </c>
      <c r="B226" s="57" t="s">
        <v>22</v>
      </c>
      <c r="C226" s="92">
        <f>'2022'!B224</f>
        <v>240</v>
      </c>
      <c r="D226" s="93">
        <f>'2022'!AM224</f>
        <v>549</v>
      </c>
      <c r="E226" s="93">
        <f>'2022'!AN224</f>
        <v>402</v>
      </c>
      <c r="F226" s="92">
        <f>'2022'!AQ224</f>
        <v>1.675</v>
      </c>
      <c r="G226" s="56">
        <f>'2021'!AX171</f>
        <v>20</v>
      </c>
      <c r="H226" s="94">
        <f t="shared" si="57"/>
        <v>3.6429872495446269</v>
      </c>
      <c r="I226" s="127"/>
      <c r="J226" s="44">
        <f>'2021'!BA171</f>
        <v>3</v>
      </c>
      <c r="K226" s="127"/>
      <c r="L226" s="127"/>
      <c r="M226" s="44"/>
      <c r="N226" s="56">
        <f>'2021'!BC171</f>
        <v>6</v>
      </c>
      <c r="O226" s="44">
        <f>'Добыча 2021'!F186</f>
        <v>18</v>
      </c>
      <c r="P226" s="44"/>
      <c r="Q226" s="44"/>
      <c r="R226" s="44"/>
      <c r="S226" s="44">
        <f>'Добыча 2021'!H186</f>
        <v>13</v>
      </c>
      <c r="T226" s="44">
        <f>'Добыча 2021'!G186</f>
        <v>5</v>
      </c>
      <c r="U226" s="44">
        <f t="shared" si="52"/>
        <v>90</v>
      </c>
      <c r="V226" s="94">
        <f>'2022'!AU224</f>
        <v>20.100000000000001</v>
      </c>
      <c r="W226" s="44">
        <f t="shared" si="53"/>
        <v>5</v>
      </c>
      <c r="X226" s="44">
        <f>'2022'!AX224</f>
        <v>20</v>
      </c>
      <c r="Y226" s="94">
        <f t="shared" si="54"/>
        <v>4.9751243781094532</v>
      </c>
      <c r="Z226" s="44"/>
      <c r="AA226" s="44">
        <f>'2022'!BA224</f>
        <v>0</v>
      </c>
      <c r="AB226" s="44"/>
      <c r="AC226" s="44"/>
      <c r="AD226" s="44">
        <f t="shared" si="56"/>
        <v>14</v>
      </c>
      <c r="AE226" s="95">
        <f>'2022'!BC224</f>
        <v>6</v>
      </c>
      <c r="AF226" s="82" t="str">
        <f t="shared" si="58"/>
        <v/>
      </c>
      <c r="AG226" s="159"/>
      <c r="AH226" s="160">
        <f t="shared" si="59"/>
        <v>1.675</v>
      </c>
      <c r="AI226" s="160" t="e">
        <f t="shared" ca="1" si="60"/>
        <v>#NAME?</v>
      </c>
      <c r="AJ226" s="161">
        <f t="shared" si="61"/>
        <v>5</v>
      </c>
      <c r="AK226" s="161" t="str">
        <f t="shared" si="62"/>
        <v/>
      </c>
      <c r="AL226" s="161" t="e">
        <f t="shared" ca="1" si="63"/>
        <v>#NAME?</v>
      </c>
      <c r="AM226" s="161">
        <f t="shared" si="64"/>
        <v>20</v>
      </c>
      <c r="AN226" s="162" t="e">
        <f t="shared" ca="1" si="65"/>
        <v>#NAME?</v>
      </c>
      <c r="AO226" s="34" t="str">
        <f t="shared" si="66"/>
        <v/>
      </c>
      <c r="AP226" s="34" t="str">
        <f t="shared" si="67"/>
        <v/>
      </c>
      <c r="AQ226" s="72"/>
    </row>
    <row r="227" spans="1:43" ht="18.75" x14ac:dyDescent="0.25">
      <c r="A227" s="72"/>
      <c r="B227" s="46" t="s">
        <v>29</v>
      </c>
      <c r="C227" s="98"/>
      <c r="D227" s="97"/>
      <c r="E227" s="97"/>
      <c r="F227" s="98"/>
      <c r="G227" s="44"/>
      <c r="H227" s="94"/>
      <c r="I227" s="44"/>
      <c r="J227" s="44"/>
      <c r="K227" s="44"/>
      <c r="L227" s="44"/>
      <c r="M227" s="56"/>
      <c r="N227" s="44"/>
      <c r="O227" s="56"/>
      <c r="P227" s="56"/>
      <c r="Q227" s="56"/>
      <c r="R227" s="56"/>
      <c r="S227" s="56"/>
      <c r="T227" s="56"/>
      <c r="U227" s="44"/>
      <c r="V227" s="111"/>
      <c r="W227" s="44"/>
      <c r="X227" s="56"/>
      <c r="Y227" s="94"/>
      <c r="Z227" s="56"/>
      <c r="AA227" s="56"/>
      <c r="AB227" s="56"/>
      <c r="AC227" s="56"/>
      <c r="AD227" s="44"/>
      <c r="AE227" s="56"/>
      <c r="AF227" s="82" t="str">
        <f t="shared" si="58"/>
        <v/>
      </c>
      <c r="AG227" s="159"/>
      <c r="AH227" s="160" t="str">
        <f t="shared" si="59"/>
        <v/>
      </c>
      <c r="AI227" s="160" t="str">
        <f t="shared" si="60"/>
        <v/>
      </c>
      <c r="AJ227" s="161" t="str">
        <f t="shared" si="61"/>
        <v/>
      </c>
      <c r="AK227" s="161" t="str">
        <f t="shared" si="62"/>
        <v/>
      </c>
      <c r="AL227" s="161" t="str">
        <f t="shared" si="63"/>
        <v/>
      </c>
      <c r="AM227" s="161" t="str">
        <f t="shared" si="64"/>
        <v/>
      </c>
      <c r="AN227" s="162" t="str">
        <f t="shared" si="65"/>
        <v/>
      </c>
      <c r="AO227" s="34" t="str">
        <f t="shared" si="66"/>
        <v/>
      </c>
      <c r="AP227" s="34" t="str">
        <f t="shared" si="67"/>
        <v/>
      </c>
      <c r="AQ227" s="72"/>
    </row>
    <row r="228" spans="1:43" ht="94.5" x14ac:dyDescent="0.25">
      <c r="A228" s="72">
        <v>185</v>
      </c>
      <c r="B228" s="126" t="s">
        <v>358</v>
      </c>
      <c r="C228" s="92">
        <f>'2022'!B226</f>
        <v>33.299999999999997</v>
      </c>
      <c r="D228" s="581">
        <f>'2022'!AM226</f>
        <v>507</v>
      </c>
      <c r="E228" s="93">
        <f>'2022'!AN226</f>
        <v>272</v>
      </c>
      <c r="F228" s="92">
        <f>'2022'!AQ226</f>
        <v>8.1681681681681688</v>
      </c>
      <c r="G228" s="583">
        <f>'2021'!AX173</f>
        <v>50</v>
      </c>
      <c r="H228" s="585">
        <f t="shared" si="57"/>
        <v>9.8619329388560164</v>
      </c>
      <c r="I228" s="44"/>
      <c r="J228" s="583">
        <f>'2021'!BA173</f>
        <v>0</v>
      </c>
      <c r="K228" s="44"/>
      <c r="L228" s="44"/>
      <c r="M228" s="44"/>
      <c r="N228" s="583">
        <f>'2021'!BC173</f>
        <v>0</v>
      </c>
      <c r="O228" s="44">
        <f>'Добыча 2021'!F188</f>
        <v>8</v>
      </c>
      <c r="P228" s="44"/>
      <c r="Q228" s="44"/>
      <c r="R228" s="44"/>
      <c r="S228" s="44">
        <f>'Добыча 2021'!H188</f>
        <v>4</v>
      </c>
      <c r="T228" s="44">
        <f>'Добыча 2021'!G188</f>
        <v>4</v>
      </c>
      <c r="U228" s="44">
        <f t="shared" si="52"/>
        <v>16</v>
      </c>
      <c r="V228" s="94">
        <f>'2022'!AU226</f>
        <v>32.64</v>
      </c>
      <c r="W228" s="44">
        <f t="shared" si="53"/>
        <v>12</v>
      </c>
      <c r="X228" s="44">
        <f>'2022'!AX226</f>
        <v>32</v>
      </c>
      <c r="Y228" s="94">
        <f t="shared" si="54"/>
        <v>11.76470588235294</v>
      </c>
      <c r="Z228" s="44"/>
      <c r="AA228" s="44">
        <f>'2022'!BA226</f>
        <v>0</v>
      </c>
      <c r="AB228" s="44"/>
      <c r="AC228" s="44"/>
      <c r="AD228" s="44"/>
      <c r="AE228" s="95">
        <f>'2022'!BC226</f>
        <v>0</v>
      </c>
      <c r="AF228" s="82" t="str">
        <f t="shared" si="58"/>
        <v/>
      </c>
      <c r="AG228" s="159"/>
      <c r="AH228" s="160">
        <f t="shared" si="59"/>
        <v>8.1681681681681688</v>
      </c>
      <c r="AI228" s="160" t="e">
        <f t="shared" ca="1" si="60"/>
        <v>#NAME?</v>
      </c>
      <c r="AJ228" s="161">
        <f t="shared" si="61"/>
        <v>12</v>
      </c>
      <c r="AK228" s="161" t="str">
        <f t="shared" si="62"/>
        <v/>
      </c>
      <c r="AL228" s="161" t="e">
        <f t="shared" ca="1" si="63"/>
        <v>#NAME?</v>
      </c>
      <c r="AM228" s="161">
        <f t="shared" si="64"/>
        <v>32</v>
      </c>
      <c r="AN228" s="162" t="e">
        <f t="shared" ca="1" si="65"/>
        <v>#NAME?</v>
      </c>
      <c r="AO228" s="34" t="str">
        <f t="shared" si="66"/>
        <v>Сумма не совпадает или не ОДОУ</v>
      </c>
      <c r="AP228" s="34" t="str">
        <f t="shared" si="67"/>
        <v/>
      </c>
      <c r="AQ228" s="72"/>
    </row>
    <row r="229" spans="1:43" ht="94.5" x14ac:dyDescent="0.25">
      <c r="A229" s="72">
        <v>186</v>
      </c>
      <c r="B229" s="116" t="s">
        <v>359</v>
      </c>
      <c r="C229" s="92">
        <f>'2022'!B227</f>
        <v>31.3</v>
      </c>
      <c r="D229" s="582"/>
      <c r="E229" s="93">
        <f>'2022'!AN227</f>
        <v>232</v>
      </c>
      <c r="F229" s="92">
        <f>'2022'!AQ227</f>
        <v>7.4121405750798717</v>
      </c>
      <c r="G229" s="584"/>
      <c r="H229" s="586"/>
      <c r="I229" s="44"/>
      <c r="J229" s="584"/>
      <c r="K229" s="44"/>
      <c r="L229" s="44"/>
      <c r="M229" s="44"/>
      <c r="N229" s="584"/>
      <c r="O229" s="44">
        <f>'Добыча 2021'!F189</f>
        <v>6</v>
      </c>
      <c r="P229" s="44"/>
      <c r="Q229" s="44"/>
      <c r="R229" s="44"/>
      <c r="S229" s="44">
        <f>'Добыча 2021'!H189</f>
        <v>4</v>
      </c>
      <c r="T229" s="44">
        <f>'Добыча 2021'!G189</f>
        <v>2</v>
      </c>
      <c r="U229" s="44">
        <f>IF(G228=0,0,O229/G228*100)</f>
        <v>12</v>
      </c>
      <c r="V229" s="94">
        <f>'2022'!AU227</f>
        <v>23.200000000000003</v>
      </c>
      <c r="W229" s="44">
        <f t="shared" si="53"/>
        <v>10</v>
      </c>
      <c r="X229" s="44">
        <f>'2022'!AX227</f>
        <v>23</v>
      </c>
      <c r="Y229" s="94">
        <f t="shared" si="54"/>
        <v>9.9137931034482758</v>
      </c>
      <c r="Z229" s="44"/>
      <c r="AA229" s="44">
        <f>'2022'!BA227</f>
        <v>0</v>
      </c>
      <c r="AB229" s="44"/>
      <c r="AC229" s="44"/>
      <c r="AD229" s="44"/>
      <c r="AE229" s="95">
        <f>'2022'!BC227</f>
        <v>0</v>
      </c>
      <c r="AF229" s="82" t="str">
        <f t="shared" si="58"/>
        <v/>
      </c>
      <c r="AG229" s="159"/>
      <c r="AH229" s="160">
        <f t="shared" si="59"/>
        <v>7.4121405750798717</v>
      </c>
      <c r="AI229" s="160" t="e">
        <f t="shared" ca="1" si="60"/>
        <v>#NAME?</v>
      </c>
      <c r="AJ229" s="161">
        <f t="shared" si="61"/>
        <v>10</v>
      </c>
      <c r="AK229" s="161" t="str">
        <f t="shared" si="62"/>
        <v/>
      </c>
      <c r="AL229" s="161" t="e">
        <f t="shared" ca="1" si="63"/>
        <v>#NAME?</v>
      </c>
      <c r="AM229" s="161">
        <f t="shared" si="64"/>
        <v>23</v>
      </c>
      <c r="AN229" s="162" t="e">
        <f t="shared" ca="1" si="65"/>
        <v>#NAME?</v>
      </c>
      <c r="AO229" s="34" t="str">
        <f t="shared" si="66"/>
        <v>Сумма не совпадает или не ОДОУ</v>
      </c>
      <c r="AP229" s="34" t="str">
        <f t="shared" si="67"/>
        <v/>
      </c>
      <c r="AQ229" s="72"/>
    </row>
    <row r="230" spans="1:43" ht="94.5" x14ac:dyDescent="0.25">
      <c r="A230" s="72">
        <v>187</v>
      </c>
      <c r="B230" s="57" t="s">
        <v>30</v>
      </c>
      <c r="C230" s="92">
        <f>'2022'!B228</f>
        <v>34</v>
      </c>
      <c r="D230" s="93">
        <f>'2022'!AM228</f>
        <v>254</v>
      </c>
      <c r="E230" s="93">
        <f>'2022'!AN228</f>
        <v>307</v>
      </c>
      <c r="F230" s="92">
        <f>'2022'!AQ228</f>
        <v>9.0294117647058822</v>
      </c>
      <c r="G230" s="44">
        <f>'2021'!AX174</f>
        <v>25</v>
      </c>
      <c r="H230" s="94">
        <f t="shared" si="57"/>
        <v>9.8425196850393704</v>
      </c>
      <c r="I230" s="44"/>
      <c r="J230" s="44">
        <f>'2021'!BA174</f>
        <v>0</v>
      </c>
      <c r="K230" s="44"/>
      <c r="L230" s="44"/>
      <c r="M230" s="44"/>
      <c r="N230" s="44">
        <f>'2021'!BC174</f>
        <v>0</v>
      </c>
      <c r="O230" s="44">
        <f>'Добыча 2021'!F190</f>
        <v>25</v>
      </c>
      <c r="P230" s="44"/>
      <c r="Q230" s="44"/>
      <c r="R230" s="44"/>
      <c r="S230" s="44">
        <f>'Добыча 2021'!H190</f>
        <v>18</v>
      </c>
      <c r="T230" s="44">
        <f>'Добыча 2021'!G190</f>
        <v>7</v>
      </c>
      <c r="U230" s="44">
        <f t="shared" si="52"/>
        <v>100</v>
      </c>
      <c r="V230" s="94">
        <f>'2022'!AU228</f>
        <v>36.839999999999996</v>
      </c>
      <c r="W230" s="44">
        <f t="shared" si="53"/>
        <v>11.999999999999998</v>
      </c>
      <c r="X230" s="44">
        <f>'2022'!AX228</f>
        <v>36</v>
      </c>
      <c r="Y230" s="94">
        <f t="shared" si="54"/>
        <v>11.726384364820847</v>
      </c>
      <c r="Z230" s="44"/>
      <c r="AA230" s="44">
        <f>'2022'!BA228</f>
        <v>0</v>
      </c>
      <c r="AB230" s="44"/>
      <c r="AC230" s="44"/>
      <c r="AD230" s="44"/>
      <c r="AE230" s="95">
        <f>'2022'!BC228</f>
        <v>0</v>
      </c>
      <c r="AF230" s="82" t="str">
        <f t="shared" si="58"/>
        <v/>
      </c>
      <c r="AG230" s="159"/>
      <c r="AH230" s="160">
        <f t="shared" si="59"/>
        <v>9.0294117647058822</v>
      </c>
      <c r="AI230" s="160" t="e">
        <f t="shared" ca="1" si="60"/>
        <v>#NAME?</v>
      </c>
      <c r="AJ230" s="161">
        <f t="shared" si="61"/>
        <v>12</v>
      </c>
      <c r="AK230" s="161" t="str">
        <f t="shared" si="62"/>
        <v/>
      </c>
      <c r="AL230" s="161" t="e">
        <f t="shared" ca="1" si="63"/>
        <v>#NAME?</v>
      </c>
      <c r="AM230" s="161">
        <f t="shared" si="64"/>
        <v>36</v>
      </c>
      <c r="AN230" s="162" t="e">
        <f t="shared" ca="1" si="65"/>
        <v>#NAME?</v>
      </c>
      <c r="AO230" s="34" t="str">
        <f t="shared" si="66"/>
        <v>Сумма не совпадает или не ОДОУ</v>
      </c>
      <c r="AP230" s="34" t="str">
        <f t="shared" si="67"/>
        <v/>
      </c>
      <c r="AQ230" s="72"/>
    </row>
    <row r="231" spans="1:43" ht="94.5" x14ac:dyDescent="0.25">
      <c r="A231" s="72">
        <v>188</v>
      </c>
      <c r="B231" s="57" t="s">
        <v>31</v>
      </c>
      <c r="C231" s="92">
        <f>'2022'!B229</f>
        <v>21.36</v>
      </c>
      <c r="D231" s="93">
        <f>'2022'!AM229</f>
        <v>329</v>
      </c>
      <c r="E231" s="93">
        <f>'2022'!AN229</f>
        <v>293</v>
      </c>
      <c r="F231" s="92">
        <f>'2022'!AQ229</f>
        <v>13.717228464419476</v>
      </c>
      <c r="G231" s="44">
        <f>'2021'!AX175</f>
        <v>59</v>
      </c>
      <c r="H231" s="94">
        <f t="shared" si="57"/>
        <v>17.933130699088146</v>
      </c>
      <c r="I231" s="44"/>
      <c r="J231" s="44">
        <f>'2021'!BA175</f>
        <v>0</v>
      </c>
      <c r="K231" s="44"/>
      <c r="L231" s="44"/>
      <c r="M231" s="44"/>
      <c r="N231" s="44">
        <f>'2021'!BC175</f>
        <v>0</v>
      </c>
      <c r="O231" s="44">
        <f>'Добыча 2021'!F191</f>
        <v>25</v>
      </c>
      <c r="P231" s="44"/>
      <c r="Q231" s="44"/>
      <c r="R231" s="44"/>
      <c r="S231" s="44">
        <f>'Добыча 2021'!H191</f>
        <v>10</v>
      </c>
      <c r="T231" s="44">
        <f>'Добыча 2021'!G191</f>
        <v>15</v>
      </c>
      <c r="U231" s="44">
        <f t="shared" si="52"/>
        <v>42.372881355932201</v>
      </c>
      <c r="V231" s="94">
        <f>'2022'!AV229</f>
        <v>58.6</v>
      </c>
      <c r="W231" s="44">
        <f t="shared" si="53"/>
        <v>20</v>
      </c>
      <c r="X231" s="44">
        <f>'2022'!AX229</f>
        <v>52</v>
      </c>
      <c r="Y231" s="94">
        <f t="shared" si="54"/>
        <v>17.747440273037544</v>
      </c>
      <c r="Z231" s="44"/>
      <c r="AA231" s="44">
        <f>'2022'!BA229</f>
        <v>0</v>
      </c>
      <c r="AB231" s="44"/>
      <c r="AC231" s="44"/>
      <c r="AD231" s="44"/>
      <c r="AE231" s="95">
        <f>'2022'!BC229</f>
        <v>0</v>
      </c>
      <c r="AF231" s="82" t="str">
        <f t="shared" si="58"/>
        <v/>
      </c>
      <c r="AG231" s="159"/>
      <c r="AH231" s="160">
        <f t="shared" si="59"/>
        <v>13.717228464419476</v>
      </c>
      <c r="AI231" s="160" t="e">
        <f t="shared" ca="1" si="60"/>
        <v>#NAME?</v>
      </c>
      <c r="AJ231" s="161">
        <f t="shared" si="61"/>
        <v>20</v>
      </c>
      <c r="AK231" s="161" t="str">
        <f t="shared" si="62"/>
        <v/>
      </c>
      <c r="AL231" s="161" t="e">
        <f t="shared" ca="1" si="63"/>
        <v>#NAME?</v>
      </c>
      <c r="AM231" s="161">
        <f t="shared" si="64"/>
        <v>52</v>
      </c>
      <c r="AN231" s="162" t="e">
        <f t="shared" ca="1" si="65"/>
        <v>#NAME?</v>
      </c>
      <c r="AO231" s="34" t="str">
        <f t="shared" si="66"/>
        <v>Сумма не совпадает или не ОДОУ</v>
      </c>
      <c r="AP231" s="34" t="str">
        <f t="shared" si="67"/>
        <v/>
      </c>
      <c r="AQ231" s="72"/>
    </row>
    <row r="232" spans="1:43" ht="31.5" x14ac:dyDescent="0.25">
      <c r="A232" s="72">
        <v>189</v>
      </c>
      <c r="B232" s="57" t="s">
        <v>34</v>
      </c>
      <c r="C232" s="92">
        <f>'2022'!B230</f>
        <v>254.54</v>
      </c>
      <c r="D232" s="93">
        <f>'2022'!AM230</f>
        <v>1900</v>
      </c>
      <c r="E232" s="93">
        <f>'2022'!AN230</f>
        <v>1953</v>
      </c>
      <c r="F232" s="92">
        <f>'2022'!AQ230</f>
        <v>7.672664414237448</v>
      </c>
      <c r="G232" s="44">
        <f>'2021'!AX176</f>
        <v>150</v>
      </c>
      <c r="H232" s="94">
        <f t="shared" si="57"/>
        <v>7.8947368421052628</v>
      </c>
      <c r="I232" s="44"/>
      <c r="J232" s="44">
        <f>'2021'!BA176</f>
        <v>20</v>
      </c>
      <c r="K232" s="44"/>
      <c r="L232" s="44"/>
      <c r="M232" s="44"/>
      <c r="N232" s="44">
        <f>'2021'!BC176</f>
        <v>45</v>
      </c>
      <c r="O232" s="44">
        <f>'Добыча 2021'!F192</f>
        <v>107</v>
      </c>
      <c r="P232" s="44"/>
      <c r="Q232" s="44"/>
      <c r="R232" s="44"/>
      <c r="S232" s="44">
        <f>'Добыча 2021'!H192</f>
        <v>74</v>
      </c>
      <c r="T232" s="44">
        <f>'Добыча 2021'!G192</f>
        <v>33</v>
      </c>
      <c r="U232" s="44">
        <f t="shared" si="52"/>
        <v>71.333333333333343</v>
      </c>
      <c r="V232" s="94">
        <f>'2022'!AU230</f>
        <v>195.3</v>
      </c>
      <c r="W232" s="44">
        <f t="shared" si="53"/>
        <v>10</v>
      </c>
      <c r="X232" s="44">
        <f>'2022'!AX230</f>
        <v>195</v>
      </c>
      <c r="Y232" s="94">
        <f t="shared" si="54"/>
        <v>9.9846390168970824</v>
      </c>
      <c r="Z232" s="44"/>
      <c r="AA232" s="44">
        <f>'2022'!BA230</f>
        <v>20</v>
      </c>
      <c r="AB232" s="44"/>
      <c r="AC232" s="44"/>
      <c r="AD232" s="44">
        <f t="shared" si="56"/>
        <v>116</v>
      </c>
      <c r="AE232" s="95">
        <f>'2022'!BC230</f>
        <v>59</v>
      </c>
      <c r="AF232" s="82" t="str">
        <f t="shared" si="58"/>
        <v/>
      </c>
      <c r="AG232" s="159"/>
      <c r="AH232" s="160">
        <f t="shared" si="59"/>
        <v>7.672664414237448</v>
      </c>
      <c r="AI232" s="160" t="e">
        <f t="shared" ca="1" si="60"/>
        <v>#NAME?</v>
      </c>
      <c r="AJ232" s="161">
        <f t="shared" si="61"/>
        <v>10</v>
      </c>
      <c r="AK232" s="161" t="str">
        <f t="shared" si="62"/>
        <v/>
      </c>
      <c r="AL232" s="161" t="e">
        <f t="shared" ca="1" si="63"/>
        <v>#NAME?</v>
      </c>
      <c r="AM232" s="161">
        <f t="shared" si="64"/>
        <v>195</v>
      </c>
      <c r="AN232" s="162" t="e">
        <f t="shared" ca="1" si="65"/>
        <v>#NAME?</v>
      </c>
      <c r="AO232" s="34" t="str">
        <f t="shared" si="66"/>
        <v/>
      </c>
      <c r="AP232" s="34" t="str">
        <f t="shared" si="67"/>
        <v/>
      </c>
      <c r="AQ232" s="72"/>
    </row>
    <row r="233" spans="1:43" ht="18.75" x14ac:dyDescent="0.25">
      <c r="A233" s="72"/>
      <c r="B233" s="46" t="s">
        <v>37</v>
      </c>
      <c r="C233" s="98"/>
      <c r="D233" s="97"/>
      <c r="E233" s="97"/>
      <c r="F233" s="98"/>
      <c r="G233" s="44"/>
      <c r="H233" s="94"/>
      <c r="I233" s="44"/>
      <c r="J233" s="44"/>
      <c r="K233" s="44"/>
      <c r="L233" s="44"/>
      <c r="M233" s="56"/>
      <c r="N233" s="44"/>
      <c r="O233" s="56"/>
      <c r="P233" s="56"/>
      <c r="Q233" s="56"/>
      <c r="R233" s="56"/>
      <c r="S233" s="56"/>
      <c r="T233" s="56"/>
      <c r="U233" s="44"/>
      <c r="V233" s="111"/>
      <c r="W233" s="44"/>
      <c r="X233" s="56"/>
      <c r="Y233" s="94"/>
      <c r="Z233" s="56"/>
      <c r="AA233" s="56"/>
      <c r="AB233" s="56"/>
      <c r="AC233" s="56"/>
      <c r="AD233" s="44"/>
      <c r="AE233" s="56"/>
      <c r="AF233" s="82" t="str">
        <f t="shared" si="58"/>
        <v/>
      </c>
      <c r="AG233" s="159"/>
      <c r="AH233" s="160" t="str">
        <f t="shared" si="59"/>
        <v/>
      </c>
      <c r="AI233" s="160" t="str">
        <f t="shared" si="60"/>
        <v/>
      </c>
      <c r="AJ233" s="161" t="str">
        <f t="shared" si="61"/>
        <v/>
      </c>
      <c r="AK233" s="161" t="str">
        <f t="shared" si="62"/>
        <v/>
      </c>
      <c r="AL233" s="161" t="str">
        <f t="shared" si="63"/>
        <v/>
      </c>
      <c r="AM233" s="161" t="str">
        <f t="shared" si="64"/>
        <v/>
      </c>
      <c r="AN233" s="162" t="str">
        <f t="shared" si="65"/>
        <v/>
      </c>
      <c r="AO233" s="34" t="str">
        <f t="shared" si="66"/>
        <v/>
      </c>
      <c r="AP233" s="34" t="str">
        <f t="shared" si="67"/>
        <v/>
      </c>
      <c r="AQ233" s="72"/>
    </row>
    <row r="234" spans="1:43" ht="94.5" x14ac:dyDescent="0.25">
      <c r="A234" s="72">
        <v>190</v>
      </c>
      <c r="B234" s="57" t="s">
        <v>360</v>
      </c>
      <c r="C234" s="92">
        <f>'2022'!B232</f>
        <v>9.0289999999999999</v>
      </c>
      <c r="D234" s="93">
        <f>'2022'!AM232</f>
        <v>71</v>
      </c>
      <c r="E234" s="93">
        <f>'2022'!AN232</f>
        <v>90</v>
      </c>
      <c r="F234" s="92">
        <f>'2022'!AQ232</f>
        <v>9.9678812714586336</v>
      </c>
      <c r="G234" s="44">
        <f>'2021'!AX178</f>
        <v>7</v>
      </c>
      <c r="H234" s="94">
        <f t="shared" si="57"/>
        <v>9.8591549295774641</v>
      </c>
      <c r="I234" s="44"/>
      <c r="J234" s="44">
        <f>'2021'!BA178</f>
        <v>0</v>
      </c>
      <c r="K234" s="44"/>
      <c r="L234" s="44"/>
      <c r="M234" s="44"/>
      <c r="N234" s="44">
        <f>'2021'!BC178</f>
        <v>0</v>
      </c>
      <c r="O234" s="44">
        <f>'Добыча 2021'!F194</f>
        <v>5</v>
      </c>
      <c r="P234" s="44"/>
      <c r="Q234" s="44"/>
      <c r="R234" s="44"/>
      <c r="S234" s="44">
        <f>'Добыча 2021'!H194</f>
        <v>2</v>
      </c>
      <c r="T234" s="44">
        <f>'Добыча 2021'!G194</f>
        <v>3</v>
      </c>
      <c r="U234" s="44">
        <f t="shared" si="52"/>
        <v>71.428571428571431</v>
      </c>
      <c r="V234" s="94">
        <f>'2022'!AU232</f>
        <v>10.799999999999999</v>
      </c>
      <c r="W234" s="44">
        <f t="shared" si="53"/>
        <v>11.999999999999998</v>
      </c>
      <c r="X234" s="44">
        <f>'2022'!AX232</f>
        <v>10</v>
      </c>
      <c r="Y234" s="94">
        <f t="shared" si="54"/>
        <v>11.111111111111111</v>
      </c>
      <c r="Z234" s="44"/>
      <c r="AA234" s="44">
        <f>'2022'!BA232</f>
        <v>0</v>
      </c>
      <c r="AB234" s="44"/>
      <c r="AC234" s="44"/>
      <c r="AD234" s="44"/>
      <c r="AE234" s="95">
        <f>'2022'!BC232</f>
        <v>0</v>
      </c>
      <c r="AF234" s="82" t="str">
        <f t="shared" si="58"/>
        <v/>
      </c>
      <c r="AG234" s="159"/>
      <c r="AH234" s="160">
        <f t="shared" si="59"/>
        <v>9.9678812714586336</v>
      </c>
      <c r="AI234" s="160" t="e">
        <f t="shared" ca="1" si="60"/>
        <v>#NAME?</v>
      </c>
      <c r="AJ234" s="161">
        <f t="shared" si="61"/>
        <v>12</v>
      </c>
      <c r="AK234" s="161" t="str">
        <f t="shared" si="62"/>
        <v/>
      </c>
      <c r="AL234" s="161" t="e">
        <f t="shared" ca="1" si="63"/>
        <v>#NAME?</v>
      </c>
      <c r="AM234" s="161">
        <f t="shared" si="64"/>
        <v>10</v>
      </c>
      <c r="AN234" s="162" t="e">
        <f t="shared" ca="1" si="65"/>
        <v>#NAME?</v>
      </c>
      <c r="AO234" s="34" t="str">
        <f t="shared" si="66"/>
        <v>Сумма не совпадает или не ОДОУ</v>
      </c>
      <c r="AP234" s="34" t="str">
        <f t="shared" si="67"/>
        <v/>
      </c>
      <c r="AQ234" s="72"/>
    </row>
    <row r="235" spans="1:43" ht="94.5" x14ac:dyDescent="0.25">
      <c r="A235" s="72">
        <v>191</v>
      </c>
      <c r="B235" s="49" t="s">
        <v>361</v>
      </c>
      <c r="C235" s="92">
        <f>'2022'!B233</f>
        <v>19.600000000000001</v>
      </c>
      <c r="D235" s="93">
        <f>'2022'!AM233</f>
        <v>102</v>
      </c>
      <c r="E235" s="93">
        <f>'2022'!AN233</f>
        <v>141</v>
      </c>
      <c r="F235" s="92">
        <f>'2022'!AQ233</f>
        <v>7.1938775510204076</v>
      </c>
      <c r="G235" s="44">
        <f>'2021'!AX179</f>
        <v>8</v>
      </c>
      <c r="H235" s="94">
        <f t="shared" si="57"/>
        <v>7.8431372549019605</v>
      </c>
      <c r="I235" s="47"/>
      <c r="J235" s="44">
        <f>'2021'!BA179</f>
        <v>0</v>
      </c>
      <c r="K235" s="47"/>
      <c r="L235" s="99"/>
      <c r="M235" s="44"/>
      <c r="N235" s="44">
        <f>'2021'!BC179</f>
        <v>0</v>
      </c>
      <c r="O235" s="44">
        <f>'Добыча 2021'!F195</f>
        <v>2</v>
      </c>
      <c r="P235" s="44"/>
      <c r="Q235" s="44"/>
      <c r="R235" s="44"/>
      <c r="S235" s="44">
        <f>'Добыча 2021'!H195</f>
        <v>2</v>
      </c>
      <c r="T235" s="44">
        <f>'Добыча 2021'!G195</f>
        <v>0</v>
      </c>
      <c r="U235" s="44">
        <f t="shared" si="52"/>
        <v>25</v>
      </c>
      <c r="V235" s="94">
        <f>'2022'!AU233</f>
        <v>14.100000000000001</v>
      </c>
      <c r="W235" s="44">
        <f t="shared" si="53"/>
        <v>10</v>
      </c>
      <c r="X235" s="44">
        <f>'2022'!AX233</f>
        <v>14</v>
      </c>
      <c r="Y235" s="94">
        <f t="shared" si="54"/>
        <v>9.9290780141843982</v>
      </c>
      <c r="Z235" s="44"/>
      <c r="AA235" s="44">
        <f>'2022'!BA233</f>
        <v>0</v>
      </c>
      <c r="AB235" s="44"/>
      <c r="AC235" s="44"/>
      <c r="AD235" s="44"/>
      <c r="AE235" s="95">
        <f>'2022'!BC233</f>
        <v>0</v>
      </c>
      <c r="AF235" s="82" t="str">
        <f t="shared" si="58"/>
        <v/>
      </c>
      <c r="AG235" s="159"/>
      <c r="AH235" s="160">
        <f t="shared" si="59"/>
        <v>7.1938775510204076</v>
      </c>
      <c r="AI235" s="160" t="e">
        <f t="shared" ca="1" si="60"/>
        <v>#NAME?</v>
      </c>
      <c r="AJ235" s="161">
        <f t="shared" si="61"/>
        <v>10</v>
      </c>
      <c r="AK235" s="161" t="str">
        <f t="shared" si="62"/>
        <v/>
      </c>
      <c r="AL235" s="161" t="e">
        <f t="shared" ca="1" si="63"/>
        <v>#NAME?</v>
      </c>
      <c r="AM235" s="161">
        <f t="shared" si="64"/>
        <v>14</v>
      </c>
      <c r="AN235" s="162" t="e">
        <f t="shared" ca="1" si="65"/>
        <v>#NAME?</v>
      </c>
      <c r="AO235" s="34" t="str">
        <f t="shared" si="66"/>
        <v>Сумма не совпадает или не ОДОУ</v>
      </c>
      <c r="AP235" s="34" t="str">
        <f t="shared" si="67"/>
        <v/>
      </c>
      <c r="AQ235" s="72"/>
    </row>
    <row r="236" spans="1:43" ht="94.5" x14ac:dyDescent="0.25">
      <c r="A236" s="72">
        <v>192</v>
      </c>
      <c r="B236" s="57" t="s">
        <v>44</v>
      </c>
      <c r="C236" s="92">
        <f>'2022'!B234</f>
        <v>10</v>
      </c>
      <c r="D236" s="93">
        <f>'2022'!AM234</f>
        <v>92</v>
      </c>
      <c r="E236" s="93">
        <f>'2022'!AN234</f>
        <v>91</v>
      </c>
      <c r="F236" s="92">
        <f>'2022'!AQ234</f>
        <v>9.1</v>
      </c>
      <c r="G236" s="44">
        <f>'2021'!AX180</f>
        <v>11</v>
      </c>
      <c r="H236" s="94">
        <f t="shared" si="57"/>
        <v>11.956521739130435</v>
      </c>
      <c r="I236" s="44"/>
      <c r="J236" s="44">
        <f>'2021'!BA180</f>
        <v>0</v>
      </c>
      <c r="K236" s="44"/>
      <c r="L236" s="44"/>
      <c r="M236" s="44"/>
      <c r="N236" s="44">
        <f>'2021'!BC180</f>
        <v>0</v>
      </c>
      <c r="O236" s="44">
        <f>'Добыча 2021'!F196</f>
        <v>11</v>
      </c>
      <c r="P236" s="44"/>
      <c r="Q236" s="44"/>
      <c r="R236" s="44"/>
      <c r="S236" s="44">
        <f>'Добыча 2021'!H196</f>
        <v>6</v>
      </c>
      <c r="T236" s="44">
        <f>'Добыча 2021'!G196</f>
        <v>5</v>
      </c>
      <c r="U236" s="44">
        <f t="shared" si="52"/>
        <v>100</v>
      </c>
      <c r="V236" s="94">
        <f>'2022'!AU234</f>
        <v>10.92</v>
      </c>
      <c r="W236" s="44">
        <f t="shared" si="53"/>
        <v>12</v>
      </c>
      <c r="X236" s="44">
        <f>'2022'!AX234</f>
        <v>10</v>
      </c>
      <c r="Y236" s="94">
        <f t="shared" si="54"/>
        <v>10.989010989010989</v>
      </c>
      <c r="Z236" s="44"/>
      <c r="AA236" s="44">
        <f>'2022'!BA234</f>
        <v>0</v>
      </c>
      <c r="AB236" s="44"/>
      <c r="AC236" s="44"/>
      <c r="AD236" s="44"/>
      <c r="AE236" s="95">
        <f>'2022'!BC234</f>
        <v>0</v>
      </c>
      <c r="AF236" s="82" t="str">
        <f t="shared" si="58"/>
        <v/>
      </c>
      <c r="AG236" s="159"/>
      <c r="AH236" s="160">
        <f t="shared" si="59"/>
        <v>9.1</v>
      </c>
      <c r="AI236" s="160" t="e">
        <f t="shared" ca="1" si="60"/>
        <v>#NAME?</v>
      </c>
      <c r="AJ236" s="161">
        <f t="shared" si="61"/>
        <v>12</v>
      </c>
      <c r="AK236" s="161" t="str">
        <f t="shared" si="62"/>
        <v/>
      </c>
      <c r="AL236" s="161" t="e">
        <f t="shared" ca="1" si="63"/>
        <v>#NAME?</v>
      </c>
      <c r="AM236" s="161">
        <f t="shared" si="64"/>
        <v>10</v>
      </c>
      <c r="AN236" s="162" t="e">
        <f t="shared" ca="1" si="65"/>
        <v>#NAME?</v>
      </c>
      <c r="AO236" s="34" t="str">
        <f t="shared" si="66"/>
        <v>Сумма не совпадает или не ОДОУ</v>
      </c>
      <c r="AP236" s="34" t="str">
        <f t="shared" si="67"/>
        <v/>
      </c>
      <c r="AQ236" s="72"/>
    </row>
    <row r="237" spans="1:43" ht="94.5" x14ac:dyDescent="0.25">
      <c r="A237" s="72">
        <v>193</v>
      </c>
      <c r="B237" s="57" t="s">
        <v>45</v>
      </c>
      <c r="C237" s="92">
        <f>'2022'!B235</f>
        <v>9.8000000000000007</v>
      </c>
      <c r="D237" s="93">
        <f>'2022'!AM235</f>
        <v>125</v>
      </c>
      <c r="E237" s="93">
        <f>'2022'!AN235</f>
        <v>195</v>
      </c>
      <c r="F237" s="92">
        <f>'2022'!AQ235</f>
        <v>19.897959183673468</v>
      </c>
      <c r="G237" s="44">
        <f>'2021'!AX181</f>
        <v>9</v>
      </c>
      <c r="H237" s="94">
        <f t="shared" si="57"/>
        <v>7.1999999999999993</v>
      </c>
      <c r="I237" s="44"/>
      <c r="J237" s="44">
        <f>'2021'!BA181</f>
        <v>0</v>
      </c>
      <c r="K237" s="44"/>
      <c r="L237" s="44"/>
      <c r="M237" s="44"/>
      <c r="N237" s="44">
        <f>'2021'!BC181</f>
        <v>0</v>
      </c>
      <c r="O237" s="44">
        <f>'Добыча 2021'!F197</f>
        <v>9</v>
      </c>
      <c r="P237" s="44"/>
      <c r="Q237" s="44"/>
      <c r="R237" s="44"/>
      <c r="S237" s="44">
        <f>'Добыча 2021'!H197</f>
        <v>6</v>
      </c>
      <c r="T237" s="44">
        <f>'Добыча 2021'!G197</f>
        <v>3</v>
      </c>
      <c r="U237" s="44">
        <f t="shared" si="52"/>
        <v>100</v>
      </c>
      <c r="V237" s="94">
        <f>'2022'!AV235</f>
        <v>48.75</v>
      </c>
      <c r="W237" s="44">
        <f t="shared" si="53"/>
        <v>25</v>
      </c>
      <c r="X237" s="44">
        <f>'2022'!AX235</f>
        <v>20</v>
      </c>
      <c r="Y237" s="94">
        <f t="shared" si="54"/>
        <v>10.256410256410255</v>
      </c>
      <c r="Z237" s="44"/>
      <c r="AA237" s="44">
        <f>'2022'!BA235</f>
        <v>0</v>
      </c>
      <c r="AB237" s="44"/>
      <c r="AC237" s="44"/>
      <c r="AD237" s="44"/>
      <c r="AE237" s="95">
        <f>'2022'!BC235</f>
        <v>0</v>
      </c>
      <c r="AF237" s="82" t="str">
        <f t="shared" si="58"/>
        <v/>
      </c>
      <c r="AG237" s="159"/>
      <c r="AH237" s="160">
        <f t="shared" si="59"/>
        <v>19.897959183673468</v>
      </c>
      <c r="AI237" s="160" t="e">
        <f t="shared" ca="1" si="60"/>
        <v>#NAME?</v>
      </c>
      <c r="AJ237" s="161">
        <f t="shared" si="61"/>
        <v>25</v>
      </c>
      <c r="AK237" s="161" t="str">
        <f t="shared" si="62"/>
        <v/>
      </c>
      <c r="AL237" s="161" t="e">
        <f t="shared" ca="1" si="63"/>
        <v>#NAME?</v>
      </c>
      <c r="AM237" s="161">
        <f t="shared" si="64"/>
        <v>20</v>
      </c>
      <c r="AN237" s="162" t="e">
        <f t="shared" ca="1" si="65"/>
        <v>#NAME?</v>
      </c>
      <c r="AO237" s="34" t="str">
        <f t="shared" si="66"/>
        <v>Сумма не совпадает или не ОДОУ</v>
      </c>
      <c r="AP237" s="34" t="str">
        <f t="shared" si="67"/>
        <v/>
      </c>
      <c r="AQ237" s="72"/>
    </row>
    <row r="238" spans="1:43" ht="31.5" x14ac:dyDescent="0.25">
      <c r="A238" s="72">
        <v>194</v>
      </c>
      <c r="B238" s="116" t="s">
        <v>459</v>
      </c>
      <c r="C238" s="92">
        <f>'2022'!B236</f>
        <v>302.7</v>
      </c>
      <c r="D238" s="581">
        <f>'2022'!AM236</f>
        <v>799</v>
      </c>
      <c r="E238" s="93">
        <f>'2022'!AN236</f>
        <v>745</v>
      </c>
      <c r="F238" s="92">
        <f>'2022'!AQ236</f>
        <v>2.461182689131153</v>
      </c>
      <c r="G238" s="583">
        <f>'2021'!AX182</f>
        <v>40</v>
      </c>
      <c r="H238" s="585">
        <f t="shared" si="57"/>
        <v>5.0062578222778473</v>
      </c>
      <c r="I238" s="56"/>
      <c r="J238" s="583">
        <f>'2021'!BA182</f>
        <v>6</v>
      </c>
      <c r="K238" s="56"/>
      <c r="L238" s="107"/>
      <c r="M238" s="44"/>
      <c r="N238" s="583">
        <f>'2021'!BC182</f>
        <v>12</v>
      </c>
      <c r="O238" s="583">
        <f>'Добыча 2021'!F198</f>
        <v>29</v>
      </c>
      <c r="P238" s="44"/>
      <c r="Q238" s="44"/>
      <c r="R238" s="44"/>
      <c r="S238" s="583">
        <f>'Добыча 2021'!H198</f>
        <v>19</v>
      </c>
      <c r="T238" s="583">
        <f>'Добыча 2021'!G198</f>
        <v>10</v>
      </c>
      <c r="U238" s="583">
        <f t="shared" si="52"/>
        <v>72.5</v>
      </c>
      <c r="V238" s="94">
        <f>'2022'!AU236</f>
        <v>52.150000000000006</v>
      </c>
      <c r="W238" s="44">
        <f t="shared" si="53"/>
        <v>7.0000000000000009</v>
      </c>
      <c r="X238" s="44">
        <f>'2022'!AX236</f>
        <v>52</v>
      </c>
      <c r="Y238" s="94">
        <f t="shared" si="54"/>
        <v>6.9798657718120802</v>
      </c>
      <c r="Z238" s="44"/>
      <c r="AA238" s="44">
        <f>'2022'!BA236</f>
        <v>6</v>
      </c>
      <c r="AB238" s="44"/>
      <c r="AC238" s="44"/>
      <c r="AD238" s="44">
        <f t="shared" si="56"/>
        <v>30</v>
      </c>
      <c r="AE238" s="95">
        <f>'2022'!BC236</f>
        <v>16</v>
      </c>
      <c r="AF238" s="82" t="str">
        <f t="shared" si="58"/>
        <v/>
      </c>
      <c r="AG238" s="159"/>
      <c r="AH238" s="160">
        <f t="shared" si="59"/>
        <v>2.461182689131153</v>
      </c>
      <c r="AI238" s="160" t="e">
        <f t="shared" ca="1" si="60"/>
        <v>#NAME?</v>
      </c>
      <c r="AJ238" s="161">
        <f t="shared" si="61"/>
        <v>7</v>
      </c>
      <c r="AK238" s="161" t="str">
        <f t="shared" si="62"/>
        <v/>
      </c>
      <c r="AL238" s="161" t="e">
        <f t="shared" ca="1" si="63"/>
        <v>#NAME?</v>
      </c>
      <c r="AM238" s="161">
        <f t="shared" si="64"/>
        <v>52</v>
      </c>
      <c r="AN238" s="162" t="e">
        <f t="shared" ca="1" si="65"/>
        <v>#NAME?</v>
      </c>
      <c r="AO238" s="34" t="str">
        <f t="shared" si="66"/>
        <v/>
      </c>
      <c r="AP238" s="34" t="str">
        <f t="shared" si="67"/>
        <v/>
      </c>
      <c r="AQ238" s="72"/>
    </row>
    <row r="239" spans="1:43" ht="31.5" x14ac:dyDescent="0.25">
      <c r="A239" s="72">
        <v>195</v>
      </c>
      <c r="B239" s="116" t="s">
        <v>460</v>
      </c>
      <c r="C239" s="92">
        <f>'2022'!B237</f>
        <v>4.8</v>
      </c>
      <c r="D239" s="582"/>
      <c r="E239" s="93">
        <f>'2022'!AN237</f>
        <v>27</v>
      </c>
      <c r="F239" s="92">
        <f>'2022'!AQ237</f>
        <v>5.625</v>
      </c>
      <c r="G239" s="584"/>
      <c r="H239" s="586"/>
      <c r="I239" s="47"/>
      <c r="J239" s="584"/>
      <c r="K239" s="47"/>
      <c r="L239" s="99"/>
      <c r="M239" s="44"/>
      <c r="N239" s="584"/>
      <c r="O239" s="584"/>
      <c r="P239" s="44"/>
      <c r="Q239" s="44"/>
      <c r="R239" s="44"/>
      <c r="S239" s="584"/>
      <c r="T239" s="584"/>
      <c r="U239" s="584"/>
      <c r="V239" s="94">
        <f>'2022'!AU237</f>
        <v>0</v>
      </c>
      <c r="W239" s="44">
        <f t="shared" si="53"/>
        <v>0</v>
      </c>
      <c r="X239" s="44">
        <f>'2022'!AX237</f>
        <v>0</v>
      </c>
      <c r="Y239" s="94">
        <f t="shared" si="54"/>
        <v>0</v>
      </c>
      <c r="Z239" s="44"/>
      <c r="AA239" s="44">
        <f>'2022'!BA237</f>
        <v>0</v>
      </c>
      <c r="AB239" s="44"/>
      <c r="AC239" s="44"/>
      <c r="AD239" s="44">
        <f t="shared" si="56"/>
        <v>0</v>
      </c>
      <c r="AE239" s="95">
        <f>'2022'!BC237</f>
        <v>0</v>
      </c>
      <c r="AF239" s="82" t="str">
        <f t="shared" si="58"/>
        <v/>
      </c>
      <c r="AG239" s="159"/>
      <c r="AH239" s="160">
        <f t="shared" si="59"/>
        <v>5.625</v>
      </c>
      <c r="AI239" s="160" t="e">
        <f t="shared" ca="1" si="60"/>
        <v>#NAME?</v>
      </c>
      <c r="AJ239" s="161">
        <f t="shared" si="61"/>
        <v>8</v>
      </c>
      <c r="AK239" s="161" t="str">
        <f t="shared" si="62"/>
        <v/>
      </c>
      <c r="AL239" s="161">
        <f t="shared" si="63"/>
        <v>0</v>
      </c>
      <c r="AM239" s="161">
        <f t="shared" si="64"/>
        <v>0</v>
      </c>
      <c r="AN239" s="162" t="str">
        <f t="shared" si="65"/>
        <v/>
      </c>
      <c r="AO239" s="34" t="str">
        <f t="shared" si="66"/>
        <v/>
      </c>
      <c r="AP239" s="34" t="str">
        <f t="shared" si="67"/>
        <v/>
      </c>
      <c r="AQ239" s="72"/>
    </row>
    <row r="240" spans="1:43" ht="94.5" x14ac:dyDescent="0.25">
      <c r="A240" s="72">
        <v>196</v>
      </c>
      <c r="B240" s="57" t="s">
        <v>38</v>
      </c>
      <c r="C240" s="92">
        <f>'2022'!B238</f>
        <v>5.1580000000000004</v>
      </c>
      <c r="D240" s="93">
        <f>'2022'!AM238</f>
        <v>44</v>
      </c>
      <c r="E240" s="93">
        <f>'2022'!AN238</f>
        <v>54</v>
      </c>
      <c r="F240" s="92">
        <f>'2022'!AQ238</f>
        <v>10.469174098487786</v>
      </c>
      <c r="G240" s="44">
        <f>'2021'!AX183</f>
        <v>4</v>
      </c>
      <c r="H240" s="94">
        <f t="shared" si="57"/>
        <v>9.0909090909090917</v>
      </c>
      <c r="I240" s="44"/>
      <c r="J240" s="44">
        <f>'2021'!BA183</f>
        <v>0</v>
      </c>
      <c r="K240" s="44"/>
      <c r="L240" s="44"/>
      <c r="M240" s="44"/>
      <c r="N240" s="44">
        <f>'2021'!BC183</f>
        <v>0</v>
      </c>
      <c r="O240" s="44">
        <f>'Добыча 2021'!F199</f>
        <v>3</v>
      </c>
      <c r="P240" s="44"/>
      <c r="Q240" s="44"/>
      <c r="R240" s="44"/>
      <c r="S240" s="44">
        <f>'Добыча 2021'!H199</f>
        <v>1</v>
      </c>
      <c r="T240" s="44">
        <f>'Добыча 2021'!G199</f>
        <v>2</v>
      </c>
      <c r="U240" s="44">
        <f t="shared" si="52"/>
        <v>75</v>
      </c>
      <c r="V240" s="94">
        <f>'2022'!AU238</f>
        <v>8.1</v>
      </c>
      <c r="W240" s="44">
        <f t="shared" si="53"/>
        <v>15</v>
      </c>
      <c r="X240" s="44">
        <f>'2022'!AX238</f>
        <v>8</v>
      </c>
      <c r="Y240" s="94">
        <f t="shared" si="54"/>
        <v>14.814814814814813</v>
      </c>
      <c r="Z240" s="44"/>
      <c r="AA240" s="44">
        <f>'2022'!BA238</f>
        <v>0</v>
      </c>
      <c r="AB240" s="44"/>
      <c r="AC240" s="44"/>
      <c r="AD240" s="44"/>
      <c r="AE240" s="95">
        <f>'2022'!BC238</f>
        <v>0</v>
      </c>
      <c r="AF240" s="82" t="str">
        <f t="shared" si="58"/>
        <v/>
      </c>
      <c r="AG240" s="159"/>
      <c r="AH240" s="160">
        <f t="shared" si="59"/>
        <v>10.469174098487786</v>
      </c>
      <c r="AI240" s="160" t="e">
        <f t="shared" ca="1" si="60"/>
        <v>#NAME?</v>
      </c>
      <c r="AJ240" s="161">
        <f t="shared" si="61"/>
        <v>15</v>
      </c>
      <c r="AK240" s="161" t="str">
        <f t="shared" si="62"/>
        <v/>
      </c>
      <c r="AL240" s="161" t="e">
        <f t="shared" ca="1" si="63"/>
        <v>#NAME?</v>
      </c>
      <c r="AM240" s="161">
        <f t="shared" si="64"/>
        <v>8</v>
      </c>
      <c r="AN240" s="162" t="e">
        <f t="shared" ca="1" si="65"/>
        <v>#NAME?</v>
      </c>
      <c r="AO240" s="34" t="str">
        <f t="shared" si="66"/>
        <v>Сумма не совпадает или не ОДОУ</v>
      </c>
      <c r="AP240" s="34" t="str">
        <f t="shared" si="67"/>
        <v/>
      </c>
      <c r="AQ240" s="72"/>
    </row>
    <row r="241" spans="1:43" ht="94.5" x14ac:dyDescent="0.25">
      <c r="A241" s="72">
        <v>197</v>
      </c>
      <c r="B241" s="57" t="s">
        <v>362</v>
      </c>
      <c r="C241" s="92">
        <f>'2022'!B239</f>
        <v>6.8</v>
      </c>
      <c r="D241" s="93">
        <f>'2022'!AM239</f>
        <v>59</v>
      </c>
      <c r="E241" s="93">
        <f>'2022'!AN239</f>
        <v>71</v>
      </c>
      <c r="F241" s="92">
        <f>'2022'!AQ239</f>
        <v>10.441176470588236</v>
      </c>
      <c r="G241" s="44">
        <f>'2021'!AX184</f>
        <v>7</v>
      </c>
      <c r="H241" s="94">
        <f t="shared" si="57"/>
        <v>11.864406779661017</v>
      </c>
      <c r="I241" s="47"/>
      <c r="J241" s="44">
        <f>'2021'!BA184</f>
        <v>0</v>
      </c>
      <c r="K241" s="47"/>
      <c r="L241" s="99"/>
      <c r="M241" s="44"/>
      <c r="N241" s="44">
        <f>'2021'!BC184</f>
        <v>0</v>
      </c>
      <c r="O241" s="44">
        <f>'Добыча 2021'!F200</f>
        <v>1</v>
      </c>
      <c r="P241" s="44"/>
      <c r="Q241" s="44"/>
      <c r="R241" s="44"/>
      <c r="S241" s="44">
        <f>'Добыча 2021'!H200</f>
        <v>0</v>
      </c>
      <c r="T241" s="44">
        <f>'Добыча 2021'!G200</f>
        <v>1</v>
      </c>
      <c r="U241" s="44">
        <f t="shared" ref="U241:U262" si="68">IF(G241=0,0,O241/G241*100)</f>
        <v>14.285714285714285</v>
      </c>
      <c r="V241" s="94">
        <f>'2022'!AU239</f>
        <v>10.65</v>
      </c>
      <c r="W241" s="44">
        <f t="shared" si="53"/>
        <v>15</v>
      </c>
      <c r="X241" s="44">
        <f>'2022'!AX239</f>
        <v>10</v>
      </c>
      <c r="Y241" s="94">
        <f t="shared" si="54"/>
        <v>14.084507042253522</v>
      </c>
      <c r="Z241" s="44"/>
      <c r="AA241" s="44">
        <f>'2022'!BA239</f>
        <v>0</v>
      </c>
      <c r="AB241" s="44"/>
      <c r="AC241" s="44"/>
      <c r="AD241" s="44"/>
      <c r="AE241" s="95">
        <f>'2022'!BC239</f>
        <v>0</v>
      </c>
      <c r="AF241" s="82" t="str">
        <f t="shared" si="58"/>
        <v/>
      </c>
      <c r="AG241" s="159"/>
      <c r="AH241" s="160">
        <f t="shared" si="59"/>
        <v>10.441176470588236</v>
      </c>
      <c r="AI241" s="160" t="e">
        <f t="shared" ca="1" si="60"/>
        <v>#NAME?</v>
      </c>
      <c r="AJ241" s="161">
        <f t="shared" si="61"/>
        <v>15</v>
      </c>
      <c r="AK241" s="161" t="str">
        <f t="shared" si="62"/>
        <v/>
      </c>
      <c r="AL241" s="161" t="e">
        <f t="shared" ca="1" si="63"/>
        <v>#NAME?</v>
      </c>
      <c r="AM241" s="161">
        <f t="shared" si="64"/>
        <v>10</v>
      </c>
      <c r="AN241" s="162" t="e">
        <f t="shared" ca="1" si="65"/>
        <v>#NAME?</v>
      </c>
      <c r="AO241" s="34" t="str">
        <f t="shared" si="66"/>
        <v>Сумма не совпадает или не ОДОУ</v>
      </c>
      <c r="AP241" s="34" t="str">
        <f t="shared" si="67"/>
        <v/>
      </c>
      <c r="AQ241" s="72"/>
    </row>
    <row r="242" spans="1:43" ht="18.75" x14ac:dyDescent="0.25">
      <c r="A242" s="34"/>
      <c r="B242" s="46" t="s">
        <v>170</v>
      </c>
      <c r="C242" s="98"/>
      <c r="D242" s="97"/>
      <c r="E242" s="97"/>
      <c r="F242" s="98"/>
      <c r="G242" s="44"/>
      <c r="H242" s="94"/>
      <c r="I242" s="44"/>
      <c r="J242" s="44"/>
      <c r="K242" s="44"/>
      <c r="L242" s="44"/>
      <c r="M242" s="56"/>
      <c r="N242" s="44"/>
      <c r="O242" s="56"/>
      <c r="P242" s="56"/>
      <c r="Q242" s="56"/>
      <c r="R242" s="56"/>
      <c r="S242" s="56"/>
      <c r="T242" s="56"/>
      <c r="U242" s="44"/>
      <c r="V242" s="111"/>
      <c r="W242" s="44"/>
      <c r="X242" s="56"/>
      <c r="Y242" s="94"/>
      <c r="Z242" s="56"/>
      <c r="AA242" s="56"/>
      <c r="AB242" s="56"/>
      <c r="AC242" s="56"/>
      <c r="AD242" s="44"/>
      <c r="AE242" s="56"/>
      <c r="AF242" s="82" t="str">
        <f t="shared" si="58"/>
        <v/>
      </c>
      <c r="AG242" s="159"/>
      <c r="AH242" s="160" t="str">
        <f t="shared" si="59"/>
        <v/>
      </c>
      <c r="AI242" s="160" t="str">
        <f t="shared" si="60"/>
        <v/>
      </c>
      <c r="AJ242" s="161" t="str">
        <f t="shared" si="61"/>
        <v/>
      </c>
      <c r="AK242" s="161" t="str">
        <f t="shared" si="62"/>
        <v/>
      </c>
      <c r="AL242" s="161" t="str">
        <f t="shared" si="63"/>
        <v/>
      </c>
      <c r="AM242" s="161" t="str">
        <f t="shared" si="64"/>
        <v/>
      </c>
      <c r="AN242" s="162" t="str">
        <f t="shared" si="65"/>
        <v/>
      </c>
      <c r="AO242" s="34" t="str">
        <f t="shared" si="66"/>
        <v/>
      </c>
      <c r="AP242" s="34" t="str">
        <f t="shared" si="67"/>
        <v/>
      </c>
      <c r="AQ242" s="72"/>
    </row>
    <row r="243" spans="1:43" ht="94.5" x14ac:dyDescent="0.25">
      <c r="A243" s="34">
        <v>198</v>
      </c>
      <c r="B243" s="57" t="s">
        <v>171</v>
      </c>
      <c r="C243" s="92">
        <f>'2022'!B241</f>
        <v>91.6</v>
      </c>
      <c r="D243" s="93">
        <f>'2022'!AM241</f>
        <v>639</v>
      </c>
      <c r="E243" s="93">
        <f>'2022'!AN241</f>
        <v>566</v>
      </c>
      <c r="F243" s="92">
        <f>'2022'!AQ241</f>
        <v>6.179039301310044</v>
      </c>
      <c r="G243" s="44">
        <f>'2021'!AX186</f>
        <v>63</v>
      </c>
      <c r="H243" s="94">
        <f t="shared" si="57"/>
        <v>9.8591549295774641</v>
      </c>
      <c r="I243" s="44"/>
      <c r="J243" s="44">
        <f>'2021'!BA186</f>
        <v>0</v>
      </c>
      <c r="K243" s="44"/>
      <c r="L243" s="44"/>
      <c r="M243" s="44"/>
      <c r="N243" s="44">
        <f>'2021'!BC186</f>
        <v>0</v>
      </c>
      <c r="O243" s="44">
        <f>'Добыча 2021'!F202</f>
        <v>51</v>
      </c>
      <c r="P243" s="44"/>
      <c r="Q243" s="44"/>
      <c r="R243" s="44"/>
      <c r="S243" s="44">
        <f>'Добыча 2021'!H202</f>
        <v>35</v>
      </c>
      <c r="T243" s="44">
        <f>'Добыча 2021'!G202</f>
        <v>16</v>
      </c>
      <c r="U243" s="44">
        <f t="shared" si="68"/>
        <v>80.952380952380949</v>
      </c>
      <c r="V243" s="94">
        <f>'2022'!AU241</f>
        <v>56.6</v>
      </c>
      <c r="W243" s="44">
        <f t="shared" ref="W243:W262" si="69">IF(V243&gt;1,V243/E243*100,0)</f>
        <v>10</v>
      </c>
      <c r="X243" s="44">
        <f>'2022'!AX241</f>
        <v>56</v>
      </c>
      <c r="Y243" s="94">
        <f t="shared" ref="Y243:Y262" si="70">IF(X243&gt;0,X243/E243*100,0)</f>
        <v>9.8939929328621901</v>
      </c>
      <c r="Z243" s="44"/>
      <c r="AA243" s="44">
        <f>'2022'!BA241</f>
        <v>0</v>
      </c>
      <c r="AB243" s="44"/>
      <c r="AC243" s="44"/>
      <c r="AD243" s="44"/>
      <c r="AE243" s="95">
        <f>'2022'!BC241</f>
        <v>0</v>
      </c>
      <c r="AF243" s="82" t="str">
        <f t="shared" si="58"/>
        <v/>
      </c>
      <c r="AG243" s="159"/>
      <c r="AH243" s="160">
        <f t="shared" si="59"/>
        <v>6.179039301310044</v>
      </c>
      <c r="AI243" s="160" t="e">
        <f t="shared" ca="1" si="60"/>
        <v>#NAME?</v>
      </c>
      <c r="AJ243" s="161">
        <f t="shared" si="61"/>
        <v>10</v>
      </c>
      <c r="AK243" s="161" t="str">
        <f t="shared" si="62"/>
        <v/>
      </c>
      <c r="AL243" s="161" t="e">
        <f t="shared" ca="1" si="63"/>
        <v>#NAME?</v>
      </c>
      <c r="AM243" s="161">
        <f t="shared" si="64"/>
        <v>56</v>
      </c>
      <c r="AN243" s="162" t="e">
        <f t="shared" ca="1" si="65"/>
        <v>#NAME?</v>
      </c>
      <c r="AO243" s="34" t="str">
        <f t="shared" si="66"/>
        <v>Сумма не совпадает или не ОДОУ</v>
      </c>
      <c r="AP243" s="34" t="str">
        <f t="shared" si="67"/>
        <v/>
      </c>
      <c r="AQ243" s="72"/>
    </row>
    <row r="244" spans="1:43" ht="31.5" x14ac:dyDescent="0.25">
      <c r="A244" s="34">
        <v>199</v>
      </c>
      <c r="B244" s="57" t="s">
        <v>172</v>
      </c>
      <c r="C244" s="92">
        <f>'2022'!B242</f>
        <v>347.2</v>
      </c>
      <c r="D244" s="93">
        <f>'2022'!AM242</f>
        <v>3386</v>
      </c>
      <c r="E244" s="93">
        <f>'2022'!AN242</f>
        <v>3299</v>
      </c>
      <c r="F244" s="92">
        <f>'2022'!AQ242</f>
        <v>9.5017281105990783</v>
      </c>
      <c r="G244" s="44">
        <f>'2021'!AX187</f>
        <v>200</v>
      </c>
      <c r="H244" s="94">
        <f t="shared" si="57"/>
        <v>5.9066745422327234</v>
      </c>
      <c r="I244" s="44"/>
      <c r="J244" s="44">
        <f>'2021'!BA187</f>
        <v>30</v>
      </c>
      <c r="K244" s="44"/>
      <c r="L244" s="44"/>
      <c r="M244" s="44"/>
      <c r="N244" s="44">
        <f>'2021'!BC187</f>
        <v>60</v>
      </c>
      <c r="O244" s="44">
        <f>'Добыча 2021'!F203</f>
        <v>94</v>
      </c>
      <c r="P244" s="44"/>
      <c r="Q244" s="44"/>
      <c r="R244" s="44"/>
      <c r="S244" s="44">
        <f>'Добыча 2021'!H203</f>
        <v>64</v>
      </c>
      <c r="T244" s="44">
        <f>'Добыча 2021'!G203</f>
        <v>30</v>
      </c>
      <c r="U244" s="44">
        <f t="shared" si="68"/>
        <v>47</v>
      </c>
      <c r="V244" s="94">
        <f>'2022'!AU242</f>
        <v>395.88</v>
      </c>
      <c r="W244" s="44">
        <f t="shared" si="69"/>
        <v>12</v>
      </c>
      <c r="X244" s="44">
        <f>'2022'!AX242</f>
        <v>200</v>
      </c>
      <c r="Y244" s="94">
        <f t="shared" si="70"/>
        <v>6.0624431645953321</v>
      </c>
      <c r="Z244" s="44"/>
      <c r="AA244" s="44">
        <f>'2022'!BA242</f>
        <v>30</v>
      </c>
      <c r="AB244" s="44"/>
      <c r="AC244" s="44"/>
      <c r="AD244" s="44">
        <f t="shared" ref="AD244:AD262" si="71">X244-Z244-AA244-AE244</f>
        <v>110</v>
      </c>
      <c r="AE244" s="95">
        <f>'2022'!BC242</f>
        <v>60</v>
      </c>
      <c r="AF244" s="82" t="str">
        <f t="shared" si="58"/>
        <v/>
      </c>
      <c r="AG244" s="159"/>
      <c r="AH244" s="160">
        <f t="shared" si="59"/>
        <v>9.5017281105990783</v>
      </c>
      <c r="AI244" s="160" t="e">
        <f t="shared" ca="1" si="60"/>
        <v>#NAME?</v>
      </c>
      <c r="AJ244" s="161">
        <f t="shared" si="61"/>
        <v>12</v>
      </c>
      <c r="AK244" s="161" t="str">
        <f t="shared" si="62"/>
        <v/>
      </c>
      <c r="AL244" s="161" t="e">
        <f t="shared" ca="1" si="63"/>
        <v>#NAME?</v>
      </c>
      <c r="AM244" s="161">
        <f t="shared" si="64"/>
        <v>200</v>
      </c>
      <c r="AN244" s="162" t="e">
        <f t="shared" ca="1" si="65"/>
        <v>#NAME?</v>
      </c>
      <c r="AO244" s="34" t="str">
        <f t="shared" si="66"/>
        <v/>
      </c>
      <c r="AP244" s="34" t="str">
        <f t="shared" si="67"/>
        <v/>
      </c>
      <c r="AQ244" s="72"/>
    </row>
    <row r="245" spans="1:43" ht="18.75" x14ac:dyDescent="0.25">
      <c r="A245" s="34"/>
      <c r="B245" s="46" t="s">
        <v>151</v>
      </c>
      <c r="C245" s="98"/>
      <c r="D245" s="97"/>
      <c r="E245" s="97"/>
      <c r="F245" s="98"/>
      <c r="G245" s="44"/>
      <c r="H245" s="94"/>
      <c r="I245" s="44"/>
      <c r="J245" s="44"/>
      <c r="K245" s="44"/>
      <c r="L245" s="44"/>
      <c r="M245" s="56"/>
      <c r="N245" s="44"/>
      <c r="O245" s="56"/>
      <c r="P245" s="56"/>
      <c r="Q245" s="56"/>
      <c r="R245" s="56"/>
      <c r="S245" s="56"/>
      <c r="T245" s="56"/>
      <c r="U245" s="44"/>
      <c r="V245" s="111"/>
      <c r="W245" s="44"/>
      <c r="X245" s="56"/>
      <c r="Y245" s="94"/>
      <c r="Z245" s="56"/>
      <c r="AA245" s="56"/>
      <c r="AB245" s="56"/>
      <c r="AC245" s="56"/>
      <c r="AD245" s="44"/>
      <c r="AE245" s="56"/>
      <c r="AF245" s="82" t="str">
        <f t="shared" si="58"/>
        <v/>
      </c>
      <c r="AG245" s="159"/>
      <c r="AH245" s="160" t="str">
        <f t="shared" si="59"/>
        <v/>
      </c>
      <c r="AI245" s="160" t="str">
        <f t="shared" si="60"/>
        <v/>
      </c>
      <c r="AJ245" s="161" t="str">
        <f t="shared" si="61"/>
        <v/>
      </c>
      <c r="AK245" s="161" t="str">
        <f t="shared" si="62"/>
        <v/>
      </c>
      <c r="AL245" s="161" t="str">
        <f t="shared" si="63"/>
        <v/>
      </c>
      <c r="AM245" s="161" t="str">
        <f t="shared" si="64"/>
        <v/>
      </c>
      <c r="AN245" s="162" t="str">
        <f t="shared" si="65"/>
        <v/>
      </c>
      <c r="AO245" s="34" t="str">
        <f t="shared" si="66"/>
        <v/>
      </c>
      <c r="AP245" s="34" t="str">
        <f t="shared" si="67"/>
        <v/>
      </c>
      <c r="AQ245" s="72"/>
    </row>
    <row r="246" spans="1:43" ht="31.5" x14ac:dyDescent="0.25">
      <c r="A246" s="34">
        <v>200</v>
      </c>
      <c r="B246" s="57" t="s">
        <v>152</v>
      </c>
      <c r="C246" s="92">
        <f>'2022'!B244</f>
        <v>211.2</v>
      </c>
      <c r="D246" s="93">
        <f>'2022'!AM244</f>
        <v>418</v>
      </c>
      <c r="E246" s="93">
        <f>'2022'!AN244</f>
        <v>518</v>
      </c>
      <c r="F246" s="92">
        <f>'2022'!AQ244</f>
        <v>2.4526515151515151</v>
      </c>
      <c r="G246" s="44">
        <f>'2021'!AX189</f>
        <v>20</v>
      </c>
      <c r="H246" s="94">
        <f t="shared" si="57"/>
        <v>4.7846889952153111</v>
      </c>
      <c r="I246" s="44"/>
      <c r="J246" s="44">
        <f>'2021'!BA189</f>
        <v>0</v>
      </c>
      <c r="K246" s="44"/>
      <c r="L246" s="44"/>
      <c r="M246" s="44"/>
      <c r="N246" s="44">
        <f>'2021'!BC189</f>
        <v>6</v>
      </c>
      <c r="O246" s="44">
        <f>'Добыча 2021'!F205</f>
        <v>16</v>
      </c>
      <c r="P246" s="44"/>
      <c r="Q246" s="44"/>
      <c r="R246" s="44"/>
      <c r="S246" s="44">
        <f>'Добыча 2021'!H205</f>
        <v>10</v>
      </c>
      <c r="T246" s="44">
        <f>'Добыча 2021'!G205</f>
        <v>6</v>
      </c>
      <c r="U246" s="44">
        <f t="shared" si="68"/>
        <v>80</v>
      </c>
      <c r="V246" s="94">
        <f>'2022'!AU244</f>
        <v>36.260000000000005</v>
      </c>
      <c r="W246" s="44">
        <f t="shared" si="69"/>
        <v>7.0000000000000009</v>
      </c>
      <c r="X246" s="44">
        <f>'2022'!AX244</f>
        <v>36</v>
      </c>
      <c r="Y246" s="94">
        <f t="shared" si="70"/>
        <v>6.9498069498069501</v>
      </c>
      <c r="Z246" s="44"/>
      <c r="AA246" s="44">
        <f>'2022'!BA244</f>
        <v>0</v>
      </c>
      <c r="AB246" s="44"/>
      <c r="AC246" s="44"/>
      <c r="AD246" s="44">
        <f t="shared" si="71"/>
        <v>25</v>
      </c>
      <c r="AE246" s="95">
        <f>'2022'!BC244</f>
        <v>11</v>
      </c>
      <c r="AF246" s="82" t="str">
        <f t="shared" si="58"/>
        <v/>
      </c>
      <c r="AG246" s="159"/>
      <c r="AH246" s="160">
        <f t="shared" si="59"/>
        <v>2.4526515151515151</v>
      </c>
      <c r="AI246" s="160" t="e">
        <f t="shared" ca="1" si="60"/>
        <v>#NAME?</v>
      </c>
      <c r="AJ246" s="161">
        <f t="shared" si="61"/>
        <v>7</v>
      </c>
      <c r="AK246" s="161" t="str">
        <f t="shared" si="62"/>
        <v/>
      </c>
      <c r="AL246" s="161" t="e">
        <f t="shared" ca="1" si="63"/>
        <v>#NAME?</v>
      </c>
      <c r="AM246" s="161">
        <f t="shared" si="64"/>
        <v>36</v>
      </c>
      <c r="AN246" s="162" t="e">
        <f t="shared" ca="1" si="65"/>
        <v>#NAME?</v>
      </c>
      <c r="AO246" s="34" t="str">
        <f t="shared" si="66"/>
        <v/>
      </c>
      <c r="AP246" s="34" t="str">
        <f t="shared" si="67"/>
        <v/>
      </c>
      <c r="AQ246" s="72"/>
    </row>
    <row r="247" spans="1:43" ht="18.75" x14ac:dyDescent="0.25">
      <c r="A247" s="34"/>
      <c r="B247" s="46" t="s">
        <v>254</v>
      </c>
      <c r="C247" s="98"/>
      <c r="D247" s="97"/>
      <c r="E247" s="97"/>
      <c r="F247" s="98"/>
      <c r="G247" s="44"/>
      <c r="H247" s="94"/>
      <c r="I247" s="44"/>
      <c r="J247" s="44"/>
      <c r="K247" s="44"/>
      <c r="L247" s="44"/>
      <c r="M247" s="56"/>
      <c r="N247" s="44"/>
      <c r="O247" s="56"/>
      <c r="P247" s="56"/>
      <c r="Q247" s="56"/>
      <c r="R247" s="56"/>
      <c r="S247" s="56"/>
      <c r="T247" s="56"/>
      <c r="U247" s="44"/>
      <c r="V247" s="111"/>
      <c r="W247" s="44"/>
      <c r="X247" s="56"/>
      <c r="Y247" s="94"/>
      <c r="Z247" s="56"/>
      <c r="AA247" s="56"/>
      <c r="AB247" s="56"/>
      <c r="AC247" s="56"/>
      <c r="AD247" s="44"/>
      <c r="AE247" s="56"/>
      <c r="AF247" s="82" t="str">
        <f t="shared" si="58"/>
        <v/>
      </c>
      <c r="AG247" s="159"/>
      <c r="AH247" s="160" t="str">
        <f t="shared" si="59"/>
        <v/>
      </c>
      <c r="AI247" s="160" t="str">
        <f t="shared" si="60"/>
        <v/>
      </c>
      <c r="AJ247" s="161" t="str">
        <f t="shared" si="61"/>
        <v/>
      </c>
      <c r="AK247" s="161" t="str">
        <f t="shared" si="62"/>
        <v/>
      </c>
      <c r="AL247" s="161" t="str">
        <f t="shared" si="63"/>
        <v/>
      </c>
      <c r="AM247" s="161" t="str">
        <f t="shared" si="64"/>
        <v/>
      </c>
      <c r="AN247" s="162" t="str">
        <f t="shared" si="65"/>
        <v/>
      </c>
      <c r="AO247" s="34" t="str">
        <f t="shared" si="66"/>
        <v/>
      </c>
      <c r="AP247" s="34" t="str">
        <f t="shared" si="67"/>
        <v/>
      </c>
      <c r="AQ247" s="72"/>
    </row>
    <row r="248" spans="1:43" ht="63" x14ac:dyDescent="0.25">
      <c r="A248" s="34">
        <v>201</v>
      </c>
      <c r="B248" s="57" t="s">
        <v>363</v>
      </c>
      <c r="C248" s="92">
        <f>'2022'!B246</f>
        <v>15.6</v>
      </c>
      <c r="D248" s="93">
        <f>'2022'!AM246</f>
        <v>143</v>
      </c>
      <c r="E248" s="93">
        <f>'2022'!AN246</f>
        <v>122</v>
      </c>
      <c r="F248" s="92">
        <f>'2022'!AQ246</f>
        <v>7.8205128205128203</v>
      </c>
      <c r="G248" s="44">
        <f>'2021'!AX191</f>
        <v>0</v>
      </c>
      <c r="H248" s="94">
        <f t="shared" si="57"/>
        <v>0</v>
      </c>
      <c r="I248" s="44"/>
      <c r="J248" s="44">
        <f>'2021'!BA191</f>
        <v>0</v>
      </c>
      <c r="K248" s="44"/>
      <c r="L248" s="44"/>
      <c r="M248" s="44"/>
      <c r="N248" s="44">
        <f>'2021'!BC191</f>
        <v>0</v>
      </c>
      <c r="O248" s="44">
        <f>'Добыча 2021'!F207</f>
        <v>0</v>
      </c>
      <c r="P248" s="44"/>
      <c r="Q248" s="44"/>
      <c r="R248" s="44"/>
      <c r="S248" s="44">
        <f>'Добыча 2021'!H207</f>
        <v>0</v>
      </c>
      <c r="T248" s="44">
        <f>'Добыча 2021'!G207</f>
        <v>0</v>
      </c>
      <c r="U248" s="44">
        <f t="shared" si="68"/>
        <v>0</v>
      </c>
      <c r="V248" s="94">
        <f>'2022'!AU246</f>
        <v>12.200000000000001</v>
      </c>
      <c r="W248" s="44">
        <f t="shared" si="69"/>
        <v>10</v>
      </c>
      <c r="X248" s="44">
        <f>'2022'!AX246</f>
        <v>0</v>
      </c>
      <c r="Y248" s="94">
        <f t="shared" si="70"/>
        <v>0</v>
      </c>
      <c r="Z248" s="44"/>
      <c r="AA248" s="44">
        <f>'2022'!BA246</f>
        <v>0</v>
      </c>
      <c r="AB248" s="44"/>
      <c r="AC248" s="44"/>
      <c r="AD248" s="44"/>
      <c r="AE248" s="95">
        <f>'2022'!BC246</f>
        <v>0</v>
      </c>
      <c r="AF248" s="82" t="str">
        <f t="shared" si="58"/>
        <v/>
      </c>
      <c r="AG248" s="159"/>
      <c r="AH248" s="160">
        <f t="shared" si="59"/>
        <v>7.8205128205128203</v>
      </c>
      <c r="AI248" s="160" t="e">
        <f t="shared" ca="1" si="60"/>
        <v>#NAME?</v>
      </c>
      <c r="AJ248" s="161">
        <f t="shared" si="61"/>
        <v>10</v>
      </c>
      <c r="AK248" s="161" t="str">
        <f t="shared" si="62"/>
        <v/>
      </c>
      <c r="AL248" s="161">
        <f t="shared" si="63"/>
        <v>0</v>
      </c>
      <c r="AM248" s="161">
        <f t="shared" si="64"/>
        <v>0</v>
      </c>
      <c r="AN248" s="162" t="str">
        <f t="shared" si="65"/>
        <v/>
      </c>
      <c r="AO248" s="34" t="str">
        <f t="shared" si="66"/>
        <v/>
      </c>
      <c r="AP248" s="34" t="str">
        <f t="shared" si="67"/>
        <v/>
      </c>
      <c r="AQ248" s="72"/>
    </row>
    <row r="249" spans="1:43" ht="63" x14ac:dyDescent="0.25">
      <c r="A249" s="34">
        <v>202</v>
      </c>
      <c r="B249" s="57" t="s">
        <v>364</v>
      </c>
      <c r="C249" s="92">
        <f>'2022'!B247</f>
        <v>5.3</v>
      </c>
      <c r="D249" s="93">
        <f>'2022'!AM247</f>
        <v>20</v>
      </c>
      <c r="E249" s="93">
        <f>'2022'!AN247</f>
        <v>31</v>
      </c>
      <c r="F249" s="92">
        <f>'2022'!AQ247</f>
        <v>5.8490566037735849</v>
      </c>
      <c r="G249" s="44">
        <f>'2021'!AX192</f>
        <v>0</v>
      </c>
      <c r="H249" s="94">
        <f t="shared" si="57"/>
        <v>0</v>
      </c>
      <c r="I249" s="44"/>
      <c r="J249" s="44">
        <f>'2021'!BA192</f>
        <v>0</v>
      </c>
      <c r="K249" s="44"/>
      <c r="L249" s="44"/>
      <c r="M249" s="44"/>
      <c r="N249" s="44">
        <f>'2021'!BC192</f>
        <v>0</v>
      </c>
      <c r="O249" s="44">
        <f>'Добыча 2021'!F208</f>
        <v>0</v>
      </c>
      <c r="P249" s="44"/>
      <c r="Q249" s="44"/>
      <c r="R249" s="44"/>
      <c r="S249" s="44">
        <f>'Добыча 2021'!H208</f>
        <v>0</v>
      </c>
      <c r="T249" s="44">
        <f>'Добыча 2021'!G208</f>
        <v>0</v>
      </c>
      <c r="U249" s="44">
        <f t="shared" si="68"/>
        <v>0</v>
      </c>
      <c r="V249" s="94">
        <f>'2022'!AU247</f>
        <v>0</v>
      </c>
      <c r="W249" s="44">
        <f t="shared" si="69"/>
        <v>0</v>
      </c>
      <c r="X249" s="44">
        <f>'2022'!AX247</f>
        <v>0</v>
      </c>
      <c r="Y249" s="94">
        <f t="shared" si="70"/>
        <v>0</v>
      </c>
      <c r="Z249" s="44"/>
      <c r="AA249" s="44">
        <f>'2022'!BA247</f>
        <v>0</v>
      </c>
      <c r="AB249" s="44"/>
      <c r="AC249" s="44"/>
      <c r="AD249" s="44"/>
      <c r="AE249" s="95">
        <f>'2022'!BC247</f>
        <v>0</v>
      </c>
      <c r="AF249" s="82" t="str">
        <f t="shared" si="58"/>
        <v/>
      </c>
      <c r="AG249" s="159"/>
      <c r="AH249" s="160">
        <f t="shared" si="59"/>
        <v>5.8490566037735849</v>
      </c>
      <c r="AI249" s="160" t="e">
        <f t="shared" ca="1" si="60"/>
        <v>#NAME?</v>
      </c>
      <c r="AJ249" s="161">
        <f t="shared" si="61"/>
        <v>8</v>
      </c>
      <c r="AK249" s="161" t="str">
        <f t="shared" si="62"/>
        <v/>
      </c>
      <c r="AL249" s="161">
        <f t="shared" si="63"/>
        <v>0</v>
      </c>
      <c r="AM249" s="161">
        <f t="shared" si="64"/>
        <v>0</v>
      </c>
      <c r="AN249" s="162" t="str">
        <f t="shared" si="65"/>
        <v/>
      </c>
      <c r="AO249" s="34" t="str">
        <f t="shared" si="66"/>
        <v/>
      </c>
      <c r="AP249" s="34" t="str">
        <f t="shared" si="67"/>
        <v/>
      </c>
      <c r="AQ249" s="72"/>
    </row>
    <row r="250" spans="1:43" ht="63" x14ac:dyDescent="0.25">
      <c r="A250" s="34">
        <v>203</v>
      </c>
      <c r="B250" s="57" t="s">
        <v>365</v>
      </c>
      <c r="C250" s="92">
        <f>'2022'!B248</f>
        <v>3.2</v>
      </c>
      <c r="D250" s="93">
        <f>'2022'!AM248</f>
        <v>24</v>
      </c>
      <c r="E250" s="93">
        <f>'2022'!AN248</f>
        <v>19</v>
      </c>
      <c r="F250" s="92">
        <f>'2022'!AQ248</f>
        <v>5.9375</v>
      </c>
      <c r="G250" s="44">
        <f>'2021'!AX193</f>
        <v>0</v>
      </c>
      <c r="H250" s="94">
        <f t="shared" si="57"/>
        <v>0</v>
      </c>
      <c r="I250" s="44"/>
      <c r="J250" s="44">
        <f>'2021'!BA193</f>
        <v>0</v>
      </c>
      <c r="K250" s="44"/>
      <c r="L250" s="44"/>
      <c r="M250" s="44"/>
      <c r="N250" s="44">
        <f>'2021'!BC193</f>
        <v>0</v>
      </c>
      <c r="O250" s="44">
        <f>'Добыча 2021'!F209</f>
        <v>0</v>
      </c>
      <c r="P250" s="44"/>
      <c r="Q250" s="44"/>
      <c r="R250" s="44"/>
      <c r="S250" s="44">
        <f>'Добыча 2021'!H209</f>
        <v>0</v>
      </c>
      <c r="T250" s="44">
        <f>'Добыча 2021'!G209</f>
        <v>0</v>
      </c>
      <c r="U250" s="44">
        <f t="shared" si="68"/>
        <v>0</v>
      </c>
      <c r="V250" s="94">
        <f>'2022'!AU248</f>
        <v>0</v>
      </c>
      <c r="W250" s="44">
        <f t="shared" si="69"/>
        <v>0</v>
      </c>
      <c r="X250" s="44">
        <f>'2022'!AX248</f>
        <v>0</v>
      </c>
      <c r="Y250" s="94">
        <f t="shared" si="70"/>
        <v>0</v>
      </c>
      <c r="Z250" s="44"/>
      <c r="AA250" s="44">
        <f>'2022'!BA248</f>
        <v>0</v>
      </c>
      <c r="AB250" s="44"/>
      <c r="AC250" s="44"/>
      <c r="AD250" s="44"/>
      <c r="AE250" s="95">
        <f>'2022'!BC248</f>
        <v>0</v>
      </c>
      <c r="AF250" s="82" t="str">
        <f t="shared" si="58"/>
        <v/>
      </c>
      <c r="AG250" s="159"/>
      <c r="AH250" s="160">
        <f t="shared" si="59"/>
        <v>5.9375</v>
      </c>
      <c r="AI250" s="160" t="e">
        <f t="shared" ca="1" si="60"/>
        <v>#NAME?</v>
      </c>
      <c r="AJ250" s="161">
        <f t="shared" si="61"/>
        <v>8</v>
      </c>
      <c r="AK250" s="161" t="str">
        <f t="shared" si="62"/>
        <v/>
      </c>
      <c r="AL250" s="161">
        <f t="shared" si="63"/>
        <v>0</v>
      </c>
      <c r="AM250" s="161">
        <f t="shared" si="64"/>
        <v>0</v>
      </c>
      <c r="AN250" s="162" t="str">
        <f t="shared" si="65"/>
        <v/>
      </c>
      <c r="AO250" s="34" t="str">
        <f t="shared" si="66"/>
        <v/>
      </c>
      <c r="AP250" s="34" t="str">
        <f t="shared" si="67"/>
        <v/>
      </c>
      <c r="AQ250" s="72"/>
    </row>
    <row r="251" spans="1:43" ht="47.25" x14ac:dyDescent="0.25">
      <c r="A251" s="34">
        <v>204</v>
      </c>
      <c r="B251" s="57" t="s">
        <v>258</v>
      </c>
      <c r="C251" s="92">
        <f>'2022'!B249</f>
        <v>4</v>
      </c>
      <c r="D251" s="93">
        <f>'2022'!AM249</f>
        <v>22</v>
      </c>
      <c r="E251" s="93">
        <f>'2022'!AN249</f>
        <v>32</v>
      </c>
      <c r="F251" s="92">
        <f>'2022'!AQ249</f>
        <v>8</v>
      </c>
      <c r="G251" s="44">
        <f>'2021'!AX194</f>
        <v>0</v>
      </c>
      <c r="H251" s="94">
        <f t="shared" si="57"/>
        <v>0</v>
      </c>
      <c r="I251" s="44"/>
      <c r="J251" s="44">
        <f>'2021'!BA194</f>
        <v>0</v>
      </c>
      <c r="K251" s="44"/>
      <c r="L251" s="44"/>
      <c r="M251" s="44"/>
      <c r="N251" s="44">
        <f>'2021'!BC194</f>
        <v>0</v>
      </c>
      <c r="O251" s="44">
        <f>'Добыча 2021'!F210</f>
        <v>0</v>
      </c>
      <c r="P251" s="44"/>
      <c r="Q251" s="44"/>
      <c r="R251" s="44"/>
      <c r="S251" s="44">
        <f>'Добыча 2021'!H210</f>
        <v>0</v>
      </c>
      <c r="T251" s="44">
        <f>'Добыча 2021'!G210</f>
        <v>0</v>
      </c>
      <c r="U251" s="44">
        <f t="shared" si="68"/>
        <v>0</v>
      </c>
      <c r="V251" s="94">
        <f>'2022'!AU249</f>
        <v>0</v>
      </c>
      <c r="W251" s="44">
        <f t="shared" si="69"/>
        <v>0</v>
      </c>
      <c r="X251" s="44">
        <f>'2022'!AX249</f>
        <v>0</v>
      </c>
      <c r="Y251" s="94">
        <f t="shared" si="70"/>
        <v>0</v>
      </c>
      <c r="Z251" s="44"/>
      <c r="AA251" s="44">
        <f>'2022'!BA249</f>
        <v>0</v>
      </c>
      <c r="AB251" s="44"/>
      <c r="AC251" s="44"/>
      <c r="AD251" s="44"/>
      <c r="AE251" s="95">
        <f>'2022'!BC249</f>
        <v>0</v>
      </c>
      <c r="AF251" s="82" t="str">
        <f t="shared" si="58"/>
        <v/>
      </c>
      <c r="AG251" s="159"/>
      <c r="AH251" s="160">
        <f t="shared" si="59"/>
        <v>8</v>
      </c>
      <c r="AI251" s="160" t="e">
        <f t="shared" ca="1" si="60"/>
        <v>#NAME?</v>
      </c>
      <c r="AJ251" s="161">
        <f t="shared" si="61"/>
        <v>10</v>
      </c>
      <c r="AK251" s="161" t="str">
        <f t="shared" si="62"/>
        <v/>
      </c>
      <c r="AL251" s="161">
        <f t="shared" si="63"/>
        <v>0</v>
      </c>
      <c r="AM251" s="161">
        <f t="shared" si="64"/>
        <v>0</v>
      </c>
      <c r="AN251" s="162" t="str">
        <f t="shared" si="65"/>
        <v/>
      </c>
      <c r="AO251" s="34" t="str">
        <f t="shared" si="66"/>
        <v/>
      </c>
      <c r="AP251" s="34" t="str">
        <f t="shared" si="67"/>
        <v/>
      </c>
      <c r="AQ251" s="72"/>
    </row>
    <row r="252" spans="1:43" ht="94.5" x14ac:dyDescent="0.25">
      <c r="A252" s="34">
        <v>205</v>
      </c>
      <c r="B252" s="57" t="s">
        <v>262</v>
      </c>
      <c r="C252" s="92">
        <f>'2022'!B250</f>
        <v>3.52</v>
      </c>
      <c r="D252" s="93">
        <f>'2022'!AM250</f>
        <v>26</v>
      </c>
      <c r="E252" s="93">
        <f>'2022'!AN250</f>
        <v>77</v>
      </c>
      <c r="F252" s="92">
        <f>'2022'!AQ250</f>
        <v>21.875</v>
      </c>
      <c r="G252" s="44">
        <f>'2021'!AX195</f>
        <v>0</v>
      </c>
      <c r="H252" s="94">
        <f t="shared" ref="H252:H262" si="72">IF(G252&gt;0,G252/D252*100,0)</f>
        <v>0</v>
      </c>
      <c r="I252" s="44"/>
      <c r="J252" s="44">
        <f>'2021'!BA195</f>
        <v>0</v>
      </c>
      <c r="K252" s="44"/>
      <c r="L252" s="44"/>
      <c r="M252" s="44"/>
      <c r="N252" s="44">
        <f>'2021'!BC195</f>
        <v>0</v>
      </c>
      <c r="O252" s="44">
        <f>'Добыча 2021'!F211</f>
        <v>0</v>
      </c>
      <c r="P252" s="44"/>
      <c r="Q252" s="44"/>
      <c r="R252" s="44"/>
      <c r="S252" s="44">
        <f>'Добыча 2021'!H211</f>
        <v>0</v>
      </c>
      <c r="T252" s="44">
        <f>'Добыча 2021'!G211</f>
        <v>0</v>
      </c>
      <c r="U252" s="44">
        <f t="shared" si="68"/>
        <v>0</v>
      </c>
      <c r="V252" s="94">
        <f>'2022'!AV250</f>
        <v>23.099999999999998</v>
      </c>
      <c r="W252" s="44">
        <f t="shared" si="69"/>
        <v>30</v>
      </c>
      <c r="X252" s="44">
        <f>'2022'!AX250</f>
        <v>5</v>
      </c>
      <c r="Y252" s="94">
        <f t="shared" si="70"/>
        <v>6.4935064935064926</v>
      </c>
      <c r="Z252" s="44"/>
      <c r="AA252" s="44">
        <f>'2022'!BA250</f>
        <v>0</v>
      </c>
      <c r="AB252" s="44"/>
      <c r="AC252" s="44"/>
      <c r="AD252" s="44"/>
      <c r="AE252" s="95">
        <f>'2022'!BC250</f>
        <v>0</v>
      </c>
      <c r="AF252" s="82" t="str">
        <f t="shared" si="58"/>
        <v/>
      </c>
      <c r="AG252" s="159"/>
      <c r="AH252" s="160">
        <f t="shared" si="59"/>
        <v>21.875</v>
      </c>
      <c r="AI252" s="160" t="e">
        <f t="shared" ca="1" si="60"/>
        <v>#NAME?</v>
      </c>
      <c r="AJ252" s="161">
        <f t="shared" si="61"/>
        <v>30</v>
      </c>
      <c r="AK252" s="161" t="str">
        <f t="shared" si="62"/>
        <v/>
      </c>
      <c r="AL252" s="161" t="e">
        <f t="shared" ca="1" si="63"/>
        <v>#NAME?</v>
      </c>
      <c r="AM252" s="161">
        <f t="shared" si="64"/>
        <v>5</v>
      </c>
      <c r="AN252" s="162" t="e">
        <f t="shared" ca="1" si="65"/>
        <v>#NAME?</v>
      </c>
      <c r="AO252" s="34" t="str">
        <f t="shared" si="66"/>
        <v>Сумма не совпадает или не ОДОУ</v>
      </c>
      <c r="AP252" s="34" t="str">
        <f t="shared" si="67"/>
        <v/>
      </c>
      <c r="AQ252" s="72"/>
    </row>
    <row r="253" spans="1:43" ht="94.5" x14ac:dyDescent="0.25">
      <c r="A253" s="34">
        <v>206</v>
      </c>
      <c r="B253" s="57" t="s">
        <v>261</v>
      </c>
      <c r="C253" s="92">
        <f>'2022'!B251</f>
        <v>7.2</v>
      </c>
      <c r="D253" s="93">
        <f>'2022'!AM251</f>
        <v>61</v>
      </c>
      <c r="E253" s="93">
        <f>'2022'!AN251</f>
        <v>72</v>
      </c>
      <c r="F253" s="92">
        <f>'2022'!AQ251</f>
        <v>10</v>
      </c>
      <c r="G253" s="44">
        <f>'2021'!AX196</f>
        <v>7</v>
      </c>
      <c r="H253" s="94">
        <f t="shared" si="72"/>
        <v>11.475409836065573</v>
      </c>
      <c r="I253" s="44"/>
      <c r="J253" s="44">
        <f>'2021'!BA196</f>
        <v>0</v>
      </c>
      <c r="K253" s="44"/>
      <c r="L253" s="44"/>
      <c r="M253" s="44"/>
      <c r="N253" s="44">
        <f>'2021'!BC196</f>
        <v>0</v>
      </c>
      <c r="O253" s="44">
        <f>'Добыча 2021'!F212</f>
        <v>7</v>
      </c>
      <c r="P253" s="44"/>
      <c r="Q253" s="44"/>
      <c r="R253" s="44"/>
      <c r="S253" s="44">
        <f>'Добыча 2021'!H212</f>
        <v>4</v>
      </c>
      <c r="T253" s="44">
        <f>'Добыча 2021'!G212</f>
        <v>3</v>
      </c>
      <c r="U253" s="44">
        <f t="shared" si="68"/>
        <v>100</v>
      </c>
      <c r="V253" s="94">
        <f>'2022'!AU251</f>
        <v>8.64</v>
      </c>
      <c r="W253" s="44">
        <f t="shared" si="69"/>
        <v>12.000000000000002</v>
      </c>
      <c r="X253" s="44">
        <f>'2022'!AX251</f>
        <v>8</v>
      </c>
      <c r="Y253" s="94">
        <f t="shared" si="70"/>
        <v>11.111111111111111</v>
      </c>
      <c r="Z253" s="44"/>
      <c r="AA253" s="44">
        <f>'2022'!BA251</f>
        <v>0</v>
      </c>
      <c r="AB253" s="44"/>
      <c r="AC253" s="44"/>
      <c r="AD253" s="44"/>
      <c r="AE253" s="95">
        <f>'2022'!BC251</f>
        <v>0</v>
      </c>
      <c r="AF253" s="82" t="str">
        <f t="shared" si="58"/>
        <v/>
      </c>
      <c r="AG253" s="159"/>
      <c r="AH253" s="160">
        <f t="shared" si="59"/>
        <v>10</v>
      </c>
      <c r="AI253" s="160" t="e">
        <f t="shared" ca="1" si="60"/>
        <v>#NAME?</v>
      </c>
      <c r="AJ253" s="161">
        <f t="shared" si="61"/>
        <v>12</v>
      </c>
      <c r="AK253" s="161" t="str">
        <f t="shared" si="62"/>
        <v/>
      </c>
      <c r="AL253" s="161" t="e">
        <f t="shared" ca="1" si="63"/>
        <v>#NAME?</v>
      </c>
      <c r="AM253" s="161">
        <f t="shared" si="64"/>
        <v>8</v>
      </c>
      <c r="AN253" s="162" t="e">
        <f t="shared" ca="1" si="65"/>
        <v>#NAME?</v>
      </c>
      <c r="AO253" s="34" t="str">
        <f t="shared" si="66"/>
        <v>Сумма не совпадает или не ОДОУ</v>
      </c>
      <c r="AP253" s="34" t="str">
        <f t="shared" si="67"/>
        <v/>
      </c>
      <c r="AQ253" s="72"/>
    </row>
    <row r="254" spans="1:43" ht="94.5" x14ac:dyDescent="0.25">
      <c r="A254" s="34">
        <v>207</v>
      </c>
      <c r="B254" s="57" t="s">
        <v>259</v>
      </c>
      <c r="C254" s="92">
        <f>'2022'!B252</f>
        <v>9.4</v>
      </c>
      <c r="D254" s="93">
        <f>'2022'!AM252</f>
        <v>79</v>
      </c>
      <c r="E254" s="93">
        <f>'2022'!AN252</f>
        <v>62</v>
      </c>
      <c r="F254" s="92">
        <f>'2022'!AQ252</f>
        <v>6.5957446808510634</v>
      </c>
      <c r="G254" s="44">
        <f>'2021'!AX197</f>
        <v>7</v>
      </c>
      <c r="H254" s="94">
        <f t="shared" si="72"/>
        <v>8.8607594936708853</v>
      </c>
      <c r="I254" s="44"/>
      <c r="J254" s="44">
        <f>'2021'!BA197</f>
        <v>0</v>
      </c>
      <c r="K254" s="44"/>
      <c r="L254" s="44"/>
      <c r="M254" s="44"/>
      <c r="N254" s="44">
        <f>'2021'!BC197</f>
        <v>0</v>
      </c>
      <c r="O254" s="44">
        <f>'Добыча 2021'!F213</f>
        <v>3</v>
      </c>
      <c r="P254" s="44"/>
      <c r="Q254" s="44"/>
      <c r="R254" s="44"/>
      <c r="S254" s="44">
        <f>'Добыча 2021'!H213</f>
        <v>3</v>
      </c>
      <c r="T254" s="44">
        <f>'Добыча 2021'!G213</f>
        <v>0</v>
      </c>
      <c r="U254" s="44">
        <f t="shared" si="68"/>
        <v>42.857142857142854</v>
      </c>
      <c r="V254" s="94">
        <f>'2022'!AU252</f>
        <v>6.2</v>
      </c>
      <c r="W254" s="44">
        <f t="shared" si="69"/>
        <v>10</v>
      </c>
      <c r="X254" s="44">
        <f>'2022'!AX252</f>
        <v>4</v>
      </c>
      <c r="Y254" s="94">
        <f t="shared" si="70"/>
        <v>6.4516129032258061</v>
      </c>
      <c r="Z254" s="44"/>
      <c r="AA254" s="44">
        <f>'2022'!BA252</f>
        <v>0</v>
      </c>
      <c r="AB254" s="44"/>
      <c r="AC254" s="44"/>
      <c r="AD254" s="44"/>
      <c r="AE254" s="95">
        <f>'2022'!BC252</f>
        <v>0</v>
      </c>
      <c r="AF254" s="82" t="str">
        <f t="shared" si="58"/>
        <v/>
      </c>
      <c r="AG254" s="159"/>
      <c r="AH254" s="160">
        <f t="shared" si="59"/>
        <v>6.5957446808510634</v>
      </c>
      <c r="AI254" s="160" t="e">
        <f t="shared" ca="1" si="60"/>
        <v>#NAME?</v>
      </c>
      <c r="AJ254" s="161">
        <f t="shared" si="61"/>
        <v>10</v>
      </c>
      <c r="AK254" s="161" t="str">
        <f t="shared" si="62"/>
        <v/>
      </c>
      <c r="AL254" s="161" t="e">
        <f t="shared" ca="1" si="63"/>
        <v>#NAME?</v>
      </c>
      <c r="AM254" s="161">
        <f t="shared" si="64"/>
        <v>4</v>
      </c>
      <c r="AN254" s="162" t="e">
        <f t="shared" ca="1" si="65"/>
        <v>#NAME?</v>
      </c>
      <c r="AO254" s="34" t="str">
        <f t="shared" si="66"/>
        <v>Сумма не совпадает или не ОДОУ</v>
      </c>
      <c r="AP254" s="34" t="str">
        <f t="shared" si="67"/>
        <v/>
      </c>
      <c r="AQ254" s="72"/>
    </row>
    <row r="255" spans="1:43" ht="94.5" x14ac:dyDescent="0.25">
      <c r="A255" s="34">
        <v>208</v>
      </c>
      <c r="B255" s="57" t="s">
        <v>255</v>
      </c>
      <c r="C255" s="92">
        <f>'2022'!B253</f>
        <v>29.6</v>
      </c>
      <c r="D255" s="93">
        <f>'2022'!AM253</f>
        <v>369</v>
      </c>
      <c r="E255" s="93">
        <f>'2022'!AN253</f>
        <v>497</v>
      </c>
      <c r="F255" s="92">
        <f>'2022'!AQ253</f>
        <v>16.79054054054054</v>
      </c>
      <c r="G255" s="44">
        <f>'2021'!AX198</f>
        <v>29</v>
      </c>
      <c r="H255" s="94">
        <f t="shared" si="72"/>
        <v>7.8590785907859075</v>
      </c>
      <c r="I255" s="44"/>
      <c r="J255" s="44">
        <f>'2021'!BA198</f>
        <v>0</v>
      </c>
      <c r="K255" s="44"/>
      <c r="L255" s="44"/>
      <c r="M255" s="44"/>
      <c r="N255" s="44">
        <f>'2021'!BC198</f>
        <v>0</v>
      </c>
      <c r="O255" s="44">
        <f>'Добыча 2021'!F214</f>
        <v>29</v>
      </c>
      <c r="P255" s="44"/>
      <c r="Q255" s="44"/>
      <c r="R255" s="44"/>
      <c r="S255" s="44">
        <f>'Добыча 2021'!H214</f>
        <v>19</v>
      </c>
      <c r="T255" s="44">
        <f>'Добыча 2021'!G214</f>
        <v>10</v>
      </c>
      <c r="U255" s="44">
        <f t="shared" si="68"/>
        <v>100</v>
      </c>
      <c r="V255" s="94">
        <f>'2022'!AV253</f>
        <v>124.25</v>
      </c>
      <c r="W255" s="44">
        <f t="shared" si="69"/>
        <v>25</v>
      </c>
      <c r="X255" s="44">
        <f>'2022'!AX253</f>
        <v>69</v>
      </c>
      <c r="Y255" s="94">
        <f t="shared" si="70"/>
        <v>13.883299798792756</v>
      </c>
      <c r="Z255" s="44"/>
      <c r="AA255" s="44">
        <f>'2022'!BA253</f>
        <v>0</v>
      </c>
      <c r="AB255" s="44"/>
      <c r="AC255" s="44"/>
      <c r="AD255" s="44"/>
      <c r="AE255" s="95">
        <f>'2022'!BC253</f>
        <v>0</v>
      </c>
      <c r="AF255" s="82" t="str">
        <f t="shared" si="58"/>
        <v/>
      </c>
      <c r="AG255" s="159"/>
      <c r="AH255" s="160">
        <f t="shared" si="59"/>
        <v>16.79054054054054</v>
      </c>
      <c r="AI255" s="160" t="e">
        <f t="shared" ca="1" si="60"/>
        <v>#NAME?</v>
      </c>
      <c r="AJ255" s="161">
        <f t="shared" si="61"/>
        <v>25</v>
      </c>
      <c r="AK255" s="161" t="str">
        <f t="shared" si="62"/>
        <v/>
      </c>
      <c r="AL255" s="161" t="e">
        <f t="shared" ca="1" si="63"/>
        <v>#NAME?</v>
      </c>
      <c r="AM255" s="161">
        <f t="shared" si="64"/>
        <v>69</v>
      </c>
      <c r="AN255" s="162" t="e">
        <f t="shared" ca="1" si="65"/>
        <v>#NAME?</v>
      </c>
      <c r="AO255" s="34" t="str">
        <f t="shared" si="66"/>
        <v>Сумма не совпадает или не ОДОУ</v>
      </c>
      <c r="AP255" s="34" t="str">
        <f t="shared" si="67"/>
        <v/>
      </c>
      <c r="AQ255" s="72"/>
    </row>
    <row r="256" spans="1:43" ht="34.5" customHeight="1" x14ac:dyDescent="0.25">
      <c r="A256" s="34">
        <v>209</v>
      </c>
      <c r="B256" s="57" t="s">
        <v>263</v>
      </c>
      <c r="C256" s="92">
        <f>'2022'!B254</f>
        <v>23.164000000000001</v>
      </c>
      <c r="D256" s="93">
        <f>'2022'!AM254</f>
        <v>338</v>
      </c>
      <c r="E256" s="93">
        <f>'2022'!AN254</f>
        <v>313</v>
      </c>
      <c r="F256" s="92">
        <f>'2022'!AQ254</f>
        <v>13.512346744949058</v>
      </c>
      <c r="G256" s="44">
        <f>'2021'!AX199</f>
        <v>54</v>
      </c>
      <c r="H256" s="94">
        <f t="shared" si="72"/>
        <v>15.976331360946746</v>
      </c>
      <c r="I256" s="44"/>
      <c r="J256" s="44">
        <f>'2021'!BA199</f>
        <v>0</v>
      </c>
      <c r="K256" s="44"/>
      <c r="L256" s="44"/>
      <c r="M256" s="44"/>
      <c r="N256" s="44">
        <f>'2021'!BC199</f>
        <v>0</v>
      </c>
      <c r="O256" s="44">
        <f>'Добыча 2021'!F215</f>
        <v>54</v>
      </c>
      <c r="P256" s="44"/>
      <c r="Q256" s="44"/>
      <c r="R256" s="44"/>
      <c r="S256" s="44">
        <f>'Добыча 2021'!H215</f>
        <v>30</v>
      </c>
      <c r="T256" s="44">
        <f>'Добыча 2021'!G215</f>
        <v>24</v>
      </c>
      <c r="U256" s="44">
        <f t="shared" si="68"/>
        <v>100</v>
      </c>
      <c r="V256" s="94">
        <f>'2022'!AV254</f>
        <v>62.6</v>
      </c>
      <c r="W256" s="44">
        <f t="shared" si="69"/>
        <v>20</v>
      </c>
      <c r="X256" s="44">
        <f>'2022'!AX254</f>
        <v>54</v>
      </c>
      <c r="Y256" s="94">
        <f t="shared" si="70"/>
        <v>17.252396166134183</v>
      </c>
      <c r="Z256" s="44"/>
      <c r="AA256" s="44">
        <f>'2022'!BA254</f>
        <v>0</v>
      </c>
      <c r="AB256" s="44"/>
      <c r="AC256" s="44"/>
      <c r="AD256" s="44"/>
      <c r="AE256" s="95">
        <f>'2022'!BC254</f>
        <v>0</v>
      </c>
      <c r="AF256" s="82" t="str">
        <f t="shared" si="58"/>
        <v/>
      </c>
      <c r="AG256" s="159"/>
      <c r="AH256" s="160">
        <f t="shared" si="59"/>
        <v>13.512346744949058</v>
      </c>
      <c r="AI256" s="160" t="e">
        <f t="shared" ca="1" si="60"/>
        <v>#NAME?</v>
      </c>
      <c r="AJ256" s="161">
        <f t="shared" si="61"/>
        <v>20</v>
      </c>
      <c r="AK256" s="161" t="str">
        <f t="shared" si="62"/>
        <v/>
      </c>
      <c r="AL256" s="161" t="e">
        <f t="shared" ca="1" si="63"/>
        <v>#NAME?</v>
      </c>
      <c r="AM256" s="161">
        <f t="shared" si="64"/>
        <v>54</v>
      </c>
      <c r="AN256" s="162" t="e">
        <f t="shared" ca="1" si="65"/>
        <v>#NAME?</v>
      </c>
      <c r="AO256" s="34" t="str">
        <f t="shared" si="66"/>
        <v>Сумма не совпадает или не ОДОУ</v>
      </c>
      <c r="AP256" s="34" t="str">
        <f t="shared" si="67"/>
        <v/>
      </c>
      <c r="AQ256" s="72"/>
    </row>
    <row r="257" spans="1:43" ht="94.5" x14ac:dyDescent="0.25">
      <c r="A257" s="34">
        <v>210</v>
      </c>
      <c r="B257" s="57" t="s">
        <v>260</v>
      </c>
      <c r="C257" s="92">
        <f>'2022'!B255</f>
        <v>11.4</v>
      </c>
      <c r="D257" s="93">
        <f>'2022'!AM255</f>
        <v>80</v>
      </c>
      <c r="E257" s="93">
        <f>'2022'!AN255</f>
        <v>84</v>
      </c>
      <c r="F257" s="92">
        <f>'2022'!AQ255</f>
        <v>7.3684210526315788</v>
      </c>
      <c r="G257" s="44">
        <f>'2021'!AX200</f>
        <v>8</v>
      </c>
      <c r="H257" s="94">
        <f t="shared" si="72"/>
        <v>10</v>
      </c>
      <c r="I257" s="44"/>
      <c r="J257" s="44">
        <f>'2021'!BA200</f>
        <v>0</v>
      </c>
      <c r="K257" s="44"/>
      <c r="L257" s="44"/>
      <c r="M257" s="44"/>
      <c r="N257" s="44">
        <f>'2021'!BC200</f>
        <v>0</v>
      </c>
      <c r="O257" s="44">
        <f>'Добыча 2021'!F216</f>
        <v>8</v>
      </c>
      <c r="P257" s="44"/>
      <c r="Q257" s="44"/>
      <c r="R257" s="44"/>
      <c r="S257" s="44">
        <f>'Добыча 2021'!H216</f>
        <v>4</v>
      </c>
      <c r="T257" s="44">
        <f>'Добыча 2021'!G216</f>
        <v>4</v>
      </c>
      <c r="U257" s="44">
        <f t="shared" si="68"/>
        <v>100</v>
      </c>
      <c r="V257" s="94">
        <f>'2022'!AU255</f>
        <v>8.4</v>
      </c>
      <c r="W257" s="44">
        <f t="shared" si="69"/>
        <v>10</v>
      </c>
      <c r="X257" s="44">
        <f>'2022'!AX255</f>
        <v>8</v>
      </c>
      <c r="Y257" s="94">
        <f t="shared" si="70"/>
        <v>9.5238095238095237</v>
      </c>
      <c r="Z257" s="44"/>
      <c r="AA257" s="44">
        <f>'2022'!BA255</f>
        <v>0</v>
      </c>
      <c r="AB257" s="44"/>
      <c r="AC257" s="44"/>
      <c r="AD257" s="44"/>
      <c r="AE257" s="95">
        <f>'2022'!BC255</f>
        <v>0</v>
      </c>
      <c r="AF257" s="82" t="str">
        <f t="shared" si="58"/>
        <v/>
      </c>
      <c r="AG257" s="159"/>
      <c r="AH257" s="160">
        <f t="shared" si="59"/>
        <v>7.3684210526315788</v>
      </c>
      <c r="AI257" s="160" t="e">
        <f t="shared" ca="1" si="60"/>
        <v>#NAME?</v>
      </c>
      <c r="AJ257" s="161">
        <f t="shared" si="61"/>
        <v>10</v>
      </c>
      <c r="AK257" s="161" t="str">
        <f t="shared" si="62"/>
        <v/>
      </c>
      <c r="AL257" s="161" t="e">
        <f t="shared" ca="1" si="63"/>
        <v>#NAME?</v>
      </c>
      <c r="AM257" s="161">
        <f t="shared" si="64"/>
        <v>8</v>
      </c>
      <c r="AN257" s="162" t="e">
        <f t="shared" ca="1" si="65"/>
        <v>#NAME?</v>
      </c>
      <c r="AO257" s="34" t="str">
        <f t="shared" si="66"/>
        <v>Сумма не совпадает или не ОДОУ</v>
      </c>
      <c r="AP257" s="34" t="str">
        <f t="shared" si="67"/>
        <v/>
      </c>
      <c r="AQ257" s="72"/>
    </row>
    <row r="258" spans="1:43" ht="123.75" customHeight="1" x14ac:dyDescent="0.25">
      <c r="A258" s="34">
        <v>211</v>
      </c>
      <c r="B258" s="57" t="s">
        <v>1017</v>
      </c>
      <c r="C258" s="92">
        <f>'2022'!B256</f>
        <v>23.773</v>
      </c>
      <c r="D258" s="93">
        <f>'2022'!AM256</f>
        <v>221</v>
      </c>
      <c r="E258" s="93">
        <f>'2022'!AN256</f>
        <v>248</v>
      </c>
      <c r="F258" s="92">
        <f>'2022'!AQ256</f>
        <v>10.432002692129727</v>
      </c>
      <c r="G258" s="44">
        <f>'2021'!AX201</f>
        <v>22</v>
      </c>
      <c r="H258" s="94">
        <f t="shared" si="72"/>
        <v>9.9547511312217196</v>
      </c>
      <c r="I258" s="44"/>
      <c r="J258" s="44">
        <f>'2021'!BA201</f>
        <v>0</v>
      </c>
      <c r="K258" s="44"/>
      <c r="L258" s="44"/>
      <c r="M258" s="44"/>
      <c r="N258" s="44">
        <f>'2021'!BC201</f>
        <v>0</v>
      </c>
      <c r="O258" s="44">
        <f>'Добыча 2021'!F217</f>
        <v>22</v>
      </c>
      <c r="P258" s="44"/>
      <c r="Q258" s="44"/>
      <c r="R258" s="44"/>
      <c r="S258" s="44">
        <f>'Добыча 2021'!H217</f>
        <v>15</v>
      </c>
      <c r="T258" s="44">
        <f>'Добыча 2021'!G217</f>
        <v>7</v>
      </c>
      <c r="U258" s="44">
        <f t="shared" si="68"/>
        <v>100</v>
      </c>
      <c r="V258" s="94">
        <f>'2022'!AU256</f>
        <v>37.199999999999996</v>
      </c>
      <c r="W258" s="44">
        <f t="shared" si="69"/>
        <v>15</v>
      </c>
      <c r="X258" s="44">
        <f>'2022'!AX256</f>
        <v>36</v>
      </c>
      <c r="Y258" s="94">
        <f t="shared" si="70"/>
        <v>14.516129032258066</v>
      </c>
      <c r="Z258" s="44"/>
      <c r="AA258" s="44">
        <f>'2022'!BA256</f>
        <v>0</v>
      </c>
      <c r="AB258" s="44"/>
      <c r="AC258" s="44"/>
      <c r="AD258" s="44"/>
      <c r="AE258" s="95">
        <f>'2022'!BC256</f>
        <v>0</v>
      </c>
      <c r="AF258" s="82" t="str">
        <f t="shared" si="58"/>
        <v/>
      </c>
      <c r="AG258" s="159"/>
      <c r="AH258" s="160">
        <f t="shared" si="59"/>
        <v>10.432002692129727</v>
      </c>
      <c r="AI258" s="160" t="e">
        <f t="shared" ca="1" si="60"/>
        <v>#NAME?</v>
      </c>
      <c r="AJ258" s="161">
        <f t="shared" si="61"/>
        <v>15</v>
      </c>
      <c r="AK258" s="161" t="str">
        <f t="shared" si="62"/>
        <v/>
      </c>
      <c r="AL258" s="161" t="e">
        <f t="shared" ca="1" si="63"/>
        <v>#NAME?</v>
      </c>
      <c r="AM258" s="161">
        <f t="shared" si="64"/>
        <v>36</v>
      </c>
      <c r="AN258" s="162" t="e">
        <f t="shared" ca="1" si="65"/>
        <v>#NAME?</v>
      </c>
      <c r="AO258" s="34" t="str">
        <f t="shared" si="66"/>
        <v>Сумма не совпадает или не ОДОУ</v>
      </c>
      <c r="AP258" s="34" t="str">
        <f t="shared" si="67"/>
        <v/>
      </c>
      <c r="AQ258" s="72"/>
    </row>
    <row r="259" spans="1:43" ht="94.5" x14ac:dyDescent="0.25">
      <c r="A259" s="34">
        <v>212</v>
      </c>
      <c r="B259" s="57" t="s">
        <v>367</v>
      </c>
      <c r="C259" s="92">
        <f>'2022'!B257</f>
        <v>12.676</v>
      </c>
      <c r="D259" s="93">
        <f>'2022'!AM257</f>
        <v>75</v>
      </c>
      <c r="E259" s="93">
        <f>'2022'!AN257</f>
        <v>118</v>
      </c>
      <c r="F259" s="92">
        <f>'2022'!AQ257</f>
        <v>9.3089302619122751</v>
      </c>
      <c r="G259" s="44">
        <f>'2021'!AX202</f>
        <v>6</v>
      </c>
      <c r="H259" s="94">
        <f t="shared" si="72"/>
        <v>8</v>
      </c>
      <c r="I259" s="44"/>
      <c r="J259" s="44">
        <f>'2021'!BA202</f>
        <v>0</v>
      </c>
      <c r="K259" s="44"/>
      <c r="L259" s="44"/>
      <c r="M259" s="44"/>
      <c r="N259" s="44">
        <f>'2021'!BC202</f>
        <v>0</v>
      </c>
      <c r="O259" s="44">
        <f>'Добыча 2021'!F218</f>
        <v>6</v>
      </c>
      <c r="P259" s="44"/>
      <c r="Q259" s="44"/>
      <c r="R259" s="44"/>
      <c r="S259" s="44">
        <f>'Добыча 2021'!H218</f>
        <v>3</v>
      </c>
      <c r="T259" s="44">
        <f>'Добыча 2021'!G218</f>
        <v>3</v>
      </c>
      <c r="U259" s="44">
        <f t="shared" si="68"/>
        <v>100</v>
      </c>
      <c r="V259" s="94">
        <f>'2022'!AU257</f>
        <v>14.16</v>
      </c>
      <c r="W259" s="44">
        <f t="shared" si="69"/>
        <v>12</v>
      </c>
      <c r="X259" s="44">
        <f>'2022'!AX257</f>
        <v>14</v>
      </c>
      <c r="Y259" s="94">
        <f t="shared" si="70"/>
        <v>11.864406779661017</v>
      </c>
      <c r="Z259" s="44"/>
      <c r="AA259" s="44">
        <f>'2022'!BA257</f>
        <v>0</v>
      </c>
      <c r="AB259" s="44"/>
      <c r="AC259" s="44"/>
      <c r="AD259" s="44"/>
      <c r="AE259" s="95">
        <f>'2022'!BC257</f>
        <v>0</v>
      </c>
      <c r="AF259" s="82" t="str">
        <f t="shared" si="58"/>
        <v/>
      </c>
      <c r="AG259" s="159"/>
      <c r="AH259" s="160">
        <f t="shared" si="59"/>
        <v>9.3089302619122751</v>
      </c>
      <c r="AI259" s="160" t="e">
        <f t="shared" ca="1" si="60"/>
        <v>#NAME?</v>
      </c>
      <c r="AJ259" s="161">
        <f t="shared" si="61"/>
        <v>12</v>
      </c>
      <c r="AK259" s="161" t="str">
        <f t="shared" si="62"/>
        <v/>
      </c>
      <c r="AL259" s="161" t="e">
        <f t="shared" ca="1" si="63"/>
        <v>#NAME?</v>
      </c>
      <c r="AM259" s="161">
        <f t="shared" si="64"/>
        <v>14</v>
      </c>
      <c r="AN259" s="162" t="e">
        <f t="shared" ca="1" si="65"/>
        <v>#NAME?</v>
      </c>
      <c r="AO259" s="34" t="str">
        <f t="shared" si="66"/>
        <v>Сумма не совпадает или не ОДОУ</v>
      </c>
      <c r="AP259" s="34" t="str">
        <f t="shared" si="67"/>
        <v/>
      </c>
      <c r="AQ259" s="72"/>
    </row>
    <row r="260" spans="1:43" ht="48" customHeight="1" x14ac:dyDescent="0.25">
      <c r="A260" s="34">
        <v>213</v>
      </c>
      <c r="B260" s="57" t="s">
        <v>368</v>
      </c>
      <c r="C260" s="92">
        <f>'2022'!B258</f>
        <v>40.1</v>
      </c>
      <c r="D260" s="93">
        <f>'2022'!AM258</f>
        <v>567</v>
      </c>
      <c r="E260" s="93">
        <f>'2022'!AN258</f>
        <v>546</v>
      </c>
      <c r="F260" s="92">
        <f>'2022'!AQ258</f>
        <v>13.615960099750623</v>
      </c>
      <c r="G260" s="44">
        <f>'2021'!AX203</f>
        <v>102</v>
      </c>
      <c r="H260" s="94">
        <f t="shared" si="72"/>
        <v>17.989417989417987</v>
      </c>
      <c r="I260" s="44"/>
      <c r="J260" s="44">
        <f>'2021'!BA203</f>
        <v>0</v>
      </c>
      <c r="K260" s="44"/>
      <c r="L260" s="44"/>
      <c r="M260" s="44"/>
      <c r="N260" s="44">
        <f>'2021'!BC203</f>
        <v>0</v>
      </c>
      <c r="O260" s="44">
        <f>'Добыча 2021'!F219</f>
        <v>96</v>
      </c>
      <c r="P260" s="44"/>
      <c r="Q260" s="44"/>
      <c r="R260" s="44"/>
      <c r="S260" s="44">
        <f>'Добыча 2021'!H219</f>
        <v>68</v>
      </c>
      <c r="T260" s="44">
        <f>'Добыча 2021'!G219</f>
        <v>28</v>
      </c>
      <c r="U260" s="44">
        <f t="shared" si="68"/>
        <v>94.117647058823522</v>
      </c>
      <c r="V260" s="94">
        <f>'2022'!AV258</f>
        <v>109.2</v>
      </c>
      <c r="W260" s="44">
        <f t="shared" si="69"/>
        <v>20</v>
      </c>
      <c r="X260" s="44">
        <f>'2022'!AX258</f>
        <v>109</v>
      </c>
      <c r="Y260" s="94">
        <f t="shared" si="70"/>
        <v>19.963369963369964</v>
      </c>
      <c r="Z260" s="44"/>
      <c r="AA260" s="44">
        <f>'2022'!BA258</f>
        <v>0</v>
      </c>
      <c r="AB260" s="44"/>
      <c r="AC260" s="44"/>
      <c r="AD260" s="44"/>
      <c r="AE260" s="95">
        <f>'2022'!BC258</f>
        <v>0</v>
      </c>
      <c r="AF260" s="82" t="str">
        <f t="shared" si="58"/>
        <v/>
      </c>
      <c r="AG260" s="159"/>
      <c r="AH260" s="160">
        <f t="shared" si="59"/>
        <v>13.615960099750623</v>
      </c>
      <c r="AI260" s="160" t="e">
        <f t="shared" ca="1" si="60"/>
        <v>#NAME?</v>
      </c>
      <c r="AJ260" s="161">
        <f t="shared" si="61"/>
        <v>20</v>
      </c>
      <c r="AK260" s="161" t="str">
        <f t="shared" si="62"/>
        <v/>
      </c>
      <c r="AL260" s="161" t="e">
        <f t="shared" ca="1" si="63"/>
        <v>#NAME?</v>
      </c>
      <c r="AM260" s="161">
        <f t="shared" si="64"/>
        <v>109</v>
      </c>
      <c r="AN260" s="162" t="e">
        <f t="shared" ca="1" si="65"/>
        <v>#NAME?</v>
      </c>
      <c r="AO260" s="34" t="str">
        <f t="shared" si="66"/>
        <v>Сумма не совпадает или не ОДОУ</v>
      </c>
      <c r="AP260" s="34" t="str">
        <f t="shared" si="67"/>
        <v/>
      </c>
      <c r="AQ260" s="72"/>
    </row>
    <row r="261" spans="1:43" ht="94.5" x14ac:dyDescent="0.25">
      <c r="A261" s="34">
        <v>214</v>
      </c>
      <c r="B261" s="49" t="s">
        <v>264</v>
      </c>
      <c r="C261" s="92">
        <f>'2022'!B259</f>
        <v>34.82</v>
      </c>
      <c r="D261" s="93">
        <f>'2022'!AM259</f>
        <v>301</v>
      </c>
      <c r="E261" s="93">
        <f>'2022'!AN259</f>
        <v>404</v>
      </c>
      <c r="F261" s="92">
        <f>'2022'!AQ259</f>
        <v>11.602527283170591</v>
      </c>
      <c r="G261" s="44">
        <f>'2021'!AX204</f>
        <v>36</v>
      </c>
      <c r="H261" s="94">
        <f t="shared" si="72"/>
        <v>11.960132890365449</v>
      </c>
      <c r="I261" s="44"/>
      <c r="J261" s="44">
        <f>'2021'!BA204</f>
        <v>0</v>
      </c>
      <c r="K261" s="44"/>
      <c r="L261" s="44"/>
      <c r="M261" s="44"/>
      <c r="N261" s="44">
        <f>'2021'!BC204</f>
        <v>0</v>
      </c>
      <c r="O261" s="44">
        <f>'Добыча 2021'!F220</f>
        <v>27</v>
      </c>
      <c r="P261" s="44"/>
      <c r="Q261" s="44"/>
      <c r="R261" s="44"/>
      <c r="S261" s="44">
        <f>'Добыча 2021'!H220</f>
        <v>12</v>
      </c>
      <c r="T261" s="44">
        <f>'Добыча 2021'!G220</f>
        <v>15</v>
      </c>
      <c r="U261" s="44">
        <f t="shared" si="68"/>
        <v>75</v>
      </c>
      <c r="V261" s="94">
        <f>'2022'!AU259</f>
        <v>60.599999999999994</v>
      </c>
      <c r="W261" s="44">
        <f t="shared" si="69"/>
        <v>15</v>
      </c>
      <c r="X261" s="44">
        <f>'2022'!AX259</f>
        <v>60</v>
      </c>
      <c r="Y261" s="94">
        <f t="shared" si="70"/>
        <v>14.85148514851485</v>
      </c>
      <c r="Z261" s="44"/>
      <c r="AA261" s="44">
        <f>'2022'!BA259</f>
        <v>0</v>
      </c>
      <c r="AB261" s="44"/>
      <c r="AC261" s="44"/>
      <c r="AD261" s="44"/>
      <c r="AE261" s="95">
        <f>'2022'!BC259</f>
        <v>0</v>
      </c>
      <c r="AF261" s="82" t="str">
        <f t="shared" si="58"/>
        <v/>
      </c>
      <c r="AG261" s="159"/>
      <c r="AH261" s="160">
        <f t="shared" si="59"/>
        <v>11.602527283170591</v>
      </c>
      <c r="AI261" s="160" t="e">
        <f t="shared" ca="1" si="60"/>
        <v>#NAME?</v>
      </c>
      <c r="AJ261" s="161">
        <f t="shared" si="61"/>
        <v>15</v>
      </c>
      <c r="AK261" s="161" t="str">
        <f t="shared" si="62"/>
        <v/>
      </c>
      <c r="AL261" s="161" t="e">
        <f t="shared" ca="1" si="63"/>
        <v>#NAME?</v>
      </c>
      <c r="AM261" s="161">
        <f t="shared" si="64"/>
        <v>60</v>
      </c>
      <c r="AN261" s="162" t="e">
        <f t="shared" ca="1" si="65"/>
        <v>#NAME?</v>
      </c>
      <c r="AO261" s="34" t="str">
        <f t="shared" si="66"/>
        <v>Сумма не совпадает или не ОДОУ</v>
      </c>
      <c r="AP261" s="34" t="str">
        <f t="shared" si="67"/>
        <v/>
      </c>
      <c r="AQ261" s="72"/>
    </row>
    <row r="262" spans="1:43" ht="47.25" x14ac:dyDescent="0.25">
      <c r="A262" s="34">
        <v>215</v>
      </c>
      <c r="B262" s="57" t="s">
        <v>267</v>
      </c>
      <c r="C262" s="92">
        <f>'2022'!B260</f>
        <v>179.86</v>
      </c>
      <c r="D262" s="93">
        <f>'2022'!AM260</f>
        <v>1283</v>
      </c>
      <c r="E262" s="93">
        <f>'2022'!AN260</f>
        <v>1103</v>
      </c>
      <c r="F262" s="92">
        <f>'2022'!AQ260</f>
        <v>6.1325475369732008</v>
      </c>
      <c r="G262" s="44">
        <f>'2021'!AX205</f>
        <v>125</v>
      </c>
      <c r="H262" s="94">
        <f t="shared" si="72"/>
        <v>9.7427903351519873</v>
      </c>
      <c r="I262" s="44"/>
      <c r="J262" s="44">
        <f>'2021'!BA205</f>
        <v>15</v>
      </c>
      <c r="K262" s="44"/>
      <c r="L262" s="44"/>
      <c r="M262" s="44"/>
      <c r="N262" s="44">
        <f>'2021'!BC205</f>
        <v>38</v>
      </c>
      <c r="O262" s="44">
        <f>'Добыча 2021'!F221</f>
        <v>107</v>
      </c>
      <c r="P262" s="44"/>
      <c r="Q262" s="44"/>
      <c r="R262" s="44"/>
      <c r="S262" s="44">
        <f>'Добыча 2021'!H221</f>
        <v>72</v>
      </c>
      <c r="T262" s="44">
        <f>'Добыча 2021'!G221</f>
        <v>35</v>
      </c>
      <c r="U262" s="44">
        <f t="shared" si="68"/>
        <v>85.6</v>
      </c>
      <c r="V262" s="94">
        <f>'2022'!AU260</f>
        <v>110.30000000000001</v>
      </c>
      <c r="W262" s="44">
        <f t="shared" si="69"/>
        <v>10</v>
      </c>
      <c r="X262" s="44">
        <f>'2022'!AX260</f>
        <v>110</v>
      </c>
      <c r="Y262" s="94">
        <f t="shared" si="70"/>
        <v>9.9728014505893032</v>
      </c>
      <c r="Z262" s="44"/>
      <c r="AA262" s="44">
        <f>'2022'!BA260</f>
        <v>8</v>
      </c>
      <c r="AB262" s="44"/>
      <c r="AC262" s="44"/>
      <c r="AD262" s="44">
        <f t="shared" si="71"/>
        <v>62</v>
      </c>
      <c r="AE262" s="95">
        <f>'2022'!BC260</f>
        <v>40</v>
      </c>
      <c r="AF262" s="82" t="str">
        <f t="shared" si="58"/>
        <v/>
      </c>
      <c r="AG262" s="159"/>
      <c r="AH262" s="160">
        <f t="shared" si="59"/>
        <v>6.1325475369732008</v>
      </c>
      <c r="AI262" s="160" t="e">
        <f t="shared" ca="1" si="60"/>
        <v>#NAME?</v>
      </c>
      <c r="AJ262" s="161">
        <f t="shared" si="61"/>
        <v>10</v>
      </c>
      <c r="AK262" s="161" t="str">
        <f t="shared" si="62"/>
        <v/>
      </c>
      <c r="AL262" s="161" t="e">
        <f t="shared" ca="1" si="63"/>
        <v>#NAME?</v>
      </c>
      <c r="AM262" s="161">
        <f t="shared" si="64"/>
        <v>110</v>
      </c>
      <c r="AN262" s="162" t="e">
        <f t="shared" ca="1" si="65"/>
        <v>#NAME?</v>
      </c>
      <c r="AO262" s="34" t="str">
        <f t="shared" si="66"/>
        <v/>
      </c>
      <c r="AP262" s="34" t="str">
        <f t="shared" si="67"/>
        <v/>
      </c>
      <c r="AQ262" s="72"/>
    </row>
    <row r="263" spans="1:43" ht="18.75" customHeight="1" x14ac:dyDescent="0.25">
      <c r="A263" s="561" t="s">
        <v>369</v>
      </c>
      <c r="B263" s="562"/>
      <c r="C263" s="131"/>
      <c r="D263" s="131"/>
      <c r="E263" s="44">
        <f>SUM(E16:E262)</f>
        <v>102269</v>
      </c>
      <c r="F263" s="131"/>
      <c r="G263" s="131"/>
      <c r="H263" s="44">
        <f>SUM(H16:H262)</f>
        <v>857.26136172898384</v>
      </c>
      <c r="I263" s="44"/>
      <c r="J263" s="44">
        <f>SUM(J16:J262)</f>
        <v>139</v>
      </c>
      <c r="K263" s="44">
        <f t="shared" ref="K263:AE263" si="73">SUM(K16:K262)</f>
        <v>0</v>
      </c>
      <c r="L263" s="44">
        <f t="shared" si="73"/>
        <v>0</v>
      </c>
      <c r="M263" s="44">
        <f t="shared" si="73"/>
        <v>0</v>
      </c>
      <c r="N263" s="44">
        <f t="shared" si="73"/>
        <v>380</v>
      </c>
      <c r="O263" s="44">
        <f t="shared" si="73"/>
        <v>5082</v>
      </c>
      <c r="P263" s="44">
        <f t="shared" si="73"/>
        <v>0</v>
      </c>
      <c r="Q263" s="44">
        <f t="shared" si="73"/>
        <v>0</v>
      </c>
      <c r="R263" s="44">
        <f t="shared" si="73"/>
        <v>0</v>
      </c>
      <c r="S263" s="44">
        <f t="shared" si="73"/>
        <v>2920</v>
      </c>
      <c r="T263" s="44">
        <f t="shared" si="73"/>
        <v>2165</v>
      </c>
      <c r="U263" s="44">
        <f t="shared" si="73"/>
        <v>7421.1274872571803</v>
      </c>
      <c r="V263" s="428">
        <f t="shared" si="73"/>
        <v>14415.210000000005</v>
      </c>
      <c r="W263" s="44"/>
      <c r="X263" s="44">
        <f t="shared" si="73"/>
        <v>8316</v>
      </c>
      <c r="Y263" s="44"/>
      <c r="Z263" s="44">
        <f t="shared" si="73"/>
        <v>25</v>
      </c>
      <c r="AA263" s="44">
        <f t="shared" si="73"/>
        <v>114</v>
      </c>
      <c r="AB263" s="44">
        <f t="shared" si="73"/>
        <v>0</v>
      </c>
      <c r="AC263" s="44">
        <f t="shared" si="73"/>
        <v>0</v>
      </c>
      <c r="AD263" s="44">
        <f t="shared" si="73"/>
        <v>668</v>
      </c>
      <c r="AE263" s="44">
        <f t="shared" si="73"/>
        <v>380</v>
      </c>
    </row>
    <row r="264" spans="1:43" hidden="1" x14ac:dyDescent="0.25">
      <c r="A264" s="561" t="s">
        <v>370</v>
      </c>
      <c r="B264" s="562"/>
      <c r="C264" s="44"/>
      <c r="D264" s="44"/>
      <c r="E264" s="44"/>
      <c r="F264" s="44"/>
      <c r="G264" s="44"/>
      <c r="H264" s="44">
        <v>1100</v>
      </c>
      <c r="I264" s="44"/>
      <c r="J264" s="44"/>
      <c r="K264" s="44"/>
      <c r="L264" s="44"/>
    </row>
    <row r="265" spans="1:43" hidden="1" x14ac:dyDescent="0.25">
      <c r="A265" s="561" t="s">
        <v>371</v>
      </c>
      <c r="B265" s="562"/>
      <c r="C265" s="44"/>
      <c r="D265" s="44"/>
      <c r="E265" s="44"/>
      <c r="F265" s="44"/>
      <c r="G265" s="44"/>
      <c r="H265" s="44">
        <f>H264-H263</f>
        <v>242.73863827101616</v>
      </c>
      <c r="I265" s="44"/>
      <c r="J265" s="44"/>
      <c r="K265" s="44"/>
      <c r="L265" s="44"/>
    </row>
    <row r="266" spans="1:43" hidden="1" x14ac:dyDescent="0.25">
      <c r="A266" s="561" t="s">
        <v>293</v>
      </c>
      <c r="B266" s="562"/>
      <c r="C266" s="132"/>
      <c r="D266" s="132"/>
      <c r="E266" s="132"/>
      <c r="F266" s="44"/>
      <c r="G266" s="44"/>
      <c r="H266" s="44"/>
      <c r="I266" s="44"/>
      <c r="J266" s="44"/>
      <c r="K266" s="44"/>
      <c r="L266" s="44"/>
    </row>
    <row r="267" spans="1:43" ht="7.5" customHeight="1" x14ac:dyDescent="0.25">
      <c r="F267" s="133"/>
      <c r="G267" s="133"/>
      <c r="H267" s="133"/>
      <c r="I267" s="133"/>
      <c r="J267" s="133"/>
      <c r="K267" s="133"/>
      <c r="L267" s="133"/>
    </row>
    <row r="268" spans="1:43" ht="12.75" customHeight="1" x14ac:dyDescent="0.25">
      <c r="A268" s="78"/>
      <c r="B268" s="167"/>
      <c r="C268" s="78"/>
      <c r="D268" s="78"/>
      <c r="F268" s="140"/>
      <c r="G268" s="140"/>
      <c r="H268" s="140"/>
      <c r="I268" s="140"/>
      <c r="J268" s="140"/>
      <c r="K268" s="140"/>
      <c r="L268" s="140"/>
    </row>
    <row r="269" spans="1:43" ht="115.5" customHeight="1" x14ac:dyDescent="0.3">
      <c r="A269" s="590" t="s">
        <v>461</v>
      </c>
      <c r="B269" s="590"/>
      <c r="C269" s="590"/>
      <c r="D269" s="134"/>
      <c r="E269" s="168"/>
      <c r="F269" s="136"/>
      <c r="G269" s="135" t="s">
        <v>462</v>
      </c>
      <c r="H269" s="135"/>
      <c r="I269" s="136"/>
      <c r="J269" s="137" t="s">
        <v>463</v>
      </c>
      <c r="K269" s="137"/>
      <c r="L269" s="137"/>
      <c r="M269" s="137"/>
    </row>
    <row r="270" spans="1:43" ht="20.25" x14ac:dyDescent="0.3">
      <c r="A270" s="138"/>
      <c r="B270" s="134"/>
      <c r="C270" s="134"/>
      <c r="D270" s="134"/>
      <c r="E270" s="139" t="s">
        <v>464</v>
      </c>
      <c r="F270" s="136"/>
      <c r="G270" s="137"/>
      <c r="H270" s="136"/>
      <c r="I270" s="136"/>
      <c r="J270" s="136"/>
      <c r="K270" s="136"/>
      <c r="L270" s="136"/>
      <c r="M270" s="137"/>
    </row>
    <row r="271" spans="1:43" x14ac:dyDescent="0.25">
      <c r="F271" s="140"/>
      <c r="G271" s="140"/>
      <c r="H271" s="140"/>
      <c r="I271" s="140"/>
      <c r="J271" s="140"/>
      <c r="K271" s="140"/>
      <c r="L271" s="140"/>
    </row>
    <row r="272" spans="1:43" x14ac:dyDescent="0.25">
      <c r="F272" s="140"/>
      <c r="G272" s="140"/>
      <c r="H272" s="140"/>
      <c r="I272" s="140"/>
      <c r="J272" s="140"/>
      <c r="K272" s="140"/>
      <c r="L272" s="140"/>
    </row>
    <row r="273" spans="6:12" x14ac:dyDescent="0.25">
      <c r="F273" s="141"/>
      <c r="G273" s="140"/>
      <c r="H273" s="140"/>
      <c r="I273" s="140"/>
      <c r="J273" s="140"/>
      <c r="K273" s="140"/>
      <c r="L273" s="140"/>
    </row>
    <row r="274" spans="6:12" x14ac:dyDescent="0.25">
      <c r="F274" s="141"/>
      <c r="G274" s="140"/>
      <c r="H274" s="140"/>
      <c r="I274" s="140"/>
      <c r="J274" s="140"/>
      <c r="K274" s="140"/>
      <c r="L274" s="140"/>
    </row>
    <row r="275" spans="6:12" x14ac:dyDescent="0.25">
      <c r="F275" s="141"/>
      <c r="G275" s="140"/>
      <c r="H275" s="140"/>
      <c r="I275" s="140"/>
      <c r="J275" s="140"/>
      <c r="K275" s="140"/>
      <c r="L275" s="140"/>
    </row>
    <row r="276" spans="6:12" x14ac:dyDescent="0.25">
      <c r="F276" s="141"/>
      <c r="G276" s="140"/>
      <c r="H276" s="140"/>
      <c r="I276" s="140"/>
      <c r="J276" s="140"/>
      <c r="K276" s="140"/>
      <c r="L276" s="140"/>
    </row>
    <row r="277" spans="6:12" x14ac:dyDescent="0.25">
      <c r="F277" s="141"/>
      <c r="G277" s="140"/>
      <c r="H277" s="140"/>
      <c r="I277" s="140"/>
      <c r="J277" s="140"/>
      <c r="K277" s="140"/>
      <c r="L277" s="140"/>
    </row>
  </sheetData>
  <mergeCells count="168"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9:C269"/>
    <mergeCell ref="D228:D229"/>
    <mergeCell ref="G228:G229"/>
    <mergeCell ref="H228:H229"/>
    <mergeCell ref="J228:J229"/>
    <mergeCell ref="N228:N229"/>
    <mergeCell ref="D238:D239"/>
    <mergeCell ref="G238:G239"/>
    <mergeCell ref="H238:H239"/>
    <mergeCell ref="J238:J239"/>
    <mergeCell ref="N238:N239"/>
    <mergeCell ref="D212:D214"/>
    <mergeCell ref="G212:G214"/>
    <mergeCell ref="H212:H214"/>
    <mergeCell ref="J212:J214"/>
    <mergeCell ref="N212:N214"/>
    <mergeCell ref="O212:O214"/>
    <mergeCell ref="S212:S214"/>
    <mergeCell ref="T212:T214"/>
    <mergeCell ref="U212:U214"/>
    <mergeCell ref="D204:D205"/>
    <mergeCell ref="G204:G205"/>
    <mergeCell ref="H204:H205"/>
    <mergeCell ref="J204:J205"/>
    <mergeCell ref="N204:N205"/>
    <mergeCell ref="O204:O205"/>
    <mergeCell ref="S204:S205"/>
    <mergeCell ref="T204:T205"/>
    <mergeCell ref="U204:U205"/>
    <mergeCell ref="D183:D187"/>
    <mergeCell ref="G183:G187"/>
    <mergeCell ref="H183:H187"/>
    <mergeCell ref="J183:J187"/>
    <mergeCell ref="N183:N187"/>
    <mergeCell ref="O183:O187"/>
    <mergeCell ref="S183:S187"/>
    <mergeCell ref="T183:T187"/>
    <mergeCell ref="U183:U187"/>
    <mergeCell ref="D160:D171"/>
    <mergeCell ref="G160:G171"/>
    <mergeCell ref="H160:H171"/>
    <mergeCell ref="J160:J171"/>
    <mergeCell ref="N160:N171"/>
    <mergeCell ref="O160:O171"/>
    <mergeCell ref="S160:S171"/>
    <mergeCell ref="T160:T171"/>
    <mergeCell ref="U160:U171"/>
    <mergeCell ref="D142:D143"/>
    <mergeCell ref="G142:G143"/>
    <mergeCell ref="H142:H143"/>
    <mergeCell ref="J142:J143"/>
    <mergeCell ref="N142:N143"/>
    <mergeCell ref="O142:O143"/>
    <mergeCell ref="S142:S143"/>
    <mergeCell ref="T142:T143"/>
    <mergeCell ref="U142:U143"/>
    <mergeCell ref="D115:D116"/>
    <mergeCell ref="G115:G116"/>
    <mergeCell ref="H115:H116"/>
    <mergeCell ref="J115:J116"/>
    <mergeCell ref="N115:N116"/>
    <mergeCell ref="O115:O116"/>
    <mergeCell ref="S115:S116"/>
    <mergeCell ref="T115:T116"/>
    <mergeCell ref="U115:U116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09:D111"/>
    <mergeCell ref="G109:G111"/>
    <mergeCell ref="H109:H111"/>
    <mergeCell ref="J109:J111"/>
    <mergeCell ref="N109:N111"/>
    <mergeCell ref="O109:O111"/>
    <mergeCell ref="S109:S111"/>
    <mergeCell ref="T109:T111"/>
    <mergeCell ref="U109:U111"/>
    <mergeCell ref="D98:D103"/>
    <mergeCell ref="G98:G103"/>
    <mergeCell ref="H98:H103"/>
    <mergeCell ref="J98:J103"/>
    <mergeCell ref="N98:N103"/>
    <mergeCell ref="O98:O103"/>
    <mergeCell ref="S98:S103"/>
    <mergeCell ref="T98:T103"/>
    <mergeCell ref="U98:U103"/>
    <mergeCell ref="D70:D83"/>
    <mergeCell ref="G70:G83"/>
    <mergeCell ref="H70:H83"/>
    <mergeCell ref="J70:J83"/>
    <mergeCell ref="N70:N83"/>
    <mergeCell ref="O70:O83"/>
    <mergeCell ref="S70:S83"/>
    <mergeCell ref="T70:T83"/>
    <mergeCell ref="U70:U83"/>
    <mergeCell ref="D66:D68"/>
    <mergeCell ref="G66:G68"/>
    <mergeCell ref="H66:H68"/>
    <mergeCell ref="J66:J68"/>
    <mergeCell ref="N66:N68"/>
    <mergeCell ref="O66:O68"/>
    <mergeCell ref="S66:S68"/>
    <mergeCell ref="T66:T68"/>
    <mergeCell ref="U66:U68"/>
    <mergeCell ref="D51:D53"/>
    <mergeCell ref="G51:G53"/>
    <mergeCell ref="H51:H53"/>
    <mergeCell ref="J51:J53"/>
    <mergeCell ref="N51:N53"/>
    <mergeCell ref="O51:O53"/>
    <mergeCell ref="S51:S53"/>
    <mergeCell ref="T51:T53"/>
    <mergeCell ref="U51:U5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N31:N32"/>
    <mergeCell ref="O31:O32"/>
    <mergeCell ref="S31:S32"/>
    <mergeCell ref="T31:T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4" fitToHeight="7" orientation="landscape" verticalDpi="300"/>
  <headerFooter>
    <oddHeader>&amp;C&amp;P</oddHeader>
  </headerFooter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4"/>
  <sheetViews>
    <sheetView workbookViewId="0">
      <selection activeCell="N276" sqref="N276:O276"/>
    </sheetView>
  </sheetViews>
  <sheetFormatPr defaultRowHeight="12.75" customHeight="1" x14ac:dyDescent="0.2"/>
  <cols>
    <col min="1" max="1" width="3.85546875" style="429" bestFit="1" customWidth="1"/>
    <col min="2" max="2" width="38.140625" style="430" bestFit="1" customWidth="1"/>
    <col min="3" max="3" width="11.7109375" style="430" bestFit="1" customWidth="1"/>
    <col min="4" max="5" width="7.42578125" style="430" bestFit="1" customWidth="1"/>
    <col min="6" max="6" width="7.85546875" style="430" bestFit="1" customWidth="1"/>
    <col min="7" max="7" width="5.7109375" style="431" bestFit="1" customWidth="1"/>
    <col min="8" max="8" width="6.5703125" style="432" bestFit="1" customWidth="1"/>
    <col min="9" max="9" width="6.5703125" style="430" bestFit="1" customWidth="1"/>
    <col min="10" max="10" width="10.42578125" style="431" bestFit="1" customWidth="1"/>
    <col min="11" max="11" width="7.28515625" style="433" bestFit="1" customWidth="1"/>
    <col min="12" max="12" width="15.140625" style="433" bestFit="1" customWidth="1"/>
    <col min="13" max="13" width="9.28515625" style="433" bestFit="1" customWidth="1"/>
    <col min="14" max="14" width="13.42578125" style="433" bestFit="1" customWidth="1"/>
    <col min="15" max="15" width="9.85546875" style="433" bestFit="1" customWidth="1"/>
    <col min="16" max="257" width="9.140625" style="429" bestFit="1" customWidth="1"/>
  </cols>
  <sheetData>
    <row r="2" spans="1:15" ht="18.75" x14ac:dyDescent="0.3">
      <c r="B2" s="666" t="s">
        <v>373</v>
      </c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</row>
    <row r="3" spans="1:15" ht="18.75" x14ac:dyDescent="0.3">
      <c r="B3" s="667" t="s">
        <v>1030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</row>
    <row r="4" spans="1:15" x14ac:dyDescent="0.2">
      <c r="B4" s="668" t="s">
        <v>1031</v>
      </c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</row>
    <row r="5" spans="1:15" ht="18.75" x14ac:dyDescent="0.3">
      <c r="B5" s="669" t="s">
        <v>1032</v>
      </c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69"/>
    </row>
    <row r="6" spans="1:15" x14ac:dyDescent="0.2">
      <c r="B6" s="668" t="s">
        <v>1033</v>
      </c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</row>
    <row r="8" spans="1:15" ht="18.75" x14ac:dyDescent="0.3">
      <c r="B8" s="666" t="s">
        <v>374</v>
      </c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6"/>
      <c r="N8" s="666"/>
      <c r="O8" s="666"/>
    </row>
    <row r="10" spans="1:15" ht="3" customHeight="1" x14ac:dyDescent="0.2"/>
    <row r="11" spans="1:15" ht="26.25" customHeight="1" x14ac:dyDescent="0.2">
      <c r="A11" s="670" t="s">
        <v>271</v>
      </c>
      <c r="B11" s="670" t="s">
        <v>1034</v>
      </c>
      <c r="C11" s="670" t="s">
        <v>1035</v>
      </c>
      <c r="D11" s="671" t="s">
        <v>1036</v>
      </c>
      <c r="E11" s="672"/>
      <c r="F11" s="673"/>
      <c r="G11" s="671" t="s">
        <v>1037</v>
      </c>
      <c r="H11" s="672"/>
      <c r="I11" s="673"/>
      <c r="J11" s="677" t="s">
        <v>1038</v>
      </c>
      <c r="K11" s="678"/>
      <c r="L11" s="678"/>
      <c r="M11" s="678"/>
      <c r="N11" s="678"/>
      <c r="O11" s="679"/>
    </row>
    <row r="12" spans="1:15" ht="24.75" customHeight="1" x14ac:dyDescent="0.2">
      <c r="A12" s="670"/>
      <c r="B12" s="670"/>
      <c r="C12" s="670"/>
      <c r="D12" s="674"/>
      <c r="E12" s="675"/>
      <c r="F12" s="676"/>
      <c r="G12" s="674"/>
      <c r="H12" s="675"/>
      <c r="I12" s="676"/>
      <c r="J12" s="680" t="s">
        <v>1039</v>
      </c>
      <c r="K12" s="680" t="s">
        <v>1040</v>
      </c>
      <c r="L12" s="683" t="s">
        <v>273</v>
      </c>
      <c r="M12" s="684"/>
      <c r="N12" s="684"/>
      <c r="O12" s="685"/>
    </row>
    <row r="13" spans="1:15" ht="24.75" customHeight="1" x14ac:dyDescent="0.2">
      <c r="A13" s="670"/>
      <c r="B13" s="670"/>
      <c r="C13" s="670"/>
      <c r="D13" s="686">
        <v>2020</v>
      </c>
      <c r="E13" s="686">
        <v>2021</v>
      </c>
      <c r="F13" s="686">
        <v>2022</v>
      </c>
      <c r="G13" s="686">
        <v>2020</v>
      </c>
      <c r="H13" s="686">
        <v>2021</v>
      </c>
      <c r="I13" s="686">
        <v>2022</v>
      </c>
      <c r="J13" s="681"/>
      <c r="K13" s="681"/>
      <c r="L13" s="683" t="s">
        <v>1041</v>
      </c>
      <c r="M13" s="684"/>
      <c r="N13" s="685"/>
      <c r="O13" s="435" t="s">
        <v>1042</v>
      </c>
    </row>
    <row r="14" spans="1:15" ht="62.25" customHeight="1" x14ac:dyDescent="0.2">
      <c r="A14" s="670"/>
      <c r="B14" s="670"/>
      <c r="C14" s="670"/>
      <c r="D14" s="687"/>
      <c r="E14" s="687"/>
      <c r="F14" s="687"/>
      <c r="G14" s="687"/>
      <c r="H14" s="687"/>
      <c r="I14" s="687"/>
      <c r="J14" s="682"/>
      <c r="K14" s="682"/>
      <c r="L14" s="434" t="s">
        <v>394</v>
      </c>
      <c r="M14" s="434" t="s">
        <v>1043</v>
      </c>
      <c r="N14" s="434" t="s">
        <v>1044</v>
      </c>
      <c r="O14" s="436"/>
    </row>
    <row r="15" spans="1:15" ht="25.5" customHeight="1" x14ac:dyDescent="0.2">
      <c r="A15" s="437">
        <v>1</v>
      </c>
      <c r="B15" s="437">
        <v>2</v>
      </c>
      <c r="C15" s="437">
        <v>3</v>
      </c>
      <c r="D15" s="437">
        <v>4</v>
      </c>
      <c r="E15" s="437">
        <v>5</v>
      </c>
      <c r="F15" s="437">
        <v>6</v>
      </c>
      <c r="G15" s="437">
        <v>7</v>
      </c>
      <c r="H15" s="437">
        <v>8</v>
      </c>
      <c r="I15" s="437">
        <v>9</v>
      </c>
      <c r="J15" s="437">
        <v>10</v>
      </c>
      <c r="K15" s="437">
        <v>11</v>
      </c>
      <c r="L15" s="437">
        <v>12</v>
      </c>
      <c r="M15" s="437">
        <v>13</v>
      </c>
      <c r="N15" s="437">
        <v>14</v>
      </c>
      <c r="O15" s="437">
        <v>15</v>
      </c>
    </row>
    <row r="16" spans="1:15" ht="17.25" customHeight="1" x14ac:dyDescent="0.2">
      <c r="A16" s="438"/>
      <c r="B16" s="89" t="s">
        <v>23</v>
      </c>
      <c r="C16" s="89"/>
      <c r="D16" s="89"/>
      <c r="E16" s="89"/>
      <c r="F16" s="89"/>
      <c r="G16" s="439"/>
      <c r="H16" s="440"/>
      <c r="I16" s="440"/>
      <c r="J16" s="439"/>
      <c r="K16" s="439"/>
      <c r="L16" s="439"/>
      <c r="M16" s="439"/>
      <c r="N16" s="439"/>
      <c r="O16" s="439"/>
    </row>
    <row r="17" spans="1:15" ht="49.5" customHeight="1" x14ac:dyDescent="0.2">
      <c r="A17" s="437">
        <v>1</v>
      </c>
      <c r="B17" s="441" t="s">
        <v>24</v>
      </c>
      <c r="C17" s="442">
        <f>'2022'!B5</f>
        <v>67.034000000000006</v>
      </c>
      <c r="D17" s="443">
        <f>'2022'!C5</f>
        <v>33.584347000000001</v>
      </c>
      <c r="E17" s="443">
        <f>'2022'!D5</f>
        <v>28</v>
      </c>
      <c r="F17" s="443">
        <f>'2022'!E5</f>
        <v>82</v>
      </c>
      <c r="G17" s="442">
        <f>'2022'!F5</f>
        <v>0.50103500000000001</v>
      </c>
      <c r="H17" s="442">
        <f>'2022'!G5</f>
        <v>0.41772300000000001</v>
      </c>
      <c r="I17" s="442">
        <f>'2022'!H5</f>
        <v>1.2232598382910165</v>
      </c>
      <c r="J17" s="428">
        <f t="shared" ref="J17:J80" si="0">IF(K17&gt;0,K17/F17*100,0)</f>
        <v>34.146341463414636</v>
      </c>
      <c r="K17" s="444">
        <f>'2022'!L5</f>
        <v>28</v>
      </c>
      <c r="L17" s="444"/>
      <c r="M17" s="444"/>
      <c r="N17" s="444"/>
      <c r="O17" s="444"/>
    </row>
    <row r="18" spans="1:15" ht="33.75" customHeight="1" x14ac:dyDescent="0.2">
      <c r="A18" s="437">
        <v>2</v>
      </c>
      <c r="B18" s="445" t="s">
        <v>25</v>
      </c>
      <c r="C18" s="442">
        <f>'2022'!B6</f>
        <v>10.308</v>
      </c>
      <c r="D18" s="443">
        <f>'2022'!C6</f>
        <v>36.139178999999999</v>
      </c>
      <c r="E18" s="443">
        <f>'2022'!D6</f>
        <v>10</v>
      </c>
      <c r="F18" s="443">
        <f>'2022'!E6</f>
        <v>16</v>
      </c>
      <c r="G18" s="442">
        <f>'2022'!F6</f>
        <v>2.8244769999999999</v>
      </c>
      <c r="H18" s="442">
        <f>'2022'!G6</f>
        <v>0.781555</v>
      </c>
      <c r="I18" s="442">
        <f>'2022'!H6</f>
        <v>1.5521924718665114</v>
      </c>
      <c r="J18" s="428">
        <f t="shared" si="0"/>
        <v>31.25</v>
      </c>
      <c r="K18" s="444">
        <f>'2022'!L6</f>
        <v>5</v>
      </c>
      <c r="L18" s="444"/>
      <c r="M18" s="444"/>
      <c r="N18" s="444"/>
      <c r="O18" s="444"/>
    </row>
    <row r="19" spans="1:15" ht="17.25" customHeight="1" x14ac:dyDescent="0.2">
      <c r="A19" s="438"/>
      <c r="B19" s="89" t="s">
        <v>26</v>
      </c>
      <c r="C19" s="96"/>
      <c r="D19" s="446"/>
      <c r="E19" s="446"/>
      <c r="F19" s="446"/>
      <c r="G19" s="447"/>
      <c r="H19" s="447"/>
      <c r="I19" s="447"/>
      <c r="J19" s="439"/>
      <c r="K19" s="439"/>
      <c r="L19" s="439"/>
      <c r="M19" s="439"/>
      <c r="N19" s="439"/>
      <c r="O19" s="439"/>
    </row>
    <row r="20" spans="1:15" ht="48" customHeight="1" x14ac:dyDescent="0.2">
      <c r="A20" s="437">
        <v>3</v>
      </c>
      <c r="B20" s="441" t="s">
        <v>285</v>
      </c>
      <c r="C20" s="442">
        <f>'2022'!B8</f>
        <v>397.6</v>
      </c>
      <c r="D20" s="443">
        <f>'2022'!C8</f>
        <v>310.72442599999999</v>
      </c>
      <c r="E20" s="443">
        <f>'2022'!D8</f>
        <v>237</v>
      </c>
      <c r="F20" s="443">
        <f>'2022'!E8</f>
        <v>232</v>
      </c>
      <c r="G20" s="442">
        <f>'2022'!F8</f>
        <v>0.78149999999999997</v>
      </c>
      <c r="H20" s="442">
        <f>'2022'!G8</f>
        <v>0.59607600000000005</v>
      </c>
      <c r="I20" s="442">
        <f>'2022'!H8</f>
        <v>0.58350100603621724</v>
      </c>
      <c r="J20" s="428">
        <f t="shared" si="0"/>
        <v>14.655172413793101</v>
      </c>
      <c r="K20" s="444">
        <f>'2022'!L8</f>
        <v>34</v>
      </c>
      <c r="L20" s="444"/>
      <c r="M20" s="444"/>
      <c r="N20" s="444"/>
      <c r="O20" s="444"/>
    </row>
    <row r="21" spans="1:15" ht="31.5" x14ac:dyDescent="0.2">
      <c r="A21" s="437">
        <v>4</v>
      </c>
      <c r="B21" s="448" t="s">
        <v>28</v>
      </c>
      <c r="C21" s="442">
        <f>'2022'!B9</f>
        <v>236.4</v>
      </c>
      <c r="D21" s="443">
        <f>'2022'!C9</f>
        <v>88.037079000000006</v>
      </c>
      <c r="E21" s="443">
        <f>'2022'!D9</f>
        <v>126</v>
      </c>
      <c r="F21" s="443">
        <f>'2022'!E9</f>
        <v>123</v>
      </c>
      <c r="G21" s="442">
        <f>'2022'!F9</f>
        <v>0.37240699999999999</v>
      </c>
      <c r="H21" s="442">
        <f>'2022'!G9</f>
        <v>0.532995</v>
      </c>
      <c r="I21" s="442">
        <f>'2022'!H9</f>
        <v>0.52030456852791873</v>
      </c>
      <c r="J21" s="428">
        <f t="shared" si="0"/>
        <v>34.959349593495936</v>
      </c>
      <c r="K21" s="444">
        <f>'2022'!L9</f>
        <v>43</v>
      </c>
      <c r="L21" s="444"/>
      <c r="M21" s="444"/>
      <c r="N21" s="444"/>
      <c r="O21" s="444"/>
    </row>
    <row r="22" spans="1:15" ht="17.25" customHeight="1" x14ac:dyDescent="0.2">
      <c r="A22" s="438"/>
      <c r="B22" s="89" t="s">
        <v>46</v>
      </c>
      <c r="C22" s="96"/>
      <c r="D22" s="446"/>
      <c r="E22" s="446"/>
      <c r="F22" s="446"/>
      <c r="G22" s="447"/>
      <c r="H22" s="447"/>
      <c r="I22" s="449"/>
      <c r="J22" s="439"/>
      <c r="K22" s="439"/>
      <c r="L22" s="439"/>
      <c r="M22" s="439"/>
      <c r="N22" s="439"/>
      <c r="O22" s="439"/>
    </row>
    <row r="23" spans="1:15" ht="49.5" customHeight="1" x14ac:dyDescent="0.2">
      <c r="A23" s="437">
        <v>5</v>
      </c>
      <c r="B23" s="441" t="s">
        <v>286</v>
      </c>
      <c r="C23" s="442">
        <f>'2022'!B11</f>
        <v>225.4</v>
      </c>
      <c r="D23" s="443">
        <f>'2022'!C11</f>
        <v>427.12786899999998</v>
      </c>
      <c r="E23" s="443">
        <f>'2022'!D11</f>
        <v>439</v>
      </c>
      <c r="F23" s="443">
        <f>'2022'!E11</f>
        <v>420</v>
      </c>
      <c r="G23" s="442">
        <f>'2022'!F11</f>
        <v>1.8949769999999999</v>
      </c>
      <c r="H23" s="442">
        <f>'2022'!G11</f>
        <v>1.947649</v>
      </c>
      <c r="I23" s="442">
        <f>'2022'!H11</f>
        <v>1.8633540372670807</v>
      </c>
      <c r="J23" s="428">
        <f t="shared" si="0"/>
        <v>35</v>
      </c>
      <c r="K23" s="444">
        <f>'2022'!L11</f>
        <v>147</v>
      </c>
      <c r="L23" s="444"/>
      <c r="M23" s="444"/>
      <c r="N23" s="444"/>
      <c r="O23" s="444"/>
    </row>
    <row r="24" spans="1:15" ht="54" customHeight="1" x14ac:dyDescent="0.2">
      <c r="A24" s="437">
        <v>6</v>
      </c>
      <c r="B24" s="441" t="s">
        <v>48</v>
      </c>
      <c r="C24" s="442">
        <f>'2022'!B12</f>
        <v>358.7</v>
      </c>
      <c r="D24" s="443">
        <f>'2022'!C12</f>
        <v>796.95245399999999</v>
      </c>
      <c r="E24" s="443">
        <f>'2022'!D12</f>
        <v>787</v>
      </c>
      <c r="F24" s="443">
        <f>'2022'!E12</f>
        <v>775</v>
      </c>
      <c r="G24" s="442">
        <f>'2022'!F12</f>
        <v>2.2217799999999999</v>
      </c>
      <c r="H24" s="442">
        <f>'2022'!G12</f>
        <v>2.1940339999999998</v>
      </c>
      <c r="I24" s="442">
        <f>'2022'!H12</f>
        <v>2.1605798717591305</v>
      </c>
      <c r="J24" s="428">
        <f t="shared" si="0"/>
        <v>34.967741935483872</v>
      </c>
      <c r="K24" s="444">
        <f>'2022'!L12</f>
        <v>271</v>
      </c>
      <c r="L24" s="444"/>
      <c r="M24" s="444"/>
      <c r="N24" s="444"/>
      <c r="O24" s="444"/>
    </row>
    <row r="25" spans="1:15" ht="30" customHeight="1" x14ac:dyDescent="0.2">
      <c r="A25" s="437">
        <v>7</v>
      </c>
      <c r="B25" s="114" t="s">
        <v>50</v>
      </c>
      <c r="C25" s="442">
        <f>'2022'!B13</f>
        <v>57.56</v>
      </c>
      <c r="D25" s="443">
        <f>'2022'!C13</f>
        <v>192.19845599999999</v>
      </c>
      <c r="E25" s="443">
        <f>'2022'!D13</f>
        <v>162</v>
      </c>
      <c r="F25" s="443">
        <f>'2022'!E13</f>
        <v>204</v>
      </c>
      <c r="G25" s="442">
        <f>'2022'!F13</f>
        <v>3.3355049999999999</v>
      </c>
      <c r="H25" s="442">
        <f>'2022'!G13</f>
        <v>2.811426</v>
      </c>
      <c r="I25" s="442">
        <f>'2022'!H13</f>
        <v>3.5441278665740095</v>
      </c>
      <c r="J25" s="428">
        <f t="shared" si="0"/>
        <v>14.705882352941178</v>
      </c>
      <c r="K25" s="444">
        <f>'2022'!L13</f>
        <v>30</v>
      </c>
      <c r="L25" s="444"/>
      <c r="M25" s="444"/>
      <c r="N25" s="444"/>
      <c r="O25" s="444"/>
    </row>
    <row r="26" spans="1:15" ht="47.25" x14ac:dyDescent="0.2">
      <c r="A26" s="437">
        <v>8</v>
      </c>
      <c r="B26" s="114" t="s">
        <v>51</v>
      </c>
      <c r="C26" s="442">
        <f>'2022'!B14</f>
        <v>335.71</v>
      </c>
      <c r="D26" s="443">
        <f>'2022'!C14</f>
        <v>1062.795654</v>
      </c>
      <c r="E26" s="443">
        <f>'2022'!D14</f>
        <v>1012</v>
      </c>
      <c r="F26" s="443">
        <f>'2022'!E14</f>
        <v>1097</v>
      </c>
      <c r="G26" s="442">
        <f>'2022'!F14</f>
        <v>2.7554270000000001</v>
      </c>
      <c r="H26" s="442">
        <f>'2022'!G14</f>
        <v>2.6237330000000001</v>
      </c>
      <c r="I26" s="442">
        <f>'2022'!H14</f>
        <v>3.2677012898036999</v>
      </c>
      <c r="J26" s="428">
        <f t="shared" si="0"/>
        <v>29.990884229717413</v>
      </c>
      <c r="K26" s="444">
        <f>'2022'!L14</f>
        <v>329</v>
      </c>
      <c r="L26" s="444"/>
      <c r="M26" s="444"/>
      <c r="N26" s="444"/>
      <c r="O26" s="444"/>
    </row>
    <row r="27" spans="1:15" ht="47.25" x14ac:dyDescent="0.2">
      <c r="A27" s="437">
        <v>9</v>
      </c>
      <c r="B27" s="104" t="s">
        <v>287</v>
      </c>
      <c r="C27" s="442">
        <f>'2022'!B15</f>
        <v>164.08600000000001</v>
      </c>
      <c r="D27" s="443">
        <f>'2022'!C15</f>
        <v>350.49096700000001</v>
      </c>
      <c r="E27" s="443">
        <f>'2022'!D15</f>
        <v>363</v>
      </c>
      <c r="F27" s="443">
        <f>'2022'!E15</f>
        <v>361</v>
      </c>
      <c r="G27" s="442">
        <f>'2022'!F15</f>
        <v>2.1360199999999998</v>
      </c>
      <c r="H27" s="442">
        <f>'2022'!G15</f>
        <v>2.2122549999999999</v>
      </c>
      <c r="I27" s="442">
        <f>'2022'!H15</f>
        <v>2.2000658191436195</v>
      </c>
      <c r="J27" s="428">
        <f t="shared" si="0"/>
        <v>30.747922437673132</v>
      </c>
      <c r="K27" s="444">
        <f>'2022'!L15</f>
        <v>111</v>
      </c>
      <c r="L27" s="444"/>
      <c r="M27" s="444"/>
      <c r="N27" s="444"/>
      <c r="O27" s="444"/>
    </row>
    <row r="28" spans="1:15" ht="47.25" x14ac:dyDescent="0.2">
      <c r="A28" s="437">
        <v>10</v>
      </c>
      <c r="B28" s="104" t="s">
        <v>288</v>
      </c>
      <c r="C28" s="442">
        <f>'2022'!B16</f>
        <v>371.93</v>
      </c>
      <c r="D28" s="443">
        <f>'2022'!C16</f>
        <v>623.50482199999999</v>
      </c>
      <c r="E28" s="443">
        <f>'2022'!D16</f>
        <v>628</v>
      </c>
      <c r="F28" s="443">
        <f>'2022'!E16</f>
        <v>648</v>
      </c>
      <c r="G28" s="442">
        <f>'2022'!F16</f>
        <v>1.676404</v>
      </c>
      <c r="H28" s="442">
        <f>'2022'!G16</f>
        <v>1.68849</v>
      </c>
      <c r="I28" s="442">
        <f>'2022'!H16</f>
        <v>1.7422633291210712</v>
      </c>
      <c r="J28" s="428">
        <f t="shared" si="0"/>
        <v>34.876543209876544</v>
      </c>
      <c r="K28" s="444">
        <f>'2022'!L16</f>
        <v>226</v>
      </c>
      <c r="L28" s="444"/>
      <c r="M28" s="444"/>
      <c r="N28" s="444"/>
      <c r="O28" s="444"/>
    </row>
    <row r="29" spans="1:15" ht="47.25" x14ac:dyDescent="0.2">
      <c r="A29" s="437">
        <v>11</v>
      </c>
      <c r="B29" s="104" t="s">
        <v>289</v>
      </c>
      <c r="C29" s="442">
        <f>'2022'!B17</f>
        <v>291.029</v>
      </c>
      <c r="D29" s="443">
        <f>'2022'!C17</f>
        <v>383.01745599999998</v>
      </c>
      <c r="E29" s="443">
        <f>'2022'!D17</f>
        <v>390</v>
      </c>
      <c r="F29" s="443">
        <f>'2022'!E17</f>
        <v>407</v>
      </c>
      <c r="G29" s="442">
        <f>'2022'!F17</f>
        <v>1.3160799999999999</v>
      </c>
      <c r="H29" s="442">
        <f>'2022'!G17</f>
        <v>1.3400730000000001</v>
      </c>
      <c r="I29" s="442">
        <f>'2022'!H17</f>
        <v>1.3984860615265147</v>
      </c>
      <c r="J29" s="428">
        <f t="shared" si="0"/>
        <v>34.889434889434888</v>
      </c>
      <c r="K29" s="444">
        <f>'2022'!L17</f>
        <v>142</v>
      </c>
      <c r="L29" s="444"/>
      <c r="M29" s="444"/>
      <c r="N29" s="444"/>
      <c r="O29" s="444"/>
    </row>
    <row r="30" spans="1:15" ht="47.25" x14ac:dyDescent="0.2">
      <c r="A30" s="437">
        <v>12</v>
      </c>
      <c r="B30" s="104" t="s">
        <v>290</v>
      </c>
      <c r="C30" s="442">
        <f>'2022'!B18</f>
        <v>170.64400000000001</v>
      </c>
      <c r="D30" s="443">
        <f>'2022'!C18</f>
        <v>323.96310399999999</v>
      </c>
      <c r="E30" s="443">
        <f>'2022'!D18</f>
        <v>328</v>
      </c>
      <c r="F30" s="443">
        <f>'2022'!E18</f>
        <v>318</v>
      </c>
      <c r="G30" s="442">
        <f>'2022'!F18</f>
        <v>1.8984730000000001</v>
      </c>
      <c r="H30" s="442">
        <f>'2022'!G18</f>
        <v>1.9221299999999999</v>
      </c>
      <c r="I30" s="442">
        <f>'2022'!H18</f>
        <v>1.8635287499120976</v>
      </c>
      <c r="J30" s="428">
        <f t="shared" si="0"/>
        <v>34.905660377358487</v>
      </c>
      <c r="K30" s="444">
        <f>'2022'!L18</f>
        <v>111</v>
      </c>
      <c r="L30" s="444"/>
      <c r="M30" s="444"/>
      <c r="N30" s="444"/>
      <c r="O30" s="444"/>
    </row>
    <row r="31" spans="1:15" ht="31.5" x14ac:dyDescent="0.2">
      <c r="A31" s="437">
        <v>13</v>
      </c>
      <c r="B31" s="104" t="s">
        <v>291</v>
      </c>
      <c r="C31" s="442">
        <f>'2022'!B19</f>
        <v>50</v>
      </c>
      <c r="D31" s="443">
        <f>'2022'!C19</f>
        <v>0</v>
      </c>
      <c r="E31" s="443">
        <f>'2022'!D19</f>
        <v>0</v>
      </c>
      <c r="F31" s="443">
        <f>'2022'!E19</f>
        <v>15</v>
      </c>
      <c r="G31" s="442">
        <f>'2022'!F19</f>
        <v>0</v>
      </c>
      <c r="H31" s="442">
        <f>'2022'!G19</f>
        <v>0</v>
      </c>
      <c r="I31" s="442">
        <f>'2022'!H19</f>
        <v>0.3</v>
      </c>
      <c r="J31" s="428">
        <f t="shared" si="0"/>
        <v>33.333333333333329</v>
      </c>
      <c r="K31" s="444">
        <f>'2022'!L19</f>
        <v>5</v>
      </c>
      <c r="L31" s="444"/>
      <c r="M31" s="444"/>
      <c r="N31" s="444"/>
      <c r="O31" s="444"/>
    </row>
    <row r="32" spans="1:15" ht="47.25" x14ac:dyDescent="0.2">
      <c r="A32" s="450">
        <v>14</v>
      </c>
      <c r="B32" s="104" t="s">
        <v>408</v>
      </c>
      <c r="C32" s="442">
        <f>'2022'!B20</f>
        <v>434.36</v>
      </c>
      <c r="D32" s="688">
        <f>'2022'!C20</f>
        <v>300.2841796875</v>
      </c>
      <c r="E32" s="688">
        <f>'2022'!D20</f>
        <v>764</v>
      </c>
      <c r="F32" s="443">
        <f>'2022'!E20</f>
        <v>569</v>
      </c>
      <c r="G32" s="690">
        <f>'2022'!F20</f>
        <v>0.691334</v>
      </c>
      <c r="H32" s="690">
        <f>'2022'!G20</f>
        <v>1.7589300000000001</v>
      </c>
      <c r="I32" s="442">
        <f>'2022'!H20</f>
        <v>1.3099732940418085</v>
      </c>
      <c r="J32" s="428">
        <f t="shared" si="0"/>
        <v>34.973637961335676</v>
      </c>
      <c r="K32" s="444">
        <f>'2022'!L20</f>
        <v>199</v>
      </c>
      <c r="L32" s="444"/>
      <c r="M32" s="444"/>
      <c r="N32" s="444"/>
      <c r="O32" s="444"/>
    </row>
    <row r="33" spans="1:15" ht="47.25" x14ac:dyDescent="0.2">
      <c r="A33" s="438">
        <v>15</v>
      </c>
      <c r="B33" s="108" t="s">
        <v>409</v>
      </c>
      <c r="C33" s="442">
        <f>'2022'!B21</f>
        <v>182.9</v>
      </c>
      <c r="D33" s="689"/>
      <c r="E33" s="689"/>
      <c r="F33" s="443">
        <f>'2022'!E21</f>
        <v>320</v>
      </c>
      <c r="G33" s="691"/>
      <c r="H33" s="691"/>
      <c r="I33" s="442">
        <f>'2022'!H21</f>
        <v>1.7495899398578458</v>
      </c>
      <c r="J33" s="428">
        <f t="shared" si="0"/>
        <v>35</v>
      </c>
      <c r="K33" s="444">
        <f>'2022'!L21</f>
        <v>112</v>
      </c>
      <c r="L33" s="455"/>
      <c r="M33" s="455"/>
      <c r="N33" s="455"/>
      <c r="O33" s="455"/>
    </row>
    <row r="34" spans="1:15" ht="15.75" x14ac:dyDescent="0.2">
      <c r="A34" s="438"/>
      <c r="B34" s="89" t="s">
        <v>35</v>
      </c>
      <c r="C34" s="96"/>
      <c r="D34" s="446"/>
      <c r="E34" s="446"/>
      <c r="F34" s="446"/>
      <c r="G34" s="447"/>
      <c r="H34" s="447"/>
      <c r="I34" s="447"/>
      <c r="J34" s="439"/>
      <c r="K34" s="439"/>
      <c r="L34" s="439"/>
      <c r="M34" s="439"/>
      <c r="N34" s="439"/>
      <c r="O34" s="439"/>
    </row>
    <row r="35" spans="1:15" ht="32.25" customHeight="1" x14ac:dyDescent="0.2">
      <c r="A35" s="437">
        <v>16</v>
      </c>
      <c r="B35" s="441" t="s">
        <v>36</v>
      </c>
      <c r="C35" s="442">
        <f>'2022'!B23</f>
        <v>8592.0195309999999</v>
      </c>
      <c r="D35" s="443">
        <f>'2022'!C23</f>
        <v>25009.398438</v>
      </c>
      <c r="E35" s="443">
        <f>'2022'!D23</f>
        <v>24699</v>
      </c>
      <c r="F35" s="443">
        <f>'2022'!E23</f>
        <v>26337</v>
      </c>
      <c r="G35" s="442">
        <f>'2022'!F23</f>
        <v>2.9107090000000002</v>
      </c>
      <c r="H35" s="442">
        <f>'2022'!G23</f>
        <v>2.874644</v>
      </c>
      <c r="I35" s="442">
        <f>'2022'!H23</f>
        <v>3.0652863281998051</v>
      </c>
      <c r="J35" s="428">
        <f t="shared" si="0"/>
        <v>34.996392907316704</v>
      </c>
      <c r="K35" s="444">
        <f>'2022'!L23</f>
        <v>9217</v>
      </c>
      <c r="L35" s="444"/>
      <c r="M35" s="444"/>
      <c r="N35" s="444"/>
      <c r="O35" s="444"/>
    </row>
    <row r="36" spans="1:15" ht="31.5" x14ac:dyDescent="0.2">
      <c r="A36" s="438">
        <v>17</v>
      </c>
      <c r="B36" s="456" t="s">
        <v>293</v>
      </c>
      <c r="C36" s="442">
        <f>'2022'!B24</f>
        <v>0</v>
      </c>
      <c r="D36" s="443">
        <f>'2022'!C24</f>
        <v>0</v>
      </c>
      <c r="E36" s="443">
        <f>'2022'!D24</f>
        <v>0</v>
      </c>
      <c r="F36" s="443">
        <f>'2022'!E24</f>
        <v>0</v>
      </c>
      <c r="G36" s="442">
        <f>'2022'!F24</f>
        <v>0</v>
      </c>
      <c r="H36" s="442">
        <f>'2022'!G24</f>
        <v>0</v>
      </c>
      <c r="I36" s="442">
        <f>'2022'!H24</f>
        <v>0</v>
      </c>
      <c r="J36" s="428">
        <f t="shared" si="0"/>
        <v>0</v>
      </c>
      <c r="K36" s="444">
        <f>'2022'!L24</f>
        <v>0</v>
      </c>
      <c r="L36" s="444"/>
      <c r="M36" s="444"/>
      <c r="N36" s="444"/>
      <c r="O36" s="444"/>
    </row>
    <row r="37" spans="1:15" ht="15.75" x14ac:dyDescent="0.2">
      <c r="A37" s="438"/>
      <c r="B37" s="89" t="s">
        <v>58</v>
      </c>
      <c r="C37" s="96"/>
      <c r="D37" s="446"/>
      <c r="E37" s="446"/>
      <c r="F37" s="446"/>
      <c r="G37" s="447"/>
      <c r="H37" s="447"/>
      <c r="I37" s="447"/>
      <c r="J37" s="439"/>
      <c r="K37" s="457"/>
      <c r="L37" s="439"/>
      <c r="M37" s="439"/>
      <c r="N37" s="439"/>
      <c r="O37" s="439"/>
    </row>
    <row r="38" spans="1:15" ht="31.5" x14ac:dyDescent="0.2">
      <c r="A38" s="437">
        <v>18</v>
      </c>
      <c r="B38" s="458" t="s">
        <v>60</v>
      </c>
      <c r="C38" s="442">
        <f>'2022'!B26</f>
        <v>1576.173</v>
      </c>
      <c r="D38" s="443">
        <f>'2022'!C26</f>
        <v>5855.1503910000001</v>
      </c>
      <c r="E38" s="443">
        <f>'2022'!D26</f>
        <v>5364</v>
      </c>
      <c r="F38" s="443">
        <f>'2022'!E26</f>
        <v>6620</v>
      </c>
      <c r="G38" s="442">
        <f>'2022'!F26</f>
        <v>3.7149610000000002</v>
      </c>
      <c r="H38" s="442">
        <f>'2022'!G26</f>
        <v>3.4033739999999999</v>
      </c>
      <c r="I38" s="442">
        <f>'2022'!H26</f>
        <v>4.200046568492164</v>
      </c>
      <c r="J38" s="428">
        <f t="shared" si="0"/>
        <v>30</v>
      </c>
      <c r="K38" s="444">
        <f>'2022'!L26</f>
        <v>1986</v>
      </c>
      <c r="L38" s="444"/>
      <c r="M38" s="444"/>
      <c r="N38" s="444"/>
      <c r="O38" s="444"/>
    </row>
    <row r="39" spans="1:15" ht="33" customHeight="1" x14ac:dyDescent="0.2">
      <c r="A39" s="437">
        <v>19</v>
      </c>
      <c r="B39" s="458" t="s">
        <v>59</v>
      </c>
      <c r="C39" s="442">
        <f>'2022'!B27</f>
        <v>116.81</v>
      </c>
      <c r="D39" s="443">
        <f>'2022'!C27</f>
        <v>284.21658300000001</v>
      </c>
      <c r="E39" s="443">
        <f>'2022'!D27</f>
        <v>282</v>
      </c>
      <c r="F39" s="443">
        <f>'2022'!E27</f>
        <v>279</v>
      </c>
      <c r="G39" s="442">
        <f>'2022'!F27</f>
        <v>2.4331529999999999</v>
      </c>
      <c r="H39" s="442">
        <f>'2022'!G27</f>
        <v>2.414177</v>
      </c>
      <c r="I39" s="442">
        <f>'2022'!H27</f>
        <v>2.3884941357760465</v>
      </c>
      <c r="J39" s="428">
        <f t="shared" si="0"/>
        <v>34.767025089605738</v>
      </c>
      <c r="K39" s="444">
        <f>'2022'!L27</f>
        <v>97</v>
      </c>
      <c r="L39" s="444"/>
      <c r="M39" s="444"/>
      <c r="N39" s="444"/>
      <c r="O39" s="444"/>
    </row>
    <row r="40" spans="1:15" ht="30.75" customHeight="1" x14ac:dyDescent="0.2">
      <c r="A40" s="437">
        <v>20</v>
      </c>
      <c r="B40" s="458" t="s">
        <v>294</v>
      </c>
      <c r="C40" s="442">
        <f>'2022'!B28</f>
        <v>109.2</v>
      </c>
      <c r="D40" s="443">
        <f>'2022'!C28</f>
        <v>227.29319799999999</v>
      </c>
      <c r="E40" s="443">
        <f>'2022'!D28</f>
        <v>192</v>
      </c>
      <c r="F40" s="443">
        <f>'2022'!E28</f>
        <v>238</v>
      </c>
      <c r="G40" s="442">
        <f>'2022'!F28</f>
        <v>2.0717639999999999</v>
      </c>
      <c r="H40" s="442">
        <f>'2022'!G28</f>
        <v>1.750068</v>
      </c>
      <c r="I40" s="442">
        <f>'2022'!H28</f>
        <v>2.1794871794871793</v>
      </c>
      <c r="J40" s="428">
        <f t="shared" si="0"/>
        <v>34.87394957983193</v>
      </c>
      <c r="K40" s="444">
        <f>'2022'!L28</f>
        <v>83</v>
      </c>
      <c r="L40" s="444"/>
      <c r="M40" s="444"/>
      <c r="N40" s="444"/>
      <c r="O40" s="444"/>
    </row>
    <row r="41" spans="1:15" ht="33.75" customHeight="1" x14ac:dyDescent="0.2">
      <c r="A41" s="438">
        <v>21</v>
      </c>
      <c r="B41" s="448" t="s">
        <v>62</v>
      </c>
      <c r="C41" s="442">
        <f>'2022'!B29</f>
        <v>395.2</v>
      </c>
      <c r="D41" s="443">
        <f>'2022'!C29</f>
        <v>843.38928199999998</v>
      </c>
      <c r="E41" s="443">
        <f>'2022'!D29</f>
        <v>799</v>
      </c>
      <c r="F41" s="443">
        <f>'2022'!E29</f>
        <v>723</v>
      </c>
      <c r="G41" s="442">
        <f>'2022'!F29</f>
        <v>1.887127</v>
      </c>
      <c r="H41" s="442">
        <f>'2022'!G29</f>
        <v>1.7878039999999999</v>
      </c>
      <c r="I41" s="442">
        <f>'2022'!H29</f>
        <v>1.8294534412955465</v>
      </c>
      <c r="J41" s="428">
        <f t="shared" si="0"/>
        <v>34.993084370677728</v>
      </c>
      <c r="K41" s="444">
        <f>'2022'!L29</f>
        <v>253</v>
      </c>
      <c r="L41" s="444"/>
      <c r="M41" s="444"/>
      <c r="N41" s="444"/>
      <c r="O41" s="444"/>
    </row>
    <row r="42" spans="1:15" ht="15.75" x14ac:dyDescent="0.2">
      <c r="A42" s="438"/>
      <c r="B42" s="89" t="s">
        <v>63</v>
      </c>
      <c r="C42" s="96"/>
      <c r="D42" s="446"/>
      <c r="E42" s="446"/>
      <c r="F42" s="446"/>
      <c r="G42" s="447"/>
      <c r="H42" s="447"/>
      <c r="I42" s="447"/>
      <c r="J42" s="439"/>
      <c r="K42" s="457"/>
      <c r="L42" s="439"/>
      <c r="M42" s="439"/>
      <c r="N42" s="439"/>
      <c r="O42" s="439"/>
    </row>
    <row r="43" spans="1:15" ht="31.5" x14ac:dyDescent="0.2">
      <c r="A43" s="437">
        <v>22</v>
      </c>
      <c r="B43" s="458" t="s">
        <v>295</v>
      </c>
      <c r="C43" s="442">
        <f>'2022'!B31</f>
        <v>375.81700000000001</v>
      </c>
      <c r="D43" s="443">
        <f>'2022'!C31</f>
        <v>1544.265259</v>
      </c>
      <c r="E43" s="443">
        <f>'2022'!D31</f>
        <v>1424</v>
      </c>
      <c r="F43" s="443">
        <f>'2022'!E31</f>
        <v>1425</v>
      </c>
      <c r="G43" s="442">
        <f>'2022'!F31</f>
        <v>4.1433650000000002</v>
      </c>
      <c r="H43" s="442">
        <f>'2022'!G31</f>
        <v>3.8206850000000001</v>
      </c>
      <c r="I43" s="442">
        <f>'2022'!H31</f>
        <v>3.7917390644914946</v>
      </c>
      <c r="J43" s="428">
        <f t="shared" si="0"/>
        <v>34.94736842105263</v>
      </c>
      <c r="K43" s="444">
        <f>'2022'!L31</f>
        <v>498</v>
      </c>
      <c r="L43" s="444"/>
      <c r="M43" s="444"/>
      <c r="N43" s="444"/>
      <c r="O43" s="444"/>
    </row>
    <row r="44" spans="1:15" ht="52.5" customHeight="1" x14ac:dyDescent="0.2">
      <c r="A44" s="437">
        <v>23</v>
      </c>
      <c r="B44" s="458" t="s">
        <v>296</v>
      </c>
      <c r="C44" s="442">
        <f>'2022'!B32</f>
        <v>242.9</v>
      </c>
      <c r="D44" s="443">
        <f>'2022'!C32</f>
        <v>84.204941000000005</v>
      </c>
      <c r="E44" s="443">
        <f>'2022'!D32</f>
        <v>120</v>
      </c>
      <c r="F44" s="443">
        <f>'2022'!E32</f>
        <v>168</v>
      </c>
      <c r="G44" s="442">
        <f>'2022'!F32</f>
        <v>0.346665</v>
      </c>
      <c r="H44" s="442">
        <f>'2022'!G32</f>
        <v>0.49403000000000002</v>
      </c>
      <c r="I44" s="442">
        <f>'2022'!H32</f>
        <v>0.69164265129683</v>
      </c>
      <c r="J44" s="428">
        <f t="shared" si="0"/>
        <v>34.523809523809526</v>
      </c>
      <c r="K44" s="444">
        <f>'2022'!L32</f>
        <v>58</v>
      </c>
      <c r="L44" s="444"/>
      <c r="M44" s="444"/>
      <c r="N44" s="444"/>
      <c r="O44" s="444"/>
    </row>
    <row r="45" spans="1:15" ht="31.5" x14ac:dyDescent="0.2">
      <c r="A45" s="438">
        <v>24</v>
      </c>
      <c r="B45" s="458" t="s">
        <v>66</v>
      </c>
      <c r="C45" s="442">
        <f>'2022'!B33</f>
        <v>46.606000000000002</v>
      </c>
      <c r="D45" s="443">
        <f>'2022'!C33</f>
        <v>111.403381</v>
      </c>
      <c r="E45" s="443">
        <f>'2022'!D33</f>
        <v>117</v>
      </c>
      <c r="F45" s="443">
        <f>'2022'!E33</f>
        <v>121</v>
      </c>
      <c r="G45" s="442">
        <f>'2022'!F33</f>
        <v>2.3602409999999998</v>
      </c>
      <c r="H45" s="442">
        <f>'2022'!G33</f>
        <v>2.4790760000000001</v>
      </c>
      <c r="I45" s="442">
        <f>'2022'!H33</f>
        <v>2.5962322447753508</v>
      </c>
      <c r="J45" s="428">
        <f t="shared" si="0"/>
        <v>34.710743801652896</v>
      </c>
      <c r="K45" s="444">
        <f>'2022'!L33</f>
        <v>42</v>
      </c>
      <c r="L45" s="444"/>
      <c r="M45" s="444"/>
      <c r="N45" s="444"/>
      <c r="O45" s="444"/>
    </row>
    <row r="46" spans="1:15" ht="15.75" x14ac:dyDescent="0.2">
      <c r="A46" s="438"/>
      <c r="B46" s="89" t="s">
        <v>67</v>
      </c>
      <c r="C46" s="96"/>
      <c r="D46" s="446"/>
      <c r="E46" s="446"/>
      <c r="F46" s="446"/>
      <c r="G46" s="447"/>
      <c r="H46" s="447"/>
      <c r="I46" s="447"/>
      <c r="J46" s="439"/>
      <c r="K46" s="457"/>
      <c r="L46" s="439"/>
      <c r="M46" s="439"/>
      <c r="N46" s="439"/>
      <c r="O46" s="439"/>
    </row>
    <row r="47" spans="1:15" ht="47.25" customHeight="1" x14ac:dyDescent="0.2">
      <c r="A47" s="437">
        <v>25</v>
      </c>
      <c r="B47" s="459" t="s">
        <v>297</v>
      </c>
      <c r="C47" s="442">
        <f>'2022'!B35</f>
        <v>399.13200000000001</v>
      </c>
      <c r="D47" s="443">
        <f>'2022'!C35</f>
        <v>178.36575300000001</v>
      </c>
      <c r="E47" s="443">
        <f>'2022'!D35</f>
        <v>203</v>
      </c>
      <c r="F47" s="443">
        <f>'2022'!E35</f>
        <v>209</v>
      </c>
      <c r="G47" s="442">
        <f>'2022'!F35</f>
        <v>0.44975999999999999</v>
      </c>
      <c r="H47" s="442">
        <f>'2022'!G35</f>
        <v>0.50803299999999996</v>
      </c>
      <c r="I47" s="442">
        <f>'2022'!H35</f>
        <v>0.52363629075092955</v>
      </c>
      <c r="J47" s="428">
        <f t="shared" si="0"/>
        <v>9.5693779904306222</v>
      </c>
      <c r="K47" s="444">
        <f>'2022'!L35</f>
        <v>20</v>
      </c>
      <c r="L47" s="444"/>
      <c r="M47" s="444"/>
      <c r="N47" s="444"/>
      <c r="O47" s="444"/>
    </row>
    <row r="48" spans="1:15" ht="31.5" x14ac:dyDescent="0.2">
      <c r="A48" s="438">
        <v>26</v>
      </c>
      <c r="B48" s="459" t="s">
        <v>298</v>
      </c>
      <c r="C48" s="442">
        <f>'2022'!B36</f>
        <v>162.821</v>
      </c>
      <c r="D48" s="443">
        <f>'2022'!C36</f>
        <v>494.43472300000002</v>
      </c>
      <c r="E48" s="443">
        <f>'2022'!D36</f>
        <v>372</v>
      </c>
      <c r="F48" s="443">
        <f>'2022'!E36</f>
        <v>480</v>
      </c>
      <c r="G48" s="442">
        <f>'2022'!F36</f>
        <v>3.0366770000000001</v>
      </c>
      <c r="H48" s="442">
        <f>'2022'!G36</f>
        <v>2.2847179999999998</v>
      </c>
      <c r="I48" s="442">
        <f>'2022'!H36</f>
        <v>2.9480226752077434</v>
      </c>
      <c r="J48" s="428">
        <f t="shared" si="0"/>
        <v>20.833333333333336</v>
      </c>
      <c r="K48" s="444">
        <f>'2022'!L36</f>
        <v>100</v>
      </c>
      <c r="L48" s="444"/>
      <c r="M48" s="444"/>
      <c r="N48" s="444"/>
      <c r="O48" s="444"/>
    </row>
    <row r="49" spans="1:15" ht="15.75" x14ac:dyDescent="0.2">
      <c r="A49" s="450"/>
      <c r="B49" s="89" t="s">
        <v>70</v>
      </c>
      <c r="C49" s="447"/>
      <c r="D49" s="446"/>
      <c r="E49" s="446"/>
      <c r="F49" s="446"/>
      <c r="G49" s="447"/>
      <c r="H49" s="447"/>
      <c r="I49" s="447"/>
      <c r="J49" s="460"/>
      <c r="K49" s="457"/>
      <c r="L49" s="457"/>
      <c r="M49" s="457"/>
      <c r="N49" s="457"/>
      <c r="O49" s="457"/>
    </row>
    <row r="50" spans="1:15" ht="47.25" x14ac:dyDescent="0.2">
      <c r="A50" s="437">
        <v>27</v>
      </c>
      <c r="B50" s="114" t="s">
        <v>77</v>
      </c>
      <c r="C50" s="442">
        <f>'2022'!B38</f>
        <v>7.1820000000000004</v>
      </c>
      <c r="D50" s="443">
        <f>'2022'!C38</f>
        <v>4.5509709999999997</v>
      </c>
      <c r="E50" s="443">
        <f>'2022'!D38</f>
        <v>6</v>
      </c>
      <c r="F50" s="443">
        <f>'2022'!E38</f>
        <v>7</v>
      </c>
      <c r="G50" s="442">
        <f>'2022'!F38</f>
        <v>0.63366299999999998</v>
      </c>
      <c r="H50" s="442">
        <f>'2022'!G38</f>
        <v>0.835422</v>
      </c>
      <c r="I50" s="442">
        <f>'2022'!H38</f>
        <v>0.97465886939571145</v>
      </c>
      <c r="J50" s="428">
        <f t="shared" si="0"/>
        <v>0</v>
      </c>
      <c r="K50" s="444">
        <f>'2022'!L38</f>
        <v>0</v>
      </c>
      <c r="L50" s="444"/>
      <c r="M50" s="444"/>
      <c r="N50" s="444"/>
      <c r="O50" s="444"/>
    </row>
    <row r="51" spans="1:15" ht="32.25" customHeight="1" x14ac:dyDescent="0.2">
      <c r="A51" s="437">
        <v>28</v>
      </c>
      <c r="B51" s="114" t="s">
        <v>76</v>
      </c>
      <c r="C51" s="442">
        <f>'2022'!B39</f>
        <v>11.596</v>
      </c>
      <c r="D51" s="443">
        <f>'2022'!C39</f>
        <v>9.9799310000000006</v>
      </c>
      <c r="E51" s="443">
        <f>'2022'!D39</f>
        <v>9</v>
      </c>
      <c r="F51" s="443">
        <f>'2022'!E39</f>
        <v>10</v>
      </c>
      <c r="G51" s="442">
        <f>'2022'!F39</f>
        <v>0.86063599999999996</v>
      </c>
      <c r="H51" s="442">
        <f>'2022'!G39</f>
        <v>0.77612999999999999</v>
      </c>
      <c r="I51" s="442">
        <f>'2022'!H39</f>
        <v>0.8623663332183511</v>
      </c>
      <c r="J51" s="428">
        <f t="shared" si="0"/>
        <v>0</v>
      </c>
      <c r="K51" s="444">
        <f>'2022'!L39</f>
        <v>0</v>
      </c>
      <c r="L51" s="444"/>
      <c r="M51" s="444"/>
      <c r="N51" s="444"/>
      <c r="O51" s="444"/>
    </row>
    <row r="52" spans="1:15" ht="31.5" x14ac:dyDescent="0.2">
      <c r="A52" s="437">
        <v>29</v>
      </c>
      <c r="B52" s="114" t="s">
        <v>75</v>
      </c>
      <c r="C52" s="442">
        <f>'2022'!B40</f>
        <v>16.03</v>
      </c>
      <c r="D52" s="443">
        <f>'2022'!C40</f>
        <v>49.609413000000004</v>
      </c>
      <c r="E52" s="443">
        <f>'2022'!D40</f>
        <v>49</v>
      </c>
      <c r="F52" s="443">
        <f>'2022'!E40</f>
        <v>51</v>
      </c>
      <c r="G52" s="442">
        <f>'2022'!F40</f>
        <v>3.0947849999999999</v>
      </c>
      <c r="H52" s="442">
        <f>'2022'!G40</f>
        <v>3.0567679999999999</v>
      </c>
      <c r="I52" s="442">
        <f>'2022'!H40</f>
        <v>3.1815346225826575</v>
      </c>
      <c r="J52" s="428">
        <f t="shared" si="0"/>
        <v>33.333333333333329</v>
      </c>
      <c r="K52" s="444">
        <f>'2022'!L40</f>
        <v>17</v>
      </c>
      <c r="L52" s="444"/>
      <c r="M52" s="444"/>
      <c r="N52" s="444"/>
      <c r="O52" s="444"/>
    </row>
    <row r="53" spans="1:15" ht="31.5" x14ac:dyDescent="0.2">
      <c r="A53" s="437">
        <v>30</v>
      </c>
      <c r="B53" s="114" t="s">
        <v>410</v>
      </c>
      <c r="C53" s="442">
        <f>'2022'!B41</f>
        <v>7.9729999999999999</v>
      </c>
      <c r="D53" s="688">
        <f>'2022'!C41</f>
        <v>61.677860000000003</v>
      </c>
      <c r="E53" s="688">
        <f>'2022'!D41</f>
        <v>67</v>
      </c>
      <c r="F53" s="443">
        <f>'2022'!E41</f>
        <v>11</v>
      </c>
      <c r="G53" s="690">
        <f>'2022'!F41</f>
        <v>0.80730199999999996</v>
      </c>
      <c r="H53" s="690">
        <f>'2022'!G41</f>
        <v>0.87696300000000005</v>
      </c>
      <c r="I53" s="442">
        <f>'2022'!H41</f>
        <v>1.3796563401479995</v>
      </c>
      <c r="J53" s="428">
        <f t="shared" si="0"/>
        <v>27.27272727272727</v>
      </c>
      <c r="K53" s="444">
        <f>'2022'!L41</f>
        <v>3</v>
      </c>
      <c r="L53" s="444"/>
      <c r="M53" s="444"/>
      <c r="N53" s="444"/>
      <c r="O53" s="444"/>
    </row>
    <row r="54" spans="1:15" ht="31.5" x14ac:dyDescent="0.2">
      <c r="A54" s="437">
        <v>31</v>
      </c>
      <c r="B54" s="114" t="s">
        <v>411</v>
      </c>
      <c r="C54" s="442">
        <f>'2022'!B42</f>
        <v>28.376999999999999</v>
      </c>
      <c r="D54" s="692"/>
      <c r="E54" s="692"/>
      <c r="F54" s="443">
        <f>'2022'!E42</f>
        <v>61</v>
      </c>
      <c r="G54" s="693"/>
      <c r="H54" s="693"/>
      <c r="I54" s="442">
        <f>'2022'!H42</f>
        <v>2.1496282200373544</v>
      </c>
      <c r="J54" s="428">
        <f t="shared" si="0"/>
        <v>34.42622950819672</v>
      </c>
      <c r="K54" s="444">
        <f>'2022'!L42</f>
        <v>21</v>
      </c>
      <c r="L54" s="444"/>
      <c r="M54" s="444"/>
      <c r="N54" s="444"/>
      <c r="O54" s="444"/>
    </row>
    <row r="55" spans="1:15" ht="35.25" customHeight="1" x14ac:dyDescent="0.2">
      <c r="A55" s="437">
        <v>32</v>
      </c>
      <c r="B55" s="116" t="s">
        <v>412</v>
      </c>
      <c r="C55" s="442">
        <f>'2022'!B43</f>
        <v>36.741999999999997</v>
      </c>
      <c r="D55" s="689"/>
      <c r="E55" s="689"/>
      <c r="F55" s="443">
        <f>'2022'!E43</f>
        <v>0</v>
      </c>
      <c r="G55" s="691"/>
      <c r="H55" s="691"/>
      <c r="I55" s="442">
        <f>'2022'!H43</f>
        <v>0</v>
      </c>
      <c r="J55" s="428">
        <f t="shared" si="0"/>
        <v>0</v>
      </c>
      <c r="K55" s="444">
        <f>'2022'!L43</f>
        <v>0</v>
      </c>
      <c r="L55" s="444"/>
      <c r="M55" s="444"/>
      <c r="N55" s="444"/>
      <c r="O55" s="444"/>
    </row>
    <row r="56" spans="1:15" ht="35.25" customHeight="1" x14ac:dyDescent="0.2">
      <c r="A56" s="437">
        <v>33</v>
      </c>
      <c r="B56" s="458" t="s">
        <v>74</v>
      </c>
      <c r="C56" s="442">
        <f>'2022'!B44</f>
        <v>9.98</v>
      </c>
      <c r="D56" s="443">
        <f>'2022'!C44</f>
        <v>20.167196000000001</v>
      </c>
      <c r="E56" s="443">
        <f>'2022'!D44</f>
        <v>8</v>
      </c>
      <c r="F56" s="443">
        <f>'2022'!E44</f>
        <v>13</v>
      </c>
      <c r="G56" s="442">
        <f>'2022'!F44</f>
        <v>2.0207609999999998</v>
      </c>
      <c r="H56" s="442">
        <f>'2022'!G44</f>
        <v>0.80160299999999995</v>
      </c>
      <c r="I56" s="442">
        <f>'2022'!H44</f>
        <v>1.3026052104208417</v>
      </c>
      <c r="J56" s="428">
        <f t="shared" si="0"/>
        <v>30.76923076923077</v>
      </c>
      <c r="K56" s="444">
        <f>'2022'!L44</f>
        <v>4</v>
      </c>
      <c r="L56" s="444"/>
      <c r="M56" s="444"/>
      <c r="N56" s="444"/>
      <c r="O56" s="444"/>
    </row>
    <row r="57" spans="1:15" ht="31.5" x14ac:dyDescent="0.2">
      <c r="A57" s="437">
        <v>34</v>
      </c>
      <c r="B57" s="114" t="s">
        <v>300</v>
      </c>
      <c r="C57" s="442">
        <f>'2022'!B45</f>
        <v>9.44</v>
      </c>
      <c r="D57" s="443">
        <f>'2022'!C45</f>
        <v>26.422108000000001</v>
      </c>
      <c r="E57" s="443">
        <f>'2022'!D45</f>
        <v>13</v>
      </c>
      <c r="F57" s="443">
        <f>'2022'!E45</f>
        <v>17</v>
      </c>
      <c r="G57" s="442">
        <f>'2022'!F45</f>
        <v>2.4052899999999999</v>
      </c>
      <c r="H57" s="442">
        <f>'2022'!G45</f>
        <v>1.183432</v>
      </c>
      <c r="I57" s="442">
        <f>'2022'!H45</f>
        <v>1.8008474576271187</v>
      </c>
      <c r="J57" s="428">
        <f t="shared" si="0"/>
        <v>29.411764705882355</v>
      </c>
      <c r="K57" s="444">
        <f>'2022'!L45</f>
        <v>5</v>
      </c>
      <c r="L57" s="444"/>
      <c r="M57" s="444"/>
      <c r="N57" s="444"/>
      <c r="O57" s="444"/>
    </row>
    <row r="58" spans="1:15" ht="78.75" x14ac:dyDescent="0.2">
      <c r="A58" s="437">
        <v>35</v>
      </c>
      <c r="B58" s="458" t="s">
        <v>71</v>
      </c>
      <c r="C58" s="442">
        <f>'2022'!B46</f>
        <v>51.08</v>
      </c>
      <c r="D58" s="443">
        <f>'2022'!C46</f>
        <v>66.319473000000002</v>
      </c>
      <c r="E58" s="443">
        <f>'2022'!D46</f>
        <v>41</v>
      </c>
      <c r="F58" s="443">
        <f>'2022'!E46</f>
        <v>64</v>
      </c>
      <c r="G58" s="442">
        <f>'2022'!F46</f>
        <v>1.216871</v>
      </c>
      <c r="H58" s="442">
        <f>'2022'!G46</f>
        <v>0.75229400000000002</v>
      </c>
      <c r="I58" s="442">
        <f>'2022'!H46</f>
        <v>1.2529365700861395</v>
      </c>
      <c r="J58" s="428">
        <f t="shared" si="0"/>
        <v>34.375</v>
      </c>
      <c r="K58" s="444">
        <f>'2022'!L46</f>
        <v>22</v>
      </c>
      <c r="L58" s="444"/>
      <c r="M58" s="444"/>
      <c r="N58" s="444"/>
      <c r="O58" s="444"/>
    </row>
    <row r="59" spans="1:15" ht="110.25" x14ac:dyDescent="0.2">
      <c r="A59" s="437">
        <v>36</v>
      </c>
      <c r="B59" s="57" t="s">
        <v>301</v>
      </c>
      <c r="C59" s="442">
        <f>'2022'!B47</f>
        <v>115.1</v>
      </c>
      <c r="D59" s="443">
        <f>'2022'!C47</f>
        <v>271.873108</v>
      </c>
      <c r="E59" s="443">
        <f>'2022'!D47</f>
        <v>160</v>
      </c>
      <c r="F59" s="443">
        <f>'2022'!E47</f>
        <v>163</v>
      </c>
      <c r="G59" s="442">
        <f>'2022'!F47</f>
        <v>2.265609</v>
      </c>
      <c r="H59" s="442">
        <f>'2022'!G47</f>
        <v>1.3333330000000001</v>
      </c>
      <c r="I59" s="442">
        <f>'2022'!H47</f>
        <v>1.4161598609904431</v>
      </c>
      <c r="J59" s="428">
        <f t="shared" si="0"/>
        <v>34.969325153374228</v>
      </c>
      <c r="K59" s="444">
        <f>'2022'!L47</f>
        <v>57</v>
      </c>
      <c r="L59" s="444"/>
      <c r="M59" s="444"/>
      <c r="N59" s="444"/>
      <c r="O59" s="444"/>
    </row>
    <row r="60" spans="1:15" ht="47.25" x14ac:dyDescent="0.2">
      <c r="A60" s="437">
        <v>37</v>
      </c>
      <c r="B60" s="458" t="s">
        <v>72</v>
      </c>
      <c r="C60" s="442">
        <f>'2022'!B48</f>
        <v>120.515</v>
      </c>
      <c r="D60" s="443">
        <f>'2022'!C48</f>
        <v>155.392578125</v>
      </c>
      <c r="E60" s="443">
        <f>'2022'!D48</f>
        <v>184</v>
      </c>
      <c r="F60" s="443">
        <f>'2022'!E48</f>
        <v>201</v>
      </c>
      <c r="G60" s="442">
        <f>'2022'!F48</f>
        <v>1.289404</v>
      </c>
      <c r="H60" s="442">
        <f>'2022'!G48</f>
        <v>1.5267809999999999</v>
      </c>
      <c r="I60" s="442">
        <f>'2022'!H48</f>
        <v>1.6678421773223251</v>
      </c>
      <c r="J60" s="428">
        <f t="shared" si="0"/>
        <v>34.82587064676617</v>
      </c>
      <c r="K60" s="444">
        <f>'2022'!L48</f>
        <v>70</v>
      </c>
      <c r="L60" s="444"/>
      <c r="M60" s="444"/>
      <c r="N60" s="444"/>
      <c r="O60" s="444"/>
    </row>
    <row r="61" spans="1:15" ht="46.5" customHeight="1" x14ac:dyDescent="0.2">
      <c r="A61" s="438">
        <v>38</v>
      </c>
      <c r="B61" s="458" t="s">
        <v>302</v>
      </c>
      <c r="C61" s="442">
        <f>'2022'!B49</f>
        <v>214.8</v>
      </c>
      <c r="D61" s="443">
        <f>'2022'!C49</f>
        <v>184.02510100000001</v>
      </c>
      <c r="E61" s="443">
        <f>'2022'!D49</f>
        <v>165</v>
      </c>
      <c r="F61" s="443">
        <f>'2022'!E49</f>
        <v>166</v>
      </c>
      <c r="G61" s="442">
        <f>'2022'!F49</f>
        <v>0.83306999999999998</v>
      </c>
      <c r="H61" s="442">
        <f>'2022'!G49</f>
        <v>0.78384799999999999</v>
      </c>
      <c r="I61" s="442">
        <f>'2022'!H49</f>
        <v>0.77281191806331462</v>
      </c>
      <c r="J61" s="428">
        <f t="shared" si="0"/>
        <v>6.024096385542169</v>
      </c>
      <c r="K61" s="444">
        <f>'2022'!L49</f>
        <v>10</v>
      </c>
      <c r="L61" s="444"/>
      <c r="M61" s="444"/>
      <c r="N61" s="444"/>
      <c r="O61" s="444"/>
    </row>
    <row r="62" spans="1:15" ht="15.75" x14ac:dyDescent="0.2">
      <c r="A62" s="450"/>
      <c r="B62" s="89" t="s">
        <v>83</v>
      </c>
      <c r="C62" s="447"/>
      <c r="D62" s="446"/>
      <c r="E62" s="446"/>
      <c r="F62" s="446"/>
      <c r="G62" s="447"/>
      <c r="H62" s="447"/>
      <c r="I62" s="447"/>
      <c r="J62" s="460"/>
      <c r="K62" s="457"/>
      <c r="L62" s="457"/>
      <c r="M62" s="457"/>
      <c r="N62" s="457"/>
      <c r="O62" s="457"/>
    </row>
    <row r="63" spans="1:15" ht="30.75" customHeight="1" x14ac:dyDescent="0.2">
      <c r="A63" s="437">
        <v>39</v>
      </c>
      <c r="B63" s="458" t="s">
        <v>303</v>
      </c>
      <c r="C63" s="461">
        <f>'2022'!B51</f>
        <v>299.10000000000002</v>
      </c>
      <c r="D63" s="443">
        <f>'2022'!C51</f>
        <v>554.79888900000003</v>
      </c>
      <c r="E63" s="443">
        <f>'2022'!D51</f>
        <v>740</v>
      </c>
      <c r="F63" s="443">
        <f>'2022'!E51</f>
        <v>930</v>
      </c>
      <c r="G63" s="442">
        <f>'2022'!F51</f>
        <v>1.855515</v>
      </c>
      <c r="H63" s="442">
        <f>'2022'!G51</f>
        <v>2.4743620000000002</v>
      </c>
      <c r="I63" s="442">
        <f>'2022'!H51</f>
        <v>3.1093279839518555</v>
      </c>
      <c r="J63" s="428">
        <f t="shared" si="0"/>
        <v>34.946236559139784</v>
      </c>
      <c r="K63" s="444">
        <f>'2022'!L51</f>
        <v>325</v>
      </c>
      <c r="L63" s="444"/>
      <c r="M63" s="444"/>
      <c r="N63" s="444"/>
      <c r="O63" s="444"/>
    </row>
    <row r="64" spans="1:15" ht="31.5" x14ac:dyDescent="0.2">
      <c r="A64" s="437">
        <v>40</v>
      </c>
      <c r="B64" s="458" t="s">
        <v>87</v>
      </c>
      <c r="C64" s="442">
        <f>'2022'!B52</f>
        <v>1577</v>
      </c>
      <c r="D64" s="443">
        <f>'2022'!C52</f>
        <v>5481.626953</v>
      </c>
      <c r="E64" s="443">
        <f>'2022'!D52</f>
        <v>5107</v>
      </c>
      <c r="F64" s="443">
        <f>'2022'!E52</f>
        <v>5052</v>
      </c>
      <c r="G64" s="442">
        <f>'2022'!F52</f>
        <v>3.4760499999999999</v>
      </c>
      <c r="H64" s="442">
        <f>'2022'!G52</f>
        <v>3.238489</v>
      </c>
      <c r="I64" s="442">
        <f>'2022'!H52</f>
        <v>3.2035510462904249</v>
      </c>
      <c r="J64" s="428">
        <f t="shared" si="0"/>
        <v>34.99604117181314</v>
      </c>
      <c r="K64" s="444">
        <f>'2022'!L52</f>
        <v>1768</v>
      </c>
      <c r="L64" s="444"/>
      <c r="M64" s="444"/>
      <c r="N64" s="444"/>
      <c r="O64" s="444"/>
    </row>
    <row r="65" spans="1:15" ht="63" x14ac:dyDescent="0.2">
      <c r="A65" s="437">
        <v>41</v>
      </c>
      <c r="B65" s="458" t="s">
        <v>304</v>
      </c>
      <c r="C65" s="442">
        <f>'2022'!B53</f>
        <v>585.35</v>
      </c>
      <c r="D65" s="443">
        <f>'2022'!C53</f>
        <v>2156.98999</v>
      </c>
      <c r="E65" s="443">
        <f>'2022'!D53</f>
        <v>2299</v>
      </c>
      <c r="F65" s="443">
        <f>'2022'!E53</f>
        <v>2406</v>
      </c>
      <c r="G65" s="442">
        <f>'2022'!F53</f>
        <v>3.655977</v>
      </c>
      <c r="H65" s="442">
        <f>'2022'!G53</f>
        <v>3.9062770000000002</v>
      </c>
      <c r="I65" s="442">
        <f>'2022'!H53</f>
        <v>4.1103613222858115</v>
      </c>
      <c r="J65" s="428">
        <f t="shared" si="0"/>
        <v>34.995843724023274</v>
      </c>
      <c r="K65" s="444">
        <f>'2022'!L53</f>
        <v>842</v>
      </c>
      <c r="L65" s="444"/>
      <c r="M65" s="444"/>
      <c r="N65" s="444"/>
      <c r="O65" s="444"/>
    </row>
    <row r="66" spans="1:15" ht="34.5" customHeight="1" x14ac:dyDescent="0.2">
      <c r="A66" s="437">
        <v>42</v>
      </c>
      <c r="B66" s="448" t="s">
        <v>305</v>
      </c>
      <c r="C66" s="442">
        <f>'2022'!B54</f>
        <v>399</v>
      </c>
      <c r="D66" s="443">
        <f>'2022'!C54</f>
        <v>1319.07421875</v>
      </c>
      <c r="E66" s="443">
        <f>'2022'!D54</f>
        <v>1197</v>
      </c>
      <c r="F66" s="443">
        <f>'2022'!E54</f>
        <v>1236</v>
      </c>
      <c r="G66" s="442">
        <f>'2022'!F54</f>
        <v>3.3061989999999999</v>
      </c>
      <c r="H66" s="442">
        <f>'2022'!G54</f>
        <v>3.0002260000000001</v>
      </c>
      <c r="I66" s="442">
        <f>'2022'!H54</f>
        <v>3.0977443609022557</v>
      </c>
      <c r="J66" s="428">
        <f t="shared" si="0"/>
        <v>34.95145631067961</v>
      </c>
      <c r="K66" s="444">
        <f>'2022'!L54</f>
        <v>432</v>
      </c>
      <c r="L66" s="444"/>
      <c r="M66" s="444"/>
      <c r="N66" s="444"/>
      <c r="O66" s="444"/>
    </row>
    <row r="67" spans="1:15" ht="31.5" x14ac:dyDescent="0.2">
      <c r="A67" s="438">
        <v>43</v>
      </c>
      <c r="B67" s="456" t="s">
        <v>293</v>
      </c>
      <c r="C67" s="442">
        <f>'2022'!B55</f>
        <v>0</v>
      </c>
      <c r="D67" s="443">
        <f>'2022'!C55</f>
        <v>0</v>
      </c>
      <c r="E67" s="443">
        <f>'2022'!D55</f>
        <v>0</v>
      </c>
      <c r="F67" s="443">
        <f>'2022'!E55</f>
        <v>0</v>
      </c>
      <c r="G67" s="442">
        <f>'2022'!F55</f>
        <v>0</v>
      </c>
      <c r="H67" s="442">
        <f>'2022'!G55</f>
        <v>0</v>
      </c>
      <c r="I67" s="442">
        <f>'2022'!H55</f>
        <v>0</v>
      </c>
      <c r="J67" s="428">
        <f t="shared" si="0"/>
        <v>0</v>
      </c>
      <c r="K67" s="444">
        <f>'2022'!L55</f>
        <v>0</v>
      </c>
      <c r="L67" s="444"/>
      <c r="M67" s="444"/>
      <c r="N67" s="444"/>
      <c r="O67" s="444"/>
    </row>
    <row r="68" spans="1:15" ht="31.5" customHeight="1" x14ac:dyDescent="0.2">
      <c r="A68" s="450"/>
      <c r="B68" s="89" t="s">
        <v>88</v>
      </c>
      <c r="C68" s="447"/>
      <c r="D68" s="446"/>
      <c r="E68" s="446"/>
      <c r="F68" s="446"/>
      <c r="G68" s="447"/>
      <c r="H68" s="447"/>
      <c r="I68" s="447"/>
      <c r="J68" s="460"/>
      <c r="K68" s="457"/>
      <c r="L68" s="457"/>
      <c r="M68" s="457"/>
      <c r="N68" s="457"/>
      <c r="O68" s="457"/>
    </row>
    <row r="69" spans="1:15" ht="31.5" customHeight="1" x14ac:dyDescent="0.2">
      <c r="A69" s="450">
        <v>44</v>
      </c>
      <c r="B69" s="170" t="s">
        <v>413</v>
      </c>
      <c r="C69" s="442">
        <f>'2022'!B57</f>
        <v>1064.22</v>
      </c>
      <c r="D69" s="688">
        <f>'2022'!C57</f>
        <v>34852.421875</v>
      </c>
      <c r="E69" s="688">
        <f>'2022'!D57</f>
        <v>43648</v>
      </c>
      <c r="F69" s="443">
        <f>'2022'!E57</f>
        <v>8292</v>
      </c>
      <c r="G69" s="690">
        <f>'2022'!F57</f>
        <v>5.4322800000000004</v>
      </c>
      <c r="H69" s="690">
        <f>'2022'!G57</f>
        <v>5.3973709999999997</v>
      </c>
      <c r="I69" s="442">
        <f>'2022'!H57</f>
        <v>7.7916220330382817</v>
      </c>
      <c r="J69" s="428">
        <f t="shared" si="0"/>
        <v>19.995176073323687</v>
      </c>
      <c r="K69" s="444">
        <f>'2022'!L57</f>
        <v>1658</v>
      </c>
      <c r="L69" s="444"/>
      <c r="M69" s="444"/>
      <c r="N69" s="444"/>
      <c r="O69" s="444"/>
    </row>
    <row r="70" spans="1:15" ht="31.5" customHeight="1" x14ac:dyDescent="0.2">
      <c r="A70" s="450">
        <v>45</v>
      </c>
      <c r="B70" s="170" t="s">
        <v>414</v>
      </c>
      <c r="C70" s="442">
        <f>'2022'!B58</f>
        <v>2277.59</v>
      </c>
      <c r="D70" s="692"/>
      <c r="E70" s="692"/>
      <c r="F70" s="443">
        <f>'2022'!E58</f>
        <v>16215</v>
      </c>
      <c r="G70" s="693"/>
      <c r="H70" s="693"/>
      <c r="I70" s="442">
        <f>'2022'!H58</f>
        <v>7.1193674015077333</v>
      </c>
      <c r="J70" s="428">
        <f t="shared" si="0"/>
        <v>29.996916435399324</v>
      </c>
      <c r="K70" s="444">
        <f>'2022'!L58</f>
        <v>4864</v>
      </c>
      <c r="L70" s="444"/>
      <c r="M70" s="444"/>
      <c r="N70" s="444"/>
      <c r="O70" s="444"/>
    </row>
    <row r="71" spans="1:15" ht="31.5" x14ac:dyDescent="0.2">
      <c r="A71" s="437">
        <v>46</v>
      </c>
      <c r="B71" s="118" t="s">
        <v>415</v>
      </c>
      <c r="C71" s="461">
        <f>'2022'!B59</f>
        <v>6270.68</v>
      </c>
      <c r="D71" s="689"/>
      <c r="E71" s="689"/>
      <c r="F71" s="443">
        <f>'2022'!E59</f>
        <v>37776</v>
      </c>
      <c r="G71" s="691"/>
      <c r="H71" s="691"/>
      <c r="I71" s="442">
        <f>'2022'!H59</f>
        <v>6.0242270375780613</v>
      </c>
      <c r="J71" s="428">
        <f t="shared" si="0"/>
        <v>19.999470563320624</v>
      </c>
      <c r="K71" s="444">
        <f>'2022'!L59</f>
        <v>7555</v>
      </c>
      <c r="L71" s="444"/>
      <c r="M71" s="444"/>
      <c r="N71" s="444"/>
      <c r="O71" s="444"/>
    </row>
    <row r="72" spans="1:15" ht="47.25" customHeight="1" x14ac:dyDescent="0.2">
      <c r="A72" s="437">
        <v>47</v>
      </c>
      <c r="B72" s="458" t="s">
        <v>89</v>
      </c>
      <c r="C72" s="442">
        <f>'2022'!B60</f>
        <v>644</v>
      </c>
      <c r="D72" s="443">
        <f>'2022'!C60</f>
        <v>3072.4560550000001</v>
      </c>
      <c r="E72" s="443">
        <f>'2022'!D60</f>
        <v>3464</v>
      </c>
      <c r="F72" s="443">
        <f>'2022'!E60</f>
        <v>3552</v>
      </c>
      <c r="G72" s="442">
        <f>'2022'!F60</f>
        <v>4.7708940000000002</v>
      </c>
      <c r="H72" s="442">
        <f>'2022'!G60</f>
        <v>5.3788819999999999</v>
      </c>
      <c r="I72" s="442">
        <f>'2022'!H60</f>
        <v>5.5155279503105588</v>
      </c>
      <c r="J72" s="428">
        <f t="shared" si="0"/>
        <v>34.994369369369373</v>
      </c>
      <c r="K72" s="444">
        <f>'2022'!L60</f>
        <v>1243</v>
      </c>
      <c r="L72" s="444"/>
      <c r="M72" s="444"/>
      <c r="N72" s="444"/>
      <c r="O72" s="444"/>
    </row>
    <row r="73" spans="1:15" ht="47.25" customHeight="1" x14ac:dyDescent="0.2">
      <c r="A73" s="437">
        <v>48</v>
      </c>
      <c r="B73" s="116" t="s">
        <v>416</v>
      </c>
      <c r="C73" s="442">
        <f>'2022'!B61</f>
        <v>21.48</v>
      </c>
      <c r="D73" s="688">
        <f>'2022'!C61</f>
        <v>7349.1821289999998</v>
      </c>
      <c r="E73" s="688">
        <f>'2022'!D61</f>
        <v>7011</v>
      </c>
      <c r="F73" s="443">
        <f>'2022'!E61</f>
        <v>98</v>
      </c>
      <c r="G73" s="690">
        <f>'2022'!F61</f>
        <v>4.9643220000000001</v>
      </c>
      <c r="H73" s="690">
        <f>'2022'!G61</f>
        <v>4.7358820000000001</v>
      </c>
      <c r="I73" s="442">
        <f>'2022'!H61</f>
        <v>4.5623836126629422</v>
      </c>
      <c r="J73" s="428">
        <f t="shared" si="0"/>
        <v>33.673469387755098</v>
      </c>
      <c r="K73" s="444">
        <f>'2022'!L61</f>
        <v>33</v>
      </c>
      <c r="L73" s="444"/>
      <c r="M73" s="444"/>
      <c r="N73" s="444"/>
      <c r="O73" s="444"/>
    </row>
    <row r="74" spans="1:15" ht="47.25" customHeight="1" x14ac:dyDescent="0.2">
      <c r="A74" s="437">
        <v>49</v>
      </c>
      <c r="B74" s="116" t="s">
        <v>417</v>
      </c>
      <c r="C74" s="442">
        <f>'2022'!B62</f>
        <v>75.91</v>
      </c>
      <c r="D74" s="692"/>
      <c r="E74" s="692"/>
      <c r="F74" s="443">
        <f>'2022'!E62</f>
        <v>389</v>
      </c>
      <c r="G74" s="693"/>
      <c r="H74" s="693"/>
      <c r="I74" s="442">
        <f>'2022'!H62</f>
        <v>5.1244895270715327</v>
      </c>
      <c r="J74" s="428">
        <f t="shared" si="0"/>
        <v>33.933161953727506</v>
      </c>
      <c r="K74" s="444">
        <f>'2022'!L62</f>
        <v>132</v>
      </c>
      <c r="L74" s="444"/>
      <c r="M74" s="444"/>
      <c r="N74" s="444"/>
      <c r="O74" s="444"/>
    </row>
    <row r="75" spans="1:15" ht="47.25" customHeight="1" x14ac:dyDescent="0.2">
      <c r="A75" s="437">
        <v>50</v>
      </c>
      <c r="B75" s="116" t="s">
        <v>418</v>
      </c>
      <c r="C75" s="442">
        <f>'2022'!B63</f>
        <v>40.04</v>
      </c>
      <c r="D75" s="692"/>
      <c r="E75" s="692"/>
      <c r="F75" s="443">
        <f>'2022'!E63</f>
        <v>218</v>
      </c>
      <c r="G75" s="693"/>
      <c r="H75" s="693"/>
      <c r="I75" s="442">
        <f>'2022'!H63</f>
        <v>5.4445554445554443</v>
      </c>
      <c r="J75" s="428">
        <f t="shared" si="0"/>
        <v>33.944954128440372</v>
      </c>
      <c r="K75" s="444">
        <f>'2022'!L63</f>
        <v>74</v>
      </c>
      <c r="L75" s="444"/>
      <c r="M75" s="444"/>
      <c r="N75" s="444"/>
      <c r="O75" s="444"/>
    </row>
    <row r="76" spans="1:15" ht="47.25" customHeight="1" x14ac:dyDescent="0.2">
      <c r="A76" s="437">
        <v>51</v>
      </c>
      <c r="B76" s="116" t="s">
        <v>419</v>
      </c>
      <c r="C76" s="442">
        <f>'2022'!B64</f>
        <v>15.12</v>
      </c>
      <c r="D76" s="692"/>
      <c r="E76" s="692"/>
      <c r="F76" s="443">
        <f>'2022'!E64</f>
        <v>78</v>
      </c>
      <c r="G76" s="693"/>
      <c r="H76" s="693"/>
      <c r="I76" s="442">
        <f>'2022'!H64</f>
        <v>5.1587301587301591</v>
      </c>
      <c r="J76" s="428">
        <f t="shared" si="0"/>
        <v>33.333333333333329</v>
      </c>
      <c r="K76" s="444">
        <f>'2022'!L64</f>
        <v>26</v>
      </c>
      <c r="L76" s="444"/>
      <c r="M76" s="444"/>
      <c r="N76" s="444"/>
      <c r="O76" s="444"/>
    </row>
    <row r="77" spans="1:15" ht="47.25" customHeight="1" x14ac:dyDescent="0.2">
      <c r="A77" s="437">
        <v>52</v>
      </c>
      <c r="B77" s="116" t="s">
        <v>420</v>
      </c>
      <c r="C77" s="442">
        <f>'2022'!B65</f>
        <v>38.659999999999997</v>
      </c>
      <c r="D77" s="692"/>
      <c r="E77" s="692"/>
      <c r="F77" s="443">
        <f>'2022'!E65</f>
        <v>205</v>
      </c>
      <c r="G77" s="693"/>
      <c r="H77" s="693"/>
      <c r="I77" s="442">
        <f>'2022'!H65</f>
        <v>5.302638385928609</v>
      </c>
      <c r="J77" s="428">
        <f t="shared" si="0"/>
        <v>33.658536585365859</v>
      </c>
      <c r="K77" s="444">
        <f>'2022'!L65</f>
        <v>69</v>
      </c>
      <c r="L77" s="444"/>
      <c r="M77" s="444"/>
      <c r="N77" s="444"/>
      <c r="O77" s="444"/>
    </row>
    <row r="78" spans="1:15" ht="47.25" customHeight="1" x14ac:dyDescent="0.2">
      <c r="A78" s="437">
        <v>53</v>
      </c>
      <c r="B78" s="116" t="s">
        <v>421</v>
      </c>
      <c r="C78" s="442">
        <f>'2022'!B66</f>
        <v>19.22</v>
      </c>
      <c r="D78" s="692"/>
      <c r="E78" s="692"/>
      <c r="F78" s="443">
        <f>'2022'!E66</f>
        <v>96</v>
      </c>
      <c r="G78" s="693"/>
      <c r="H78" s="693"/>
      <c r="I78" s="442">
        <f>'2022'!H66</f>
        <v>4.9947970863683668</v>
      </c>
      <c r="J78" s="428">
        <f t="shared" si="0"/>
        <v>34.375</v>
      </c>
      <c r="K78" s="444">
        <f>'2022'!L66</f>
        <v>33</v>
      </c>
      <c r="L78" s="444"/>
      <c r="M78" s="444"/>
      <c r="N78" s="444"/>
      <c r="O78" s="444"/>
    </row>
    <row r="79" spans="1:15" ht="62.25" customHeight="1" x14ac:dyDescent="0.2">
      <c r="A79" s="437">
        <v>54</v>
      </c>
      <c r="B79" s="116" t="s">
        <v>422</v>
      </c>
      <c r="C79" s="442">
        <f>'2022'!B67</f>
        <v>64.239999999999995</v>
      </c>
      <c r="D79" s="692"/>
      <c r="E79" s="692"/>
      <c r="F79" s="443">
        <f>'2022'!E67</f>
        <v>320</v>
      </c>
      <c r="G79" s="693"/>
      <c r="H79" s="693"/>
      <c r="I79" s="442">
        <f>'2022'!H67</f>
        <v>4.9813200498132009</v>
      </c>
      <c r="J79" s="428">
        <f t="shared" si="0"/>
        <v>33.75</v>
      </c>
      <c r="K79" s="444">
        <f>'2022'!L67</f>
        <v>108</v>
      </c>
      <c r="L79" s="444"/>
      <c r="M79" s="444"/>
      <c r="N79" s="444"/>
      <c r="O79" s="444"/>
    </row>
    <row r="80" spans="1:15" ht="47.25" customHeight="1" x14ac:dyDescent="0.2">
      <c r="A80" s="437">
        <v>55</v>
      </c>
      <c r="B80" s="116" t="s">
        <v>423</v>
      </c>
      <c r="C80" s="442">
        <f>'2022'!B68</f>
        <v>100.11</v>
      </c>
      <c r="D80" s="692"/>
      <c r="E80" s="692"/>
      <c r="F80" s="443">
        <f>'2022'!E68</f>
        <v>521</v>
      </c>
      <c r="G80" s="693"/>
      <c r="H80" s="693"/>
      <c r="I80" s="442">
        <f>'2022'!H68</f>
        <v>5.2042752971731092</v>
      </c>
      <c r="J80" s="428">
        <f t="shared" si="0"/>
        <v>33.973128598848369</v>
      </c>
      <c r="K80" s="444">
        <f>'2022'!L68</f>
        <v>177</v>
      </c>
      <c r="L80" s="444"/>
      <c r="M80" s="444"/>
      <c r="N80" s="444"/>
      <c r="O80" s="444"/>
    </row>
    <row r="81" spans="1:15" ht="55.5" customHeight="1" x14ac:dyDescent="0.2">
      <c r="A81" s="437">
        <v>56</v>
      </c>
      <c r="B81" s="116" t="s">
        <v>424</v>
      </c>
      <c r="C81" s="442">
        <f>'2022'!B69</f>
        <v>100.23</v>
      </c>
      <c r="D81" s="692"/>
      <c r="E81" s="692"/>
      <c r="F81" s="443">
        <f>'2022'!E69</f>
        <v>530</v>
      </c>
      <c r="G81" s="693"/>
      <c r="H81" s="693"/>
      <c r="I81" s="442">
        <f>'2022'!H69</f>
        <v>5.2878379726628753</v>
      </c>
      <c r="J81" s="428">
        <f t="shared" ref="J81:J101" si="1">IF(K81&gt;0,K81/F81*100,0)</f>
        <v>33.962264150943398</v>
      </c>
      <c r="K81" s="444">
        <f>'2022'!L69</f>
        <v>180</v>
      </c>
      <c r="L81" s="444"/>
      <c r="M81" s="444"/>
      <c r="N81" s="444"/>
      <c r="O81" s="444"/>
    </row>
    <row r="82" spans="1:15" ht="47.25" customHeight="1" x14ac:dyDescent="0.2">
      <c r="A82" s="437">
        <v>57</v>
      </c>
      <c r="B82" s="116" t="s">
        <v>425</v>
      </c>
      <c r="C82" s="442">
        <f>'2022'!B70</f>
        <v>285.87</v>
      </c>
      <c r="D82" s="692"/>
      <c r="E82" s="692"/>
      <c r="F82" s="443">
        <f>'2022'!E70</f>
        <v>1574</v>
      </c>
      <c r="G82" s="693"/>
      <c r="H82" s="693"/>
      <c r="I82" s="442">
        <f>'2022'!H70</f>
        <v>5.5059992304194214</v>
      </c>
      <c r="J82" s="428">
        <f t="shared" si="1"/>
        <v>33.989834815756041</v>
      </c>
      <c r="K82" s="444">
        <f>'2022'!L70</f>
        <v>535</v>
      </c>
      <c r="L82" s="444"/>
      <c r="M82" s="444"/>
      <c r="N82" s="444"/>
      <c r="O82" s="444"/>
    </row>
    <row r="83" spans="1:15" ht="63" customHeight="1" x14ac:dyDescent="0.2">
      <c r="A83" s="437">
        <v>58</v>
      </c>
      <c r="B83" s="116" t="s">
        <v>426</v>
      </c>
      <c r="C83" s="442">
        <f>'2022'!B71</f>
        <v>75.650000000000006</v>
      </c>
      <c r="D83" s="692"/>
      <c r="E83" s="692"/>
      <c r="F83" s="443">
        <f>'2022'!E71</f>
        <v>408</v>
      </c>
      <c r="G83" s="693"/>
      <c r="H83" s="693"/>
      <c r="I83" s="442">
        <f>'2022'!H71</f>
        <v>5.393258426966292</v>
      </c>
      <c r="J83" s="428">
        <f t="shared" si="1"/>
        <v>33.82352941176471</v>
      </c>
      <c r="K83" s="444">
        <f>'2022'!L71</f>
        <v>138</v>
      </c>
      <c r="L83" s="444"/>
      <c r="M83" s="444"/>
      <c r="N83" s="444"/>
      <c r="O83" s="444"/>
    </row>
    <row r="84" spans="1:15" ht="47.25" customHeight="1" x14ac:dyDescent="0.2">
      <c r="A84" s="437">
        <v>59</v>
      </c>
      <c r="B84" s="116" t="s">
        <v>427</v>
      </c>
      <c r="C84" s="442">
        <f>'2022'!B72</f>
        <v>35.14</v>
      </c>
      <c r="D84" s="692"/>
      <c r="E84" s="692"/>
      <c r="F84" s="443">
        <f>'2022'!E72</f>
        <v>181</v>
      </c>
      <c r="G84" s="693"/>
      <c r="H84" s="693"/>
      <c r="I84" s="442">
        <f>'2022'!H72</f>
        <v>5.1508252703471822</v>
      </c>
      <c r="J84" s="428">
        <f t="shared" si="1"/>
        <v>33.701657458563538</v>
      </c>
      <c r="K84" s="444">
        <f>'2022'!L72</f>
        <v>61</v>
      </c>
      <c r="L84" s="444"/>
      <c r="M84" s="444"/>
      <c r="N84" s="444"/>
      <c r="O84" s="444"/>
    </row>
    <row r="85" spans="1:15" ht="47.25" customHeight="1" x14ac:dyDescent="0.2">
      <c r="A85" s="437">
        <v>60</v>
      </c>
      <c r="B85" s="116" t="s">
        <v>428</v>
      </c>
      <c r="C85" s="442">
        <f>'2022'!B73</f>
        <v>9.93</v>
      </c>
      <c r="D85" s="692"/>
      <c r="E85" s="692"/>
      <c r="F85" s="443">
        <f>'2022'!E73</f>
        <v>55</v>
      </c>
      <c r="G85" s="693"/>
      <c r="H85" s="693"/>
      <c r="I85" s="442">
        <f>'2022'!H73</f>
        <v>5.5387713997985903</v>
      </c>
      <c r="J85" s="428">
        <f t="shared" si="1"/>
        <v>32.727272727272727</v>
      </c>
      <c r="K85" s="444">
        <f>'2022'!L73</f>
        <v>18</v>
      </c>
      <c r="L85" s="444"/>
      <c r="M85" s="444"/>
      <c r="N85" s="444"/>
      <c r="O85" s="444"/>
    </row>
    <row r="86" spans="1:15" ht="63.75" customHeight="1" x14ac:dyDescent="0.2">
      <c r="A86" s="437">
        <v>61</v>
      </c>
      <c r="B86" s="116" t="s">
        <v>429</v>
      </c>
      <c r="C86" s="442">
        <f>'2022'!B74</f>
        <v>891.48</v>
      </c>
      <c r="D86" s="689"/>
      <c r="E86" s="689"/>
      <c r="F86" s="443">
        <f>'2022'!E74</f>
        <v>4792</v>
      </c>
      <c r="G86" s="691"/>
      <c r="H86" s="691"/>
      <c r="I86" s="442">
        <f>'2022'!H74</f>
        <v>5.3753309103961948</v>
      </c>
      <c r="J86" s="428">
        <f t="shared" si="1"/>
        <v>33.994156928213684</v>
      </c>
      <c r="K86" s="444">
        <f>'2022'!L74</f>
        <v>1629</v>
      </c>
      <c r="L86" s="444"/>
      <c r="M86" s="444"/>
      <c r="N86" s="444"/>
      <c r="O86" s="444"/>
    </row>
    <row r="87" spans="1:15" ht="68.25" customHeight="1" x14ac:dyDescent="0.2">
      <c r="A87" s="437">
        <v>62</v>
      </c>
      <c r="B87" s="458" t="s">
        <v>90</v>
      </c>
      <c r="C87" s="461">
        <f>'2022'!B75</f>
        <v>1406</v>
      </c>
      <c r="D87" s="443">
        <f>'2022'!C75</f>
        <v>3581.1757809999999</v>
      </c>
      <c r="E87" s="443">
        <f>'2022'!D75</f>
        <v>3678</v>
      </c>
      <c r="F87" s="443">
        <f>'2022'!E75</f>
        <v>5389</v>
      </c>
      <c r="G87" s="442">
        <f>'2022'!F75</f>
        <v>2.5470670000000002</v>
      </c>
      <c r="H87" s="442">
        <f>'2022'!G75</f>
        <v>2.6159319999999999</v>
      </c>
      <c r="I87" s="442">
        <f>'2022'!H75</f>
        <v>3.8328591749644381</v>
      </c>
      <c r="J87" s="428">
        <f t="shared" si="1"/>
        <v>34.99721655223604</v>
      </c>
      <c r="K87" s="444">
        <f>'2022'!L75</f>
        <v>1886</v>
      </c>
      <c r="L87" s="444"/>
      <c r="M87" s="444"/>
      <c r="N87" s="444"/>
      <c r="O87" s="444"/>
    </row>
    <row r="88" spans="1:15" ht="45.75" customHeight="1" x14ac:dyDescent="0.2">
      <c r="A88" s="437">
        <v>63</v>
      </c>
      <c r="B88" s="462" t="s">
        <v>293</v>
      </c>
      <c r="C88" s="461">
        <f>'2022'!B76</f>
        <v>0</v>
      </c>
      <c r="D88" s="443">
        <f>'2022'!C76</f>
        <v>0</v>
      </c>
      <c r="E88" s="443">
        <f>'2022'!D76</f>
        <v>0</v>
      </c>
      <c r="F88" s="443">
        <f>'2022'!E76</f>
        <v>0</v>
      </c>
      <c r="G88" s="442">
        <f>'2022'!F76</f>
        <v>0</v>
      </c>
      <c r="H88" s="442">
        <f>'2022'!G76</f>
        <v>0</v>
      </c>
      <c r="I88" s="442">
        <f>'2022'!H76</f>
        <v>0</v>
      </c>
      <c r="J88" s="428">
        <v>0</v>
      </c>
      <c r="K88" s="444">
        <f>'2022'!L76</f>
        <v>1244</v>
      </c>
      <c r="L88" s="444"/>
      <c r="M88" s="444"/>
      <c r="N88" s="444"/>
      <c r="O88" s="444"/>
    </row>
    <row r="89" spans="1:15" ht="45.75" customHeight="1" x14ac:dyDescent="0.2">
      <c r="A89" s="437">
        <v>64</v>
      </c>
      <c r="B89" s="462" t="s">
        <v>293</v>
      </c>
      <c r="C89" s="461">
        <f>'2022'!B77</f>
        <v>0</v>
      </c>
      <c r="D89" s="443">
        <f>'2022'!C77</f>
        <v>0</v>
      </c>
      <c r="E89" s="443">
        <f>'2022'!D77</f>
        <v>0</v>
      </c>
      <c r="F89" s="443">
        <f>'2022'!E77</f>
        <v>0</v>
      </c>
      <c r="G89" s="442">
        <f>'2022'!F77</f>
        <v>0</v>
      </c>
      <c r="H89" s="442">
        <f>'2022'!G77</f>
        <v>0</v>
      </c>
      <c r="I89" s="442">
        <f>'2022'!H77</f>
        <v>0</v>
      </c>
      <c r="J89" s="428">
        <v>0</v>
      </c>
      <c r="K89" s="444">
        <f>'2022'!L77</f>
        <v>811</v>
      </c>
      <c r="L89" s="444"/>
      <c r="M89" s="444"/>
      <c r="N89" s="444"/>
      <c r="O89" s="444"/>
    </row>
    <row r="90" spans="1:15" ht="31.5" x14ac:dyDescent="0.2">
      <c r="A90" s="437">
        <v>65</v>
      </c>
      <c r="B90" s="462" t="s">
        <v>293</v>
      </c>
      <c r="C90" s="461">
        <f>'2022'!B78</f>
        <v>0</v>
      </c>
      <c r="D90" s="443">
        <f>'2022'!C78</f>
        <v>0</v>
      </c>
      <c r="E90" s="443">
        <f>'2022'!D78</f>
        <v>0</v>
      </c>
      <c r="F90" s="443">
        <f>'2022'!E78</f>
        <v>0</v>
      </c>
      <c r="G90" s="442">
        <f>'2022'!F78</f>
        <v>0</v>
      </c>
      <c r="H90" s="442">
        <f>'2022'!G78</f>
        <v>0</v>
      </c>
      <c r="I90" s="442">
        <f>'2022'!H78</f>
        <v>0</v>
      </c>
      <c r="J90" s="428">
        <v>0</v>
      </c>
      <c r="K90" s="444">
        <f>'2022'!L78</f>
        <v>5666</v>
      </c>
      <c r="L90" s="444"/>
      <c r="M90" s="444"/>
      <c r="N90" s="444"/>
      <c r="O90" s="444"/>
    </row>
    <row r="91" spans="1:15" ht="15.75" x14ac:dyDescent="0.2">
      <c r="A91" s="450"/>
      <c r="B91" s="89" t="s">
        <v>108</v>
      </c>
      <c r="C91" s="447"/>
      <c r="D91" s="446"/>
      <c r="E91" s="446"/>
      <c r="F91" s="446"/>
      <c r="G91" s="447"/>
      <c r="H91" s="447"/>
      <c r="I91" s="447"/>
      <c r="J91" s="460"/>
      <c r="K91" s="457"/>
      <c r="L91" s="457"/>
      <c r="M91" s="457"/>
      <c r="N91" s="457"/>
      <c r="O91" s="457"/>
    </row>
    <row r="92" spans="1:15" ht="31.5" x14ac:dyDescent="0.2">
      <c r="A92" s="438">
        <v>66</v>
      </c>
      <c r="B92" s="458" t="s">
        <v>118</v>
      </c>
      <c r="C92" s="461">
        <f>'2022'!B80</f>
        <v>1007.1</v>
      </c>
      <c r="D92" s="443">
        <f>'2022'!C80</f>
        <v>2004.0306399999999</v>
      </c>
      <c r="E92" s="443">
        <f>'2022'!D80</f>
        <v>2152</v>
      </c>
      <c r="F92" s="443">
        <f>'2022'!E80</f>
        <v>2427</v>
      </c>
      <c r="G92" s="442">
        <f>'2022'!F80</f>
        <v>1.7993859999999999</v>
      </c>
      <c r="H92" s="442">
        <f>'2022'!G80</f>
        <v>2.0000110000000002</v>
      </c>
      <c r="I92" s="442">
        <f>'2022'!H80</f>
        <v>2.4098897825439378</v>
      </c>
      <c r="J92" s="428">
        <f t="shared" si="1"/>
        <v>28.800988875154509</v>
      </c>
      <c r="K92" s="444">
        <f>'2022'!L80</f>
        <v>699</v>
      </c>
      <c r="L92" s="439"/>
      <c r="M92" s="439"/>
      <c r="N92" s="439"/>
      <c r="O92" s="463"/>
    </row>
    <row r="93" spans="1:15" ht="54.75" customHeight="1" x14ac:dyDescent="0.2">
      <c r="A93" s="437">
        <v>67</v>
      </c>
      <c r="B93" s="458" t="s">
        <v>308</v>
      </c>
      <c r="C93" s="442">
        <f>'2022'!B81</f>
        <v>559.5</v>
      </c>
      <c r="D93" s="443">
        <f>'2022'!C81</f>
        <v>373.06433099999998</v>
      </c>
      <c r="E93" s="443">
        <f>'2022'!D81</f>
        <v>420</v>
      </c>
      <c r="F93" s="443">
        <f>'2022'!E81</f>
        <v>447</v>
      </c>
      <c r="G93" s="442">
        <f>'2022'!F81</f>
        <v>0.66678199999999999</v>
      </c>
      <c r="H93" s="442">
        <f>'2022'!G81</f>
        <v>0.75066999999999995</v>
      </c>
      <c r="I93" s="442">
        <f>'2022'!H81</f>
        <v>0.79892761394101874</v>
      </c>
      <c r="J93" s="428">
        <f t="shared" si="1"/>
        <v>22.371364653243848</v>
      </c>
      <c r="K93" s="444">
        <f>'2022'!L81</f>
        <v>100</v>
      </c>
      <c r="L93" s="444"/>
      <c r="M93" s="444"/>
      <c r="N93" s="444"/>
      <c r="O93" s="444"/>
    </row>
    <row r="94" spans="1:15" ht="66.75" customHeight="1" x14ac:dyDescent="0.2">
      <c r="A94" s="437">
        <v>68</v>
      </c>
      <c r="B94" s="458" t="s">
        <v>117</v>
      </c>
      <c r="C94" s="442">
        <f>'2022'!B82</f>
        <v>26.7</v>
      </c>
      <c r="D94" s="443">
        <f>'2022'!C82</f>
        <v>99.939728000000002</v>
      </c>
      <c r="E94" s="443">
        <f>'2022'!D82</f>
        <v>153</v>
      </c>
      <c r="F94" s="443">
        <f>'2022'!E82</f>
        <v>168</v>
      </c>
      <c r="G94" s="442">
        <f>'2022'!F82</f>
        <v>3.743061</v>
      </c>
      <c r="H94" s="442">
        <f>'2022'!G82</f>
        <v>5.7303369999999996</v>
      </c>
      <c r="I94" s="442">
        <f>'2022'!H82</f>
        <v>6.2921348314606744</v>
      </c>
      <c r="J94" s="428">
        <f t="shared" si="1"/>
        <v>34.523809523809526</v>
      </c>
      <c r="K94" s="444">
        <f>'2022'!L82</f>
        <v>58</v>
      </c>
      <c r="L94" s="444"/>
      <c r="M94" s="444"/>
      <c r="N94" s="444"/>
      <c r="O94" s="444"/>
    </row>
    <row r="95" spans="1:15" ht="47.25" x14ac:dyDescent="0.2">
      <c r="A95" s="437">
        <v>69</v>
      </c>
      <c r="B95" s="458" t="s">
        <v>116</v>
      </c>
      <c r="C95" s="442">
        <f>'2022'!B83</f>
        <v>41.696399999999997</v>
      </c>
      <c r="D95" s="443">
        <f>'2022'!C83</f>
        <v>48.163756999999997</v>
      </c>
      <c r="E95" s="443">
        <f>'2022'!D83</f>
        <v>36</v>
      </c>
      <c r="F95" s="443">
        <f>'2022'!E83</f>
        <v>28</v>
      </c>
      <c r="G95" s="442">
        <f>'2022'!F83</f>
        <v>1.1522429999999999</v>
      </c>
      <c r="H95" s="442">
        <f>'2022'!G83</f>
        <v>0.85938099999999995</v>
      </c>
      <c r="I95" s="442">
        <f>'2022'!H83</f>
        <v>0.67152080275515402</v>
      </c>
      <c r="J95" s="428">
        <f t="shared" si="1"/>
        <v>32.142857142857146</v>
      </c>
      <c r="K95" s="444">
        <f>'2022'!L83</f>
        <v>9</v>
      </c>
      <c r="L95" s="444"/>
      <c r="M95" s="444"/>
      <c r="N95" s="444"/>
      <c r="O95" s="444"/>
    </row>
    <row r="96" spans="1:15" ht="54" customHeight="1" x14ac:dyDescent="0.2">
      <c r="A96" s="437">
        <v>70</v>
      </c>
      <c r="B96" s="458" t="s">
        <v>111</v>
      </c>
      <c r="C96" s="442">
        <f>'2022'!B84</f>
        <v>114.9</v>
      </c>
      <c r="D96" s="443">
        <f>'2022'!C84</f>
        <v>229.471664</v>
      </c>
      <c r="E96" s="443">
        <f>'2022'!D84</f>
        <v>239</v>
      </c>
      <c r="F96" s="443">
        <f>'2022'!E84</f>
        <v>240</v>
      </c>
      <c r="G96" s="442">
        <f>'2022'!F84</f>
        <v>1.934348</v>
      </c>
      <c r="H96" s="442">
        <f>'2022'!G84</f>
        <v>2.0139040000000001</v>
      </c>
      <c r="I96" s="442">
        <f>'2022'!H84</f>
        <v>2.0887728459530024</v>
      </c>
      <c r="J96" s="428">
        <f t="shared" si="1"/>
        <v>35</v>
      </c>
      <c r="K96" s="444">
        <f>'2022'!L84</f>
        <v>84</v>
      </c>
      <c r="L96" s="444"/>
      <c r="M96" s="444"/>
      <c r="N96" s="444"/>
      <c r="O96" s="444"/>
    </row>
    <row r="97" spans="1:15" ht="51" customHeight="1" x14ac:dyDescent="0.2">
      <c r="A97" s="437">
        <v>71</v>
      </c>
      <c r="B97" s="458" t="s">
        <v>309</v>
      </c>
      <c r="C97" s="442">
        <f>'2022'!B85</f>
        <v>78.599999999999994</v>
      </c>
      <c r="D97" s="443">
        <f>'2022'!C85</f>
        <v>187.69010900000001</v>
      </c>
      <c r="E97" s="443">
        <f>'2022'!D85</f>
        <v>167</v>
      </c>
      <c r="F97" s="443">
        <f>'2022'!E85</f>
        <v>161</v>
      </c>
      <c r="G97" s="442">
        <f>'2022'!F85</f>
        <v>2.2293630000000002</v>
      </c>
      <c r="H97" s="442">
        <f>'2022'!G85</f>
        <v>1.983608</v>
      </c>
      <c r="I97" s="442">
        <f>'2022'!H85</f>
        <v>2.048346055979644</v>
      </c>
      <c r="J97" s="428">
        <f t="shared" si="1"/>
        <v>34.782608695652172</v>
      </c>
      <c r="K97" s="444">
        <f>'2022'!L85</f>
        <v>56</v>
      </c>
      <c r="L97" s="444"/>
      <c r="M97" s="444"/>
      <c r="N97" s="444"/>
      <c r="O97" s="444"/>
    </row>
    <row r="98" spans="1:15" ht="54.75" customHeight="1" x14ac:dyDescent="0.2">
      <c r="A98" s="437">
        <v>72</v>
      </c>
      <c r="B98" s="458" t="s">
        <v>310</v>
      </c>
      <c r="C98" s="442">
        <f>'2022'!B86</f>
        <v>167.2</v>
      </c>
      <c r="D98" s="443">
        <f>'2022'!C86</f>
        <v>390.84506199999998</v>
      </c>
      <c r="E98" s="443">
        <f>'2022'!D86</f>
        <v>403</v>
      </c>
      <c r="F98" s="443">
        <f>'2022'!E86</f>
        <v>406</v>
      </c>
      <c r="G98" s="442">
        <f>'2022'!F86</f>
        <v>2.1134759999999999</v>
      </c>
      <c r="H98" s="442">
        <f>'2022'!G86</f>
        <v>2.1792029999999998</v>
      </c>
      <c r="I98" s="442">
        <f>'2022'!H86</f>
        <v>2.4282296650717705</v>
      </c>
      <c r="J98" s="428">
        <f t="shared" si="1"/>
        <v>34.975369458128078</v>
      </c>
      <c r="K98" s="444">
        <f>'2022'!L86</f>
        <v>142</v>
      </c>
      <c r="L98" s="444"/>
      <c r="M98" s="444"/>
      <c r="N98" s="444"/>
      <c r="O98" s="444"/>
    </row>
    <row r="99" spans="1:15" ht="31.5" x14ac:dyDescent="0.2">
      <c r="A99" s="437">
        <v>73</v>
      </c>
      <c r="B99" s="458" t="s">
        <v>115</v>
      </c>
      <c r="C99" s="442">
        <f>'2022'!B87</f>
        <v>40.045999999999999</v>
      </c>
      <c r="D99" s="443">
        <f>'2022'!C87</f>
        <v>31.215344999999999</v>
      </c>
      <c r="E99" s="443">
        <f>'2022'!D87</f>
        <v>28</v>
      </c>
      <c r="F99" s="443">
        <f>'2022'!E87</f>
        <v>21</v>
      </c>
      <c r="G99" s="442">
        <f>'2022'!F87</f>
        <v>0.77948700000000004</v>
      </c>
      <c r="H99" s="442">
        <f>'2022'!G87</f>
        <v>0.69919600000000004</v>
      </c>
      <c r="I99" s="442">
        <f>'2022'!H87</f>
        <v>0.5243969435149578</v>
      </c>
      <c r="J99" s="428">
        <f t="shared" si="1"/>
        <v>0</v>
      </c>
      <c r="K99" s="444">
        <f>'2022'!L87</f>
        <v>0</v>
      </c>
      <c r="L99" s="444"/>
      <c r="M99" s="444"/>
      <c r="N99" s="444"/>
      <c r="O99" s="444"/>
    </row>
    <row r="100" spans="1:15" ht="31.5" customHeight="1" x14ac:dyDescent="0.2">
      <c r="A100" s="437">
        <v>74</v>
      </c>
      <c r="B100" s="458" t="s">
        <v>110</v>
      </c>
      <c r="C100" s="442">
        <f>'2022'!B88</f>
        <v>83.5</v>
      </c>
      <c r="D100" s="443">
        <f>'2022'!C88</f>
        <v>72.095366999999996</v>
      </c>
      <c r="E100" s="443">
        <f>'2022'!D88</f>
        <v>78</v>
      </c>
      <c r="F100" s="443">
        <f>'2022'!E88</f>
        <v>75</v>
      </c>
      <c r="G100" s="442">
        <f>'2022'!F88</f>
        <v>0.85340199999999999</v>
      </c>
      <c r="H100" s="442">
        <f>'2022'!G88</f>
        <v>0.92879299999999998</v>
      </c>
      <c r="I100" s="442">
        <f>'2022'!H88</f>
        <v>0.89820359281437123</v>
      </c>
      <c r="J100" s="428">
        <f t="shared" si="1"/>
        <v>34.666666666666671</v>
      </c>
      <c r="K100" s="444">
        <f>'2022'!L88</f>
        <v>26</v>
      </c>
      <c r="L100" s="444"/>
      <c r="M100" s="444"/>
      <c r="N100" s="444"/>
      <c r="O100" s="444"/>
    </row>
    <row r="101" spans="1:15" ht="31.5" customHeight="1" x14ac:dyDescent="0.2">
      <c r="A101" s="437">
        <v>75</v>
      </c>
      <c r="B101" s="458" t="s">
        <v>114</v>
      </c>
      <c r="C101" s="442">
        <f>'2022'!B89</f>
        <v>37.700000000000003</v>
      </c>
      <c r="D101" s="443">
        <f>'2022'!C89</f>
        <v>0</v>
      </c>
      <c r="E101" s="443">
        <f>'2022'!D89</f>
        <v>44</v>
      </c>
      <c r="F101" s="443">
        <f>'2022'!E89</f>
        <v>47</v>
      </c>
      <c r="G101" s="442">
        <f>'2022'!F89</f>
        <v>0</v>
      </c>
      <c r="H101" s="442">
        <f>'2022'!G89</f>
        <v>1.1659949999999999</v>
      </c>
      <c r="I101" s="442">
        <f>'2022'!H89</f>
        <v>1.2466843501326259</v>
      </c>
      <c r="J101" s="428">
        <f t="shared" si="1"/>
        <v>34.042553191489361</v>
      </c>
      <c r="K101" s="444">
        <f>'2022'!L89</f>
        <v>16</v>
      </c>
      <c r="L101" s="444"/>
      <c r="M101" s="444"/>
      <c r="N101" s="444"/>
      <c r="O101" s="444"/>
    </row>
    <row r="102" spans="1:15" ht="30" customHeight="1" x14ac:dyDescent="0.2">
      <c r="A102" s="437">
        <v>76</v>
      </c>
      <c r="B102" s="462" t="s">
        <v>293</v>
      </c>
      <c r="C102" s="442">
        <f>'2022'!B90</f>
        <v>0</v>
      </c>
      <c r="D102" s="443">
        <f>'2022'!C90</f>
        <v>0</v>
      </c>
      <c r="E102" s="443">
        <f>'2022'!D90</f>
        <v>0</v>
      </c>
      <c r="F102" s="443">
        <f>'2022'!E90</f>
        <v>0</v>
      </c>
      <c r="G102" s="442">
        <f>'2022'!F90</f>
        <v>0</v>
      </c>
      <c r="H102" s="442">
        <f>'2022'!G90</f>
        <v>0</v>
      </c>
      <c r="I102" s="442">
        <f>'2022'!H90</f>
        <v>0</v>
      </c>
      <c r="J102" s="428">
        <v>0</v>
      </c>
      <c r="K102" s="444">
        <f>'2022'!L90</f>
        <v>150</v>
      </c>
      <c r="L102" s="444"/>
      <c r="M102" s="444"/>
      <c r="N102" s="444"/>
      <c r="O102" s="444"/>
    </row>
    <row r="103" spans="1:15" ht="17.25" customHeight="1" x14ac:dyDescent="0.2">
      <c r="A103" s="438"/>
      <c r="B103" s="89" t="s">
        <v>119</v>
      </c>
      <c r="C103" s="447"/>
      <c r="D103" s="446"/>
      <c r="E103" s="446"/>
      <c r="F103" s="446"/>
      <c r="G103" s="447"/>
      <c r="H103" s="447"/>
      <c r="I103" s="447"/>
      <c r="J103" s="460"/>
      <c r="K103" s="457"/>
      <c r="L103" s="439"/>
      <c r="M103" s="439"/>
      <c r="N103" s="439"/>
      <c r="O103" s="439"/>
    </row>
    <row r="104" spans="1:15" ht="30" customHeight="1" x14ac:dyDescent="0.2">
      <c r="A104" s="437">
        <v>77</v>
      </c>
      <c r="B104" s="458" t="s">
        <v>126</v>
      </c>
      <c r="C104" s="442">
        <f>'2022'!B92</f>
        <v>1493.6</v>
      </c>
      <c r="D104" s="443">
        <f>'2022'!C92</f>
        <v>10269.085938</v>
      </c>
      <c r="E104" s="443">
        <f>'2022'!D92</f>
        <v>9552</v>
      </c>
      <c r="F104" s="443">
        <f>'2022'!E92</f>
        <v>10659</v>
      </c>
      <c r="G104" s="442">
        <f>'2022'!F92</f>
        <v>6.8754010000000001</v>
      </c>
      <c r="H104" s="442">
        <f>'2022'!G92</f>
        <v>6.395295</v>
      </c>
      <c r="I104" s="442">
        <f>'2022'!H92</f>
        <v>7.1364488484199251</v>
      </c>
      <c r="J104" s="428">
        <f t="shared" ref="J104:J167" si="2">IF(K104&gt;0,K104/F104*100,0)</f>
        <v>34.712449573130691</v>
      </c>
      <c r="K104" s="444">
        <f>'2022'!L92</f>
        <v>3700</v>
      </c>
      <c r="L104" s="444"/>
      <c r="M104" s="444"/>
      <c r="N104" s="444"/>
      <c r="O104" s="444"/>
    </row>
    <row r="105" spans="1:15" ht="30" customHeight="1" x14ac:dyDescent="0.2">
      <c r="A105" s="437">
        <v>78</v>
      </c>
      <c r="B105" s="119" t="s">
        <v>430</v>
      </c>
      <c r="C105" s="442">
        <f>'2022'!B93</f>
        <v>438.7</v>
      </c>
      <c r="D105" s="688">
        <f>'2022'!C93</f>
        <v>7139.015625</v>
      </c>
      <c r="E105" s="688">
        <f>'2022'!D93</f>
        <v>6967</v>
      </c>
      <c r="F105" s="443">
        <f>'2022'!E93</f>
        <v>1043</v>
      </c>
      <c r="G105" s="690">
        <f>'2022'!F93</f>
        <v>2.5719569999999998</v>
      </c>
      <c r="H105" s="690">
        <f>'2022'!G93</f>
        <v>2.5099849999999999</v>
      </c>
      <c r="I105" s="442">
        <f>'2022'!H93</f>
        <v>2.3774789149760656</v>
      </c>
      <c r="J105" s="428">
        <f t="shared" si="2"/>
        <v>34.995206136145733</v>
      </c>
      <c r="K105" s="444">
        <f>'2022'!L93</f>
        <v>365</v>
      </c>
      <c r="L105" s="444"/>
      <c r="M105" s="444"/>
      <c r="N105" s="444"/>
      <c r="O105" s="444"/>
    </row>
    <row r="106" spans="1:15" ht="30" customHeight="1" x14ac:dyDescent="0.2">
      <c r="A106" s="437">
        <v>79</v>
      </c>
      <c r="B106" s="119" t="s">
        <v>431</v>
      </c>
      <c r="C106" s="442">
        <f>'2022'!B94</f>
        <v>537.20000000000005</v>
      </c>
      <c r="D106" s="692"/>
      <c r="E106" s="692"/>
      <c r="F106" s="443">
        <f>'2022'!E94</f>
        <v>1317</v>
      </c>
      <c r="G106" s="693"/>
      <c r="H106" s="693"/>
      <c r="I106" s="442">
        <f>'2022'!H94</f>
        <v>2.4516008935219658</v>
      </c>
      <c r="J106" s="428">
        <f t="shared" si="2"/>
        <v>34.927866362946091</v>
      </c>
      <c r="K106" s="444">
        <f>'2022'!L94</f>
        <v>460</v>
      </c>
      <c r="L106" s="444"/>
      <c r="M106" s="444"/>
      <c r="N106" s="444"/>
      <c r="O106" s="444"/>
    </row>
    <row r="107" spans="1:15" ht="30" customHeight="1" x14ac:dyDescent="0.2">
      <c r="A107" s="437">
        <v>80</v>
      </c>
      <c r="B107" s="119" t="s">
        <v>432</v>
      </c>
      <c r="C107" s="442">
        <f>'2022'!B95</f>
        <v>140</v>
      </c>
      <c r="D107" s="692"/>
      <c r="E107" s="692"/>
      <c r="F107" s="443">
        <f>'2022'!E95</f>
        <v>469</v>
      </c>
      <c r="G107" s="693"/>
      <c r="H107" s="693"/>
      <c r="I107" s="442">
        <f>'2022'!H95</f>
        <v>3.35</v>
      </c>
      <c r="J107" s="428">
        <f t="shared" si="2"/>
        <v>34.968017057569298</v>
      </c>
      <c r="K107" s="444">
        <f>'2022'!L95</f>
        <v>164</v>
      </c>
      <c r="L107" s="444"/>
      <c r="M107" s="444"/>
      <c r="N107" s="444"/>
      <c r="O107" s="444"/>
    </row>
    <row r="108" spans="1:15" ht="30" customHeight="1" x14ac:dyDescent="0.2">
      <c r="A108" s="437">
        <v>81</v>
      </c>
      <c r="B108" s="119" t="s">
        <v>433</v>
      </c>
      <c r="C108" s="442">
        <f>'2022'!B96</f>
        <v>1100</v>
      </c>
      <c r="D108" s="692"/>
      <c r="E108" s="692"/>
      <c r="F108" s="443">
        <f>'2022'!E96</f>
        <v>3040</v>
      </c>
      <c r="G108" s="693"/>
      <c r="H108" s="693"/>
      <c r="I108" s="442">
        <f>'2022'!H96</f>
        <v>2.7636363636363637</v>
      </c>
      <c r="J108" s="428">
        <f t="shared" si="2"/>
        <v>35</v>
      </c>
      <c r="K108" s="444">
        <f>'2022'!L96</f>
        <v>1064</v>
      </c>
      <c r="L108" s="444"/>
      <c r="M108" s="444"/>
      <c r="N108" s="444"/>
      <c r="O108" s="444"/>
    </row>
    <row r="109" spans="1:15" ht="30" customHeight="1" x14ac:dyDescent="0.2">
      <c r="A109" s="437">
        <v>82</v>
      </c>
      <c r="B109" s="119" t="s">
        <v>434</v>
      </c>
      <c r="C109" s="442">
        <f>'2022'!B97</f>
        <v>310.89999999999998</v>
      </c>
      <c r="D109" s="692"/>
      <c r="E109" s="692"/>
      <c r="F109" s="443">
        <f>'2022'!E97</f>
        <v>923</v>
      </c>
      <c r="G109" s="693"/>
      <c r="H109" s="693"/>
      <c r="I109" s="442">
        <f>'2022'!H97</f>
        <v>2.9688002573174654</v>
      </c>
      <c r="J109" s="428">
        <f t="shared" si="2"/>
        <v>34.99458288190683</v>
      </c>
      <c r="K109" s="444">
        <f>'2022'!L97</f>
        <v>323</v>
      </c>
      <c r="L109" s="444"/>
      <c r="M109" s="444"/>
      <c r="N109" s="444"/>
      <c r="O109" s="444"/>
    </row>
    <row r="110" spans="1:15" ht="30" customHeight="1" x14ac:dyDescent="0.2">
      <c r="A110" s="437">
        <v>83</v>
      </c>
      <c r="B110" s="119" t="s">
        <v>435</v>
      </c>
      <c r="C110" s="442">
        <f>'2022'!B98</f>
        <v>75.2</v>
      </c>
      <c r="D110" s="689"/>
      <c r="E110" s="689"/>
      <c r="F110" s="443">
        <f>'2022'!E98</f>
        <v>257</v>
      </c>
      <c r="G110" s="691"/>
      <c r="H110" s="691"/>
      <c r="I110" s="442">
        <f>'2022'!H98</f>
        <v>3.4175531914893615</v>
      </c>
      <c r="J110" s="428">
        <f t="shared" si="2"/>
        <v>34.630350194552527</v>
      </c>
      <c r="K110" s="444">
        <f>'2022'!L98</f>
        <v>89</v>
      </c>
      <c r="L110" s="444"/>
      <c r="M110" s="444"/>
      <c r="N110" s="444"/>
      <c r="O110" s="444"/>
    </row>
    <row r="111" spans="1:15" ht="30.75" customHeight="1" x14ac:dyDescent="0.2">
      <c r="A111" s="437">
        <v>84</v>
      </c>
      <c r="B111" s="462" t="s">
        <v>293</v>
      </c>
      <c r="C111" s="442">
        <f>'2022'!B99</f>
        <v>0</v>
      </c>
      <c r="D111" s="443">
        <f>'2022'!C99</f>
        <v>0</v>
      </c>
      <c r="E111" s="443">
        <f>'2022'!D99</f>
        <v>0</v>
      </c>
      <c r="F111" s="443">
        <f>'2022'!E99</f>
        <v>0</v>
      </c>
      <c r="G111" s="442">
        <f>'2022'!F99</f>
        <v>0</v>
      </c>
      <c r="H111" s="442">
        <f>'2022'!G99</f>
        <v>0</v>
      </c>
      <c r="I111" s="442">
        <f>'2022'!H99</f>
        <v>0</v>
      </c>
      <c r="J111" s="428">
        <v>0</v>
      </c>
      <c r="K111" s="444">
        <f>'2022'!L99</f>
        <v>30</v>
      </c>
      <c r="L111" s="444"/>
      <c r="M111" s="444"/>
      <c r="N111" s="444"/>
      <c r="O111" s="444"/>
    </row>
    <row r="112" spans="1:15" ht="17.25" customHeight="1" x14ac:dyDescent="0.2">
      <c r="A112" s="438"/>
      <c r="B112" s="89" t="s">
        <v>127</v>
      </c>
      <c r="C112" s="447"/>
      <c r="D112" s="446"/>
      <c r="E112" s="446"/>
      <c r="F112" s="446"/>
      <c r="G112" s="447"/>
      <c r="H112" s="447"/>
      <c r="I112" s="447"/>
      <c r="J112" s="460"/>
      <c r="K112" s="457"/>
      <c r="L112" s="457"/>
      <c r="M112" s="457"/>
      <c r="N112" s="457"/>
      <c r="O112" s="457"/>
    </row>
    <row r="113" spans="1:15" ht="31.5" x14ac:dyDescent="0.2">
      <c r="A113" s="437">
        <v>85</v>
      </c>
      <c r="B113" s="458" t="s">
        <v>129</v>
      </c>
      <c r="C113" s="442">
        <f>'2022'!B101</f>
        <v>384.8</v>
      </c>
      <c r="D113" s="443">
        <f>'2022'!C101</f>
        <v>32.124240999999998</v>
      </c>
      <c r="E113" s="443">
        <f>'2022'!D101</f>
        <v>29</v>
      </c>
      <c r="F113" s="443">
        <f>'2022'!E101</f>
        <v>69</v>
      </c>
      <c r="G113" s="442">
        <f>'2022'!F101</f>
        <v>8.5959999999999995E-2</v>
      </c>
      <c r="H113" s="442">
        <f>'2022'!G101</f>
        <v>7.5370000000000006E-2</v>
      </c>
      <c r="I113" s="442">
        <f>'2022'!H101</f>
        <v>0.17931392931392931</v>
      </c>
      <c r="J113" s="428">
        <f t="shared" si="2"/>
        <v>34.782608695652172</v>
      </c>
      <c r="K113" s="444">
        <f>'2022'!L101</f>
        <v>24</v>
      </c>
      <c r="L113" s="444"/>
      <c r="M113" s="444"/>
      <c r="N113" s="444"/>
      <c r="O113" s="444"/>
    </row>
    <row r="114" spans="1:15" ht="51.75" customHeight="1" x14ac:dyDescent="0.2">
      <c r="A114" s="464">
        <v>86</v>
      </c>
      <c r="B114" s="465" t="s">
        <v>128</v>
      </c>
      <c r="C114" s="452">
        <f>'2022'!B102</f>
        <v>396.2</v>
      </c>
      <c r="D114" s="451">
        <f>'2022'!C102</f>
        <v>150.70088200000001</v>
      </c>
      <c r="E114" s="451">
        <f>'2022'!D102</f>
        <v>209</v>
      </c>
      <c r="F114" s="451">
        <f>'2022'!E102</f>
        <v>163</v>
      </c>
      <c r="G114" s="452">
        <f>'2022'!F102</f>
        <v>0.37731799999999999</v>
      </c>
      <c r="H114" s="452">
        <f>'2022'!G102</f>
        <v>0.52394099999999999</v>
      </c>
      <c r="I114" s="452">
        <f>'2022'!H102</f>
        <v>0.41140837960625948</v>
      </c>
      <c r="J114" s="466">
        <f t="shared" si="2"/>
        <v>34.969325153374228</v>
      </c>
      <c r="K114" s="467">
        <f>'2022'!L102</f>
        <v>57</v>
      </c>
      <c r="L114" s="467"/>
      <c r="M114" s="467"/>
      <c r="N114" s="467"/>
      <c r="O114" s="467"/>
    </row>
    <row r="115" spans="1:15" ht="17.25" customHeight="1" x14ac:dyDescent="0.2">
      <c r="A115" s="438"/>
      <c r="B115" s="89" t="s">
        <v>130</v>
      </c>
      <c r="C115" s="447"/>
      <c r="D115" s="446"/>
      <c r="E115" s="446"/>
      <c r="F115" s="446"/>
      <c r="G115" s="447"/>
      <c r="H115" s="447"/>
      <c r="I115" s="447"/>
      <c r="J115" s="460"/>
      <c r="K115" s="457"/>
      <c r="L115" s="439"/>
      <c r="M115" s="439"/>
      <c r="N115" s="439"/>
      <c r="O115" s="439"/>
    </row>
    <row r="116" spans="1:15" ht="45.75" customHeight="1" x14ac:dyDescent="0.2">
      <c r="A116" s="468">
        <v>87</v>
      </c>
      <c r="B116" s="469" t="s">
        <v>134</v>
      </c>
      <c r="C116" s="454">
        <f>'2022'!B104</f>
        <v>597.84699999999998</v>
      </c>
      <c r="D116" s="453">
        <f>'2022'!C104</f>
        <v>4893.1752930000002</v>
      </c>
      <c r="E116" s="453">
        <f>'2022'!D104</f>
        <v>3632</v>
      </c>
      <c r="F116" s="453">
        <f>'2022'!E104</f>
        <v>4005</v>
      </c>
      <c r="G116" s="454">
        <f>'2022'!F104</f>
        <v>8.146236</v>
      </c>
      <c r="H116" s="454">
        <f>'2022'!G104</f>
        <v>6.0466119999999997</v>
      </c>
      <c r="I116" s="454">
        <f>'2022'!H104</f>
        <v>6.6990383827300297</v>
      </c>
      <c r="J116" s="470">
        <f t="shared" si="2"/>
        <v>34.981273408239701</v>
      </c>
      <c r="K116" s="471">
        <f>'2022'!L104</f>
        <v>1401</v>
      </c>
      <c r="L116" s="471"/>
      <c r="M116" s="471"/>
      <c r="N116" s="471"/>
      <c r="O116" s="471"/>
    </row>
    <row r="117" spans="1:15" ht="69.75" customHeight="1" x14ac:dyDescent="0.2">
      <c r="A117" s="468">
        <v>88</v>
      </c>
      <c r="B117" s="116" t="s">
        <v>436</v>
      </c>
      <c r="C117" s="454">
        <f>'2022'!B105</f>
        <v>84.5</v>
      </c>
      <c r="D117" s="688">
        <f>'2022'!C105</f>
        <v>671.87072799999999</v>
      </c>
      <c r="E117" s="688">
        <f>'2022'!D105</f>
        <v>766</v>
      </c>
      <c r="F117" s="453">
        <f>'2022'!E105</f>
        <v>152</v>
      </c>
      <c r="G117" s="690">
        <f>'2022'!F105</f>
        <v>1.6750700000000001</v>
      </c>
      <c r="H117" s="690">
        <f>'2022'!G105</f>
        <v>1.905473</v>
      </c>
      <c r="I117" s="454">
        <f>'2022'!H105</f>
        <v>1.7988165680473374</v>
      </c>
      <c r="J117" s="470">
        <f t="shared" si="2"/>
        <v>29.605263157894733</v>
      </c>
      <c r="K117" s="471">
        <f>'2022'!L105</f>
        <v>45</v>
      </c>
      <c r="L117" s="471"/>
      <c r="M117" s="471"/>
      <c r="N117" s="471"/>
      <c r="O117" s="471"/>
    </row>
    <row r="118" spans="1:15" ht="66.75" customHeight="1" x14ac:dyDescent="0.2">
      <c r="A118" s="468">
        <v>89</v>
      </c>
      <c r="B118" s="116" t="s">
        <v>437</v>
      </c>
      <c r="C118" s="454">
        <f>'2022'!B106</f>
        <v>70</v>
      </c>
      <c r="D118" s="692"/>
      <c r="E118" s="692"/>
      <c r="F118" s="453">
        <f>'2022'!E106</f>
        <v>69</v>
      </c>
      <c r="G118" s="693"/>
      <c r="H118" s="693"/>
      <c r="I118" s="454">
        <f>'2022'!H106</f>
        <v>0.98571428571428577</v>
      </c>
      <c r="J118" s="470">
        <f t="shared" si="2"/>
        <v>28.985507246376812</v>
      </c>
      <c r="K118" s="471">
        <f>'2022'!L106</f>
        <v>20</v>
      </c>
      <c r="L118" s="471"/>
      <c r="M118" s="471"/>
      <c r="N118" s="471"/>
      <c r="O118" s="471"/>
    </row>
    <row r="119" spans="1:15" ht="65.25" customHeight="1" x14ac:dyDescent="0.2">
      <c r="A119" s="437">
        <v>90</v>
      </c>
      <c r="B119" s="116" t="s">
        <v>438</v>
      </c>
      <c r="C119" s="442">
        <f>'2022'!B107</f>
        <v>247.5</v>
      </c>
      <c r="D119" s="689"/>
      <c r="E119" s="689"/>
      <c r="F119" s="443">
        <f>'2022'!E107</f>
        <v>634</v>
      </c>
      <c r="G119" s="691"/>
      <c r="H119" s="691"/>
      <c r="I119" s="442">
        <f>'2022'!H107</f>
        <v>2.5616161616161617</v>
      </c>
      <c r="J119" s="428">
        <f t="shared" si="2"/>
        <v>29.968454258675081</v>
      </c>
      <c r="K119" s="444">
        <f>'2022'!L107</f>
        <v>190</v>
      </c>
      <c r="L119" s="444"/>
      <c r="M119" s="444"/>
      <c r="N119" s="444"/>
      <c r="O119" s="444"/>
    </row>
    <row r="120" spans="1:15" ht="36.75" customHeight="1" x14ac:dyDescent="0.2">
      <c r="A120" s="437">
        <v>91</v>
      </c>
      <c r="B120" s="116" t="s">
        <v>439</v>
      </c>
      <c r="C120" s="442">
        <f>'2022'!B108</f>
        <v>564.6</v>
      </c>
      <c r="D120" s="688">
        <f>'2022'!C108</f>
        <v>16749.541015999999</v>
      </c>
      <c r="E120" s="688">
        <f>'2022'!D108</f>
        <v>12128</v>
      </c>
      <c r="F120" s="443">
        <f>'2022'!E108</f>
        <v>2936</v>
      </c>
      <c r="G120" s="690">
        <f>'2022'!F108</f>
        <v>4.8655730000000004</v>
      </c>
      <c r="H120" s="690">
        <f>'2022'!G108</f>
        <v>3.5230619999999999</v>
      </c>
      <c r="I120" s="442">
        <f>'2022'!H108</f>
        <v>5.2001416932341478</v>
      </c>
      <c r="J120" s="428">
        <f t="shared" si="2"/>
        <v>34.979564032697546</v>
      </c>
      <c r="K120" s="444">
        <f>'2022'!L108</f>
        <v>1027</v>
      </c>
      <c r="L120" s="444"/>
      <c r="M120" s="444"/>
      <c r="N120" s="444"/>
      <c r="O120" s="444"/>
    </row>
    <row r="121" spans="1:15" ht="31.5" x14ac:dyDescent="0.2">
      <c r="A121" s="437">
        <v>92</v>
      </c>
      <c r="B121" s="116" t="s">
        <v>440</v>
      </c>
      <c r="C121" s="461">
        <f>'2022'!B109</f>
        <v>2437.1999999999998</v>
      </c>
      <c r="D121" s="689"/>
      <c r="E121" s="689"/>
      <c r="F121" s="443">
        <f>'2022'!E109</f>
        <v>12868</v>
      </c>
      <c r="G121" s="691"/>
      <c r="H121" s="691"/>
      <c r="I121" s="442">
        <f>'2022'!H109</f>
        <v>5.2798293123256199</v>
      </c>
      <c r="J121" s="428">
        <f t="shared" si="2"/>
        <v>34.993783027665529</v>
      </c>
      <c r="K121" s="444">
        <f>'2022'!L109</f>
        <v>4503</v>
      </c>
      <c r="L121" s="444"/>
      <c r="M121" s="444"/>
      <c r="N121" s="444"/>
      <c r="O121" s="444"/>
    </row>
    <row r="122" spans="1:15" ht="17.25" customHeight="1" x14ac:dyDescent="0.2">
      <c r="A122" s="438"/>
      <c r="B122" s="89" t="s">
        <v>137</v>
      </c>
      <c r="C122" s="447"/>
      <c r="D122" s="446"/>
      <c r="E122" s="446"/>
      <c r="F122" s="446"/>
      <c r="G122" s="447"/>
      <c r="H122" s="447"/>
      <c r="I122" s="447"/>
      <c r="J122" s="460"/>
      <c r="K122" s="457"/>
      <c r="L122" s="439"/>
      <c r="M122" s="439"/>
      <c r="N122" s="439"/>
      <c r="O122" s="439"/>
    </row>
    <row r="123" spans="1:15" ht="48" customHeight="1" x14ac:dyDescent="0.2">
      <c r="A123" s="472">
        <v>93</v>
      </c>
      <c r="B123" s="165" t="s">
        <v>441</v>
      </c>
      <c r="C123" s="442">
        <f>'2022'!B111</f>
        <v>6.8</v>
      </c>
      <c r="D123" s="688">
        <f>'2022'!C111</f>
        <v>18.352561999999999</v>
      </c>
      <c r="E123" s="688">
        <f>'2022'!D111</f>
        <v>263</v>
      </c>
      <c r="F123" s="443">
        <f>'2022'!E111</f>
        <v>9</v>
      </c>
      <c r="G123" s="690">
        <f>'2022'!F111</f>
        <v>2.698906</v>
      </c>
      <c r="H123" s="690">
        <f>'2022'!G111</f>
        <v>1.5153700000000001</v>
      </c>
      <c r="I123" s="442">
        <f>'2022'!H111</f>
        <v>1.3235294117647058</v>
      </c>
      <c r="J123" s="428">
        <f t="shared" si="2"/>
        <v>0</v>
      </c>
      <c r="K123" s="444">
        <f>'2022'!L111</f>
        <v>0</v>
      </c>
      <c r="L123" s="455"/>
      <c r="M123" s="455"/>
      <c r="N123" s="455"/>
      <c r="O123" s="455"/>
    </row>
    <row r="124" spans="1:15" ht="47.25" x14ac:dyDescent="0.2">
      <c r="A124" s="437">
        <v>94</v>
      </c>
      <c r="B124" s="118" t="s">
        <v>442</v>
      </c>
      <c r="C124" s="461">
        <f>'2022'!B112</f>
        <v>166.57499999999999</v>
      </c>
      <c r="D124" s="689"/>
      <c r="E124" s="689"/>
      <c r="F124" s="443">
        <f>'2022'!E112</f>
        <v>215</v>
      </c>
      <c r="G124" s="691"/>
      <c r="H124" s="691"/>
      <c r="I124" s="442">
        <f>'2022'!H112</f>
        <v>1.290709890439742</v>
      </c>
      <c r="J124" s="428">
        <f t="shared" si="2"/>
        <v>34.883720930232556</v>
      </c>
      <c r="K124" s="444">
        <f>'2022'!L112</f>
        <v>75</v>
      </c>
      <c r="L124" s="444"/>
      <c r="M124" s="444"/>
      <c r="N124" s="444"/>
      <c r="O124" s="444"/>
    </row>
    <row r="125" spans="1:15" ht="51.75" customHeight="1" x14ac:dyDescent="0.2">
      <c r="A125" s="438">
        <v>95</v>
      </c>
      <c r="B125" s="458" t="s">
        <v>315</v>
      </c>
      <c r="C125" s="461">
        <f>'2022'!B113</f>
        <v>1572.825</v>
      </c>
      <c r="D125" s="443">
        <f>'2022'!C113</f>
        <v>2904.5122070000002</v>
      </c>
      <c r="E125" s="443">
        <f>'2022'!D113</f>
        <v>2985</v>
      </c>
      <c r="F125" s="443">
        <f>'2022'!E113</f>
        <v>3212</v>
      </c>
      <c r="G125" s="442">
        <f>'2022'!F113</f>
        <v>1.6696439999999999</v>
      </c>
      <c r="H125" s="442">
        <f>'2022'!G113</f>
        <v>1.897859</v>
      </c>
      <c r="I125" s="442">
        <f>'2022'!H113</f>
        <v>2.0421852399345126</v>
      </c>
      <c r="J125" s="428">
        <f t="shared" si="2"/>
        <v>34.993773349937733</v>
      </c>
      <c r="K125" s="444">
        <f>'2022'!L113</f>
        <v>1124</v>
      </c>
      <c r="L125" s="455"/>
      <c r="M125" s="455"/>
      <c r="N125" s="455"/>
      <c r="O125" s="455"/>
    </row>
    <row r="126" spans="1:15" ht="15.75" x14ac:dyDescent="0.2">
      <c r="A126" s="450"/>
      <c r="B126" s="89" t="s">
        <v>141</v>
      </c>
      <c r="C126" s="447"/>
      <c r="D126" s="446"/>
      <c r="E126" s="446"/>
      <c r="F126" s="446"/>
      <c r="G126" s="447"/>
      <c r="H126" s="447"/>
      <c r="I126" s="447"/>
      <c r="J126" s="460"/>
      <c r="K126" s="457"/>
      <c r="L126" s="457"/>
      <c r="M126" s="457"/>
      <c r="N126" s="457"/>
      <c r="O126" s="457"/>
    </row>
    <row r="127" spans="1:15" ht="52.5" customHeight="1" x14ac:dyDescent="0.2">
      <c r="A127" s="437">
        <v>96</v>
      </c>
      <c r="B127" s="458" t="s">
        <v>142</v>
      </c>
      <c r="C127" s="442">
        <f>'2022'!B115</f>
        <v>867</v>
      </c>
      <c r="D127" s="443">
        <f>'2022'!C115</f>
        <v>1094.8201899999999</v>
      </c>
      <c r="E127" s="443">
        <f>'2022'!D115</f>
        <v>1317</v>
      </c>
      <c r="F127" s="443">
        <f>'2022'!E115</f>
        <v>1317</v>
      </c>
      <c r="G127" s="442">
        <f>'2022'!F115</f>
        <v>1.078641</v>
      </c>
      <c r="H127" s="442">
        <f>'2022'!G115</f>
        <v>1.2975369999999999</v>
      </c>
      <c r="I127" s="442">
        <f>'2022'!H115</f>
        <v>1.5190311418685121</v>
      </c>
      <c r="J127" s="428">
        <f t="shared" si="2"/>
        <v>34.927866362946091</v>
      </c>
      <c r="K127" s="444">
        <f>'2022'!L115</f>
        <v>460</v>
      </c>
      <c r="L127" s="444"/>
      <c r="M127" s="444"/>
      <c r="N127" s="444"/>
      <c r="O127" s="444"/>
    </row>
    <row r="128" spans="1:15" ht="36.75" customHeight="1" x14ac:dyDescent="0.2">
      <c r="A128" s="437">
        <v>97</v>
      </c>
      <c r="B128" s="458" t="s">
        <v>316</v>
      </c>
      <c r="C128" s="442">
        <f>'2022'!B116</f>
        <v>385.19600000000003</v>
      </c>
      <c r="D128" s="443">
        <f>'2022'!C116</f>
        <v>1671.7993160000001</v>
      </c>
      <c r="E128" s="443">
        <f>'2022'!D116</f>
        <v>1707</v>
      </c>
      <c r="F128" s="443">
        <f>'2022'!E116</f>
        <v>2084</v>
      </c>
      <c r="G128" s="442">
        <f>'2022'!F116</f>
        <v>4.3400809999999996</v>
      </c>
      <c r="H128" s="442">
        <f>'2022'!G116</f>
        <v>4.4315100000000003</v>
      </c>
      <c r="I128" s="442">
        <f>'2022'!H116</f>
        <v>5.4102327126969127</v>
      </c>
      <c r="J128" s="428">
        <f t="shared" si="2"/>
        <v>34.980806142034545</v>
      </c>
      <c r="K128" s="444">
        <f>'2022'!L116</f>
        <v>729</v>
      </c>
      <c r="L128" s="444"/>
      <c r="M128" s="444"/>
      <c r="N128" s="444"/>
      <c r="O128" s="444"/>
    </row>
    <row r="129" spans="1:15" ht="36.75" customHeight="1" x14ac:dyDescent="0.2">
      <c r="A129" s="437">
        <v>98</v>
      </c>
      <c r="B129" s="458" t="s">
        <v>317</v>
      </c>
      <c r="C129" s="442">
        <f>'2022'!B117</f>
        <v>163.09700000000001</v>
      </c>
      <c r="D129" s="443">
        <f>'2022'!C117</f>
        <v>1247.0661620000001</v>
      </c>
      <c r="E129" s="443">
        <f>'2022'!D117</f>
        <v>1047</v>
      </c>
      <c r="F129" s="443">
        <f>'2022'!E117</f>
        <v>1163</v>
      </c>
      <c r="G129" s="442">
        <f>'2022'!F117</f>
        <v>7.6461620000000003</v>
      </c>
      <c r="H129" s="442">
        <f>'2022'!G117</f>
        <v>6.4150090000000004</v>
      </c>
      <c r="I129" s="442">
        <f>'2022'!H117</f>
        <v>7.1307258870488113</v>
      </c>
      <c r="J129" s="428">
        <f t="shared" si="2"/>
        <v>34.995700773860705</v>
      </c>
      <c r="K129" s="444">
        <f>'2022'!L117</f>
        <v>407</v>
      </c>
      <c r="L129" s="444"/>
      <c r="M129" s="444"/>
      <c r="N129" s="444"/>
      <c r="O129" s="444"/>
    </row>
    <row r="130" spans="1:15" ht="36.75" customHeight="1" x14ac:dyDescent="0.2">
      <c r="A130" s="437">
        <v>99</v>
      </c>
      <c r="B130" s="458" t="s">
        <v>318</v>
      </c>
      <c r="C130" s="442">
        <f>'2022'!B118</f>
        <v>49.08</v>
      </c>
      <c r="D130" s="443">
        <f>'2022'!C118</f>
        <v>226.44667100000001</v>
      </c>
      <c r="E130" s="443">
        <f>'2022'!D118</f>
        <v>253</v>
      </c>
      <c r="F130" s="443">
        <f>'2022'!E118</f>
        <v>197</v>
      </c>
      <c r="G130" s="442">
        <f>'2022'!F118</f>
        <v>4.6138279999999998</v>
      </c>
      <c r="H130" s="442">
        <f>'2022'!G118</f>
        <v>5.1548489999999996</v>
      </c>
      <c r="I130" s="442">
        <f>'2022'!H118</f>
        <v>4.0138549307253468</v>
      </c>
      <c r="J130" s="428">
        <f t="shared" si="2"/>
        <v>34.517766497461928</v>
      </c>
      <c r="K130" s="444">
        <f>'2022'!L118</f>
        <v>68</v>
      </c>
      <c r="L130" s="444"/>
      <c r="M130" s="444"/>
      <c r="N130" s="444"/>
      <c r="O130" s="444"/>
    </row>
    <row r="131" spans="1:15" ht="47.25" x14ac:dyDescent="0.2">
      <c r="A131" s="437">
        <v>100</v>
      </c>
      <c r="B131" s="458" t="s">
        <v>319</v>
      </c>
      <c r="C131" s="442">
        <f>'2022'!B119</f>
        <v>151.1</v>
      </c>
      <c r="D131" s="443">
        <f>'2022'!C119</f>
        <v>587.69293200000004</v>
      </c>
      <c r="E131" s="443">
        <f>'2022'!D119</f>
        <v>512</v>
      </c>
      <c r="F131" s="443">
        <f>'2022'!E119</f>
        <v>695</v>
      </c>
      <c r="G131" s="442">
        <f>'2022'!F119</f>
        <v>3.889945</v>
      </c>
      <c r="H131" s="442">
        <f>'2022'!G119</f>
        <v>3.3889330000000002</v>
      </c>
      <c r="I131" s="442">
        <f>'2022'!H119</f>
        <v>4.5996029119788222</v>
      </c>
      <c r="J131" s="428">
        <f t="shared" si="2"/>
        <v>34.964028776978417</v>
      </c>
      <c r="K131" s="444">
        <f>'2022'!L119</f>
        <v>243</v>
      </c>
      <c r="L131" s="444"/>
      <c r="M131" s="444"/>
      <c r="N131" s="444"/>
      <c r="O131" s="444"/>
    </row>
    <row r="132" spans="1:15" ht="31.5" x14ac:dyDescent="0.2">
      <c r="A132" s="437">
        <v>101</v>
      </c>
      <c r="B132" s="458" t="s">
        <v>320</v>
      </c>
      <c r="C132" s="442">
        <f>'2022'!B120</f>
        <v>46.08</v>
      </c>
      <c r="D132" s="443">
        <f>'2022'!C120</f>
        <v>150.40718100000001</v>
      </c>
      <c r="E132" s="443">
        <f>'2022'!D120</f>
        <v>158</v>
      </c>
      <c r="F132" s="443">
        <f>'2022'!E120</f>
        <v>164</v>
      </c>
      <c r="G132" s="442">
        <f>'2022'!F120</f>
        <v>3.2359550000000001</v>
      </c>
      <c r="H132" s="442">
        <f>'2022'!G120</f>
        <v>3.3993120000000001</v>
      </c>
      <c r="I132" s="442">
        <f>'2022'!H120</f>
        <v>3.5590277777777781</v>
      </c>
      <c r="J132" s="428">
        <f t="shared" si="2"/>
        <v>34.756097560975604</v>
      </c>
      <c r="K132" s="444">
        <f>'2022'!L120</f>
        <v>57</v>
      </c>
      <c r="L132" s="444"/>
      <c r="M132" s="444"/>
      <c r="N132" s="444"/>
      <c r="O132" s="444"/>
    </row>
    <row r="133" spans="1:15" ht="47.25" x14ac:dyDescent="0.2">
      <c r="A133" s="437">
        <v>102</v>
      </c>
      <c r="B133" s="458" t="s">
        <v>321</v>
      </c>
      <c r="C133" s="442">
        <f>'2022'!B121</f>
        <v>2622.1</v>
      </c>
      <c r="D133" s="443">
        <f>'2022'!C121</f>
        <v>9612.9736329999996</v>
      </c>
      <c r="E133" s="443">
        <f>'2022'!D121</f>
        <v>10989</v>
      </c>
      <c r="F133" s="443">
        <f>'2022'!E121</f>
        <v>14106</v>
      </c>
      <c r="G133" s="442">
        <f>'2022'!F121</f>
        <v>4.5995090000000003</v>
      </c>
      <c r="H133" s="442">
        <f>'2022'!G121</f>
        <v>5.2578950000000004</v>
      </c>
      <c r="I133" s="442">
        <f>'2022'!H121</f>
        <v>5.3796575264101296</v>
      </c>
      <c r="J133" s="428">
        <f t="shared" si="2"/>
        <v>28.356727633631078</v>
      </c>
      <c r="K133" s="444">
        <f>'2022'!L121</f>
        <v>4000</v>
      </c>
      <c r="L133" s="444"/>
      <c r="M133" s="444"/>
      <c r="N133" s="444"/>
      <c r="O133" s="444"/>
    </row>
    <row r="134" spans="1:15" ht="33" customHeight="1" x14ac:dyDescent="0.2">
      <c r="A134" s="437">
        <v>103</v>
      </c>
      <c r="B134" s="458" t="s">
        <v>322</v>
      </c>
      <c r="C134" s="442">
        <f>'2022'!B122</f>
        <v>31.664999999999999</v>
      </c>
      <c r="D134" s="443">
        <f>'2022'!C122</f>
        <v>0</v>
      </c>
      <c r="E134" s="443">
        <f>'2022'!D122</f>
        <v>92</v>
      </c>
      <c r="F134" s="443">
        <f>'2022'!E122</f>
        <v>93</v>
      </c>
      <c r="G134" s="442">
        <f>'2022'!F122</f>
        <v>0</v>
      </c>
      <c r="H134" s="442">
        <f>'2022'!G122</f>
        <v>2.9063340000000002</v>
      </c>
      <c r="I134" s="442">
        <f>'2022'!H122</f>
        <v>2.9369966840360018</v>
      </c>
      <c r="J134" s="428">
        <f t="shared" si="2"/>
        <v>34.408602150537639</v>
      </c>
      <c r="K134" s="444">
        <f>'2022'!L122</f>
        <v>32</v>
      </c>
      <c r="L134" s="444"/>
      <c r="M134" s="444"/>
      <c r="N134" s="444"/>
      <c r="O134" s="444"/>
    </row>
    <row r="135" spans="1:15" ht="31.5" x14ac:dyDescent="0.2">
      <c r="A135" s="438">
        <v>104</v>
      </c>
      <c r="B135" s="458" t="s">
        <v>145</v>
      </c>
      <c r="C135" s="442">
        <f>'2022'!B123</f>
        <v>42</v>
      </c>
      <c r="D135" s="443">
        <f>'2022'!C123</f>
        <v>239.131317</v>
      </c>
      <c r="E135" s="443">
        <f>'2022'!D123</f>
        <v>168</v>
      </c>
      <c r="F135" s="443">
        <f>'2022'!E123</f>
        <v>220</v>
      </c>
      <c r="G135" s="442">
        <f>'2022'!F123</f>
        <v>5.5670190000000002</v>
      </c>
      <c r="H135" s="442">
        <f>'2022'!G123</f>
        <v>3.91107</v>
      </c>
      <c r="I135" s="442">
        <f>'2022'!H123</f>
        <v>5.2380952380952381</v>
      </c>
      <c r="J135" s="428">
        <f t="shared" si="2"/>
        <v>35</v>
      </c>
      <c r="K135" s="444">
        <f>'2022'!L123</f>
        <v>77</v>
      </c>
      <c r="L135" s="444"/>
      <c r="M135" s="444"/>
      <c r="N135" s="444"/>
      <c r="O135" s="444"/>
    </row>
    <row r="136" spans="1:15" ht="31.5" x14ac:dyDescent="0.2">
      <c r="A136" s="437">
        <v>105</v>
      </c>
      <c r="B136" s="456" t="s">
        <v>293</v>
      </c>
      <c r="C136" s="442">
        <f>'2022'!B124</f>
        <v>0</v>
      </c>
      <c r="D136" s="443">
        <f>'2022'!C124</f>
        <v>0</v>
      </c>
      <c r="E136" s="443">
        <f>'2022'!D124</f>
        <v>0</v>
      </c>
      <c r="F136" s="443">
        <f>'2022'!E124</f>
        <v>0</v>
      </c>
      <c r="G136" s="442">
        <f>'2022'!F124</f>
        <v>0</v>
      </c>
      <c r="H136" s="442">
        <f>'2022'!G124</f>
        <v>0</v>
      </c>
      <c r="I136" s="442">
        <f>'2022'!H124</f>
        <v>0</v>
      </c>
      <c r="J136" s="428">
        <v>0</v>
      </c>
      <c r="K136" s="444">
        <f>'2022'!L124</f>
        <v>937</v>
      </c>
      <c r="L136" s="444"/>
      <c r="M136" s="444"/>
      <c r="N136" s="444"/>
      <c r="O136" s="444"/>
    </row>
    <row r="137" spans="1:15" ht="15.75" x14ac:dyDescent="0.2">
      <c r="A137" s="450"/>
      <c r="B137" s="89" t="s">
        <v>153</v>
      </c>
      <c r="C137" s="447"/>
      <c r="D137" s="446"/>
      <c r="E137" s="446"/>
      <c r="F137" s="446"/>
      <c r="G137" s="447"/>
      <c r="H137" s="447"/>
      <c r="I137" s="447"/>
      <c r="J137" s="460"/>
      <c r="K137" s="457"/>
      <c r="L137" s="457"/>
      <c r="M137" s="457"/>
      <c r="N137" s="457"/>
      <c r="O137" s="457"/>
    </row>
    <row r="138" spans="1:15" ht="63.75" customHeight="1" x14ac:dyDescent="0.2">
      <c r="A138" s="437">
        <v>106</v>
      </c>
      <c r="B138" s="458" t="s">
        <v>168</v>
      </c>
      <c r="C138" s="442">
        <f>'2022'!B126</f>
        <v>34.731000000000002</v>
      </c>
      <c r="D138" s="443">
        <f>'2022'!C126</f>
        <v>54.835338999999998</v>
      </c>
      <c r="E138" s="443">
        <f>'2022'!D126</f>
        <v>55</v>
      </c>
      <c r="F138" s="443">
        <f>'2022'!E126</f>
        <v>58</v>
      </c>
      <c r="G138" s="442">
        <f>'2022'!F126</f>
        <v>1.578859</v>
      </c>
      <c r="H138" s="442">
        <f>'2022'!G126</f>
        <v>1.5835999999999999</v>
      </c>
      <c r="I138" s="442">
        <f>'2022'!H126</f>
        <v>1.6699778296046759</v>
      </c>
      <c r="J138" s="428">
        <f t="shared" si="2"/>
        <v>34.482758620689658</v>
      </c>
      <c r="K138" s="444">
        <f>'2022'!L126</f>
        <v>20</v>
      </c>
      <c r="L138" s="444"/>
      <c r="M138" s="444"/>
      <c r="N138" s="444"/>
      <c r="O138" s="444"/>
    </row>
    <row r="139" spans="1:15" ht="81.75" customHeight="1" x14ac:dyDescent="0.2">
      <c r="A139" s="437">
        <v>107</v>
      </c>
      <c r="B139" s="458" t="s">
        <v>156</v>
      </c>
      <c r="C139" s="442">
        <f>'2022'!B127</f>
        <v>46.97</v>
      </c>
      <c r="D139" s="443">
        <f>'2022'!C127</f>
        <v>51.773895000000003</v>
      </c>
      <c r="E139" s="443">
        <f>'2022'!D127</f>
        <v>39</v>
      </c>
      <c r="F139" s="443">
        <f>'2022'!E127</f>
        <v>63</v>
      </c>
      <c r="G139" s="442">
        <f>'2022'!F127</f>
        <v>1.4907109999999999</v>
      </c>
      <c r="H139" s="442">
        <f>'2022'!G127</f>
        <v>1.023622</v>
      </c>
      <c r="I139" s="442">
        <f>'2022'!H127</f>
        <v>1.3412816691505216</v>
      </c>
      <c r="J139" s="428">
        <f t="shared" si="2"/>
        <v>34.920634920634917</v>
      </c>
      <c r="K139" s="444">
        <f>'2022'!L127</f>
        <v>22</v>
      </c>
      <c r="L139" s="444"/>
      <c r="M139" s="444"/>
      <c r="N139" s="444"/>
      <c r="O139" s="444"/>
    </row>
    <row r="140" spans="1:15" ht="63.75" customHeight="1" x14ac:dyDescent="0.2">
      <c r="A140" s="437">
        <v>108</v>
      </c>
      <c r="B140" s="458" t="s">
        <v>323</v>
      </c>
      <c r="C140" s="442">
        <f>'2022'!B128</f>
        <v>9.1639999999999997</v>
      </c>
      <c r="D140" s="443">
        <f>'2022'!C128</f>
        <v>9.2446839999999995</v>
      </c>
      <c r="E140" s="443">
        <f>'2022'!D128</f>
        <v>8</v>
      </c>
      <c r="F140" s="443">
        <f>'2022'!E128</f>
        <v>8</v>
      </c>
      <c r="G140" s="442">
        <f>'2022'!F128</f>
        <v>0.72224100000000002</v>
      </c>
      <c r="H140" s="442">
        <f>'2022'!G128</f>
        <v>0.70397799999999999</v>
      </c>
      <c r="I140" s="442">
        <f>'2022'!H128</f>
        <v>0.87298123090353563</v>
      </c>
      <c r="J140" s="428">
        <f t="shared" si="2"/>
        <v>0</v>
      </c>
      <c r="K140" s="444">
        <f>'2022'!L128</f>
        <v>0</v>
      </c>
      <c r="L140" s="444"/>
      <c r="M140" s="444"/>
      <c r="N140" s="444"/>
      <c r="O140" s="444"/>
    </row>
    <row r="141" spans="1:15" ht="50.25" customHeight="1" x14ac:dyDescent="0.2">
      <c r="A141" s="437">
        <v>109</v>
      </c>
      <c r="B141" s="458" t="s">
        <v>324</v>
      </c>
      <c r="C141" s="442">
        <f>'2022'!B129</f>
        <v>22.285</v>
      </c>
      <c r="D141" s="443">
        <f>'2022'!C129</f>
        <v>52.815086000000001</v>
      </c>
      <c r="E141" s="443">
        <f>'2022'!D129</f>
        <v>25</v>
      </c>
      <c r="F141" s="443">
        <f>'2022'!E129</f>
        <v>29</v>
      </c>
      <c r="G141" s="442">
        <f>'2022'!F129</f>
        <v>2.1343740000000002</v>
      </c>
      <c r="H141" s="442">
        <f>'2022'!G129</f>
        <v>1.010305</v>
      </c>
      <c r="I141" s="442">
        <f>'2022'!H129</f>
        <v>1.3013237603769352</v>
      </c>
      <c r="J141" s="428">
        <f t="shared" si="2"/>
        <v>34.482758620689658</v>
      </c>
      <c r="K141" s="444">
        <f>'2022'!L129</f>
        <v>10</v>
      </c>
      <c r="L141" s="444"/>
      <c r="M141" s="444"/>
      <c r="N141" s="444"/>
      <c r="O141" s="444"/>
    </row>
    <row r="142" spans="1:15" ht="31.5" x14ac:dyDescent="0.2">
      <c r="A142" s="437">
        <v>110</v>
      </c>
      <c r="B142" s="458" t="s">
        <v>155</v>
      </c>
      <c r="C142" s="442">
        <f>'2022'!B130</f>
        <v>62.6</v>
      </c>
      <c r="D142" s="443">
        <f>'2022'!C130</f>
        <v>91.548935</v>
      </c>
      <c r="E142" s="443">
        <f>'2022'!D130</f>
        <v>120</v>
      </c>
      <c r="F142" s="443">
        <f>'2022'!E130</f>
        <v>351</v>
      </c>
      <c r="G142" s="442">
        <f>'2022'!F130</f>
        <v>1.4624429999999999</v>
      </c>
      <c r="H142" s="442">
        <f>'2022'!G130</f>
        <v>1.916933</v>
      </c>
      <c r="I142" s="442">
        <f>'2022'!H130</f>
        <v>5.6070287539936103</v>
      </c>
      <c r="J142" s="428">
        <f t="shared" si="2"/>
        <v>34.757834757834758</v>
      </c>
      <c r="K142" s="444">
        <f>'2022'!L130</f>
        <v>122</v>
      </c>
      <c r="L142" s="444"/>
      <c r="M142" s="444"/>
      <c r="N142" s="444"/>
      <c r="O142" s="444"/>
    </row>
    <row r="143" spans="1:15" ht="31.5" x14ac:dyDescent="0.2">
      <c r="A143" s="437">
        <v>111</v>
      </c>
      <c r="B143" s="458" t="s">
        <v>154</v>
      </c>
      <c r="C143" s="442">
        <f>'2022'!B131</f>
        <v>8.4</v>
      </c>
      <c r="D143" s="443">
        <f>'2022'!C131</f>
        <v>35</v>
      </c>
      <c r="E143" s="443">
        <f>'2022'!D131</f>
        <v>49</v>
      </c>
      <c r="F143" s="443">
        <f>'2022'!E131</f>
        <v>41</v>
      </c>
      <c r="G143" s="442">
        <f>'2022'!F131</f>
        <v>4.1666670000000003</v>
      </c>
      <c r="H143" s="442">
        <f>'2022'!G131</f>
        <v>5.8333339999999998</v>
      </c>
      <c r="I143" s="442">
        <f>'2022'!H131</f>
        <v>4.8809523809523805</v>
      </c>
      <c r="J143" s="428">
        <f t="shared" si="2"/>
        <v>34.146341463414636</v>
      </c>
      <c r="K143" s="444">
        <f>'2022'!L131</f>
        <v>14</v>
      </c>
      <c r="L143" s="444"/>
      <c r="M143" s="444"/>
      <c r="N143" s="444"/>
      <c r="O143" s="444"/>
    </row>
    <row r="144" spans="1:15" ht="30.75" customHeight="1" x14ac:dyDescent="0.2">
      <c r="A144" s="437">
        <v>112</v>
      </c>
      <c r="B144" s="458" t="s">
        <v>163</v>
      </c>
      <c r="C144" s="442">
        <f>'2022'!B132</f>
        <v>40.4</v>
      </c>
      <c r="D144" s="443">
        <f>'2022'!C132</f>
        <v>43.712775999999998</v>
      </c>
      <c r="E144" s="443">
        <f>'2022'!D132</f>
        <v>36</v>
      </c>
      <c r="F144" s="443">
        <f>'2022'!E132</f>
        <v>56</v>
      </c>
      <c r="G144" s="442">
        <f>'2022'!F132</f>
        <v>1.080983</v>
      </c>
      <c r="H144" s="442">
        <f>'2022'!G132</f>
        <v>0.89025200000000004</v>
      </c>
      <c r="I144" s="442">
        <f>'2022'!H132</f>
        <v>1.3861386138613863</v>
      </c>
      <c r="J144" s="428">
        <f t="shared" si="2"/>
        <v>33.928571428571431</v>
      </c>
      <c r="K144" s="444">
        <f>'2022'!L132</f>
        <v>19</v>
      </c>
      <c r="L144" s="444"/>
      <c r="M144" s="444"/>
      <c r="N144" s="444"/>
      <c r="O144" s="444"/>
    </row>
    <row r="145" spans="1:15" ht="47.25" x14ac:dyDescent="0.2">
      <c r="A145" s="437">
        <v>113</v>
      </c>
      <c r="B145" s="458" t="s">
        <v>325</v>
      </c>
      <c r="C145" s="442">
        <f>'2022'!B133</f>
        <v>25.61</v>
      </c>
      <c r="D145" s="443">
        <f>'2022'!C133</f>
        <v>43.758056640625</v>
      </c>
      <c r="E145" s="443">
        <f>'2022'!D133</f>
        <v>39</v>
      </c>
      <c r="F145" s="443">
        <f>'2022'!E133</f>
        <v>65</v>
      </c>
      <c r="G145" s="442">
        <f>'2022'!F133</f>
        <v>1.7085649999999999</v>
      </c>
      <c r="H145" s="442">
        <f>'2022'!G133</f>
        <v>1.522783</v>
      </c>
      <c r="I145" s="442">
        <f>'2022'!H133</f>
        <v>2.5380710659898478</v>
      </c>
      <c r="J145" s="428">
        <f t="shared" si="2"/>
        <v>23.076923076923077</v>
      </c>
      <c r="K145" s="444">
        <f>'2022'!L133</f>
        <v>15</v>
      </c>
      <c r="L145" s="444"/>
      <c r="M145" s="444"/>
      <c r="N145" s="444"/>
      <c r="O145" s="444"/>
    </row>
    <row r="146" spans="1:15" ht="47.25" x14ac:dyDescent="0.2">
      <c r="A146" s="437">
        <v>114</v>
      </c>
      <c r="B146" s="458" t="s">
        <v>326</v>
      </c>
      <c r="C146" s="442">
        <f>'2022'!B134</f>
        <v>16.600000000000001</v>
      </c>
      <c r="D146" s="443">
        <f>'2022'!C134</f>
        <v>41.721592000000001</v>
      </c>
      <c r="E146" s="443">
        <f>'2022'!D134</f>
        <v>39</v>
      </c>
      <c r="F146" s="443">
        <f>'2022'!E134</f>
        <v>73</v>
      </c>
      <c r="G146" s="442">
        <f>'2022'!F134</f>
        <v>2.511231</v>
      </c>
      <c r="H146" s="442">
        <f>'2022'!G134</f>
        <v>2.3474179999999998</v>
      </c>
      <c r="I146" s="442">
        <f>'2022'!H134</f>
        <v>4.3975903614457827</v>
      </c>
      <c r="J146" s="428">
        <f t="shared" si="2"/>
        <v>13.698630136986301</v>
      </c>
      <c r="K146" s="444">
        <f>'2022'!L134</f>
        <v>10</v>
      </c>
      <c r="L146" s="444"/>
      <c r="M146" s="444"/>
      <c r="N146" s="444"/>
      <c r="O146" s="444"/>
    </row>
    <row r="147" spans="1:15" ht="31.5" x14ac:dyDescent="0.2">
      <c r="A147" s="437">
        <v>115</v>
      </c>
      <c r="B147" s="458" t="s">
        <v>158</v>
      </c>
      <c r="C147" s="442">
        <f>'2022'!B135</f>
        <v>48.85</v>
      </c>
      <c r="D147" s="443">
        <f>'2022'!C135</f>
        <v>78.713486000000003</v>
      </c>
      <c r="E147" s="443">
        <f>'2022'!D135</f>
        <v>23</v>
      </c>
      <c r="F147" s="443">
        <f>'2022'!E135</f>
        <v>42</v>
      </c>
      <c r="G147" s="442">
        <f>'2022'!F135</f>
        <v>1.592166</v>
      </c>
      <c r="H147" s="442">
        <f>'2022'!G135</f>
        <v>0.46814600000000001</v>
      </c>
      <c r="I147" s="442">
        <f>'2022'!H135</f>
        <v>0.85977482088024559</v>
      </c>
      <c r="J147" s="428">
        <f t="shared" si="2"/>
        <v>33.333333333333329</v>
      </c>
      <c r="K147" s="444">
        <f>'2022'!L135</f>
        <v>14</v>
      </c>
      <c r="L147" s="444"/>
      <c r="M147" s="444"/>
      <c r="N147" s="444"/>
      <c r="O147" s="444"/>
    </row>
    <row r="148" spans="1:15" ht="47.25" x14ac:dyDescent="0.2">
      <c r="A148" s="437">
        <v>116</v>
      </c>
      <c r="B148" s="458" t="s">
        <v>157</v>
      </c>
      <c r="C148" s="442">
        <f>'2022'!B136</f>
        <v>34.69</v>
      </c>
      <c r="D148" s="443">
        <f>'2022'!C136</f>
        <v>51.020125999999998</v>
      </c>
      <c r="E148" s="443">
        <f>'2022'!D136</f>
        <v>21</v>
      </c>
      <c r="F148" s="443">
        <f>'2022'!E136</f>
        <v>48</v>
      </c>
      <c r="G148" s="442">
        <f>'2022'!F136</f>
        <v>1.470745</v>
      </c>
      <c r="H148" s="442">
        <f>'2022'!G136</f>
        <v>0.60536199999999996</v>
      </c>
      <c r="I148" s="442">
        <f>'2022'!H136</f>
        <v>1.3836840588065726</v>
      </c>
      <c r="J148" s="428">
        <f t="shared" si="2"/>
        <v>33.333333333333329</v>
      </c>
      <c r="K148" s="444">
        <f>'2022'!L136</f>
        <v>16</v>
      </c>
      <c r="L148" s="444"/>
      <c r="M148" s="444"/>
      <c r="N148" s="444"/>
      <c r="O148" s="444"/>
    </row>
    <row r="149" spans="1:15" ht="32.25" customHeight="1" x14ac:dyDescent="0.2">
      <c r="A149" s="437">
        <v>117</v>
      </c>
      <c r="B149" s="458" t="s">
        <v>161</v>
      </c>
      <c r="C149" s="442">
        <f>'2022'!B137</f>
        <v>8.7080000000000002</v>
      </c>
      <c r="D149" s="443">
        <f>'2022'!C137</f>
        <v>46.896847000000001</v>
      </c>
      <c r="E149" s="443">
        <f>'2022'!D137</f>
        <v>47</v>
      </c>
      <c r="F149" s="443">
        <f>'2022'!E137</f>
        <v>48</v>
      </c>
      <c r="G149" s="442">
        <f>'2022'!F137</f>
        <v>4.9552050000000003</v>
      </c>
      <c r="H149" s="442">
        <f>'2022'!G137</f>
        <v>4.9661039999999996</v>
      </c>
      <c r="I149" s="442">
        <f>'2022'!H137</f>
        <v>5.5121727147450619</v>
      </c>
      <c r="J149" s="428">
        <f t="shared" si="2"/>
        <v>31.25</v>
      </c>
      <c r="K149" s="444">
        <f>'2022'!L137</f>
        <v>15</v>
      </c>
      <c r="L149" s="444"/>
      <c r="M149" s="444"/>
      <c r="N149" s="444"/>
      <c r="O149" s="444"/>
    </row>
    <row r="150" spans="1:15" ht="33" customHeight="1" x14ac:dyDescent="0.2">
      <c r="A150" s="438">
        <v>118</v>
      </c>
      <c r="B150" s="458" t="s">
        <v>162</v>
      </c>
      <c r="C150" s="461">
        <f>'2022'!B138</f>
        <v>76.099999999999994</v>
      </c>
      <c r="D150" s="443">
        <f>'2022'!C138</f>
        <v>64.190185546875</v>
      </c>
      <c r="E150" s="443">
        <f>'2022'!D138</f>
        <v>69</v>
      </c>
      <c r="F150" s="443">
        <f>'2022'!E138</f>
        <v>78</v>
      </c>
      <c r="G150" s="442">
        <f>'2022'!F138</f>
        <v>0.84298799999999996</v>
      </c>
      <c r="H150" s="442">
        <f>'2022'!G138</f>
        <v>0.90615400000000002</v>
      </c>
      <c r="I150" s="442">
        <f>'2022'!H138</f>
        <v>1.0249671484888305</v>
      </c>
      <c r="J150" s="428">
        <f t="shared" si="2"/>
        <v>34.615384615384613</v>
      </c>
      <c r="K150" s="444">
        <f>'2022'!L138</f>
        <v>27</v>
      </c>
      <c r="L150" s="444"/>
      <c r="M150" s="444"/>
      <c r="N150" s="444"/>
      <c r="O150" s="444"/>
    </row>
    <row r="151" spans="1:15" ht="48" customHeight="1" x14ac:dyDescent="0.2">
      <c r="A151" s="438">
        <v>119</v>
      </c>
      <c r="B151" s="128" t="s">
        <v>165</v>
      </c>
      <c r="C151" s="461">
        <f>'2022'!B139</f>
        <v>3.52</v>
      </c>
      <c r="D151" s="688">
        <f>'2022'!C139</f>
        <v>71.216721000000007</v>
      </c>
      <c r="E151" s="688">
        <f>'2022'!D139</f>
        <v>49</v>
      </c>
      <c r="F151" s="443">
        <f>'2022'!E139</f>
        <v>2</v>
      </c>
      <c r="G151" s="690">
        <f>'2022'!F139</f>
        <v>1.224286</v>
      </c>
      <c r="H151" s="690">
        <f>'2022'!G139</f>
        <v>1.245552</v>
      </c>
      <c r="I151" s="442">
        <f>'2022'!H139</f>
        <v>0.56818181818181823</v>
      </c>
      <c r="J151" s="428">
        <f t="shared" si="2"/>
        <v>0</v>
      </c>
      <c r="K151" s="444">
        <f>'2022'!L139</f>
        <v>0</v>
      </c>
      <c r="L151" s="444"/>
      <c r="M151" s="444"/>
      <c r="N151" s="444"/>
      <c r="O151" s="444"/>
    </row>
    <row r="152" spans="1:15" ht="47.25" x14ac:dyDescent="0.2">
      <c r="A152" s="437">
        <v>120</v>
      </c>
      <c r="B152" s="119" t="s">
        <v>443</v>
      </c>
      <c r="C152" s="442">
        <f>'2022'!B140</f>
        <v>16.07</v>
      </c>
      <c r="D152" s="689"/>
      <c r="E152" s="689"/>
      <c r="F152" s="443">
        <f>'2022'!E140</f>
        <v>60</v>
      </c>
      <c r="G152" s="691"/>
      <c r="H152" s="691"/>
      <c r="I152" s="442">
        <f>'2022'!H140</f>
        <v>3.7336652146857499</v>
      </c>
      <c r="J152" s="428">
        <f t="shared" si="2"/>
        <v>35</v>
      </c>
      <c r="K152" s="444">
        <f>'2022'!L140</f>
        <v>21</v>
      </c>
      <c r="L152" s="444"/>
      <c r="M152" s="444"/>
      <c r="N152" s="444"/>
      <c r="O152" s="444"/>
    </row>
    <row r="153" spans="1:15" ht="15.75" x14ac:dyDescent="0.2">
      <c r="A153" s="450"/>
      <c r="B153" s="89" t="s">
        <v>173</v>
      </c>
      <c r="C153" s="447"/>
      <c r="D153" s="446"/>
      <c r="E153" s="446"/>
      <c r="F153" s="446"/>
      <c r="G153" s="447"/>
      <c r="H153" s="447"/>
      <c r="I153" s="447"/>
      <c r="J153" s="460"/>
      <c r="K153" s="457"/>
      <c r="L153" s="457"/>
      <c r="M153" s="457"/>
      <c r="N153" s="457"/>
      <c r="O153" s="457"/>
    </row>
    <row r="154" spans="1:15" ht="94.5" x14ac:dyDescent="0.2">
      <c r="A154" s="437">
        <v>121</v>
      </c>
      <c r="B154" s="458" t="s">
        <v>328</v>
      </c>
      <c r="C154" s="442">
        <f>'2022'!B142</f>
        <v>22.076000000000001</v>
      </c>
      <c r="D154" s="443">
        <f>'2022'!C142</f>
        <v>114.462906</v>
      </c>
      <c r="E154" s="443">
        <f>'2022'!D142</f>
        <v>119</v>
      </c>
      <c r="F154" s="443">
        <f>'2022'!E142</f>
        <v>131</v>
      </c>
      <c r="G154" s="442">
        <f>'2022'!F142</f>
        <v>5.1863570000000001</v>
      </c>
      <c r="H154" s="442">
        <f>'2022'!G142</f>
        <v>5.3919350000000001</v>
      </c>
      <c r="I154" s="442">
        <f>'2022'!H142</f>
        <v>5.9340460228302225</v>
      </c>
      <c r="J154" s="428">
        <f t="shared" si="2"/>
        <v>19.083969465648856</v>
      </c>
      <c r="K154" s="444">
        <f>'2022'!L142</f>
        <v>25</v>
      </c>
      <c r="L154" s="444"/>
      <c r="M154" s="444"/>
      <c r="N154" s="444"/>
      <c r="O154" s="444"/>
    </row>
    <row r="155" spans="1:15" ht="63.75" customHeight="1" x14ac:dyDescent="0.2">
      <c r="A155" s="437">
        <v>122</v>
      </c>
      <c r="B155" s="458" t="s">
        <v>329</v>
      </c>
      <c r="C155" s="442">
        <f>'2022'!B143</f>
        <v>51.795000000000002</v>
      </c>
      <c r="D155" s="443">
        <f>'2022'!C143</f>
        <v>106.239265</v>
      </c>
      <c r="E155" s="443">
        <f>'2022'!D143</f>
        <v>87</v>
      </c>
      <c r="F155" s="443">
        <f>'2022'!E143</f>
        <v>263</v>
      </c>
      <c r="G155" s="442">
        <f>'2022'!F143</f>
        <v>2.0445180000000001</v>
      </c>
      <c r="H155" s="442">
        <f>'2022'!G143</f>
        <v>1.6742680000000001</v>
      </c>
      <c r="I155" s="442">
        <f>'2022'!H143</f>
        <v>5.0777102036876141</v>
      </c>
      <c r="J155" s="428">
        <f t="shared" si="2"/>
        <v>34.980988593155892</v>
      </c>
      <c r="K155" s="444">
        <f>'2022'!L143</f>
        <v>92</v>
      </c>
      <c r="L155" s="444"/>
      <c r="M155" s="444"/>
      <c r="N155" s="444"/>
      <c r="O155" s="444"/>
    </row>
    <row r="156" spans="1:15" ht="31.5" customHeight="1" x14ac:dyDescent="0.2">
      <c r="A156" s="437">
        <v>123</v>
      </c>
      <c r="B156" s="458" t="s">
        <v>174</v>
      </c>
      <c r="C156" s="442">
        <f>'2022'!B144</f>
        <v>10.686999999999999</v>
      </c>
      <c r="D156" s="443">
        <f>'2022'!C144</f>
        <v>32.812671999999999</v>
      </c>
      <c r="E156" s="443">
        <f>'2022'!D144</f>
        <v>42</v>
      </c>
      <c r="F156" s="443">
        <f>'2022'!E144</f>
        <v>40</v>
      </c>
      <c r="G156" s="442">
        <f>'2022'!F144</f>
        <v>3.069474</v>
      </c>
      <c r="H156" s="442">
        <f>'2022'!G144</f>
        <v>3.928906</v>
      </c>
      <c r="I156" s="442">
        <f>'2022'!H144</f>
        <v>3.742865163282493</v>
      </c>
      <c r="J156" s="428">
        <f t="shared" si="2"/>
        <v>35</v>
      </c>
      <c r="K156" s="444">
        <f>'2022'!L144</f>
        <v>14</v>
      </c>
      <c r="L156" s="444"/>
      <c r="M156" s="444"/>
      <c r="N156" s="444"/>
      <c r="O156" s="444"/>
    </row>
    <row r="157" spans="1:15" ht="31.5" x14ac:dyDescent="0.2">
      <c r="A157" s="437">
        <v>124</v>
      </c>
      <c r="B157" s="458" t="s">
        <v>178</v>
      </c>
      <c r="C157" s="442">
        <f>'2022'!B145</f>
        <v>127.137</v>
      </c>
      <c r="D157" s="443">
        <f>'2022'!C145</f>
        <v>264.69006300000001</v>
      </c>
      <c r="E157" s="443">
        <f>'2022'!D145</f>
        <v>176</v>
      </c>
      <c r="F157" s="443">
        <f>'2022'!E145</f>
        <v>248</v>
      </c>
      <c r="G157" s="442">
        <f>'2022'!F145</f>
        <v>2.081928</v>
      </c>
      <c r="H157" s="442">
        <f>'2022'!G145</f>
        <v>1.384333</v>
      </c>
      <c r="I157" s="442">
        <f>'2022'!H145</f>
        <v>1.95065165923374</v>
      </c>
      <c r="J157" s="428">
        <f t="shared" si="2"/>
        <v>34.677419354838712</v>
      </c>
      <c r="K157" s="444">
        <f>'2022'!L145</f>
        <v>86</v>
      </c>
      <c r="L157" s="444"/>
      <c r="M157" s="444"/>
      <c r="N157" s="444"/>
      <c r="O157" s="444"/>
    </row>
    <row r="158" spans="1:15" ht="31.5" x14ac:dyDescent="0.2">
      <c r="A158" s="438">
        <v>125</v>
      </c>
      <c r="B158" s="114" t="s">
        <v>177</v>
      </c>
      <c r="C158" s="442">
        <f>'2022'!B146</f>
        <v>119.479</v>
      </c>
      <c r="D158" s="443">
        <f>'2022'!C146</f>
        <v>343.622253</v>
      </c>
      <c r="E158" s="443">
        <f>'2022'!D146</f>
        <v>318</v>
      </c>
      <c r="F158" s="443">
        <f>'2022'!E146</f>
        <v>372</v>
      </c>
      <c r="G158" s="442">
        <f>'2022'!F146</f>
        <v>2.9500540000000002</v>
      </c>
      <c r="H158" s="442">
        <f>'2022'!G146</f>
        <v>2.730083</v>
      </c>
      <c r="I158" s="442">
        <f>'2022'!H146</f>
        <v>3.1135178566944819</v>
      </c>
      <c r="J158" s="428">
        <f t="shared" si="2"/>
        <v>34.946236559139784</v>
      </c>
      <c r="K158" s="444">
        <f>'2022'!L146</f>
        <v>130</v>
      </c>
      <c r="L158" s="444"/>
      <c r="M158" s="444"/>
      <c r="N158" s="444"/>
      <c r="O158" s="444"/>
    </row>
    <row r="159" spans="1:15" ht="57.75" customHeight="1" x14ac:dyDescent="0.2">
      <c r="A159" s="437">
        <v>126</v>
      </c>
      <c r="B159" s="458" t="s">
        <v>330</v>
      </c>
      <c r="C159" s="442">
        <f>'2022'!B147</f>
        <v>19.553999999999998</v>
      </c>
      <c r="D159" s="443">
        <f>'2022'!C147</f>
        <v>133.197067</v>
      </c>
      <c r="E159" s="443">
        <f>'2022'!D147</f>
        <v>82</v>
      </c>
      <c r="F159" s="443">
        <f>'2022'!E147</f>
        <v>57</v>
      </c>
      <c r="G159" s="442">
        <f>'2022'!F147</f>
        <v>6.8117549999999998</v>
      </c>
      <c r="H159" s="442">
        <f>'2022'!G147</f>
        <v>4.1935149999999997</v>
      </c>
      <c r="I159" s="442">
        <f>'2022'!H147</f>
        <v>2.9150046026388465</v>
      </c>
      <c r="J159" s="428">
        <f t="shared" si="2"/>
        <v>26.315789473684209</v>
      </c>
      <c r="K159" s="444">
        <f>'2022'!L147</f>
        <v>15</v>
      </c>
      <c r="L159" s="444"/>
      <c r="M159" s="444"/>
      <c r="N159" s="444"/>
      <c r="O159" s="444"/>
    </row>
    <row r="160" spans="1:15" ht="15.75" x14ac:dyDescent="0.2">
      <c r="A160" s="450"/>
      <c r="B160" s="89" t="s">
        <v>180</v>
      </c>
      <c r="C160" s="447"/>
      <c r="D160" s="446"/>
      <c r="E160" s="446"/>
      <c r="F160" s="446"/>
      <c r="G160" s="447"/>
      <c r="H160" s="447"/>
      <c r="I160" s="447"/>
      <c r="J160" s="460"/>
      <c r="K160" s="457"/>
      <c r="L160" s="457"/>
      <c r="M160" s="457"/>
      <c r="N160" s="457"/>
      <c r="O160" s="457"/>
    </row>
    <row r="161" spans="1:15" ht="31.5" x14ac:dyDescent="0.2">
      <c r="A161" s="437">
        <v>127</v>
      </c>
      <c r="B161" s="458" t="s">
        <v>185</v>
      </c>
      <c r="C161" s="442">
        <f>'2022'!B149</f>
        <v>1372</v>
      </c>
      <c r="D161" s="443">
        <f>'2022'!C149</f>
        <v>1669.864014</v>
      </c>
      <c r="E161" s="443">
        <f>'2022'!D149</f>
        <v>2887</v>
      </c>
      <c r="F161" s="443">
        <f>'2022'!E149</f>
        <v>2373</v>
      </c>
      <c r="G161" s="442">
        <f>'2022'!F149</f>
        <v>1.216845</v>
      </c>
      <c r="H161" s="442">
        <f>'2022'!G149</f>
        <v>2.103783</v>
      </c>
      <c r="I161" s="442">
        <f>'2022'!H149</f>
        <v>1.7295918367346939</v>
      </c>
      <c r="J161" s="428">
        <f t="shared" si="2"/>
        <v>33.712600084281505</v>
      </c>
      <c r="K161" s="444">
        <f>'2022'!L149</f>
        <v>800</v>
      </c>
      <c r="L161" s="444"/>
      <c r="M161" s="444"/>
      <c r="N161" s="444"/>
      <c r="O161" s="444"/>
    </row>
    <row r="162" spans="1:15" ht="31.5" x14ac:dyDescent="0.2">
      <c r="A162" s="437">
        <v>128</v>
      </c>
      <c r="B162" s="458" t="s">
        <v>331</v>
      </c>
      <c r="C162" s="442">
        <f>'2022'!B150</f>
        <v>187.15</v>
      </c>
      <c r="D162" s="443">
        <f>'2022'!C150</f>
        <v>1245.6186520000001</v>
      </c>
      <c r="E162" s="443">
        <f>'2022'!D150</f>
        <v>673</v>
      </c>
      <c r="F162" s="443">
        <f>'2022'!E150</f>
        <v>1184</v>
      </c>
      <c r="G162" s="442">
        <f>'2022'!F150</f>
        <v>6.6557240000000002</v>
      </c>
      <c r="H162" s="442">
        <f>'2022'!G150</f>
        <v>3.5959880000000002</v>
      </c>
      <c r="I162" s="442">
        <f>'2022'!H150</f>
        <v>6.3264760886989047</v>
      </c>
      <c r="J162" s="428">
        <f t="shared" si="2"/>
        <v>34.966216216216218</v>
      </c>
      <c r="K162" s="444">
        <f>'2022'!L150</f>
        <v>414</v>
      </c>
      <c r="L162" s="444"/>
      <c r="M162" s="444"/>
      <c r="N162" s="444"/>
      <c r="O162" s="444"/>
    </row>
    <row r="163" spans="1:15" ht="56.25" customHeight="1" x14ac:dyDescent="0.2">
      <c r="A163" s="437">
        <v>129</v>
      </c>
      <c r="B163" s="458" t="s">
        <v>332</v>
      </c>
      <c r="C163" s="442">
        <f>'2022'!B151</f>
        <v>363.3</v>
      </c>
      <c r="D163" s="443">
        <f>'2022'!C151</f>
        <v>1722.545288</v>
      </c>
      <c r="E163" s="443">
        <f>'2022'!D151</f>
        <v>1893</v>
      </c>
      <c r="F163" s="443">
        <f>'2022'!E151</f>
        <v>1584</v>
      </c>
      <c r="G163" s="442">
        <f>'2022'!F151</f>
        <v>4.74132</v>
      </c>
      <c r="H163" s="442">
        <f>'2022'!G151</f>
        <v>5.2104980000000003</v>
      </c>
      <c r="I163" s="442">
        <f>'2022'!H151</f>
        <v>4.3600330305532617</v>
      </c>
      <c r="J163" s="428">
        <f t="shared" si="2"/>
        <v>34.974747474747474</v>
      </c>
      <c r="K163" s="444">
        <f>'2022'!L151</f>
        <v>554</v>
      </c>
      <c r="L163" s="444"/>
      <c r="M163" s="444"/>
      <c r="N163" s="444"/>
      <c r="O163" s="444"/>
    </row>
    <row r="164" spans="1:15" ht="49.5" customHeight="1" x14ac:dyDescent="0.2">
      <c r="A164" s="437">
        <v>130</v>
      </c>
      <c r="B164" s="458" t="s">
        <v>333</v>
      </c>
      <c r="C164" s="442">
        <f>'2022'!B152</f>
        <v>394</v>
      </c>
      <c r="D164" s="443">
        <f>'2022'!C152</f>
        <v>1072.5447999999999</v>
      </c>
      <c r="E164" s="443">
        <f>'2022'!D152</f>
        <v>684</v>
      </c>
      <c r="F164" s="443">
        <f>'2022'!E152</f>
        <v>1126</v>
      </c>
      <c r="G164" s="442">
        <f>'2022'!F152</f>
        <v>2.72</v>
      </c>
      <c r="H164" s="442">
        <f>'2022'!G152</f>
        <v>1.7346410000000001</v>
      </c>
      <c r="I164" s="442">
        <f>'2022'!H152</f>
        <v>2.8578680203045685</v>
      </c>
      <c r="J164" s="428">
        <f t="shared" si="2"/>
        <v>34.991119005328599</v>
      </c>
      <c r="K164" s="444">
        <f>'2022'!L152</f>
        <v>394</v>
      </c>
      <c r="L164" s="444"/>
      <c r="M164" s="444"/>
      <c r="N164" s="444"/>
      <c r="O164" s="444"/>
    </row>
    <row r="165" spans="1:15" ht="31.5" x14ac:dyDescent="0.2">
      <c r="A165" s="437">
        <v>131</v>
      </c>
      <c r="B165" s="458" t="s">
        <v>182</v>
      </c>
      <c r="C165" s="442">
        <f>'2022'!B153</f>
        <v>193</v>
      </c>
      <c r="D165" s="443">
        <f>'2022'!C153</f>
        <v>302.49380500000001</v>
      </c>
      <c r="E165" s="443">
        <f>'2022'!D153</f>
        <v>332</v>
      </c>
      <c r="F165" s="443">
        <f>'2022'!E153</f>
        <v>499</v>
      </c>
      <c r="G165" s="442">
        <f>'2022'!F153</f>
        <v>1.559841</v>
      </c>
      <c r="H165" s="442">
        <f>'2022'!G153</f>
        <v>1.7119930000000001</v>
      </c>
      <c r="I165" s="442">
        <f>'2022'!H153</f>
        <v>2.5854922279792745</v>
      </c>
      <c r="J165" s="428">
        <f t="shared" si="2"/>
        <v>34.869739478957918</v>
      </c>
      <c r="K165" s="444">
        <f>'2022'!L153</f>
        <v>174</v>
      </c>
      <c r="L165" s="444"/>
      <c r="M165" s="444"/>
      <c r="N165" s="444"/>
      <c r="O165" s="444"/>
    </row>
    <row r="166" spans="1:15" ht="47.25" x14ac:dyDescent="0.2">
      <c r="A166" s="438">
        <v>132</v>
      </c>
      <c r="B166" s="458" t="s">
        <v>334</v>
      </c>
      <c r="C166" s="442">
        <f>'2022'!B154</f>
        <v>264.7</v>
      </c>
      <c r="D166" s="443">
        <f>'2022'!C154</f>
        <v>488.909088</v>
      </c>
      <c r="E166" s="443">
        <f>'2022'!D154</f>
        <v>427</v>
      </c>
      <c r="F166" s="443">
        <f>'2022'!E154</f>
        <v>428</v>
      </c>
      <c r="G166" s="442">
        <f>'2022'!F154</f>
        <v>1.847059</v>
      </c>
      <c r="H166" s="442">
        <f>'2022'!G154</f>
        <v>1.6131709999999999</v>
      </c>
      <c r="I166" s="442">
        <f>'2022'!H154</f>
        <v>1.6169248205515678</v>
      </c>
      <c r="J166" s="428">
        <f t="shared" si="2"/>
        <v>34.813084112149532</v>
      </c>
      <c r="K166" s="444">
        <f>'2022'!L154</f>
        <v>149</v>
      </c>
      <c r="L166" s="444"/>
      <c r="M166" s="444"/>
      <c r="N166" s="444"/>
      <c r="O166" s="444"/>
    </row>
    <row r="167" spans="1:15" ht="31.5" x14ac:dyDescent="0.2">
      <c r="A167" s="437">
        <v>133</v>
      </c>
      <c r="B167" s="458" t="s">
        <v>335</v>
      </c>
      <c r="C167" s="442">
        <f>'2022'!B155</f>
        <v>93.555000000000007</v>
      </c>
      <c r="D167" s="443">
        <f>'2022'!C155</f>
        <v>618.34783900000002</v>
      </c>
      <c r="E167" s="443">
        <f>'2022'!D155</f>
        <v>782</v>
      </c>
      <c r="F167" s="443">
        <f>'2022'!E155</f>
        <v>623</v>
      </c>
      <c r="G167" s="442">
        <f>'2022'!F155</f>
        <v>6.6098109999999997</v>
      </c>
      <c r="H167" s="442">
        <f>'2022'!G155</f>
        <v>8.3591660000000001</v>
      </c>
      <c r="I167" s="442">
        <f>'2022'!H155</f>
        <v>6.6591844369622146</v>
      </c>
      <c r="J167" s="428">
        <f t="shared" si="2"/>
        <v>34.991974317817018</v>
      </c>
      <c r="K167" s="444">
        <f>'2022'!L155</f>
        <v>218</v>
      </c>
      <c r="L167" s="444"/>
      <c r="M167" s="444"/>
      <c r="N167" s="444"/>
      <c r="O167" s="444"/>
    </row>
    <row r="168" spans="1:15" ht="30" customHeight="1" x14ac:dyDescent="0.2">
      <c r="A168" s="450"/>
      <c r="B168" s="89" t="s">
        <v>187</v>
      </c>
      <c r="C168" s="447"/>
      <c r="D168" s="446"/>
      <c r="E168" s="446"/>
      <c r="F168" s="446"/>
      <c r="G168" s="447"/>
      <c r="H168" s="447"/>
      <c r="I168" s="447"/>
      <c r="J168" s="460"/>
      <c r="K168" s="457"/>
      <c r="L168" s="457"/>
      <c r="M168" s="457"/>
      <c r="N168" s="457"/>
      <c r="O168" s="457"/>
    </row>
    <row r="169" spans="1:15" ht="65.25" customHeight="1" x14ac:dyDescent="0.2">
      <c r="A169" s="450">
        <v>134</v>
      </c>
      <c r="B169" s="49" t="s">
        <v>189</v>
      </c>
      <c r="C169" s="442">
        <f>'2022'!B157</f>
        <v>58.8</v>
      </c>
      <c r="D169" s="688">
        <f>'2022'!C157</f>
        <v>121.27649700000001</v>
      </c>
      <c r="E169" s="688">
        <f>'2022'!D157</f>
        <v>322</v>
      </c>
      <c r="F169" s="443">
        <f>'2022'!E157</f>
        <v>40</v>
      </c>
      <c r="G169" s="690">
        <f>'2022'!F157</f>
        <v>0.417016</v>
      </c>
      <c r="H169" s="690">
        <f>'2022'!G157</f>
        <v>1.1072139999999999</v>
      </c>
      <c r="I169" s="442">
        <f>'2022'!H157</f>
        <v>0.68027210884353739</v>
      </c>
      <c r="J169" s="428">
        <f t="shared" ref="J169:J231" si="3">IF(K169&gt;0,K169/F169*100,0)</f>
        <v>35</v>
      </c>
      <c r="K169" s="444">
        <f>'2022'!L157</f>
        <v>14</v>
      </c>
      <c r="L169" s="444"/>
      <c r="M169" s="444"/>
      <c r="N169" s="444"/>
      <c r="O169" s="444"/>
    </row>
    <row r="170" spans="1:15" ht="69.75" customHeight="1" x14ac:dyDescent="0.2">
      <c r="A170" s="450">
        <v>135</v>
      </c>
      <c r="B170" s="49" t="s">
        <v>190</v>
      </c>
      <c r="C170" s="442">
        <f>'2022'!B158</f>
        <v>17.8</v>
      </c>
      <c r="D170" s="692"/>
      <c r="E170" s="692"/>
      <c r="F170" s="443">
        <f>'2022'!E158</f>
        <v>0</v>
      </c>
      <c r="G170" s="693"/>
      <c r="H170" s="693"/>
      <c r="I170" s="442">
        <f>'2022'!H158</f>
        <v>0</v>
      </c>
      <c r="J170" s="428">
        <f t="shared" si="3"/>
        <v>0</v>
      </c>
      <c r="K170" s="444">
        <f>'2022'!L158</f>
        <v>0</v>
      </c>
      <c r="L170" s="444"/>
      <c r="M170" s="444"/>
      <c r="N170" s="444"/>
      <c r="O170" s="444"/>
    </row>
    <row r="171" spans="1:15" ht="66.75" customHeight="1" x14ac:dyDescent="0.2">
      <c r="A171" s="450">
        <v>136</v>
      </c>
      <c r="B171" s="49" t="s">
        <v>191</v>
      </c>
      <c r="C171" s="442">
        <f>'2022'!B159</f>
        <v>30.8</v>
      </c>
      <c r="D171" s="692"/>
      <c r="E171" s="692"/>
      <c r="F171" s="443">
        <f>'2022'!E159</f>
        <v>9</v>
      </c>
      <c r="G171" s="693"/>
      <c r="H171" s="693"/>
      <c r="I171" s="442">
        <f>'2022'!H159</f>
        <v>0.29220779220779219</v>
      </c>
      <c r="J171" s="428">
        <f t="shared" si="3"/>
        <v>33.333333333333329</v>
      </c>
      <c r="K171" s="444">
        <f>'2022'!L159</f>
        <v>3</v>
      </c>
      <c r="L171" s="444"/>
      <c r="M171" s="444"/>
      <c r="N171" s="444"/>
      <c r="O171" s="444"/>
    </row>
    <row r="172" spans="1:15" ht="63" customHeight="1" x14ac:dyDescent="0.2">
      <c r="A172" s="450">
        <v>137</v>
      </c>
      <c r="B172" s="49" t="s">
        <v>192</v>
      </c>
      <c r="C172" s="442">
        <f>'2022'!B160</f>
        <v>20.399999999999999</v>
      </c>
      <c r="D172" s="692"/>
      <c r="E172" s="692"/>
      <c r="F172" s="443">
        <f>'2022'!E160</f>
        <v>8</v>
      </c>
      <c r="G172" s="693"/>
      <c r="H172" s="693"/>
      <c r="I172" s="442">
        <f>'2022'!H160</f>
        <v>0.39215686274509809</v>
      </c>
      <c r="J172" s="428">
        <f t="shared" si="3"/>
        <v>25</v>
      </c>
      <c r="K172" s="444">
        <f>'2022'!L160</f>
        <v>2</v>
      </c>
      <c r="L172" s="444"/>
      <c r="M172" s="444"/>
      <c r="N172" s="444"/>
      <c r="O172" s="444"/>
    </row>
    <row r="173" spans="1:15" ht="66" customHeight="1" x14ac:dyDescent="0.2">
      <c r="A173" s="450">
        <v>138</v>
      </c>
      <c r="B173" s="49" t="s">
        <v>193</v>
      </c>
      <c r="C173" s="442">
        <f>'2022'!B161</f>
        <v>20.8</v>
      </c>
      <c r="D173" s="692"/>
      <c r="E173" s="692"/>
      <c r="F173" s="443">
        <f>'2022'!E161</f>
        <v>0</v>
      </c>
      <c r="G173" s="693"/>
      <c r="H173" s="693"/>
      <c r="I173" s="442">
        <f>'2022'!H161</f>
        <v>0</v>
      </c>
      <c r="J173" s="428">
        <f t="shared" si="3"/>
        <v>0</v>
      </c>
      <c r="K173" s="444">
        <f>'2022'!L161</f>
        <v>0</v>
      </c>
      <c r="L173" s="444"/>
      <c r="M173" s="444"/>
      <c r="N173" s="444"/>
      <c r="O173" s="444"/>
    </row>
    <row r="174" spans="1:15" ht="65.25" customHeight="1" x14ac:dyDescent="0.2">
      <c r="A174" s="450">
        <v>139</v>
      </c>
      <c r="B174" s="49" t="s">
        <v>194</v>
      </c>
      <c r="C174" s="442">
        <f>'2022'!B162</f>
        <v>14.8</v>
      </c>
      <c r="D174" s="692"/>
      <c r="E174" s="692"/>
      <c r="F174" s="443">
        <f>'2022'!E162</f>
        <v>3</v>
      </c>
      <c r="G174" s="693"/>
      <c r="H174" s="693"/>
      <c r="I174" s="442">
        <f>'2022'!H162</f>
        <v>0.20270270270270269</v>
      </c>
      <c r="J174" s="428">
        <f t="shared" si="3"/>
        <v>33.333333333333329</v>
      </c>
      <c r="K174" s="444">
        <f>'2022'!L162</f>
        <v>1</v>
      </c>
      <c r="L174" s="444"/>
      <c r="M174" s="444"/>
      <c r="N174" s="444"/>
      <c r="O174" s="444"/>
    </row>
    <row r="175" spans="1:15" ht="63.75" customHeight="1" x14ac:dyDescent="0.2">
      <c r="A175" s="450">
        <v>140</v>
      </c>
      <c r="B175" s="49" t="s">
        <v>195</v>
      </c>
      <c r="C175" s="442">
        <f>'2022'!B163</f>
        <v>8.6</v>
      </c>
      <c r="D175" s="692"/>
      <c r="E175" s="692"/>
      <c r="F175" s="443">
        <f>'2022'!E163</f>
        <v>7</v>
      </c>
      <c r="G175" s="693"/>
      <c r="H175" s="693"/>
      <c r="I175" s="442">
        <f>'2022'!H163</f>
        <v>0.81395348837209303</v>
      </c>
      <c r="J175" s="428">
        <f t="shared" si="3"/>
        <v>28.571428571428569</v>
      </c>
      <c r="K175" s="444">
        <f>'2022'!L163</f>
        <v>2</v>
      </c>
      <c r="L175" s="444"/>
      <c r="M175" s="444"/>
      <c r="N175" s="444"/>
      <c r="O175" s="444"/>
    </row>
    <row r="176" spans="1:15" ht="66.75" customHeight="1" x14ac:dyDescent="0.2">
      <c r="A176" s="450">
        <v>141</v>
      </c>
      <c r="B176" s="49" t="s">
        <v>196</v>
      </c>
      <c r="C176" s="442">
        <f>'2022'!B164</f>
        <v>8</v>
      </c>
      <c r="D176" s="692"/>
      <c r="E176" s="692"/>
      <c r="F176" s="443">
        <f>'2022'!E164</f>
        <v>17</v>
      </c>
      <c r="G176" s="693"/>
      <c r="H176" s="693"/>
      <c r="I176" s="442">
        <f>'2022'!H164</f>
        <v>2.125</v>
      </c>
      <c r="J176" s="428">
        <f t="shared" si="3"/>
        <v>29.411764705882355</v>
      </c>
      <c r="K176" s="444">
        <f>'2022'!L164</f>
        <v>5</v>
      </c>
      <c r="L176" s="444"/>
      <c r="M176" s="444"/>
      <c r="N176" s="444"/>
      <c r="O176" s="444"/>
    </row>
    <row r="177" spans="1:15" ht="65.25" customHeight="1" x14ac:dyDescent="0.2">
      <c r="A177" s="450">
        <v>142</v>
      </c>
      <c r="B177" s="49" t="s">
        <v>197</v>
      </c>
      <c r="C177" s="442">
        <f>'2022'!B165</f>
        <v>30.8</v>
      </c>
      <c r="D177" s="692"/>
      <c r="E177" s="692"/>
      <c r="F177" s="443">
        <f>'2022'!E165</f>
        <v>8</v>
      </c>
      <c r="G177" s="693"/>
      <c r="H177" s="693"/>
      <c r="I177" s="442">
        <f>'2022'!H165</f>
        <v>0.25974025974025972</v>
      </c>
      <c r="J177" s="428">
        <f t="shared" si="3"/>
        <v>25</v>
      </c>
      <c r="K177" s="444">
        <f>'2022'!L165</f>
        <v>2</v>
      </c>
      <c r="L177" s="444"/>
      <c r="M177" s="444"/>
      <c r="N177" s="444"/>
      <c r="O177" s="444"/>
    </row>
    <row r="178" spans="1:15" ht="69.75" customHeight="1" x14ac:dyDescent="0.2">
      <c r="A178" s="450">
        <v>143</v>
      </c>
      <c r="B178" s="49" t="s">
        <v>198</v>
      </c>
      <c r="C178" s="442">
        <f>'2022'!B166</f>
        <v>37.25</v>
      </c>
      <c r="D178" s="692"/>
      <c r="E178" s="692"/>
      <c r="F178" s="443">
        <f>'2022'!E166</f>
        <v>17</v>
      </c>
      <c r="G178" s="693"/>
      <c r="H178" s="693"/>
      <c r="I178" s="442">
        <f>'2022'!H166</f>
        <v>0.4563758389261745</v>
      </c>
      <c r="J178" s="428">
        <f t="shared" si="3"/>
        <v>29.411764705882355</v>
      </c>
      <c r="K178" s="444">
        <f>'2022'!L166</f>
        <v>5</v>
      </c>
      <c r="L178" s="444"/>
      <c r="M178" s="444"/>
      <c r="N178" s="444"/>
      <c r="O178" s="444"/>
    </row>
    <row r="179" spans="1:15" ht="64.5" customHeight="1" x14ac:dyDescent="0.2">
      <c r="A179" s="450">
        <v>144</v>
      </c>
      <c r="B179" s="49" t="s">
        <v>199</v>
      </c>
      <c r="C179" s="442">
        <f>'2022'!B167</f>
        <v>24.34</v>
      </c>
      <c r="D179" s="692"/>
      <c r="E179" s="692"/>
      <c r="F179" s="443">
        <f>'2022'!E167</f>
        <v>8</v>
      </c>
      <c r="G179" s="693"/>
      <c r="H179" s="693"/>
      <c r="I179" s="442">
        <f>'2022'!H167</f>
        <v>0.32867707477403452</v>
      </c>
      <c r="J179" s="428">
        <f t="shared" si="3"/>
        <v>25</v>
      </c>
      <c r="K179" s="444">
        <f>'2022'!L167</f>
        <v>2</v>
      </c>
      <c r="L179" s="444"/>
      <c r="M179" s="444"/>
      <c r="N179" s="444"/>
      <c r="O179" s="444"/>
    </row>
    <row r="180" spans="1:15" ht="78.75" x14ac:dyDescent="0.2">
      <c r="A180" s="438">
        <v>145</v>
      </c>
      <c r="B180" s="49" t="s">
        <v>200</v>
      </c>
      <c r="C180" s="442">
        <f>'2022'!B168</f>
        <v>30.8</v>
      </c>
      <c r="D180" s="689"/>
      <c r="E180" s="689"/>
      <c r="F180" s="443">
        <f>'2022'!E168</f>
        <v>12</v>
      </c>
      <c r="G180" s="691"/>
      <c r="H180" s="691"/>
      <c r="I180" s="442">
        <f>'2022'!H168</f>
        <v>0.38961038961038963</v>
      </c>
      <c r="J180" s="428">
        <f t="shared" si="3"/>
        <v>33.333333333333329</v>
      </c>
      <c r="K180" s="444">
        <f>'2022'!L168</f>
        <v>4</v>
      </c>
      <c r="L180" s="444"/>
      <c r="M180" s="444"/>
      <c r="N180" s="444"/>
      <c r="O180" s="444"/>
    </row>
    <row r="181" spans="1:15" ht="31.5" x14ac:dyDescent="0.2">
      <c r="A181" s="437">
        <v>146</v>
      </c>
      <c r="B181" s="458" t="s">
        <v>337</v>
      </c>
      <c r="C181" s="442">
        <f>'2022'!B169</f>
        <v>1020.3</v>
      </c>
      <c r="D181" s="443">
        <f>'2022'!C169</f>
        <v>2763.6621089999999</v>
      </c>
      <c r="E181" s="443">
        <f>'2022'!D169</f>
        <v>3156</v>
      </c>
      <c r="F181" s="443">
        <f>'2022'!E169</f>
        <v>3312</v>
      </c>
      <c r="G181" s="442">
        <f>'2022'!F169</f>
        <v>2.4763999999999999</v>
      </c>
      <c r="H181" s="442">
        <f>'2022'!G169</f>
        <v>3.0930960000000001</v>
      </c>
      <c r="I181" s="442">
        <f>'2022'!H169</f>
        <v>3.2461040870332258</v>
      </c>
      <c r="J181" s="428">
        <f t="shared" si="3"/>
        <v>34.993961352657003</v>
      </c>
      <c r="K181" s="444">
        <f>'2022'!L169</f>
        <v>1159</v>
      </c>
      <c r="L181" s="444"/>
      <c r="M181" s="444"/>
      <c r="N181" s="444"/>
      <c r="O181" s="444"/>
    </row>
    <row r="182" spans="1:15" ht="17.25" customHeight="1" x14ac:dyDescent="0.2">
      <c r="A182" s="438"/>
      <c r="B182" s="89" t="s">
        <v>201</v>
      </c>
      <c r="C182" s="447"/>
      <c r="D182" s="446"/>
      <c r="E182" s="446"/>
      <c r="F182" s="446"/>
      <c r="G182" s="447"/>
      <c r="H182" s="447"/>
      <c r="I182" s="447"/>
      <c r="J182" s="460"/>
      <c r="K182" s="457"/>
      <c r="L182" s="439"/>
      <c r="M182" s="439"/>
      <c r="N182" s="439"/>
      <c r="O182" s="439"/>
    </row>
    <row r="183" spans="1:15" ht="63" x14ac:dyDescent="0.2">
      <c r="A183" s="437">
        <v>147</v>
      </c>
      <c r="B183" s="458" t="s">
        <v>202</v>
      </c>
      <c r="C183" s="442">
        <f>'2022'!B171</f>
        <v>538.20000000000005</v>
      </c>
      <c r="D183" s="443">
        <f>'2022'!C171</f>
        <v>869.660706</v>
      </c>
      <c r="E183" s="443">
        <f>'2022'!D171</f>
        <v>820</v>
      </c>
      <c r="F183" s="443">
        <f>'2022'!E171</f>
        <v>1322</v>
      </c>
      <c r="G183" s="442">
        <f>'2022'!F171</f>
        <v>1.615869</v>
      </c>
      <c r="H183" s="442">
        <f>'2022'!G171</f>
        <v>1.5235970000000001</v>
      </c>
      <c r="I183" s="442">
        <f>'2022'!H171</f>
        <v>2.4563359345968041</v>
      </c>
      <c r="J183" s="428">
        <f t="shared" si="3"/>
        <v>12.027231467473525</v>
      </c>
      <c r="K183" s="444">
        <f>'2022'!L171</f>
        <v>159</v>
      </c>
      <c r="L183" s="444"/>
      <c r="M183" s="444"/>
      <c r="N183" s="444"/>
      <c r="O183" s="444"/>
    </row>
    <row r="184" spans="1:15" ht="15.75" x14ac:dyDescent="0.2">
      <c r="A184" s="450"/>
      <c r="B184" s="89" t="s">
        <v>203</v>
      </c>
      <c r="C184" s="447"/>
      <c r="D184" s="446"/>
      <c r="E184" s="446"/>
      <c r="F184" s="446"/>
      <c r="G184" s="447"/>
      <c r="H184" s="447"/>
      <c r="I184" s="447"/>
      <c r="J184" s="460"/>
      <c r="K184" s="457"/>
      <c r="L184" s="457"/>
      <c r="M184" s="457"/>
      <c r="N184" s="457"/>
      <c r="O184" s="457"/>
    </row>
    <row r="185" spans="1:15" ht="47.25" x14ac:dyDescent="0.2">
      <c r="A185" s="437">
        <v>148</v>
      </c>
      <c r="B185" s="458" t="s">
        <v>204</v>
      </c>
      <c r="C185" s="461">
        <f>'2022'!B173</f>
        <v>133.66200000000001</v>
      </c>
      <c r="D185" s="443">
        <f>'2022'!C173</f>
        <v>8465.9013670000004</v>
      </c>
      <c r="E185" s="443">
        <f>'2022'!D173</f>
        <v>485</v>
      </c>
      <c r="F185" s="443">
        <f>'2022'!E173</f>
        <v>570</v>
      </c>
      <c r="G185" s="442">
        <f>'2022'!F173</f>
        <v>3.8148460000000002</v>
      </c>
      <c r="H185" s="442">
        <f>'2022'!G173</f>
        <v>3.628539</v>
      </c>
      <c r="I185" s="442">
        <f>'2022'!H173</f>
        <v>4.2644880369888227</v>
      </c>
      <c r="J185" s="428">
        <f t="shared" si="3"/>
        <v>34.912280701754383</v>
      </c>
      <c r="K185" s="444">
        <f>'2022'!L173</f>
        <v>199</v>
      </c>
      <c r="L185" s="444"/>
      <c r="M185" s="444"/>
      <c r="N185" s="444"/>
      <c r="O185" s="444"/>
    </row>
    <row r="186" spans="1:15" ht="47.25" x14ac:dyDescent="0.2">
      <c r="A186" s="437">
        <v>149</v>
      </c>
      <c r="B186" s="458" t="s">
        <v>205</v>
      </c>
      <c r="C186" s="461">
        <f>'2022'!B174</f>
        <v>868.12699999999995</v>
      </c>
      <c r="D186" s="443">
        <f>'2022'!C174</f>
        <v>0</v>
      </c>
      <c r="E186" s="443">
        <f>'2022'!D174</f>
        <v>3308</v>
      </c>
      <c r="F186" s="443">
        <f>'2022'!E174</f>
        <v>3576</v>
      </c>
      <c r="G186" s="442">
        <f>'2022'!F174</f>
        <v>0</v>
      </c>
      <c r="H186" s="442">
        <f>'2022'!G174</f>
        <v>3.8105020000000001</v>
      </c>
      <c r="I186" s="442">
        <f>'2022'!H174</f>
        <v>4.1192129722955286</v>
      </c>
      <c r="J186" s="428">
        <f t="shared" si="3"/>
        <v>34.983221476510067</v>
      </c>
      <c r="K186" s="444">
        <f>'2022'!L174</f>
        <v>1251</v>
      </c>
      <c r="L186" s="444"/>
      <c r="M186" s="444"/>
      <c r="N186" s="444"/>
      <c r="O186" s="444"/>
    </row>
    <row r="187" spans="1:15" ht="51" customHeight="1" x14ac:dyDescent="0.2">
      <c r="A187" s="437">
        <v>150</v>
      </c>
      <c r="B187" s="458" t="s">
        <v>206</v>
      </c>
      <c r="C187" s="461">
        <f>'2022'!B175</f>
        <v>1249.8789999999999</v>
      </c>
      <c r="D187" s="443">
        <f>'2022'!C175</f>
        <v>0</v>
      </c>
      <c r="E187" s="443">
        <f>'2022'!D175</f>
        <v>4348</v>
      </c>
      <c r="F187" s="443">
        <f>'2022'!E175</f>
        <v>4649</v>
      </c>
      <c r="G187" s="442">
        <f>'2022'!F175</f>
        <v>0</v>
      </c>
      <c r="H187" s="442">
        <f>'2022'!G175</f>
        <v>3.4787360000000001</v>
      </c>
      <c r="I187" s="442">
        <f>'2022'!H175</f>
        <v>3.7195600534131708</v>
      </c>
      <c r="J187" s="428">
        <f t="shared" si="3"/>
        <v>34.996773499677353</v>
      </c>
      <c r="K187" s="444">
        <f>'2022'!L175</f>
        <v>1627</v>
      </c>
      <c r="L187" s="444"/>
      <c r="M187" s="444"/>
      <c r="N187" s="444"/>
      <c r="O187" s="444"/>
    </row>
    <row r="188" spans="1:15" ht="63" x14ac:dyDescent="0.2">
      <c r="A188" s="437">
        <v>151</v>
      </c>
      <c r="B188" s="458" t="s">
        <v>209</v>
      </c>
      <c r="C188" s="442">
        <f>'2022'!B176</f>
        <v>387.9</v>
      </c>
      <c r="D188" s="443">
        <f>'2022'!C176</f>
        <v>1375.122314</v>
      </c>
      <c r="E188" s="443">
        <f>'2022'!D176</f>
        <v>1311</v>
      </c>
      <c r="F188" s="443">
        <f>'2022'!E176</f>
        <v>1551</v>
      </c>
      <c r="G188" s="442">
        <f>'2022'!F176</f>
        <v>3.5454910000000002</v>
      </c>
      <c r="H188" s="442">
        <f>'2022'!G176</f>
        <v>3.3801640000000002</v>
      </c>
      <c r="I188" s="442">
        <f>'2022'!H176</f>
        <v>3.9984532095901009</v>
      </c>
      <c r="J188" s="428">
        <f t="shared" si="3"/>
        <v>25.789813023855579</v>
      </c>
      <c r="K188" s="444">
        <f>'2022'!L176</f>
        <v>400</v>
      </c>
      <c r="L188" s="444"/>
      <c r="M188" s="444"/>
      <c r="N188" s="444"/>
      <c r="O188" s="444"/>
    </row>
    <row r="189" spans="1:15" ht="31.5" x14ac:dyDescent="0.2">
      <c r="A189" s="437">
        <v>152</v>
      </c>
      <c r="B189" s="458" t="s">
        <v>210</v>
      </c>
      <c r="C189" s="442">
        <f>'2022'!B177</f>
        <v>1.9339999999999999</v>
      </c>
      <c r="D189" s="443">
        <f>'2022'!C177</f>
        <v>0.35327999999999998</v>
      </c>
      <c r="E189" s="443">
        <f>'2022'!D177</f>
        <v>0</v>
      </c>
      <c r="F189" s="443">
        <f>'2022'!E177</f>
        <v>5</v>
      </c>
      <c r="G189" s="442">
        <f>'2022'!F177</f>
        <v>0</v>
      </c>
      <c r="H189" s="442">
        <f>'2022'!G177</f>
        <v>0</v>
      </c>
      <c r="I189" s="442">
        <f>'2022'!H177</f>
        <v>2.5853154084798344</v>
      </c>
      <c r="J189" s="428">
        <f t="shared" si="3"/>
        <v>0</v>
      </c>
      <c r="K189" s="444">
        <f>'2022'!L177</f>
        <v>0</v>
      </c>
      <c r="L189" s="444"/>
      <c r="M189" s="444"/>
      <c r="N189" s="444"/>
      <c r="O189" s="444"/>
    </row>
    <row r="190" spans="1:15" ht="47.25" x14ac:dyDescent="0.2">
      <c r="A190" s="437">
        <v>153</v>
      </c>
      <c r="B190" s="458" t="s">
        <v>338</v>
      </c>
      <c r="C190" s="461">
        <f>'2022'!B178</f>
        <v>103.86014</v>
      </c>
      <c r="D190" s="443">
        <f>'2022'!C178</f>
        <v>0</v>
      </c>
      <c r="E190" s="443">
        <f>'2022'!D178</f>
        <v>198</v>
      </c>
      <c r="F190" s="443">
        <f>'2022'!E178</f>
        <v>258</v>
      </c>
      <c r="G190" s="442">
        <f>'2022'!F178</f>
        <v>0</v>
      </c>
      <c r="H190" s="442">
        <f>'2022'!G178</f>
        <v>2.8125</v>
      </c>
      <c r="I190" s="442">
        <f>'2022'!H178</f>
        <v>2.4841098808455295</v>
      </c>
      <c r="J190" s="428">
        <f t="shared" si="3"/>
        <v>34.883720930232556</v>
      </c>
      <c r="K190" s="444">
        <f>'2022'!L178</f>
        <v>90</v>
      </c>
      <c r="L190" s="444"/>
      <c r="M190" s="444"/>
      <c r="N190" s="444"/>
      <c r="O190" s="444"/>
    </row>
    <row r="191" spans="1:15" ht="47.25" x14ac:dyDescent="0.2">
      <c r="A191" s="437">
        <v>154</v>
      </c>
      <c r="B191" s="458" t="s">
        <v>339</v>
      </c>
      <c r="C191" s="442">
        <f>'2022'!B179</f>
        <v>385.73099999999999</v>
      </c>
      <c r="D191" s="443">
        <f>'2022'!C179</f>
        <v>1313.2132570000001</v>
      </c>
      <c r="E191" s="443">
        <f>'2022'!D179</f>
        <v>1524</v>
      </c>
      <c r="F191" s="443">
        <f>'2022'!E179</f>
        <v>1561</v>
      </c>
      <c r="G191" s="442">
        <f>'2022'!F179</f>
        <v>3.3284250000000002</v>
      </c>
      <c r="H191" s="442">
        <f>'2022'!G179</f>
        <v>3.8626770000000001</v>
      </c>
      <c r="I191" s="442">
        <f>'2022'!H179</f>
        <v>4.0468616730312057</v>
      </c>
      <c r="J191" s="428">
        <f t="shared" si="3"/>
        <v>23.062139654067906</v>
      </c>
      <c r="K191" s="444">
        <f>'2022'!L179</f>
        <v>360</v>
      </c>
      <c r="L191" s="444"/>
      <c r="M191" s="444"/>
      <c r="N191" s="444"/>
      <c r="O191" s="444"/>
    </row>
    <row r="192" spans="1:15" ht="31.5" x14ac:dyDescent="0.2">
      <c r="A192" s="437">
        <v>155</v>
      </c>
      <c r="B192" s="116" t="s">
        <v>444</v>
      </c>
      <c r="C192" s="442">
        <f>'2022'!B180</f>
        <v>16.981999999999999</v>
      </c>
      <c r="D192" s="688">
        <f>'2022'!C180</f>
        <v>523.93225099999995</v>
      </c>
      <c r="E192" s="688">
        <f>'2022'!D180</f>
        <v>449</v>
      </c>
      <c r="F192" s="443">
        <f>'2022'!E180</f>
        <v>48</v>
      </c>
      <c r="G192" s="690">
        <f>'2022'!F180</f>
        <v>2.287614</v>
      </c>
      <c r="H192" s="690">
        <f>'2022'!G180</f>
        <v>2.8238989999999999</v>
      </c>
      <c r="I192" s="442">
        <f>'2022'!H180</f>
        <v>2.8265221999764458</v>
      </c>
      <c r="J192" s="428">
        <f t="shared" si="3"/>
        <v>33.333333333333329</v>
      </c>
      <c r="K192" s="444">
        <f>'2022'!L180</f>
        <v>16</v>
      </c>
      <c r="L192" s="444"/>
      <c r="M192" s="444"/>
      <c r="N192" s="444"/>
      <c r="O192" s="444"/>
    </row>
    <row r="193" spans="1:15" ht="47.25" x14ac:dyDescent="0.2">
      <c r="A193" s="437">
        <v>156</v>
      </c>
      <c r="B193" s="116" t="s">
        <v>445</v>
      </c>
      <c r="C193" s="442">
        <f>'2022'!B181</f>
        <v>114.56699999999999</v>
      </c>
      <c r="D193" s="692"/>
      <c r="E193" s="692"/>
      <c r="F193" s="443">
        <f>'2022'!E181</f>
        <v>329</v>
      </c>
      <c r="G193" s="693"/>
      <c r="H193" s="693"/>
      <c r="I193" s="442">
        <f>'2022'!H181</f>
        <v>2.8716820724990617</v>
      </c>
      <c r="J193" s="428">
        <f t="shared" si="3"/>
        <v>34.954407294832826</v>
      </c>
      <c r="K193" s="444">
        <f>'2022'!L181</f>
        <v>115</v>
      </c>
      <c r="L193" s="444"/>
      <c r="M193" s="444"/>
      <c r="N193" s="444"/>
      <c r="O193" s="444"/>
    </row>
    <row r="194" spans="1:15" ht="47.25" x14ac:dyDescent="0.2">
      <c r="A194" s="437">
        <v>157</v>
      </c>
      <c r="B194" s="116" t="s">
        <v>446</v>
      </c>
      <c r="C194" s="442">
        <f>'2022'!B182</f>
        <v>15.319000000000001</v>
      </c>
      <c r="D194" s="692"/>
      <c r="E194" s="692"/>
      <c r="F194" s="443">
        <f>'2022'!E182</f>
        <v>39</v>
      </c>
      <c r="G194" s="693"/>
      <c r="H194" s="693"/>
      <c r="I194" s="442">
        <f>'2022'!H182</f>
        <v>2.5458580847313792</v>
      </c>
      <c r="J194" s="428">
        <f t="shared" si="3"/>
        <v>33.333333333333329</v>
      </c>
      <c r="K194" s="444">
        <f>'2022'!L182</f>
        <v>13</v>
      </c>
      <c r="L194" s="444"/>
      <c r="M194" s="444"/>
      <c r="N194" s="444"/>
      <c r="O194" s="444"/>
    </row>
    <row r="195" spans="1:15" ht="47.25" x14ac:dyDescent="0.2">
      <c r="A195" s="437">
        <v>158</v>
      </c>
      <c r="B195" s="116" t="s">
        <v>447</v>
      </c>
      <c r="C195" s="442">
        <f>'2022'!B183</f>
        <v>8.5980000000000008</v>
      </c>
      <c r="D195" s="692"/>
      <c r="E195" s="692"/>
      <c r="F195" s="443">
        <f>'2022'!E183</f>
        <v>24</v>
      </c>
      <c r="G195" s="693"/>
      <c r="H195" s="693"/>
      <c r="I195" s="442">
        <f>'2022'!H183</f>
        <v>2.7913468248429867</v>
      </c>
      <c r="J195" s="428">
        <f t="shared" si="3"/>
        <v>33.333333333333329</v>
      </c>
      <c r="K195" s="444">
        <f>'2022'!L183</f>
        <v>8</v>
      </c>
      <c r="L195" s="444"/>
      <c r="M195" s="444"/>
      <c r="N195" s="444"/>
      <c r="O195" s="444"/>
    </row>
    <row r="196" spans="1:15" ht="31.5" x14ac:dyDescent="0.2">
      <c r="A196" s="437">
        <v>159</v>
      </c>
      <c r="B196" s="116" t="s">
        <v>448</v>
      </c>
      <c r="C196" s="442">
        <f>'2022'!B184</f>
        <v>13.641</v>
      </c>
      <c r="D196" s="689"/>
      <c r="E196" s="689"/>
      <c r="F196" s="443">
        <f>'2022'!E184</f>
        <v>39</v>
      </c>
      <c r="G196" s="691"/>
      <c r="H196" s="691"/>
      <c r="I196" s="442">
        <f>'2022'!H184</f>
        <v>2.8590279305036286</v>
      </c>
      <c r="J196" s="428">
        <f t="shared" si="3"/>
        <v>33.333333333333329</v>
      </c>
      <c r="K196" s="444">
        <f>'2022'!L184</f>
        <v>13</v>
      </c>
      <c r="L196" s="444"/>
      <c r="M196" s="444"/>
      <c r="N196" s="444"/>
      <c r="O196" s="444"/>
    </row>
    <row r="197" spans="1:15" ht="47.25" x14ac:dyDescent="0.2">
      <c r="A197" s="437">
        <v>160</v>
      </c>
      <c r="B197" s="458" t="s">
        <v>217</v>
      </c>
      <c r="C197" s="442">
        <f>'2022'!B185</f>
        <v>52</v>
      </c>
      <c r="D197" s="443">
        <f>'2022'!C185</f>
        <v>104.578491</v>
      </c>
      <c r="E197" s="443">
        <f>'2022'!D185</f>
        <v>108</v>
      </c>
      <c r="F197" s="443">
        <f>'2022'!E185</f>
        <v>143</v>
      </c>
      <c r="G197" s="442">
        <f>'2022'!F185</f>
        <v>2.0119760000000002</v>
      </c>
      <c r="H197" s="442">
        <f>'2022'!G185</f>
        <v>2.0778020000000001</v>
      </c>
      <c r="I197" s="442">
        <f>'2022'!H185</f>
        <v>2.75</v>
      </c>
      <c r="J197" s="428">
        <f t="shared" si="3"/>
        <v>34.965034965034967</v>
      </c>
      <c r="K197" s="444">
        <f>'2022'!L185</f>
        <v>50</v>
      </c>
      <c r="L197" s="444"/>
      <c r="M197" s="444"/>
      <c r="N197" s="444"/>
      <c r="O197" s="444"/>
    </row>
    <row r="198" spans="1:15" ht="47.25" x14ac:dyDescent="0.2">
      <c r="A198" s="437">
        <v>161</v>
      </c>
      <c r="B198" s="458" t="s">
        <v>222</v>
      </c>
      <c r="C198" s="442">
        <f>'2022'!B186</f>
        <v>52.7</v>
      </c>
      <c r="D198" s="443">
        <f>'2022'!C186</f>
        <v>127.748131</v>
      </c>
      <c r="E198" s="443">
        <f>'2022'!D186</f>
        <v>127</v>
      </c>
      <c r="F198" s="443">
        <f>'2022'!E186</f>
        <v>155</v>
      </c>
      <c r="G198" s="442">
        <f>'2022'!F186</f>
        <v>2.4236949999999999</v>
      </c>
      <c r="H198" s="442">
        <f>'2022'!G186</f>
        <v>2.4095010000000001</v>
      </c>
      <c r="I198" s="442">
        <f>'2022'!H186</f>
        <v>2.9411764705882351</v>
      </c>
      <c r="J198" s="428">
        <f t="shared" si="3"/>
        <v>34.838709677419352</v>
      </c>
      <c r="K198" s="444">
        <f>'2022'!L186</f>
        <v>54</v>
      </c>
      <c r="L198" s="444"/>
      <c r="M198" s="444"/>
      <c r="N198" s="444"/>
      <c r="O198" s="444"/>
    </row>
    <row r="199" spans="1:15" ht="47.25" x14ac:dyDescent="0.2">
      <c r="A199" s="438">
        <v>162</v>
      </c>
      <c r="B199" s="458" t="s">
        <v>221</v>
      </c>
      <c r="C199" s="442">
        <f>'2022'!B187</f>
        <v>34.1</v>
      </c>
      <c r="D199" s="443">
        <f>'2022'!C187</f>
        <v>122.74651299999999</v>
      </c>
      <c r="E199" s="443">
        <f>'2022'!D187</f>
        <v>118</v>
      </c>
      <c r="F199" s="443">
        <f>'2022'!E187</f>
        <v>125</v>
      </c>
      <c r="G199" s="442">
        <f>'2022'!F187</f>
        <v>3.601083</v>
      </c>
      <c r="H199" s="442">
        <f>'2022'!G187</f>
        <v>3.4618319999999998</v>
      </c>
      <c r="I199" s="442">
        <f>'2022'!H187</f>
        <v>3.6656891495601172</v>
      </c>
      <c r="J199" s="428">
        <f t="shared" si="3"/>
        <v>34.4</v>
      </c>
      <c r="K199" s="444">
        <f>'2022'!L187</f>
        <v>43</v>
      </c>
      <c r="L199" s="444"/>
      <c r="M199" s="444"/>
      <c r="N199" s="444"/>
      <c r="O199" s="444"/>
    </row>
    <row r="200" spans="1:15" ht="52.5" customHeight="1" x14ac:dyDescent="0.2">
      <c r="A200" s="437">
        <v>163</v>
      </c>
      <c r="B200" s="458" t="s">
        <v>218</v>
      </c>
      <c r="C200" s="442">
        <f>'2022'!B188</f>
        <v>18.399999999999999</v>
      </c>
      <c r="D200" s="443">
        <f>'2022'!C188</f>
        <v>56.499851</v>
      </c>
      <c r="E200" s="443">
        <f>'2022'!D188</f>
        <v>57</v>
      </c>
      <c r="F200" s="443">
        <f>'2022'!E188</f>
        <v>52</v>
      </c>
      <c r="G200" s="442">
        <f>'2022'!F188</f>
        <v>3.06731</v>
      </c>
      <c r="H200" s="442">
        <f>'2022'!G188</f>
        <v>3.0944630000000002</v>
      </c>
      <c r="I200" s="442">
        <f>'2022'!H188</f>
        <v>2.8260869565217392</v>
      </c>
      <c r="J200" s="428">
        <f t="shared" si="3"/>
        <v>34.615384615384613</v>
      </c>
      <c r="K200" s="444">
        <f>'2022'!L188</f>
        <v>18</v>
      </c>
      <c r="L200" s="444"/>
      <c r="M200" s="444"/>
      <c r="N200" s="444"/>
      <c r="O200" s="444"/>
    </row>
    <row r="201" spans="1:15" ht="47.25" x14ac:dyDescent="0.2">
      <c r="A201" s="437">
        <v>164</v>
      </c>
      <c r="B201" s="458" t="s">
        <v>220</v>
      </c>
      <c r="C201" s="442">
        <f>'2022'!B189</f>
        <v>48.5</v>
      </c>
      <c r="D201" s="443">
        <f>'2022'!C189</f>
        <v>112.95818300000001</v>
      </c>
      <c r="E201" s="443">
        <f>'2022'!D189</f>
        <v>114</v>
      </c>
      <c r="F201" s="443">
        <f>'2022'!E189</f>
        <v>152</v>
      </c>
      <c r="G201" s="442">
        <f>'2022'!F189</f>
        <v>2.329707</v>
      </c>
      <c r="H201" s="442">
        <f>'2022'!G189</f>
        <v>2.351194</v>
      </c>
      <c r="I201" s="442">
        <f>'2022'!H189</f>
        <v>3.134020618556701</v>
      </c>
      <c r="J201" s="428">
        <f t="shared" si="3"/>
        <v>34.868421052631575</v>
      </c>
      <c r="K201" s="444">
        <f>'2022'!L189</f>
        <v>53</v>
      </c>
      <c r="L201" s="444"/>
      <c r="M201" s="444"/>
      <c r="N201" s="444"/>
      <c r="O201" s="444"/>
    </row>
    <row r="202" spans="1:15" ht="47.25" x14ac:dyDescent="0.2">
      <c r="A202" s="438">
        <v>165</v>
      </c>
      <c r="B202" s="458" t="s">
        <v>219</v>
      </c>
      <c r="C202" s="442">
        <f>'2022'!B190</f>
        <v>45.7</v>
      </c>
      <c r="D202" s="443">
        <f>'2022'!C190</f>
        <v>98.243362000000005</v>
      </c>
      <c r="E202" s="443">
        <f>'2022'!D190</f>
        <v>109</v>
      </c>
      <c r="F202" s="443">
        <f>'2022'!E190</f>
        <v>105</v>
      </c>
      <c r="G202" s="442">
        <f>'2022'!F190</f>
        <v>2.1520999999999999</v>
      </c>
      <c r="H202" s="442">
        <f>'2022'!G190</f>
        <v>2.3877329999999999</v>
      </c>
      <c r="I202" s="442">
        <f>'2022'!H190</f>
        <v>2.2975929978118161</v>
      </c>
      <c r="J202" s="428">
        <f t="shared" si="3"/>
        <v>34.285714285714285</v>
      </c>
      <c r="K202" s="444">
        <f>'2022'!L190</f>
        <v>36</v>
      </c>
      <c r="L202" s="444"/>
      <c r="M202" s="444"/>
      <c r="N202" s="444"/>
      <c r="O202" s="444"/>
    </row>
    <row r="203" spans="1:15" ht="47.25" x14ac:dyDescent="0.2">
      <c r="A203" s="437">
        <v>166</v>
      </c>
      <c r="B203" s="458" t="s">
        <v>208</v>
      </c>
      <c r="C203" s="442">
        <f>'2022'!B191</f>
        <v>85.331000000000003</v>
      </c>
      <c r="D203" s="443">
        <f>'2022'!C191</f>
        <v>167.34037799999999</v>
      </c>
      <c r="E203" s="443">
        <f>'2022'!D191</f>
        <v>174</v>
      </c>
      <c r="F203" s="443">
        <f>'2022'!E191</f>
        <v>202</v>
      </c>
      <c r="G203" s="442">
        <f>'2022'!F191</f>
        <v>1.961074</v>
      </c>
      <c r="H203" s="442">
        <f>'2022'!G191</f>
        <v>2.0391180000000002</v>
      </c>
      <c r="I203" s="442">
        <f>'2022'!H191</f>
        <v>2.3672522295531517</v>
      </c>
      <c r="J203" s="428">
        <f t="shared" si="3"/>
        <v>34.653465346534652</v>
      </c>
      <c r="K203" s="444">
        <f>'2022'!L191</f>
        <v>70</v>
      </c>
      <c r="L203" s="444"/>
      <c r="M203" s="444"/>
      <c r="N203" s="444"/>
      <c r="O203" s="444"/>
    </row>
    <row r="204" spans="1:15" ht="15.75" x14ac:dyDescent="0.2">
      <c r="A204" s="450"/>
      <c r="B204" s="89" t="s">
        <v>223</v>
      </c>
      <c r="C204" s="447"/>
      <c r="D204" s="446"/>
      <c r="E204" s="446"/>
      <c r="F204" s="446"/>
      <c r="G204" s="447"/>
      <c r="H204" s="447"/>
      <c r="I204" s="447"/>
      <c r="J204" s="460"/>
      <c r="K204" s="457"/>
      <c r="L204" s="457"/>
      <c r="M204" s="457"/>
      <c r="N204" s="457"/>
      <c r="O204" s="457"/>
    </row>
    <row r="205" spans="1:15" ht="63" x14ac:dyDescent="0.2">
      <c r="A205" s="437">
        <v>167</v>
      </c>
      <c r="B205" s="458" t="s">
        <v>224</v>
      </c>
      <c r="C205" s="461">
        <f>'2022'!B193</f>
        <v>3221.3</v>
      </c>
      <c r="D205" s="443">
        <f>'2022'!C193</f>
        <v>12393.224609000001</v>
      </c>
      <c r="E205" s="443">
        <f>'2022'!D193</f>
        <v>12754</v>
      </c>
      <c r="F205" s="443">
        <f>'2022'!E193</f>
        <v>13757</v>
      </c>
      <c r="G205" s="442">
        <f>'2022'!F193</f>
        <v>3.88612</v>
      </c>
      <c r="H205" s="442">
        <f>'2022'!G193</f>
        <v>3.999247</v>
      </c>
      <c r="I205" s="442">
        <f>'2022'!H193</f>
        <v>4.2706360786018065</v>
      </c>
      <c r="J205" s="428">
        <f t="shared" si="3"/>
        <v>34.99309442465654</v>
      </c>
      <c r="K205" s="444">
        <f>'2022'!L193</f>
        <v>4814</v>
      </c>
      <c r="L205" s="444"/>
      <c r="M205" s="444"/>
      <c r="N205" s="444"/>
      <c r="O205" s="444"/>
    </row>
    <row r="206" spans="1:15" ht="17.25" customHeight="1" x14ac:dyDescent="0.2">
      <c r="A206" s="438">
        <v>168</v>
      </c>
      <c r="B206" s="456" t="s">
        <v>293</v>
      </c>
      <c r="C206" s="442">
        <f>'2022'!B194</f>
        <v>0</v>
      </c>
      <c r="D206" s="443">
        <f>'2022'!C194</f>
        <v>0</v>
      </c>
      <c r="E206" s="443">
        <f>'2022'!D194</f>
        <v>0</v>
      </c>
      <c r="F206" s="443">
        <f>'2022'!E194</f>
        <v>0</v>
      </c>
      <c r="G206" s="442">
        <f>'2022'!F194</f>
        <v>0</v>
      </c>
      <c r="H206" s="442">
        <f>'2022'!G194</f>
        <v>0</v>
      </c>
      <c r="I206" s="442">
        <f>'2022'!H194</f>
        <v>0</v>
      </c>
      <c r="J206" s="460">
        <v>0</v>
      </c>
      <c r="K206" s="444">
        <f>'2022'!L194</f>
        <v>0</v>
      </c>
      <c r="L206" s="439"/>
      <c r="M206" s="439"/>
      <c r="N206" s="439"/>
      <c r="O206" s="463"/>
    </row>
    <row r="207" spans="1:15" ht="15.75" x14ac:dyDescent="0.2">
      <c r="A207" s="450"/>
      <c r="B207" s="89" t="s">
        <v>225</v>
      </c>
      <c r="C207" s="447"/>
      <c r="D207" s="446"/>
      <c r="E207" s="446"/>
      <c r="F207" s="446"/>
      <c r="G207" s="447"/>
      <c r="H207" s="447"/>
      <c r="I207" s="447"/>
      <c r="J207" s="460"/>
      <c r="K207" s="457"/>
      <c r="L207" s="457"/>
      <c r="M207" s="457"/>
      <c r="N207" s="457"/>
      <c r="O207" s="457"/>
    </row>
    <row r="208" spans="1:15" ht="50.25" customHeight="1" x14ac:dyDescent="0.2">
      <c r="A208" s="437">
        <v>169</v>
      </c>
      <c r="B208" s="458" t="s">
        <v>341</v>
      </c>
      <c r="C208" s="442">
        <f>'2022'!B196</f>
        <v>307.60000000000002</v>
      </c>
      <c r="D208" s="443">
        <f>'2022'!C196</f>
        <v>294.50973499999998</v>
      </c>
      <c r="E208" s="443">
        <f>'2022'!D196</f>
        <v>310</v>
      </c>
      <c r="F208" s="443">
        <f>'2022'!E196</f>
        <v>239</v>
      </c>
      <c r="G208" s="442">
        <f>'2022'!F196</f>
        <v>0.92934600000000001</v>
      </c>
      <c r="H208" s="442">
        <f>'2022'!G196</f>
        <v>0.97806300000000002</v>
      </c>
      <c r="I208" s="442">
        <f>'2022'!H196</f>
        <v>0.7769830949284785</v>
      </c>
      <c r="J208" s="428">
        <f t="shared" si="3"/>
        <v>34.728033472803347</v>
      </c>
      <c r="K208" s="444">
        <f>'2022'!L196</f>
        <v>83</v>
      </c>
      <c r="L208" s="444"/>
      <c r="M208" s="444"/>
      <c r="N208" s="444"/>
      <c r="O208" s="444"/>
    </row>
    <row r="209" spans="1:15" ht="47.25" x14ac:dyDescent="0.2">
      <c r="A209" s="437">
        <v>170</v>
      </c>
      <c r="B209" s="458" t="s">
        <v>342</v>
      </c>
      <c r="C209" s="461">
        <f>'2022'!B197</f>
        <v>986.8</v>
      </c>
      <c r="D209" s="443">
        <f>'2022'!C197</f>
        <v>4244.7602539999998</v>
      </c>
      <c r="E209" s="443">
        <f>'2022'!D197</f>
        <v>4065</v>
      </c>
      <c r="F209" s="443">
        <f>'2022'!E197</f>
        <v>3750</v>
      </c>
      <c r="G209" s="442">
        <f>'2022'!F197</f>
        <v>4.3012699999999997</v>
      </c>
      <c r="H209" s="442">
        <f>'2022'!G197</f>
        <v>4.1191170000000001</v>
      </c>
      <c r="I209" s="442">
        <f>'2022'!H197</f>
        <v>3.8001621402513175</v>
      </c>
      <c r="J209" s="428">
        <f t="shared" si="3"/>
        <v>34.986666666666665</v>
      </c>
      <c r="K209" s="444">
        <f>'2022'!L197</f>
        <v>1312</v>
      </c>
      <c r="L209" s="444"/>
      <c r="M209" s="444"/>
      <c r="N209" s="444"/>
      <c r="O209" s="444"/>
    </row>
    <row r="210" spans="1:15" ht="47.25" x14ac:dyDescent="0.2">
      <c r="A210" s="437">
        <v>171</v>
      </c>
      <c r="B210" s="458" t="s">
        <v>343</v>
      </c>
      <c r="C210" s="461">
        <f>'2022'!B198</f>
        <v>600.1</v>
      </c>
      <c r="D210" s="443">
        <f>'2022'!C198</f>
        <v>1413.862183</v>
      </c>
      <c r="E210" s="443">
        <f>'2022'!D198</f>
        <v>1463</v>
      </c>
      <c r="F210" s="443">
        <f>'2022'!E198</f>
        <v>1380</v>
      </c>
      <c r="G210" s="442">
        <f>'2022'!F198</f>
        <v>2.3558279999999998</v>
      </c>
      <c r="H210" s="442">
        <f>'2022'!G198</f>
        <v>2.437703</v>
      </c>
      <c r="I210" s="442">
        <f>'2022'!H198</f>
        <v>2.2996167305449089</v>
      </c>
      <c r="J210" s="428">
        <f t="shared" si="3"/>
        <v>35</v>
      </c>
      <c r="K210" s="444">
        <f>'2022'!L198</f>
        <v>483</v>
      </c>
      <c r="L210" s="444"/>
      <c r="M210" s="444"/>
      <c r="N210" s="444"/>
      <c r="O210" s="444"/>
    </row>
    <row r="211" spans="1:15" ht="15.75" x14ac:dyDescent="0.2">
      <c r="A211" s="450"/>
      <c r="B211" s="89" t="s">
        <v>229</v>
      </c>
      <c r="C211" s="447"/>
      <c r="D211" s="446"/>
      <c r="E211" s="446"/>
      <c r="F211" s="446"/>
      <c r="G211" s="447"/>
      <c r="H211" s="447"/>
      <c r="I211" s="447"/>
      <c r="J211" s="460"/>
      <c r="K211" s="457"/>
      <c r="L211" s="457"/>
      <c r="M211" s="457"/>
      <c r="N211" s="457"/>
      <c r="O211" s="457"/>
    </row>
    <row r="212" spans="1:15" ht="31.5" x14ac:dyDescent="0.2">
      <c r="A212" s="437">
        <v>172</v>
      </c>
      <c r="B212" s="458" t="s">
        <v>344</v>
      </c>
      <c r="C212" s="442">
        <f>'2022'!B200</f>
        <v>74.5</v>
      </c>
      <c r="D212" s="443">
        <f>'2022'!C200</f>
        <v>236.570099</v>
      </c>
      <c r="E212" s="443">
        <f>'2022'!D200</f>
        <v>397</v>
      </c>
      <c r="F212" s="443">
        <f>'2022'!E200</f>
        <v>401</v>
      </c>
      <c r="G212" s="442">
        <f>'2022'!F200</f>
        <v>3.1754380000000002</v>
      </c>
      <c r="H212" s="442">
        <f>'2022'!G200</f>
        <v>5.3288589999999996</v>
      </c>
      <c r="I212" s="442">
        <f>'2022'!H200</f>
        <v>5.3825503355704694</v>
      </c>
      <c r="J212" s="428">
        <f t="shared" si="3"/>
        <v>34.912718204488783</v>
      </c>
      <c r="K212" s="444">
        <f>'2022'!L200</f>
        <v>140</v>
      </c>
      <c r="L212" s="444"/>
      <c r="M212" s="444"/>
      <c r="N212" s="444"/>
      <c r="O212" s="444"/>
    </row>
    <row r="213" spans="1:15" ht="34.5" customHeight="1" x14ac:dyDescent="0.2">
      <c r="A213" s="437">
        <v>173</v>
      </c>
      <c r="B213" s="458" t="s">
        <v>231</v>
      </c>
      <c r="C213" s="442">
        <f>'2022'!B201</f>
        <v>85.9</v>
      </c>
      <c r="D213" s="443">
        <f>'2022'!C201</f>
        <v>594.45391800000004</v>
      </c>
      <c r="E213" s="443">
        <f>'2022'!D201</f>
        <v>690</v>
      </c>
      <c r="F213" s="443">
        <f>'2022'!E201</f>
        <v>672</v>
      </c>
      <c r="G213" s="442">
        <f>'2022'!F201</f>
        <v>6.6419430000000004</v>
      </c>
      <c r="H213" s="442">
        <f>'2022'!G201</f>
        <v>7.7094969999999998</v>
      </c>
      <c r="I213" s="442">
        <f>'2022'!H201</f>
        <v>7.8230500582072171</v>
      </c>
      <c r="J213" s="428">
        <f t="shared" si="3"/>
        <v>34.970238095238095</v>
      </c>
      <c r="K213" s="444">
        <f>'2022'!L201</f>
        <v>235</v>
      </c>
      <c r="L213" s="444"/>
      <c r="M213" s="444"/>
      <c r="N213" s="444"/>
      <c r="O213" s="444"/>
    </row>
    <row r="214" spans="1:15" ht="66" customHeight="1" x14ac:dyDescent="0.2">
      <c r="A214" s="450">
        <v>174</v>
      </c>
      <c r="B214" s="116" t="s">
        <v>449</v>
      </c>
      <c r="C214" s="442">
        <f>'2022'!B202</f>
        <v>145.69999999999999</v>
      </c>
      <c r="D214" s="688">
        <f>'2022'!C202</f>
        <v>562.87872300000004</v>
      </c>
      <c r="E214" s="688">
        <f>'2022'!D202</f>
        <v>869</v>
      </c>
      <c r="F214" s="443">
        <f>'2022'!E202</f>
        <v>347</v>
      </c>
      <c r="G214" s="690">
        <f>'2022'!F202</f>
        <v>2.533207</v>
      </c>
      <c r="H214" s="690">
        <f>'2022'!G202</f>
        <v>3.9108909999999999</v>
      </c>
      <c r="I214" s="442">
        <f>'2022'!H202</f>
        <v>2.3816060398078247</v>
      </c>
      <c r="J214" s="428">
        <f t="shared" si="3"/>
        <v>29.971181556195965</v>
      </c>
      <c r="K214" s="444">
        <f>'2022'!L202</f>
        <v>104</v>
      </c>
      <c r="L214" s="444"/>
      <c r="M214" s="444"/>
      <c r="N214" s="444"/>
      <c r="O214" s="444"/>
    </row>
    <row r="215" spans="1:15" ht="71.25" customHeight="1" x14ac:dyDescent="0.2">
      <c r="A215" s="438">
        <v>175</v>
      </c>
      <c r="B215" s="116" t="s">
        <v>450</v>
      </c>
      <c r="C215" s="442">
        <f>'2022'!B203</f>
        <v>76.5</v>
      </c>
      <c r="D215" s="689"/>
      <c r="E215" s="689"/>
      <c r="F215" s="443">
        <f>'2022'!E203</f>
        <v>203</v>
      </c>
      <c r="G215" s="691"/>
      <c r="H215" s="691"/>
      <c r="I215" s="442">
        <f>'2022'!H203</f>
        <v>2.65359477124183</v>
      </c>
      <c r="J215" s="428">
        <f t="shared" si="3"/>
        <v>29.55665024630542</v>
      </c>
      <c r="K215" s="444">
        <f>'2022'!L203</f>
        <v>60</v>
      </c>
      <c r="L215" s="444"/>
      <c r="M215" s="444"/>
      <c r="N215" s="444"/>
      <c r="O215" s="444"/>
    </row>
    <row r="216" spans="1:15" ht="31.5" x14ac:dyDescent="0.2">
      <c r="A216" s="437">
        <v>176</v>
      </c>
      <c r="B216" s="458" t="s">
        <v>346</v>
      </c>
      <c r="C216" s="442">
        <f>'2022'!B204</f>
        <v>161</v>
      </c>
      <c r="D216" s="443">
        <f>'2022'!C204</f>
        <v>173.07002299999999</v>
      </c>
      <c r="E216" s="443">
        <f>'2022'!D204</f>
        <v>0</v>
      </c>
      <c r="F216" s="443">
        <f>'2022'!E204</f>
        <v>0</v>
      </c>
      <c r="G216" s="442">
        <f>'2022'!F204</f>
        <v>0.98406800000000005</v>
      </c>
      <c r="H216" s="442">
        <f>'2022'!G204</f>
        <v>0</v>
      </c>
      <c r="I216" s="442">
        <f>'2022'!H204</f>
        <v>0</v>
      </c>
      <c r="J216" s="428">
        <f t="shared" si="3"/>
        <v>0</v>
      </c>
      <c r="K216" s="444">
        <f>'2022'!L204</f>
        <v>0</v>
      </c>
      <c r="L216" s="444"/>
      <c r="M216" s="444"/>
      <c r="N216" s="444"/>
      <c r="O216" s="444"/>
    </row>
    <row r="217" spans="1:15" ht="47.25" x14ac:dyDescent="0.2">
      <c r="A217" s="437">
        <v>177</v>
      </c>
      <c r="B217" s="458" t="s">
        <v>347</v>
      </c>
      <c r="C217" s="442">
        <f>'2022'!B205</f>
        <v>121.011</v>
      </c>
      <c r="D217" s="443">
        <f>'2022'!C205</f>
        <v>627.78460700000005</v>
      </c>
      <c r="E217" s="443">
        <f>'2022'!D205</f>
        <v>590</v>
      </c>
      <c r="F217" s="443">
        <f>'2022'!E205</f>
        <v>871</v>
      </c>
      <c r="G217" s="442">
        <f>'2022'!F205</f>
        <v>5.1709519999999998</v>
      </c>
      <c r="H217" s="442">
        <f>'2022'!G205</f>
        <v>4.6880459999999999</v>
      </c>
      <c r="I217" s="442">
        <f>'2022'!H205</f>
        <v>7.1976927717314956</v>
      </c>
      <c r="J217" s="428">
        <f t="shared" si="3"/>
        <v>28.702640642939148</v>
      </c>
      <c r="K217" s="444">
        <f>'2022'!L205</f>
        <v>250</v>
      </c>
      <c r="L217" s="444"/>
      <c r="M217" s="444"/>
      <c r="N217" s="444"/>
      <c r="O217" s="444"/>
    </row>
    <row r="218" spans="1:15" ht="31.5" x14ac:dyDescent="0.2">
      <c r="A218" s="437">
        <v>178</v>
      </c>
      <c r="B218" s="458" t="s">
        <v>234</v>
      </c>
      <c r="C218" s="442">
        <f>'2022'!B206</f>
        <v>23.507999999999999</v>
      </c>
      <c r="D218" s="443">
        <f>'2022'!C206</f>
        <v>107.58699</v>
      </c>
      <c r="E218" s="443">
        <f>'2022'!D206</f>
        <v>107</v>
      </c>
      <c r="F218" s="443">
        <f>'2022'!E206</f>
        <v>114</v>
      </c>
      <c r="G218" s="442">
        <f>'2022'!F206</f>
        <v>4.5626369999999996</v>
      </c>
      <c r="H218" s="442">
        <f>'2022'!G206</f>
        <v>4.537744</v>
      </c>
      <c r="I218" s="442">
        <f>'2022'!H206</f>
        <v>4.8494129657988774</v>
      </c>
      <c r="J218" s="428">
        <f t="shared" si="3"/>
        <v>34.210526315789473</v>
      </c>
      <c r="K218" s="444">
        <f>'2022'!L206</f>
        <v>39</v>
      </c>
      <c r="L218" s="444"/>
      <c r="M218" s="444"/>
      <c r="N218" s="444"/>
      <c r="O218" s="444"/>
    </row>
    <row r="219" spans="1:15" ht="31.5" x14ac:dyDescent="0.2">
      <c r="A219" s="438">
        <v>179</v>
      </c>
      <c r="B219" s="458" t="s">
        <v>337</v>
      </c>
      <c r="C219" s="442">
        <f>'2022'!B207</f>
        <v>182.6</v>
      </c>
      <c r="D219" s="443">
        <f>'2022'!C207</f>
        <v>1117.383057</v>
      </c>
      <c r="E219" s="443">
        <f>'2022'!D207</f>
        <v>1109</v>
      </c>
      <c r="F219" s="443">
        <f>'2022'!E207</f>
        <v>1209</v>
      </c>
      <c r="G219" s="442">
        <f>'2022'!F207</f>
        <v>6.1196289999999998</v>
      </c>
      <c r="H219" s="442">
        <f>'2022'!G207</f>
        <v>6.0737170000000003</v>
      </c>
      <c r="I219" s="442">
        <f>'2022'!H207</f>
        <v>6.621029572836802</v>
      </c>
      <c r="J219" s="428">
        <f t="shared" si="3"/>
        <v>34.987593052109183</v>
      </c>
      <c r="K219" s="444">
        <f>'2022'!L207</f>
        <v>423</v>
      </c>
      <c r="L219" s="444"/>
      <c r="M219" s="444"/>
      <c r="N219" s="444"/>
      <c r="O219" s="444"/>
    </row>
    <row r="220" spans="1:15" ht="15.75" x14ac:dyDescent="0.2">
      <c r="A220" s="450"/>
      <c r="B220" s="89" t="s">
        <v>239</v>
      </c>
      <c r="C220" s="447"/>
      <c r="D220" s="446"/>
      <c r="E220" s="446"/>
      <c r="F220" s="446"/>
      <c r="G220" s="447"/>
      <c r="H220" s="447"/>
      <c r="I220" s="447"/>
      <c r="J220" s="460"/>
      <c r="K220" s="457"/>
      <c r="L220" s="457"/>
      <c r="M220" s="457"/>
      <c r="N220" s="457"/>
      <c r="O220" s="457"/>
    </row>
    <row r="221" spans="1:15" ht="31.5" x14ac:dyDescent="0.2">
      <c r="A221" s="437">
        <v>180</v>
      </c>
      <c r="B221" s="458" t="s">
        <v>348</v>
      </c>
      <c r="C221" s="442">
        <f>'2022'!B209</f>
        <v>397</v>
      </c>
      <c r="D221" s="443">
        <f>'2022'!C209</f>
        <v>1699.5889890000001</v>
      </c>
      <c r="E221" s="443">
        <f>'2022'!D209</f>
        <v>1707</v>
      </c>
      <c r="F221" s="443">
        <f>'2022'!E209</f>
        <v>1894</v>
      </c>
      <c r="G221" s="442">
        <f>'2022'!F209</f>
        <v>4.2810810000000004</v>
      </c>
      <c r="H221" s="442">
        <f>'2022'!G209</f>
        <v>4.2997480000000001</v>
      </c>
      <c r="I221" s="442">
        <f>'2022'!H209</f>
        <v>4.7707808564231735</v>
      </c>
      <c r="J221" s="428">
        <f t="shared" si="3"/>
        <v>34.952481520591341</v>
      </c>
      <c r="K221" s="444">
        <f>'2022'!L209</f>
        <v>662</v>
      </c>
      <c r="L221" s="444"/>
      <c r="M221" s="444"/>
      <c r="N221" s="444"/>
      <c r="O221" s="444"/>
    </row>
    <row r="222" spans="1:15" ht="47.25" x14ac:dyDescent="0.2">
      <c r="A222" s="450">
        <v>181</v>
      </c>
      <c r="B222" s="116" t="s">
        <v>451</v>
      </c>
      <c r="C222" s="442">
        <f>'2022'!B210</f>
        <v>283.51</v>
      </c>
      <c r="D222" s="688">
        <f>'2022'!C210</f>
        <v>7444.3227539999998</v>
      </c>
      <c r="E222" s="688">
        <f>'2022'!D210</f>
        <v>7186</v>
      </c>
      <c r="F222" s="443">
        <f>'2022'!E210</f>
        <v>1341</v>
      </c>
      <c r="G222" s="690">
        <f>'2022'!F210</f>
        <v>4.1354819999999997</v>
      </c>
      <c r="H222" s="690">
        <f>'2022'!G210</f>
        <v>4.2019010000000003</v>
      </c>
      <c r="I222" s="442">
        <f>'2022'!H210</f>
        <v>4.7299918874113791</v>
      </c>
      <c r="J222" s="428">
        <f t="shared" si="3"/>
        <v>34.973900074571219</v>
      </c>
      <c r="K222" s="444">
        <f>'2022'!L210</f>
        <v>469</v>
      </c>
      <c r="L222" s="444"/>
      <c r="M222" s="444"/>
      <c r="N222" s="444"/>
      <c r="O222" s="444"/>
    </row>
    <row r="223" spans="1:15" ht="47.25" x14ac:dyDescent="0.2">
      <c r="A223" s="450">
        <v>182</v>
      </c>
      <c r="B223" s="116" t="s">
        <v>452</v>
      </c>
      <c r="C223" s="442">
        <f>'2022'!B211</f>
        <v>17.29</v>
      </c>
      <c r="D223" s="692"/>
      <c r="E223" s="692"/>
      <c r="F223" s="443">
        <f>'2022'!E211</f>
        <v>81</v>
      </c>
      <c r="G223" s="693"/>
      <c r="H223" s="693"/>
      <c r="I223" s="442">
        <f>'2022'!H211</f>
        <v>4.6847888953152115</v>
      </c>
      <c r="J223" s="428">
        <f t="shared" si="3"/>
        <v>34.567901234567898</v>
      </c>
      <c r="K223" s="444">
        <f>'2022'!L211</f>
        <v>28</v>
      </c>
      <c r="L223" s="444"/>
      <c r="M223" s="444"/>
      <c r="N223" s="444"/>
      <c r="O223" s="444"/>
    </row>
    <row r="224" spans="1:15" ht="47.25" x14ac:dyDescent="0.2">
      <c r="A224" s="438">
        <v>183</v>
      </c>
      <c r="B224" s="116" t="s">
        <v>453</v>
      </c>
      <c r="C224" s="442">
        <f>'2022'!B212</f>
        <v>21.34</v>
      </c>
      <c r="D224" s="689"/>
      <c r="E224" s="689"/>
      <c r="F224" s="443">
        <f>'2022'!E212</f>
        <v>103</v>
      </c>
      <c r="G224" s="691"/>
      <c r="H224" s="691"/>
      <c r="I224" s="442">
        <f>'2022'!H212</f>
        <v>4.8266166822867858</v>
      </c>
      <c r="J224" s="428">
        <f t="shared" si="3"/>
        <v>34.95145631067961</v>
      </c>
      <c r="K224" s="444">
        <f>'2022'!L212</f>
        <v>36</v>
      </c>
      <c r="L224" s="444"/>
      <c r="M224" s="444"/>
      <c r="N224" s="444"/>
      <c r="O224" s="444"/>
    </row>
    <row r="225" spans="1:15" ht="63" x14ac:dyDescent="0.2">
      <c r="A225" s="437">
        <v>184</v>
      </c>
      <c r="B225" s="459" t="s">
        <v>355</v>
      </c>
      <c r="C225" s="442">
        <f>'2022'!B213</f>
        <v>398.80799999999999</v>
      </c>
      <c r="D225" s="443">
        <f>'2022'!C213</f>
        <v>934.13317900000004</v>
      </c>
      <c r="E225" s="443">
        <f>'2022'!D213</f>
        <v>1043</v>
      </c>
      <c r="F225" s="443">
        <f>'2022'!E213</f>
        <v>1320</v>
      </c>
      <c r="G225" s="442">
        <f>'2022'!F213</f>
        <v>2.668952</v>
      </c>
      <c r="H225" s="442">
        <f>'2022'!G213</f>
        <v>2.98</v>
      </c>
      <c r="I225" s="442">
        <f>'2022'!H213</f>
        <v>3.3098633929108745</v>
      </c>
      <c r="J225" s="428">
        <f t="shared" si="3"/>
        <v>34.848484848484851</v>
      </c>
      <c r="K225" s="444">
        <f>'2022'!L213</f>
        <v>460</v>
      </c>
      <c r="L225" s="444"/>
      <c r="M225" s="444"/>
      <c r="N225" s="444"/>
      <c r="O225" s="444"/>
    </row>
    <row r="226" spans="1:15" ht="47.25" x14ac:dyDescent="0.2">
      <c r="A226" s="450">
        <v>185</v>
      </c>
      <c r="B226" s="129" t="s">
        <v>454</v>
      </c>
      <c r="C226" s="442">
        <f>'2022'!B214</f>
        <v>379.44299999999998</v>
      </c>
      <c r="D226" s="443">
        <f>'2022'!C214</f>
        <v>0</v>
      </c>
      <c r="E226" s="443">
        <f>'2022'!D214</f>
        <v>0</v>
      </c>
      <c r="F226" s="443">
        <f>'2022'!E214</f>
        <v>1821</v>
      </c>
      <c r="G226" s="442">
        <f>'2022'!F214</f>
        <v>0</v>
      </c>
      <c r="H226" s="442">
        <f>'2022'!G214</f>
        <v>0</v>
      </c>
      <c r="I226" s="442">
        <f>'2022'!H214</f>
        <v>4.7991397917473773</v>
      </c>
      <c r="J226" s="428">
        <f t="shared" si="3"/>
        <v>34.98077979132345</v>
      </c>
      <c r="K226" s="444">
        <f>'2022'!L214</f>
        <v>637</v>
      </c>
      <c r="L226" s="444"/>
      <c r="M226" s="444"/>
      <c r="N226" s="444"/>
      <c r="O226" s="444"/>
    </row>
    <row r="227" spans="1:15" ht="47.25" x14ac:dyDescent="0.2">
      <c r="A227" s="450">
        <v>186</v>
      </c>
      <c r="B227" s="129" t="s">
        <v>455</v>
      </c>
      <c r="C227" s="442">
        <f>'2022'!B215</f>
        <v>349.32100000000003</v>
      </c>
      <c r="D227" s="443">
        <f>'2022'!C215</f>
        <v>0</v>
      </c>
      <c r="E227" s="443">
        <f>'2022'!D215</f>
        <v>0</v>
      </c>
      <c r="F227" s="443">
        <f>'2022'!E215</f>
        <v>1670</v>
      </c>
      <c r="G227" s="442">
        <f>'2022'!F215</f>
        <v>0</v>
      </c>
      <c r="H227" s="442">
        <f>'2022'!G215</f>
        <v>0</v>
      </c>
      <c r="I227" s="442">
        <f>'2022'!H215</f>
        <v>4.7807031355114633</v>
      </c>
      <c r="J227" s="428">
        <f t="shared" si="3"/>
        <v>34.970059880239525</v>
      </c>
      <c r="K227" s="444">
        <f>'2022'!L215</f>
        <v>584</v>
      </c>
      <c r="L227" s="444"/>
      <c r="M227" s="444"/>
      <c r="N227" s="444"/>
      <c r="O227" s="444"/>
    </row>
    <row r="228" spans="1:15" ht="47.25" x14ac:dyDescent="0.2">
      <c r="A228" s="450">
        <v>187</v>
      </c>
      <c r="B228" s="129" t="s">
        <v>456</v>
      </c>
      <c r="C228" s="442">
        <f>'2022'!B216</f>
        <v>144.42500000000001</v>
      </c>
      <c r="D228" s="443">
        <f>'2022'!C216</f>
        <v>0</v>
      </c>
      <c r="E228" s="443">
        <f>'2022'!D216</f>
        <v>0</v>
      </c>
      <c r="F228" s="443">
        <f>'2022'!E216</f>
        <v>687</v>
      </c>
      <c r="G228" s="442">
        <f>'2022'!F216</f>
        <v>0</v>
      </c>
      <c r="H228" s="442">
        <f>'2022'!G216</f>
        <v>0</v>
      </c>
      <c r="I228" s="442">
        <f>'2022'!H216</f>
        <v>4.7567941838324383</v>
      </c>
      <c r="J228" s="428">
        <f t="shared" si="3"/>
        <v>34.934497816593883</v>
      </c>
      <c r="K228" s="444">
        <f>'2022'!L216</f>
        <v>240</v>
      </c>
      <c r="L228" s="444"/>
      <c r="M228" s="444"/>
      <c r="N228" s="444"/>
      <c r="O228" s="444"/>
    </row>
    <row r="229" spans="1:15" ht="47.25" x14ac:dyDescent="0.2">
      <c r="A229" s="450">
        <v>188</v>
      </c>
      <c r="B229" s="129" t="s">
        <v>457</v>
      </c>
      <c r="C229" s="442">
        <f>'2022'!B217</f>
        <v>289.97000000000003</v>
      </c>
      <c r="D229" s="443">
        <f>'2022'!C217</f>
        <v>0</v>
      </c>
      <c r="E229" s="443">
        <f>'2022'!D217</f>
        <v>0</v>
      </c>
      <c r="F229" s="443">
        <f>'2022'!E217</f>
        <v>1392</v>
      </c>
      <c r="G229" s="442">
        <f>'2022'!F217</f>
        <v>0</v>
      </c>
      <c r="H229" s="442">
        <f>'2022'!G217</f>
        <v>0</v>
      </c>
      <c r="I229" s="442">
        <f>'2022'!H217</f>
        <v>4.8004966030968719</v>
      </c>
      <c r="J229" s="428">
        <f t="shared" si="3"/>
        <v>34.985632183908045</v>
      </c>
      <c r="K229" s="444">
        <f>'2022'!L217</f>
        <v>487</v>
      </c>
      <c r="L229" s="444"/>
      <c r="M229" s="444"/>
      <c r="N229" s="444"/>
      <c r="O229" s="444"/>
    </row>
    <row r="230" spans="1:15" ht="47.25" x14ac:dyDescent="0.2">
      <c r="A230" s="450">
        <v>189</v>
      </c>
      <c r="B230" s="129" t="s">
        <v>458</v>
      </c>
      <c r="C230" s="442">
        <f>'2022'!B218</f>
        <v>246.11</v>
      </c>
      <c r="D230" s="443">
        <f>'2022'!C218</f>
        <v>0</v>
      </c>
      <c r="E230" s="443">
        <f>'2022'!D218</f>
        <v>0</v>
      </c>
      <c r="F230" s="443">
        <f>'2022'!E218</f>
        <v>1046</v>
      </c>
      <c r="G230" s="442">
        <f>'2022'!F218</f>
        <v>0</v>
      </c>
      <c r="H230" s="442">
        <f>'2022'!G218</f>
        <v>0</v>
      </c>
      <c r="I230" s="442">
        <f>'2022'!H218</f>
        <v>4.2501320547722559</v>
      </c>
      <c r="J230" s="428">
        <f t="shared" si="3"/>
        <v>34.416826003824092</v>
      </c>
      <c r="K230" s="444">
        <f>'2022'!L218</f>
        <v>360</v>
      </c>
      <c r="L230" s="444"/>
      <c r="M230" s="444"/>
      <c r="N230" s="444"/>
      <c r="O230" s="444"/>
    </row>
    <row r="231" spans="1:15" ht="47.25" x14ac:dyDescent="0.2">
      <c r="A231" s="438">
        <v>190</v>
      </c>
      <c r="B231" s="473" t="s">
        <v>240</v>
      </c>
      <c r="C231" s="442">
        <f>'2022'!B219</f>
        <v>89.932000000000002</v>
      </c>
      <c r="D231" s="443">
        <f>'2022'!C219</f>
        <v>0</v>
      </c>
      <c r="E231" s="443">
        <f>'2022'!D219</f>
        <v>259</v>
      </c>
      <c r="F231" s="443">
        <f>'2022'!E219</f>
        <v>268</v>
      </c>
      <c r="G231" s="442">
        <f>'2022'!F219</f>
        <v>0</v>
      </c>
      <c r="H231" s="442">
        <f>'2022'!G219</f>
        <v>2.8799640000000002</v>
      </c>
      <c r="I231" s="442">
        <f>'2022'!H219</f>
        <v>2.9800293555130541</v>
      </c>
      <c r="J231" s="428">
        <f t="shared" si="3"/>
        <v>34.701492537313435</v>
      </c>
      <c r="K231" s="444">
        <f>'2022'!L219</f>
        <v>93</v>
      </c>
      <c r="L231" s="444"/>
      <c r="M231" s="444"/>
      <c r="N231" s="444"/>
      <c r="O231" s="444"/>
    </row>
    <row r="232" spans="1:15" ht="15.75" x14ac:dyDescent="0.2">
      <c r="A232" s="450"/>
      <c r="B232" s="89" t="s">
        <v>251</v>
      </c>
      <c r="C232" s="447"/>
      <c r="D232" s="446"/>
      <c r="E232" s="446"/>
      <c r="F232" s="446"/>
      <c r="G232" s="447"/>
      <c r="H232" s="447"/>
      <c r="I232" s="447"/>
      <c r="J232" s="460"/>
      <c r="K232" s="457"/>
      <c r="L232" s="457"/>
      <c r="M232" s="457"/>
      <c r="N232" s="457"/>
      <c r="O232" s="457"/>
    </row>
    <row r="233" spans="1:15" ht="63" x14ac:dyDescent="0.2">
      <c r="A233" s="437">
        <v>191</v>
      </c>
      <c r="B233" s="458" t="s">
        <v>356</v>
      </c>
      <c r="C233" s="442">
        <f>'2022'!B221</f>
        <v>144.4</v>
      </c>
      <c r="D233" s="443">
        <f>'2022'!C221</f>
        <v>478.80630500000001</v>
      </c>
      <c r="E233" s="443">
        <f>'2022'!D221</f>
        <v>736</v>
      </c>
      <c r="F233" s="443">
        <f>'2022'!E221</f>
        <v>449</v>
      </c>
      <c r="G233" s="442">
        <f>'2022'!F221</f>
        <v>3.315833</v>
      </c>
      <c r="H233" s="442">
        <f>'2022'!G221</f>
        <v>5.0969530000000001</v>
      </c>
      <c r="I233" s="442">
        <f>'2022'!H221</f>
        <v>3.1094182825484764</v>
      </c>
      <c r="J233" s="428">
        <f t="shared" ref="J233:J272" si="4">IF(K233&gt;0,K233/F233*100,0)</f>
        <v>34.966592427616931</v>
      </c>
      <c r="K233" s="444">
        <f>'2022'!L221</f>
        <v>157</v>
      </c>
      <c r="L233" s="444"/>
      <c r="M233" s="444"/>
      <c r="N233" s="444"/>
      <c r="O233" s="444"/>
    </row>
    <row r="234" spans="1:15" ht="63" x14ac:dyDescent="0.2">
      <c r="A234" s="437">
        <v>192</v>
      </c>
      <c r="B234" s="458" t="s">
        <v>357</v>
      </c>
      <c r="C234" s="442">
        <f>'2022'!B222</f>
        <v>18</v>
      </c>
      <c r="D234" s="443">
        <f>'2022'!C222</f>
        <v>56.864204000000001</v>
      </c>
      <c r="E234" s="443">
        <f>'2022'!D222</f>
        <v>48</v>
      </c>
      <c r="F234" s="443">
        <f>'2022'!E222</f>
        <v>60</v>
      </c>
      <c r="G234" s="442">
        <f>'2022'!F222</f>
        <v>3.159122</v>
      </c>
      <c r="H234" s="442">
        <f>'2022'!G222</f>
        <v>2.6666669999999999</v>
      </c>
      <c r="I234" s="442">
        <f>'2022'!H222</f>
        <v>3.3333333333333335</v>
      </c>
      <c r="J234" s="428">
        <f t="shared" si="4"/>
        <v>35</v>
      </c>
      <c r="K234" s="444">
        <f>'2022'!L222</f>
        <v>21</v>
      </c>
      <c r="L234" s="444"/>
      <c r="M234" s="444"/>
      <c r="N234" s="444"/>
      <c r="O234" s="444"/>
    </row>
    <row r="235" spans="1:15" ht="15.75" x14ac:dyDescent="0.2">
      <c r="A235" s="450"/>
      <c r="B235" s="89" t="s">
        <v>21</v>
      </c>
      <c r="C235" s="447"/>
      <c r="D235" s="446"/>
      <c r="E235" s="446"/>
      <c r="F235" s="446"/>
      <c r="G235" s="447"/>
      <c r="H235" s="447"/>
      <c r="I235" s="447"/>
      <c r="J235" s="460"/>
      <c r="K235" s="457"/>
      <c r="L235" s="457"/>
      <c r="M235" s="457"/>
      <c r="N235" s="457"/>
      <c r="O235" s="457"/>
    </row>
    <row r="236" spans="1:15" ht="31.5" x14ac:dyDescent="0.2">
      <c r="A236" s="438">
        <v>193</v>
      </c>
      <c r="B236" s="458" t="s">
        <v>22</v>
      </c>
      <c r="C236" s="442">
        <f>'2022'!B224</f>
        <v>240</v>
      </c>
      <c r="D236" s="443">
        <f>'2022'!C224</f>
        <v>0</v>
      </c>
      <c r="E236" s="443">
        <f>'2022'!D224</f>
        <v>0</v>
      </c>
      <c r="F236" s="443">
        <f>'2022'!E224</f>
        <v>0</v>
      </c>
      <c r="G236" s="442">
        <f>'2022'!F224</f>
        <v>0</v>
      </c>
      <c r="H236" s="442">
        <f>'2022'!G224</f>
        <v>0</v>
      </c>
      <c r="I236" s="442">
        <f>'2022'!H224</f>
        <v>0</v>
      </c>
      <c r="J236" s="428">
        <f t="shared" si="4"/>
        <v>0</v>
      </c>
      <c r="K236" s="444">
        <f>'2022'!L224</f>
        <v>0</v>
      </c>
      <c r="L236" s="455"/>
      <c r="M236" s="455"/>
      <c r="N236" s="455"/>
      <c r="O236" s="455"/>
    </row>
    <row r="237" spans="1:15" ht="15.75" x14ac:dyDescent="0.2">
      <c r="A237" s="438"/>
      <c r="B237" s="89" t="s">
        <v>29</v>
      </c>
      <c r="C237" s="447"/>
      <c r="D237" s="446"/>
      <c r="E237" s="446"/>
      <c r="F237" s="446"/>
      <c r="G237" s="447"/>
      <c r="H237" s="447"/>
      <c r="I237" s="447"/>
      <c r="J237" s="460"/>
      <c r="K237" s="457"/>
      <c r="L237" s="439"/>
      <c r="M237" s="439"/>
      <c r="N237" s="439"/>
      <c r="O237" s="439"/>
    </row>
    <row r="238" spans="1:15" ht="63" x14ac:dyDescent="0.2">
      <c r="A238" s="438">
        <v>194</v>
      </c>
      <c r="B238" s="126" t="s">
        <v>358</v>
      </c>
      <c r="C238" s="442">
        <f>'2022'!B226</f>
        <v>33.299999999999997</v>
      </c>
      <c r="D238" s="688">
        <f>'2022'!C226</f>
        <v>51.717415000000003</v>
      </c>
      <c r="E238" s="688">
        <f>'2022'!D226</f>
        <v>52</v>
      </c>
      <c r="F238" s="443">
        <f>'2022'!E226</f>
        <v>27</v>
      </c>
      <c r="G238" s="690">
        <f>'2022'!F226</f>
        <v>0.79687799999999998</v>
      </c>
      <c r="H238" s="690">
        <f>'2022'!G226</f>
        <v>0.79687799999999998</v>
      </c>
      <c r="I238" s="442">
        <f>'2022'!H226</f>
        <v>0.81081081081081086</v>
      </c>
      <c r="J238" s="428">
        <f t="shared" si="4"/>
        <v>33.333333333333329</v>
      </c>
      <c r="K238" s="444">
        <f>'2022'!L226</f>
        <v>9</v>
      </c>
      <c r="L238" s="455"/>
      <c r="M238" s="455"/>
      <c r="N238" s="455"/>
      <c r="O238" s="455"/>
    </row>
    <row r="239" spans="1:15" ht="64.5" customHeight="1" x14ac:dyDescent="0.2">
      <c r="A239" s="472">
        <v>195</v>
      </c>
      <c r="B239" s="116" t="s">
        <v>359</v>
      </c>
      <c r="C239" s="442">
        <f>'2022'!B227</f>
        <v>31.3</v>
      </c>
      <c r="D239" s="689"/>
      <c r="E239" s="689"/>
      <c r="F239" s="443">
        <f>'2022'!E227</f>
        <v>32</v>
      </c>
      <c r="G239" s="691"/>
      <c r="H239" s="691"/>
      <c r="I239" s="442">
        <f>'2022'!H227</f>
        <v>1.0223642172523961</v>
      </c>
      <c r="J239" s="428">
        <f t="shared" si="4"/>
        <v>34.375</v>
      </c>
      <c r="K239" s="444">
        <f>'2022'!L227</f>
        <v>11</v>
      </c>
      <c r="L239" s="455"/>
      <c r="M239" s="455"/>
      <c r="N239" s="455"/>
      <c r="O239" s="455"/>
    </row>
    <row r="240" spans="1:15" ht="47.25" x14ac:dyDescent="0.2">
      <c r="A240" s="472">
        <v>196</v>
      </c>
      <c r="B240" s="458" t="s">
        <v>30</v>
      </c>
      <c r="C240" s="442">
        <f>'2022'!B228</f>
        <v>34</v>
      </c>
      <c r="D240" s="443">
        <f>'2022'!C228</f>
        <v>57.396664000000001</v>
      </c>
      <c r="E240" s="443">
        <f>'2022'!D228</f>
        <v>58</v>
      </c>
      <c r="F240" s="443">
        <f>'2022'!E228</f>
        <v>70</v>
      </c>
      <c r="G240" s="442">
        <f>'2022'!F228</f>
        <v>1.688137</v>
      </c>
      <c r="H240" s="442">
        <f>'2022'!G228</f>
        <v>1.7058819999999999</v>
      </c>
      <c r="I240" s="442">
        <f>'2022'!H228</f>
        <v>2.0588235294117645</v>
      </c>
      <c r="J240" s="428">
        <f t="shared" si="4"/>
        <v>34.285714285714285</v>
      </c>
      <c r="K240" s="444">
        <f>'2022'!L228</f>
        <v>24</v>
      </c>
      <c r="L240" s="444"/>
      <c r="M240" s="444"/>
      <c r="N240" s="444"/>
      <c r="O240" s="444"/>
    </row>
    <row r="241" spans="1:15" ht="31.5" x14ac:dyDescent="0.2">
      <c r="A241" s="472">
        <v>197</v>
      </c>
      <c r="B241" s="458" t="s">
        <v>31</v>
      </c>
      <c r="C241" s="442">
        <f>'2022'!B229</f>
        <v>21.36</v>
      </c>
      <c r="D241" s="443">
        <f>'2022'!C229</f>
        <v>11.09604</v>
      </c>
      <c r="E241" s="443">
        <f>'2022'!D229</f>
        <v>7</v>
      </c>
      <c r="F241" s="443">
        <f>'2022'!E229</f>
        <v>10</v>
      </c>
      <c r="G241" s="442">
        <f>'2022'!F229</f>
        <v>0.519478</v>
      </c>
      <c r="H241" s="442">
        <f>'2022'!G229</f>
        <v>0.32771499999999998</v>
      </c>
      <c r="I241" s="442">
        <f>'2022'!H229</f>
        <v>0.46816479400749067</v>
      </c>
      <c r="J241" s="428">
        <f t="shared" si="4"/>
        <v>0</v>
      </c>
      <c r="K241" s="444">
        <f>'2022'!L229</f>
        <v>0</v>
      </c>
      <c r="L241" s="444"/>
      <c r="M241" s="444"/>
      <c r="N241" s="444"/>
      <c r="O241" s="444"/>
    </row>
    <row r="242" spans="1:15" ht="31.5" x14ac:dyDescent="0.2">
      <c r="A242" s="472">
        <v>198</v>
      </c>
      <c r="B242" s="458" t="s">
        <v>34</v>
      </c>
      <c r="C242" s="442">
        <f>'2022'!B230</f>
        <v>254.54</v>
      </c>
      <c r="D242" s="443">
        <f>'2022'!C230</f>
        <v>8.8221690000000006</v>
      </c>
      <c r="E242" s="443">
        <f>'2022'!D230</f>
        <v>16</v>
      </c>
      <c r="F242" s="443">
        <f>'2022'!E230</f>
        <v>9</v>
      </c>
      <c r="G242" s="442">
        <f>'2022'!F230</f>
        <v>3.4404999999999998E-2</v>
      </c>
      <c r="H242" s="442">
        <f>'2022'!G230</f>
        <v>6.2398000000000002E-2</v>
      </c>
      <c r="I242" s="442">
        <f>'2022'!H230</f>
        <v>3.5357900526439855E-2</v>
      </c>
      <c r="J242" s="428">
        <f t="shared" si="4"/>
        <v>0</v>
      </c>
      <c r="K242" s="444">
        <f>'2022'!L230</f>
        <v>0</v>
      </c>
      <c r="L242" s="444"/>
      <c r="M242" s="444"/>
      <c r="N242" s="444"/>
      <c r="O242" s="444"/>
    </row>
    <row r="243" spans="1:15" ht="15.75" x14ac:dyDescent="0.2">
      <c r="A243" s="438"/>
      <c r="B243" s="89" t="s">
        <v>37</v>
      </c>
      <c r="C243" s="447"/>
      <c r="D243" s="446"/>
      <c r="E243" s="446"/>
      <c r="F243" s="446"/>
      <c r="G243" s="447"/>
      <c r="H243" s="447"/>
      <c r="I243" s="447"/>
      <c r="J243" s="460"/>
      <c r="K243" s="457"/>
      <c r="L243" s="439"/>
      <c r="M243" s="439"/>
      <c r="N243" s="439"/>
      <c r="O243" s="439"/>
    </row>
    <row r="244" spans="1:15" ht="31.5" x14ac:dyDescent="0.2">
      <c r="A244" s="472">
        <v>199</v>
      </c>
      <c r="B244" s="458" t="s">
        <v>360</v>
      </c>
      <c r="C244" s="442">
        <f>'2022'!B232</f>
        <v>9.0289999999999999</v>
      </c>
      <c r="D244" s="443">
        <f>'2022'!C232</f>
        <v>1.7908500000000001</v>
      </c>
      <c r="E244" s="443">
        <f>'2022'!D232</f>
        <v>1</v>
      </c>
      <c r="F244" s="443">
        <f>'2022'!E232</f>
        <v>0</v>
      </c>
      <c r="G244" s="442">
        <f>'2022'!F232</f>
        <v>0.19834399999999999</v>
      </c>
      <c r="H244" s="442">
        <f>'2022'!G232</f>
        <v>0.11075400000000001</v>
      </c>
      <c r="I244" s="442">
        <f>'2022'!H232</f>
        <v>0</v>
      </c>
      <c r="J244" s="428">
        <f t="shared" si="4"/>
        <v>0</v>
      </c>
      <c r="K244" s="444">
        <f>'2022'!L232</f>
        <v>0</v>
      </c>
      <c r="L244" s="444"/>
      <c r="M244" s="444"/>
      <c r="N244" s="444"/>
      <c r="O244" s="444"/>
    </row>
    <row r="245" spans="1:15" ht="31.5" x14ac:dyDescent="0.2">
      <c r="A245" s="438">
        <v>200</v>
      </c>
      <c r="B245" s="114" t="s">
        <v>361</v>
      </c>
      <c r="C245" s="442">
        <f>'2022'!B233</f>
        <v>19.600000000000001</v>
      </c>
      <c r="D245" s="443">
        <f>'2022'!C233</f>
        <v>35.073456</v>
      </c>
      <c r="E245" s="443">
        <f>'2022'!D233</f>
        <v>37</v>
      </c>
      <c r="F245" s="443">
        <f>'2022'!E233</f>
        <v>41</v>
      </c>
      <c r="G245" s="442">
        <f>'2022'!F233</f>
        <v>1.7894620000000001</v>
      </c>
      <c r="H245" s="442">
        <f>'2022'!G233</f>
        <v>1.8877550000000001</v>
      </c>
      <c r="I245" s="442">
        <f>'2022'!H233</f>
        <v>2.0918367346938775</v>
      </c>
      <c r="J245" s="460">
        <f t="shared" si="4"/>
        <v>34.146341463414636</v>
      </c>
      <c r="K245" s="444">
        <f>'2022'!L233</f>
        <v>14</v>
      </c>
      <c r="L245" s="444"/>
      <c r="M245" s="444"/>
      <c r="N245" s="444"/>
      <c r="O245" s="444"/>
    </row>
    <row r="246" spans="1:15" ht="31.5" x14ac:dyDescent="0.2">
      <c r="A246" s="437">
        <v>201</v>
      </c>
      <c r="B246" s="458" t="s">
        <v>44</v>
      </c>
      <c r="C246" s="442">
        <f>'2022'!B234</f>
        <v>10</v>
      </c>
      <c r="D246" s="443">
        <f>'2022'!C234</f>
        <v>12.670908000000001</v>
      </c>
      <c r="E246" s="443">
        <f>'2022'!D234</f>
        <v>12</v>
      </c>
      <c r="F246" s="443">
        <f>'2022'!E234</f>
        <v>13</v>
      </c>
      <c r="G246" s="442">
        <f>'2022'!F234</f>
        <v>1.254545</v>
      </c>
      <c r="H246" s="442">
        <f>'2022'!G234</f>
        <v>1.1881189999999999</v>
      </c>
      <c r="I246" s="442">
        <f>'2022'!H234</f>
        <v>1.3</v>
      </c>
      <c r="J246" s="428">
        <f t="shared" si="4"/>
        <v>0</v>
      </c>
      <c r="K246" s="444">
        <f>'2022'!L234</f>
        <v>0</v>
      </c>
      <c r="L246" s="444"/>
      <c r="M246" s="444"/>
      <c r="N246" s="444"/>
      <c r="O246" s="444"/>
    </row>
    <row r="247" spans="1:15" ht="47.25" x14ac:dyDescent="0.2">
      <c r="A247" s="437">
        <v>202</v>
      </c>
      <c r="B247" s="458" t="s">
        <v>45</v>
      </c>
      <c r="C247" s="442">
        <f>'2022'!B235</f>
        <v>9.8000000000000007</v>
      </c>
      <c r="D247" s="443">
        <f>'2022'!C235</f>
        <v>0</v>
      </c>
      <c r="E247" s="443">
        <f>'2022'!D235</f>
        <v>0</v>
      </c>
      <c r="F247" s="443">
        <f>'2022'!E235</f>
        <v>0</v>
      </c>
      <c r="G247" s="442">
        <f>'2022'!F235</f>
        <v>0</v>
      </c>
      <c r="H247" s="442">
        <f>'2022'!G235</f>
        <v>0</v>
      </c>
      <c r="I247" s="442">
        <f>'2022'!H235</f>
        <v>0</v>
      </c>
      <c r="J247" s="428">
        <f t="shared" si="4"/>
        <v>0</v>
      </c>
      <c r="K247" s="444">
        <f>'2022'!L235</f>
        <v>0</v>
      </c>
      <c r="L247" s="444"/>
      <c r="M247" s="444"/>
      <c r="N247" s="444"/>
      <c r="O247" s="444"/>
    </row>
    <row r="248" spans="1:15" ht="31.5" x14ac:dyDescent="0.2">
      <c r="A248" s="450">
        <v>203</v>
      </c>
      <c r="B248" s="116" t="s">
        <v>459</v>
      </c>
      <c r="C248" s="442">
        <f>'2022'!B236</f>
        <v>302.7</v>
      </c>
      <c r="D248" s="688">
        <f>'2022'!C236</f>
        <v>38.700603000000001</v>
      </c>
      <c r="E248" s="688">
        <f>'2022'!D236</f>
        <v>69</v>
      </c>
      <c r="F248" s="443">
        <f>'2022'!E236</f>
        <v>56</v>
      </c>
      <c r="G248" s="690">
        <f>'2022'!F236</f>
        <v>0.12581500000000001</v>
      </c>
      <c r="H248" s="690">
        <f>'2022'!G236</f>
        <v>0.22431699999999999</v>
      </c>
      <c r="I248" s="442">
        <f>'2022'!H236</f>
        <v>0.18500165180046252</v>
      </c>
      <c r="J248" s="428">
        <f t="shared" si="4"/>
        <v>33.928571428571431</v>
      </c>
      <c r="K248" s="444">
        <f>'2022'!L236</f>
        <v>19</v>
      </c>
      <c r="L248" s="444"/>
      <c r="M248" s="444"/>
      <c r="N248" s="444"/>
      <c r="O248" s="444"/>
    </row>
    <row r="249" spans="1:15" ht="31.5" x14ac:dyDescent="0.2">
      <c r="A249" s="438">
        <v>204</v>
      </c>
      <c r="B249" s="116" t="s">
        <v>460</v>
      </c>
      <c r="C249" s="442">
        <f>'2022'!B237</f>
        <v>4.8</v>
      </c>
      <c r="D249" s="689"/>
      <c r="E249" s="689"/>
      <c r="F249" s="443">
        <f>'2022'!E237</f>
        <v>3</v>
      </c>
      <c r="G249" s="691"/>
      <c r="H249" s="691"/>
      <c r="I249" s="442">
        <f>'2022'!H237</f>
        <v>0.625</v>
      </c>
      <c r="J249" s="428">
        <f t="shared" si="4"/>
        <v>33.333333333333329</v>
      </c>
      <c r="K249" s="444">
        <f>'2022'!L237</f>
        <v>1</v>
      </c>
      <c r="L249" s="444"/>
      <c r="M249" s="444"/>
      <c r="N249" s="444"/>
      <c r="O249" s="444"/>
    </row>
    <row r="250" spans="1:15" ht="31.5" x14ac:dyDescent="0.2">
      <c r="A250" s="437">
        <v>205</v>
      </c>
      <c r="B250" s="458" t="s">
        <v>38</v>
      </c>
      <c r="C250" s="442">
        <f>'2022'!B238</f>
        <v>5.1580000000000004</v>
      </c>
      <c r="D250" s="443">
        <f>'2022'!C238</f>
        <v>8.8285710000000002</v>
      </c>
      <c r="E250" s="443">
        <f>'2022'!D238</f>
        <v>10</v>
      </c>
      <c r="F250" s="443">
        <f>'2022'!E238</f>
        <v>14</v>
      </c>
      <c r="G250" s="442">
        <f>'2022'!F238</f>
        <v>1.714286</v>
      </c>
      <c r="H250" s="442">
        <f>'2022'!G238</f>
        <v>1.941748</v>
      </c>
      <c r="I250" s="442">
        <f>'2022'!H238</f>
        <v>2.7142303218301667</v>
      </c>
      <c r="J250" s="428">
        <f t="shared" si="4"/>
        <v>28.571428571428569</v>
      </c>
      <c r="K250" s="444">
        <f>'2022'!L238</f>
        <v>4</v>
      </c>
      <c r="L250" s="444"/>
      <c r="M250" s="444"/>
      <c r="N250" s="444"/>
      <c r="O250" s="444"/>
    </row>
    <row r="251" spans="1:15" ht="31.5" x14ac:dyDescent="0.2">
      <c r="A251" s="438">
        <v>206</v>
      </c>
      <c r="B251" s="458" t="s">
        <v>362</v>
      </c>
      <c r="C251" s="442">
        <f>'2022'!B239</f>
        <v>6.8</v>
      </c>
      <c r="D251" s="443">
        <f>'2022'!C239</f>
        <v>10.907379150390625</v>
      </c>
      <c r="E251" s="443">
        <f>'2022'!D239</f>
        <v>15</v>
      </c>
      <c r="F251" s="443">
        <f>'2022'!E239</f>
        <v>17</v>
      </c>
      <c r="G251" s="442">
        <f>'2022'!F239</f>
        <v>1.6040430000000001</v>
      </c>
      <c r="H251" s="442">
        <f>'2022'!G239</f>
        <v>2.205905</v>
      </c>
      <c r="I251" s="442">
        <f>'2022'!H239</f>
        <v>2.5</v>
      </c>
      <c r="J251" s="428">
        <f t="shared" si="4"/>
        <v>29.411764705882355</v>
      </c>
      <c r="K251" s="444">
        <f>'2022'!L239</f>
        <v>5</v>
      </c>
      <c r="L251" s="444"/>
      <c r="M251" s="444"/>
      <c r="N251" s="444"/>
      <c r="O251" s="444"/>
    </row>
    <row r="252" spans="1:15" ht="15.75" x14ac:dyDescent="0.2">
      <c r="A252" s="438"/>
      <c r="B252" s="89" t="s">
        <v>170</v>
      </c>
      <c r="C252" s="447"/>
      <c r="D252" s="446"/>
      <c r="E252" s="446"/>
      <c r="F252" s="446"/>
      <c r="G252" s="447"/>
      <c r="H252" s="447"/>
      <c r="I252" s="447"/>
      <c r="J252" s="460"/>
      <c r="K252" s="457"/>
      <c r="L252" s="439"/>
      <c r="M252" s="439"/>
      <c r="N252" s="439"/>
      <c r="O252" s="439"/>
    </row>
    <row r="253" spans="1:15" ht="31.5" x14ac:dyDescent="0.2">
      <c r="A253" s="437">
        <v>207</v>
      </c>
      <c r="B253" s="458" t="s">
        <v>171</v>
      </c>
      <c r="C253" s="442">
        <f>'2022'!B241</f>
        <v>91.6</v>
      </c>
      <c r="D253" s="443">
        <f>'2022'!C241</f>
        <v>167.417374</v>
      </c>
      <c r="E253" s="443">
        <f>'2022'!D241</f>
        <v>173</v>
      </c>
      <c r="F253" s="443">
        <f>'2022'!E241</f>
        <v>194</v>
      </c>
      <c r="G253" s="442">
        <f>'2022'!F241</f>
        <v>1.8040659999999999</v>
      </c>
      <c r="H253" s="442">
        <f>'2022'!G241</f>
        <v>1.8638220000000001</v>
      </c>
      <c r="I253" s="442">
        <f>'2022'!H241</f>
        <v>2.1179039301310043</v>
      </c>
      <c r="J253" s="428">
        <f t="shared" si="4"/>
        <v>34.536082474226802</v>
      </c>
      <c r="K253" s="444">
        <f>'2022'!L241</f>
        <v>67</v>
      </c>
      <c r="L253" s="444"/>
      <c r="M253" s="444"/>
      <c r="N253" s="444"/>
      <c r="O253" s="444"/>
    </row>
    <row r="254" spans="1:15" ht="33" customHeight="1" x14ac:dyDescent="0.2">
      <c r="A254" s="437">
        <v>208</v>
      </c>
      <c r="B254" s="458" t="s">
        <v>172</v>
      </c>
      <c r="C254" s="442">
        <f>'2022'!B242</f>
        <v>347.2</v>
      </c>
      <c r="D254" s="443">
        <f>'2022'!C242</f>
        <v>364.43978900000002</v>
      </c>
      <c r="E254" s="443">
        <f>'2022'!D242</f>
        <v>423</v>
      </c>
      <c r="F254" s="443">
        <f>'2022'!E242</f>
        <v>501</v>
      </c>
      <c r="G254" s="442">
        <f>'2022'!F242</f>
        <v>1.0496540000000001</v>
      </c>
      <c r="H254" s="442">
        <f>'2022'!G242</f>
        <v>1.218318</v>
      </c>
      <c r="I254" s="442">
        <f>'2022'!H242</f>
        <v>1.4429723502304148</v>
      </c>
      <c r="J254" s="428">
        <f t="shared" si="4"/>
        <v>25.948103792415168</v>
      </c>
      <c r="K254" s="444">
        <f>'2022'!L242</f>
        <v>130</v>
      </c>
      <c r="L254" s="444"/>
      <c r="M254" s="444"/>
      <c r="N254" s="444"/>
      <c r="O254" s="444"/>
    </row>
    <row r="255" spans="1:15" ht="15.75" x14ac:dyDescent="0.2">
      <c r="A255" s="450"/>
      <c r="B255" s="89" t="s">
        <v>151</v>
      </c>
      <c r="C255" s="447"/>
      <c r="D255" s="446"/>
      <c r="E255" s="446"/>
      <c r="F255" s="446"/>
      <c r="G255" s="447"/>
      <c r="H255" s="447"/>
      <c r="I255" s="447"/>
      <c r="J255" s="460"/>
      <c r="K255" s="457"/>
      <c r="L255" s="457"/>
      <c r="M255" s="457"/>
      <c r="N255" s="457"/>
      <c r="O255" s="457"/>
    </row>
    <row r="256" spans="1:15" ht="31.5" x14ac:dyDescent="0.2">
      <c r="A256" s="437">
        <v>209</v>
      </c>
      <c r="B256" s="458" t="s">
        <v>152</v>
      </c>
      <c r="C256" s="442">
        <f>'2022'!B244</f>
        <v>211.2</v>
      </c>
      <c r="D256" s="443">
        <f>'2022'!C244</f>
        <v>0</v>
      </c>
      <c r="E256" s="443">
        <f>'2022'!D244</f>
        <v>0</v>
      </c>
      <c r="F256" s="443">
        <f>'2022'!E244</f>
        <v>0</v>
      </c>
      <c r="G256" s="442">
        <f>'2022'!F244</f>
        <v>0</v>
      </c>
      <c r="H256" s="442">
        <f>'2022'!G244</f>
        <v>0</v>
      </c>
      <c r="I256" s="442">
        <f>'2022'!H244</f>
        <v>0</v>
      </c>
      <c r="J256" s="428">
        <f t="shared" si="4"/>
        <v>0</v>
      </c>
      <c r="K256" s="444">
        <f>'2022'!L244</f>
        <v>0</v>
      </c>
      <c r="L256" s="444"/>
      <c r="M256" s="444"/>
      <c r="N256" s="444"/>
      <c r="O256" s="444"/>
    </row>
    <row r="257" spans="1:15" ht="15.75" x14ac:dyDescent="0.2">
      <c r="A257" s="450"/>
      <c r="B257" s="89" t="s">
        <v>254</v>
      </c>
      <c r="C257" s="447"/>
      <c r="D257" s="446"/>
      <c r="E257" s="446"/>
      <c r="F257" s="446"/>
      <c r="G257" s="447"/>
      <c r="H257" s="447"/>
      <c r="I257" s="447"/>
      <c r="J257" s="460"/>
      <c r="K257" s="457"/>
      <c r="L257" s="457"/>
      <c r="M257" s="457"/>
      <c r="N257" s="457"/>
      <c r="O257" s="457"/>
    </row>
    <row r="258" spans="1:15" ht="67.5" customHeight="1" x14ac:dyDescent="0.2">
      <c r="A258" s="437">
        <v>210</v>
      </c>
      <c r="B258" s="458" t="s">
        <v>363</v>
      </c>
      <c r="C258" s="442">
        <f>'2022'!B246</f>
        <v>15.6</v>
      </c>
      <c r="D258" s="443">
        <f>'2022'!C246</f>
        <v>5.6205129999999999</v>
      </c>
      <c r="E258" s="443">
        <f>'2022'!D246</f>
        <v>25</v>
      </c>
      <c r="F258" s="443">
        <f>'2022'!E246</f>
        <v>32</v>
      </c>
      <c r="G258" s="442">
        <f>'2022'!F246</f>
        <v>0.20145199999999999</v>
      </c>
      <c r="H258" s="442">
        <f>'2022'!G246</f>
        <v>0.89605699999999999</v>
      </c>
      <c r="I258" s="442">
        <f>'2022'!H246</f>
        <v>2.0512820512820515</v>
      </c>
      <c r="J258" s="428">
        <f t="shared" si="4"/>
        <v>0</v>
      </c>
      <c r="K258" s="444">
        <f>'2022'!L246</f>
        <v>0</v>
      </c>
      <c r="L258" s="444"/>
      <c r="M258" s="444"/>
      <c r="N258" s="444"/>
      <c r="O258" s="444"/>
    </row>
    <row r="259" spans="1:15" ht="47.25" x14ac:dyDescent="0.2">
      <c r="A259" s="437">
        <v>211</v>
      </c>
      <c r="B259" s="458" t="s">
        <v>364</v>
      </c>
      <c r="C259" s="442">
        <f>'2022'!B247</f>
        <v>5.3</v>
      </c>
      <c r="D259" s="443">
        <f>'2022'!C247</f>
        <v>11.573259</v>
      </c>
      <c r="E259" s="443">
        <f>'2022'!D247</f>
        <v>6</v>
      </c>
      <c r="F259" s="443">
        <f>'2022'!E247</f>
        <v>12</v>
      </c>
      <c r="G259" s="442">
        <f>'2022'!F247</f>
        <v>2.1836340000000001</v>
      </c>
      <c r="H259" s="442">
        <f>'2022'!G247</f>
        <v>1.1320749999999999</v>
      </c>
      <c r="I259" s="442">
        <f>'2022'!H247</f>
        <v>2.2641509433962264</v>
      </c>
      <c r="J259" s="428">
        <f t="shared" si="4"/>
        <v>0</v>
      </c>
      <c r="K259" s="444">
        <f>'2022'!L247</f>
        <v>0</v>
      </c>
      <c r="L259" s="444"/>
      <c r="M259" s="444"/>
      <c r="N259" s="444"/>
      <c r="O259" s="444"/>
    </row>
    <row r="260" spans="1:15" ht="47.25" x14ac:dyDescent="0.2">
      <c r="A260" s="437">
        <v>212</v>
      </c>
      <c r="B260" s="458" t="s">
        <v>365</v>
      </c>
      <c r="C260" s="442">
        <f>'2022'!B248</f>
        <v>3.2</v>
      </c>
      <c r="D260" s="443">
        <f>'2022'!C248</f>
        <v>0</v>
      </c>
      <c r="E260" s="443">
        <f>'2022'!D248</f>
        <v>3</v>
      </c>
      <c r="F260" s="443">
        <f>'2022'!E248</f>
        <v>8</v>
      </c>
      <c r="G260" s="442">
        <f>'2022'!F248</f>
        <v>0</v>
      </c>
      <c r="H260" s="442">
        <f>'2022'!G248</f>
        <v>0.9375</v>
      </c>
      <c r="I260" s="442">
        <f>'2022'!H248</f>
        <v>2.5</v>
      </c>
      <c r="J260" s="428">
        <f t="shared" si="4"/>
        <v>0</v>
      </c>
      <c r="K260" s="444">
        <f>'2022'!L248</f>
        <v>0</v>
      </c>
      <c r="L260" s="444"/>
      <c r="M260" s="444"/>
      <c r="N260" s="444"/>
      <c r="O260" s="444"/>
    </row>
    <row r="261" spans="1:15" ht="31.5" x14ac:dyDescent="0.2">
      <c r="A261" s="437">
        <v>213</v>
      </c>
      <c r="B261" s="458" t="s">
        <v>258</v>
      </c>
      <c r="C261" s="442">
        <f>'2022'!B249</f>
        <v>4</v>
      </c>
      <c r="D261" s="443">
        <f>'2022'!C249</f>
        <v>14.635306</v>
      </c>
      <c r="E261" s="443">
        <f>'2022'!D249</f>
        <v>12</v>
      </c>
      <c r="F261" s="443">
        <f>'2022'!E249</f>
        <v>21</v>
      </c>
      <c r="G261" s="442">
        <f>'2022'!F249</f>
        <v>3.6588270000000001</v>
      </c>
      <c r="H261" s="442">
        <f>'2022'!G249</f>
        <v>3</v>
      </c>
      <c r="I261" s="442">
        <f>'2022'!H249</f>
        <v>5.25</v>
      </c>
      <c r="J261" s="428">
        <f t="shared" si="4"/>
        <v>23.809523809523807</v>
      </c>
      <c r="K261" s="444">
        <f>'2022'!L249</f>
        <v>5</v>
      </c>
      <c r="L261" s="444"/>
      <c r="M261" s="444"/>
      <c r="N261" s="444"/>
      <c r="O261" s="444"/>
    </row>
    <row r="262" spans="1:15" ht="31.5" x14ac:dyDescent="0.2">
      <c r="A262" s="437">
        <v>214</v>
      </c>
      <c r="B262" s="458" t="s">
        <v>262</v>
      </c>
      <c r="C262" s="461">
        <f>'2022'!B250</f>
        <v>3.52</v>
      </c>
      <c r="D262" s="443">
        <f>'2022'!C250</f>
        <v>7.2146800000000004</v>
      </c>
      <c r="E262" s="443">
        <f>'2022'!D250</f>
        <v>3</v>
      </c>
      <c r="F262" s="443">
        <f>'2022'!E250</f>
        <v>6</v>
      </c>
      <c r="G262" s="442">
        <f>'2022'!F250</f>
        <v>2.0496249999999998</v>
      </c>
      <c r="H262" s="442">
        <f>'2022'!G250</f>
        <v>0.85227299999999995</v>
      </c>
      <c r="I262" s="442">
        <f>'2022'!H250</f>
        <v>1.7045454545454546</v>
      </c>
      <c r="J262" s="428">
        <f t="shared" si="4"/>
        <v>33.333333333333329</v>
      </c>
      <c r="K262" s="444">
        <f>'2022'!L250</f>
        <v>2</v>
      </c>
      <c r="L262" s="444"/>
      <c r="M262" s="444"/>
      <c r="N262" s="444"/>
      <c r="O262" s="444"/>
    </row>
    <row r="263" spans="1:15" ht="77.25" customHeight="1" x14ac:dyDescent="0.2">
      <c r="A263" s="437">
        <v>215</v>
      </c>
      <c r="B263" s="458" t="s">
        <v>261</v>
      </c>
      <c r="C263" s="442">
        <f>'2022'!B251</f>
        <v>7.2</v>
      </c>
      <c r="D263" s="443">
        <f>'2022'!C251</f>
        <v>7.2993509999999997</v>
      </c>
      <c r="E263" s="443">
        <f>'2022'!D251</f>
        <v>7</v>
      </c>
      <c r="F263" s="443">
        <f>'2022'!E251</f>
        <v>8</v>
      </c>
      <c r="G263" s="442">
        <f>'2022'!F251</f>
        <v>1.0137989999999999</v>
      </c>
      <c r="H263" s="442">
        <f>'2022'!G251</f>
        <v>0.97222200000000003</v>
      </c>
      <c r="I263" s="442">
        <f>'2022'!H251</f>
        <v>1.1111111111111112</v>
      </c>
      <c r="J263" s="428">
        <f t="shared" si="4"/>
        <v>0</v>
      </c>
      <c r="K263" s="444">
        <f>'2022'!L251</f>
        <v>0</v>
      </c>
      <c r="L263" s="444"/>
      <c r="M263" s="444"/>
      <c r="N263" s="444"/>
      <c r="O263" s="444"/>
    </row>
    <row r="264" spans="1:15" ht="37.5" customHeight="1" x14ac:dyDescent="0.2">
      <c r="A264" s="437">
        <v>216</v>
      </c>
      <c r="B264" s="458" t="s">
        <v>259</v>
      </c>
      <c r="C264" s="442">
        <f>'2022'!B252</f>
        <v>9.4</v>
      </c>
      <c r="D264" s="443">
        <f>'2022'!C252</f>
        <v>2.6430120000000001</v>
      </c>
      <c r="E264" s="443">
        <f>'2022'!D252</f>
        <v>0</v>
      </c>
      <c r="F264" s="443">
        <f>'2022'!E252</f>
        <v>0</v>
      </c>
      <c r="G264" s="442">
        <f>'2022'!F252</f>
        <v>0.28117199999999998</v>
      </c>
      <c r="H264" s="442">
        <f>'2022'!G252</f>
        <v>0</v>
      </c>
      <c r="I264" s="442">
        <f>'2022'!H252</f>
        <v>0</v>
      </c>
      <c r="J264" s="428">
        <f t="shared" si="4"/>
        <v>0</v>
      </c>
      <c r="K264" s="444">
        <f>'2022'!L252</f>
        <v>0</v>
      </c>
      <c r="L264" s="444"/>
      <c r="M264" s="444"/>
      <c r="N264" s="444"/>
      <c r="O264" s="444"/>
    </row>
    <row r="265" spans="1:15" ht="64.5" customHeight="1" x14ac:dyDescent="0.2">
      <c r="A265" s="474">
        <v>217</v>
      </c>
      <c r="B265" s="458" t="s">
        <v>255</v>
      </c>
      <c r="C265" s="442">
        <f>'2022'!B253</f>
        <v>29.6</v>
      </c>
      <c r="D265" s="443">
        <f>'2022'!C253</f>
        <v>4.6630079999999996</v>
      </c>
      <c r="E265" s="443">
        <f>'2022'!D253</f>
        <v>8</v>
      </c>
      <c r="F265" s="443">
        <f>'2022'!E253</f>
        <v>56</v>
      </c>
      <c r="G265" s="442">
        <f>'2022'!F253</f>
        <v>0.15753400000000001</v>
      </c>
      <c r="H265" s="442">
        <f>'2022'!G253</f>
        <v>0.27027000000000001</v>
      </c>
      <c r="I265" s="442">
        <f>'2022'!H253</f>
        <v>1.8918918918918919</v>
      </c>
      <c r="J265" s="428">
        <f t="shared" si="4"/>
        <v>0</v>
      </c>
      <c r="K265" s="444">
        <f>'2022'!L253</f>
        <v>0</v>
      </c>
      <c r="L265" s="444"/>
      <c r="M265" s="444"/>
      <c r="N265" s="444"/>
      <c r="O265" s="444"/>
    </row>
    <row r="266" spans="1:15" ht="37.5" customHeight="1" x14ac:dyDescent="0.2">
      <c r="A266" s="474">
        <v>218</v>
      </c>
      <c r="B266" s="458" t="s">
        <v>263</v>
      </c>
      <c r="C266" s="442">
        <f>'2022'!B254</f>
        <v>23.164000000000001</v>
      </c>
      <c r="D266" s="443">
        <f>'2022'!C254</f>
        <v>33.023654999999998</v>
      </c>
      <c r="E266" s="443">
        <f>'2022'!D254</f>
        <v>59</v>
      </c>
      <c r="F266" s="443">
        <f>'2022'!E254</f>
        <v>46</v>
      </c>
      <c r="G266" s="442">
        <f>'2022'!F254</f>
        <v>1.4234329999999999</v>
      </c>
      <c r="H266" s="442">
        <f>'2022'!G254</f>
        <v>2.543104</v>
      </c>
      <c r="I266" s="442">
        <f>'2022'!H254</f>
        <v>1.9858400967017784</v>
      </c>
      <c r="J266" s="428">
        <f t="shared" si="4"/>
        <v>21.739130434782609</v>
      </c>
      <c r="K266" s="444">
        <f>'2022'!L254</f>
        <v>10</v>
      </c>
      <c r="L266" s="444"/>
      <c r="M266" s="444"/>
      <c r="N266" s="444"/>
      <c r="O266" s="444"/>
    </row>
    <row r="267" spans="1:15" ht="66" customHeight="1" x14ac:dyDescent="0.2">
      <c r="A267" s="474">
        <v>219</v>
      </c>
      <c r="B267" s="458" t="s">
        <v>260</v>
      </c>
      <c r="C267" s="442">
        <f>'2022'!B255</f>
        <v>11.4</v>
      </c>
      <c r="D267" s="443">
        <f>'2022'!C255</f>
        <v>8.4723769999999998</v>
      </c>
      <c r="E267" s="443">
        <f>'2022'!D255</f>
        <v>9</v>
      </c>
      <c r="F267" s="443">
        <f>'2022'!E255</f>
        <v>12</v>
      </c>
      <c r="G267" s="442">
        <f>'2022'!F255</f>
        <v>0.74319100000000005</v>
      </c>
      <c r="H267" s="442">
        <f>'2022'!G255</f>
        <v>0.78947400000000001</v>
      </c>
      <c r="I267" s="442">
        <f>'2022'!H255</f>
        <v>1.0526315789473684</v>
      </c>
      <c r="J267" s="428">
        <f t="shared" si="4"/>
        <v>0</v>
      </c>
      <c r="K267" s="444">
        <f>'2022'!L255</f>
        <v>0</v>
      </c>
      <c r="L267" s="444"/>
      <c r="M267" s="444"/>
      <c r="N267" s="444"/>
      <c r="O267" s="444"/>
    </row>
    <row r="268" spans="1:15" ht="46.5" customHeight="1" x14ac:dyDescent="0.2">
      <c r="A268" s="474">
        <v>220</v>
      </c>
      <c r="B268" s="116" t="s">
        <v>366</v>
      </c>
      <c r="C268" s="442">
        <f>'2022'!B256</f>
        <v>23.773</v>
      </c>
      <c r="D268" s="443">
        <f>'2022'!C256</f>
        <v>22.216892000000001</v>
      </c>
      <c r="E268" s="443">
        <f>'2022'!D256</f>
        <v>32</v>
      </c>
      <c r="F268" s="443">
        <f>'2022'!E256</f>
        <v>52</v>
      </c>
      <c r="G268" s="442">
        <f>'2022'!F256</f>
        <v>0.92879999999999996</v>
      </c>
      <c r="H268" s="442">
        <f>'2022'!G256</f>
        <v>1.337793</v>
      </c>
      <c r="I268" s="442">
        <f>'2022'!H256</f>
        <v>2.1873554031884912</v>
      </c>
      <c r="J268" s="428">
        <f t="shared" si="4"/>
        <v>11.538461538461538</v>
      </c>
      <c r="K268" s="444">
        <f>'2022'!L256</f>
        <v>6</v>
      </c>
      <c r="L268" s="444"/>
      <c r="M268" s="444"/>
      <c r="N268" s="444"/>
      <c r="O268" s="444"/>
    </row>
    <row r="269" spans="1:15" ht="37.5" customHeight="1" x14ac:dyDescent="0.2">
      <c r="A269" s="474">
        <v>221</v>
      </c>
      <c r="B269" s="458" t="s">
        <v>367</v>
      </c>
      <c r="C269" s="442">
        <f>'2022'!B257</f>
        <v>12.676</v>
      </c>
      <c r="D269" s="443">
        <f>'2022'!C257</f>
        <v>3.9279999999999999</v>
      </c>
      <c r="E269" s="443">
        <f>'2022'!D257</f>
        <v>4</v>
      </c>
      <c r="F269" s="443">
        <f>'2022'!E257</f>
        <v>8</v>
      </c>
      <c r="G269" s="442">
        <f>'2022'!F257</f>
        <v>0.30769200000000002</v>
      </c>
      <c r="H269" s="442">
        <f>'2022'!G257</f>
        <v>0.313332</v>
      </c>
      <c r="I269" s="442">
        <f>'2022'!H257</f>
        <v>0.63111391606184919</v>
      </c>
      <c r="J269" s="428">
        <f t="shared" si="4"/>
        <v>0</v>
      </c>
      <c r="K269" s="444">
        <f>'2022'!L257</f>
        <v>0</v>
      </c>
      <c r="L269" s="444"/>
      <c r="M269" s="444"/>
      <c r="N269" s="444"/>
      <c r="O269" s="444"/>
    </row>
    <row r="270" spans="1:15" ht="50.25" customHeight="1" x14ac:dyDescent="0.2">
      <c r="A270" s="474">
        <v>222</v>
      </c>
      <c r="B270" s="458" t="s">
        <v>368</v>
      </c>
      <c r="C270" s="442">
        <f>'2022'!B258</f>
        <v>40.1</v>
      </c>
      <c r="D270" s="443">
        <f>'2022'!C258</f>
        <v>65.615859999999998</v>
      </c>
      <c r="E270" s="443">
        <f>'2022'!D258</f>
        <v>61</v>
      </c>
      <c r="F270" s="443">
        <f>'2022'!E258</f>
        <v>102</v>
      </c>
      <c r="G270" s="442">
        <f>'2022'!F258</f>
        <v>1.3813869999999999</v>
      </c>
      <c r="H270" s="442">
        <f>'2022'!G258</f>
        <v>1.3053710000000001</v>
      </c>
      <c r="I270" s="442">
        <f>'2022'!H258</f>
        <v>2.5436408977556111</v>
      </c>
      <c r="J270" s="428">
        <f t="shared" si="4"/>
        <v>34.313725490196077</v>
      </c>
      <c r="K270" s="444">
        <f>'2022'!L258</f>
        <v>35</v>
      </c>
      <c r="L270" s="444"/>
      <c r="M270" s="444"/>
      <c r="N270" s="444"/>
      <c r="O270" s="444"/>
    </row>
    <row r="271" spans="1:15" ht="37.5" customHeight="1" x14ac:dyDescent="0.2">
      <c r="A271" s="474">
        <v>223</v>
      </c>
      <c r="B271" s="114" t="s">
        <v>264</v>
      </c>
      <c r="C271" s="442">
        <f>'2022'!B259</f>
        <v>34.82</v>
      </c>
      <c r="D271" s="443">
        <f>'2022'!C259</f>
        <v>0</v>
      </c>
      <c r="E271" s="443">
        <f>'2022'!D259</f>
        <v>20</v>
      </c>
      <c r="F271" s="443">
        <f>'2022'!E259</f>
        <v>25</v>
      </c>
      <c r="G271" s="442">
        <f>'2022'!F259</f>
        <v>0</v>
      </c>
      <c r="H271" s="442">
        <f>'2022'!G259</f>
        <v>0.57438253877082135</v>
      </c>
      <c r="I271" s="442">
        <f>'2022'!H259</f>
        <v>0.71797817346352666</v>
      </c>
      <c r="J271" s="428">
        <f t="shared" si="4"/>
        <v>0</v>
      </c>
      <c r="K271" s="444">
        <f>'2022'!L259</f>
        <v>0</v>
      </c>
      <c r="L271" s="444"/>
      <c r="M271" s="444"/>
      <c r="N271" s="444"/>
      <c r="O271" s="444"/>
    </row>
    <row r="272" spans="1:15" ht="37.5" customHeight="1" x14ac:dyDescent="0.2">
      <c r="A272" s="474">
        <v>224</v>
      </c>
      <c r="B272" s="458" t="s">
        <v>267</v>
      </c>
      <c r="C272" s="442">
        <f>'2022'!B260</f>
        <v>179.86</v>
      </c>
      <c r="D272" s="443">
        <f>'2022'!C260</f>
        <v>109.523293</v>
      </c>
      <c r="E272" s="443">
        <f>'2022'!D260</f>
        <v>45</v>
      </c>
      <c r="F272" s="443">
        <f>'2022'!E260</f>
        <v>42</v>
      </c>
      <c r="G272" s="442">
        <f>'2022'!F260</f>
        <v>0.50752200000000003</v>
      </c>
      <c r="H272" s="442">
        <f>'2022'!G260</f>
        <v>0.25019200000000003</v>
      </c>
      <c r="I272" s="442">
        <f>'2022'!H260</f>
        <v>0.23351495607694872</v>
      </c>
      <c r="J272" s="428">
        <f t="shared" si="4"/>
        <v>28.571428571428569</v>
      </c>
      <c r="K272" s="444">
        <f>'2022'!L260</f>
        <v>12</v>
      </c>
      <c r="L272" s="444"/>
      <c r="M272" s="444"/>
      <c r="N272" s="444"/>
      <c r="O272" s="444"/>
    </row>
    <row r="273" spans="1:15" ht="15.75" x14ac:dyDescent="0.2">
      <c r="A273" s="561" t="s">
        <v>369</v>
      </c>
      <c r="B273" s="562"/>
      <c r="C273" s="475"/>
      <c r="D273" s="475"/>
      <c r="E273" s="475"/>
      <c r="F273" s="444">
        <f>SUM(F17:F272)</f>
        <v>264151</v>
      </c>
      <c r="G273" s="475"/>
      <c r="H273" s="475"/>
      <c r="I273" s="475"/>
      <c r="J273" s="475"/>
      <c r="K273" s="475">
        <f>SUM(K17:K272)</f>
        <v>90569</v>
      </c>
      <c r="L273" s="475"/>
      <c r="M273" s="475"/>
      <c r="N273" s="475"/>
      <c r="O273" s="475"/>
    </row>
    <row r="274" spans="1:15" ht="10.5" customHeight="1" x14ac:dyDescent="0.2">
      <c r="G274" s="476"/>
      <c r="H274" s="476"/>
      <c r="I274" s="476"/>
      <c r="J274" s="476"/>
      <c r="K274" s="476"/>
      <c r="L274" s="476"/>
      <c r="M274" s="476"/>
      <c r="N274" s="476"/>
      <c r="O274" s="476"/>
    </row>
    <row r="275" spans="1:15" ht="18.75" x14ac:dyDescent="0.3">
      <c r="A275" s="477"/>
      <c r="B275" s="477"/>
      <c r="C275" s="477"/>
      <c r="D275" s="477"/>
      <c r="E275" s="477"/>
      <c r="G275" s="478"/>
      <c r="H275" s="478"/>
      <c r="I275" s="478"/>
      <c r="J275" s="478"/>
      <c r="K275" s="478"/>
      <c r="L275" s="478"/>
      <c r="M275" s="478"/>
      <c r="N275" s="478"/>
      <c r="O275" s="478"/>
    </row>
    <row r="276" spans="1:15" ht="85.5" customHeight="1" x14ac:dyDescent="0.3">
      <c r="A276" s="694" t="s">
        <v>461</v>
      </c>
      <c r="B276" s="694"/>
      <c r="C276" s="694"/>
      <c r="D276" s="694"/>
      <c r="E276" s="694"/>
      <c r="F276" s="694"/>
      <c r="G276" s="478"/>
      <c r="H276" s="478"/>
      <c r="I276" s="478"/>
      <c r="J276" s="478"/>
      <c r="K276" s="478"/>
      <c r="L276" s="478"/>
      <c r="N276" s="695" t="s">
        <v>462</v>
      </c>
      <c r="O276" s="695"/>
    </row>
    <row r="277" spans="1:15" ht="18.75" x14ac:dyDescent="0.3">
      <c r="A277" s="477"/>
      <c r="B277" s="477"/>
      <c r="C277" s="477"/>
      <c r="D277" s="477"/>
      <c r="E277" s="477"/>
      <c r="G277" s="478"/>
      <c r="H277" s="478"/>
      <c r="I277" s="478"/>
      <c r="J277" s="479" t="s">
        <v>463</v>
      </c>
      <c r="K277" s="478"/>
      <c r="L277" s="478"/>
      <c r="M277" s="478"/>
      <c r="N277" s="478"/>
      <c r="O277" s="478"/>
    </row>
    <row r="278" spans="1:15" x14ac:dyDescent="0.2">
      <c r="G278" s="478"/>
      <c r="H278" s="478"/>
      <c r="I278" s="478"/>
      <c r="J278" s="478"/>
      <c r="K278" s="478"/>
      <c r="L278" s="478"/>
      <c r="M278" s="478"/>
      <c r="N278" s="478"/>
      <c r="O278" s="478"/>
    </row>
    <row r="279" spans="1:15" x14ac:dyDescent="0.2">
      <c r="G279" s="478"/>
      <c r="H279" s="478"/>
      <c r="I279" s="478"/>
      <c r="J279" s="478"/>
      <c r="K279" s="478"/>
      <c r="L279" s="478"/>
      <c r="M279" s="478"/>
      <c r="N279" s="478"/>
      <c r="O279" s="478"/>
    </row>
    <row r="280" spans="1:15" x14ac:dyDescent="0.2">
      <c r="G280" s="478"/>
      <c r="H280" s="480"/>
      <c r="I280" s="481"/>
      <c r="J280" s="478"/>
      <c r="K280" s="478"/>
      <c r="L280" s="478"/>
      <c r="M280" s="478"/>
      <c r="N280" s="478"/>
      <c r="O280" s="478"/>
    </row>
    <row r="281" spans="1:15" x14ac:dyDescent="0.2">
      <c r="G281" s="478"/>
      <c r="H281" s="480"/>
      <c r="I281" s="481"/>
      <c r="J281" s="478"/>
      <c r="K281" s="478"/>
      <c r="L281" s="478"/>
      <c r="M281" s="478"/>
      <c r="N281" s="478"/>
      <c r="O281" s="478"/>
    </row>
    <row r="282" spans="1:15" x14ac:dyDescent="0.2">
      <c r="G282" s="478"/>
      <c r="H282" s="480"/>
      <c r="I282" s="481"/>
      <c r="J282" s="478"/>
      <c r="K282" s="478"/>
      <c r="L282" s="478"/>
      <c r="M282" s="478"/>
      <c r="N282" s="478"/>
      <c r="O282" s="478"/>
    </row>
    <row r="283" spans="1:15" x14ac:dyDescent="0.2">
      <c r="G283" s="478"/>
      <c r="H283" s="480"/>
      <c r="I283" s="481"/>
      <c r="J283" s="478"/>
      <c r="K283" s="478"/>
      <c r="L283" s="478"/>
      <c r="M283" s="478"/>
      <c r="N283" s="478"/>
      <c r="O283" s="478"/>
    </row>
    <row r="284" spans="1:15" x14ac:dyDescent="0.2">
      <c r="G284" s="478"/>
      <c r="H284" s="480"/>
      <c r="I284" s="481"/>
      <c r="J284" s="478"/>
      <c r="K284" s="478"/>
      <c r="L284" s="478"/>
      <c r="M284" s="478"/>
      <c r="N284" s="478"/>
      <c r="O284" s="478"/>
    </row>
  </sheetData>
  <mergeCells count="85">
    <mergeCell ref="A273:B273"/>
    <mergeCell ref="A276:F276"/>
    <mergeCell ref="N276:O276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B268" sqref="B268"/>
    </sheetView>
  </sheetViews>
  <sheetFormatPr defaultRowHeight="12.75" customHeight="1" x14ac:dyDescent="0.2"/>
  <cols>
    <col min="1" max="1" width="3.85546875" style="429" bestFit="1" customWidth="1"/>
    <col min="2" max="2" width="43.140625" style="430" bestFit="1" customWidth="1"/>
    <col min="3" max="3" width="11.7109375" style="430" bestFit="1" customWidth="1"/>
    <col min="4" max="5" width="7.42578125" style="430" bestFit="1" customWidth="1"/>
    <col min="6" max="6" width="7.85546875" style="430" bestFit="1" customWidth="1"/>
    <col min="7" max="7" width="5.7109375" style="431" bestFit="1" customWidth="1"/>
    <col min="8" max="8" width="6.5703125" style="432" bestFit="1" customWidth="1"/>
    <col min="9" max="9" width="6.5703125" style="430" bestFit="1" customWidth="1"/>
    <col min="10" max="10" width="10.42578125" style="431" bestFit="1" customWidth="1"/>
    <col min="11" max="11" width="7.28515625" style="433" bestFit="1" customWidth="1"/>
    <col min="12" max="12" width="15.140625" style="433" bestFit="1" customWidth="1"/>
    <col min="13" max="13" width="9.28515625" style="433" bestFit="1" customWidth="1"/>
    <col min="14" max="14" width="13.42578125" style="433" bestFit="1" customWidth="1"/>
    <col min="15" max="15" width="9.85546875" style="433" bestFit="1" customWidth="1"/>
    <col min="16" max="257" width="9.140625" style="429" bestFit="1" customWidth="1"/>
  </cols>
  <sheetData>
    <row r="2" spans="1:15" ht="18.75" x14ac:dyDescent="0.3">
      <c r="B2" s="666" t="s">
        <v>373</v>
      </c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</row>
    <row r="3" spans="1:15" ht="18.75" x14ac:dyDescent="0.3">
      <c r="B3" s="667" t="s">
        <v>1045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</row>
    <row r="4" spans="1:15" x14ac:dyDescent="0.2">
      <c r="B4" s="668" t="s">
        <v>1031</v>
      </c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</row>
    <row r="5" spans="1:15" ht="18.75" x14ac:dyDescent="0.3">
      <c r="B5" s="669" t="s">
        <v>1032</v>
      </c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69"/>
    </row>
    <row r="6" spans="1:15" x14ac:dyDescent="0.2">
      <c r="B6" s="668" t="s">
        <v>1033</v>
      </c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</row>
    <row r="8" spans="1:15" ht="18.75" x14ac:dyDescent="0.3">
      <c r="B8" s="666" t="s">
        <v>374</v>
      </c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6"/>
      <c r="N8" s="666"/>
      <c r="O8" s="666"/>
    </row>
    <row r="10" spans="1:15" ht="3" customHeight="1" x14ac:dyDescent="0.2"/>
    <row r="11" spans="1:15" ht="26.25" customHeight="1" x14ac:dyDescent="0.2">
      <c r="A11" s="670" t="s">
        <v>271</v>
      </c>
      <c r="B11" s="670" t="s">
        <v>1034</v>
      </c>
      <c r="C11" s="670" t="s">
        <v>1035</v>
      </c>
      <c r="D11" s="671" t="s">
        <v>1036</v>
      </c>
      <c r="E11" s="672"/>
      <c r="F11" s="673"/>
      <c r="G11" s="671" t="s">
        <v>1037</v>
      </c>
      <c r="H11" s="672"/>
      <c r="I11" s="673"/>
      <c r="J11" s="677" t="s">
        <v>1038</v>
      </c>
      <c r="K11" s="678"/>
      <c r="L11" s="678"/>
      <c r="M11" s="678"/>
      <c r="N11" s="678"/>
      <c r="O11" s="679"/>
    </row>
    <row r="12" spans="1:15" ht="24.75" customHeight="1" x14ac:dyDescent="0.2">
      <c r="A12" s="670"/>
      <c r="B12" s="670"/>
      <c r="C12" s="670"/>
      <c r="D12" s="674"/>
      <c r="E12" s="675"/>
      <c r="F12" s="676"/>
      <c r="G12" s="674"/>
      <c r="H12" s="675"/>
      <c r="I12" s="676"/>
      <c r="J12" s="680" t="s">
        <v>1039</v>
      </c>
      <c r="K12" s="680" t="s">
        <v>1040</v>
      </c>
      <c r="L12" s="683" t="s">
        <v>273</v>
      </c>
      <c r="M12" s="684"/>
      <c r="N12" s="684"/>
      <c r="O12" s="685"/>
    </row>
    <row r="13" spans="1:15" ht="24.75" customHeight="1" x14ac:dyDescent="0.2">
      <c r="A13" s="670"/>
      <c r="B13" s="670"/>
      <c r="C13" s="670"/>
      <c r="D13" s="686">
        <v>2020</v>
      </c>
      <c r="E13" s="686">
        <v>2021</v>
      </c>
      <c r="F13" s="686">
        <v>2022</v>
      </c>
      <c r="G13" s="686">
        <v>2020</v>
      </c>
      <c r="H13" s="686">
        <v>2021</v>
      </c>
      <c r="I13" s="686">
        <v>2022</v>
      </c>
      <c r="J13" s="681"/>
      <c r="K13" s="681"/>
      <c r="L13" s="683" t="s">
        <v>1041</v>
      </c>
      <c r="M13" s="684"/>
      <c r="N13" s="685"/>
      <c r="O13" s="435" t="s">
        <v>1042</v>
      </c>
    </row>
    <row r="14" spans="1:15" ht="62.25" customHeight="1" x14ac:dyDescent="0.2">
      <c r="A14" s="670"/>
      <c r="B14" s="670"/>
      <c r="C14" s="670"/>
      <c r="D14" s="687"/>
      <c r="E14" s="687"/>
      <c r="F14" s="687"/>
      <c r="G14" s="687"/>
      <c r="H14" s="687"/>
      <c r="I14" s="687"/>
      <c r="J14" s="682"/>
      <c r="K14" s="682"/>
      <c r="L14" s="434" t="s">
        <v>394</v>
      </c>
      <c r="M14" s="434" t="s">
        <v>1043</v>
      </c>
      <c r="N14" s="434" t="s">
        <v>1044</v>
      </c>
      <c r="O14" s="436"/>
    </row>
    <row r="15" spans="1:15" ht="25.5" customHeight="1" x14ac:dyDescent="0.2">
      <c r="A15" s="437">
        <v>1</v>
      </c>
      <c r="B15" s="437">
        <v>2</v>
      </c>
      <c r="C15" s="437">
        <v>3</v>
      </c>
      <c r="D15" s="437">
        <v>4</v>
      </c>
      <c r="E15" s="437">
        <v>5</v>
      </c>
      <c r="F15" s="437">
        <v>6</v>
      </c>
      <c r="G15" s="437">
        <v>7</v>
      </c>
      <c r="H15" s="437">
        <v>8</v>
      </c>
      <c r="I15" s="437">
        <v>9</v>
      </c>
      <c r="J15" s="437">
        <v>10</v>
      </c>
      <c r="K15" s="437">
        <v>11</v>
      </c>
      <c r="L15" s="437">
        <v>12</v>
      </c>
      <c r="M15" s="437">
        <v>13</v>
      </c>
      <c r="N15" s="437">
        <v>14</v>
      </c>
      <c r="O15" s="437">
        <v>15</v>
      </c>
    </row>
    <row r="16" spans="1:15" ht="17.25" customHeight="1" x14ac:dyDescent="0.2">
      <c r="A16" s="438"/>
      <c r="B16" s="42" t="s">
        <v>23</v>
      </c>
      <c r="C16" s="89"/>
      <c r="D16" s="89"/>
      <c r="E16" s="89"/>
      <c r="F16" s="89"/>
      <c r="G16" s="439"/>
      <c r="H16" s="440"/>
      <c r="I16" s="440"/>
      <c r="J16" s="439"/>
      <c r="K16" s="439"/>
      <c r="L16" s="439"/>
      <c r="M16" s="439"/>
      <c r="N16" s="439"/>
      <c r="O16" s="439"/>
    </row>
    <row r="17" spans="1:15" ht="49.5" customHeight="1" x14ac:dyDescent="0.2">
      <c r="A17" s="437">
        <v>1</v>
      </c>
      <c r="B17" s="441" t="s">
        <v>24</v>
      </c>
      <c r="C17" s="442">
        <f>'2022'!B5</f>
        <v>67.034000000000006</v>
      </c>
      <c r="D17" s="443">
        <f>'2022'!M5</f>
        <v>14</v>
      </c>
      <c r="E17" s="443">
        <f>'2022'!N5</f>
        <v>14</v>
      </c>
      <c r="F17" s="443">
        <f>'2022'!O5</f>
        <v>16</v>
      </c>
      <c r="G17" s="442">
        <f>'2022'!P5</f>
        <v>0.20886199999999999</v>
      </c>
      <c r="H17" s="442">
        <f>'2022'!Q5</f>
        <v>0.20886199999999999</v>
      </c>
      <c r="I17" s="442">
        <f>'2022'!R5</f>
        <v>0.23868484649580807</v>
      </c>
      <c r="J17" s="428">
        <f t="shared" ref="J17:J33" si="0">IF(K17&gt;0,K17/F17*100,0)</f>
        <v>25</v>
      </c>
      <c r="K17" s="444">
        <f>'2022'!W5</f>
        <v>4</v>
      </c>
      <c r="L17" s="444"/>
      <c r="M17" s="444"/>
      <c r="N17" s="444"/>
      <c r="O17" s="444"/>
    </row>
    <row r="18" spans="1:15" ht="30" customHeight="1" x14ac:dyDescent="0.2">
      <c r="A18" s="437">
        <v>2</v>
      </c>
      <c r="B18" s="445" t="s">
        <v>25</v>
      </c>
      <c r="C18" s="442">
        <f>'2022'!B6</f>
        <v>10.308</v>
      </c>
      <c r="D18" s="443">
        <f>'2022'!M6</f>
        <v>10</v>
      </c>
      <c r="E18" s="443">
        <f>'2022'!N6</f>
        <v>5</v>
      </c>
      <c r="F18" s="443">
        <f>'2022'!O6</f>
        <v>5</v>
      </c>
      <c r="G18" s="442">
        <f>'2022'!P6</f>
        <v>0.781555</v>
      </c>
      <c r="H18" s="442">
        <f>'2022'!Q6</f>
        <v>0.39077800000000001</v>
      </c>
      <c r="I18" s="442">
        <f>'2022'!R6</f>
        <v>0.48506014745828485</v>
      </c>
      <c r="J18" s="428">
        <f t="shared" si="0"/>
        <v>20</v>
      </c>
      <c r="K18" s="444">
        <f>'2022'!W6</f>
        <v>1</v>
      </c>
      <c r="L18" s="444"/>
      <c r="M18" s="444"/>
      <c r="N18" s="444"/>
      <c r="O18" s="444"/>
    </row>
    <row r="19" spans="1:15" ht="17.25" customHeight="1" x14ac:dyDescent="0.2">
      <c r="A19" s="438"/>
      <c r="B19" s="89" t="s">
        <v>26</v>
      </c>
      <c r="C19" s="96"/>
      <c r="D19" s="446"/>
      <c r="E19" s="446"/>
      <c r="F19" s="446"/>
      <c r="G19" s="447"/>
      <c r="H19" s="447"/>
      <c r="I19" s="447"/>
      <c r="J19" s="460"/>
      <c r="K19" s="439"/>
      <c r="L19" s="439"/>
      <c r="M19" s="439"/>
      <c r="N19" s="439"/>
      <c r="O19" s="463"/>
    </row>
    <row r="20" spans="1:15" ht="48" customHeight="1" x14ac:dyDescent="0.2">
      <c r="A20" s="437">
        <v>3</v>
      </c>
      <c r="B20" s="441" t="s">
        <v>285</v>
      </c>
      <c r="C20" s="442">
        <f>'2022'!B8</f>
        <v>397.6</v>
      </c>
      <c r="D20" s="443">
        <f>'2022'!M8</f>
        <v>107</v>
      </c>
      <c r="E20" s="443">
        <f>'2022'!N8</f>
        <v>121</v>
      </c>
      <c r="F20" s="443">
        <f>'2022'!O8</f>
        <v>119</v>
      </c>
      <c r="G20" s="442">
        <f>'2022'!P8</f>
        <v>0.26911499999999999</v>
      </c>
      <c r="H20" s="442">
        <f>'2022'!Q8</f>
        <v>0.30432599999999999</v>
      </c>
      <c r="I20" s="442">
        <f>'2022'!R8</f>
        <v>0.29929577464788731</v>
      </c>
      <c r="J20" s="428">
        <f t="shared" si="0"/>
        <v>14.285714285714285</v>
      </c>
      <c r="K20" s="444">
        <f>'2022'!W8</f>
        <v>17</v>
      </c>
      <c r="L20" s="444"/>
      <c r="M20" s="444"/>
      <c r="N20" s="444"/>
      <c r="O20" s="444"/>
    </row>
    <row r="21" spans="1:15" ht="31.5" x14ac:dyDescent="0.2">
      <c r="A21" s="437">
        <v>4</v>
      </c>
      <c r="B21" s="448" t="s">
        <v>28</v>
      </c>
      <c r="C21" s="442">
        <f>'2022'!B9</f>
        <v>236.4</v>
      </c>
      <c r="D21" s="443">
        <f>'2022'!M9</f>
        <v>40</v>
      </c>
      <c r="E21" s="443">
        <f>'2022'!N9</f>
        <v>50</v>
      </c>
      <c r="F21" s="443">
        <f>'2022'!O9</f>
        <v>48</v>
      </c>
      <c r="G21" s="442">
        <f>'2022'!P9</f>
        <v>0.16920499999999999</v>
      </c>
      <c r="H21" s="442">
        <f>'2022'!Q9</f>
        <v>0.211506</v>
      </c>
      <c r="I21" s="442">
        <f>'2022'!R9</f>
        <v>0.20304568527918782</v>
      </c>
      <c r="J21" s="428">
        <f t="shared" si="0"/>
        <v>14.583333333333334</v>
      </c>
      <c r="K21" s="444">
        <f>'2022'!W9</f>
        <v>7</v>
      </c>
      <c r="L21" s="444"/>
      <c r="M21" s="444"/>
      <c r="N21" s="444"/>
      <c r="O21" s="444"/>
    </row>
    <row r="22" spans="1:15" ht="17.25" customHeight="1" x14ac:dyDescent="0.2">
      <c r="A22" s="438"/>
      <c r="B22" s="89" t="s">
        <v>46</v>
      </c>
      <c r="C22" s="96"/>
      <c r="D22" s="446"/>
      <c r="E22" s="446"/>
      <c r="F22" s="446"/>
      <c r="G22" s="447"/>
      <c r="H22" s="447"/>
      <c r="I22" s="449"/>
      <c r="J22" s="460"/>
      <c r="K22" s="439"/>
      <c r="L22" s="439"/>
      <c r="M22" s="439"/>
      <c r="N22" s="439"/>
      <c r="O22" s="463"/>
    </row>
    <row r="23" spans="1:15" ht="47.25" x14ac:dyDescent="0.2">
      <c r="A23" s="437">
        <v>5</v>
      </c>
      <c r="B23" s="441" t="s">
        <v>286</v>
      </c>
      <c r="C23" s="442">
        <f>'2022'!B11</f>
        <v>225.4</v>
      </c>
      <c r="D23" s="443">
        <f>'2022'!M11</f>
        <v>128</v>
      </c>
      <c r="E23" s="443">
        <f>'2022'!N11</f>
        <v>132</v>
      </c>
      <c r="F23" s="443">
        <f>'2022'!O11</f>
        <v>107</v>
      </c>
      <c r="G23" s="442">
        <f>'2022'!P11</f>
        <v>0.56787900000000002</v>
      </c>
      <c r="H23" s="442">
        <f>'2022'!Q11</f>
        <v>0.58562599999999998</v>
      </c>
      <c r="I23" s="442">
        <f>'2022'!R11</f>
        <v>0.47471162377994675</v>
      </c>
      <c r="J23" s="428">
        <f t="shared" si="0"/>
        <v>15.887850467289718</v>
      </c>
      <c r="K23" s="444">
        <f>'2022'!W11</f>
        <v>17</v>
      </c>
      <c r="L23" s="444"/>
      <c r="M23" s="444"/>
      <c r="N23" s="444"/>
      <c r="O23" s="444"/>
    </row>
    <row r="24" spans="1:15" ht="31.5" x14ac:dyDescent="0.2">
      <c r="A24" s="437">
        <v>6</v>
      </c>
      <c r="B24" s="441" t="s">
        <v>48</v>
      </c>
      <c r="C24" s="442">
        <f>'2022'!B12</f>
        <v>358.7</v>
      </c>
      <c r="D24" s="443">
        <f>'2022'!M12</f>
        <v>167</v>
      </c>
      <c r="E24" s="443">
        <f>'2022'!N12</f>
        <v>174</v>
      </c>
      <c r="F24" s="443">
        <f>'2022'!O12</f>
        <v>129</v>
      </c>
      <c r="G24" s="442">
        <f>'2022'!P12</f>
        <v>0.46556999999999998</v>
      </c>
      <c r="H24" s="442">
        <f>'2022'!Q12</f>
        <v>0.48508499999999999</v>
      </c>
      <c r="I24" s="442">
        <f>'2022'!R12</f>
        <v>0.35963200446055199</v>
      </c>
      <c r="J24" s="428">
        <f t="shared" si="0"/>
        <v>29.457364341085274</v>
      </c>
      <c r="K24" s="444">
        <f>'2022'!W12</f>
        <v>38</v>
      </c>
      <c r="L24" s="444"/>
      <c r="M24" s="444"/>
      <c r="N24" s="444"/>
      <c r="O24" s="444"/>
    </row>
    <row r="25" spans="1:15" ht="31.5" customHeight="1" x14ac:dyDescent="0.2">
      <c r="A25" s="437">
        <v>7</v>
      </c>
      <c r="B25" s="114" t="s">
        <v>50</v>
      </c>
      <c r="C25" s="442">
        <f>'2022'!B13</f>
        <v>57.56</v>
      </c>
      <c r="D25" s="443">
        <f>'2022'!M13</f>
        <v>15</v>
      </c>
      <c r="E25" s="443">
        <f>'2022'!N13</f>
        <v>18</v>
      </c>
      <c r="F25" s="443">
        <f>'2022'!O13</f>
        <v>16</v>
      </c>
      <c r="G25" s="442">
        <f>'2022'!P13</f>
        <v>0.26031700000000002</v>
      </c>
      <c r="H25" s="442">
        <f>'2022'!Q13</f>
        <v>0.31238100000000002</v>
      </c>
      <c r="I25" s="442">
        <f>'2022'!R13</f>
        <v>0.27797081306462823</v>
      </c>
      <c r="J25" s="428">
        <f t="shared" si="0"/>
        <v>18.75</v>
      </c>
      <c r="K25" s="444">
        <f>'2022'!W13</f>
        <v>3</v>
      </c>
      <c r="L25" s="444"/>
      <c r="M25" s="444"/>
      <c r="N25" s="444"/>
      <c r="O25" s="444"/>
    </row>
    <row r="26" spans="1:15" ht="47.25" x14ac:dyDescent="0.2">
      <c r="A26" s="437">
        <v>8</v>
      </c>
      <c r="B26" s="114" t="s">
        <v>51</v>
      </c>
      <c r="C26" s="442">
        <f>'2022'!B14</f>
        <v>335.71</v>
      </c>
      <c r="D26" s="443">
        <f>'2022'!M14</f>
        <v>80</v>
      </c>
      <c r="E26" s="443">
        <f>'2022'!N14</f>
        <v>93</v>
      </c>
      <c r="F26" s="443">
        <f>'2022'!O14</f>
        <v>95</v>
      </c>
      <c r="G26" s="442">
        <f>'2022'!P14</f>
        <v>0.20741000000000001</v>
      </c>
      <c r="H26" s="442">
        <f>'2022'!Q14</f>
        <v>0.24111399999999999</v>
      </c>
      <c r="I26" s="442">
        <f>'2022'!R14</f>
        <v>0.28298233594471423</v>
      </c>
      <c r="J26" s="428">
        <f t="shared" si="0"/>
        <v>24.210526315789473</v>
      </c>
      <c r="K26" s="444">
        <f>'2022'!W14</f>
        <v>23</v>
      </c>
      <c r="L26" s="444"/>
      <c r="M26" s="444"/>
      <c r="N26" s="444"/>
      <c r="O26" s="444"/>
    </row>
    <row r="27" spans="1:15" ht="47.25" x14ac:dyDescent="0.2">
      <c r="A27" s="437">
        <v>9</v>
      </c>
      <c r="B27" s="104" t="s">
        <v>287</v>
      </c>
      <c r="C27" s="442">
        <f>'2022'!B15</f>
        <v>164.08600000000001</v>
      </c>
      <c r="D27" s="443">
        <f>'2022'!M15</f>
        <v>40</v>
      </c>
      <c r="E27" s="443">
        <f>'2022'!N15</f>
        <v>57</v>
      </c>
      <c r="F27" s="443">
        <f>'2022'!O15</f>
        <v>42</v>
      </c>
      <c r="G27" s="442">
        <f>'2022'!P15</f>
        <v>0.24377499999999999</v>
      </c>
      <c r="H27" s="442">
        <f>'2022'!Q15</f>
        <v>0.34737899999999999</v>
      </c>
      <c r="I27" s="442">
        <f>'2022'!R15</f>
        <v>0.25596333629925766</v>
      </c>
      <c r="J27" s="428">
        <f t="shared" si="0"/>
        <v>14.285714285714285</v>
      </c>
      <c r="K27" s="444">
        <f>'2022'!W15</f>
        <v>6</v>
      </c>
      <c r="L27" s="444"/>
      <c r="M27" s="444"/>
      <c r="N27" s="444"/>
      <c r="O27" s="444"/>
    </row>
    <row r="28" spans="1:15" ht="47.25" x14ac:dyDescent="0.2">
      <c r="A28" s="437">
        <v>10</v>
      </c>
      <c r="B28" s="104" t="s">
        <v>288</v>
      </c>
      <c r="C28" s="442">
        <f>'2022'!B16</f>
        <v>371.93</v>
      </c>
      <c r="D28" s="443">
        <f>'2022'!M16</f>
        <v>99</v>
      </c>
      <c r="E28" s="443">
        <f>'2022'!N16</f>
        <v>100</v>
      </c>
      <c r="F28" s="443">
        <f>'2022'!O16</f>
        <v>64</v>
      </c>
      <c r="G28" s="442">
        <f>'2022'!P16</f>
        <v>0.266179</v>
      </c>
      <c r="H28" s="442">
        <f>'2022'!Q16</f>
        <v>0.268868</v>
      </c>
      <c r="I28" s="442">
        <f>'2022'!R16</f>
        <v>0.17207539053047616</v>
      </c>
      <c r="J28" s="428">
        <f t="shared" si="0"/>
        <v>25</v>
      </c>
      <c r="K28" s="444">
        <f>'2022'!W16</f>
        <v>16</v>
      </c>
      <c r="L28" s="444"/>
      <c r="M28" s="444"/>
      <c r="N28" s="444"/>
      <c r="O28" s="444"/>
    </row>
    <row r="29" spans="1:15" ht="47.25" x14ac:dyDescent="0.2">
      <c r="A29" s="437">
        <v>11</v>
      </c>
      <c r="B29" s="104" t="s">
        <v>289</v>
      </c>
      <c r="C29" s="442">
        <f>'2022'!B17</f>
        <v>291.029</v>
      </c>
      <c r="D29" s="443">
        <f>'2022'!M17</f>
        <v>68</v>
      </c>
      <c r="E29" s="443">
        <f>'2022'!N17</f>
        <v>78</v>
      </c>
      <c r="F29" s="443">
        <f>'2022'!O17</f>
        <v>64</v>
      </c>
      <c r="G29" s="442">
        <f>'2022'!P17</f>
        <v>0.233654</v>
      </c>
      <c r="H29" s="442">
        <f>'2022'!Q17</f>
        <v>0.268015</v>
      </c>
      <c r="I29" s="442">
        <f>'2022'!R17</f>
        <v>0.21990935611227747</v>
      </c>
      <c r="J29" s="428">
        <f t="shared" si="0"/>
        <v>18.75</v>
      </c>
      <c r="K29" s="444">
        <f>'2022'!W17</f>
        <v>12</v>
      </c>
      <c r="L29" s="444"/>
      <c r="M29" s="444"/>
      <c r="N29" s="444"/>
      <c r="O29" s="444"/>
    </row>
    <row r="30" spans="1:15" ht="47.25" x14ac:dyDescent="0.2">
      <c r="A30" s="437">
        <v>12</v>
      </c>
      <c r="B30" s="104" t="s">
        <v>290</v>
      </c>
      <c r="C30" s="442">
        <f>'2022'!B18</f>
        <v>170.64400000000001</v>
      </c>
      <c r="D30" s="443">
        <f>'2022'!M18</f>
        <v>114</v>
      </c>
      <c r="E30" s="443">
        <f>'2022'!N18</f>
        <v>121</v>
      </c>
      <c r="F30" s="443">
        <f>'2022'!O18</f>
        <v>95</v>
      </c>
      <c r="G30" s="442">
        <f>'2022'!P18</f>
        <v>0.66805700000000001</v>
      </c>
      <c r="H30" s="442">
        <f>'2022'!Q18</f>
        <v>0.70907900000000001</v>
      </c>
      <c r="I30" s="442">
        <f>'2022'!R18</f>
        <v>0.55671456365298511</v>
      </c>
      <c r="J30" s="428">
        <f t="shared" si="0"/>
        <v>14.736842105263156</v>
      </c>
      <c r="K30" s="444">
        <f>'2022'!W18</f>
        <v>14</v>
      </c>
      <c r="L30" s="444"/>
      <c r="M30" s="444"/>
      <c r="N30" s="444"/>
      <c r="O30" s="444"/>
    </row>
    <row r="31" spans="1:15" ht="30" customHeight="1" x14ac:dyDescent="0.2">
      <c r="A31" s="437">
        <v>13</v>
      </c>
      <c r="B31" s="104" t="s">
        <v>291</v>
      </c>
      <c r="C31" s="442">
        <f>'2022'!B19</f>
        <v>50</v>
      </c>
      <c r="D31" s="443">
        <f>'2022'!M19</f>
        <v>0</v>
      </c>
      <c r="E31" s="443">
        <f>'2022'!N19</f>
        <v>0</v>
      </c>
      <c r="F31" s="443">
        <f>'2022'!O19</f>
        <v>6</v>
      </c>
      <c r="G31" s="442">
        <f>'2022'!P19</f>
        <v>0</v>
      </c>
      <c r="H31" s="442">
        <f>'2022'!Q19</f>
        <v>0</v>
      </c>
      <c r="I31" s="442">
        <f>'2022'!R19</f>
        <v>0.12</v>
      </c>
      <c r="J31" s="428">
        <f t="shared" si="0"/>
        <v>16.666666666666664</v>
      </c>
      <c r="K31" s="444">
        <f>'2022'!W19</f>
        <v>1</v>
      </c>
      <c r="L31" s="444"/>
      <c r="M31" s="444"/>
      <c r="N31" s="444"/>
      <c r="O31" s="444"/>
    </row>
    <row r="32" spans="1:15" ht="30" customHeight="1" x14ac:dyDescent="0.2">
      <c r="A32" s="450">
        <v>14</v>
      </c>
      <c r="B32" s="104" t="s">
        <v>408</v>
      </c>
      <c r="C32" s="442">
        <f>'2022'!B20</f>
        <v>434.36</v>
      </c>
      <c r="D32" s="688">
        <f>'2022'!M20</f>
        <v>205</v>
      </c>
      <c r="E32" s="688">
        <f>'2022'!N20</f>
        <v>93</v>
      </c>
      <c r="F32" s="443">
        <f>'2022'!O20</f>
        <v>65</v>
      </c>
      <c r="G32" s="690">
        <f>'2022'!P20</f>
        <v>0.47196399999999999</v>
      </c>
      <c r="H32" s="690">
        <f>'2022'!Q20</f>
        <v>0.214111</v>
      </c>
      <c r="I32" s="442">
        <f>'2022'!R20</f>
        <v>0.14964545538263191</v>
      </c>
      <c r="J32" s="428">
        <f t="shared" si="0"/>
        <v>29.230769230769234</v>
      </c>
      <c r="K32" s="444">
        <f>'2022'!W20</f>
        <v>19</v>
      </c>
      <c r="L32" s="457"/>
      <c r="M32" s="457"/>
      <c r="N32" s="457"/>
      <c r="O32" s="482"/>
    </row>
    <row r="33" spans="1:15" ht="31.5" x14ac:dyDescent="0.2">
      <c r="A33" s="483">
        <v>15</v>
      </c>
      <c r="B33" s="108" t="s">
        <v>409</v>
      </c>
      <c r="C33" s="442">
        <f>'2022'!B21</f>
        <v>182.9</v>
      </c>
      <c r="D33" s="689"/>
      <c r="E33" s="689"/>
      <c r="F33" s="443">
        <f>'2022'!O21</f>
        <v>35</v>
      </c>
      <c r="G33" s="691"/>
      <c r="H33" s="691"/>
      <c r="I33" s="442">
        <f>'2022'!R21</f>
        <v>0.19136139967195187</v>
      </c>
      <c r="J33" s="428">
        <f t="shared" si="0"/>
        <v>28.571428571428569</v>
      </c>
      <c r="K33" s="444">
        <f>'2022'!W21</f>
        <v>10</v>
      </c>
      <c r="L33" s="439"/>
      <c r="M33" s="439"/>
      <c r="N33" s="439"/>
      <c r="O33" s="463"/>
    </row>
    <row r="34" spans="1:15" ht="33.75" customHeight="1" x14ac:dyDescent="0.2">
      <c r="A34" s="437"/>
      <c r="B34" s="89" t="s">
        <v>35</v>
      </c>
      <c r="C34" s="96"/>
      <c r="D34" s="446"/>
      <c r="E34" s="446"/>
      <c r="F34" s="446"/>
      <c r="G34" s="447"/>
      <c r="H34" s="447"/>
      <c r="I34" s="447"/>
      <c r="J34" s="442">
        <f>'2022'!S24</f>
        <v>0</v>
      </c>
      <c r="K34" s="439"/>
      <c r="L34" s="444"/>
      <c r="M34" s="444"/>
      <c r="N34" s="444"/>
      <c r="O34" s="444"/>
    </row>
    <row r="35" spans="1:15" ht="32.25" customHeight="1" x14ac:dyDescent="0.2">
      <c r="A35" s="437">
        <v>16</v>
      </c>
      <c r="B35" s="441" t="s">
        <v>36</v>
      </c>
      <c r="C35" s="442">
        <f>'2022'!B23</f>
        <v>8592.0195309999999</v>
      </c>
      <c r="D35" s="443">
        <f>'2022'!M23</f>
        <v>2652</v>
      </c>
      <c r="E35" s="443">
        <f>'2022'!N23</f>
        <v>2749</v>
      </c>
      <c r="F35" s="443">
        <f>'2022'!O23</f>
        <v>3007</v>
      </c>
      <c r="G35" s="442">
        <f>'2022'!P23</f>
        <v>0.30865199999999998</v>
      </c>
      <c r="H35" s="442">
        <f>'2022'!Q23</f>
        <v>0.31994800000000001</v>
      </c>
      <c r="I35" s="442">
        <f>'2022'!R23</f>
        <v>0.34997592698093227</v>
      </c>
      <c r="J35" s="428">
        <f>IF(K35&gt;0,K35/F35*100,0)</f>
        <v>0.7981376787495843</v>
      </c>
      <c r="K35" s="444">
        <f>'2022'!W23</f>
        <v>24</v>
      </c>
      <c r="L35" s="444"/>
      <c r="M35" s="444"/>
      <c r="N35" s="444"/>
      <c r="O35" s="444"/>
    </row>
    <row r="36" spans="1:15" ht="17.25" customHeight="1" x14ac:dyDescent="0.2">
      <c r="A36" s="483">
        <v>17</v>
      </c>
      <c r="B36" s="456" t="s">
        <v>293</v>
      </c>
      <c r="C36" s="442">
        <f>'2022'!B24</f>
        <v>0</v>
      </c>
      <c r="D36" s="443">
        <f>'2022'!M24</f>
        <v>0</v>
      </c>
      <c r="E36" s="443">
        <f>'2022'!N24</f>
        <v>0</v>
      </c>
      <c r="F36" s="443">
        <f>'2022'!O24</f>
        <v>0</v>
      </c>
      <c r="G36" s="442">
        <f>'2022'!P24</f>
        <v>0</v>
      </c>
      <c r="H36" s="442">
        <f>'2022'!Q24</f>
        <v>0</v>
      </c>
      <c r="I36" s="442">
        <f>'2022'!R24</f>
        <v>0</v>
      </c>
      <c r="J36" s="460"/>
      <c r="K36" s="444">
        <f>'2022'!W24</f>
        <v>0</v>
      </c>
      <c r="L36" s="439"/>
      <c r="M36" s="439"/>
      <c r="N36" s="439"/>
      <c r="O36" s="463"/>
    </row>
    <row r="37" spans="1:15" ht="15.75" x14ac:dyDescent="0.2">
      <c r="A37" s="437"/>
      <c r="B37" s="89" t="s">
        <v>58</v>
      </c>
      <c r="C37" s="96"/>
      <c r="D37" s="446"/>
      <c r="E37" s="446"/>
      <c r="F37" s="446"/>
      <c r="G37" s="447"/>
      <c r="H37" s="447"/>
      <c r="I37" s="447"/>
      <c r="J37" s="428"/>
      <c r="K37" s="457"/>
      <c r="L37" s="444"/>
      <c r="M37" s="444"/>
      <c r="N37" s="444"/>
      <c r="O37" s="444"/>
    </row>
    <row r="38" spans="1:15" ht="31.5" x14ac:dyDescent="0.2">
      <c r="A38" s="437">
        <v>18</v>
      </c>
      <c r="B38" s="458" t="s">
        <v>60</v>
      </c>
      <c r="C38" s="442">
        <f>'2022'!B26</f>
        <v>1576.173</v>
      </c>
      <c r="D38" s="443">
        <f>'2022'!M26</f>
        <v>551</v>
      </c>
      <c r="E38" s="443">
        <f>'2022'!N26</f>
        <v>583</v>
      </c>
      <c r="F38" s="443">
        <f>'2022'!O26</f>
        <v>567</v>
      </c>
      <c r="G38" s="442">
        <f>'2022'!P26</f>
        <v>0.34959699999999999</v>
      </c>
      <c r="H38" s="442">
        <f>'2022'!Q26</f>
        <v>0.36990400000000001</v>
      </c>
      <c r="I38" s="442">
        <f>'2022'!R26</f>
        <v>0.35973208524698747</v>
      </c>
      <c r="J38" s="428">
        <f t="shared" ref="J38:J101" si="1">IF(K38&gt;0,K38/F38*100,0)</f>
        <v>14.991181657848324</v>
      </c>
      <c r="K38" s="444">
        <f>'2022'!W26</f>
        <v>85</v>
      </c>
      <c r="L38" s="444"/>
      <c r="M38" s="444"/>
      <c r="N38" s="444"/>
      <c r="O38" s="444"/>
    </row>
    <row r="39" spans="1:15" ht="34.5" customHeight="1" x14ac:dyDescent="0.2">
      <c r="A39" s="437">
        <v>19</v>
      </c>
      <c r="B39" s="458" t="s">
        <v>59</v>
      </c>
      <c r="C39" s="442">
        <f>'2022'!B27</f>
        <v>116.81</v>
      </c>
      <c r="D39" s="443">
        <f>'2022'!M27</f>
        <v>49</v>
      </c>
      <c r="E39" s="443">
        <f>'2022'!N27</f>
        <v>52</v>
      </c>
      <c r="F39" s="443">
        <f>'2022'!O27</f>
        <v>56</v>
      </c>
      <c r="G39" s="442">
        <f>'2022'!P27</f>
        <v>0.419485</v>
      </c>
      <c r="H39" s="442">
        <f>'2022'!Q27</f>
        <v>0.44516699999999998</v>
      </c>
      <c r="I39" s="442">
        <f>'2022'!R27</f>
        <v>0.47941100933139286</v>
      </c>
      <c r="J39" s="428">
        <f t="shared" si="1"/>
        <v>19.642857142857142</v>
      </c>
      <c r="K39" s="444">
        <f>'2022'!W27</f>
        <v>11</v>
      </c>
      <c r="L39" s="444"/>
      <c r="M39" s="444"/>
      <c r="N39" s="444"/>
      <c r="O39" s="444"/>
    </row>
    <row r="40" spans="1:15" ht="30.75" customHeight="1" x14ac:dyDescent="0.2">
      <c r="A40" s="437">
        <v>20</v>
      </c>
      <c r="B40" s="458" t="s">
        <v>294</v>
      </c>
      <c r="C40" s="442">
        <f>'2022'!B28</f>
        <v>109.2</v>
      </c>
      <c r="D40" s="443">
        <f>'2022'!M28</f>
        <v>45</v>
      </c>
      <c r="E40" s="443">
        <f>'2022'!N28</f>
        <v>55</v>
      </c>
      <c r="F40" s="443">
        <f>'2022'!O28</f>
        <v>55</v>
      </c>
      <c r="G40" s="442">
        <f>'2022'!P28</f>
        <v>0.41017199999999998</v>
      </c>
      <c r="H40" s="442">
        <f>'2022'!Q28</f>
        <v>0.50132200000000005</v>
      </c>
      <c r="I40" s="442">
        <f>'2022'!R28</f>
        <v>0.50366300366300365</v>
      </c>
      <c r="J40" s="428">
        <f t="shared" si="1"/>
        <v>29.09090909090909</v>
      </c>
      <c r="K40" s="444">
        <f>'2022'!W28</f>
        <v>16</v>
      </c>
      <c r="L40" s="444"/>
      <c r="M40" s="444"/>
      <c r="N40" s="444"/>
      <c r="O40" s="444"/>
    </row>
    <row r="41" spans="1:15" ht="31.5" x14ac:dyDescent="0.2">
      <c r="A41" s="483">
        <v>21</v>
      </c>
      <c r="B41" s="448" t="s">
        <v>62</v>
      </c>
      <c r="C41" s="442">
        <f>'2022'!B29</f>
        <v>395.2</v>
      </c>
      <c r="D41" s="443">
        <f>'2022'!M29</f>
        <v>99</v>
      </c>
      <c r="E41" s="443">
        <f>'2022'!N29</f>
        <v>99</v>
      </c>
      <c r="F41" s="443">
        <f>'2022'!O29</f>
        <v>112</v>
      </c>
      <c r="G41" s="442">
        <f>'2022'!P29</f>
        <v>0.22151799999999999</v>
      </c>
      <c r="H41" s="442">
        <f>'2022'!Q29</f>
        <v>0.22151799999999999</v>
      </c>
      <c r="I41" s="442">
        <f>'2022'!R29</f>
        <v>0.2834008097165992</v>
      </c>
      <c r="J41" s="428">
        <f t="shared" si="1"/>
        <v>29.464285714285715</v>
      </c>
      <c r="K41" s="444">
        <f>'2022'!W29</f>
        <v>33</v>
      </c>
      <c r="L41" s="439"/>
      <c r="M41" s="439"/>
      <c r="N41" s="439"/>
      <c r="O41" s="463"/>
    </row>
    <row r="42" spans="1:15" ht="15.75" x14ac:dyDescent="0.2">
      <c r="A42" s="437"/>
      <c r="B42" s="89" t="s">
        <v>63</v>
      </c>
      <c r="C42" s="96"/>
      <c r="D42" s="446"/>
      <c r="E42" s="446"/>
      <c r="F42" s="446"/>
      <c r="G42" s="447"/>
      <c r="H42" s="447"/>
      <c r="I42" s="447"/>
      <c r="J42" s="428"/>
      <c r="K42" s="457"/>
      <c r="L42" s="444"/>
      <c r="M42" s="444"/>
      <c r="N42" s="444"/>
      <c r="O42" s="444"/>
    </row>
    <row r="43" spans="1:15" ht="31.5" x14ac:dyDescent="0.2">
      <c r="A43" s="437">
        <v>22</v>
      </c>
      <c r="B43" s="458" t="s">
        <v>295</v>
      </c>
      <c r="C43" s="442">
        <f>'2022'!B31</f>
        <v>375.81700000000001</v>
      </c>
      <c r="D43" s="443">
        <f>'2022'!M31</f>
        <v>416</v>
      </c>
      <c r="E43" s="443">
        <f>'2022'!N31</f>
        <v>416</v>
      </c>
      <c r="F43" s="443">
        <f>'2022'!O31</f>
        <v>416</v>
      </c>
      <c r="G43" s="442">
        <f>'2022'!P31</f>
        <v>1.116155</v>
      </c>
      <c r="H43" s="442">
        <f>'2022'!Q31</f>
        <v>1.116155</v>
      </c>
      <c r="I43" s="442">
        <f>'2022'!R31</f>
        <v>1.1069217198796222</v>
      </c>
      <c r="J43" s="428">
        <f t="shared" si="1"/>
        <v>19.71153846153846</v>
      </c>
      <c r="K43" s="444">
        <f>'2022'!W31</f>
        <v>82</v>
      </c>
      <c r="L43" s="444"/>
      <c r="M43" s="444"/>
      <c r="N43" s="444"/>
      <c r="O43" s="444"/>
    </row>
    <row r="44" spans="1:15" ht="48.75" customHeight="1" x14ac:dyDescent="0.2">
      <c r="A44" s="437">
        <v>23</v>
      </c>
      <c r="B44" s="458" t="s">
        <v>296</v>
      </c>
      <c r="C44" s="442">
        <f>'2022'!B32</f>
        <v>242.9</v>
      </c>
      <c r="D44" s="443">
        <f>'2022'!M32</f>
        <v>50</v>
      </c>
      <c r="E44" s="443">
        <f>'2022'!N32</f>
        <v>50</v>
      </c>
      <c r="F44" s="443">
        <f>'2022'!O32</f>
        <v>50</v>
      </c>
      <c r="G44" s="442">
        <f>'2022'!P32</f>
        <v>0.205846</v>
      </c>
      <c r="H44" s="442">
        <f>'2022'!Q32</f>
        <v>0.205846</v>
      </c>
      <c r="I44" s="442">
        <f>'2022'!R32</f>
        <v>0.20584602717167558</v>
      </c>
      <c r="J44" s="428">
        <f t="shared" si="1"/>
        <v>10</v>
      </c>
      <c r="K44" s="444">
        <f>'2022'!W32</f>
        <v>5</v>
      </c>
      <c r="L44" s="444"/>
      <c r="M44" s="444"/>
      <c r="N44" s="444"/>
      <c r="O44" s="444"/>
    </row>
    <row r="45" spans="1:15" ht="32.25" customHeight="1" x14ac:dyDescent="0.2">
      <c r="A45" s="483">
        <v>24</v>
      </c>
      <c r="B45" s="458" t="s">
        <v>66</v>
      </c>
      <c r="C45" s="442">
        <f>'2022'!B33</f>
        <v>46.606000000000002</v>
      </c>
      <c r="D45" s="443">
        <f>'2022'!M33</f>
        <v>46</v>
      </c>
      <c r="E45" s="443">
        <f>'2022'!N33</f>
        <v>46</v>
      </c>
      <c r="F45" s="443">
        <f>'2022'!O33</f>
        <v>46</v>
      </c>
      <c r="G45" s="442">
        <f>'2022'!P33</f>
        <v>0.974576</v>
      </c>
      <c r="H45" s="442">
        <f>'2022'!Q33</f>
        <v>0.97467999999999999</v>
      </c>
      <c r="I45" s="442">
        <f>'2022'!R33</f>
        <v>0.98699738231129031</v>
      </c>
      <c r="J45" s="428">
        <f t="shared" si="1"/>
        <v>23.913043478260871</v>
      </c>
      <c r="K45" s="444">
        <f>'2022'!W33</f>
        <v>11</v>
      </c>
      <c r="L45" s="439"/>
      <c r="M45" s="439"/>
      <c r="N45" s="439"/>
      <c r="O45" s="463"/>
    </row>
    <row r="46" spans="1:15" ht="15.75" x14ac:dyDescent="0.2">
      <c r="A46" s="437"/>
      <c r="B46" s="89" t="s">
        <v>67</v>
      </c>
      <c r="C46" s="96"/>
      <c r="D46" s="446"/>
      <c r="E46" s="446"/>
      <c r="F46" s="446"/>
      <c r="G46" s="447"/>
      <c r="H46" s="447"/>
      <c r="I46" s="447"/>
      <c r="J46" s="428"/>
      <c r="K46" s="457"/>
      <c r="L46" s="444"/>
      <c r="M46" s="444"/>
      <c r="N46" s="444"/>
      <c r="O46" s="444"/>
    </row>
    <row r="47" spans="1:15" ht="45.75" customHeight="1" x14ac:dyDescent="0.2">
      <c r="A47" s="437">
        <v>25</v>
      </c>
      <c r="B47" s="459" t="s">
        <v>297</v>
      </c>
      <c r="C47" s="442">
        <f>'2022'!B35</f>
        <v>399.13200000000001</v>
      </c>
      <c r="D47" s="443">
        <f>'2022'!M35</f>
        <v>26</v>
      </c>
      <c r="E47" s="443">
        <f>'2022'!N35</f>
        <v>27</v>
      </c>
      <c r="F47" s="443">
        <f>'2022'!O35</f>
        <v>32</v>
      </c>
      <c r="G47" s="442">
        <f>'2022'!P35</f>
        <v>6.5560999999999994E-2</v>
      </c>
      <c r="H47" s="442">
        <f>'2022'!Q35</f>
        <v>6.7571000000000006E-2</v>
      </c>
      <c r="I47" s="442">
        <f>'2022'!R35</f>
        <v>8.0173977531242793E-2</v>
      </c>
      <c r="J47" s="428">
        <f t="shared" si="1"/>
        <v>15.625</v>
      </c>
      <c r="K47" s="444">
        <f>'2022'!W35</f>
        <v>5</v>
      </c>
      <c r="L47" s="444"/>
      <c r="M47" s="444"/>
      <c r="N47" s="444"/>
      <c r="O47" s="444"/>
    </row>
    <row r="48" spans="1:15" ht="31.5" x14ac:dyDescent="0.2">
      <c r="A48" s="483">
        <v>26</v>
      </c>
      <c r="B48" s="459" t="s">
        <v>298</v>
      </c>
      <c r="C48" s="442">
        <f>'2022'!B36</f>
        <v>162.821</v>
      </c>
      <c r="D48" s="443">
        <f>'2022'!M36</f>
        <v>89</v>
      </c>
      <c r="E48" s="443">
        <f>'2022'!N36</f>
        <v>65</v>
      </c>
      <c r="F48" s="443">
        <f>'2022'!O36</f>
        <v>65</v>
      </c>
      <c r="G48" s="442">
        <f>'2022'!P36</f>
        <v>0.54661300000000002</v>
      </c>
      <c r="H48" s="442">
        <f>'2022'!Q36</f>
        <v>0.39921099999999998</v>
      </c>
      <c r="I48" s="442">
        <f>'2022'!R36</f>
        <v>0.39921140393438193</v>
      </c>
      <c r="J48" s="428">
        <f t="shared" si="1"/>
        <v>7.6923076923076925</v>
      </c>
      <c r="K48" s="444">
        <f>'2022'!W36</f>
        <v>5</v>
      </c>
      <c r="L48" s="439"/>
      <c r="M48" s="439"/>
      <c r="N48" s="439"/>
      <c r="O48" s="463"/>
    </row>
    <row r="49" spans="1:15" ht="15.75" x14ac:dyDescent="0.2">
      <c r="A49" s="437"/>
      <c r="B49" s="89" t="s">
        <v>70</v>
      </c>
      <c r="C49" s="447"/>
      <c r="D49" s="446"/>
      <c r="E49" s="446"/>
      <c r="F49" s="446"/>
      <c r="G49" s="447"/>
      <c r="H49" s="447"/>
      <c r="I49" s="447"/>
      <c r="J49" s="428"/>
      <c r="K49" s="457"/>
      <c r="L49" s="444"/>
      <c r="M49" s="444"/>
      <c r="N49" s="444"/>
      <c r="O49" s="444"/>
    </row>
    <row r="50" spans="1:15" ht="34.5" customHeight="1" x14ac:dyDescent="0.2">
      <c r="A50" s="437">
        <v>27</v>
      </c>
      <c r="B50" s="114" t="s">
        <v>77</v>
      </c>
      <c r="C50" s="442">
        <f>'2022'!B38</f>
        <v>7.1820000000000004</v>
      </c>
      <c r="D50" s="443">
        <f>'2022'!M38</f>
        <v>10</v>
      </c>
      <c r="E50" s="443">
        <f>'2022'!N38</f>
        <v>11</v>
      </c>
      <c r="F50" s="443">
        <f>'2022'!O38</f>
        <v>11</v>
      </c>
      <c r="G50" s="442">
        <f>'2022'!P38</f>
        <v>1.3923700000000001</v>
      </c>
      <c r="H50" s="442">
        <f>'2022'!Q38</f>
        <v>1.5316069999999999</v>
      </c>
      <c r="I50" s="442">
        <f>'2022'!R38</f>
        <v>1.5316067947646894</v>
      </c>
      <c r="J50" s="428">
        <f t="shared" si="1"/>
        <v>27.27272727272727</v>
      </c>
      <c r="K50" s="444">
        <f>'2022'!W38</f>
        <v>3</v>
      </c>
      <c r="L50" s="444"/>
      <c r="M50" s="444"/>
      <c r="N50" s="444"/>
      <c r="O50" s="444"/>
    </row>
    <row r="51" spans="1:15" ht="34.5" customHeight="1" x14ac:dyDescent="0.2">
      <c r="A51" s="437">
        <v>28</v>
      </c>
      <c r="B51" s="114" t="s">
        <v>76</v>
      </c>
      <c r="C51" s="442">
        <f>'2022'!B39</f>
        <v>11.596</v>
      </c>
      <c r="D51" s="443">
        <f>'2022'!M39</f>
        <v>15</v>
      </c>
      <c r="E51" s="443">
        <f>'2022'!N39</f>
        <v>17</v>
      </c>
      <c r="F51" s="443">
        <f>'2022'!O39</f>
        <v>17</v>
      </c>
      <c r="G51" s="442">
        <f>'2022'!P39</f>
        <v>1.29355</v>
      </c>
      <c r="H51" s="442">
        <f>'2022'!Q39</f>
        <v>1.4660230000000001</v>
      </c>
      <c r="I51" s="442">
        <f>'2022'!R39</f>
        <v>1.4660227664711969</v>
      </c>
      <c r="J51" s="428">
        <f t="shared" si="1"/>
        <v>23.52941176470588</v>
      </c>
      <c r="K51" s="444">
        <f>'2022'!W39</f>
        <v>4</v>
      </c>
      <c r="L51" s="444"/>
      <c r="M51" s="444"/>
      <c r="N51" s="444"/>
      <c r="O51" s="444"/>
    </row>
    <row r="52" spans="1:15" ht="31.5" customHeight="1" x14ac:dyDescent="0.2">
      <c r="A52" s="437">
        <v>29</v>
      </c>
      <c r="B52" s="114" t="s">
        <v>75</v>
      </c>
      <c r="C52" s="442">
        <f>'2022'!B40</f>
        <v>16.03</v>
      </c>
      <c r="D52" s="443">
        <f>'2022'!M40</f>
        <v>16</v>
      </c>
      <c r="E52" s="443">
        <f>'2022'!N40</f>
        <v>16</v>
      </c>
      <c r="F52" s="443">
        <f>'2022'!O40</f>
        <v>16</v>
      </c>
      <c r="G52" s="442">
        <f>'2022'!P40</f>
        <v>0.99812800000000002</v>
      </c>
      <c r="H52" s="442">
        <f>'2022'!Q40</f>
        <v>0.99812800000000002</v>
      </c>
      <c r="I52" s="442">
        <f>'2022'!R40</f>
        <v>0.99812850904553951</v>
      </c>
      <c r="J52" s="428">
        <f t="shared" si="1"/>
        <v>12.5</v>
      </c>
      <c r="K52" s="444">
        <f>'2022'!W40</f>
        <v>2</v>
      </c>
      <c r="L52" s="444"/>
      <c r="M52" s="444"/>
      <c r="N52" s="444"/>
      <c r="O52" s="444"/>
    </row>
    <row r="53" spans="1:15" ht="31.5" customHeight="1" x14ac:dyDescent="0.2">
      <c r="A53" s="437">
        <v>30</v>
      </c>
      <c r="B53" s="114" t="s">
        <v>410</v>
      </c>
      <c r="C53" s="442">
        <f>'2022'!B41</f>
        <v>7.9729999999999999</v>
      </c>
      <c r="D53" s="688">
        <f>'2022'!M41</f>
        <v>12</v>
      </c>
      <c r="E53" s="688">
        <f>'2022'!N41</f>
        <v>15</v>
      </c>
      <c r="F53" s="443">
        <f>'2022'!O41</f>
        <v>6</v>
      </c>
      <c r="G53" s="690">
        <f>'2022'!P41</f>
        <v>0.15706800000000001</v>
      </c>
      <c r="H53" s="690">
        <f>'2022'!Q41</f>
        <v>0.19633500000000001</v>
      </c>
      <c r="I53" s="442">
        <f>'2022'!R41</f>
        <v>0.75253982189890878</v>
      </c>
      <c r="J53" s="428">
        <f t="shared" si="1"/>
        <v>16.666666666666664</v>
      </c>
      <c r="K53" s="444">
        <f>'2022'!W41</f>
        <v>1</v>
      </c>
      <c r="L53" s="444"/>
      <c r="M53" s="444"/>
      <c r="N53" s="444"/>
      <c r="O53" s="444"/>
    </row>
    <row r="54" spans="1:15" ht="31.5" customHeight="1" x14ac:dyDescent="0.2">
      <c r="A54" s="437">
        <v>31</v>
      </c>
      <c r="B54" s="114" t="s">
        <v>411</v>
      </c>
      <c r="C54" s="442">
        <f>'2022'!B42</f>
        <v>28.376999999999999</v>
      </c>
      <c r="D54" s="692"/>
      <c r="E54" s="692"/>
      <c r="F54" s="443">
        <f>'2022'!O42</f>
        <v>9</v>
      </c>
      <c r="G54" s="693"/>
      <c r="H54" s="693"/>
      <c r="I54" s="442">
        <f>'2022'!R42</f>
        <v>0.3171582619727244</v>
      </c>
      <c r="J54" s="428">
        <f t="shared" si="1"/>
        <v>22.222222222222221</v>
      </c>
      <c r="K54" s="444">
        <f>'2022'!W42</f>
        <v>2</v>
      </c>
      <c r="L54" s="444"/>
      <c r="M54" s="444"/>
      <c r="N54" s="444"/>
      <c r="O54" s="444"/>
    </row>
    <row r="55" spans="1:15" ht="30.75" customHeight="1" x14ac:dyDescent="0.2">
      <c r="A55" s="437">
        <v>32</v>
      </c>
      <c r="B55" s="116" t="s">
        <v>412</v>
      </c>
      <c r="C55" s="442">
        <f>'2022'!B43</f>
        <v>36.741999999999997</v>
      </c>
      <c r="D55" s="689"/>
      <c r="E55" s="689"/>
      <c r="F55" s="443">
        <f>'2022'!O43</f>
        <v>0</v>
      </c>
      <c r="G55" s="691"/>
      <c r="H55" s="691"/>
      <c r="I55" s="442">
        <f>'2022'!R43</f>
        <v>0</v>
      </c>
      <c r="J55" s="428">
        <f t="shared" si="1"/>
        <v>0</v>
      </c>
      <c r="K55" s="444">
        <f>'2022'!W43</f>
        <v>0</v>
      </c>
      <c r="L55" s="444"/>
      <c r="M55" s="444"/>
      <c r="N55" s="444"/>
      <c r="O55" s="444"/>
    </row>
    <row r="56" spans="1:15" ht="30.75" customHeight="1" x14ac:dyDescent="0.2">
      <c r="A56" s="437">
        <v>33</v>
      </c>
      <c r="B56" s="458" t="s">
        <v>74</v>
      </c>
      <c r="C56" s="442">
        <f>'2022'!B44</f>
        <v>9.98</v>
      </c>
      <c r="D56" s="443">
        <f>'2022'!M44</f>
        <v>12</v>
      </c>
      <c r="E56" s="443">
        <f>'2022'!N44</f>
        <v>12</v>
      </c>
      <c r="F56" s="443">
        <f>'2022'!O44</f>
        <v>12</v>
      </c>
      <c r="G56" s="442">
        <f>'2022'!P44</f>
        <v>1.2024049999999999</v>
      </c>
      <c r="H56" s="442">
        <f>'2022'!Q44</f>
        <v>1.2024049999999999</v>
      </c>
      <c r="I56" s="442">
        <f>'2022'!R44</f>
        <v>1.2024048096192383</v>
      </c>
      <c r="J56" s="428">
        <f t="shared" si="1"/>
        <v>25</v>
      </c>
      <c r="K56" s="444">
        <f>'2022'!W44</f>
        <v>3</v>
      </c>
      <c r="L56" s="444"/>
      <c r="M56" s="444"/>
      <c r="N56" s="444"/>
      <c r="O56" s="444"/>
    </row>
    <row r="57" spans="1:15" ht="31.5" x14ac:dyDescent="0.2">
      <c r="A57" s="437">
        <v>34</v>
      </c>
      <c r="B57" s="114" t="s">
        <v>300</v>
      </c>
      <c r="C57" s="442">
        <f>'2022'!B45</f>
        <v>9.44</v>
      </c>
      <c r="D57" s="443">
        <f>'2022'!M45</f>
        <v>7</v>
      </c>
      <c r="E57" s="443">
        <f>'2022'!N45</f>
        <v>8</v>
      </c>
      <c r="F57" s="443">
        <f>'2022'!O45</f>
        <v>9</v>
      </c>
      <c r="G57" s="442">
        <f>'2022'!P45</f>
        <v>0.63723300000000005</v>
      </c>
      <c r="H57" s="442">
        <f>'2022'!Q45</f>
        <v>0.72826599999999997</v>
      </c>
      <c r="I57" s="442">
        <f>'2022'!R45</f>
        <v>0.95338983050847459</v>
      </c>
      <c r="J57" s="428">
        <f t="shared" si="1"/>
        <v>22.222222222222221</v>
      </c>
      <c r="K57" s="444">
        <f>'2022'!W45</f>
        <v>2</v>
      </c>
      <c r="L57" s="444"/>
      <c r="M57" s="444"/>
      <c r="N57" s="444"/>
      <c r="O57" s="444"/>
    </row>
    <row r="58" spans="1:15" ht="78.75" x14ac:dyDescent="0.2">
      <c r="A58" s="437">
        <v>35</v>
      </c>
      <c r="B58" s="458" t="s">
        <v>71</v>
      </c>
      <c r="C58" s="442">
        <f>'2022'!B46</f>
        <v>51.08</v>
      </c>
      <c r="D58" s="443">
        <f>'2022'!M46</f>
        <v>35</v>
      </c>
      <c r="E58" s="443">
        <f>'2022'!N46</f>
        <v>41</v>
      </c>
      <c r="F58" s="443">
        <f>'2022'!O46</f>
        <v>45</v>
      </c>
      <c r="G58" s="442">
        <f>'2022'!P46</f>
        <v>0.64220200000000005</v>
      </c>
      <c r="H58" s="442">
        <f>'2022'!Q46</f>
        <v>0.75229400000000002</v>
      </c>
      <c r="I58" s="442">
        <f>'2022'!R46</f>
        <v>0.88097102584181675</v>
      </c>
      <c r="J58" s="428">
        <f t="shared" si="1"/>
        <v>28.888888888888886</v>
      </c>
      <c r="K58" s="444">
        <f>'2022'!W46</f>
        <v>13</v>
      </c>
      <c r="L58" s="444"/>
      <c r="M58" s="444"/>
      <c r="N58" s="444"/>
      <c r="O58" s="444"/>
    </row>
    <row r="59" spans="1:15" ht="79.5" customHeight="1" x14ac:dyDescent="0.2">
      <c r="A59" s="437">
        <v>36</v>
      </c>
      <c r="B59" s="57" t="s">
        <v>301</v>
      </c>
      <c r="C59" s="442">
        <f>'2022'!B47</f>
        <v>115.1</v>
      </c>
      <c r="D59" s="443">
        <f>'2022'!M47</f>
        <v>89</v>
      </c>
      <c r="E59" s="443">
        <f>'2022'!N47</f>
        <v>98</v>
      </c>
      <c r="F59" s="443">
        <f>'2022'!O47</f>
        <v>88</v>
      </c>
      <c r="G59" s="442">
        <f>'2022'!P47</f>
        <v>0.74166699999999997</v>
      </c>
      <c r="H59" s="442">
        <f>'2022'!Q47</f>
        <v>0.81666700000000003</v>
      </c>
      <c r="I59" s="442">
        <f>'2022'!R47</f>
        <v>0.76455256298870555</v>
      </c>
      <c r="J59" s="428">
        <f t="shared" si="1"/>
        <v>14.772727272727273</v>
      </c>
      <c r="K59" s="444">
        <f>'2022'!W47</f>
        <v>13</v>
      </c>
      <c r="L59" s="444"/>
      <c r="M59" s="444"/>
      <c r="N59" s="444"/>
      <c r="O59" s="444"/>
    </row>
    <row r="60" spans="1:15" ht="51.75" customHeight="1" x14ac:dyDescent="0.2">
      <c r="A60" s="437">
        <v>37</v>
      </c>
      <c r="B60" s="458" t="s">
        <v>72</v>
      </c>
      <c r="C60" s="442">
        <f>'2022'!B48</f>
        <v>120.515</v>
      </c>
      <c r="D60" s="443">
        <f>'2022'!M48</f>
        <v>44</v>
      </c>
      <c r="E60" s="443">
        <f>'2022'!N48</f>
        <v>50</v>
      </c>
      <c r="F60" s="443">
        <f>'2022'!O48</f>
        <v>50</v>
      </c>
      <c r="G60" s="442">
        <f>'2022'!P48</f>
        <v>0.36509999999999998</v>
      </c>
      <c r="H60" s="442">
        <f>'2022'!Q48</f>
        <v>0.41488599999999998</v>
      </c>
      <c r="I60" s="442">
        <f>'2022'!R48</f>
        <v>0.41488611376177237</v>
      </c>
      <c r="J60" s="428">
        <f t="shared" si="1"/>
        <v>30</v>
      </c>
      <c r="K60" s="444">
        <f>'2022'!W48</f>
        <v>15</v>
      </c>
      <c r="L60" s="444"/>
      <c r="M60" s="444"/>
      <c r="N60" s="444"/>
      <c r="O60" s="444"/>
    </row>
    <row r="61" spans="1:15" ht="47.25" x14ac:dyDescent="0.2">
      <c r="A61" s="437">
        <v>38</v>
      </c>
      <c r="B61" s="458" t="s">
        <v>302</v>
      </c>
      <c r="C61" s="442">
        <f>'2022'!B49</f>
        <v>214.8</v>
      </c>
      <c r="D61" s="443">
        <f>'2022'!M49</f>
        <v>11</v>
      </c>
      <c r="E61" s="443">
        <f>'2022'!N49</f>
        <v>11</v>
      </c>
      <c r="F61" s="443">
        <f>'2022'!O49</f>
        <v>7</v>
      </c>
      <c r="G61" s="442">
        <f>'2022'!P49</f>
        <v>4.9796E-2</v>
      </c>
      <c r="H61" s="442">
        <f>'2022'!Q49</f>
        <v>5.2256999999999998E-2</v>
      </c>
      <c r="I61" s="442">
        <f>'2022'!R49</f>
        <v>3.2588454376163874E-2</v>
      </c>
      <c r="J61" s="428">
        <f t="shared" si="1"/>
        <v>28.571428571428569</v>
      </c>
      <c r="K61" s="444">
        <f>'2022'!W49</f>
        <v>2</v>
      </c>
      <c r="L61" s="439"/>
      <c r="M61" s="439"/>
      <c r="N61" s="439"/>
      <c r="O61" s="463"/>
    </row>
    <row r="62" spans="1:15" ht="15.75" x14ac:dyDescent="0.2">
      <c r="A62" s="437"/>
      <c r="B62" s="89" t="s">
        <v>83</v>
      </c>
      <c r="C62" s="447"/>
      <c r="D62" s="446"/>
      <c r="E62" s="446"/>
      <c r="F62" s="446"/>
      <c r="G62" s="447"/>
      <c r="H62" s="447"/>
      <c r="I62" s="447"/>
      <c r="J62" s="428">
        <f t="shared" si="1"/>
        <v>0</v>
      </c>
      <c r="K62" s="457"/>
      <c r="L62" s="444"/>
      <c r="M62" s="444"/>
      <c r="N62" s="444"/>
      <c r="O62" s="444"/>
    </row>
    <row r="63" spans="1:15" ht="49.5" customHeight="1" x14ac:dyDescent="0.2">
      <c r="A63" s="437">
        <v>39</v>
      </c>
      <c r="B63" s="458" t="s">
        <v>303</v>
      </c>
      <c r="C63" s="461">
        <f>'2022'!B51</f>
        <v>299.10000000000002</v>
      </c>
      <c r="D63" s="443">
        <f>'2022'!M51</f>
        <v>140</v>
      </c>
      <c r="E63" s="443">
        <f>'2022'!N51</f>
        <v>164</v>
      </c>
      <c r="F63" s="443">
        <f>'2022'!O51</f>
        <v>74</v>
      </c>
      <c r="G63" s="442">
        <f>'2022'!P51</f>
        <v>0.468227</v>
      </c>
      <c r="H63" s="442">
        <f>'2022'!Q51</f>
        <v>0.54837199999999997</v>
      </c>
      <c r="I63" s="442">
        <f>'2022'!R51</f>
        <v>0.24740889334670677</v>
      </c>
      <c r="J63" s="428">
        <f t="shared" si="1"/>
        <v>18.918918918918919</v>
      </c>
      <c r="K63" s="444">
        <f>'2022'!W51</f>
        <v>14</v>
      </c>
      <c r="L63" s="444"/>
      <c r="M63" s="444"/>
      <c r="N63" s="444"/>
      <c r="O63" s="444"/>
    </row>
    <row r="64" spans="1:15" ht="31.5" x14ac:dyDescent="0.2">
      <c r="A64" s="437">
        <v>40</v>
      </c>
      <c r="B64" s="458" t="s">
        <v>87</v>
      </c>
      <c r="C64" s="442">
        <f>'2022'!B52</f>
        <v>1577</v>
      </c>
      <c r="D64" s="443">
        <f>'2022'!M52</f>
        <v>870</v>
      </c>
      <c r="E64" s="443">
        <f>'2022'!N52</f>
        <v>215</v>
      </c>
      <c r="F64" s="443">
        <f>'2022'!O52</f>
        <v>172</v>
      </c>
      <c r="G64" s="442">
        <f>'2022'!P52</f>
        <v>0.55169100000000004</v>
      </c>
      <c r="H64" s="442">
        <f>'2022'!Q52</f>
        <v>0.13633700000000001</v>
      </c>
      <c r="I64" s="442">
        <f>'2022'!R52</f>
        <v>0.10906785034876347</v>
      </c>
      <c r="J64" s="428">
        <f t="shared" si="1"/>
        <v>29.651162790697676</v>
      </c>
      <c r="K64" s="444">
        <f>'2022'!W52</f>
        <v>51</v>
      </c>
      <c r="L64" s="439"/>
      <c r="M64" s="439"/>
      <c r="N64" s="439"/>
      <c r="O64" s="439"/>
    </row>
    <row r="65" spans="1:15" ht="47.25" x14ac:dyDescent="0.2">
      <c r="A65" s="437">
        <v>41</v>
      </c>
      <c r="B65" s="458" t="s">
        <v>304</v>
      </c>
      <c r="C65" s="442">
        <f>'2022'!B53</f>
        <v>585.35</v>
      </c>
      <c r="D65" s="443">
        <f>'2022'!M53</f>
        <v>215</v>
      </c>
      <c r="E65" s="443">
        <f>'2022'!N53</f>
        <v>223</v>
      </c>
      <c r="F65" s="443">
        <f>'2022'!O53</f>
        <v>212</v>
      </c>
      <c r="G65" s="442">
        <f>'2022'!P53</f>
        <v>0.36441299999999999</v>
      </c>
      <c r="H65" s="442">
        <f>'2022'!Q53</f>
        <v>0.37890400000000002</v>
      </c>
      <c r="I65" s="442">
        <f>'2022'!R53</f>
        <v>0.36217647561288119</v>
      </c>
      <c r="J65" s="428">
        <f t="shared" si="1"/>
        <v>29.716981132075471</v>
      </c>
      <c r="K65" s="444">
        <f>'2022'!W53</f>
        <v>63</v>
      </c>
      <c r="L65" s="439"/>
      <c r="M65" s="439"/>
      <c r="N65" s="439"/>
      <c r="O65" s="439"/>
    </row>
    <row r="66" spans="1:15" ht="34.5" customHeight="1" x14ac:dyDescent="0.2">
      <c r="A66" s="437">
        <v>42</v>
      </c>
      <c r="B66" s="448" t="s">
        <v>305</v>
      </c>
      <c r="C66" s="442">
        <f>'2022'!B54</f>
        <v>399</v>
      </c>
      <c r="D66" s="443">
        <f>'2022'!M54</f>
        <v>33</v>
      </c>
      <c r="E66" s="443">
        <f>'2022'!N54</f>
        <v>243</v>
      </c>
      <c r="F66" s="443">
        <f>'2022'!O54</f>
        <v>92</v>
      </c>
      <c r="G66" s="442">
        <f>'2022'!P54</f>
        <v>8.2712999999999995E-2</v>
      </c>
      <c r="H66" s="442">
        <f>'2022'!Q54</f>
        <v>0.60906800000000005</v>
      </c>
      <c r="I66" s="442">
        <f>'2022'!R54</f>
        <v>0.23057644110275688</v>
      </c>
      <c r="J66" s="428">
        <f t="shared" si="1"/>
        <v>14.130434782608695</v>
      </c>
      <c r="K66" s="444">
        <f>'2022'!W54</f>
        <v>13</v>
      </c>
      <c r="L66" s="444"/>
      <c r="M66" s="444"/>
      <c r="N66" s="444"/>
      <c r="O66" s="444"/>
    </row>
    <row r="67" spans="1:15" ht="14.25" customHeight="1" x14ac:dyDescent="0.2">
      <c r="A67" s="437">
        <v>43</v>
      </c>
      <c r="B67" s="456" t="s">
        <v>293</v>
      </c>
      <c r="C67" s="442">
        <f>'2022'!B55</f>
        <v>0</v>
      </c>
      <c r="D67" s="443">
        <f>'2022'!M55</f>
        <v>0</v>
      </c>
      <c r="E67" s="443">
        <f>'2022'!N55</f>
        <v>0</v>
      </c>
      <c r="F67" s="443">
        <f>'2022'!O55</f>
        <v>0</v>
      </c>
      <c r="G67" s="442">
        <f>'2022'!P55</f>
        <v>0</v>
      </c>
      <c r="H67" s="442">
        <f>'2022'!Q55</f>
        <v>0</v>
      </c>
      <c r="I67" s="442">
        <f>'2022'!R55</f>
        <v>0</v>
      </c>
      <c r="J67" s="460">
        <v>0</v>
      </c>
      <c r="K67" s="444">
        <f>'2022'!W55</f>
        <v>8</v>
      </c>
      <c r="L67" s="439"/>
      <c r="M67" s="439"/>
      <c r="N67" s="439"/>
      <c r="O67" s="463"/>
    </row>
    <row r="68" spans="1:15" ht="15.75" x14ac:dyDescent="0.2">
      <c r="A68" s="437"/>
      <c r="B68" s="89" t="s">
        <v>88</v>
      </c>
      <c r="C68" s="447"/>
      <c r="D68" s="446"/>
      <c r="E68" s="446"/>
      <c r="F68" s="446"/>
      <c r="G68" s="447"/>
      <c r="H68" s="447"/>
      <c r="I68" s="447"/>
      <c r="J68" s="428">
        <f t="shared" si="1"/>
        <v>0</v>
      </c>
      <c r="K68" s="457"/>
      <c r="L68" s="444"/>
      <c r="M68" s="444"/>
      <c r="N68" s="444"/>
      <c r="O68" s="444"/>
    </row>
    <row r="69" spans="1:15" ht="31.5" x14ac:dyDescent="0.2">
      <c r="A69" s="437">
        <v>44</v>
      </c>
      <c r="B69" s="170" t="s">
        <v>413</v>
      </c>
      <c r="C69" s="442">
        <f>'2022'!B57</f>
        <v>1064.22</v>
      </c>
      <c r="D69" s="688">
        <f>'2022'!M57</f>
        <v>450</v>
      </c>
      <c r="E69" s="688">
        <f>'2022'!N57</f>
        <v>870</v>
      </c>
      <c r="F69" s="443">
        <f>'2022'!O57</f>
        <v>102</v>
      </c>
      <c r="G69" s="690">
        <f>'2022'!P57</f>
        <v>7.0139000000000007E-2</v>
      </c>
      <c r="H69" s="690">
        <f>'2022'!Q57</f>
        <v>0.107581</v>
      </c>
      <c r="I69" s="442">
        <f>'2022'!R57</f>
        <v>9.5844844111180022E-2</v>
      </c>
      <c r="J69" s="428">
        <f t="shared" si="1"/>
        <v>19.607843137254903</v>
      </c>
      <c r="K69" s="444">
        <f>'2022'!W57</f>
        <v>20</v>
      </c>
      <c r="L69" s="444"/>
      <c r="M69" s="444"/>
      <c r="N69" s="444"/>
      <c r="O69" s="444"/>
    </row>
    <row r="70" spans="1:15" ht="31.5" x14ac:dyDescent="0.2">
      <c r="A70" s="437">
        <v>45</v>
      </c>
      <c r="B70" s="170" t="s">
        <v>414</v>
      </c>
      <c r="C70" s="442">
        <f>'2022'!B58</f>
        <v>2277.59</v>
      </c>
      <c r="D70" s="692"/>
      <c r="E70" s="692"/>
      <c r="F70" s="443">
        <f>'2022'!O58</f>
        <v>215</v>
      </c>
      <c r="G70" s="693"/>
      <c r="H70" s="693"/>
      <c r="I70" s="442">
        <f>'2022'!R58</f>
        <v>9.4398025983605471E-2</v>
      </c>
      <c r="J70" s="428">
        <f t="shared" si="1"/>
        <v>25.581395348837212</v>
      </c>
      <c r="K70" s="444">
        <f>'2022'!W58</f>
        <v>55</v>
      </c>
      <c r="L70" s="444"/>
      <c r="M70" s="444"/>
      <c r="N70" s="444"/>
      <c r="O70" s="444"/>
    </row>
    <row r="71" spans="1:15" ht="31.5" x14ac:dyDescent="0.2">
      <c r="A71" s="437">
        <v>46</v>
      </c>
      <c r="B71" s="118" t="s">
        <v>415</v>
      </c>
      <c r="C71" s="461">
        <f>'2022'!B59</f>
        <v>6270.68</v>
      </c>
      <c r="D71" s="689"/>
      <c r="E71" s="689"/>
      <c r="F71" s="443">
        <f>'2022'!O59</f>
        <v>573</v>
      </c>
      <c r="G71" s="691"/>
      <c r="H71" s="691"/>
      <c r="I71" s="442">
        <f>'2022'!R59</f>
        <v>9.1377649632894672E-2</v>
      </c>
      <c r="J71" s="428">
        <f t="shared" si="1"/>
        <v>15.706806282722512</v>
      </c>
      <c r="K71" s="444">
        <f>'2022'!W59</f>
        <v>90</v>
      </c>
      <c r="L71" s="444"/>
      <c r="M71" s="444"/>
      <c r="N71" s="444"/>
      <c r="O71" s="444"/>
    </row>
    <row r="72" spans="1:15" ht="47.25" customHeight="1" x14ac:dyDescent="0.2">
      <c r="A72" s="437">
        <v>47</v>
      </c>
      <c r="B72" s="458" t="s">
        <v>89</v>
      </c>
      <c r="C72" s="442">
        <f>'2022'!B60</f>
        <v>644</v>
      </c>
      <c r="D72" s="443">
        <f>'2022'!M60</f>
        <v>0</v>
      </c>
      <c r="E72" s="443">
        <f>'2022'!N60</f>
        <v>0</v>
      </c>
      <c r="F72" s="443">
        <f>'2022'!O60</f>
        <v>0</v>
      </c>
      <c r="G72" s="442">
        <f>'2022'!P60</f>
        <v>0</v>
      </c>
      <c r="H72" s="442">
        <f>'2022'!Q60</f>
        <v>0</v>
      </c>
      <c r="I72" s="442">
        <f>'2022'!R60</f>
        <v>0</v>
      </c>
      <c r="J72" s="428">
        <f t="shared" si="1"/>
        <v>0</v>
      </c>
      <c r="K72" s="444">
        <f>'2022'!W60</f>
        <v>0</v>
      </c>
      <c r="L72" s="444"/>
      <c r="M72" s="444"/>
      <c r="N72" s="444"/>
      <c r="O72" s="444"/>
    </row>
    <row r="73" spans="1:15" ht="47.25" customHeight="1" x14ac:dyDescent="0.2">
      <c r="A73" s="437">
        <v>48</v>
      </c>
      <c r="B73" s="116" t="s">
        <v>416</v>
      </c>
      <c r="C73" s="442">
        <f>'2022'!B61</f>
        <v>21.48</v>
      </c>
      <c r="D73" s="688">
        <f>'2022'!M61</f>
        <v>0</v>
      </c>
      <c r="E73" s="688">
        <f>'2022'!N61</f>
        <v>0</v>
      </c>
      <c r="F73" s="443">
        <f>'2022'!O61</f>
        <v>0</v>
      </c>
      <c r="G73" s="690">
        <f>'2022'!P61</f>
        <v>0</v>
      </c>
      <c r="H73" s="690">
        <f>'2022'!Q61</f>
        <v>0</v>
      </c>
      <c r="I73" s="442">
        <f>'2022'!R61</f>
        <v>0</v>
      </c>
      <c r="J73" s="428">
        <f t="shared" si="1"/>
        <v>0</v>
      </c>
      <c r="K73" s="444">
        <f>'2022'!W61</f>
        <v>0</v>
      </c>
      <c r="L73" s="444"/>
      <c r="M73" s="444"/>
      <c r="N73" s="444"/>
      <c r="O73" s="444"/>
    </row>
    <row r="74" spans="1:15" ht="47.25" customHeight="1" x14ac:dyDescent="0.2">
      <c r="A74" s="437">
        <v>49</v>
      </c>
      <c r="B74" s="116" t="s">
        <v>417</v>
      </c>
      <c r="C74" s="442">
        <f>'2022'!B62</f>
        <v>75.91</v>
      </c>
      <c r="D74" s="692"/>
      <c r="E74" s="692"/>
      <c r="F74" s="443">
        <f>'2022'!O62</f>
        <v>0</v>
      </c>
      <c r="G74" s="693"/>
      <c r="H74" s="693"/>
      <c r="I74" s="442">
        <f>'2022'!R62</f>
        <v>0</v>
      </c>
      <c r="J74" s="428">
        <f t="shared" si="1"/>
        <v>0</v>
      </c>
      <c r="K74" s="444">
        <f>'2022'!W62</f>
        <v>0</v>
      </c>
      <c r="L74" s="444"/>
      <c r="M74" s="444"/>
      <c r="N74" s="444"/>
      <c r="O74" s="444"/>
    </row>
    <row r="75" spans="1:15" ht="47.25" customHeight="1" x14ac:dyDescent="0.2">
      <c r="A75" s="437">
        <v>50</v>
      </c>
      <c r="B75" s="116" t="s">
        <v>418</v>
      </c>
      <c r="C75" s="442">
        <f>'2022'!B63</f>
        <v>40.04</v>
      </c>
      <c r="D75" s="692"/>
      <c r="E75" s="692"/>
      <c r="F75" s="443">
        <f>'2022'!O63</f>
        <v>0</v>
      </c>
      <c r="G75" s="693"/>
      <c r="H75" s="693"/>
      <c r="I75" s="442">
        <f>'2022'!R63</f>
        <v>0</v>
      </c>
      <c r="J75" s="428">
        <f t="shared" si="1"/>
        <v>0</v>
      </c>
      <c r="K75" s="444">
        <f>'2022'!W63</f>
        <v>0</v>
      </c>
      <c r="L75" s="444"/>
      <c r="M75" s="444"/>
      <c r="N75" s="444"/>
      <c r="O75" s="444"/>
    </row>
    <row r="76" spans="1:15" ht="47.25" customHeight="1" x14ac:dyDescent="0.2">
      <c r="A76" s="437">
        <v>51</v>
      </c>
      <c r="B76" s="116" t="s">
        <v>419</v>
      </c>
      <c r="C76" s="442">
        <f>'2022'!B64</f>
        <v>15.12</v>
      </c>
      <c r="D76" s="692"/>
      <c r="E76" s="692"/>
      <c r="F76" s="443">
        <f>'2022'!O64</f>
        <v>0</v>
      </c>
      <c r="G76" s="693"/>
      <c r="H76" s="693"/>
      <c r="I76" s="442">
        <f>'2022'!R64</f>
        <v>0</v>
      </c>
      <c r="J76" s="428">
        <f t="shared" si="1"/>
        <v>0</v>
      </c>
      <c r="K76" s="444">
        <f>'2022'!W64</f>
        <v>0</v>
      </c>
      <c r="L76" s="444"/>
      <c r="M76" s="444"/>
      <c r="N76" s="444"/>
      <c r="O76" s="444"/>
    </row>
    <row r="77" spans="1:15" ht="47.25" customHeight="1" x14ac:dyDescent="0.2">
      <c r="A77" s="437">
        <v>52</v>
      </c>
      <c r="B77" s="116" t="s">
        <v>420</v>
      </c>
      <c r="C77" s="442">
        <f>'2022'!B65</f>
        <v>38.659999999999997</v>
      </c>
      <c r="D77" s="692"/>
      <c r="E77" s="692"/>
      <c r="F77" s="443">
        <f>'2022'!O65</f>
        <v>0</v>
      </c>
      <c r="G77" s="693"/>
      <c r="H77" s="693"/>
      <c r="I77" s="442">
        <f>'2022'!R65</f>
        <v>0</v>
      </c>
      <c r="J77" s="428">
        <f t="shared" si="1"/>
        <v>0</v>
      </c>
      <c r="K77" s="444">
        <f>'2022'!W65</f>
        <v>0</v>
      </c>
      <c r="L77" s="444"/>
      <c r="M77" s="444"/>
      <c r="N77" s="444"/>
      <c r="O77" s="444"/>
    </row>
    <row r="78" spans="1:15" ht="47.25" customHeight="1" x14ac:dyDescent="0.2">
      <c r="A78" s="437">
        <v>53</v>
      </c>
      <c r="B78" s="116" t="s">
        <v>421</v>
      </c>
      <c r="C78" s="442">
        <f>'2022'!B66</f>
        <v>19.22</v>
      </c>
      <c r="D78" s="692"/>
      <c r="E78" s="692"/>
      <c r="F78" s="443">
        <f>'2022'!O66</f>
        <v>0</v>
      </c>
      <c r="G78" s="693"/>
      <c r="H78" s="693"/>
      <c r="I78" s="442">
        <f>'2022'!R66</f>
        <v>0</v>
      </c>
      <c r="J78" s="428">
        <f t="shared" si="1"/>
        <v>0</v>
      </c>
      <c r="K78" s="444">
        <f>'2022'!W66</f>
        <v>0</v>
      </c>
      <c r="L78" s="444"/>
      <c r="M78" s="444"/>
      <c r="N78" s="444"/>
      <c r="O78" s="444"/>
    </row>
    <row r="79" spans="1:15" ht="50.25" customHeight="1" x14ac:dyDescent="0.2">
      <c r="A79" s="437">
        <v>54</v>
      </c>
      <c r="B79" s="116" t="s">
        <v>422</v>
      </c>
      <c r="C79" s="442">
        <f>'2022'!B67</f>
        <v>64.239999999999995</v>
      </c>
      <c r="D79" s="692"/>
      <c r="E79" s="692"/>
      <c r="F79" s="443">
        <f>'2022'!O67</f>
        <v>0</v>
      </c>
      <c r="G79" s="693"/>
      <c r="H79" s="693"/>
      <c r="I79" s="442">
        <f>'2022'!R67</f>
        <v>0</v>
      </c>
      <c r="J79" s="428">
        <f t="shared" si="1"/>
        <v>0</v>
      </c>
      <c r="K79" s="444">
        <f>'2022'!W67</f>
        <v>0</v>
      </c>
      <c r="L79" s="444"/>
      <c r="M79" s="444"/>
      <c r="N79" s="444"/>
      <c r="O79" s="444"/>
    </row>
    <row r="80" spans="1:15" ht="47.25" customHeight="1" x14ac:dyDescent="0.2">
      <c r="A80" s="437">
        <v>55</v>
      </c>
      <c r="B80" s="116" t="s">
        <v>423</v>
      </c>
      <c r="C80" s="442">
        <f>'2022'!B68</f>
        <v>100.11</v>
      </c>
      <c r="D80" s="692"/>
      <c r="E80" s="692"/>
      <c r="F80" s="443">
        <f>'2022'!O68</f>
        <v>0</v>
      </c>
      <c r="G80" s="693"/>
      <c r="H80" s="693"/>
      <c r="I80" s="442">
        <f>'2022'!R68</f>
        <v>0</v>
      </c>
      <c r="J80" s="428">
        <f t="shared" si="1"/>
        <v>0</v>
      </c>
      <c r="K80" s="444">
        <f>'2022'!W68</f>
        <v>0</v>
      </c>
      <c r="L80" s="444"/>
      <c r="M80" s="444"/>
      <c r="N80" s="444"/>
      <c r="O80" s="444"/>
    </row>
    <row r="81" spans="1:15" ht="47.25" customHeight="1" x14ac:dyDescent="0.2">
      <c r="A81" s="437">
        <v>56</v>
      </c>
      <c r="B81" s="116" t="s">
        <v>424</v>
      </c>
      <c r="C81" s="442">
        <f>'2022'!B69</f>
        <v>100.23</v>
      </c>
      <c r="D81" s="692"/>
      <c r="E81" s="692"/>
      <c r="F81" s="443">
        <f>'2022'!O69</f>
        <v>0</v>
      </c>
      <c r="G81" s="693"/>
      <c r="H81" s="693"/>
      <c r="I81" s="442">
        <f>'2022'!R69</f>
        <v>0</v>
      </c>
      <c r="J81" s="428">
        <f t="shared" si="1"/>
        <v>0</v>
      </c>
      <c r="K81" s="444">
        <f>'2022'!W69</f>
        <v>0</v>
      </c>
      <c r="L81" s="444"/>
      <c r="M81" s="444"/>
      <c r="N81" s="444"/>
      <c r="O81" s="444"/>
    </row>
    <row r="82" spans="1:15" ht="51.75" customHeight="1" x14ac:dyDescent="0.2">
      <c r="A82" s="437">
        <v>57</v>
      </c>
      <c r="B82" s="116" t="s">
        <v>425</v>
      </c>
      <c r="C82" s="442">
        <f>'2022'!B70</f>
        <v>285.87</v>
      </c>
      <c r="D82" s="692"/>
      <c r="E82" s="692"/>
      <c r="F82" s="443">
        <f>'2022'!O70</f>
        <v>0</v>
      </c>
      <c r="G82" s="693"/>
      <c r="H82" s="693"/>
      <c r="I82" s="442">
        <f>'2022'!R70</f>
        <v>0</v>
      </c>
      <c r="J82" s="428">
        <f t="shared" si="1"/>
        <v>0</v>
      </c>
      <c r="K82" s="444">
        <f>'2022'!W70</f>
        <v>0</v>
      </c>
      <c r="L82" s="444"/>
      <c r="M82" s="444"/>
      <c r="N82" s="444"/>
      <c r="O82" s="444"/>
    </row>
    <row r="83" spans="1:15" ht="63" customHeight="1" x14ac:dyDescent="0.2">
      <c r="A83" s="437">
        <v>58</v>
      </c>
      <c r="B83" s="116" t="s">
        <v>426</v>
      </c>
      <c r="C83" s="442">
        <f>'2022'!B71</f>
        <v>75.650000000000006</v>
      </c>
      <c r="D83" s="692"/>
      <c r="E83" s="692"/>
      <c r="F83" s="443">
        <f>'2022'!O71</f>
        <v>0</v>
      </c>
      <c r="G83" s="693"/>
      <c r="H83" s="693"/>
      <c r="I83" s="442">
        <f>'2022'!R71</f>
        <v>0</v>
      </c>
      <c r="J83" s="428">
        <f t="shared" si="1"/>
        <v>0</v>
      </c>
      <c r="K83" s="444">
        <f>'2022'!W71</f>
        <v>0</v>
      </c>
      <c r="L83" s="444"/>
      <c r="M83" s="444"/>
      <c r="N83" s="444"/>
      <c r="O83" s="444"/>
    </row>
    <row r="84" spans="1:15" ht="49.5" customHeight="1" x14ac:dyDescent="0.2">
      <c r="A84" s="437">
        <v>59</v>
      </c>
      <c r="B84" s="116" t="s">
        <v>427</v>
      </c>
      <c r="C84" s="442">
        <f>'2022'!B72</f>
        <v>35.14</v>
      </c>
      <c r="D84" s="692"/>
      <c r="E84" s="692"/>
      <c r="F84" s="443">
        <f>'2022'!O72</f>
        <v>0</v>
      </c>
      <c r="G84" s="693"/>
      <c r="H84" s="693"/>
      <c r="I84" s="442">
        <f>'2022'!R72</f>
        <v>0</v>
      </c>
      <c r="J84" s="428">
        <f t="shared" si="1"/>
        <v>0</v>
      </c>
      <c r="K84" s="444">
        <f>'2022'!W72</f>
        <v>0</v>
      </c>
      <c r="L84" s="444"/>
      <c r="M84" s="444"/>
      <c r="N84" s="444"/>
      <c r="O84" s="444"/>
    </row>
    <row r="85" spans="1:15" ht="47.25" customHeight="1" x14ac:dyDescent="0.2">
      <c r="A85" s="437">
        <v>60</v>
      </c>
      <c r="B85" s="116" t="s">
        <v>428</v>
      </c>
      <c r="C85" s="442">
        <f>'2022'!B73</f>
        <v>9.93</v>
      </c>
      <c r="D85" s="692"/>
      <c r="E85" s="692"/>
      <c r="F85" s="443">
        <f>'2022'!O73</f>
        <v>0</v>
      </c>
      <c r="G85" s="693"/>
      <c r="H85" s="693"/>
      <c r="I85" s="442">
        <f>'2022'!R73</f>
        <v>0</v>
      </c>
      <c r="J85" s="428">
        <f t="shared" si="1"/>
        <v>0</v>
      </c>
      <c r="K85" s="444">
        <f>'2022'!W73</f>
        <v>0</v>
      </c>
      <c r="L85" s="444"/>
      <c r="M85" s="444"/>
      <c r="N85" s="444"/>
      <c r="O85" s="444"/>
    </row>
    <row r="86" spans="1:15" ht="68.25" customHeight="1" x14ac:dyDescent="0.2">
      <c r="A86" s="437">
        <v>61</v>
      </c>
      <c r="B86" s="116" t="s">
        <v>429</v>
      </c>
      <c r="C86" s="442">
        <f>'2022'!B74</f>
        <v>891.48</v>
      </c>
      <c r="D86" s="689"/>
      <c r="E86" s="689"/>
      <c r="F86" s="443">
        <f>'2022'!O74</f>
        <v>0</v>
      </c>
      <c r="G86" s="691"/>
      <c r="H86" s="691"/>
      <c r="I86" s="442">
        <f>'2022'!R74</f>
        <v>0</v>
      </c>
      <c r="J86" s="428">
        <f t="shared" si="1"/>
        <v>0</v>
      </c>
      <c r="K86" s="444">
        <f>'2022'!W74</f>
        <v>0</v>
      </c>
      <c r="L86" s="444"/>
      <c r="M86" s="444"/>
      <c r="N86" s="444"/>
      <c r="O86" s="444"/>
    </row>
    <row r="87" spans="1:15" ht="52.5" customHeight="1" x14ac:dyDescent="0.2">
      <c r="A87" s="437">
        <v>62</v>
      </c>
      <c r="B87" s="458" t="s">
        <v>90</v>
      </c>
      <c r="C87" s="461">
        <f>'2022'!B75</f>
        <v>1406</v>
      </c>
      <c r="D87" s="443">
        <f>'2022'!M75</f>
        <v>0</v>
      </c>
      <c r="E87" s="443">
        <f>'2022'!N75</f>
        <v>0</v>
      </c>
      <c r="F87" s="443">
        <f>'2022'!O75</f>
        <v>0</v>
      </c>
      <c r="G87" s="442">
        <f>'2022'!P75</f>
        <v>0</v>
      </c>
      <c r="H87" s="442">
        <f>'2022'!Q75</f>
        <v>0</v>
      </c>
      <c r="I87" s="442">
        <f>'2022'!R75</f>
        <v>0</v>
      </c>
      <c r="J87" s="428">
        <f t="shared" si="1"/>
        <v>0</v>
      </c>
      <c r="K87" s="444">
        <f>'2022'!W75</f>
        <v>0</v>
      </c>
      <c r="L87" s="444"/>
      <c r="M87" s="444"/>
      <c r="N87" s="444"/>
      <c r="O87" s="444"/>
    </row>
    <row r="88" spans="1:15" ht="45.75" customHeight="1" x14ac:dyDescent="0.2">
      <c r="A88" s="437">
        <v>63</v>
      </c>
      <c r="B88" s="462" t="s">
        <v>293</v>
      </c>
      <c r="C88" s="461">
        <f>'2022'!B76</f>
        <v>0</v>
      </c>
      <c r="D88" s="443">
        <f>'2022'!M76</f>
        <v>0</v>
      </c>
      <c r="E88" s="443">
        <f>'2022'!N76</f>
        <v>0</v>
      </c>
      <c r="F88" s="443">
        <f>'2022'!O76</f>
        <v>0</v>
      </c>
      <c r="G88" s="442">
        <f>'2022'!P76</f>
        <v>0</v>
      </c>
      <c r="H88" s="442">
        <f>'2022'!Q76</f>
        <v>0</v>
      </c>
      <c r="I88" s="442">
        <f>'2022'!R76</f>
        <v>0</v>
      </c>
      <c r="J88" s="428">
        <v>0</v>
      </c>
      <c r="K88" s="444">
        <f>'2022'!W76</f>
        <v>10</v>
      </c>
      <c r="L88" s="444"/>
      <c r="M88" s="444"/>
      <c r="N88" s="444"/>
      <c r="O88" s="444"/>
    </row>
    <row r="89" spans="1:15" ht="45.75" customHeight="1" x14ac:dyDescent="0.2">
      <c r="A89" s="437">
        <v>64</v>
      </c>
      <c r="B89" s="462" t="s">
        <v>293</v>
      </c>
      <c r="C89" s="461">
        <f>'2022'!B77</f>
        <v>0</v>
      </c>
      <c r="D89" s="443">
        <f>'2022'!M77</f>
        <v>0</v>
      </c>
      <c r="E89" s="443">
        <f>'2022'!N77</f>
        <v>0</v>
      </c>
      <c r="F89" s="443">
        <f>'2022'!O77</f>
        <v>0</v>
      </c>
      <c r="G89" s="442">
        <f>'2022'!P77</f>
        <v>0</v>
      </c>
      <c r="H89" s="442">
        <f>'2022'!Q77</f>
        <v>0</v>
      </c>
      <c r="I89" s="442">
        <f>'2022'!R77</f>
        <v>0</v>
      </c>
      <c r="J89" s="428">
        <v>0</v>
      </c>
      <c r="K89" s="444">
        <f>'2022'!W77</f>
        <v>9</v>
      </c>
      <c r="L89" s="444"/>
      <c r="M89" s="444"/>
      <c r="N89" s="444"/>
      <c r="O89" s="444"/>
    </row>
    <row r="90" spans="1:15" ht="31.5" x14ac:dyDescent="0.2">
      <c r="A90" s="437">
        <v>65</v>
      </c>
      <c r="B90" s="462" t="s">
        <v>293</v>
      </c>
      <c r="C90" s="461">
        <f>'2022'!B78</f>
        <v>0</v>
      </c>
      <c r="D90" s="443">
        <f>'2022'!M78</f>
        <v>0</v>
      </c>
      <c r="E90" s="443">
        <f>'2022'!N78</f>
        <v>0</v>
      </c>
      <c r="F90" s="443">
        <f>'2022'!O78</f>
        <v>0</v>
      </c>
      <c r="G90" s="442">
        <f>'2022'!P78</f>
        <v>0</v>
      </c>
      <c r="H90" s="442">
        <f>'2022'!Q78</f>
        <v>0</v>
      </c>
      <c r="I90" s="442">
        <f>'2022'!R78</f>
        <v>0</v>
      </c>
      <c r="J90" s="428">
        <v>0</v>
      </c>
      <c r="K90" s="444">
        <f>'2022'!W78</f>
        <v>81</v>
      </c>
      <c r="L90" s="444"/>
      <c r="M90" s="444"/>
      <c r="N90" s="444"/>
      <c r="O90" s="444"/>
    </row>
    <row r="91" spans="1:15" ht="30" customHeight="1" x14ac:dyDescent="0.2">
      <c r="A91" s="437"/>
      <c r="B91" s="89" t="s">
        <v>108</v>
      </c>
      <c r="C91" s="447"/>
      <c r="D91" s="446"/>
      <c r="E91" s="446"/>
      <c r="F91" s="446"/>
      <c r="G91" s="447"/>
      <c r="H91" s="447"/>
      <c r="I91" s="447"/>
      <c r="J91" s="428"/>
      <c r="K91" s="457"/>
      <c r="L91" s="444"/>
      <c r="M91" s="444"/>
      <c r="N91" s="444"/>
      <c r="O91" s="444"/>
    </row>
    <row r="92" spans="1:15" ht="31.5" x14ac:dyDescent="0.2">
      <c r="A92" s="483">
        <v>66</v>
      </c>
      <c r="B92" s="458" t="s">
        <v>118</v>
      </c>
      <c r="C92" s="461">
        <f>'2022'!B80</f>
        <v>1007.1</v>
      </c>
      <c r="D92" s="443">
        <f>'2022'!M80</f>
        <v>300</v>
      </c>
      <c r="E92" s="443">
        <f>'2022'!N80</f>
        <v>300</v>
      </c>
      <c r="F92" s="443">
        <f>'2022'!O80</f>
        <v>300</v>
      </c>
      <c r="G92" s="442">
        <f>'2022'!P80</f>
        <v>0.26936500000000002</v>
      </c>
      <c r="H92" s="442">
        <f>'2022'!Q80</f>
        <v>0.278812</v>
      </c>
      <c r="I92" s="442">
        <f>'2022'!R80</f>
        <v>0.29788501638367587</v>
      </c>
      <c r="J92" s="428">
        <f t="shared" si="1"/>
        <v>26.666666666666668</v>
      </c>
      <c r="K92" s="444">
        <f>'2022'!W80</f>
        <v>80</v>
      </c>
      <c r="L92" s="439"/>
      <c r="M92" s="439"/>
      <c r="N92" s="439"/>
      <c r="O92" s="463"/>
    </row>
    <row r="93" spans="1:15" ht="47.25" x14ac:dyDescent="0.2">
      <c r="A93" s="483">
        <v>67</v>
      </c>
      <c r="B93" s="458" t="s">
        <v>308</v>
      </c>
      <c r="C93" s="442">
        <f>'2022'!B81</f>
        <v>559.5</v>
      </c>
      <c r="D93" s="443">
        <f>'2022'!M81</f>
        <v>206</v>
      </c>
      <c r="E93" s="443">
        <f>'2022'!N81</f>
        <v>200</v>
      </c>
      <c r="F93" s="443">
        <f>'2022'!O81</f>
        <v>171</v>
      </c>
      <c r="G93" s="442">
        <f>'2022'!P81</f>
        <v>0.36818600000000001</v>
      </c>
      <c r="H93" s="442">
        <f>'2022'!Q81</f>
        <v>0.357462</v>
      </c>
      <c r="I93" s="442">
        <f>'2022'!R81</f>
        <v>0.30563002680965146</v>
      </c>
      <c r="J93" s="428">
        <f t="shared" si="1"/>
        <v>26.315789473684209</v>
      </c>
      <c r="K93" s="444">
        <f>'2022'!W81</f>
        <v>45</v>
      </c>
      <c r="L93" s="444"/>
      <c r="M93" s="444"/>
      <c r="N93" s="444"/>
      <c r="O93" s="444"/>
    </row>
    <row r="94" spans="1:15" ht="66" customHeight="1" x14ac:dyDescent="0.2">
      <c r="A94" s="483">
        <v>68</v>
      </c>
      <c r="B94" s="458" t="s">
        <v>117</v>
      </c>
      <c r="C94" s="442">
        <f>'2022'!B82</f>
        <v>26.7</v>
      </c>
      <c r="D94" s="443">
        <f>'2022'!M82</f>
        <v>25</v>
      </c>
      <c r="E94" s="443">
        <f>'2022'!N82</f>
        <v>25</v>
      </c>
      <c r="F94" s="443">
        <f>'2022'!O82</f>
        <v>23</v>
      </c>
      <c r="G94" s="442">
        <f>'2022'!P82</f>
        <v>0.93633</v>
      </c>
      <c r="H94" s="442">
        <f>'2022'!Q82</f>
        <v>0.93633</v>
      </c>
      <c r="I94" s="442">
        <f>'2022'!R82</f>
        <v>0.86142322097378277</v>
      </c>
      <c r="J94" s="428">
        <f t="shared" si="1"/>
        <v>8.695652173913043</v>
      </c>
      <c r="K94" s="444">
        <f>'2022'!W82</f>
        <v>2</v>
      </c>
      <c r="L94" s="444"/>
      <c r="M94" s="444"/>
      <c r="N94" s="444"/>
      <c r="O94" s="444"/>
    </row>
    <row r="95" spans="1:15" ht="31.5" x14ac:dyDescent="0.2">
      <c r="A95" s="483">
        <v>69</v>
      </c>
      <c r="B95" s="458" t="s">
        <v>116</v>
      </c>
      <c r="C95" s="442">
        <f>'2022'!B83</f>
        <v>41.696399999999997</v>
      </c>
      <c r="D95" s="443">
        <f>'2022'!M83</f>
        <v>34</v>
      </c>
      <c r="E95" s="443">
        <f>'2022'!N83</f>
        <v>25</v>
      </c>
      <c r="F95" s="443">
        <f>'2022'!O83</f>
        <v>21</v>
      </c>
      <c r="G95" s="442">
        <f>'2022'!P83</f>
        <v>0.81339700000000004</v>
      </c>
      <c r="H95" s="442">
        <f>'2022'!Q83</f>
        <v>0.59679300000000002</v>
      </c>
      <c r="I95" s="442">
        <f>'2022'!R83</f>
        <v>0.50364060206636552</v>
      </c>
      <c r="J95" s="428">
        <f t="shared" si="1"/>
        <v>28.571428571428569</v>
      </c>
      <c r="K95" s="444">
        <f>'2022'!W83</f>
        <v>6</v>
      </c>
      <c r="L95" s="444"/>
      <c r="M95" s="444"/>
      <c r="N95" s="444"/>
      <c r="O95" s="444"/>
    </row>
    <row r="96" spans="1:15" ht="45.75" customHeight="1" x14ac:dyDescent="0.2">
      <c r="A96" s="483">
        <v>70</v>
      </c>
      <c r="B96" s="458" t="s">
        <v>111</v>
      </c>
      <c r="C96" s="442">
        <f>'2022'!B84</f>
        <v>114.9</v>
      </c>
      <c r="D96" s="443">
        <f>'2022'!M84</f>
        <v>68</v>
      </c>
      <c r="E96" s="443">
        <f>'2022'!N84</f>
        <v>80</v>
      </c>
      <c r="F96" s="443">
        <f>'2022'!O84</f>
        <v>68</v>
      </c>
      <c r="G96" s="442">
        <f>'2022'!P84</f>
        <v>0.57321100000000003</v>
      </c>
      <c r="H96" s="442">
        <f>'2022'!Q84</f>
        <v>0.67410999999999999</v>
      </c>
      <c r="I96" s="442">
        <f>'2022'!R84</f>
        <v>0.5918189730200174</v>
      </c>
      <c r="J96" s="428">
        <f t="shared" si="1"/>
        <v>22.058823529411764</v>
      </c>
      <c r="K96" s="444">
        <f>'2022'!W84</f>
        <v>15</v>
      </c>
      <c r="L96" s="444"/>
      <c r="M96" s="444"/>
      <c r="N96" s="444"/>
      <c r="O96" s="444"/>
    </row>
    <row r="97" spans="1:15" ht="51" customHeight="1" x14ac:dyDescent="0.2">
      <c r="A97" s="483">
        <v>71</v>
      </c>
      <c r="B97" s="458" t="s">
        <v>309</v>
      </c>
      <c r="C97" s="442">
        <f>'2022'!B85</f>
        <v>78.599999999999994</v>
      </c>
      <c r="D97" s="443">
        <f>'2022'!M85</f>
        <v>47</v>
      </c>
      <c r="E97" s="443">
        <f>'2022'!N85</f>
        <v>55</v>
      </c>
      <c r="F97" s="443">
        <f>'2022'!O85</f>
        <v>39</v>
      </c>
      <c r="G97" s="442">
        <f>'2022'!P85</f>
        <v>0.55826100000000001</v>
      </c>
      <c r="H97" s="442">
        <f>'2022'!Q85</f>
        <v>0.65328399999999998</v>
      </c>
      <c r="I97" s="442">
        <f>'2022'!R85</f>
        <v>0.49618320610687028</v>
      </c>
      <c r="J97" s="428">
        <f t="shared" si="1"/>
        <v>25.641025641025639</v>
      </c>
      <c r="K97" s="444">
        <f>'2022'!W85</f>
        <v>10</v>
      </c>
      <c r="L97" s="444"/>
      <c r="M97" s="444"/>
      <c r="N97" s="444"/>
      <c r="O97" s="444"/>
    </row>
    <row r="98" spans="1:15" ht="48.75" customHeight="1" x14ac:dyDescent="0.2">
      <c r="A98" s="483">
        <v>72</v>
      </c>
      <c r="B98" s="458" t="s">
        <v>310</v>
      </c>
      <c r="C98" s="442">
        <f>'2022'!B86</f>
        <v>167.2</v>
      </c>
      <c r="D98" s="443">
        <f>'2022'!M86</f>
        <v>100</v>
      </c>
      <c r="E98" s="443">
        <f>'2022'!N86</f>
        <v>100</v>
      </c>
      <c r="F98" s="443">
        <f>'2022'!O86</f>
        <v>83</v>
      </c>
      <c r="G98" s="442">
        <f>'2022'!P86</f>
        <v>0.54074500000000003</v>
      </c>
      <c r="H98" s="442">
        <f>'2022'!Q86</f>
        <v>0.54074500000000003</v>
      </c>
      <c r="I98" s="442">
        <f>'2022'!R86</f>
        <v>0.49641148325358853</v>
      </c>
      <c r="J98" s="428">
        <f t="shared" si="1"/>
        <v>18.072289156626507</v>
      </c>
      <c r="K98" s="444">
        <f>'2022'!W86</f>
        <v>15</v>
      </c>
      <c r="L98" s="444"/>
      <c r="M98" s="444"/>
      <c r="N98" s="444"/>
      <c r="O98" s="444"/>
    </row>
    <row r="99" spans="1:15" ht="31.5" x14ac:dyDescent="0.2">
      <c r="A99" s="483">
        <v>73</v>
      </c>
      <c r="B99" s="458" t="s">
        <v>115</v>
      </c>
      <c r="C99" s="442">
        <f>'2022'!B87</f>
        <v>40.045999999999999</v>
      </c>
      <c r="D99" s="443">
        <f>'2022'!M87</f>
        <v>0</v>
      </c>
      <c r="E99" s="443">
        <f>'2022'!N87</f>
        <v>0</v>
      </c>
      <c r="F99" s="443">
        <f>'2022'!O87</f>
        <v>0</v>
      </c>
      <c r="G99" s="442">
        <f>'2022'!P87</f>
        <v>0</v>
      </c>
      <c r="H99" s="442">
        <f>'2022'!Q87</f>
        <v>0</v>
      </c>
      <c r="I99" s="442">
        <f>'2022'!R87</f>
        <v>0</v>
      </c>
      <c r="J99" s="428">
        <f t="shared" si="1"/>
        <v>0</v>
      </c>
      <c r="K99" s="444">
        <f>'2022'!W87</f>
        <v>0</v>
      </c>
      <c r="L99" s="444"/>
      <c r="M99" s="444"/>
      <c r="N99" s="444"/>
      <c r="O99" s="444"/>
    </row>
    <row r="100" spans="1:15" ht="36" customHeight="1" x14ac:dyDescent="0.2">
      <c r="A100" s="483">
        <v>74</v>
      </c>
      <c r="B100" s="458" t="s">
        <v>110</v>
      </c>
      <c r="C100" s="442">
        <f>'2022'!B88</f>
        <v>83.5</v>
      </c>
      <c r="D100" s="443">
        <f>'2022'!M88</f>
        <v>25</v>
      </c>
      <c r="E100" s="443">
        <f>'2022'!N88</f>
        <v>26</v>
      </c>
      <c r="F100" s="443">
        <f>'2022'!O88</f>
        <v>26</v>
      </c>
      <c r="G100" s="442">
        <f>'2022'!P88</f>
        <v>0.29592800000000002</v>
      </c>
      <c r="H100" s="442">
        <f>'2022'!Q88</f>
        <v>0.30959799999999998</v>
      </c>
      <c r="I100" s="442">
        <f>'2022'!R88</f>
        <v>0.31137724550898205</v>
      </c>
      <c r="J100" s="428">
        <f t="shared" si="1"/>
        <v>26.923076923076923</v>
      </c>
      <c r="K100" s="444">
        <f>'2022'!W88</f>
        <v>7</v>
      </c>
      <c r="L100" s="444"/>
      <c r="M100" s="444"/>
      <c r="N100" s="444"/>
      <c r="O100" s="444"/>
    </row>
    <row r="101" spans="1:15" ht="30.75" customHeight="1" x14ac:dyDescent="0.2">
      <c r="A101" s="483">
        <v>75</v>
      </c>
      <c r="B101" s="458" t="s">
        <v>114</v>
      </c>
      <c r="C101" s="442">
        <f>'2022'!B89</f>
        <v>37.700000000000003</v>
      </c>
      <c r="D101" s="443">
        <f>'2022'!M89</f>
        <v>0</v>
      </c>
      <c r="E101" s="443">
        <f>'2022'!N89</f>
        <v>15</v>
      </c>
      <c r="F101" s="443">
        <f>'2022'!O89</f>
        <v>18</v>
      </c>
      <c r="G101" s="442">
        <f>'2022'!P89</f>
        <v>0</v>
      </c>
      <c r="H101" s="442">
        <f>'2022'!Q89</f>
        <v>0.39749800000000002</v>
      </c>
      <c r="I101" s="442">
        <f>'2022'!R89</f>
        <v>0.47745358090185674</v>
      </c>
      <c r="J101" s="428">
        <f t="shared" si="1"/>
        <v>27.777777777777779</v>
      </c>
      <c r="K101" s="444">
        <f>'2022'!W89</f>
        <v>5</v>
      </c>
      <c r="L101" s="444"/>
      <c r="M101" s="444"/>
      <c r="N101" s="444"/>
      <c r="O101" s="444"/>
    </row>
    <row r="102" spans="1:15" ht="32.25" customHeight="1" x14ac:dyDescent="0.2">
      <c r="A102" s="483">
        <v>76</v>
      </c>
      <c r="B102" s="462" t="s">
        <v>293</v>
      </c>
      <c r="C102" s="442">
        <f>'2022'!B90</f>
        <v>0</v>
      </c>
      <c r="D102" s="443">
        <f>'2022'!M90</f>
        <v>0</v>
      </c>
      <c r="E102" s="443">
        <f>'2022'!N90</f>
        <v>0</v>
      </c>
      <c r="F102" s="443">
        <f>'2022'!O90</f>
        <v>0</v>
      </c>
      <c r="G102" s="442">
        <f>'2022'!P90</f>
        <v>0</v>
      </c>
      <c r="H102" s="442">
        <f>'2022'!Q90</f>
        <v>0</v>
      </c>
      <c r="I102" s="442">
        <f>'2022'!R90</f>
        <v>0</v>
      </c>
      <c r="J102" s="428"/>
      <c r="K102" s="444">
        <f>'2022'!W90</f>
        <v>10</v>
      </c>
      <c r="L102" s="444"/>
      <c r="M102" s="444"/>
      <c r="N102" s="444"/>
      <c r="O102" s="444"/>
    </row>
    <row r="103" spans="1:15" ht="17.25" customHeight="1" x14ac:dyDescent="0.2">
      <c r="A103" s="438"/>
      <c r="B103" s="89" t="s">
        <v>119</v>
      </c>
      <c r="C103" s="447"/>
      <c r="D103" s="446"/>
      <c r="E103" s="446"/>
      <c r="F103" s="446"/>
      <c r="G103" s="447"/>
      <c r="H103" s="447"/>
      <c r="I103" s="447"/>
      <c r="J103" s="460"/>
      <c r="K103" s="457"/>
      <c r="L103" s="439"/>
      <c r="M103" s="439"/>
      <c r="N103" s="439"/>
      <c r="O103" s="463"/>
    </row>
    <row r="104" spans="1:15" ht="35.25" customHeight="1" x14ac:dyDescent="0.2">
      <c r="A104" s="437">
        <v>77</v>
      </c>
      <c r="B104" s="458" t="s">
        <v>126</v>
      </c>
      <c r="C104" s="442">
        <f>'2022'!B92</f>
        <v>1493.6</v>
      </c>
      <c r="D104" s="443">
        <f>'2022'!M92</f>
        <v>278</v>
      </c>
      <c r="E104" s="443">
        <f>'2022'!N92</f>
        <v>285</v>
      </c>
      <c r="F104" s="443">
        <f>'2022'!O92</f>
        <v>299</v>
      </c>
      <c r="G104" s="442">
        <f>'2022'!P92</f>
        <v>0.18612799999999999</v>
      </c>
      <c r="H104" s="442">
        <f>'2022'!Q92</f>
        <v>0.19081400000000001</v>
      </c>
      <c r="I104" s="442">
        <f>'2022'!R92</f>
        <v>0.20018746652383504</v>
      </c>
      <c r="J104" s="428">
        <f t="shared" ref="J104:J167" si="2">IF(K104&gt;0,K104/F104*100,0)</f>
        <v>29.096989966555181</v>
      </c>
      <c r="K104" s="444">
        <f>'2022'!W92</f>
        <v>87</v>
      </c>
      <c r="L104" s="444"/>
      <c r="M104" s="444"/>
      <c r="N104" s="444"/>
      <c r="O104" s="444"/>
    </row>
    <row r="105" spans="1:15" ht="35.25" customHeight="1" x14ac:dyDescent="0.2">
      <c r="A105" s="437">
        <v>78</v>
      </c>
      <c r="B105" s="119" t="s">
        <v>430</v>
      </c>
      <c r="C105" s="442">
        <f>'2022'!B93</f>
        <v>438.7</v>
      </c>
      <c r="D105" s="688">
        <f>'2022'!M93</f>
        <v>551</v>
      </c>
      <c r="E105" s="688">
        <f>'2022'!N93</f>
        <v>469</v>
      </c>
      <c r="F105" s="443">
        <f>'2022'!O93</f>
        <v>83</v>
      </c>
      <c r="G105" s="690">
        <f>'2022'!P93</f>
        <v>0.19850699999999999</v>
      </c>
      <c r="H105" s="690">
        <f>'2022'!Q93</f>
        <v>0.16896600000000001</v>
      </c>
      <c r="I105" s="442">
        <f>'2022'!R93</f>
        <v>0.1891953498974242</v>
      </c>
      <c r="J105" s="428">
        <f t="shared" si="2"/>
        <v>28.915662650602407</v>
      </c>
      <c r="K105" s="444">
        <f>'2022'!W93</f>
        <v>24</v>
      </c>
      <c r="L105" s="444"/>
      <c r="M105" s="444"/>
      <c r="N105" s="444"/>
      <c r="O105" s="444"/>
    </row>
    <row r="106" spans="1:15" ht="35.25" customHeight="1" x14ac:dyDescent="0.2">
      <c r="A106" s="437">
        <v>79</v>
      </c>
      <c r="B106" s="119" t="s">
        <v>431</v>
      </c>
      <c r="C106" s="442">
        <f>'2022'!B94</f>
        <v>537.20000000000005</v>
      </c>
      <c r="D106" s="692"/>
      <c r="E106" s="692"/>
      <c r="F106" s="443">
        <f>'2022'!O94</f>
        <v>102</v>
      </c>
      <c r="G106" s="693"/>
      <c r="H106" s="693"/>
      <c r="I106" s="442">
        <f>'2022'!R94</f>
        <v>0.18987341772151897</v>
      </c>
      <c r="J106" s="428">
        <f t="shared" si="2"/>
        <v>24.509803921568626</v>
      </c>
      <c r="K106" s="444">
        <f>'2022'!W94</f>
        <v>25</v>
      </c>
      <c r="L106" s="444"/>
      <c r="M106" s="444"/>
      <c r="N106" s="444"/>
      <c r="O106" s="444"/>
    </row>
    <row r="107" spans="1:15" ht="35.25" customHeight="1" x14ac:dyDescent="0.2">
      <c r="A107" s="437">
        <v>80</v>
      </c>
      <c r="B107" s="119" t="s">
        <v>432</v>
      </c>
      <c r="C107" s="442">
        <f>'2022'!B95</f>
        <v>140</v>
      </c>
      <c r="D107" s="692"/>
      <c r="E107" s="692"/>
      <c r="F107" s="443">
        <f>'2022'!O95</f>
        <v>26</v>
      </c>
      <c r="G107" s="693"/>
      <c r="H107" s="693"/>
      <c r="I107" s="442">
        <f>'2022'!R95</f>
        <v>0.18571428571428572</v>
      </c>
      <c r="J107" s="428">
        <f t="shared" si="2"/>
        <v>26.923076923076923</v>
      </c>
      <c r="K107" s="444">
        <f>'2022'!W95</f>
        <v>7</v>
      </c>
      <c r="L107" s="444"/>
      <c r="M107" s="444"/>
      <c r="N107" s="444"/>
      <c r="O107" s="444"/>
    </row>
    <row r="108" spans="1:15" ht="35.25" customHeight="1" x14ac:dyDescent="0.2">
      <c r="A108" s="437">
        <v>81</v>
      </c>
      <c r="B108" s="119" t="s">
        <v>433</v>
      </c>
      <c r="C108" s="442">
        <f>'2022'!B96</f>
        <v>1100</v>
      </c>
      <c r="D108" s="692"/>
      <c r="E108" s="692"/>
      <c r="F108" s="443">
        <f>'2022'!O96</f>
        <v>209</v>
      </c>
      <c r="G108" s="693"/>
      <c r="H108" s="693"/>
      <c r="I108" s="442">
        <f>'2022'!R96</f>
        <v>0.19</v>
      </c>
      <c r="J108" s="428">
        <f t="shared" si="2"/>
        <v>14.832535885167463</v>
      </c>
      <c r="K108" s="444">
        <f>'2022'!W96</f>
        <v>31</v>
      </c>
      <c r="L108" s="444"/>
      <c r="M108" s="444"/>
      <c r="N108" s="444"/>
      <c r="O108" s="444"/>
    </row>
    <row r="109" spans="1:15" ht="35.25" customHeight="1" x14ac:dyDescent="0.2">
      <c r="A109" s="437">
        <v>82</v>
      </c>
      <c r="B109" s="119" t="s">
        <v>434</v>
      </c>
      <c r="C109" s="442">
        <f>'2022'!B97</f>
        <v>310.89999999999998</v>
      </c>
      <c r="D109" s="692"/>
      <c r="E109" s="692"/>
      <c r="F109" s="443">
        <f>'2022'!O97</f>
        <v>59</v>
      </c>
      <c r="G109" s="693"/>
      <c r="H109" s="693"/>
      <c r="I109" s="442">
        <f>'2022'!R97</f>
        <v>0.18977163074943712</v>
      </c>
      <c r="J109" s="428">
        <f t="shared" si="2"/>
        <v>25.423728813559322</v>
      </c>
      <c r="K109" s="444">
        <f>'2022'!W97</f>
        <v>15</v>
      </c>
      <c r="L109" s="444"/>
      <c r="M109" s="444"/>
      <c r="N109" s="444"/>
      <c r="O109" s="444"/>
    </row>
    <row r="110" spans="1:15" ht="35.25" customHeight="1" x14ac:dyDescent="0.2">
      <c r="A110" s="437">
        <v>83</v>
      </c>
      <c r="B110" s="119" t="s">
        <v>435</v>
      </c>
      <c r="C110" s="442">
        <f>'2022'!B98</f>
        <v>75.2</v>
      </c>
      <c r="D110" s="689"/>
      <c r="E110" s="689"/>
      <c r="F110" s="443">
        <f>'2022'!O98</f>
        <v>14</v>
      </c>
      <c r="G110" s="691"/>
      <c r="H110" s="691"/>
      <c r="I110" s="442">
        <f>'2022'!R98</f>
        <v>0.18617021276595744</v>
      </c>
      <c r="J110" s="428">
        <f t="shared" si="2"/>
        <v>28.571428571428569</v>
      </c>
      <c r="K110" s="444">
        <f>'2022'!W98</f>
        <v>4</v>
      </c>
      <c r="L110" s="444"/>
      <c r="M110" s="444"/>
      <c r="N110" s="444"/>
      <c r="O110" s="444"/>
    </row>
    <row r="111" spans="1:15" ht="35.25" customHeight="1" x14ac:dyDescent="0.2">
      <c r="A111" s="437">
        <v>84</v>
      </c>
      <c r="B111" s="462" t="s">
        <v>293</v>
      </c>
      <c r="C111" s="442">
        <f>'2022'!B99</f>
        <v>0</v>
      </c>
      <c r="D111" s="443">
        <f>'2022'!M99</f>
        <v>0</v>
      </c>
      <c r="E111" s="443">
        <f>'2022'!N99</f>
        <v>0</v>
      </c>
      <c r="F111" s="443">
        <f>'2022'!O99</f>
        <v>0</v>
      </c>
      <c r="G111" s="442">
        <f>'2022'!P99</f>
        <v>0</v>
      </c>
      <c r="H111" s="442">
        <f>'2022'!Q99</f>
        <v>0</v>
      </c>
      <c r="I111" s="442">
        <f>'2022'!R99</f>
        <v>0</v>
      </c>
      <c r="J111" s="428">
        <v>0</v>
      </c>
      <c r="K111" s="444">
        <f>'2022'!W99</f>
        <v>2</v>
      </c>
      <c r="L111" s="444"/>
      <c r="M111" s="444"/>
      <c r="N111" s="444"/>
      <c r="O111" s="444"/>
    </row>
    <row r="112" spans="1:15" ht="17.25" customHeight="1" x14ac:dyDescent="0.2">
      <c r="A112" s="438"/>
      <c r="B112" s="89" t="s">
        <v>127</v>
      </c>
      <c r="C112" s="447"/>
      <c r="D112" s="446"/>
      <c r="E112" s="446"/>
      <c r="F112" s="446"/>
      <c r="G112" s="447"/>
      <c r="H112" s="447"/>
      <c r="I112" s="447"/>
      <c r="J112" s="460"/>
      <c r="K112" s="457"/>
      <c r="L112" s="439"/>
      <c r="M112" s="439"/>
      <c r="N112" s="439"/>
      <c r="O112" s="463"/>
    </row>
    <row r="113" spans="1:15" ht="31.5" x14ac:dyDescent="0.2">
      <c r="A113" s="437">
        <v>85</v>
      </c>
      <c r="B113" s="458" t="s">
        <v>129</v>
      </c>
      <c r="C113" s="442">
        <f>'2022'!B101</f>
        <v>384.8</v>
      </c>
      <c r="D113" s="443">
        <f>'2022'!M101</f>
        <v>97</v>
      </c>
      <c r="E113" s="443">
        <f>'2022'!N101</f>
        <v>115</v>
      </c>
      <c r="F113" s="443">
        <f>'2022'!O101</f>
        <v>121</v>
      </c>
      <c r="G113" s="442">
        <f>'2022'!P101</f>
        <v>0.25956000000000001</v>
      </c>
      <c r="H113" s="442">
        <f>'2022'!Q101</f>
        <v>0.29887999999999998</v>
      </c>
      <c r="I113" s="442">
        <f>'2022'!R101</f>
        <v>0.31444906444906445</v>
      </c>
      <c r="J113" s="428">
        <f t="shared" si="2"/>
        <v>29.75206611570248</v>
      </c>
      <c r="K113" s="444">
        <f>'2022'!W101</f>
        <v>36</v>
      </c>
      <c r="L113" s="444"/>
      <c r="M113" s="444"/>
      <c r="N113" s="444"/>
      <c r="O113" s="444"/>
    </row>
    <row r="114" spans="1:15" ht="51.75" customHeight="1" x14ac:dyDescent="0.2">
      <c r="A114" s="437">
        <v>86</v>
      </c>
      <c r="B114" s="465" t="s">
        <v>128</v>
      </c>
      <c r="C114" s="452">
        <f>'2022'!B102</f>
        <v>396.2</v>
      </c>
      <c r="D114" s="451">
        <f>'2022'!M102</f>
        <v>23</v>
      </c>
      <c r="E114" s="451">
        <f>'2022'!N102</f>
        <v>55</v>
      </c>
      <c r="F114" s="451">
        <f>'2022'!O102</f>
        <v>77</v>
      </c>
      <c r="G114" s="452">
        <f>'2022'!P102</f>
        <v>5.7585999999999998E-2</v>
      </c>
      <c r="H114" s="452">
        <f>'2022'!Q102</f>
        <v>0.137879</v>
      </c>
      <c r="I114" s="452">
        <f>'2022'!R102</f>
        <v>0.19434628975265017</v>
      </c>
      <c r="J114" s="428">
        <f t="shared" si="2"/>
        <v>29.870129870129869</v>
      </c>
      <c r="K114" s="467">
        <f>'2022'!W102</f>
        <v>23</v>
      </c>
      <c r="L114" s="444"/>
      <c r="M114" s="444"/>
      <c r="N114" s="444"/>
      <c r="O114" s="444"/>
    </row>
    <row r="115" spans="1:15" ht="17.25" customHeight="1" x14ac:dyDescent="0.2">
      <c r="A115" s="438"/>
      <c r="B115" s="89" t="s">
        <v>130</v>
      </c>
      <c r="C115" s="447"/>
      <c r="D115" s="446"/>
      <c r="E115" s="446"/>
      <c r="F115" s="446"/>
      <c r="G115" s="447"/>
      <c r="H115" s="447"/>
      <c r="I115" s="447"/>
      <c r="J115" s="460"/>
      <c r="K115" s="457"/>
      <c r="L115" s="439"/>
      <c r="M115" s="439"/>
      <c r="N115" s="439"/>
      <c r="O115" s="463"/>
    </row>
    <row r="116" spans="1:15" ht="46.5" customHeight="1" x14ac:dyDescent="0.2">
      <c r="A116" s="437">
        <v>87</v>
      </c>
      <c r="B116" s="469" t="s">
        <v>134</v>
      </c>
      <c r="C116" s="454">
        <f>'2022'!B104</f>
        <v>597.84699999999998</v>
      </c>
      <c r="D116" s="453">
        <f>'2022'!M104</f>
        <v>30</v>
      </c>
      <c r="E116" s="453">
        <f>'2022'!N104</f>
        <v>180</v>
      </c>
      <c r="F116" s="453">
        <f>'2022'!O104</f>
        <v>0</v>
      </c>
      <c r="G116" s="454">
        <f>'2022'!P104</f>
        <v>4.9944000000000002E-2</v>
      </c>
      <c r="H116" s="454">
        <f>'2022'!Q104</f>
        <v>0.29966700000000002</v>
      </c>
      <c r="I116" s="454">
        <f>'2022'!R104</f>
        <v>0</v>
      </c>
      <c r="J116" s="428">
        <f t="shared" si="2"/>
        <v>0</v>
      </c>
      <c r="K116" s="471">
        <f>'2022'!W104</f>
        <v>0</v>
      </c>
      <c r="L116" s="444"/>
      <c r="M116" s="444"/>
      <c r="N116" s="444"/>
      <c r="O116" s="444"/>
    </row>
    <row r="117" spans="1:15" ht="69" customHeight="1" x14ac:dyDescent="0.2">
      <c r="A117" s="437">
        <v>88</v>
      </c>
      <c r="B117" s="116" t="s">
        <v>436</v>
      </c>
      <c r="C117" s="454">
        <f>'2022'!B105</f>
        <v>84.5</v>
      </c>
      <c r="D117" s="688">
        <f>'2022'!M105</f>
        <v>75</v>
      </c>
      <c r="E117" s="688">
        <f>'2022'!N105</f>
        <v>75</v>
      </c>
      <c r="F117" s="453">
        <f>'2022'!O105</f>
        <v>30</v>
      </c>
      <c r="G117" s="690">
        <f>'2022'!P105</f>
        <v>0.18698600000000001</v>
      </c>
      <c r="H117" s="690">
        <f>'2022'!Q105</f>
        <v>0.18656700000000001</v>
      </c>
      <c r="I117" s="454">
        <f>'2022'!R105</f>
        <v>0.35502958579881655</v>
      </c>
      <c r="J117" s="428">
        <f t="shared" si="2"/>
        <v>20</v>
      </c>
      <c r="K117" s="471">
        <f>'2022'!W105</f>
        <v>6</v>
      </c>
      <c r="L117" s="444"/>
      <c r="M117" s="444"/>
      <c r="N117" s="444"/>
      <c r="O117" s="444"/>
    </row>
    <row r="118" spans="1:15" ht="64.5" customHeight="1" x14ac:dyDescent="0.2">
      <c r="A118" s="437">
        <v>89</v>
      </c>
      <c r="B118" s="116" t="s">
        <v>437</v>
      </c>
      <c r="C118" s="454">
        <f>'2022'!B106</f>
        <v>70</v>
      </c>
      <c r="D118" s="692"/>
      <c r="E118" s="692"/>
      <c r="F118" s="453">
        <f>'2022'!O106</f>
        <v>30</v>
      </c>
      <c r="G118" s="693"/>
      <c r="H118" s="693"/>
      <c r="I118" s="454">
        <f>'2022'!R106</f>
        <v>0.42857142857142855</v>
      </c>
      <c r="J118" s="428">
        <f t="shared" si="2"/>
        <v>20</v>
      </c>
      <c r="K118" s="471">
        <f>'2022'!W106</f>
        <v>6</v>
      </c>
      <c r="L118" s="444"/>
      <c r="M118" s="444"/>
      <c r="N118" s="444"/>
      <c r="O118" s="444"/>
    </row>
    <row r="119" spans="1:15" ht="63" customHeight="1" x14ac:dyDescent="0.2">
      <c r="A119" s="437">
        <v>90</v>
      </c>
      <c r="B119" s="116" t="s">
        <v>438</v>
      </c>
      <c r="C119" s="442">
        <f>'2022'!B107</f>
        <v>247.5</v>
      </c>
      <c r="D119" s="689"/>
      <c r="E119" s="689"/>
      <c r="F119" s="443">
        <f>'2022'!O107</f>
        <v>15</v>
      </c>
      <c r="G119" s="691"/>
      <c r="H119" s="691"/>
      <c r="I119" s="442">
        <f>'2022'!R107</f>
        <v>6.0606060606060608E-2</v>
      </c>
      <c r="J119" s="428">
        <f t="shared" si="2"/>
        <v>20</v>
      </c>
      <c r="K119" s="444">
        <f>'2022'!W107</f>
        <v>3</v>
      </c>
      <c r="L119" s="444"/>
      <c r="M119" s="444"/>
      <c r="N119" s="444"/>
      <c r="O119" s="444"/>
    </row>
    <row r="120" spans="1:15" ht="48.75" customHeight="1" x14ac:dyDescent="0.2">
      <c r="A120" s="437">
        <v>91</v>
      </c>
      <c r="B120" s="116" t="s">
        <v>439</v>
      </c>
      <c r="C120" s="442">
        <f>'2022'!B108</f>
        <v>564.6</v>
      </c>
      <c r="D120" s="688">
        <f>'2022'!M108</f>
        <v>1378</v>
      </c>
      <c r="E120" s="688">
        <f>'2022'!N108</f>
        <v>1239</v>
      </c>
      <c r="F120" s="443">
        <f>'2022'!O108</f>
        <v>252</v>
      </c>
      <c r="G120" s="690">
        <f>'2022'!P108</f>
        <v>0.40029500000000001</v>
      </c>
      <c r="H120" s="690">
        <f>'2022'!Q108</f>
        <v>0.35991699999999999</v>
      </c>
      <c r="I120" s="442">
        <f>'2022'!R108</f>
        <v>0.44633368756641867</v>
      </c>
      <c r="J120" s="428">
        <f t="shared" si="2"/>
        <v>14.682539682539684</v>
      </c>
      <c r="K120" s="444">
        <f>'2022'!W108</f>
        <v>37</v>
      </c>
      <c r="L120" s="444"/>
      <c r="M120" s="444"/>
      <c r="N120" s="444"/>
      <c r="O120" s="444"/>
    </row>
    <row r="121" spans="1:15" ht="38.25" customHeight="1" x14ac:dyDescent="0.2">
      <c r="A121" s="437">
        <v>92</v>
      </c>
      <c r="B121" s="116" t="s">
        <v>440</v>
      </c>
      <c r="C121" s="461">
        <f>'2022'!B109</f>
        <v>2437.1999999999998</v>
      </c>
      <c r="D121" s="689"/>
      <c r="E121" s="689"/>
      <c r="F121" s="443">
        <f>'2022'!O109</f>
        <v>1008</v>
      </c>
      <c r="G121" s="691"/>
      <c r="H121" s="691"/>
      <c r="I121" s="442">
        <f>'2022'!R109</f>
        <v>0.41358936484490399</v>
      </c>
      <c r="J121" s="428">
        <f t="shared" si="2"/>
        <v>4.9603174603174605</v>
      </c>
      <c r="K121" s="444">
        <f>'2022'!W109</f>
        <v>50</v>
      </c>
      <c r="L121" s="444"/>
      <c r="M121" s="444"/>
      <c r="N121" s="444"/>
      <c r="O121" s="444"/>
    </row>
    <row r="122" spans="1:15" ht="17.25" customHeight="1" x14ac:dyDescent="0.2">
      <c r="A122" s="438"/>
      <c r="B122" s="89" t="s">
        <v>137</v>
      </c>
      <c r="C122" s="447"/>
      <c r="D122" s="446"/>
      <c r="E122" s="446"/>
      <c r="F122" s="446"/>
      <c r="G122" s="447"/>
      <c r="H122" s="447"/>
      <c r="I122" s="447"/>
      <c r="J122" s="460"/>
      <c r="K122" s="457"/>
      <c r="L122" s="439"/>
      <c r="M122" s="439"/>
      <c r="N122" s="439"/>
      <c r="O122" s="463"/>
    </row>
    <row r="123" spans="1:15" ht="39.75" customHeight="1" x14ac:dyDescent="0.2">
      <c r="A123" s="483">
        <v>93</v>
      </c>
      <c r="B123" s="126" t="s">
        <v>441</v>
      </c>
      <c r="C123" s="442">
        <f>'2022'!B111</f>
        <v>6.8</v>
      </c>
      <c r="D123" s="688">
        <f>'2022'!M111</f>
        <v>0</v>
      </c>
      <c r="E123" s="688">
        <f>'2022'!N111</f>
        <v>30</v>
      </c>
      <c r="F123" s="443">
        <f>'2022'!O111</f>
        <v>0</v>
      </c>
      <c r="G123" s="690">
        <f>'2022'!P111</f>
        <v>0</v>
      </c>
      <c r="H123" s="690">
        <f>'2022'!Q111</f>
        <v>0.17285600000000001</v>
      </c>
      <c r="I123" s="442">
        <f>'2022'!R111</f>
        <v>0</v>
      </c>
      <c r="J123" s="428">
        <f t="shared" si="2"/>
        <v>0</v>
      </c>
      <c r="K123" s="444">
        <f>'2022'!W111</f>
        <v>0</v>
      </c>
      <c r="L123" s="455"/>
      <c r="M123" s="455"/>
      <c r="N123" s="455"/>
      <c r="O123" s="455"/>
    </row>
    <row r="124" spans="1:15" ht="47.25" x14ac:dyDescent="0.2">
      <c r="A124" s="483">
        <v>94</v>
      </c>
      <c r="B124" s="118" t="s">
        <v>442</v>
      </c>
      <c r="C124" s="461">
        <f>'2022'!B112</f>
        <v>166.57499999999999</v>
      </c>
      <c r="D124" s="689"/>
      <c r="E124" s="689"/>
      <c r="F124" s="443">
        <f>'2022'!O112</f>
        <v>30</v>
      </c>
      <c r="G124" s="691"/>
      <c r="H124" s="691"/>
      <c r="I124" s="442">
        <f>'2022'!R112</f>
        <v>0.18009905447996399</v>
      </c>
      <c r="J124" s="428">
        <f t="shared" si="2"/>
        <v>30</v>
      </c>
      <c r="K124" s="444">
        <f>'2022'!W112</f>
        <v>9</v>
      </c>
      <c r="L124" s="444"/>
      <c r="M124" s="444"/>
      <c r="N124" s="444"/>
      <c r="O124" s="444"/>
    </row>
    <row r="125" spans="1:15" ht="47.25" x14ac:dyDescent="0.2">
      <c r="A125" s="483">
        <v>95</v>
      </c>
      <c r="B125" s="458" t="s">
        <v>315</v>
      </c>
      <c r="C125" s="461">
        <f>'2022'!B113</f>
        <v>1572.825</v>
      </c>
      <c r="D125" s="443">
        <f>'2022'!M113</f>
        <v>417</v>
      </c>
      <c r="E125" s="443">
        <f>'2022'!N113</f>
        <v>420</v>
      </c>
      <c r="F125" s="443">
        <f>'2022'!O113</f>
        <v>400</v>
      </c>
      <c r="G125" s="442">
        <f>'2022'!P113</f>
        <v>0.23971000000000001</v>
      </c>
      <c r="H125" s="442">
        <f>'2022'!Q113</f>
        <v>0.26703500000000002</v>
      </c>
      <c r="I125" s="442">
        <f>'2022'!R113</f>
        <v>0.25431945702795922</v>
      </c>
      <c r="J125" s="428">
        <f t="shared" si="2"/>
        <v>11.25</v>
      </c>
      <c r="K125" s="444">
        <f>'2022'!W113</f>
        <v>45</v>
      </c>
      <c r="L125" s="439"/>
      <c r="M125" s="439"/>
      <c r="N125" s="439"/>
      <c r="O125" s="463"/>
    </row>
    <row r="126" spans="1:15" ht="15.75" x14ac:dyDescent="0.2">
      <c r="A126" s="437"/>
      <c r="B126" s="89" t="s">
        <v>141</v>
      </c>
      <c r="C126" s="447"/>
      <c r="D126" s="446"/>
      <c r="E126" s="446"/>
      <c r="F126" s="446"/>
      <c r="G126" s="447"/>
      <c r="H126" s="447"/>
      <c r="I126" s="447"/>
      <c r="J126" s="428"/>
      <c r="K126" s="457"/>
      <c r="L126" s="444"/>
      <c r="M126" s="444"/>
      <c r="N126" s="444"/>
      <c r="O126" s="444"/>
    </row>
    <row r="127" spans="1:15" ht="50.25" customHeight="1" x14ac:dyDescent="0.2">
      <c r="A127" s="437">
        <v>96</v>
      </c>
      <c r="B127" s="458" t="s">
        <v>142</v>
      </c>
      <c r="C127" s="442">
        <f>'2022'!B115</f>
        <v>867</v>
      </c>
      <c r="D127" s="443">
        <f>'2022'!M115</f>
        <v>163</v>
      </c>
      <c r="E127" s="443">
        <f>'2022'!N115</f>
        <v>154</v>
      </c>
      <c r="F127" s="443">
        <f>'2022'!O115</f>
        <v>156</v>
      </c>
      <c r="G127" s="442">
        <f>'2022'!P115</f>
        <v>0.16059100000000001</v>
      </c>
      <c r="H127" s="442">
        <f>'2022'!Q115</f>
        <v>0.151724</v>
      </c>
      <c r="I127" s="442">
        <f>'2022'!R115</f>
        <v>0.17993079584775087</v>
      </c>
      <c r="J127" s="428">
        <f t="shared" si="2"/>
        <v>25</v>
      </c>
      <c r="K127" s="444">
        <f>'2022'!W115</f>
        <v>39</v>
      </c>
      <c r="L127" s="444"/>
      <c r="M127" s="444"/>
      <c r="N127" s="444"/>
      <c r="O127" s="444"/>
    </row>
    <row r="128" spans="1:15" ht="32.25" customHeight="1" x14ac:dyDescent="0.2">
      <c r="A128" s="437">
        <v>97</v>
      </c>
      <c r="B128" s="458" t="s">
        <v>316</v>
      </c>
      <c r="C128" s="442">
        <f>'2022'!B116</f>
        <v>385.19600000000003</v>
      </c>
      <c r="D128" s="443">
        <f>'2022'!M116</f>
        <v>95</v>
      </c>
      <c r="E128" s="443">
        <f>'2022'!N116</f>
        <v>120</v>
      </c>
      <c r="F128" s="443">
        <f>'2022'!O116</f>
        <v>120</v>
      </c>
      <c r="G128" s="442">
        <f>'2022'!P116</f>
        <v>0.24662500000000001</v>
      </c>
      <c r="H128" s="442">
        <f>'2022'!Q116</f>
        <v>0.31152999999999997</v>
      </c>
      <c r="I128" s="442">
        <f>'2022'!R116</f>
        <v>0.31152971474262453</v>
      </c>
      <c r="J128" s="428">
        <f t="shared" si="2"/>
        <v>30</v>
      </c>
      <c r="K128" s="444">
        <f>'2022'!W116</f>
        <v>36</v>
      </c>
      <c r="L128" s="444"/>
      <c r="M128" s="444"/>
      <c r="N128" s="444"/>
      <c r="O128" s="444"/>
    </row>
    <row r="129" spans="1:15" ht="32.25" customHeight="1" x14ac:dyDescent="0.2">
      <c r="A129" s="437">
        <v>98</v>
      </c>
      <c r="B129" s="458" t="s">
        <v>317</v>
      </c>
      <c r="C129" s="442">
        <f>'2022'!B117</f>
        <v>163.09700000000001</v>
      </c>
      <c r="D129" s="443">
        <f>'2022'!M117</f>
        <v>86</v>
      </c>
      <c r="E129" s="443">
        <f>'2022'!N117</f>
        <v>86</v>
      </c>
      <c r="F129" s="443">
        <f>'2022'!O117</f>
        <v>88</v>
      </c>
      <c r="G129" s="442">
        <f>'2022'!P117</f>
        <v>0.52729400000000004</v>
      </c>
      <c r="H129" s="442">
        <f>'2022'!Q117</f>
        <v>0.52692499999999998</v>
      </c>
      <c r="I129" s="442">
        <f>'2022'!R117</f>
        <v>0.53955621501315165</v>
      </c>
      <c r="J129" s="428">
        <f t="shared" si="2"/>
        <v>29.545454545454547</v>
      </c>
      <c r="K129" s="444">
        <f>'2022'!W117</f>
        <v>26</v>
      </c>
      <c r="L129" s="444"/>
      <c r="M129" s="444"/>
      <c r="N129" s="444"/>
      <c r="O129" s="444"/>
    </row>
    <row r="130" spans="1:15" ht="32.25" customHeight="1" x14ac:dyDescent="0.2">
      <c r="A130" s="437">
        <v>99</v>
      </c>
      <c r="B130" s="458" t="s">
        <v>318</v>
      </c>
      <c r="C130" s="442">
        <f>'2022'!B118</f>
        <v>49.08</v>
      </c>
      <c r="D130" s="443">
        <f>'2022'!M118</f>
        <v>11</v>
      </c>
      <c r="E130" s="443">
        <f>'2022'!N118</f>
        <v>11</v>
      </c>
      <c r="F130" s="443">
        <f>'2022'!O118</f>
        <v>10</v>
      </c>
      <c r="G130" s="442">
        <f>'2022'!P118</f>
        <v>0.22412399999999999</v>
      </c>
      <c r="H130" s="442">
        <f>'2022'!Q118</f>
        <v>0.22412399999999999</v>
      </c>
      <c r="I130" s="442">
        <f>'2022'!R118</f>
        <v>0.20374898125509372</v>
      </c>
      <c r="J130" s="428">
        <f t="shared" si="2"/>
        <v>10</v>
      </c>
      <c r="K130" s="444">
        <f>'2022'!W118</f>
        <v>1</v>
      </c>
      <c r="L130" s="444"/>
      <c r="M130" s="444"/>
      <c r="N130" s="444"/>
      <c r="O130" s="444"/>
    </row>
    <row r="131" spans="1:15" ht="32.25" customHeight="1" x14ac:dyDescent="0.2">
      <c r="A131" s="437">
        <v>100</v>
      </c>
      <c r="B131" s="458" t="s">
        <v>319</v>
      </c>
      <c r="C131" s="442">
        <f>'2022'!B119</f>
        <v>151.1</v>
      </c>
      <c r="D131" s="443">
        <f>'2022'!M119</f>
        <v>33</v>
      </c>
      <c r="E131" s="443">
        <f>'2022'!N119</f>
        <v>33</v>
      </c>
      <c r="F131" s="443">
        <f>'2022'!O119</f>
        <v>26</v>
      </c>
      <c r="G131" s="442">
        <f>'2022'!P119</f>
        <v>0.21842700000000001</v>
      </c>
      <c r="H131" s="442">
        <f>'2022'!Q119</f>
        <v>0.21842700000000001</v>
      </c>
      <c r="I131" s="442">
        <f>'2022'!R119</f>
        <v>0.17207147584381205</v>
      </c>
      <c r="J131" s="428">
        <f t="shared" si="2"/>
        <v>11.538461538461538</v>
      </c>
      <c r="K131" s="444">
        <f>'2022'!W119</f>
        <v>3</v>
      </c>
      <c r="L131" s="444"/>
      <c r="M131" s="444"/>
      <c r="N131" s="444"/>
      <c r="O131" s="444"/>
    </row>
    <row r="132" spans="1:15" ht="30.75" customHeight="1" x14ac:dyDescent="0.2">
      <c r="A132" s="437">
        <v>101</v>
      </c>
      <c r="B132" s="458" t="s">
        <v>320</v>
      </c>
      <c r="C132" s="442">
        <f>'2022'!B120</f>
        <v>46.08</v>
      </c>
      <c r="D132" s="443">
        <f>'2022'!M120</f>
        <v>10</v>
      </c>
      <c r="E132" s="443">
        <f>'2022'!N120</f>
        <v>13</v>
      </c>
      <c r="F132" s="443">
        <f>'2022'!O120</f>
        <v>12</v>
      </c>
      <c r="G132" s="442">
        <f>'2022'!P120</f>
        <v>0.215146</v>
      </c>
      <c r="H132" s="442">
        <f>'2022'!Q120</f>
        <v>0.27968999999999999</v>
      </c>
      <c r="I132" s="442">
        <f>'2022'!R120</f>
        <v>0.26041666666666669</v>
      </c>
      <c r="J132" s="428">
        <f t="shared" si="2"/>
        <v>8.3333333333333321</v>
      </c>
      <c r="K132" s="444">
        <f>'2022'!W120</f>
        <v>1</v>
      </c>
      <c r="L132" s="444"/>
      <c r="M132" s="444"/>
      <c r="N132" s="444"/>
      <c r="O132" s="444"/>
    </row>
    <row r="133" spans="1:15" ht="32.25" customHeight="1" x14ac:dyDescent="0.2">
      <c r="A133" s="437">
        <v>102</v>
      </c>
      <c r="B133" s="458" t="s">
        <v>321</v>
      </c>
      <c r="C133" s="442">
        <f>'2022'!B121</f>
        <v>2622.1</v>
      </c>
      <c r="D133" s="443">
        <f>'2022'!M121</f>
        <v>460</v>
      </c>
      <c r="E133" s="443">
        <f>'2022'!N121</f>
        <v>460</v>
      </c>
      <c r="F133" s="443">
        <f>'2022'!O121</f>
        <v>470</v>
      </c>
      <c r="G133" s="442">
        <f>'2022'!P121</f>
        <v>0.22009600000000001</v>
      </c>
      <c r="H133" s="442">
        <f>'2022'!Q121</f>
        <v>0.22009600000000001</v>
      </c>
      <c r="I133" s="442">
        <f>'2022'!R121</f>
        <v>0.17924564280538499</v>
      </c>
      <c r="J133" s="428">
        <f t="shared" si="2"/>
        <v>6.8085106382978724</v>
      </c>
      <c r="K133" s="444">
        <f>'2022'!W121</f>
        <v>32</v>
      </c>
      <c r="L133" s="444"/>
      <c r="M133" s="444"/>
      <c r="N133" s="444"/>
      <c r="O133" s="444"/>
    </row>
    <row r="134" spans="1:15" ht="33" customHeight="1" x14ac:dyDescent="0.2">
      <c r="A134" s="437">
        <v>103</v>
      </c>
      <c r="B134" s="458" t="s">
        <v>322</v>
      </c>
      <c r="C134" s="442">
        <f>'2022'!B122</f>
        <v>31.664999999999999</v>
      </c>
      <c r="D134" s="443">
        <f>'2022'!M122</f>
        <v>0</v>
      </c>
      <c r="E134" s="443">
        <f>'2022'!N122</f>
        <v>0</v>
      </c>
      <c r="F134" s="443">
        <f>'2022'!O122</f>
        <v>6</v>
      </c>
      <c r="G134" s="442">
        <f>'2022'!P122</f>
        <v>0</v>
      </c>
      <c r="H134" s="442">
        <f>'2022'!Q122</f>
        <v>0</v>
      </c>
      <c r="I134" s="442">
        <f>'2022'!R122</f>
        <v>0</v>
      </c>
      <c r="J134" s="428">
        <f t="shared" si="2"/>
        <v>16.666666666666664</v>
      </c>
      <c r="K134" s="444">
        <f>'2022'!W122</f>
        <v>1</v>
      </c>
      <c r="L134" s="444"/>
      <c r="M134" s="444"/>
      <c r="N134" s="444"/>
      <c r="O134" s="444"/>
    </row>
    <row r="135" spans="1:15" ht="31.5" x14ac:dyDescent="0.2">
      <c r="A135" s="437">
        <v>104</v>
      </c>
      <c r="B135" s="458" t="s">
        <v>145</v>
      </c>
      <c r="C135" s="442">
        <f>'2022'!B123</f>
        <v>42</v>
      </c>
      <c r="D135" s="443">
        <f>'2022'!M123</f>
        <v>31</v>
      </c>
      <c r="E135" s="443">
        <f>'2022'!N123</f>
        <v>30</v>
      </c>
      <c r="F135" s="443">
        <f>'2022'!O123</f>
        <v>29</v>
      </c>
      <c r="G135" s="442">
        <f>'2022'!P123</f>
        <v>0.72168500000000002</v>
      </c>
      <c r="H135" s="442">
        <f>'2022'!Q123</f>
        <v>0.69840500000000005</v>
      </c>
      <c r="I135" s="442">
        <f>'2022'!R123</f>
        <v>0.69047619047619047</v>
      </c>
      <c r="J135" s="428">
        <f t="shared" si="2"/>
        <v>27.586206896551722</v>
      </c>
      <c r="K135" s="444">
        <f>'2022'!W123</f>
        <v>8</v>
      </c>
      <c r="L135" s="439"/>
      <c r="M135" s="439"/>
      <c r="N135" s="439"/>
      <c r="O135" s="463"/>
    </row>
    <row r="136" spans="1:15" ht="31.5" x14ac:dyDescent="0.2">
      <c r="A136" s="437">
        <v>105</v>
      </c>
      <c r="B136" s="456" t="s">
        <v>293</v>
      </c>
      <c r="C136" s="442">
        <f>'2022'!B124</f>
        <v>0</v>
      </c>
      <c r="D136" s="443">
        <f>'2022'!M124</f>
        <v>0</v>
      </c>
      <c r="E136" s="443">
        <f>'2022'!N124</f>
        <v>0</v>
      </c>
      <c r="F136" s="443">
        <f>'2022'!O124</f>
        <v>0</v>
      </c>
      <c r="G136" s="442">
        <f>'2022'!P124</f>
        <v>0</v>
      </c>
      <c r="H136" s="442">
        <f>'2022'!Q124</f>
        <v>0</v>
      </c>
      <c r="I136" s="442">
        <f>'2022'!R124</f>
        <v>0</v>
      </c>
      <c r="J136" s="428">
        <v>0</v>
      </c>
      <c r="K136" s="444">
        <f>'2022'!W124</f>
        <v>50</v>
      </c>
      <c r="L136" s="444"/>
      <c r="M136" s="444"/>
      <c r="N136" s="444"/>
      <c r="O136" s="444"/>
    </row>
    <row r="137" spans="1:15" ht="15.75" x14ac:dyDescent="0.2">
      <c r="A137" s="437"/>
      <c r="B137" s="89" t="s">
        <v>153</v>
      </c>
      <c r="C137" s="447"/>
      <c r="D137" s="446"/>
      <c r="E137" s="446"/>
      <c r="F137" s="446"/>
      <c r="G137" s="447"/>
      <c r="H137" s="447"/>
      <c r="I137" s="447"/>
      <c r="J137" s="428"/>
      <c r="K137" s="457"/>
      <c r="L137" s="444"/>
      <c r="M137" s="444"/>
      <c r="N137" s="444"/>
      <c r="O137" s="444"/>
    </row>
    <row r="138" spans="1:15" ht="47.25" x14ac:dyDescent="0.2">
      <c r="A138" s="437">
        <v>106</v>
      </c>
      <c r="B138" s="458" t="s">
        <v>168</v>
      </c>
      <c r="C138" s="442">
        <f>'2022'!B126</f>
        <v>34.731000000000002</v>
      </c>
      <c r="D138" s="443">
        <f>'2022'!M126</f>
        <v>10</v>
      </c>
      <c r="E138" s="443">
        <f>'2022'!N126</f>
        <v>8</v>
      </c>
      <c r="F138" s="443">
        <f>'2022'!O126</f>
        <v>8</v>
      </c>
      <c r="G138" s="442">
        <f>'2022'!P126</f>
        <v>0.28792699999999999</v>
      </c>
      <c r="H138" s="442">
        <f>'2022'!Q126</f>
        <v>0.23034199999999999</v>
      </c>
      <c r="I138" s="442">
        <f>'2022'!R126</f>
        <v>0.23034176960064495</v>
      </c>
      <c r="J138" s="428">
        <f t="shared" si="2"/>
        <v>12.5</v>
      </c>
      <c r="K138" s="444">
        <f>'2022'!W126</f>
        <v>1</v>
      </c>
      <c r="L138" s="444"/>
      <c r="M138" s="444"/>
      <c r="N138" s="444"/>
      <c r="O138" s="444"/>
    </row>
    <row r="139" spans="1:15" ht="80.25" customHeight="1" x14ac:dyDescent="0.2">
      <c r="A139" s="437">
        <v>107</v>
      </c>
      <c r="B139" s="458" t="s">
        <v>156</v>
      </c>
      <c r="C139" s="442">
        <f>'2022'!B127</f>
        <v>46.97</v>
      </c>
      <c r="D139" s="443">
        <f>'2022'!M127</f>
        <v>43</v>
      </c>
      <c r="E139" s="443">
        <f>'2022'!N127</f>
        <v>42</v>
      </c>
      <c r="F139" s="443">
        <f>'2022'!O127</f>
        <v>50</v>
      </c>
      <c r="G139" s="442">
        <f>'2022'!P127</f>
        <v>1.2380869999999999</v>
      </c>
      <c r="H139" s="442">
        <f>'2022'!Q127</f>
        <v>1.1023620000000001</v>
      </c>
      <c r="I139" s="442">
        <f>'2022'!R127</f>
        <v>1.0645092612305727</v>
      </c>
      <c r="J139" s="428">
        <f t="shared" si="2"/>
        <v>30</v>
      </c>
      <c r="K139" s="444">
        <f>'2022'!W127</f>
        <v>15</v>
      </c>
      <c r="L139" s="444"/>
      <c r="M139" s="444"/>
      <c r="N139" s="444"/>
      <c r="O139" s="444"/>
    </row>
    <row r="140" spans="1:15" ht="47.25" x14ac:dyDescent="0.2">
      <c r="A140" s="437">
        <v>108</v>
      </c>
      <c r="B140" s="458" t="s">
        <v>323</v>
      </c>
      <c r="C140" s="442">
        <f>'2022'!B128</f>
        <v>9.1639999999999997</v>
      </c>
      <c r="D140" s="443">
        <f>'2022'!M128</f>
        <v>0</v>
      </c>
      <c r="E140" s="443">
        <f>'2022'!N128</f>
        <v>0</v>
      </c>
      <c r="F140" s="443">
        <f>'2022'!O128</f>
        <v>0</v>
      </c>
      <c r="G140" s="442">
        <f>'2022'!P128</f>
        <v>0</v>
      </c>
      <c r="H140" s="442">
        <f>'2022'!Q128</f>
        <v>0</v>
      </c>
      <c r="I140" s="442">
        <f>'2022'!R128</f>
        <v>0</v>
      </c>
      <c r="J140" s="428">
        <f t="shared" si="2"/>
        <v>0</v>
      </c>
      <c r="K140" s="444">
        <f>'2022'!W128</f>
        <v>0</v>
      </c>
      <c r="L140" s="444"/>
      <c r="M140" s="444"/>
      <c r="N140" s="444"/>
      <c r="O140" s="444"/>
    </row>
    <row r="141" spans="1:15" ht="47.25" x14ac:dyDescent="0.2">
      <c r="A141" s="437">
        <v>109</v>
      </c>
      <c r="B141" s="458" t="s">
        <v>324</v>
      </c>
      <c r="C141" s="442">
        <f>'2022'!B129</f>
        <v>22.285</v>
      </c>
      <c r="D141" s="443">
        <f>'2022'!M129</f>
        <v>21</v>
      </c>
      <c r="E141" s="443">
        <f>'2022'!N129</f>
        <v>21</v>
      </c>
      <c r="F141" s="443">
        <f>'2022'!O129</f>
        <v>19</v>
      </c>
      <c r="G141" s="442">
        <f>'2022'!P129</f>
        <v>0.84865599999999997</v>
      </c>
      <c r="H141" s="442">
        <f>'2022'!Q129</f>
        <v>0.84865599999999997</v>
      </c>
      <c r="I141" s="442">
        <f>'2022'!R129</f>
        <v>0.85259142921247477</v>
      </c>
      <c r="J141" s="428">
        <f t="shared" si="2"/>
        <v>26.315789473684209</v>
      </c>
      <c r="K141" s="444">
        <f>'2022'!W129</f>
        <v>5</v>
      </c>
      <c r="L141" s="444"/>
      <c r="M141" s="444"/>
      <c r="N141" s="444"/>
      <c r="O141" s="444"/>
    </row>
    <row r="142" spans="1:15" ht="15.75" x14ac:dyDescent="0.2">
      <c r="A142" s="437">
        <v>110</v>
      </c>
      <c r="B142" s="458" t="s">
        <v>155</v>
      </c>
      <c r="C142" s="442">
        <f>'2022'!B130</f>
        <v>62.6</v>
      </c>
      <c r="D142" s="443">
        <f>'2022'!M130</f>
        <v>120</v>
      </c>
      <c r="E142" s="443">
        <f>'2022'!N130</f>
        <v>141</v>
      </c>
      <c r="F142" s="443">
        <f>'2022'!O130</f>
        <v>126</v>
      </c>
      <c r="G142" s="442">
        <f>'2022'!P130</f>
        <v>1.916933</v>
      </c>
      <c r="H142" s="442">
        <f>'2022'!Q130</f>
        <v>2.2523960000000001</v>
      </c>
      <c r="I142" s="442">
        <f>'2022'!R130</f>
        <v>2.0127795527156551</v>
      </c>
      <c r="J142" s="428">
        <f t="shared" si="2"/>
        <v>29.365079365079367</v>
      </c>
      <c r="K142" s="444">
        <f>'2022'!W130</f>
        <v>37</v>
      </c>
      <c r="L142" s="444"/>
      <c r="M142" s="444"/>
      <c r="N142" s="444"/>
      <c r="O142" s="444"/>
    </row>
    <row r="143" spans="1:15" ht="31.5" x14ac:dyDescent="0.2">
      <c r="A143" s="437">
        <v>111</v>
      </c>
      <c r="B143" s="458" t="s">
        <v>154</v>
      </c>
      <c r="C143" s="442">
        <f>'2022'!B131</f>
        <v>8.4</v>
      </c>
      <c r="D143" s="443">
        <f>'2022'!M131</f>
        <v>30</v>
      </c>
      <c r="E143" s="443">
        <f>'2022'!N131</f>
        <v>29</v>
      </c>
      <c r="F143" s="443">
        <f>'2022'!O131</f>
        <v>21</v>
      </c>
      <c r="G143" s="442">
        <f>'2022'!P131</f>
        <v>3.5714290000000002</v>
      </c>
      <c r="H143" s="442">
        <f>'2022'!Q131</f>
        <v>3.4523809999999999</v>
      </c>
      <c r="I143" s="442">
        <f>'2022'!R131</f>
        <v>2.5</v>
      </c>
      <c r="J143" s="428">
        <f t="shared" si="2"/>
        <v>28.571428571428569</v>
      </c>
      <c r="K143" s="444">
        <f>'2022'!W131</f>
        <v>6</v>
      </c>
      <c r="L143" s="444"/>
      <c r="M143" s="444"/>
      <c r="N143" s="444"/>
      <c r="O143" s="444"/>
    </row>
    <row r="144" spans="1:15" ht="49.5" customHeight="1" x14ac:dyDescent="0.2">
      <c r="A144" s="437">
        <v>112</v>
      </c>
      <c r="B144" s="458" t="s">
        <v>163</v>
      </c>
      <c r="C144" s="442">
        <f>'2022'!B132</f>
        <v>40.4</v>
      </c>
      <c r="D144" s="443">
        <f>'2022'!M132</f>
        <v>30</v>
      </c>
      <c r="E144" s="443">
        <f>'2022'!N132</f>
        <v>29</v>
      </c>
      <c r="F144" s="443">
        <f>'2022'!O132</f>
        <v>29</v>
      </c>
      <c r="G144" s="442">
        <f>'2022'!P132</f>
        <v>0.74187599999999998</v>
      </c>
      <c r="H144" s="442">
        <f>'2022'!Q132</f>
        <v>0.71714699999999998</v>
      </c>
      <c r="I144" s="442">
        <f>'2022'!R132</f>
        <v>0.71782178217821779</v>
      </c>
      <c r="J144" s="428">
        <f t="shared" si="2"/>
        <v>13.793103448275861</v>
      </c>
      <c r="K144" s="444">
        <f>'2022'!W132</f>
        <v>4</v>
      </c>
      <c r="L144" s="444"/>
      <c r="M144" s="444"/>
      <c r="N144" s="444"/>
      <c r="O144" s="444"/>
    </row>
    <row r="145" spans="1:15" ht="50.25" customHeight="1" x14ac:dyDescent="0.2">
      <c r="A145" s="437">
        <v>113</v>
      </c>
      <c r="B145" s="458" t="s">
        <v>325</v>
      </c>
      <c r="C145" s="442">
        <f>'2022'!B133</f>
        <v>25.61</v>
      </c>
      <c r="D145" s="443">
        <f>'2022'!M133</f>
        <v>16</v>
      </c>
      <c r="E145" s="443">
        <f>'2022'!N133</f>
        <v>14</v>
      </c>
      <c r="F145" s="443">
        <f>'2022'!O133</f>
        <v>13</v>
      </c>
      <c r="G145" s="442">
        <f>'2022'!P133</f>
        <v>0.62473199999999995</v>
      </c>
      <c r="H145" s="442">
        <f>'2022'!Q133</f>
        <v>0.54664000000000001</v>
      </c>
      <c r="I145" s="442">
        <f>'2022'!R133</f>
        <v>0.50761421319796951</v>
      </c>
      <c r="J145" s="428">
        <f t="shared" si="2"/>
        <v>15.384615384615385</v>
      </c>
      <c r="K145" s="444">
        <f>'2022'!W133</f>
        <v>2</v>
      </c>
      <c r="L145" s="444"/>
      <c r="M145" s="444"/>
      <c r="N145" s="444"/>
      <c r="O145" s="444"/>
    </row>
    <row r="146" spans="1:15" ht="37.5" customHeight="1" x14ac:dyDescent="0.2">
      <c r="A146" s="437">
        <v>114</v>
      </c>
      <c r="B146" s="458" t="s">
        <v>326</v>
      </c>
      <c r="C146" s="442">
        <f>'2022'!B134</f>
        <v>16.600000000000001</v>
      </c>
      <c r="D146" s="443">
        <f>'2022'!M134</f>
        <v>13</v>
      </c>
      <c r="E146" s="443">
        <f>'2022'!N134</f>
        <v>13</v>
      </c>
      <c r="F146" s="443">
        <f>'2022'!O134</f>
        <v>13</v>
      </c>
      <c r="G146" s="442">
        <f>'2022'!P134</f>
        <v>0.78247299999999997</v>
      </c>
      <c r="H146" s="442">
        <f>'2022'!Q134</f>
        <v>0.78247299999999997</v>
      </c>
      <c r="I146" s="442">
        <f>'2022'!R134</f>
        <v>0.7831325301204819</v>
      </c>
      <c r="J146" s="428">
        <f t="shared" si="2"/>
        <v>7.6923076923076925</v>
      </c>
      <c r="K146" s="444">
        <f>'2022'!W134</f>
        <v>1</v>
      </c>
      <c r="L146" s="444"/>
      <c r="M146" s="444"/>
      <c r="N146" s="444"/>
      <c r="O146" s="444"/>
    </row>
    <row r="147" spans="1:15" ht="31.5" x14ac:dyDescent="0.2">
      <c r="A147" s="437">
        <v>115</v>
      </c>
      <c r="B147" s="458" t="s">
        <v>158</v>
      </c>
      <c r="C147" s="442">
        <f>'2022'!B135</f>
        <v>48.85</v>
      </c>
      <c r="D147" s="443">
        <f>'2022'!M135</f>
        <v>18</v>
      </c>
      <c r="E147" s="443">
        <f>'2022'!N135</f>
        <v>18</v>
      </c>
      <c r="F147" s="443">
        <f>'2022'!O135</f>
        <v>18</v>
      </c>
      <c r="G147" s="442">
        <f>'2022'!P135</f>
        <v>0.36409200000000003</v>
      </c>
      <c r="H147" s="442">
        <f>'2022'!Q135</f>
        <v>0.36637500000000001</v>
      </c>
      <c r="I147" s="442">
        <f>'2022'!R135</f>
        <v>0.36847492323439096</v>
      </c>
      <c r="J147" s="428">
        <f t="shared" si="2"/>
        <v>5.5555555555555554</v>
      </c>
      <c r="K147" s="444">
        <f>'2022'!W135</f>
        <v>1</v>
      </c>
      <c r="L147" s="444"/>
      <c r="M147" s="444"/>
      <c r="N147" s="444"/>
      <c r="O147" s="444"/>
    </row>
    <row r="148" spans="1:15" ht="47.25" x14ac:dyDescent="0.2">
      <c r="A148" s="437">
        <v>116</v>
      </c>
      <c r="B148" s="458" t="s">
        <v>157</v>
      </c>
      <c r="C148" s="442">
        <f>'2022'!B136</f>
        <v>34.69</v>
      </c>
      <c r="D148" s="443">
        <f>'2022'!M136</f>
        <v>16</v>
      </c>
      <c r="E148" s="443">
        <f>'2022'!N136</f>
        <v>23</v>
      </c>
      <c r="F148" s="443">
        <f>'2022'!O136</f>
        <v>24</v>
      </c>
      <c r="G148" s="442">
        <f>'2022'!P136</f>
        <v>0.46122800000000003</v>
      </c>
      <c r="H148" s="442">
        <f>'2022'!Q136</f>
        <v>0.66301500000000002</v>
      </c>
      <c r="I148" s="442">
        <f>'2022'!R136</f>
        <v>0.69184202940328632</v>
      </c>
      <c r="J148" s="428">
        <f t="shared" si="2"/>
        <v>25</v>
      </c>
      <c r="K148" s="444">
        <f>'2022'!W136</f>
        <v>6</v>
      </c>
      <c r="L148" s="444"/>
      <c r="M148" s="444"/>
      <c r="N148" s="444"/>
      <c r="O148" s="444"/>
    </row>
    <row r="149" spans="1:15" ht="32.25" customHeight="1" x14ac:dyDescent="0.2">
      <c r="A149" s="437">
        <v>117</v>
      </c>
      <c r="B149" s="458" t="s">
        <v>161</v>
      </c>
      <c r="C149" s="442">
        <f>'2022'!B137</f>
        <v>8.7080000000000002</v>
      </c>
      <c r="D149" s="443">
        <f>'2022'!M137</f>
        <v>26</v>
      </c>
      <c r="E149" s="443">
        <f>'2022'!N137</f>
        <v>26</v>
      </c>
      <c r="F149" s="443">
        <f>'2022'!O137</f>
        <v>26</v>
      </c>
      <c r="G149" s="442">
        <f>'2022'!P137</f>
        <v>2.747207</v>
      </c>
      <c r="H149" s="442">
        <f>'2022'!Q137</f>
        <v>2.747207</v>
      </c>
      <c r="I149" s="442">
        <f>'2022'!R137</f>
        <v>2.9857602204869087</v>
      </c>
      <c r="J149" s="428">
        <f t="shared" si="2"/>
        <v>11.538461538461538</v>
      </c>
      <c r="K149" s="444">
        <f>'2022'!W137</f>
        <v>3</v>
      </c>
      <c r="L149" s="444"/>
      <c r="M149" s="444"/>
      <c r="N149" s="444"/>
      <c r="O149" s="444"/>
    </row>
    <row r="150" spans="1:15" ht="31.5" x14ac:dyDescent="0.2">
      <c r="A150" s="437">
        <v>118</v>
      </c>
      <c r="B150" s="458" t="s">
        <v>162</v>
      </c>
      <c r="C150" s="461">
        <f>'2022'!B138</f>
        <v>76.099999999999994</v>
      </c>
      <c r="D150" s="443">
        <f>'2022'!M138</f>
        <v>57</v>
      </c>
      <c r="E150" s="443">
        <f>'2022'!N138</f>
        <v>57</v>
      </c>
      <c r="F150" s="443">
        <f>'2022'!O138</f>
        <v>60</v>
      </c>
      <c r="G150" s="442">
        <f>'2022'!P138</f>
        <v>0.74856199999999995</v>
      </c>
      <c r="H150" s="442">
        <f>'2022'!Q138</f>
        <v>0.74856199999999995</v>
      </c>
      <c r="I150" s="442">
        <f>'2022'!R138</f>
        <v>0.78843626806833123</v>
      </c>
      <c r="J150" s="428">
        <f t="shared" si="2"/>
        <v>30</v>
      </c>
      <c r="K150" s="444">
        <f>'2022'!W138</f>
        <v>18</v>
      </c>
      <c r="L150" s="439"/>
      <c r="M150" s="439"/>
      <c r="N150" s="439"/>
      <c r="O150" s="463"/>
    </row>
    <row r="151" spans="1:15" ht="31.5" x14ac:dyDescent="0.2">
      <c r="A151" s="437">
        <v>119</v>
      </c>
      <c r="B151" s="128" t="s">
        <v>165</v>
      </c>
      <c r="C151" s="461">
        <f>'2022'!B139</f>
        <v>3.52</v>
      </c>
      <c r="D151" s="688">
        <f>'2022'!M139</f>
        <v>25</v>
      </c>
      <c r="E151" s="688">
        <f>'2022'!N139</f>
        <v>21</v>
      </c>
      <c r="F151" s="443">
        <f>'2022'!O139</f>
        <v>4</v>
      </c>
      <c r="G151" s="690">
        <f>'2022'!P139</f>
        <v>0.42977500000000002</v>
      </c>
      <c r="H151" s="690">
        <f>'2022'!Q139</f>
        <v>0.53380799999999995</v>
      </c>
      <c r="I151" s="442">
        <f>'2022'!R139</f>
        <v>1.1363636363636365</v>
      </c>
      <c r="J151" s="428">
        <f t="shared" si="2"/>
        <v>25</v>
      </c>
      <c r="K151" s="444">
        <f>'2022'!W139</f>
        <v>1</v>
      </c>
      <c r="L151" s="439"/>
      <c r="M151" s="439"/>
      <c r="N151" s="439"/>
      <c r="O151" s="463"/>
    </row>
    <row r="152" spans="1:15" ht="31.5" x14ac:dyDescent="0.2">
      <c r="A152" s="437">
        <v>120</v>
      </c>
      <c r="B152" s="119" t="s">
        <v>443</v>
      </c>
      <c r="C152" s="442">
        <f>'2022'!B140</f>
        <v>16.07</v>
      </c>
      <c r="D152" s="689"/>
      <c r="E152" s="689"/>
      <c r="F152" s="443">
        <f>'2022'!O140</f>
        <v>17</v>
      </c>
      <c r="G152" s="691"/>
      <c r="H152" s="691"/>
      <c r="I152" s="442">
        <f>'2022'!R140</f>
        <v>1.057871810827629</v>
      </c>
      <c r="J152" s="428">
        <f t="shared" si="2"/>
        <v>29.411764705882355</v>
      </c>
      <c r="K152" s="444">
        <f>'2022'!W140</f>
        <v>5</v>
      </c>
      <c r="L152" s="444"/>
      <c r="M152" s="444"/>
      <c r="N152" s="444"/>
      <c r="O152" s="444"/>
    </row>
    <row r="153" spans="1:15" ht="15.75" x14ac:dyDescent="0.2">
      <c r="A153" s="437"/>
      <c r="B153" s="89" t="s">
        <v>173</v>
      </c>
      <c r="C153" s="447"/>
      <c r="D153" s="446"/>
      <c r="E153" s="446"/>
      <c r="F153" s="446"/>
      <c r="G153" s="447"/>
      <c r="H153" s="447"/>
      <c r="I153" s="447"/>
      <c r="J153" s="428">
        <f t="shared" si="2"/>
        <v>0</v>
      </c>
      <c r="K153" s="457"/>
      <c r="L153" s="444"/>
      <c r="M153" s="444"/>
      <c r="N153" s="444"/>
      <c r="O153" s="444"/>
    </row>
    <row r="154" spans="1:15" ht="94.5" x14ac:dyDescent="0.2">
      <c r="A154" s="437">
        <v>121</v>
      </c>
      <c r="B154" s="458" t="s">
        <v>328</v>
      </c>
      <c r="C154" s="442">
        <f>'2022'!B142</f>
        <v>22.076000000000001</v>
      </c>
      <c r="D154" s="443">
        <f>'2022'!M142</f>
        <v>86</v>
      </c>
      <c r="E154" s="443">
        <f>'2022'!N142</f>
        <v>83</v>
      </c>
      <c r="F154" s="443">
        <f>'2022'!O142</f>
        <v>75</v>
      </c>
      <c r="G154" s="442">
        <f>'2022'!P142</f>
        <v>3.8966919999999998</v>
      </c>
      <c r="H154" s="442">
        <f>'2022'!Q142</f>
        <v>3.760761</v>
      </c>
      <c r="I154" s="442">
        <f>'2022'!R142</f>
        <v>3.3973545932234099</v>
      </c>
      <c r="J154" s="428">
        <f t="shared" si="2"/>
        <v>21.333333333333336</v>
      </c>
      <c r="K154" s="444">
        <f>'2022'!W142</f>
        <v>16</v>
      </c>
      <c r="L154" s="444"/>
      <c r="M154" s="444"/>
      <c r="N154" s="444"/>
      <c r="O154" s="444"/>
    </row>
    <row r="155" spans="1:15" ht="61.5" customHeight="1" x14ac:dyDescent="0.2">
      <c r="A155" s="437">
        <v>122</v>
      </c>
      <c r="B155" s="458" t="s">
        <v>329</v>
      </c>
      <c r="C155" s="442">
        <f>'2022'!B143</f>
        <v>51.795000000000002</v>
      </c>
      <c r="D155" s="443">
        <f>'2022'!M143</f>
        <v>88</v>
      </c>
      <c r="E155" s="443">
        <f>'2022'!N143</f>
        <v>88</v>
      </c>
      <c r="F155" s="443">
        <f>'2022'!O143</f>
        <v>87</v>
      </c>
      <c r="G155" s="442">
        <f>'2022'!P143</f>
        <v>1.693513</v>
      </c>
      <c r="H155" s="442">
        <f>'2022'!Q143</f>
        <v>1.693513</v>
      </c>
      <c r="I155" s="442">
        <f>'2022'!R143</f>
        <v>1.6796988126267014</v>
      </c>
      <c r="J155" s="428">
        <f t="shared" si="2"/>
        <v>29.885057471264371</v>
      </c>
      <c r="K155" s="444">
        <f>'2022'!W143</f>
        <v>26</v>
      </c>
      <c r="L155" s="444"/>
      <c r="M155" s="444"/>
      <c r="N155" s="444"/>
      <c r="O155" s="444"/>
    </row>
    <row r="156" spans="1:15" ht="31.5" customHeight="1" x14ac:dyDescent="0.2">
      <c r="A156" s="437">
        <v>123</v>
      </c>
      <c r="B156" s="458" t="s">
        <v>174</v>
      </c>
      <c r="C156" s="442">
        <f>'2022'!B144</f>
        <v>10.686999999999999</v>
      </c>
      <c r="D156" s="443">
        <f>'2022'!M144</f>
        <v>11</v>
      </c>
      <c r="E156" s="443">
        <f>'2022'!N144</f>
        <v>12</v>
      </c>
      <c r="F156" s="443">
        <f>'2022'!O144</f>
        <v>12</v>
      </c>
      <c r="G156" s="442">
        <f>'2022'!P144</f>
        <v>1.028999</v>
      </c>
      <c r="H156" s="442">
        <f>'2022'!Q144</f>
        <v>1.122544</v>
      </c>
      <c r="I156" s="442">
        <f>'2022'!R144</f>
        <v>1.1228595489847479</v>
      </c>
      <c r="J156" s="428">
        <f t="shared" si="2"/>
        <v>25</v>
      </c>
      <c r="K156" s="444">
        <f>'2022'!W144</f>
        <v>3</v>
      </c>
      <c r="L156" s="444"/>
      <c r="M156" s="444"/>
      <c r="N156" s="444"/>
      <c r="O156" s="444"/>
    </row>
    <row r="157" spans="1:15" ht="31.5" x14ac:dyDescent="0.2">
      <c r="A157" s="437">
        <v>124</v>
      </c>
      <c r="B157" s="458" t="s">
        <v>178</v>
      </c>
      <c r="C157" s="442">
        <f>'2022'!B145</f>
        <v>127.137</v>
      </c>
      <c r="D157" s="443">
        <f>'2022'!M145</f>
        <v>148</v>
      </c>
      <c r="E157" s="443">
        <f>'2022'!N145</f>
        <v>148</v>
      </c>
      <c r="F157" s="443">
        <f>'2022'!O145</f>
        <v>156</v>
      </c>
      <c r="G157" s="442">
        <f>'2022'!P145</f>
        <v>1.164099</v>
      </c>
      <c r="H157" s="442">
        <f>'2022'!Q145</f>
        <v>1.164099</v>
      </c>
      <c r="I157" s="442">
        <f>'2022'!R145</f>
        <v>1.2270228179050946</v>
      </c>
      <c r="J157" s="428">
        <f t="shared" si="2"/>
        <v>29.487179487179489</v>
      </c>
      <c r="K157" s="444">
        <f>'2022'!W145</f>
        <v>46</v>
      </c>
      <c r="L157" s="444"/>
      <c r="M157" s="444"/>
      <c r="N157" s="444"/>
      <c r="O157" s="444"/>
    </row>
    <row r="158" spans="1:15" ht="31.5" x14ac:dyDescent="0.2">
      <c r="A158" s="437">
        <v>125</v>
      </c>
      <c r="B158" s="114" t="s">
        <v>177</v>
      </c>
      <c r="C158" s="442">
        <f>'2022'!B146</f>
        <v>119.479</v>
      </c>
      <c r="D158" s="443">
        <f>'2022'!M146</f>
        <v>103</v>
      </c>
      <c r="E158" s="443">
        <f>'2022'!N146</f>
        <v>103</v>
      </c>
      <c r="F158" s="443">
        <f>'2022'!O146</f>
        <v>102</v>
      </c>
      <c r="G158" s="442">
        <f>'2022'!P146</f>
        <v>0.88427199999999995</v>
      </c>
      <c r="H158" s="442">
        <f>'2022'!Q146</f>
        <v>0.88427199999999995</v>
      </c>
      <c r="I158" s="442">
        <f>'2022'!R146</f>
        <v>0.85370650909364831</v>
      </c>
      <c r="J158" s="428">
        <f t="shared" si="2"/>
        <v>14.705882352941178</v>
      </c>
      <c r="K158" s="444">
        <f>'2022'!W146</f>
        <v>15</v>
      </c>
      <c r="L158" s="439"/>
      <c r="M158" s="439"/>
      <c r="N158" s="439"/>
      <c r="O158" s="463"/>
    </row>
    <row r="159" spans="1:15" ht="48.75" customHeight="1" x14ac:dyDescent="0.2">
      <c r="A159" s="437">
        <v>126</v>
      </c>
      <c r="B159" s="458" t="s">
        <v>330</v>
      </c>
      <c r="C159" s="442">
        <f>'2022'!B147</f>
        <v>19.553999999999998</v>
      </c>
      <c r="D159" s="443">
        <f>'2022'!M147</f>
        <v>29</v>
      </c>
      <c r="E159" s="443">
        <f>'2022'!N147</f>
        <v>33</v>
      </c>
      <c r="F159" s="443">
        <f>'2022'!O147</f>
        <v>37</v>
      </c>
      <c r="G159" s="442">
        <f>'2022'!P147</f>
        <v>1.4830719999999999</v>
      </c>
      <c r="H159" s="442">
        <f>'2022'!Q147</f>
        <v>1.6876340000000001</v>
      </c>
      <c r="I159" s="442">
        <f>'2022'!R147</f>
        <v>1.8921959701339881</v>
      </c>
      <c r="J159" s="428">
        <f t="shared" si="2"/>
        <v>5.4054054054054053</v>
      </c>
      <c r="K159" s="444">
        <f>'2022'!W147</f>
        <v>2</v>
      </c>
      <c r="L159" s="444"/>
      <c r="M159" s="444"/>
      <c r="N159" s="444"/>
      <c r="O159" s="444"/>
    </row>
    <row r="160" spans="1:15" ht="32.25" customHeight="1" x14ac:dyDescent="0.2">
      <c r="A160" s="437"/>
      <c r="B160" s="89" t="s">
        <v>180</v>
      </c>
      <c r="C160" s="447"/>
      <c r="D160" s="446"/>
      <c r="E160" s="446"/>
      <c r="F160" s="446"/>
      <c r="G160" s="447"/>
      <c r="H160" s="447"/>
      <c r="I160" s="447"/>
      <c r="J160" s="428"/>
      <c r="K160" s="457"/>
      <c r="L160" s="444"/>
      <c r="M160" s="444"/>
      <c r="N160" s="444"/>
      <c r="O160" s="444"/>
    </row>
    <row r="161" spans="1:15" ht="31.5" x14ac:dyDescent="0.2">
      <c r="A161" s="437">
        <v>127</v>
      </c>
      <c r="B161" s="458" t="s">
        <v>185</v>
      </c>
      <c r="C161" s="442">
        <f>'2022'!B149</f>
        <v>1372</v>
      </c>
      <c r="D161" s="443">
        <f>'2022'!M149</f>
        <v>189</v>
      </c>
      <c r="E161" s="443">
        <f>'2022'!N149</f>
        <v>140</v>
      </c>
      <c r="F161" s="443">
        <f>'2022'!O149</f>
        <v>197</v>
      </c>
      <c r="G161" s="442">
        <f>'2022'!P149</f>
        <v>0.13772599999999999</v>
      </c>
      <c r="H161" s="442">
        <f>'2022'!Q149</f>
        <v>0.102019</v>
      </c>
      <c r="I161" s="442">
        <f>'2022'!R149</f>
        <v>0.14358600583090378</v>
      </c>
      <c r="J161" s="428">
        <f t="shared" si="2"/>
        <v>24.873096446700508</v>
      </c>
      <c r="K161" s="444">
        <f>'2022'!W149</f>
        <v>49</v>
      </c>
      <c r="L161" s="444"/>
      <c r="M161" s="444"/>
      <c r="N161" s="444"/>
      <c r="O161" s="444"/>
    </row>
    <row r="162" spans="1:15" ht="31.5" x14ac:dyDescent="0.2">
      <c r="A162" s="437">
        <v>128</v>
      </c>
      <c r="B162" s="458" t="s">
        <v>331</v>
      </c>
      <c r="C162" s="442">
        <f>'2022'!B150</f>
        <v>187.15</v>
      </c>
      <c r="D162" s="443">
        <f>'2022'!M150</f>
        <v>65</v>
      </c>
      <c r="E162" s="443">
        <f>'2022'!N150</f>
        <v>47</v>
      </c>
      <c r="F162" s="443">
        <f>'2022'!O150</f>
        <v>61</v>
      </c>
      <c r="G162" s="442">
        <f>'2022'!P150</f>
        <v>0.34731499999999998</v>
      </c>
      <c r="H162" s="442">
        <f>'2022'!Q150</f>
        <v>0.25113099999999999</v>
      </c>
      <c r="I162" s="442">
        <f>'2022'!R150</f>
        <v>0.32594175794816993</v>
      </c>
      <c r="J162" s="428">
        <f t="shared" si="2"/>
        <v>16.393442622950818</v>
      </c>
      <c r="K162" s="444">
        <f>'2022'!W150</f>
        <v>10</v>
      </c>
      <c r="L162" s="444"/>
      <c r="M162" s="444"/>
      <c r="N162" s="444"/>
      <c r="O162" s="444"/>
    </row>
    <row r="163" spans="1:15" ht="45" customHeight="1" x14ac:dyDescent="0.2">
      <c r="A163" s="437">
        <v>129</v>
      </c>
      <c r="B163" s="458" t="s">
        <v>332</v>
      </c>
      <c r="C163" s="442">
        <f>'2022'!B151</f>
        <v>363.3</v>
      </c>
      <c r="D163" s="443">
        <f>'2022'!M151</f>
        <v>750</v>
      </c>
      <c r="E163" s="443">
        <f>'2022'!N151</f>
        <v>908</v>
      </c>
      <c r="F163" s="443">
        <f>'2022'!O151</f>
        <v>908</v>
      </c>
      <c r="G163" s="442">
        <f>'2022'!P151</f>
        <v>2.064381</v>
      </c>
      <c r="H163" s="442">
        <f>'2022'!Q151</f>
        <v>2.4992779999999999</v>
      </c>
      <c r="I163" s="442">
        <f>'2022'!R151</f>
        <v>2.499311863473713</v>
      </c>
      <c r="J163" s="428">
        <f t="shared" si="2"/>
        <v>4.9559471365638768</v>
      </c>
      <c r="K163" s="444">
        <f>'2022'!W151</f>
        <v>45</v>
      </c>
      <c r="L163" s="444"/>
      <c r="M163" s="444"/>
      <c r="N163" s="444"/>
      <c r="O163" s="444"/>
    </row>
    <row r="164" spans="1:15" ht="45" customHeight="1" x14ac:dyDescent="0.2">
      <c r="A164" s="437">
        <v>130</v>
      </c>
      <c r="B164" s="458" t="s">
        <v>333</v>
      </c>
      <c r="C164" s="442">
        <f>'2022'!B152</f>
        <v>394</v>
      </c>
      <c r="D164" s="443">
        <f>'2022'!M152</f>
        <v>203</v>
      </c>
      <c r="E164" s="443">
        <f>'2022'!N152</f>
        <v>236</v>
      </c>
      <c r="F164" s="443">
        <f>'2022'!O152</f>
        <v>256</v>
      </c>
      <c r="G164" s="442">
        <f>'2022'!P152</f>
        <v>0.51481299999999997</v>
      </c>
      <c r="H164" s="442">
        <f>'2022'!Q152</f>
        <v>0.59850199999999998</v>
      </c>
      <c r="I164" s="442">
        <f>'2022'!R152</f>
        <v>0.64974619289340096</v>
      </c>
      <c r="J164" s="428">
        <f t="shared" si="2"/>
        <v>14.84375</v>
      </c>
      <c r="K164" s="444">
        <f>'2022'!W152</f>
        <v>38</v>
      </c>
      <c r="L164" s="444"/>
      <c r="M164" s="444"/>
      <c r="N164" s="444"/>
      <c r="O164" s="444"/>
    </row>
    <row r="165" spans="1:15" ht="31.5" x14ac:dyDescent="0.2">
      <c r="A165" s="437">
        <v>131</v>
      </c>
      <c r="B165" s="458" t="s">
        <v>182</v>
      </c>
      <c r="C165" s="442">
        <f>'2022'!B153</f>
        <v>193</v>
      </c>
      <c r="D165" s="443">
        <f>'2022'!M153</f>
        <v>80</v>
      </c>
      <c r="E165" s="443">
        <f>'2022'!N153</f>
        <v>80</v>
      </c>
      <c r="F165" s="443">
        <f>'2022'!O153</f>
        <v>77</v>
      </c>
      <c r="G165" s="442">
        <f>'2022'!P153</f>
        <v>0.41252899999999998</v>
      </c>
      <c r="H165" s="442">
        <f>'2022'!Q153</f>
        <v>0.41252899999999998</v>
      </c>
      <c r="I165" s="442">
        <f>'2022'!R153</f>
        <v>0.39896373056994816</v>
      </c>
      <c r="J165" s="428">
        <f t="shared" si="2"/>
        <v>29.870129870129869</v>
      </c>
      <c r="K165" s="444">
        <f>'2022'!W153</f>
        <v>23</v>
      </c>
      <c r="L165" s="444"/>
      <c r="M165" s="444"/>
      <c r="N165" s="444"/>
      <c r="O165" s="444"/>
    </row>
    <row r="166" spans="1:15" ht="50.25" customHeight="1" x14ac:dyDescent="0.2">
      <c r="A166" s="437">
        <v>132</v>
      </c>
      <c r="B166" s="458" t="s">
        <v>334</v>
      </c>
      <c r="C166" s="442">
        <f>'2022'!B154</f>
        <v>264.7</v>
      </c>
      <c r="D166" s="443">
        <f>'2022'!M154</f>
        <v>79</v>
      </c>
      <c r="E166" s="443">
        <f>'2022'!N154</f>
        <v>79</v>
      </c>
      <c r="F166" s="443">
        <f>'2022'!O154</f>
        <v>79</v>
      </c>
      <c r="G166" s="442">
        <f>'2022'!P154</f>
        <v>0.298456</v>
      </c>
      <c r="H166" s="442">
        <f>'2022'!Q154</f>
        <v>0.298456</v>
      </c>
      <c r="I166" s="442">
        <f>'2022'!R154</f>
        <v>0.29845107669059312</v>
      </c>
      <c r="J166" s="428">
        <f t="shared" si="2"/>
        <v>29.11392405063291</v>
      </c>
      <c r="K166" s="444">
        <f>'2022'!W154</f>
        <v>23</v>
      </c>
      <c r="L166" s="439"/>
      <c r="M166" s="439"/>
      <c r="N166" s="439"/>
      <c r="O166" s="463"/>
    </row>
    <row r="167" spans="1:15" ht="31.5" x14ac:dyDescent="0.2">
      <c r="A167" s="437">
        <v>133</v>
      </c>
      <c r="B167" s="458" t="s">
        <v>335</v>
      </c>
      <c r="C167" s="442">
        <f>'2022'!B155</f>
        <v>93.555000000000007</v>
      </c>
      <c r="D167" s="443">
        <f>'2022'!M155</f>
        <v>62</v>
      </c>
      <c r="E167" s="443">
        <f>'2022'!N155</f>
        <v>62</v>
      </c>
      <c r="F167" s="443">
        <f>'2022'!O155</f>
        <v>20</v>
      </c>
      <c r="G167" s="442">
        <f>'2022'!P155</f>
        <v>0.66274699999999998</v>
      </c>
      <c r="H167" s="442">
        <f>'2022'!Q155</f>
        <v>0.66274699999999998</v>
      </c>
      <c r="I167" s="442">
        <f>'2022'!R155</f>
        <v>0.21377799155576932</v>
      </c>
      <c r="J167" s="428">
        <f t="shared" si="2"/>
        <v>30</v>
      </c>
      <c r="K167" s="444">
        <f>'2022'!W155</f>
        <v>6</v>
      </c>
      <c r="L167" s="444"/>
      <c r="M167" s="444"/>
      <c r="N167" s="444"/>
      <c r="O167" s="444"/>
    </row>
    <row r="168" spans="1:15" ht="15.75" x14ac:dyDescent="0.2">
      <c r="A168" s="437"/>
      <c r="B168" s="89" t="s">
        <v>187</v>
      </c>
      <c r="C168" s="447"/>
      <c r="D168" s="446"/>
      <c r="E168" s="446"/>
      <c r="F168" s="446"/>
      <c r="G168" s="447"/>
      <c r="H168" s="447"/>
      <c r="I168" s="447"/>
      <c r="J168" s="428"/>
      <c r="K168" s="457"/>
      <c r="L168" s="444"/>
      <c r="M168" s="444"/>
      <c r="N168" s="444"/>
      <c r="O168" s="444"/>
    </row>
    <row r="169" spans="1:15" ht="63" x14ac:dyDescent="0.2">
      <c r="A169" s="450">
        <v>134</v>
      </c>
      <c r="B169" s="49" t="s">
        <v>189</v>
      </c>
      <c r="C169" s="442">
        <f>'2022'!B157</f>
        <v>58.8</v>
      </c>
      <c r="D169" s="688">
        <f>'2022'!M157</f>
        <v>113</v>
      </c>
      <c r="E169" s="688">
        <f>'2022'!N157</f>
        <v>110</v>
      </c>
      <c r="F169" s="443">
        <f>'2022'!O157</f>
        <v>6</v>
      </c>
      <c r="G169" s="690">
        <f>'2022'!P157</f>
        <v>0.38855600000000001</v>
      </c>
      <c r="H169" s="690">
        <f>'2022'!Q157</f>
        <v>0.37824099999999999</v>
      </c>
      <c r="I169" s="442">
        <f>'2022'!R157</f>
        <v>0.10204081632653061</v>
      </c>
      <c r="J169" s="428">
        <f t="shared" ref="J169:J231" si="3">IF(K169&gt;0,K169/F169*100,0)</f>
        <v>16.666666666666664</v>
      </c>
      <c r="K169" s="444">
        <f>'2022'!W157</f>
        <v>1</v>
      </c>
      <c r="L169" s="444"/>
      <c r="M169" s="444"/>
      <c r="N169" s="444"/>
      <c r="O169" s="444"/>
    </row>
    <row r="170" spans="1:15" ht="63" x14ac:dyDescent="0.2">
      <c r="A170" s="450">
        <v>135</v>
      </c>
      <c r="B170" s="49" t="s">
        <v>190</v>
      </c>
      <c r="C170" s="442">
        <f>'2022'!B158</f>
        <v>17.8</v>
      </c>
      <c r="D170" s="692"/>
      <c r="E170" s="692"/>
      <c r="F170" s="443">
        <f>'2022'!O158</f>
        <v>2</v>
      </c>
      <c r="G170" s="693"/>
      <c r="H170" s="693"/>
      <c r="I170" s="442">
        <f>'2022'!R158</f>
        <v>0.11235955056179775</v>
      </c>
      <c r="J170" s="428">
        <f t="shared" si="3"/>
        <v>0</v>
      </c>
      <c r="K170" s="444">
        <f>'2022'!W158</f>
        <v>0</v>
      </c>
      <c r="L170" s="457"/>
      <c r="M170" s="457"/>
      <c r="N170" s="457"/>
      <c r="O170" s="482"/>
    </row>
    <row r="171" spans="1:15" ht="63" x14ac:dyDescent="0.2">
      <c r="A171" s="450">
        <v>136</v>
      </c>
      <c r="B171" s="49" t="s">
        <v>191</v>
      </c>
      <c r="C171" s="442">
        <f>'2022'!B159</f>
        <v>30.8</v>
      </c>
      <c r="D171" s="692"/>
      <c r="E171" s="692"/>
      <c r="F171" s="443">
        <f>'2022'!O159</f>
        <v>5</v>
      </c>
      <c r="G171" s="693"/>
      <c r="H171" s="693"/>
      <c r="I171" s="442">
        <f>'2022'!R159</f>
        <v>0.16233766233766234</v>
      </c>
      <c r="J171" s="428">
        <f t="shared" si="3"/>
        <v>20</v>
      </c>
      <c r="K171" s="444">
        <f>'2022'!W159</f>
        <v>1</v>
      </c>
      <c r="L171" s="457"/>
      <c r="M171" s="457"/>
      <c r="N171" s="457"/>
      <c r="O171" s="482"/>
    </row>
    <row r="172" spans="1:15" ht="63" x14ac:dyDescent="0.2">
      <c r="A172" s="450">
        <v>137</v>
      </c>
      <c r="B172" s="49" t="s">
        <v>192</v>
      </c>
      <c r="C172" s="442">
        <f>'2022'!B160</f>
        <v>20.399999999999999</v>
      </c>
      <c r="D172" s="692"/>
      <c r="E172" s="692"/>
      <c r="F172" s="443">
        <f>'2022'!O160</f>
        <v>4</v>
      </c>
      <c r="G172" s="693"/>
      <c r="H172" s="693"/>
      <c r="I172" s="442">
        <f>'2022'!R160</f>
        <v>0.19607843137254904</v>
      </c>
      <c r="J172" s="428">
        <f t="shared" si="3"/>
        <v>25</v>
      </c>
      <c r="K172" s="444">
        <f>'2022'!W160</f>
        <v>1</v>
      </c>
      <c r="L172" s="457"/>
      <c r="M172" s="457"/>
      <c r="N172" s="457"/>
      <c r="O172" s="482"/>
    </row>
    <row r="173" spans="1:15" ht="63" x14ac:dyDescent="0.2">
      <c r="A173" s="450">
        <v>138</v>
      </c>
      <c r="B173" s="49" t="s">
        <v>193</v>
      </c>
      <c r="C173" s="442">
        <f>'2022'!B161</f>
        <v>20.8</v>
      </c>
      <c r="D173" s="692"/>
      <c r="E173" s="692"/>
      <c r="F173" s="443">
        <f>'2022'!O161</f>
        <v>3</v>
      </c>
      <c r="G173" s="693"/>
      <c r="H173" s="693"/>
      <c r="I173" s="442">
        <f>'2022'!R161</f>
        <v>0.14423076923076922</v>
      </c>
      <c r="J173" s="428">
        <f t="shared" si="3"/>
        <v>0</v>
      </c>
      <c r="K173" s="444">
        <f>'2022'!W161</f>
        <v>0</v>
      </c>
      <c r="L173" s="457"/>
      <c r="M173" s="457"/>
      <c r="N173" s="457"/>
      <c r="O173" s="482"/>
    </row>
    <row r="174" spans="1:15" ht="63" x14ac:dyDescent="0.2">
      <c r="A174" s="450">
        <v>139</v>
      </c>
      <c r="B174" s="49" t="s">
        <v>194</v>
      </c>
      <c r="C174" s="442">
        <f>'2022'!B162</f>
        <v>14.8</v>
      </c>
      <c r="D174" s="692"/>
      <c r="E174" s="692"/>
      <c r="F174" s="443">
        <f>'2022'!O162</f>
        <v>3</v>
      </c>
      <c r="G174" s="693"/>
      <c r="H174" s="693"/>
      <c r="I174" s="442">
        <f>'2022'!R162</f>
        <v>0.20270270270270269</v>
      </c>
      <c r="J174" s="428">
        <f t="shared" si="3"/>
        <v>0</v>
      </c>
      <c r="K174" s="444">
        <f>'2022'!W162</f>
        <v>0</v>
      </c>
      <c r="L174" s="457"/>
      <c r="M174" s="457"/>
      <c r="N174" s="457"/>
      <c r="O174" s="482"/>
    </row>
    <row r="175" spans="1:15" ht="63" x14ac:dyDescent="0.2">
      <c r="A175" s="450">
        <v>140</v>
      </c>
      <c r="B175" s="49" t="s">
        <v>195</v>
      </c>
      <c r="C175" s="442">
        <f>'2022'!B163</f>
        <v>8.6</v>
      </c>
      <c r="D175" s="692"/>
      <c r="E175" s="692"/>
      <c r="F175" s="443">
        <f>'2022'!O163</f>
        <v>7</v>
      </c>
      <c r="G175" s="693"/>
      <c r="H175" s="693"/>
      <c r="I175" s="442">
        <f>'2022'!R163</f>
        <v>0.81395348837209303</v>
      </c>
      <c r="J175" s="428">
        <f t="shared" si="3"/>
        <v>28.571428571428569</v>
      </c>
      <c r="K175" s="444">
        <f>'2022'!W163</f>
        <v>2</v>
      </c>
      <c r="L175" s="457"/>
      <c r="M175" s="457"/>
      <c r="N175" s="457"/>
      <c r="O175" s="482"/>
    </row>
    <row r="176" spans="1:15" ht="63" x14ac:dyDescent="0.2">
      <c r="A176" s="450">
        <v>141</v>
      </c>
      <c r="B176" s="49" t="s">
        <v>196</v>
      </c>
      <c r="C176" s="442">
        <f>'2022'!B164</f>
        <v>8</v>
      </c>
      <c r="D176" s="692"/>
      <c r="E176" s="692"/>
      <c r="F176" s="443">
        <f>'2022'!O164</f>
        <v>6</v>
      </c>
      <c r="G176" s="693"/>
      <c r="H176" s="693"/>
      <c r="I176" s="442">
        <f>'2022'!R164</f>
        <v>0.75</v>
      </c>
      <c r="J176" s="428">
        <f t="shared" si="3"/>
        <v>16.666666666666664</v>
      </c>
      <c r="K176" s="444">
        <f>'2022'!W164</f>
        <v>1</v>
      </c>
      <c r="L176" s="457"/>
      <c r="M176" s="457"/>
      <c r="N176" s="457"/>
      <c r="O176" s="482"/>
    </row>
    <row r="177" spans="1:15" ht="63" x14ac:dyDescent="0.2">
      <c r="A177" s="450">
        <v>142</v>
      </c>
      <c r="B177" s="49" t="s">
        <v>197</v>
      </c>
      <c r="C177" s="442">
        <f>'2022'!B165</f>
        <v>30.8</v>
      </c>
      <c r="D177" s="692"/>
      <c r="E177" s="692"/>
      <c r="F177" s="443">
        <f>'2022'!O165</f>
        <v>5</v>
      </c>
      <c r="G177" s="693"/>
      <c r="H177" s="693"/>
      <c r="I177" s="442">
        <f>'2022'!R165</f>
        <v>0.16233766233766234</v>
      </c>
      <c r="J177" s="428">
        <f t="shared" si="3"/>
        <v>20</v>
      </c>
      <c r="K177" s="444">
        <f>'2022'!W165</f>
        <v>1</v>
      </c>
      <c r="L177" s="457"/>
      <c r="M177" s="457"/>
      <c r="N177" s="457"/>
      <c r="O177" s="482"/>
    </row>
    <row r="178" spans="1:15" ht="63" x14ac:dyDescent="0.2">
      <c r="A178" s="450">
        <v>143</v>
      </c>
      <c r="B178" s="49" t="s">
        <v>198</v>
      </c>
      <c r="C178" s="442">
        <f>'2022'!B166</f>
        <v>37.25</v>
      </c>
      <c r="D178" s="692"/>
      <c r="E178" s="692"/>
      <c r="F178" s="443">
        <f>'2022'!O166</f>
        <v>5</v>
      </c>
      <c r="G178" s="693"/>
      <c r="H178" s="693"/>
      <c r="I178" s="442">
        <f>'2022'!R166</f>
        <v>0.13422818791946309</v>
      </c>
      <c r="J178" s="428">
        <f t="shared" si="3"/>
        <v>20</v>
      </c>
      <c r="K178" s="444">
        <f>'2022'!W166</f>
        <v>1</v>
      </c>
      <c r="L178" s="457"/>
      <c r="M178" s="457"/>
      <c r="N178" s="457"/>
      <c r="O178" s="482"/>
    </row>
    <row r="179" spans="1:15" ht="63" x14ac:dyDescent="0.2">
      <c r="A179" s="450">
        <v>144</v>
      </c>
      <c r="B179" s="49" t="s">
        <v>199</v>
      </c>
      <c r="C179" s="442">
        <f>'2022'!B167</f>
        <v>24.34</v>
      </c>
      <c r="D179" s="692"/>
      <c r="E179" s="692"/>
      <c r="F179" s="443">
        <f>'2022'!O167</f>
        <v>3</v>
      </c>
      <c r="G179" s="693"/>
      <c r="H179" s="693"/>
      <c r="I179" s="442">
        <f>'2022'!R167</f>
        <v>0.12325390304026294</v>
      </c>
      <c r="J179" s="428">
        <f t="shared" si="3"/>
        <v>0</v>
      </c>
      <c r="K179" s="444">
        <f>'2022'!W167</f>
        <v>0</v>
      </c>
      <c r="L179" s="457"/>
      <c r="M179" s="457"/>
      <c r="N179" s="457"/>
      <c r="O179" s="482"/>
    </row>
    <row r="180" spans="1:15" ht="63" x14ac:dyDescent="0.2">
      <c r="A180" s="450">
        <v>145</v>
      </c>
      <c r="B180" s="49" t="s">
        <v>200</v>
      </c>
      <c r="C180" s="442">
        <f>'2022'!B168</f>
        <v>30.8</v>
      </c>
      <c r="D180" s="689"/>
      <c r="E180" s="689"/>
      <c r="F180" s="443">
        <f>'2022'!O168</f>
        <v>5</v>
      </c>
      <c r="G180" s="691"/>
      <c r="H180" s="691"/>
      <c r="I180" s="442">
        <f>'2022'!R168</f>
        <v>0.16233766233766234</v>
      </c>
      <c r="J180" s="428">
        <f t="shared" si="3"/>
        <v>20</v>
      </c>
      <c r="K180" s="444">
        <f>'2022'!W168</f>
        <v>1</v>
      </c>
      <c r="L180" s="439"/>
      <c r="M180" s="439"/>
      <c r="N180" s="439"/>
      <c r="O180" s="463"/>
    </row>
    <row r="181" spans="1:15" ht="31.5" x14ac:dyDescent="0.2">
      <c r="A181" s="450">
        <v>146</v>
      </c>
      <c r="B181" s="458" t="s">
        <v>337</v>
      </c>
      <c r="C181" s="442">
        <f>'2022'!B169</f>
        <v>1020.3</v>
      </c>
      <c r="D181" s="443">
        <f>'2022'!M169</f>
        <v>858</v>
      </c>
      <c r="E181" s="443">
        <f>'2022'!N169</f>
        <v>946</v>
      </c>
      <c r="F181" s="443">
        <f>'2022'!O169</f>
        <v>820</v>
      </c>
      <c r="G181" s="442">
        <f>'2022'!P169</f>
        <v>0.76881699999999997</v>
      </c>
      <c r="H181" s="442">
        <f>'2022'!Q169</f>
        <v>0.927145</v>
      </c>
      <c r="I181" s="442">
        <f>'2022'!R169</f>
        <v>0.80368519063020682</v>
      </c>
      <c r="J181" s="428">
        <f t="shared" si="3"/>
        <v>25</v>
      </c>
      <c r="K181" s="444">
        <f>'2022'!W169</f>
        <v>205</v>
      </c>
      <c r="L181" s="444"/>
      <c r="M181" s="444"/>
      <c r="N181" s="444"/>
      <c r="O181" s="444"/>
    </row>
    <row r="182" spans="1:15" ht="17.25" customHeight="1" x14ac:dyDescent="0.2">
      <c r="A182" s="438"/>
      <c r="B182" s="89" t="s">
        <v>201</v>
      </c>
      <c r="C182" s="447"/>
      <c r="D182" s="446"/>
      <c r="E182" s="446"/>
      <c r="F182" s="446"/>
      <c r="G182" s="447"/>
      <c r="H182" s="447"/>
      <c r="I182" s="447"/>
      <c r="J182" s="460"/>
      <c r="K182" s="457"/>
      <c r="L182" s="439"/>
      <c r="M182" s="439"/>
      <c r="N182" s="439"/>
      <c r="O182" s="463"/>
    </row>
    <row r="183" spans="1:15" ht="47.25" x14ac:dyDescent="0.2">
      <c r="A183" s="437">
        <v>147</v>
      </c>
      <c r="B183" s="458" t="s">
        <v>202</v>
      </c>
      <c r="C183" s="442">
        <f>'2022'!B171</f>
        <v>538.20000000000005</v>
      </c>
      <c r="D183" s="443">
        <f>'2022'!M171</f>
        <v>313</v>
      </c>
      <c r="E183" s="443">
        <f>'2022'!N171</f>
        <v>267</v>
      </c>
      <c r="F183" s="443">
        <f>'2022'!O171</f>
        <v>536</v>
      </c>
      <c r="G183" s="442">
        <f>'2022'!P171</f>
        <v>0.58156799999999997</v>
      </c>
      <c r="H183" s="442">
        <f>'2022'!Q171</f>
        <v>0.49609799999999998</v>
      </c>
      <c r="I183" s="442">
        <f>'2022'!R171</f>
        <v>0.99591230026012623</v>
      </c>
      <c r="J183" s="428">
        <f t="shared" si="3"/>
        <v>13.059701492537313</v>
      </c>
      <c r="K183" s="444">
        <f>'2022'!W171</f>
        <v>70</v>
      </c>
      <c r="L183" s="444"/>
      <c r="M183" s="444"/>
      <c r="N183" s="444"/>
      <c r="O183" s="444"/>
    </row>
    <row r="184" spans="1:15" ht="15.75" x14ac:dyDescent="0.2">
      <c r="A184" s="437"/>
      <c r="B184" s="89" t="s">
        <v>203</v>
      </c>
      <c r="C184" s="447"/>
      <c r="D184" s="446"/>
      <c r="E184" s="446"/>
      <c r="F184" s="446"/>
      <c r="G184" s="447"/>
      <c r="H184" s="447"/>
      <c r="I184" s="447"/>
      <c r="J184" s="428"/>
      <c r="K184" s="457"/>
      <c r="L184" s="444"/>
      <c r="M184" s="444"/>
      <c r="N184" s="444"/>
      <c r="O184" s="444"/>
    </row>
    <row r="185" spans="1:15" ht="31.5" x14ac:dyDescent="0.2">
      <c r="A185" s="437">
        <v>148</v>
      </c>
      <c r="B185" s="458" t="s">
        <v>204</v>
      </c>
      <c r="C185" s="461">
        <f>'2022'!B173</f>
        <v>133.66200000000001</v>
      </c>
      <c r="D185" s="443">
        <f>'2022'!M173</f>
        <v>967</v>
      </c>
      <c r="E185" s="443">
        <f>'2022'!N173</f>
        <v>45</v>
      </c>
      <c r="F185" s="443">
        <f>'2022'!O173</f>
        <v>44</v>
      </c>
      <c r="G185" s="442">
        <f>'2022'!P173</f>
        <v>0.43574299999999999</v>
      </c>
      <c r="H185" s="442">
        <f>'2022'!Q173</f>
        <v>0.336669</v>
      </c>
      <c r="I185" s="442">
        <f>'2022'!R173</f>
        <v>0.32918855022369858</v>
      </c>
      <c r="J185" s="428">
        <f t="shared" si="3"/>
        <v>25</v>
      </c>
      <c r="K185" s="444">
        <f>'2022'!W173</f>
        <v>11</v>
      </c>
      <c r="L185" s="444"/>
      <c r="M185" s="444"/>
      <c r="N185" s="444"/>
      <c r="O185" s="444"/>
    </row>
    <row r="186" spans="1:15" ht="31.5" x14ac:dyDescent="0.2">
      <c r="A186" s="437">
        <v>149</v>
      </c>
      <c r="B186" s="458" t="s">
        <v>205</v>
      </c>
      <c r="C186" s="461">
        <f>'2022'!B174</f>
        <v>868.12699999999995</v>
      </c>
      <c r="D186" s="443">
        <f>'2022'!M174</f>
        <v>0</v>
      </c>
      <c r="E186" s="443">
        <f>'2022'!N174</f>
        <v>295</v>
      </c>
      <c r="F186" s="443">
        <f>'2022'!O174</f>
        <v>338</v>
      </c>
      <c r="G186" s="442">
        <f>'2022'!P174</f>
        <v>0</v>
      </c>
      <c r="H186" s="442">
        <f>'2022'!Q174</f>
        <v>0.339812</v>
      </c>
      <c r="I186" s="442">
        <f>'2022'!R174</f>
        <v>0.38934395543509187</v>
      </c>
      <c r="J186" s="428">
        <f t="shared" si="3"/>
        <v>17.751479289940828</v>
      </c>
      <c r="K186" s="444">
        <f>'2022'!W174</f>
        <v>60</v>
      </c>
      <c r="L186" s="444"/>
      <c r="M186" s="444"/>
      <c r="N186" s="444"/>
      <c r="O186" s="444"/>
    </row>
    <row r="187" spans="1:15" ht="31.5" x14ac:dyDescent="0.2">
      <c r="A187" s="437">
        <v>150</v>
      </c>
      <c r="B187" s="458" t="s">
        <v>206</v>
      </c>
      <c r="C187" s="461">
        <f>'2022'!B175</f>
        <v>1249.8789999999999</v>
      </c>
      <c r="D187" s="443">
        <f>'2022'!M175</f>
        <v>0</v>
      </c>
      <c r="E187" s="443">
        <f>'2022'!N175</f>
        <v>425</v>
      </c>
      <c r="F187" s="443">
        <f>'2022'!O175</f>
        <v>449</v>
      </c>
      <c r="G187" s="442">
        <f>'2022'!P175</f>
        <v>0</v>
      </c>
      <c r="H187" s="442">
        <f>'2022'!Q175</f>
        <v>0.34003299999999997</v>
      </c>
      <c r="I187" s="442">
        <f>'2022'!R175</f>
        <v>0.35923477392611608</v>
      </c>
      <c r="J187" s="428">
        <f t="shared" si="3"/>
        <v>6.9042316258351892</v>
      </c>
      <c r="K187" s="444">
        <f>'2022'!W175</f>
        <v>31</v>
      </c>
      <c r="L187" s="444"/>
      <c r="M187" s="444"/>
      <c r="N187" s="444"/>
      <c r="O187" s="444"/>
    </row>
    <row r="188" spans="1:15" ht="47.25" x14ac:dyDescent="0.2">
      <c r="A188" s="437">
        <v>151</v>
      </c>
      <c r="B188" s="458" t="s">
        <v>209</v>
      </c>
      <c r="C188" s="442">
        <f>'2022'!B176</f>
        <v>387.9</v>
      </c>
      <c r="D188" s="443">
        <f>'2022'!M176</f>
        <v>205</v>
      </c>
      <c r="E188" s="443">
        <f>'2022'!N176</f>
        <v>244</v>
      </c>
      <c r="F188" s="443">
        <f>'2022'!O176</f>
        <v>244</v>
      </c>
      <c r="G188" s="442">
        <f>'2022'!P176</f>
        <v>0.52855300000000005</v>
      </c>
      <c r="H188" s="442">
        <f>'2022'!Q176</f>
        <v>0.629108</v>
      </c>
      <c r="I188" s="442">
        <f>'2022'!R176</f>
        <v>0.62902810002577991</v>
      </c>
      <c r="J188" s="428">
        <f t="shared" si="3"/>
        <v>10.245901639344263</v>
      </c>
      <c r="K188" s="444">
        <f>'2022'!W176</f>
        <v>25</v>
      </c>
      <c r="L188" s="444"/>
      <c r="M188" s="444"/>
      <c r="N188" s="444"/>
      <c r="O188" s="444"/>
    </row>
    <row r="189" spans="1:15" ht="31.5" x14ac:dyDescent="0.2">
      <c r="A189" s="437">
        <v>152</v>
      </c>
      <c r="B189" s="458" t="s">
        <v>210</v>
      </c>
      <c r="C189" s="442">
        <f>'2022'!B177</f>
        <v>1.9339999999999999</v>
      </c>
      <c r="D189" s="443">
        <f>'2022'!M177</f>
        <v>0</v>
      </c>
      <c r="E189" s="443">
        <f>'2022'!N177</f>
        <v>0</v>
      </c>
      <c r="F189" s="443">
        <f>'2022'!O177</f>
        <v>0</v>
      </c>
      <c r="G189" s="442">
        <f>'2022'!P177</f>
        <v>0</v>
      </c>
      <c r="H189" s="442">
        <f>'2022'!Q177</f>
        <v>0</v>
      </c>
      <c r="I189" s="442">
        <f>'2022'!R177</f>
        <v>0</v>
      </c>
      <c r="J189" s="428">
        <f t="shared" si="3"/>
        <v>0</v>
      </c>
      <c r="K189" s="444">
        <f>'2022'!W177</f>
        <v>0</v>
      </c>
      <c r="L189" s="439"/>
      <c r="M189" s="439"/>
      <c r="N189" s="439"/>
      <c r="O189" s="439"/>
    </row>
    <row r="190" spans="1:15" ht="47.25" x14ac:dyDescent="0.2">
      <c r="A190" s="437">
        <v>153</v>
      </c>
      <c r="B190" s="458" t="s">
        <v>338</v>
      </c>
      <c r="C190" s="461">
        <f>'2022'!B178</f>
        <v>103.86014</v>
      </c>
      <c r="D190" s="443">
        <f>'2022'!M178</f>
        <v>0</v>
      </c>
      <c r="E190" s="443">
        <f>'2022'!N178</f>
        <v>13</v>
      </c>
      <c r="F190" s="443">
        <f>'2022'!O178</f>
        <v>30</v>
      </c>
      <c r="G190" s="442">
        <f>'2022'!P178</f>
        <v>0</v>
      </c>
      <c r="H190" s="442">
        <f>'2022'!Q178</f>
        <v>0.18465899999999999</v>
      </c>
      <c r="I190" s="442">
        <f>'2022'!R178</f>
        <v>0.28884998614482899</v>
      </c>
      <c r="J190" s="428">
        <f t="shared" si="3"/>
        <v>30</v>
      </c>
      <c r="K190" s="444">
        <f>'2022'!W178</f>
        <v>9</v>
      </c>
      <c r="L190" s="444"/>
      <c r="M190" s="444"/>
      <c r="N190" s="444"/>
      <c r="O190" s="444"/>
    </row>
    <row r="191" spans="1:15" ht="47.25" x14ac:dyDescent="0.2">
      <c r="A191" s="437">
        <v>154</v>
      </c>
      <c r="B191" s="458" t="s">
        <v>339</v>
      </c>
      <c r="C191" s="442">
        <f>'2022'!B179</f>
        <v>385.73099999999999</v>
      </c>
      <c r="D191" s="443">
        <f>'2022'!M179</f>
        <v>140</v>
      </c>
      <c r="E191" s="443">
        <f>'2022'!N179</f>
        <v>140</v>
      </c>
      <c r="F191" s="443">
        <f>'2022'!O179</f>
        <v>140</v>
      </c>
      <c r="G191" s="442">
        <f>'2022'!P179</f>
        <v>0.35483900000000002</v>
      </c>
      <c r="H191" s="442">
        <f>'2022'!Q179</f>
        <v>0.35483900000000002</v>
      </c>
      <c r="I191" s="442">
        <f>'2022'!R179</f>
        <v>0.36294723524943551</v>
      </c>
      <c r="J191" s="428">
        <f t="shared" si="3"/>
        <v>25</v>
      </c>
      <c r="K191" s="444">
        <f>'2022'!W179</f>
        <v>35</v>
      </c>
      <c r="L191" s="444"/>
      <c r="M191" s="444"/>
      <c r="N191" s="444"/>
      <c r="O191" s="444"/>
    </row>
    <row r="192" spans="1:15" ht="31.5" x14ac:dyDescent="0.2">
      <c r="A192" s="437">
        <v>155</v>
      </c>
      <c r="B192" s="116" t="s">
        <v>444</v>
      </c>
      <c r="C192" s="442">
        <f>'2022'!B180</f>
        <v>16.981999999999999</v>
      </c>
      <c r="D192" s="443">
        <f>'2022'!M180</f>
        <v>41</v>
      </c>
      <c r="E192" s="443">
        <f>'2022'!N180</f>
        <v>51</v>
      </c>
      <c r="F192" s="443">
        <f>'2022'!O180</f>
        <v>16</v>
      </c>
      <c r="G192" s="442">
        <f>'2022'!P180</f>
        <v>0.17901600000000001</v>
      </c>
      <c r="H192" s="442">
        <f>'2022'!Q180</f>
        <v>0.32075500000000001</v>
      </c>
      <c r="I192" s="442">
        <f>'2022'!R180</f>
        <v>0.9421740666588152</v>
      </c>
      <c r="J192" s="428">
        <f t="shared" si="3"/>
        <v>25</v>
      </c>
      <c r="K192" s="444">
        <f>'2022'!W180</f>
        <v>4</v>
      </c>
      <c r="L192" s="444"/>
      <c r="M192" s="444"/>
      <c r="N192" s="444"/>
      <c r="O192" s="444"/>
    </row>
    <row r="193" spans="1:15" ht="31.5" x14ac:dyDescent="0.2">
      <c r="A193" s="437">
        <v>156</v>
      </c>
      <c r="B193" s="116" t="s">
        <v>445</v>
      </c>
      <c r="C193" s="442">
        <f>'2022'!B181</f>
        <v>114.56699999999999</v>
      </c>
      <c r="D193" s="443">
        <f>'2022'!M181</f>
        <v>41</v>
      </c>
      <c r="E193" s="443">
        <f>'2022'!N181</f>
        <v>51</v>
      </c>
      <c r="F193" s="443">
        <f>'2022'!O181</f>
        <v>37</v>
      </c>
      <c r="G193" s="442">
        <f>'2022'!P181</f>
        <v>0.17901600000000001</v>
      </c>
      <c r="H193" s="442">
        <f>'2022'!Q181</f>
        <v>0.32075500000000001</v>
      </c>
      <c r="I193" s="442">
        <f>'2022'!R181</f>
        <v>0.32295512669442339</v>
      </c>
      <c r="J193" s="428">
        <f t="shared" si="3"/>
        <v>29.72972972972973</v>
      </c>
      <c r="K193" s="444">
        <f>'2022'!W181</f>
        <v>11</v>
      </c>
      <c r="L193" s="444"/>
      <c r="M193" s="444"/>
      <c r="N193" s="444"/>
      <c r="O193" s="444"/>
    </row>
    <row r="194" spans="1:15" ht="31.5" x14ac:dyDescent="0.2">
      <c r="A194" s="437">
        <v>157</v>
      </c>
      <c r="B194" s="116" t="s">
        <v>446</v>
      </c>
      <c r="C194" s="442">
        <f>'2022'!B182</f>
        <v>15.319000000000001</v>
      </c>
      <c r="D194" s="443">
        <f>'2022'!M182</f>
        <v>41</v>
      </c>
      <c r="E194" s="443">
        <f>'2022'!N182</f>
        <v>51</v>
      </c>
      <c r="F194" s="443">
        <f>'2022'!O182</f>
        <v>12</v>
      </c>
      <c r="G194" s="442">
        <f>'2022'!P182</f>
        <v>0.17901600000000001</v>
      </c>
      <c r="H194" s="442">
        <f>'2022'!Q182</f>
        <v>0.32075500000000001</v>
      </c>
      <c r="I194" s="442">
        <f>'2022'!R182</f>
        <v>0.78334094914811669</v>
      </c>
      <c r="J194" s="428">
        <f t="shared" si="3"/>
        <v>25</v>
      </c>
      <c r="K194" s="444">
        <f>'2022'!W182</f>
        <v>3</v>
      </c>
      <c r="L194" s="444"/>
      <c r="M194" s="444"/>
      <c r="N194" s="444"/>
      <c r="O194" s="444"/>
    </row>
    <row r="195" spans="1:15" ht="31.5" x14ac:dyDescent="0.2">
      <c r="A195" s="437">
        <v>158</v>
      </c>
      <c r="B195" s="116" t="s">
        <v>447</v>
      </c>
      <c r="C195" s="442">
        <f>'2022'!B183</f>
        <v>8.5980000000000008</v>
      </c>
      <c r="D195" s="443">
        <f>'2022'!M183</f>
        <v>41</v>
      </c>
      <c r="E195" s="443">
        <f>'2022'!N183</f>
        <v>51</v>
      </c>
      <c r="F195" s="443">
        <f>'2022'!O183</f>
        <v>3</v>
      </c>
      <c r="G195" s="442">
        <f>'2022'!P183</f>
        <v>0.17901600000000001</v>
      </c>
      <c r="H195" s="442">
        <f>'2022'!Q183</f>
        <v>0.32075500000000001</v>
      </c>
      <c r="I195" s="442">
        <f>'2022'!R183</f>
        <v>0.34891835310537334</v>
      </c>
      <c r="J195" s="428">
        <f t="shared" si="3"/>
        <v>0</v>
      </c>
      <c r="K195" s="444">
        <f>'2022'!W183</f>
        <v>0</v>
      </c>
      <c r="L195" s="444"/>
      <c r="M195" s="444"/>
      <c r="N195" s="444"/>
      <c r="O195" s="444"/>
    </row>
    <row r="196" spans="1:15" ht="31.5" x14ac:dyDescent="0.2">
      <c r="A196" s="437">
        <v>159</v>
      </c>
      <c r="B196" s="116" t="s">
        <v>448</v>
      </c>
      <c r="C196" s="442">
        <f>'2022'!B184</f>
        <v>13.641</v>
      </c>
      <c r="D196" s="443">
        <f>'2022'!M184</f>
        <v>41</v>
      </c>
      <c r="E196" s="443">
        <f>'2022'!N184</f>
        <v>51</v>
      </c>
      <c r="F196" s="443">
        <f>'2022'!O184</f>
        <v>6</v>
      </c>
      <c r="G196" s="442">
        <f>'2022'!P184</f>
        <v>0.17901600000000001</v>
      </c>
      <c r="H196" s="442">
        <f>'2022'!Q184</f>
        <v>0.32075500000000001</v>
      </c>
      <c r="I196" s="442">
        <f>'2022'!R184</f>
        <v>0.43985045084671209</v>
      </c>
      <c r="J196" s="428">
        <f t="shared" si="3"/>
        <v>16.666666666666664</v>
      </c>
      <c r="K196" s="444">
        <f>'2022'!W184</f>
        <v>1</v>
      </c>
      <c r="L196" s="444"/>
      <c r="M196" s="444"/>
      <c r="N196" s="444"/>
      <c r="O196" s="444"/>
    </row>
    <row r="197" spans="1:15" ht="31.5" x14ac:dyDescent="0.2">
      <c r="A197" s="437">
        <v>160</v>
      </c>
      <c r="B197" s="458" t="s">
        <v>217</v>
      </c>
      <c r="C197" s="442">
        <f>'2022'!B185</f>
        <v>52</v>
      </c>
      <c r="D197" s="443">
        <f>'2022'!M185</f>
        <v>34</v>
      </c>
      <c r="E197" s="443">
        <f>'2022'!N185</f>
        <v>52</v>
      </c>
      <c r="F197" s="443">
        <f>'2022'!O185</f>
        <v>35</v>
      </c>
      <c r="G197" s="442">
        <f>'2022'!P185</f>
        <v>0.65412300000000001</v>
      </c>
      <c r="H197" s="442">
        <f>'2022'!Q185</f>
        <v>1.0004230000000001</v>
      </c>
      <c r="I197" s="442">
        <f>'2022'!R185</f>
        <v>0.67307692307692313</v>
      </c>
      <c r="J197" s="428">
        <f t="shared" si="3"/>
        <v>22.857142857142858</v>
      </c>
      <c r="K197" s="444">
        <f>'2022'!W185</f>
        <v>8</v>
      </c>
      <c r="L197" s="444"/>
      <c r="M197" s="444"/>
      <c r="N197" s="444"/>
      <c r="O197" s="444"/>
    </row>
    <row r="198" spans="1:15" ht="31.5" x14ac:dyDescent="0.2">
      <c r="A198" s="437">
        <v>161</v>
      </c>
      <c r="B198" s="458" t="s">
        <v>222</v>
      </c>
      <c r="C198" s="442">
        <f>'2022'!B186</f>
        <v>52.7</v>
      </c>
      <c r="D198" s="443">
        <f>'2022'!M186</f>
        <v>30</v>
      </c>
      <c r="E198" s="443">
        <f>'2022'!N186</f>
        <v>32</v>
      </c>
      <c r="F198" s="443">
        <f>'2022'!O186</f>
        <v>30</v>
      </c>
      <c r="G198" s="442">
        <f>'2022'!P186</f>
        <v>0.56917399999999996</v>
      </c>
      <c r="H198" s="442">
        <f>'2022'!Q186</f>
        <v>0.60711800000000005</v>
      </c>
      <c r="I198" s="442">
        <f>'2022'!R186</f>
        <v>0.56925996204933582</v>
      </c>
      <c r="J198" s="428">
        <f t="shared" si="3"/>
        <v>23.333333333333332</v>
      </c>
      <c r="K198" s="444">
        <f>'2022'!W186</f>
        <v>7</v>
      </c>
      <c r="L198" s="444"/>
      <c r="M198" s="444"/>
      <c r="N198" s="444"/>
      <c r="O198" s="444"/>
    </row>
    <row r="199" spans="1:15" ht="17.25" customHeight="1" x14ac:dyDescent="0.2">
      <c r="A199" s="437">
        <v>162</v>
      </c>
      <c r="B199" s="458" t="s">
        <v>221</v>
      </c>
      <c r="C199" s="442">
        <f>'2022'!B187</f>
        <v>34.1</v>
      </c>
      <c r="D199" s="443">
        <f>'2022'!M187</f>
        <v>20</v>
      </c>
      <c r="E199" s="443">
        <f>'2022'!N187</f>
        <v>22</v>
      </c>
      <c r="F199" s="443">
        <f>'2022'!O187</f>
        <v>20</v>
      </c>
      <c r="G199" s="442">
        <f>'2022'!P187</f>
        <v>0.58675100000000002</v>
      </c>
      <c r="H199" s="442">
        <f>'2022'!Q187</f>
        <v>0.64542600000000006</v>
      </c>
      <c r="I199" s="442">
        <f>'2022'!R187</f>
        <v>0.58651026392961869</v>
      </c>
      <c r="J199" s="428">
        <f t="shared" si="3"/>
        <v>30</v>
      </c>
      <c r="K199" s="444">
        <f>'2022'!W187</f>
        <v>6</v>
      </c>
      <c r="L199" s="439"/>
      <c r="M199" s="439"/>
      <c r="N199" s="439"/>
      <c r="O199" s="463"/>
    </row>
    <row r="200" spans="1:15" ht="31.5" x14ac:dyDescent="0.2">
      <c r="A200" s="437">
        <v>163</v>
      </c>
      <c r="B200" s="458" t="s">
        <v>218</v>
      </c>
      <c r="C200" s="442">
        <f>'2022'!B188</f>
        <v>18.399999999999999</v>
      </c>
      <c r="D200" s="443">
        <f>'2022'!M188</f>
        <v>16</v>
      </c>
      <c r="E200" s="443">
        <f>'2022'!N188</f>
        <v>18</v>
      </c>
      <c r="F200" s="443">
        <f>'2022'!O188</f>
        <v>18</v>
      </c>
      <c r="G200" s="442">
        <f>'2022'!P188</f>
        <v>0.86862099999999998</v>
      </c>
      <c r="H200" s="442">
        <f>'2022'!Q188</f>
        <v>0.97719900000000004</v>
      </c>
      <c r="I200" s="442">
        <f>'2022'!R188</f>
        <v>0.97826086956521752</v>
      </c>
      <c r="J200" s="428">
        <f t="shared" si="3"/>
        <v>22.222222222222221</v>
      </c>
      <c r="K200" s="444">
        <f>'2022'!W188</f>
        <v>4</v>
      </c>
      <c r="L200" s="444"/>
      <c r="M200" s="444"/>
      <c r="N200" s="444"/>
      <c r="O200" s="444"/>
    </row>
    <row r="201" spans="1:15" ht="31.5" x14ac:dyDescent="0.2">
      <c r="A201" s="437">
        <v>164</v>
      </c>
      <c r="B201" s="458" t="s">
        <v>220</v>
      </c>
      <c r="C201" s="442">
        <f>'2022'!B189</f>
        <v>48.5</v>
      </c>
      <c r="D201" s="443">
        <f>'2022'!M189</f>
        <v>20</v>
      </c>
      <c r="E201" s="443">
        <f>'2022'!N189</f>
        <v>27</v>
      </c>
      <c r="F201" s="443">
        <f>'2022'!O189</f>
        <v>25</v>
      </c>
      <c r="G201" s="442">
        <f>'2022'!P189</f>
        <v>0.41249000000000002</v>
      </c>
      <c r="H201" s="442">
        <f>'2022'!Q189</f>
        <v>0.55686199999999997</v>
      </c>
      <c r="I201" s="442">
        <f>'2022'!R189</f>
        <v>0.51546391752577314</v>
      </c>
      <c r="J201" s="428">
        <f t="shared" si="3"/>
        <v>28.000000000000004</v>
      </c>
      <c r="K201" s="444">
        <f>'2022'!W189</f>
        <v>7</v>
      </c>
      <c r="L201" s="444"/>
      <c r="M201" s="444"/>
      <c r="N201" s="444"/>
      <c r="O201" s="444"/>
    </row>
    <row r="202" spans="1:15" ht="31.5" x14ac:dyDescent="0.2">
      <c r="A202" s="437">
        <v>165</v>
      </c>
      <c r="B202" s="458" t="s">
        <v>219</v>
      </c>
      <c r="C202" s="442">
        <f>'2022'!B190</f>
        <v>45.7</v>
      </c>
      <c r="D202" s="443">
        <f>'2022'!M190</f>
        <v>20</v>
      </c>
      <c r="E202" s="443">
        <f>'2022'!N190</f>
        <v>21</v>
      </c>
      <c r="F202" s="443">
        <f>'2022'!O190</f>
        <v>20</v>
      </c>
      <c r="G202" s="442">
        <f>'2022'!P190</f>
        <v>0.43811600000000001</v>
      </c>
      <c r="H202" s="442">
        <f>'2022'!Q190</f>
        <v>0.46002199999999999</v>
      </c>
      <c r="I202" s="442">
        <f>'2022'!R190</f>
        <v>0.43763676148796499</v>
      </c>
      <c r="J202" s="428">
        <f t="shared" si="3"/>
        <v>30</v>
      </c>
      <c r="K202" s="444">
        <f>'2022'!W190</f>
        <v>6</v>
      </c>
      <c r="L202" s="439"/>
      <c r="M202" s="439"/>
      <c r="N202" s="439"/>
      <c r="O202" s="463"/>
    </row>
    <row r="203" spans="1:15" ht="48" customHeight="1" x14ac:dyDescent="0.2">
      <c r="A203" s="437">
        <v>166</v>
      </c>
      <c r="B203" s="458" t="s">
        <v>208</v>
      </c>
      <c r="C203" s="442">
        <f>'2022'!B191</f>
        <v>85.331000000000003</v>
      </c>
      <c r="D203" s="443">
        <f>'2022'!M191</f>
        <v>57</v>
      </c>
      <c r="E203" s="443">
        <f>'2022'!N191</f>
        <v>51</v>
      </c>
      <c r="F203" s="443">
        <f>'2022'!O191</f>
        <v>51</v>
      </c>
      <c r="G203" s="442">
        <f>'2022'!P191</f>
        <v>0.667987</v>
      </c>
      <c r="H203" s="442">
        <f>'2022'!Q191</f>
        <v>0.59767300000000001</v>
      </c>
      <c r="I203" s="442">
        <f>'2022'!R191</f>
        <v>0.5976725926099542</v>
      </c>
      <c r="J203" s="428">
        <f t="shared" si="3"/>
        <v>29.411764705882355</v>
      </c>
      <c r="K203" s="444">
        <f>'2022'!W191</f>
        <v>15</v>
      </c>
      <c r="L203" s="444"/>
      <c r="M203" s="444"/>
      <c r="N203" s="444"/>
      <c r="O203" s="444"/>
    </row>
    <row r="204" spans="1:15" ht="48" customHeight="1" x14ac:dyDescent="0.2">
      <c r="A204" s="437"/>
      <c r="B204" s="89" t="s">
        <v>223</v>
      </c>
      <c r="C204" s="447"/>
      <c r="D204" s="446"/>
      <c r="E204" s="446"/>
      <c r="F204" s="446"/>
      <c r="G204" s="447"/>
      <c r="H204" s="447"/>
      <c r="I204" s="447"/>
      <c r="J204" s="428"/>
      <c r="K204" s="457"/>
      <c r="L204" s="444"/>
      <c r="M204" s="444"/>
      <c r="N204" s="444"/>
      <c r="O204" s="444"/>
    </row>
    <row r="205" spans="1:15" ht="47.25" x14ac:dyDescent="0.2">
      <c r="A205" s="437">
        <v>167</v>
      </c>
      <c r="B205" s="458" t="s">
        <v>224</v>
      </c>
      <c r="C205" s="461">
        <f>'2022'!B193</f>
        <v>3221.3</v>
      </c>
      <c r="D205" s="443">
        <f>'2022'!M193</f>
        <v>1400</v>
      </c>
      <c r="E205" s="443">
        <f>'2022'!N193</f>
        <v>1400</v>
      </c>
      <c r="F205" s="443">
        <f>'2022'!O193</f>
        <v>1400</v>
      </c>
      <c r="G205" s="442">
        <f>'2022'!P193</f>
        <v>0.43899500000000002</v>
      </c>
      <c r="H205" s="442">
        <f>'2022'!Q193</f>
        <v>0.43899500000000002</v>
      </c>
      <c r="I205" s="442">
        <f>'2022'!R193</f>
        <v>0.43460714618321794</v>
      </c>
      <c r="J205" s="428">
        <f t="shared" si="3"/>
        <v>4</v>
      </c>
      <c r="K205" s="444">
        <f>'2022'!W193</f>
        <v>56</v>
      </c>
      <c r="L205" s="444"/>
      <c r="M205" s="444"/>
      <c r="N205" s="444"/>
      <c r="O205" s="444"/>
    </row>
    <row r="206" spans="1:15" ht="17.25" customHeight="1" x14ac:dyDescent="0.2">
      <c r="A206" s="483">
        <v>168</v>
      </c>
      <c r="B206" s="456" t="s">
        <v>293</v>
      </c>
      <c r="C206" s="442">
        <f>'2022'!B194</f>
        <v>0</v>
      </c>
      <c r="D206" s="443">
        <f>'2022'!M194</f>
        <v>0</v>
      </c>
      <c r="E206" s="443">
        <f>'2022'!N194</f>
        <v>0</v>
      </c>
      <c r="F206" s="443">
        <f>'2022'!O194</f>
        <v>0</v>
      </c>
      <c r="G206" s="442">
        <v>0</v>
      </c>
      <c r="H206" s="442">
        <v>0</v>
      </c>
      <c r="I206" s="442">
        <v>0</v>
      </c>
      <c r="J206" s="460">
        <v>0</v>
      </c>
      <c r="K206" s="444">
        <f>'2022'!W194</f>
        <v>0</v>
      </c>
      <c r="L206" s="439"/>
      <c r="M206" s="439"/>
      <c r="N206" s="439"/>
      <c r="O206" s="463"/>
    </row>
    <row r="207" spans="1:15" ht="15.75" x14ac:dyDescent="0.2">
      <c r="A207" s="437"/>
      <c r="B207" s="89" t="s">
        <v>225</v>
      </c>
      <c r="C207" s="447"/>
      <c r="D207" s="446"/>
      <c r="E207" s="446"/>
      <c r="F207" s="446"/>
      <c r="G207" s="447"/>
      <c r="H207" s="447"/>
      <c r="I207" s="447"/>
      <c r="J207" s="428">
        <f t="shared" si="3"/>
        <v>0</v>
      </c>
      <c r="K207" s="457"/>
      <c r="L207" s="444"/>
      <c r="M207" s="444"/>
      <c r="N207" s="444"/>
      <c r="O207" s="444"/>
    </row>
    <row r="208" spans="1:15" ht="48.75" customHeight="1" x14ac:dyDescent="0.2">
      <c r="A208" s="437">
        <v>169</v>
      </c>
      <c r="B208" s="458" t="s">
        <v>341</v>
      </c>
      <c r="C208" s="442">
        <f>'2022'!B196</f>
        <v>307.60000000000002</v>
      </c>
      <c r="D208" s="443">
        <f>'2022'!M196</f>
        <v>20</v>
      </c>
      <c r="E208" s="443">
        <f>'2022'!N196</f>
        <v>28</v>
      </c>
      <c r="F208" s="443">
        <f>'2022'!O196</f>
        <v>27</v>
      </c>
      <c r="G208" s="442">
        <f>'2022'!P196</f>
        <v>6.3111E-2</v>
      </c>
      <c r="H208" s="442">
        <f>'2022'!Q196</f>
        <v>8.8341000000000003E-2</v>
      </c>
      <c r="I208" s="442">
        <f>'2022'!R196</f>
        <v>8.7776332899869955E-2</v>
      </c>
      <c r="J208" s="428">
        <f t="shared" si="3"/>
        <v>11.111111111111111</v>
      </c>
      <c r="K208" s="444">
        <f>'2022'!W196</f>
        <v>3</v>
      </c>
      <c r="L208" s="444"/>
      <c r="M208" s="444"/>
      <c r="N208" s="444"/>
      <c r="O208" s="444"/>
    </row>
    <row r="209" spans="1:15" ht="47.25" x14ac:dyDescent="0.2">
      <c r="A209" s="437">
        <v>170</v>
      </c>
      <c r="B209" s="458" t="s">
        <v>342</v>
      </c>
      <c r="C209" s="461">
        <f>'2022'!B197</f>
        <v>986.8</v>
      </c>
      <c r="D209" s="443">
        <f>'2022'!M197</f>
        <v>602</v>
      </c>
      <c r="E209" s="443">
        <f>'2022'!N197</f>
        <v>710</v>
      </c>
      <c r="F209" s="443">
        <f>'2022'!O197</f>
        <v>690</v>
      </c>
      <c r="G209" s="442">
        <f>'2022'!P197</f>
        <v>0.61001399999999995</v>
      </c>
      <c r="H209" s="442">
        <f>'2022'!Q197</f>
        <v>0.71945199999999998</v>
      </c>
      <c r="I209" s="442">
        <f>'2022'!R197</f>
        <v>0.69922983380624248</v>
      </c>
      <c r="J209" s="428">
        <f t="shared" si="3"/>
        <v>10</v>
      </c>
      <c r="K209" s="444">
        <f>'2022'!W197</f>
        <v>69</v>
      </c>
      <c r="L209" s="444"/>
      <c r="M209" s="444"/>
      <c r="N209" s="444"/>
      <c r="O209" s="444"/>
    </row>
    <row r="210" spans="1:15" ht="47.25" x14ac:dyDescent="0.2">
      <c r="A210" s="437">
        <v>171</v>
      </c>
      <c r="B210" s="458" t="s">
        <v>343</v>
      </c>
      <c r="C210" s="461">
        <f>'2022'!B198</f>
        <v>600.1</v>
      </c>
      <c r="D210" s="443">
        <f>'2022'!M198</f>
        <v>264</v>
      </c>
      <c r="E210" s="443">
        <f>'2022'!N198</f>
        <v>317</v>
      </c>
      <c r="F210" s="443">
        <f>'2022'!O198</f>
        <v>288</v>
      </c>
      <c r="G210" s="442">
        <f>'2022'!P198</f>
        <v>0.439886</v>
      </c>
      <c r="H210" s="442">
        <f>'2022'!Q198</f>
        <v>0.52819700000000003</v>
      </c>
      <c r="I210" s="442">
        <f>'2022'!R198</f>
        <v>0.47992001333111145</v>
      </c>
      <c r="J210" s="428">
        <f t="shared" si="3"/>
        <v>9.7222222222222232</v>
      </c>
      <c r="K210" s="444">
        <f>'2022'!W198</f>
        <v>28</v>
      </c>
      <c r="L210" s="444"/>
      <c r="M210" s="444"/>
      <c r="N210" s="444"/>
      <c r="O210" s="444"/>
    </row>
    <row r="211" spans="1:15" ht="15.75" x14ac:dyDescent="0.2">
      <c r="A211" s="437"/>
      <c r="B211" s="89" t="s">
        <v>229</v>
      </c>
      <c r="C211" s="447"/>
      <c r="D211" s="446"/>
      <c r="E211" s="446"/>
      <c r="F211" s="446"/>
      <c r="G211" s="447"/>
      <c r="H211" s="447"/>
      <c r="I211" s="447"/>
      <c r="J211" s="428"/>
      <c r="K211" s="457"/>
      <c r="L211" s="444"/>
      <c r="M211" s="444"/>
      <c r="N211" s="444"/>
      <c r="O211" s="444"/>
    </row>
    <row r="212" spans="1:15" ht="31.5" x14ac:dyDescent="0.2">
      <c r="A212" s="437">
        <v>172</v>
      </c>
      <c r="B212" s="458" t="s">
        <v>344</v>
      </c>
      <c r="C212" s="442">
        <f>'2022'!B200</f>
        <v>74.5</v>
      </c>
      <c r="D212" s="443">
        <f>'2022'!M200</f>
        <v>48</v>
      </c>
      <c r="E212" s="443">
        <f>'2022'!N200</f>
        <v>48</v>
      </c>
      <c r="F212" s="443">
        <f>'2022'!O200</f>
        <v>50</v>
      </c>
      <c r="G212" s="442">
        <f>'2022'!P200</f>
        <v>0.64429499999999995</v>
      </c>
      <c r="H212" s="442">
        <f>'2022'!Q200</f>
        <v>0.64429499999999995</v>
      </c>
      <c r="I212" s="442">
        <f>'2022'!R200</f>
        <v>0.67114093959731547</v>
      </c>
      <c r="J212" s="428">
        <f t="shared" si="3"/>
        <v>30</v>
      </c>
      <c r="K212" s="444">
        <f>'2022'!W200</f>
        <v>15</v>
      </c>
      <c r="L212" s="444"/>
      <c r="M212" s="444"/>
      <c r="N212" s="444"/>
      <c r="O212" s="444"/>
    </row>
    <row r="213" spans="1:15" ht="30" customHeight="1" x14ac:dyDescent="0.2">
      <c r="A213" s="437">
        <v>173</v>
      </c>
      <c r="B213" s="458" t="s">
        <v>231</v>
      </c>
      <c r="C213" s="442">
        <f>'2022'!B201</f>
        <v>85.9</v>
      </c>
      <c r="D213" s="443">
        <f>'2022'!M201</f>
        <v>25</v>
      </c>
      <c r="E213" s="443">
        <f>'2022'!N201</f>
        <v>27</v>
      </c>
      <c r="F213" s="443">
        <f>'2022'!O201</f>
        <v>27</v>
      </c>
      <c r="G213" s="442">
        <f>'2022'!P201</f>
        <v>0.27933000000000002</v>
      </c>
      <c r="H213" s="442">
        <f>'2022'!Q201</f>
        <v>0.31431900000000002</v>
      </c>
      <c r="I213" s="442">
        <f>'2022'!R201</f>
        <v>0.31431897555296856</v>
      </c>
      <c r="J213" s="428">
        <f t="shared" si="3"/>
        <v>14.814814814814813</v>
      </c>
      <c r="K213" s="444">
        <f>'2022'!W201</f>
        <v>4</v>
      </c>
      <c r="L213" s="444"/>
      <c r="M213" s="444"/>
      <c r="N213" s="444"/>
      <c r="O213" s="444"/>
    </row>
    <row r="214" spans="1:15" ht="67.5" customHeight="1" x14ac:dyDescent="0.2">
      <c r="A214" s="437">
        <v>174</v>
      </c>
      <c r="B214" s="116" t="s">
        <v>449</v>
      </c>
      <c r="C214" s="442">
        <f>'2022'!B202</f>
        <v>145.69999999999999</v>
      </c>
      <c r="D214" s="688">
        <f>'2022'!M202</f>
        <v>112</v>
      </c>
      <c r="E214" s="688">
        <f>'2022'!N202</f>
        <v>118</v>
      </c>
      <c r="F214" s="443">
        <f>'2022'!O202</f>
        <v>70</v>
      </c>
      <c r="G214" s="690">
        <f>'2022'!P202</f>
        <v>0.50405</v>
      </c>
      <c r="H214" s="690">
        <f>'2022'!Q202</f>
        <v>0.531053</v>
      </c>
      <c r="I214" s="442">
        <f>'2022'!R202</f>
        <v>0.48043925875085797</v>
      </c>
      <c r="J214" s="428">
        <f t="shared" si="3"/>
        <v>20</v>
      </c>
      <c r="K214" s="444">
        <f>'2022'!W202</f>
        <v>14</v>
      </c>
      <c r="L214" s="457"/>
      <c r="M214" s="457"/>
      <c r="N214" s="457"/>
      <c r="O214" s="482"/>
    </row>
    <row r="215" spans="1:15" ht="63" x14ac:dyDescent="0.2">
      <c r="A215" s="437">
        <v>175</v>
      </c>
      <c r="B215" s="116" t="s">
        <v>450</v>
      </c>
      <c r="C215" s="442">
        <f>'2022'!B203</f>
        <v>76.5</v>
      </c>
      <c r="D215" s="689"/>
      <c r="E215" s="689"/>
      <c r="F215" s="443">
        <f>'2022'!O203</f>
        <v>50</v>
      </c>
      <c r="G215" s="691"/>
      <c r="H215" s="691"/>
      <c r="I215" s="442">
        <f>'2022'!R203</f>
        <v>0.65359477124183007</v>
      </c>
      <c r="J215" s="428">
        <f t="shared" si="3"/>
        <v>12</v>
      </c>
      <c r="K215" s="444">
        <f>'2022'!W203</f>
        <v>6</v>
      </c>
      <c r="L215" s="439"/>
      <c r="M215" s="439"/>
      <c r="N215" s="439"/>
      <c r="O215" s="463"/>
    </row>
    <row r="216" spans="1:15" ht="31.5" x14ac:dyDescent="0.2">
      <c r="A216" s="437">
        <v>176</v>
      </c>
      <c r="B216" s="458" t="s">
        <v>346</v>
      </c>
      <c r="C216" s="442">
        <f>'2022'!B204</f>
        <v>161</v>
      </c>
      <c r="D216" s="443">
        <f>'2022'!M204</f>
        <v>50</v>
      </c>
      <c r="E216" s="443">
        <f>'2022'!N204</f>
        <v>0</v>
      </c>
      <c r="F216" s="443">
        <f>'2022'!O204</f>
        <v>0</v>
      </c>
      <c r="G216" s="442">
        <f>'2022'!P204</f>
        <v>0.284298</v>
      </c>
      <c r="H216" s="442">
        <f>'2022'!Q204</f>
        <v>0</v>
      </c>
      <c r="I216" s="442">
        <f>'2022'!R204</f>
        <v>0</v>
      </c>
      <c r="J216" s="428">
        <f t="shared" si="3"/>
        <v>0</v>
      </c>
      <c r="K216" s="444">
        <f>'2022'!W204</f>
        <v>0</v>
      </c>
      <c r="L216" s="444"/>
      <c r="M216" s="444"/>
      <c r="N216" s="444"/>
      <c r="O216" s="444"/>
    </row>
    <row r="217" spans="1:15" ht="47.25" x14ac:dyDescent="0.2">
      <c r="A217" s="437">
        <v>177</v>
      </c>
      <c r="B217" s="458" t="s">
        <v>347</v>
      </c>
      <c r="C217" s="442">
        <f>'2022'!B205</f>
        <v>121.011</v>
      </c>
      <c r="D217" s="443">
        <f>'2022'!M205</f>
        <v>63</v>
      </c>
      <c r="E217" s="443">
        <f>'2022'!N205</f>
        <v>41</v>
      </c>
      <c r="F217" s="443">
        <f>'2022'!O205</f>
        <v>36</v>
      </c>
      <c r="G217" s="442">
        <f>'2022'!P205</f>
        <v>0.51892000000000005</v>
      </c>
      <c r="H217" s="442">
        <f>'2022'!Q205</f>
        <v>0.32577899999999999</v>
      </c>
      <c r="I217" s="442">
        <f>'2022'!R205</f>
        <v>0.29749361628281729</v>
      </c>
      <c r="J217" s="428">
        <f t="shared" si="3"/>
        <v>27.777777777777779</v>
      </c>
      <c r="K217" s="444">
        <f>'2022'!W205</f>
        <v>10</v>
      </c>
      <c r="L217" s="444"/>
      <c r="M217" s="444"/>
      <c r="N217" s="444"/>
      <c r="O217" s="444"/>
    </row>
    <row r="218" spans="1:15" ht="31.5" x14ac:dyDescent="0.2">
      <c r="A218" s="437">
        <v>178</v>
      </c>
      <c r="B218" s="458" t="s">
        <v>234</v>
      </c>
      <c r="C218" s="442">
        <f>'2022'!B206</f>
        <v>23.507999999999999</v>
      </c>
      <c r="D218" s="443">
        <f>'2022'!M206</f>
        <v>18</v>
      </c>
      <c r="E218" s="443">
        <f>'2022'!N206</f>
        <v>21</v>
      </c>
      <c r="F218" s="443">
        <f>'2022'!O206</f>
        <v>6</v>
      </c>
      <c r="G218" s="442">
        <f>'2022'!P206</f>
        <v>0.76335900000000001</v>
      </c>
      <c r="H218" s="442">
        <f>'2022'!Q206</f>
        <v>0.89058499999999996</v>
      </c>
      <c r="I218" s="442">
        <f>'2022'!R206</f>
        <v>0.25523226135783567</v>
      </c>
      <c r="J218" s="428">
        <f t="shared" si="3"/>
        <v>16.666666666666664</v>
      </c>
      <c r="K218" s="444">
        <f>'2022'!W206</f>
        <v>1</v>
      </c>
      <c r="L218" s="444"/>
      <c r="M218" s="444"/>
      <c r="N218" s="444"/>
      <c r="O218" s="444"/>
    </row>
    <row r="219" spans="1:15" ht="31.5" x14ac:dyDescent="0.2">
      <c r="A219" s="437">
        <v>179</v>
      </c>
      <c r="B219" s="458" t="s">
        <v>337</v>
      </c>
      <c r="C219" s="442">
        <f>'2022'!B207</f>
        <v>182.6</v>
      </c>
      <c r="D219" s="443">
        <f>'2022'!M207</f>
        <v>285</v>
      </c>
      <c r="E219" s="443">
        <f>'2022'!N207</f>
        <v>280</v>
      </c>
      <c r="F219" s="443">
        <f>'2022'!O207</f>
        <v>284</v>
      </c>
      <c r="G219" s="442">
        <f>'2022'!P207</f>
        <v>1.5608740000000001</v>
      </c>
      <c r="H219" s="442">
        <f>'2022'!Q207</f>
        <v>1.53349</v>
      </c>
      <c r="I219" s="442">
        <f>'2022'!R207</f>
        <v>1.5553121577217963</v>
      </c>
      <c r="J219" s="428">
        <f t="shared" si="3"/>
        <v>7.042253521126761</v>
      </c>
      <c r="K219" s="444">
        <f>'2022'!W207</f>
        <v>20</v>
      </c>
      <c r="L219" s="439"/>
      <c r="M219" s="439"/>
      <c r="N219" s="439"/>
      <c r="O219" s="463"/>
    </row>
    <row r="220" spans="1:15" ht="15.75" x14ac:dyDescent="0.2">
      <c r="A220" s="437"/>
      <c r="B220" s="89" t="s">
        <v>239</v>
      </c>
      <c r="C220" s="447"/>
      <c r="D220" s="446"/>
      <c r="E220" s="446"/>
      <c r="F220" s="446"/>
      <c r="G220" s="447"/>
      <c r="H220" s="447"/>
      <c r="I220" s="447"/>
      <c r="J220" s="428">
        <f t="shared" si="3"/>
        <v>0</v>
      </c>
      <c r="K220" s="457"/>
      <c r="L220" s="444"/>
      <c r="M220" s="444"/>
      <c r="N220" s="444"/>
      <c r="O220" s="444"/>
    </row>
    <row r="221" spans="1:15" ht="31.5" x14ac:dyDescent="0.2">
      <c r="A221" s="437">
        <v>180</v>
      </c>
      <c r="B221" s="458" t="s">
        <v>348</v>
      </c>
      <c r="C221" s="442">
        <f>'2022'!B209</f>
        <v>397</v>
      </c>
      <c r="D221" s="443">
        <f>'2022'!M209</f>
        <v>204</v>
      </c>
      <c r="E221" s="443">
        <f>'2022'!N209</f>
        <v>205</v>
      </c>
      <c r="F221" s="443">
        <f>'2022'!O209</f>
        <v>214</v>
      </c>
      <c r="G221" s="442">
        <f>'2022'!P209</f>
        <v>0.51385400000000003</v>
      </c>
      <c r="H221" s="442">
        <f>'2022'!Q209</f>
        <v>0.51637299999999997</v>
      </c>
      <c r="I221" s="442">
        <f>'2022'!R209</f>
        <v>0.53904282115869018</v>
      </c>
      <c r="J221" s="428">
        <f t="shared" si="3"/>
        <v>9.8130841121495322</v>
      </c>
      <c r="K221" s="444">
        <f>'2022'!W209</f>
        <v>21</v>
      </c>
      <c r="L221" s="444"/>
      <c r="M221" s="444"/>
      <c r="N221" s="444"/>
      <c r="O221" s="444"/>
    </row>
    <row r="222" spans="1:15" ht="31.5" x14ac:dyDescent="0.2">
      <c r="A222" s="437">
        <v>181</v>
      </c>
      <c r="B222" s="116" t="s">
        <v>451</v>
      </c>
      <c r="C222" s="442">
        <f>'2022'!B210</f>
        <v>283.51</v>
      </c>
      <c r="D222" s="688">
        <f>'2022'!M210</f>
        <v>962</v>
      </c>
      <c r="E222" s="688">
        <f>'2022'!N210</f>
        <v>975</v>
      </c>
      <c r="F222" s="443">
        <f>'2022'!O210</f>
        <v>160</v>
      </c>
      <c r="G222" s="690">
        <f>'2022'!P210</f>
        <v>0.534412</v>
      </c>
      <c r="H222" s="690">
        <f>'2022'!Q210</f>
        <v>0.57011599999999996</v>
      </c>
      <c r="I222" s="442">
        <f>'2022'!R210</f>
        <v>0.56435399104088046</v>
      </c>
      <c r="J222" s="428">
        <f t="shared" si="3"/>
        <v>10</v>
      </c>
      <c r="K222" s="444">
        <f>'2022'!W210</f>
        <v>16</v>
      </c>
      <c r="L222" s="457"/>
      <c r="M222" s="457"/>
      <c r="N222" s="457"/>
      <c r="O222" s="482"/>
    </row>
    <row r="223" spans="1:15" ht="47.25" x14ac:dyDescent="0.2">
      <c r="A223" s="437">
        <v>182</v>
      </c>
      <c r="B223" s="116" t="s">
        <v>452</v>
      </c>
      <c r="C223" s="442">
        <f>'2022'!B211</f>
        <v>17.29</v>
      </c>
      <c r="D223" s="692"/>
      <c r="E223" s="692"/>
      <c r="F223" s="443">
        <f>'2022'!O211</f>
        <v>10</v>
      </c>
      <c r="G223" s="693"/>
      <c r="H223" s="693"/>
      <c r="I223" s="442">
        <f>'2022'!R211</f>
        <v>0.578368999421631</v>
      </c>
      <c r="J223" s="428">
        <f t="shared" si="3"/>
        <v>10</v>
      </c>
      <c r="K223" s="444">
        <f>'2022'!W211</f>
        <v>1</v>
      </c>
      <c r="L223" s="457"/>
      <c r="M223" s="457"/>
      <c r="N223" s="457"/>
      <c r="O223" s="482"/>
    </row>
    <row r="224" spans="1:15" ht="49.5" customHeight="1" x14ac:dyDescent="0.2">
      <c r="A224" s="437">
        <v>183</v>
      </c>
      <c r="B224" s="116" t="s">
        <v>453</v>
      </c>
      <c r="C224" s="442">
        <f>'2022'!B212</f>
        <v>21.34</v>
      </c>
      <c r="D224" s="689"/>
      <c r="E224" s="689"/>
      <c r="F224" s="443">
        <f>'2022'!O212</f>
        <v>12</v>
      </c>
      <c r="G224" s="691"/>
      <c r="H224" s="691"/>
      <c r="I224" s="442">
        <f>'2022'!R212</f>
        <v>0.5623242736644799</v>
      </c>
      <c r="J224" s="428">
        <f t="shared" si="3"/>
        <v>8.3333333333333321</v>
      </c>
      <c r="K224" s="444">
        <f>'2022'!W212</f>
        <v>1</v>
      </c>
      <c r="L224" s="439"/>
      <c r="M224" s="439"/>
      <c r="N224" s="439"/>
      <c r="O224" s="463"/>
    </row>
    <row r="225" spans="1:15" ht="47.25" x14ac:dyDescent="0.2">
      <c r="A225" s="437">
        <v>184</v>
      </c>
      <c r="B225" s="459" t="s">
        <v>355</v>
      </c>
      <c r="C225" s="442">
        <f>'2022'!B213</f>
        <v>398.80799999999999</v>
      </c>
      <c r="D225" s="443">
        <f>'2022'!M213</f>
        <v>99</v>
      </c>
      <c r="E225" s="443">
        <f>'2022'!N213</f>
        <v>105</v>
      </c>
      <c r="F225" s="443">
        <f>'2022'!O213</f>
        <v>120</v>
      </c>
      <c r="G225" s="442">
        <f>'2022'!P213</f>
        <v>0.28285700000000003</v>
      </c>
      <c r="H225" s="442">
        <f>'2022'!Q213</f>
        <v>0.3</v>
      </c>
      <c r="I225" s="442">
        <f>'2022'!R213</f>
        <v>0.30089667208280679</v>
      </c>
      <c r="J225" s="428">
        <f t="shared" si="3"/>
        <v>10</v>
      </c>
      <c r="K225" s="444">
        <f>'2022'!W213</f>
        <v>12</v>
      </c>
      <c r="L225" s="444"/>
      <c r="M225" s="444"/>
      <c r="N225" s="444"/>
      <c r="O225" s="444"/>
    </row>
    <row r="226" spans="1:15" ht="47.25" x14ac:dyDescent="0.2">
      <c r="A226" s="437">
        <v>185</v>
      </c>
      <c r="B226" s="129" t="s">
        <v>454</v>
      </c>
      <c r="C226" s="442">
        <f>'2022'!B214</f>
        <v>379.44299999999998</v>
      </c>
      <c r="D226" s="443">
        <f>'2022'!M214</f>
        <v>0</v>
      </c>
      <c r="E226" s="443">
        <f>'2022'!N214</f>
        <v>0</v>
      </c>
      <c r="F226" s="443">
        <f>'2022'!O214</f>
        <v>209</v>
      </c>
      <c r="G226" s="442">
        <f>'2022'!P214</f>
        <v>0</v>
      </c>
      <c r="H226" s="442">
        <f>'2022'!Q214</f>
        <v>0</v>
      </c>
      <c r="I226" s="442">
        <f>'2022'!R214</f>
        <v>0.55080736764151672</v>
      </c>
      <c r="J226" s="428">
        <f t="shared" si="3"/>
        <v>9.5693779904306222</v>
      </c>
      <c r="K226" s="444">
        <f>'2022'!W214</f>
        <v>20</v>
      </c>
      <c r="L226" s="457"/>
      <c r="M226" s="457"/>
      <c r="N226" s="457"/>
      <c r="O226" s="482"/>
    </row>
    <row r="227" spans="1:15" ht="47.25" x14ac:dyDescent="0.2">
      <c r="A227" s="437">
        <v>186</v>
      </c>
      <c r="B227" s="129" t="s">
        <v>455</v>
      </c>
      <c r="C227" s="442">
        <f>'2022'!B215</f>
        <v>349.32100000000003</v>
      </c>
      <c r="D227" s="443">
        <f>'2022'!M215</f>
        <v>0</v>
      </c>
      <c r="E227" s="443">
        <f>'2022'!N215</f>
        <v>0</v>
      </c>
      <c r="F227" s="443">
        <f>'2022'!O215</f>
        <v>192</v>
      </c>
      <c r="G227" s="442">
        <f>'2022'!P215</f>
        <v>0</v>
      </c>
      <c r="H227" s="442">
        <f>'2022'!Q215</f>
        <v>0</v>
      </c>
      <c r="I227" s="442">
        <f>'2022'!R215</f>
        <v>0.54963772575940173</v>
      </c>
      <c r="J227" s="428">
        <f t="shared" si="3"/>
        <v>5.7291666666666661</v>
      </c>
      <c r="K227" s="444">
        <f>'2022'!W215</f>
        <v>11</v>
      </c>
      <c r="L227" s="457"/>
      <c r="M227" s="457"/>
      <c r="N227" s="457"/>
      <c r="O227" s="482"/>
    </row>
    <row r="228" spans="1:15" ht="47.25" x14ac:dyDescent="0.2">
      <c r="A228" s="437">
        <v>187</v>
      </c>
      <c r="B228" s="129" t="s">
        <v>456</v>
      </c>
      <c r="C228" s="442">
        <f>'2022'!B216</f>
        <v>144.42500000000001</v>
      </c>
      <c r="D228" s="443">
        <f>'2022'!M216</f>
        <v>0</v>
      </c>
      <c r="E228" s="443">
        <f>'2022'!N216</f>
        <v>0</v>
      </c>
      <c r="F228" s="443">
        <f>'2022'!O216</f>
        <v>77</v>
      </c>
      <c r="G228" s="442">
        <f>'2022'!P216</f>
        <v>0</v>
      </c>
      <c r="H228" s="442">
        <f>'2022'!Q216</f>
        <v>0</v>
      </c>
      <c r="I228" s="442">
        <f>'2022'!R216</f>
        <v>0.53314869309330093</v>
      </c>
      <c r="J228" s="428">
        <f t="shared" si="3"/>
        <v>6.4935064935064926</v>
      </c>
      <c r="K228" s="444">
        <f>'2022'!W216</f>
        <v>5</v>
      </c>
      <c r="L228" s="457"/>
      <c r="M228" s="457"/>
      <c r="N228" s="457"/>
      <c r="O228" s="482"/>
    </row>
    <row r="229" spans="1:15" ht="47.25" x14ac:dyDescent="0.2">
      <c r="A229" s="437">
        <v>188</v>
      </c>
      <c r="B229" s="129" t="s">
        <v>457</v>
      </c>
      <c r="C229" s="442">
        <f>'2022'!B217</f>
        <v>289.97000000000003</v>
      </c>
      <c r="D229" s="443">
        <f>'2022'!M217</f>
        <v>0</v>
      </c>
      <c r="E229" s="443">
        <f>'2022'!N217</f>
        <v>0</v>
      </c>
      <c r="F229" s="443">
        <f>'2022'!O217</f>
        <v>157</v>
      </c>
      <c r="G229" s="442">
        <f>'2022'!P217</f>
        <v>0</v>
      </c>
      <c r="H229" s="442">
        <f>'2022'!Q217</f>
        <v>0</v>
      </c>
      <c r="I229" s="442">
        <f>'2022'!R217</f>
        <v>0.54143532089526503</v>
      </c>
      <c r="J229" s="428">
        <f t="shared" si="3"/>
        <v>6.369426751592357</v>
      </c>
      <c r="K229" s="444">
        <f>'2022'!W217</f>
        <v>10</v>
      </c>
      <c r="L229" s="457"/>
      <c r="M229" s="457"/>
      <c r="N229" s="457"/>
      <c r="O229" s="482"/>
    </row>
    <row r="230" spans="1:15" ht="31.5" x14ac:dyDescent="0.2">
      <c r="A230" s="437">
        <v>189</v>
      </c>
      <c r="B230" s="129" t="s">
        <v>458</v>
      </c>
      <c r="C230" s="442">
        <f>'2022'!B218</f>
        <v>246.11</v>
      </c>
      <c r="D230" s="443">
        <f>'2022'!M218</f>
        <v>0</v>
      </c>
      <c r="E230" s="443">
        <f>'2022'!N218</f>
        <v>0</v>
      </c>
      <c r="F230" s="443">
        <f>'2022'!O218</f>
        <v>206</v>
      </c>
      <c r="G230" s="442">
        <f>'2022'!P218</f>
        <v>0</v>
      </c>
      <c r="H230" s="442">
        <f>'2022'!Q218</f>
        <v>0</v>
      </c>
      <c r="I230" s="442">
        <f>'2022'!R218</f>
        <v>0.83702409491690699</v>
      </c>
      <c r="J230" s="428">
        <f t="shared" si="3"/>
        <v>9.7087378640776691</v>
      </c>
      <c r="K230" s="444">
        <f>'2022'!W218</f>
        <v>20</v>
      </c>
      <c r="L230" s="457"/>
      <c r="M230" s="457"/>
      <c r="N230" s="457"/>
      <c r="O230" s="482"/>
    </row>
    <row r="231" spans="1:15" ht="47.25" x14ac:dyDescent="0.2">
      <c r="A231" s="437">
        <v>190</v>
      </c>
      <c r="B231" s="473" t="s">
        <v>240</v>
      </c>
      <c r="C231" s="442">
        <f>'2022'!B219</f>
        <v>89.932000000000002</v>
      </c>
      <c r="D231" s="443">
        <f>'2022'!M219</f>
        <v>0</v>
      </c>
      <c r="E231" s="443">
        <f>'2022'!N219</f>
        <v>51</v>
      </c>
      <c r="F231" s="443">
        <f>'2022'!O219</f>
        <v>51</v>
      </c>
      <c r="G231" s="442">
        <f>'2022'!P219</f>
        <v>0</v>
      </c>
      <c r="H231" s="442">
        <f>'2022'!Q219</f>
        <v>0.56709699999999996</v>
      </c>
      <c r="I231" s="442">
        <f>'2022'!R219</f>
        <v>0.56709513854912597</v>
      </c>
      <c r="J231" s="428">
        <f t="shared" si="3"/>
        <v>7.8431372549019605</v>
      </c>
      <c r="K231" s="444">
        <f>'2022'!W219</f>
        <v>4</v>
      </c>
      <c r="L231" s="439"/>
      <c r="M231" s="439"/>
      <c r="N231" s="439"/>
      <c r="O231" s="463"/>
    </row>
    <row r="232" spans="1:15" ht="15.75" x14ac:dyDescent="0.2">
      <c r="A232" s="437"/>
      <c r="B232" s="89" t="s">
        <v>251</v>
      </c>
      <c r="C232" s="447"/>
      <c r="D232" s="446"/>
      <c r="E232" s="446"/>
      <c r="F232" s="446"/>
      <c r="G232" s="447"/>
      <c r="H232" s="447"/>
      <c r="I232" s="447"/>
      <c r="J232" s="428">
        <f t="shared" ref="J232:J272" si="4">IF(K232&gt;0,K232/F232*100,0)</f>
        <v>0</v>
      </c>
      <c r="K232" s="457"/>
      <c r="L232" s="444"/>
      <c r="M232" s="444"/>
      <c r="N232" s="444"/>
      <c r="O232" s="444"/>
    </row>
    <row r="233" spans="1:15" ht="48" customHeight="1" x14ac:dyDescent="0.2">
      <c r="A233" s="437">
        <v>191</v>
      </c>
      <c r="B233" s="458" t="s">
        <v>356</v>
      </c>
      <c r="C233" s="442">
        <f>'2022'!B221</f>
        <v>144.4</v>
      </c>
      <c r="D233" s="443">
        <f>'2022'!M221</f>
        <v>354</v>
      </c>
      <c r="E233" s="443">
        <f>'2022'!N221</f>
        <v>409</v>
      </c>
      <c r="F233" s="443">
        <f>'2022'!O221</f>
        <v>362</v>
      </c>
      <c r="G233" s="442">
        <f>'2022'!P221</f>
        <v>2.4515229999999999</v>
      </c>
      <c r="H233" s="442">
        <f>'2022'!Q221</f>
        <v>2.8324099999999999</v>
      </c>
      <c r="I233" s="442">
        <f>'2022'!R221</f>
        <v>2.5069252077562325</v>
      </c>
      <c r="J233" s="428">
        <f t="shared" si="4"/>
        <v>24.861878453038674</v>
      </c>
      <c r="K233" s="444">
        <f>'2022'!W221</f>
        <v>90</v>
      </c>
      <c r="L233" s="444"/>
      <c r="M233" s="444"/>
      <c r="N233" s="444"/>
      <c r="O233" s="444"/>
    </row>
    <row r="234" spans="1:15" ht="63" x14ac:dyDescent="0.2">
      <c r="A234" s="437">
        <v>192</v>
      </c>
      <c r="B234" s="458" t="s">
        <v>357</v>
      </c>
      <c r="C234" s="442">
        <f>'2022'!B222</f>
        <v>18</v>
      </c>
      <c r="D234" s="443">
        <f>'2022'!M222</f>
        <v>28</v>
      </c>
      <c r="E234" s="443">
        <f>'2022'!N222</f>
        <v>29</v>
      </c>
      <c r="F234" s="443">
        <f>'2022'!O222</f>
        <v>26</v>
      </c>
      <c r="G234" s="442">
        <f>'2022'!P222</f>
        <v>1.5555559999999999</v>
      </c>
      <c r="H234" s="442">
        <f>'2022'!Q222</f>
        <v>1.611111</v>
      </c>
      <c r="I234" s="442">
        <f>'2022'!R222</f>
        <v>1.4444444444444444</v>
      </c>
      <c r="J234" s="428">
        <f t="shared" si="4"/>
        <v>26.923076923076923</v>
      </c>
      <c r="K234" s="444">
        <f>'2022'!W222</f>
        <v>7</v>
      </c>
      <c r="L234" s="444"/>
      <c r="M234" s="444"/>
      <c r="N234" s="444"/>
      <c r="O234" s="444"/>
    </row>
    <row r="235" spans="1:15" ht="15.75" x14ac:dyDescent="0.2">
      <c r="A235" s="437"/>
      <c r="B235" s="89" t="s">
        <v>21</v>
      </c>
      <c r="C235" s="447"/>
      <c r="D235" s="446"/>
      <c r="E235" s="446"/>
      <c r="F235" s="446"/>
      <c r="G235" s="447"/>
      <c r="H235" s="447"/>
      <c r="I235" s="447"/>
      <c r="J235" s="428"/>
      <c r="K235" s="457"/>
      <c r="L235" s="444"/>
      <c r="M235" s="444"/>
      <c r="N235" s="444"/>
      <c r="O235" s="444"/>
    </row>
    <row r="236" spans="1:15" ht="31.5" x14ac:dyDescent="0.2">
      <c r="A236" s="483">
        <v>193</v>
      </c>
      <c r="B236" s="458" t="s">
        <v>22</v>
      </c>
      <c r="C236" s="442">
        <f>'2022'!B224</f>
        <v>240</v>
      </c>
      <c r="D236" s="443">
        <f>'2022'!M224</f>
        <v>0</v>
      </c>
      <c r="E236" s="443">
        <f>'2022'!N224</f>
        <v>0</v>
      </c>
      <c r="F236" s="443">
        <f>'2022'!O224</f>
        <v>0</v>
      </c>
      <c r="G236" s="442">
        <f>'2022'!P224</f>
        <v>0</v>
      </c>
      <c r="H236" s="442">
        <f>'2022'!Q224</f>
        <v>0</v>
      </c>
      <c r="I236" s="442">
        <f>'2022'!R224</f>
        <v>0</v>
      </c>
      <c r="J236" s="428">
        <f t="shared" si="4"/>
        <v>0</v>
      </c>
      <c r="K236" s="444">
        <f>'2022'!W224</f>
        <v>0</v>
      </c>
      <c r="L236" s="439"/>
      <c r="M236" s="439"/>
      <c r="N236" s="439"/>
      <c r="O236" s="463"/>
    </row>
    <row r="237" spans="1:15" ht="15.75" x14ac:dyDescent="0.2">
      <c r="A237" s="472"/>
      <c r="B237" s="89" t="s">
        <v>29</v>
      </c>
      <c r="C237" s="447"/>
      <c r="D237" s="446"/>
      <c r="E237" s="446"/>
      <c r="F237" s="446"/>
      <c r="G237" s="447"/>
      <c r="H237" s="447"/>
      <c r="I237" s="447"/>
      <c r="J237" s="428"/>
      <c r="K237" s="457"/>
      <c r="L237" s="444"/>
      <c r="M237" s="444"/>
      <c r="N237" s="444"/>
      <c r="O237" s="444"/>
    </row>
    <row r="238" spans="1:15" ht="47.25" x14ac:dyDescent="0.2">
      <c r="A238" s="484">
        <v>194</v>
      </c>
      <c r="B238" s="126" t="s">
        <v>358</v>
      </c>
      <c r="C238" s="442">
        <f>'2022'!B226</f>
        <v>33.299999999999997</v>
      </c>
      <c r="D238" s="688">
        <f>'2022'!M226</f>
        <v>20</v>
      </c>
      <c r="E238" s="688">
        <f>'2022'!N226</f>
        <v>20</v>
      </c>
      <c r="F238" s="443">
        <f>'2022'!O226</f>
        <v>10</v>
      </c>
      <c r="G238" s="690">
        <f>'2022'!P226</f>
        <v>0.308166</v>
      </c>
      <c r="H238" s="690">
        <f>'2022'!Q226</f>
        <v>0.308166</v>
      </c>
      <c r="I238" s="442">
        <f>'2022'!R226</f>
        <v>0.3003003003003003</v>
      </c>
      <c r="J238" s="428">
        <f t="shared" si="4"/>
        <v>30</v>
      </c>
      <c r="K238" s="444">
        <f>'2022'!W226</f>
        <v>3</v>
      </c>
      <c r="L238" s="444"/>
      <c r="M238" s="444"/>
      <c r="N238" s="444"/>
      <c r="O238" s="444"/>
    </row>
    <row r="239" spans="1:15" ht="58.5" customHeight="1" x14ac:dyDescent="0.2">
      <c r="A239" s="484">
        <v>195</v>
      </c>
      <c r="B239" s="116" t="s">
        <v>359</v>
      </c>
      <c r="C239" s="442">
        <f>'2022'!B227</f>
        <v>31.3</v>
      </c>
      <c r="D239" s="689"/>
      <c r="E239" s="689"/>
      <c r="F239" s="443">
        <f>'2022'!O227</f>
        <v>10</v>
      </c>
      <c r="G239" s="691"/>
      <c r="H239" s="691"/>
      <c r="I239" s="442">
        <f>'2022'!R227</f>
        <v>0.31948881789137379</v>
      </c>
      <c r="J239" s="428">
        <f t="shared" si="4"/>
        <v>30</v>
      </c>
      <c r="K239" s="444">
        <f>'2022'!W227</f>
        <v>3</v>
      </c>
      <c r="L239" s="444"/>
      <c r="M239" s="444"/>
      <c r="N239" s="444"/>
      <c r="O239" s="444"/>
    </row>
    <row r="240" spans="1:15" ht="47.25" x14ac:dyDescent="0.2">
      <c r="A240" s="484">
        <v>196</v>
      </c>
      <c r="B240" s="458" t="s">
        <v>30</v>
      </c>
      <c r="C240" s="442">
        <f>'2022'!B228</f>
        <v>34</v>
      </c>
      <c r="D240" s="443">
        <f>'2022'!M228</f>
        <v>10</v>
      </c>
      <c r="E240" s="443">
        <f>'2022'!N228</f>
        <v>14</v>
      </c>
      <c r="F240" s="443">
        <f>'2022'!O228</f>
        <v>16</v>
      </c>
      <c r="G240" s="442">
        <f>'2022'!P228</f>
        <v>0.29411799999999999</v>
      </c>
      <c r="H240" s="442">
        <f>'2022'!Q228</f>
        <v>0.41176499999999999</v>
      </c>
      <c r="I240" s="442">
        <f>'2022'!R228</f>
        <v>0.47058823529411764</v>
      </c>
      <c r="J240" s="428">
        <f t="shared" si="4"/>
        <v>6.25</v>
      </c>
      <c r="K240" s="444">
        <f>'2022'!W228</f>
        <v>1</v>
      </c>
      <c r="L240" s="444"/>
      <c r="M240" s="444"/>
      <c r="N240" s="444"/>
      <c r="O240" s="444"/>
    </row>
    <row r="241" spans="1:15" ht="31.5" x14ac:dyDescent="0.2">
      <c r="A241" s="484">
        <v>197</v>
      </c>
      <c r="B241" s="458" t="s">
        <v>31</v>
      </c>
      <c r="C241" s="442">
        <f>'2022'!B229</f>
        <v>21.36</v>
      </c>
      <c r="D241" s="443">
        <f>'2022'!M229</f>
        <v>12</v>
      </c>
      <c r="E241" s="443">
        <f>'2022'!N229</f>
        <v>14</v>
      </c>
      <c r="F241" s="443">
        <f>'2022'!O229</f>
        <v>14</v>
      </c>
      <c r="G241" s="442">
        <f>'2022'!P229</f>
        <v>0.56179800000000002</v>
      </c>
      <c r="H241" s="442">
        <f>'2022'!Q229</f>
        <v>0.65543099999999999</v>
      </c>
      <c r="I241" s="442">
        <f>'2022'!R229</f>
        <v>0.65543071161048694</v>
      </c>
      <c r="J241" s="428">
        <f t="shared" si="4"/>
        <v>14.285714285714285</v>
      </c>
      <c r="K241" s="444">
        <f>'2022'!W229</f>
        <v>2</v>
      </c>
      <c r="L241" s="444"/>
      <c r="M241" s="444"/>
      <c r="N241" s="444"/>
      <c r="O241" s="444"/>
    </row>
    <row r="242" spans="1:15" ht="31.5" x14ac:dyDescent="0.2">
      <c r="A242" s="484">
        <v>198</v>
      </c>
      <c r="B242" s="458" t="s">
        <v>34</v>
      </c>
      <c r="C242" s="442">
        <f>'2022'!B230</f>
        <v>254.54</v>
      </c>
      <c r="D242" s="443">
        <f>'2022'!M230</f>
        <v>35</v>
      </c>
      <c r="E242" s="443">
        <f>'2022'!N230</f>
        <v>41</v>
      </c>
      <c r="F242" s="443">
        <f>'2022'!O230</f>
        <v>52</v>
      </c>
      <c r="G242" s="442">
        <f>'2022'!P230</f>
        <v>0.13649500000000001</v>
      </c>
      <c r="H242" s="442">
        <f>'2022'!Q230</f>
        <v>0.15989400000000001</v>
      </c>
      <c r="I242" s="442">
        <f>'2022'!R230</f>
        <v>0.20429009193054137</v>
      </c>
      <c r="J242" s="428">
        <f t="shared" si="4"/>
        <v>15.384615384615385</v>
      </c>
      <c r="K242" s="444">
        <f>'2022'!W230</f>
        <v>8</v>
      </c>
      <c r="L242" s="444"/>
      <c r="M242" s="444"/>
      <c r="N242" s="444"/>
      <c r="O242" s="444"/>
    </row>
    <row r="243" spans="1:15" ht="15.75" x14ac:dyDescent="0.2">
      <c r="A243" s="472"/>
      <c r="B243" s="89" t="s">
        <v>37</v>
      </c>
      <c r="C243" s="447"/>
      <c r="D243" s="446"/>
      <c r="E243" s="446"/>
      <c r="F243" s="446"/>
      <c r="G243" s="447"/>
      <c r="H243" s="447"/>
      <c r="I243" s="447"/>
      <c r="J243" s="428"/>
      <c r="K243" s="457"/>
      <c r="L243" s="444"/>
      <c r="M243" s="444"/>
      <c r="N243" s="444"/>
      <c r="O243" s="444"/>
    </row>
    <row r="244" spans="1:15" ht="31.5" x14ac:dyDescent="0.2">
      <c r="A244" s="484">
        <v>199</v>
      </c>
      <c r="B244" s="458" t="s">
        <v>360</v>
      </c>
      <c r="C244" s="442">
        <f>'2022'!B232</f>
        <v>9.0289999999999999</v>
      </c>
      <c r="D244" s="443">
        <f>'2022'!M232</f>
        <v>0</v>
      </c>
      <c r="E244" s="443">
        <f>'2022'!N232</f>
        <v>0</v>
      </c>
      <c r="F244" s="443">
        <f>'2022'!O232</f>
        <v>0</v>
      </c>
      <c r="G244" s="442">
        <f>'2022'!P232</f>
        <v>0</v>
      </c>
      <c r="H244" s="442">
        <f>'2022'!Q232</f>
        <v>0</v>
      </c>
      <c r="I244" s="442">
        <f>'2022'!R232</f>
        <v>0</v>
      </c>
      <c r="J244" s="428">
        <f t="shared" si="4"/>
        <v>0</v>
      </c>
      <c r="K244" s="444">
        <f>'2022'!W232</f>
        <v>0</v>
      </c>
      <c r="L244" s="444"/>
      <c r="M244" s="444"/>
      <c r="N244" s="444"/>
      <c r="O244" s="444"/>
    </row>
    <row r="245" spans="1:15" ht="39" customHeight="1" x14ac:dyDescent="0.2">
      <c r="A245" s="484">
        <v>200</v>
      </c>
      <c r="B245" s="114" t="s">
        <v>361</v>
      </c>
      <c r="C245" s="442">
        <f>'2022'!B233</f>
        <v>19.600000000000001</v>
      </c>
      <c r="D245" s="443">
        <f>'2022'!M233</f>
        <v>8</v>
      </c>
      <c r="E245" s="443">
        <f>'2022'!N233</f>
        <v>8</v>
      </c>
      <c r="F245" s="443">
        <f>'2022'!O233</f>
        <v>10</v>
      </c>
      <c r="G245" s="442">
        <f>'2022'!P233</f>
        <v>0.408163</v>
      </c>
      <c r="H245" s="442">
        <f>'2022'!Q233</f>
        <v>0.408163</v>
      </c>
      <c r="I245" s="442">
        <f>'2022'!R233</f>
        <v>0.51020408163265307</v>
      </c>
      <c r="J245" s="428">
        <f t="shared" si="4"/>
        <v>30</v>
      </c>
      <c r="K245" s="444">
        <f>'2022'!W233</f>
        <v>3</v>
      </c>
      <c r="L245" s="439"/>
      <c r="M245" s="439"/>
      <c r="N245" s="439"/>
      <c r="O245" s="463"/>
    </row>
    <row r="246" spans="1:15" ht="31.5" x14ac:dyDescent="0.2">
      <c r="A246" s="484">
        <v>201</v>
      </c>
      <c r="B246" s="458" t="s">
        <v>44</v>
      </c>
      <c r="C246" s="442">
        <f>'2022'!B234</f>
        <v>10</v>
      </c>
      <c r="D246" s="443">
        <f>'2022'!M234</f>
        <v>0</v>
      </c>
      <c r="E246" s="443">
        <f>'2022'!N234</f>
        <v>0</v>
      </c>
      <c r="F246" s="443">
        <f>'2022'!O234</f>
        <v>7</v>
      </c>
      <c r="G246" s="442">
        <f>'2022'!P234</f>
        <v>0</v>
      </c>
      <c r="H246" s="442">
        <f>'2022'!Q234</f>
        <v>0</v>
      </c>
      <c r="I246" s="442">
        <f>'2022'!R234</f>
        <v>0.7</v>
      </c>
      <c r="J246" s="428">
        <f t="shared" si="4"/>
        <v>0</v>
      </c>
      <c r="K246" s="444">
        <f>'2022'!W234</f>
        <v>0</v>
      </c>
      <c r="L246" s="444"/>
      <c r="M246" s="444"/>
      <c r="N246" s="444"/>
      <c r="O246" s="444"/>
    </row>
    <row r="247" spans="1:15" ht="31.5" x14ac:dyDescent="0.2">
      <c r="A247" s="484">
        <v>202</v>
      </c>
      <c r="B247" s="458" t="s">
        <v>45</v>
      </c>
      <c r="C247" s="442">
        <f>'2022'!B235</f>
        <v>9.8000000000000007</v>
      </c>
      <c r="D247" s="443">
        <f>'2022'!M235</f>
        <v>0</v>
      </c>
      <c r="E247" s="443">
        <f>'2022'!N235</f>
        <v>0</v>
      </c>
      <c r="F247" s="443">
        <f>'2022'!O235</f>
        <v>0</v>
      </c>
      <c r="G247" s="442">
        <f>'2022'!P235</f>
        <v>0</v>
      </c>
      <c r="H247" s="442">
        <f>'2022'!Q235</f>
        <v>0</v>
      </c>
      <c r="I247" s="442">
        <f>'2022'!R235</f>
        <v>0</v>
      </c>
      <c r="J247" s="428">
        <f t="shared" si="4"/>
        <v>0</v>
      </c>
      <c r="K247" s="444">
        <f>'2022'!W235</f>
        <v>0</v>
      </c>
      <c r="L247" s="444"/>
      <c r="M247" s="444"/>
      <c r="N247" s="444"/>
      <c r="O247" s="444"/>
    </row>
    <row r="248" spans="1:15" ht="31.5" x14ac:dyDescent="0.2">
      <c r="A248" s="484">
        <v>203</v>
      </c>
      <c r="B248" s="116" t="s">
        <v>459</v>
      </c>
      <c r="C248" s="442">
        <f>'2022'!B236</f>
        <v>302.7</v>
      </c>
      <c r="D248" s="688">
        <f>'2022'!M236</f>
        <v>0</v>
      </c>
      <c r="E248" s="688">
        <f>'2022'!N236</f>
        <v>0</v>
      </c>
      <c r="F248" s="443">
        <f>'2022'!O236</f>
        <v>0</v>
      </c>
      <c r="G248" s="690">
        <f>'2022'!P236</f>
        <v>0</v>
      </c>
      <c r="H248" s="690">
        <f>'2022'!Q236</f>
        <v>0</v>
      </c>
      <c r="I248" s="442">
        <f>'2022'!R236</f>
        <v>0</v>
      </c>
      <c r="J248" s="428">
        <f t="shared" si="4"/>
        <v>0</v>
      </c>
      <c r="K248" s="444">
        <f>'2022'!W236</f>
        <v>0</v>
      </c>
      <c r="L248" s="457"/>
      <c r="M248" s="457"/>
      <c r="N248" s="457"/>
      <c r="O248" s="482"/>
    </row>
    <row r="249" spans="1:15" ht="34.5" customHeight="1" x14ac:dyDescent="0.2">
      <c r="A249" s="484">
        <v>204</v>
      </c>
      <c r="B249" s="116" t="s">
        <v>460</v>
      </c>
      <c r="C249" s="442">
        <f>'2022'!B237</f>
        <v>4.8</v>
      </c>
      <c r="D249" s="689"/>
      <c r="E249" s="689"/>
      <c r="F249" s="443">
        <f>'2022'!O237</f>
        <v>0</v>
      </c>
      <c r="G249" s="691"/>
      <c r="H249" s="691"/>
      <c r="I249" s="442">
        <f>'2022'!R237</f>
        <v>0</v>
      </c>
      <c r="J249" s="428">
        <f t="shared" si="4"/>
        <v>0</v>
      </c>
      <c r="K249" s="444">
        <f>'2022'!W237</f>
        <v>0</v>
      </c>
      <c r="L249" s="439"/>
      <c r="M249" s="439"/>
      <c r="N249" s="439"/>
      <c r="O249" s="463"/>
    </row>
    <row r="250" spans="1:15" ht="31.5" x14ac:dyDescent="0.2">
      <c r="A250" s="484">
        <v>205</v>
      </c>
      <c r="B250" s="458" t="s">
        <v>38</v>
      </c>
      <c r="C250" s="442">
        <f>'2022'!B238</f>
        <v>5.1580000000000004</v>
      </c>
      <c r="D250" s="443">
        <f>'2022'!M238</f>
        <v>0</v>
      </c>
      <c r="E250" s="443">
        <f>'2022'!N238</f>
        <v>0</v>
      </c>
      <c r="F250" s="443">
        <f>'2022'!O238</f>
        <v>4</v>
      </c>
      <c r="G250" s="442">
        <f>'2022'!P238</f>
        <v>0</v>
      </c>
      <c r="H250" s="442">
        <f>'2022'!Q238</f>
        <v>0</v>
      </c>
      <c r="I250" s="442">
        <f>'2022'!R238</f>
        <v>0.7754943776657619</v>
      </c>
      <c r="J250" s="428">
        <f t="shared" si="4"/>
        <v>25</v>
      </c>
      <c r="K250" s="444">
        <f>'2022'!W238</f>
        <v>1</v>
      </c>
      <c r="L250" s="444"/>
      <c r="M250" s="444"/>
      <c r="N250" s="444"/>
      <c r="O250" s="444"/>
    </row>
    <row r="251" spans="1:15" ht="31.5" x14ac:dyDescent="0.2">
      <c r="A251" s="484">
        <v>206</v>
      </c>
      <c r="B251" s="458" t="s">
        <v>362</v>
      </c>
      <c r="C251" s="442">
        <f>'2022'!B239</f>
        <v>6.8</v>
      </c>
      <c r="D251" s="443">
        <f>'2022'!M239</f>
        <v>7</v>
      </c>
      <c r="E251" s="443">
        <f>'2022'!N239</f>
        <v>8</v>
      </c>
      <c r="F251" s="443">
        <f>'2022'!O239</f>
        <v>7</v>
      </c>
      <c r="G251" s="442">
        <f>'2022'!P239</f>
        <v>1.0294220000000001</v>
      </c>
      <c r="H251" s="442">
        <f>'2022'!Q239</f>
        <v>1.1764829999999999</v>
      </c>
      <c r="I251" s="442">
        <f>'2022'!R239</f>
        <v>1.0294117647058825</v>
      </c>
      <c r="J251" s="428">
        <f t="shared" si="4"/>
        <v>28.571428571428569</v>
      </c>
      <c r="K251" s="444">
        <f>'2022'!W239</f>
        <v>2</v>
      </c>
      <c r="L251" s="439"/>
      <c r="M251" s="439"/>
      <c r="N251" s="439"/>
      <c r="O251" s="463"/>
    </row>
    <row r="252" spans="1:15" ht="15.75" x14ac:dyDescent="0.2">
      <c r="A252" s="437"/>
      <c r="B252" s="89" t="s">
        <v>170</v>
      </c>
      <c r="C252" s="447"/>
      <c r="D252" s="446"/>
      <c r="E252" s="446"/>
      <c r="F252" s="446"/>
      <c r="G252" s="447"/>
      <c r="H252" s="447"/>
      <c r="I252" s="447"/>
      <c r="J252" s="428"/>
      <c r="K252" s="457"/>
      <c r="L252" s="444"/>
      <c r="M252" s="444"/>
      <c r="N252" s="444"/>
      <c r="O252" s="444"/>
    </row>
    <row r="253" spans="1:15" ht="31.5" x14ac:dyDescent="0.2">
      <c r="A253" s="437">
        <v>207</v>
      </c>
      <c r="B253" s="458" t="s">
        <v>171</v>
      </c>
      <c r="C253" s="442">
        <f>'2022'!B241</f>
        <v>91.6</v>
      </c>
      <c r="D253" s="443">
        <f>'2022'!M241</f>
        <v>30</v>
      </c>
      <c r="E253" s="443">
        <f>'2022'!N241</f>
        <v>50</v>
      </c>
      <c r="F253" s="443">
        <f>'2022'!O241</f>
        <v>45</v>
      </c>
      <c r="G253" s="442">
        <f>'2022'!P241</f>
        <v>0.32327600000000001</v>
      </c>
      <c r="H253" s="442">
        <f>'2022'!Q241</f>
        <v>0.53867699999999996</v>
      </c>
      <c r="I253" s="442">
        <f>'2022'!R241</f>
        <v>0.49126637554585156</v>
      </c>
      <c r="J253" s="428">
        <f t="shared" si="4"/>
        <v>24.444444444444443</v>
      </c>
      <c r="K253" s="444">
        <f>'2022'!W241</f>
        <v>11</v>
      </c>
      <c r="L253" s="444"/>
      <c r="M253" s="444"/>
      <c r="N253" s="444"/>
      <c r="O253" s="444"/>
    </row>
    <row r="254" spans="1:15" ht="31.5" x14ac:dyDescent="0.2">
      <c r="A254" s="437">
        <v>208</v>
      </c>
      <c r="B254" s="458" t="s">
        <v>172</v>
      </c>
      <c r="C254" s="442">
        <f>'2022'!B242</f>
        <v>347.2</v>
      </c>
      <c r="D254" s="443">
        <f>'2022'!M242</f>
        <v>48</v>
      </c>
      <c r="E254" s="443">
        <f>'2022'!N242</f>
        <v>50</v>
      </c>
      <c r="F254" s="443">
        <f>'2022'!O242</f>
        <v>50</v>
      </c>
      <c r="G254" s="442">
        <f>'2022'!P242</f>
        <v>0.13824900000000001</v>
      </c>
      <c r="H254" s="442">
        <f>'2022'!Q242</f>
        <v>0.144009</v>
      </c>
      <c r="I254" s="442">
        <f>'2022'!R242</f>
        <v>0.14400921658986177</v>
      </c>
      <c r="J254" s="428">
        <f t="shared" si="4"/>
        <v>20</v>
      </c>
      <c r="K254" s="444">
        <f>'2022'!W242</f>
        <v>10</v>
      </c>
      <c r="L254" s="444"/>
      <c r="M254" s="444"/>
      <c r="N254" s="444"/>
      <c r="O254" s="444"/>
    </row>
    <row r="255" spans="1:15" ht="15.75" x14ac:dyDescent="0.2">
      <c r="A255" s="437"/>
      <c r="B255" s="89" t="s">
        <v>151</v>
      </c>
      <c r="C255" s="447"/>
      <c r="D255" s="446"/>
      <c r="E255" s="446"/>
      <c r="F255" s="446"/>
      <c r="G255" s="447"/>
      <c r="H255" s="447"/>
      <c r="I255" s="447"/>
      <c r="J255" s="428"/>
      <c r="K255" s="457"/>
      <c r="L255" s="444"/>
      <c r="M255" s="444"/>
      <c r="N255" s="444"/>
      <c r="O255" s="444"/>
    </row>
    <row r="256" spans="1:15" ht="31.5" x14ac:dyDescent="0.2">
      <c r="A256" s="437">
        <v>209</v>
      </c>
      <c r="B256" s="458" t="s">
        <v>152</v>
      </c>
      <c r="C256" s="442">
        <f>'2022'!B244</f>
        <v>211.2</v>
      </c>
      <c r="D256" s="443">
        <f>'2022'!M244</f>
        <v>0</v>
      </c>
      <c r="E256" s="443">
        <f>'2022'!N244</f>
        <v>0</v>
      </c>
      <c r="F256" s="443">
        <f>'2022'!O244</f>
        <v>0</v>
      </c>
      <c r="G256" s="442">
        <f>'2022'!P244</f>
        <v>0</v>
      </c>
      <c r="H256" s="442">
        <f>'2022'!Q244</f>
        <v>0</v>
      </c>
      <c r="I256" s="442">
        <f>'2022'!R244</f>
        <v>0</v>
      </c>
      <c r="J256" s="428">
        <f t="shared" si="4"/>
        <v>0</v>
      </c>
      <c r="K256" s="444">
        <f>'2022'!W244</f>
        <v>0</v>
      </c>
      <c r="L256" s="444"/>
      <c r="M256" s="444"/>
      <c r="N256" s="444"/>
      <c r="O256" s="444"/>
    </row>
    <row r="257" spans="1:15" ht="15.75" x14ac:dyDescent="0.2">
      <c r="A257" s="437"/>
      <c r="B257" s="89" t="s">
        <v>254</v>
      </c>
      <c r="C257" s="447"/>
      <c r="D257" s="446"/>
      <c r="E257" s="446"/>
      <c r="F257" s="446"/>
      <c r="G257" s="447"/>
      <c r="H257" s="447"/>
      <c r="I257" s="447"/>
      <c r="J257" s="428"/>
      <c r="K257" s="457"/>
      <c r="L257" s="444"/>
      <c r="M257" s="444"/>
      <c r="N257" s="444"/>
      <c r="O257" s="444"/>
    </row>
    <row r="258" spans="1:15" ht="47.25" x14ac:dyDescent="0.2">
      <c r="A258" s="437">
        <v>210</v>
      </c>
      <c r="B258" s="458" t="s">
        <v>363</v>
      </c>
      <c r="C258" s="442">
        <f>'2022'!B246</f>
        <v>15.6</v>
      </c>
      <c r="D258" s="443">
        <f>'2022'!M246</f>
        <v>0</v>
      </c>
      <c r="E258" s="443">
        <f>'2022'!N246</f>
        <v>0</v>
      </c>
      <c r="F258" s="443">
        <f>'2022'!O246</f>
        <v>8</v>
      </c>
      <c r="G258" s="442">
        <f>'2022'!P246</f>
        <v>0</v>
      </c>
      <c r="H258" s="442">
        <f>'2022'!Q246</f>
        <v>0</v>
      </c>
      <c r="I258" s="442">
        <f>'2022'!R246</f>
        <v>0.51282051282051289</v>
      </c>
      <c r="J258" s="428">
        <f t="shared" si="4"/>
        <v>0</v>
      </c>
      <c r="K258" s="444">
        <f>'2022'!W246</f>
        <v>0</v>
      </c>
      <c r="L258" s="444"/>
      <c r="M258" s="444"/>
      <c r="N258" s="444"/>
      <c r="O258" s="444"/>
    </row>
    <row r="259" spans="1:15" ht="47.25" x14ac:dyDescent="0.2">
      <c r="A259" s="437">
        <v>211</v>
      </c>
      <c r="B259" s="458" t="s">
        <v>364</v>
      </c>
      <c r="C259" s="442">
        <f>'2022'!B247</f>
        <v>5.3</v>
      </c>
      <c r="D259" s="443">
        <f>'2022'!M247</f>
        <v>14</v>
      </c>
      <c r="E259" s="443">
        <f>'2022'!N247</f>
        <v>25</v>
      </c>
      <c r="F259" s="443">
        <f>'2022'!O247</f>
        <v>12</v>
      </c>
      <c r="G259" s="442">
        <f>'2022'!P247</f>
        <v>2.6415090000000001</v>
      </c>
      <c r="H259" s="442">
        <f>'2022'!Q247</f>
        <v>4.7169809999999996</v>
      </c>
      <c r="I259" s="442">
        <f>'2022'!R247</f>
        <v>2.2641509433962264</v>
      </c>
      <c r="J259" s="428">
        <f t="shared" si="4"/>
        <v>16.666666666666664</v>
      </c>
      <c r="K259" s="444">
        <f>'2022'!W247</f>
        <v>2</v>
      </c>
      <c r="L259" s="444"/>
      <c r="M259" s="444"/>
      <c r="N259" s="444"/>
      <c r="O259" s="444"/>
    </row>
    <row r="260" spans="1:15" ht="47.25" x14ac:dyDescent="0.2">
      <c r="A260" s="437">
        <v>212</v>
      </c>
      <c r="B260" s="458" t="s">
        <v>365</v>
      </c>
      <c r="C260" s="442">
        <f>'2022'!B248</f>
        <v>3.2</v>
      </c>
      <c r="D260" s="443">
        <f>'2022'!M248</f>
        <v>0</v>
      </c>
      <c r="E260" s="443">
        <f>'2022'!N248</f>
        <v>0</v>
      </c>
      <c r="F260" s="443">
        <f>'2022'!O248</f>
        <v>7</v>
      </c>
      <c r="G260" s="442">
        <f>'2022'!P248</f>
        <v>0</v>
      </c>
      <c r="H260" s="442">
        <f>'2022'!Q248</f>
        <v>0</v>
      </c>
      <c r="I260" s="442">
        <f>'2022'!R248</f>
        <v>2.1875</v>
      </c>
      <c r="J260" s="428">
        <f t="shared" si="4"/>
        <v>0</v>
      </c>
      <c r="K260" s="444">
        <f>'2022'!W248</f>
        <v>0</v>
      </c>
      <c r="L260" s="444"/>
      <c r="M260" s="444"/>
      <c r="N260" s="444"/>
      <c r="O260" s="444"/>
    </row>
    <row r="261" spans="1:15" ht="31.5" x14ac:dyDescent="0.2">
      <c r="A261" s="437">
        <v>213</v>
      </c>
      <c r="B261" s="458" t="s">
        <v>258</v>
      </c>
      <c r="C261" s="442">
        <f>'2022'!B249</f>
        <v>4</v>
      </c>
      <c r="D261" s="443">
        <f>'2022'!M249</f>
        <v>8</v>
      </c>
      <c r="E261" s="443">
        <f>'2022'!N249</f>
        <v>8</v>
      </c>
      <c r="F261" s="443">
        <f>'2022'!O249</f>
        <v>8</v>
      </c>
      <c r="G261" s="442">
        <f>'2022'!P249</f>
        <v>2</v>
      </c>
      <c r="H261" s="442">
        <f>'2022'!Q249</f>
        <v>2</v>
      </c>
      <c r="I261" s="442">
        <f>'2022'!R249</f>
        <v>2</v>
      </c>
      <c r="J261" s="428">
        <f t="shared" si="4"/>
        <v>12.5</v>
      </c>
      <c r="K261" s="444">
        <f>'2022'!W249</f>
        <v>1</v>
      </c>
      <c r="L261" s="444"/>
      <c r="M261" s="444"/>
      <c r="N261" s="444"/>
      <c r="O261" s="444"/>
    </row>
    <row r="262" spans="1:15" ht="31.5" x14ac:dyDescent="0.2">
      <c r="A262" s="437">
        <v>214</v>
      </c>
      <c r="B262" s="458" t="s">
        <v>262</v>
      </c>
      <c r="C262" s="461">
        <f>'2022'!B250</f>
        <v>3.52</v>
      </c>
      <c r="D262" s="443">
        <f>'2022'!M250</f>
        <v>0</v>
      </c>
      <c r="E262" s="443">
        <f>'2022'!N250</f>
        <v>0</v>
      </c>
      <c r="F262" s="443">
        <f>'2022'!O250</f>
        <v>0</v>
      </c>
      <c r="G262" s="442">
        <f>'2022'!P250</f>
        <v>0</v>
      </c>
      <c r="H262" s="442">
        <f>'2022'!Q250</f>
        <v>0</v>
      </c>
      <c r="I262" s="442">
        <f>'2022'!R250</f>
        <v>0</v>
      </c>
      <c r="J262" s="428">
        <f t="shared" si="4"/>
        <v>0</v>
      </c>
      <c r="K262" s="444">
        <f>'2022'!W250</f>
        <v>0</v>
      </c>
      <c r="L262" s="444"/>
      <c r="M262" s="444"/>
      <c r="N262" s="444"/>
      <c r="O262" s="444"/>
    </row>
    <row r="263" spans="1:15" ht="66.75" customHeight="1" x14ac:dyDescent="0.2">
      <c r="A263" s="437">
        <v>215</v>
      </c>
      <c r="B263" s="458" t="s">
        <v>261</v>
      </c>
      <c r="C263" s="442">
        <f>'2022'!B251</f>
        <v>7.2</v>
      </c>
      <c r="D263" s="443">
        <f>'2022'!M251</f>
        <v>0</v>
      </c>
      <c r="E263" s="443">
        <f>'2022'!N251</f>
        <v>12</v>
      </c>
      <c r="F263" s="443">
        <f>'2022'!O251</f>
        <v>12</v>
      </c>
      <c r="G263" s="442">
        <f>'2022'!P251</f>
        <v>0</v>
      </c>
      <c r="H263" s="442">
        <f>'2022'!Q251</f>
        <v>1.6666669999999999</v>
      </c>
      <c r="I263" s="442">
        <f>'2022'!R251</f>
        <v>1.6666666666666665</v>
      </c>
      <c r="J263" s="428">
        <f t="shared" si="4"/>
        <v>16.666666666666664</v>
      </c>
      <c r="K263" s="444">
        <f>'2022'!W251</f>
        <v>2</v>
      </c>
      <c r="L263" s="444"/>
      <c r="M263" s="444"/>
      <c r="N263" s="444"/>
      <c r="O263" s="444"/>
    </row>
    <row r="264" spans="1:15" ht="31.5" x14ac:dyDescent="0.2">
      <c r="A264" s="437">
        <v>216</v>
      </c>
      <c r="B264" s="458" t="s">
        <v>259</v>
      </c>
      <c r="C264" s="442">
        <f>'2022'!B252</f>
        <v>9.4</v>
      </c>
      <c r="D264" s="443">
        <f>'2022'!M252</f>
        <v>9</v>
      </c>
      <c r="E264" s="443">
        <f>'2022'!N252</f>
        <v>9</v>
      </c>
      <c r="F264" s="443">
        <f>'2022'!O252</f>
        <v>9</v>
      </c>
      <c r="G264" s="442">
        <f>'2022'!P252</f>
        <v>0.95744700000000005</v>
      </c>
      <c r="H264" s="442">
        <f>'2022'!Q252</f>
        <v>0.95744700000000005</v>
      </c>
      <c r="I264" s="442">
        <f>'2022'!R252</f>
        <v>0.95744680851063824</v>
      </c>
      <c r="J264" s="428">
        <f t="shared" si="4"/>
        <v>11.111111111111111</v>
      </c>
      <c r="K264" s="444">
        <f>'2022'!W252</f>
        <v>1</v>
      </c>
      <c r="L264" s="444"/>
      <c r="M264" s="444"/>
      <c r="N264" s="444"/>
      <c r="O264" s="444"/>
    </row>
    <row r="265" spans="1:15" ht="63" x14ac:dyDescent="0.2">
      <c r="A265" s="437">
        <v>217</v>
      </c>
      <c r="B265" s="458" t="s">
        <v>255</v>
      </c>
      <c r="C265" s="442">
        <f>'2022'!B253</f>
        <v>29.6</v>
      </c>
      <c r="D265" s="443">
        <f>'2022'!M253</f>
        <v>15</v>
      </c>
      <c r="E265" s="443">
        <f>'2022'!N253</f>
        <v>15</v>
      </c>
      <c r="F265" s="443">
        <f>'2022'!O253</f>
        <v>15</v>
      </c>
      <c r="G265" s="442">
        <f>'2022'!P253</f>
        <v>0.50675700000000001</v>
      </c>
      <c r="H265" s="442">
        <f>'2022'!Q253</f>
        <v>0.50675700000000001</v>
      </c>
      <c r="I265" s="442">
        <f>'2022'!R253</f>
        <v>0.50675675675675669</v>
      </c>
      <c r="J265" s="428">
        <f t="shared" si="4"/>
        <v>13.333333333333334</v>
      </c>
      <c r="K265" s="444">
        <f>'2022'!W253</f>
        <v>2</v>
      </c>
      <c r="L265" s="444"/>
      <c r="M265" s="444"/>
      <c r="N265" s="444"/>
      <c r="O265" s="444"/>
    </row>
    <row r="266" spans="1:15" ht="31.5" x14ac:dyDescent="0.2">
      <c r="A266" s="437">
        <v>218</v>
      </c>
      <c r="B266" s="458" t="s">
        <v>263</v>
      </c>
      <c r="C266" s="442">
        <f>'2022'!B254</f>
        <v>23.164000000000001</v>
      </c>
      <c r="D266" s="443">
        <f>'2022'!M254</f>
        <v>14</v>
      </c>
      <c r="E266" s="443">
        <f>'2022'!N254</f>
        <v>15</v>
      </c>
      <c r="F266" s="443">
        <f>'2022'!O254</f>
        <v>15</v>
      </c>
      <c r="G266" s="442">
        <f>'2022'!P254</f>
        <v>0.60344799999999998</v>
      </c>
      <c r="H266" s="442">
        <f>'2022'!Q254</f>
        <v>0.64655200000000002</v>
      </c>
      <c r="I266" s="442">
        <f>'2022'!R254</f>
        <v>0.64755655327231909</v>
      </c>
      <c r="J266" s="428">
        <f t="shared" si="4"/>
        <v>13.333333333333334</v>
      </c>
      <c r="K266" s="444">
        <f>'2022'!W254</f>
        <v>2</v>
      </c>
      <c r="L266" s="444"/>
      <c r="M266" s="444"/>
      <c r="N266" s="444"/>
      <c r="O266" s="444"/>
    </row>
    <row r="267" spans="1:15" ht="63" x14ac:dyDescent="0.2">
      <c r="A267" s="437">
        <v>219</v>
      </c>
      <c r="B267" s="458" t="s">
        <v>260</v>
      </c>
      <c r="C267" s="442">
        <f>'2022'!B255</f>
        <v>11.4</v>
      </c>
      <c r="D267" s="443">
        <f>'2022'!M255</f>
        <v>0</v>
      </c>
      <c r="E267" s="443">
        <f>'2022'!N255</f>
        <v>0</v>
      </c>
      <c r="F267" s="443">
        <f>'2022'!O255</f>
        <v>0</v>
      </c>
      <c r="G267" s="442">
        <f>'2022'!P255</f>
        <v>0</v>
      </c>
      <c r="H267" s="442">
        <f>'2022'!Q255</f>
        <v>0</v>
      </c>
      <c r="I267" s="442">
        <f>'2022'!R255</f>
        <v>0</v>
      </c>
      <c r="J267" s="428">
        <f t="shared" si="4"/>
        <v>0</v>
      </c>
      <c r="K267" s="444">
        <f>'2022'!W255</f>
        <v>0</v>
      </c>
      <c r="L267" s="444"/>
      <c r="M267" s="444"/>
      <c r="N267" s="444"/>
      <c r="O267" s="444"/>
    </row>
    <row r="268" spans="1:15" ht="47.25" x14ac:dyDescent="0.2">
      <c r="A268" s="437">
        <v>220</v>
      </c>
      <c r="B268" s="116" t="s">
        <v>366</v>
      </c>
      <c r="C268" s="442">
        <f>'2022'!B256</f>
        <v>23.773</v>
      </c>
      <c r="D268" s="443">
        <f>'2022'!M256</f>
        <v>0</v>
      </c>
      <c r="E268" s="443">
        <f>'2022'!N256</f>
        <v>0</v>
      </c>
      <c r="F268" s="443">
        <f>'2022'!O256</f>
        <v>6</v>
      </c>
      <c r="G268" s="442">
        <f>'2022'!P256</f>
        <v>0</v>
      </c>
      <c r="H268" s="442">
        <f>'2022'!Q256</f>
        <v>0</v>
      </c>
      <c r="I268" s="442">
        <f>'2022'!R256</f>
        <v>0.25238716190636434</v>
      </c>
      <c r="J268" s="428">
        <f t="shared" si="4"/>
        <v>0</v>
      </c>
      <c r="K268" s="444">
        <f>'2022'!W256</f>
        <v>0</v>
      </c>
      <c r="L268" s="444"/>
      <c r="M268" s="444"/>
      <c r="N268" s="444"/>
      <c r="O268" s="444"/>
    </row>
    <row r="269" spans="1:15" ht="47.25" x14ac:dyDescent="0.2">
      <c r="A269" s="437">
        <v>221</v>
      </c>
      <c r="B269" s="458" t="s">
        <v>367</v>
      </c>
      <c r="C269" s="442">
        <f>'2022'!B257</f>
        <v>12.676</v>
      </c>
      <c r="D269" s="443">
        <f>'2022'!M257</f>
        <v>13</v>
      </c>
      <c r="E269" s="443">
        <f>'2022'!N257</f>
        <v>15</v>
      </c>
      <c r="F269" s="443">
        <f>'2022'!O257</f>
        <v>15</v>
      </c>
      <c r="G269" s="442">
        <f>'2022'!P257</f>
        <v>1.01833</v>
      </c>
      <c r="H269" s="442">
        <f>'2022'!Q257</f>
        <v>1.1749959999999999</v>
      </c>
      <c r="I269" s="442">
        <f>'2022'!R257</f>
        <v>1.1833385926159672</v>
      </c>
      <c r="J269" s="428">
        <f t="shared" si="4"/>
        <v>13.333333333333334</v>
      </c>
      <c r="K269" s="444">
        <f>'2022'!W257</f>
        <v>2</v>
      </c>
      <c r="L269" s="444"/>
      <c r="M269" s="444"/>
      <c r="N269" s="444"/>
      <c r="O269" s="444"/>
    </row>
    <row r="270" spans="1:15" ht="47.25" x14ac:dyDescent="0.2">
      <c r="A270" s="437">
        <v>222</v>
      </c>
      <c r="B270" s="458" t="s">
        <v>368</v>
      </c>
      <c r="C270" s="442">
        <f>'2022'!B258</f>
        <v>40.1</v>
      </c>
      <c r="D270" s="443">
        <f>'2022'!M258</f>
        <v>23</v>
      </c>
      <c r="E270" s="443">
        <f>'2022'!N258</f>
        <v>23</v>
      </c>
      <c r="F270" s="443">
        <f>'2022'!O258</f>
        <v>23</v>
      </c>
      <c r="G270" s="442">
        <f>'2022'!P258</f>
        <v>0.484211</v>
      </c>
      <c r="H270" s="442">
        <f>'2022'!Q258</f>
        <v>0.49218899999999999</v>
      </c>
      <c r="I270" s="442">
        <f>'2022'!R258</f>
        <v>0.57356608478802995</v>
      </c>
      <c r="J270" s="428">
        <f t="shared" si="4"/>
        <v>26.086956521739129</v>
      </c>
      <c r="K270" s="444">
        <f>'2022'!W258</f>
        <v>6</v>
      </c>
      <c r="L270" s="444"/>
      <c r="M270" s="444"/>
      <c r="N270" s="444"/>
      <c r="O270" s="444"/>
    </row>
    <row r="271" spans="1:15" ht="31.5" x14ac:dyDescent="0.2">
      <c r="A271" s="437">
        <v>223</v>
      </c>
      <c r="B271" s="114" t="s">
        <v>264</v>
      </c>
      <c r="C271" s="442">
        <f>'2022'!B259</f>
        <v>34.82</v>
      </c>
      <c r="D271" s="443">
        <f>'2022'!M259</f>
        <v>0</v>
      </c>
      <c r="E271" s="443">
        <f>'2022'!N259</f>
        <v>9</v>
      </c>
      <c r="F271" s="443">
        <f>'2022'!O259</f>
        <v>9</v>
      </c>
      <c r="G271" s="442">
        <f>'2022'!P259</f>
        <v>0</v>
      </c>
      <c r="H271" s="442">
        <f>'2022'!Q259</f>
        <v>0.25847199999999998</v>
      </c>
      <c r="I271" s="442">
        <f>'2022'!R259</f>
        <v>0.25847214244686961</v>
      </c>
      <c r="J271" s="428">
        <f t="shared" si="4"/>
        <v>22.222222222222221</v>
      </c>
      <c r="K271" s="444">
        <f>'2022'!W259</f>
        <v>2</v>
      </c>
      <c r="L271" s="444"/>
      <c r="M271" s="444"/>
      <c r="N271" s="444"/>
      <c r="O271" s="444"/>
    </row>
    <row r="272" spans="1:15" ht="31.5" x14ac:dyDescent="0.2">
      <c r="A272" s="437">
        <v>224</v>
      </c>
      <c r="B272" s="458" t="s">
        <v>267</v>
      </c>
      <c r="C272" s="442">
        <f>'2022'!B260</f>
        <v>179.86</v>
      </c>
      <c r="D272" s="443">
        <f>'2022'!M260</f>
        <v>50</v>
      </c>
      <c r="E272" s="443">
        <f>'2022'!N260</f>
        <v>40</v>
      </c>
      <c r="F272" s="443">
        <f>'2022'!O260</f>
        <v>40</v>
      </c>
      <c r="G272" s="442">
        <f>'2022'!P260</f>
        <v>0.23169600000000001</v>
      </c>
      <c r="H272" s="442">
        <f>'2022'!Q260</f>
        <v>0.22239300000000001</v>
      </c>
      <c r="I272" s="442">
        <f>'2022'!R260</f>
        <v>0.2223951962637607</v>
      </c>
      <c r="J272" s="428">
        <f t="shared" si="4"/>
        <v>25</v>
      </c>
      <c r="K272" s="444">
        <f>'2022'!W260</f>
        <v>10</v>
      </c>
      <c r="L272" s="444"/>
      <c r="M272" s="444"/>
      <c r="N272" s="444"/>
      <c r="O272" s="444"/>
    </row>
    <row r="273" spans="1:15" ht="15.75" x14ac:dyDescent="0.2">
      <c r="A273" s="561" t="s">
        <v>369</v>
      </c>
      <c r="B273" s="562"/>
      <c r="C273" s="475"/>
      <c r="D273" s="475"/>
      <c r="E273" s="475"/>
      <c r="F273" s="475">
        <f>SUM(F17:F272)</f>
        <v>21994</v>
      </c>
      <c r="G273" s="475"/>
      <c r="H273" s="475"/>
      <c r="I273" s="475"/>
      <c r="J273" s="475"/>
      <c r="K273" s="475">
        <f>SUM(K17:K272)</f>
        <v>3193</v>
      </c>
      <c r="L273" s="475"/>
      <c r="M273" s="475"/>
      <c r="N273" s="475"/>
      <c r="O273" s="475"/>
    </row>
    <row r="274" spans="1:15" ht="15.75" hidden="1" x14ac:dyDescent="0.2">
      <c r="A274" s="561" t="s">
        <v>370</v>
      </c>
      <c r="B274" s="562"/>
      <c r="C274" s="444"/>
      <c r="D274" s="444"/>
      <c r="E274" s="444"/>
      <c r="F274" s="444"/>
      <c r="G274" s="444"/>
      <c r="H274" s="444"/>
      <c r="I274" s="444"/>
      <c r="J274" s="444"/>
      <c r="K274" s="444">
        <v>52000</v>
      </c>
      <c r="L274" s="444"/>
      <c r="M274" s="444"/>
      <c r="N274" s="444"/>
      <c r="O274" s="444"/>
    </row>
    <row r="275" spans="1:15" ht="15.75" hidden="1" x14ac:dyDescent="0.2">
      <c r="A275" s="561" t="s">
        <v>371</v>
      </c>
      <c r="B275" s="562"/>
      <c r="C275" s="444"/>
      <c r="D275" s="444"/>
      <c r="E275" s="444"/>
      <c r="F275" s="444"/>
      <c r="G275" s="444"/>
      <c r="H275" s="444"/>
      <c r="I275" s="444"/>
      <c r="J275" s="444"/>
      <c r="K275" s="444">
        <f>K274-K273</f>
        <v>48807</v>
      </c>
      <c r="L275" s="444"/>
      <c r="M275" s="444"/>
      <c r="N275" s="444"/>
      <c r="O275" s="444"/>
    </row>
    <row r="276" spans="1:15" ht="15.75" hidden="1" x14ac:dyDescent="0.2">
      <c r="A276" s="561" t="s">
        <v>293</v>
      </c>
      <c r="B276" s="562"/>
      <c r="C276" s="485"/>
      <c r="D276" s="485"/>
      <c r="E276" s="485"/>
      <c r="F276" s="485"/>
      <c r="G276" s="444"/>
      <c r="H276" s="444"/>
      <c r="I276" s="444"/>
      <c r="J276" s="444"/>
      <c r="K276" s="444"/>
      <c r="L276" s="444"/>
      <c r="M276" s="444"/>
      <c r="N276" s="444"/>
      <c r="O276" s="444"/>
    </row>
    <row r="277" spans="1:15" x14ac:dyDescent="0.2">
      <c r="G277" s="476"/>
      <c r="H277" s="476"/>
      <c r="I277" s="476"/>
      <c r="J277" s="476"/>
      <c r="K277" s="476"/>
      <c r="L277" s="476"/>
      <c r="M277" s="476"/>
      <c r="N277" s="476"/>
      <c r="O277" s="476"/>
    </row>
    <row r="278" spans="1:15" ht="12.75" customHeight="1" x14ac:dyDescent="0.3">
      <c r="A278" s="477"/>
      <c r="B278" s="477"/>
      <c r="C278" s="477"/>
      <c r="D278" s="477"/>
      <c r="E278" s="477"/>
      <c r="G278" s="478"/>
      <c r="H278" s="478"/>
      <c r="I278" s="478"/>
      <c r="J278" s="478"/>
      <c r="K278" s="478"/>
      <c r="L278" s="478"/>
      <c r="M278" s="478"/>
      <c r="N278" s="478"/>
      <c r="O278" s="478"/>
    </row>
    <row r="279" spans="1:15" ht="91.5" customHeight="1" x14ac:dyDescent="0.3">
      <c r="A279" s="694" t="s">
        <v>461</v>
      </c>
      <c r="B279" s="694"/>
      <c r="C279" s="694"/>
      <c r="D279" s="694"/>
      <c r="E279" s="694"/>
      <c r="F279" s="694"/>
      <c r="G279" s="478"/>
      <c r="H279" s="478"/>
      <c r="I279" s="478"/>
      <c r="J279" s="478"/>
      <c r="K279" s="478"/>
      <c r="L279" s="478"/>
      <c r="N279" s="695" t="s">
        <v>462</v>
      </c>
      <c r="O279" s="695"/>
    </row>
    <row r="280" spans="1:15" ht="18.75" x14ac:dyDescent="0.3">
      <c r="A280" s="477"/>
      <c r="B280" s="477"/>
      <c r="C280" s="477"/>
      <c r="D280" s="477"/>
      <c r="E280" s="477"/>
      <c r="G280" s="478"/>
      <c r="H280" s="478"/>
      <c r="I280" s="478"/>
      <c r="J280" s="479" t="s">
        <v>463</v>
      </c>
      <c r="K280" s="478"/>
      <c r="L280" s="478"/>
      <c r="M280" s="478"/>
      <c r="N280" s="478"/>
      <c r="O280" s="478"/>
    </row>
    <row r="281" spans="1:15" x14ac:dyDescent="0.2">
      <c r="G281" s="478"/>
      <c r="H281" s="478"/>
      <c r="I281" s="478"/>
      <c r="J281" s="478"/>
      <c r="K281" s="478"/>
      <c r="L281" s="478"/>
      <c r="M281" s="478"/>
      <c r="N281" s="478"/>
      <c r="O281" s="478"/>
    </row>
    <row r="282" spans="1:15" x14ac:dyDescent="0.2">
      <c r="G282" s="478"/>
      <c r="H282" s="478"/>
      <c r="I282" s="478"/>
      <c r="J282" s="478"/>
      <c r="K282" s="478"/>
      <c r="L282" s="478"/>
      <c r="M282" s="478"/>
      <c r="N282" s="478"/>
      <c r="O282" s="478"/>
    </row>
    <row r="283" spans="1:15" x14ac:dyDescent="0.2">
      <c r="G283" s="478"/>
      <c r="H283" s="480"/>
      <c r="I283" s="481"/>
      <c r="J283" s="478"/>
      <c r="K283" s="478"/>
      <c r="L283" s="478"/>
      <c r="M283" s="478"/>
      <c r="N283" s="478"/>
      <c r="O283" s="478"/>
    </row>
    <row r="284" spans="1:15" x14ac:dyDescent="0.2">
      <c r="G284" s="478"/>
      <c r="H284" s="480"/>
      <c r="I284" s="481"/>
      <c r="J284" s="478"/>
      <c r="K284" s="478"/>
      <c r="L284" s="478"/>
      <c r="M284" s="478"/>
      <c r="N284" s="478"/>
      <c r="O284" s="478"/>
    </row>
    <row r="285" spans="1:15" x14ac:dyDescent="0.2">
      <c r="G285" s="478"/>
      <c r="H285" s="480"/>
      <c r="I285" s="481"/>
      <c r="J285" s="478"/>
      <c r="K285" s="478"/>
      <c r="L285" s="478"/>
      <c r="M285" s="478"/>
      <c r="N285" s="478"/>
      <c r="O285" s="478"/>
    </row>
    <row r="286" spans="1:15" x14ac:dyDescent="0.2">
      <c r="G286" s="478"/>
      <c r="H286" s="480"/>
      <c r="I286" s="481"/>
      <c r="J286" s="478"/>
      <c r="K286" s="478"/>
      <c r="L286" s="478"/>
      <c r="M286" s="478"/>
      <c r="N286" s="478"/>
      <c r="O286" s="478"/>
    </row>
    <row r="287" spans="1:15" x14ac:dyDescent="0.2">
      <c r="G287" s="478"/>
      <c r="H287" s="480"/>
      <c r="I287" s="481"/>
      <c r="J287" s="478"/>
      <c r="K287" s="478"/>
      <c r="L287" s="478"/>
      <c r="M287" s="478"/>
      <c r="N287" s="478"/>
      <c r="O287" s="478"/>
    </row>
  </sheetData>
  <mergeCells count="84">
    <mergeCell ref="A274:B274"/>
    <mergeCell ref="A275:B275"/>
    <mergeCell ref="A276:B276"/>
    <mergeCell ref="A279:F279"/>
    <mergeCell ref="N279:O279"/>
    <mergeCell ref="D248:D249"/>
    <mergeCell ref="E248:E249"/>
    <mergeCell ref="G248:G249"/>
    <mergeCell ref="H248:H249"/>
    <mergeCell ref="A273:B273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169:D180"/>
    <mergeCell ref="E169:E180"/>
    <mergeCell ref="G169:G180"/>
    <mergeCell ref="H169:H180"/>
    <mergeCell ref="D214:D215"/>
    <mergeCell ref="E214:E215"/>
    <mergeCell ref="G214:G215"/>
    <mergeCell ref="H214:H215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5" orientation="landscape" horizontalDpi="300" verticalDpi="300"/>
  <headerFooter>
    <oddHeader>&amp;C&amp;P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B61" sqref="B61"/>
    </sheetView>
  </sheetViews>
  <sheetFormatPr defaultRowHeight="12.75" customHeight="1" x14ac:dyDescent="0.2"/>
  <cols>
    <col min="1" max="1" width="3.85546875" style="429" bestFit="1" customWidth="1"/>
    <col min="2" max="2" width="38.140625" style="430" bestFit="1" customWidth="1"/>
    <col min="3" max="3" width="11.7109375" style="430" bestFit="1" customWidth="1"/>
    <col min="4" max="4" width="6.42578125" style="430" bestFit="1" customWidth="1"/>
    <col min="5" max="5" width="6.5703125" style="430" bestFit="1" customWidth="1"/>
    <col min="6" max="6" width="8" style="430" bestFit="1" customWidth="1"/>
    <col min="7" max="7" width="5.7109375" style="431" bestFit="1" customWidth="1"/>
    <col min="8" max="8" width="6.5703125" style="432" bestFit="1" customWidth="1"/>
    <col min="9" max="9" width="6.5703125" style="430" bestFit="1" customWidth="1"/>
    <col min="10" max="10" width="10.42578125" style="431" bestFit="1" customWidth="1"/>
    <col min="11" max="12" width="7.28515625" style="433" bestFit="1" customWidth="1"/>
    <col min="13" max="13" width="13.7109375" style="433" bestFit="1" customWidth="1"/>
    <col min="14" max="14" width="7.5703125" style="433" bestFit="1" customWidth="1"/>
    <col min="15" max="15" width="13.42578125" style="433" bestFit="1" customWidth="1"/>
    <col min="16" max="16" width="9.85546875" style="433" bestFit="1" customWidth="1"/>
    <col min="17" max="257" width="9.140625" style="429" bestFit="1" customWidth="1"/>
  </cols>
  <sheetData>
    <row r="2" spans="1:16" ht="18.75" x14ac:dyDescent="0.3">
      <c r="B2" s="666" t="s">
        <v>373</v>
      </c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</row>
    <row r="3" spans="1:16" ht="18.75" x14ac:dyDescent="0.3">
      <c r="B3" s="667" t="s">
        <v>1046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</row>
    <row r="4" spans="1:16" x14ac:dyDescent="0.2">
      <c r="B4" s="668" t="s">
        <v>1031</v>
      </c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  <c r="P4" s="668"/>
    </row>
    <row r="5" spans="1:16" ht="18.75" x14ac:dyDescent="0.3">
      <c r="B5" s="669" t="s">
        <v>1032</v>
      </c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69"/>
      <c r="P5" s="669"/>
    </row>
    <row r="6" spans="1:16" x14ac:dyDescent="0.2">
      <c r="B6" s="668" t="s">
        <v>1033</v>
      </c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</row>
    <row r="8" spans="1:16" ht="18.75" x14ac:dyDescent="0.3">
      <c r="B8" s="666" t="s">
        <v>374</v>
      </c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6"/>
      <c r="N8" s="666"/>
      <c r="O8" s="666"/>
      <c r="P8" s="666"/>
    </row>
    <row r="10" spans="1:16" ht="3" customHeight="1" x14ac:dyDescent="0.2"/>
    <row r="11" spans="1:16" ht="26.25" customHeight="1" x14ac:dyDescent="0.2">
      <c r="A11" s="670" t="s">
        <v>271</v>
      </c>
      <c r="B11" s="670" t="s">
        <v>1034</v>
      </c>
      <c r="C11" s="670" t="s">
        <v>1035</v>
      </c>
      <c r="D11" s="671" t="s">
        <v>1036</v>
      </c>
      <c r="E11" s="672"/>
      <c r="F11" s="673"/>
      <c r="G11" s="671" t="s">
        <v>1037</v>
      </c>
      <c r="H11" s="672"/>
      <c r="I11" s="673"/>
      <c r="J11" s="677" t="s">
        <v>1038</v>
      </c>
      <c r="K11" s="678"/>
      <c r="L11" s="678"/>
      <c r="M11" s="678"/>
      <c r="N11" s="678"/>
      <c r="O11" s="678"/>
      <c r="P11" s="679"/>
    </row>
    <row r="12" spans="1:16" ht="24.75" customHeight="1" x14ac:dyDescent="0.2">
      <c r="A12" s="670"/>
      <c r="B12" s="670"/>
      <c r="C12" s="670"/>
      <c r="D12" s="674"/>
      <c r="E12" s="675"/>
      <c r="F12" s="676"/>
      <c r="G12" s="674"/>
      <c r="H12" s="675"/>
      <c r="I12" s="676"/>
      <c r="J12" s="680" t="s">
        <v>1039</v>
      </c>
      <c r="K12" s="680" t="s">
        <v>1040</v>
      </c>
      <c r="L12" s="680" t="s">
        <v>1047</v>
      </c>
      <c r="M12" s="683" t="s">
        <v>273</v>
      </c>
      <c r="N12" s="684"/>
      <c r="O12" s="684"/>
      <c r="P12" s="685"/>
    </row>
    <row r="13" spans="1:16" ht="24.75" customHeight="1" x14ac:dyDescent="0.2">
      <c r="A13" s="670"/>
      <c r="B13" s="670"/>
      <c r="C13" s="670"/>
      <c r="D13" s="686">
        <v>2020</v>
      </c>
      <c r="E13" s="686">
        <v>2021</v>
      </c>
      <c r="F13" s="686">
        <v>2022</v>
      </c>
      <c r="G13" s="686">
        <v>2020</v>
      </c>
      <c r="H13" s="686">
        <v>2021</v>
      </c>
      <c r="I13" s="686">
        <v>2022</v>
      </c>
      <c r="J13" s="681"/>
      <c r="K13" s="681"/>
      <c r="L13" s="681"/>
      <c r="M13" s="683" t="s">
        <v>1041</v>
      </c>
      <c r="N13" s="684"/>
      <c r="O13" s="685"/>
      <c r="P13" s="435" t="s">
        <v>1042</v>
      </c>
    </row>
    <row r="14" spans="1:16" ht="62.25" customHeight="1" x14ac:dyDescent="0.2">
      <c r="A14" s="670"/>
      <c r="B14" s="670"/>
      <c r="C14" s="670"/>
      <c r="D14" s="687"/>
      <c r="E14" s="687"/>
      <c r="F14" s="687"/>
      <c r="G14" s="687"/>
      <c r="H14" s="687"/>
      <c r="I14" s="687"/>
      <c r="J14" s="682"/>
      <c r="K14" s="682"/>
      <c r="L14" s="682"/>
      <c r="M14" s="434" t="s">
        <v>394</v>
      </c>
      <c r="N14" s="434" t="s">
        <v>1043</v>
      </c>
      <c r="O14" s="434" t="s">
        <v>1044</v>
      </c>
      <c r="P14" s="436"/>
    </row>
    <row r="15" spans="1:16" ht="25.5" customHeight="1" x14ac:dyDescent="0.2">
      <c r="A15" s="437">
        <v>1</v>
      </c>
      <c r="B15" s="437">
        <v>2</v>
      </c>
      <c r="C15" s="437">
        <v>3</v>
      </c>
      <c r="D15" s="437">
        <v>4</v>
      </c>
      <c r="E15" s="437">
        <v>5</v>
      </c>
      <c r="F15" s="437">
        <v>6</v>
      </c>
      <c r="G15" s="437">
        <v>7</v>
      </c>
      <c r="H15" s="437">
        <v>8</v>
      </c>
      <c r="I15" s="437">
        <v>9</v>
      </c>
      <c r="J15" s="437">
        <v>10</v>
      </c>
      <c r="K15" s="437">
        <v>11</v>
      </c>
      <c r="L15" s="437">
        <v>12</v>
      </c>
      <c r="M15" s="437">
        <v>13</v>
      </c>
      <c r="N15" s="437">
        <v>14</v>
      </c>
      <c r="O15" s="437">
        <v>15</v>
      </c>
      <c r="P15" s="437">
        <v>16</v>
      </c>
    </row>
    <row r="16" spans="1:16" ht="17.25" customHeight="1" x14ac:dyDescent="0.2">
      <c r="A16" s="438"/>
      <c r="B16" s="42" t="s">
        <v>23</v>
      </c>
      <c r="C16" s="89"/>
      <c r="D16" s="89"/>
      <c r="E16" s="89"/>
      <c r="F16" s="89"/>
      <c r="G16" s="439"/>
      <c r="H16" s="440"/>
      <c r="I16" s="440"/>
      <c r="J16" s="439"/>
      <c r="K16" s="439"/>
      <c r="L16" s="439"/>
      <c r="M16" s="439"/>
      <c r="N16" s="439"/>
      <c r="O16" s="439"/>
      <c r="P16" s="439"/>
    </row>
    <row r="17" spans="1:16" ht="49.5" customHeight="1" x14ac:dyDescent="0.2">
      <c r="A17" s="437">
        <v>1</v>
      </c>
      <c r="B17" s="441" t="s">
        <v>24</v>
      </c>
      <c r="C17" s="442">
        <f>'2022'!B5</f>
        <v>67.034000000000006</v>
      </c>
      <c r="D17" s="443">
        <f>'2022'!Z5</f>
        <v>0</v>
      </c>
      <c r="E17" s="443">
        <f>'2022'!AA5</f>
        <v>0</v>
      </c>
      <c r="F17" s="443">
        <f>'2022'!AB5</f>
        <v>0</v>
      </c>
      <c r="G17" s="442">
        <f>'2022'!AC5</f>
        <v>0</v>
      </c>
      <c r="H17" s="442">
        <f>'2022'!AD5</f>
        <v>0</v>
      </c>
      <c r="I17" s="442">
        <f>'2022'!AE5</f>
        <v>0</v>
      </c>
      <c r="J17" s="428">
        <f t="shared" ref="J17:J80" si="0">IF(K17&gt;0,K17/F17*100,0)</f>
        <v>0</v>
      </c>
      <c r="K17" s="444">
        <f>'2022'!AJ5</f>
        <v>0</v>
      </c>
      <c r="L17" s="444">
        <f>'2022'!AK5</f>
        <v>0</v>
      </c>
      <c r="M17" s="444"/>
      <c r="N17" s="444"/>
      <c r="O17" s="444"/>
      <c r="P17" s="444"/>
    </row>
    <row r="18" spans="1:16" ht="30" customHeight="1" x14ac:dyDescent="0.2">
      <c r="A18" s="437">
        <v>2</v>
      </c>
      <c r="B18" s="445" t="s">
        <v>25</v>
      </c>
      <c r="C18" s="442">
        <f>'2022'!B6</f>
        <v>10.308</v>
      </c>
      <c r="D18" s="443">
        <f>'2022'!Z6</f>
        <v>9.6569859999999998</v>
      </c>
      <c r="E18" s="443">
        <f>'2022'!AA6</f>
        <v>4</v>
      </c>
      <c r="F18" s="443">
        <f>'2022'!AB6</f>
        <v>2</v>
      </c>
      <c r="G18" s="442">
        <f>'2022'!AC6</f>
        <v>0.75474699999999995</v>
      </c>
      <c r="H18" s="442">
        <f>'2022'!AD6</f>
        <v>0.31262200000000001</v>
      </c>
      <c r="I18" s="442">
        <f>'2022'!AE6</f>
        <v>0.19402405898331393</v>
      </c>
      <c r="J18" s="428">
        <f t="shared" si="0"/>
        <v>0</v>
      </c>
      <c r="K18" s="444">
        <f>'2022'!AJ6</f>
        <v>0</v>
      </c>
      <c r="L18" s="444">
        <f>'2022'!AK6</f>
        <v>0</v>
      </c>
      <c r="M18" s="444"/>
      <c r="N18" s="444"/>
      <c r="O18" s="444"/>
      <c r="P18" s="444"/>
    </row>
    <row r="19" spans="1:16" ht="17.25" customHeight="1" x14ac:dyDescent="0.2">
      <c r="A19" s="438"/>
      <c r="B19" s="89" t="s">
        <v>26</v>
      </c>
      <c r="C19" s="96"/>
      <c r="D19" s="446"/>
      <c r="E19" s="446"/>
      <c r="F19" s="446"/>
      <c r="G19" s="447"/>
      <c r="H19" s="447"/>
      <c r="I19" s="447"/>
      <c r="J19" s="460"/>
      <c r="K19" s="439"/>
      <c r="L19" s="439"/>
      <c r="M19" s="439"/>
      <c r="N19" s="439"/>
      <c r="O19" s="439"/>
      <c r="P19" s="463"/>
    </row>
    <row r="20" spans="1:16" ht="48" customHeight="1" x14ac:dyDescent="0.2">
      <c r="A20" s="437">
        <v>3</v>
      </c>
      <c r="B20" s="441" t="s">
        <v>285</v>
      </c>
      <c r="C20" s="442">
        <f>'2022'!B8</f>
        <v>397.6</v>
      </c>
      <c r="D20" s="443">
        <f>'2022'!Z8</f>
        <v>621.66467299999999</v>
      </c>
      <c r="E20" s="443">
        <f>'2022'!AA8</f>
        <v>647</v>
      </c>
      <c r="F20" s="443">
        <f>'2022'!AB8</f>
        <v>638</v>
      </c>
      <c r="G20" s="442">
        <f>'2022'!AC8</f>
        <v>1.5635429999999999</v>
      </c>
      <c r="H20" s="442">
        <f>'2022'!AD8</f>
        <v>1.627264</v>
      </c>
      <c r="I20" s="442">
        <f>'2022'!AE8</f>
        <v>1.6046277665995976</v>
      </c>
      <c r="J20" s="428">
        <f t="shared" si="0"/>
        <v>4.8589341692789967</v>
      </c>
      <c r="K20" s="444">
        <f>'2022'!AJ8</f>
        <v>31</v>
      </c>
      <c r="L20" s="444">
        <f>'2022'!AK8</f>
        <v>23</v>
      </c>
      <c r="M20" s="444"/>
      <c r="N20" s="444"/>
      <c r="O20" s="444"/>
      <c r="P20" s="444"/>
    </row>
    <row r="21" spans="1:16" ht="31.5" x14ac:dyDescent="0.2">
      <c r="A21" s="437">
        <v>4</v>
      </c>
      <c r="B21" s="448" t="s">
        <v>28</v>
      </c>
      <c r="C21" s="442">
        <f>'2022'!B9</f>
        <v>236.4</v>
      </c>
      <c r="D21" s="443">
        <f>'2022'!Z9</f>
        <v>187.30806000000001</v>
      </c>
      <c r="E21" s="443">
        <f>'2022'!AA9</f>
        <v>187</v>
      </c>
      <c r="F21" s="443">
        <f>'2022'!AB9</f>
        <v>185</v>
      </c>
      <c r="G21" s="442">
        <f>'2022'!AC9</f>
        <v>0.79233500000000001</v>
      </c>
      <c r="H21" s="442">
        <f>'2022'!AD9</f>
        <v>0.79103199999999996</v>
      </c>
      <c r="I21" s="442">
        <f>'2022'!AE9</f>
        <v>0.78257191201353637</v>
      </c>
      <c r="J21" s="428">
        <f t="shared" si="0"/>
        <v>4.8648648648648649</v>
      </c>
      <c r="K21" s="444">
        <f>'2022'!AJ9</f>
        <v>9</v>
      </c>
      <c r="L21" s="444">
        <f>'2022'!AK9</f>
        <v>6</v>
      </c>
      <c r="M21" s="444"/>
      <c r="N21" s="444"/>
      <c r="O21" s="444"/>
      <c r="P21" s="444"/>
    </row>
    <row r="22" spans="1:16" ht="17.25" customHeight="1" x14ac:dyDescent="0.2">
      <c r="A22" s="438"/>
      <c r="B22" s="89" t="s">
        <v>46</v>
      </c>
      <c r="C22" s="96"/>
      <c r="D22" s="446"/>
      <c r="E22" s="446"/>
      <c r="F22" s="446"/>
      <c r="G22" s="447"/>
      <c r="H22" s="447"/>
      <c r="I22" s="449"/>
      <c r="J22" s="460"/>
      <c r="K22" s="439"/>
      <c r="L22" s="439"/>
      <c r="M22" s="439"/>
      <c r="N22" s="439"/>
      <c r="O22" s="439"/>
      <c r="P22" s="463"/>
    </row>
    <row r="23" spans="1:16" ht="47.25" x14ac:dyDescent="0.2">
      <c r="A23" s="437">
        <v>5</v>
      </c>
      <c r="B23" s="441" t="s">
        <v>286</v>
      </c>
      <c r="C23" s="442">
        <f>'2022'!B11</f>
        <v>225.4</v>
      </c>
      <c r="D23" s="443">
        <f>'2022'!Z11</f>
        <v>37.724617000000002</v>
      </c>
      <c r="E23" s="443">
        <f>'2022'!AA11</f>
        <v>43</v>
      </c>
      <c r="F23" s="443">
        <f>'2022'!AB11</f>
        <v>46</v>
      </c>
      <c r="G23" s="442">
        <f>'2022'!AC11</f>
        <v>0.16736699999999999</v>
      </c>
      <c r="H23" s="442">
        <f>'2022'!AD11</f>
        <v>0.190772</v>
      </c>
      <c r="I23" s="442">
        <f>'2022'!AE11</f>
        <v>0.20408163265306123</v>
      </c>
      <c r="J23" s="428">
        <f t="shared" si="0"/>
        <v>4.3478260869565215</v>
      </c>
      <c r="K23" s="444">
        <f>'2022'!AJ11</f>
        <v>2</v>
      </c>
      <c r="L23" s="444">
        <f>'2022'!AK11</f>
        <v>1</v>
      </c>
      <c r="M23" s="444"/>
      <c r="N23" s="444"/>
      <c r="O23" s="444"/>
      <c r="P23" s="444"/>
    </row>
    <row r="24" spans="1:16" ht="47.25" x14ac:dyDescent="0.2">
      <c r="A24" s="437">
        <v>6</v>
      </c>
      <c r="B24" s="441" t="s">
        <v>48</v>
      </c>
      <c r="C24" s="442">
        <f>'2022'!B12</f>
        <v>358.7</v>
      </c>
      <c r="D24" s="443">
        <f>'2022'!Z12</f>
        <v>66.412704000000005</v>
      </c>
      <c r="E24" s="443">
        <f>'2022'!AA12</f>
        <v>83</v>
      </c>
      <c r="F24" s="443">
        <f>'2022'!AB12</f>
        <v>80</v>
      </c>
      <c r="G24" s="442">
        <f>'2022'!AC12</f>
        <v>0.18514800000000001</v>
      </c>
      <c r="H24" s="442">
        <f>'2022'!AD12</f>
        <v>0.23139100000000001</v>
      </c>
      <c r="I24" s="442">
        <f>'2022'!AE12</f>
        <v>0.2230275996654586</v>
      </c>
      <c r="J24" s="428">
        <f t="shared" si="0"/>
        <v>5</v>
      </c>
      <c r="K24" s="444">
        <f>'2022'!AJ12</f>
        <v>4</v>
      </c>
      <c r="L24" s="444">
        <f>'2022'!AK12</f>
        <v>3</v>
      </c>
      <c r="M24" s="444"/>
      <c r="N24" s="444"/>
      <c r="O24" s="444"/>
      <c r="P24" s="444"/>
    </row>
    <row r="25" spans="1:16" ht="31.5" x14ac:dyDescent="0.2">
      <c r="A25" s="437">
        <v>7</v>
      </c>
      <c r="B25" s="114" t="s">
        <v>50</v>
      </c>
      <c r="C25" s="442">
        <f>'2022'!B13</f>
        <v>57.56</v>
      </c>
      <c r="D25" s="443">
        <f>'2022'!Z13</f>
        <v>0</v>
      </c>
      <c r="E25" s="443">
        <f>'2022'!AA13</f>
        <v>0</v>
      </c>
      <c r="F25" s="443">
        <f>'2022'!AB13</f>
        <v>0</v>
      </c>
      <c r="G25" s="442">
        <f>'2022'!AC13</f>
        <v>0</v>
      </c>
      <c r="H25" s="442">
        <f>'2022'!AD13</f>
        <v>0</v>
      </c>
      <c r="I25" s="442">
        <f>'2022'!AE13</f>
        <v>0</v>
      </c>
      <c r="J25" s="428">
        <f t="shared" si="0"/>
        <v>0</v>
      </c>
      <c r="K25" s="444">
        <f>'2022'!AJ13</f>
        <v>0</v>
      </c>
      <c r="L25" s="444">
        <f>'2022'!AK13</f>
        <v>0</v>
      </c>
      <c r="M25" s="444"/>
      <c r="N25" s="444"/>
      <c r="O25" s="444"/>
      <c r="P25" s="444"/>
    </row>
    <row r="26" spans="1:16" ht="47.25" x14ac:dyDescent="0.2">
      <c r="A26" s="437">
        <v>8</v>
      </c>
      <c r="B26" s="114" t="s">
        <v>51</v>
      </c>
      <c r="C26" s="442">
        <f>'2022'!B14</f>
        <v>335.71</v>
      </c>
      <c r="D26" s="443">
        <f>'2022'!Z14</f>
        <v>0</v>
      </c>
      <c r="E26" s="443">
        <f>'2022'!AA14</f>
        <v>0</v>
      </c>
      <c r="F26" s="443">
        <f>'2022'!AB14</f>
        <v>0</v>
      </c>
      <c r="G26" s="442">
        <f>'2022'!AC14</f>
        <v>0</v>
      </c>
      <c r="H26" s="442">
        <f>'2022'!AD14</f>
        <v>0</v>
      </c>
      <c r="I26" s="442">
        <f>'2022'!AE14</f>
        <v>0</v>
      </c>
      <c r="J26" s="428">
        <f t="shared" si="0"/>
        <v>0</v>
      </c>
      <c r="K26" s="444">
        <f>'2022'!AJ14</f>
        <v>0</v>
      </c>
      <c r="L26" s="444">
        <f>'2022'!AK14</f>
        <v>0</v>
      </c>
      <c r="M26" s="444"/>
      <c r="N26" s="444"/>
      <c r="O26" s="444"/>
      <c r="P26" s="444"/>
    </row>
    <row r="27" spans="1:16" ht="47.25" x14ac:dyDescent="0.2">
      <c r="A27" s="437">
        <v>9</v>
      </c>
      <c r="B27" s="104" t="s">
        <v>287</v>
      </c>
      <c r="C27" s="442">
        <f>'2022'!B15</f>
        <v>164.08600000000001</v>
      </c>
      <c r="D27" s="443">
        <f>'2022'!Z15</f>
        <v>0</v>
      </c>
      <c r="E27" s="443">
        <f>'2022'!AA15</f>
        <v>0</v>
      </c>
      <c r="F27" s="443">
        <f>'2022'!AB15</f>
        <v>0</v>
      </c>
      <c r="G27" s="442">
        <f>'2022'!AC15</f>
        <v>0</v>
      </c>
      <c r="H27" s="442">
        <f>'2022'!AD15</f>
        <v>0</v>
      </c>
      <c r="I27" s="442">
        <f>'2022'!AE15</f>
        <v>0</v>
      </c>
      <c r="J27" s="428">
        <f t="shared" si="0"/>
        <v>0</v>
      </c>
      <c r="K27" s="444">
        <f>'2022'!AJ15</f>
        <v>0</v>
      </c>
      <c r="L27" s="444">
        <f>'2022'!AK15</f>
        <v>0</v>
      </c>
      <c r="M27" s="444"/>
      <c r="N27" s="444"/>
      <c r="O27" s="444"/>
      <c r="P27" s="444"/>
    </row>
    <row r="28" spans="1:16" ht="47.25" x14ac:dyDescent="0.2">
      <c r="A28" s="437">
        <v>10</v>
      </c>
      <c r="B28" s="104" t="s">
        <v>288</v>
      </c>
      <c r="C28" s="442">
        <f>'2022'!B16</f>
        <v>371.93</v>
      </c>
      <c r="D28" s="443">
        <f>'2022'!Z16</f>
        <v>0</v>
      </c>
      <c r="E28" s="443">
        <f>'2022'!AA16</f>
        <v>0</v>
      </c>
      <c r="F28" s="443">
        <f>'2022'!AB16</f>
        <v>48</v>
      </c>
      <c r="G28" s="442">
        <f>'2022'!AC16</f>
        <v>0</v>
      </c>
      <c r="H28" s="442">
        <f>'2022'!AD16</f>
        <v>0</v>
      </c>
      <c r="I28" s="442">
        <f>'2022'!AE16</f>
        <v>0.12905654289785712</v>
      </c>
      <c r="J28" s="428">
        <f t="shared" si="0"/>
        <v>0</v>
      </c>
      <c r="K28" s="444">
        <f>'2022'!AJ16</f>
        <v>0</v>
      </c>
      <c r="L28" s="444">
        <f>'2022'!AK16</f>
        <v>0</v>
      </c>
      <c r="M28" s="444"/>
      <c r="N28" s="444"/>
      <c r="O28" s="444"/>
      <c r="P28" s="444"/>
    </row>
    <row r="29" spans="1:16" ht="47.25" x14ac:dyDescent="0.2">
      <c r="A29" s="437">
        <v>11</v>
      </c>
      <c r="B29" s="104" t="s">
        <v>289</v>
      </c>
      <c r="C29" s="442">
        <f>'2022'!B17</f>
        <v>291.029</v>
      </c>
      <c r="D29" s="443">
        <f>'2022'!Z17</f>
        <v>0</v>
      </c>
      <c r="E29" s="443">
        <f>'2022'!AA17</f>
        <v>0</v>
      </c>
      <c r="F29" s="443">
        <f>'2022'!AB17</f>
        <v>0</v>
      </c>
      <c r="G29" s="442">
        <f>'2022'!AC17</f>
        <v>0</v>
      </c>
      <c r="H29" s="442">
        <f>'2022'!AD17</f>
        <v>0</v>
      </c>
      <c r="I29" s="442">
        <f>'2022'!AE17</f>
        <v>0</v>
      </c>
      <c r="J29" s="428">
        <f t="shared" si="0"/>
        <v>0</v>
      </c>
      <c r="K29" s="444">
        <f>'2022'!AJ17</f>
        <v>0</v>
      </c>
      <c r="L29" s="444">
        <f>'2022'!AK17</f>
        <v>0</v>
      </c>
      <c r="M29" s="444"/>
      <c r="N29" s="444"/>
      <c r="O29" s="444"/>
      <c r="P29" s="444"/>
    </row>
    <row r="30" spans="1:16" ht="47.25" x14ac:dyDescent="0.2">
      <c r="A30" s="437">
        <v>12</v>
      </c>
      <c r="B30" s="104" t="s">
        <v>290</v>
      </c>
      <c r="C30" s="442">
        <f>'2022'!B18</f>
        <v>170.64400000000001</v>
      </c>
      <c r="D30" s="443">
        <f>'2022'!Z18</f>
        <v>0</v>
      </c>
      <c r="E30" s="443">
        <f>'2022'!AA18</f>
        <v>0</v>
      </c>
      <c r="F30" s="443">
        <f>'2022'!AB18</f>
        <v>0</v>
      </c>
      <c r="G30" s="442">
        <f>'2022'!AC18</f>
        <v>0</v>
      </c>
      <c r="H30" s="442">
        <f>'2022'!AD18</f>
        <v>0</v>
      </c>
      <c r="I30" s="442">
        <f>'2022'!AE18</f>
        <v>0</v>
      </c>
      <c r="J30" s="428">
        <f t="shared" si="0"/>
        <v>0</v>
      </c>
      <c r="K30" s="444">
        <f>'2022'!AJ18</f>
        <v>0</v>
      </c>
      <c r="L30" s="444">
        <f>'2022'!AK18</f>
        <v>0</v>
      </c>
      <c r="M30" s="444"/>
      <c r="N30" s="444"/>
      <c r="O30" s="444"/>
      <c r="P30" s="444"/>
    </row>
    <row r="31" spans="1:16" ht="30" customHeight="1" x14ac:dyDescent="0.2">
      <c r="A31" s="437">
        <v>13</v>
      </c>
      <c r="B31" s="104" t="s">
        <v>291</v>
      </c>
      <c r="C31" s="442">
        <f>'2022'!B19</f>
        <v>50</v>
      </c>
      <c r="D31" s="443">
        <f>'2022'!Z19</f>
        <v>0</v>
      </c>
      <c r="E31" s="443">
        <f>'2022'!AA19</f>
        <v>0</v>
      </c>
      <c r="F31" s="443">
        <f>'2022'!AB19</f>
        <v>0</v>
      </c>
      <c r="G31" s="442">
        <f>'2022'!AC19</f>
        <v>0</v>
      </c>
      <c r="H31" s="442">
        <f>'2022'!AD19</f>
        <v>0</v>
      </c>
      <c r="I31" s="442">
        <f>'2022'!AE19</f>
        <v>0</v>
      </c>
      <c r="J31" s="428">
        <f t="shared" si="0"/>
        <v>0</v>
      </c>
      <c r="K31" s="444">
        <f>'2022'!AJ19</f>
        <v>0</v>
      </c>
      <c r="L31" s="444">
        <f>'2022'!AK19</f>
        <v>0</v>
      </c>
      <c r="M31" s="444"/>
      <c r="N31" s="444"/>
      <c r="O31" s="444"/>
      <c r="P31" s="444"/>
    </row>
    <row r="32" spans="1:16" ht="42.75" customHeight="1" x14ac:dyDescent="0.2">
      <c r="A32" s="450">
        <v>14</v>
      </c>
      <c r="B32" s="104" t="s">
        <v>408</v>
      </c>
      <c r="C32" s="442">
        <f>'2022'!B20</f>
        <v>434.36</v>
      </c>
      <c r="D32" s="688">
        <f>'2022'!Z20</f>
        <v>0</v>
      </c>
      <c r="E32" s="688">
        <f>'2022'!AA20</f>
        <v>0</v>
      </c>
      <c r="F32" s="443">
        <f>'2022'!AB20</f>
        <v>113</v>
      </c>
      <c r="G32" s="690">
        <f>'2022'!AC20</f>
        <v>0</v>
      </c>
      <c r="H32" s="690">
        <f>'2022'!AD20</f>
        <v>0</v>
      </c>
      <c r="I32" s="442">
        <f>'2022'!AE20</f>
        <v>0.2601528685882678</v>
      </c>
      <c r="J32" s="428">
        <f t="shared" si="0"/>
        <v>4.4247787610619467</v>
      </c>
      <c r="K32" s="444">
        <f>'2022'!AJ20</f>
        <v>5</v>
      </c>
      <c r="L32" s="444">
        <f>'2022'!AK20</f>
        <v>3</v>
      </c>
      <c r="M32" s="444"/>
      <c r="N32" s="444"/>
      <c r="O32" s="444"/>
      <c r="P32" s="444"/>
    </row>
    <row r="33" spans="1:16" ht="47.25" x14ac:dyDescent="0.2">
      <c r="A33" s="438">
        <v>15</v>
      </c>
      <c r="B33" s="108" t="s">
        <v>409</v>
      </c>
      <c r="C33" s="442">
        <f>'2022'!B21</f>
        <v>182.9</v>
      </c>
      <c r="D33" s="689"/>
      <c r="E33" s="689"/>
      <c r="F33" s="443">
        <f>'2022'!AB21</f>
        <v>0</v>
      </c>
      <c r="G33" s="691"/>
      <c r="H33" s="691"/>
      <c r="I33" s="442">
        <f>'2022'!AE21</f>
        <v>0</v>
      </c>
      <c r="J33" s="428">
        <f t="shared" si="0"/>
        <v>0</v>
      </c>
      <c r="K33" s="444">
        <f>'2022'!AJ21</f>
        <v>0</v>
      </c>
      <c r="L33" s="444">
        <f>'2022'!AK21</f>
        <v>0</v>
      </c>
      <c r="M33" s="455"/>
      <c r="N33" s="455"/>
      <c r="O33" s="455"/>
      <c r="P33" s="455"/>
    </row>
    <row r="34" spans="1:16" ht="15.75" x14ac:dyDescent="0.2">
      <c r="A34" s="437"/>
      <c r="B34" s="89" t="s">
        <v>35</v>
      </c>
      <c r="C34" s="96"/>
      <c r="D34" s="446"/>
      <c r="E34" s="446"/>
      <c r="F34" s="446"/>
      <c r="G34" s="447"/>
      <c r="H34" s="447"/>
      <c r="I34" s="447"/>
      <c r="J34" s="428"/>
      <c r="K34" s="439"/>
      <c r="L34" s="439"/>
      <c r="M34" s="444"/>
      <c r="N34" s="444"/>
      <c r="O34" s="444"/>
      <c r="P34" s="444"/>
    </row>
    <row r="35" spans="1:16" ht="32.25" customHeight="1" x14ac:dyDescent="0.2">
      <c r="A35" s="437">
        <v>16</v>
      </c>
      <c r="B35" s="441" t="s">
        <v>36</v>
      </c>
      <c r="C35" s="442">
        <f>'2022'!B23</f>
        <v>8592.0195309999999</v>
      </c>
      <c r="D35" s="443">
        <f>'2022'!Z23</f>
        <v>11788.966796999999</v>
      </c>
      <c r="E35" s="443">
        <f>'2022'!AA23</f>
        <v>14165</v>
      </c>
      <c r="F35" s="443">
        <f>'2022'!AB23</f>
        <v>15682</v>
      </c>
      <c r="G35" s="442">
        <f>'2022'!AC23</f>
        <v>1.3720540000000001</v>
      </c>
      <c r="H35" s="442">
        <f>'2022'!AD23</f>
        <v>1.6486229999999999</v>
      </c>
      <c r="I35" s="442">
        <f>'2022'!AE23</f>
        <v>1.825182070806445</v>
      </c>
      <c r="J35" s="428">
        <f t="shared" si="0"/>
        <v>4.9993623262338982</v>
      </c>
      <c r="K35" s="444">
        <f>'2022'!AJ23</f>
        <v>784</v>
      </c>
      <c r="L35" s="444">
        <f>'2022'!AK23</f>
        <v>588</v>
      </c>
      <c r="M35" s="444"/>
      <c r="N35" s="444"/>
      <c r="O35" s="444"/>
      <c r="P35" s="444"/>
    </row>
    <row r="36" spans="1:16" ht="17.25" customHeight="1" x14ac:dyDescent="0.2">
      <c r="A36" s="438">
        <v>17</v>
      </c>
      <c r="B36" s="456" t="s">
        <v>293</v>
      </c>
      <c r="C36" s="442">
        <f>'2022'!B24</f>
        <v>0</v>
      </c>
      <c r="D36" s="443">
        <f>'2022'!Z24</f>
        <v>0</v>
      </c>
      <c r="E36" s="443">
        <f>'2022'!AA24</f>
        <v>0</v>
      </c>
      <c r="F36" s="443">
        <f>'2022'!AB24</f>
        <v>0</v>
      </c>
      <c r="G36" s="442">
        <v>0</v>
      </c>
      <c r="H36" s="442">
        <v>0</v>
      </c>
      <c r="I36" s="442">
        <v>0</v>
      </c>
      <c r="J36" s="460"/>
      <c r="K36" s="444">
        <f>'2022'!AJ24</f>
        <v>0</v>
      </c>
      <c r="L36" s="444">
        <f>'2022'!AK24</f>
        <v>0</v>
      </c>
      <c r="M36" s="439"/>
      <c r="N36" s="439"/>
      <c r="O36" s="439"/>
      <c r="P36" s="463"/>
    </row>
    <row r="37" spans="1:16" ht="15.75" x14ac:dyDescent="0.2">
      <c r="A37" s="437"/>
      <c r="B37" s="89" t="s">
        <v>58</v>
      </c>
      <c r="C37" s="96"/>
      <c r="D37" s="446"/>
      <c r="E37" s="446"/>
      <c r="F37" s="446"/>
      <c r="G37" s="447"/>
      <c r="H37" s="447"/>
      <c r="I37" s="447"/>
      <c r="J37" s="428"/>
      <c r="K37" s="457"/>
      <c r="L37" s="457"/>
      <c r="M37" s="444"/>
      <c r="N37" s="444"/>
      <c r="O37" s="444"/>
      <c r="P37" s="444"/>
    </row>
    <row r="38" spans="1:16" ht="31.5" x14ac:dyDescent="0.2">
      <c r="A38" s="437">
        <v>18</v>
      </c>
      <c r="B38" s="458" t="s">
        <v>60</v>
      </c>
      <c r="C38" s="442">
        <f>'2022'!B26</f>
        <v>1576.173</v>
      </c>
      <c r="D38" s="443">
        <f>'2022'!Z26</f>
        <v>4095.7783199999999</v>
      </c>
      <c r="E38" s="443">
        <f>'2022'!AA26</f>
        <v>5336</v>
      </c>
      <c r="F38" s="443">
        <f>'2022'!AB26</f>
        <v>5591</v>
      </c>
      <c r="G38" s="442">
        <f>'2022'!AC26</f>
        <v>2.5986790000000002</v>
      </c>
      <c r="H38" s="442">
        <f>'2022'!AD26</f>
        <v>3.385608</v>
      </c>
      <c r="I38" s="442">
        <f>'2022'!AE26</f>
        <v>3.5471994508217053</v>
      </c>
      <c r="J38" s="428">
        <f t="shared" si="0"/>
        <v>4.9901627615811126</v>
      </c>
      <c r="K38" s="444">
        <f>'2022'!AJ26</f>
        <v>279</v>
      </c>
      <c r="L38" s="444">
        <f>'2022'!AK26</f>
        <v>209</v>
      </c>
      <c r="M38" s="444"/>
      <c r="N38" s="444"/>
      <c r="O38" s="444"/>
      <c r="P38" s="444"/>
    </row>
    <row r="39" spans="1:16" ht="51" customHeight="1" x14ac:dyDescent="0.2">
      <c r="A39" s="437">
        <v>19</v>
      </c>
      <c r="B39" s="458" t="s">
        <v>59</v>
      </c>
      <c r="C39" s="442">
        <f>'2022'!B27</f>
        <v>116.81</v>
      </c>
      <c r="D39" s="443">
        <f>'2022'!Z27</f>
        <v>478.44430499999999</v>
      </c>
      <c r="E39" s="443">
        <f>'2022'!AA27</f>
        <v>486</v>
      </c>
      <c r="F39" s="443">
        <f>'2022'!AB27</f>
        <v>486</v>
      </c>
      <c r="G39" s="442">
        <f>'2022'!AC27</f>
        <v>4.0959190000000003</v>
      </c>
      <c r="H39" s="442">
        <f>'2022'!AD27</f>
        <v>4.1606030000000001</v>
      </c>
      <c r="I39" s="442">
        <f>'2022'!AE27</f>
        <v>4.1606026881260165</v>
      </c>
      <c r="J39" s="428">
        <f t="shared" si="0"/>
        <v>4.9382716049382713</v>
      </c>
      <c r="K39" s="444">
        <f>'2022'!AJ27</f>
        <v>24</v>
      </c>
      <c r="L39" s="444">
        <f>'2022'!AK27</f>
        <v>18</v>
      </c>
      <c r="M39" s="444"/>
      <c r="N39" s="444"/>
      <c r="O39" s="444"/>
      <c r="P39" s="444"/>
    </row>
    <row r="40" spans="1:16" ht="30.75" customHeight="1" x14ac:dyDescent="0.2">
      <c r="A40" s="437">
        <v>20</v>
      </c>
      <c r="B40" s="458" t="s">
        <v>294</v>
      </c>
      <c r="C40" s="442">
        <f>'2022'!B28</f>
        <v>109.2</v>
      </c>
      <c r="D40" s="443">
        <f>'2022'!Z28</f>
        <v>775.68316700000003</v>
      </c>
      <c r="E40" s="443">
        <f>'2022'!AA28</f>
        <v>645</v>
      </c>
      <c r="F40" s="443">
        <f>'2022'!AB28</f>
        <v>692</v>
      </c>
      <c r="G40" s="442">
        <f>'2022'!AC28</f>
        <v>7.0703050000000003</v>
      </c>
      <c r="H40" s="442">
        <f>'2022'!AD28</f>
        <v>5.8791359999999999</v>
      </c>
      <c r="I40" s="442">
        <f>'2022'!AE28</f>
        <v>6.3369963369963367</v>
      </c>
      <c r="J40" s="428">
        <f t="shared" si="0"/>
        <v>4.9132947976878611</v>
      </c>
      <c r="K40" s="444">
        <f>'2022'!AJ28</f>
        <v>34</v>
      </c>
      <c r="L40" s="444">
        <f>'2022'!AK28</f>
        <v>25</v>
      </c>
      <c r="M40" s="444"/>
      <c r="N40" s="444"/>
      <c r="O40" s="444"/>
      <c r="P40" s="444"/>
    </row>
    <row r="41" spans="1:16" ht="31.5" x14ac:dyDescent="0.2">
      <c r="A41" s="438">
        <v>21</v>
      </c>
      <c r="B41" s="448" t="s">
        <v>62</v>
      </c>
      <c r="C41" s="442">
        <f>'2022'!B29</f>
        <v>395.2</v>
      </c>
      <c r="D41" s="443">
        <f>'2022'!Z29</f>
        <v>2599.6948240000002</v>
      </c>
      <c r="E41" s="443">
        <f>'2022'!AA29</f>
        <v>2178</v>
      </c>
      <c r="F41" s="443">
        <f>'2022'!AB29</f>
        <v>2292</v>
      </c>
      <c r="G41" s="442">
        <f>'2022'!AC29</f>
        <v>5.8169519999999997</v>
      </c>
      <c r="H41" s="442">
        <f>'2022'!AD29</f>
        <v>4.8733880000000003</v>
      </c>
      <c r="I41" s="442">
        <f>'2022'!AE29</f>
        <v>5.7995951417004052</v>
      </c>
      <c r="J41" s="428">
        <f t="shared" si="0"/>
        <v>4.9738219895287958</v>
      </c>
      <c r="K41" s="444">
        <f>'2022'!AJ29</f>
        <v>114</v>
      </c>
      <c r="L41" s="444">
        <f>'2022'!AK29</f>
        <v>85</v>
      </c>
      <c r="M41" s="439"/>
      <c r="N41" s="439"/>
      <c r="O41" s="439"/>
      <c r="P41" s="463"/>
    </row>
    <row r="42" spans="1:16" ht="15.75" x14ac:dyDescent="0.2">
      <c r="A42" s="437"/>
      <c r="B42" s="89" t="s">
        <v>63</v>
      </c>
      <c r="C42" s="96"/>
      <c r="D42" s="446"/>
      <c r="E42" s="446"/>
      <c r="F42" s="446"/>
      <c r="G42" s="447"/>
      <c r="H42" s="447"/>
      <c r="I42" s="447"/>
      <c r="J42" s="428"/>
      <c r="K42" s="457"/>
      <c r="L42" s="457"/>
      <c r="M42" s="444"/>
      <c r="N42" s="444"/>
      <c r="O42" s="444"/>
      <c r="P42" s="444"/>
    </row>
    <row r="43" spans="1:16" ht="31.5" x14ac:dyDescent="0.2">
      <c r="A43" s="437">
        <v>22</v>
      </c>
      <c r="B43" s="458" t="s">
        <v>295</v>
      </c>
      <c r="C43" s="442">
        <f>'2022'!B31</f>
        <v>375.81700000000001</v>
      </c>
      <c r="D43" s="443">
        <f>'2022'!Z31</f>
        <v>3653.6062010000001</v>
      </c>
      <c r="E43" s="443">
        <f>'2022'!AA31</f>
        <v>3504</v>
      </c>
      <c r="F43" s="443">
        <f>'2022'!AB31</f>
        <v>3501</v>
      </c>
      <c r="G43" s="442">
        <f>'2022'!AC31</f>
        <v>9.8028650000000006</v>
      </c>
      <c r="H43" s="442">
        <f>'2022'!AD31</f>
        <v>9.4014620000000004</v>
      </c>
      <c r="I43" s="442">
        <f>'2022'!AE31</f>
        <v>9.3157041858138392</v>
      </c>
      <c r="J43" s="428">
        <f t="shared" si="0"/>
        <v>4.9985718366181091</v>
      </c>
      <c r="K43" s="444">
        <f>'2022'!AJ31</f>
        <v>175</v>
      </c>
      <c r="L43" s="444">
        <f>'2022'!AK31</f>
        <v>131</v>
      </c>
      <c r="M43" s="444"/>
      <c r="N43" s="444"/>
      <c r="O43" s="444"/>
      <c r="P43" s="444"/>
    </row>
    <row r="44" spans="1:16" ht="51.75" customHeight="1" x14ac:dyDescent="0.2">
      <c r="A44" s="437">
        <v>23</v>
      </c>
      <c r="B44" s="458" t="s">
        <v>296</v>
      </c>
      <c r="C44" s="442">
        <f>'2022'!B32</f>
        <v>242.9</v>
      </c>
      <c r="D44" s="443">
        <f>'2022'!Z32</f>
        <v>305.60275300000001</v>
      </c>
      <c r="E44" s="443">
        <f>'2022'!AA32</f>
        <v>337</v>
      </c>
      <c r="F44" s="443">
        <f>'2022'!AB32</f>
        <v>340</v>
      </c>
      <c r="G44" s="442">
        <f>'2022'!AC32</f>
        <v>1.2581420000000001</v>
      </c>
      <c r="H44" s="442">
        <f>'2022'!AD32</f>
        <v>1.387402</v>
      </c>
      <c r="I44" s="442">
        <f>'2022'!AE32</f>
        <v>1.399752984767394</v>
      </c>
      <c r="J44" s="428">
        <f t="shared" si="0"/>
        <v>4.7058823529411766</v>
      </c>
      <c r="K44" s="444">
        <f>'2022'!AJ32</f>
        <v>16</v>
      </c>
      <c r="L44" s="444">
        <f>'2022'!AK32</f>
        <v>12</v>
      </c>
      <c r="M44" s="444"/>
      <c r="N44" s="444"/>
      <c r="O44" s="444"/>
      <c r="P44" s="444"/>
    </row>
    <row r="45" spans="1:16" ht="31.5" x14ac:dyDescent="0.2">
      <c r="A45" s="438">
        <v>24</v>
      </c>
      <c r="B45" s="458" t="s">
        <v>66</v>
      </c>
      <c r="C45" s="442">
        <f>'2022'!B33</f>
        <v>46.606000000000002</v>
      </c>
      <c r="D45" s="443">
        <f>'2022'!Z33</f>
        <v>271.15164199999998</v>
      </c>
      <c r="E45" s="443">
        <f>'2022'!AA33</f>
        <v>282</v>
      </c>
      <c r="F45" s="443">
        <f>'2022'!AB33</f>
        <v>292</v>
      </c>
      <c r="G45" s="442">
        <f>'2022'!AC33</f>
        <v>5.7447379999999999</v>
      </c>
      <c r="H45" s="442">
        <f>'2022'!AD33</f>
        <v>5.9752090000000004</v>
      </c>
      <c r="I45" s="442">
        <f>'2022'!AE33</f>
        <v>6.2652877311934088</v>
      </c>
      <c r="J45" s="428">
        <f t="shared" si="0"/>
        <v>4.7945205479452051</v>
      </c>
      <c r="K45" s="444">
        <f>'2022'!AJ33</f>
        <v>14</v>
      </c>
      <c r="L45" s="444">
        <f>'2022'!AK33</f>
        <v>10</v>
      </c>
      <c r="M45" s="455"/>
      <c r="N45" s="455"/>
      <c r="O45" s="455"/>
      <c r="P45" s="455"/>
    </row>
    <row r="46" spans="1:16" ht="15.75" x14ac:dyDescent="0.2">
      <c r="A46" s="437"/>
      <c r="B46" s="89" t="s">
        <v>67</v>
      </c>
      <c r="C46" s="96"/>
      <c r="D46" s="446"/>
      <c r="E46" s="446"/>
      <c r="F46" s="446"/>
      <c r="G46" s="447"/>
      <c r="H46" s="447"/>
      <c r="I46" s="447"/>
      <c r="J46" s="428"/>
      <c r="K46" s="457"/>
      <c r="L46" s="457"/>
      <c r="M46" s="444"/>
      <c r="N46" s="444"/>
      <c r="O46" s="444"/>
      <c r="P46" s="444"/>
    </row>
    <row r="47" spans="1:16" ht="50.25" customHeight="1" x14ac:dyDescent="0.2">
      <c r="A47" s="437">
        <v>25</v>
      </c>
      <c r="B47" s="459" t="s">
        <v>297</v>
      </c>
      <c r="C47" s="442">
        <f>'2022'!B35</f>
        <v>399.13200000000001</v>
      </c>
      <c r="D47" s="443">
        <f>'2022'!Z35</f>
        <v>0</v>
      </c>
      <c r="E47" s="443">
        <f>'2022'!AA35</f>
        <v>0</v>
      </c>
      <c r="F47" s="443">
        <f>'2022'!AB35</f>
        <v>0</v>
      </c>
      <c r="G47" s="442">
        <f>'2022'!AC35</f>
        <v>0</v>
      </c>
      <c r="H47" s="442">
        <f>'2022'!AD35</f>
        <v>0</v>
      </c>
      <c r="I47" s="442">
        <f>'2022'!AE35</f>
        <v>0</v>
      </c>
      <c r="J47" s="428">
        <f t="shared" si="0"/>
        <v>0</v>
      </c>
      <c r="K47" s="444">
        <f>'2022'!AJ35</f>
        <v>0</v>
      </c>
      <c r="L47" s="444">
        <f>'2022'!AK35</f>
        <v>0</v>
      </c>
      <c r="M47" s="444"/>
      <c r="N47" s="444"/>
      <c r="O47" s="444"/>
      <c r="P47" s="444"/>
    </row>
    <row r="48" spans="1:16" ht="31.5" x14ac:dyDescent="0.2">
      <c r="A48" s="438">
        <v>26</v>
      </c>
      <c r="B48" s="459" t="s">
        <v>298</v>
      </c>
      <c r="C48" s="442">
        <f>'2022'!B36</f>
        <v>162.821</v>
      </c>
      <c r="D48" s="443">
        <f>'2022'!Z36</f>
        <v>575.14556900000002</v>
      </c>
      <c r="E48" s="443">
        <f>'2022'!AA36</f>
        <v>617</v>
      </c>
      <c r="F48" s="443">
        <f>'2022'!AB36</f>
        <v>691</v>
      </c>
      <c r="G48" s="442">
        <f>'2022'!AC36</f>
        <v>3.5323799999999999</v>
      </c>
      <c r="H48" s="442">
        <f>'2022'!AD36</f>
        <v>3.7894380000000001</v>
      </c>
      <c r="I48" s="442">
        <f>'2022'!AE36</f>
        <v>4.2439243095178139</v>
      </c>
      <c r="J48" s="428">
        <f t="shared" si="0"/>
        <v>4.630969609261939</v>
      </c>
      <c r="K48" s="444">
        <f>'2022'!AJ36</f>
        <v>32</v>
      </c>
      <c r="L48" s="444">
        <f>'2022'!AK36</f>
        <v>24</v>
      </c>
      <c r="M48" s="439"/>
      <c r="N48" s="439"/>
      <c r="O48" s="439"/>
      <c r="P48" s="463"/>
    </row>
    <row r="49" spans="1:16" ht="15.75" x14ac:dyDescent="0.2">
      <c r="A49" s="437"/>
      <c r="B49" s="89" t="s">
        <v>70</v>
      </c>
      <c r="C49" s="447"/>
      <c r="D49" s="446"/>
      <c r="E49" s="446"/>
      <c r="F49" s="446"/>
      <c r="G49" s="447"/>
      <c r="H49" s="447"/>
      <c r="I49" s="447"/>
      <c r="J49" s="428"/>
      <c r="K49" s="457"/>
      <c r="L49" s="457"/>
      <c r="M49" s="444"/>
      <c r="N49" s="444"/>
      <c r="O49" s="444"/>
      <c r="P49" s="444"/>
    </row>
    <row r="50" spans="1:16" ht="47.25" x14ac:dyDescent="0.2">
      <c r="A50" s="437">
        <v>27</v>
      </c>
      <c r="B50" s="114" t="s">
        <v>77</v>
      </c>
      <c r="C50" s="442">
        <f>'2022'!B38</f>
        <v>7.1820000000000004</v>
      </c>
      <c r="D50" s="443">
        <f>'2022'!Z38</f>
        <v>4.076911</v>
      </c>
      <c r="E50" s="443">
        <f>'2022'!AA38</f>
        <v>9</v>
      </c>
      <c r="F50" s="443">
        <f>'2022'!AB38</f>
        <v>9</v>
      </c>
      <c r="G50" s="442">
        <f>'2022'!AC38</f>
        <v>0.56765699999999997</v>
      </c>
      <c r="H50" s="442">
        <f>'2022'!AD38</f>
        <v>1.2531330000000001</v>
      </c>
      <c r="I50" s="442">
        <f>'2022'!AE38</f>
        <v>1.2531328320802004</v>
      </c>
      <c r="J50" s="428">
        <f t="shared" si="0"/>
        <v>0</v>
      </c>
      <c r="K50" s="444">
        <f>'2022'!AJ38</f>
        <v>0</v>
      </c>
      <c r="L50" s="444">
        <f>'2022'!AK38</f>
        <v>0</v>
      </c>
      <c r="M50" s="444"/>
      <c r="N50" s="444"/>
      <c r="O50" s="444"/>
      <c r="P50" s="444"/>
    </row>
    <row r="51" spans="1:16" ht="33" customHeight="1" x14ac:dyDescent="0.2">
      <c r="A51" s="437">
        <v>28</v>
      </c>
      <c r="B51" s="114" t="s">
        <v>76</v>
      </c>
      <c r="C51" s="442">
        <f>'2022'!B39</f>
        <v>11.596</v>
      </c>
      <c r="D51" s="443">
        <f>'2022'!Z39</f>
        <v>0</v>
      </c>
      <c r="E51" s="443">
        <f>'2022'!AA39</f>
        <v>0</v>
      </c>
      <c r="F51" s="443">
        <f>'2022'!AB39</f>
        <v>0</v>
      </c>
      <c r="G51" s="442">
        <f>'2022'!AC39</f>
        <v>0</v>
      </c>
      <c r="H51" s="442">
        <f>'2022'!AD39</f>
        <v>0</v>
      </c>
      <c r="I51" s="442">
        <f>'2022'!AE39</f>
        <v>0</v>
      </c>
      <c r="J51" s="428">
        <f t="shared" si="0"/>
        <v>0</v>
      </c>
      <c r="K51" s="444">
        <f>'2022'!AJ39</f>
        <v>0</v>
      </c>
      <c r="L51" s="444">
        <f>'2022'!AK39</f>
        <v>0</v>
      </c>
      <c r="M51" s="444"/>
      <c r="N51" s="444"/>
      <c r="O51" s="444"/>
      <c r="P51" s="444"/>
    </row>
    <row r="52" spans="1:16" ht="30.75" customHeight="1" x14ac:dyDescent="0.2">
      <c r="A52" s="437">
        <v>29</v>
      </c>
      <c r="B52" s="114" t="s">
        <v>75</v>
      </c>
      <c r="C52" s="442">
        <f>'2022'!B40</f>
        <v>16.03</v>
      </c>
      <c r="D52" s="443">
        <f>'2022'!Z40</f>
        <v>69.4636</v>
      </c>
      <c r="E52" s="443">
        <f>'2022'!AA40</f>
        <v>70</v>
      </c>
      <c r="F52" s="443">
        <f>'2022'!AB40</f>
        <v>80</v>
      </c>
      <c r="G52" s="442">
        <f>'2022'!AC40</f>
        <v>4.3333500000000003</v>
      </c>
      <c r="H52" s="442">
        <f>'2022'!AD40</f>
        <v>4.3668120000000004</v>
      </c>
      <c r="I52" s="442">
        <f>'2022'!AE40</f>
        <v>4.9906425452276979</v>
      </c>
      <c r="J52" s="428">
        <f t="shared" si="0"/>
        <v>5</v>
      </c>
      <c r="K52" s="444">
        <f>'2022'!AJ40</f>
        <v>4</v>
      </c>
      <c r="L52" s="444">
        <f>'2022'!AK40</f>
        <v>3</v>
      </c>
      <c r="M52" s="444"/>
      <c r="N52" s="444"/>
      <c r="O52" s="444"/>
      <c r="P52" s="444"/>
    </row>
    <row r="53" spans="1:16" ht="30.75" customHeight="1" x14ac:dyDescent="0.2">
      <c r="A53" s="437">
        <v>30</v>
      </c>
      <c r="B53" s="114" t="s">
        <v>410</v>
      </c>
      <c r="C53" s="442">
        <f>'2022'!B41</f>
        <v>7.9729999999999999</v>
      </c>
      <c r="D53" s="688">
        <f>'2022'!Z41</f>
        <v>0</v>
      </c>
      <c r="E53" s="688">
        <f>'2022'!AA41</f>
        <v>0</v>
      </c>
      <c r="F53" s="443">
        <f>'2022'!AB41</f>
        <v>3</v>
      </c>
      <c r="G53" s="690">
        <f>'2022'!AC41</f>
        <v>0</v>
      </c>
      <c r="H53" s="690">
        <f>'2022'!AD41</f>
        <v>0</v>
      </c>
      <c r="I53" s="442">
        <f>'2022'!AE41</f>
        <v>0.37626991094945439</v>
      </c>
      <c r="J53" s="428">
        <f t="shared" si="0"/>
        <v>0</v>
      </c>
      <c r="K53" s="444">
        <f>'2022'!AJ41</f>
        <v>0</v>
      </c>
      <c r="L53" s="444">
        <f>'2022'!AK41</f>
        <v>0</v>
      </c>
      <c r="M53" s="444"/>
      <c r="N53" s="444"/>
      <c r="O53" s="444"/>
      <c r="P53" s="444"/>
    </row>
    <row r="54" spans="1:16" ht="30.75" customHeight="1" x14ac:dyDescent="0.2">
      <c r="A54" s="437">
        <v>31</v>
      </c>
      <c r="B54" s="114" t="s">
        <v>411</v>
      </c>
      <c r="C54" s="442">
        <f>'2022'!B42</f>
        <v>28.376999999999999</v>
      </c>
      <c r="D54" s="692"/>
      <c r="E54" s="692"/>
      <c r="F54" s="443">
        <f>'2022'!AB42</f>
        <v>15</v>
      </c>
      <c r="G54" s="693"/>
      <c r="H54" s="693"/>
      <c r="I54" s="442">
        <f>'2022'!AE42</f>
        <v>0.52859710328787402</v>
      </c>
      <c r="J54" s="428">
        <f t="shared" si="0"/>
        <v>0</v>
      </c>
      <c r="K54" s="444">
        <f>'2022'!AJ42</f>
        <v>0</v>
      </c>
      <c r="L54" s="444">
        <f>'2022'!AK42</f>
        <v>0</v>
      </c>
      <c r="M54" s="444"/>
      <c r="N54" s="444"/>
      <c r="O54" s="444"/>
      <c r="P54" s="444"/>
    </row>
    <row r="55" spans="1:16" ht="36" customHeight="1" x14ac:dyDescent="0.2">
      <c r="A55" s="437">
        <v>32</v>
      </c>
      <c r="B55" s="116" t="s">
        <v>412</v>
      </c>
      <c r="C55" s="442">
        <f>'2022'!B43</f>
        <v>36.741999999999997</v>
      </c>
      <c r="D55" s="689"/>
      <c r="E55" s="689"/>
      <c r="F55" s="443">
        <f>'2022'!AB43</f>
        <v>0</v>
      </c>
      <c r="G55" s="691"/>
      <c r="H55" s="691"/>
      <c r="I55" s="442">
        <f>'2022'!AE43</f>
        <v>0</v>
      </c>
      <c r="J55" s="428">
        <f t="shared" si="0"/>
        <v>0</v>
      </c>
      <c r="K55" s="444">
        <f>'2022'!AJ43</f>
        <v>0</v>
      </c>
      <c r="L55" s="444">
        <f>'2022'!AK43</f>
        <v>0</v>
      </c>
      <c r="M55" s="444"/>
      <c r="N55" s="444"/>
      <c r="O55" s="444"/>
      <c r="P55" s="444"/>
    </row>
    <row r="56" spans="1:16" ht="31.5" customHeight="1" x14ac:dyDescent="0.2">
      <c r="A56" s="437">
        <v>33</v>
      </c>
      <c r="B56" s="458" t="s">
        <v>74</v>
      </c>
      <c r="C56" s="442">
        <f>'2022'!B44</f>
        <v>9.98</v>
      </c>
      <c r="D56" s="443">
        <f>'2022'!Z44</f>
        <v>0</v>
      </c>
      <c r="E56" s="443">
        <f>'2022'!AA44</f>
        <v>2</v>
      </c>
      <c r="F56" s="443">
        <f>'2022'!AB44</f>
        <v>35</v>
      </c>
      <c r="G56" s="442">
        <f>'2022'!AC44</f>
        <v>0</v>
      </c>
      <c r="H56" s="442">
        <f>'2022'!AD44</f>
        <v>0.200401</v>
      </c>
      <c r="I56" s="442">
        <f>'2022'!AE44</f>
        <v>3.507014028056112</v>
      </c>
      <c r="J56" s="428">
        <f t="shared" si="0"/>
        <v>0</v>
      </c>
      <c r="K56" s="444">
        <f>'2022'!AJ44</f>
        <v>0</v>
      </c>
      <c r="L56" s="444">
        <f>'2022'!AK44</f>
        <v>0</v>
      </c>
      <c r="M56" s="444"/>
      <c r="N56" s="444"/>
      <c r="O56" s="444"/>
      <c r="P56" s="444"/>
    </row>
    <row r="57" spans="1:16" ht="31.5" x14ac:dyDescent="0.2">
      <c r="A57" s="437">
        <v>34</v>
      </c>
      <c r="B57" s="114" t="s">
        <v>300</v>
      </c>
      <c r="C57" s="442">
        <f>'2022'!B45</f>
        <v>9.44</v>
      </c>
      <c r="D57" s="443">
        <f>'2022'!Z45</f>
        <v>21.133756999999999</v>
      </c>
      <c r="E57" s="443">
        <f>'2022'!AA45</f>
        <v>18</v>
      </c>
      <c r="F57" s="443">
        <f>'2022'!AB45</f>
        <v>45</v>
      </c>
      <c r="G57" s="442">
        <f>'2022'!AC45</f>
        <v>1.9238740000000001</v>
      </c>
      <c r="H57" s="442">
        <f>'2022'!AD45</f>
        <v>1.638598</v>
      </c>
      <c r="I57" s="442">
        <f>'2022'!AE45</f>
        <v>4.7669491525423728</v>
      </c>
      <c r="J57" s="428">
        <f t="shared" si="0"/>
        <v>4.4444444444444446</v>
      </c>
      <c r="K57" s="444">
        <f>'2022'!AJ45</f>
        <v>2</v>
      </c>
      <c r="L57" s="444">
        <f>'2022'!AK45</f>
        <v>1</v>
      </c>
      <c r="M57" s="444"/>
      <c r="N57" s="444"/>
      <c r="O57" s="444"/>
      <c r="P57" s="444"/>
    </row>
    <row r="58" spans="1:16" ht="78.75" x14ac:dyDescent="0.2">
      <c r="A58" s="437">
        <v>35</v>
      </c>
      <c r="B58" s="458" t="s">
        <v>71</v>
      </c>
      <c r="C58" s="442">
        <f>'2022'!B46</f>
        <v>51.08</v>
      </c>
      <c r="D58" s="443">
        <f>'2022'!Z46</f>
        <v>0</v>
      </c>
      <c r="E58" s="443">
        <f>'2022'!AA46</f>
        <v>0</v>
      </c>
      <c r="F58" s="443">
        <f>'2022'!AB46</f>
        <v>0</v>
      </c>
      <c r="G58" s="442">
        <f>'2022'!AC46</f>
        <v>0</v>
      </c>
      <c r="H58" s="442">
        <f>'2022'!AD46</f>
        <v>0</v>
      </c>
      <c r="I58" s="442">
        <f>'2022'!AE46</f>
        <v>0</v>
      </c>
      <c r="J58" s="428">
        <f t="shared" si="0"/>
        <v>0</v>
      </c>
      <c r="K58" s="444">
        <f>'2022'!AJ46</f>
        <v>0</v>
      </c>
      <c r="L58" s="444">
        <f>'2022'!AK46</f>
        <v>0</v>
      </c>
      <c r="M58" s="444"/>
      <c r="N58" s="444"/>
      <c r="O58" s="444"/>
      <c r="P58" s="444"/>
    </row>
    <row r="59" spans="1:16" ht="110.25" customHeight="1" x14ac:dyDescent="0.2">
      <c r="A59" s="437">
        <v>36</v>
      </c>
      <c r="B59" s="57" t="s">
        <v>301</v>
      </c>
      <c r="C59" s="442">
        <f>'2022'!B47</f>
        <v>115.1</v>
      </c>
      <c r="D59" s="443">
        <f>'2022'!Z47</f>
        <v>434.10485799999998</v>
      </c>
      <c r="E59" s="443">
        <f>'2022'!AA47</f>
        <v>509</v>
      </c>
      <c r="F59" s="443">
        <f>'2022'!AB47</f>
        <v>471</v>
      </c>
      <c r="G59" s="442">
        <f>'2022'!AC47</f>
        <v>3.61754</v>
      </c>
      <c r="H59" s="442">
        <f>'2022'!AD47</f>
        <v>4.2416669999999996</v>
      </c>
      <c r="I59" s="442">
        <f>'2022'!AE47</f>
        <v>4.0920938314509128</v>
      </c>
      <c r="J59" s="428">
        <f t="shared" si="0"/>
        <v>4.8832271762208075</v>
      </c>
      <c r="K59" s="444">
        <f>'2022'!AJ47</f>
        <v>23</v>
      </c>
      <c r="L59" s="444">
        <f>'2022'!AK47</f>
        <v>17</v>
      </c>
      <c r="M59" s="444"/>
      <c r="N59" s="444"/>
      <c r="O59" s="444"/>
      <c r="P59" s="444"/>
    </row>
    <row r="60" spans="1:16" ht="47.25" customHeight="1" x14ac:dyDescent="0.2">
      <c r="A60" s="437">
        <v>37</v>
      </c>
      <c r="B60" s="458" t="s">
        <v>72</v>
      </c>
      <c r="C60" s="442">
        <f>'2022'!B48</f>
        <v>120.515</v>
      </c>
      <c r="D60" s="443">
        <f>'2022'!Z48</f>
        <v>67.848236</v>
      </c>
      <c r="E60" s="443">
        <f>'2022'!AA48</f>
        <v>75</v>
      </c>
      <c r="F60" s="443">
        <f>'2022'!AB48</f>
        <v>81</v>
      </c>
      <c r="G60" s="442">
        <f>'2022'!AC48</f>
        <v>0.56298599999999999</v>
      </c>
      <c r="H60" s="442">
        <f>'2022'!AD48</f>
        <v>0.62232900000000002</v>
      </c>
      <c r="I60" s="442">
        <f>'2022'!AE48</f>
        <v>0.6721155042940713</v>
      </c>
      <c r="J60" s="428">
        <f t="shared" si="0"/>
        <v>4.9382716049382713</v>
      </c>
      <c r="K60" s="444">
        <f>'2022'!AJ48</f>
        <v>4</v>
      </c>
      <c r="L60" s="444">
        <f>'2022'!AK48</f>
        <v>3</v>
      </c>
      <c r="M60" s="444"/>
      <c r="N60" s="444"/>
      <c r="O60" s="444"/>
      <c r="P60" s="444"/>
    </row>
    <row r="61" spans="1:16" ht="63" x14ac:dyDescent="0.2">
      <c r="A61" s="438">
        <v>38</v>
      </c>
      <c r="B61" s="458" t="s">
        <v>302</v>
      </c>
      <c r="C61" s="442">
        <f>'2022'!B49</f>
        <v>214.8</v>
      </c>
      <c r="D61" s="443">
        <f>'2022'!Z49</f>
        <v>41.581837</v>
      </c>
      <c r="E61" s="443">
        <f>'2022'!AA49</f>
        <v>19</v>
      </c>
      <c r="F61" s="443">
        <f>'2022'!AB49</f>
        <v>19</v>
      </c>
      <c r="G61" s="442">
        <f>'2022'!AC49</f>
        <v>0.18823799999999999</v>
      </c>
      <c r="H61" s="442">
        <f>'2022'!AD49</f>
        <v>9.0260999999999994E-2</v>
      </c>
      <c r="I61" s="442">
        <f>'2022'!AE49</f>
        <v>8.8454376163873361E-2</v>
      </c>
      <c r="J61" s="428">
        <f t="shared" si="0"/>
        <v>0</v>
      </c>
      <c r="K61" s="444">
        <f>'2022'!AJ49</f>
        <v>0</v>
      </c>
      <c r="L61" s="444">
        <f>'2022'!AK49</f>
        <v>0</v>
      </c>
      <c r="M61" s="455"/>
      <c r="N61" s="455"/>
      <c r="O61" s="455"/>
      <c r="P61" s="455"/>
    </row>
    <row r="62" spans="1:16" ht="15.75" x14ac:dyDescent="0.2">
      <c r="A62" s="437"/>
      <c r="B62" s="89" t="s">
        <v>83</v>
      </c>
      <c r="C62" s="447"/>
      <c r="D62" s="446"/>
      <c r="E62" s="446"/>
      <c r="F62" s="446"/>
      <c r="G62" s="447"/>
      <c r="H62" s="447"/>
      <c r="I62" s="447"/>
      <c r="J62" s="428"/>
      <c r="K62" s="457"/>
      <c r="L62" s="457"/>
      <c r="M62" s="444"/>
      <c r="N62" s="444"/>
      <c r="O62" s="444"/>
      <c r="P62" s="444"/>
    </row>
    <row r="63" spans="1:16" ht="63" x14ac:dyDescent="0.2">
      <c r="A63" s="437">
        <v>39</v>
      </c>
      <c r="B63" s="458" t="s">
        <v>303</v>
      </c>
      <c r="C63" s="461">
        <f>'2022'!B51</f>
        <v>299.10000000000002</v>
      </c>
      <c r="D63" s="443">
        <f>'2022'!Z51</f>
        <v>435.6484375</v>
      </c>
      <c r="E63" s="443">
        <f>'2022'!AA51</f>
        <v>637</v>
      </c>
      <c r="F63" s="443">
        <f>'2022'!AB51</f>
        <v>721</v>
      </c>
      <c r="G63" s="442">
        <f>'2022'!AC51</f>
        <v>1.4570179999999999</v>
      </c>
      <c r="H63" s="442">
        <f>'2022'!AD51</f>
        <v>2.1299579999999998</v>
      </c>
      <c r="I63" s="442">
        <f>'2022'!AE51</f>
        <v>2.4105650284185889</v>
      </c>
      <c r="J63" s="428">
        <f t="shared" si="0"/>
        <v>4.9930651872399441</v>
      </c>
      <c r="K63" s="444">
        <f>'2022'!AJ51</f>
        <v>36</v>
      </c>
      <c r="L63" s="444">
        <f>'2022'!AK51</f>
        <v>27</v>
      </c>
      <c r="M63" s="444"/>
      <c r="N63" s="444"/>
      <c r="O63" s="444"/>
      <c r="P63" s="444"/>
    </row>
    <row r="64" spans="1:16" ht="31.5" x14ac:dyDescent="0.2">
      <c r="A64" s="437">
        <v>40</v>
      </c>
      <c r="B64" s="458" t="s">
        <v>87</v>
      </c>
      <c r="C64" s="442">
        <f>'2022'!B52</f>
        <v>1577</v>
      </c>
      <c r="D64" s="443">
        <f>'2022'!Z52</f>
        <v>5016.5507809999999</v>
      </c>
      <c r="E64" s="443">
        <f>'2022'!AA52</f>
        <v>5077</v>
      </c>
      <c r="F64" s="443">
        <f>'2022'!AB52</f>
        <v>4742</v>
      </c>
      <c r="G64" s="442">
        <f>'2022'!AC52</f>
        <v>3.181133</v>
      </c>
      <c r="H64" s="442">
        <f>'2022'!AD52</f>
        <v>3.219465</v>
      </c>
      <c r="I64" s="442">
        <f>'2022'!AE52</f>
        <v>3.006975269499049</v>
      </c>
      <c r="J64" s="428">
        <f t="shared" si="0"/>
        <v>4.9978911851539438</v>
      </c>
      <c r="K64" s="444">
        <f>'2022'!AJ52</f>
        <v>237</v>
      </c>
      <c r="L64" s="444">
        <f>'2022'!AK52</f>
        <v>177</v>
      </c>
      <c r="M64" s="444"/>
      <c r="N64" s="444"/>
      <c r="O64" s="444"/>
      <c r="P64" s="444"/>
    </row>
    <row r="65" spans="1:16" ht="63" x14ac:dyDescent="0.2">
      <c r="A65" s="437">
        <v>41</v>
      </c>
      <c r="B65" s="458" t="s">
        <v>304</v>
      </c>
      <c r="C65" s="442">
        <f>'2022'!B53</f>
        <v>585.35</v>
      </c>
      <c r="D65" s="443">
        <f>'2022'!Z53</f>
        <v>2075.6496579999998</v>
      </c>
      <c r="E65" s="443">
        <f>'2022'!AA53</f>
        <v>2319</v>
      </c>
      <c r="F65" s="443">
        <f>'2022'!AB53</f>
        <v>2189</v>
      </c>
      <c r="G65" s="442">
        <f>'2022'!AC53</f>
        <v>3.5181100000000001</v>
      </c>
      <c r="H65" s="442">
        <f>'2022'!AD53</f>
        <v>3.9402590000000002</v>
      </c>
      <c r="I65" s="442">
        <f>'2022'!AE53</f>
        <v>3.7396429486631928</v>
      </c>
      <c r="J65" s="428">
        <f t="shared" si="0"/>
        <v>4.9794426678848795</v>
      </c>
      <c r="K65" s="444">
        <f>'2022'!AJ53</f>
        <v>109</v>
      </c>
      <c r="L65" s="444">
        <f>'2022'!AK53</f>
        <v>81</v>
      </c>
      <c r="M65" s="444"/>
      <c r="N65" s="444"/>
      <c r="O65" s="444"/>
      <c r="P65" s="444"/>
    </row>
    <row r="66" spans="1:16" ht="34.5" customHeight="1" x14ac:dyDescent="0.2">
      <c r="A66" s="437">
        <v>42</v>
      </c>
      <c r="B66" s="448" t="s">
        <v>305</v>
      </c>
      <c r="C66" s="442">
        <f>'2022'!B54</f>
        <v>399</v>
      </c>
      <c r="D66" s="443">
        <f>'2022'!Z54</f>
        <v>1016.952942</v>
      </c>
      <c r="E66" s="443">
        <f>'2022'!AA54</f>
        <v>1322</v>
      </c>
      <c r="F66" s="443">
        <f>'2022'!AB54</f>
        <v>1425</v>
      </c>
      <c r="G66" s="442">
        <f>'2022'!AC54</f>
        <v>2.5489459999999999</v>
      </c>
      <c r="H66" s="442">
        <f>'2022'!AD54</f>
        <v>3.3135319999999999</v>
      </c>
      <c r="I66" s="442">
        <f>'2022'!AE54</f>
        <v>3.5714285714285716</v>
      </c>
      <c r="J66" s="428">
        <f t="shared" si="0"/>
        <v>4.9824561403508767</v>
      </c>
      <c r="K66" s="444">
        <f>'2022'!AJ54</f>
        <v>71</v>
      </c>
      <c r="L66" s="444">
        <f>'2022'!AK54</f>
        <v>53</v>
      </c>
      <c r="M66" s="444"/>
      <c r="N66" s="444"/>
      <c r="O66" s="444"/>
      <c r="P66" s="444"/>
    </row>
    <row r="67" spans="1:16" ht="14.25" customHeight="1" x14ac:dyDescent="0.2">
      <c r="A67" s="438">
        <v>43</v>
      </c>
      <c r="B67" s="456" t="s">
        <v>293</v>
      </c>
      <c r="C67" s="442">
        <f>'2022'!B55</f>
        <v>0</v>
      </c>
      <c r="D67" s="443">
        <f>'2022'!Z55</f>
        <v>0</v>
      </c>
      <c r="E67" s="443">
        <f>'2022'!AA55</f>
        <v>0</v>
      </c>
      <c r="F67" s="443">
        <f>'2022'!AB55</f>
        <v>0</v>
      </c>
      <c r="G67" s="442">
        <f>'2022'!AC55</f>
        <v>0</v>
      </c>
      <c r="H67" s="442">
        <f>'2022'!AD55</f>
        <v>0</v>
      </c>
      <c r="I67" s="442">
        <f>'2022'!AE55</f>
        <v>0</v>
      </c>
      <c r="J67" s="460">
        <f t="shared" si="0"/>
        <v>0</v>
      </c>
      <c r="K67" s="444">
        <f>'2022'!AJ55</f>
        <v>0</v>
      </c>
      <c r="L67" s="444">
        <f>'2022'!AK55</f>
        <v>0</v>
      </c>
      <c r="M67" s="439"/>
      <c r="N67" s="439"/>
      <c r="O67" s="439"/>
      <c r="P67" s="463"/>
    </row>
    <row r="68" spans="1:16" ht="15.75" x14ac:dyDescent="0.2">
      <c r="A68" s="437"/>
      <c r="B68" s="89" t="s">
        <v>88</v>
      </c>
      <c r="C68" s="447"/>
      <c r="D68" s="446"/>
      <c r="E68" s="446"/>
      <c r="F68" s="446"/>
      <c r="G68" s="447"/>
      <c r="H68" s="447"/>
      <c r="I68" s="447"/>
      <c r="J68" s="428"/>
      <c r="K68" s="457"/>
      <c r="L68" s="457"/>
      <c r="M68" s="444"/>
      <c r="N68" s="444"/>
      <c r="O68" s="444"/>
      <c r="P68" s="444"/>
    </row>
    <row r="69" spans="1:16" ht="31.5" x14ac:dyDescent="0.2">
      <c r="A69" s="437">
        <v>44</v>
      </c>
      <c r="B69" s="117" t="s">
        <v>413</v>
      </c>
      <c r="C69" s="442">
        <f>'2022'!B57</f>
        <v>1064.22</v>
      </c>
      <c r="D69" s="688">
        <f>'2022'!Z57</f>
        <v>0</v>
      </c>
      <c r="E69" s="688">
        <f>'2022'!AA57</f>
        <v>0</v>
      </c>
      <c r="F69" s="443">
        <f>'2022'!AB57</f>
        <v>0</v>
      </c>
      <c r="G69" s="690">
        <f>'2022'!AC57</f>
        <v>0</v>
      </c>
      <c r="H69" s="690">
        <f>'2022'!AD57</f>
        <v>0</v>
      </c>
      <c r="I69" s="442">
        <f>'2022'!AE57</f>
        <v>0</v>
      </c>
      <c r="J69" s="428">
        <f t="shared" si="0"/>
        <v>0</v>
      </c>
      <c r="K69" s="444">
        <f>'2022'!AJ57</f>
        <v>0</v>
      </c>
      <c r="L69" s="444">
        <f>'2022'!AK57</f>
        <v>0</v>
      </c>
      <c r="M69" s="444"/>
      <c r="N69" s="444"/>
      <c r="O69" s="444"/>
      <c r="P69" s="444"/>
    </row>
    <row r="70" spans="1:16" ht="31.5" x14ac:dyDescent="0.2">
      <c r="A70" s="437">
        <v>45</v>
      </c>
      <c r="B70" s="117" t="s">
        <v>414</v>
      </c>
      <c r="C70" s="442">
        <f>'2022'!B58</f>
        <v>2277.59</v>
      </c>
      <c r="D70" s="692"/>
      <c r="E70" s="692"/>
      <c r="F70" s="443">
        <f>'2022'!AB58</f>
        <v>0</v>
      </c>
      <c r="G70" s="693"/>
      <c r="H70" s="693"/>
      <c r="I70" s="442">
        <f>'2022'!AE58</f>
        <v>0</v>
      </c>
      <c r="J70" s="428">
        <f t="shared" si="0"/>
        <v>0</v>
      </c>
      <c r="K70" s="444">
        <f>'2022'!AJ58</f>
        <v>0</v>
      </c>
      <c r="L70" s="444">
        <f>'2022'!AK58</f>
        <v>0</v>
      </c>
      <c r="M70" s="444"/>
      <c r="N70" s="444"/>
      <c r="O70" s="444"/>
      <c r="P70" s="444"/>
    </row>
    <row r="71" spans="1:16" ht="31.5" x14ac:dyDescent="0.2">
      <c r="A71" s="437">
        <v>46</v>
      </c>
      <c r="B71" s="118" t="s">
        <v>415</v>
      </c>
      <c r="C71" s="461">
        <f>'2022'!B59</f>
        <v>6270.68</v>
      </c>
      <c r="D71" s="689"/>
      <c r="E71" s="689"/>
      <c r="F71" s="443">
        <f>'2022'!AB59</f>
        <v>0</v>
      </c>
      <c r="G71" s="691"/>
      <c r="H71" s="691"/>
      <c r="I71" s="442">
        <f>'2022'!AE59</f>
        <v>0</v>
      </c>
      <c r="J71" s="428">
        <f t="shared" si="0"/>
        <v>0</v>
      </c>
      <c r="K71" s="444">
        <f>'2022'!AJ59</f>
        <v>0</v>
      </c>
      <c r="L71" s="444">
        <f>'2022'!AK59</f>
        <v>0</v>
      </c>
      <c r="M71" s="444"/>
      <c r="N71" s="444"/>
      <c r="O71" s="444"/>
      <c r="P71" s="444"/>
    </row>
    <row r="72" spans="1:16" ht="47.25" customHeight="1" x14ac:dyDescent="0.2">
      <c r="A72" s="437">
        <v>47</v>
      </c>
      <c r="B72" s="458" t="s">
        <v>89</v>
      </c>
      <c r="C72" s="442">
        <f>'2022'!B60</f>
        <v>644</v>
      </c>
      <c r="D72" s="443">
        <f>'2022'!Z60</f>
        <v>0</v>
      </c>
      <c r="E72" s="443">
        <f>'2022'!AA60</f>
        <v>0</v>
      </c>
      <c r="F72" s="443">
        <f>'2022'!AB60</f>
        <v>0</v>
      </c>
      <c r="G72" s="442">
        <f>'2022'!AC60</f>
        <v>0</v>
      </c>
      <c r="H72" s="442">
        <f>'2022'!AD60</f>
        <v>0</v>
      </c>
      <c r="I72" s="442">
        <f>'2022'!AE60</f>
        <v>0</v>
      </c>
      <c r="J72" s="428">
        <f t="shared" si="0"/>
        <v>0</v>
      </c>
      <c r="K72" s="444">
        <f>'2022'!AJ60</f>
        <v>0</v>
      </c>
      <c r="L72" s="444">
        <f>'2022'!AK60</f>
        <v>0</v>
      </c>
      <c r="M72" s="444"/>
      <c r="N72" s="444"/>
      <c r="O72" s="444"/>
      <c r="P72" s="444"/>
    </row>
    <row r="73" spans="1:16" ht="47.25" customHeight="1" x14ac:dyDescent="0.2">
      <c r="A73" s="437">
        <v>48</v>
      </c>
      <c r="B73" s="116" t="s">
        <v>416</v>
      </c>
      <c r="C73" s="442">
        <f>'2022'!B61</f>
        <v>21.48</v>
      </c>
      <c r="D73" s="688">
        <f>'2022'!Z61</f>
        <v>0</v>
      </c>
      <c r="E73" s="688">
        <f>'2022'!AA61</f>
        <v>0</v>
      </c>
      <c r="F73" s="443">
        <f>'2022'!AB61</f>
        <v>0</v>
      </c>
      <c r="G73" s="690">
        <f>'2022'!AC61</f>
        <v>0</v>
      </c>
      <c r="H73" s="690">
        <f>'2022'!AD61</f>
        <v>0</v>
      </c>
      <c r="I73" s="442">
        <f>'2022'!AE61</f>
        <v>0</v>
      </c>
      <c r="J73" s="428">
        <f t="shared" si="0"/>
        <v>0</v>
      </c>
      <c r="K73" s="444">
        <f>'2022'!AJ61</f>
        <v>0</v>
      </c>
      <c r="L73" s="444">
        <f>'2022'!AK61</f>
        <v>0</v>
      </c>
      <c r="M73" s="444"/>
      <c r="N73" s="444"/>
      <c r="O73" s="444"/>
      <c r="P73" s="444"/>
    </row>
    <row r="74" spans="1:16" ht="47.25" customHeight="1" x14ac:dyDescent="0.2">
      <c r="A74" s="437">
        <v>49</v>
      </c>
      <c r="B74" s="116" t="s">
        <v>417</v>
      </c>
      <c r="C74" s="442">
        <f>'2022'!B62</f>
        <v>75.91</v>
      </c>
      <c r="D74" s="692"/>
      <c r="E74" s="692"/>
      <c r="F74" s="443">
        <f>'2022'!AB62</f>
        <v>0</v>
      </c>
      <c r="G74" s="693"/>
      <c r="H74" s="693"/>
      <c r="I74" s="442">
        <f>'2022'!AE62</f>
        <v>0</v>
      </c>
      <c r="J74" s="428">
        <f t="shared" si="0"/>
        <v>0</v>
      </c>
      <c r="K74" s="444">
        <f>'2022'!AJ62</f>
        <v>0</v>
      </c>
      <c r="L74" s="444">
        <f>'2022'!AK62</f>
        <v>0</v>
      </c>
      <c r="M74" s="444"/>
      <c r="N74" s="444"/>
      <c r="O74" s="444"/>
      <c r="P74" s="444"/>
    </row>
    <row r="75" spans="1:16" ht="47.25" customHeight="1" x14ac:dyDescent="0.2">
      <c r="A75" s="437">
        <v>50</v>
      </c>
      <c r="B75" s="116" t="s">
        <v>418</v>
      </c>
      <c r="C75" s="442">
        <f>'2022'!B63</f>
        <v>40.04</v>
      </c>
      <c r="D75" s="692"/>
      <c r="E75" s="692"/>
      <c r="F75" s="443">
        <f>'2022'!AB63</f>
        <v>0</v>
      </c>
      <c r="G75" s="693"/>
      <c r="H75" s="693"/>
      <c r="I75" s="442">
        <f>'2022'!AE63</f>
        <v>0</v>
      </c>
      <c r="J75" s="428">
        <f t="shared" si="0"/>
        <v>0</v>
      </c>
      <c r="K75" s="444">
        <f>'2022'!AJ63</f>
        <v>0</v>
      </c>
      <c r="L75" s="444">
        <f>'2022'!AK63</f>
        <v>0</v>
      </c>
      <c r="M75" s="444"/>
      <c r="N75" s="444"/>
      <c r="O75" s="444"/>
      <c r="P75" s="444"/>
    </row>
    <row r="76" spans="1:16" ht="47.25" customHeight="1" x14ac:dyDescent="0.2">
      <c r="A76" s="437">
        <v>51</v>
      </c>
      <c r="B76" s="116" t="s">
        <v>419</v>
      </c>
      <c r="C76" s="442">
        <f>'2022'!B64</f>
        <v>15.12</v>
      </c>
      <c r="D76" s="692"/>
      <c r="E76" s="692"/>
      <c r="F76" s="443">
        <f>'2022'!AB64</f>
        <v>0</v>
      </c>
      <c r="G76" s="693"/>
      <c r="H76" s="693"/>
      <c r="I76" s="442">
        <f>'2022'!AE64</f>
        <v>0</v>
      </c>
      <c r="J76" s="428">
        <f t="shared" si="0"/>
        <v>0</v>
      </c>
      <c r="K76" s="444">
        <f>'2022'!AJ64</f>
        <v>0</v>
      </c>
      <c r="L76" s="444">
        <f>'2022'!AK64</f>
        <v>0</v>
      </c>
      <c r="M76" s="444"/>
      <c r="N76" s="444"/>
      <c r="O76" s="444"/>
      <c r="P76" s="444"/>
    </row>
    <row r="77" spans="1:16" ht="47.25" customHeight="1" x14ac:dyDescent="0.2">
      <c r="A77" s="437">
        <v>52</v>
      </c>
      <c r="B77" s="116" t="s">
        <v>420</v>
      </c>
      <c r="C77" s="442">
        <f>'2022'!B65</f>
        <v>38.659999999999997</v>
      </c>
      <c r="D77" s="692"/>
      <c r="E77" s="692"/>
      <c r="F77" s="443">
        <f>'2022'!AB65</f>
        <v>0</v>
      </c>
      <c r="G77" s="693"/>
      <c r="H77" s="693"/>
      <c r="I77" s="442">
        <f>'2022'!AE65</f>
        <v>0</v>
      </c>
      <c r="J77" s="428">
        <f t="shared" si="0"/>
        <v>0</v>
      </c>
      <c r="K77" s="444">
        <f>'2022'!AJ65</f>
        <v>0</v>
      </c>
      <c r="L77" s="444">
        <f>'2022'!AK65</f>
        <v>0</v>
      </c>
      <c r="M77" s="444"/>
      <c r="N77" s="444"/>
      <c r="O77" s="444"/>
      <c r="P77" s="444"/>
    </row>
    <row r="78" spans="1:16" ht="47.25" customHeight="1" x14ac:dyDescent="0.2">
      <c r="A78" s="437">
        <v>53</v>
      </c>
      <c r="B78" s="116" t="s">
        <v>421</v>
      </c>
      <c r="C78" s="442">
        <f>'2022'!B66</f>
        <v>19.22</v>
      </c>
      <c r="D78" s="692"/>
      <c r="E78" s="692"/>
      <c r="F78" s="443">
        <f>'2022'!AB66</f>
        <v>0</v>
      </c>
      <c r="G78" s="693"/>
      <c r="H78" s="693"/>
      <c r="I78" s="442">
        <f>'2022'!AE66</f>
        <v>0</v>
      </c>
      <c r="J78" s="428">
        <f t="shared" si="0"/>
        <v>0</v>
      </c>
      <c r="K78" s="444">
        <f>'2022'!AJ66</f>
        <v>0</v>
      </c>
      <c r="L78" s="444">
        <f>'2022'!AK66</f>
        <v>0</v>
      </c>
      <c r="M78" s="444"/>
      <c r="N78" s="444"/>
      <c r="O78" s="444"/>
      <c r="P78" s="444"/>
    </row>
    <row r="79" spans="1:16" ht="66.75" customHeight="1" x14ac:dyDescent="0.2">
      <c r="A79" s="437">
        <v>54</v>
      </c>
      <c r="B79" s="116" t="s">
        <v>422</v>
      </c>
      <c r="C79" s="442">
        <f>'2022'!B67</f>
        <v>64.239999999999995</v>
      </c>
      <c r="D79" s="692"/>
      <c r="E79" s="692"/>
      <c r="F79" s="443">
        <f>'2022'!AB67</f>
        <v>0</v>
      </c>
      <c r="G79" s="693"/>
      <c r="H79" s="693"/>
      <c r="I79" s="442">
        <f>'2022'!AE67</f>
        <v>0</v>
      </c>
      <c r="J79" s="428">
        <f t="shared" si="0"/>
        <v>0</v>
      </c>
      <c r="K79" s="444">
        <f>'2022'!AJ67</f>
        <v>0</v>
      </c>
      <c r="L79" s="444">
        <f>'2022'!AK67</f>
        <v>0</v>
      </c>
      <c r="M79" s="444"/>
      <c r="N79" s="444"/>
      <c r="O79" s="444"/>
      <c r="P79" s="444"/>
    </row>
    <row r="80" spans="1:16" ht="47.25" customHeight="1" x14ac:dyDescent="0.2">
      <c r="A80" s="437">
        <v>55</v>
      </c>
      <c r="B80" s="116" t="s">
        <v>423</v>
      </c>
      <c r="C80" s="442">
        <f>'2022'!B68</f>
        <v>100.11</v>
      </c>
      <c r="D80" s="692"/>
      <c r="E80" s="692"/>
      <c r="F80" s="443">
        <f>'2022'!AB68</f>
        <v>0</v>
      </c>
      <c r="G80" s="693"/>
      <c r="H80" s="693"/>
      <c r="I80" s="442">
        <f>'2022'!AE68</f>
        <v>0</v>
      </c>
      <c r="J80" s="428">
        <f t="shared" si="0"/>
        <v>0</v>
      </c>
      <c r="K80" s="444">
        <f>'2022'!AJ68</f>
        <v>0</v>
      </c>
      <c r="L80" s="444">
        <f>'2022'!AK68</f>
        <v>0</v>
      </c>
      <c r="M80" s="444"/>
      <c r="N80" s="444"/>
      <c r="O80" s="444"/>
      <c r="P80" s="444"/>
    </row>
    <row r="81" spans="1:16" ht="55.5" customHeight="1" x14ac:dyDescent="0.2">
      <c r="A81" s="437">
        <v>56</v>
      </c>
      <c r="B81" s="116" t="s">
        <v>424</v>
      </c>
      <c r="C81" s="442">
        <f>'2022'!B69</f>
        <v>100.23</v>
      </c>
      <c r="D81" s="692"/>
      <c r="E81" s="692"/>
      <c r="F81" s="443">
        <f>'2022'!AB69</f>
        <v>0</v>
      </c>
      <c r="G81" s="693"/>
      <c r="H81" s="693"/>
      <c r="I81" s="442">
        <f>'2022'!AE69</f>
        <v>0</v>
      </c>
      <c r="J81" s="428">
        <f t="shared" ref="J81:J102" si="1">IF(K81&gt;0,K81/F81*100,0)</f>
        <v>0</v>
      </c>
      <c r="K81" s="444">
        <f>'2022'!AJ69</f>
        <v>0</v>
      </c>
      <c r="L81" s="444">
        <f>'2022'!AK69</f>
        <v>0</v>
      </c>
      <c r="M81" s="444"/>
      <c r="N81" s="444"/>
      <c r="O81" s="444"/>
      <c r="P81" s="444"/>
    </row>
    <row r="82" spans="1:16" ht="66.75" customHeight="1" x14ac:dyDescent="0.2">
      <c r="A82" s="437">
        <v>57</v>
      </c>
      <c r="B82" s="116" t="s">
        <v>425</v>
      </c>
      <c r="C82" s="442">
        <f>'2022'!B70</f>
        <v>285.87</v>
      </c>
      <c r="D82" s="692"/>
      <c r="E82" s="692"/>
      <c r="F82" s="443">
        <f>'2022'!AB70</f>
        <v>0</v>
      </c>
      <c r="G82" s="693"/>
      <c r="H82" s="693"/>
      <c r="I82" s="442">
        <f>'2022'!AE70</f>
        <v>0</v>
      </c>
      <c r="J82" s="428">
        <f t="shared" si="1"/>
        <v>0</v>
      </c>
      <c r="K82" s="444">
        <f>'2022'!AJ70</f>
        <v>0</v>
      </c>
      <c r="L82" s="444">
        <f>'2022'!AK70</f>
        <v>0</v>
      </c>
      <c r="M82" s="444"/>
      <c r="N82" s="444"/>
      <c r="O82" s="444"/>
      <c r="P82" s="444"/>
    </row>
    <row r="83" spans="1:16" ht="62.25" customHeight="1" x14ac:dyDescent="0.2">
      <c r="A83" s="437">
        <v>58</v>
      </c>
      <c r="B83" s="116" t="s">
        <v>426</v>
      </c>
      <c r="C83" s="442">
        <f>'2022'!B71</f>
        <v>75.650000000000006</v>
      </c>
      <c r="D83" s="692"/>
      <c r="E83" s="692"/>
      <c r="F83" s="443">
        <f>'2022'!AB71</f>
        <v>0</v>
      </c>
      <c r="G83" s="693"/>
      <c r="H83" s="693"/>
      <c r="I83" s="442">
        <f>'2022'!AE71</f>
        <v>0</v>
      </c>
      <c r="J83" s="428">
        <f t="shared" si="1"/>
        <v>0</v>
      </c>
      <c r="K83" s="444">
        <f>'2022'!AJ71</f>
        <v>0</v>
      </c>
      <c r="L83" s="444">
        <f>'2022'!AK71</f>
        <v>0</v>
      </c>
      <c r="M83" s="444"/>
      <c r="N83" s="444"/>
      <c r="O83" s="444"/>
      <c r="P83" s="444"/>
    </row>
    <row r="84" spans="1:16" ht="47.25" customHeight="1" x14ac:dyDescent="0.2">
      <c r="A84" s="437">
        <v>59</v>
      </c>
      <c r="B84" s="116" t="s">
        <v>427</v>
      </c>
      <c r="C84" s="442">
        <f>'2022'!B72</f>
        <v>35.14</v>
      </c>
      <c r="D84" s="692"/>
      <c r="E84" s="692"/>
      <c r="F84" s="443">
        <f>'2022'!AB72</f>
        <v>0</v>
      </c>
      <c r="G84" s="693"/>
      <c r="H84" s="693"/>
      <c r="I84" s="442">
        <f>'2022'!AE72</f>
        <v>0</v>
      </c>
      <c r="J84" s="428">
        <f t="shared" si="1"/>
        <v>0</v>
      </c>
      <c r="K84" s="444">
        <f>'2022'!AJ72</f>
        <v>0</v>
      </c>
      <c r="L84" s="444">
        <f>'2022'!AK72</f>
        <v>0</v>
      </c>
      <c r="M84" s="444"/>
      <c r="N84" s="444"/>
      <c r="O84" s="444"/>
      <c r="P84" s="444"/>
    </row>
    <row r="85" spans="1:16" ht="47.25" customHeight="1" x14ac:dyDescent="0.2">
      <c r="A85" s="437">
        <v>60</v>
      </c>
      <c r="B85" s="116" t="s">
        <v>428</v>
      </c>
      <c r="C85" s="442">
        <f>'2022'!B73</f>
        <v>9.93</v>
      </c>
      <c r="D85" s="692"/>
      <c r="E85" s="692"/>
      <c r="F85" s="443">
        <f>'2022'!AB73</f>
        <v>0</v>
      </c>
      <c r="G85" s="693"/>
      <c r="H85" s="693"/>
      <c r="I85" s="442">
        <f>'2022'!AE73</f>
        <v>0</v>
      </c>
      <c r="J85" s="428">
        <f t="shared" si="1"/>
        <v>0</v>
      </c>
      <c r="K85" s="444">
        <f>'2022'!AJ73</f>
        <v>0</v>
      </c>
      <c r="L85" s="444">
        <f>'2022'!AK73</f>
        <v>0</v>
      </c>
      <c r="M85" s="444"/>
      <c r="N85" s="444"/>
      <c r="O85" s="444"/>
      <c r="P85" s="444"/>
    </row>
    <row r="86" spans="1:16" ht="65.25" customHeight="1" x14ac:dyDescent="0.2">
      <c r="A86" s="437">
        <v>61</v>
      </c>
      <c r="B86" s="116" t="s">
        <v>429</v>
      </c>
      <c r="C86" s="442">
        <f>'2022'!B74</f>
        <v>891.48</v>
      </c>
      <c r="D86" s="689"/>
      <c r="E86" s="689"/>
      <c r="F86" s="443">
        <f>'2022'!AB74</f>
        <v>0</v>
      </c>
      <c r="G86" s="691"/>
      <c r="H86" s="691"/>
      <c r="I86" s="442">
        <f>'2022'!AE74</f>
        <v>0</v>
      </c>
      <c r="J86" s="428">
        <f t="shared" si="1"/>
        <v>0</v>
      </c>
      <c r="K86" s="444">
        <f>'2022'!AJ74</f>
        <v>0</v>
      </c>
      <c r="L86" s="444">
        <f>'2022'!AK74</f>
        <v>0</v>
      </c>
      <c r="M86" s="444"/>
      <c r="N86" s="444"/>
      <c r="O86" s="444"/>
      <c r="P86" s="444"/>
    </row>
    <row r="87" spans="1:16" ht="63" x14ac:dyDescent="0.2">
      <c r="A87" s="437">
        <v>62</v>
      </c>
      <c r="B87" s="458" t="s">
        <v>90</v>
      </c>
      <c r="C87" s="461">
        <f>'2022'!B75</f>
        <v>1406</v>
      </c>
      <c r="D87" s="443">
        <f>'2022'!Z75</f>
        <v>0</v>
      </c>
      <c r="E87" s="443">
        <f>'2022'!AA75</f>
        <v>0</v>
      </c>
      <c r="F87" s="443">
        <f>'2022'!AB75</f>
        <v>0</v>
      </c>
      <c r="G87" s="442">
        <f>'2022'!AC75</f>
        <v>0</v>
      </c>
      <c r="H87" s="442">
        <f>'2022'!AD75</f>
        <v>0</v>
      </c>
      <c r="I87" s="442">
        <f>'2022'!AE75</f>
        <v>0</v>
      </c>
      <c r="J87" s="428">
        <f t="shared" si="1"/>
        <v>0</v>
      </c>
      <c r="K87" s="444">
        <f>'2022'!AJ75</f>
        <v>0</v>
      </c>
      <c r="L87" s="444">
        <f>'2022'!AK75</f>
        <v>0</v>
      </c>
      <c r="M87" s="444"/>
      <c r="N87" s="444"/>
      <c r="O87" s="444"/>
      <c r="P87" s="444"/>
    </row>
    <row r="88" spans="1:16" ht="31.5" x14ac:dyDescent="0.2">
      <c r="A88" s="437">
        <v>63</v>
      </c>
      <c r="B88" s="462" t="s">
        <v>293</v>
      </c>
      <c r="C88" s="461">
        <f>'2022'!B76</f>
        <v>0</v>
      </c>
      <c r="D88" s="443">
        <f>'2022'!Z76</f>
        <v>0</v>
      </c>
      <c r="E88" s="443">
        <f>'2022'!AA76</f>
        <v>0</v>
      </c>
      <c r="F88" s="443">
        <f>'2022'!AB76</f>
        <v>0</v>
      </c>
      <c r="G88" s="442">
        <f>'2022'!AC76</f>
        <v>0</v>
      </c>
      <c r="H88" s="442">
        <f>'2022'!AD76</f>
        <v>0</v>
      </c>
      <c r="I88" s="442">
        <f>'2022'!AE76</f>
        <v>0</v>
      </c>
      <c r="J88" s="428">
        <f t="shared" si="1"/>
        <v>0</v>
      </c>
      <c r="K88" s="444">
        <f>'2022'!AJ76</f>
        <v>0</v>
      </c>
      <c r="L88" s="444">
        <f>'2022'!AK76</f>
        <v>0</v>
      </c>
      <c r="M88" s="444"/>
      <c r="N88" s="444"/>
      <c r="O88" s="444"/>
      <c r="P88" s="444"/>
    </row>
    <row r="89" spans="1:16" ht="31.5" x14ac:dyDescent="0.2">
      <c r="A89" s="437">
        <v>64</v>
      </c>
      <c r="B89" s="462" t="s">
        <v>293</v>
      </c>
      <c r="C89" s="461">
        <f>'2022'!B77</f>
        <v>0</v>
      </c>
      <c r="D89" s="443">
        <f>'2022'!Z77</f>
        <v>0</v>
      </c>
      <c r="E89" s="443">
        <f>'2022'!AA77</f>
        <v>0</v>
      </c>
      <c r="F89" s="443">
        <f>'2022'!AB77</f>
        <v>0</v>
      </c>
      <c r="G89" s="442">
        <f>'2022'!AC77</f>
        <v>0</v>
      </c>
      <c r="H89" s="442">
        <f>'2022'!AD77</f>
        <v>0</v>
      </c>
      <c r="I89" s="442">
        <f>'2022'!AE77</f>
        <v>0</v>
      </c>
      <c r="J89" s="428">
        <f t="shared" si="1"/>
        <v>0</v>
      </c>
      <c r="K89" s="444">
        <f>'2022'!AJ77</f>
        <v>0</v>
      </c>
      <c r="L89" s="444">
        <f>'2022'!AK77</f>
        <v>0</v>
      </c>
      <c r="M89" s="444"/>
      <c r="N89" s="444"/>
      <c r="O89" s="444"/>
      <c r="P89" s="444"/>
    </row>
    <row r="90" spans="1:16" ht="31.5" x14ac:dyDescent="0.2">
      <c r="A90" s="437">
        <v>65</v>
      </c>
      <c r="B90" s="462" t="s">
        <v>293</v>
      </c>
      <c r="C90" s="461">
        <f>'2022'!B78</f>
        <v>0</v>
      </c>
      <c r="D90" s="443">
        <f>'2022'!Z78</f>
        <v>0</v>
      </c>
      <c r="E90" s="443">
        <f>'2022'!AA78</f>
        <v>0</v>
      </c>
      <c r="F90" s="443">
        <f>'2022'!AB78</f>
        <v>0</v>
      </c>
      <c r="G90" s="442">
        <f>'2022'!AC78</f>
        <v>0</v>
      </c>
      <c r="H90" s="442">
        <f>'2022'!AD78</f>
        <v>0</v>
      </c>
      <c r="I90" s="442">
        <f>'2022'!AE78</f>
        <v>0</v>
      </c>
      <c r="J90" s="428">
        <f t="shared" si="1"/>
        <v>0</v>
      </c>
      <c r="K90" s="444">
        <f>'2022'!AJ78</f>
        <v>0</v>
      </c>
      <c r="L90" s="444">
        <f>'2022'!AK78</f>
        <v>0</v>
      </c>
      <c r="M90" s="444"/>
      <c r="N90" s="444"/>
      <c r="O90" s="444"/>
      <c r="P90" s="444"/>
    </row>
    <row r="91" spans="1:16" ht="15.75" x14ac:dyDescent="0.2">
      <c r="A91" s="437"/>
      <c r="B91" s="89" t="s">
        <v>108</v>
      </c>
      <c r="C91" s="447"/>
      <c r="D91" s="446"/>
      <c r="E91" s="446"/>
      <c r="F91" s="446"/>
      <c r="G91" s="447"/>
      <c r="H91" s="447"/>
      <c r="I91" s="447"/>
      <c r="J91" s="428"/>
      <c r="K91" s="457"/>
      <c r="L91" s="457"/>
      <c r="M91" s="444"/>
      <c r="N91" s="444"/>
      <c r="O91" s="444"/>
      <c r="P91" s="444"/>
    </row>
    <row r="92" spans="1:16" ht="31.5" x14ac:dyDescent="0.2">
      <c r="A92" s="438">
        <v>66</v>
      </c>
      <c r="B92" s="458" t="s">
        <v>118</v>
      </c>
      <c r="C92" s="461">
        <f>'2022'!B80</f>
        <v>1007.1</v>
      </c>
      <c r="D92" s="443">
        <f>'2022'!Z80</f>
        <v>2729.209961</v>
      </c>
      <c r="E92" s="443">
        <f>'2022'!AA80</f>
        <v>4493</v>
      </c>
      <c r="F92" s="443">
        <f>'2022'!AB80</f>
        <v>2467</v>
      </c>
      <c r="G92" s="442">
        <f>'2022'!AC80</f>
        <v>2.4505129999999999</v>
      </c>
      <c r="H92" s="442">
        <f>'2022'!AD80</f>
        <v>4.1756739999999999</v>
      </c>
      <c r="I92" s="442">
        <f>'2022'!AE80</f>
        <v>2.4496077847284279</v>
      </c>
      <c r="J92" s="428">
        <f t="shared" si="1"/>
        <v>4.9858127280097282</v>
      </c>
      <c r="K92" s="444">
        <f>'2022'!AJ80</f>
        <v>123</v>
      </c>
      <c r="L92" s="444">
        <f>'2022'!AK80</f>
        <v>92</v>
      </c>
      <c r="M92" s="439"/>
      <c r="N92" s="439"/>
      <c r="O92" s="439"/>
      <c r="P92" s="463"/>
    </row>
    <row r="93" spans="1:16" ht="54.75" customHeight="1" x14ac:dyDescent="0.2">
      <c r="A93" s="437">
        <v>67</v>
      </c>
      <c r="B93" s="458" t="s">
        <v>308</v>
      </c>
      <c r="C93" s="442">
        <f>'2022'!B81</f>
        <v>559.5</v>
      </c>
      <c r="D93" s="443">
        <f>'2022'!Z81</f>
        <v>585.14917000000003</v>
      </c>
      <c r="E93" s="443">
        <f>'2022'!AA81</f>
        <v>531</v>
      </c>
      <c r="F93" s="443">
        <f>'2022'!AB81</f>
        <v>709</v>
      </c>
      <c r="G93" s="442">
        <f>'2022'!AC81</f>
        <v>1.0458430000000001</v>
      </c>
      <c r="H93" s="442">
        <f>'2022'!AD81</f>
        <v>0.94906199999999996</v>
      </c>
      <c r="I93" s="442">
        <f>'2022'!AE81</f>
        <v>1.2672028596961573</v>
      </c>
      <c r="J93" s="428">
        <f t="shared" si="1"/>
        <v>4.9365303244005645</v>
      </c>
      <c r="K93" s="444">
        <f>'2022'!AJ81</f>
        <v>35</v>
      </c>
      <c r="L93" s="444">
        <f>'2022'!AK81</f>
        <v>26</v>
      </c>
      <c r="M93" s="444"/>
      <c r="N93" s="444"/>
      <c r="O93" s="444"/>
      <c r="P93" s="444"/>
    </row>
    <row r="94" spans="1:16" ht="70.5" customHeight="1" x14ac:dyDescent="0.2">
      <c r="A94" s="437">
        <v>68</v>
      </c>
      <c r="B94" s="458" t="s">
        <v>117</v>
      </c>
      <c r="C94" s="442">
        <f>'2022'!B82</f>
        <v>26.7</v>
      </c>
      <c r="D94" s="443">
        <f>'2022'!Z82</f>
        <v>115.932922</v>
      </c>
      <c r="E94" s="443">
        <f>'2022'!AA82</f>
        <v>187</v>
      </c>
      <c r="F94" s="443">
        <f>'2022'!AB82</f>
        <v>222</v>
      </c>
      <c r="G94" s="442">
        <f>'2022'!AC82</f>
        <v>4.3420569999999996</v>
      </c>
      <c r="H94" s="442">
        <f>'2022'!AD82</f>
        <v>7.0037450000000003</v>
      </c>
      <c r="I94" s="442">
        <f>'2022'!AE82</f>
        <v>8.3146067415730336</v>
      </c>
      <c r="J94" s="428">
        <f t="shared" si="1"/>
        <v>4.954954954954955</v>
      </c>
      <c r="K94" s="444">
        <f>'2022'!AJ82</f>
        <v>11</v>
      </c>
      <c r="L94" s="444">
        <f>'2022'!AK82</f>
        <v>8</v>
      </c>
      <c r="M94" s="444"/>
      <c r="N94" s="444"/>
      <c r="O94" s="444"/>
      <c r="P94" s="444"/>
    </row>
    <row r="95" spans="1:16" ht="47.25" x14ac:dyDescent="0.2">
      <c r="A95" s="437">
        <v>69</v>
      </c>
      <c r="B95" s="458" t="s">
        <v>116</v>
      </c>
      <c r="C95" s="442">
        <f>'2022'!B83</f>
        <v>41.696399999999997</v>
      </c>
      <c r="D95" s="443">
        <f>'2022'!Z83</f>
        <v>143.54574600000001</v>
      </c>
      <c r="E95" s="443">
        <f>'2022'!AA83</f>
        <v>145</v>
      </c>
      <c r="F95" s="443">
        <f>'2022'!AB83</f>
        <v>120</v>
      </c>
      <c r="G95" s="442">
        <f>'2022'!AC83</f>
        <v>3.4341089999999999</v>
      </c>
      <c r="H95" s="442">
        <f>'2022'!AD83</f>
        <v>3.4613969999999998</v>
      </c>
      <c r="I95" s="442">
        <f>'2022'!AE83</f>
        <v>2.8779462975220884</v>
      </c>
      <c r="J95" s="428">
        <f t="shared" si="1"/>
        <v>5</v>
      </c>
      <c r="K95" s="444">
        <f>'2022'!AJ83</f>
        <v>6</v>
      </c>
      <c r="L95" s="444">
        <f>'2022'!AK83</f>
        <v>4</v>
      </c>
      <c r="M95" s="444"/>
      <c r="N95" s="444"/>
      <c r="O95" s="444"/>
      <c r="P95" s="444"/>
    </row>
    <row r="96" spans="1:16" ht="51.75" customHeight="1" x14ac:dyDescent="0.2">
      <c r="A96" s="437">
        <v>70</v>
      </c>
      <c r="B96" s="458" t="s">
        <v>111</v>
      </c>
      <c r="C96" s="442">
        <f>'2022'!B84</f>
        <v>114.9</v>
      </c>
      <c r="D96" s="443">
        <f>'2022'!Z84</f>
        <v>482.87875400000001</v>
      </c>
      <c r="E96" s="443">
        <f>'2022'!AA84</f>
        <v>560</v>
      </c>
      <c r="F96" s="443">
        <f>'2022'!AB84</f>
        <v>561</v>
      </c>
      <c r="G96" s="442">
        <f>'2022'!AC84</f>
        <v>4.0704609999999999</v>
      </c>
      <c r="H96" s="442">
        <f>'2022'!AD84</f>
        <v>4.7187700000000001</v>
      </c>
      <c r="I96" s="442">
        <f>'2022'!AE84</f>
        <v>4.8825065274151438</v>
      </c>
      <c r="J96" s="428">
        <f t="shared" si="1"/>
        <v>4.9910873440285206</v>
      </c>
      <c r="K96" s="444">
        <f>'2022'!AJ84</f>
        <v>28</v>
      </c>
      <c r="L96" s="444">
        <f>'2022'!AK84</f>
        <v>21</v>
      </c>
      <c r="M96" s="444"/>
      <c r="N96" s="444"/>
      <c r="O96" s="444"/>
      <c r="P96" s="444"/>
    </row>
    <row r="97" spans="1:16" ht="47.25" x14ac:dyDescent="0.2">
      <c r="A97" s="437">
        <v>71</v>
      </c>
      <c r="B97" s="458" t="s">
        <v>309</v>
      </c>
      <c r="C97" s="442">
        <f>'2022'!B85</f>
        <v>78.599999999999994</v>
      </c>
      <c r="D97" s="443">
        <f>'2022'!Z85</f>
        <v>363.314728</v>
      </c>
      <c r="E97" s="443">
        <f>'2022'!AA85</f>
        <v>348</v>
      </c>
      <c r="F97" s="443">
        <f>'2022'!AB85</f>
        <v>345</v>
      </c>
      <c r="G97" s="442">
        <f>'2022'!AC85</f>
        <v>4.3154139999999996</v>
      </c>
      <c r="H97" s="442">
        <f>'2022'!AD85</f>
        <v>4.1335069999999998</v>
      </c>
      <c r="I97" s="442">
        <f>'2022'!AE85</f>
        <v>4.3893129770992374</v>
      </c>
      <c r="J97" s="428">
        <f t="shared" si="1"/>
        <v>4.9275362318840585</v>
      </c>
      <c r="K97" s="444">
        <f>'2022'!AJ85</f>
        <v>17</v>
      </c>
      <c r="L97" s="444">
        <f>'2022'!AK85</f>
        <v>12</v>
      </c>
      <c r="M97" s="444"/>
      <c r="N97" s="444"/>
      <c r="O97" s="444"/>
      <c r="P97" s="444"/>
    </row>
    <row r="98" spans="1:16" ht="47.25" x14ac:dyDescent="0.2">
      <c r="A98" s="437">
        <v>72</v>
      </c>
      <c r="B98" s="458" t="s">
        <v>310</v>
      </c>
      <c r="C98" s="442">
        <f>'2022'!B86</f>
        <v>167.2</v>
      </c>
      <c r="D98" s="443">
        <f>'2022'!Z86</f>
        <v>757.89758300000005</v>
      </c>
      <c r="E98" s="443">
        <f>'2022'!AA86</f>
        <v>725</v>
      </c>
      <c r="F98" s="443">
        <f>'2022'!AB86</f>
        <v>728</v>
      </c>
      <c r="G98" s="442">
        <f>'2022'!AC86</f>
        <v>4.0982950000000002</v>
      </c>
      <c r="H98" s="442">
        <f>'2022'!AD86</f>
        <v>3.9204020000000002</v>
      </c>
      <c r="I98" s="442">
        <f>'2022'!AE86</f>
        <v>4.3540669856459333</v>
      </c>
      <c r="J98" s="428">
        <f t="shared" si="1"/>
        <v>4.9450549450549453</v>
      </c>
      <c r="K98" s="444">
        <f>'2022'!AJ86</f>
        <v>36</v>
      </c>
      <c r="L98" s="444">
        <f>'2022'!AK86</f>
        <v>27</v>
      </c>
      <c r="M98" s="444"/>
      <c r="N98" s="444"/>
      <c r="O98" s="444"/>
      <c r="P98" s="444"/>
    </row>
    <row r="99" spans="1:16" ht="31.5" x14ac:dyDescent="0.2">
      <c r="A99" s="437">
        <v>73</v>
      </c>
      <c r="B99" s="458" t="s">
        <v>115</v>
      </c>
      <c r="C99" s="442">
        <f>'2022'!B87</f>
        <v>40.045999999999999</v>
      </c>
      <c r="D99" s="443">
        <f>'2022'!Z87</f>
        <v>112.836174</v>
      </c>
      <c r="E99" s="443">
        <f>'2022'!AA87</f>
        <v>120</v>
      </c>
      <c r="F99" s="443">
        <f>'2022'!AB87</f>
        <v>109</v>
      </c>
      <c r="G99" s="442">
        <f>'2022'!AC87</f>
        <v>2.8176640000000002</v>
      </c>
      <c r="H99" s="442">
        <f>'2022'!AD87</f>
        <v>2.9965540000000002</v>
      </c>
      <c r="I99" s="442">
        <f>'2022'!AE87</f>
        <v>2.7218698496728764</v>
      </c>
      <c r="J99" s="428">
        <f t="shared" si="1"/>
        <v>0</v>
      </c>
      <c r="K99" s="444">
        <f>'2022'!AJ87</f>
        <v>0</v>
      </c>
      <c r="L99" s="444">
        <f>'2022'!AK87</f>
        <v>0</v>
      </c>
      <c r="M99" s="444"/>
      <c r="N99" s="444"/>
      <c r="O99" s="444"/>
      <c r="P99" s="444"/>
    </row>
    <row r="100" spans="1:16" ht="36" customHeight="1" x14ac:dyDescent="0.2">
      <c r="A100" s="437">
        <v>74</v>
      </c>
      <c r="B100" s="458" t="s">
        <v>110</v>
      </c>
      <c r="C100" s="442">
        <f>'2022'!B88</f>
        <v>83.5</v>
      </c>
      <c r="D100" s="443">
        <f>'2022'!Z88</f>
        <v>76.545692000000003</v>
      </c>
      <c r="E100" s="443">
        <f>'2022'!AA88</f>
        <v>98</v>
      </c>
      <c r="F100" s="443">
        <f>'2022'!AB88</f>
        <v>84</v>
      </c>
      <c r="G100" s="442">
        <f>'2022'!AC88</f>
        <v>0.90608100000000003</v>
      </c>
      <c r="H100" s="442">
        <f>'2022'!AD88</f>
        <v>1.166944</v>
      </c>
      <c r="I100" s="442">
        <f>'2022'!AE88</f>
        <v>1.0059880239520957</v>
      </c>
      <c r="J100" s="428">
        <f t="shared" si="1"/>
        <v>4.7619047619047619</v>
      </c>
      <c r="K100" s="444">
        <f>'2022'!AJ88</f>
        <v>4</v>
      </c>
      <c r="L100" s="444">
        <f>'2022'!AK88</f>
        <v>3</v>
      </c>
      <c r="M100" s="444"/>
      <c r="N100" s="444"/>
      <c r="O100" s="444"/>
      <c r="P100" s="444"/>
    </row>
    <row r="101" spans="1:16" ht="32.25" customHeight="1" x14ac:dyDescent="0.2">
      <c r="A101" s="437">
        <v>75</v>
      </c>
      <c r="B101" s="458" t="s">
        <v>114</v>
      </c>
      <c r="C101" s="442">
        <f>'2022'!B89</f>
        <v>37.700000000000003</v>
      </c>
      <c r="D101" s="443">
        <f>'2022'!Z89</f>
        <v>0</v>
      </c>
      <c r="E101" s="443">
        <f>'2022'!AA89</f>
        <v>67</v>
      </c>
      <c r="F101" s="443">
        <f>'2022'!AB89</f>
        <v>84</v>
      </c>
      <c r="G101" s="442">
        <f>'2022'!AC89</f>
        <v>0</v>
      </c>
      <c r="H101" s="442">
        <f>'2022'!AD89</f>
        <v>1.775493</v>
      </c>
      <c r="I101" s="442">
        <f>'2022'!AE89</f>
        <v>2.2281167108753315</v>
      </c>
      <c r="J101" s="428">
        <f t="shared" si="1"/>
        <v>4.7619047619047619</v>
      </c>
      <c r="K101" s="444">
        <f>'2022'!AJ89</f>
        <v>4</v>
      </c>
      <c r="L101" s="444">
        <f>'2022'!AK89</f>
        <v>3</v>
      </c>
      <c r="M101" s="444"/>
      <c r="N101" s="444"/>
      <c r="O101" s="444"/>
      <c r="P101" s="444"/>
    </row>
    <row r="102" spans="1:16" ht="33" customHeight="1" x14ac:dyDescent="0.2">
      <c r="A102" s="437">
        <v>76</v>
      </c>
      <c r="B102" s="462" t="s">
        <v>293</v>
      </c>
      <c r="C102" s="442">
        <f>'2022'!B90</f>
        <v>0</v>
      </c>
      <c r="D102" s="443">
        <f>'2022'!Z90</f>
        <v>0</v>
      </c>
      <c r="E102" s="443">
        <f>'2022'!AA90</f>
        <v>0</v>
      </c>
      <c r="F102" s="443">
        <f>'2022'!AB90</f>
        <v>0</v>
      </c>
      <c r="G102" s="442">
        <f>'2022'!AC90</f>
        <v>0</v>
      </c>
      <c r="H102" s="442">
        <f>'2022'!AD90</f>
        <v>0</v>
      </c>
      <c r="I102" s="442">
        <f>'2022'!AE90</f>
        <v>0</v>
      </c>
      <c r="J102" s="428">
        <f t="shared" si="1"/>
        <v>0</v>
      </c>
      <c r="K102" s="444">
        <f>'2022'!AJ90</f>
        <v>0</v>
      </c>
      <c r="L102" s="444">
        <f>'2022'!AK90</f>
        <v>0</v>
      </c>
      <c r="M102" s="444"/>
      <c r="N102" s="444"/>
      <c r="O102" s="444"/>
      <c r="P102" s="444"/>
    </row>
    <row r="103" spans="1:16" ht="17.25" customHeight="1" x14ac:dyDescent="0.2">
      <c r="A103" s="438"/>
      <c r="B103" s="89" t="s">
        <v>119</v>
      </c>
      <c r="C103" s="447"/>
      <c r="D103" s="446"/>
      <c r="E103" s="446"/>
      <c r="F103" s="446"/>
      <c r="G103" s="447"/>
      <c r="H103" s="447"/>
      <c r="I103" s="447"/>
      <c r="J103" s="460"/>
      <c r="K103" s="457"/>
      <c r="L103" s="457"/>
      <c r="M103" s="439"/>
      <c r="N103" s="439"/>
      <c r="O103" s="439"/>
      <c r="P103" s="463"/>
    </row>
    <row r="104" spans="1:16" ht="31.5" customHeight="1" x14ac:dyDescent="0.2">
      <c r="A104" s="437">
        <v>77</v>
      </c>
      <c r="B104" s="458" t="s">
        <v>126</v>
      </c>
      <c r="C104" s="442">
        <f>'2022'!B92</f>
        <v>1493.6</v>
      </c>
      <c r="D104" s="443">
        <f>'2022'!Z92</f>
        <v>900.50244099999998</v>
      </c>
      <c r="E104" s="443">
        <f>'2022'!AA92</f>
        <v>850</v>
      </c>
      <c r="F104" s="443">
        <f>'2022'!AB92</f>
        <v>748</v>
      </c>
      <c r="G104" s="442">
        <f>'2022'!AC92</f>
        <v>0.602908</v>
      </c>
      <c r="H104" s="442">
        <f>'2022'!AD92</f>
        <v>0.56909600000000005</v>
      </c>
      <c r="I104" s="442">
        <f>'2022'!AE92</f>
        <v>0.500803427959293</v>
      </c>
      <c r="J104" s="428">
        <f t="shared" ref="J104:J167" si="2">IF(K104&gt;0,K104/F104*100,0)</f>
        <v>3.0748663101604281</v>
      </c>
      <c r="K104" s="444">
        <f>'2022'!AJ92</f>
        <v>23</v>
      </c>
      <c r="L104" s="444">
        <f>'2022'!AK92</f>
        <v>17</v>
      </c>
      <c r="M104" s="444"/>
      <c r="N104" s="444"/>
      <c r="O104" s="444"/>
      <c r="P104" s="444"/>
    </row>
    <row r="105" spans="1:16" ht="31.5" customHeight="1" x14ac:dyDescent="0.2">
      <c r="A105" s="437">
        <v>78</v>
      </c>
      <c r="B105" s="119" t="s">
        <v>430</v>
      </c>
      <c r="C105" s="442">
        <f>'2022'!B93</f>
        <v>438.7</v>
      </c>
      <c r="D105" s="688">
        <f>'2022'!Z93</f>
        <v>0</v>
      </c>
      <c r="E105" s="688">
        <f>'2022'!AA93</f>
        <v>335</v>
      </c>
      <c r="F105" s="443">
        <f>'2022'!AB93</f>
        <v>0</v>
      </c>
      <c r="G105" s="690">
        <f>'2022'!AC93</f>
        <v>0</v>
      </c>
      <c r="H105" s="690">
        <f>'2022'!AD93</f>
        <v>0.12069000000000001</v>
      </c>
      <c r="I105" s="442">
        <f>'2022'!AE93</f>
        <v>0</v>
      </c>
      <c r="J105" s="428">
        <f t="shared" si="2"/>
        <v>0</v>
      </c>
      <c r="K105" s="444">
        <f>'2022'!AJ93</f>
        <v>0</v>
      </c>
      <c r="L105" s="444">
        <f>'2022'!AK93</f>
        <v>0</v>
      </c>
      <c r="M105" s="444"/>
      <c r="N105" s="444"/>
      <c r="O105" s="444"/>
      <c r="P105" s="444"/>
    </row>
    <row r="106" spans="1:16" ht="31.5" customHeight="1" x14ac:dyDescent="0.2">
      <c r="A106" s="437">
        <v>79</v>
      </c>
      <c r="B106" s="119" t="s">
        <v>431</v>
      </c>
      <c r="C106" s="442">
        <f>'2022'!B94</f>
        <v>537.20000000000005</v>
      </c>
      <c r="D106" s="692"/>
      <c r="E106" s="692"/>
      <c r="F106" s="443">
        <f>'2022'!AB94</f>
        <v>47</v>
      </c>
      <c r="G106" s="693"/>
      <c r="H106" s="693"/>
      <c r="I106" s="442">
        <f>'2022'!AE94</f>
        <v>8.7490692479523444E-2</v>
      </c>
      <c r="J106" s="428">
        <f t="shared" si="2"/>
        <v>4.2553191489361701</v>
      </c>
      <c r="K106" s="444">
        <f>'2022'!AJ94</f>
        <v>2</v>
      </c>
      <c r="L106" s="444">
        <f>'2022'!AK94</f>
        <v>1</v>
      </c>
      <c r="M106" s="444"/>
      <c r="N106" s="444"/>
      <c r="O106" s="444"/>
      <c r="P106" s="444"/>
    </row>
    <row r="107" spans="1:16" ht="31.5" customHeight="1" x14ac:dyDescent="0.2">
      <c r="A107" s="437">
        <v>80</v>
      </c>
      <c r="B107" s="119" t="s">
        <v>432</v>
      </c>
      <c r="C107" s="442">
        <f>'2022'!B95</f>
        <v>140</v>
      </c>
      <c r="D107" s="692"/>
      <c r="E107" s="692"/>
      <c r="F107" s="443">
        <f>'2022'!AB95</f>
        <v>16</v>
      </c>
      <c r="G107" s="693"/>
      <c r="H107" s="693"/>
      <c r="I107" s="442">
        <f>'2022'!AE95</f>
        <v>0.11428571428571428</v>
      </c>
      <c r="J107" s="428">
        <f t="shared" si="2"/>
        <v>0</v>
      </c>
      <c r="K107" s="444">
        <f>'2022'!AJ95</f>
        <v>0</v>
      </c>
      <c r="L107" s="444">
        <f>'2022'!AK95</f>
        <v>0</v>
      </c>
      <c r="M107" s="444"/>
      <c r="N107" s="444"/>
      <c r="O107" s="444"/>
      <c r="P107" s="444"/>
    </row>
    <row r="108" spans="1:16" ht="31.5" customHeight="1" x14ac:dyDescent="0.2">
      <c r="A108" s="437">
        <v>81</v>
      </c>
      <c r="B108" s="119" t="s">
        <v>433</v>
      </c>
      <c r="C108" s="442">
        <f>'2022'!B96</f>
        <v>1100</v>
      </c>
      <c r="D108" s="692"/>
      <c r="E108" s="692"/>
      <c r="F108" s="443">
        <f>'2022'!AB96</f>
        <v>0</v>
      </c>
      <c r="G108" s="693"/>
      <c r="H108" s="693"/>
      <c r="I108" s="442">
        <f>'2022'!AE96</f>
        <v>0</v>
      </c>
      <c r="J108" s="428">
        <f t="shared" si="2"/>
        <v>0</v>
      </c>
      <c r="K108" s="444">
        <f>'2022'!AJ96</f>
        <v>0</v>
      </c>
      <c r="L108" s="444">
        <f>'2022'!AK96</f>
        <v>0</v>
      </c>
      <c r="M108" s="444"/>
      <c r="N108" s="444"/>
      <c r="O108" s="444"/>
      <c r="P108" s="444"/>
    </row>
    <row r="109" spans="1:16" ht="31.5" customHeight="1" x14ac:dyDescent="0.2">
      <c r="A109" s="437">
        <v>82</v>
      </c>
      <c r="B109" s="119" t="s">
        <v>434</v>
      </c>
      <c r="C109" s="442">
        <f>'2022'!B97</f>
        <v>310.89999999999998</v>
      </c>
      <c r="D109" s="692"/>
      <c r="E109" s="692"/>
      <c r="F109" s="443">
        <f>'2022'!AB97</f>
        <v>0</v>
      </c>
      <c r="G109" s="693"/>
      <c r="H109" s="693"/>
      <c r="I109" s="442">
        <f>'2022'!AE97</f>
        <v>0</v>
      </c>
      <c r="J109" s="428">
        <f t="shared" si="2"/>
        <v>0</v>
      </c>
      <c r="K109" s="444">
        <f>'2022'!AJ97</f>
        <v>0</v>
      </c>
      <c r="L109" s="444">
        <f>'2022'!AK97</f>
        <v>0</v>
      </c>
      <c r="M109" s="444"/>
      <c r="N109" s="444"/>
      <c r="O109" s="444"/>
      <c r="P109" s="444"/>
    </row>
    <row r="110" spans="1:16" ht="31.5" customHeight="1" x14ac:dyDescent="0.2">
      <c r="A110" s="437">
        <v>83</v>
      </c>
      <c r="B110" s="119" t="s">
        <v>435</v>
      </c>
      <c r="C110" s="442">
        <f>'2022'!B98</f>
        <v>75.2</v>
      </c>
      <c r="D110" s="689"/>
      <c r="E110" s="689"/>
      <c r="F110" s="443">
        <f>'2022'!AB98</f>
        <v>0</v>
      </c>
      <c r="G110" s="691"/>
      <c r="H110" s="691"/>
      <c r="I110" s="442">
        <f>'2022'!AE98</f>
        <v>0</v>
      </c>
      <c r="J110" s="428">
        <f t="shared" si="2"/>
        <v>0</v>
      </c>
      <c r="K110" s="444">
        <f>'2022'!AJ98</f>
        <v>0</v>
      </c>
      <c r="L110" s="444">
        <f>'2022'!AK98</f>
        <v>0</v>
      </c>
      <c r="M110" s="444"/>
      <c r="N110" s="444"/>
      <c r="O110" s="444"/>
      <c r="P110" s="444"/>
    </row>
    <row r="111" spans="1:16" ht="31.5" customHeight="1" x14ac:dyDescent="0.2">
      <c r="A111" s="437">
        <v>84</v>
      </c>
      <c r="B111" s="462" t="s">
        <v>293</v>
      </c>
      <c r="C111" s="442">
        <f>'2022'!B99</f>
        <v>0</v>
      </c>
      <c r="D111" s="443">
        <f>'2022'!Z99</f>
        <v>0</v>
      </c>
      <c r="E111" s="443">
        <f>'2022'!AA99</f>
        <v>0</v>
      </c>
      <c r="F111" s="443">
        <f>'2022'!AB99</f>
        <v>0</v>
      </c>
      <c r="G111" s="442">
        <f>'2022'!AC99</f>
        <v>0</v>
      </c>
      <c r="H111" s="442">
        <f>'2022'!AD99</f>
        <v>0</v>
      </c>
      <c r="I111" s="442">
        <f>'2022'!AE99</f>
        <v>0</v>
      </c>
      <c r="J111" s="428">
        <f t="shared" si="2"/>
        <v>0</v>
      </c>
      <c r="K111" s="444">
        <f>'2022'!AJ99</f>
        <v>0</v>
      </c>
      <c r="L111" s="444">
        <f>'2022'!AK99</f>
        <v>0</v>
      </c>
      <c r="M111" s="444"/>
      <c r="N111" s="444"/>
      <c r="O111" s="444"/>
      <c r="P111" s="444"/>
    </row>
    <row r="112" spans="1:16" ht="17.25" customHeight="1" x14ac:dyDescent="0.2">
      <c r="A112" s="438"/>
      <c r="B112" s="89" t="s">
        <v>127</v>
      </c>
      <c r="C112" s="447"/>
      <c r="D112" s="446"/>
      <c r="E112" s="446"/>
      <c r="F112" s="446"/>
      <c r="G112" s="447"/>
      <c r="H112" s="447"/>
      <c r="I112" s="447"/>
      <c r="J112" s="460"/>
      <c r="K112" s="457"/>
      <c r="L112" s="457"/>
      <c r="M112" s="439"/>
      <c r="N112" s="439"/>
      <c r="O112" s="439"/>
      <c r="P112" s="463"/>
    </row>
    <row r="113" spans="1:16" ht="31.5" x14ac:dyDescent="0.2">
      <c r="A113" s="437">
        <v>85</v>
      </c>
      <c r="B113" s="458" t="s">
        <v>129</v>
      </c>
      <c r="C113" s="442">
        <f>'2022'!B101</f>
        <v>384.8</v>
      </c>
      <c r="D113" s="443">
        <f>'2022'!Z101</f>
        <v>0</v>
      </c>
      <c r="E113" s="443">
        <f>'2022'!AA101</f>
        <v>0</v>
      </c>
      <c r="F113" s="443">
        <f>'2022'!AB101</f>
        <v>0</v>
      </c>
      <c r="G113" s="442">
        <f>'2022'!AC101</f>
        <v>0</v>
      </c>
      <c r="H113" s="442">
        <f>'2022'!AD101</f>
        <v>0</v>
      </c>
      <c r="I113" s="442">
        <f>'2022'!AE101</f>
        <v>0</v>
      </c>
      <c r="J113" s="428">
        <f t="shared" si="2"/>
        <v>0</v>
      </c>
      <c r="K113" s="444">
        <f>'2022'!AJ101</f>
        <v>0</v>
      </c>
      <c r="L113" s="444">
        <f>'2022'!AK101</f>
        <v>0</v>
      </c>
      <c r="M113" s="444"/>
      <c r="N113" s="444"/>
      <c r="O113" s="444"/>
      <c r="P113" s="444"/>
    </row>
    <row r="114" spans="1:16" ht="51.75" customHeight="1" x14ac:dyDescent="0.2">
      <c r="A114" s="437">
        <v>86</v>
      </c>
      <c r="B114" s="465" t="s">
        <v>128</v>
      </c>
      <c r="C114" s="452">
        <f>'2022'!B102</f>
        <v>396.2</v>
      </c>
      <c r="D114" s="451">
        <f>'2022'!Z102</f>
        <v>75.001602000000005</v>
      </c>
      <c r="E114" s="451">
        <f>'2022'!AA102</f>
        <v>164</v>
      </c>
      <c r="F114" s="451">
        <f>'2022'!AB102</f>
        <v>139</v>
      </c>
      <c r="G114" s="452">
        <f>'2022'!AC102</f>
        <v>0.18778600000000001</v>
      </c>
      <c r="H114" s="452">
        <f>'2022'!AD102</f>
        <v>0.41113100000000002</v>
      </c>
      <c r="I114" s="452">
        <f>'2022'!AE102</f>
        <v>0.35083291267036854</v>
      </c>
      <c r="J114" s="428">
        <f t="shared" si="2"/>
        <v>4.3165467625899279</v>
      </c>
      <c r="K114" s="467">
        <f>'2022'!AJ102</f>
        <v>6</v>
      </c>
      <c r="L114" s="467">
        <f>'2022'!AK102</f>
        <v>4</v>
      </c>
      <c r="M114" s="444"/>
      <c r="N114" s="444"/>
      <c r="O114" s="444"/>
      <c r="P114" s="444"/>
    </row>
    <row r="115" spans="1:16" ht="17.25" customHeight="1" x14ac:dyDescent="0.2">
      <c r="A115" s="438"/>
      <c r="B115" s="89" t="s">
        <v>130</v>
      </c>
      <c r="C115" s="447"/>
      <c r="D115" s="446"/>
      <c r="E115" s="446"/>
      <c r="F115" s="446"/>
      <c r="G115" s="447"/>
      <c r="H115" s="447"/>
      <c r="I115" s="447"/>
      <c r="J115" s="460"/>
      <c r="K115" s="457"/>
      <c r="L115" s="457"/>
      <c r="M115" s="439"/>
      <c r="N115" s="439"/>
      <c r="O115" s="439"/>
      <c r="P115" s="463"/>
    </row>
    <row r="116" spans="1:16" ht="48" customHeight="1" x14ac:dyDescent="0.2">
      <c r="A116" s="437">
        <v>87</v>
      </c>
      <c r="B116" s="469" t="s">
        <v>134</v>
      </c>
      <c r="C116" s="454">
        <f>'2022'!B104</f>
        <v>597.84699999999998</v>
      </c>
      <c r="D116" s="453">
        <f>'2022'!Z104</f>
        <v>981.30474900000002</v>
      </c>
      <c r="E116" s="453">
        <f>'2022'!AA104</f>
        <v>1055</v>
      </c>
      <c r="F116" s="453">
        <f>'2022'!AB104</f>
        <v>1375</v>
      </c>
      <c r="G116" s="454">
        <f>'2022'!AC104</f>
        <v>1.6336919999999999</v>
      </c>
      <c r="H116" s="454">
        <f>'2022'!AD104</f>
        <v>1.756381</v>
      </c>
      <c r="I116" s="454">
        <f>'2022'!AE104</f>
        <v>2.2999195446326568</v>
      </c>
      <c r="J116" s="428">
        <f t="shared" si="2"/>
        <v>4.9454545454545453</v>
      </c>
      <c r="K116" s="471">
        <f>'2022'!AJ104</f>
        <v>68</v>
      </c>
      <c r="L116" s="471">
        <f>'2022'!AK104</f>
        <v>51</v>
      </c>
      <c r="M116" s="444"/>
      <c r="N116" s="444"/>
      <c r="O116" s="444"/>
      <c r="P116" s="444"/>
    </row>
    <row r="117" spans="1:16" ht="64.5" customHeight="1" x14ac:dyDescent="0.2">
      <c r="A117" s="437">
        <v>88</v>
      </c>
      <c r="B117" s="116" t="s">
        <v>436</v>
      </c>
      <c r="C117" s="454">
        <f>'2022'!B105</f>
        <v>84.5</v>
      </c>
      <c r="D117" s="688">
        <f>'2022'!Z105</f>
        <v>0</v>
      </c>
      <c r="E117" s="688">
        <f>'2022'!AA105</f>
        <v>0</v>
      </c>
      <c r="F117" s="453">
        <f>'2022'!AB105</f>
        <v>0</v>
      </c>
      <c r="G117" s="690">
        <f>'2022'!AC105</f>
        <v>0</v>
      </c>
      <c r="H117" s="690">
        <f>'2022'!AD105</f>
        <v>0</v>
      </c>
      <c r="I117" s="454">
        <f>'2022'!AE105</f>
        <v>0</v>
      </c>
      <c r="J117" s="428">
        <f t="shared" si="2"/>
        <v>0</v>
      </c>
      <c r="K117" s="471">
        <f>'2022'!AJ105</f>
        <v>0</v>
      </c>
      <c r="L117" s="471">
        <f>'2022'!AK105</f>
        <v>0</v>
      </c>
      <c r="M117" s="444"/>
      <c r="N117" s="444"/>
      <c r="O117" s="444"/>
      <c r="P117" s="444"/>
    </row>
    <row r="118" spans="1:16" ht="63" customHeight="1" x14ac:dyDescent="0.2">
      <c r="A118" s="437">
        <v>89</v>
      </c>
      <c r="B118" s="116" t="s">
        <v>437</v>
      </c>
      <c r="C118" s="454">
        <f>'2022'!B106</f>
        <v>70</v>
      </c>
      <c r="D118" s="692"/>
      <c r="E118" s="692"/>
      <c r="F118" s="453">
        <f>'2022'!AB106</f>
        <v>0</v>
      </c>
      <c r="G118" s="693"/>
      <c r="H118" s="693"/>
      <c r="I118" s="454">
        <f>'2022'!AE106</f>
        <v>0</v>
      </c>
      <c r="J118" s="428">
        <f t="shared" si="2"/>
        <v>0</v>
      </c>
      <c r="K118" s="471">
        <f>'2022'!AJ106</f>
        <v>0</v>
      </c>
      <c r="L118" s="471">
        <f>'2022'!AK106</f>
        <v>0</v>
      </c>
      <c r="M118" s="444"/>
      <c r="N118" s="444"/>
      <c r="O118" s="444"/>
      <c r="P118" s="444"/>
    </row>
    <row r="119" spans="1:16" ht="64.5" customHeight="1" x14ac:dyDescent="0.2">
      <c r="A119" s="437">
        <v>90</v>
      </c>
      <c r="B119" s="116" t="s">
        <v>438</v>
      </c>
      <c r="C119" s="442">
        <f>'2022'!B107</f>
        <v>247.5</v>
      </c>
      <c r="D119" s="689"/>
      <c r="E119" s="689"/>
      <c r="F119" s="443">
        <f>'2022'!AB107</f>
        <v>0</v>
      </c>
      <c r="G119" s="691"/>
      <c r="H119" s="691"/>
      <c r="I119" s="442">
        <f>'2022'!AE107</f>
        <v>0</v>
      </c>
      <c r="J119" s="428">
        <f t="shared" si="2"/>
        <v>0</v>
      </c>
      <c r="K119" s="444">
        <f>'2022'!AJ107</f>
        <v>0</v>
      </c>
      <c r="L119" s="444">
        <f>'2022'!AK107</f>
        <v>0</v>
      </c>
      <c r="M119" s="444"/>
      <c r="N119" s="444"/>
      <c r="O119" s="444"/>
      <c r="P119" s="444"/>
    </row>
    <row r="120" spans="1:16" ht="40.5" customHeight="1" x14ac:dyDescent="0.2">
      <c r="A120" s="437">
        <v>91</v>
      </c>
      <c r="B120" s="116" t="s">
        <v>439</v>
      </c>
      <c r="C120" s="442">
        <f>'2022'!B108</f>
        <v>564.6</v>
      </c>
      <c r="D120" s="443">
        <f>'2022'!Z108</f>
        <v>3261.9128420000002</v>
      </c>
      <c r="E120" s="443">
        <f>'2022'!AA108</f>
        <v>3964</v>
      </c>
      <c r="F120" s="443">
        <f>'2022'!AB108</f>
        <v>598</v>
      </c>
      <c r="G120" s="442">
        <f>'2022'!AC108</f>
        <v>0.94755299999999998</v>
      </c>
      <c r="H120" s="442">
        <f>'2022'!AD108</f>
        <v>1.151502</v>
      </c>
      <c r="I120" s="442">
        <f>'2022'!AE108</f>
        <v>1.0591569252568189</v>
      </c>
      <c r="J120" s="428">
        <f t="shared" si="2"/>
        <v>4.8494983277591972</v>
      </c>
      <c r="K120" s="444">
        <f>'2022'!AJ108</f>
        <v>29</v>
      </c>
      <c r="L120" s="444">
        <f>'2022'!AK108</f>
        <v>21</v>
      </c>
      <c r="M120" s="444"/>
      <c r="N120" s="444"/>
      <c r="O120" s="444"/>
      <c r="P120" s="444"/>
    </row>
    <row r="121" spans="1:16" ht="30.75" customHeight="1" x14ac:dyDescent="0.2">
      <c r="A121" s="437">
        <v>92</v>
      </c>
      <c r="B121" s="116" t="s">
        <v>440</v>
      </c>
      <c r="C121" s="461">
        <f>'2022'!B109</f>
        <v>2437.1999999999998</v>
      </c>
      <c r="D121" s="443">
        <f>'2022'!Z109</f>
        <v>3261.9128420000002</v>
      </c>
      <c r="E121" s="443">
        <f>'2022'!AA109</f>
        <v>3964</v>
      </c>
      <c r="F121" s="443">
        <f>'2022'!AB109</f>
        <v>3217</v>
      </c>
      <c r="G121" s="442">
        <f>'2022'!AC109</f>
        <v>0.94755299999999998</v>
      </c>
      <c r="H121" s="442">
        <f>'2022'!AD109</f>
        <v>1.151502</v>
      </c>
      <c r="I121" s="442">
        <f>'2022'!AE109</f>
        <v>1.319957328081405</v>
      </c>
      <c r="J121" s="428">
        <f t="shared" si="2"/>
        <v>4.9735778675784896</v>
      </c>
      <c r="K121" s="444">
        <f>'2022'!AJ109</f>
        <v>160</v>
      </c>
      <c r="L121" s="444">
        <f>'2022'!AK109</f>
        <v>120</v>
      </c>
      <c r="M121" s="444"/>
      <c r="N121" s="444"/>
      <c r="O121" s="444"/>
      <c r="P121" s="444"/>
    </row>
    <row r="122" spans="1:16" ht="17.25" customHeight="1" x14ac:dyDescent="0.2">
      <c r="A122" s="438"/>
      <c r="B122" s="89" t="s">
        <v>137</v>
      </c>
      <c r="C122" s="447"/>
      <c r="D122" s="446"/>
      <c r="E122" s="446"/>
      <c r="F122" s="446"/>
      <c r="G122" s="447"/>
      <c r="H122" s="447"/>
      <c r="I122" s="447"/>
      <c r="J122" s="460"/>
      <c r="K122" s="457"/>
      <c r="L122" s="457"/>
      <c r="M122" s="439"/>
      <c r="N122" s="439"/>
      <c r="O122" s="439"/>
      <c r="P122" s="463"/>
    </row>
    <row r="123" spans="1:16" ht="50.25" customHeight="1" x14ac:dyDescent="0.2">
      <c r="A123" s="438">
        <v>93</v>
      </c>
      <c r="B123" s="126" t="s">
        <v>441</v>
      </c>
      <c r="C123" s="442">
        <f>'2022'!B111</f>
        <v>6.8</v>
      </c>
      <c r="D123" s="688">
        <f>'2022'!Z111</f>
        <v>0</v>
      </c>
      <c r="E123" s="688">
        <f>'2022'!AA111</f>
        <v>40</v>
      </c>
      <c r="F123" s="443">
        <f>'2022'!AB111</f>
        <v>0</v>
      </c>
      <c r="G123" s="690">
        <f>'2022'!AC111</f>
        <v>0</v>
      </c>
      <c r="H123" s="690">
        <f>'2022'!AD111</f>
        <v>0.23047400000000001</v>
      </c>
      <c r="I123" s="442">
        <f>'2022'!AE111</f>
        <v>0</v>
      </c>
      <c r="J123" s="428">
        <f t="shared" si="2"/>
        <v>0</v>
      </c>
      <c r="K123" s="444">
        <f>'2022'!AJ111</f>
        <v>0</v>
      </c>
      <c r="L123" s="444">
        <f>'2022'!AK111</f>
        <v>0</v>
      </c>
      <c r="M123" s="455"/>
      <c r="N123" s="455"/>
      <c r="O123" s="455"/>
      <c r="P123" s="455"/>
    </row>
    <row r="124" spans="1:16" ht="54" customHeight="1" x14ac:dyDescent="0.2">
      <c r="A124" s="437">
        <v>94</v>
      </c>
      <c r="B124" s="118" t="s">
        <v>442</v>
      </c>
      <c r="C124" s="461">
        <f>'2022'!B112</f>
        <v>166.57499999999999</v>
      </c>
      <c r="D124" s="689"/>
      <c r="E124" s="689"/>
      <c r="F124" s="443">
        <f>'2022'!AB112</f>
        <v>62</v>
      </c>
      <c r="G124" s="691"/>
      <c r="H124" s="691"/>
      <c r="I124" s="442">
        <f>'2022'!AE112</f>
        <v>0.37220471259192556</v>
      </c>
      <c r="J124" s="428">
        <f t="shared" si="2"/>
        <v>4.838709677419355</v>
      </c>
      <c r="K124" s="444">
        <f>'2022'!AJ112</f>
        <v>3</v>
      </c>
      <c r="L124" s="444">
        <f>'2022'!AK112</f>
        <v>2</v>
      </c>
      <c r="M124" s="444"/>
      <c r="N124" s="444"/>
      <c r="O124" s="444"/>
      <c r="P124" s="444"/>
    </row>
    <row r="125" spans="1:16" ht="58.5" customHeight="1" x14ac:dyDescent="0.2">
      <c r="A125" s="438">
        <v>95</v>
      </c>
      <c r="B125" s="458" t="s">
        <v>315</v>
      </c>
      <c r="C125" s="461">
        <f>'2022'!B113</f>
        <v>1572.825</v>
      </c>
      <c r="D125" s="443">
        <f>'2022'!Z113</f>
        <v>768.19732699999997</v>
      </c>
      <c r="E125" s="443">
        <f>'2022'!AA113</f>
        <v>746</v>
      </c>
      <c r="F125" s="443">
        <f>'2022'!AB113</f>
        <v>767</v>
      </c>
      <c r="G125" s="442">
        <f>'2022'!AC113</f>
        <v>0.44159399999999999</v>
      </c>
      <c r="H125" s="442">
        <f>'2022'!AD113</f>
        <v>0.47430600000000001</v>
      </c>
      <c r="I125" s="442">
        <f>'2022'!AE113</f>
        <v>0.48765755885111184</v>
      </c>
      <c r="J125" s="428">
        <f t="shared" si="2"/>
        <v>4.9543676662320726</v>
      </c>
      <c r="K125" s="444">
        <f>'2022'!AJ113</f>
        <v>38</v>
      </c>
      <c r="L125" s="444">
        <f>'2022'!AK113</f>
        <v>28</v>
      </c>
      <c r="M125" s="455"/>
      <c r="N125" s="455"/>
      <c r="O125" s="455"/>
      <c r="P125" s="455"/>
    </row>
    <row r="126" spans="1:16" ht="15.75" x14ac:dyDescent="0.2">
      <c r="A126" s="437"/>
      <c r="B126" s="89" t="s">
        <v>141</v>
      </c>
      <c r="C126" s="447"/>
      <c r="D126" s="446"/>
      <c r="E126" s="446"/>
      <c r="F126" s="446"/>
      <c r="G126" s="447"/>
      <c r="H126" s="447"/>
      <c r="I126" s="447"/>
      <c r="J126" s="428"/>
      <c r="K126" s="457"/>
      <c r="L126" s="457"/>
      <c r="M126" s="444"/>
      <c r="N126" s="444"/>
      <c r="O126" s="444"/>
      <c r="P126" s="444"/>
    </row>
    <row r="127" spans="1:16" ht="45.75" customHeight="1" x14ac:dyDescent="0.2">
      <c r="A127" s="437">
        <v>96</v>
      </c>
      <c r="B127" s="458" t="s">
        <v>142</v>
      </c>
      <c r="C127" s="442">
        <f>'2022'!B115</f>
        <v>867</v>
      </c>
      <c r="D127" s="443">
        <f>'2022'!Z115</f>
        <v>2176.0979000000002</v>
      </c>
      <c r="E127" s="443">
        <f>'2022'!AA115</f>
        <v>3064</v>
      </c>
      <c r="F127" s="443">
        <f>'2022'!AB115</f>
        <v>2930</v>
      </c>
      <c r="G127" s="442">
        <f>'2022'!AC115</f>
        <v>2.143939</v>
      </c>
      <c r="H127" s="442">
        <f>'2022'!AD115</f>
        <v>3.0187189999999999</v>
      </c>
      <c r="I127" s="442">
        <f>'2022'!AE115</f>
        <v>3.3794694348327567</v>
      </c>
      <c r="J127" s="428">
        <f t="shared" si="2"/>
        <v>4.9829351535836173</v>
      </c>
      <c r="K127" s="444">
        <f>'2022'!AJ115</f>
        <v>146</v>
      </c>
      <c r="L127" s="444">
        <f>'2022'!AK115</f>
        <v>109</v>
      </c>
      <c r="M127" s="444"/>
      <c r="N127" s="444"/>
      <c r="O127" s="444"/>
      <c r="P127" s="444"/>
    </row>
    <row r="128" spans="1:16" ht="32.25" customHeight="1" x14ac:dyDescent="0.2">
      <c r="A128" s="437">
        <v>97</v>
      </c>
      <c r="B128" s="458" t="s">
        <v>316</v>
      </c>
      <c r="C128" s="442">
        <f>'2022'!B116</f>
        <v>385.19600000000003</v>
      </c>
      <c r="D128" s="443">
        <f>'2022'!Z116</f>
        <v>1466.3592530000001</v>
      </c>
      <c r="E128" s="443">
        <f>'2022'!AA116</f>
        <v>1538</v>
      </c>
      <c r="F128" s="443">
        <f>'2022'!AB116</f>
        <v>1733</v>
      </c>
      <c r="G128" s="442">
        <f>'2022'!AC116</f>
        <v>3.8067479999999998</v>
      </c>
      <c r="H128" s="442">
        <f>'2022'!AD116</f>
        <v>3.992772</v>
      </c>
      <c r="I128" s="442">
        <f>'2022'!AE116</f>
        <v>4.4990082970747354</v>
      </c>
      <c r="J128" s="428">
        <f t="shared" si="2"/>
        <v>4.9624927870744369</v>
      </c>
      <c r="K128" s="444">
        <f>'2022'!AJ116</f>
        <v>86</v>
      </c>
      <c r="L128" s="444">
        <f>'2022'!AK116</f>
        <v>64</v>
      </c>
      <c r="M128" s="444"/>
      <c r="N128" s="444"/>
      <c r="O128" s="444"/>
      <c r="P128" s="444"/>
    </row>
    <row r="129" spans="1:16" ht="32.25" customHeight="1" x14ac:dyDescent="0.2">
      <c r="A129" s="437">
        <v>98</v>
      </c>
      <c r="B129" s="458" t="s">
        <v>317</v>
      </c>
      <c r="C129" s="442">
        <f>'2022'!B117</f>
        <v>163.09700000000001</v>
      </c>
      <c r="D129" s="443">
        <f>'2022'!Z117</f>
        <v>2618.7680660000001</v>
      </c>
      <c r="E129" s="443">
        <f>'2022'!AA117</f>
        <v>2921</v>
      </c>
      <c r="F129" s="443">
        <f>'2022'!AB117</f>
        <v>2781</v>
      </c>
      <c r="G129" s="442">
        <f>'2022'!AC117</f>
        <v>16.056507</v>
      </c>
      <c r="H129" s="442">
        <f>'2022'!AD117</f>
        <v>17.897078</v>
      </c>
      <c r="I129" s="442">
        <f>'2022'!AE117</f>
        <v>17.051202658540621</v>
      </c>
      <c r="J129" s="428">
        <f t="shared" si="2"/>
        <v>4.9982020855807257</v>
      </c>
      <c r="K129" s="444">
        <f>'2022'!AJ117</f>
        <v>139</v>
      </c>
      <c r="L129" s="444">
        <f>'2022'!AK117</f>
        <v>104</v>
      </c>
      <c r="M129" s="444"/>
      <c r="N129" s="444"/>
      <c r="O129" s="444"/>
      <c r="P129" s="444"/>
    </row>
    <row r="130" spans="1:16" ht="32.25" customHeight="1" x14ac:dyDescent="0.2">
      <c r="A130" s="437">
        <v>99</v>
      </c>
      <c r="B130" s="458" t="s">
        <v>318</v>
      </c>
      <c r="C130" s="442">
        <f>'2022'!B118</f>
        <v>49.08</v>
      </c>
      <c r="D130" s="443">
        <f>'2022'!Z118</f>
        <v>257.42861900000003</v>
      </c>
      <c r="E130" s="443">
        <f>'2022'!AA118</f>
        <v>302</v>
      </c>
      <c r="F130" s="443">
        <f>'2022'!AB118</f>
        <v>298</v>
      </c>
      <c r="G130" s="442">
        <f>'2022'!AC118</f>
        <v>5.245082</v>
      </c>
      <c r="H130" s="442">
        <f>'2022'!AD118</f>
        <v>6.153219</v>
      </c>
      <c r="I130" s="442">
        <f>'2022'!AE118</f>
        <v>6.0717196414017929</v>
      </c>
      <c r="J130" s="428">
        <f t="shared" si="2"/>
        <v>4.6979865771812079</v>
      </c>
      <c r="K130" s="444">
        <f>'2022'!AJ118</f>
        <v>14</v>
      </c>
      <c r="L130" s="444">
        <f>'2022'!AK118</f>
        <v>10</v>
      </c>
      <c r="M130" s="444"/>
      <c r="N130" s="444"/>
      <c r="O130" s="444"/>
      <c r="P130" s="444"/>
    </row>
    <row r="131" spans="1:16" ht="50.25" customHeight="1" x14ac:dyDescent="0.2">
      <c r="A131" s="437">
        <v>100</v>
      </c>
      <c r="B131" s="458" t="s">
        <v>319</v>
      </c>
      <c r="C131" s="442">
        <f>'2022'!B119</f>
        <v>151.1</v>
      </c>
      <c r="D131" s="443">
        <f>'2022'!Z119</f>
        <v>913.20642099999998</v>
      </c>
      <c r="E131" s="443">
        <f>'2022'!AA119</f>
        <v>1075</v>
      </c>
      <c r="F131" s="443">
        <f>'2022'!AB119</f>
        <v>1130</v>
      </c>
      <c r="G131" s="442">
        <f>'2022'!AC119</f>
        <v>6.0445219999999997</v>
      </c>
      <c r="H131" s="442">
        <f>'2022'!AD119</f>
        <v>7.1154349999999997</v>
      </c>
      <c r="I131" s="442">
        <f>'2022'!AE119</f>
        <v>7.478491065519524</v>
      </c>
      <c r="J131" s="428">
        <f t="shared" si="2"/>
        <v>4.9557522123893802</v>
      </c>
      <c r="K131" s="444">
        <f>'2022'!AJ119</f>
        <v>56</v>
      </c>
      <c r="L131" s="444">
        <f>'2022'!AK119</f>
        <v>42</v>
      </c>
      <c r="M131" s="444"/>
      <c r="N131" s="444"/>
      <c r="O131" s="444"/>
      <c r="P131" s="444"/>
    </row>
    <row r="132" spans="1:16" ht="32.25" customHeight="1" x14ac:dyDescent="0.2">
      <c r="A132" s="437">
        <v>101</v>
      </c>
      <c r="B132" s="458" t="s">
        <v>320</v>
      </c>
      <c r="C132" s="442">
        <f>'2022'!B120</f>
        <v>46.08</v>
      </c>
      <c r="D132" s="443">
        <f>'2022'!Z120</f>
        <v>217.57978800000001</v>
      </c>
      <c r="E132" s="443">
        <f>'2022'!AA120</f>
        <v>282</v>
      </c>
      <c r="F132" s="443">
        <f>'2022'!AB120</f>
        <v>287</v>
      </c>
      <c r="G132" s="442">
        <f>'2022'!AC120</f>
        <v>4.6811489999999996</v>
      </c>
      <c r="H132" s="442">
        <f>'2022'!AD120</f>
        <v>6.067126</v>
      </c>
      <c r="I132" s="442">
        <f>'2022'!AE120</f>
        <v>6.2282986111111116</v>
      </c>
      <c r="J132" s="428">
        <f t="shared" si="2"/>
        <v>4.8780487804878048</v>
      </c>
      <c r="K132" s="444">
        <f>'2022'!AJ120</f>
        <v>14</v>
      </c>
      <c r="L132" s="444">
        <f>'2022'!AK120</f>
        <v>10</v>
      </c>
      <c r="M132" s="444"/>
      <c r="N132" s="444"/>
      <c r="O132" s="444"/>
      <c r="P132" s="444"/>
    </row>
    <row r="133" spans="1:16" ht="48" customHeight="1" x14ac:dyDescent="0.2">
      <c r="A133" s="437">
        <v>102</v>
      </c>
      <c r="B133" s="458" t="s">
        <v>321</v>
      </c>
      <c r="C133" s="442">
        <f>'2022'!B121</f>
        <v>2622.1</v>
      </c>
      <c r="D133" s="443">
        <f>'2022'!Z121</f>
        <v>14867.927734000001</v>
      </c>
      <c r="E133" s="443">
        <f>'2022'!AA121</f>
        <v>17094</v>
      </c>
      <c r="F133" s="443">
        <f>'2022'!AB121</f>
        <v>22785</v>
      </c>
      <c r="G133" s="442">
        <f>'2022'!AC121</f>
        <v>7.1138409999999999</v>
      </c>
      <c r="H133" s="442">
        <f>'2022'!AD121</f>
        <v>8.1789470000000009</v>
      </c>
      <c r="I133" s="442">
        <f>'2022'!AE121</f>
        <v>8.6895999389802068</v>
      </c>
      <c r="J133" s="428">
        <f t="shared" si="2"/>
        <v>3.9982444590739519</v>
      </c>
      <c r="K133" s="444">
        <f>'2022'!AJ121</f>
        <v>911</v>
      </c>
      <c r="L133" s="444">
        <f>'2022'!AK121</f>
        <v>683</v>
      </c>
      <c r="M133" s="444"/>
      <c r="N133" s="444"/>
      <c r="O133" s="444"/>
      <c r="P133" s="444"/>
    </row>
    <row r="134" spans="1:16" ht="33" customHeight="1" x14ac:dyDescent="0.2">
      <c r="A134" s="437">
        <v>103</v>
      </c>
      <c r="B134" s="458" t="s">
        <v>322</v>
      </c>
      <c r="C134" s="442">
        <f>'2022'!B122</f>
        <v>31.664999999999999</v>
      </c>
      <c r="D134" s="443">
        <f>'2022'!Z122</f>
        <v>0</v>
      </c>
      <c r="E134" s="443">
        <f>'2022'!AA122</f>
        <v>144</v>
      </c>
      <c r="F134" s="443">
        <f>'2022'!AB122</f>
        <v>117</v>
      </c>
      <c r="G134" s="442">
        <f>'2022'!AC122</f>
        <v>0</v>
      </c>
      <c r="H134" s="442">
        <f>'2022'!AD122</f>
        <v>4.5476077688299386</v>
      </c>
      <c r="I134" s="442">
        <f>'2022'!AE122</f>
        <v>3.694931312174325</v>
      </c>
      <c r="J134" s="428">
        <f t="shared" si="2"/>
        <v>4.2735042735042734</v>
      </c>
      <c r="K134" s="444">
        <f>'2022'!AJ122</f>
        <v>5</v>
      </c>
      <c r="L134" s="444">
        <f>'2022'!AK122</f>
        <v>3</v>
      </c>
      <c r="M134" s="444"/>
      <c r="N134" s="444"/>
      <c r="O134" s="444"/>
      <c r="P134" s="444"/>
    </row>
    <row r="135" spans="1:16" ht="31.5" x14ac:dyDescent="0.2">
      <c r="A135" s="438">
        <v>104</v>
      </c>
      <c r="B135" s="458" t="s">
        <v>145</v>
      </c>
      <c r="C135" s="442">
        <f>'2022'!B123</f>
        <v>42</v>
      </c>
      <c r="D135" s="443">
        <f>'2022'!Z123</f>
        <v>457.80166600000001</v>
      </c>
      <c r="E135" s="443">
        <f>'2022'!AA123</f>
        <v>425</v>
      </c>
      <c r="F135" s="443">
        <f>'2022'!AB123</f>
        <v>451</v>
      </c>
      <c r="G135" s="442">
        <f>'2022'!AC123</f>
        <v>10.657703</v>
      </c>
      <c r="H135" s="442">
        <f>'2022'!AD123</f>
        <v>9.8940750000000008</v>
      </c>
      <c r="I135" s="442">
        <f>'2022'!AE123</f>
        <v>10.738095238095237</v>
      </c>
      <c r="J135" s="428">
        <f t="shared" si="2"/>
        <v>4.8780487804878048</v>
      </c>
      <c r="K135" s="444">
        <f>'2022'!AJ123</f>
        <v>22</v>
      </c>
      <c r="L135" s="444">
        <f>'2022'!AK123</f>
        <v>16</v>
      </c>
      <c r="M135" s="455"/>
      <c r="N135" s="455"/>
      <c r="O135" s="455"/>
      <c r="P135" s="455"/>
    </row>
    <row r="136" spans="1:16" ht="31.5" x14ac:dyDescent="0.2">
      <c r="A136" s="437">
        <v>105</v>
      </c>
      <c r="B136" s="456" t="s">
        <v>293</v>
      </c>
      <c r="C136" s="442">
        <f>'2022'!B124</f>
        <v>0</v>
      </c>
      <c r="D136" s="443">
        <f>'2022'!Z124</f>
        <v>0</v>
      </c>
      <c r="E136" s="443">
        <f>'2022'!AA124</f>
        <v>0</v>
      </c>
      <c r="F136" s="443">
        <f>'2022'!AB124</f>
        <v>0</v>
      </c>
      <c r="G136" s="442">
        <f>'2022'!AC124</f>
        <v>0</v>
      </c>
      <c r="H136" s="442">
        <f>'2022'!AD124</f>
        <v>0</v>
      </c>
      <c r="I136" s="442">
        <f>'2022'!AE124</f>
        <v>0</v>
      </c>
      <c r="J136" s="428">
        <f t="shared" si="2"/>
        <v>0</v>
      </c>
      <c r="K136" s="444">
        <f>'2022'!AJ124</f>
        <v>0</v>
      </c>
      <c r="L136" s="444">
        <f>'2022'!AK124</f>
        <v>0</v>
      </c>
      <c r="M136" s="444"/>
      <c r="N136" s="444"/>
      <c r="O136" s="444"/>
      <c r="P136" s="444"/>
    </row>
    <row r="137" spans="1:16" ht="15.75" x14ac:dyDescent="0.2">
      <c r="A137" s="437"/>
      <c r="B137" s="89" t="s">
        <v>153</v>
      </c>
      <c r="C137" s="447"/>
      <c r="D137" s="446"/>
      <c r="E137" s="446"/>
      <c r="F137" s="446"/>
      <c r="G137" s="447"/>
      <c r="H137" s="447"/>
      <c r="I137" s="447"/>
      <c r="J137" s="428"/>
      <c r="K137" s="457"/>
      <c r="L137" s="457"/>
      <c r="M137" s="444"/>
      <c r="N137" s="444"/>
      <c r="O137" s="444"/>
      <c r="P137" s="444"/>
    </row>
    <row r="138" spans="1:16" ht="63" customHeight="1" x14ac:dyDescent="0.2">
      <c r="A138" s="437">
        <v>106</v>
      </c>
      <c r="B138" s="458" t="s">
        <v>168</v>
      </c>
      <c r="C138" s="442">
        <f>'2022'!B126</f>
        <v>34.731000000000002</v>
      </c>
      <c r="D138" s="443">
        <f>'2022'!Z126</f>
        <v>104.12464900000001</v>
      </c>
      <c r="E138" s="443">
        <f>'2022'!AA126</f>
        <v>101</v>
      </c>
      <c r="F138" s="443">
        <f>'2022'!AB126</f>
        <v>100</v>
      </c>
      <c r="G138" s="442">
        <f>'2022'!AC126</f>
        <v>2.9980319999999998</v>
      </c>
      <c r="H138" s="442">
        <f>'2022'!AD126</f>
        <v>2.9080650000000001</v>
      </c>
      <c r="I138" s="442">
        <f>'2022'!AE126</f>
        <v>2.879272120008062</v>
      </c>
      <c r="J138" s="428">
        <f t="shared" si="2"/>
        <v>5</v>
      </c>
      <c r="K138" s="444">
        <f>'2022'!AJ126</f>
        <v>5</v>
      </c>
      <c r="L138" s="444">
        <f>'2022'!AK126</f>
        <v>3</v>
      </c>
      <c r="M138" s="444"/>
      <c r="N138" s="444"/>
      <c r="O138" s="444"/>
      <c r="P138" s="444"/>
    </row>
    <row r="139" spans="1:16" ht="51" customHeight="1" x14ac:dyDescent="0.2">
      <c r="A139" s="437">
        <v>107</v>
      </c>
      <c r="B139" s="458" t="s">
        <v>156</v>
      </c>
      <c r="C139" s="442">
        <f>'2022'!B127</f>
        <v>46.97</v>
      </c>
      <c r="D139" s="443">
        <f>'2022'!Z127</f>
        <v>149.032196</v>
      </c>
      <c r="E139" s="443">
        <f>'2022'!AA127</f>
        <v>100</v>
      </c>
      <c r="F139" s="443">
        <f>'2022'!AB127</f>
        <v>115</v>
      </c>
      <c r="G139" s="442">
        <f>'2022'!AC127</f>
        <v>4.2910430000000002</v>
      </c>
      <c r="H139" s="442">
        <f>'2022'!AD127</f>
        <v>2.6246719999999999</v>
      </c>
      <c r="I139" s="442">
        <f>'2022'!AE127</f>
        <v>2.4483713008303174</v>
      </c>
      <c r="J139" s="428">
        <f t="shared" si="2"/>
        <v>4.3478260869565215</v>
      </c>
      <c r="K139" s="444">
        <f>'2022'!AJ127</f>
        <v>5</v>
      </c>
      <c r="L139" s="444">
        <f>'2022'!AK127</f>
        <v>3</v>
      </c>
      <c r="M139" s="444"/>
      <c r="N139" s="444"/>
      <c r="O139" s="444"/>
      <c r="P139" s="444"/>
    </row>
    <row r="140" spans="1:16" ht="62.25" customHeight="1" x14ac:dyDescent="0.2">
      <c r="A140" s="437">
        <v>108</v>
      </c>
      <c r="B140" s="458" t="s">
        <v>323</v>
      </c>
      <c r="C140" s="442">
        <f>'2022'!B128</f>
        <v>9.1639999999999997</v>
      </c>
      <c r="D140" s="443">
        <f>'2022'!Z128</f>
        <v>33.126784999999998</v>
      </c>
      <c r="E140" s="443">
        <f>'2022'!AA128</f>
        <v>25</v>
      </c>
      <c r="F140" s="443">
        <f>'2022'!AB128</f>
        <v>26</v>
      </c>
      <c r="G140" s="442">
        <f>'2022'!AC128</f>
        <v>2.5880299999999998</v>
      </c>
      <c r="H140" s="442">
        <f>'2022'!AD128</f>
        <v>2.1999300000000002</v>
      </c>
      <c r="I140" s="442">
        <f>'2022'!AE128</f>
        <v>2.8371890004364908</v>
      </c>
      <c r="J140" s="428">
        <f t="shared" si="2"/>
        <v>0</v>
      </c>
      <c r="K140" s="444">
        <f>'2022'!AJ128</f>
        <v>0</v>
      </c>
      <c r="L140" s="444">
        <f>'2022'!AK128</f>
        <v>0</v>
      </c>
      <c r="M140" s="444"/>
      <c r="N140" s="444"/>
      <c r="O140" s="444"/>
      <c r="P140" s="444"/>
    </row>
    <row r="141" spans="1:16" ht="50.25" customHeight="1" x14ac:dyDescent="0.2">
      <c r="A141" s="437">
        <v>109</v>
      </c>
      <c r="B141" s="458" t="s">
        <v>324</v>
      </c>
      <c r="C141" s="442">
        <f>'2022'!B129</f>
        <v>22.285</v>
      </c>
      <c r="D141" s="443">
        <f>'2022'!Z129</f>
        <v>82.731064000000003</v>
      </c>
      <c r="E141" s="443">
        <f>'2022'!AA129</f>
        <v>82</v>
      </c>
      <c r="F141" s="443">
        <f>'2022'!AB129</f>
        <v>82</v>
      </c>
      <c r="G141" s="442">
        <f>'2022'!AC129</f>
        <v>3.3433449999999998</v>
      </c>
      <c r="H141" s="442">
        <f>'2022'!AD129</f>
        <v>3.3138010000000002</v>
      </c>
      <c r="I141" s="442">
        <f>'2022'!AE129</f>
        <v>3.6796051155485752</v>
      </c>
      <c r="J141" s="428">
        <f t="shared" si="2"/>
        <v>4.8780487804878048</v>
      </c>
      <c r="K141" s="444">
        <f>'2022'!AJ129</f>
        <v>4</v>
      </c>
      <c r="L141" s="444">
        <f>'2022'!AK129</f>
        <v>3</v>
      </c>
      <c r="M141" s="444"/>
      <c r="N141" s="444"/>
      <c r="O141" s="444"/>
      <c r="P141" s="444"/>
    </row>
    <row r="142" spans="1:16" ht="31.5" x14ac:dyDescent="0.2">
      <c r="A142" s="437">
        <v>110</v>
      </c>
      <c r="B142" s="458" t="s">
        <v>155</v>
      </c>
      <c r="C142" s="442">
        <f>'2022'!B130</f>
        <v>62.6</v>
      </c>
      <c r="D142" s="443">
        <f>'2022'!Z130</f>
        <v>838.49664299999995</v>
      </c>
      <c r="E142" s="443">
        <f>'2022'!AA130</f>
        <v>1108</v>
      </c>
      <c r="F142" s="443">
        <f>'2022'!AB130</f>
        <v>436</v>
      </c>
      <c r="G142" s="442">
        <f>'2022'!AC130</f>
        <v>13.394515</v>
      </c>
      <c r="H142" s="442">
        <f>'2022'!AD130</f>
        <v>17.699680000000001</v>
      </c>
      <c r="I142" s="442">
        <f>'2022'!AE130</f>
        <v>6.9648562300319483</v>
      </c>
      <c r="J142" s="428">
        <f t="shared" si="2"/>
        <v>4.8165137614678901</v>
      </c>
      <c r="K142" s="444">
        <f>'2022'!AJ130</f>
        <v>21</v>
      </c>
      <c r="L142" s="444">
        <f>'2022'!AK130</f>
        <v>15</v>
      </c>
      <c r="M142" s="444"/>
      <c r="N142" s="444"/>
      <c r="O142" s="444"/>
      <c r="P142" s="444"/>
    </row>
    <row r="143" spans="1:16" ht="31.5" x14ac:dyDescent="0.2">
      <c r="A143" s="437">
        <v>111</v>
      </c>
      <c r="B143" s="458" t="s">
        <v>154</v>
      </c>
      <c r="C143" s="442">
        <f>'2022'!B131</f>
        <v>8.4</v>
      </c>
      <c r="D143" s="443">
        <f>'2022'!Z131</f>
        <v>79.519081</v>
      </c>
      <c r="E143" s="443">
        <f>'2022'!AA131</f>
        <v>105</v>
      </c>
      <c r="F143" s="443">
        <f>'2022'!AB131</f>
        <v>39</v>
      </c>
      <c r="G143" s="442">
        <f>'2022'!AC131</f>
        <v>9.4665579999999991</v>
      </c>
      <c r="H143" s="442">
        <f>'2022'!AD131</f>
        <v>12.500000999999999</v>
      </c>
      <c r="I143" s="442">
        <f>'2022'!AE131</f>
        <v>4.6428571428571423</v>
      </c>
      <c r="J143" s="428">
        <f t="shared" si="2"/>
        <v>2.5641025641025639</v>
      </c>
      <c r="K143" s="444">
        <f>'2022'!AJ131</f>
        <v>1</v>
      </c>
      <c r="L143" s="444">
        <f>'2022'!AK131</f>
        <v>0</v>
      </c>
      <c r="M143" s="444"/>
      <c r="N143" s="444"/>
      <c r="O143" s="444"/>
      <c r="P143" s="444"/>
    </row>
    <row r="144" spans="1:16" ht="48" customHeight="1" x14ac:dyDescent="0.2">
      <c r="A144" s="437">
        <v>112</v>
      </c>
      <c r="B144" s="458" t="s">
        <v>163</v>
      </c>
      <c r="C144" s="442">
        <f>'2022'!B132</f>
        <v>40.4</v>
      </c>
      <c r="D144" s="443">
        <f>'2022'!Z132</f>
        <v>48.256991999999997</v>
      </c>
      <c r="E144" s="443">
        <f>'2022'!AA132</f>
        <v>51</v>
      </c>
      <c r="F144" s="443">
        <f>'2022'!AB132</f>
        <v>65</v>
      </c>
      <c r="G144" s="442">
        <f>'2022'!AC132</f>
        <v>1.1933579999999999</v>
      </c>
      <c r="H144" s="442">
        <f>'2022'!AD132</f>
        <v>1.26119</v>
      </c>
      <c r="I144" s="442">
        <f>'2022'!AE132</f>
        <v>1.608910891089109</v>
      </c>
      <c r="J144" s="428">
        <f t="shared" si="2"/>
        <v>4.6153846153846159</v>
      </c>
      <c r="K144" s="444">
        <f>'2022'!AJ132</f>
        <v>3</v>
      </c>
      <c r="L144" s="444">
        <f>'2022'!AK132</f>
        <v>2</v>
      </c>
      <c r="M144" s="444"/>
      <c r="N144" s="444"/>
      <c r="O144" s="444"/>
      <c r="P144" s="444"/>
    </row>
    <row r="145" spans="1:16" ht="47.25" x14ac:dyDescent="0.2">
      <c r="A145" s="437">
        <v>113</v>
      </c>
      <c r="B145" s="458" t="s">
        <v>325</v>
      </c>
      <c r="C145" s="442">
        <f>'2022'!B133</f>
        <v>25.61</v>
      </c>
      <c r="D145" s="443">
        <f>'2022'!Z133</f>
        <v>66.149887000000007</v>
      </c>
      <c r="E145" s="443">
        <f>'2022'!AA133</f>
        <v>99</v>
      </c>
      <c r="F145" s="443">
        <f>'2022'!AB133</f>
        <v>92</v>
      </c>
      <c r="G145" s="442">
        <f>'2022'!AC133</f>
        <v>2.5828700000000002</v>
      </c>
      <c r="H145" s="442">
        <f>'2022'!AD133</f>
        <v>3.8655270000000002</v>
      </c>
      <c r="I145" s="442">
        <f>'2022'!AE133</f>
        <v>3.5923467395548614</v>
      </c>
      <c r="J145" s="428">
        <f t="shared" si="2"/>
        <v>4.3478260869565215</v>
      </c>
      <c r="K145" s="444">
        <f>'2022'!AJ133</f>
        <v>4</v>
      </c>
      <c r="L145" s="444">
        <f>'2022'!AK133</f>
        <v>3</v>
      </c>
      <c r="M145" s="444"/>
      <c r="N145" s="444"/>
      <c r="O145" s="444"/>
      <c r="P145" s="444"/>
    </row>
    <row r="146" spans="1:16" ht="38.25" customHeight="1" x14ac:dyDescent="0.2">
      <c r="A146" s="437">
        <v>114</v>
      </c>
      <c r="B146" s="458" t="s">
        <v>326</v>
      </c>
      <c r="C146" s="442">
        <f>'2022'!B134</f>
        <v>16.600000000000001</v>
      </c>
      <c r="D146" s="443">
        <f>'2022'!Z134</f>
        <v>26.000413999999999</v>
      </c>
      <c r="E146" s="443">
        <f>'2022'!AA134</f>
        <v>32</v>
      </c>
      <c r="F146" s="443">
        <f>'2022'!AB134</f>
        <v>64</v>
      </c>
      <c r="G146" s="442">
        <f>'2022'!AC134</f>
        <v>1.56497</v>
      </c>
      <c r="H146" s="442">
        <f>'2022'!AD134</f>
        <v>1.926086</v>
      </c>
      <c r="I146" s="442">
        <f>'2022'!AE134</f>
        <v>3.8554216867469875</v>
      </c>
      <c r="J146" s="428">
        <f t="shared" si="2"/>
        <v>0</v>
      </c>
      <c r="K146" s="444">
        <f>'2022'!AJ134</f>
        <v>0</v>
      </c>
      <c r="L146" s="444">
        <f>'2022'!AK134</f>
        <v>0</v>
      </c>
      <c r="M146" s="444"/>
      <c r="N146" s="444"/>
      <c r="O146" s="444"/>
      <c r="P146" s="444"/>
    </row>
    <row r="147" spans="1:16" ht="31.5" x14ac:dyDescent="0.2">
      <c r="A147" s="437">
        <v>115</v>
      </c>
      <c r="B147" s="458" t="s">
        <v>158</v>
      </c>
      <c r="C147" s="442">
        <f>'2022'!B135</f>
        <v>48.85</v>
      </c>
      <c r="D147" s="443">
        <f>'2022'!Z135</f>
        <v>89.541786000000002</v>
      </c>
      <c r="E147" s="443">
        <f>'2022'!AA135</f>
        <v>118</v>
      </c>
      <c r="F147" s="443">
        <f>'2022'!AB135</f>
        <v>134</v>
      </c>
      <c r="G147" s="442">
        <f>'2022'!AC135</f>
        <v>1.811194</v>
      </c>
      <c r="H147" s="442">
        <f>'2022'!AD135</f>
        <v>2.4017909999999998</v>
      </c>
      <c r="I147" s="442">
        <f>'2022'!AE135</f>
        <v>2.7430910951893552</v>
      </c>
      <c r="J147" s="428">
        <f t="shared" si="2"/>
        <v>4.4776119402985071</v>
      </c>
      <c r="K147" s="444">
        <f>'2022'!AJ135</f>
        <v>6</v>
      </c>
      <c r="L147" s="444">
        <f>'2022'!AK135</f>
        <v>4</v>
      </c>
      <c r="M147" s="444"/>
      <c r="N147" s="444"/>
      <c r="O147" s="444"/>
      <c r="P147" s="444"/>
    </row>
    <row r="148" spans="1:16" ht="47.25" x14ac:dyDescent="0.2">
      <c r="A148" s="437">
        <v>116</v>
      </c>
      <c r="B148" s="458" t="s">
        <v>157</v>
      </c>
      <c r="C148" s="442">
        <f>'2022'!B136</f>
        <v>34.69</v>
      </c>
      <c r="D148" s="443">
        <f>'2022'!Z136</f>
        <v>104.677063</v>
      </c>
      <c r="E148" s="443">
        <f>'2022'!AA136</f>
        <v>119</v>
      </c>
      <c r="F148" s="443">
        <f>'2022'!AB136</f>
        <v>118</v>
      </c>
      <c r="G148" s="442">
        <f>'2022'!AC136</f>
        <v>3.0175000000000001</v>
      </c>
      <c r="H148" s="442">
        <f>'2022'!AD136</f>
        <v>3.4303840000000001</v>
      </c>
      <c r="I148" s="442">
        <f>'2022'!AE136</f>
        <v>3.4015566445661576</v>
      </c>
      <c r="J148" s="428">
        <f t="shared" si="2"/>
        <v>4.2372881355932197</v>
      </c>
      <c r="K148" s="444">
        <f>'2022'!AJ136</f>
        <v>5</v>
      </c>
      <c r="L148" s="444">
        <f>'2022'!AK136</f>
        <v>3</v>
      </c>
      <c r="M148" s="444"/>
      <c r="N148" s="444"/>
      <c r="O148" s="444"/>
      <c r="P148" s="444"/>
    </row>
    <row r="149" spans="1:16" ht="32.25" customHeight="1" x14ac:dyDescent="0.2">
      <c r="A149" s="437">
        <v>117</v>
      </c>
      <c r="B149" s="458" t="s">
        <v>161</v>
      </c>
      <c r="C149" s="442">
        <f>'2022'!B137</f>
        <v>8.7080000000000002</v>
      </c>
      <c r="D149" s="443">
        <f>'2022'!Z137</f>
        <v>15.976749999999999</v>
      </c>
      <c r="E149" s="443">
        <f>'2022'!AA137</f>
        <v>15</v>
      </c>
      <c r="F149" s="443">
        <f>'2022'!AB137</f>
        <v>15</v>
      </c>
      <c r="G149" s="442">
        <f>'2022'!AC137</f>
        <v>1.688132</v>
      </c>
      <c r="H149" s="442">
        <f>'2022'!AD137</f>
        <v>1.584927</v>
      </c>
      <c r="I149" s="442">
        <f>'2022'!AE137</f>
        <v>1.7225539733578319</v>
      </c>
      <c r="J149" s="428">
        <f t="shared" si="2"/>
        <v>0</v>
      </c>
      <c r="K149" s="444">
        <f>'2022'!AJ137</f>
        <v>0</v>
      </c>
      <c r="L149" s="444">
        <f>'2022'!AK137</f>
        <v>0</v>
      </c>
      <c r="M149" s="444"/>
      <c r="N149" s="444"/>
      <c r="O149" s="444"/>
      <c r="P149" s="444"/>
    </row>
    <row r="150" spans="1:16" ht="31.5" x14ac:dyDescent="0.2">
      <c r="A150" s="438">
        <v>118</v>
      </c>
      <c r="B150" s="458" t="s">
        <v>162</v>
      </c>
      <c r="C150" s="461">
        <f>'2022'!B138</f>
        <v>76.099999999999994</v>
      </c>
      <c r="D150" s="443">
        <f>'2022'!Z138</f>
        <v>89.259476000000006</v>
      </c>
      <c r="E150" s="443">
        <f>'2022'!AA138</f>
        <v>105</v>
      </c>
      <c r="F150" s="443">
        <f>'2022'!AB138</f>
        <v>145</v>
      </c>
      <c r="G150" s="442">
        <f>'2022'!AC138</f>
        <v>1.172215</v>
      </c>
      <c r="H150" s="442">
        <f>'2022'!AD138</f>
        <v>1.37893</v>
      </c>
      <c r="I150" s="442">
        <f>'2022'!AE138</f>
        <v>1.9053876478318004</v>
      </c>
      <c r="J150" s="428">
        <f t="shared" si="2"/>
        <v>4.8275862068965516</v>
      </c>
      <c r="K150" s="444">
        <f>'2022'!AJ138</f>
        <v>7</v>
      </c>
      <c r="L150" s="444">
        <f>'2022'!AK138</f>
        <v>5</v>
      </c>
      <c r="M150" s="455"/>
      <c r="N150" s="455"/>
      <c r="O150" s="455"/>
      <c r="P150" s="455"/>
    </row>
    <row r="151" spans="1:16" ht="47.25" x14ac:dyDescent="0.2">
      <c r="A151" s="438">
        <v>119</v>
      </c>
      <c r="B151" s="128" t="s">
        <v>165</v>
      </c>
      <c r="C151" s="461">
        <f>'2022'!B139</f>
        <v>3.52</v>
      </c>
      <c r="D151" s="688">
        <f>'2022'!Z139</f>
        <v>90.149795999999995</v>
      </c>
      <c r="E151" s="688">
        <f>'2022'!AA139</f>
        <v>135</v>
      </c>
      <c r="F151" s="443">
        <f>'2022'!AB139</f>
        <v>9</v>
      </c>
      <c r="G151" s="690">
        <f>'2022'!AC139</f>
        <v>1.5497639999999999</v>
      </c>
      <c r="H151" s="690">
        <f>'2022'!AD139</f>
        <v>3.431622</v>
      </c>
      <c r="I151" s="442">
        <f>'2022'!AE139</f>
        <v>2.5568181818181817</v>
      </c>
      <c r="J151" s="428">
        <f t="shared" si="2"/>
        <v>0</v>
      </c>
      <c r="K151" s="444">
        <f>'2022'!AJ139</f>
        <v>0</v>
      </c>
      <c r="L151" s="444">
        <f>'2022'!AK139</f>
        <v>0</v>
      </c>
      <c r="M151" s="455"/>
      <c r="N151" s="455"/>
      <c r="O151" s="455"/>
      <c r="P151" s="455"/>
    </row>
    <row r="152" spans="1:16" ht="47.25" x14ac:dyDescent="0.2">
      <c r="A152" s="437">
        <v>120</v>
      </c>
      <c r="B152" s="119" t="s">
        <v>443</v>
      </c>
      <c r="C152" s="442">
        <f>'2022'!B140</f>
        <v>16.07</v>
      </c>
      <c r="D152" s="689"/>
      <c r="E152" s="689"/>
      <c r="F152" s="443">
        <f>'2022'!AB140</f>
        <v>52</v>
      </c>
      <c r="G152" s="691"/>
      <c r="H152" s="691"/>
      <c r="I152" s="442">
        <f>'2022'!AE140</f>
        <v>3.2358431860609831</v>
      </c>
      <c r="J152" s="428">
        <f t="shared" si="2"/>
        <v>3.8461538461538463</v>
      </c>
      <c r="K152" s="444">
        <f>'2022'!AJ140</f>
        <v>2</v>
      </c>
      <c r="L152" s="444">
        <f>'2022'!AK140</f>
        <v>1</v>
      </c>
      <c r="M152" s="444"/>
      <c r="N152" s="444"/>
      <c r="O152" s="444"/>
      <c r="P152" s="444"/>
    </row>
    <row r="153" spans="1:16" ht="15.75" x14ac:dyDescent="0.2">
      <c r="A153" s="437"/>
      <c r="B153" s="89" t="s">
        <v>173</v>
      </c>
      <c r="C153" s="447"/>
      <c r="D153" s="446"/>
      <c r="E153" s="446"/>
      <c r="F153" s="446"/>
      <c r="G153" s="447"/>
      <c r="H153" s="447"/>
      <c r="I153" s="447"/>
      <c r="J153" s="428"/>
      <c r="K153" s="457"/>
      <c r="L153" s="457"/>
      <c r="M153" s="444"/>
      <c r="N153" s="444"/>
      <c r="O153" s="444"/>
      <c r="P153" s="444"/>
    </row>
    <row r="154" spans="1:16" ht="94.5" x14ac:dyDescent="0.2">
      <c r="A154" s="437">
        <v>121</v>
      </c>
      <c r="B154" s="458" t="s">
        <v>328</v>
      </c>
      <c r="C154" s="442">
        <f>'2022'!B142</f>
        <v>22.076000000000001</v>
      </c>
      <c r="D154" s="443">
        <f>'2022'!Z142</f>
        <v>331.95931999999999</v>
      </c>
      <c r="E154" s="443">
        <f>'2022'!AA142</f>
        <v>343</v>
      </c>
      <c r="F154" s="443">
        <f>'2022'!AB142</f>
        <v>409</v>
      </c>
      <c r="G154" s="442">
        <f>'2022'!AC142</f>
        <v>15.041202</v>
      </c>
      <c r="H154" s="442">
        <f>'2022'!AD142</f>
        <v>15.541459</v>
      </c>
      <c r="I154" s="442">
        <f>'2022'!AE142</f>
        <v>18.52690704837833</v>
      </c>
      <c r="J154" s="428">
        <f t="shared" si="2"/>
        <v>4.8899755501222497</v>
      </c>
      <c r="K154" s="444">
        <f>'2022'!AJ142</f>
        <v>20</v>
      </c>
      <c r="L154" s="444">
        <f>'2022'!AK142</f>
        <v>15</v>
      </c>
      <c r="M154" s="444"/>
      <c r="N154" s="444"/>
      <c r="O154" s="444"/>
      <c r="P154" s="444"/>
    </row>
    <row r="155" spans="1:16" ht="62.25" customHeight="1" x14ac:dyDescent="0.2">
      <c r="A155" s="437">
        <v>122</v>
      </c>
      <c r="B155" s="458" t="s">
        <v>329</v>
      </c>
      <c r="C155" s="442">
        <f>'2022'!B143</f>
        <v>51.795000000000002</v>
      </c>
      <c r="D155" s="443">
        <f>'2022'!Z143</f>
        <v>124.031502</v>
      </c>
      <c r="E155" s="443">
        <f>'2022'!AA143</f>
        <v>182</v>
      </c>
      <c r="F155" s="443">
        <f>'2022'!AB143</f>
        <v>383</v>
      </c>
      <c r="G155" s="442">
        <f>'2022'!AC143</f>
        <v>2.3869199999999999</v>
      </c>
      <c r="H155" s="442">
        <f>'2022'!AD143</f>
        <v>3.5024920000000002</v>
      </c>
      <c r="I155" s="442">
        <f>'2022'!AE143</f>
        <v>7.3945361521382367</v>
      </c>
      <c r="J155" s="428">
        <f t="shared" si="2"/>
        <v>4.9608355091383807</v>
      </c>
      <c r="K155" s="444">
        <f>'2022'!AJ143</f>
        <v>19</v>
      </c>
      <c r="L155" s="444">
        <f>'2022'!AK143</f>
        <v>14</v>
      </c>
      <c r="M155" s="444"/>
      <c r="N155" s="444"/>
      <c r="O155" s="444"/>
      <c r="P155" s="444"/>
    </row>
    <row r="156" spans="1:16" ht="31.5" customHeight="1" x14ac:dyDescent="0.2">
      <c r="A156" s="437">
        <v>123</v>
      </c>
      <c r="B156" s="458" t="s">
        <v>174</v>
      </c>
      <c r="C156" s="442">
        <f>'2022'!B144</f>
        <v>10.686999999999999</v>
      </c>
      <c r="D156" s="443">
        <f>'2022'!Z144</f>
        <v>51.047558000000002</v>
      </c>
      <c r="E156" s="443">
        <f>'2022'!AA144</f>
        <v>63</v>
      </c>
      <c r="F156" s="443">
        <f>'2022'!AB144</f>
        <v>64</v>
      </c>
      <c r="G156" s="442">
        <f>'2022'!AC144</f>
        <v>4.7752629999999998</v>
      </c>
      <c r="H156" s="442">
        <f>'2022'!AD144</f>
        <v>5.8933590000000002</v>
      </c>
      <c r="I156" s="442">
        <f>'2022'!AE144</f>
        <v>5.9885842612519884</v>
      </c>
      <c r="J156" s="428">
        <f t="shared" si="2"/>
        <v>4.6875</v>
      </c>
      <c r="K156" s="444">
        <f>'2022'!AJ144</f>
        <v>3</v>
      </c>
      <c r="L156" s="444">
        <f>'2022'!AK144</f>
        <v>2</v>
      </c>
      <c r="M156" s="444"/>
      <c r="N156" s="444"/>
      <c r="O156" s="444"/>
      <c r="P156" s="444"/>
    </row>
    <row r="157" spans="1:16" ht="31.5" x14ac:dyDescent="0.2">
      <c r="A157" s="437">
        <v>124</v>
      </c>
      <c r="B157" s="458" t="s">
        <v>178</v>
      </c>
      <c r="C157" s="442">
        <f>'2022'!B145</f>
        <v>127.137</v>
      </c>
      <c r="D157" s="443">
        <f>'2022'!Z145</f>
        <v>440.14089999999999</v>
      </c>
      <c r="E157" s="443">
        <f>'2022'!AA145</f>
        <v>520</v>
      </c>
      <c r="F157" s="443">
        <f>'2022'!AB145</f>
        <v>528</v>
      </c>
      <c r="G157" s="442">
        <f>'2022'!AC145</f>
        <v>3.4619420000000001</v>
      </c>
      <c r="H157" s="442">
        <f>'2022'!AD145</f>
        <v>4.0900759999999998</v>
      </c>
      <c r="I157" s="442">
        <f>'2022'!AE145</f>
        <v>4.1530003067557049</v>
      </c>
      <c r="J157" s="428">
        <f t="shared" si="2"/>
        <v>4.9242424242424239</v>
      </c>
      <c r="K157" s="444">
        <f>'2022'!AJ145</f>
        <v>26</v>
      </c>
      <c r="L157" s="444">
        <f>'2022'!AK145</f>
        <v>19</v>
      </c>
      <c r="M157" s="444"/>
      <c r="N157" s="444"/>
      <c r="O157" s="444"/>
      <c r="P157" s="444"/>
    </row>
    <row r="158" spans="1:16" ht="31.5" x14ac:dyDescent="0.2">
      <c r="A158" s="438">
        <v>125</v>
      </c>
      <c r="B158" s="114" t="s">
        <v>177</v>
      </c>
      <c r="C158" s="442">
        <f>'2022'!B146</f>
        <v>119.479</v>
      </c>
      <c r="D158" s="443">
        <f>'2022'!Z146</f>
        <v>253.85818499999999</v>
      </c>
      <c r="E158" s="443">
        <f>'2022'!AA146</f>
        <v>242</v>
      </c>
      <c r="F158" s="443">
        <f>'2022'!AB146</f>
        <v>315</v>
      </c>
      <c r="G158" s="442">
        <f>'2022'!AC146</f>
        <v>2.179414</v>
      </c>
      <c r="H158" s="442">
        <f>'2022'!AD146</f>
        <v>2.07761</v>
      </c>
      <c r="I158" s="442">
        <f>'2022'!AE146</f>
        <v>2.6364465722009727</v>
      </c>
      <c r="J158" s="428">
        <f t="shared" si="2"/>
        <v>4.7619047619047619</v>
      </c>
      <c r="K158" s="444">
        <f>'2022'!AJ146</f>
        <v>15</v>
      </c>
      <c r="L158" s="444">
        <f>'2022'!AK146</f>
        <v>11</v>
      </c>
      <c r="M158" s="455"/>
      <c r="N158" s="455"/>
      <c r="O158" s="455"/>
      <c r="P158" s="455"/>
    </row>
    <row r="159" spans="1:16" ht="54" customHeight="1" x14ac:dyDescent="0.2">
      <c r="A159" s="437">
        <v>126</v>
      </c>
      <c r="B159" s="458" t="s">
        <v>330</v>
      </c>
      <c r="C159" s="442">
        <f>'2022'!B147</f>
        <v>19.553999999999998</v>
      </c>
      <c r="D159" s="443">
        <f>'2022'!Z147</f>
        <v>192.34054599999999</v>
      </c>
      <c r="E159" s="443">
        <f>'2022'!AA147</f>
        <v>180</v>
      </c>
      <c r="F159" s="443">
        <f>'2022'!AB147</f>
        <v>136</v>
      </c>
      <c r="G159" s="442">
        <f>'2022'!AC147</f>
        <v>9.8363779999999998</v>
      </c>
      <c r="H159" s="442">
        <f>'2022'!AD147</f>
        <v>9.2052770000000006</v>
      </c>
      <c r="I159" s="442">
        <f>'2022'!AE147</f>
        <v>6.9550987010330374</v>
      </c>
      <c r="J159" s="428">
        <f t="shared" si="2"/>
        <v>4.4117647058823533</v>
      </c>
      <c r="K159" s="444">
        <f>'2022'!AJ147</f>
        <v>6</v>
      </c>
      <c r="L159" s="444">
        <f>'2022'!AK147</f>
        <v>4</v>
      </c>
      <c r="M159" s="444"/>
      <c r="N159" s="444"/>
      <c r="O159" s="444"/>
      <c r="P159" s="444"/>
    </row>
    <row r="160" spans="1:16" ht="27" customHeight="1" x14ac:dyDescent="0.2">
      <c r="A160" s="437"/>
      <c r="B160" s="89" t="s">
        <v>180</v>
      </c>
      <c r="C160" s="447"/>
      <c r="D160" s="446"/>
      <c r="E160" s="446"/>
      <c r="F160" s="446"/>
      <c r="G160" s="447"/>
      <c r="H160" s="447"/>
      <c r="I160" s="447"/>
      <c r="J160" s="428"/>
      <c r="K160" s="457"/>
      <c r="L160" s="457"/>
      <c r="M160" s="444"/>
      <c r="N160" s="444"/>
      <c r="O160" s="444"/>
      <c r="P160" s="444"/>
    </row>
    <row r="161" spans="1:16" ht="31.5" x14ac:dyDescent="0.2">
      <c r="A161" s="437">
        <v>127</v>
      </c>
      <c r="B161" s="458" t="s">
        <v>185</v>
      </c>
      <c r="C161" s="442">
        <f>'2022'!B149</f>
        <v>1372</v>
      </c>
      <c r="D161" s="443">
        <f>'2022'!Z149</f>
        <v>2645.6762699999999</v>
      </c>
      <c r="E161" s="443">
        <f>'2022'!AA149</f>
        <v>6122</v>
      </c>
      <c r="F161" s="443">
        <f>'2022'!AB149</f>
        <v>4530</v>
      </c>
      <c r="G161" s="442">
        <f>'2022'!AC149</f>
        <v>1.9279280000000001</v>
      </c>
      <c r="H161" s="442">
        <f>'2022'!AD149</f>
        <v>4.4611559999999999</v>
      </c>
      <c r="I161" s="442">
        <f>'2022'!AE149</f>
        <v>3.3017492711370262</v>
      </c>
      <c r="J161" s="428">
        <f t="shared" si="2"/>
        <v>4.9668874172185431</v>
      </c>
      <c r="K161" s="444">
        <f>'2022'!AJ149</f>
        <v>225</v>
      </c>
      <c r="L161" s="444">
        <f>'2022'!AK149</f>
        <v>168</v>
      </c>
      <c r="M161" s="444"/>
      <c r="N161" s="444"/>
      <c r="O161" s="444"/>
      <c r="P161" s="444"/>
    </row>
    <row r="162" spans="1:16" ht="31.5" x14ac:dyDescent="0.2">
      <c r="A162" s="437">
        <v>128</v>
      </c>
      <c r="B162" s="458" t="s">
        <v>331</v>
      </c>
      <c r="C162" s="442">
        <f>'2022'!B150</f>
        <v>187.15</v>
      </c>
      <c r="D162" s="443">
        <f>'2022'!Z150</f>
        <v>2002.302856</v>
      </c>
      <c r="E162" s="443">
        <f>'2022'!AA150</f>
        <v>2021</v>
      </c>
      <c r="F162" s="443">
        <f>'2022'!AB150</f>
        <v>2287</v>
      </c>
      <c r="G162" s="442">
        <f>'2022'!AC150</f>
        <v>10.698919999999999</v>
      </c>
      <c r="H162" s="442">
        <f>'2022'!AD150</f>
        <v>10.798651</v>
      </c>
      <c r="I162" s="442">
        <f>'2022'!AE150</f>
        <v>12.220144269302699</v>
      </c>
      <c r="J162" s="428">
        <f t="shared" si="2"/>
        <v>4.9846961084390031</v>
      </c>
      <c r="K162" s="444">
        <f>'2022'!AJ150</f>
        <v>114</v>
      </c>
      <c r="L162" s="444">
        <f>'2022'!AK150</f>
        <v>85</v>
      </c>
      <c r="M162" s="444"/>
      <c r="N162" s="444"/>
      <c r="O162" s="444"/>
      <c r="P162" s="444"/>
    </row>
    <row r="163" spans="1:16" ht="63" x14ac:dyDescent="0.2">
      <c r="A163" s="437">
        <v>129</v>
      </c>
      <c r="B163" s="458" t="s">
        <v>332</v>
      </c>
      <c r="C163" s="442">
        <f>'2022'!B151</f>
        <v>363.3</v>
      </c>
      <c r="D163" s="443">
        <f>'2022'!Z151</f>
        <v>1535.474487</v>
      </c>
      <c r="E163" s="443">
        <f>'2022'!AA151</f>
        <v>1799</v>
      </c>
      <c r="F163" s="443">
        <f>'2022'!AB151</f>
        <v>1762</v>
      </c>
      <c r="G163" s="442">
        <f>'2022'!AC151</f>
        <v>4.2264059999999999</v>
      </c>
      <c r="H163" s="442">
        <f>'2022'!AD151</f>
        <v>4.9517620000000004</v>
      </c>
      <c r="I163" s="442">
        <f>'2022'!AE151</f>
        <v>4.8499862372694738</v>
      </c>
      <c r="J163" s="428">
        <f t="shared" si="2"/>
        <v>4.994324631101021</v>
      </c>
      <c r="K163" s="444">
        <f>'2022'!AJ151</f>
        <v>88</v>
      </c>
      <c r="L163" s="444">
        <f>'2022'!AK151</f>
        <v>66</v>
      </c>
      <c r="M163" s="444"/>
      <c r="N163" s="444"/>
      <c r="O163" s="444"/>
      <c r="P163" s="444"/>
    </row>
    <row r="164" spans="1:16" ht="47.25" x14ac:dyDescent="0.2">
      <c r="A164" s="437">
        <v>130</v>
      </c>
      <c r="B164" s="458" t="s">
        <v>333</v>
      </c>
      <c r="C164" s="442">
        <f>'2022'!B152</f>
        <v>394</v>
      </c>
      <c r="D164" s="443">
        <f>'2022'!Z152</f>
        <v>1252.111328</v>
      </c>
      <c r="E164" s="443">
        <f>'2022'!AA152</f>
        <v>1359</v>
      </c>
      <c r="F164" s="443">
        <f>'2022'!AB152</f>
        <v>1524</v>
      </c>
      <c r="G164" s="442">
        <f>'2022'!AC152</f>
        <v>3.1753849999999999</v>
      </c>
      <c r="H164" s="442">
        <f>'2022'!AD152</f>
        <v>3.4464570000000001</v>
      </c>
      <c r="I164" s="442">
        <f>'2022'!AE152</f>
        <v>3.8680203045685277</v>
      </c>
      <c r="J164" s="428">
        <f t="shared" si="2"/>
        <v>4.9868766404199478</v>
      </c>
      <c r="K164" s="444">
        <f>'2022'!AJ152</f>
        <v>76</v>
      </c>
      <c r="L164" s="444">
        <f>'2022'!AK152</f>
        <v>57</v>
      </c>
      <c r="M164" s="444"/>
      <c r="N164" s="444"/>
      <c r="O164" s="444"/>
      <c r="P164" s="444"/>
    </row>
    <row r="165" spans="1:16" ht="31.5" x14ac:dyDescent="0.2">
      <c r="A165" s="437">
        <v>131</v>
      </c>
      <c r="B165" s="458" t="s">
        <v>182</v>
      </c>
      <c r="C165" s="442">
        <f>'2022'!B153</f>
        <v>193</v>
      </c>
      <c r="D165" s="443">
        <f>'2022'!Z153</f>
        <v>1855.0289310000001</v>
      </c>
      <c r="E165" s="443">
        <f>'2022'!AA153</f>
        <v>2080</v>
      </c>
      <c r="F165" s="443">
        <f>'2022'!AB153</f>
        <v>2223</v>
      </c>
      <c r="G165" s="442">
        <f>'2022'!AC153</f>
        <v>9.5656540000000003</v>
      </c>
      <c r="H165" s="442">
        <f>'2022'!AD153</f>
        <v>10.725740999999999</v>
      </c>
      <c r="I165" s="442">
        <f>'2022'!AE153</f>
        <v>11.518134715025907</v>
      </c>
      <c r="J165" s="428">
        <f t="shared" si="2"/>
        <v>4.9932523616734139</v>
      </c>
      <c r="K165" s="444">
        <f>'2022'!AJ153</f>
        <v>111</v>
      </c>
      <c r="L165" s="444">
        <f>'2022'!AK153</f>
        <v>83</v>
      </c>
      <c r="M165" s="444"/>
      <c r="N165" s="444"/>
      <c r="O165" s="444"/>
      <c r="P165" s="444"/>
    </row>
    <row r="166" spans="1:16" ht="47.25" x14ac:dyDescent="0.2">
      <c r="A166" s="438">
        <v>132</v>
      </c>
      <c r="B166" s="458" t="s">
        <v>334</v>
      </c>
      <c r="C166" s="442">
        <f>'2022'!B154</f>
        <v>264.7</v>
      </c>
      <c r="D166" s="443">
        <f>'2022'!Z154</f>
        <v>1433.8999020000001</v>
      </c>
      <c r="E166" s="443">
        <f>'2022'!AA154</f>
        <v>1711</v>
      </c>
      <c r="F166" s="443">
        <f>'2022'!AB154</f>
        <v>1110</v>
      </c>
      <c r="G166" s="442">
        <f>'2022'!AC154</f>
        <v>5.4171569999999996</v>
      </c>
      <c r="H166" s="442">
        <f>'2022'!AD154</f>
        <v>6.4640190000000004</v>
      </c>
      <c r="I166" s="442">
        <f>'2022'!AE154</f>
        <v>4.1934265205893464</v>
      </c>
      <c r="J166" s="428">
        <f t="shared" si="2"/>
        <v>4.954954954954955</v>
      </c>
      <c r="K166" s="444">
        <f>'2022'!AJ154</f>
        <v>55</v>
      </c>
      <c r="L166" s="444">
        <f>'2022'!AK154</f>
        <v>41</v>
      </c>
      <c r="M166" s="455"/>
      <c r="N166" s="455"/>
      <c r="O166" s="455"/>
      <c r="P166" s="455"/>
    </row>
    <row r="167" spans="1:16" ht="31.5" x14ac:dyDescent="0.2">
      <c r="A167" s="437">
        <v>133</v>
      </c>
      <c r="B167" s="458" t="s">
        <v>335</v>
      </c>
      <c r="C167" s="442">
        <f>'2022'!B155</f>
        <v>93.555000000000007</v>
      </c>
      <c r="D167" s="443">
        <f>'2022'!Z155</f>
        <v>1270.6326899999999</v>
      </c>
      <c r="E167" s="443">
        <f>'2022'!AA155</f>
        <v>1588</v>
      </c>
      <c r="F167" s="443">
        <f>'2022'!AB155</f>
        <v>962</v>
      </c>
      <c r="G167" s="442">
        <f>'2022'!AC155</f>
        <v>13.582390999999999</v>
      </c>
      <c r="H167" s="442">
        <f>'2022'!AD155</f>
        <v>16.974879000000001</v>
      </c>
      <c r="I167" s="442">
        <f>'2022'!AE155</f>
        <v>10.282721393832505</v>
      </c>
      <c r="J167" s="428">
        <f t="shared" si="2"/>
        <v>4.9896049896049899</v>
      </c>
      <c r="K167" s="444">
        <f>'2022'!AJ155</f>
        <v>48</v>
      </c>
      <c r="L167" s="444">
        <f>'2022'!AK155</f>
        <v>36</v>
      </c>
      <c r="M167" s="444"/>
      <c r="N167" s="444"/>
      <c r="O167" s="444"/>
      <c r="P167" s="444"/>
    </row>
    <row r="168" spans="1:16" ht="15.75" x14ac:dyDescent="0.2">
      <c r="A168" s="437"/>
      <c r="B168" s="89" t="s">
        <v>187</v>
      </c>
      <c r="C168" s="447"/>
      <c r="D168" s="446"/>
      <c r="E168" s="446"/>
      <c r="F168" s="446"/>
      <c r="G168" s="447"/>
      <c r="H168" s="447"/>
      <c r="I168" s="447"/>
      <c r="J168" s="428"/>
      <c r="K168" s="457"/>
      <c r="L168" s="457"/>
      <c r="M168" s="444"/>
      <c r="N168" s="444"/>
      <c r="O168" s="444"/>
      <c r="P168" s="444"/>
    </row>
    <row r="169" spans="1:16" ht="78.75" x14ac:dyDescent="0.2">
      <c r="A169" s="450">
        <v>134</v>
      </c>
      <c r="B169" s="49" t="s">
        <v>189</v>
      </c>
      <c r="C169" s="442">
        <f>'2022'!B157</f>
        <v>58.8</v>
      </c>
      <c r="D169" s="688">
        <f>'2022'!Z157</f>
        <v>51.126368999999997</v>
      </c>
      <c r="E169" s="688">
        <f>'2022'!AA157</f>
        <v>206</v>
      </c>
      <c r="F169" s="443">
        <f>'2022'!AB157</f>
        <v>0</v>
      </c>
      <c r="G169" s="690">
        <f>'2022'!AC157</f>
        <v>0.17580100000000001</v>
      </c>
      <c r="H169" s="690">
        <f>'2022'!AD157</f>
        <v>0.70834200000000003</v>
      </c>
      <c r="I169" s="442">
        <f>'2022'!AE157</f>
        <v>0</v>
      </c>
      <c r="J169" s="428">
        <f t="shared" ref="J169:J231" si="3">IF(K169&gt;0,K169/F169*100,0)</f>
        <v>0</v>
      </c>
      <c r="K169" s="444">
        <f>'2022'!AJ157</f>
        <v>0</v>
      </c>
      <c r="L169" s="444">
        <f>'2022'!AK157</f>
        <v>0</v>
      </c>
      <c r="M169" s="444"/>
      <c r="N169" s="444"/>
      <c r="O169" s="444"/>
      <c r="P169" s="444"/>
    </row>
    <row r="170" spans="1:16" ht="78.75" x14ac:dyDescent="0.2">
      <c r="A170" s="450">
        <v>135</v>
      </c>
      <c r="B170" s="49" t="s">
        <v>190</v>
      </c>
      <c r="C170" s="442">
        <f>'2022'!B158</f>
        <v>17.8</v>
      </c>
      <c r="D170" s="692"/>
      <c r="E170" s="692"/>
      <c r="F170" s="443">
        <f>'2022'!AB158</f>
        <v>0</v>
      </c>
      <c r="G170" s="693"/>
      <c r="H170" s="693"/>
      <c r="I170" s="442">
        <f>'2022'!AE158</f>
        <v>0</v>
      </c>
      <c r="J170" s="428">
        <f t="shared" si="3"/>
        <v>0</v>
      </c>
      <c r="K170" s="444">
        <f>'2022'!AJ158</f>
        <v>0</v>
      </c>
      <c r="L170" s="444">
        <f>'2022'!AK158</f>
        <v>0</v>
      </c>
      <c r="M170" s="444"/>
      <c r="N170" s="444"/>
      <c r="O170" s="444"/>
      <c r="P170" s="444"/>
    </row>
    <row r="171" spans="1:16" ht="78.75" x14ac:dyDescent="0.2">
      <c r="A171" s="450">
        <v>136</v>
      </c>
      <c r="B171" s="49" t="s">
        <v>191</v>
      </c>
      <c r="C171" s="442">
        <f>'2022'!B159</f>
        <v>30.8</v>
      </c>
      <c r="D171" s="692"/>
      <c r="E171" s="692"/>
      <c r="F171" s="443">
        <f>'2022'!AB159</f>
        <v>0</v>
      </c>
      <c r="G171" s="693"/>
      <c r="H171" s="693"/>
      <c r="I171" s="442">
        <f>'2022'!AE159</f>
        <v>0</v>
      </c>
      <c r="J171" s="428">
        <f t="shared" si="3"/>
        <v>0</v>
      </c>
      <c r="K171" s="444">
        <f>'2022'!AJ159</f>
        <v>0</v>
      </c>
      <c r="L171" s="444">
        <f>'2022'!AK159</f>
        <v>0</v>
      </c>
      <c r="M171" s="444"/>
      <c r="N171" s="444"/>
      <c r="O171" s="444"/>
      <c r="P171" s="444"/>
    </row>
    <row r="172" spans="1:16" ht="78.75" x14ac:dyDescent="0.2">
      <c r="A172" s="450">
        <v>137</v>
      </c>
      <c r="B172" s="49" t="s">
        <v>192</v>
      </c>
      <c r="C172" s="442">
        <f>'2022'!B160</f>
        <v>20.399999999999999</v>
      </c>
      <c r="D172" s="692"/>
      <c r="E172" s="692"/>
      <c r="F172" s="443">
        <f>'2022'!AB160</f>
        <v>0</v>
      </c>
      <c r="G172" s="693"/>
      <c r="H172" s="693"/>
      <c r="I172" s="442">
        <f>'2022'!AE160</f>
        <v>0</v>
      </c>
      <c r="J172" s="428">
        <f t="shared" si="3"/>
        <v>0</v>
      </c>
      <c r="K172" s="444">
        <f>'2022'!AJ160</f>
        <v>0</v>
      </c>
      <c r="L172" s="444">
        <f>'2022'!AK160</f>
        <v>0</v>
      </c>
      <c r="M172" s="444"/>
      <c r="N172" s="444"/>
      <c r="O172" s="444"/>
      <c r="P172" s="444"/>
    </row>
    <row r="173" spans="1:16" ht="78.75" x14ac:dyDescent="0.2">
      <c r="A173" s="450">
        <v>138</v>
      </c>
      <c r="B173" s="49" t="s">
        <v>193</v>
      </c>
      <c r="C173" s="442">
        <f>'2022'!B161</f>
        <v>20.8</v>
      </c>
      <c r="D173" s="692"/>
      <c r="E173" s="692"/>
      <c r="F173" s="443">
        <f>'2022'!AB161</f>
        <v>0</v>
      </c>
      <c r="G173" s="693"/>
      <c r="H173" s="693"/>
      <c r="I173" s="442">
        <f>'2022'!AE161</f>
        <v>0</v>
      </c>
      <c r="J173" s="428">
        <f t="shared" si="3"/>
        <v>0</v>
      </c>
      <c r="K173" s="444">
        <f>'2022'!AJ161</f>
        <v>0</v>
      </c>
      <c r="L173" s="444">
        <f>'2022'!AK161</f>
        <v>0</v>
      </c>
      <c r="M173" s="444"/>
      <c r="N173" s="444"/>
      <c r="O173" s="444"/>
      <c r="P173" s="444"/>
    </row>
    <row r="174" spans="1:16" ht="78.75" x14ac:dyDescent="0.2">
      <c r="A174" s="450">
        <v>139</v>
      </c>
      <c r="B174" s="49" t="s">
        <v>194</v>
      </c>
      <c r="C174" s="442">
        <f>'2022'!B162</f>
        <v>14.8</v>
      </c>
      <c r="D174" s="692"/>
      <c r="E174" s="692"/>
      <c r="F174" s="443">
        <f>'2022'!AB162</f>
        <v>0</v>
      </c>
      <c r="G174" s="693"/>
      <c r="H174" s="693"/>
      <c r="I174" s="442">
        <f>'2022'!AE162</f>
        <v>0</v>
      </c>
      <c r="J174" s="428">
        <f t="shared" si="3"/>
        <v>0</v>
      </c>
      <c r="K174" s="444">
        <f>'2022'!AJ162</f>
        <v>0</v>
      </c>
      <c r="L174" s="444">
        <f>'2022'!AK162</f>
        <v>0</v>
      </c>
      <c r="M174" s="444"/>
      <c r="N174" s="444"/>
      <c r="O174" s="444"/>
      <c r="P174" s="444"/>
    </row>
    <row r="175" spans="1:16" ht="78.75" x14ac:dyDescent="0.2">
      <c r="A175" s="450">
        <v>140</v>
      </c>
      <c r="B175" s="49" t="s">
        <v>195</v>
      </c>
      <c r="C175" s="442">
        <f>'2022'!B163</f>
        <v>8.6</v>
      </c>
      <c r="D175" s="692"/>
      <c r="E175" s="692"/>
      <c r="F175" s="443">
        <f>'2022'!AB163</f>
        <v>0</v>
      </c>
      <c r="G175" s="693"/>
      <c r="H175" s="693"/>
      <c r="I175" s="442">
        <f>'2022'!AE163</f>
        <v>0</v>
      </c>
      <c r="J175" s="428">
        <f t="shared" si="3"/>
        <v>0</v>
      </c>
      <c r="K175" s="444">
        <f>'2022'!AJ163</f>
        <v>0</v>
      </c>
      <c r="L175" s="444">
        <f>'2022'!AK163</f>
        <v>0</v>
      </c>
      <c r="M175" s="444"/>
      <c r="N175" s="444"/>
      <c r="O175" s="444"/>
      <c r="P175" s="444"/>
    </row>
    <row r="176" spans="1:16" ht="78.75" x14ac:dyDescent="0.2">
      <c r="A176" s="450">
        <v>141</v>
      </c>
      <c r="B176" s="49" t="s">
        <v>196</v>
      </c>
      <c r="C176" s="442">
        <f>'2022'!B164</f>
        <v>8</v>
      </c>
      <c r="D176" s="692"/>
      <c r="E176" s="692"/>
      <c r="F176" s="443">
        <f>'2022'!AB164</f>
        <v>14</v>
      </c>
      <c r="G176" s="693"/>
      <c r="H176" s="693"/>
      <c r="I176" s="442">
        <f>'2022'!AE164</f>
        <v>1.75</v>
      </c>
      <c r="J176" s="428">
        <f t="shared" si="3"/>
        <v>0</v>
      </c>
      <c r="K176" s="444">
        <f>'2022'!AJ164</f>
        <v>0</v>
      </c>
      <c r="L176" s="444">
        <f>'2022'!AK164</f>
        <v>0</v>
      </c>
      <c r="M176" s="444"/>
      <c r="N176" s="444"/>
      <c r="O176" s="444"/>
      <c r="P176" s="444"/>
    </row>
    <row r="177" spans="1:16" ht="78.75" x14ac:dyDescent="0.2">
      <c r="A177" s="450">
        <v>142</v>
      </c>
      <c r="B177" s="49" t="s">
        <v>197</v>
      </c>
      <c r="C177" s="442">
        <f>'2022'!B165</f>
        <v>30.8</v>
      </c>
      <c r="D177" s="692"/>
      <c r="E177" s="692"/>
      <c r="F177" s="443">
        <f>'2022'!AB165</f>
        <v>0</v>
      </c>
      <c r="G177" s="693"/>
      <c r="H177" s="693"/>
      <c r="I177" s="442">
        <f>'2022'!AE165</f>
        <v>0</v>
      </c>
      <c r="J177" s="428">
        <f t="shared" si="3"/>
        <v>0</v>
      </c>
      <c r="K177" s="444">
        <f>'2022'!AJ165</f>
        <v>0</v>
      </c>
      <c r="L177" s="444">
        <f>'2022'!AK165</f>
        <v>0</v>
      </c>
      <c r="M177" s="444"/>
      <c r="N177" s="444"/>
      <c r="O177" s="444"/>
      <c r="P177" s="444"/>
    </row>
    <row r="178" spans="1:16" ht="78.75" x14ac:dyDescent="0.2">
      <c r="A178" s="450">
        <v>143</v>
      </c>
      <c r="B178" s="49" t="s">
        <v>198</v>
      </c>
      <c r="C178" s="442">
        <f>'2022'!B166</f>
        <v>37.25</v>
      </c>
      <c r="D178" s="692"/>
      <c r="E178" s="692"/>
      <c r="F178" s="443">
        <f>'2022'!AB166</f>
        <v>0</v>
      </c>
      <c r="G178" s="693"/>
      <c r="H178" s="693"/>
      <c r="I178" s="442">
        <f>'2022'!AE166</f>
        <v>0</v>
      </c>
      <c r="J178" s="428">
        <f t="shared" si="3"/>
        <v>0</v>
      </c>
      <c r="K178" s="444">
        <f>'2022'!AJ166</f>
        <v>0</v>
      </c>
      <c r="L178" s="444">
        <f>'2022'!AK166</f>
        <v>0</v>
      </c>
      <c r="M178" s="444"/>
      <c r="N178" s="444"/>
      <c r="O178" s="444"/>
      <c r="P178" s="444"/>
    </row>
    <row r="179" spans="1:16" ht="78.75" x14ac:dyDescent="0.2">
      <c r="A179" s="450">
        <v>144</v>
      </c>
      <c r="B179" s="49" t="s">
        <v>199</v>
      </c>
      <c r="C179" s="442">
        <f>'2022'!B167</f>
        <v>24.34</v>
      </c>
      <c r="D179" s="692"/>
      <c r="E179" s="692"/>
      <c r="F179" s="443">
        <f>'2022'!AB167</f>
        <v>0</v>
      </c>
      <c r="G179" s="693"/>
      <c r="H179" s="693"/>
      <c r="I179" s="442">
        <f>'2022'!AE167</f>
        <v>0</v>
      </c>
      <c r="J179" s="428">
        <f t="shared" si="3"/>
        <v>0</v>
      </c>
      <c r="K179" s="444">
        <f>'2022'!AJ167</f>
        <v>0</v>
      </c>
      <c r="L179" s="444">
        <f>'2022'!AK167</f>
        <v>0</v>
      </c>
      <c r="M179" s="444"/>
      <c r="N179" s="444"/>
      <c r="O179" s="444"/>
      <c r="P179" s="444"/>
    </row>
    <row r="180" spans="1:16" ht="78.75" x14ac:dyDescent="0.2">
      <c r="A180" s="438">
        <v>145</v>
      </c>
      <c r="B180" s="49" t="s">
        <v>200</v>
      </c>
      <c r="C180" s="442">
        <f>'2022'!B168</f>
        <v>30.8</v>
      </c>
      <c r="D180" s="689"/>
      <c r="E180" s="689"/>
      <c r="F180" s="443">
        <f>'2022'!AB168</f>
        <v>0</v>
      </c>
      <c r="G180" s="691"/>
      <c r="H180" s="691"/>
      <c r="I180" s="442">
        <f>'2022'!AE168</f>
        <v>0</v>
      </c>
      <c r="J180" s="428">
        <f t="shared" si="3"/>
        <v>0</v>
      </c>
      <c r="K180" s="444">
        <f>'2022'!AJ168</f>
        <v>0</v>
      </c>
      <c r="L180" s="444">
        <f>'2022'!AK168</f>
        <v>0</v>
      </c>
      <c r="M180" s="455"/>
      <c r="N180" s="455"/>
      <c r="O180" s="455"/>
      <c r="P180" s="455"/>
    </row>
    <row r="181" spans="1:16" ht="31.5" x14ac:dyDescent="0.2">
      <c r="A181" s="437">
        <v>146</v>
      </c>
      <c r="B181" s="458" t="s">
        <v>337</v>
      </c>
      <c r="C181" s="442">
        <f>'2022'!B169</f>
        <v>1020.3</v>
      </c>
      <c r="D181" s="443">
        <f>'2022'!Z169</f>
        <v>5759.2783200000003</v>
      </c>
      <c r="E181" s="443">
        <f>'2022'!AA169</f>
        <v>6794</v>
      </c>
      <c r="F181" s="443">
        <f>'2022'!AB169</f>
        <v>7020</v>
      </c>
      <c r="G181" s="442">
        <f>'2022'!AC169</f>
        <v>5.1606439999999996</v>
      </c>
      <c r="H181" s="442">
        <f>'2022'!AD169</f>
        <v>6.6585850000000004</v>
      </c>
      <c r="I181" s="442">
        <f>'2022'!AE169</f>
        <v>6.8803293149073808</v>
      </c>
      <c r="J181" s="428">
        <f t="shared" si="3"/>
        <v>5</v>
      </c>
      <c r="K181" s="444">
        <f>'2022'!AJ169</f>
        <v>351</v>
      </c>
      <c r="L181" s="444">
        <f>'2022'!AK169</f>
        <v>263</v>
      </c>
      <c r="M181" s="444"/>
      <c r="N181" s="444"/>
      <c r="O181" s="444"/>
      <c r="P181" s="444"/>
    </row>
    <row r="182" spans="1:16" ht="17.25" customHeight="1" x14ac:dyDescent="0.2">
      <c r="A182" s="438"/>
      <c r="B182" s="89" t="s">
        <v>201</v>
      </c>
      <c r="C182" s="447"/>
      <c r="D182" s="446"/>
      <c r="E182" s="446"/>
      <c r="F182" s="446"/>
      <c r="G182" s="447"/>
      <c r="H182" s="447"/>
      <c r="I182" s="447"/>
      <c r="J182" s="460"/>
      <c r="K182" s="457"/>
      <c r="L182" s="457"/>
      <c r="M182" s="439"/>
      <c r="N182" s="439"/>
      <c r="O182" s="439"/>
      <c r="P182" s="463"/>
    </row>
    <row r="183" spans="1:16" ht="63" x14ac:dyDescent="0.2">
      <c r="A183" s="437">
        <v>147</v>
      </c>
      <c r="B183" s="458" t="s">
        <v>202</v>
      </c>
      <c r="C183" s="442">
        <f>'2022'!B171</f>
        <v>538.20000000000005</v>
      </c>
      <c r="D183" s="443">
        <f>'2022'!Z171</f>
        <v>1821.632568</v>
      </c>
      <c r="E183" s="443">
        <f>'2022'!AA171</f>
        <v>1671</v>
      </c>
      <c r="F183" s="443">
        <f>'2022'!AB171</f>
        <v>3087</v>
      </c>
      <c r="G183" s="442">
        <f>'2022'!AC171</f>
        <v>3.3846759999999998</v>
      </c>
      <c r="H183" s="442">
        <f>'2022'!AD171</f>
        <v>3.1047940000000001</v>
      </c>
      <c r="I183" s="442">
        <f>'2022'!AE171</f>
        <v>5.735785953177257</v>
      </c>
      <c r="J183" s="428">
        <f t="shared" si="3"/>
        <v>4.9886621315192743</v>
      </c>
      <c r="K183" s="444">
        <f>'2022'!AJ171</f>
        <v>154</v>
      </c>
      <c r="L183" s="444">
        <f>'2022'!AK171</f>
        <v>115</v>
      </c>
      <c r="M183" s="444"/>
      <c r="N183" s="444"/>
      <c r="O183" s="444"/>
      <c r="P183" s="444"/>
    </row>
    <row r="184" spans="1:16" ht="15.75" x14ac:dyDescent="0.2">
      <c r="A184" s="437"/>
      <c r="B184" s="89" t="s">
        <v>203</v>
      </c>
      <c r="C184" s="447"/>
      <c r="D184" s="446"/>
      <c r="E184" s="446"/>
      <c r="F184" s="446"/>
      <c r="G184" s="447"/>
      <c r="H184" s="447"/>
      <c r="I184" s="447"/>
      <c r="J184" s="428"/>
      <c r="K184" s="457"/>
      <c r="L184" s="457"/>
      <c r="M184" s="444"/>
      <c r="N184" s="444"/>
      <c r="O184" s="444"/>
      <c r="P184" s="444"/>
    </row>
    <row r="185" spans="1:16" ht="47.25" x14ac:dyDescent="0.2">
      <c r="A185" s="437">
        <v>148</v>
      </c>
      <c r="B185" s="458" t="s">
        <v>204</v>
      </c>
      <c r="C185" s="461">
        <f>'2022'!B173</f>
        <v>133.66200000000001</v>
      </c>
      <c r="D185" s="443">
        <f>'2022'!Z173</f>
        <v>952.108521</v>
      </c>
      <c r="E185" s="443">
        <f>'2022'!AA173</f>
        <v>411</v>
      </c>
      <c r="F185" s="443">
        <f>'2022'!AB173</f>
        <v>729</v>
      </c>
      <c r="G185" s="442">
        <f>'2022'!AC173</f>
        <v>0.429033</v>
      </c>
      <c r="H185" s="442">
        <f>'2022'!AD173</f>
        <v>3.0749059999999999</v>
      </c>
      <c r="I185" s="442">
        <f>'2022'!AE173</f>
        <v>5.4540557525699151</v>
      </c>
      <c r="J185" s="428">
        <f t="shared" si="3"/>
        <v>4.9382716049382713</v>
      </c>
      <c r="K185" s="444">
        <f>'2022'!AJ173</f>
        <v>36</v>
      </c>
      <c r="L185" s="444">
        <f>'2022'!AK173</f>
        <v>27</v>
      </c>
      <c r="M185" s="444"/>
      <c r="N185" s="444"/>
      <c r="O185" s="444"/>
      <c r="P185" s="444"/>
    </row>
    <row r="186" spans="1:16" ht="47.25" x14ac:dyDescent="0.2">
      <c r="A186" s="437">
        <v>149</v>
      </c>
      <c r="B186" s="458" t="s">
        <v>205</v>
      </c>
      <c r="C186" s="461">
        <f>'2022'!B174</f>
        <v>868.12699999999995</v>
      </c>
      <c r="D186" s="443">
        <f>'2022'!Z174</f>
        <v>0</v>
      </c>
      <c r="E186" s="443">
        <f>'2022'!AA174</f>
        <v>631</v>
      </c>
      <c r="F186" s="443">
        <f>'2022'!AB174</f>
        <v>1119</v>
      </c>
      <c r="G186" s="442">
        <f>'2022'!AC174</f>
        <v>0</v>
      </c>
      <c r="H186" s="442">
        <f>'2022'!AD174</f>
        <v>0.72685200000000005</v>
      </c>
      <c r="I186" s="442">
        <f>'2022'!AE174</f>
        <v>1.288981911632745</v>
      </c>
      <c r="J186" s="428">
        <f t="shared" si="3"/>
        <v>4.9151027703306527</v>
      </c>
      <c r="K186" s="444">
        <f>'2022'!AJ174</f>
        <v>55</v>
      </c>
      <c r="L186" s="444">
        <f>'2022'!AK174</f>
        <v>41</v>
      </c>
      <c r="M186" s="444"/>
      <c r="N186" s="444"/>
      <c r="O186" s="444"/>
      <c r="P186" s="444"/>
    </row>
    <row r="187" spans="1:16" ht="48.75" customHeight="1" x14ac:dyDescent="0.2">
      <c r="A187" s="437">
        <v>150</v>
      </c>
      <c r="B187" s="458" t="s">
        <v>206</v>
      </c>
      <c r="C187" s="461">
        <f>'2022'!B175</f>
        <v>1249.8789999999999</v>
      </c>
      <c r="D187" s="443">
        <f>'2022'!Z175</f>
        <v>0</v>
      </c>
      <c r="E187" s="443">
        <f>'2022'!AA175</f>
        <v>930</v>
      </c>
      <c r="F187" s="443">
        <f>'2022'!AB175</f>
        <v>1762</v>
      </c>
      <c r="G187" s="442">
        <f>'2022'!AC175</f>
        <v>0</v>
      </c>
      <c r="H187" s="442">
        <f>'2022'!AD175</f>
        <v>0.74407199999999996</v>
      </c>
      <c r="I187" s="442">
        <f>'2022'!AE175</f>
        <v>1.4097364624895692</v>
      </c>
      <c r="J187" s="428">
        <f t="shared" si="3"/>
        <v>4.994324631101021</v>
      </c>
      <c r="K187" s="444">
        <f>'2022'!AJ175</f>
        <v>88</v>
      </c>
      <c r="L187" s="444">
        <f>'2022'!AK175</f>
        <v>66</v>
      </c>
      <c r="M187" s="444"/>
      <c r="N187" s="444"/>
      <c r="O187" s="444"/>
      <c r="P187" s="444"/>
    </row>
    <row r="188" spans="1:16" ht="63" x14ac:dyDescent="0.2">
      <c r="A188" s="437">
        <v>151</v>
      </c>
      <c r="B188" s="458" t="s">
        <v>209</v>
      </c>
      <c r="C188" s="442">
        <f>'2022'!B176</f>
        <v>387.9</v>
      </c>
      <c r="D188" s="443">
        <f>'2022'!Z176</f>
        <v>8.9918289999999992</v>
      </c>
      <c r="E188" s="443">
        <f>'2022'!AA176</f>
        <v>58</v>
      </c>
      <c r="F188" s="443">
        <f>'2022'!AB176</f>
        <v>31</v>
      </c>
      <c r="G188" s="442">
        <f>'2022'!AC176</f>
        <v>2.3184E-2</v>
      </c>
      <c r="H188" s="442">
        <f>'2022'!AD176</f>
        <v>0.14954200000000001</v>
      </c>
      <c r="I188" s="442">
        <f>'2022'!AE176</f>
        <v>7.9917504511472032E-2</v>
      </c>
      <c r="J188" s="428">
        <f t="shared" si="3"/>
        <v>0</v>
      </c>
      <c r="K188" s="444">
        <f>'2022'!AJ176</f>
        <v>0</v>
      </c>
      <c r="L188" s="444">
        <f>'2022'!AK176</f>
        <v>0</v>
      </c>
      <c r="M188" s="444"/>
      <c r="N188" s="444"/>
      <c r="O188" s="444"/>
      <c r="P188" s="444"/>
    </row>
    <row r="189" spans="1:16" ht="31.5" x14ac:dyDescent="0.2">
      <c r="A189" s="437">
        <v>152</v>
      </c>
      <c r="B189" s="458" t="s">
        <v>210</v>
      </c>
      <c r="C189" s="442">
        <f>'2022'!B177</f>
        <v>1.9339999999999999</v>
      </c>
      <c r="D189" s="443">
        <f>'2022'!Z177</f>
        <v>0</v>
      </c>
      <c r="E189" s="443">
        <f>'2022'!AA177</f>
        <v>0</v>
      </c>
      <c r="F189" s="443">
        <f>'2022'!AB177</f>
        <v>0</v>
      </c>
      <c r="G189" s="442">
        <f>'2022'!AC177</f>
        <v>0</v>
      </c>
      <c r="H189" s="442">
        <f>'2022'!AD177</f>
        <v>0</v>
      </c>
      <c r="I189" s="442">
        <f>'2022'!AE177</f>
        <v>0</v>
      </c>
      <c r="J189" s="428">
        <f t="shared" si="3"/>
        <v>0</v>
      </c>
      <c r="K189" s="444">
        <f>'2022'!AJ177</f>
        <v>0</v>
      </c>
      <c r="L189" s="444">
        <f>'2022'!AK177</f>
        <v>0</v>
      </c>
      <c r="M189" s="455"/>
      <c r="N189" s="455"/>
      <c r="O189" s="455"/>
      <c r="P189" s="455"/>
    </row>
    <row r="190" spans="1:16" ht="47.25" x14ac:dyDescent="0.2">
      <c r="A190" s="437">
        <v>153</v>
      </c>
      <c r="B190" s="458" t="s">
        <v>338</v>
      </c>
      <c r="C190" s="461">
        <f>'2022'!B178</f>
        <v>103.86014</v>
      </c>
      <c r="D190" s="443">
        <f>'2022'!Z178</f>
        <v>0</v>
      </c>
      <c r="E190" s="443">
        <f>'2022'!AA178</f>
        <v>0</v>
      </c>
      <c r="F190" s="443">
        <f>'2022'!AB178</f>
        <v>44</v>
      </c>
      <c r="G190" s="442">
        <f>'2022'!AC178</f>
        <v>0</v>
      </c>
      <c r="H190" s="442">
        <f>'2022'!AD178</f>
        <v>0</v>
      </c>
      <c r="I190" s="442">
        <f>'2022'!AE178</f>
        <v>0.42364664634574917</v>
      </c>
      <c r="J190" s="428">
        <f t="shared" si="3"/>
        <v>4.5454545454545459</v>
      </c>
      <c r="K190" s="444">
        <f>'2022'!AJ178</f>
        <v>2</v>
      </c>
      <c r="L190" s="444">
        <f>'2022'!AK178</f>
        <v>1</v>
      </c>
      <c r="M190" s="444"/>
      <c r="N190" s="444"/>
      <c r="O190" s="444"/>
      <c r="P190" s="444"/>
    </row>
    <row r="191" spans="1:16" ht="47.25" x14ac:dyDescent="0.2">
      <c r="A191" s="437">
        <v>154</v>
      </c>
      <c r="B191" s="458" t="s">
        <v>339</v>
      </c>
      <c r="C191" s="442">
        <f>'2022'!B179</f>
        <v>385.73099999999999</v>
      </c>
      <c r="D191" s="443">
        <f>'2022'!Z179</f>
        <v>225.81440699999999</v>
      </c>
      <c r="E191" s="443">
        <f>'2022'!AA179</f>
        <v>255</v>
      </c>
      <c r="F191" s="443">
        <f>'2022'!AB179</f>
        <v>280</v>
      </c>
      <c r="G191" s="442">
        <f>'2022'!AC179</f>
        <v>0.57234099999999999</v>
      </c>
      <c r="H191" s="442">
        <f>'2022'!AD179</f>
        <v>0.64631400000000006</v>
      </c>
      <c r="I191" s="442">
        <f>'2022'!AE179</f>
        <v>0.72589447049887101</v>
      </c>
      <c r="J191" s="428">
        <f t="shared" si="3"/>
        <v>5</v>
      </c>
      <c r="K191" s="444">
        <f>'2022'!AJ179</f>
        <v>14</v>
      </c>
      <c r="L191" s="444">
        <f>'2022'!AK179</f>
        <v>10</v>
      </c>
      <c r="M191" s="444"/>
      <c r="N191" s="444"/>
      <c r="O191" s="444"/>
      <c r="P191" s="444"/>
    </row>
    <row r="192" spans="1:16" ht="31.5" x14ac:dyDescent="0.2">
      <c r="A192" s="437">
        <v>155</v>
      </c>
      <c r="B192" s="116" t="s">
        <v>444</v>
      </c>
      <c r="C192" s="442">
        <f>'2022'!B180</f>
        <v>16.981999999999999</v>
      </c>
      <c r="D192" s="443">
        <f>'2022'!Z180</f>
        <v>0</v>
      </c>
      <c r="E192" s="443">
        <f>'2022'!AA180</f>
        <v>0</v>
      </c>
      <c r="F192" s="443">
        <f>'2022'!AB180</f>
        <v>0</v>
      </c>
      <c r="G192" s="442">
        <f>'2022'!AC180</f>
        <v>0</v>
      </c>
      <c r="H192" s="442">
        <f>'2022'!AD180</f>
        <v>0</v>
      </c>
      <c r="I192" s="442">
        <f>'2022'!AE180</f>
        <v>0</v>
      </c>
      <c r="J192" s="428">
        <f t="shared" si="3"/>
        <v>0</v>
      </c>
      <c r="K192" s="444">
        <f>'2022'!AJ180</f>
        <v>0</v>
      </c>
      <c r="L192" s="444">
        <f>'2022'!AK180</f>
        <v>0</v>
      </c>
      <c r="M192" s="444"/>
      <c r="N192" s="444"/>
      <c r="O192" s="444"/>
      <c r="P192" s="444"/>
    </row>
    <row r="193" spans="1:16" ht="47.25" x14ac:dyDescent="0.2">
      <c r="A193" s="437">
        <v>156</v>
      </c>
      <c r="B193" s="116" t="s">
        <v>445</v>
      </c>
      <c r="C193" s="442">
        <f>'2022'!B181</f>
        <v>114.56699999999999</v>
      </c>
      <c r="D193" s="443">
        <f>'2022'!Z181</f>
        <v>0</v>
      </c>
      <c r="E193" s="443">
        <f>'2022'!AA181</f>
        <v>0</v>
      </c>
      <c r="F193" s="443">
        <f>'2022'!AB181</f>
        <v>0</v>
      </c>
      <c r="G193" s="442">
        <f>'2022'!AC181</f>
        <v>0</v>
      </c>
      <c r="H193" s="442">
        <f>'2022'!AD181</f>
        <v>0</v>
      </c>
      <c r="I193" s="442">
        <f>'2022'!AE181</f>
        <v>0</v>
      </c>
      <c r="J193" s="428">
        <f t="shared" si="3"/>
        <v>0</v>
      </c>
      <c r="K193" s="444">
        <f>'2022'!AJ181</f>
        <v>0</v>
      </c>
      <c r="L193" s="444">
        <f>'2022'!AK181</f>
        <v>0</v>
      </c>
      <c r="M193" s="444"/>
      <c r="N193" s="444"/>
      <c r="O193" s="444"/>
      <c r="P193" s="444"/>
    </row>
    <row r="194" spans="1:16" ht="47.25" x14ac:dyDescent="0.2">
      <c r="A194" s="437">
        <v>157</v>
      </c>
      <c r="B194" s="116" t="s">
        <v>446</v>
      </c>
      <c r="C194" s="442">
        <f>'2022'!B182</f>
        <v>15.319000000000001</v>
      </c>
      <c r="D194" s="443">
        <f>'2022'!Z182</f>
        <v>0</v>
      </c>
      <c r="E194" s="443">
        <f>'2022'!AA182</f>
        <v>0</v>
      </c>
      <c r="F194" s="443">
        <f>'2022'!AB182</f>
        <v>0</v>
      </c>
      <c r="G194" s="442">
        <f>'2022'!AC182</f>
        <v>0</v>
      </c>
      <c r="H194" s="442">
        <f>'2022'!AD182</f>
        <v>0</v>
      </c>
      <c r="I194" s="442">
        <f>'2022'!AE182</f>
        <v>0</v>
      </c>
      <c r="J194" s="428">
        <f t="shared" si="3"/>
        <v>0</v>
      </c>
      <c r="K194" s="444">
        <f>'2022'!AJ182</f>
        <v>0</v>
      </c>
      <c r="L194" s="444">
        <f>'2022'!AK182</f>
        <v>0</v>
      </c>
      <c r="M194" s="444"/>
      <c r="N194" s="444"/>
      <c r="O194" s="444"/>
      <c r="P194" s="444"/>
    </row>
    <row r="195" spans="1:16" ht="47.25" x14ac:dyDescent="0.2">
      <c r="A195" s="437">
        <v>158</v>
      </c>
      <c r="B195" s="116" t="s">
        <v>447</v>
      </c>
      <c r="C195" s="442">
        <f>'2022'!B183</f>
        <v>8.5980000000000008</v>
      </c>
      <c r="D195" s="443">
        <f>'2022'!Z183</f>
        <v>0</v>
      </c>
      <c r="E195" s="443">
        <f>'2022'!AA183</f>
        <v>0</v>
      </c>
      <c r="F195" s="443">
        <f>'2022'!AB183</f>
        <v>0</v>
      </c>
      <c r="G195" s="442">
        <f>'2022'!AC183</f>
        <v>0</v>
      </c>
      <c r="H195" s="442">
        <f>'2022'!AD183</f>
        <v>0</v>
      </c>
      <c r="I195" s="442">
        <f>'2022'!AE183</f>
        <v>0</v>
      </c>
      <c r="J195" s="428">
        <f t="shared" si="3"/>
        <v>0</v>
      </c>
      <c r="K195" s="444">
        <f>'2022'!AJ183</f>
        <v>0</v>
      </c>
      <c r="L195" s="444">
        <f>'2022'!AK183</f>
        <v>0</v>
      </c>
      <c r="M195" s="444"/>
      <c r="N195" s="444"/>
      <c r="O195" s="444"/>
      <c r="P195" s="444"/>
    </row>
    <row r="196" spans="1:16" ht="31.5" x14ac:dyDescent="0.2">
      <c r="A196" s="437">
        <v>159</v>
      </c>
      <c r="B196" s="116" t="s">
        <v>448</v>
      </c>
      <c r="C196" s="442">
        <f>'2022'!B184</f>
        <v>13.641</v>
      </c>
      <c r="D196" s="443">
        <f>'2022'!Z184</f>
        <v>0</v>
      </c>
      <c r="E196" s="443">
        <f>'2022'!AA184</f>
        <v>0</v>
      </c>
      <c r="F196" s="443">
        <f>'2022'!AB184</f>
        <v>0</v>
      </c>
      <c r="G196" s="442">
        <f>'2022'!AC184</f>
        <v>0</v>
      </c>
      <c r="H196" s="442">
        <f>'2022'!AD184</f>
        <v>0</v>
      </c>
      <c r="I196" s="442">
        <f>'2022'!AE184</f>
        <v>0</v>
      </c>
      <c r="J196" s="428">
        <f t="shared" si="3"/>
        <v>0</v>
      </c>
      <c r="K196" s="444">
        <f>'2022'!AJ184</f>
        <v>0</v>
      </c>
      <c r="L196" s="444">
        <f>'2022'!AK184</f>
        <v>0</v>
      </c>
      <c r="M196" s="444"/>
      <c r="N196" s="444"/>
      <c r="O196" s="444"/>
      <c r="P196" s="444"/>
    </row>
    <row r="197" spans="1:16" ht="34.5" customHeight="1" x14ac:dyDescent="0.2">
      <c r="A197" s="437">
        <v>160</v>
      </c>
      <c r="B197" s="458" t="s">
        <v>217</v>
      </c>
      <c r="C197" s="442">
        <f>'2022'!B185</f>
        <v>52</v>
      </c>
      <c r="D197" s="443">
        <f>'2022'!Z185</f>
        <v>0</v>
      </c>
      <c r="E197" s="443">
        <f>'2022'!AA185</f>
        <v>0</v>
      </c>
      <c r="F197" s="443">
        <f>'2022'!AB185</f>
        <v>0</v>
      </c>
      <c r="G197" s="442">
        <f>'2022'!AC185</f>
        <v>0</v>
      </c>
      <c r="H197" s="442">
        <f>'2022'!AD185</f>
        <v>0</v>
      </c>
      <c r="I197" s="442">
        <f>'2022'!AE185</f>
        <v>0</v>
      </c>
      <c r="J197" s="428">
        <f t="shared" si="3"/>
        <v>0</v>
      </c>
      <c r="K197" s="444">
        <f>'2022'!AJ185</f>
        <v>0</v>
      </c>
      <c r="L197" s="444">
        <f>'2022'!AK185</f>
        <v>0</v>
      </c>
      <c r="M197" s="444"/>
      <c r="N197" s="444"/>
      <c r="O197" s="444"/>
      <c r="P197" s="444"/>
    </row>
    <row r="198" spans="1:16" ht="30.75" customHeight="1" x14ac:dyDescent="0.2">
      <c r="A198" s="437">
        <v>161</v>
      </c>
      <c r="B198" s="458" t="s">
        <v>222</v>
      </c>
      <c r="C198" s="442">
        <f>'2022'!B186</f>
        <v>52.7</v>
      </c>
      <c r="D198" s="443">
        <f>'2022'!Z186</f>
        <v>0</v>
      </c>
      <c r="E198" s="443">
        <f>'2022'!AA186</f>
        <v>0</v>
      </c>
      <c r="F198" s="443">
        <f>'2022'!AB186</f>
        <v>0</v>
      </c>
      <c r="G198" s="442">
        <f>'2022'!AC186</f>
        <v>0</v>
      </c>
      <c r="H198" s="442">
        <f>'2022'!AD186</f>
        <v>0</v>
      </c>
      <c r="I198" s="442">
        <f>'2022'!AE186</f>
        <v>0</v>
      </c>
      <c r="J198" s="428">
        <f t="shared" si="3"/>
        <v>0</v>
      </c>
      <c r="K198" s="444">
        <f>'2022'!AJ186</f>
        <v>0</v>
      </c>
      <c r="L198" s="444">
        <f>'2022'!AK186</f>
        <v>0</v>
      </c>
      <c r="M198" s="444"/>
      <c r="N198" s="444"/>
      <c r="O198" s="444"/>
      <c r="P198" s="444"/>
    </row>
    <row r="199" spans="1:16" ht="31.5" customHeight="1" x14ac:dyDescent="0.2">
      <c r="A199" s="438">
        <v>162</v>
      </c>
      <c r="B199" s="458" t="s">
        <v>221</v>
      </c>
      <c r="C199" s="442">
        <f>'2022'!B187</f>
        <v>34.1</v>
      </c>
      <c r="D199" s="443">
        <f>'2022'!Z187</f>
        <v>0</v>
      </c>
      <c r="E199" s="443">
        <f>'2022'!AA187</f>
        <v>0</v>
      </c>
      <c r="F199" s="443">
        <f>'2022'!AB187</f>
        <v>0</v>
      </c>
      <c r="G199" s="442">
        <f>'2022'!AC187</f>
        <v>0</v>
      </c>
      <c r="H199" s="442">
        <f>'2022'!AD187</f>
        <v>0</v>
      </c>
      <c r="I199" s="442">
        <f>'2022'!AE187</f>
        <v>0</v>
      </c>
      <c r="J199" s="428">
        <f t="shared" si="3"/>
        <v>0</v>
      </c>
      <c r="K199" s="444">
        <f>'2022'!AJ187</f>
        <v>0</v>
      </c>
      <c r="L199" s="444">
        <f>'2022'!AK187</f>
        <v>0</v>
      </c>
      <c r="M199" s="455"/>
      <c r="N199" s="455"/>
      <c r="O199" s="455"/>
      <c r="P199" s="455"/>
    </row>
    <row r="200" spans="1:16" ht="33" customHeight="1" x14ac:dyDescent="0.2">
      <c r="A200" s="437">
        <v>163</v>
      </c>
      <c r="B200" s="458" t="s">
        <v>218</v>
      </c>
      <c r="C200" s="442">
        <f>'2022'!B188</f>
        <v>18.399999999999999</v>
      </c>
      <c r="D200" s="443">
        <f>'2022'!Z188</f>
        <v>0</v>
      </c>
      <c r="E200" s="443">
        <f>'2022'!AA188</f>
        <v>0</v>
      </c>
      <c r="F200" s="443">
        <f>'2022'!AB188</f>
        <v>0</v>
      </c>
      <c r="G200" s="442">
        <f>'2022'!AC188</f>
        <v>0</v>
      </c>
      <c r="H200" s="442">
        <f>'2022'!AD188</f>
        <v>0</v>
      </c>
      <c r="I200" s="442">
        <f>'2022'!AE188</f>
        <v>0</v>
      </c>
      <c r="J200" s="428">
        <f t="shared" si="3"/>
        <v>0</v>
      </c>
      <c r="K200" s="444">
        <f>'2022'!AJ188</f>
        <v>0</v>
      </c>
      <c r="L200" s="444">
        <f>'2022'!AK188</f>
        <v>0</v>
      </c>
      <c r="M200" s="444"/>
      <c r="N200" s="444"/>
      <c r="O200" s="444"/>
      <c r="P200" s="444"/>
    </row>
    <row r="201" spans="1:16" ht="47.25" x14ac:dyDescent="0.2">
      <c r="A201" s="437">
        <v>164</v>
      </c>
      <c r="B201" s="458" t="s">
        <v>220</v>
      </c>
      <c r="C201" s="442">
        <f>'2022'!B189</f>
        <v>48.5</v>
      </c>
      <c r="D201" s="443">
        <f>'2022'!Z189</f>
        <v>0</v>
      </c>
      <c r="E201" s="443">
        <f>'2022'!AA189</f>
        <v>0</v>
      </c>
      <c r="F201" s="443">
        <f>'2022'!AB189</f>
        <v>0</v>
      </c>
      <c r="G201" s="442">
        <f>'2022'!AC189</f>
        <v>0</v>
      </c>
      <c r="H201" s="442">
        <f>'2022'!AD189</f>
        <v>0</v>
      </c>
      <c r="I201" s="442">
        <f>'2022'!AE189</f>
        <v>0</v>
      </c>
      <c r="J201" s="428">
        <f t="shared" si="3"/>
        <v>0</v>
      </c>
      <c r="K201" s="444">
        <f>'2022'!AJ189</f>
        <v>0</v>
      </c>
      <c r="L201" s="444">
        <f>'2022'!AK189</f>
        <v>0</v>
      </c>
      <c r="M201" s="444"/>
      <c r="N201" s="444"/>
      <c r="O201" s="444"/>
      <c r="P201" s="444"/>
    </row>
    <row r="202" spans="1:16" ht="47.25" x14ac:dyDescent="0.2">
      <c r="A202" s="438">
        <v>165</v>
      </c>
      <c r="B202" s="458" t="s">
        <v>219</v>
      </c>
      <c r="C202" s="442">
        <f>'2022'!B190</f>
        <v>45.7</v>
      </c>
      <c r="D202" s="443">
        <f>'2022'!Z190</f>
        <v>0</v>
      </c>
      <c r="E202" s="443">
        <f>'2022'!AA190</f>
        <v>0</v>
      </c>
      <c r="F202" s="443">
        <f>'2022'!AB190</f>
        <v>0</v>
      </c>
      <c r="G202" s="442">
        <f>'2022'!AC190</f>
        <v>0</v>
      </c>
      <c r="H202" s="442">
        <f>'2022'!AD190</f>
        <v>0</v>
      </c>
      <c r="I202" s="442">
        <f>'2022'!AE190</f>
        <v>0</v>
      </c>
      <c r="J202" s="428">
        <f t="shared" si="3"/>
        <v>0</v>
      </c>
      <c r="K202" s="444">
        <f>'2022'!AJ190</f>
        <v>0</v>
      </c>
      <c r="L202" s="444">
        <f>'2022'!AK190</f>
        <v>0</v>
      </c>
      <c r="M202" s="455"/>
      <c r="N202" s="455"/>
      <c r="O202" s="455"/>
      <c r="P202" s="455"/>
    </row>
    <row r="203" spans="1:16" ht="50.25" customHeight="1" x14ac:dyDescent="0.2">
      <c r="A203" s="437">
        <v>166</v>
      </c>
      <c r="B203" s="458" t="s">
        <v>208</v>
      </c>
      <c r="C203" s="442">
        <f>'2022'!B191</f>
        <v>85.331000000000003</v>
      </c>
      <c r="D203" s="443">
        <f>'2022'!Z191</f>
        <v>36.054085000000001</v>
      </c>
      <c r="E203" s="443">
        <f>'2022'!AA191</f>
        <v>39</v>
      </c>
      <c r="F203" s="443">
        <f>'2022'!AB191</f>
        <v>42</v>
      </c>
      <c r="G203" s="442">
        <f>'2022'!AC191</f>
        <v>0.42252000000000001</v>
      </c>
      <c r="H203" s="442">
        <f>'2022'!AD191</f>
        <v>0.45704400000000001</v>
      </c>
      <c r="I203" s="442">
        <f>'2022'!AE191</f>
        <v>0.49220095861996227</v>
      </c>
      <c r="J203" s="428">
        <f t="shared" si="3"/>
        <v>4.7619047619047619</v>
      </c>
      <c r="K203" s="444">
        <f>'2022'!AJ191</f>
        <v>2</v>
      </c>
      <c r="L203" s="444">
        <f>'2022'!AK191</f>
        <v>1</v>
      </c>
      <c r="M203" s="444"/>
      <c r="N203" s="444"/>
      <c r="O203" s="444"/>
      <c r="P203" s="444"/>
    </row>
    <row r="204" spans="1:16" ht="15.75" x14ac:dyDescent="0.2">
      <c r="A204" s="437"/>
      <c r="B204" s="89" t="s">
        <v>223</v>
      </c>
      <c r="C204" s="447"/>
      <c r="D204" s="446"/>
      <c r="E204" s="446"/>
      <c r="F204" s="446"/>
      <c r="G204" s="447"/>
      <c r="H204" s="447"/>
      <c r="I204" s="447"/>
      <c r="J204" s="428"/>
      <c r="K204" s="457"/>
      <c r="L204" s="457"/>
      <c r="M204" s="444"/>
      <c r="N204" s="444"/>
      <c r="O204" s="444"/>
      <c r="P204" s="444"/>
    </row>
    <row r="205" spans="1:16" ht="63" x14ac:dyDescent="0.2">
      <c r="A205" s="437">
        <v>167</v>
      </c>
      <c r="B205" s="458" t="s">
        <v>224</v>
      </c>
      <c r="C205" s="461">
        <f>'2022'!B193</f>
        <v>3221.3</v>
      </c>
      <c r="D205" s="443">
        <f>'2022'!Z193</f>
        <v>2760.2312010000001</v>
      </c>
      <c r="E205" s="443">
        <f>'2022'!AA193</f>
        <v>4106</v>
      </c>
      <c r="F205" s="443">
        <f>'2022'!AB193</f>
        <v>4199</v>
      </c>
      <c r="G205" s="442">
        <f>'2022'!AC193</f>
        <v>0.86551999999999996</v>
      </c>
      <c r="H205" s="442">
        <f>'2022'!AD193</f>
        <v>1.2875110000000001</v>
      </c>
      <c r="I205" s="442">
        <f>'2022'!AE193</f>
        <v>1.3035110048738086</v>
      </c>
      <c r="J205" s="428">
        <f t="shared" si="3"/>
        <v>4.9773755656108598</v>
      </c>
      <c r="K205" s="444">
        <f>'2022'!AJ193</f>
        <v>209</v>
      </c>
      <c r="L205" s="444">
        <f>'2022'!AK193</f>
        <v>156</v>
      </c>
      <c r="M205" s="444"/>
      <c r="N205" s="444"/>
      <c r="O205" s="444"/>
      <c r="P205" s="444"/>
    </row>
    <row r="206" spans="1:16" ht="17.25" customHeight="1" x14ac:dyDescent="0.2">
      <c r="A206" s="438">
        <v>168</v>
      </c>
      <c r="B206" s="456" t="s">
        <v>293</v>
      </c>
      <c r="C206" s="442">
        <f>'2022'!B194</f>
        <v>0</v>
      </c>
      <c r="D206" s="443">
        <f>'2022'!Z194</f>
        <v>0</v>
      </c>
      <c r="E206" s="443">
        <f>'2022'!AA194</f>
        <v>0</v>
      </c>
      <c r="F206" s="443">
        <f>'2022'!AB194</f>
        <v>0</v>
      </c>
      <c r="G206" s="442">
        <f>'2022'!AC194</f>
        <v>0</v>
      </c>
      <c r="H206" s="442">
        <f>'2022'!AD194</f>
        <v>0</v>
      </c>
      <c r="I206" s="442">
        <f>'2022'!AE194</f>
        <v>0</v>
      </c>
      <c r="J206" s="460"/>
      <c r="K206" s="444">
        <f>'2022'!AJ194</f>
        <v>0</v>
      </c>
      <c r="L206" s="444">
        <f>'2022'!AK194</f>
        <v>0</v>
      </c>
      <c r="M206" s="439"/>
      <c r="N206" s="439"/>
      <c r="O206" s="439"/>
      <c r="P206" s="463"/>
    </row>
    <row r="207" spans="1:16" ht="15.75" x14ac:dyDescent="0.2">
      <c r="A207" s="437"/>
      <c r="B207" s="89" t="s">
        <v>225</v>
      </c>
      <c r="C207" s="447"/>
      <c r="D207" s="446"/>
      <c r="E207" s="446"/>
      <c r="F207" s="446"/>
      <c r="G207" s="447"/>
      <c r="H207" s="447"/>
      <c r="I207" s="447"/>
      <c r="J207" s="428"/>
      <c r="K207" s="457"/>
      <c r="L207" s="457"/>
      <c r="M207" s="444"/>
      <c r="N207" s="444"/>
      <c r="O207" s="444"/>
      <c r="P207" s="444"/>
    </row>
    <row r="208" spans="1:16" ht="52.5" customHeight="1" x14ac:dyDescent="0.2">
      <c r="A208" s="437">
        <v>169</v>
      </c>
      <c r="B208" s="458" t="s">
        <v>341</v>
      </c>
      <c r="C208" s="442">
        <f>'2022'!B196</f>
        <v>307.60000000000002</v>
      </c>
      <c r="D208" s="443">
        <f>'2022'!Z196</f>
        <v>402.34326199999998</v>
      </c>
      <c r="E208" s="443">
        <f>'2022'!AA196</f>
        <v>820</v>
      </c>
      <c r="F208" s="443">
        <f>'2022'!AB196</f>
        <v>790</v>
      </c>
      <c r="G208" s="442">
        <f>'2022'!AC196</f>
        <v>1.269622</v>
      </c>
      <c r="H208" s="442">
        <f>'2022'!AD196</f>
        <v>2.5871339999999998</v>
      </c>
      <c r="I208" s="442">
        <f>'2022'!AE196</f>
        <v>2.5682704811443431</v>
      </c>
      <c r="J208" s="428">
        <f t="shared" si="3"/>
        <v>4.9367088607594933</v>
      </c>
      <c r="K208" s="444">
        <f>'2022'!AJ196</f>
        <v>39</v>
      </c>
      <c r="L208" s="444">
        <f>'2022'!AK196</f>
        <v>29</v>
      </c>
      <c r="M208" s="444"/>
      <c r="N208" s="444"/>
      <c r="O208" s="444"/>
      <c r="P208" s="444"/>
    </row>
    <row r="209" spans="1:16" ht="47.25" x14ac:dyDescent="0.2">
      <c r="A209" s="437">
        <v>170</v>
      </c>
      <c r="B209" s="458" t="s">
        <v>342</v>
      </c>
      <c r="C209" s="461">
        <f>'2022'!B197</f>
        <v>986.8</v>
      </c>
      <c r="D209" s="443">
        <f>'2022'!Z197</f>
        <v>4062.5222170000002</v>
      </c>
      <c r="E209" s="443">
        <f>'2022'!AA197</f>
        <v>4931</v>
      </c>
      <c r="F209" s="443">
        <f>'2022'!AB197</f>
        <v>5132</v>
      </c>
      <c r="G209" s="442">
        <f>'2022'!AC197</f>
        <v>4.116606</v>
      </c>
      <c r="H209" s="442">
        <f>'2022'!AD197</f>
        <v>4.9966460000000001</v>
      </c>
      <c r="I209" s="442">
        <f>'2022'!AE197</f>
        <v>5.20064856100527</v>
      </c>
      <c r="J209" s="428">
        <f t="shared" si="3"/>
        <v>4.9883086515978174</v>
      </c>
      <c r="K209" s="444">
        <f>'2022'!AJ197</f>
        <v>256</v>
      </c>
      <c r="L209" s="444">
        <f>'2022'!AK197</f>
        <v>192</v>
      </c>
      <c r="M209" s="444"/>
      <c r="N209" s="444"/>
      <c r="O209" s="444"/>
      <c r="P209" s="444"/>
    </row>
    <row r="210" spans="1:16" ht="47.25" x14ac:dyDescent="0.2">
      <c r="A210" s="437">
        <v>171</v>
      </c>
      <c r="B210" s="458" t="s">
        <v>343</v>
      </c>
      <c r="C210" s="461">
        <f>'2022'!B198</f>
        <v>600.1</v>
      </c>
      <c r="D210" s="443">
        <f>'2022'!Z198</f>
        <v>1190.5897219999999</v>
      </c>
      <c r="E210" s="443">
        <f>'2022'!AA198</f>
        <v>1658</v>
      </c>
      <c r="F210" s="443">
        <f>'2022'!AB198</f>
        <v>1680</v>
      </c>
      <c r="G210" s="442">
        <f>'2022'!AC198</f>
        <v>1.9838039999999999</v>
      </c>
      <c r="H210" s="442">
        <f>'2022'!AD198</f>
        <v>2.7626200000000001</v>
      </c>
      <c r="I210" s="442">
        <f>'2022'!AE198</f>
        <v>2.79953341109815</v>
      </c>
      <c r="J210" s="428">
        <f t="shared" si="3"/>
        <v>5</v>
      </c>
      <c r="K210" s="444">
        <f>'2022'!AJ198</f>
        <v>84</v>
      </c>
      <c r="L210" s="444">
        <f>'2022'!AK198</f>
        <v>63</v>
      </c>
      <c r="M210" s="444"/>
      <c r="N210" s="444"/>
      <c r="O210" s="444"/>
      <c r="P210" s="444"/>
    </row>
    <row r="211" spans="1:16" ht="15.75" x14ac:dyDescent="0.2">
      <c r="A211" s="437"/>
      <c r="B211" s="89" t="s">
        <v>229</v>
      </c>
      <c r="C211" s="447"/>
      <c r="D211" s="446"/>
      <c r="E211" s="446"/>
      <c r="F211" s="446"/>
      <c r="G211" s="447"/>
      <c r="H211" s="447"/>
      <c r="I211" s="447"/>
      <c r="J211" s="428"/>
      <c r="K211" s="457"/>
      <c r="L211" s="457"/>
      <c r="M211" s="444"/>
      <c r="N211" s="444"/>
      <c r="O211" s="444"/>
      <c r="P211" s="444"/>
    </row>
    <row r="212" spans="1:16" ht="31.5" x14ac:dyDescent="0.2">
      <c r="A212" s="437">
        <v>172</v>
      </c>
      <c r="B212" s="458" t="s">
        <v>344</v>
      </c>
      <c r="C212" s="442">
        <f>'2022'!B200</f>
        <v>74.5</v>
      </c>
      <c r="D212" s="443">
        <f>'2022'!Z200</f>
        <v>826.83795199999997</v>
      </c>
      <c r="E212" s="443">
        <f>'2022'!AA200</f>
        <v>1076</v>
      </c>
      <c r="F212" s="443">
        <f>'2022'!AB200</f>
        <v>1096</v>
      </c>
      <c r="G212" s="442">
        <f>'2022'!AC200</f>
        <v>11.098496000000001</v>
      </c>
      <c r="H212" s="442">
        <f>'2022'!AD200</f>
        <v>14.442952999999999</v>
      </c>
      <c r="I212" s="442">
        <f>'2022'!AE200</f>
        <v>14.711409395973154</v>
      </c>
      <c r="J212" s="428">
        <f t="shared" si="3"/>
        <v>4.9270072992700733</v>
      </c>
      <c r="K212" s="444">
        <f>'2022'!AJ200</f>
        <v>54</v>
      </c>
      <c r="L212" s="444">
        <f>'2022'!AK200</f>
        <v>40</v>
      </c>
      <c r="M212" s="444"/>
      <c r="N212" s="444"/>
      <c r="O212" s="444"/>
      <c r="P212" s="444"/>
    </row>
    <row r="213" spans="1:16" ht="30" customHeight="1" x14ac:dyDescent="0.2">
      <c r="A213" s="437">
        <v>173</v>
      </c>
      <c r="B213" s="458" t="s">
        <v>231</v>
      </c>
      <c r="C213" s="442">
        <f>'2022'!B201</f>
        <v>85.9</v>
      </c>
      <c r="D213" s="443">
        <f>'2022'!Z201</f>
        <v>1227.616577</v>
      </c>
      <c r="E213" s="443">
        <f>'2022'!AA201</f>
        <v>1435</v>
      </c>
      <c r="F213" s="443">
        <f>'2022'!AB201</f>
        <v>1437</v>
      </c>
      <c r="G213" s="442">
        <f>'2022'!AC201</f>
        <v>13.716386</v>
      </c>
      <c r="H213" s="442">
        <f>'2022'!AD201</f>
        <v>16.033519999999999</v>
      </c>
      <c r="I213" s="442">
        <f>'2022'!AE201</f>
        <v>16.728754365541327</v>
      </c>
      <c r="J213" s="428">
        <f t="shared" si="3"/>
        <v>4.9408489909533753</v>
      </c>
      <c r="K213" s="444">
        <f>'2022'!AJ201</f>
        <v>71</v>
      </c>
      <c r="L213" s="444">
        <f>'2022'!AK201</f>
        <v>53</v>
      </c>
      <c r="M213" s="444"/>
      <c r="N213" s="444"/>
      <c r="O213" s="444"/>
      <c r="P213" s="444"/>
    </row>
    <row r="214" spans="1:16" ht="69.75" customHeight="1" x14ac:dyDescent="0.2">
      <c r="A214" s="450">
        <v>174</v>
      </c>
      <c r="B214" s="116" t="s">
        <v>449</v>
      </c>
      <c r="C214" s="442">
        <f>'2022'!B202</f>
        <v>145.69999999999999</v>
      </c>
      <c r="D214" s="688">
        <f>'2022'!Z202</f>
        <v>471.75579800000003</v>
      </c>
      <c r="E214" s="688">
        <f>'2022'!AA202</f>
        <v>550</v>
      </c>
      <c r="F214" s="443">
        <f>'2022'!AB202</f>
        <v>326</v>
      </c>
      <c r="G214" s="690">
        <f>'2022'!AC202</f>
        <v>2.123113</v>
      </c>
      <c r="H214" s="690">
        <f>'2022'!AD202</f>
        <v>2.475247</v>
      </c>
      <c r="I214" s="442">
        <f>'2022'!AE202</f>
        <v>2.237474262182567</v>
      </c>
      <c r="J214" s="428">
        <f t="shared" si="3"/>
        <v>4.9079754601226995</v>
      </c>
      <c r="K214" s="444">
        <f>'2022'!AJ202</f>
        <v>16</v>
      </c>
      <c r="L214" s="444">
        <f>'2022'!AK202</f>
        <v>12</v>
      </c>
      <c r="M214" s="444"/>
      <c r="N214" s="444"/>
      <c r="O214" s="444"/>
      <c r="P214" s="444"/>
    </row>
    <row r="215" spans="1:16" ht="68.25" customHeight="1" x14ac:dyDescent="0.2">
      <c r="A215" s="438">
        <v>175</v>
      </c>
      <c r="B215" s="116" t="s">
        <v>450</v>
      </c>
      <c r="C215" s="442">
        <f>'2022'!B203</f>
        <v>76.5</v>
      </c>
      <c r="D215" s="689"/>
      <c r="E215" s="689"/>
      <c r="F215" s="443">
        <f>'2022'!AB203</f>
        <v>272</v>
      </c>
      <c r="G215" s="691"/>
      <c r="H215" s="691"/>
      <c r="I215" s="442">
        <f>'2022'!AE203</f>
        <v>3.5555555555555554</v>
      </c>
      <c r="J215" s="428">
        <f t="shared" si="3"/>
        <v>4.7794117647058822</v>
      </c>
      <c r="K215" s="444">
        <f>'2022'!AJ203</f>
        <v>13</v>
      </c>
      <c r="L215" s="444">
        <f>'2022'!AK203</f>
        <v>9</v>
      </c>
      <c r="M215" s="455"/>
      <c r="N215" s="455"/>
      <c r="O215" s="455"/>
      <c r="P215" s="455"/>
    </row>
    <row r="216" spans="1:16" ht="31.5" x14ac:dyDescent="0.2">
      <c r="A216" s="437">
        <v>176</v>
      </c>
      <c r="B216" s="458" t="s">
        <v>346</v>
      </c>
      <c r="C216" s="442">
        <f>'2022'!B204</f>
        <v>161</v>
      </c>
      <c r="D216" s="443">
        <f>'2022'!Z204</f>
        <v>583.99114999999995</v>
      </c>
      <c r="E216" s="443">
        <f>'2022'!AA204</f>
        <v>78</v>
      </c>
      <c r="F216" s="443">
        <f>'2022'!AB204</f>
        <v>0</v>
      </c>
      <c r="G216" s="442">
        <f>'2022'!AC204</f>
        <v>3.3205469999999999</v>
      </c>
      <c r="H216" s="442">
        <f>'2022'!AD204</f>
        <v>0.52967500000000001</v>
      </c>
      <c r="I216" s="442">
        <f>'2022'!AE204</f>
        <v>0</v>
      </c>
      <c r="J216" s="428">
        <f t="shared" si="3"/>
        <v>0</v>
      </c>
      <c r="K216" s="444">
        <f>'2022'!AJ204</f>
        <v>0</v>
      </c>
      <c r="L216" s="444">
        <f>'2022'!AK204</f>
        <v>0</v>
      </c>
      <c r="M216" s="444"/>
      <c r="N216" s="444"/>
      <c r="O216" s="444"/>
      <c r="P216" s="444"/>
    </row>
    <row r="217" spans="1:16" ht="47.25" x14ac:dyDescent="0.2">
      <c r="A217" s="437">
        <v>177</v>
      </c>
      <c r="B217" s="458" t="s">
        <v>347</v>
      </c>
      <c r="C217" s="442">
        <f>'2022'!B205</f>
        <v>121.011</v>
      </c>
      <c r="D217" s="443">
        <f>'2022'!Z205</f>
        <v>1183.5043949999999</v>
      </c>
      <c r="E217" s="443">
        <f>'2022'!AA205</f>
        <v>1190</v>
      </c>
      <c r="F217" s="443">
        <f>'2022'!AB205</f>
        <v>1125</v>
      </c>
      <c r="G217" s="442">
        <f>'2022'!AC205</f>
        <v>9.7483199999999997</v>
      </c>
      <c r="H217" s="442">
        <f>'2022'!AD205</f>
        <v>9.4555509999999998</v>
      </c>
      <c r="I217" s="442">
        <f>'2022'!AE205</f>
        <v>9.2966755088380406</v>
      </c>
      <c r="J217" s="428">
        <f t="shared" si="3"/>
        <v>4.9777777777777779</v>
      </c>
      <c r="K217" s="444">
        <f>'2022'!AJ205</f>
        <v>56</v>
      </c>
      <c r="L217" s="444">
        <f>'2022'!AK205</f>
        <v>42</v>
      </c>
      <c r="M217" s="444"/>
      <c r="N217" s="444"/>
      <c r="O217" s="444"/>
      <c r="P217" s="444"/>
    </row>
    <row r="218" spans="1:16" ht="31.5" x14ac:dyDescent="0.2">
      <c r="A218" s="437">
        <v>178</v>
      </c>
      <c r="B218" s="458" t="s">
        <v>234</v>
      </c>
      <c r="C218" s="442">
        <f>'2022'!B206</f>
        <v>23.507999999999999</v>
      </c>
      <c r="D218" s="443">
        <f>'2022'!Z206</f>
        <v>303.06781000000001</v>
      </c>
      <c r="E218" s="443">
        <f>'2022'!AA206</f>
        <v>303</v>
      </c>
      <c r="F218" s="443">
        <f>'2022'!AB206</f>
        <v>300</v>
      </c>
      <c r="G218" s="442">
        <f>'2022'!AC206</f>
        <v>12.852748999999999</v>
      </c>
      <c r="H218" s="442">
        <f>'2022'!AD206</f>
        <v>12.849873000000001</v>
      </c>
      <c r="I218" s="442">
        <f>'2022'!AE206</f>
        <v>12.761613067891782</v>
      </c>
      <c r="J218" s="428">
        <f t="shared" si="3"/>
        <v>5</v>
      </c>
      <c r="K218" s="444">
        <f>'2022'!AJ206</f>
        <v>15</v>
      </c>
      <c r="L218" s="444">
        <f>'2022'!AK206</f>
        <v>11</v>
      </c>
      <c r="M218" s="444"/>
      <c r="N218" s="444"/>
      <c r="O218" s="444"/>
      <c r="P218" s="444"/>
    </row>
    <row r="219" spans="1:16" ht="31.5" x14ac:dyDescent="0.2">
      <c r="A219" s="438">
        <v>179</v>
      </c>
      <c r="B219" s="458" t="s">
        <v>337</v>
      </c>
      <c r="C219" s="442">
        <f>'2022'!B207</f>
        <v>182.6</v>
      </c>
      <c r="D219" s="443">
        <f>'2022'!Z207</f>
        <v>2359.1591800000001</v>
      </c>
      <c r="E219" s="443">
        <f>'2022'!AA207</f>
        <v>3304</v>
      </c>
      <c r="F219" s="443">
        <f>'2022'!AB207</f>
        <v>3300</v>
      </c>
      <c r="G219" s="442">
        <f>'2022'!AC207</f>
        <v>12.920527999999999</v>
      </c>
      <c r="H219" s="442">
        <f>'2022'!AD207</f>
        <v>18.095186000000002</v>
      </c>
      <c r="I219" s="442">
        <f>'2022'!AE207</f>
        <v>18.072289156626507</v>
      </c>
      <c r="J219" s="428">
        <f t="shared" si="3"/>
        <v>5</v>
      </c>
      <c r="K219" s="444">
        <f>'2022'!AJ207</f>
        <v>165</v>
      </c>
      <c r="L219" s="444">
        <f>'2022'!AK207</f>
        <v>123</v>
      </c>
      <c r="M219" s="455"/>
      <c r="N219" s="455"/>
      <c r="O219" s="455"/>
      <c r="P219" s="455"/>
    </row>
    <row r="220" spans="1:16" ht="15.75" x14ac:dyDescent="0.2">
      <c r="A220" s="437"/>
      <c r="B220" s="89" t="s">
        <v>239</v>
      </c>
      <c r="C220" s="447"/>
      <c r="D220" s="446"/>
      <c r="E220" s="446"/>
      <c r="F220" s="446"/>
      <c r="G220" s="447"/>
      <c r="H220" s="447"/>
      <c r="I220" s="447"/>
      <c r="J220" s="428">
        <f t="shared" si="3"/>
        <v>0</v>
      </c>
      <c r="K220" s="457"/>
      <c r="L220" s="457"/>
      <c r="M220" s="444"/>
      <c r="N220" s="444"/>
      <c r="O220" s="444"/>
      <c r="P220" s="444"/>
    </row>
    <row r="221" spans="1:16" ht="31.5" x14ac:dyDescent="0.2">
      <c r="A221" s="437">
        <v>180</v>
      </c>
      <c r="B221" s="458" t="s">
        <v>348</v>
      </c>
      <c r="C221" s="442">
        <f>'2022'!B209</f>
        <v>397</v>
      </c>
      <c r="D221" s="443">
        <f>'2022'!Z209</f>
        <v>369.10269199999999</v>
      </c>
      <c r="E221" s="443">
        <f>'2022'!AA209</f>
        <v>611</v>
      </c>
      <c r="F221" s="443">
        <f>'2022'!AB209</f>
        <v>683</v>
      </c>
      <c r="G221" s="442">
        <f>'2022'!AC209</f>
        <v>0.92972999999999995</v>
      </c>
      <c r="H221" s="442">
        <f>'2022'!AD209</f>
        <v>1.5390429999999999</v>
      </c>
      <c r="I221" s="442">
        <f>'2022'!AE209</f>
        <v>1.7204030226700251</v>
      </c>
      <c r="J221" s="428">
        <f t="shared" si="3"/>
        <v>4.9780380673499272</v>
      </c>
      <c r="K221" s="444">
        <f>'2022'!AJ209</f>
        <v>34</v>
      </c>
      <c r="L221" s="444">
        <f>'2022'!AK209</f>
        <v>25</v>
      </c>
      <c r="M221" s="444"/>
      <c r="N221" s="444"/>
      <c r="O221" s="444"/>
      <c r="P221" s="444"/>
    </row>
    <row r="222" spans="1:16" ht="47.25" x14ac:dyDescent="0.2">
      <c r="A222" s="450">
        <v>181</v>
      </c>
      <c r="B222" s="116" t="s">
        <v>451</v>
      </c>
      <c r="C222" s="442">
        <f>'2022'!B210</f>
        <v>283.51</v>
      </c>
      <c r="D222" s="688">
        <f>'2022'!Z210</f>
        <v>2242.6298830000001</v>
      </c>
      <c r="E222" s="688">
        <f>'2022'!AA210</f>
        <v>2547</v>
      </c>
      <c r="F222" s="443">
        <f>'2022'!AB210</f>
        <v>468</v>
      </c>
      <c r="G222" s="690">
        <f>'2022'!AC210</f>
        <v>1.2458290000000001</v>
      </c>
      <c r="H222" s="690">
        <f>'2022'!AD210</f>
        <v>1.4893179999999999</v>
      </c>
      <c r="I222" s="442">
        <f>'2022'!AE210</f>
        <v>1.6507354237945753</v>
      </c>
      <c r="J222" s="428">
        <f t="shared" si="3"/>
        <v>4.9145299145299148</v>
      </c>
      <c r="K222" s="444">
        <f>'2022'!AJ210</f>
        <v>23</v>
      </c>
      <c r="L222" s="444">
        <f>'2022'!AK210</f>
        <v>17</v>
      </c>
      <c r="M222" s="444"/>
      <c r="N222" s="444"/>
      <c r="O222" s="444"/>
      <c r="P222" s="444"/>
    </row>
    <row r="223" spans="1:16" ht="47.25" x14ac:dyDescent="0.2">
      <c r="A223" s="450">
        <v>182</v>
      </c>
      <c r="B223" s="116" t="s">
        <v>452</v>
      </c>
      <c r="C223" s="442">
        <f>'2022'!B211</f>
        <v>17.29</v>
      </c>
      <c r="D223" s="692"/>
      <c r="E223" s="692"/>
      <c r="F223" s="443">
        <f>'2022'!AB211</f>
        <v>41</v>
      </c>
      <c r="G223" s="693"/>
      <c r="H223" s="693"/>
      <c r="I223" s="442">
        <f>'2022'!AE211</f>
        <v>2.371312897628687</v>
      </c>
      <c r="J223" s="428">
        <f t="shared" si="3"/>
        <v>4.8780487804878048</v>
      </c>
      <c r="K223" s="444">
        <f>'2022'!AJ211</f>
        <v>2</v>
      </c>
      <c r="L223" s="444">
        <f>'2022'!AK211</f>
        <v>1</v>
      </c>
      <c r="M223" s="444"/>
      <c r="N223" s="444"/>
      <c r="O223" s="444"/>
      <c r="P223" s="444"/>
    </row>
    <row r="224" spans="1:16" ht="47.25" x14ac:dyDescent="0.2">
      <c r="A224" s="438">
        <v>183</v>
      </c>
      <c r="B224" s="116" t="s">
        <v>453</v>
      </c>
      <c r="C224" s="442">
        <f>'2022'!B212</f>
        <v>21.34</v>
      </c>
      <c r="D224" s="689"/>
      <c r="E224" s="689"/>
      <c r="F224" s="443">
        <f>'2022'!AB212</f>
        <v>40</v>
      </c>
      <c r="G224" s="691"/>
      <c r="H224" s="691"/>
      <c r="I224" s="442">
        <f>'2022'!AE212</f>
        <v>1.8744142455482662</v>
      </c>
      <c r="J224" s="428">
        <f t="shared" si="3"/>
        <v>5</v>
      </c>
      <c r="K224" s="444">
        <f>'2022'!AJ212</f>
        <v>2</v>
      </c>
      <c r="L224" s="444">
        <f>'2022'!AK212</f>
        <v>1</v>
      </c>
      <c r="M224" s="455"/>
      <c r="N224" s="455"/>
      <c r="O224" s="455"/>
      <c r="P224" s="455"/>
    </row>
    <row r="225" spans="1:16" ht="63" x14ac:dyDescent="0.2">
      <c r="A225" s="437">
        <v>184</v>
      </c>
      <c r="B225" s="459" t="s">
        <v>355</v>
      </c>
      <c r="C225" s="442">
        <f>'2022'!B213</f>
        <v>398.80799999999999</v>
      </c>
      <c r="D225" s="443">
        <f>'2022'!Z213</f>
        <v>623.09252900000001</v>
      </c>
      <c r="E225" s="443">
        <f>'2022'!AA213</f>
        <v>688</v>
      </c>
      <c r="F225" s="443">
        <f>'2022'!AB213</f>
        <v>866</v>
      </c>
      <c r="G225" s="442">
        <f>'2022'!AC213</f>
        <v>1.7802640000000001</v>
      </c>
      <c r="H225" s="442">
        <f>'2022'!AD213</f>
        <v>1.965714</v>
      </c>
      <c r="I225" s="442">
        <f>'2022'!AE213</f>
        <v>2.1714709835309223</v>
      </c>
      <c r="J225" s="428">
        <f t="shared" si="3"/>
        <v>4.9653579676674369</v>
      </c>
      <c r="K225" s="444">
        <f>'2022'!AJ213</f>
        <v>43</v>
      </c>
      <c r="L225" s="444">
        <f>'2022'!AK213</f>
        <v>32</v>
      </c>
      <c r="M225" s="444"/>
      <c r="N225" s="444"/>
      <c r="O225" s="444"/>
      <c r="P225" s="444"/>
    </row>
    <row r="226" spans="1:16" ht="47.25" x14ac:dyDescent="0.2">
      <c r="A226" s="450">
        <v>185</v>
      </c>
      <c r="B226" s="129" t="s">
        <v>454</v>
      </c>
      <c r="C226" s="442">
        <f>'2022'!B214</f>
        <v>379.44299999999998</v>
      </c>
      <c r="D226" s="443">
        <f>'2022'!Z214</f>
        <v>0</v>
      </c>
      <c r="E226" s="443">
        <f>'2022'!AA214</f>
        <v>0</v>
      </c>
      <c r="F226" s="443">
        <f>'2022'!AB214</f>
        <v>641</v>
      </c>
      <c r="G226" s="442">
        <f>'2022'!AC214</f>
        <v>0</v>
      </c>
      <c r="H226" s="442">
        <f>'2022'!AD214</f>
        <v>0</v>
      </c>
      <c r="I226" s="442">
        <f>'2022'!AE214</f>
        <v>1.6893182902306803</v>
      </c>
      <c r="J226" s="428">
        <f t="shared" si="3"/>
        <v>4.9921996879875197</v>
      </c>
      <c r="K226" s="444">
        <f>'2022'!AJ214</f>
        <v>32</v>
      </c>
      <c r="L226" s="444">
        <f>'2022'!AK214</f>
        <v>24</v>
      </c>
      <c r="M226" s="444"/>
      <c r="N226" s="444"/>
      <c r="O226" s="444"/>
      <c r="P226" s="444"/>
    </row>
    <row r="227" spans="1:16" ht="47.25" x14ac:dyDescent="0.2">
      <c r="A227" s="450">
        <v>186</v>
      </c>
      <c r="B227" s="129" t="s">
        <v>455</v>
      </c>
      <c r="C227" s="442">
        <f>'2022'!B215</f>
        <v>349.32100000000003</v>
      </c>
      <c r="D227" s="443">
        <f>'2022'!Z215</f>
        <v>0</v>
      </c>
      <c r="E227" s="443">
        <f>'2022'!AA215</f>
        <v>0</v>
      </c>
      <c r="F227" s="443">
        <f>'2022'!AB215</f>
        <v>590</v>
      </c>
      <c r="G227" s="442">
        <f>'2022'!AC215</f>
        <v>0</v>
      </c>
      <c r="H227" s="442">
        <f>'2022'!AD215</f>
        <v>0</v>
      </c>
      <c r="I227" s="442">
        <f>'2022'!AE215</f>
        <v>1.6889909281148283</v>
      </c>
      <c r="J227" s="428">
        <f t="shared" si="3"/>
        <v>4.9152542372881358</v>
      </c>
      <c r="K227" s="444">
        <f>'2022'!AJ215</f>
        <v>29</v>
      </c>
      <c r="L227" s="444">
        <f>'2022'!AK215</f>
        <v>21</v>
      </c>
      <c r="M227" s="444"/>
      <c r="N227" s="444"/>
      <c r="O227" s="444"/>
      <c r="P227" s="444"/>
    </row>
    <row r="228" spans="1:16" ht="47.25" x14ac:dyDescent="0.2">
      <c r="A228" s="450">
        <v>187</v>
      </c>
      <c r="B228" s="129" t="s">
        <v>456</v>
      </c>
      <c r="C228" s="442">
        <f>'2022'!B216</f>
        <v>144.42500000000001</v>
      </c>
      <c r="D228" s="443">
        <f>'2022'!Z216</f>
        <v>0</v>
      </c>
      <c r="E228" s="443">
        <f>'2022'!AA216</f>
        <v>0</v>
      </c>
      <c r="F228" s="443">
        <f>'2022'!AB216</f>
        <v>248</v>
      </c>
      <c r="G228" s="442">
        <f>'2022'!AC216</f>
        <v>0</v>
      </c>
      <c r="H228" s="442">
        <f>'2022'!AD216</f>
        <v>0</v>
      </c>
      <c r="I228" s="442">
        <f>'2022'!AE216</f>
        <v>1.7171542323005018</v>
      </c>
      <c r="J228" s="428">
        <f t="shared" si="3"/>
        <v>4.838709677419355</v>
      </c>
      <c r="K228" s="444">
        <f>'2022'!AJ216</f>
        <v>12</v>
      </c>
      <c r="L228" s="444">
        <f>'2022'!AK216</f>
        <v>9</v>
      </c>
      <c r="M228" s="444"/>
      <c r="N228" s="444"/>
      <c r="O228" s="444"/>
      <c r="P228" s="444"/>
    </row>
    <row r="229" spans="1:16" ht="47.25" x14ac:dyDescent="0.2">
      <c r="A229" s="450">
        <v>188</v>
      </c>
      <c r="B229" s="129" t="s">
        <v>457</v>
      </c>
      <c r="C229" s="442">
        <f>'2022'!B217</f>
        <v>289.97000000000003</v>
      </c>
      <c r="D229" s="443">
        <f>'2022'!Z217</f>
        <v>0</v>
      </c>
      <c r="E229" s="443">
        <f>'2022'!AA217</f>
        <v>0</v>
      </c>
      <c r="F229" s="443">
        <f>'2022'!AB217</f>
        <v>499</v>
      </c>
      <c r="G229" s="442">
        <f>'2022'!AC217</f>
        <v>0</v>
      </c>
      <c r="H229" s="442">
        <f>'2022'!AD217</f>
        <v>0</v>
      </c>
      <c r="I229" s="442">
        <f>'2022'!AE217</f>
        <v>1.7208676759664792</v>
      </c>
      <c r="J229" s="428">
        <f t="shared" si="3"/>
        <v>4.8096192384769543</v>
      </c>
      <c r="K229" s="444">
        <f>'2022'!AJ217</f>
        <v>24</v>
      </c>
      <c r="L229" s="444">
        <f>'2022'!AK217</f>
        <v>18</v>
      </c>
      <c r="M229" s="444"/>
      <c r="N229" s="444"/>
      <c r="O229" s="444"/>
      <c r="P229" s="444"/>
    </row>
    <row r="230" spans="1:16" ht="47.25" x14ac:dyDescent="0.2">
      <c r="A230" s="450">
        <v>189</v>
      </c>
      <c r="B230" s="129" t="s">
        <v>458</v>
      </c>
      <c r="C230" s="442">
        <f>'2022'!B218</f>
        <v>246.11</v>
      </c>
      <c r="D230" s="443">
        <f>'2022'!Z218</f>
        <v>0</v>
      </c>
      <c r="E230" s="443">
        <f>'2022'!AA218</f>
        <v>0</v>
      </c>
      <c r="F230" s="443">
        <f>'2022'!AB218</f>
        <v>240</v>
      </c>
      <c r="G230" s="442">
        <f>'2022'!AC218</f>
        <v>0</v>
      </c>
      <c r="H230" s="442">
        <f>'2022'!AD218</f>
        <v>0</v>
      </c>
      <c r="I230" s="442">
        <f>'2022'!AE218</f>
        <v>0.97517370281581406</v>
      </c>
      <c r="J230" s="428">
        <f t="shared" si="3"/>
        <v>5</v>
      </c>
      <c r="K230" s="444">
        <f>'2022'!AJ218</f>
        <v>12</v>
      </c>
      <c r="L230" s="444">
        <f>'2022'!AK218</f>
        <v>9</v>
      </c>
      <c r="M230" s="444"/>
      <c r="N230" s="444"/>
      <c r="O230" s="444"/>
      <c r="P230" s="444"/>
    </row>
    <row r="231" spans="1:16" ht="47.25" x14ac:dyDescent="0.2">
      <c r="A231" s="438">
        <v>190</v>
      </c>
      <c r="B231" s="473" t="s">
        <v>240</v>
      </c>
      <c r="C231" s="442">
        <f>'2022'!B219</f>
        <v>89.932000000000002</v>
      </c>
      <c r="D231" s="443">
        <f>'2022'!Z219</f>
        <v>0</v>
      </c>
      <c r="E231" s="443">
        <f>'2022'!AA219</f>
        <v>90</v>
      </c>
      <c r="F231" s="443">
        <f>'2022'!AB219</f>
        <v>85</v>
      </c>
      <c r="G231" s="442">
        <f>'2022'!AC219</f>
        <v>0</v>
      </c>
      <c r="H231" s="442">
        <f>'2022'!AD219</f>
        <v>1.0007600000000001</v>
      </c>
      <c r="I231" s="442">
        <f>'2022'!AE219</f>
        <v>0.94515856424854328</v>
      </c>
      <c r="J231" s="428">
        <f t="shared" si="3"/>
        <v>4.7058823529411766</v>
      </c>
      <c r="K231" s="444">
        <f>'2022'!AJ219</f>
        <v>4</v>
      </c>
      <c r="L231" s="444">
        <f>'2022'!AK219</f>
        <v>3</v>
      </c>
      <c r="M231" s="455"/>
      <c r="N231" s="455"/>
      <c r="O231" s="455"/>
      <c r="P231" s="455"/>
    </row>
    <row r="232" spans="1:16" ht="15.75" x14ac:dyDescent="0.2">
      <c r="A232" s="437"/>
      <c r="B232" s="89" t="s">
        <v>251</v>
      </c>
      <c r="C232" s="447"/>
      <c r="D232" s="446"/>
      <c r="E232" s="446"/>
      <c r="F232" s="446"/>
      <c r="G232" s="447"/>
      <c r="H232" s="447"/>
      <c r="I232" s="447"/>
      <c r="J232" s="428">
        <f t="shared" ref="J232:J272" si="4">IF(K232&gt;0,K232/F232*100,0)</f>
        <v>0</v>
      </c>
      <c r="K232" s="457"/>
      <c r="L232" s="457"/>
      <c r="M232" s="444"/>
      <c r="N232" s="444"/>
      <c r="O232" s="444"/>
      <c r="P232" s="444"/>
    </row>
    <row r="233" spans="1:16" ht="48.75" customHeight="1" x14ac:dyDescent="0.2">
      <c r="A233" s="437">
        <v>191</v>
      </c>
      <c r="B233" s="458" t="s">
        <v>356</v>
      </c>
      <c r="C233" s="442">
        <f>'2022'!B221</f>
        <v>144.4</v>
      </c>
      <c r="D233" s="443">
        <f>'2022'!Z221</f>
        <v>529.92089799999997</v>
      </c>
      <c r="E233" s="443">
        <f>'2022'!AA221</f>
        <v>573</v>
      </c>
      <c r="F233" s="443">
        <f>'2022'!AB221</f>
        <v>379</v>
      </c>
      <c r="G233" s="442">
        <f>'2022'!AC221</f>
        <v>3.6698119999999999</v>
      </c>
      <c r="H233" s="442">
        <f>'2022'!AD221</f>
        <v>3.9681440000000001</v>
      </c>
      <c r="I233" s="442">
        <f>'2022'!AE221</f>
        <v>2.6246537396121883</v>
      </c>
      <c r="J233" s="428">
        <f t="shared" si="4"/>
        <v>4.7493403693931393</v>
      </c>
      <c r="K233" s="444">
        <f>'2022'!AJ221</f>
        <v>18</v>
      </c>
      <c r="L233" s="444">
        <f>'2022'!AK221</f>
        <v>13</v>
      </c>
      <c r="M233" s="444"/>
      <c r="N233" s="444"/>
      <c r="O233" s="444"/>
      <c r="P233" s="444"/>
    </row>
    <row r="234" spans="1:16" ht="63" x14ac:dyDescent="0.2">
      <c r="A234" s="437">
        <v>192</v>
      </c>
      <c r="B234" s="458" t="s">
        <v>357</v>
      </c>
      <c r="C234" s="442">
        <f>'2022'!B222</f>
        <v>18</v>
      </c>
      <c r="D234" s="443">
        <f>'2022'!Z222</f>
        <v>122.08609800000001</v>
      </c>
      <c r="E234" s="443">
        <f>'2022'!AA222</f>
        <v>83</v>
      </c>
      <c r="F234" s="443">
        <f>'2022'!AB222</f>
        <v>100</v>
      </c>
      <c r="G234" s="442">
        <f>'2022'!AC222</f>
        <v>6.7825610000000003</v>
      </c>
      <c r="H234" s="442">
        <f>'2022'!AD222</f>
        <v>4.6111110000000002</v>
      </c>
      <c r="I234" s="442">
        <f>'2022'!AE222</f>
        <v>5.5555555555555554</v>
      </c>
      <c r="J234" s="428">
        <f t="shared" si="4"/>
        <v>5</v>
      </c>
      <c r="K234" s="444">
        <f>'2022'!AJ222</f>
        <v>5</v>
      </c>
      <c r="L234" s="444">
        <f>'2022'!AK222</f>
        <v>3</v>
      </c>
      <c r="M234" s="444"/>
      <c r="N234" s="444"/>
      <c r="O234" s="444"/>
      <c r="P234" s="444"/>
    </row>
    <row r="235" spans="1:16" ht="15.75" x14ac:dyDescent="0.2">
      <c r="A235" s="437"/>
      <c r="B235" s="89" t="s">
        <v>21</v>
      </c>
      <c r="C235" s="447"/>
      <c r="D235" s="446"/>
      <c r="E235" s="446"/>
      <c r="F235" s="446"/>
      <c r="G235" s="447"/>
      <c r="H235" s="447"/>
      <c r="I235" s="447"/>
      <c r="J235" s="428">
        <f t="shared" si="4"/>
        <v>0</v>
      </c>
      <c r="K235" s="457"/>
      <c r="L235" s="457"/>
      <c r="M235" s="444"/>
      <c r="N235" s="444"/>
      <c r="O235" s="444"/>
      <c r="P235" s="444"/>
    </row>
    <row r="236" spans="1:16" ht="31.5" x14ac:dyDescent="0.2">
      <c r="A236" s="438">
        <v>193</v>
      </c>
      <c r="B236" s="458" t="s">
        <v>22</v>
      </c>
      <c r="C236" s="442">
        <f>'2022'!B224</f>
        <v>240</v>
      </c>
      <c r="D236" s="443">
        <f>'2022'!Z224</f>
        <v>0</v>
      </c>
      <c r="E236" s="443">
        <f>'2022'!AA224</f>
        <v>0</v>
      </c>
      <c r="F236" s="443">
        <f>'2022'!AB224</f>
        <v>0</v>
      </c>
      <c r="G236" s="442">
        <f>'2022'!AC224</f>
        <v>0</v>
      </c>
      <c r="H236" s="442">
        <f>'2022'!AD224</f>
        <v>0</v>
      </c>
      <c r="I236" s="442">
        <f>'2022'!AE224</f>
        <v>0</v>
      </c>
      <c r="J236" s="428">
        <f t="shared" si="4"/>
        <v>0</v>
      </c>
      <c r="K236" s="444">
        <f>'2022'!AJ224</f>
        <v>0</v>
      </c>
      <c r="L236" s="444">
        <f>'2022'!AK224</f>
        <v>0</v>
      </c>
      <c r="M236" s="455"/>
      <c r="N236" s="455"/>
      <c r="O236" s="455"/>
      <c r="P236" s="455"/>
    </row>
    <row r="237" spans="1:16" ht="15.75" x14ac:dyDescent="0.2">
      <c r="A237" s="472"/>
      <c r="B237" s="89" t="s">
        <v>29</v>
      </c>
      <c r="C237" s="447"/>
      <c r="D237" s="446"/>
      <c r="E237" s="446"/>
      <c r="F237" s="446"/>
      <c r="G237" s="447"/>
      <c r="H237" s="447"/>
      <c r="I237" s="447"/>
      <c r="J237" s="428">
        <f t="shared" si="4"/>
        <v>0</v>
      </c>
      <c r="K237" s="457"/>
      <c r="L237" s="457"/>
      <c r="M237" s="444"/>
      <c r="N237" s="444"/>
      <c r="O237" s="444"/>
      <c r="P237" s="444"/>
    </row>
    <row r="238" spans="1:16" ht="63" x14ac:dyDescent="0.2">
      <c r="A238" s="472">
        <v>194</v>
      </c>
      <c r="B238" s="165" t="s">
        <v>358</v>
      </c>
      <c r="C238" s="442">
        <f>'2022'!B226</f>
        <v>33.299999999999997</v>
      </c>
      <c r="D238" s="688">
        <f>'2022'!Z226</f>
        <v>150.22212200000001</v>
      </c>
      <c r="E238" s="688">
        <f>'2022'!AA226</f>
        <v>168</v>
      </c>
      <c r="F238" s="443">
        <f>'2022'!AB226</f>
        <v>93</v>
      </c>
      <c r="G238" s="690">
        <f>'2022'!AC226</f>
        <v>2.3146710000000001</v>
      </c>
      <c r="H238" s="690">
        <f>'2022'!AD226</f>
        <v>2.5885980000000002</v>
      </c>
      <c r="I238" s="442">
        <f>'2022'!AE226</f>
        <v>2.7927927927927931</v>
      </c>
      <c r="J238" s="428">
        <f t="shared" si="4"/>
        <v>4.3010752688172049</v>
      </c>
      <c r="K238" s="444">
        <f>'2022'!AJ226</f>
        <v>4</v>
      </c>
      <c r="L238" s="444">
        <f>'2022'!AK226</f>
        <v>3</v>
      </c>
      <c r="M238" s="444"/>
      <c r="N238" s="444"/>
      <c r="O238" s="444"/>
      <c r="P238" s="444"/>
    </row>
    <row r="239" spans="1:16" ht="63.75" customHeight="1" x14ac:dyDescent="0.2">
      <c r="A239" s="472">
        <v>195</v>
      </c>
      <c r="B239" s="116" t="s">
        <v>359</v>
      </c>
      <c r="C239" s="442">
        <f>'2022'!B227</f>
        <v>31.3</v>
      </c>
      <c r="D239" s="689"/>
      <c r="E239" s="689"/>
      <c r="F239" s="443">
        <f>'2022'!AB227</f>
        <v>85</v>
      </c>
      <c r="G239" s="691"/>
      <c r="H239" s="691"/>
      <c r="I239" s="442">
        <f>'2022'!AE227</f>
        <v>2.7156549520766773</v>
      </c>
      <c r="J239" s="428">
        <f t="shared" si="4"/>
        <v>4.7058823529411766</v>
      </c>
      <c r="K239" s="444">
        <f>'2022'!AJ227</f>
        <v>4</v>
      </c>
      <c r="L239" s="444">
        <f>'2022'!AK227</f>
        <v>3</v>
      </c>
      <c r="M239" s="444"/>
      <c r="N239" s="444"/>
      <c r="O239" s="444"/>
      <c r="P239" s="444"/>
    </row>
    <row r="240" spans="1:16" ht="47.25" x14ac:dyDescent="0.2">
      <c r="A240" s="472">
        <v>196</v>
      </c>
      <c r="B240" s="458" t="s">
        <v>30</v>
      </c>
      <c r="C240" s="442">
        <f>'2022'!B228</f>
        <v>34</v>
      </c>
      <c r="D240" s="443">
        <f>'2022'!Z228</f>
        <v>99.937056999999996</v>
      </c>
      <c r="E240" s="443">
        <f>'2022'!AA228</f>
        <v>91</v>
      </c>
      <c r="F240" s="443">
        <f>'2022'!AB228</f>
        <v>111</v>
      </c>
      <c r="G240" s="442">
        <f>'2022'!AC228</f>
        <v>2.9393250000000002</v>
      </c>
      <c r="H240" s="442">
        <f>'2022'!AD228</f>
        <v>2.6764709999999998</v>
      </c>
      <c r="I240" s="442">
        <f>'2022'!AE228</f>
        <v>3.2647058823529411</v>
      </c>
      <c r="J240" s="428">
        <f t="shared" si="4"/>
        <v>4.5045045045045047</v>
      </c>
      <c r="K240" s="444">
        <f>'2022'!AJ228</f>
        <v>5</v>
      </c>
      <c r="L240" s="444">
        <f>'2022'!AK228</f>
        <v>3</v>
      </c>
      <c r="M240" s="444"/>
      <c r="N240" s="444"/>
      <c r="O240" s="444"/>
      <c r="P240" s="444"/>
    </row>
    <row r="241" spans="1:16" ht="31.5" x14ac:dyDescent="0.2">
      <c r="A241" s="472">
        <v>197</v>
      </c>
      <c r="B241" s="458" t="s">
        <v>31</v>
      </c>
      <c r="C241" s="442">
        <f>'2022'!B229</f>
        <v>21.36</v>
      </c>
      <c r="D241" s="443">
        <f>'2022'!Z229</f>
        <v>0</v>
      </c>
      <c r="E241" s="443">
        <f>'2022'!AA229</f>
        <v>0</v>
      </c>
      <c r="F241" s="443">
        <f>'2022'!AB229</f>
        <v>0</v>
      </c>
      <c r="G241" s="442">
        <f>'2022'!AC229</f>
        <v>0</v>
      </c>
      <c r="H241" s="442">
        <f>'2022'!AD229</f>
        <v>0</v>
      </c>
      <c r="I241" s="442">
        <f>'2022'!AE229</f>
        <v>0</v>
      </c>
      <c r="J241" s="428">
        <f t="shared" si="4"/>
        <v>0</v>
      </c>
      <c r="K241" s="444">
        <f>'2022'!AJ229</f>
        <v>0</v>
      </c>
      <c r="L241" s="444">
        <f>'2022'!AK229</f>
        <v>0</v>
      </c>
      <c r="M241" s="444"/>
      <c r="N241" s="444"/>
      <c r="O241" s="444"/>
      <c r="P241" s="444"/>
    </row>
    <row r="242" spans="1:16" ht="31.5" x14ac:dyDescent="0.2">
      <c r="A242" s="472">
        <v>198</v>
      </c>
      <c r="B242" s="458" t="s">
        <v>34</v>
      </c>
      <c r="C242" s="442">
        <f>'2022'!B230</f>
        <v>254.54</v>
      </c>
      <c r="D242" s="443">
        <f>'2022'!Z230</f>
        <v>0</v>
      </c>
      <c r="E242" s="443">
        <f>'2022'!AA230</f>
        <v>0</v>
      </c>
      <c r="F242" s="443">
        <f>'2022'!AB230</f>
        <v>0</v>
      </c>
      <c r="G242" s="442">
        <f>'2022'!AC230</f>
        <v>0</v>
      </c>
      <c r="H242" s="442">
        <f>'2022'!AD230</f>
        <v>0</v>
      </c>
      <c r="I242" s="442">
        <f>'2022'!AE230</f>
        <v>0</v>
      </c>
      <c r="J242" s="428">
        <f t="shared" si="4"/>
        <v>0</v>
      </c>
      <c r="K242" s="444">
        <f>'2022'!AJ230</f>
        <v>0</v>
      </c>
      <c r="L242" s="444">
        <f>'2022'!AK230</f>
        <v>0</v>
      </c>
      <c r="M242" s="444"/>
      <c r="N242" s="444"/>
      <c r="O242" s="444"/>
      <c r="P242" s="444"/>
    </row>
    <row r="243" spans="1:16" ht="15.75" x14ac:dyDescent="0.2">
      <c r="A243" s="472"/>
      <c r="B243" s="89" t="s">
        <v>37</v>
      </c>
      <c r="C243" s="447"/>
      <c r="D243" s="446"/>
      <c r="E243" s="446"/>
      <c r="F243" s="446"/>
      <c r="G243" s="447"/>
      <c r="H243" s="447"/>
      <c r="I243" s="447"/>
      <c r="J243" s="428"/>
      <c r="K243" s="457"/>
      <c r="L243" s="457"/>
      <c r="M243" s="444"/>
      <c r="N243" s="444"/>
      <c r="O243" s="444"/>
      <c r="P243" s="444"/>
    </row>
    <row r="244" spans="1:16" ht="31.5" x14ac:dyDescent="0.2">
      <c r="A244" s="472">
        <v>199</v>
      </c>
      <c r="B244" s="458" t="s">
        <v>360</v>
      </c>
      <c r="C244" s="442">
        <f>'2022'!B232</f>
        <v>9.0289999999999999</v>
      </c>
      <c r="D244" s="443">
        <f>'2022'!Z232</f>
        <v>0</v>
      </c>
      <c r="E244" s="443">
        <f>'2022'!AA232</f>
        <v>0</v>
      </c>
      <c r="F244" s="443">
        <f>'2022'!AB232</f>
        <v>0</v>
      </c>
      <c r="G244" s="442">
        <f>'2022'!AC232</f>
        <v>0</v>
      </c>
      <c r="H244" s="442">
        <f>'2022'!AD232</f>
        <v>0</v>
      </c>
      <c r="I244" s="442">
        <f>'2022'!AE232</f>
        <v>0</v>
      </c>
      <c r="J244" s="428">
        <f t="shared" si="4"/>
        <v>0</v>
      </c>
      <c r="K244" s="444">
        <f>'2022'!AJ232</f>
        <v>0</v>
      </c>
      <c r="L244" s="444">
        <f>'2022'!AK232</f>
        <v>0</v>
      </c>
      <c r="M244" s="444"/>
      <c r="N244" s="444"/>
      <c r="O244" s="444"/>
      <c r="P244" s="444"/>
    </row>
    <row r="245" spans="1:16" ht="31.5" x14ac:dyDescent="0.2">
      <c r="A245" s="438">
        <v>200</v>
      </c>
      <c r="B245" s="114" t="s">
        <v>361</v>
      </c>
      <c r="C245" s="442">
        <f>'2022'!B233</f>
        <v>19.600000000000001</v>
      </c>
      <c r="D245" s="443">
        <f>'2022'!Z233</f>
        <v>41.226208</v>
      </c>
      <c r="E245" s="443">
        <f>'2022'!AA233</f>
        <v>41</v>
      </c>
      <c r="F245" s="443">
        <f>'2022'!AB233</f>
        <v>44</v>
      </c>
      <c r="G245" s="442">
        <f>'2022'!AC233</f>
        <v>2.1033780000000002</v>
      </c>
      <c r="H245" s="442">
        <f>'2022'!AD233</f>
        <v>2.0918369999999999</v>
      </c>
      <c r="I245" s="442">
        <f>'2022'!AE233</f>
        <v>2.2448979591836733</v>
      </c>
      <c r="J245" s="428">
        <f t="shared" si="4"/>
        <v>4.5454545454545459</v>
      </c>
      <c r="K245" s="444">
        <f>'2022'!AJ233</f>
        <v>2</v>
      </c>
      <c r="L245" s="444">
        <f>'2022'!AK233</f>
        <v>1</v>
      </c>
      <c r="M245" s="439"/>
      <c r="N245" s="439"/>
      <c r="O245" s="439"/>
      <c r="P245" s="463"/>
    </row>
    <row r="246" spans="1:16" ht="31.5" x14ac:dyDescent="0.2">
      <c r="A246" s="437">
        <v>201</v>
      </c>
      <c r="B246" s="458" t="s">
        <v>44</v>
      </c>
      <c r="C246" s="442">
        <f>'2022'!B234</f>
        <v>10</v>
      </c>
      <c r="D246" s="443">
        <f>'2022'!Z234</f>
        <v>0</v>
      </c>
      <c r="E246" s="443">
        <f>'2022'!AA234</f>
        <v>0</v>
      </c>
      <c r="F246" s="443">
        <f>'2022'!AB234</f>
        <v>1</v>
      </c>
      <c r="G246" s="442">
        <f>'2022'!AC234</f>
        <v>0</v>
      </c>
      <c r="H246" s="442">
        <f>'2022'!AD234</f>
        <v>0</v>
      </c>
      <c r="I246" s="442">
        <f>'2022'!AE234</f>
        <v>0.1</v>
      </c>
      <c r="J246" s="428">
        <f t="shared" si="4"/>
        <v>0</v>
      </c>
      <c r="K246" s="444">
        <f>'2022'!AJ234</f>
        <v>0</v>
      </c>
      <c r="L246" s="444">
        <f>'2022'!AK234</f>
        <v>0</v>
      </c>
      <c r="M246" s="444"/>
      <c r="N246" s="444"/>
      <c r="O246" s="444"/>
      <c r="P246" s="444"/>
    </row>
    <row r="247" spans="1:16" ht="47.25" x14ac:dyDescent="0.2">
      <c r="A247" s="437">
        <v>202</v>
      </c>
      <c r="B247" s="458" t="s">
        <v>45</v>
      </c>
      <c r="C247" s="442">
        <f>'2022'!B235</f>
        <v>9.8000000000000007</v>
      </c>
      <c r="D247" s="443">
        <f>'2022'!Z235</f>
        <v>2.3985940000000001</v>
      </c>
      <c r="E247" s="443">
        <f>'2022'!AA235</f>
        <v>14</v>
      </c>
      <c r="F247" s="443">
        <f>'2022'!AB235</f>
        <v>22</v>
      </c>
      <c r="G247" s="442">
        <f>'2022'!AC235</f>
        <v>0.244754</v>
      </c>
      <c r="H247" s="442">
        <f>'2022'!AD235</f>
        <v>1.428863</v>
      </c>
      <c r="I247" s="442">
        <f>'2022'!AE235</f>
        <v>2.2448979591836733</v>
      </c>
      <c r="J247" s="428">
        <f t="shared" si="4"/>
        <v>0</v>
      </c>
      <c r="K247" s="444">
        <f>'2022'!AJ235</f>
        <v>0</v>
      </c>
      <c r="L247" s="444">
        <f>'2022'!AK235</f>
        <v>0</v>
      </c>
      <c r="M247" s="444"/>
      <c r="N247" s="444"/>
      <c r="O247" s="444"/>
      <c r="P247" s="444"/>
    </row>
    <row r="248" spans="1:16" ht="31.5" x14ac:dyDescent="0.2">
      <c r="A248" s="450">
        <v>203</v>
      </c>
      <c r="B248" s="116" t="s">
        <v>459</v>
      </c>
      <c r="C248" s="442">
        <f>'2022'!B236</f>
        <v>302.7</v>
      </c>
      <c r="D248" s="688">
        <f>'2022'!Z236</f>
        <v>0</v>
      </c>
      <c r="E248" s="688">
        <f>'2022'!AA236</f>
        <v>0</v>
      </c>
      <c r="F248" s="443">
        <f>'2022'!AB236</f>
        <v>0</v>
      </c>
      <c r="G248" s="690">
        <f>'2022'!AC236</f>
        <v>0</v>
      </c>
      <c r="H248" s="690">
        <f>'2022'!AD236</f>
        <v>0</v>
      </c>
      <c r="I248" s="442">
        <f>'2022'!AE236</f>
        <v>0</v>
      </c>
      <c r="J248" s="428">
        <f t="shared" si="4"/>
        <v>0</v>
      </c>
      <c r="K248" s="444">
        <f>'2022'!AJ236</f>
        <v>0</v>
      </c>
      <c r="L248" s="444">
        <f>'2022'!AK236</f>
        <v>0</v>
      </c>
      <c r="M248" s="444"/>
      <c r="N248" s="444"/>
      <c r="O248" s="444"/>
      <c r="P248" s="444"/>
    </row>
    <row r="249" spans="1:16" ht="31.5" x14ac:dyDescent="0.2">
      <c r="A249" s="438">
        <v>204</v>
      </c>
      <c r="B249" s="116" t="s">
        <v>460</v>
      </c>
      <c r="C249" s="442">
        <f>'2022'!B237</f>
        <v>4.8</v>
      </c>
      <c r="D249" s="689"/>
      <c r="E249" s="689"/>
      <c r="F249" s="443">
        <f>'2022'!AB237</f>
        <v>0</v>
      </c>
      <c r="G249" s="691"/>
      <c r="H249" s="691"/>
      <c r="I249" s="442">
        <f>'2022'!AE237</f>
        <v>0</v>
      </c>
      <c r="J249" s="428">
        <f t="shared" si="4"/>
        <v>0</v>
      </c>
      <c r="K249" s="444">
        <f>'2022'!AJ237</f>
        <v>0</v>
      </c>
      <c r="L249" s="444">
        <f>'2022'!AK237</f>
        <v>0</v>
      </c>
      <c r="M249" s="455"/>
      <c r="N249" s="455"/>
      <c r="O249" s="455"/>
      <c r="P249" s="455"/>
    </row>
    <row r="250" spans="1:16" ht="31.5" x14ac:dyDescent="0.2">
      <c r="A250" s="437">
        <v>205</v>
      </c>
      <c r="B250" s="458" t="s">
        <v>38</v>
      </c>
      <c r="C250" s="442">
        <f>'2022'!B238</f>
        <v>5.1580000000000004</v>
      </c>
      <c r="D250" s="443">
        <f>'2022'!Z238</f>
        <v>5.0956849999999996</v>
      </c>
      <c r="E250" s="443">
        <f>'2022'!AA238</f>
        <v>4</v>
      </c>
      <c r="F250" s="443">
        <f>'2022'!AB238</f>
        <v>6</v>
      </c>
      <c r="G250" s="442">
        <f>'2022'!AC238</f>
        <v>0.98945300000000003</v>
      </c>
      <c r="H250" s="442">
        <f>'2022'!AD238</f>
        <v>0.77669900000000003</v>
      </c>
      <c r="I250" s="442">
        <f>'2022'!AE238</f>
        <v>1.1632415664986429</v>
      </c>
      <c r="J250" s="428">
        <f t="shared" si="4"/>
        <v>0</v>
      </c>
      <c r="K250" s="444">
        <f>'2022'!AJ238</f>
        <v>0</v>
      </c>
      <c r="L250" s="444">
        <f>'2022'!AK238</f>
        <v>0</v>
      </c>
      <c r="M250" s="444"/>
      <c r="N250" s="444"/>
      <c r="O250" s="444"/>
      <c r="P250" s="444"/>
    </row>
    <row r="251" spans="1:16" ht="31.5" x14ac:dyDescent="0.2">
      <c r="A251" s="438">
        <v>206</v>
      </c>
      <c r="B251" s="458" t="s">
        <v>362</v>
      </c>
      <c r="C251" s="442">
        <f>'2022'!B239</f>
        <v>6.8</v>
      </c>
      <c r="D251" s="443">
        <f>'2022'!Z239</f>
        <v>8.4462860000000006</v>
      </c>
      <c r="E251" s="443">
        <f>'2022'!AA239</f>
        <v>7</v>
      </c>
      <c r="F251" s="443">
        <f>'2022'!AB239</f>
        <v>7</v>
      </c>
      <c r="G251" s="442">
        <f>'2022'!AC239</f>
        <v>1.2421139999999999</v>
      </c>
      <c r="H251" s="442">
        <f>'2022'!AD239</f>
        <v>1.0294220000000001</v>
      </c>
      <c r="I251" s="442">
        <f>'2022'!AE239</f>
        <v>1.0294117647058825</v>
      </c>
      <c r="J251" s="428">
        <f t="shared" si="4"/>
        <v>0</v>
      </c>
      <c r="K251" s="444">
        <f>'2022'!AJ239</f>
        <v>0</v>
      </c>
      <c r="L251" s="444">
        <f>'2022'!AK239</f>
        <v>0</v>
      </c>
      <c r="M251" s="455"/>
      <c r="N251" s="455"/>
      <c r="O251" s="455"/>
      <c r="P251" s="455"/>
    </row>
    <row r="252" spans="1:16" ht="15.75" x14ac:dyDescent="0.2">
      <c r="A252" s="437"/>
      <c r="B252" s="89" t="s">
        <v>170</v>
      </c>
      <c r="C252" s="447"/>
      <c r="D252" s="446"/>
      <c r="E252" s="446"/>
      <c r="F252" s="446"/>
      <c r="G252" s="447"/>
      <c r="H252" s="447"/>
      <c r="I252" s="447"/>
      <c r="J252" s="428"/>
      <c r="K252" s="457"/>
      <c r="L252" s="457"/>
      <c r="M252" s="444"/>
      <c r="N252" s="444"/>
      <c r="O252" s="444"/>
      <c r="P252" s="444"/>
    </row>
    <row r="253" spans="1:16" ht="31.5" x14ac:dyDescent="0.2">
      <c r="A253" s="437">
        <v>207</v>
      </c>
      <c r="B253" s="458" t="s">
        <v>171</v>
      </c>
      <c r="C253" s="442">
        <f>'2022'!B241</f>
        <v>91.6</v>
      </c>
      <c r="D253" s="443">
        <f>'2022'!Z241</f>
        <v>730.22113000000002</v>
      </c>
      <c r="E253" s="443">
        <f>'2022'!AA241</f>
        <v>701</v>
      </c>
      <c r="F253" s="443">
        <f>'2022'!AB241</f>
        <v>556</v>
      </c>
      <c r="G253" s="442">
        <f>'2022'!AC241</f>
        <v>7.8687620000000003</v>
      </c>
      <c r="H253" s="442">
        <f>'2022'!AD241</f>
        <v>7.5522520000000002</v>
      </c>
      <c r="I253" s="442">
        <f>'2022'!AE241</f>
        <v>6.0698689956331879</v>
      </c>
      <c r="J253" s="428">
        <f t="shared" si="4"/>
        <v>4.8561151079136691</v>
      </c>
      <c r="K253" s="444">
        <f>'2022'!AJ241</f>
        <v>27</v>
      </c>
      <c r="L253" s="444">
        <f>'2022'!AK241</f>
        <v>20</v>
      </c>
      <c r="M253" s="444"/>
      <c r="N253" s="444"/>
      <c r="O253" s="444"/>
      <c r="P253" s="444"/>
    </row>
    <row r="254" spans="1:16" ht="31.5" x14ac:dyDescent="0.2">
      <c r="A254" s="437">
        <v>208</v>
      </c>
      <c r="B254" s="458" t="s">
        <v>172</v>
      </c>
      <c r="C254" s="442">
        <f>'2022'!B242</f>
        <v>347.2</v>
      </c>
      <c r="D254" s="443">
        <f>'2022'!Z242</f>
        <v>617.46795699999996</v>
      </c>
      <c r="E254" s="443">
        <f>'2022'!AA242</f>
        <v>562</v>
      </c>
      <c r="F254" s="443">
        <f>'2022'!AB242</f>
        <v>525</v>
      </c>
      <c r="G254" s="442">
        <f>'2022'!AC242</f>
        <v>1.778421</v>
      </c>
      <c r="H254" s="442">
        <f>'2022'!AD242</f>
        <v>1.6186640000000001</v>
      </c>
      <c r="I254" s="442">
        <f>'2022'!AE242</f>
        <v>1.5120967741935485</v>
      </c>
      <c r="J254" s="428">
        <f t="shared" si="4"/>
        <v>4.9523809523809526</v>
      </c>
      <c r="K254" s="444">
        <f>'2022'!AJ242</f>
        <v>26</v>
      </c>
      <c r="L254" s="444">
        <f>'2022'!AK242</f>
        <v>19</v>
      </c>
      <c r="M254" s="444"/>
      <c r="N254" s="444"/>
      <c r="O254" s="444"/>
      <c r="P254" s="444"/>
    </row>
    <row r="255" spans="1:16" ht="15.75" x14ac:dyDescent="0.2">
      <c r="A255" s="437"/>
      <c r="B255" s="89" t="s">
        <v>151</v>
      </c>
      <c r="C255" s="447"/>
      <c r="D255" s="446"/>
      <c r="E255" s="446"/>
      <c r="F255" s="446"/>
      <c r="G255" s="447"/>
      <c r="H255" s="447"/>
      <c r="I255" s="447"/>
      <c r="J255" s="428"/>
      <c r="K255" s="457"/>
      <c r="L255" s="457"/>
      <c r="M255" s="444"/>
      <c r="N255" s="444"/>
      <c r="O255" s="444"/>
      <c r="P255" s="444"/>
    </row>
    <row r="256" spans="1:16" ht="31.5" x14ac:dyDescent="0.2">
      <c r="A256" s="437">
        <v>209</v>
      </c>
      <c r="B256" s="458" t="s">
        <v>152</v>
      </c>
      <c r="C256" s="442">
        <f>'2022'!B244</f>
        <v>211.2</v>
      </c>
      <c r="D256" s="443">
        <f>'2022'!Z244</f>
        <v>0</v>
      </c>
      <c r="E256" s="443">
        <f>'2022'!AA244</f>
        <v>0</v>
      </c>
      <c r="F256" s="443">
        <f>'2022'!AB244</f>
        <v>0</v>
      </c>
      <c r="G256" s="442">
        <f>'2022'!AC244</f>
        <v>0</v>
      </c>
      <c r="H256" s="442">
        <f>'2022'!AD244</f>
        <v>0</v>
      </c>
      <c r="I256" s="442">
        <f>'2022'!AE244</f>
        <v>0</v>
      </c>
      <c r="J256" s="428">
        <f t="shared" si="4"/>
        <v>0</v>
      </c>
      <c r="K256" s="444">
        <f>'2022'!AJ244</f>
        <v>0</v>
      </c>
      <c r="L256" s="444">
        <f>'2022'!AK244</f>
        <v>0</v>
      </c>
      <c r="M256" s="444"/>
      <c r="N256" s="444"/>
      <c r="O256" s="444"/>
      <c r="P256" s="444"/>
    </row>
    <row r="257" spans="1:16" ht="15.75" x14ac:dyDescent="0.2">
      <c r="A257" s="437"/>
      <c r="B257" s="89" t="s">
        <v>254</v>
      </c>
      <c r="C257" s="447"/>
      <c r="D257" s="446"/>
      <c r="E257" s="446"/>
      <c r="F257" s="446"/>
      <c r="G257" s="447"/>
      <c r="H257" s="447"/>
      <c r="I257" s="447"/>
      <c r="J257" s="428"/>
      <c r="K257" s="457"/>
      <c r="L257" s="457"/>
      <c r="M257" s="444"/>
      <c r="N257" s="444"/>
      <c r="O257" s="444"/>
      <c r="P257" s="444"/>
    </row>
    <row r="258" spans="1:16" ht="63" customHeight="1" x14ac:dyDescent="0.2">
      <c r="A258" s="437">
        <v>210</v>
      </c>
      <c r="B258" s="458" t="s">
        <v>363</v>
      </c>
      <c r="C258" s="442">
        <f>'2022'!B246</f>
        <v>15.6</v>
      </c>
      <c r="D258" s="443">
        <f>'2022'!Z246</f>
        <v>35.245296000000003</v>
      </c>
      <c r="E258" s="443">
        <f>'2022'!AA246</f>
        <v>55</v>
      </c>
      <c r="F258" s="443">
        <f>'2022'!AB246</f>
        <v>53</v>
      </c>
      <c r="G258" s="442">
        <f>'2022'!AC246</f>
        <v>1.263272</v>
      </c>
      <c r="H258" s="442">
        <f>'2022'!AD246</f>
        <v>1.9713259999999999</v>
      </c>
      <c r="I258" s="442">
        <f>'2022'!AE246</f>
        <v>3.3974358974358974</v>
      </c>
      <c r="J258" s="428">
        <f t="shared" si="4"/>
        <v>0</v>
      </c>
      <c r="K258" s="444">
        <f>'2022'!AJ246</f>
        <v>0</v>
      </c>
      <c r="L258" s="444">
        <f>'2022'!AK246</f>
        <v>0</v>
      </c>
      <c r="M258" s="444"/>
      <c r="N258" s="444"/>
      <c r="O258" s="444"/>
      <c r="P258" s="444"/>
    </row>
    <row r="259" spans="1:16" ht="47.25" x14ac:dyDescent="0.2">
      <c r="A259" s="437">
        <v>211</v>
      </c>
      <c r="B259" s="458" t="s">
        <v>364</v>
      </c>
      <c r="C259" s="442">
        <f>'2022'!B247</f>
        <v>5.3</v>
      </c>
      <c r="D259" s="443">
        <f>'2022'!Z247</f>
        <v>1.3907910000000001</v>
      </c>
      <c r="E259" s="443">
        <f>'2022'!AA247</f>
        <v>1</v>
      </c>
      <c r="F259" s="443">
        <f>'2022'!AB247</f>
        <v>1</v>
      </c>
      <c r="G259" s="442">
        <f>'2022'!AC247</f>
        <v>0.26241300000000001</v>
      </c>
      <c r="H259" s="442">
        <f>'2022'!AD247</f>
        <v>0.18867900000000001</v>
      </c>
      <c r="I259" s="442">
        <f>'2022'!AE247</f>
        <v>0.18867924528301888</v>
      </c>
      <c r="J259" s="428">
        <f t="shared" si="4"/>
        <v>0</v>
      </c>
      <c r="K259" s="444">
        <f>'2022'!AJ247</f>
        <v>0</v>
      </c>
      <c r="L259" s="444">
        <f>'2022'!AK247</f>
        <v>0</v>
      </c>
      <c r="M259" s="444"/>
      <c r="N259" s="444"/>
      <c r="O259" s="444"/>
      <c r="P259" s="444"/>
    </row>
    <row r="260" spans="1:16" ht="47.25" x14ac:dyDescent="0.2">
      <c r="A260" s="437">
        <v>212</v>
      </c>
      <c r="B260" s="458" t="s">
        <v>365</v>
      </c>
      <c r="C260" s="442">
        <f>'2022'!B248</f>
        <v>3.2</v>
      </c>
      <c r="D260" s="443">
        <f>'2022'!Z248</f>
        <v>0</v>
      </c>
      <c r="E260" s="443">
        <f>'2022'!AA248</f>
        <v>0</v>
      </c>
      <c r="F260" s="443">
        <f>'2022'!AB248</f>
        <v>2</v>
      </c>
      <c r="G260" s="442">
        <f>'2022'!AC248</f>
        <v>0</v>
      </c>
      <c r="H260" s="442">
        <f>'2022'!AD248</f>
        <v>0</v>
      </c>
      <c r="I260" s="442">
        <f>'2022'!AE248</f>
        <v>0.625</v>
      </c>
      <c r="J260" s="428">
        <f t="shared" si="4"/>
        <v>0</v>
      </c>
      <c r="K260" s="444">
        <f>'2022'!AJ248</f>
        <v>0</v>
      </c>
      <c r="L260" s="444">
        <f>'2022'!AK248</f>
        <v>0</v>
      </c>
      <c r="M260" s="444"/>
      <c r="N260" s="444"/>
      <c r="O260" s="444"/>
      <c r="P260" s="444"/>
    </row>
    <row r="261" spans="1:16" ht="31.5" x14ac:dyDescent="0.2">
      <c r="A261" s="437">
        <v>213</v>
      </c>
      <c r="B261" s="458" t="s">
        <v>258</v>
      </c>
      <c r="C261" s="442">
        <f>'2022'!B249</f>
        <v>4</v>
      </c>
      <c r="D261" s="443">
        <f>'2022'!Z249</f>
        <v>3.606687</v>
      </c>
      <c r="E261" s="443">
        <f>'2022'!AA249</f>
        <v>3</v>
      </c>
      <c r="F261" s="443">
        <f>'2022'!AB249</f>
        <v>5</v>
      </c>
      <c r="G261" s="442">
        <f>'2022'!AC249</f>
        <v>0.90167200000000003</v>
      </c>
      <c r="H261" s="442">
        <f>'2022'!AD249</f>
        <v>0.75</v>
      </c>
      <c r="I261" s="442">
        <f>'2022'!AE249</f>
        <v>1.25</v>
      </c>
      <c r="J261" s="428">
        <f t="shared" si="4"/>
        <v>0</v>
      </c>
      <c r="K261" s="444">
        <f>'2022'!AJ249</f>
        <v>0</v>
      </c>
      <c r="L261" s="444">
        <f>'2022'!AK249</f>
        <v>0</v>
      </c>
      <c r="M261" s="444"/>
      <c r="N261" s="444"/>
      <c r="O261" s="444"/>
      <c r="P261" s="444"/>
    </row>
    <row r="262" spans="1:16" ht="31.5" x14ac:dyDescent="0.2">
      <c r="A262" s="437">
        <v>214</v>
      </c>
      <c r="B262" s="458" t="s">
        <v>262</v>
      </c>
      <c r="C262" s="461">
        <f>'2022'!B250</f>
        <v>3.52</v>
      </c>
      <c r="D262" s="443">
        <f>'2022'!Z250</f>
        <v>0</v>
      </c>
      <c r="E262" s="443">
        <f>'2022'!AA250</f>
        <v>0</v>
      </c>
      <c r="F262" s="443">
        <f>'2022'!AB250</f>
        <v>0</v>
      </c>
      <c r="G262" s="442">
        <f>'2022'!AC250</f>
        <v>0</v>
      </c>
      <c r="H262" s="442">
        <f>'2022'!AD250</f>
        <v>0</v>
      </c>
      <c r="I262" s="442">
        <f>'2022'!AE250</f>
        <v>0</v>
      </c>
      <c r="J262" s="428">
        <f t="shared" si="4"/>
        <v>0</v>
      </c>
      <c r="K262" s="444">
        <f>'2022'!AJ250</f>
        <v>0</v>
      </c>
      <c r="L262" s="444">
        <f>'2022'!AK250</f>
        <v>0</v>
      </c>
      <c r="M262" s="444"/>
      <c r="N262" s="444"/>
      <c r="O262" s="444"/>
      <c r="P262" s="444"/>
    </row>
    <row r="263" spans="1:16" ht="81" customHeight="1" x14ac:dyDescent="0.2">
      <c r="A263" s="437">
        <v>215</v>
      </c>
      <c r="B263" s="458" t="s">
        <v>261</v>
      </c>
      <c r="C263" s="442">
        <f>'2022'!B251</f>
        <v>7.2</v>
      </c>
      <c r="D263" s="443">
        <f>'2022'!Z251</f>
        <v>0.174373</v>
      </c>
      <c r="E263" s="443">
        <f>'2022'!AA251</f>
        <v>0</v>
      </c>
      <c r="F263" s="443">
        <f>'2022'!AB251</f>
        <v>1</v>
      </c>
      <c r="G263" s="442">
        <f>'2022'!AC251</f>
        <v>2.4219000000000001E-2</v>
      </c>
      <c r="H263" s="442">
        <f>'2022'!AD251</f>
        <v>0</v>
      </c>
      <c r="I263" s="442">
        <f>'2022'!AE251</f>
        <v>0.1388888888888889</v>
      </c>
      <c r="J263" s="428">
        <f t="shared" si="4"/>
        <v>0</v>
      </c>
      <c r="K263" s="444">
        <f>'2022'!AJ251</f>
        <v>0</v>
      </c>
      <c r="L263" s="444">
        <f>'2022'!AK251</f>
        <v>0</v>
      </c>
      <c r="M263" s="444"/>
      <c r="N263" s="444"/>
      <c r="O263" s="444"/>
      <c r="P263" s="444"/>
    </row>
    <row r="264" spans="1:16" ht="31.5" x14ac:dyDescent="0.2">
      <c r="A264" s="437">
        <v>216</v>
      </c>
      <c r="B264" s="458" t="s">
        <v>259</v>
      </c>
      <c r="C264" s="442">
        <f>'2022'!B252</f>
        <v>9.4</v>
      </c>
      <c r="D264" s="443">
        <f>'2022'!Z252</f>
        <v>2.7059410000000002</v>
      </c>
      <c r="E264" s="443">
        <f>'2022'!AA252</f>
        <v>4</v>
      </c>
      <c r="F264" s="443">
        <f>'2022'!AB252</f>
        <v>8</v>
      </c>
      <c r="G264" s="442">
        <f>'2022'!AC252</f>
        <v>0.28786600000000001</v>
      </c>
      <c r="H264" s="442">
        <f>'2022'!AD252</f>
        <v>0.42553200000000002</v>
      </c>
      <c r="I264" s="442">
        <f>'2022'!AE252</f>
        <v>0.85106382978723405</v>
      </c>
      <c r="J264" s="428">
        <f t="shared" si="4"/>
        <v>0</v>
      </c>
      <c r="K264" s="444">
        <f>'2022'!AJ252</f>
        <v>0</v>
      </c>
      <c r="L264" s="444">
        <f>'2022'!AK252</f>
        <v>0</v>
      </c>
      <c r="M264" s="444"/>
      <c r="N264" s="444"/>
      <c r="O264" s="444"/>
      <c r="P264" s="444"/>
    </row>
    <row r="265" spans="1:16" ht="63" x14ac:dyDescent="0.2">
      <c r="A265" s="474">
        <v>217</v>
      </c>
      <c r="B265" s="458" t="s">
        <v>255</v>
      </c>
      <c r="C265" s="442">
        <f>'2022'!B253</f>
        <v>29.6</v>
      </c>
      <c r="D265" s="443">
        <f>'2022'!Z253</f>
        <v>0.64265799999999995</v>
      </c>
      <c r="E265" s="443">
        <f>'2022'!AA253</f>
        <v>4</v>
      </c>
      <c r="F265" s="443">
        <f>'2022'!AB253</f>
        <v>21</v>
      </c>
      <c r="G265" s="442">
        <f>'2022'!AC253</f>
        <v>2.1711000000000001E-2</v>
      </c>
      <c r="H265" s="442">
        <f>'2022'!AD253</f>
        <v>0.13513500000000001</v>
      </c>
      <c r="I265" s="442">
        <f>'2022'!AE253</f>
        <v>0.70945945945945943</v>
      </c>
      <c r="J265" s="428">
        <f t="shared" si="4"/>
        <v>0</v>
      </c>
      <c r="K265" s="444">
        <f>'2022'!AJ253</f>
        <v>0</v>
      </c>
      <c r="L265" s="444">
        <f>'2022'!AK253</f>
        <v>0</v>
      </c>
      <c r="M265" s="444"/>
      <c r="N265" s="444"/>
      <c r="O265" s="444"/>
      <c r="P265" s="444"/>
    </row>
    <row r="266" spans="1:16" ht="31.5" x14ac:dyDescent="0.2">
      <c r="A266" s="474">
        <v>218</v>
      </c>
      <c r="B266" s="458" t="s">
        <v>263</v>
      </c>
      <c r="C266" s="442">
        <f>'2022'!B254</f>
        <v>23.164000000000001</v>
      </c>
      <c r="D266" s="443">
        <f>'2022'!Z254</f>
        <v>61.780445</v>
      </c>
      <c r="E266" s="443">
        <f>'2022'!AA254</f>
        <v>77</v>
      </c>
      <c r="F266" s="443">
        <f>'2022'!AB254</f>
        <v>73</v>
      </c>
      <c r="G266" s="442">
        <f>'2022'!AC254</f>
        <v>2.6629499999999999</v>
      </c>
      <c r="H266" s="442">
        <f>'2022'!AD254</f>
        <v>3.3189660000000001</v>
      </c>
      <c r="I266" s="442">
        <f>'2022'!AE254</f>
        <v>3.151441892591953</v>
      </c>
      <c r="J266" s="428">
        <f t="shared" si="4"/>
        <v>4.10958904109589</v>
      </c>
      <c r="K266" s="444">
        <f>'2022'!AJ254</f>
        <v>3</v>
      </c>
      <c r="L266" s="444">
        <f>'2022'!AK254</f>
        <v>2</v>
      </c>
      <c r="M266" s="444"/>
      <c r="N266" s="444"/>
      <c r="O266" s="444"/>
      <c r="P266" s="444"/>
    </row>
    <row r="267" spans="1:16" ht="63" x14ac:dyDescent="0.2">
      <c r="A267" s="474">
        <v>219</v>
      </c>
      <c r="B267" s="458" t="s">
        <v>260</v>
      </c>
      <c r="C267" s="442">
        <f>'2022'!B255</f>
        <v>11.4</v>
      </c>
      <c r="D267" s="443">
        <f>'2022'!Z255</f>
        <v>0</v>
      </c>
      <c r="E267" s="443">
        <f>'2022'!AA255</f>
        <v>0</v>
      </c>
      <c r="F267" s="443">
        <f>'2022'!AB255</f>
        <v>0</v>
      </c>
      <c r="G267" s="442">
        <f>'2022'!AC255</f>
        <v>0</v>
      </c>
      <c r="H267" s="442">
        <f>'2022'!AD255</f>
        <v>0</v>
      </c>
      <c r="I267" s="442">
        <f>'2022'!AE255</f>
        <v>0</v>
      </c>
      <c r="J267" s="428">
        <f t="shared" si="4"/>
        <v>0</v>
      </c>
      <c r="K267" s="444">
        <f>'2022'!AJ255</f>
        <v>0</v>
      </c>
      <c r="L267" s="444">
        <f>'2022'!AK255</f>
        <v>0</v>
      </c>
      <c r="M267" s="444"/>
      <c r="N267" s="444"/>
      <c r="O267" s="444"/>
      <c r="P267" s="444"/>
    </row>
    <row r="268" spans="1:16" ht="54.75" customHeight="1" x14ac:dyDescent="0.2">
      <c r="A268" s="474">
        <v>220</v>
      </c>
      <c r="B268" s="116" t="s">
        <v>366</v>
      </c>
      <c r="C268" s="442">
        <f>'2022'!B256</f>
        <v>23.773</v>
      </c>
      <c r="D268" s="443">
        <f>'2022'!Z256</f>
        <v>3.7552140000000001</v>
      </c>
      <c r="E268" s="443">
        <f>'2022'!AA256</f>
        <v>3</v>
      </c>
      <c r="F268" s="443">
        <f>'2022'!AB256</f>
        <v>10</v>
      </c>
      <c r="G268" s="442">
        <f>'2022'!AC256</f>
        <v>0.15699099999999999</v>
      </c>
      <c r="H268" s="442">
        <f>'2022'!AD256</f>
        <v>0.125418</v>
      </c>
      <c r="I268" s="442">
        <f>'2022'!AE256</f>
        <v>0.42064526984394063</v>
      </c>
      <c r="J268" s="428">
        <f t="shared" si="4"/>
        <v>0</v>
      </c>
      <c r="K268" s="444">
        <f>'2022'!AJ256</f>
        <v>0</v>
      </c>
      <c r="L268" s="444">
        <f>'2022'!AK256</f>
        <v>0</v>
      </c>
      <c r="M268" s="444"/>
      <c r="N268" s="444"/>
      <c r="O268" s="444"/>
      <c r="P268" s="444"/>
    </row>
    <row r="269" spans="1:16" ht="63" x14ac:dyDescent="0.2">
      <c r="A269" s="474">
        <v>221</v>
      </c>
      <c r="B269" s="458" t="s">
        <v>367</v>
      </c>
      <c r="C269" s="442">
        <f>'2022'!B257</f>
        <v>12.676</v>
      </c>
      <c r="D269" s="443">
        <f>'2022'!Z257</f>
        <v>6.2557039999999997</v>
      </c>
      <c r="E269" s="443">
        <f>'2022'!AA257</f>
        <v>10</v>
      </c>
      <c r="F269" s="443">
        <f>'2022'!AB257</f>
        <v>11</v>
      </c>
      <c r="G269" s="442">
        <f>'2022'!AC257</f>
        <v>0.49002899999999999</v>
      </c>
      <c r="H269" s="442">
        <f>'2022'!AD257</f>
        <v>0.783331</v>
      </c>
      <c r="I269" s="442">
        <f>'2022'!AE257</f>
        <v>0.86778163458504254</v>
      </c>
      <c r="J269" s="428">
        <f t="shared" si="4"/>
        <v>0</v>
      </c>
      <c r="K269" s="444">
        <f>'2022'!AJ257</f>
        <v>0</v>
      </c>
      <c r="L269" s="444">
        <f>'2022'!AK257</f>
        <v>0</v>
      </c>
      <c r="M269" s="444"/>
      <c r="N269" s="444"/>
      <c r="O269" s="444"/>
      <c r="P269" s="444"/>
    </row>
    <row r="270" spans="1:16" ht="48" customHeight="1" x14ac:dyDescent="0.2">
      <c r="A270" s="474">
        <v>222</v>
      </c>
      <c r="B270" s="458" t="s">
        <v>368</v>
      </c>
      <c r="C270" s="442">
        <f>'2022'!B258</f>
        <v>40.1</v>
      </c>
      <c r="D270" s="443">
        <f>'2022'!Z258</f>
        <v>159.54809599999999</v>
      </c>
      <c r="E270" s="443">
        <f>'2022'!AA258</f>
        <v>208</v>
      </c>
      <c r="F270" s="443">
        <f>'2022'!AB258</f>
        <v>250</v>
      </c>
      <c r="G270" s="442">
        <f>'2022'!AC258</f>
        <v>3.3589069999999999</v>
      </c>
      <c r="H270" s="442">
        <f>'2022'!AD258</f>
        <v>4.4511019999999997</v>
      </c>
      <c r="I270" s="442">
        <f>'2022'!AE258</f>
        <v>6.2344139650872812</v>
      </c>
      <c r="J270" s="428">
        <f t="shared" si="4"/>
        <v>4.8</v>
      </c>
      <c r="K270" s="444">
        <f>'2022'!AJ258</f>
        <v>12</v>
      </c>
      <c r="L270" s="444">
        <f>'2022'!AK258</f>
        <v>9</v>
      </c>
      <c r="M270" s="444"/>
      <c r="N270" s="444"/>
      <c r="O270" s="444"/>
      <c r="P270" s="444"/>
    </row>
    <row r="271" spans="1:16" ht="37.5" customHeight="1" x14ac:dyDescent="0.2">
      <c r="A271" s="474">
        <v>223</v>
      </c>
      <c r="B271" s="114" t="s">
        <v>264</v>
      </c>
      <c r="C271" s="442">
        <f>'2022'!B259</f>
        <v>34.82</v>
      </c>
      <c r="D271" s="443">
        <f>'2022'!Z259</f>
        <v>0</v>
      </c>
      <c r="E271" s="443">
        <f>'2022'!AA259</f>
        <v>9</v>
      </c>
      <c r="F271" s="443">
        <f>'2022'!AB259</f>
        <v>12</v>
      </c>
      <c r="G271" s="442">
        <f>'2022'!AC259</f>
        <v>0</v>
      </c>
      <c r="H271" s="442">
        <f>'2022'!AD259</f>
        <v>0.25847214244686961</v>
      </c>
      <c r="I271" s="442">
        <f>'2022'!AE259</f>
        <v>0.3446295232624928</v>
      </c>
      <c r="J271" s="428">
        <f t="shared" si="4"/>
        <v>0</v>
      </c>
      <c r="K271" s="444">
        <f>'2022'!AJ259</f>
        <v>0</v>
      </c>
      <c r="L271" s="444">
        <f>'2022'!AK259</f>
        <v>0</v>
      </c>
      <c r="M271" s="444"/>
      <c r="N271" s="444"/>
      <c r="O271" s="444"/>
      <c r="P271" s="444"/>
    </row>
    <row r="272" spans="1:16" ht="37.5" customHeight="1" x14ac:dyDescent="0.2">
      <c r="A272" s="474">
        <v>224</v>
      </c>
      <c r="B272" s="458" t="s">
        <v>267</v>
      </c>
      <c r="C272" s="442">
        <f>'2022'!B260</f>
        <v>179.86</v>
      </c>
      <c r="D272" s="443">
        <f>'2022'!Z260</f>
        <v>30.983561999999999</v>
      </c>
      <c r="E272" s="443">
        <f>'2022'!AA260</f>
        <v>28</v>
      </c>
      <c r="F272" s="443">
        <f>'2022'!AB260</f>
        <v>25</v>
      </c>
      <c r="G272" s="442">
        <f>'2022'!AC260</f>
        <v>0.14357500000000001</v>
      </c>
      <c r="H272" s="442">
        <f>'2022'!AD260</f>
        <v>0.15567500000000001</v>
      </c>
      <c r="I272" s="442">
        <f>'2022'!AE260</f>
        <v>0.13899699766485044</v>
      </c>
      <c r="J272" s="428">
        <f t="shared" si="4"/>
        <v>0</v>
      </c>
      <c r="K272" s="444">
        <f>'2022'!AJ260</f>
        <v>0</v>
      </c>
      <c r="L272" s="444">
        <f>'2022'!AK260</f>
        <v>0</v>
      </c>
      <c r="M272" s="444"/>
      <c r="N272" s="444"/>
      <c r="O272" s="444"/>
      <c r="P272" s="444"/>
    </row>
    <row r="273" spans="1:16" ht="14.25" customHeight="1" x14ac:dyDescent="0.2">
      <c r="A273" s="561" t="s">
        <v>369</v>
      </c>
      <c r="B273" s="562"/>
      <c r="C273" s="475"/>
      <c r="D273" s="475"/>
      <c r="E273" s="475"/>
      <c r="F273" s="475">
        <f>SUM(F17:F272)</f>
        <v>143736</v>
      </c>
      <c r="G273" s="475"/>
      <c r="H273" s="475"/>
      <c r="I273" s="475"/>
      <c r="J273" s="475"/>
      <c r="K273" s="475">
        <f>SUM(K17:K272)</f>
        <v>6867</v>
      </c>
      <c r="L273" s="475">
        <f>SUM(L17:L272)</f>
        <v>5114</v>
      </c>
      <c r="M273" s="475"/>
      <c r="N273" s="475"/>
      <c r="O273" s="475"/>
      <c r="P273" s="475"/>
    </row>
    <row r="274" spans="1:16" ht="15.75" hidden="1" x14ac:dyDescent="0.2">
      <c r="A274" s="561" t="s">
        <v>370</v>
      </c>
      <c r="B274" s="562"/>
      <c r="C274" s="444"/>
      <c r="D274" s="444"/>
      <c r="E274" s="444"/>
      <c r="F274" s="444"/>
      <c r="G274" s="444"/>
      <c r="H274" s="444"/>
      <c r="I274" s="444"/>
      <c r="J274" s="444"/>
      <c r="K274" s="444">
        <v>52000</v>
      </c>
      <c r="L274" s="444"/>
      <c r="M274" s="444"/>
      <c r="N274" s="444"/>
      <c r="O274" s="444"/>
      <c r="P274" s="444"/>
    </row>
    <row r="275" spans="1:16" ht="15.75" hidden="1" x14ac:dyDescent="0.2">
      <c r="A275" s="561" t="s">
        <v>371</v>
      </c>
      <c r="B275" s="562"/>
      <c r="C275" s="444"/>
      <c r="D275" s="444"/>
      <c r="E275" s="444"/>
      <c r="F275" s="444"/>
      <c r="G275" s="444"/>
      <c r="H275" s="444"/>
      <c r="I275" s="444"/>
      <c r="J275" s="444"/>
      <c r="K275" s="444">
        <f>K274-K273</f>
        <v>45133</v>
      </c>
      <c r="L275" s="444"/>
      <c r="M275" s="444"/>
      <c r="N275" s="444"/>
      <c r="O275" s="444"/>
      <c r="P275" s="444"/>
    </row>
    <row r="276" spans="1:16" ht="15.75" hidden="1" x14ac:dyDescent="0.2">
      <c r="A276" s="561" t="s">
        <v>293</v>
      </c>
      <c r="B276" s="562"/>
      <c r="C276" s="485"/>
      <c r="D276" s="485"/>
      <c r="E276" s="485"/>
      <c r="F276" s="485"/>
      <c r="G276" s="444"/>
      <c r="H276" s="444"/>
      <c r="I276" s="444"/>
      <c r="J276" s="444"/>
      <c r="K276" s="444"/>
      <c r="L276" s="444"/>
      <c r="M276" s="444"/>
      <c r="N276" s="444"/>
      <c r="O276" s="444"/>
      <c r="P276" s="444"/>
    </row>
    <row r="277" spans="1:16" x14ac:dyDescent="0.2">
      <c r="G277" s="476"/>
      <c r="H277" s="476"/>
      <c r="I277" s="476"/>
      <c r="J277" s="476"/>
      <c r="K277" s="476"/>
      <c r="L277" s="476"/>
      <c r="M277" s="476"/>
      <c r="N277" s="476"/>
      <c r="O277" s="476"/>
      <c r="P277" s="476"/>
    </row>
    <row r="278" spans="1:16" ht="12.75" customHeight="1" x14ac:dyDescent="0.3">
      <c r="A278" s="477"/>
      <c r="B278" s="477"/>
      <c r="C278" s="477"/>
      <c r="D278" s="477"/>
      <c r="E278" s="477"/>
      <c r="G278" s="478"/>
      <c r="H278" s="478"/>
      <c r="I278" s="478"/>
      <c r="J278" s="478"/>
      <c r="K278" s="478"/>
      <c r="L278" s="478"/>
      <c r="M278" s="478"/>
      <c r="N278" s="478"/>
      <c r="O278" s="478"/>
      <c r="P278" s="478"/>
    </row>
    <row r="279" spans="1:16" ht="87.75" customHeight="1" x14ac:dyDescent="0.3">
      <c r="A279" s="694" t="s">
        <v>461</v>
      </c>
      <c r="B279" s="694"/>
      <c r="C279" s="694"/>
      <c r="D279" s="694"/>
      <c r="E279" s="694"/>
      <c r="F279" s="694"/>
      <c r="G279" s="478"/>
      <c r="H279" s="478"/>
      <c r="I279" s="478"/>
      <c r="J279" s="478"/>
      <c r="K279" s="478"/>
      <c r="L279" s="478"/>
      <c r="N279" s="695" t="s">
        <v>462</v>
      </c>
      <c r="O279" s="695"/>
      <c r="P279" s="695"/>
    </row>
    <row r="280" spans="1:16" ht="18.75" x14ac:dyDescent="0.3">
      <c r="A280" s="477"/>
      <c r="B280" s="477"/>
      <c r="C280" s="477"/>
      <c r="D280" s="477"/>
      <c r="E280" s="477"/>
      <c r="G280" s="478"/>
      <c r="H280" s="478"/>
      <c r="I280" s="478"/>
      <c r="J280" s="479" t="s">
        <v>463</v>
      </c>
      <c r="K280" s="478"/>
      <c r="L280" s="478"/>
      <c r="M280" s="478"/>
      <c r="N280" s="478"/>
      <c r="O280" s="478"/>
      <c r="P280" s="478"/>
    </row>
    <row r="281" spans="1:16" x14ac:dyDescent="0.2">
      <c r="G281" s="478"/>
      <c r="H281" s="478"/>
      <c r="I281" s="478"/>
      <c r="J281" s="478"/>
      <c r="K281" s="478"/>
      <c r="L281" s="478"/>
      <c r="M281" s="478"/>
      <c r="N281" s="478"/>
      <c r="O281" s="478"/>
      <c r="P281" s="478"/>
    </row>
    <row r="282" spans="1:16" x14ac:dyDescent="0.2">
      <c r="G282" s="478"/>
      <c r="H282" s="478"/>
      <c r="I282" s="478"/>
      <c r="J282" s="478"/>
      <c r="K282" s="478"/>
      <c r="L282" s="478"/>
      <c r="M282" s="478"/>
      <c r="N282" s="478"/>
      <c r="O282" s="478"/>
      <c r="P282" s="478"/>
    </row>
    <row r="283" spans="1:16" x14ac:dyDescent="0.2">
      <c r="G283" s="478"/>
      <c r="H283" s="480"/>
      <c r="I283" s="481"/>
      <c r="J283" s="478"/>
      <c r="K283" s="478"/>
      <c r="L283" s="478"/>
      <c r="M283" s="478"/>
      <c r="N283" s="478"/>
      <c r="O283" s="478"/>
      <c r="P283" s="478"/>
    </row>
    <row r="284" spans="1:16" x14ac:dyDescent="0.2">
      <c r="G284" s="478"/>
      <c r="H284" s="480"/>
      <c r="I284" s="481"/>
      <c r="J284" s="478"/>
      <c r="K284" s="478"/>
      <c r="L284" s="478"/>
      <c r="M284" s="478"/>
      <c r="N284" s="478"/>
      <c r="O284" s="478"/>
      <c r="P284" s="478"/>
    </row>
    <row r="285" spans="1:16" x14ac:dyDescent="0.2">
      <c r="G285" s="478"/>
      <c r="H285" s="480"/>
      <c r="I285" s="481"/>
      <c r="J285" s="478"/>
      <c r="K285" s="478"/>
      <c r="L285" s="478"/>
      <c r="M285" s="478"/>
      <c r="N285" s="478"/>
      <c r="O285" s="478"/>
      <c r="P285" s="478"/>
    </row>
    <row r="286" spans="1:16" x14ac:dyDescent="0.2">
      <c r="G286" s="478"/>
      <c r="H286" s="480"/>
      <c r="I286" s="481"/>
      <c r="J286" s="478"/>
      <c r="K286" s="478"/>
      <c r="L286" s="478"/>
      <c r="M286" s="478"/>
      <c r="N286" s="478"/>
      <c r="O286" s="478"/>
      <c r="P286" s="478"/>
    </row>
    <row r="287" spans="1:16" x14ac:dyDescent="0.2">
      <c r="G287" s="478"/>
      <c r="H287" s="480"/>
      <c r="I287" s="481"/>
      <c r="J287" s="478"/>
      <c r="K287" s="478"/>
      <c r="L287" s="478"/>
      <c r="M287" s="478"/>
      <c r="N287" s="478"/>
      <c r="O287" s="478"/>
      <c r="P287" s="478"/>
    </row>
  </sheetData>
  <mergeCells count="81">
    <mergeCell ref="N279:P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17:D119"/>
    <mergeCell ref="E117:E119"/>
    <mergeCell ref="G117:G119"/>
    <mergeCell ref="H117:H119"/>
    <mergeCell ref="D123:D124"/>
    <mergeCell ref="E123:E124"/>
    <mergeCell ref="G123:G124"/>
    <mergeCell ref="H123:H124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I13:I14"/>
    <mergeCell ref="M13:O13"/>
    <mergeCell ref="D32:D33"/>
    <mergeCell ref="E32:E33"/>
    <mergeCell ref="G32:G33"/>
    <mergeCell ref="H32:H33"/>
    <mergeCell ref="B8:P8"/>
    <mergeCell ref="A11:A14"/>
    <mergeCell ref="B11:B14"/>
    <mergeCell ref="C11:C14"/>
    <mergeCell ref="D11:F12"/>
    <mergeCell ref="G11:I12"/>
    <mergeCell ref="J11:P11"/>
    <mergeCell ref="J12:J14"/>
    <mergeCell ref="K12:K14"/>
    <mergeCell ref="L12:L14"/>
    <mergeCell ref="M12:P12"/>
    <mergeCell ref="D13:D14"/>
    <mergeCell ref="E13:E14"/>
    <mergeCell ref="F13:F14"/>
    <mergeCell ref="G13:G14"/>
    <mergeCell ref="H13:H14"/>
    <mergeCell ref="B2:P2"/>
    <mergeCell ref="B3:P3"/>
    <mergeCell ref="B4:P4"/>
    <mergeCell ref="B5:P5"/>
    <mergeCell ref="B6:P6"/>
  </mergeCells>
  <pageMargins left="0.39370099999999991" right="0.39370099999999991" top="0.39370099999999991" bottom="0.39370099999999991" header="0" footer="0"/>
  <pageSetup paperSize="9" scale="87" orientation="landscape" horizontalDpi="300" verticalDpi="300"/>
  <headerFooter>
    <oddHeader>&amp;C&amp;P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A92" sqref="A92"/>
    </sheetView>
  </sheetViews>
  <sheetFormatPr defaultRowHeight="12.75" customHeight="1" x14ac:dyDescent="0.2"/>
  <cols>
    <col min="1" max="1" width="3.85546875" style="429" bestFit="1" customWidth="1"/>
    <col min="2" max="2" width="38.140625" style="430" bestFit="1" customWidth="1"/>
    <col min="3" max="3" width="11.7109375" style="430" bestFit="1" customWidth="1"/>
    <col min="4" max="5" width="7.42578125" style="430" bestFit="1" customWidth="1"/>
    <col min="6" max="6" width="7.85546875" style="430" bestFit="1" customWidth="1"/>
    <col min="7" max="7" width="5.7109375" style="431" bestFit="1" customWidth="1"/>
    <col min="8" max="8" width="6.5703125" style="432" bestFit="1" customWidth="1"/>
    <col min="9" max="9" width="6.5703125" style="430" bestFit="1" customWidth="1"/>
    <col min="10" max="10" width="10.42578125" style="431" bestFit="1" customWidth="1"/>
    <col min="11" max="11" width="7.28515625" style="433" bestFit="1" customWidth="1"/>
    <col min="12" max="12" width="15.140625" style="433" bestFit="1" customWidth="1"/>
    <col min="13" max="13" width="9.28515625" style="433" bestFit="1" customWidth="1"/>
    <col min="14" max="14" width="13.42578125" style="433" bestFit="1" customWidth="1"/>
    <col min="15" max="15" width="9.85546875" style="433" bestFit="1" customWidth="1"/>
    <col min="16" max="257" width="9.140625" style="429" bestFit="1" customWidth="1"/>
  </cols>
  <sheetData>
    <row r="2" spans="1:15" ht="18.75" x14ac:dyDescent="0.3">
      <c r="B2" s="666" t="s">
        <v>373</v>
      </c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</row>
    <row r="3" spans="1:15" ht="18.75" x14ac:dyDescent="0.3">
      <c r="B3" s="667" t="s">
        <v>1048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</row>
    <row r="4" spans="1:15" x14ac:dyDescent="0.2">
      <c r="B4" s="668" t="s">
        <v>1031</v>
      </c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</row>
    <row r="5" spans="1:15" ht="18.75" x14ac:dyDescent="0.3">
      <c r="B5" s="669" t="s">
        <v>1032</v>
      </c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69"/>
    </row>
    <row r="6" spans="1:15" x14ac:dyDescent="0.2">
      <c r="B6" s="668" t="s">
        <v>1033</v>
      </c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</row>
    <row r="8" spans="1:15" ht="18.75" x14ac:dyDescent="0.3">
      <c r="B8" s="666" t="s">
        <v>374</v>
      </c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6"/>
      <c r="N8" s="666"/>
      <c r="O8" s="666"/>
    </row>
    <row r="10" spans="1:15" ht="3" customHeight="1" x14ac:dyDescent="0.2"/>
    <row r="11" spans="1:15" ht="26.25" customHeight="1" x14ac:dyDescent="0.2">
      <c r="A11" s="670" t="s">
        <v>271</v>
      </c>
      <c r="B11" s="670" t="s">
        <v>1034</v>
      </c>
      <c r="C11" s="670" t="s">
        <v>1035</v>
      </c>
      <c r="D11" s="671" t="s">
        <v>1036</v>
      </c>
      <c r="E11" s="672"/>
      <c r="F11" s="673"/>
      <c r="G11" s="671" t="s">
        <v>1037</v>
      </c>
      <c r="H11" s="672"/>
      <c r="I11" s="673"/>
      <c r="J11" s="677" t="s">
        <v>1038</v>
      </c>
      <c r="K11" s="678"/>
      <c r="L11" s="678"/>
      <c r="M11" s="678"/>
      <c r="N11" s="678"/>
      <c r="O11" s="679"/>
    </row>
    <row r="12" spans="1:15" ht="24.75" customHeight="1" x14ac:dyDescent="0.2">
      <c r="A12" s="670"/>
      <c r="B12" s="670"/>
      <c r="C12" s="670"/>
      <c r="D12" s="674"/>
      <c r="E12" s="675"/>
      <c r="F12" s="676"/>
      <c r="G12" s="674"/>
      <c r="H12" s="675"/>
      <c r="I12" s="676"/>
      <c r="J12" s="680" t="s">
        <v>1039</v>
      </c>
      <c r="K12" s="680" t="s">
        <v>1040</v>
      </c>
      <c r="L12" s="683" t="s">
        <v>273</v>
      </c>
      <c r="M12" s="684"/>
      <c r="N12" s="684"/>
      <c r="O12" s="685"/>
    </row>
    <row r="13" spans="1:15" ht="24.75" customHeight="1" x14ac:dyDescent="0.2">
      <c r="A13" s="670"/>
      <c r="B13" s="670"/>
      <c r="C13" s="670"/>
      <c r="D13" s="686">
        <v>2020</v>
      </c>
      <c r="E13" s="686">
        <v>2021</v>
      </c>
      <c r="F13" s="686">
        <v>2022</v>
      </c>
      <c r="G13" s="686">
        <v>2020</v>
      </c>
      <c r="H13" s="686">
        <v>2021</v>
      </c>
      <c r="I13" s="686">
        <v>2022</v>
      </c>
      <c r="J13" s="681"/>
      <c r="K13" s="681"/>
      <c r="L13" s="683" t="s">
        <v>1041</v>
      </c>
      <c r="M13" s="684"/>
      <c r="N13" s="685"/>
      <c r="O13" s="435" t="s">
        <v>1042</v>
      </c>
    </row>
    <row r="14" spans="1:15" ht="62.25" customHeight="1" x14ac:dyDescent="0.2">
      <c r="A14" s="670"/>
      <c r="B14" s="670"/>
      <c r="C14" s="670"/>
      <c r="D14" s="687"/>
      <c r="E14" s="687"/>
      <c r="F14" s="687"/>
      <c r="G14" s="687"/>
      <c r="H14" s="687"/>
      <c r="I14" s="687"/>
      <c r="J14" s="682"/>
      <c r="K14" s="682"/>
      <c r="L14" s="434" t="s">
        <v>394</v>
      </c>
      <c r="M14" s="434" t="s">
        <v>1043</v>
      </c>
      <c r="N14" s="434" t="s">
        <v>1044</v>
      </c>
      <c r="O14" s="436"/>
    </row>
    <row r="15" spans="1:15" ht="25.5" customHeight="1" x14ac:dyDescent="0.2">
      <c r="A15" s="437">
        <v>1</v>
      </c>
      <c r="B15" s="437">
        <v>2</v>
      </c>
      <c r="C15" s="437">
        <v>3</v>
      </c>
      <c r="D15" s="437">
        <v>4</v>
      </c>
      <c r="E15" s="437">
        <v>5</v>
      </c>
      <c r="F15" s="437">
        <v>6</v>
      </c>
      <c r="G15" s="437">
        <v>7</v>
      </c>
      <c r="H15" s="437">
        <v>8</v>
      </c>
      <c r="I15" s="437">
        <v>9</v>
      </c>
      <c r="J15" s="437">
        <v>10</v>
      </c>
      <c r="K15" s="437">
        <v>11</v>
      </c>
      <c r="L15" s="437">
        <v>12</v>
      </c>
      <c r="M15" s="437">
        <v>13</v>
      </c>
      <c r="N15" s="437">
        <v>14</v>
      </c>
      <c r="O15" s="437">
        <v>15</v>
      </c>
    </row>
    <row r="16" spans="1:15" ht="17.25" customHeight="1" x14ac:dyDescent="0.2">
      <c r="A16" s="438"/>
      <c r="B16" s="42" t="s">
        <v>23</v>
      </c>
      <c r="C16" s="89"/>
      <c r="D16" s="89"/>
      <c r="E16" s="89"/>
      <c r="F16" s="89"/>
      <c r="G16" s="439"/>
      <c r="H16" s="440"/>
      <c r="I16" s="440"/>
      <c r="J16" s="439"/>
      <c r="K16" s="439"/>
      <c r="L16" s="439"/>
      <c r="M16" s="439"/>
      <c r="N16" s="439"/>
      <c r="O16" s="439"/>
    </row>
    <row r="17" spans="1:17" ht="49.5" customHeight="1" x14ac:dyDescent="0.2">
      <c r="A17" s="437">
        <v>1</v>
      </c>
      <c r="B17" s="441" t="s">
        <v>24</v>
      </c>
      <c r="C17" s="442">
        <f>'2022'!B5</f>
        <v>67.034000000000006</v>
      </c>
      <c r="D17" s="443">
        <f>'2022'!AL5</f>
        <v>881.589111</v>
      </c>
      <c r="E17" s="443">
        <f>'2022'!AM5</f>
        <v>1082</v>
      </c>
      <c r="F17" s="443">
        <f>'2022'!AN5</f>
        <v>1198</v>
      </c>
      <c r="G17" s="442">
        <f>'2022'!AO5</f>
        <v>13.152158</v>
      </c>
      <c r="H17" s="442">
        <f>'2022'!AP5</f>
        <v>16.142026000000001</v>
      </c>
      <c r="I17" s="442">
        <f>'2022'!AQ5</f>
        <v>17.87152788137363</v>
      </c>
      <c r="J17" s="428">
        <f t="shared" ref="J17:J80" si="0">IF(K17&gt;0,K17/F17*100,0)</f>
        <v>10.016694490818031</v>
      </c>
      <c r="K17" s="444">
        <f>'2022'!AX5</f>
        <v>120</v>
      </c>
      <c r="L17" s="444"/>
      <c r="M17" s="444">
        <f>'2022'!BA5</f>
        <v>0</v>
      </c>
      <c r="N17" s="444">
        <f t="shared" ref="N17:N80" si="1">K17-M17-O17</f>
        <v>120</v>
      </c>
      <c r="O17" s="444">
        <f>'2022'!BC5</f>
        <v>0</v>
      </c>
      <c r="Q17" s="444">
        <f t="shared" ref="Q17:Q80" si="2">K17-M17-O17</f>
        <v>120</v>
      </c>
    </row>
    <row r="18" spans="1:17" ht="30" customHeight="1" x14ac:dyDescent="0.2">
      <c r="A18" s="437">
        <v>2</v>
      </c>
      <c r="B18" s="445" t="s">
        <v>25</v>
      </c>
      <c r="C18" s="442">
        <f>'2022'!B6</f>
        <v>10.308</v>
      </c>
      <c r="D18" s="443">
        <f>'2022'!AL6</f>
        <v>184.409729</v>
      </c>
      <c r="E18" s="443">
        <f>'2022'!AM6</f>
        <v>54</v>
      </c>
      <c r="F18" s="443">
        <f>'2022'!AN6</f>
        <v>92</v>
      </c>
      <c r="G18" s="442">
        <f>'2022'!AO6</f>
        <v>14.41264</v>
      </c>
      <c r="H18" s="442">
        <f>'2022'!AP6</f>
        <v>4.2203989999999996</v>
      </c>
      <c r="I18" s="442">
        <f>'2022'!AQ6</f>
        <v>8.9251067132324415</v>
      </c>
      <c r="J18" s="428">
        <f t="shared" si="0"/>
        <v>11.956521739130435</v>
      </c>
      <c r="K18" s="444">
        <f>'2022'!AX6</f>
        <v>11</v>
      </c>
      <c r="L18" s="444"/>
      <c r="M18" s="444">
        <f>'2022'!BA6</f>
        <v>1</v>
      </c>
      <c r="N18" s="444">
        <f t="shared" si="1"/>
        <v>6</v>
      </c>
      <c r="O18" s="444">
        <f>'2022'!BC6</f>
        <v>4</v>
      </c>
      <c r="Q18" s="444">
        <f t="shared" si="2"/>
        <v>6</v>
      </c>
    </row>
    <row r="19" spans="1:17" ht="17.25" customHeight="1" x14ac:dyDescent="0.2">
      <c r="A19" s="438"/>
      <c r="B19" s="89" t="s">
        <v>26</v>
      </c>
      <c r="C19" s="96"/>
      <c r="D19" s="446"/>
      <c r="E19" s="446"/>
      <c r="F19" s="446"/>
      <c r="G19" s="447"/>
      <c r="H19" s="447"/>
      <c r="I19" s="447"/>
      <c r="J19" s="486"/>
      <c r="K19" s="439"/>
      <c r="L19" s="439"/>
      <c r="M19" s="439"/>
      <c r="N19" s="444">
        <f t="shared" si="1"/>
        <v>0</v>
      </c>
      <c r="O19" s="439"/>
      <c r="Q19" s="444">
        <f t="shared" si="2"/>
        <v>0</v>
      </c>
    </row>
    <row r="20" spans="1:17" ht="48" customHeight="1" x14ac:dyDescent="0.2">
      <c r="A20" s="437">
        <v>3</v>
      </c>
      <c r="B20" s="441" t="s">
        <v>285</v>
      </c>
      <c r="C20" s="442">
        <f>'2022'!B8</f>
        <v>397.6</v>
      </c>
      <c r="D20" s="443">
        <f>'2022'!AL8</f>
        <v>569.66149900000005</v>
      </c>
      <c r="E20" s="443">
        <f>'2022'!AM8</f>
        <v>575</v>
      </c>
      <c r="F20" s="443">
        <f>'2022'!AN8</f>
        <v>586</v>
      </c>
      <c r="G20" s="442">
        <f>'2022'!AO8</f>
        <v>1.43275</v>
      </c>
      <c r="H20" s="442">
        <f>'2022'!AP8</f>
        <v>1.446177</v>
      </c>
      <c r="I20" s="442">
        <f>'2022'!AQ8</f>
        <v>1.4738430583501005</v>
      </c>
      <c r="J20" s="428">
        <f t="shared" si="0"/>
        <v>4.9488054607508536</v>
      </c>
      <c r="K20" s="444">
        <f>'2022'!AX8</f>
        <v>29</v>
      </c>
      <c r="L20" s="444"/>
      <c r="M20" s="444">
        <f>'2022'!BA8</f>
        <v>0</v>
      </c>
      <c r="N20" s="444">
        <f t="shared" si="1"/>
        <v>29</v>
      </c>
      <c r="O20" s="444">
        <f>'2022'!BC8</f>
        <v>0</v>
      </c>
      <c r="Q20" s="444">
        <f t="shared" si="2"/>
        <v>29</v>
      </c>
    </row>
    <row r="21" spans="1:17" ht="31.5" x14ac:dyDescent="0.2">
      <c r="A21" s="437">
        <v>4</v>
      </c>
      <c r="B21" s="448" t="s">
        <v>28</v>
      </c>
      <c r="C21" s="442">
        <f>'2022'!B9</f>
        <v>236.4</v>
      </c>
      <c r="D21" s="443">
        <f>'2022'!AL9</f>
        <v>371.40646400000003</v>
      </c>
      <c r="E21" s="443">
        <f>'2022'!AM9</f>
        <v>402</v>
      </c>
      <c r="F21" s="443">
        <f>'2022'!AN9</f>
        <v>401</v>
      </c>
      <c r="G21" s="442">
        <f>'2022'!AO9</f>
        <v>1.5710930000000001</v>
      </c>
      <c r="H21" s="442">
        <f>'2022'!AP9</f>
        <v>1.7005079999999999</v>
      </c>
      <c r="I21" s="442">
        <f>'2022'!AQ9</f>
        <v>1.6962774957698814</v>
      </c>
      <c r="J21" s="428">
        <f t="shared" si="0"/>
        <v>4.9875311720698257</v>
      </c>
      <c r="K21" s="444">
        <f>'2022'!AX9</f>
        <v>20</v>
      </c>
      <c r="L21" s="444"/>
      <c r="M21" s="444">
        <f>'2022'!BA9</f>
        <v>2</v>
      </c>
      <c r="N21" s="444">
        <f t="shared" si="1"/>
        <v>11</v>
      </c>
      <c r="O21" s="444">
        <f>'2022'!BC9</f>
        <v>7</v>
      </c>
      <c r="Q21" s="444">
        <f t="shared" si="2"/>
        <v>11</v>
      </c>
    </row>
    <row r="22" spans="1:17" ht="17.25" customHeight="1" x14ac:dyDescent="0.2">
      <c r="A22" s="438"/>
      <c r="B22" s="89" t="s">
        <v>46</v>
      </c>
      <c r="C22" s="96"/>
      <c r="D22" s="446"/>
      <c r="E22" s="446"/>
      <c r="F22" s="446"/>
      <c r="G22" s="447"/>
      <c r="H22" s="447"/>
      <c r="I22" s="449"/>
      <c r="J22" s="486"/>
      <c r="K22" s="439"/>
      <c r="L22" s="439"/>
      <c r="M22" s="439"/>
      <c r="N22" s="444">
        <f t="shared" si="1"/>
        <v>0</v>
      </c>
      <c r="O22" s="439"/>
      <c r="Q22" s="444">
        <f t="shared" si="2"/>
        <v>0</v>
      </c>
    </row>
    <row r="23" spans="1:17" ht="47.25" x14ac:dyDescent="0.2">
      <c r="A23" s="437">
        <v>5</v>
      </c>
      <c r="B23" s="441" t="s">
        <v>286</v>
      </c>
      <c r="C23" s="442">
        <f>'2022'!B11</f>
        <v>225.4</v>
      </c>
      <c r="D23" s="443">
        <f>'2022'!AL11</f>
        <v>137.30688499999999</v>
      </c>
      <c r="E23" s="443">
        <f>'2022'!AM11</f>
        <v>138</v>
      </c>
      <c r="F23" s="443">
        <f>'2022'!AN11</f>
        <v>147</v>
      </c>
      <c r="G23" s="442">
        <f>'2022'!AO11</f>
        <v>0.60916999999999999</v>
      </c>
      <c r="H23" s="442">
        <f>'2022'!AP11</f>
        <v>0.61224500000000004</v>
      </c>
      <c r="I23" s="442">
        <f>'2022'!AQ11</f>
        <v>0.65217391304347827</v>
      </c>
      <c r="J23" s="428">
        <f t="shared" si="0"/>
        <v>2.7210884353741496</v>
      </c>
      <c r="K23" s="444">
        <f>'2022'!AX11</f>
        <v>4</v>
      </c>
      <c r="L23" s="444"/>
      <c r="M23" s="444">
        <f>'2022'!BA11</f>
        <v>0</v>
      </c>
      <c r="N23" s="444">
        <f t="shared" si="1"/>
        <v>4</v>
      </c>
      <c r="O23" s="444">
        <f>'2022'!BC11</f>
        <v>0</v>
      </c>
      <c r="Q23" s="444">
        <f t="shared" si="2"/>
        <v>4</v>
      </c>
    </row>
    <row r="24" spans="1:17" ht="47.25" x14ac:dyDescent="0.2">
      <c r="A24" s="437">
        <v>6</v>
      </c>
      <c r="B24" s="441" t="s">
        <v>48</v>
      </c>
      <c r="C24" s="442">
        <f>'2022'!B12</f>
        <v>358.7</v>
      </c>
      <c r="D24" s="443">
        <f>'2022'!AL12</f>
        <v>365.73590100000001</v>
      </c>
      <c r="E24" s="443">
        <f>'2022'!AM12</f>
        <v>360</v>
      </c>
      <c r="F24" s="443">
        <f>'2022'!AN12</f>
        <v>377</v>
      </c>
      <c r="G24" s="442">
        <f>'2022'!AO12</f>
        <v>1.0196149999999999</v>
      </c>
      <c r="H24" s="442">
        <f>'2022'!AP12</f>
        <v>1.0036240000000001</v>
      </c>
      <c r="I24" s="442">
        <f>'2022'!AQ12</f>
        <v>1.0510175634234737</v>
      </c>
      <c r="J24" s="428">
        <f t="shared" si="0"/>
        <v>4.774535809018567</v>
      </c>
      <c r="K24" s="444">
        <f>'2022'!AX12</f>
        <v>18</v>
      </c>
      <c r="L24" s="444"/>
      <c r="M24" s="444">
        <f>'2022'!BA12</f>
        <v>0</v>
      </c>
      <c r="N24" s="444">
        <f t="shared" si="1"/>
        <v>18</v>
      </c>
      <c r="O24" s="444">
        <f>'2022'!BC12</f>
        <v>0</v>
      </c>
      <c r="Q24" s="444">
        <f t="shared" si="2"/>
        <v>18</v>
      </c>
    </row>
    <row r="25" spans="1:17" ht="30" customHeight="1" x14ac:dyDescent="0.2">
      <c r="A25" s="437">
        <v>7</v>
      </c>
      <c r="B25" s="114" t="s">
        <v>50</v>
      </c>
      <c r="C25" s="442">
        <f>'2022'!B13</f>
        <v>57.56</v>
      </c>
      <c r="D25" s="443">
        <f>'2022'!AL13</f>
        <v>153.908951</v>
      </c>
      <c r="E25" s="443">
        <f>'2022'!AM13</f>
        <v>157</v>
      </c>
      <c r="F25" s="443">
        <f>'2022'!AN13</f>
        <v>161</v>
      </c>
      <c r="G25" s="442">
        <f>'2022'!AO13</f>
        <v>2.6710099999999999</v>
      </c>
      <c r="H25" s="442">
        <f>'2022'!AP13</f>
        <v>2.7246540000000001</v>
      </c>
      <c r="I25" s="442">
        <f>'2022'!AQ13</f>
        <v>2.7970813064628213</v>
      </c>
      <c r="J25" s="428">
        <f t="shared" si="0"/>
        <v>6.2111801242236027</v>
      </c>
      <c r="K25" s="444">
        <f>'2022'!AX13</f>
        <v>10</v>
      </c>
      <c r="L25" s="444"/>
      <c r="M25" s="444">
        <f>'2022'!BA13</f>
        <v>0</v>
      </c>
      <c r="N25" s="444">
        <f t="shared" si="1"/>
        <v>10</v>
      </c>
      <c r="O25" s="444">
        <f>'2022'!BC13</f>
        <v>0</v>
      </c>
      <c r="Q25" s="444">
        <f t="shared" si="2"/>
        <v>10</v>
      </c>
    </row>
    <row r="26" spans="1:17" ht="47.25" x14ac:dyDescent="0.2">
      <c r="A26" s="437">
        <v>8</v>
      </c>
      <c r="B26" s="114" t="s">
        <v>51</v>
      </c>
      <c r="C26" s="442">
        <f>'2022'!B14</f>
        <v>335.71</v>
      </c>
      <c r="D26" s="443">
        <f>'2022'!AL14</f>
        <v>1562.934814</v>
      </c>
      <c r="E26" s="443">
        <f>'2022'!AM14</f>
        <v>878</v>
      </c>
      <c r="F26" s="443">
        <f>'2022'!AN14</f>
        <v>1301</v>
      </c>
      <c r="G26" s="442">
        <f>'2022'!AO14</f>
        <v>4.052098</v>
      </c>
      <c r="H26" s="442">
        <f>'2022'!AP14</f>
        <v>2.276322</v>
      </c>
      <c r="I26" s="442">
        <f>'2022'!AQ14</f>
        <v>3.8753686217270862</v>
      </c>
      <c r="J26" s="428">
        <f t="shared" si="0"/>
        <v>6.9946195234435047</v>
      </c>
      <c r="K26" s="444">
        <f>'2022'!AX14</f>
        <v>91</v>
      </c>
      <c r="L26" s="444"/>
      <c r="M26" s="444">
        <f>'2022'!BA14</f>
        <v>0</v>
      </c>
      <c r="N26" s="444">
        <f t="shared" si="1"/>
        <v>91</v>
      </c>
      <c r="O26" s="444">
        <f>'2022'!BC14</f>
        <v>0</v>
      </c>
      <c r="Q26" s="444">
        <f t="shared" si="2"/>
        <v>91</v>
      </c>
    </row>
    <row r="27" spans="1:17" ht="47.25" x14ac:dyDescent="0.2">
      <c r="A27" s="437">
        <v>9</v>
      </c>
      <c r="B27" s="104" t="s">
        <v>287</v>
      </c>
      <c r="C27" s="442">
        <f>'2022'!B15</f>
        <v>164.08600000000001</v>
      </c>
      <c r="D27" s="443">
        <f>'2022'!AL15</f>
        <v>212.16830400000001</v>
      </c>
      <c r="E27" s="443">
        <f>'2022'!AM15</f>
        <v>283</v>
      </c>
      <c r="F27" s="443">
        <f>'2022'!AN15</f>
        <v>276</v>
      </c>
      <c r="G27" s="442">
        <f>'2022'!AO15</f>
        <v>1.293031</v>
      </c>
      <c r="H27" s="442">
        <f>'2022'!AP15</f>
        <v>1.7247049999999999</v>
      </c>
      <c r="I27" s="442">
        <f>'2022'!AQ15</f>
        <v>1.682044781395122</v>
      </c>
      <c r="J27" s="428">
        <f t="shared" si="0"/>
        <v>4.7101449275362324</v>
      </c>
      <c r="K27" s="444">
        <f>'2022'!AX15</f>
        <v>13</v>
      </c>
      <c r="L27" s="444"/>
      <c r="M27" s="444">
        <f>'2022'!BA15</f>
        <v>0</v>
      </c>
      <c r="N27" s="444">
        <f t="shared" si="1"/>
        <v>13</v>
      </c>
      <c r="O27" s="444">
        <f>'2022'!BC15</f>
        <v>0</v>
      </c>
      <c r="Q27" s="444">
        <f t="shared" si="2"/>
        <v>13</v>
      </c>
    </row>
    <row r="28" spans="1:17" ht="47.25" x14ac:dyDescent="0.2">
      <c r="A28" s="437">
        <v>10</v>
      </c>
      <c r="B28" s="104" t="s">
        <v>288</v>
      </c>
      <c r="C28" s="442">
        <f>'2022'!B16</f>
        <v>371.93</v>
      </c>
      <c r="D28" s="443">
        <f>'2022'!AL16</f>
        <v>392.58578499999999</v>
      </c>
      <c r="E28" s="443">
        <f>'2022'!AM16</f>
        <v>381</v>
      </c>
      <c r="F28" s="443">
        <f>'2022'!AN16</f>
        <v>398</v>
      </c>
      <c r="G28" s="442">
        <f>'2022'!AO16</f>
        <v>1.0555369999999999</v>
      </c>
      <c r="H28" s="442">
        <f>'2022'!AP16</f>
        <v>1.024386</v>
      </c>
      <c r="I28" s="442">
        <f>'2022'!AQ16</f>
        <v>1.0700938348613986</v>
      </c>
      <c r="J28" s="428">
        <f t="shared" si="0"/>
        <v>4.7738693467336679</v>
      </c>
      <c r="K28" s="444">
        <f>'2022'!AX16</f>
        <v>19</v>
      </c>
      <c r="L28" s="444"/>
      <c r="M28" s="444">
        <f>'2022'!BA16</f>
        <v>0</v>
      </c>
      <c r="N28" s="444">
        <f t="shared" si="1"/>
        <v>19</v>
      </c>
      <c r="O28" s="444">
        <f>'2022'!BC16</f>
        <v>0</v>
      </c>
      <c r="Q28" s="444">
        <f t="shared" si="2"/>
        <v>19</v>
      </c>
    </row>
    <row r="29" spans="1:17" ht="47.25" x14ac:dyDescent="0.2">
      <c r="A29" s="437">
        <v>11</v>
      </c>
      <c r="B29" s="104" t="s">
        <v>289</v>
      </c>
      <c r="C29" s="442">
        <f>'2022'!B17</f>
        <v>291.029</v>
      </c>
      <c r="D29" s="443">
        <f>'2022'!AL17</f>
        <v>659.33984375</v>
      </c>
      <c r="E29" s="443">
        <f>'2022'!AM17</f>
        <v>699</v>
      </c>
      <c r="F29" s="443">
        <f>'2022'!AN17</f>
        <v>723</v>
      </c>
      <c r="G29" s="442">
        <f>'2022'!AO17</f>
        <v>2.2655470000000002</v>
      </c>
      <c r="H29" s="442">
        <f>'2022'!AP17</f>
        <v>2.4018229999999998</v>
      </c>
      <c r="I29" s="442">
        <f>'2022'!AQ17</f>
        <v>2.4842885073308847</v>
      </c>
      <c r="J29" s="428">
        <f t="shared" si="0"/>
        <v>6.9156293222683267</v>
      </c>
      <c r="K29" s="444">
        <f>'2022'!AX17</f>
        <v>50</v>
      </c>
      <c r="L29" s="444"/>
      <c r="M29" s="444">
        <f>'2022'!BA17</f>
        <v>0</v>
      </c>
      <c r="N29" s="444">
        <f t="shared" si="1"/>
        <v>50</v>
      </c>
      <c r="O29" s="444">
        <f>'2022'!BC17</f>
        <v>0</v>
      </c>
      <c r="Q29" s="444">
        <f t="shared" si="2"/>
        <v>50</v>
      </c>
    </row>
    <row r="30" spans="1:17" ht="47.25" x14ac:dyDescent="0.2">
      <c r="A30" s="437">
        <v>12</v>
      </c>
      <c r="B30" s="104" t="s">
        <v>290</v>
      </c>
      <c r="C30" s="442">
        <f>'2022'!B18</f>
        <v>170.64400000000001</v>
      </c>
      <c r="D30" s="443">
        <f>'2022'!AL18</f>
        <v>122.975494</v>
      </c>
      <c r="E30" s="443">
        <f>'2022'!AM18</f>
        <v>133</v>
      </c>
      <c r="F30" s="443">
        <f>'2022'!AN18</f>
        <v>138</v>
      </c>
      <c r="G30" s="442">
        <f>'2022'!AO18</f>
        <v>0.72065500000000005</v>
      </c>
      <c r="H30" s="442">
        <f>'2022'!AP18</f>
        <v>0.77939999999999998</v>
      </c>
      <c r="I30" s="442">
        <f>'2022'!AQ18</f>
        <v>0.8087011556222311</v>
      </c>
      <c r="J30" s="428">
        <f t="shared" si="0"/>
        <v>2.8985507246376812</v>
      </c>
      <c r="K30" s="444">
        <f>'2022'!AX18</f>
        <v>4</v>
      </c>
      <c r="L30" s="444"/>
      <c r="M30" s="444">
        <f>'2022'!BA18</f>
        <v>0</v>
      </c>
      <c r="N30" s="444">
        <f t="shared" si="1"/>
        <v>4</v>
      </c>
      <c r="O30" s="444">
        <f>'2022'!BC18</f>
        <v>0</v>
      </c>
      <c r="Q30" s="444">
        <f t="shared" si="2"/>
        <v>4</v>
      </c>
    </row>
    <row r="31" spans="1:17" ht="30" customHeight="1" x14ac:dyDescent="0.2">
      <c r="A31" s="437">
        <v>13</v>
      </c>
      <c r="B31" s="104" t="s">
        <v>291</v>
      </c>
      <c r="C31" s="442">
        <f>'2022'!B19</f>
        <v>50</v>
      </c>
      <c r="D31" s="443">
        <f>'2022'!AL19</f>
        <v>0</v>
      </c>
      <c r="E31" s="443">
        <f>'2022'!AM19</f>
        <v>0</v>
      </c>
      <c r="F31" s="443">
        <f>'2022'!AN19</f>
        <v>14</v>
      </c>
      <c r="G31" s="442">
        <f>'2022'!AO19</f>
        <v>0</v>
      </c>
      <c r="H31" s="442">
        <f>'2022'!AP19</f>
        <v>0</v>
      </c>
      <c r="I31" s="442">
        <f>'2022'!AQ19</f>
        <v>0.28000000000000003</v>
      </c>
      <c r="J31" s="428">
        <f t="shared" si="0"/>
        <v>0</v>
      </c>
      <c r="K31" s="444">
        <f>'2022'!AX19</f>
        <v>0</v>
      </c>
      <c r="L31" s="444"/>
      <c r="M31" s="444">
        <f>'2022'!BA19</f>
        <v>0</v>
      </c>
      <c r="N31" s="444">
        <f t="shared" si="1"/>
        <v>0</v>
      </c>
      <c r="O31" s="444">
        <f>'2022'!BC19</f>
        <v>0</v>
      </c>
      <c r="Q31" s="444">
        <f t="shared" si="2"/>
        <v>0</v>
      </c>
    </row>
    <row r="32" spans="1:17" ht="49.5" customHeight="1" x14ac:dyDescent="0.2">
      <c r="A32" s="450">
        <v>14</v>
      </c>
      <c r="B32" s="104" t="s">
        <v>408</v>
      </c>
      <c r="C32" s="442">
        <f>'2022'!B20</f>
        <v>434.36</v>
      </c>
      <c r="D32" s="688">
        <f>'2022'!AL20</f>
        <v>543.61792000000003</v>
      </c>
      <c r="E32" s="688">
        <f>'2022'!AM20</f>
        <v>723</v>
      </c>
      <c r="F32" s="443">
        <f>'2022'!AN20</f>
        <v>821</v>
      </c>
      <c r="G32" s="690">
        <f>'2022'!AO20</f>
        <v>1.251552</v>
      </c>
      <c r="H32" s="690">
        <f>'2022'!AP20</f>
        <v>1.6645369999999999</v>
      </c>
      <c r="I32" s="442">
        <f>'2022'!AQ20</f>
        <v>1.890137213371397</v>
      </c>
      <c r="J32" s="428">
        <f t="shared" si="0"/>
        <v>4.9939098660170522</v>
      </c>
      <c r="K32" s="444">
        <f>'2022'!AX20</f>
        <v>41</v>
      </c>
      <c r="L32" s="457"/>
      <c r="M32" s="444">
        <f>'2022'!BA20</f>
        <v>3</v>
      </c>
      <c r="N32" s="444">
        <f t="shared" si="1"/>
        <v>25</v>
      </c>
      <c r="O32" s="444">
        <f>'2022'!BC20</f>
        <v>13</v>
      </c>
      <c r="Q32" s="444">
        <f t="shared" si="2"/>
        <v>25</v>
      </c>
    </row>
    <row r="33" spans="1:17" ht="47.25" x14ac:dyDescent="0.2">
      <c r="A33" s="438">
        <v>15</v>
      </c>
      <c r="B33" s="108" t="s">
        <v>409</v>
      </c>
      <c r="C33" s="442">
        <f>'2022'!B21</f>
        <v>182.9</v>
      </c>
      <c r="D33" s="689"/>
      <c r="E33" s="689"/>
      <c r="F33" s="443">
        <f>'2022'!AN21</f>
        <v>0</v>
      </c>
      <c r="G33" s="691"/>
      <c r="H33" s="691"/>
      <c r="I33" s="442">
        <f>'2022'!AQ21</f>
        <v>0</v>
      </c>
      <c r="J33" s="428">
        <f t="shared" si="0"/>
        <v>0</v>
      </c>
      <c r="K33" s="444">
        <f>'2022'!AX21</f>
        <v>0</v>
      </c>
      <c r="L33" s="439"/>
      <c r="M33" s="444">
        <f>'2022'!BA21</f>
        <v>0</v>
      </c>
      <c r="N33" s="444">
        <f t="shared" si="1"/>
        <v>0</v>
      </c>
      <c r="O33" s="444">
        <f>'2022'!BC21</f>
        <v>0</v>
      </c>
      <c r="Q33" s="444">
        <f t="shared" si="2"/>
        <v>0</v>
      </c>
    </row>
    <row r="34" spans="1:17" ht="32.25" customHeight="1" x14ac:dyDescent="0.2">
      <c r="A34" s="437"/>
      <c r="B34" s="89" t="s">
        <v>35</v>
      </c>
      <c r="C34" s="96"/>
      <c r="D34" s="446"/>
      <c r="E34" s="446"/>
      <c r="F34" s="446"/>
      <c r="G34" s="447"/>
      <c r="H34" s="447"/>
      <c r="I34" s="447"/>
      <c r="J34" s="428"/>
      <c r="K34" s="439"/>
      <c r="L34" s="444"/>
      <c r="M34" s="439"/>
      <c r="N34" s="444">
        <f t="shared" si="1"/>
        <v>0</v>
      </c>
      <c r="O34" s="439"/>
      <c r="Q34" s="444">
        <f t="shared" si="2"/>
        <v>0</v>
      </c>
    </row>
    <row r="35" spans="1:17" ht="32.25" customHeight="1" x14ac:dyDescent="0.2">
      <c r="A35" s="437">
        <v>16</v>
      </c>
      <c r="B35" s="441" t="s">
        <v>36</v>
      </c>
      <c r="C35" s="442">
        <f>'2022'!B23</f>
        <v>8592.0195309999999</v>
      </c>
      <c r="D35" s="443">
        <f>'2022'!AL23</f>
        <v>0</v>
      </c>
      <c r="E35" s="443">
        <f>'2022'!AM23</f>
        <v>0</v>
      </c>
      <c r="F35" s="443">
        <f>'2022'!AN23</f>
        <v>0</v>
      </c>
      <c r="G35" s="442">
        <f>'2022'!AO23</f>
        <v>0</v>
      </c>
      <c r="H35" s="442">
        <f>'2022'!AP23</f>
        <v>0</v>
      </c>
      <c r="I35" s="442">
        <f>'2022'!AQ23</f>
        <v>0</v>
      </c>
      <c r="J35" s="428">
        <f t="shared" si="0"/>
        <v>0</v>
      </c>
      <c r="K35" s="444">
        <f>'2022'!AX23</f>
        <v>0</v>
      </c>
      <c r="L35" s="444"/>
      <c r="M35" s="444">
        <f>'2022'!BA23</f>
        <v>0</v>
      </c>
      <c r="N35" s="444">
        <f t="shared" si="1"/>
        <v>0</v>
      </c>
      <c r="O35" s="444">
        <f>'2022'!BC23</f>
        <v>0</v>
      </c>
      <c r="Q35" s="444">
        <f t="shared" si="2"/>
        <v>0</v>
      </c>
    </row>
    <row r="36" spans="1:17" ht="31.5" x14ac:dyDescent="0.2">
      <c r="A36" s="438">
        <v>17</v>
      </c>
      <c r="B36" s="456" t="s">
        <v>293</v>
      </c>
      <c r="C36" s="442">
        <f>'2022'!B24</f>
        <v>0</v>
      </c>
      <c r="D36" s="443">
        <f>'2022'!AL24</f>
        <v>0</v>
      </c>
      <c r="E36" s="443">
        <f>'2022'!AM24</f>
        <v>0</v>
      </c>
      <c r="F36" s="443">
        <f>'2022'!AN24</f>
        <v>0</v>
      </c>
      <c r="G36" s="442">
        <f>'2022'!AO24</f>
        <v>0</v>
      </c>
      <c r="H36" s="442">
        <f>'2022'!AP24</f>
        <v>0</v>
      </c>
      <c r="I36" s="442">
        <f>'2022'!AQ24</f>
        <v>0</v>
      </c>
      <c r="J36" s="428">
        <f t="shared" si="0"/>
        <v>0</v>
      </c>
      <c r="K36" s="444">
        <f>'2022'!AX24</f>
        <v>0</v>
      </c>
      <c r="L36" s="439"/>
      <c r="M36" s="444">
        <f>'2022'!BA24</f>
        <v>0</v>
      </c>
      <c r="N36" s="444">
        <f t="shared" si="1"/>
        <v>0</v>
      </c>
      <c r="O36" s="444">
        <f>'2022'!BC24</f>
        <v>0</v>
      </c>
      <c r="Q36" s="444">
        <f t="shared" si="2"/>
        <v>0</v>
      </c>
    </row>
    <row r="37" spans="1:17" ht="15.75" x14ac:dyDescent="0.2">
      <c r="A37" s="437"/>
      <c r="B37" s="89" t="s">
        <v>58</v>
      </c>
      <c r="C37" s="96"/>
      <c r="D37" s="446"/>
      <c r="E37" s="446"/>
      <c r="F37" s="446"/>
      <c r="G37" s="447"/>
      <c r="H37" s="447"/>
      <c r="I37" s="447"/>
      <c r="J37" s="428"/>
      <c r="K37" s="457"/>
      <c r="L37" s="444"/>
      <c r="M37" s="457"/>
      <c r="N37" s="444">
        <f t="shared" si="1"/>
        <v>0</v>
      </c>
      <c r="O37" s="457"/>
      <c r="Q37" s="444">
        <f t="shared" si="2"/>
        <v>0</v>
      </c>
    </row>
    <row r="38" spans="1:17" ht="31.5" x14ac:dyDescent="0.2">
      <c r="A38" s="437">
        <v>18</v>
      </c>
      <c r="B38" s="458" t="s">
        <v>60</v>
      </c>
      <c r="C38" s="442">
        <f>'2022'!B26</f>
        <v>1576.173</v>
      </c>
      <c r="D38" s="443">
        <f>'2022'!AL26</f>
        <v>3853.0427249999998</v>
      </c>
      <c r="E38" s="443">
        <f>'2022'!AM26</f>
        <v>1949</v>
      </c>
      <c r="F38" s="443">
        <f>'2022'!AN26</f>
        <v>2383</v>
      </c>
      <c r="G38" s="442">
        <f>'2022'!AO26</f>
        <v>2.4446690000000002</v>
      </c>
      <c r="H38" s="442">
        <f>'2022'!AP26</f>
        <v>1.23661</v>
      </c>
      <c r="I38" s="442">
        <f>'2022'!AQ26</f>
        <v>1.5118898750327534</v>
      </c>
      <c r="J38" s="428">
        <f t="shared" si="0"/>
        <v>4.9937054133445233</v>
      </c>
      <c r="K38" s="444">
        <f>'2022'!AX26</f>
        <v>119</v>
      </c>
      <c r="L38" s="444"/>
      <c r="M38" s="444">
        <f>'2022'!BA26</f>
        <v>0</v>
      </c>
      <c r="N38" s="444">
        <f t="shared" si="1"/>
        <v>119</v>
      </c>
      <c r="O38" s="444">
        <f>'2022'!BC26</f>
        <v>0</v>
      </c>
      <c r="Q38" s="444">
        <f t="shared" si="2"/>
        <v>119</v>
      </c>
    </row>
    <row r="39" spans="1:17" ht="47.25" x14ac:dyDescent="0.2">
      <c r="A39" s="437">
        <v>19</v>
      </c>
      <c r="B39" s="458" t="s">
        <v>59</v>
      </c>
      <c r="C39" s="442">
        <f>'2022'!B27</f>
        <v>116.81</v>
      </c>
      <c r="D39" s="443">
        <f>'2022'!AL27</f>
        <v>614.53539999999998</v>
      </c>
      <c r="E39" s="443">
        <f>'2022'!AM27</f>
        <v>625</v>
      </c>
      <c r="F39" s="443">
        <f>'2022'!AN27</f>
        <v>632</v>
      </c>
      <c r="G39" s="442">
        <f>'2022'!AO27</f>
        <v>5.2609830000000004</v>
      </c>
      <c r="H39" s="442">
        <f>'2022'!AP27</f>
        <v>5.3505690000000001</v>
      </c>
      <c r="I39" s="442">
        <f>'2022'!AQ27</f>
        <v>5.4104956767400054</v>
      </c>
      <c r="J39" s="428">
        <f t="shared" si="0"/>
        <v>7.9113924050632916</v>
      </c>
      <c r="K39" s="444">
        <f>'2022'!AX27</f>
        <v>50</v>
      </c>
      <c r="L39" s="444"/>
      <c r="M39" s="444">
        <f>'2022'!BA27</f>
        <v>0</v>
      </c>
      <c r="N39" s="444">
        <f t="shared" si="1"/>
        <v>50</v>
      </c>
      <c r="O39" s="444">
        <f>'2022'!BC27</f>
        <v>0</v>
      </c>
      <c r="Q39" s="444">
        <f t="shared" si="2"/>
        <v>50</v>
      </c>
    </row>
    <row r="40" spans="1:17" ht="30.75" customHeight="1" x14ac:dyDescent="0.2">
      <c r="A40" s="437">
        <v>20</v>
      </c>
      <c r="B40" s="458" t="s">
        <v>294</v>
      </c>
      <c r="C40" s="442">
        <f>'2022'!B28</f>
        <v>109.2</v>
      </c>
      <c r="D40" s="443">
        <f>'2022'!AL28</f>
        <v>282.42535400000003</v>
      </c>
      <c r="E40" s="443">
        <f>'2022'!AM28</f>
        <v>350</v>
      </c>
      <c r="F40" s="443">
        <f>'2022'!AN28</f>
        <v>377</v>
      </c>
      <c r="G40" s="442">
        <f>'2022'!AO28</f>
        <v>2.57429</v>
      </c>
      <c r="H40" s="442">
        <f>'2022'!AP28</f>
        <v>3.190229</v>
      </c>
      <c r="I40" s="442">
        <f>'2022'!AQ28</f>
        <v>3.4523809523809521</v>
      </c>
      <c r="J40" s="428">
        <f t="shared" si="0"/>
        <v>6.8965517241379306</v>
      </c>
      <c r="K40" s="444">
        <f>'2022'!AX28</f>
        <v>26</v>
      </c>
      <c r="L40" s="444"/>
      <c r="M40" s="444">
        <f>'2022'!BA28</f>
        <v>0</v>
      </c>
      <c r="N40" s="444">
        <f t="shared" si="1"/>
        <v>26</v>
      </c>
      <c r="O40" s="444">
        <f>'2022'!BC28</f>
        <v>0</v>
      </c>
      <c r="Q40" s="444">
        <f t="shared" si="2"/>
        <v>26</v>
      </c>
    </row>
    <row r="41" spans="1:17" ht="31.5" x14ac:dyDescent="0.2">
      <c r="A41" s="483">
        <v>21</v>
      </c>
      <c r="B41" s="448" t="s">
        <v>62</v>
      </c>
      <c r="C41" s="442">
        <f>'2022'!B29</f>
        <v>395.2</v>
      </c>
      <c r="D41" s="443">
        <f>'2022'!AL29</f>
        <v>770.83972200000005</v>
      </c>
      <c r="E41" s="443">
        <f>'2022'!AM29</f>
        <v>419</v>
      </c>
      <c r="F41" s="443">
        <f>'2022'!AN29</f>
        <v>644</v>
      </c>
      <c r="G41" s="442">
        <f>'2022'!AO29</f>
        <v>1.7247939999999999</v>
      </c>
      <c r="H41" s="442">
        <f>'2022'!AP29</f>
        <v>0.93753399999999998</v>
      </c>
      <c r="I41" s="442">
        <f>'2022'!AQ29</f>
        <v>1.6295546558704455</v>
      </c>
      <c r="J41" s="428">
        <f t="shared" si="0"/>
        <v>4.9689440993788816</v>
      </c>
      <c r="K41" s="444">
        <f>'2022'!AX29</f>
        <v>32</v>
      </c>
      <c r="L41" s="439"/>
      <c r="M41" s="444">
        <f>'2022'!BA29</f>
        <v>4</v>
      </c>
      <c r="N41" s="444">
        <f t="shared" si="1"/>
        <v>18</v>
      </c>
      <c r="O41" s="444">
        <f>'2022'!BC29</f>
        <v>10</v>
      </c>
      <c r="Q41" s="444">
        <f t="shared" si="2"/>
        <v>18</v>
      </c>
    </row>
    <row r="42" spans="1:17" ht="15.75" x14ac:dyDescent="0.2">
      <c r="A42" s="437"/>
      <c r="B42" s="89" t="s">
        <v>63</v>
      </c>
      <c r="C42" s="96"/>
      <c r="D42" s="446"/>
      <c r="E42" s="446"/>
      <c r="F42" s="446"/>
      <c r="G42" s="447"/>
      <c r="H42" s="447"/>
      <c r="I42" s="447"/>
      <c r="J42" s="428"/>
      <c r="K42" s="457"/>
      <c r="L42" s="444"/>
      <c r="M42" s="457"/>
      <c r="N42" s="444">
        <f t="shared" si="1"/>
        <v>0</v>
      </c>
      <c r="O42" s="457"/>
      <c r="Q42" s="444">
        <f t="shared" si="2"/>
        <v>0</v>
      </c>
    </row>
    <row r="43" spans="1:17" ht="31.5" x14ac:dyDescent="0.2">
      <c r="A43" s="437">
        <v>22</v>
      </c>
      <c r="B43" s="458" t="s">
        <v>295</v>
      </c>
      <c r="C43" s="442">
        <f>'2022'!B31</f>
        <v>375.81700000000001</v>
      </c>
      <c r="D43" s="443">
        <f>'2022'!AL31</f>
        <v>1553.8641359999999</v>
      </c>
      <c r="E43" s="443">
        <f>'2022'!AM31</f>
        <v>1470</v>
      </c>
      <c r="F43" s="443">
        <f>'2022'!AN31</f>
        <v>1498</v>
      </c>
      <c r="G43" s="442">
        <f>'2022'!AO31</f>
        <v>4.1691190000000002</v>
      </c>
      <c r="H43" s="442">
        <f>'2022'!AP31</f>
        <v>3.9441060000000001</v>
      </c>
      <c r="I43" s="442">
        <f>'2022'!AQ31</f>
        <v>3.9859825393742168</v>
      </c>
      <c r="J43" s="428">
        <f t="shared" si="0"/>
        <v>6.9425901201602134</v>
      </c>
      <c r="K43" s="444">
        <f>'2022'!AX31</f>
        <v>104</v>
      </c>
      <c r="L43" s="444"/>
      <c r="M43" s="444">
        <f>'2022'!BA31</f>
        <v>0</v>
      </c>
      <c r="N43" s="444">
        <f t="shared" si="1"/>
        <v>104</v>
      </c>
      <c r="O43" s="444">
        <f>'2022'!BC31</f>
        <v>0</v>
      </c>
      <c r="Q43" s="444">
        <f t="shared" si="2"/>
        <v>104</v>
      </c>
    </row>
    <row r="44" spans="1:17" ht="51" customHeight="1" x14ac:dyDescent="0.2">
      <c r="A44" s="437">
        <v>23</v>
      </c>
      <c r="B44" s="458" t="s">
        <v>296</v>
      </c>
      <c r="C44" s="442">
        <f>'2022'!B32</f>
        <v>242.9</v>
      </c>
      <c r="D44" s="443">
        <f>'2022'!AL32</f>
        <v>2702.0522460000002</v>
      </c>
      <c r="E44" s="443">
        <f>'2022'!AM32</f>
        <v>3610</v>
      </c>
      <c r="F44" s="443">
        <f>'2022'!AN32</f>
        <v>3894</v>
      </c>
      <c r="G44" s="442">
        <f>'2022'!AO32</f>
        <v>11.124135000000001</v>
      </c>
      <c r="H44" s="442">
        <f>'2022'!AP32</f>
        <v>14.862083999999999</v>
      </c>
      <c r="I44" s="442">
        <f>'2022'!AQ32</f>
        <v>16.031288596130093</v>
      </c>
      <c r="J44" s="428">
        <f t="shared" si="0"/>
        <v>12.840267077555211</v>
      </c>
      <c r="K44" s="444">
        <f>'2022'!AX32</f>
        <v>500</v>
      </c>
      <c r="L44" s="444"/>
      <c r="M44" s="444">
        <f>'2022'!BA32</f>
        <v>0</v>
      </c>
      <c r="N44" s="444">
        <f t="shared" si="1"/>
        <v>500</v>
      </c>
      <c r="O44" s="444">
        <f>'2022'!BC32</f>
        <v>0</v>
      </c>
      <c r="Q44" s="444">
        <f t="shared" si="2"/>
        <v>500</v>
      </c>
    </row>
    <row r="45" spans="1:17" ht="31.5" x14ac:dyDescent="0.2">
      <c r="A45" s="438">
        <v>24</v>
      </c>
      <c r="B45" s="458" t="s">
        <v>66</v>
      </c>
      <c r="C45" s="442">
        <f>'2022'!B33</f>
        <v>46.606000000000002</v>
      </c>
      <c r="D45" s="443">
        <f>'2022'!AL33</f>
        <v>364.62112400000001</v>
      </c>
      <c r="E45" s="443">
        <f>'2022'!AM33</f>
        <v>367</v>
      </c>
      <c r="F45" s="443">
        <f>'2022'!AN33</f>
        <v>373</v>
      </c>
      <c r="G45" s="442">
        <f>'2022'!AO33</f>
        <v>7.7250240000000003</v>
      </c>
      <c r="H45" s="442">
        <f>'2022'!AP33</f>
        <v>7.7762479999999998</v>
      </c>
      <c r="I45" s="442">
        <f>'2022'!AQ33</f>
        <v>8.0032613826545944</v>
      </c>
      <c r="J45" s="428">
        <f t="shared" si="0"/>
        <v>9.9195710455764079</v>
      </c>
      <c r="K45" s="444">
        <f>'2022'!AX33</f>
        <v>37</v>
      </c>
      <c r="L45" s="439"/>
      <c r="M45" s="444">
        <f>'2022'!BA33</f>
        <v>0</v>
      </c>
      <c r="N45" s="444">
        <f t="shared" si="1"/>
        <v>37</v>
      </c>
      <c r="O45" s="444">
        <f>'2022'!BC33</f>
        <v>0</v>
      </c>
      <c r="Q45" s="444">
        <f t="shared" si="2"/>
        <v>37</v>
      </c>
    </row>
    <row r="46" spans="1:17" ht="15.75" x14ac:dyDescent="0.2">
      <c r="A46" s="437"/>
      <c r="B46" s="89" t="s">
        <v>67</v>
      </c>
      <c r="C46" s="96"/>
      <c r="D46" s="446"/>
      <c r="E46" s="446"/>
      <c r="F46" s="446"/>
      <c r="G46" s="447"/>
      <c r="H46" s="447"/>
      <c r="I46" s="447"/>
      <c r="J46" s="428"/>
      <c r="K46" s="457"/>
      <c r="L46" s="444"/>
      <c r="M46" s="457"/>
      <c r="N46" s="444">
        <f t="shared" si="1"/>
        <v>0</v>
      </c>
      <c r="O46" s="457"/>
      <c r="Q46" s="444">
        <f t="shared" si="2"/>
        <v>0</v>
      </c>
    </row>
    <row r="47" spans="1:17" ht="63" x14ac:dyDescent="0.2">
      <c r="A47" s="437">
        <v>25</v>
      </c>
      <c r="B47" s="459" t="s">
        <v>297</v>
      </c>
      <c r="C47" s="442">
        <f>'2022'!B35</f>
        <v>399.13200000000001</v>
      </c>
      <c r="D47" s="443">
        <f>'2022'!AL35</f>
        <v>1816.110596</v>
      </c>
      <c r="E47" s="443">
        <f>'2022'!AM35</f>
        <v>1844</v>
      </c>
      <c r="F47" s="443">
        <f>'2022'!AN35</f>
        <v>2312</v>
      </c>
      <c r="G47" s="442">
        <f>'2022'!AO35</f>
        <v>4.5794300000000003</v>
      </c>
      <c r="H47" s="442">
        <f>'2022'!AP35</f>
        <v>4.6148449999999999</v>
      </c>
      <c r="I47" s="442">
        <f>'2022'!AQ35</f>
        <v>5.7925698766322924</v>
      </c>
      <c r="J47" s="428">
        <f t="shared" si="0"/>
        <v>7.9584775086505193</v>
      </c>
      <c r="K47" s="444">
        <f>'2022'!AX35</f>
        <v>184</v>
      </c>
      <c r="L47" s="444"/>
      <c r="M47" s="444">
        <f>'2022'!BA35</f>
        <v>0</v>
      </c>
      <c r="N47" s="444">
        <f t="shared" si="1"/>
        <v>184</v>
      </c>
      <c r="O47" s="444">
        <f>'2022'!BC35</f>
        <v>0</v>
      </c>
      <c r="Q47" s="444">
        <f t="shared" si="2"/>
        <v>184</v>
      </c>
    </row>
    <row r="48" spans="1:17" ht="31.5" x14ac:dyDescent="0.2">
      <c r="A48" s="438">
        <v>26</v>
      </c>
      <c r="B48" s="459" t="s">
        <v>298</v>
      </c>
      <c r="C48" s="442">
        <f>'2022'!B36</f>
        <v>162.821</v>
      </c>
      <c r="D48" s="443">
        <f>'2022'!AL36</f>
        <v>749.49847399999999</v>
      </c>
      <c r="E48" s="443">
        <f>'2022'!AM36</f>
        <v>617</v>
      </c>
      <c r="F48" s="443">
        <f>'2022'!AN36</f>
        <v>895</v>
      </c>
      <c r="G48" s="442">
        <f>'2022'!AO36</f>
        <v>4.603205</v>
      </c>
      <c r="H48" s="442">
        <f>'2022'!AP36</f>
        <v>3.7894380000000001</v>
      </c>
      <c r="I48" s="442">
        <f>'2022'!AQ36</f>
        <v>5.4968339464811047</v>
      </c>
      <c r="J48" s="428">
        <f t="shared" si="0"/>
        <v>3.3519553072625698</v>
      </c>
      <c r="K48" s="444">
        <f>'2022'!AX36</f>
        <v>30</v>
      </c>
      <c r="L48" s="439"/>
      <c r="M48" s="444">
        <f>'2022'!BA36</f>
        <v>0</v>
      </c>
      <c r="N48" s="444">
        <f t="shared" si="1"/>
        <v>30</v>
      </c>
      <c r="O48" s="444">
        <f>'2022'!BC36</f>
        <v>0</v>
      </c>
      <c r="Q48" s="444">
        <f t="shared" si="2"/>
        <v>30</v>
      </c>
    </row>
    <row r="49" spans="1:17" ht="15.75" x14ac:dyDescent="0.2">
      <c r="A49" s="437"/>
      <c r="B49" s="89" t="s">
        <v>70</v>
      </c>
      <c r="C49" s="447"/>
      <c r="D49" s="446"/>
      <c r="E49" s="446"/>
      <c r="F49" s="446"/>
      <c r="G49" s="447"/>
      <c r="H49" s="447"/>
      <c r="I49" s="447"/>
      <c r="J49" s="428"/>
      <c r="K49" s="457"/>
      <c r="L49" s="444"/>
      <c r="M49" s="457"/>
      <c r="N49" s="444">
        <f t="shared" si="1"/>
        <v>0</v>
      </c>
      <c r="O49" s="457"/>
      <c r="Q49" s="444">
        <f t="shared" si="2"/>
        <v>0</v>
      </c>
    </row>
    <row r="50" spans="1:17" ht="47.25" x14ac:dyDescent="0.2">
      <c r="A50" s="437">
        <v>27</v>
      </c>
      <c r="B50" s="114" t="s">
        <v>77</v>
      </c>
      <c r="C50" s="442">
        <f>'2022'!B38</f>
        <v>7.1820000000000004</v>
      </c>
      <c r="D50" s="443">
        <f>'2022'!AL38</f>
        <v>46.694854999999997</v>
      </c>
      <c r="E50" s="443">
        <f>'2022'!AM38</f>
        <v>54</v>
      </c>
      <c r="F50" s="443">
        <f>'2022'!AN38</f>
        <v>56</v>
      </c>
      <c r="G50" s="442">
        <f>'2022'!AO38</f>
        <v>6.5016499999999997</v>
      </c>
      <c r="H50" s="442">
        <f>'2022'!AP38</f>
        <v>7.5187970000000002</v>
      </c>
      <c r="I50" s="442">
        <f>'2022'!AQ38</f>
        <v>7.7972709551656916</v>
      </c>
      <c r="J50" s="428">
        <f t="shared" si="0"/>
        <v>8.9285714285714288</v>
      </c>
      <c r="K50" s="444">
        <f>'2022'!AX38</f>
        <v>5</v>
      </c>
      <c r="L50" s="444"/>
      <c r="M50" s="444">
        <f>'2022'!BA38</f>
        <v>0</v>
      </c>
      <c r="N50" s="444">
        <f t="shared" si="1"/>
        <v>5</v>
      </c>
      <c r="O50" s="444">
        <f>'2022'!BC38</f>
        <v>0</v>
      </c>
      <c r="Q50" s="444">
        <f t="shared" si="2"/>
        <v>5</v>
      </c>
    </row>
    <row r="51" spans="1:17" ht="33.75" customHeight="1" x14ac:dyDescent="0.2">
      <c r="A51" s="437">
        <v>28</v>
      </c>
      <c r="B51" s="114" t="s">
        <v>76</v>
      </c>
      <c r="C51" s="442">
        <f>'2022'!B39</f>
        <v>11.596</v>
      </c>
      <c r="D51" s="443">
        <f>'2022'!AL39</f>
        <v>79.007796999999997</v>
      </c>
      <c r="E51" s="443">
        <f>'2022'!AM39</f>
        <v>95</v>
      </c>
      <c r="F51" s="443">
        <f>'2022'!AN39</f>
        <v>97</v>
      </c>
      <c r="G51" s="442">
        <f>'2022'!AO39</f>
        <v>6.8133670000000004</v>
      </c>
      <c r="H51" s="442">
        <f>'2022'!AP39</f>
        <v>8.1924799999999998</v>
      </c>
      <c r="I51" s="442">
        <f>'2022'!AQ39</f>
        <v>8.364953432218007</v>
      </c>
      <c r="J51" s="428">
        <f t="shared" si="0"/>
        <v>11.340206185567011</v>
      </c>
      <c r="K51" s="444">
        <f>'2022'!AX39</f>
        <v>11</v>
      </c>
      <c r="L51" s="444"/>
      <c r="M51" s="444">
        <f>'2022'!BA39</f>
        <v>0</v>
      </c>
      <c r="N51" s="444">
        <f t="shared" si="1"/>
        <v>11</v>
      </c>
      <c r="O51" s="444">
        <f>'2022'!BC39</f>
        <v>0</v>
      </c>
      <c r="Q51" s="444">
        <f t="shared" si="2"/>
        <v>11</v>
      </c>
    </row>
    <row r="52" spans="1:17" ht="31.5" x14ac:dyDescent="0.2">
      <c r="A52" s="437">
        <v>29</v>
      </c>
      <c r="B52" s="114" t="s">
        <v>75</v>
      </c>
      <c r="C52" s="442">
        <f>'2022'!B40</f>
        <v>16.03</v>
      </c>
      <c r="D52" s="443">
        <f>'2022'!AL40</f>
        <v>142.941742</v>
      </c>
      <c r="E52" s="443">
        <f>'2022'!AM40</f>
        <v>127</v>
      </c>
      <c r="F52" s="443">
        <f>'2022'!AN40</f>
        <v>130</v>
      </c>
      <c r="G52" s="442">
        <f>'2022'!AO40</f>
        <v>8.9171390000000006</v>
      </c>
      <c r="H52" s="442">
        <f>'2022'!AP40</f>
        <v>7.9226450000000002</v>
      </c>
      <c r="I52" s="442">
        <f>'2022'!AQ40</f>
        <v>8.1097941359950081</v>
      </c>
      <c r="J52" s="428">
        <f t="shared" si="0"/>
        <v>11.538461538461538</v>
      </c>
      <c r="K52" s="444">
        <f>'2022'!AX40</f>
        <v>15</v>
      </c>
      <c r="L52" s="444"/>
      <c r="M52" s="444">
        <f>'2022'!BA40</f>
        <v>0</v>
      </c>
      <c r="N52" s="444">
        <f t="shared" si="1"/>
        <v>15</v>
      </c>
      <c r="O52" s="444">
        <f>'2022'!BC40</f>
        <v>0</v>
      </c>
      <c r="Q52" s="444">
        <f t="shared" si="2"/>
        <v>15</v>
      </c>
    </row>
    <row r="53" spans="1:17" ht="31.5" x14ac:dyDescent="0.2">
      <c r="A53" s="437">
        <v>30</v>
      </c>
      <c r="B53" s="114" t="s">
        <v>410</v>
      </c>
      <c r="C53" s="442">
        <f>'2022'!B41</f>
        <v>7.9729999999999999</v>
      </c>
      <c r="D53" s="688">
        <f>'2022'!AL41</f>
        <v>229.85485800000001</v>
      </c>
      <c r="E53" s="688">
        <f>'2022'!AM41</f>
        <v>572</v>
      </c>
      <c r="F53" s="443">
        <f>'2022'!AN41</f>
        <v>57</v>
      </c>
      <c r="G53" s="690">
        <f>'2022'!AO41</f>
        <v>3.0085709999999999</v>
      </c>
      <c r="H53" s="690">
        <f>'2022'!AP41</f>
        <v>7.4869110000000001</v>
      </c>
      <c r="I53" s="442">
        <f>'2022'!AQ41</f>
        <v>7.1491283080396339</v>
      </c>
      <c r="J53" s="428">
        <f t="shared" si="0"/>
        <v>8.7719298245614024</v>
      </c>
      <c r="K53" s="444">
        <f>'2022'!AX41</f>
        <v>5</v>
      </c>
      <c r="L53" s="444"/>
      <c r="M53" s="444">
        <f>'2022'!BA41</f>
        <v>0</v>
      </c>
      <c r="N53" s="444">
        <f t="shared" si="1"/>
        <v>3</v>
      </c>
      <c r="O53" s="444">
        <f>'2022'!BC41</f>
        <v>2</v>
      </c>
      <c r="Q53" s="444">
        <f t="shared" si="2"/>
        <v>3</v>
      </c>
    </row>
    <row r="54" spans="1:17" ht="31.5" x14ac:dyDescent="0.2">
      <c r="A54" s="437">
        <v>31</v>
      </c>
      <c r="B54" s="114" t="s">
        <v>411</v>
      </c>
      <c r="C54" s="442">
        <f>'2022'!B42</f>
        <v>28.376999999999999</v>
      </c>
      <c r="D54" s="692"/>
      <c r="E54" s="692"/>
      <c r="F54" s="443">
        <f>'2022'!AN42</f>
        <v>203</v>
      </c>
      <c r="G54" s="693"/>
      <c r="H54" s="693"/>
      <c r="I54" s="442">
        <f>'2022'!AQ42</f>
        <v>7.1536807978292281</v>
      </c>
      <c r="J54" s="428">
        <f t="shared" si="0"/>
        <v>9.8522167487684733</v>
      </c>
      <c r="K54" s="444">
        <f>'2022'!AX42</f>
        <v>20</v>
      </c>
      <c r="L54" s="444"/>
      <c r="M54" s="444">
        <f>'2022'!BA42</f>
        <v>0</v>
      </c>
      <c r="N54" s="444">
        <f t="shared" si="1"/>
        <v>10</v>
      </c>
      <c r="O54" s="444">
        <f>'2022'!BC42</f>
        <v>10</v>
      </c>
      <c r="Q54" s="444">
        <f t="shared" si="2"/>
        <v>10</v>
      </c>
    </row>
    <row r="55" spans="1:17" ht="32.25" customHeight="1" x14ac:dyDescent="0.2">
      <c r="A55" s="437">
        <v>32</v>
      </c>
      <c r="B55" s="116" t="s">
        <v>412</v>
      </c>
      <c r="C55" s="442">
        <f>'2022'!B43</f>
        <v>36.741999999999997</v>
      </c>
      <c r="D55" s="689"/>
      <c r="E55" s="689"/>
      <c r="F55" s="443">
        <f>'2022'!AN43</f>
        <v>263</v>
      </c>
      <c r="G55" s="691"/>
      <c r="H55" s="691"/>
      <c r="I55" s="442">
        <f>'2022'!AQ43</f>
        <v>7.1580207936421543</v>
      </c>
      <c r="J55" s="428">
        <f t="shared" si="0"/>
        <v>9.8859315589353614</v>
      </c>
      <c r="K55" s="444">
        <f>'2022'!AX43</f>
        <v>26</v>
      </c>
      <c r="L55" s="444"/>
      <c r="M55" s="444">
        <f>'2022'!BA43</f>
        <v>3</v>
      </c>
      <c r="N55" s="444">
        <f t="shared" si="1"/>
        <v>13</v>
      </c>
      <c r="O55" s="444">
        <f>'2022'!BC43</f>
        <v>10</v>
      </c>
      <c r="Q55" s="444">
        <f t="shared" si="2"/>
        <v>13</v>
      </c>
    </row>
    <row r="56" spans="1:17" ht="32.25" customHeight="1" x14ac:dyDescent="0.2">
      <c r="A56" s="437">
        <v>33</v>
      </c>
      <c r="B56" s="458" t="s">
        <v>74</v>
      </c>
      <c r="C56" s="442">
        <f>'2022'!B44</f>
        <v>9.98</v>
      </c>
      <c r="D56" s="443">
        <f>'2022'!AL44</f>
        <v>45.756053999999999</v>
      </c>
      <c r="E56" s="443">
        <f>'2022'!AM44</f>
        <v>45</v>
      </c>
      <c r="F56" s="443">
        <f>'2022'!AN44</f>
        <v>47</v>
      </c>
      <c r="G56" s="442">
        <f>'2022'!AO44</f>
        <v>4.5847749999999996</v>
      </c>
      <c r="H56" s="442">
        <f>'2022'!AP44</f>
        <v>4.5090180000000002</v>
      </c>
      <c r="I56" s="442">
        <f>'2022'!AQ44</f>
        <v>4.7094188376753507</v>
      </c>
      <c r="J56" s="428">
        <f t="shared" si="0"/>
        <v>6.3829787234042552</v>
      </c>
      <c r="K56" s="444">
        <f>'2022'!AX44</f>
        <v>3</v>
      </c>
      <c r="L56" s="444"/>
      <c r="M56" s="444">
        <f>'2022'!BA44</f>
        <v>0</v>
      </c>
      <c r="N56" s="444">
        <f t="shared" si="1"/>
        <v>3</v>
      </c>
      <c r="O56" s="444">
        <f>'2022'!BC44</f>
        <v>0</v>
      </c>
      <c r="Q56" s="444">
        <f t="shared" si="2"/>
        <v>3</v>
      </c>
    </row>
    <row r="57" spans="1:17" ht="31.5" x14ac:dyDescent="0.2">
      <c r="A57" s="437">
        <v>34</v>
      </c>
      <c r="B57" s="114" t="s">
        <v>300</v>
      </c>
      <c r="C57" s="442">
        <f>'2022'!B45</f>
        <v>9.44</v>
      </c>
      <c r="D57" s="443">
        <f>'2022'!AL45</f>
        <v>63.499561</v>
      </c>
      <c r="E57" s="443">
        <f>'2022'!AM45</f>
        <v>53</v>
      </c>
      <c r="F57" s="443">
        <f>'2022'!AN45</f>
        <v>48</v>
      </c>
      <c r="G57" s="442">
        <f>'2022'!AO45</f>
        <v>5.78057</v>
      </c>
      <c r="H57" s="442">
        <f>'2022'!AP45</f>
        <v>4.8247609999999996</v>
      </c>
      <c r="I57" s="442">
        <f>'2022'!AQ45</f>
        <v>5.0847457627118651</v>
      </c>
      <c r="J57" s="428">
        <f t="shared" si="0"/>
        <v>6.25</v>
      </c>
      <c r="K57" s="444">
        <f>'2022'!AX45</f>
        <v>3</v>
      </c>
      <c r="L57" s="444"/>
      <c r="M57" s="444">
        <f>'2022'!BA45</f>
        <v>0</v>
      </c>
      <c r="N57" s="444">
        <f t="shared" si="1"/>
        <v>3</v>
      </c>
      <c r="O57" s="444">
        <f>'2022'!BC45</f>
        <v>0</v>
      </c>
      <c r="Q57" s="444">
        <f t="shared" si="2"/>
        <v>3</v>
      </c>
    </row>
    <row r="58" spans="1:17" ht="78.75" x14ac:dyDescent="0.2">
      <c r="A58" s="437">
        <v>35</v>
      </c>
      <c r="B58" s="458" t="s">
        <v>71</v>
      </c>
      <c r="C58" s="442">
        <f>'2022'!B46</f>
        <v>51.08</v>
      </c>
      <c r="D58" s="443">
        <f>'2022'!AL46</f>
        <v>408.34240699999998</v>
      </c>
      <c r="E58" s="443">
        <f>'2022'!AM46</f>
        <v>418</v>
      </c>
      <c r="F58" s="443">
        <f>'2022'!AN46</f>
        <v>602</v>
      </c>
      <c r="G58" s="442">
        <f>'2022'!AO46</f>
        <v>7.492521</v>
      </c>
      <c r="H58" s="442">
        <f>'2022'!AP46</f>
        <v>7.6697249999999997</v>
      </c>
      <c r="I58" s="442">
        <f>'2022'!AQ46</f>
        <v>11.785434612372748</v>
      </c>
      <c r="J58" s="428">
        <f t="shared" si="0"/>
        <v>10.79734219269103</v>
      </c>
      <c r="K58" s="444">
        <f>'2022'!AX46</f>
        <v>65</v>
      </c>
      <c r="L58" s="444"/>
      <c r="M58" s="444">
        <f>'2022'!BA46</f>
        <v>0</v>
      </c>
      <c r="N58" s="444">
        <f t="shared" si="1"/>
        <v>65</v>
      </c>
      <c r="O58" s="444">
        <f>'2022'!BC46</f>
        <v>0</v>
      </c>
      <c r="Q58" s="444">
        <f t="shared" si="2"/>
        <v>65</v>
      </c>
    </row>
    <row r="59" spans="1:17" ht="110.25" x14ac:dyDescent="0.2">
      <c r="A59" s="437">
        <v>36</v>
      </c>
      <c r="B59" s="57" t="s">
        <v>301</v>
      </c>
      <c r="C59" s="442">
        <f>'2022'!B47</f>
        <v>115.1</v>
      </c>
      <c r="D59" s="443">
        <f>'2022'!AL47</f>
        <v>707.85620100000006</v>
      </c>
      <c r="E59" s="443">
        <f>'2022'!AM47</f>
        <v>681</v>
      </c>
      <c r="F59" s="443">
        <f>'2022'!AN47</f>
        <v>763</v>
      </c>
      <c r="G59" s="442">
        <f>'2022'!AO47</f>
        <v>5.8988019999999999</v>
      </c>
      <c r="H59" s="442">
        <f>'2022'!AP47</f>
        <v>5.6749999999999998</v>
      </c>
      <c r="I59" s="442">
        <f>'2022'!AQ47</f>
        <v>6.6290182450043442</v>
      </c>
      <c r="J59" s="428">
        <f t="shared" si="0"/>
        <v>9.960681520314548</v>
      </c>
      <c r="K59" s="444">
        <f>'2022'!AX47</f>
        <v>76</v>
      </c>
      <c r="L59" s="444"/>
      <c r="M59" s="444">
        <f>'2022'!BA47</f>
        <v>0</v>
      </c>
      <c r="N59" s="444">
        <f t="shared" si="1"/>
        <v>76</v>
      </c>
      <c r="O59" s="444">
        <f>'2022'!BC47</f>
        <v>0</v>
      </c>
      <c r="Q59" s="444">
        <f t="shared" si="2"/>
        <v>76</v>
      </c>
    </row>
    <row r="60" spans="1:17" ht="51.75" customHeight="1" x14ac:dyDescent="0.2">
      <c r="A60" s="437">
        <v>37</v>
      </c>
      <c r="B60" s="458" t="s">
        <v>72</v>
      </c>
      <c r="C60" s="442">
        <f>'2022'!B48</f>
        <v>120.515</v>
      </c>
      <c r="D60" s="443">
        <f>'2022'!AL48</f>
        <v>558.23809800000004</v>
      </c>
      <c r="E60" s="443">
        <f>'2022'!AM48</f>
        <v>555</v>
      </c>
      <c r="F60" s="443">
        <f>'2022'!AN48</f>
        <v>584</v>
      </c>
      <c r="G60" s="442">
        <f>'2022'!AO48</f>
        <v>4.6321050000000001</v>
      </c>
      <c r="H60" s="442">
        <f>'2022'!AP48</f>
        <v>4.6052359999999997</v>
      </c>
      <c r="I60" s="442">
        <f>'2022'!AQ48</f>
        <v>4.8458698087375014</v>
      </c>
      <c r="J60" s="428">
        <f t="shared" si="0"/>
        <v>7.8767123287671232</v>
      </c>
      <c r="K60" s="444">
        <f>'2022'!AX48</f>
        <v>46</v>
      </c>
      <c r="L60" s="444"/>
      <c r="M60" s="444">
        <f>'2022'!BA48</f>
        <v>0</v>
      </c>
      <c r="N60" s="444">
        <f t="shared" si="1"/>
        <v>46</v>
      </c>
      <c r="O60" s="444">
        <f>'2022'!BC48</f>
        <v>0</v>
      </c>
      <c r="Q60" s="444">
        <f t="shared" si="2"/>
        <v>46</v>
      </c>
    </row>
    <row r="61" spans="1:17" ht="48" customHeight="1" x14ac:dyDescent="0.2">
      <c r="A61" s="438">
        <v>38</v>
      </c>
      <c r="B61" s="458" t="s">
        <v>302</v>
      </c>
      <c r="C61" s="442">
        <f>'2022'!B49</f>
        <v>214.8</v>
      </c>
      <c r="D61" s="443">
        <f>'2022'!AL49</f>
        <v>2785.55249</v>
      </c>
      <c r="E61" s="443">
        <f>'2022'!AM49</f>
        <v>3209</v>
      </c>
      <c r="F61" s="443">
        <f>'2022'!AN49</f>
        <v>2774</v>
      </c>
      <c r="G61" s="442">
        <f>'2022'!AO49</f>
        <v>12.610015000000001</v>
      </c>
      <c r="H61" s="442">
        <f>'2022'!AP49</f>
        <v>15.244656000000001</v>
      </c>
      <c r="I61" s="442">
        <f>'2022'!AQ49</f>
        <v>12.914338919925511</v>
      </c>
      <c r="J61" s="428">
        <f t="shared" si="0"/>
        <v>7.9307858687815429</v>
      </c>
      <c r="K61" s="444">
        <f>'2022'!AX49</f>
        <v>220</v>
      </c>
      <c r="L61" s="439"/>
      <c r="M61" s="444">
        <f>'2022'!BA49</f>
        <v>0</v>
      </c>
      <c r="N61" s="444">
        <f t="shared" si="1"/>
        <v>220</v>
      </c>
      <c r="O61" s="444">
        <f>'2022'!BC49</f>
        <v>0</v>
      </c>
      <c r="Q61" s="444">
        <f t="shared" si="2"/>
        <v>220</v>
      </c>
    </row>
    <row r="62" spans="1:17" ht="15.75" x14ac:dyDescent="0.2">
      <c r="A62" s="437"/>
      <c r="B62" s="89" t="s">
        <v>83</v>
      </c>
      <c r="C62" s="447"/>
      <c r="D62" s="446"/>
      <c r="E62" s="446"/>
      <c r="F62" s="446"/>
      <c r="G62" s="447"/>
      <c r="H62" s="447"/>
      <c r="I62" s="447"/>
      <c r="J62" s="428"/>
      <c r="K62" s="457"/>
      <c r="L62" s="444"/>
      <c r="M62" s="457"/>
      <c r="N62" s="444">
        <f t="shared" si="1"/>
        <v>0</v>
      </c>
      <c r="O62" s="457"/>
      <c r="Q62" s="444">
        <f t="shared" si="2"/>
        <v>0</v>
      </c>
    </row>
    <row r="63" spans="1:17" ht="63" x14ac:dyDescent="0.2">
      <c r="A63" s="437">
        <v>39</v>
      </c>
      <c r="B63" s="458" t="s">
        <v>303</v>
      </c>
      <c r="C63" s="461">
        <f>'2022'!B51</f>
        <v>299.10000000000002</v>
      </c>
      <c r="D63" s="443">
        <f>'2022'!AL51</f>
        <v>98.459686000000005</v>
      </c>
      <c r="E63" s="443">
        <f>'2022'!AM51</f>
        <v>140</v>
      </c>
      <c r="F63" s="443">
        <f>'2022'!AN51</f>
        <v>180</v>
      </c>
      <c r="G63" s="442">
        <f>'2022'!AO51</f>
        <v>0.32929700000000001</v>
      </c>
      <c r="H63" s="442">
        <f>'2022'!AP51</f>
        <v>0.46812300000000001</v>
      </c>
      <c r="I63" s="442">
        <f>'2022'!AQ51</f>
        <v>0.60180541624874617</v>
      </c>
      <c r="J63" s="428">
        <f t="shared" si="0"/>
        <v>2.7777777777777777</v>
      </c>
      <c r="K63" s="444">
        <f>'2022'!AX51</f>
        <v>5</v>
      </c>
      <c r="L63" s="444"/>
      <c r="M63" s="444">
        <f>'2022'!BA51</f>
        <v>0</v>
      </c>
      <c r="N63" s="444">
        <f t="shared" si="1"/>
        <v>5</v>
      </c>
      <c r="O63" s="444">
        <f>'2022'!BC51</f>
        <v>0</v>
      </c>
      <c r="Q63" s="444">
        <f t="shared" si="2"/>
        <v>5</v>
      </c>
    </row>
    <row r="64" spans="1:17" ht="31.5" x14ac:dyDescent="0.2">
      <c r="A64" s="437">
        <v>40</v>
      </c>
      <c r="B64" s="458" t="s">
        <v>87</v>
      </c>
      <c r="C64" s="442">
        <f>'2022'!B52</f>
        <v>1577</v>
      </c>
      <c r="D64" s="443">
        <f>'2022'!AL52</f>
        <v>312.19937099999999</v>
      </c>
      <c r="E64" s="443">
        <f>'2022'!AM52</f>
        <v>342</v>
      </c>
      <c r="F64" s="443">
        <f>'2022'!AN52</f>
        <v>257</v>
      </c>
      <c r="G64" s="442">
        <f>'2022'!AO52</f>
        <v>0.19797400000000001</v>
      </c>
      <c r="H64" s="442">
        <f>'2022'!AP52</f>
        <v>0.21687200000000001</v>
      </c>
      <c r="I64" s="442">
        <f>'2022'!AQ52</f>
        <v>0.16296766011414077</v>
      </c>
      <c r="J64" s="428">
        <f t="shared" si="0"/>
        <v>2.7237354085603114</v>
      </c>
      <c r="K64" s="444">
        <f>'2022'!AX52</f>
        <v>7</v>
      </c>
      <c r="L64" s="444"/>
      <c r="M64" s="444">
        <f>'2022'!BA52</f>
        <v>0</v>
      </c>
      <c r="N64" s="444">
        <f t="shared" si="1"/>
        <v>4</v>
      </c>
      <c r="O64" s="444">
        <f>'2022'!BC52</f>
        <v>3</v>
      </c>
      <c r="Q64" s="444">
        <f t="shared" si="2"/>
        <v>4</v>
      </c>
    </row>
    <row r="65" spans="1:17" ht="63" x14ac:dyDescent="0.2">
      <c r="A65" s="437">
        <v>41</v>
      </c>
      <c r="B65" s="458" t="s">
        <v>304</v>
      </c>
      <c r="C65" s="442">
        <f>'2022'!B53</f>
        <v>585.35</v>
      </c>
      <c r="D65" s="443">
        <f>'2022'!AL53</f>
        <v>424.03738399999997</v>
      </c>
      <c r="E65" s="443">
        <f>'2022'!AM53</f>
        <v>557</v>
      </c>
      <c r="F65" s="443">
        <f>'2022'!AN53</f>
        <v>649</v>
      </c>
      <c r="G65" s="442">
        <f>'2022'!AO53</f>
        <v>0.71872000000000003</v>
      </c>
      <c r="H65" s="442">
        <f>'2022'!AP53</f>
        <v>0.94640999999999997</v>
      </c>
      <c r="I65" s="442">
        <f>'2022'!AQ53</f>
        <v>1.1087383616639617</v>
      </c>
      <c r="J65" s="428">
        <f t="shared" si="0"/>
        <v>4.9306625577812024</v>
      </c>
      <c r="K65" s="444">
        <f>'2022'!AX53</f>
        <v>32</v>
      </c>
      <c r="L65" s="444"/>
      <c r="M65" s="444">
        <f>'2022'!BA53</f>
        <v>0</v>
      </c>
      <c r="N65" s="444">
        <f t="shared" si="1"/>
        <v>32</v>
      </c>
      <c r="O65" s="444">
        <f>'2022'!BC53</f>
        <v>0</v>
      </c>
      <c r="Q65" s="444">
        <f t="shared" si="2"/>
        <v>32</v>
      </c>
    </row>
    <row r="66" spans="1:17" ht="47.25" customHeight="1" x14ac:dyDescent="0.2">
      <c r="A66" s="437">
        <v>42</v>
      </c>
      <c r="B66" s="448" t="s">
        <v>305</v>
      </c>
      <c r="C66" s="442">
        <f>'2022'!B54</f>
        <v>399</v>
      </c>
      <c r="D66" s="443">
        <f>'2022'!AL54</f>
        <v>169.88078300000001</v>
      </c>
      <c r="E66" s="443">
        <f>'2022'!AM54</f>
        <v>227</v>
      </c>
      <c r="F66" s="443">
        <f>'2022'!AN54</f>
        <v>462</v>
      </c>
      <c r="G66" s="442">
        <f>'2022'!AO54</f>
        <v>0.42579800000000001</v>
      </c>
      <c r="H66" s="442">
        <f>'2022'!AP54</f>
        <v>0.56896500000000005</v>
      </c>
      <c r="I66" s="442">
        <f>'2022'!AQ54</f>
        <v>1.1578947368421053</v>
      </c>
      <c r="J66" s="428">
        <f t="shared" si="0"/>
        <v>4.9783549783549788</v>
      </c>
      <c r="K66" s="444">
        <f>'2022'!AX54</f>
        <v>23</v>
      </c>
      <c r="L66" s="444"/>
      <c r="M66" s="444">
        <f>'2022'!BA54</f>
        <v>0</v>
      </c>
      <c r="N66" s="444">
        <f t="shared" si="1"/>
        <v>23</v>
      </c>
      <c r="O66" s="487">
        <f>'2022'!BC54</f>
        <v>0</v>
      </c>
      <c r="P66" s="488"/>
      <c r="Q66" s="482">
        <f t="shared" si="2"/>
        <v>23</v>
      </c>
    </row>
    <row r="67" spans="1:17" ht="31.5" x14ac:dyDescent="0.2">
      <c r="A67" s="438">
        <v>43</v>
      </c>
      <c r="B67" s="456" t="s">
        <v>293</v>
      </c>
      <c r="C67" s="442">
        <f>'2022'!B55</f>
        <v>0</v>
      </c>
      <c r="D67" s="443">
        <f>'2022'!AL55</f>
        <v>0</v>
      </c>
      <c r="E67" s="443">
        <f>'2022'!AM55</f>
        <v>0</v>
      </c>
      <c r="F67" s="443">
        <f>'2022'!AN55</f>
        <v>0</v>
      </c>
      <c r="G67" s="442">
        <f>'2022'!AO55</f>
        <v>0</v>
      </c>
      <c r="H67" s="442">
        <f>'2022'!AP55</f>
        <v>0</v>
      </c>
      <c r="I67" s="442">
        <f>'2022'!AQ55</f>
        <v>0</v>
      </c>
      <c r="J67" s="428">
        <f t="shared" si="0"/>
        <v>0</v>
      </c>
      <c r="K67" s="444">
        <f>'2022'!AX55</f>
        <v>0</v>
      </c>
      <c r="L67" s="439"/>
      <c r="M67" s="444">
        <f>'2022'!BA55</f>
        <v>0</v>
      </c>
      <c r="N67" s="444">
        <f t="shared" si="1"/>
        <v>0</v>
      </c>
      <c r="O67" s="487">
        <f>'2022'!BC55</f>
        <v>0</v>
      </c>
      <c r="P67" s="489"/>
      <c r="Q67" s="482">
        <f t="shared" si="2"/>
        <v>0</v>
      </c>
    </row>
    <row r="68" spans="1:17" ht="31.5" customHeight="1" x14ac:dyDescent="0.2">
      <c r="A68" s="437"/>
      <c r="B68" s="490" t="s">
        <v>88</v>
      </c>
      <c r="C68" s="491"/>
      <c r="D68" s="492"/>
      <c r="E68" s="492"/>
      <c r="F68" s="492"/>
      <c r="G68" s="491"/>
      <c r="H68" s="491"/>
      <c r="I68" s="491"/>
      <c r="J68" s="466"/>
      <c r="K68" s="476"/>
      <c r="L68" s="467"/>
      <c r="M68" s="476"/>
      <c r="N68" s="467">
        <f t="shared" si="1"/>
        <v>0</v>
      </c>
      <c r="O68" s="476"/>
      <c r="P68" s="488"/>
      <c r="Q68" s="493">
        <f t="shared" si="2"/>
        <v>0</v>
      </c>
    </row>
    <row r="69" spans="1:17" ht="31.5" customHeight="1" x14ac:dyDescent="0.2">
      <c r="A69" s="437">
        <v>44</v>
      </c>
      <c r="B69" s="117" t="s">
        <v>413</v>
      </c>
      <c r="C69" s="442">
        <f>'2022'!B57</f>
        <v>1064.22</v>
      </c>
      <c r="D69" s="688">
        <f>'2022'!AL57</f>
        <v>0</v>
      </c>
      <c r="E69" s="688">
        <f>'2022'!AM57</f>
        <v>0</v>
      </c>
      <c r="F69" s="443">
        <f>'2022'!AN57</f>
        <v>0</v>
      </c>
      <c r="G69" s="690">
        <f>'2022'!AO57</f>
        <v>0</v>
      </c>
      <c r="H69" s="690">
        <f>'2022'!AP57</f>
        <v>0</v>
      </c>
      <c r="I69" s="442">
        <f>'2022'!AQ57</f>
        <v>0</v>
      </c>
      <c r="J69" s="428">
        <f t="shared" si="0"/>
        <v>0</v>
      </c>
      <c r="K69" s="444">
        <f>'2022'!AX57</f>
        <v>0</v>
      </c>
      <c r="L69" s="444"/>
      <c r="M69" s="444">
        <f>'2022'!BA57</f>
        <v>0</v>
      </c>
      <c r="N69" s="444">
        <f t="shared" si="1"/>
        <v>0</v>
      </c>
      <c r="O69" s="487">
        <f>'2022'!BC57</f>
        <v>0</v>
      </c>
      <c r="P69" s="488"/>
      <c r="Q69" s="482">
        <f t="shared" si="2"/>
        <v>0</v>
      </c>
    </row>
    <row r="70" spans="1:17" ht="31.5" customHeight="1" x14ac:dyDescent="0.2">
      <c r="A70" s="437">
        <v>45</v>
      </c>
      <c r="B70" s="117" t="s">
        <v>414</v>
      </c>
      <c r="C70" s="442">
        <f>'2022'!B58</f>
        <v>2277.59</v>
      </c>
      <c r="D70" s="692"/>
      <c r="E70" s="692"/>
      <c r="F70" s="443">
        <f>'2022'!AN58</f>
        <v>0</v>
      </c>
      <c r="G70" s="693"/>
      <c r="H70" s="693"/>
      <c r="I70" s="442">
        <f>'2022'!AQ58</f>
        <v>0</v>
      </c>
      <c r="J70" s="428">
        <f t="shared" si="0"/>
        <v>0</v>
      </c>
      <c r="K70" s="444">
        <f>'2022'!AX58</f>
        <v>0</v>
      </c>
      <c r="L70" s="444"/>
      <c r="M70" s="444">
        <f>'2022'!BA58</f>
        <v>0</v>
      </c>
      <c r="N70" s="444">
        <f t="shared" si="1"/>
        <v>0</v>
      </c>
      <c r="O70" s="487">
        <f>'2022'!BC58</f>
        <v>0</v>
      </c>
      <c r="P70" s="488"/>
      <c r="Q70" s="482">
        <f t="shared" si="2"/>
        <v>0</v>
      </c>
    </row>
    <row r="71" spans="1:17" ht="31.5" x14ac:dyDescent="0.2">
      <c r="A71" s="437">
        <v>46</v>
      </c>
      <c r="B71" s="494" t="s">
        <v>415</v>
      </c>
      <c r="C71" s="495">
        <f>'2022'!B59</f>
        <v>6270.68</v>
      </c>
      <c r="D71" s="689"/>
      <c r="E71" s="689"/>
      <c r="F71" s="453">
        <f>'2022'!AN59</f>
        <v>0</v>
      </c>
      <c r="G71" s="691"/>
      <c r="H71" s="691"/>
      <c r="I71" s="454">
        <f>'2022'!AQ59</f>
        <v>0</v>
      </c>
      <c r="J71" s="470">
        <f t="shared" si="0"/>
        <v>0</v>
      </c>
      <c r="K71" s="471">
        <f>'2022'!AX59</f>
        <v>0</v>
      </c>
      <c r="L71" s="471"/>
      <c r="M71" s="471">
        <f>'2022'!BA59</f>
        <v>0</v>
      </c>
      <c r="N71" s="471">
        <f t="shared" si="1"/>
        <v>0</v>
      </c>
      <c r="O71" s="496">
        <f>'2022'!BC59</f>
        <v>0</v>
      </c>
      <c r="P71" s="488"/>
      <c r="Q71" s="497">
        <f t="shared" si="2"/>
        <v>0</v>
      </c>
    </row>
    <row r="72" spans="1:17" ht="47.25" customHeight="1" x14ac:dyDescent="0.2">
      <c r="A72" s="437">
        <v>47</v>
      </c>
      <c r="B72" s="458" t="s">
        <v>89</v>
      </c>
      <c r="C72" s="442">
        <f>'2022'!B60</f>
        <v>644</v>
      </c>
      <c r="D72" s="443">
        <f>'2022'!AL60</f>
        <v>0</v>
      </c>
      <c r="E72" s="443">
        <f>'2022'!AM60</f>
        <v>0</v>
      </c>
      <c r="F72" s="443">
        <f>'2022'!AN60</f>
        <v>0</v>
      </c>
      <c r="G72" s="442">
        <f>'2022'!AO60</f>
        <v>0</v>
      </c>
      <c r="H72" s="442">
        <f>'2022'!AP60</f>
        <v>0</v>
      </c>
      <c r="I72" s="442">
        <f>'2022'!AQ60</f>
        <v>0</v>
      </c>
      <c r="J72" s="428">
        <f t="shared" si="0"/>
        <v>0</v>
      </c>
      <c r="K72" s="444">
        <f>'2022'!AX60</f>
        <v>0</v>
      </c>
      <c r="L72" s="444"/>
      <c r="M72" s="444">
        <f>'2022'!BA60</f>
        <v>0</v>
      </c>
      <c r="N72" s="444">
        <f t="shared" si="1"/>
        <v>0</v>
      </c>
      <c r="O72" s="487">
        <f>'2022'!BC60</f>
        <v>0</v>
      </c>
      <c r="P72" s="488"/>
      <c r="Q72" s="482">
        <f t="shared" si="2"/>
        <v>0</v>
      </c>
    </row>
    <row r="73" spans="1:17" ht="50.25" customHeight="1" x14ac:dyDescent="0.2">
      <c r="A73" s="437">
        <v>48</v>
      </c>
      <c r="B73" s="116" t="s">
        <v>416</v>
      </c>
      <c r="C73" s="442">
        <f>'2022'!B61</f>
        <v>21.48</v>
      </c>
      <c r="D73" s="688">
        <f>'2022'!AL61</f>
        <v>0</v>
      </c>
      <c r="E73" s="688">
        <f>'2022'!AM61</f>
        <v>0</v>
      </c>
      <c r="F73" s="443">
        <f>'2022'!AN61</f>
        <v>0</v>
      </c>
      <c r="G73" s="690">
        <f>'2022'!AO61</f>
        <v>0</v>
      </c>
      <c r="H73" s="690">
        <f>'2022'!AP61</f>
        <v>0</v>
      </c>
      <c r="I73" s="442">
        <f>'2022'!AQ61</f>
        <v>0</v>
      </c>
      <c r="J73" s="428">
        <f t="shared" si="0"/>
        <v>0</v>
      </c>
      <c r="K73" s="444">
        <f>'2022'!AX61</f>
        <v>0</v>
      </c>
      <c r="L73" s="444"/>
      <c r="M73" s="444">
        <f>'2022'!BA61</f>
        <v>0</v>
      </c>
      <c r="N73" s="444">
        <f t="shared" si="1"/>
        <v>0</v>
      </c>
      <c r="O73" s="487">
        <f>'2022'!BC61</f>
        <v>0</v>
      </c>
      <c r="P73" s="488"/>
      <c r="Q73" s="482">
        <f t="shared" si="2"/>
        <v>0</v>
      </c>
    </row>
    <row r="74" spans="1:17" ht="49.5" customHeight="1" x14ac:dyDescent="0.2">
      <c r="A74" s="437">
        <v>49</v>
      </c>
      <c r="B74" s="116" t="s">
        <v>417</v>
      </c>
      <c r="C74" s="442">
        <f>'2022'!B62</f>
        <v>75.91</v>
      </c>
      <c r="D74" s="692"/>
      <c r="E74" s="692"/>
      <c r="F74" s="443">
        <f>'2022'!AN62</f>
        <v>0</v>
      </c>
      <c r="G74" s="693"/>
      <c r="H74" s="693"/>
      <c r="I74" s="442">
        <f>'2022'!AQ62</f>
        <v>0</v>
      </c>
      <c r="J74" s="428">
        <f t="shared" si="0"/>
        <v>0</v>
      </c>
      <c r="K74" s="444">
        <f>'2022'!AX62</f>
        <v>0</v>
      </c>
      <c r="L74" s="444"/>
      <c r="M74" s="444">
        <f>'2022'!BA62</f>
        <v>0</v>
      </c>
      <c r="N74" s="444">
        <f t="shared" si="1"/>
        <v>0</v>
      </c>
      <c r="O74" s="487">
        <f>'2022'!BC62</f>
        <v>0</v>
      </c>
      <c r="P74" s="488"/>
      <c r="Q74" s="482">
        <f t="shared" si="2"/>
        <v>0</v>
      </c>
    </row>
    <row r="75" spans="1:17" ht="51.75" customHeight="1" x14ac:dyDescent="0.2">
      <c r="A75" s="437">
        <v>50</v>
      </c>
      <c r="B75" s="116" t="s">
        <v>418</v>
      </c>
      <c r="C75" s="442">
        <f>'2022'!B63</f>
        <v>40.04</v>
      </c>
      <c r="D75" s="692"/>
      <c r="E75" s="692"/>
      <c r="F75" s="443">
        <f>'2022'!AN63</f>
        <v>0</v>
      </c>
      <c r="G75" s="693"/>
      <c r="H75" s="693"/>
      <c r="I75" s="442">
        <f>'2022'!AQ63</f>
        <v>0</v>
      </c>
      <c r="J75" s="428">
        <f t="shared" si="0"/>
        <v>0</v>
      </c>
      <c r="K75" s="444">
        <f>'2022'!AX63</f>
        <v>0</v>
      </c>
      <c r="L75" s="444"/>
      <c r="M75" s="444">
        <f>'2022'!BA63</f>
        <v>0</v>
      </c>
      <c r="N75" s="444">
        <f t="shared" si="1"/>
        <v>0</v>
      </c>
      <c r="O75" s="487">
        <f>'2022'!BC63</f>
        <v>0</v>
      </c>
      <c r="P75" s="488"/>
      <c r="Q75" s="482">
        <f t="shared" si="2"/>
        <v>0</v>
      </c>
    </row>
    <row r="76" spans="1:17" ht="48.75" customHeight="1" x14ac:dyDescent="0.2">
      <c r="A76" s="437">
        <v>51</v>
      </c>
      <c r="B76" s="116" t="s">
        <v>419</v>
      </c>
      <c r="C76" s="442">
        <f>'2022'!B64</f>
        <v>15.12</v>
      </c>
      <c r="D76" s="692"/>
      <c r="E76" s="692"/>
      <c r="F76" s="443">
        <f>'2022'!AN64</f>
        <v>0</v>
      </c>
      <c r="G76" s="693"/>
      <c r="H76" s="693"/>
      <c r="I76" s="442">
        <f>'2022'!AQ64</f>
        <v>0</v>
      </c>
      <c r="J76" s="428">
        <f t="shared" si="0"/>
        <v>0</v>
      </c>
      <c r="K76" s="444">
        <f>'2022'!AX64</f>
        <v>0</v>
      </c>
      <c r="L76" s="444"/>
      <c r="M76" s="444">
        <f>'2022'!BA64</f>
        <v>0</v>
      </c>
      <c r="N76" s="444">
        <f t="shared" si="1"/>
        <v>0</v>
      </c>
      <c r="O76" s="487">
        <f>'2022'!BC64</f>
        <v>0</v>
      </c>
      <c r="P76" s="488"/>
      <c r="Q76" s="482">
        <f t="shared" si="2"/>
        <v>0</v>
      </c>
    </row>
    <row r="77" spans="1:17" ht="47.25" customHeight="1" x14ac:dyDescent="0.2">
      <c r="A77" s="437">
        <v>52</v>
      </c>
      <c r="B77" s="116" t="s">
        <v>420</v>
      </c>
      <c r="C77" s="442">
        <f>'2022'!B65</f>
        <v>38.659999999999997</v>
      </c>
      <c r="D77" s="692"/>
      <c r="E77" s="692"/>
      <c r="F77" s="443">
        <f>'2022'!AN65</f>
        <v>0</v>
      </c>
      <c r="G77" s="693"/>
      <c r="H77" s="693"/>
      <c r="I77" s="442">
        <f>'2022'!AQ65</f>
        <v>0</v>
      </c>
      <c r="J77" s="428">
        <f t="shared" si="0"/>
        <v>0</v>
      </c>
      <c r="K77" s="444">
        <f>'2022'!AX65</f>
        <v>0</v>
      </c>
      <c r="L77" s="444"/>
      <c r="M77" s="444">
        <f>'2022'!BA65</f>
        <v>0</v>
      </c>
      <c r="N77" s="444">
        <f t="shared" si="1"/>
        <v>0</v>
      </c>
      <c r="O77" s="487">
        <f>'2022'!BC65</f>
        <v>0</v>
      </c>
      <c r="P77" s="488"/>
      <c r="Q77" s="482">
        <f t="shared" si="2"/>
        <v>0</v>
      </c>
    </row>
    <row r="78" spans="1:17" ht="47.25" customHeight="1" x14ac:dyDescent="0.2">
      <c r="A78" s="437">
        <v>53</v>
      </c>
      <c r="B78" s="116" t="s">
        <v>421</v>
      </c>
      <c r="C78" s="442">
        <f>'2022'!B66</f>
        <v>19.22</v>
      </c>
      <c r="D78" s="692"/>
      <c r="E78" s="692"/>
      <c r="F78" s="443">
        <f>'2022'!AN66</f>
        <v>0</v>
      </c>
      <c r="G78" s="693"/>
      <c r="H78" s="693"/>
      <c r="I78" s="442">
        <f>'2022'!AQ66</f>
        <v>0</v>
      </c>
      <c r="J78" s="428">
        <f t="shared" si="0"/>
        <v>0</v>
      </c>
      <c r="K78" s="444">
        <f>'2022'!AX66</f>
        <v>0</v>
      </c>
      <c r="L78" s="444"/>
      <c r="M78" s="444">
        <f>'2022'!BA66</f>
        <v>0</v>
      </c>
      <c r="N78" s="444">
        <f t="shared" si="1"/>
        <v>0</v>
      </c>
      <c r="O78" s="487">
        <f>'2022'!BC66</f>
        <v>0</v>
      </c>
      <c r="P78" s="488"/>
      <c r="Q78" s="482">
        <f t="shared" si="2"/>
        <v>0</v>
      </c>
    </row>
    <row r="79" spans="1:17" ht="65.25" customHeight="1" x14ac:dyDescent="0.2">
      <c r="A79" s="437">
        <v>54</v>
      </c>
      <c r="B79" s="116" t="s">
        <v>422</v>
      </c>
      <c r="C79" s="442">
        <f>'2022'!B67</f>
        <v>64.239999999999995</v>
      </c>
      <c r="D79" s="692"/>
      <c r="E79" s="692"/>
      <c r="F79" s="443">
        <f>'2022'!AN67</f>
        <v>0</v>
      </c>
      <c r="G79" s="693"/>
      <c r="H79" s="693"/>
      <c r="I79" s="442">
        <f>'2022'!AQ67</f>
        <v>0</v>
      </c>
      <c r="J79" s="428">
        <f t="shared" si="0"/>
        <v>0</v>
      </c>
      <c r="K79" s="444">
        <f>'2022'!AX67</f>
        <v>0</v>
      </c>
      <c r="L79" s="444"/>
      <c r="M79" s="444">
        <f>'2022'!BA67</f>
        <v>0</v>
      </c>
      <c r="N79" s="444">
        <f t="shared" si="1"/>
        <v>0</v>
      </c>
      <c r="O79" s="487">
        <f>'2022'!BC67</f>
        <v>0</v>
      </c>
      <c r="P79" s="488"/>
      <c r="Q79" s="482">
        <f t="shared" si="2"/>
        <v>0</v>
      </c>
    </row>
    <row r="80" spans="1:17" ht="47.25" customHeight="1" x14ac:dyDescent="0.2">
      <c r="A80" s="437">
        <v>55</v>
      </c>
      <c r="B80" s="116" t="s">
        <v>423</v>
      </c>
      <c r="C80" s="442">
        <f>'2022'!B68</f>
        <v>100.11</v>
      </c>
      <c r="D80" s="692"/>
      <c r="E80" s="692"/>
      <c r="F80" s="443">
        <f>'2022'!AN68</f>
        <v>0</v>
      </c>
      <c r="G80" s="693"/>
      <c r="H80" s="693"/>
      <c r="I80" s="442">
        <f>'2022'!AQ68</f>
        <v>0</v>
      </c>
      <c r="J80" s="428">
        <f t="shared" si="0"/>
        <v>0</v>
      </c>
      <c r="K80" s="444">
        <f>'2022'!AX68</f>
        <v>0</v>
      </c>
      <c r="L80" s="444"/>
      <c r="M80" s="444">
        <f>'2022'!BA68</f>
        <v>0</v>
      </c>
      <c r="N80" s="444">
        <f t="shared" si="1"/>
        <v>0</v>
      </c>
      <c r="O80" s="487">
        <f>'2022'!BC68</f>
        <v>0</v>
      </c>
      <c r="P80" s="488"/>
      <c r="Q80" s="482">
        <f t="shared" si="2"/>
        <v>0</v>
      </c>
    </row>
    <row r="81" spans="1:17" ht="47.25" customHeight="1" x14ac:dyDescent="0.2">
      <c r="A81" s="437">
        <v>56</v>
      </c>
      <c r="B81" s="116" t="s">
        <v>424</v>
      </c>
      <c r="C81" s="442">
        <f>'2022'!B69</f>
        <v>100.23</v>
      </c>
      <c r="D81" s="692"/>
      <c r="E81" s="692"/>
      <c r="F81" s="443">
        <f>'2022'!AN69</f>
        <v>0</v>
      </c>
      <c r="G81" s="693"/>
      <c r="H81" s="693"/>
      <c r="I81" s="442">
        <f>'2022'!AQ69</f>
        <v>0</v>
      </c>
      <c r="J81" s="428">
        <f t="shared" ref="J81:J101" si="3">IF(K81&gt;0,K81/F81*100,0)</f>
        <v>0</v>
      </c>
      <c r="K81" s="444">
        <f>'2022'!AX69</f>
        <v>0</v>
      </c>
      <c r="L81" s="444"/>
      <c r="M81" s="444">
        <f>'2022'!BA69</f>
        <v>0</v>
      </c>
      <c r="N81" s="444">
        <f t="shared" ref="N81:N101" si="4">K81-M81-O81</f>
        <v>0</v>
      </c>
      <c r="O81" s="487">
        <f>'2022'!BC69</f>
        <v>0</v>
      </c>
      <c r="P81" s="488"/>
      <c r="Q81" s="482">
        <f t="shared" ref="Q81:Q125" si="5">K81-M81-O81</f>
        <v>0</v>
      </c>
    </row>
    <row r="82" spans="1:17" ht="66.75" customHeight="1" x14ac:dyDescent="0.2">
      <c r="A82" s="437">
        <v>57</v>
      </c>
      <c r="B82" s="116" t="s">
        <v>425</v>
      </c>
      <c r="C82" s="442">
        <f>'2022'!B70</f>
        <v>285.87</v>
      </c>
      <c r="D82" s="692"/>
      <c r="E82" s="692"/>
      <c r="F82" s="443">
        <f>'2022'!AN70</f>
        <v>0</v>
      </c>
      <c r="G82" s="693"/>
      <c r="H82" s="693"/>
      <c r="I82" s="442">
        <f>'2022'!AQ70</f>
        <v>0</v>
      </c>
      <c r="J82" s="428">
        <f t="shared" si="3"/>
        <v>0</v>
      </c>
      <c r="K82" s="444">
        <f>'2022'!AX70</f>
        <v>0</v>
      </c>
      <c r="L82" s="444"/>
      <c r="M82" s="444">
        <f>'2022'!BA70</f>
        <v>0</v>
      </c>
      <c r="N82" s="444">
        <f t="shared" si="4"/>
        <v>0</v>
      </c>
      <c r="O82" s="487">
        <f>'2022'!BC70</f>
        <v>0</v>
      </c>
      <c r="P82" s="488"/>
      <c r="Q82" s="482">
        <f t="shared" si="5"/>
        <v>0</v>
      </c>
    </row>
    <row r="83" spans="1:17" ht="63.75" customHeight="1" x14ac:dyDescent="0.2">
      <c r="A83" s="437">
        <v>58</v>
      </c>
      <c r="B83" s="116" t="s">
        <v>426</v>
      </c>
      <c r="C83" s="442">
        <f>'2022'!B71</f>
        <v>75.650000000000006</v>
      </c>
      <c r="D83" s="692"/>
      <c r="E83" s="692"/>
      <c r="F83" s="443">
        <f>'2022'!AN71</f>
        <v>0</v>
      </c>
      <c r="G83" s="693"/>
      <c r="H83" s="693"/>
      <c r="I83" s="442">
        <f>'2022'!AQ71</f>
        <v>0</v>
      </c>
      <c r="J83" s="428">
        <f t="shared" si="3"/>
        <v>0</v>
      </c>
      <c r="K83" s="444">
        <f>'2022'!AX71</f>
        <v>0</v>
      </c>
      <c r="L83" s="444"/>
      <c r="M83" s="444">
        <f>'2022'!BA71</f>
        <v>0</v>
      </c>
      <c r="N83" s="444">
        <f t="shared" si="4"/>
        <v>0</v>
      </c>
      <c r="O83" s="487">
        <f>'2022'!BC71</f>
        <v>0</v>
      </c>
      <c r="P83" s="488"/>
      <c r="Q83" s="482">
        <f t="shared" si="5"/>
        <v>0</v>
      </c>
    </row>
    <row r="84" spans="1:17" ht="47.25" customHeight="1" x14ac:dyDescent="0.2">
      <c r="A84" s="437">
        <v>59</v>
      </c>
      <c r="B84" s="116" t="s">
        <v>427</v>
      </c>
      <c r="C84" s="442">
        <f>'2022'!B72</f>
        <v>35.14</v>
      </c>
      <c r="D84" s="692"/>
      <c r="E84" s="692"/>
      <c r="F84" s="443">
        <f>'2022'!AN72</f>
        <v>0</v>
      </c>
      <c r="G84" s="693"/>
      <c r="H84" s="693"/>
      <c r="I84" s="442">
        <f>'2022'!AQ72</f>
        <v>0</v>
      </c>
      <c r="J84" s="428">
        <f t="shared" si="3"/>
        <v>0</v>
      </c>
      <c r="K84" s="444">
        <f>'2022'!AX72</f>
        <v>0</v>
      </c>
      <c r="L84" s="444"/>
      <c r="M84" s="444">
        <f>'2022'!BA72</f>
        <v>0</v>
      </c>
      <c r="N84" s="444">
        <f t="shared" si="4"/>
        <v>0</v>
      </c>
      <c r="O84" s="487">
        <f>'2022'!BC72</f>
        <v>0</v>
      </c>
      <c r="P84" s="488"/>
      <c r="Q84" s="482">
        <f t="shared" si="5"/>
        <v>0</v>
      </c>
    </row>
    <row r="85" spans="1:17" ht="47.25" customHeight="1" x14ac:dyDescent="0.2">
      <c r="A85" s="437">
        <v>60</v>
      </c>
      <c r="B85" s="116" t="s">
        <v>428</v>
      </c>
      <c r="C85" s="442">
        <f>'2022'!B73</f>
        <v>9.93</v>
      </c>
      <c r="D85" s="692"/>
      <c r="E85" s="692"/>
      <c r="F85" s="443">
        <f>'2022'!AN73</f>
        <v>0</v>
      </c>
      <c r="G85" s="693"/>
      <c r="H85" s="693"/>
      <c r="I85" s="442">
        <f>'2022'!AQ73</f>
        <v>0</v>
      </c>
      <c r="J85" s="428">
        <f t="shared" si="3"/>
        <v>0</v>
      </c>
      <c r="K85" s="444">
        <f>'2022'!AX73</f>
        <v>0</v>
      </c>
      <c r="L85" s="444"/>
      <c r="M85" s="444">
        <f>'2022'!BA73</f>
        <v>0</v>
      </c>
      <c r="N85" s="444">
        <f t="shared" si="4"/>
        <v>0</v>
      </c>
      <c r="O85" s="487">
        <f>'2022'!BC73</f>
        <v>0</v>
      </c>
      <c r="P85" s="488"/>
      <c r="Q85" s="482">
        <f t="shared" si="5"/>
        <v>0</v>
      </c>
    </row>
    <row r="86" spans="1:17" ht="63.75" customHeight="1" x14ac:dyDescent="0.2">
      <c r="A86" s="437">
        <v>61</v>
      </c>
      <c r="B86" s="116" t="s">
        <v>429</v>
      </c>
      <c r="C86" s="442">
        <f>'2022'!B74</f>
        <v>891.48</v>
      </c>
      <c r="D86" s="689"/>
      <c r="E86" s="689"/>
      <c r="F86" s="443">
        <f>'2022'!AN74</f>
        <v>0</v>
      </c>
      <c r="G86" s="691"/>
      <c r="H86" s="691"/>
      <c r="I86" s="442">
        <f>'2022'!AQ74</f>
        <v>0</v>
      </c>
      <c r="J86" s="428">
        <f t="shared" si="3"/>
        <v>0</v>
      </c>
      <c r="K86" s="444">
        <f>'2022'!AX74</f>
        <v>0</v>
      </c>
      <c r="L86" s="444"/>
      <c r="M86" s="444">
        <f>'2022'!BA74</f>
        <v>0</v>
      </c>
      <c r="N86" s="444">
        <f t="shared" si="4"/>
        <v>0</v>
      </c>
      <c r="O86" s="487">
        <f>'2022'!BC74</f>
        <v>0</v>
      </c>
      <c r="P86" s="488"/>
      <c r="Q86" s="482">
        <f t="shared" si="5"/>
        <v>0</v>
      </c>
    </row>
    <row r="87" spans="1:17" ht="66" customHeight="1" x14ac:dyDescent="0.2">
      <c r="A87" s="437">
        <v>62</v>
      </c>
      <c r="B87" s="458" t="s">
        <v>90</v>
      </c>
      <c r="C87" s="461">
        <f>'2022'!B75</f>
        <v>1406</v>
      </c>
      <c r="D87" s="443">
        <f>'2022'!AL75</f>
        <v>0</v>
      </c>
      <c r="E87" s="443">
        <f>'2022'!AM75</f>
        <v>0</v>
      </c>
      <c r="F87" s="443">
        <f>'2022'!AN75</f>
        <v>0</v>
      </c>
      <c r="G87" s="442">
        <f>'2022'!AO75</f>
        <v>0</v>
      </c>
      <c r="H87" s="442">
        <f>'2022'!AP75</f>
        <v>0</v>
      </c>
      <c r="I87" s="442">
        <f>'2022'!AQ75</f>
        <v>0</v>
      </c>
      <c r="J87" s="428">
        <f t="shared" si="3"/>
        <v>0</v>
      </c>
      <c r="K87" s="444">
        <f>'2022'!AX75</f>
        <v>0</v>
      </c>
      <c r="L87" s="444"/>
      <c r="M87" s="444">
        <f>'2022'!BA75</f>
        <v>0</v>
      </c>
      <c r="N87" s="444">
        <f t="shared" si="4"/>
        <v>0</v>
      </c>
      <c r="O87" s="487">
        <f>'2022'!BC75</f>
        <v>0</v>
      </c>
      <c r="P87" s="488"/>
      <c r="Q87" s="482">
        <f t="shared" si="5"/>
        <v>0</v>
      </c>
    </row>
    <row r="88" spans="1:17" ht="46.5" customHeight="1" x14ac:dyDescent="0.2">
      <c r="A88" s="437">
        <v>63</v>
      </c>
      <c r="B88" s="462" t="s">
        <v>293</v>
      </c>
      <c r="C88" s="461">
        <f>'2022'!B76</f>
        <v>0</v>
      </c>
      <c r="D88" s="443">
        <f>'2022'!AL76</f>
        <v>0</v>
      </c>
      <c r="E88" s="443">
        <f>'2022'!AM76</f>
        <v>0</v>
      </c>
      <c r="F88" s="443">
        <f>'2022'!AN76</f>
        <v>0</v>
      </c>
      <c r="G88" s="442">
        <f>'2022'!AO76</f>
        <v>0</v>
      </c>
      <c r="H88" s="442">
        <f>'2022'!AP76</f>
        <v>0</v>
      </c>
      <c r="I88" s="442">
        <f>'2022'!AQ76</f>
        <v>0</v>
      </c>
      <c r="J88" s="428">
        <f t="shared" si="3"/>
        <v>0</v>
      </c>
      <c r="K88" s="444">
        <f>'2022'!AX76</f>
        <v>0</v>
      </c>
      <c r="L88" s="444"/>
      <c r="M88" s="444">
        <f>'2022'!BA76</f>
        <v>0</v>
      </c>
      <c r="N88" s="444">
        <f t="shared" si="4"/>
        <v>0</v>
      </c>
      <c r="O88" s="487">
        <f>'2022'!BC76</f>
        <v>0</v>
      </c>
      <c r="P88" s="488"/>
      <c r="Q88" s="482">
        <f t="shared" si="5"/>
        <v>0</v>
      </c>
    </row>
    <row r="89" spans="1:17" ht="46.5" customHeight="1" x14ac:dyDescent="0.2">
      <c r="A89" s="437">
        <v>64</v>
      </c>
      <c r="B89" s="462" t="s">
        <v>293</v>
      </c>
      <c r="C89" s="461">
        <f>'2022'!B77</f>
        <v>0</v>
      </c>
      <c r="D89" s="443">
        <f>'2022'!AL77</f>
        <v>0</v>
      </c>
      <c r="E89" s="443">
        <f>'2022'!AM77</f>
        <v>0</v>
      </c>
      <c r="F89" s="443">
        <f>'2022'!AN77</f>
        <v>0</v>
      </c>
      <c r="G89" s="442">
        <f>'2022'!AO77</f>
        <v>0</v>
      </c>
      <c r="H89" s="442">
        <f>'2022'!AP77</f>
        <v>0</v>
      </c>
      <c r="I89" s="442">
        <f>'2022'!AQ77</f>
        <v>0</v>
      </c>
      <c r="J89" s="428">
        <f t="shared" si="3"/>
        <v>0</v>
      </c>
      <c r="K89" s="444">
        <f>'2022'!AX77</f>
        <v>0</v>
      </c>
      <c r="L89" s="444"/>
      <c r="M89" s="444">
        <f>'2022'!BA77</f>
        <v>0</v>
      </c>
      <c r="N89" s="444">
        <f t="shared" si="4"/>
        <v>0</v>
      </c>
      <c r="O89" s="487">
        <f>'2022'!BC77</f>
        <v>0</v>
      </c>
      <c r="P89" s="488"/>
      <c r="Q89" s="482">
        <f t="shared" si="5"/>
        <v>0</v>
      </c>
    </row>
    <row r="90" spans="1:17" ht="31.5" x14ac:dyDescent="0.2">
      <c r="A90" s="437">
        <v>65</v>
      </c>
      <c r="B90" s="462" t="s">
        <v>293</v>
      </c>
      <c r="C90" s="461">
        <f>'2022'!B78</f>
        <v>0</v>
      </c>
      <c r="D90" s="443">
        <f>'2022'!AL78</f>
        <v>0</v>
      </c>
      <c r="E90" s="443">
        <f>'2022'!AM78</f>
        <v>0</v>
      </c>
      <c r="F90" s="443">
        <f>'2022'!AN78</f>
        <v>0</v>
      </c>
      <c r="G90" s="442">
        <f>'2022'!AO78</f>
        <v>0</v>
      </c>
      <c r="H90" s="442">
        <f>'2022'!AP78</f>
        <v>0</v>
      </c>
      <c r="I90" s="442">
        <f>'2022'!AQ78</f>
        <v>0</v>
      </c>
      <c r="J90" s="428">
        <f t="shared" si="3"/>
        <v>0</v>
      </c>
      <c r="K90" s="444">
        <f>'2022'!AX78</f>
        <v>0</v>
      </c>
      <c r="L90" s="444"/>
      <c r="M90" s="444">
        <f>'2022'!BA78</f>
        <v>0</v>
      </c>
      <c r="N90" s="444">
        <f t="shared" si="4"/>
        <v>0</v>
      </c>
      <c r="O90" s="487">
        <f>'2022'!BC78</f>
        <v>0</v>
      </c>
      <c r="P90" s="488"/>
      <c r="Q90" s="482">
        <f t="shared" si="5"/>
        <v>0</v>
      </c>
    </row>
    <row r="91" spans="1:17" ht="30" customHeight="1" x14ac:dyDescent="0.2">
      <c r="A91" s="437"/>
      <c r="B91" s="89" t="s">
        <v>108</v>
      </c>
      <c r="C91" s="447"/>
      <c r="D91" s="446"/>
      <c r="E91" s="446"/>
      <c r="F91" s="446"/>
      <c r="G91" s="447"/>
      <c r="H91" s="447"/>
      <c r="I91" s="447"/>
      <c r="J91" s="428"/>
      <c r="K91" s="457"/>
      <c r="L91" s="444"/>
      <c r="M91" s="457"/>
      <c r="N91" s="444">
        <f t="shared" si="4"/>
        <v>0</v>
      </c>
      <c r="O91" s="457"/>
      <c r="P91" s="488"/>
      <c r="Q91" s="482">
        <f t="shared" si="5"/>
        <v>0</v>
      </c>
    </row>
    <row r="92" spans="1:17" ht="31.5" x14ac:dyDescent="0.2">
      <c r="A92" s="483">
        <v>66</v>
      </c>
      <c r="B92" s="458" t="s">
        <v>118</v>
      </c>
      <c r="C92" s="461">
        <f>'2022'!B80</f>
        <v>1007.1</v>
      </c>
      <c r="D92" s="443">
        <f>'2022'!AL80</f>
        <v>4090.0417480000001</v>
      </c>
      <c r="E92" s="443">
        <f>'2022'!AM80</f>
        <v>4387</v>
      </c>
      <c r="F92" s="443">
        <f>'2022'!AN80</f>
        <v>3111</v>
      </c>
      <c r="G92" s="442">
        <f>'2022'!AO80</f>
        <v>3.6723810000000001</v>
      </c>
      <c r="H92" s="442">
        <f>'2022'!AP80</f>
        <v>4.0771600000000001</v>
      </c>
      <c r="I92" s="442">
        <f>'2022'!AQ80</f>
        <v>3.089067619898719</v>
      </c>
      <c r="J92" s="428">
        <f t="shared" si="3"/>
        <v>6.1716489874638381</v>
      </c>
      <c r="K92" s="444">
        <f>'2022'!AX80</f>
        <v>192</v>
      </c>
      <c r="L92" s="439"/>
      <c r="M92" s="444">
        <f>'2022'!BA80</f>
        <v>28</v>
      </c>
      <c r="N92" s="444">
        <f t="shared" si="4"/>
        <v>98</v>
      </c>
      <c r="O92" s="487">
        <f>'2022'!BC80</f>
        <v>66</v>
      </c>
      <c r="P92" s="489"/>
      <c r="Q92" s="482">
        <f t="shared" si="5"/>
        <v>98</v>
      </c>
    </row>
    <row r="93" spans="1:17" ht="33.75" customHeight="1" x14ac:dyDescent="0.2">
      <c r="A93" s="437">
        <v>67</v>
      </c>
      <c r="B93" s="458" t="s">
        <v>308</v>
      </c>
      <c r="C93" s="442">
        <f>'2022'!B81</f>
        <v>559.5</v>
      </c>
      <c r="D93" s="443">
        <f>'2022'!AL81</f>
        <v>10232.357421999999</v>
      </c>
      <c r="E93" s="443">
        <f>'2022'!AM81</f>
        <v>8701</v>
      </c>
      <c r="F93" s="443">
        <f>'2022'!AN81</f>
        <v>8491</v>
      </c>
      <c r="G93" s="442">
        <f>'2022'!AO81</f>
        <v>18.288395999999999</v>
      </c>
      <c r="H93" s="442">
        <f>'2022'!AP81</f>
        <v>15.551385</v>
      </c>
      <c r="I93" s="442">
        <f>'2022'!AQ81</f>
        <v>15.176050044682752</v>
      </c>
      <c r="J93" s="428">
        <f t="shared" si="3"/>
        <v>7.6551642916028744</v>
      </c>
      <c r="K93" s="444">
        <f>'2022'!AX81</f>
        <v>650</v>
      </c>
      <c r="L93" s="444"/>
      <c r="M93" s="444">
        <f>'2022'!BA81</f>
        <v>0</v>
      </c>
      <c r="N93" s="444">
        <f t="shared" si="4"/>
        <v>650</v>
      </c>
      <c r="O93" s="487">
        <f>'2022'!BC81</f>
        <v>0</v>
      </c>
      <c r="P93" s="488"/>
      <c r="Q93" s="482">
        <f t="shared" si="5"/>
        <v>650</v>
      </c>
    </row>
    <row r="94" spans="1:17" ht="49.5" customHeight="1" x14ac:dyDescent="0.2">
      <c r="A94" s="437">
        <v>68</v>
      </c>
      <c r="B94" s="458" t="s">
        <v>117</v>
      </c>
      <c r="C94" s="442">
        <f>'2022'!B82</f>
        <v>26.7</v>
      </c>
      <c r="D94" s="443">
        <f>'2022'!AL82</f>
        <v>0</v>
      </c>
      <c r="E94" s="443">
        <f>'2022'!AM82</f>
        <v>0</v>
      </c>
      <c r="F94" s="443">
        <f>'2022'!AN82</f>
        <v>0</v>
      </c>
      <c r="G94" s="442">
        <f>'2022'!AO82</f>
        <v>0</v>
      </c>
      <c r="H94" s="442">
        <f>'2022'!AP82</f>
        <v>0</v>
      </c>
      <c r="I94" s="442">
        <f>'2022'!AQ82</f>
        <v>0</v>
      </c>
      <c r="J94" s="428">
        <f t="shared" si="3"/>
        <v>0</v>
      </c>
      <c r="K94" s="444">
        <f>'2022'!AX82</f>
        <v>0</v>
      </c>
      <c r="L94" s="444"/>
      <c r="M94" s="444">
        <f>'2022'!BA82</f>
        <v>0</v>
      </c>
      <c r="N94" s="444">
        <f t="shared" si="4"/>
        <v>0</v>
      </c>
      <c r="O94" s="487">
        <f>'2022'!BC82</f>
        <v>0</v>
      </c>
      <c r="P94" s="488"/>
      <c r="Q94" s="482">
        <f t="shared" si="5"/>
        <v>0</v>
      </c>
    </row>
    <row r="95" spans="1:17" ht="47.25" x14ac:dyDescent="0.2">
      <c r="A95" s="437">
        <v>69</v>
      </c>
      <c r="B95" s="458" t="s">
        <v>116</v>
      </c>
      <c r="C95" s="442">
        <f>'2022'!B83</f>
        <v>41.696399999999997</v>
      </c>
      <c r="D95" s="443">
        <f>'2022'!AL83</f>
        <v>191.613022</v>
      </c>
      <c r="E95" s="443">
        <f>'2022'!AM83</f>
        <v>179</v>
      </c>
      <c r="F95" s="443">
        <f>'2022'!AN83</f>
        <v>214</v>
      </c>
      <c r="G95" s="442">
        <f>'2022'!AO83</f>
        <v>4.5840439999999996</v>
      </c>
      <c r="H95" s="442">
        <f>'2022'!AP83</f>
        <v>4.2730350000000001</v>
      </c>
      <c r="I95" s="442">
        <f>'2022'!AQ83</f>
        <v>5.1323375639143913</v>
      </c>
      <c r="J95" s="428">
        <f t="shared" si="3"/>
        <v>7.9439252336448591</v>
      </c>
      <c r="K95" s="444">
        <f>'2022'!AX83</f>
        <v>17</v>
      </c>
      <c r="L95" s="444"/>
      <c r="M95" s="444">
        <f>'2022'!BA83</f>
        <v>0</v>
      </c>
      <c r="N95" s="444">
        <f t="shared" si="4"/>
        <v>17</v>
      </c>
      <c r="O95" s="487">
        <f>'2022'!BC83</f>
        <v>0</v>
      </c>
      <c r="P95" s="488"/>
      <c r="Q95" s="482">
        <f t="shared" si="5"/>
        <v>17</v>
      </c>
    </row>
    <row r="96" spans="1:17" ht="53.25" customHeight="1" x14ac:dyDescent="0.2">
      <c r="A96" s="437">
        <v>70</v>
      </c>
      <c r="B96" s="458" t="s">
        <v>111</v>
      </c>
      <c r="C96" s="442">
        <f>'2022'!B84</f>
        <v>114.9</v>
      </c>
      <c r="D96" s="443">
        <f>'2022'!AL84</f>
        <v>587.15484600000002</v>
      </c>
      <c r="E96" s="443">
        <f>'2022'!AM84</f>
        <v>650</v>
      </c>
      <c r="F96" s="443">
        <f>'2022'!AN84</f>
        <v>629</v>
      </c>
      <c r="G96" s="442">
        <f>'2022'!AO84</f>
        <v>4.9494639999999999</v>
      </c>
      <c r="H96" s="442">
        <f>'2022'!AP84</f>
        <v>5.477144</v>
      </c>
      <c r="I96" s="442">
        <f>'2022'!AQ84</f>
        <v>5.4743255004351603</v>
      </c>
      <c r="J96" s="428">
        <f t="shared" si="3"/>
        <v>7.9491255961844196</v>
      </c>
      <c r="K96" s="444">
        <f>'2022'!AX84</f>
        <v>50</v>
      </c>
      <c r="L96" s="444"/>
      <c r="M96" s="444">
        <f>'2022'!BA84</f>
        <v>0</v>
      </c>
      <c r="N96" s="444">
        <f t="shared" si="4"/>
        <v>50</v>
      </c>
      <c r="O96" s="487">
        <f>'2022'!BC84</f>
        <v>0</v>
      </c>
      <c r="P96" s="488"/>
      <c r="Q96" s="482">
        <f t="shared" si="5"/>
        <v>50</v>
      </c>
    </row>
    <row r="97" spans="1:17" ht="50.25" customHeight="1" x14ac:dyDescent="0.2">
      <c r="A97" s="437">
        <v>71</v>
      </c>
      <c r="B97" s="458" t="s">
        <v>309</v>
      </c>
      <c r="C97" s="442">
        <f>'2022'!B85</f>
        <v>78.599999999999994</v>
      </c>
      <c r="D97" s="443">
        <f>'2022'!AL85</f>
        <v>377.24560500000001</v>
      </c>
      <c r="E97" s="443">
        <f>'2022'!AM85</f>
        <v>334</v>
      </c>
      <c r="F97" s="443">
        <f>'2022'!AN85</f>
        <v>333</v>
      </c>
      <c r="G97" s="442">
        <f>'2022'!AO85</f>
        <v>4.4808839999999996</v>
      </c>
      <c r="H97" s="442">
        <f>'2022'!AP85</f>
        <v>3.9672170000000002</v>
      </c>
      <c r="I97" s="442">
        <f>'2022'!AQ85</f>
        <v>4.2366412213740459</v>
      </c>
      <c r="J97" s="428">
        <f t="shared" si="3"/>
        <v>7.8078078078078077</v>
      </c>
      <c r="K97" s="444">
        <f>'2022'!AX85</f>
        <v>26</v>
      </c>
      <c r="L97" s="444"/>
      <c r="M97" s="444">
        <f>'2022'!BA85</f>
        <v>0</v>
      </c>
      <c r="N97" s="444">
        <f t="shared" si="4"/>
        <v>26</v>
      </c>
      <c r="O97" s="487">
        <f>'2022'!BC85</f>
        <v>0</v>
      </c>
      <c r="P97" s="488"/>
      <c r="Q97" s="482">
        <f t="shared" si="5"/>
        <v>26</v>
      </c>
    </row>
    <row r="98" spans="1:17" ht="50.25" customHeight="1" x14ac:dyDescent="0.2">
      <c r="A98" s="437">
        <v>72</v>
      </c>
      <c r="B98" s="458" t="s">
        <v>310</v>
      </c>
      <c r="C98" s="442">
        <f>'2022'!B86</f>
        <v>167.2</v>
      </c>
      <c r="D98" s="443">
        <f>'2022'!AL86</f>
        <v>717.19586200000003</v>
      </c>
      <c r="E98" s="443">
        <f>'2022'!AM86</f>
        <v>696</v>
      </c>
      <c r="F98" s="443">
        <f>'2022'!AN86</f>
        <v>697</v>
      </c>
      <c r="G98" s="442">
        <f>'2022'!AO86</f>
        <v>3.8782019999999999</v>
      </c>
      <c r="H98" s="442">
        <f>'2022'!AP86</f>
        <v>3.7635860000000001</v>
      </c>
      <c r="I98" s="442">
        <f>'2022'!AQ86</f>
        <v>4.1686602870813401</v>
      </c>
      <c r="J98" s="428">
        <f t="shared" si="3"/>
        <v>6.8866571018651364</v>
      </c>
      <c r="K98" s="444">
        <f>'2022'!AX86</f>
        <v>48</v>
      </c>
      <c r="L98" s="444"/>
      <c r="M98" s="444">
        <f>'2022'!BA86</f>
        <v>0</v>
      </c>
      <c r="N98" s="444">
        <f t="shared" si="4"/>
        <v>48</v>
      </c>
      <c r="O98" s="487">
        <f>'2022'!BC86</f>
        <v>0</v>
      </c>
      <c r="P98" s="488"/>
      <c r="Q98" s="482">
        <f t="shared" si="5"/>
        <v>48</v>
      </c>
    </row>
    <row r="99" spans="1:17" ht="31.5" x14ac:dyDescent="0.2">
      <c r="A99" s="437">
        <v>73</v>
      </c>
      <c r="B99" s="458" t="s">
        <v>115</v>
      </c>
      <c r="C99" s="442">
        <f>'2022'!B87</f>
        <v>40.045999999999999</v>
      </c>
      <c r="D99" s="443">
        <f>'2022'!AL87</f>
        <v>222.47779800000001</v>
      </c>
      <c r="E99" s="443">
        <f>'2022'!AM87</f>
        <v>226</v>
      </c>
      <c r="F99" s="443">
        <f>'2022'!AN87</f>
        <v>268</v>
      </c>
      <c r="G99" s="442">
        <f>'2022'!AO87</f>
        <v>5.5555560000000002</v>
      </c>
      <c r="H99" s="442">
        <f>'2022'!AP87</f>
        <v>5.64351</v>
      </c>
      <c r="I99" s="442">
        <f>'2022'!AQ87</f>
        <v>6.6923038505718422</v>
      </c>
      <c r="J99" s="428">
        <f t="shared" si="3"/>
        <v>9.7014925373134329</v>
      </c>
      <c r="K99" s="444">
        <f>'2022'!AX87</f>
        <v>26</v>
      </c>
      <c r="L99" s="444"/>
      <c r="M99" s="444">
        <f>'2022'!BA87</f>
        <v>0</v>
      </c>
      <c r="N99" s="444">
        <f t="shared" si="4"/>
        <v>26</v>
      </c>
      <c r="O99" s="487">
        <f>'2022'!BC87</f>
        <v>0</v>
      </c>
      <c r="P99" s="488"/>
      <c r="Q99" s="482">
        <f t="shared" si="5"/>
        <v>26</v>
      </c>
    </row>
    <row r="100" spans="1:17" ht="36" customHeight="1" x14ac:dyDescent="0.2">
      <c r="A100" s="437">
        <v>74</v>
      </c>
      <c r="B100" s="458" t="s">
        <v>110</v>
      </c>
      <c r="C100" s="442">
        <f>'2022'!B88</f>
        <v>83.5</v>
      </c>
      <c r="D100" s="443">
        <f>'2022'!AL88</f>
        <v>369.37750199999999</v>
      </c>
      <c r="E100" s="443">
        <f>'2022'!AM88</f>
        <v>590</v>
      </c>
      <c r="F100" s="443">
        <f>'2022'!AN88</f>
        <v>390</v>
      </c>
      <c r="G100" s="442">
        <f>'2022'!AO88</f>
        <v>4.3723660000000004</v>
      </c>
      <c r="H100" s="442">
        <f>'2022'!AP88</f>
        <v>7.0254820000000002</v>
      </c>
      <c r="I100" s="442">
        <f>'2022'!AQ88</f>
        <v>4.6706586826347305</v>
      </c>
      <c r="J100" s="428">
        <f t="shared" si="3"/>
        <v>7.6923076923076925</v>
      </c>
      <c r="K100" s="444">
        <f>'2022'!AX88</f>
        <v>30</v>
      </c>
      <c r="L100" s="444"/>
      <c r="M100" s="444">
        <f>'2022'!BA88</f>
        <v>0</v>
      </c>
      <c r="N100" s="444">
        <f t="shared" si="4"/>
        <v>30</v>
      </c>
      <c r="O100" s="487">
        <f>'2022'!BC88</f>
        <v>0</v>
      </c>
      <c r="P100" s="488"/>
      <c r="Q100" s="482">
        <f t="shared" si="5"/>
        <v>30</v>
      </c>
    </row>
    <row r="101" spans="1:17" ht="33" customHeight="1" x14ac:dyDescent="0.2">
      <c r="A101" s="437">
        <v>75</v>
      </c>
      <c r="B101" s="458" t="s">
        <v>114</v>
      </c>
      <c r="C101" s="442">
        <f>'2022'!B89</f>
        <v>37.700000000000003</v>
      </c>
      <c r="D101" s="443">
        <f>'2022'!AL89</f>
        <v>0</v>
      </c>
      <c r="E101" s="443">
        <f>'2022'!AM89</f>
        <v>158</v>
      </c>
      <c r="F101" s="443">
        <f>'2022'!AN89</f>
        <v>168</v>
      </c>
      <c r="G101" s="442">
        <f>'2022'!AO89</f>
        <v>0</v>
      </c>
      <c r="H101" s="442">
        <f>'2022'!AP89</f>
        <v>4.1869829999999997</v>
      </c>
      <c r="I101" s="442">
        <f>'2022'!AQ89</f>
        <v>4.4562334217506629</v>
      </c>
      <c r="J101" s="428">
        <f t="shared" si="3"/>
        <v>7.7380952380952381</v>
      </c>
      <c r="K101" s="444">
        <f>'2022'!AX89</f>
        <v>13</v>
      </c>
      <c r="L101" s="444"/>
      <c r="M101" s="444">
        <f>'2022'!BA89</f>
        <v>0</v>
      </c>
      <c r="N101" s="444">
        <f t="shared" si="4"/>
        <v>13</v>
      </c>
      <c r="O101" s="487">
        <f>'2022'!BC89</f>
        <v>0</v>
      </c>
      <c r="P101" s="488"/>
      <c r="Q101" s="482">
        <f t="shared" si="5"/>
        <v>13</v>
      </c>
    </row>
    <row r="102" spans="1:17" ht="36" customHeight="1" x14ac:dyDescent="0.2">
      <c r="A102" s="437">
        <v>76</v>
      </c>
      <c r="B102" s="462" t="s">
        <v>293</v>
      </c>
      <c r="C102" s="442">
        <f>'2022'!B90</f>
        <v>0</v>
      </c>
      <c r="D102" s="443">
        <f>'2022'!AL90</f>
        <v>0</v>
      </c>
      <c r="E102" s="443">
        <f>'2022'!AM90</f>
        <v>0</v>
      </c>
      <c r="F102" s="443">
        <f>'2022'!AN90</f>
        <v>0</v>
      </c>
      <c r="G102" s="442">
        <f>'2022'!AO90</f>
        <v>0</v>
      </c>
      <c r="H102" s="442">
        <f>'2022'!AP90</f>
        <v>0</v>
      </c>
      <c r="I102" s="442">
        <f>'2022'!AQ90</f>
        <v>0</v>
      </c>
      <c r="J102" s="428">
        <v>0</v>
      </c>
      <c r="K102" s="444">
        <f>'2022'!AX90</f>
        <v>25</v>
      </c>
      <c r="L102" s="444"/>
      <c r="M102" s="444">
        <f>'2022'!BA90</f>
        <v>0</v>
      </c>
      <c r="N102" s="444">
        <f t="shared" ref="N102:N165" si="6">K102-M102-O102</f>
        <v>25</v>
      </c>
      <c r="O102" s="487">
        <f>'2022'!BC90</f>
        <v>0</v>
      </c>
      <c r="P102" s="488"/>
      <c r="Q102" s="482">
        <f t="shared" si="5"/>
        <v>25</v>
      </c>
    </row>
    <row r="103" spans="1:17" ht="17.25" customHeight="1" x14ac:dyDescent="0.2">
      <c r="A103" s="438"/>
      <c r="B103" s="89" t="s">
        <v>119</v>
      </c>
      <c r="C103" s="447"/>
      <c r="D103" s="446"/>
      <c r="E103" s="446"/>
      <c r="F103" s="446"/>
      <c r="G103" s="447"/>
      <c r="H103" s="447"/>
      <c r="I103" s="447"/>
      <c r="J103" s="486"/>
      <c r="K103" s="457"/>
      <c r="L103" s="439"/>
      <c r="M103" s="457"/>
      <c r="N103" s="444">
        <f t="shared" si="6"/>
        <v>0</v>
      </c>
      <c r="O103" s="457"/>
      <c r="P103" s="488"/>
      <c r="Q103" s="482">
        <f t="shared" si="5"/>
        <v>0</v>
      </c>
    </row>
    <row r="104" spans="1:17" ht="33" customHeight="1" x14ac:dyDescent="0.2">
      <c r="A104" s="437">
        <v>77</v>
      </c>
      <c r="B104" s="458" t="s">
        <v>126</v>
      </c>
      <c r="C104" s="442">
        <f>'2022'!B92</f>
        <v>1493.6</v>
      </c>
      <c r="D104" s="443">
        <f>'2022'!AL92</f>
        <v>139.61279296875</v>
      </c>
      <c r="E104" s="443">
        <f>'2022'!AM92</f>
        <v>69</v>
      </c>
      <c r="F104" s="443">
        <f>'2022'!AN92</f>
        <v>22</v>
      </c>
      <c r="G104" s="442">
        <f>'2022'!AO92</f>
        <v>9.3474000000000002E-2</v>
      </c>
      <c r="H104" s="442">
        <f>'2022'!AP92</f>
        <v>4.6197000000000002E-2</v>
      </c>
      <c r="I104" s="442">
        <f>'2022'!AQ92</f>
        <v>1.4729512587038029E-2</v>
      </c>
      <c r="J104" s="428">
        <f t="shared" ref="J104:J167" si="7">IF(K104&gt;0,K104/F104*100,0)</f>
        <v>0</v>
      </c>
      <c r="K104" s="444">
        <f>'2022'!AX92</f>
        <v>0</v>
      </c>
      <c r="L104" s="444"/>
      <c r="M104" s="444">
        <f>'2022'!BA92</f>
        <v>0</v>
      </c>
      <c r="N104" s="444">
        <f t="shared" si="6"/>
        <v>0</v>
      </c>
      <c r="O104" s="487">
        <f>'2022'!BC92</f>
        <v>0</v>
      </c>
      <c r="P104" s="488"/>
      <c r="Q104" s="482">
        <f t="shared" si="5"/>
        <v>0</v>
      </c>
    </row>
    <row r="105" spans="1:17" ht="33" customHeight="1" x14ac:dyDescent="0.2">
      <c r="A105" s="437">
        <v>78</v>
      </c>
      <c r="B105" s="119" t="s">
        <v>430</v>
      </c>
      <c r="C105" s="442">
        <f>'2022'!B93</f>
        <v>438.7</v>
      </c>
      <c r="D105" s="688">
        <f>'2022'!AL93</f>
        <v>0</v>
      </c>
      <c r="E105" s="688">
        <f>'2022'!AM93</f>
        <v>0</v>
      </c>
      <c r="F105" s="443">
        <f>'2022'!AN93</f>
        <v>0</v>
      </c>
      <c r="G105" s="690">
        <f>'2022'!AO93</f>
        <v>0</v>
      </c>
      <c r="H105" s="690">
        <f>'2022'!AP93</f>
        <v>0</v>
      </c>
      <c r="I105" s="442">
        <f>'2022'!AQ93</f>
        <v>0</v>
      </c>
      <c r="J105" s="428">
        <f t="shared" si="7"/>
        <v>0</v>
      </c>
      <c r="K105" s="444">
        <f>'2022'!AX93</f>
        <v>0</v>
      </c>
      <c r="L105" s="444"/>
      <c r="M105" s="444">
        <f>'2022'!BA93</f>
        <v>0</v>
      </c>
      <c r="N105" s="444">
        <f t="shared" si="6"/>
        <v>0</v>
      </c>
      <c r="O105" s="487">
        <f>'2022'!BC93</f>
        <v>0</v>
      </c>
      <c r="P105" s="488"/>
      <c r="Q105" s="482">
        <f t="shared" ref="Q105:Q110" si="8">K105-M105-O105</f>
        <v>0</v>
      </c>
    </row>
    <row r="106" spans="1:17" ht="33" customHeight="1" x14ac:dyDescent="0.2">
      <c r="A106" s="437">
        <v>79</v>
      </c>
      <c r="B106" s="119" t="s">
        <v>431</v>
      </c>
      <c r="C106" s="442">
        <f>'2022'!B94</f>
        <v>537.20000000000005</v>
      </c>
      <c r="D106" s="692"/>
      <c r="E106" s="692"/>
      <c r="F106" s="443">
        <f>'2022'!AN94</f>
        <v>0</v>
      </c>
      <c r="G106" s="693"/>
      <c r="H106" s="693"/>
      <c r="I106" s="442">
        <f>'2022'!AQ94</f>
        <v>0</v>
      </c>
      <c r="J106" s="428">
        <f t="shared" si="7"/>
        <v>0</v>
      </c>
      <c r="K106" s="444">
        <f>'2022'!AX94</f>
        <v>0</v>
      </c>
      <c r="L106" s="444"/>
      <c r="M106" s="444">
        <f>'2022'!BA94</f>
        <v>0</v>
      </c>
      <c r="N106" s="444">
        <f t="shared" si="6"/>
        <v>0</v>
      </c>
      <c r="O106" s="487">
        <f>'2022'!BC94</f>
        <v>0</v>
      </c>
      <c r="P106" s="488"/>
      <c r="Q106" s="482">
        <f t="shared" si="8"/>
        <v>0</v>
      </c>
    </row>
    <row r="107" spans="1:17" ht="33" customHeight="1" x14ac:dyDescent="0.2">
      <c r="A107" s="437">
        <v>80</v>
      </c>
      <c r="B107" s="119" t="s">
        <v>432</v>
      </c>
      <c r="C107" s="442">
        <f>'2022'!B95</f>
        <v>140</v>
      </c>
      <c r="D107" s="692"/>
      <c r="E107" s="692"/>
      <c r="F107" s="443">
        <f>'2022'!AN95</f>
        <v>15</v>
      </c>
      <c r="G107" s="693"/>
      <c r="H107" s="693"/>
      <c r="I107" s="442">
        <f>'2022'!AQ95</f>
        <v>0.10714285714285714</v>
      </c>
      <c r="J107" s="428">
        <f t="shared" si="7"/>
        <v>0</v>
      </c>
      <c r="K107" s="444">
        <f>'2022'!AX95</f>
        <v>0</v>
      </c>
      <c r="L107" s="444"/>
      <c r="M107" s="444">
        <f>'2022'!BA95</f>
        <v>0</v>
      </c>
      <c r="N107" s="444">
        <f t="shared" si="6"/>
        <v>0</v>
      </c>
      <c r="O107" s="487">
        <f>'2022'!BC95</f>
        <v>0</v>
      </c>
      <c r="P107" s="488"/>
      <c r="Q107" s="482">
        <f t="shared" si="8"/>
        <v>0</v>
      </c>
    </row>
    <row r="108" spans="1:17" ht="33" customHeight="1" x14ac:dyDescent="0.2">
      <c r="A108" s="437">
        <v>81</v>
      </c>
      <c r="B108" s="119" t="s">
        <v>433</v>
      </c>
      <c r="C108" s="442">
        <f>'2022'!B96</f>
        <v>1100</v>
      </c>
      <c r="D108" s="692"/>
      <c r="E108" s="692"/>
      <c r="F108" s="443">
        <f>'2022'!AN96</f>
        <v>0</v>
      </c>
      <c r="G108" s="693"/>
      <c r="H108" s="693"/>
      <c r="I108" s="442">
        <f>'2022'!AQ96</f>
        <v>0</v>
      </c>
      <c r="J108" s="428">
        <f t="shared" si="7"/>
        <v>0</v>
      </c>
      <c r="K108" s="444">
        <f>'2022'!AX96</f>
        <v>0</v>
      </c>
      <c r="L108" s="444"/>
      <c r="M108" s="444">
        <f>'2022'!BA96</f>
        <v>0</v>
      </c>
      <c r="N108" s="444">
        <f t="shared" si="6"/>
        <v>0</v>
      </c>
      <c r="O108" s="487">
        <f>'2022'!BC96</f>
        <v>0</v>
      </c>
      <c r="P108" s="488"/>
      <c r="Q108" s="482">
        <f t="shared" si="8"/>
        <v>0</v>
      </c>
    </row>
    <row r="109" spans="1:17" ht="33" customHeight="1" x14ac:dyDescent="0.2">
      <c r="A109" s="437">
        <v>82</v>
      </c>
      <c r="B109" s="119" t="s">
        <v>434</v>
      </c>
      <c r="C109" s="442">
        <f>'2022'!B97</f>
        <v>310.89999999999998</v>
      </c>
      <c r="D109" s="692"/>
      <c r="E109" s="692"/>
      <c r="F109" s="443">
        <f>'2022'!AN97</f>
        <v>0</v>
      </c>
      <c r="G109" s="693"/>
      <c r="H109" s="693"/>
      <c r="I109" s="442">
        <f>'2022'!AQ97</f>
        <v>0</v>
      </c>
      <c r="J109" s="428">
        <f t="shared" si="7"/>
        <v>0</v>
      </c>
      <c r="K109" s="444">
        <f>'2022'!AX97</f>
        <v>0</v>
      </c>
      <c r="L109" s="444"/>
      <c r="M109" s="444">
        <f>'2022'!BA97</f>
        <v>0</v>
      </c>
      <c r="N109" s="444">
        <f t="shared" si="6"/>
        <v>0</v>
      </c>
      <c r="O109" s="487">
        <f>'2022'!BC97</f>
        <v>0</v>
      </c>
      <c r="P109" s="488"/>
      <c r="Q109" s="482">
        <f t="shared" si="8"/>
        <v>0</v>
      </c>
    </row>
    <row r="110" spans="1:17" ht="33" customHeight="1" x14ac:dyDescent="0.2">
      <c r="A110" s="437">
        <v>83</v>
      </c>
      <c r="B110" s="119" t="s">
        <v>435</v>
      </c>
      <c r="C110" s="442">
        <f>'2022'!B98</f>
        <v>75.2</v>
      </c>
      <c r="D110" s="689"/>
      <c r="E110" s="689"/>
      <c r="F110" s="443">
        <f>'2022'!AN98</f>
        <v>0</v>
      </c>
      <c r="G110" s="691"/>
      <c r="H110" s="691"/>
      <c r="I110" s="442">
        <f>'2022'!AQ98</f>
        <v>0</v>
      </c>
      <c r="J110" s="428">
        <f t="shared" si="7"/>
        <v>0</v>
      </c>
      <c r="K110" s="444">
        <f>'2022'!AX98</f>
        <v>0</v>
      </c>
      <c r="L110" s="444"/>
      <c r="M110" s="444">
        <f>'2022'!BA98</f>
        <v>0</v>
      </c>
      <c r="N110" s="444">
        <f t="shared" si="6"/>
        <v>0</v>
      </c>
      <c r="O110" s="487">
        <f>'2022'!BC98</f>
        <v>0</v>
      </c>
      <c r="P110" s="488"/>
      <c r="Q110" s="482">
        <f t="shared" si="8"/>
        <v>0</v>
      </c>
    </row>
    <row r="111" spans="1:17" ht="32.25" customHeight="1" x14ac:dyDescent="0.2">
      <c r="A111" s="437">
        <v>84</v>
      </c>
      <c r="B111" s="462" t="s">
        <v>293</v>
      </c>
      <c r="C111" s="442">
        <f>'2022'!B99</f>
        <v>0</v>
      </c>
      <c r="D111" s="443">
        <f>'2022'!AL99</f>
        <v>0</v>
      </c>
      <c r="E111" s="443">
        <f>'2022'!AM99</f>
        <v>0</v>
      </c>
      <c r="F111" s="443">
        <f>'2022'!AN99</f>
        <v>0</v>
      </c>
      <c r="G111" s="442">
        <f>'2022'!AO99</f>
        <v>0</v>
      </c>
      <c r="H111" s="442">
        <f>'2022'!AP99</f>
        <v>0</v>
      </c>
      <c r="I111" s="442">
        <f>'2022'!AQ99</f>
        <v>0</v>
      </c>
      <c r="J111" s="428">
        <f t="shared" si="7"/>
        <v>0</v>
      </c>
      <c r="K111" s="444">
        <f>'2022'!AX99</f>
        <v>0</v>
      </c>
      <c r="L111" s="444"/>
      <c r="M111" s="444">
        <f>'2022'!BA99</f>
        <v>0</v>
      </c>
      <c r="N111" s="444">
        <f t="shared" si="6"/>
        <v>0</v>
      </c>
      <c r="O111" s="487">
        <f>'2022'!BC99</f>
        <v>0</v>
      </c>
      <c r="P111" s="488"/>
      <c r="Q111" s="482">
        <f t="shared" si="5"/>
        <v>0</v>
      </c>
    </row>
    <row r="112" spans="1:17" ht="17.25" customHeight="1" x14ac:dyDescent="0.2">
      <c r="A112" s="438"/>
      <c r="B112" s="89" t="s">
        <v>127</v>
      </c>
      <c r="C112" s="447"/>
      <c r="D112" s="446"/>
      <c r="E112" s="446"/>
      <c r="F112" s="446"/>
      <c r="G112" s="447"/>
      <c r="H112" s="447"/>
      <c r="I112" s="447"/>
      <c r="J112" s="486"/>
      <c r="K112" s="457"/>
      <c r="L112" s="439"/>
      <c r="M112" s="457"/>
      <c r="N112" s="444">
        <f t="shared" si="6"/>
        <v>0</v>
      </c>
      <c r="O112" s="457"/>
      <c r="P112" s="488"/>
      <c r="Q112" s="482">
        <f t="shared" si="5"/>
        <v>0</v>
      </c>
    </row>
    <row r="113" spans="1:17" ht="31.5" x14ac:dyDescent="0.2">
      <c r="A113" s="437">
        <v>85</v>
      </c>
      <c r="B113" s="458" t="s">
        <v>129</v>
      </c>
      <c r="C113" s="442">
        <f>'2022'!B101</f>
        <v>384.8</v>
      </c>
      <c r="D113" s="443">
        <f>'2022'!AL101</f>
        <v>489.16461199999998</v>
      </c>
      <c r="E113" s="443">
        <f>'2022'!AM101</f>
        <v>1120</v>
      </c>
      <c r="F113" s="443">
        <f>'2022'!AN101</f>
        <v>962</v>
      </c>
      <c r="G113" s="442">
        <f>'2022'!AO101</f>
        <v>1.308942</v>
      </c>
      <c r="H113" s="442">
        <f>'2022'!AP101</f>
        <v>2.9108299999999998</v>
      </c>
      <c r="I113" s="442">
        <f>'2022'!AQ101</f>
        <v>2.5</v>
      </c>
      <c r="J113" s="428">
        <f t="shared" si="7"/>
        <v>6.9646569646569647</v>
      </c>
      <c r="K113" s="444">
        <f>'2022'!AX101</f>
        <v>67</v>
      </c>
      <c r="L113" s="444"/>
      <c r="M113" s="444">
        <f>'2022'!BA101</f>
        <v>0</v>
      </c>
      <c r="N113" s="444">
        <f t="shared" si="6"/>
        <v>46</v>
      </c>
      <c r="O113" s="487">
        <f>'2022'!BC101</f>
        <v>21</v>
      </c>
      <c r="P113" s="488"/>
      <c r="Q113" s="482">
        <f t="shared" si="5"/>
        <v>46</v>
      </c>
    </row>
    <row r="114" spans="1:17" ht="51.75" customHeight="1" x14ac:dyDescent="0.2">
      <c r="A114" s="437">
        <v>86</v>
      </c>
      <c r="B114" s="465" t="s">
        <v>128</v>
      </c>
      <c r="C114" s="452">
        <f>'2022'!B102</f>
        <v>396.2</v>
      </c>
      <c r="D114" s="451">
        <f>'2022'!AL102</f>
        <v>1083.16272</v>
      </c>
      <c r="E114" s="451">
        <f>'2022'!AM102</f>
        <v>1242</v>
      </c>
      <c r="F114" s="451">
        <f>'2022'!AN102</f>
        <v>1250</v>
      </c>
      <c r="G114" s="452">
        <f>'2022'!AO102</f>
        <v>2.7119749999999998</v>
      </c>
      <c r="H114" s="452">
        <f>'2022'!AP102</f>
        <v>3.1135619999999999</v>
      </c>
      <c r="I114" s="452">
        <f>'2022'!AQ102</f>
        <v>3.1549722362443213</v>
      </c>
      <c r="J114" s="428">
        <f t="shared" si="7"/>
        <v>6.9599999999999991</v>
      </c>
      <c r="K114" s="467">
        <f>'2022'!AX102</f>
        <v>87</v>
      </c>
      <c r="L114" s="444"/>
      <c r="M114" s="467">
        <f>'2022'!BA102</f>
        <v>0</v>
      </c>
      <c r="N114" s="444">
        <f t="shared" si="6"/>
        <v>87</v>
      </c>
      <c r="O114" s="498">
        <f>'2022'!BC102</f>
        <v>0</v>
      </c>
      <c r="P114" s="488"/>
      <c r="Q114" s="482">
        <f t="shared" si="5"/>
        <v>87</v>
      </c>
    </row>
    <row r="115" spans="1:17" ht="17.25" customHeight="1" x14ac:dyDescent="0.2">
      <c r="A115" s="438"/>
      <c r="B115" s="89" t="s">
        <v>130</v>
      </c>
      <c r="C115" s="447"/>
      <c r="D115" s="446"/>
      <c r="E115" s="446"/>
      <c r="F115" s="446"/>
      <c r="G115" s="447"/>
      <c r="H115" s="447"/>
      <c r="I115" s="447"/>
      <c r="J115" s="486"/>
      <c r="K115" s="457"/>
      <c r="L115" s="439"/>
      <c r="M115" s="457"/>
      <c r="N115" s="444">
        <f t="shared" si="6"/>
        <v>0</v>
      </c>
      <c r="O115" s="457"/>
      <c r="P115" s="488"/>
      <c r="Q115" s="482">
        <f t="shared" si="5"/>
        <v>0</v>
      </c>
    </row>
    <row r="116" spans="1:17" ht="45" customHeight="1" x14ac:dyDescent="0.2">
      <c r="A116" s="437">
        <v>87</v>
      </c>
      <c r="B116" s="469" t="s">
        <v>134</v>
      </c>
      <c r="C116" s="454">
        <f>'2022'!B104</f>
        <v>597.84699999999998</v>
      </c>
      <c r="D116" s="453">
        <f>'2022'!AL104</f>
        <v>0</v>
      </c>
      <c r="E116" s="453">
        <f>'2022'!AM104</f>
        <v>0</v>
      </c>
      <c r="F116" s="453">
        <f>'2022'!AN104</f>
        <v>0</v>
      </c>
      <c r="G116" s="454">
        <f>'2022'!AO104</f>
        <v>0</v>
      </c>
      <c r="H116" s="454">
        <f>'2022'!AP104</f>
        <v>0</v>
      </c>
      <c r="I116" s="454">
        <f>'2022'!AQ104</f>
        <v>0</v>
      </c>
      <c r="J116" s="428">
        <f t="shared" si="7"/>
        <v>0</v>
      </c>
      <c r="K116" s="471">
        <f>'2022'!AX104</f>
        <v>0</v>
      </c>
      <c r="L116" s="444"/>
      <c r="M116" s="471">
        <f>'2022'!BA104</f>
        <v>0</v>
      </c>
      <c r="N116" s="444">
        <f t="shared" si="6"/>
        <v>0</v>
      </c>
      <c r="O116" s="496">
        <f>'2022'!BC104</f>
        <v>0</v>
      </c>
      <c r="P116" s="488"/>
      <c r="Q116" s="482">
        <f t="shared" si="5"/>
        <v>0</v>
      </c>
    </row>
    <row r="117" spans="1:17" ht="68.25" customHeight="1" x14ac:dyDescent="0.2">
      <c r="A117" s="437">
        <v>88</v>
      </c>
      <c r="B117" s="116" t="s">
        <v>436</v>
      </c>
      <c r="C117" s="454">
        <f>'2022'!B105</f>
        <v>84.5</v>
      </c>
      <c r="D117" s="688">
        <f>'2022'!AL105</f>
        <v>0</v>
      </c>
      <c r="E117" s="688">
        <f>'2022'!AM105</f>
        <v>0</v>
      </c>
      <c r="F117" s="453">
        <f>'2022'!AN105</f>
        <v>0</v>
      </c>
      <c r="G117" s="690">
        <f>'2022'!AO105</f>
        <v>0</v>
      </c>
      <c r="H117" s="690">
        <f>'2022'!AP105</f>
        <v>0</v>
      </c>
      <c r="I117" s="454">
        <f>'2022'!AQ105</f>
        <v>0</v>
      </c>
      <c r="J117" s="428">
        <f t="shared" si="7"/>
        <v>0</v>
      </c>
      <c r="K117" s="471">
        <f>'2022'!AX105</f>
        <v>0</v>
      </c>
      <c r="L117" s="444"/>
      <c r="M117" s="471">
        <f>'2022'!BA105</f>
        <v>0</v>
      </c>
      <c r="N117" s="444">
        <f t="shared" si="6"/>
        <v>0</v>
      </c>
      <c r="O117" s="496">
        <f>'2022'!BC105</f>
        <v>0</v>
      </c>
      <c r="P117" s="488"/>
      <c r="Q117" s="482">
        <f t="shared" ref="Q117:Q118" si="9">K117-M117-O117</f>
        <v>0</v>
      </c>
    </row>
    <row r="118" spans="1:17" ht="64.5" customHeight="1" x14ac:dyDescent="0.2">
      <c r="A118" s="437">
        <v>89</v>
      </c>
      <c r="B118" s="116" t="s">
        <v>437</v>
      </c>
      <c r="C118" s="454">
        <f>'2022'!B106</f>
        <v>70</v>
      </c>
      <c r="D118" s="692"/>
      <c r="E118" s="692"/>
      <c r="F118" s="453">
        <f>'2022'!AN106</f>
        <v>0</v>
      </c>
      <c r="G118" s="693"/>
      <c r="H118" s="693"/>
      <c r="I118" s="454">
        <f>'2022'!AQ106</f>
        <v>0</v>
      </c>
      <c r="J118" s="428">
        <f t="shared" si="7"/>
        <v>0</v>
      </c>
      <c r="K118" s="471">
        <f>'2022'!AX106</f>
        <v>0</v>
      </c>
      <c r="L118" s="444"/>
      <c r="M118" s="471">
        <f>'2022'!BA106</f>
        <v>0</v>
      </c>
      <c r="N118" s="444">
        <f t="shared" si="6"/>
        <v>0</v>
      </c>
      <c r="O118" s="496">
        <f>'2022'!BC106</f>
        <v>0</v>
      </c>
      <c r="P118" s="488"/>
      <c r="Q118" s="482">
        <f t="shared" si="9"/>
        <v>0</v>
      </c>
    </row>
    <row r="119" spans="1:17" ht="66.75" customHeight="1" x14ac:dyDescent="0.2">
      <c r="A119" s="437">
        <v>90</v>
      </c>
      <c r="B119" s="116" t="s">
        <v>438</v>
      </c>
      <c r="C119" s="442">
        <f>'2022'!B107</f>
        <v>247.5</v>
      </c>
      <c r="D119" s="689"/>
      <c r="E119" s="689"/>
      <c r="F119" s="443">
        <f>'2022'!AN107</f>
        <v>0</v>
      </c>
      <c r="G119" s="691"/>
      <c r="H119" s="691"/>
      <c r="I119" s="442">
        <f>'2022'!AQ107</f>
        <v>0</v>
      </c>
      <c r="J119" s="428">
        <f t="shared" si="7"/>
        <v>0</v>
      </c>
      <c r="K119" s="444">
        <f>'2022'!AX107</f>
        <v>0</v>
      </c>
      <c r="L119" s="444"/>
      <c r="M119" s="444">
        <f>'2022'!BA107</f>
        <v>0</v>
      </c>
      <c r="N119" s="444">
        <f t="shared" si="6"/>
        <v>0</v>
      </c>
      <c r="O119" s="487">
        <f>'2022'!BC107</f>
        <v>0</v>
      </c>
      <c r="P119" s="488"/>
      <c r="Q119" s="482">
        <f t="shared" si="5"/>
        <v>0</v>
      </c>
    </row>
    <row r="120" spans="1:17" ht="38.25" customHeight="1" x14ac:dyDescent="0.2">
      <c r="A120" s="437">
        <v>91</v>
      </c>
      <c r="B120" s="116" t="s">
        <v>439</v>
      </c>
      <c r="C120" s="442">
        <f>'2022'!B108</f>
        <v>564.6</v>
      </c>
      <c r="D120" s="688">
        <f>'2022'!AL108</f>
        <v>0</v>
      </c>
      <c r="E120" s="688">
        <f>'2022'!AM108</f>
        <v>0</v>
      </c>
      <c r="F120" s="443">
        <f>'2022'!AN108</f>
        <v>0</v>
      </c>
      <c r="G120" s="690">
        <f>'2022'!AO108</f>
        <v>0</v>
      </c>
      <c r="H120" s="690">
        <f>'2022'!AP108</f>
        <v>0</v>
      </c>
      <c r="I120" s="442">
        <f>'2022'!AQ108</f>
        <v>0</v>
      </c>
      <c r="J120" s="428">
        <f t="shared" si="7"/>
        <v>0</v>
      </c>
      <c r="K120" s="444">
        <f>'2022'!AX108</f>
        <v>0</v>
      </c>
      <c r="L120" s="444"/>
      <c r="M120" s="444">
        <f>'2022'!BA108</f>
        <v>0</v>
      </c>
      <c r="N120" s="444">
        <f t="shared" si="6"/>
        <v>0</v>
      </c>
      <c r="O120" s="487">
        <f>'2022'!BC108</f>
        <v>0</v>
      </c>
      <c r="P120" s="488"/>
      <c r="Q120" s="482">
        <f t="shared" ref="Q120:Q121" si="10">K120-M120-O120</f>
        <v>0</v>
      </c>
    </row>
    <row r="121" spans="1:17" ht="34.5" customHeight="1" x14ac:dyDescent="0.2">
      <c r="A121" s="437">
        <v>92</v>
      </c>
      <c r="B121" s="116" t="s">
        <v>440</v>
      </c>
      <c r="C121" s="461">
        <f>'2022'!B109</f>
        <v>2437.1999999999998</v>
      </c>
      <c r="D121" s="689"/>
      <c r="E121" s="689"/>
      <c r="F121" s="443">
        <f>'2022'!AN109</f>
        <v>0</v>
      </c>
      <c r="G121" s="691"/>
      <c r="H121" s="691"/>
      <c r="I121" s="442">
        <f>'2022'!AQ109</f>
        <v>0</v>
      </c>
      <c r="J121" s="428">
        <f t="shared" si="7"/>
        <v>0</v>
      </c>
      <c r="K121" s="444">
        <f>'2022'!AX109</f>
        <v>0</v>
      </c>
      <c r="L121" s="444"/>
      <c r="M121" s="444">
        <f>'2022'!BA109</f>
        <v>0</v>
      </c>
      <c r="N121" s="444">
        <f t="shared" si="6"/>
        <v>0</v>
      </c>
      <c r="O121" s="487">
        <f>'2022'!BC109</f>
        <v>0</v>
      </c>
      <c r="P121" s="488"/>
      <c r="Q121" s="482">
        <f t="shared" si="10"/>
        <v>0</v>
      </c>
    </row>
    <row r="122" spans="1:17" ht="17.25" customHeight="1" x14ac:dyDescent="0.2">
      <c r="A122" s="438"/>
      <c r="B122" s="490" t="s">
        <v>137</v>
      </c>
      <c r="C122" s="491"/>
      <c r="D122" s="492"/>
      <c r="E122" s="492"/>
      <c r="F122" s="492"/>
      <c r="G122" s="491"/>
      <c r="H122" s="491"/>
      <c r="I122" s="491"/>
      <c r="J122" s="499"/>
      <c r="K122" s="476"/>
      <c r="L122" s="500"/>
      <c r="M122" s="476"/>
      <c r="N122" s="467">
        <f t="shared" si="6"/>
        <v>0</v>
      </c>
      <c r="O122" s="476"/>
      <c r="P122" s="488"/>
      <c r="Q122" s="493">
        <f t="shared" si="5"/>
        <v>0</v>
      </c>
    </row>
    <row r="123" spans="1:17" ht="48" customHeight="1" x14ac:dyDescent="0.2">
      <c r="A123" s="438">
        <v>93</v>
      </c>
      <c r="B123" s="126" t="s">
        <v>441</v>
      </c>
      <c r="C123" s="442">
        <f>'2022'!B111</f>
        <v>6.8</v>
      </c>
      <c r="D123" s="688">
        <f>'2022'!AL111</f>
        <v>0</v>
      </c>
      <c r="E123" s="688">
        <f>'2022'!AM111</f>
        <v>13</v>
      </c>
      <c r="F123" s="443">
        <f>'2022'!AN111</f>
        <v>0</v>
      </c>
      <c r="G123" s="690">
        <f>'2022'!AO111</f>
        <v>0</v>
      </c>
      <c r="H123" s="690">
        <f>'2022'!AP111</f>
        <v>7.4903999999999998E-2</v>
      </c>
      <c r="I123" s="442">
        <f>'2022'!AQ111</f>
        <v>0</v>
      </c>
      <c r="J123" s="501">
        <f t="shared" si="7"/>
        <v>0</v>
      </c>
      <c r="K123" s="444">
        <f>'2022'!AX111</f>
        <v>0</v>
      </c>
      <c r="L123" s="455"/>
      <c r="M123" s="444">
        <f>'2022'!BA111</f>
        <v>0</v>
      </c>
      <c r="N123" s="444">
        <f t="shared" si="6"/>
        <v>0</v>
      </c>
      <c r="O123" s="487">
        <f>'2022'!BC111</f>
        <v>0</v>
      </c>
      <c r="P123" s="488"/>
      <c r="Q123" s="482">
        <f>K123-M123-O123</f>
        <v>0</v>
      </c>
    </row>
    <row r="124" spans="1:17" ht="50.25" customHeight="1" x14ac:dyDescent="0.2">
      <c r="A124" s="437">
        <v>94</v>
      </c>
      <c r="B124" s="118" t="s">
        <v>442</v>
      </c>
      <c r="C124" s="495">
        <f>'2022'!B112</f>
        <v>166.57499999999999</v>
      </c>
      <c r="D124" s="689"/>
      <c r="E124" s="689"/>
      <c r="F124" s="453">
        <f>'2022'!AN112</f>
        <v>77</v>
      </c>
      <c r="G124" s="691"/>
      <c r="H124" s="691"/>
      <c r="I124" s="454">
        <f>'2022'!AQ112</f>
        <v>0.46225423983190755</v>
      </c>
      <c r="J124" s="470">
        <f t="shared" si="7"/>
        <v>2.5974025974025974</v>
      </c>
      <c r="K124" s="471">
        <f>'2022'!AX112</f>
        <v>2</v>
      </c>
      <c r="L124" s="471"/>
      <c r="M124" s="471">
        <f>'2022'!BA112</f>
        <v>0</v>
      </c>
      <c r="N124" s="471">
        <f t="shared" si="6"/>
        <v>1</v>
      </c>
      <c r="O124" s="496">
        <f>'2022'!BC112</f>
        <v>1</v>
      </c>
      <c r="P124" s="488"/>
      <c r="Q124" s="497">
        <f t="shared" si="5"/>
        <v>1</v>
      </c>
    </row>
    <row r="125" spans="1:17" ht="46.5" customHeight="1" x14ac:dyDescent="0.2">
      <c r="A125" s="438">
        <v>95</v>
      </c>
      <c r="B125" s="458" t="s">
        <v>315</v>
      </c>
      <c r="C125" s="461">
        <f>'2022'!B113</f>
        <v>1572.825</v>
      </c>
      <c r="D125" s="443">
        <f>'2022'!AL113</f>
        <v>674.261841</v>
      </c>
      <c r="E125" s="443">
        <f>'2022'!AM113</f>
        <v>694</v>
      </c>
      <c r="F125" s="443">
        <f>'2022'!AN113</f>
        <v>561</v>
      </c>
      <c r="G125" s="442">
        <f>'2022'!AO113</f>
        <v>0.387596</v>
      </c>
      <c r="H125" s="442">
        <f>'2022'!AP113</f>
        <v>0.44124400000000003</v>
      </c>
      <c r="I125" s="442">
        <f>'2022'!AQ113</f>
        <v>0.35668303848171284</v>
      </c>
      <c r="J125" s="428">
        <f t="shared" si="7"/>
        <v>0</v>
      </c>
      <c r="K125" s="444">
        <f>'2022'!AX113</f>
        <v>0</v>
      </c>
      <c r="L125" s="439"/>
      <c r="M125" s="444">
        <f>'2022'!BA113</f>
        <v>0</v>
      </c>
      <c r="N125" s="444">
        <f t="shared" si="6"/>
        <v>0</v>
      </c>
      <c r="O125" s="487">
        <f>'2022'!BC113</f>
        <v>0</v>
      </c>
      <c r="P125" s="488"/>
      <c r="Q125" s="482">
        <f t="shared" si="5"/>
        <v>0</v>
      </c>
    </row>
    <row r="126" spans="1:17" ht="15.75" x14ac:dyDescent="0.2">
      <c r="A126" s="437"/>
      <c r="B126" s="89" t="s">
        <v>141</v>
      </c>
      <c r="C126" s="447"/>
      <c r="D126" s="446"/>
      <c r="E126" s="446"/>
      <c r="F126" s="446"/>
      <c r="G126" s="447"/>
      <c r="H126" s="447"/>
      <c r="I126" s="447"/>
      <c r="J126" s="428"/>
      <c r="K126" s="457"/>
      <c r="L126" s="444"/>
      <c r="M126" s="457"/>
      <c r="N126" s="444">
        <f t="shared" si="6"/>
        <v>0</v>
      </c>
      <c r="O126" s="457"/>
      <c r="P126" s="488"/>
      <c r="Q126" s="482">
        <f t="shared" ref="Q126:Q189" si="11">K126-M126-O126</f>
        <v>0</v>
      </c>
    </row>
    <row r="127" spans="1:17" ht="48.75" customHeight="1" x14ac:dyDescent="0.2">
      <c r="A127" s="437">
        <v>96</v>
      </c>
      <c r="B127" s="458" t="s">
        <v>142</v>
      </c>
      <c r="C127" s="442">
        <f>'2022'!B115</f>
        <v>867</v>
      </c>
      <c r="D127" s="443">
        <f>'2022'!AL115</f>
        <v>2020.7132570000001</v>
      </c>
      <c r="E127" s="443">
        <f>'2022'!AM115</f>
        <v>1967</v>
      </c>
      <c r="F127" s="443">
        <f>'2022'!AN115</f>
        <v>2505</v>
      </c>
      <c r="G127" s="442">
        <f>'2022'!AO115</f>
        <v>1.99085</v>
      </c>
      <c r="H127" s="442">
        <f>'2022'!AP115</f>
        <v>1.9379310000000001</v>
      </c>
      <c r="I127" s="442">
        <f>'2022'!AQ115</f>
        <v>2.8892733564013842</v>
      </c>
      <c r="J127" s="428">
        <f t="shared" si="7"/>
        <v>4.9900199600798407</v>
      </c>
      <c r="K127" s="444">
        <f>'2022'!AX115</f>
        <v>125</v>
      </c>
      <c r="L127" s="444"/>
      <c r="M127" s="444">
        <f>'2022'!BA115</f>
        <v>0</v>
      </c>
      <c r="N127" s="444">
        <f t="shared" si="6"/>
        <v>125</v>
      </c>
      <c r="O127" s="487">
        <f>'2022'!BC115</f>
        <v>0</v>
      </c>
      <c r="P127" s="488"/>
      <c r="Q127" s="482">
        <f t="shared" si="11"/>
        <v>125</v>
      </c>
    </row>
    <row r="128" spans="1:17" ht="32.25" customHeight="1" x14ac:dyDescent="0.2">
      <c r="A128" s="437">
        <v>97</v>
      </c>
      <c r="B128" s="458" t="s">
        <v>316</v>
      </c>
      <c r="C128" s="442">
        <f>'2022'!B116</f>
        <v>385.19600000000003</v>
      </c>
      <c r="D128" s="443">
        <f>'2022'!AL116</f>
        <v>31.190287000000001</v>
      </c>
      <c r="E128" s="443">
        <f>'2022'!AM116</f>
        <v>239</v>
      </c>
      <c r="F128" s="443">
        <f>'2022'!AN116</f>
        <v>284</v>
      </c>
      <c r="G128" s="442">
        <f>'2022'!AO116</f>
        <v>8.0972000000000002E-2</v>
      </c>
      <c r="H128" s="442">
        <f>'2022'!AP116</f>
        <v>0.62046299999999999</v>
      </c>
      <c r="I128" s="442">
        <f>'2022'!AQ116</f>
        <v>0.73728699155754474</v>
      </c>
      <c r="J128" s="428">
        <f t="shared" si="7"/>
        <v>2.8169014084507045</v>
      </c>
      <c r="K128" s="444">
        <f>'2022'!AX116</f>
        <v>8</v>
      </c>
      <c r="L128" s="444"/>
      <c r="M128" s="444">
        <f>'2022'!BA116</f>
        <v>0</v>
      </c>
      <c r="N128" s="444">
        <f t="shared" si="6"/>
        <v>8</v>
      </c>
      <c r="O128" s="487">
        <f>'2022'!BC116</f>
        <v>0</v>
      </c>
      <c r="P128" s="488"/>
      <c r="Q128" s="482">
        <f t="shared" si="11"/>
        <v>8</v>
      </c>
    </row>
    <row r="129" spans="1:17" ht="32.25" customHeight="1" x14ac:dyDescent="0.2">
      <c r="A129" s="437">
        <v>98</v>
      </c>
      <c r="B129" s="458" t="s">
        <v>317</v>
      </c>
      <c r="C129" s="442">
        <f>'2022'!B117</f>
        <v>163.09700000000001</v>
      </c>
      <c r="D129" s="443">
        <f>'2022'!AL117</f>
        <v>385.06091300000003</v>
      </c>
      <c r="E129" s="443">
        <f>'2022'!AM117</f>
        <v>676</v>
      </c>
      <c r="F129" s="443">
        <f>'2022'!AN117</f>
        <v>1018</v>
      </c>
      <c r="G129" s="442">
        <f>'2022'!AO117</f>
        <v>2.360932</v>
      </c>
      <c r="H129" s="442">
        <f>'2022'!AP117</f>
        <v>4.1418780000000002</v>
      </c>
      <c r="I129" s="442">
        <f>'2022'!AQ117</f>
        <v>6.2416843964021407</v>
      </c>
      <c r="J129" s="428">
        <f t="shared" si="7"/>
        <v>7.8585461689587426</v>
      </c>
      <c r="K129" s="444">
        <f>'2022'!AX117</f>
        <v>80</v>
      </c>
      <c r="L129" s="444"/>
      <c r="M129" s="444">
        <f>'2022'!BA117</f>
        <v>0</v>
      </c>
      <c r="N129" s="444">
        <f t="shared" si="6"/>
        <v>80</v>
      </c>
      <c r="O129" s="487">
        <f>'2022'!BC117</f>
        <v>0</v>
      </c>
      <c r="P129" s="488"/>
      <c r="Q129" s="482">
        <f t="shared" si="11"/>
        <v>80</v>
      </c>
    </row>
    <row r="130" spans="1:17" ht="32.25" customHeight="1" x14ac:dyDescent="0.2">
      <c r="A130" s="437">
        <v>99</v>
      </c>
      <c r="B130" s="458" t="s">
        <v>318</v>
      </c>
      <c r="C130" s="442">
        <f>'2022'!B118</f>
        <v>49.08</v>
      </c>
      <c r="D130" s="443">
        <f>'2022'!AL118</f>
        <v>72.006080999999995</v>
      </c>
      <c r="E130" s="443">
        <f>'2022'!AM118</f>
        <v>77</v>
      </c>
      <c r="F130" s="443">
        <f>'2022'!AN118</f>
        <v>77</v>
      </c>
      <c r="G130" s="442">
        <f>'2022'!AO118</f>
        <v>1.467117</v>
      </c>
      <c r="H130" s="442">
        <f>'2022'!AP118</f>
        <v>1.568867</v>
      </c>
      <c r="I130" s="442">
        <f>'2022'!AQ118</f>
        <v>1.5688671556642217</v>
      </c>
      <c r="J130" s="428">
        <f t="shared" si="7"/>
        <v>3.8961038961038961</v>
      </c>
      <c r="K130" s="444">
        <f>'2022'!AX118</f>
        <v>3</v>
      </c>
      <c r="L130" s="444"/>
      <c r="M130" s="444">
        <f>'2022'!BA118</f>
        <v>0</v>
      </c>
      <c r="N130" s="444">
        <f t="shared" si="6"/>
        <v>2</v>
      </c>
      <c r="O130" s="487">
        <f>'2022'!BC118</f>
        <v>1</v>
      </c>
      <c r="P130" s="488"/>
      <c r="Q130" s="482">
        <f t="shared" si="11"/>
        <v>2</v>
      </c>
    </row>
    <row r="131" spans="1:17" ht="50.25" customHeight="1" x14ac:dyDescent="0.2">
      <c r="A131" s="437">
        <v>100</v>
      </c>
      <c r="B131" s="458" t="s">
        <v>319</v>
      </c>
      <c r="C131" s="442">
        <f>'2022'!B119</f>
        <v>151.1</v>
      </c>
      <c r="D131" s="443">
        <f>'2022'!AL119</f>
        <v>328.763397</v>
      </c>
      <c r="E131" s="443">
        <f>'2022'!AM119</f>
        <v>330</v>
      </c>
      <c r="F131" s="443">
        <f>'2022'!AN119</f>
        <v>360</v>
      </c>
      <c r="G131" s="442">
        <f>'2022'!AO119</f>
        <v>2.176088</v>
      </c>
      <c r="H131" s="442">
        <f>'2022'!AP119</f>
        <v>2.1842730000000001</v>
      </c>
      <c r="I131" s="442">
        <f>'2022'!AQ119</f>
        <v>2.3825281270681669</v>
      </c>
      <c r="J131" s="428">
        <f t="shared" si="7"/>
        <v>5</v>
      </c>
      <c r="K131" s="444">
        <f>'2022'!AX119</f>
        <v>18</v>
      </c>
      <c r="L131" s="444"/>
      <c r="M131" s="444">
        <f>'2022'!BA119</f>
        <v>2</v>
      </c>
      <c r="N131" s="444">
        <f t="shared" si="6"/>
        <v>10</v>
      </c>
      <c r="O131" s="487">
        <f>'2022'!BC119</f>
        <v>6</v>
      </c>
      <c r="P131" s="488"/>
      <c r="Q131" s="482">
        <f t="shared" si="11"/>
        <v>10</v>
      </c>
    </row>
    <row r="132" spans="1:17" ht="30" customHeight="1" x14ac:dyDescent="0.2">
      <c r="A132" s="437">
        <v>101</v>
      </c>
      <c r="B132" s="458" t="s">
        <v>320</v>
      </c>
      <c r="C132" s="442">
        <f>'2022'!B120</f>
        <v>46.08</v>
      </c>
      <c r="D132" s="443">
        <f>'2022'!AL120</f>
        <v>1.3926590000000001</v>
      </c>
      <c r="E132" s="443">
        <f>'2022'!AM120</f>
        <v>0</v>
      </c>
      <c r="F132" s="443">
        <f>'2022'!AN120</f>
        <v>0</v>
      </c>
      <c r="G132" s="442">
        <f>'2022'!AO120</f>
        <v>2.9963E-2</v>
      </c>
      <c r="H132" s="442">
        <f>'2022'!AP120</f>
        <v>0</v>
      </c>
      <c r="I132" s="442">
        <f>'2022'!AQ120</f>
        <v>0</v>
      </c>
      <c r="J132" s="428">
        <f t="shared" si="7"/>
        <v>0</v>
      </c>
      <c r="K132" s="444">
        <f>'2022'!AX120</f>
        <v>0</v>
      </c>
      <c r="L132" s="444"/>
      <c r="M132" s="444">
        <f>'2022'!BA120</f>
        <v>0</v>
      </c>
      <c r="N132" s="444">
        <f t="shared" si="6"/>
        <v>0</v>
      </c>
      <c r="O132" s="487">
        <f>'2022'!BC120</f>
        <v>0</v>
      </c>
      <c r="P132" s="488"/>
      <c r="Q132" s="482">
        <f t="shared" si="11"/>
        <v>0</v>
      </c>
    </row>
    <row r="133" spans="1:17" ht="45.75" customHeight="1" x14ac:dyDescent="0.2">
      <c r="A133" s="437">
        <v>102</v>
      </c>
      <c r="B133" s="458" t="s">
        <v>321</v>
      </c>
      <c r="C133" s="442">
        <f>'2022'!B121</f>
        <v>2622.1</v>
      </c>
      <c r="D133" s="443">
        <f>'2022'!AL121</f>
        <v>0</v>
      </c>
      <c r="E133" s="443">
        <f>'2022'!AM121</f>
        <v>0</v>
      </c>
      <c r="F133" s="443">
        <f>'2022'!AN121</f>
        <v>0</v>
      </c>
      <c r="G133" s="442">
        <f>'2022'!AO121</f>
        <v>0</v>
      </c>
      <c r="H133" s="442">
        <f>'2022'!AP121</f>
        <v>0</v>
      </c>
      <c r="I133" s="442">
        <f>'2022'!AQ121</f>
        <v>0</v>
      </c>
      <c r="J133" s="428">
        <f t="shared" si="7"/>
        <v>0</v>
      </c>
      <c r="K133" s="444">
        <f>'2022'!AX121</f>
        <v>0</v>
      </c>
      <c r="L133" s="444"/>
      <c r="M133" s="444">
        <f>'2022'!BA121</f>
        <v>0</v>
      </c>
      <c r="N133" s="444">
        <f t="shared" si="6"/>
        <v>0</v>
      </c>
      <c r="O133" s="487">
        <f>'2022'!BC121</f>
        <v>0</v>
      </c>
      <c r="P133" s="488"/>
      <c r="Q133" s="482">
        <f t="shared" si="11"/>
        <v>0</v>
      </c>
    </row>
    <row r="134" spans="1:17" ht="36" customHeight="1" x14ac:dyDescent="0.2">
      <c r="A134" s="437">
        <v>103</v>
      </c>
      <c r="B134" s="458" t="s">
        <v>322</v>
      </c>
      <c r="C134" s="442">
        <f>'2022'!B122</f>
        <v>31.664999999999999</v>
      </c>
      <c r="D134" s="443">
        <f>'2022'!AL122</f>
        <v>0</v>
      </c>
      <c r="E134" s="443">
        <f>'2022'!AM122</f>
        <v>32</v>
      </c>
      <c r="F134" s="443">
        <f>'2022'!AN122</f>
        <v>34</v>
      </c>
      <c r="G134" s="442">
        <f>'2022'!AO122</f>
        <v>0</v>
      </c>
      <c r="H134" s="442">
        <f>'2022'!AP122</f>
        <v>1.010899</v>
      </c>
      <c r="I134" s="442">
        <f>'2022'!AQ122</f>
        <v>1.0737407231959577</v>
      </c>
      <c r="J134" s="428">
        <f t="shared" si="7"/>
        <v>0</v>
      </c>
      <c r="K134" s="444">
        <f>'2022'!AX122</f>
        <v>0</v>
      </c>
      <c r="L134" s="444"/>
      <c r="M134" s="444">
        <f>'2022'!BA122</f>
        <v>0</v>
      </c>
      <c r="N134" s="444">
        <f t="shared" si="6"/>
        <v>0</v>
      </c>
      <c r="O134" s="487">
        <f>'2022'!BC122</f>
        <v>0</v>
      </c>
      <c r="P134" s="488"/>
      <c r="Q134" s="482">
        <f t="shared" si="11"/>
        <v>0</v>
      </c>
    </row>
    <row r="135" spans="1:17" ht="31.5" x14ac:dyDescent="0.2">
      <c r="A135" s="438">
        <v>104</v>
      </c>
      <c r="B135" s="458" t="s">
        <v>145</v>
      </c>
      <c r="C135" s="442">
        <f>'2022'!B123</f>
        <v>42</v>
      </c>
      <c r="D135" s="443">
        <f>'2022'!AL123</f>
        <v>107.53228799999999</v>
      </c>
      <c r="E135" s="443">
        <f>'2022'!AM123</f>
        <v>93</v>
      </c>
      <c r="F135" s="443">
        <f>'2022'!AN123</f>
        <v>116</v>
      </c>
      <c r="G135" s="442">
        <f>'2022'!AO123</f>
        <v>2.503371</v>
      </c>
      <c r="H135" s="442">
        <f>'2022'!AP123</f>
        <v>2.1650559999999999</v>
      </c>
      <c r="I135" s="442">
        <f>'2022'!AQ123</f>
        <v>2.7619047619047619</v>
      </c>
      <c r="J135" s="428">
        <f t="shared" si="7"/>
        <v>6.8965517241379306</v>
      </c>
      <c r="K135" s="444">
        <f>'2022'!AX123</f>
        <v>8</v>
      </c>
      <c r="L135" s="439"/>
      <c r="M135" s="444">
        <f>'2022'!BA123</f>
        <v>0</v>
      </c>
      <c r="N135" s="444">
        <f t="shared" si="6"/>
        <v>8</v>
      </c>
      <c r="O135" s="487">
        <f>'2022'!BC123</f>
        <v>0</v>
      </c>
      <c r="P135" s="489"/>
      <c r="Q135" s="482">
        <f t="shared" si="11"/>
        <v>8</v>
      </c>
    </row>
    <row r="136" spans="1:17" ht="31.5" x14ac:dyDescent="0.2">
      <c r="A136" s="437">
        <v>105</v>
      </c>
      <c r="B136" s="456" t="s">
        <v>293</v>
      </c>
      <c r="C136" s="442">
        <f>'2022'!B124</f>
        <v>0</v>
      </c>
      <c r="D136" s="443">
        <f>'2022'!AL124</f>
        <v>0</v>
      </c>
      <c r="E136" s="443">
        <f>'2022'!AM124</f>
        <v>0</v>
      </c>
      <c r="F136" s="443">
        <f>'2022'!AN124</f>
        <v>0</v>
      </c>
      <c r="G136" s="442">
        <f>'2022'!AO124</f>
        <v>0</v>
      </c>
      <c r="H136" s="442">
        <f>'2022'!AP124</f>
        <v>0</v>
      </c>
      <c r="I136" s="442">
        <f>'2022'!AQ124</f>
        <v>0</v>
      </c>
      <c r="J136" s="428">
        <f t="shared" si="7"/>
        <v>0</v>
      </c>
      <c r="K136" s="444">
        <f>'2022'!AX124</f>
        <v>0</v>
      </c>
      <c r="L136" s="444"/>
      <c r="M136" s="444">
        <f>'2022'!BA124</f>
        <v>0</v>
      </c>
      <c r="N136" s="444">
        <f t="shared" si="6"/>
        <v>0</v>
      </c>
      <c r="O136" s="487">
        <f>'2022'!BC124</f>
        <v>0</v>
      </c>
      <c r="P136" s="488"/>
      <c r="Q136" s="482">
        <f t="shared" si="11"/>
        <v>0</v>
      </c>
    </row>
    <row r="137" spans="1:17" ht="15.75" x14ac:dyDescent="0.2">
      <c r="A137" s="437"/>
      <c r="B137" s="89" t="s">
        <v>153</v>
      </c>
      <c r="C137" s="447"/>
      <c r="D137" s="446"/>
      <c r="E137" s="446"/>
      <c r="F137" s="446"/>
      <c r="G137" s="447"/>
      <c r="H137" s="447"/>
      <c r="I137" s="447"/>
      <c r="J137" s="428"/>
      <c r="K137" s="457"/>
      <c r="L137" s="444"/>
      <c r="M137" s="457"/>
      <c r="N137" s="444">
        <f t="shared" si="6"/>
        <v>0</v>
      </c>
      <c r="O137" s="457"/>
      <c r="P137" s="488"/>
      <c r="Q137" s="482">
        <f t="shared" si="11"/>
        <v>0</v>
      </c>
    </row>
    <row r="138" spans="1:17" ht="61.5" customHeight="1" x14ac:dyDescent="0.2">
      <c r="A138" s="437">
        <v>106</v>
      </c>
      <c r="B138" s="458" t="s">
        <v>168</v>
      </c>
      <c r="C138" s="442">
        <f>'2022'!B126</f>
        <v>34.731000000000002</v>
      </c>
      <c r="D138" s="443">
        <f>'2022'!AL126</f>
        <v>156.42132599999999</v>
      </c>
      <c r="E138" s="443">
        <f>'2022'!AM126</f>
        <v>166</v>
      </c>
      <c r="F138" s="443">
        <f>'2022'!AN126</f>
        <v>177</v>
      </c>
      <c r="G138" s="442">
        <f>'2022'!AO126</f>
        <v>4.5037960000000004</v>
      </c>
      <c r="H138" s="442">
        <f>'2022'!AP126</f>
        <v>4.7795920000000001</v>
      </c>
      <c r="I138" s="442">
        <f>'2022'!AQ126</f>
        <v>5.0963116524142693</v>
      </c>
      <c r="J138" s="428">
        <f t="shared" si="7"/>
        <v>7.9096045197740121</v>
      </c>
      <c r="K138" s="444">
        <f>'2022'!AX126</f>
        <v>14</v>
      </c>
      <c r="L138" s="444"/>
      <c r="M138" s="444">
        <f>'2022'!BA126</f>
        <v>0</v>
      </c>
      <c r="N138" s="444">
        <f t="shared" si="6"/>
        <v>14</v>
      </c>
      <c r="O138" s="487">
        <f>'2022'!BC126</f>
        <v>0</v>
      </c>
      <c r="P138" s="488"/>
      <c r="Q138" s="482">
        <f t="shared" si="11"/>
        <v>14</v>
      </c>
    </row>
    <row r="139" spans="1:17" ht="78.75" x14ac:dyDescent="0.2">
      <c r="A139" s="437">
        <v>107</v>
      </c>
      <c r="B139" s="458" t="s">
        <v>156</v>
      </c>
      <c r="C139" s="442">
        <f>'2022'!B127</f>
        <v>46.97</v>
      </c>
      <c r="D139" s="443">
        <f>'2022'!AL127</f>
        <v>369.76052900000002</v>
      </c>
      <c r="E139" s="443">
        <f>'2022'!AM127</f>
        <v>365</v>
      </c>
      <c r="F139" s="443">
        <f>'2022'!AN127</f>
        <v>575</v>
      </c>
      <c r="G139" s="442">
        <f>'2022'!AO127</f>
        <v>10.646412</v>
      </c>
      <c r="H139" s="442">
        <f>'2022'!AP127</f>
        <v>9.5800529999999995</v>
      </c>
      <c r="I139" s="442">
        <f>'2022'!AQ127</f>
        <v>12.241856504151587</v>
      </c>
      <c r="J139" s="428">
        <f t="shared" si="7"/>
        <v>11.304347826086957</v>
      </c>
      <c r="K139" s="444">
        <f>'2022'!AX127</f>
        <v>65</v>
      </c>
      <c r="L139" s="444"/>
      <c r="M139" s="444">
        <f>'2022'!BA127</f>
        <v>0</v>
      </c>
      <c r="N139" s="444">
        <f t="shared" si="6"/>
        <v>65</v>
      </c>
      <c r="O139" s="487">
        <f>'2022'!BC127</f>
        <v>0</v>
      </c>
      <c r="P139" s="488"/>
      <c r="Q139" s="482">
        <f t="shared" si="11"/>
        <v>65</v>
      </c>
    </row>
    <row r="140" spans="1:17" ht="63" x14ac:dyDescent="0.2">
      <c r="A140" s="437">
        <v>108</v>
      </c>
      <c r="B140" s="458" t="s">
        <v>323</v>
      </c>
      <c r="C140" s="442">
        <f>'2022'!B128</f>
        <v>9.1639999999999997</v>
      </c>
      <c r="D140" s="443">
        <f>'2022'!AL128</f>
        <v>89.976287999999997</v>
      </c>
      <c r="E140" s="443">
        <f>'2022'!AM128</f>
        <v>81</v>
      </c>
      <c r="F140" s="443">
        <f>'2022'!AN128</f>
        <v>81</v>
      </c>
      <c r="G140" s="442">
        <f>'2022'!AO128</f>
        <v>7.0293970000000003</v>
      </c>
      <c r="H140" s="442">
        <f>'2022'!AP128</f>
        <v>7.1277720000000002</v>
      </c>
      <c r="I140" s="442">
        <f>'2022'!AQ128</f>
        <v>8.8389349628982981</v>
      </c>
      <c r="J140" s="428">
        <f t="shared" si="7"/>
        <v>9.8765432098765427</v>
      </c>
      <c r="K140" s="444">
        <f>'2022'!AX128</f>
        <v>8</v>
      </c>
      <c r="L140" s="444"/>
      <c r="M140" s="444">
        <f>'2022'!BA128</f>
        <v>0</v>
      </c>
      <c r="N140" s="444">
        <f t="shared" si="6"/>
        <v>8</v>
      </c>
      <c r="O140" s="487">
        <f>'2022'!BC128</f>
        <v>0</v>
      </c>
      <c r="P140" s="488"/>
      <c r="Q140" s="482">
        <f t="shared" si="11"/>
        <v>8</v>
      </c>
    </row>
    <row r="141" spans="1:17" ht="50.25" customHeight="1" x14ac:dyDescent="0.2">
      <c r="A141" s="437">
        <v>109</v>
      </c>
      <c r="B141" s="458" t="s">
        <v>324</v>
      </c>
      <c r="C141" s="442">
        <f>'2022'!B129</f>
        <v>22.285</v>
      </c>
      <c r="D141" s="443">
        <f>'2022'!AL129</f>
        <v>166.36857599999999</v>
      </c>
      <c r="E141" s="443">
        <f>'2022'!AM129</f>
        <v>172</v>
      </c>
      <c r="F141" s="443">
        <f>'2022'!AN129</f>
        <v>182</v>
      </c>
      <c r="G141" s="442">
        <f>'2022'!AO129</f>
        <v>6.7233210000000003</v>
      </c>
      <c r="H141" s="442">
        <f>'2022'!AP129</f>
        <v>6.9508989999999997</v>
      </c>
      <c r="I141" s="442">
        <f>'2022'!AQ129</f>
        <v>8.166928427193179</v>
      </c>
      <c r="J141" s="428">
        <f t="shared" si="7"/>
        <v>11.538461538461538</v>
      </c>
      <c r="K141" s="444">
        <f>'2022'!AX129</f>
        <v>21</v>
      </c>
      <c r="L141" s="444"/>
      <c r="M141" s="444">
        <f>'2022'!BA129</f>
        <v>0</v>
      </c>
      <c r="N141" s="444">
        <f t="shared" si="6"/>
        <v>21</v>
      </c>
      <c r="O141" s="487">
        <f>'2022'!BC129</f>
        <v>0</v>
      </c>
      <c r="P141" s="488"/>
      <c r="Q141" s="482">
        <f t="shared" si="11"/>
        <v>21</v>
      </c>
    </row>
    <row r="142" spans="1:17" ht="31.5" x14ac:dyDescent="0.2">
      <c r="A142" s="437">
        <v>110</v>
      </c>
      <c r="B142" s="458" t="s">
        <v>155</v>
      </c>
      <c r="C142" s="442">
        <f>'2022'!B130</f>
        <v>62.6</v>
      </c>
      <c r="D142" s="443">
        <f>'2022'!AL130</f>
        <v>266.40744000000001</v>
      </c>
      <c r="E142" s="443">
        <f>'2022'!AM130</f>
        <v>350</v>
      </c>
      <c r="F142" s="443">
        <f>'2022'!AN130</f>
        <v>759</v>
      </c>
      <c r="G142" s="442">
        <f>'2022'!AO130</f>
        <v>4.2557099999999997</v>
      </c>
      <c r="H142" s="442">
        <f>'2022'!AP130</f>
        <v>5.5910539999999997</v>
      </c>
      <c r="I142" s="442">
        <f>'2022'!AQ130</f>
        <v>12.124600638977636</v>
      </c>
      <c r="J142" s="428">
        <f t="shared" si="7"/>
        <v>5.0065876152832676</v>
      </c>
      <c r="K142" s="444">
        <f>'2022'!AX130</f>
        <v>38</v>
      </c>
      <c r="L142" s="444"/>
      <c r="M142" s="444">
        <f>'2022'!BA130</f>
        <v>0</v>
      </c>
      <c r="N142" s="444">
        <f t="shared" si="6"/>
        <v>38</v>
      </c>
      <c r="O142" s="487">
        <f>'2022'!BC130</f>
        <v>0</v>
      </c>
      <c r="P142" s="488"/>
      <c r="Q142" s="482">
        <f t="shared" si="11"/>
        <v>38</v>
      </c>
    </row>
    <row r="143" spans="1:17" ht="31.5" x14ac:dyDescent="0.2">
      <c r="A143" s="437">
        <v>111</v>
      </c>
      <c r="B143" s="458" t="s">
        <v>154</v>
      </c>
      <c r="C143" s="442">
        <f>'2022'!B131</f>
        <v>8.4</v>
      </c>
      <c r="D143" s="443">
        <f>'2022'!AL131</f>
        <v>68.591506999999993</v>
      </c>
      <c r="E143" s="443">
        <f>'2022'!AM131</f>
        <v>84</v>
      </c>
      <c r="F143" s="443">
        <f>'2022'!AN131</f>
        <v>78</v>
      </c>
      <c r="G143" s="442">
        <f>'2022'!AO131</f>
        <v>8.1656560000000002</v>
      </c>
      <c r="H143" s="442">
        <f>'2022'!AP131</f>
        <v>10</v>
      </c>
      <c r="I143" s="442">
        <f>'2022'!AQ131</f>
        <v>9.2857142857142847</v>
      </c>
      <c r="J143" s="428">
        <f t="shared" si="7"/>
        <v>11.538461538461538</v>
      </c>
      <c r="K143" s="444">
        <f>'2022'!AX131</f>
        <v>9</v>
      </c>
      <c r="L143" s="444"/>
      <c r="M143" s="444">
        <f>'2022'!BA131</f>
        <v>0</v>
      </c>
      <c r="N143" s="444">
        <f t="shared" si="6"/>
        <v>9</v>
      </c>
      <c r="O143" s="487">
        <f>'2022'!BC131</f>
        <v>0</v>
      </c>
      <c r="P143" s="488"/>
      <c r="Q143" s="482">
        <f t="shared" si="11"/>
        <v>9</v>
      </c>
    </row>
    <row r="144" spans="1:17" ht="47.25" x14ac:dyDescent="0.2">
      <c r="A144" s="437">
        <v>112</v>
      </c>
      <c r="B144" s="458" t="s">
        <v>163</v>
      </c>
      <c r="C144" s="442">
        <f>'2022'!B132</f>
        <v>40.4</v>
      </c>
      <c r="D144" s="443">
        <f>'2022'!AL132</f>
        <v>252.78349299999999</v>
      </c>
      <c r="E144" s="443">
        <f>'2022'!AM132</f>
        <v>322</v>
      </c>
      <c r="F144" s="443">
        <f>'2022'!AN132</f>
        <v>370</v>
      </c>
      <c r="G144" s="442">
        <f>'2022'!AO132</f>
        <v>6.2511369999999999</v>
      </c>
      <c r="H144" s="442">
        <f>'2022'!AP132</f>
        <v>7.9628069999999997</v>
      </c>
      <c r="I144" s="442">
        <f>'2022'!AQ132</f>
        <v>9.1584158415841586</v>
      </c>
      <c r="J144" s="428">
        <f t="shared" si="7"/>
        <v>8.1081081081081088</v>
      </c>
      <c r="K144" s="444">
        <f>'2022'!AX132</f>
        <v>30</v>
      </c>
      <c r="L144" s="444"/>
      <c r="M144" s="444">
        <f>'2022'!BA132</f>
        <v>0</v>
      </c>
      <c r="N144" s="444">
        <f t="shared" si="6"/>
        <v>30</v>
      </c>
      <c r="O144" s="487">
        <f>'2022'!BC132</f>
        <v>0</v>
      </c>
      <c r="P144" s="488"/>
      <c r="Q144" s="482">
        <f t="shared" si="11"/>
        <v>30</v>
      </c>
    </row>
    <row r="145" spans="1:17" ht="47.25" x14ac:dyDescent="0.2">
      <c r="A145" s="437">
        <v>113</v>
      </c>
      <c r="B145" s="458" t="s">
        <v>325</v>
      </c>
      <c r="C145" s="442">
        <f>'2022'!B133</f>
        <v>25.61</v>
      </c>
      <c r="D145" s="443">
        <f>'2022'!AL133</f>
        <v>159.819489</v>
      </c>
      <c r="E145" s="443">
        <f>'2022'!AM133</f>
        <v>171</v>
      </c>
      <c r="F145" s="443">
        <f>'2022'!AN133</f>
        <v>178</v>
      </c>
      <c r="G145" s="442">
        <f>'2022'!AO133</f>
        <v>6.2402670000000002</v>
      </c>
      <c r="H145" s="442">
        <f>'2022'!AP133</f>
        <v>6.6768190000000001</v>
      </c>
      <c r="I145" s="442">
        <f>'2022'!AQ133</f>
        <v>6.9504099960952752</v>
      </c>
      <c r="J145" s="428">
        <f t="shared" si="7"/>
        <v>8.4269662921348321</v>
      </c>
      <c r="K145" s="444">
        <f>'2022'!AX133</f>
        <v>15</v>
      </c>
      <c r="L145" s="444"/>
      <c r="M145" s="444">
        <f>'2022'!BA133</f>
        <v>0</v>
      </c>
      <c r="N145" s="444">
        <f t="shared" si="6"/>
        <v>15</v>
      </c>
      <c r="O145" s="487">
        <f>'2022'!BC133</f>
        <v>0</v>
      </c>
      <c r="P145" s="488"/>
      <c r="Q145" s="482">
        <f t="shared" si="11"/>
        <v>15</v>
      </c>
    </row>
    <row r="146" spans="1:17" ht="38.25" customHeight="1" x14ac:dyDescent="0.2">
      <c r="A146" s="437">
        <v>114</v>
      </c>
      <c r="B146" s="458" t="s">
        <v>326</v>
      </c>
      <c r="C146" s="442">
        <f>'2022'!B134</f>
        <v>16.600000000000001</v>
      </c>
      <c r="D146" s="443">
        <f>'2022'!AL134</f>
        <v>80.778908000000001</v>
      </c>
      <c r="E146" s="443">
        <f>'2022'!AM134</f>
        <v>86</v>
      </c>
      <c r="F146" s="443">
        <f>'2022'!AN134</f>
        <v>120</v>
      </c>
      <c r="G146" s="442">
        <f>'2022'!AO134</f>
        <v>4.8620989999999997</v>
      </c>
      <c r="H146" s="442">
        <f>'2022'!AP134</f>
        <v>5.1763570000000003</v>
      </c>
      <c r="I146" s="442">
        <f>'2022'!AQ134</f>
        <v>7.2289156626506017</v>
      </c>
      <c r="J146" s="428">
        <f t="shared" si="7"/>
        <v>7.5</v>
      </c>
      <c r="K146" s="444">
        <f>'2022'!AX134</f>
        <v>9</v>
      </c>
      <c r="L146" s="444"/>
      <c r="M146" s="444">
        <f>'2022'!BA134</f>
        <v>0</v>
      </c>
      <c r="N146" s="444">
        <f t="shared" si="6"/>
        <v>9</v>
      </c>
      <c r="O146" s="487">
        <f>'2022'!BC134</f>
        <v>0</v>
      </c>
      <c r="P146" s="488"/>
      <c r="Q146" s="482">
        <f t="shared" si="11"/>
        <v>9</v>
      </c>
    </row>
    <row r="147" spans="1:17" ht="31.5" x14ac:dyDescent="0.2">
      <c r="A147" s="437">
        <v>115</v>
      </c>
      <c r="B147" s="458" t="s">
        <v>158</v>
      </c>
      <c r="C147" s="442">
        <f>'2022'!B135</f>
        <v>48.85</v>
      </c>
      <c r="D147" s="443">
        <f>'2022'!AL135</f>
        <v>264.72091699999999</v>
      </c>
      <c r="E147" s="443">
        <f>'2022'!AM135</f>
        <v>280</v>
      </c>
      <c r="F147" s="443">
        <f>'2022'!AN135</f>
        <v>257</v>
      </c>
      <c r="G147" s="442">
        <f>'2022'!AO135</f>
        <v>5.3546040000000001</v>
      </c>
      <c r="H147" s="442">
        <f>'2022'!AP135</f>
        <v>5.699166</v>
      </c>
      <c r="I147" s="442">
        <f>'2022'!AQ135</f>
        <v>5.2610030706243602</v>
      </c>
      <c r="J147" s="428">
        <f t="shared" si="7"/>
        <v>7.782101167315175</v>
      </c>
      <c r="K147" s="444">
        <f>'2022'!AX135</f>
        <v>20</v>
      </c>
      <c r="L147" s="444"/>
      <c r="M147" s="444">
        <f>'2022'!BA135</f>
        <v>0</v>
      </c>
      <c r="N147" s="444">
        <f t="shared" si="6"/>
        <v>20</v>
      </c>
      <c r="O147" s="487">
        <f>'2022'!BC135</f>
        <v>0</v>
      </c>
      <c r="P147" s="488"/>
      <c r="Q147" s="482">
        <f t="shared" si="11"/>
        <v>20</v>
      </c>
    </row>
    <row r="148" spans="1:17" ht="47.25" x14ac:dyDescent="0.2">
      <c r="A148" s="437">
        <v>116</v>
      </c>
      <c r="B148" s="458" t="s">
        <v>157</v>
      </c>
      <c r="C148" s="442">
        <f>'2022'!B136</f>
        <v>34.69</v>
      </c>
      <c r="D148" s="443">
        <f>'2022'!AL136</f>
        <v>307.15469400000001</v>
      </c>
      <c r="E148" s="443">
        <f>'2022'!AM136</f>
        <v>333</v>
      </c>
      <c r="F148" s="443">
        <f>'2022'!AN136</f>
        <v>332</v>
      </c>
      <c r="G148" s="442">
        <f>'2022'!AO136</f>
        <v>8.8542719999999999</v>
      </c>
      <c r="H148" s="442">
        <f>'2022'!AP136</f>
        <v>9.5993089999999999</v>
      </c>
      <c r="I148" s="442">
        <f>'2022'!AQ136</f>
        <v>9.5704814067454596</v>
      </c>
      <c r="J148" s="428">
        <f t="shared" si="7"/>
        <v>11.746987951807229</v>
      </c>
      <c r="K148" s="444">
        <f>'2022'!AX136</f>
        <v>39</v>
      </c>
      <c r="L148" s="444"/>
      <c r="M148" s="444">
        <f>'2022'!BA136</f>
        <v>0</v>
      </c>
      <c r="N148" s="444">
        <f t="shared" si="6"/>
        <v>39</v>
      </c>
      <c r="O148" s="487">
        <f>'2022'!BC136</f>
        <v>0</v>
      </c>
      <c r="P148" s="488"/>
      <c r="Q148" s="482">
        <f t="shared" si="11"/>
        <v>39</v>
      </c>
    </row>
    <row r="149" spans="1:17" ht="32.25" customHeight="1" x14ac:dyDescent="0.2">
      <c r="A149" s="437">
        <v>117</v>
      </c>
      <c r="B149" s="458" t="s">
        <v>161</v>
      </c>
      <c r="C149" s="442">
        <f>'2022'!B137</f>
        <v>8.7080000000000002</v>
      </c>
      <c r="D149" s="443">
        <f>'2022'!AL137</f>
        <v>7.3764070000000004</v>
      </c>
      <c r="E149" s="443">
        <f>'2022'!AM137</f>
        <v>7</v>
      </c>
      <c r="F149" s="443">
        <f>'2022'!AN137</f>
        <v>6</v>
      </c>
      <c r="G149" s="442">
        <f>'2022'!AO137</f>
        <v>0.77940399999999999</v>
      </c>
      <c r="H149" s="442">
        <f>'2022'!AP137</f>
        <v>0.73963299999999998</v>
      </c>
      <c r="I149" s="442">
        <f>'2022'!AQ137</f>
        <v>0.68902158934313273</v>
      </c>
      <c r="J149" s="428">
        <f t="shared" si="7"/>
        <v>0</v>
      </c>
      <c r="K149" s="444">
        <f>'2022'!AX137</f>
        <v>0</v>
      </c>
      <c r="L149" s="444"/>
      <c r="M149" s="444">
        <f>'2022'!BA137</f>
        <v>0</v>
      </c>
      <c r="N149" s="444">
        <f t="shared" si="6"/>
        <v>0</v>
      </c>
      <c r="O149" s="487">
        <f>'2022'!BC137</f>
        <v>0</v>
      </c>
      <c r="P149" s="488"/>
      <c r="Q149" s="482">
        <f t="shared" si="11"/>
        <v>0</v>
      </c>
    </row>
    <row r="150" spans="1:17" ht="31.5" x14ac:dyDescent="0.2">
      <c r="A150" s="438">
        <v>118</v>
      </c>
      <c r="B150" s="458" t="s">
        <v>162</v>
      </c>
      <c r="C150" s="461">
        <f>'2022'!B138</f>
        <v>76.099999999999994</v>
      </c>
      <c r="D150" s="443">
        <f>'2022'!AL138</f>
        <v>326.93881199999998</v>
      </c>
      <c r="E150" s="443">
        <f>'2022'!AM138</f>
        <v>338</v>
      </c>
      <c r="F150" s="443">
        <f>'2022'!AN138</f>
        <v>345</v>
      </c>
      <c r="G150" s="442">
        <f>'2022'!AO138</f>
        <v>4.2935780000000001</v>
      </c>
      <c r="H150" s="442">
        <f>'2022'!AP138</f>
        <v>4.438841</v>
      </c>
      <c r="I150" s="442">
        <f>'2022'!AQ138</f>
        <v>4.5335085413929042</v>
      </c>
      <c r="J150" s="428">
        <f t="shared" si="7"/>
        <v>7.8260869565217401</v>
      </c>
      <c r="K150" s="444">
        <f>'2022'!AX138</f>
        <v>27</v>
      </c>
      <c r="L150" s="439"/>
      <c r="M150" s="444">
        <f>'2022'!BA138</f>
        <v>0</v>
      </c>
      <c r="N150" s="444">
        <f t="shared" si="6"/>
        <v>27</v>
      </c>
      <c r="O150" s="487">
        <f>'2022'!BC138</f>
        <v>0</v>
      </c>
      <c r="P150" s="488"/>
      <c r="Q150" s="482">
        <f t="shared" si="11"/>
        <v>27</v>
      </c>
    </row>
    <row r="151" spans="1:17" ht="47.25" x14ac:dyDescent="0.2">
      <c r="A151" s="438">
        <v>119</v>
      </c>
      <c r="B151" s="128" t="s">
        <v>165</v>
      </c>
      <c r="C151" s="461">
        <f>'2022'!B139</f>
        <v>3.52</v>
      </c>
      <c r="D151" s="443">
        <f>'2022'!AL139</f>
        <v>693.78247099999999</v>
      </c>
      <c r="E151" s="443">
        <f>'2022'!AM139</f>
        <v>481</v>
      </c>
      <c r="F151" s="443">
        <f>'2022'!AN139</f>
        <v>43</v>
      </c>
      <c r="G151" s="442">
        <f>'2022'!AO139</f>
        <v>11.926809</v>
      </c>
      <c r="H151" s="442">
        <f>'2022'!AP139</f>
        <v>12.226741000000001</v>
      </c>
      <c r="I151" s="442">
        <f>'2022'!AQ139</f>
        <v>12.215909090909092</v>
      </c>
      <c r="J151" s="428">
        <f t="shared" si="7"/>
        <v>18.604651162790699</v>
      </c>
      <c r="K151" s="444">
        <f>'2022'!AX139</f>
        <v>8</v>
      </c>
      <c r="L151" s="439"/>
      <c r="M151" s="444">
        <f>'2022'!BA139</f>
        <v>0</v>
      </c>
      <c r="N151" s="444">
        <f t="shared" si="6"/>
        <v>5</v>
      </c>
      <c r="O151" s="487">
        <f>'2022'!BC139</f>
        <v>3</v>
      </c>
      <c r="P151" s="488"/>
      <c r="Q151" s="482">
        <f t="shared" si="11"/>
        <v>5</v>
      </c>
    </row>
    <row r="152" spans="1:17" ht="35.25" customHeight="1" x14ac:dyDescent="0.2">
      <c r="A152" s="437">
        <v>120</v>
      </c>
      <c r="B152" s="119" t="s">
        <v>443</v>
      </c>
      <c r="C152" s="442">
        <f>'2022'!B140</f>
        <v>16.07</v>
      </c>
      <c r="D152" s="443">
        <f>'2022'!AL140</f>
        <v>693.78247099999999</v>
      </c>
      <c r="E152" s="443">
        <f>'2022'!AM140</f>
        <v>481</v>
      </c>
      <c r="F152" s="443">
        <f>'2022'!AN140</f>
        <v>80</v>
      </c>
      <c r="G152" s="442">
        <f>'2022'!AO140</f>
        <v>11.926809</v>
      </c>
      <c r="H152" s="442">
        <f>'2022'!AP140</f>
        <v>12.226741000000001</v>
      </c>
      <c r="I152" s="442">
        <f>'2022'!AQ140</f>
        <v>4.9782202862476668</v>
      </c>
      <c r="J152" s="428">
        <f t="shared" si="7"/>
        <v>7.5</v>
      </c>
      <c r="K152" s="444">
        <f>'2022'!AX140</f>
        <v>6</v>
      </c>
      <c r="L152" s="444"/>
      <c r="M152" s="444">
        <f>'2022'!BA140</f>
        <v>0</v>
      </c>
      <c r="N152" s="444">
        <f t="shared" si="6"/>
        <v>4</v>
      </c>
      <c r="O152" s="487">
        <f>'2022'!BC140</f>
        <v>2</v>
      </c>
      <c r="P152" s="488"/>
      <c r="Q152" s="482">
        <f t="shared" si="11"/>
        <v>4</v>
      </c>
    </row>
    <row r="153" spans="1:17" ht="15.75" x14ac:dyDescent="0.2">
      <c r="A153" s="437"/>
      <c r="B153" s="89" t="s">
        <v>173</v>
      </c>
      <c r="C153" s="447"/>
      <c r="D153" s="446"/>
      <c r="E153" s="446"/>
      <c r="F153" s="446"/>
      <c r="G153" s="447"/>
      <c r="H153" s="447"/>
      <c r="I153" s="447"/>
      <c r="J153" s="428"/>
      <c r="K153" s="457"/>
      <c r="L153" s="444"/>
      <c r="M153" s="457"/>
      <c r="N153" s="444">
        <f t="shared" si="6"/>
        <v>0</v>
      </c>
      <c r="O153" s="457"/>
      <c r="P153" s="488"/>
      <c r="Q153" s="482">
        <f t="shared" si="11"/>
        <v>0</v>
      </c>
    </row>
    <row r="154" spans="1:17" ht="94.5" x14ac:dyDescent="0.2">
      <c r="A154" s="437">
        <v>121</v>
      </c>
      <c r="B154" s="458" t="s">
        <v>328</v>
      </c>
      <c r="C154" s="442">
        <f>'2022'!B142</f>
        <v>22.076000000000001</v>
      </c>
      <c r="D154" s="443">
        <f>'2022'!AL142</f>
        <v>166.56376599999999</v>
      </c>
      <c r="E154" s="443">
        <f>'2022'!AM142</f>
        <v>187</v>
      </c>
      <c r="F154" s="443">
        <f>'2022'!AN142</f>
        <v>218</v>
      </c>
      <c r="G154" s="442">
        <f>'2022'!AO142</f>
        <v>7.5470670000000002</v>
      </c>
      <c r="H154" s="442">
        <f>'2022'!AP142</f>
        <v>8.4730399999999992</v>
      </c>
      <c r="I154" s="442">
        <f>'2022'!AQ142</f>
        <v>9.8749773509693775</v>
      </c>
      <c r="J154" s="428">
        <f t="shared" si="7"/>
        <v>11.926605504587156</v>
      </c>
      <c r="K154" s="444">
        <f>'2022'!AX142</f>
        <v>26</v>
      </c>
      <c r="L154" s="444"/>
      <c r="M154" s="444">
        <f>'2022'!BA142</f>
        <v>0</v>
      </c>
      <c r="N154" s="444">
        <f t="shared" si="6"/>
        <v>26</v>
      </c>
      <c r="O154" s="487">
        <f>'2022'!BC142</f>
        <v>0</v>
      </c>
      <c r="P154" s="488"/>
      <c r="Q154" s="482">
        <f t="shared" si="11"/>
        <v>26</v>
      </c>
    </row>
    <row r="155" spans="1:17" ht="31.5" customHeight="1" x14ac:dyDescent="0.2">
      <c r="A155" s="437">
        <v>122</v>
      </c>
      <c r="B155" s="458" t="s">
        <v>329</v>
      </c>
      <c r="C155" s="442">
        <f>'2022'!B143</f>
        <v>51.795000000000002</v>
      </c>
      <c r="D155" s="443">
        <f>'2022'!AL143</f>
        <v>1.7135370000000001</v>
      </c>
      <c r="E155" s="443">
        <f>'2022'!AM143</f>
        <v>72</v>
      </c>
      <c r="F155" s="443">
        <f>'2022'!AN143</f>
        <v>107</v>
      </c>
      <c r="G155" s="442">
        <f>'2022'!AO143</f>
        <v>3.2975999999999998E-2</v>
      </c>
      <c r="H155" s="442">
        <f>'2022'!AP143</f>
        <v>1.3856010000000001</v>
      </c>
      <c r="I155" s="442">
        <f>'2022'!AQ143</f>
        <v>2.0658364707018051</v>
      </c>
      <c r="J155" s="428">
        <f t="shared" si="7"/>
        <v>6.5420560747663545</v>
      </c>
      <c r="K155" s="444">
        <f>'2022'!AX143</f>
        <v>7</v>
      </c>
      <c r="L155" s="444"/>
      <c r="M155" s="444">
        <f>'2022'!BA143</f>
        <v>0</v>
      </c>
      <c r="N155" s="444">
        <f t="shared" si="6"/>
        <v>7</v>
      </c>
      <c r="O155" s="487">
        <f>'2022'!BC143</f>
        <v>0</v>
      </c>
      <c r="P155" s="488"/>
      <c r="Q155" s="482">
        <f t="shared" si="11"/>
        <v>7</v>
      </c>
    </row>
    <row r="156" spans="1:17" ht="31.5" customHeight="1" x14ac:dyDescent="0.2">
      <c r="A156" s="437">
        <v>123</v>
      </c>
      <c r="B156" s="458" t="s">
        <v>174</v>
      </c>
      <c r="C156" s="442">
        <f>'2022'!B144</f>
        <v>10.686999999999999</v>
      </c>
      <c r="D156" s="443">
        <f>'2022'!AL144</f>
        <v>47.936214</v>
      </c>
      <c r="E156" s="443">
        <f>'2022'!AM144</f>
        <v>42</v>
      </c>
      <c r="F156" s="443">
        <f>'2022'!AN144</f>
        <v>44</v>
      </c>
      <c r="G156" s="442">
        <f>'2022'!AO144</f>
        <v>4.4842110000000002</v>
      </c>
      <c r="H156" s="442">
        <f>'2022'!AP144</f>
        <v>3.928906</v>
      </c>
      <c r="I156" s="442">
        <f>'2022'!AQ144</f>
        <v>4.1171516796107426</v>
      </c>
      <c r="J156" s="428">
        <f t="shared" si="7"/>
        <v>6.8181818181818175</v>
      </c>
      <c r="K156" s="444">
        <f>'2022'!AX144</f>
        <v>3</v>
      </c>
      <c r="L156" s="444"/>
      <c r="M156" s="444">
        <f>'2022'!BA144</f>
        <v>0</v>
      </c>
      <c r="N156" s="444">
        <f t="shared" si="6"/>
        <v>3</v>
      </c>
      <c r="O156" s="487">
        <f>'2022'!BC144</f>
        <v>0</v>
      </c>
      <c r="P156" s="488"/>
      <c r="Q156" s="482">
        <f t="shared" si="11"/>
        <v>3</v>
      </c>
    </row>
    <row r="157" spans="1:17" ht="31.5" x14ac:dyDescent="0.2">
      <c r="A157" s="437">
        <v>124</v>
      </c>
      <c r="B157" s="458" t="s">
        <v>178</v>
      </c>
      <c r="C157" s="442">
        <f>'2022'!B145</f>
        <v>127.137</v>
      </c>
      <c r="D157" s="443">
        <f>'2022'!AL145</f>
        <v>594.68762200000003</v>
      </c>
      <c r="E157" s="443">
        <f>'2022'!AM145</f>
        <v>633</v>
      </c>
      <c r="F157" s="443">
        <f>'2022'!AN145</f>
        <v>638</v>
      </c>
      <c r="G157" s="442">
        <f>'2022'!AO145</f>
        <v>4.6775339999999996</v>
      </c>
      <c r="H157" s="442">
        <f>'2022'!AP145</f>
        <v>4.9788810000000003</v>
      </c>
      <c r="I157" s="442">
        <f>'2022'!AQ145</f>
        <v>5.0182087039964758</v>
      </c>
      <c r="J157" s="428">
        <f t="shared" si="7"/>
        <v>7.9937304075235112</v>
      </c>
      <c r="K157" s="444">
        <f>'2022'!AX145</f>
        <v>51</v>
      </c>
      <c r="L157" s="444"/>
      <c r="M157" s="444">
        <f>'2022'!BA145</f>
        <v>5</v>
      </c>
      <c r="N157" s="444">
        <f t="shared" si="6"/>
        <v>30</v>
      </c>
      <c r="O157" s="487">
        <f>'2022'!BC145</f>
        <v>16</v>
      </c>
      <c r="P157" s="488"/>
      <c r="Q157" s="482">
        <f t="shared" si="11"/>
        <v>30</v>
      </c>
    </row>
    <row r="158" spans="1:17" ht="31.5" x14ac:dyDescent="0.2">
      <c r="A158" s="438">
        <v>125</v>
      </c>
      <c r="B158" s="114" t="s">
        <v>177</v>
      </c>
      <c r="C158" s="442">
        <f>'2022'!B146</f>
        <v>119.479</v>
      </c>
      <c r="D158" s="443">
        <f>'2022'!AL146</f>
        <v>163.85655199999999</v>
      </c>
      <c r="E158" s="443">
        <f>'2022'!AM146</f>
        <v>125</v>
      </c>
      <c r="F158" s="443">
        <f>'2022'!AN146</f>
        <v>159</v>
      </c>
      <c r="G158" s="442">
        <f>'2022'!AO146</f>
        <v>1.406736</v>
      </c>
      <c r="H158" s="442">
        <f>'2022'!AP146</f>
        <v>1.0731459999999999</v>
      </c>
      <c r="I158" s="442">
        <f>'2022'!AQ146</f>
        <v>1.3307777935871576</v>
      </c>
      <c r="J158" s="428">
        <f t="shared" si="7"/>
        <v>4.4025157232704402</v>
      </c>
      <c r="K158" s="444">
        <f>'2022'!AX146</f>
        <v>7</v>
      </c>
      <c r="L158" s="439"/>
      <c r="M158" s="444">
        <f>'2022'!BA146</f>
        <v>0</v>
      </c>
      <c r="N158" s="444">
        <f t="shared" si="6"/>
        <v>7</v>
      </c>
      <c r="O158" s="487">
        <f>'2022'!BC146</f>
        <v>0</v>
      </c>
      <c r="P158" s="488"/>
      <c r="Q158" s="482">
        <f t="shared" si="11"/>
        <v>7</v>
      </c>
    </row>
    <row r="159" spans="1:17" ht="47.25" x14ac:dyDescent="0.2">
      <c r="A159" s="437">
        <v>126</v>
      </c>
      <c r="B159" s="458" t="s">
        <v>330</v>
      </c>
      <c r="C159" s="442">
        <f>'2022'!B147</f>
        <v>19.553999999999998</v>
      </c>
      <c r="D159" s="443">
        <f>'2022'!AL147</f>
        <v>63.989265000000003</v>
      </c>
      <c r="E159" s="443">
        <f>'2022'!AM147</f>
        <v>56</v>
      </c>
      <c r="F159" s="443">
        <f>'2022'!AN147</f>
        <v>63</v>
      </c>
      <c r="G159" s="442">
        <f>'2022'!AO147</f>
        <v>3.2724389999999999</v>
      </c>
      <c r="H159" s="442">
        <f>'2022'!AP147</f>
        <v>2.863864</v>
      </c>
      <c r="I159" s="442">
        <f>'2022'!AQ147</f>
        <v>3.221847192390304</v>
      </c>
      <c r="J159" s="428">
        <f t="shared" si="7"/>
        <v>6.3492063492063489</v>
      </c>
      <c r="K159" s="444">
        <f>'2022'!AX147</f>
        <v>4</v>
      </c>
      <c r="L159" s="444"/>
      <c r="M159" s="444">
        <f>'2022'!BA147</f>
        <v>0</v>
      </c>
      <c r="N159" s="444">
        <f t="shared" si="6"/>
        <v>4</v>
      </c>
      <c r="O159" s="487">
        <f>'2022'!BC147</f>
        <v>0</v>
      </c>
      <c r="P159" s="488"/>
      <c r="Q159" s="482">
        <f t="shared" si="11"/>
        <v>4</v>
      </c>
    </row>
    <row r="160" spans="1:17" ht="15.75" x14ac:dyDescent="0.2">
      <c r="A160" s="437"/>
      <c r="B160" s="89" t="s">
        <v>180</v>
      </c>
      <c r="C160" s="447"/>
      <c r="D160" s="446"/>
      <c r="E160" s="446"/>
      <c r="F160" s="446"/>
      <c r="G160" s="447"/>
      <c r="H160" s="447"/>
      <c r="I160" s="447"/>
      <c r="J160" s="428"/>
      <c r="K160" s="457"/>
      <c r="L160" s="444"/>
      <c r="M160" s="457"/>
      <c r="N160" s="444">
        <f t="shared" si="6"/>
        <v>0</v>
      </c>
      <c r="O160" s="457"/>
      <c r="P160" s="488"/>
      <c r="Q160" s="482"/>
    </row>
    <row r="161" spans="1:17" ht="31.5" x14ac:dyDescent="0.2">
      <c r="A161" s="437">
        <v>127</v>
      </c>
      <c r="B161" s="458" t="s">
        <v>185</v>
      </c>
      <c r="C161" s="442">
        <f>'2022'!B149</f>
        <v>1372</v>
      </c>
      <c r="D161" s="443">
        <f>'2022'!AL149</f>
        <v>465.76782200000002</v>
      </c>
      <c r="E161" s="443">
        <f>'2022'!AM149</f>
        <v>2145</v>
      </c>
      <c r="F161" s="443">
        <f>'2022'!AN149</f>
        <v>1152</v>
      </c>
      <c r="G161" s="442">
        <f>'2022'!AO149</f>
        <v>0.33940900000000002</v>
      </c>
      <c r="H161" s="442">
        <f>'2022'!AP149</f>
        <v>1.5630809999999999</v>
      </c>
      <c r="I161" s="442">
        <f>'2022'!AQ149</f>
        <v>0.83965014577259478</v>
      </c>
      <c r="J161" s="428">
        <f t="shared" si="7"/>
        <v>2.9513888888888888</v>
      </c>
      <c r="K161" s="444">
        <f>'2022'!AX149</f>
        <v>34</v>
      </c>
      <c r="L161" s="444"/>
      <c r="M161" s="444">
        <f>'2022'!BA149</f>
        <v>2</v>
      </c>
      <c r="N161" s="444">
        <f t="shared" si="6"/>
        <v>21</v>
      </c>
      <c r="O161" s="487">
        <f>'2022'!BC149</f>
        <v>11</v>
      </c>
      <c r="P161" s="488"/>
      <c r="Q161" s="482">
        <f t="shared" si="11"/>
        <v>21</v>
      </c>
    </row>
    <row r="162" spans="1:17" ht="31.5" x14ac:dyDescent="0.2">
      <c r="A162" s="437">
        <v>128</v>
      </c>
      <c r="B162" s="458" t="s">
        <v>331</v>
      </c>
      <c r="C162" s="442">
        <f>'2022'!B150</f>
        <v>187.15</v>
      </c>
      <c r="D162" s="443">
        <f>'2022'!AL150</f>
        <v>0</v>
      </c>
      <c r="E162" s="443">
        <f>'2022'!AM150</f>
        <v>0</v>
      </c>
      <c r="F162" s="443">
        <f>'2022'!AN150</f>
        <v>0</v>
      </c>
      <c r="G162" s="442">
        <f>'2022'!AO150</f>
        <v>0</v>
      </c>
      <c r="H162" s="442">
        <f>'2022'!AP150</f>
        <v>0</v>
      </c>
      <c r="I162" s="442">
        <f>'2022'!AQ150</f>
        <v>0</v>
      </c>
      <c r="J162" s="428">
        <f t="shared" si="7"/>
        <v>0</v>
      </c>
      <c r="K162" s="444">
        <f>'2022'!AX150</f>
        <v>0</v>
      </c>
      <c r="L162" s="444"/>
      <c r="M162" s="444">
        <f>'2022'!BA150</f>
        <v>0</v>
      </c>
      <c r="N162" s="444">
        <f t="shared" si="6"/>
        <v>0</v>
      </c>
      <c r="O162" s="487">
        <f>'2022'!BC150</f>
        <v>0</v>
      </c>
      <c r="P162" s="488"/>
      <c r="Q162" s="482">
        <f t="shared" si="11"/>
        <v>0</v>
      </c>
    </row>
    <row r="163" spans="1:17" ht="48" customHeight="1" x14ac:dyDescent="0.2">
      <c r="A163" s="437">
        <v>129</v>
      </c>
      <c r="B163" s="458" t="s">
        <v>332</v>
      </c>
      <c r="C163" s="442">
        <f>'2022'!B151</f>
        <v>363.3</v>
      </c>
      <c r="D163" s="443">
        <f>'2022'!AL151</f>
        <v>1961.3139650000001</v>
      </c>
      <c r="E163" s="443">
        <f>'2022'!AM151</f>
        <v>3423</v>
      </c>
      <c r="F163" s="443">
        <f>'2022'!AN151</f>
        <v>3451</v>
      </c>
      <c r="G163" s="442">
        <f>'2022'!AO151</f>
        <v>5.3985329999999996</v>
      </c>
      <c r="H163" s="442">
        <f>'2022'!AP151</f>
        <v>9.4218360000000008</v>
      </c>
      <c r="I163" s="442">
        <f>'2022'!AQ151</f>
        <v>9.4990366088631983</v>
      </c>
      <c r="J163" s="428">
        <f t="shared" si="7"/>
        <v>2.8977108084613157</v>
      </c>
      <c r="K163" s="444">
        <f>'2022'!AX151</f>
        <v>100</v>
      </c>
      <c r="L163" s="444"/>
      <c r="M163" s="444">
        <f>'2022'!BA151</f>
        <v>0</v>
      </c>
      <c r="N163" s="444">
        <f t="shared" si="6"/>
        <v>100</v>
      </c>
      <c r="O163" s="487">
        <f>'2022'!BC151</f>
        <v>0</v>
      </c>
      <c r="P163" s="488"/>
      <c r="Q163" s="482">
        <f t="shared" si="11"/>
        <v>100</v>
      </c>
    </row>
    <row r="164" spans="1:17" ht="47.25" customHeight="1" x14ac:dyDescent="0.2">
      <c r="A164" s="437">
        <v>130</v>
      </c>
      <c r="B164" s="458" t="s">
        <v>333</v>
      </c>
      <c r="C164" s="442">
        <f>'2022'!B152</f>
        <v>394</v>
      </c>
      <c r="D164" s="443">
        <f>'2022'!AL152</f>
        <v>400.38445999999999</v>
      </c>
      <c r="E164" s="443">
        <f>'2022'!AM152</f>
        <v>372</v>
      </c>
      <c r="F164" s="443">
        <f>'2022'!AN152</f>
        <v>437</v>
      </c>
      <c r="G164" s="442">
        <f>'2022'!AO152</f>
        <v>1.015385</v>
      </c>
      <c r="H164" s="442">
        <f>'2022'!AP152</f>
        <v>0.94340100000000005</v>
      </c>
      <c r="I164" s="442">
        <f>'2022'!AQ152</f>
        <v>1.1091370558375635</v>
      </c>
      <c r="J164" s="428">
        <f t="shared" si="7"/>
        <v>4.805491990846682</v>
      </c>
      <c r="K164" s="444">
        <f>'2022'!AX152</f>
        <v>21</v>
      </c>
      <c r="L164" s="444"/>
      <c r="M164" s="444">
        <f>'2022'!BA152</f>
        <v>0</v>
      </c>
      <c r="N164" s="444">
        <f t="shared" si="6"/>
        <v>21</v>
      </c>
      <c r="O164" s="487">
        <f>'2022'!BC152</f>
        <v>0</v>
      </c>
      <c r="P164" s="488"/>
      <c r="Q164" s="482">
        <f t="shared" si="11"/>
        <v>21</v>
      </c>
    </row>
    <row r="165" spans="1:17" ht="31.5" x14ac:dyDescent="0.2">
      <c r="A165" s="437">
        <v>131</v>
      </c>
      <c r="B165" s="458" t="s">
        <v>182</v>
      </c>
      <c r="C165" s="442">
        <f>'2022'!B153</f>
        <v>193</v>
      </c>
      <c r="D165" s="443">
        <f>'2022'!AL153</f>
        <v>178.29920999999999</v>
      </c>
      <c r="E165" s="443">
        <f>'2022'!AM153</f>
        <v>218</v>
      </c>
      <c r="F165" s="443">
        <f>'2022'!AN153</f>
        <v>274</v>
      </c>
      <c r="G165" s="442">
        <f>'2022'!AO153</f>
        <v>0.91941899999999999</v>
      </c>
      <c r="H165" s="442">
        <f>'2022'!AP153</f>
        <v>1.1241399999999999</v>
      </c>
      <c r="I165" s="442">
        <f>'2022'!AQ153</f>
        <v>1.4196891191709844</v>
      </c>
      <c r="J165" s="428">
        <f t="shared" si="7"/>
        <v>4.7445255474452548</v>
      </c>
      <c r="K165" s="444">
        <f>'2022'!AX153</f>
        <v>13</v>
      </c>
      <c r="L165" s="444"/>
      <c r="M165" s="444">
        <f>'2022'!BA153</f>
        <v>0</v>
      </c>
      <c r="N165" s="444">
        <f t="shared" si="6"/>
        <v>13</v>
      </c>
      <c r="O165" s="487">
        <f>'2022'!BC153</f>
        <v>0</v>
      </c>
      <c r="P165" s="488"/>
      <c r="Q165" s="482">
        <f t="shared" si="11"/>
        <v>13</v>
      </c>
    </row>
    <row r="166" spans="1:17" ht="47.25" x14ac:dyDescent="0.2">
      <c r="A166" s="438">
        <v>132</v>
      </c>
      <c r="B166" s="458" t="s">
        <v>334</v>
      </c>
      <c r="C166" s="442">
        <f>'2022'!B154</f>
        <v>264.7</v>
      </c>
      <c r="D166" s="443">
        <f>'2022'!AL154</f>
        <v>439.86251800000002</v>
      </c>
      <c r="E166" s="443">
        <f>'2022'!AM154</f>
        <v>531</v>
      </c>
      <c r="F166" s="443">
        <f>'2022'!AN154</f>
        <v>314</v>
      </c>
      <c r="G166" s="442">
        <f>'2022'!AO154</f>
        <v>1.6617649999999999</v>
      </c>
      <c r="H166" s="442">
        <f>'2022'!AP154</f>
        <v>2.0060750000000001</v>
      </c>
      <c r="I166" s="442">
        <f>'2022'!AQ154</f>
        <v>1.1862485833018512</v>
      </c>
      <c r="J166" s="428">
        <f t="shared" si="7"/>
        <v>4.7770700636942678</v>
      </c>
      <c r="K166" s="444">
        <f>'2022'!AX154</f>
        <v>15</v>
      </c>
      <c r="L166" s="439"/>
      <c r="M166" s="444">
        <f>'2022'!BA154</f>
        <v>0</v>
      </c>
      <c r="N166" s="444">
        <f t="shared" ref="N166:N229" si="12">K166-M166-O166</f>
        <v>15</v>
      </c>
      <c r="O166" s="487">
        <f>'2022'!BC154</f>
        <v>0</v>
      </c>
      <c r="P166" s="488"/>
      <c r="Q166" s="482">
        <f t="shared" si="11"/>
        <v>15</v>
      </c>
    </row>
    <row r="167" spans="1:17" ht="31.5" x14ac:dyDescent="0.2">
      <c r="A167" s="437">
        <v>133</v>
      </c>
      <c r="B167" s="458" t="s">
        <v>335</v>
      </c>
      <c r="C167" s="442">
        <f>'2022'!B155</f>
        <v>93.555000000000007</v>
      </c>
      <c r="D167" s="443">
        <f>'2022'!AL155</f>
        <v>0</v>
      </c>
      <c r="E167" s="443">
        <f>'2022'!AM155</f>
        <v>0</v>
      </c>
      <c r="F167" s="443">
        <f>'2022'!AN155</f>
        <v>0</v>
      </c>
      <c r="G167" s="442">
        <f>'2022'!AO155</f>
        <v>0</v>
      </c>
      <c r="H167" s="442">
        <f>'2022'!AP155</f>
        <v>0</v>
      </c>
      <c r="I167" s="442">
        <f>'2022'!AQ155</f>
        <v>0</v>
      </c>
      <c r="J167" s="428">
        <f t="shared" si="7"/>
        <v>0</v>
      </c>
      <c r="K167" s="444">
        <f>'2022'!AX155</f>
        <v>0</v>
      </c>
      <c r="L167" s="444"/>
      <c r="M167" s="444">
        <f>'2022'!BA155</f>
        <v>0</v>
      </c>
      <c r="N167" s="444">
        <f t="shared" si="12"/>
        <v>0</v>
      </c>
      <c r="O167" s="487">
        <f>'2022'!BC155</f>
        <v>0</v>
      </c>
      <c r="P167" s="488"/>
      <c r="Q167" s="482">
        <f t="shared" si="11"/>
        <v>0</v>
      </c>
    </row>
    <row r="168" spans="1:17" ht="33" customHeight="1" x14ac:dyDescent="0.2">
      <c r="A168" s="437"/>
      <c r="B168" s="490" t="s">
        <v>187</v>
      </c>
      <c r="C168" s="491"/>
      <c r="D168" s="492"/>
      <c r="E168" s="492"/>
      <c r="F168" s="492"/>
      <c r="G168" s="491"/>
      <c r="H168" s="491"/>
      <c r="I168" s="491"/>
      <c r="J168" s="466"/>
      <c r="K168" s="476"/>
      <c r="L168" s="467"/>
      <c r="M168" s="476"/>
      <c r="N168" s="467">
        <f t="shared" si="12"/>
        <v>0</v>
      </c>
      <c r="O168" s="476"/>
      <c r="P168" s="488"/>
      <c r="Q168" s="493">
        <f t="shared" si="11"/>
        <v>0</v>
      </c>
    </row>
    <row r="169" spans="1:17" ht="72" customHeight="1" x14ac:dyDescent="0.2">
      <c r="A169" s="450">
        <v>134</v>
      </c>
      <c r="B169" s="49" t="s">
        <v>189</v>
      </c>
      <c r="C169" s="442">
        <f>'2022'!B157</f>
        <v>58.8</v>
      </c>
      <c r="D169" s="688">
        <f>'2022'!AL157</f>
        <v>769.37579300000004</v>
      </c>
      <c r="E169" s="688">
        <f>'2022'!AM157</f>
        <v>1187</v>
      </c>
      <c r="F169" s="443">
        <f>'2022'!AN157</f>
        <v>95</v>
      </c>
      <c r="G169" s="690">
        <f>'2022'!AO157</f>
        <v>2.6455389999999999</v>
      </c>
      <c r="H169" s="690">
        <f>'2022'!AP157</f>
        <v>4.0815619999999999</v>
      </c>
      <c r="I169" s="442">
        <f>'2022'!AQ157</f>
        <v>1.6156462585034015</v>
      </c>
      <c r="J169" s="428">
        <f t="shared" ref="J169:J231" si="13">IF(K169&gt;0,K169/F169*100,0)</f>
        <v>4.2105263157894735</v>
      </c>
      <c r="K169" s="444">
        <f>'2022'!AX157</f>
        <v>4</v>
      </c>
      <c r="L169" s="444"/>
      <c r="M169" s="444">
        <f>'2022'!BA157</f>
        <v>0</v>
      </c>
      <c r="N169" s="444">
        <f t="shared" si="12"/>
        <v>4</v>
      </c>
      <c r="O169" s="487">
        <f>'2022'!BC157</f>
        <v>0</v>
      </c>
      <c r="P169" s="488"/>
      <c r="Q169" s="482">
        <f t="shared" si="11"/>
        <v>4</v>
      </c>
    </row>
    <row r="170" spans="1:17" ht="63.75" customHeight="1" x14ac:dyDescent="0.2">
      <c r="A170" s="450">
        <v>135</v>
      </c>
      <c r="B170" s="49" t="s">
        <v>190</v>
      </c>
      <c r="C170" s="442">
        <f>'2022'!B158</f>
        <v>17.8</v>
      </c>
      <c r="D170" s="692"/>
      <c r="E170" s="692"/>
      <c r="F170" s="443">
        <f>'2022'!AN158</f>
        <v>80</v>
      </c>
      <c r="G170" s="693"/>
      <c r="H170" s="693"/>
      <c r="I170" s="442">
        <f>'2022'!AQ158</f>
        <v>4.4943820224719095</v>
      </c>
      <c r="J170" s="428">
        <f t="shared" si="13"/>
        <v>7.5</v>
      </c>
      <c r="K170" s="444">
        <f>'2022'!AX158</f>
        <v>6</v>
      </c>
      <c r="L170" s="444"/>
      <c r="M170" s="444">
        <f>'2022'!BA158</f>
        <v>0</v>
      </c>
      <c r="N170" s="444">
        <f t="shared" si="12"/>
        <v>6</v>
      </c>
      <c r="O170" s="487">
        <f>'2022'!BC158</f>
        <v>0</v>
      </c>
      <c r="P170" s="488"/>
      <c r="Q170" s="482">
        <f t="shared" si="11"/>
        <v>6</v>
      </c>
    </row>
    <row r="171" spans="1:17" ht="65.25" customHeight="1" x14ac:dyDescent="0.2">
      <c r="A171" s="450">
        <v>136</v>
      </c>
      <c r="B171" s="49" t="s">
        <v>191</v>
      </c>
      <c r="C171" s="442">
        <f>'2022'!B159</f>
        <v>30.8</v>
      </c>
      <c r="D171" s="692"/>
      <c r="E171" s="692"/>
      <c r="F171" s="443">
        <f>'2022'!AN159</f>
        <v>83</v>
      </c>
      <c r="G171" s="693"/>
      <c r="H171" s="693"/>
      <c r="I171" s="442">
        <f>'2022'!AQ159</f>
        <v>2.6948051948051948</v>
      </c>
      <c r="J171" s="428">
        <f t="shared" si="13"/>
        <v>6.024096385542169</v>
      </c>
      <c r="K171" s="444">
        <f>'2022'!AX159</f>
        <v>5</v>
      </c>
      <c r="L171" s="444"/>
      <c r="M171" s="444">
        <f>'2022'!BA159</f>
        <v>0</v>
      </c>
      <c r="N171" s="444">
        <f t="shared" si="12"/>
        <v>5</v>
      </c>
      <c r="O171" s="487">
        <f>'2022'!BC159</f>
        <v>0</v>
      </c>
      <c r="P171" s="488"/>
      <c r="Q171" s="482">
        <f t="shared" si="11"/>
        <v>5</v>
      </c>
    </row>
    <row r="172" spans="1:17" ht="60" customHeight="1" x14ac:dyDescent="0.2">
      <c r="A172" s="450">
        <v>137</v>
      </c>
      <c r="B172" s="49" t="s">
        <v>192</v>
      </c>
      <c r="C172" s="442">
        <f>'2022'!B160</f>
        <v>20.399999999999999</v>
      </c>
      <c r="D172" s="692"/>
      <c r="E172" s="692"/>
      <c r="F172" s="443">
        <f>'2022'!AN160</f>
        <v>81</v>
      </c>
      <c r="G172" s="693"/>
      <c r="H172" s="693"/>
      <c r="I172" s="442">
        <f>'2022'!AQ160</f>
        <v>3.9705882352941178</v>
      </c>
      <c r="J172" s="428">
        <f t="shared" si="13"/>
        <v>6.1728395061728394</v>
      </c>
      <c r="K172" s="444">
        <f>'2022'!AX160</f>
        <v>5</v>
      </c>
      <c r="L172" s="444"/>
      <c r="M172" s="444">
        <f>'2022'!BA160</f>
        <v>0</v>
      </c>
      <c r="N172" s="444">
        <f t="shared" si="12"/>
        <v>5</v>
      </c>
      <c r="O172" s="487">
        <f>'2022'!BC160</f>
        <v>0</v>
      </c>
      <c r="P172" s="488"/>
      <c r="Q172" s="482">
        <f t="shared" si="11"/>
        <v>5</v>
      </c>
    </row>
    <row r="173" spans="1:17" ht="63" customHeight="1" x14ac:dyDescent="0.2">
      <c r="A173" s="450">
        <v>138</v>
      </c>
      <c r="B173" s="49" t="s">
        <v>193</v>
      </c>
      <c r="C173" s="442">
        <f>'2022'!B161</f>
        <v>20.8</v>
      </c>
      <c r="D173" s="692"/>
      <c r="E173" s="692"/>
      <c r="F173" s="443">
        <f>'2022'!AN161</f>
        <v>87</v>
      </c>
      <c r="G173" s="693"/>
      <c r="H173" s="693"/>
      <c r="I173" s="442">
        <f>'2022'!AQ161</f>
        <v>4.1826923076923075</v>
      </c>
      <c r="J173" s="428">
        <f t="shared" si="13"/>
        <v>6.8965517241379306</v>
      </c>
      <c r="K173" s="444">
        <f>'2022'!AX161</f>
        <v>6</v>
      </c>
      <c r="L173" s="444"/>
      <c r="M173" s="444">
        <f>'2022'!BA161</f>
        <v>0</v>
      </c>
      <c r="N173" s="444">
        <f t="shared" si="12"/>
        <v>6</v>
      </c>
      <c r="O173" s="487">
        <f>'2022'!BC161</f>
        <v>0</v>
      </c>
      <c r="P173" s="488"/>
      <c r="Q173" s="482">
        <f t="shared" si="11"/>
        <v>6</v>
      </c>
    </row>
    <row r="174" spans="1:17" ht="59.25" customHeight="1" x14ac:dyDescent="0.2">
      <c r="A174" s="450">
        <v>139</v>
      </c>
      <c r="B174" s="49" t="s">
        <v>194</v>
      </c>
      <c r="C174" s="442">
        <f>'2022'!B162</f>
        <v>14.8</v>
      </c>
      <c r="D174" s="692"/>
      <c r="E174" s="692"/>
      <c r="F174" s="443">
        <f>'2022'!AN162</f>
        <v>91</v>
      </c>
      <c r="G174" s="693"/>
      <c r="H174" s="693"/>
      <c r="I174" s="442">
        <f>'2022'!AQ162</f>
        <v>6.1486486486486482</v>
      </c>
      <c r="J174" s="428">
        <f t="shared" si="13"/>
        <v>9.8901098901098905</v>
      </c>
      <c r="K174" s="444">
        <f>'2022'!AX162</f>
        <v>9</v>
      </c>
      <c r="L174" s="444"/>
      <c r="M174" s="444">
        <f>'2022'!BA162</f>
        <v>0</v>
      </c>
      <c r="N174" s="444">
        <f t="shared" si="12"/>
        <v>9</v>
      </c>
      <c r="O174" s="487">
        <f>'2022'!BC162</f>
        <v>0</v>
      </c>
      <c r="P174" s="488"/>
      <c r="Q174" s="482">
        <f t="shared" si="11"/>
        <v>9</v>
      </c>
    </row>
    <row r="175" spans="1:17" ht="73.5" customHeight="1" x14ac:dyDescent="0.2">
      <c r="A175" s="450">
        <v>140</v>
      </c>
      <c r="B175" s="49" t="s">
        <v>195</v>
      </c>
      <c r="C175" s="442">
        <f>'2022'!B163</f>
        <v>8.6</v>
      </c>
      <c r="D175" s="692"/>
      <c r="E175" s="692"/>
      <c r="F175" s="443">
        <f>'2022'!AN163</f>
        <v>87</v>
      </c>
      <c r="G175" s="693"/>
      <c r="H175" s="693"/>
      <c r="I175" s="442">
        <f>'2022'!AQ163</f>
        <v>10.116279069767442</v>
      </c>
      <c r="J175" s="428">
        <f t="shared" si="13"/>
        <v>14.942528735632186</v>
      </c>
      <c r="K175" s="444">
        <f>'2022'!AX163</f>
        <v>13</v>
      </c>
      <c r="L175" s="444"/>
      <c r="M175" s="444">
        <f>'2022'!BA163</f>
        <v>0</v>
      </c>
      <c r="N175" s="444">
        <f t="shared" si="12"/>
        <v>13</v>
      </c>
      <c r="O175" s="487">
        <f>'2022'!BC163</f>
        <v>0</v>
      </c>
      <c r="P175" s="488"/>
      <c r="Q175" s="482">
        <f t="shared" si="11"/>
        <v>13</v>
      </c>
    </row>
    <row r="176" spans="1:17" ht="63" customHeight="1" x14ac:dyDescent="0.2">
      <c r="A176" s="450">
        <v>141</v>
      </c>
      <c r="B176" s="49" t="s">
        <v>196</v>
      </c>
      <c r="C176" s="442">
        <f>'2022'!B164</f>
        <v>8</v>
      </c>
      <c r="D176" s="692"/>
      <c r="E176" s="692"/>
      <c r="F176" s="443">
        <f>'2022'!AN164</f>
        <v>44</v>
      </c>
      <c r="G176" s="693"/>
      <c r="H176" s="693"/>
      <c r="I176" s="442">
        <f>'2022'!AQ164</f>
        <v>5.5</v>
      </c>
      <c r="J176" s="428">
        <f t="shared" si="13"/>
        <v>6.8181818181818175</v>
      </c>
      <c r="K176" s="444">
        <f>'2022'!AX164</f>
        <v>3</v>
      </c>
      <c r="L176" s="444"/>
      <c r="M176" s="444">
        <f>'2022'!BA164</f>
        <v>0</v>
      </c>
      <c r="N176" s="444">
        <f t="shared" si="12"/>
        <v>3</v>
      </c>
      <c r="O176" s="487">
        <f>'2022'!BC164</f>
        <v>0</v>
      </c>
      <c r="P176" s="488"/>
      <c r="Q176" s="482">
        <f t="shared" si="11"/>
        <v>3</v>
      </c>
    </row>
    <row r="177" spans="1:17" ht="63.75" customHeight="1" x14ac:dyDescent="0.2">
      <c r="A177" s="450">
        <v>142</v>
      </c>
      <c r="B177" s="49" t="s">
        <v>197</v>
      </c>
      <c r="C177" s="442">
        <f>'2022'!B165</f>
        <v>30.8</v>
      </c>
      <c r="D177" s="692"/>
      <c r="E177" s="692"/>
      <c r="F177" s="443">
        <f>'2022'!AN165</f>
        <v>88</v>
      </c>
      <c r="G177" s="693"/>
      <c r="H177" s="693"/>
      <c r="I177" s="442">
        <f>'2022'!AQ165</f>
        <v>2.8571428571428572</v>
      </c>
      <c r="J177" s="428">
        <f t="shared" si="13"/>
        <v>6.8181818181818175</v>
      </c>
      <c r="K177" s="444">
        <f>'2022'!AX165</f>
        <v>6</v>
      </c>
      <c r="L177" s="444"/>
      <c r="M177" s="444">
        <f>'2022'!BA165</f>
        <v>0</v>
      </c>
      <c r="N177" s="444">
        <f t="shared" si="12"/>
        <v>6</v>
      </c>
      <c r="O177" s="487">
        <f>'2022'!BC165</f>
        <v>0</v>
      </c>
      <c r="P177" s="488"/>
      <c r="Q177" s="482">
        <f t="shared" si="11"/>
        <v>6</v>
      </c>
    </row>
    <row r="178" spans="1:17" ht="63" customHeight="1" x14ac:dyDescent="0.2">
      <c r="A178" s="450">
        <v>143</v>
      </c>
      <c r="B178" s="49" t="s">
        <v>198</v>
      </c>
      <c r="C178" s="442">
        <f>'2022'!B166</f>
        <v>37.25</v>
      </c>
      <c r="D178" s="692"/>
      <c r="E178" s="692"/>
      <c r="F178" s="443">
        <f>'2022'!AN166</f>
        <v>97</v>
      </c>
      <c r="G178" s="693"/>
      <c r="H178" s="693"/>
      <c r="I178" s="442">
        <f>'2022'!AQ166</f>
        <v>2.6040268456375837</v>
      </c>
      <c r="J178" s="428">
        <f t="shared" si="13"/>
        <v>6.1855670103092786</v>
      </c>
      <c r="K178" s="444">
        <f>'2022'!AX166</f>
        <v>6</v>
      </c>
      <c r="L178" s="444"/>
      <c r="M178" s="444">
        <f>'2022'!BA166</f>
        <v>0</v>
      </c>
      <c r="N178" s="444">
        <f t="shared" si="12"/>
        <v>6</v>
      </c>
      <c r="O178" s="487">
        <f>'2022'!BC166</f>
        <v>0</v>
      </c>
      <c r="P178" s="488"/>
      <c r="Q178" s="482">
        <f t="shared" si="11"/>
        <v>6</v>
      </c>
    </row>
    <row r="179" spans="1:17" ht="61.5" customHeight="1" x14ac:dyDescent="0.2">
      <c r="A179" s="450">
        <v>144</v>
      </c>
      <c r="B179" s="49" t="s">
        <v>199</v>
      </c>
      <c r="C179" s="442">
        <f>'2022'!B167</f>
        <v>24.34</v>
      </c>
      <c r="D179" s="692"/>
      <c r="E179" s="692"/>
      <c r="F179" s="443">
        <f>'2022'!AN167</f>
        <v>82</v>
      </c>
      <c r="G179" s="693"/>
      <c r="H179" s="693"/>
      <c r="I179" s="442">
        <f>'2022'!AQ167</f>
        <v>3.3689400164338537</v>
      </c>
      <c r="J179" s="428">
        <f t="shared" si="13"/>
        <v>6.0975609756097562</v>
      </c>
      <c r="K179" s="444">
        <f>'2022'!AX167</f>
        <v>5</v>
      </c>
      <c r="L179" s="457"/>
      <c r="M179" s="444">
        <f>'2022'!BA167</f>
        <v>0</v>
      </c>
      <c r="N179" s="444">
        <f t="shared" si="12"/>
        <v>5</v>
      </c>
      <c r="O179" s="487">
        <f>'2022'!BC167</f>
        <v>0</v>
      </c>
      <c r="P179" s="488"/>
      <c r="Q179" s="482">
        <f t="shared" si="11"/>
        <v>5</v>
      </c>
    </row>
    <row r="180" spans="1:17" ht="72.75" customHeight="1" x14ac:dyDescent="0.2">
      <c r="A180" s="438">
        <v>145</v>
      </c>
      <c r="B180" s="49" t="s">
        <v>200</v>
      </c>
      <c r="C180" s="442">
        <f>'2022'!B168</f>
        <v>30.8</v>
      </c>
      <c r="D180" s="689"/>
      <c r="E180" s="689"/>
      <c r="F180" s="443">
        <f>'2022'!AN168</f>
        <v>88</v>
      </c>
      <c r="G180" s="691"/>
      <c r="H180" s="691"/>
      <c r="I180" s="442">
        <f>'2022'!AQ168</f>
        <v>2.8571428571428572</v>
      </c>
      <c r="J180" s="428">
        <f t="shared" si="13"/>
        <v>6.8181818181818175</v>
      </c>
      <c r="K180" s="444">
        <f>'2022'!AX168</f>
        <v>6</v>
      </c>
      <c r="L180" s="439"/>
      <c r="M180" s="444">
        <f>'2022'!BA168</f>
        <v>0</v>
      </c>
      <c r="N180" s="444">
        <f t="shared" si="12"/>
        <v>6</v>
      </c>
      <c r="O180" s="487">
        <f>'2022'!BC168</f>
        <v>0</v>
      </c>
      <c r="P180" s="489"/>
      <c r="Q180" s="482">
        <f t="shared" si="11"/>
        <v>6</v>
      </c>
    </row>
    <row r="181" spans="1:17" ht="31.5" x14ac:dyDescent="0.2">
      <c r="A181" s="437">
        <v>146</v>
      </c>
      <c r="B181" s="458" t="s">
        <v>337</v>
      </c>
      <c r="C181" s="442">
        <f>'2022'!B169</f>
        <v>1020.3</v>
      </c>
      <c r="D181" s="443">
        <f>'2022'!AL169</f>
        <v>2018.759888</v>
      </c>
      <c r="E181" s="443">
        <f>'2022'!AM169</f>
        <v>1949</v>
      </c>
      <c r="F181" s="443">
        <f>'2022'!AN169</f>
        <v>2223</v>
      </c>
      <c r="G181" s="442">
        <f>'2022'!AO169</f>
        <v>1.8089249999999999</v>
      </c>
      <c r="H181" s="442">
        <f>'2022'!AP169</f>
        <v>1.910153</v>
      </c>
      <c r="I181" s="442">
        <f>'2022'!AQ169</f>
        <v>2.1787709497206706</v>
      </c>
      <c r="J181" s="428">
        <f t="shared" si="13"/>
        <v>6.972559604138552</v>
      </c>
      <c r="K181" s="444">
        <f>'2022'!AX169</f>
        <v>155</v>
      </c>
      <c r="L181" s="444"/>
      <c r="M181" s="444">
        <f>'2022'!BA169</f>
        <v>0</v>
      </c>
      <c r="N181" s="444">
        <f t="shared" si="12"/>
        <v>155</v>
      </c>
      <c r="O181" s="487">
        <f>'2022'!BC169</f>
        <v>0</v>
      </c>
      <c r="P181" s="488"/>
      <c r="Q181" s="482">
        <f t="shared" si="11"/>
        <v>155</v>
      </c>
    </row>
    <row r="182" spans="1:17" ht="17.25" customHeight="1" x14ac:dyDescent="0.2">
      <c r="A182" s="438"/>
      <c r="B182" s="89" t="s">
        <v>201</v>
      </c>
      <c r="C182" s="447"/>
      <c r="D182" s="446"/>
      <c r="E182" s="446"/>
      <c r="F182" s="446"/>
      <c r="G182" s="447"/>
      <c r="H182" s="447"/>
      <c r="I182" s="447"/>
      <c r="J182" s="428"/>
      <c r="K182" s="457"/>
      <c r="L182" s="439"/>
      <c r="M182" s="457"/>
      <c r="N182" s="444">
        <f t="shared" si="12"/>
        <v>0</v>
      </c>
      <c r="O182" s="457"/>
      <c r="P182" s="488"/>
      <c r="Q182" s="482">
        <f t="shared" si="11"/>
        <v>0</v>
      </c>
    </row>
    <row r="183" spans="1:17" ht="47.25" customHeight="1" x14ac:dyDescent="0.2">
      <c r="A183" s="437">
        <v>147</v>
      </c>
      <c r="B183" s="458" t="s">
        <v>202</v>
      </c>
      <c r="C183" s="442">
        <f>'2022'!B171</f>
        <v>538.20000000000005</v>
      </c>
      <c r="D183" s="443">
        <f>'2022'!AL171</f>
        <v>7409.6088870000003</v>
      </c>
      <c r="E183" s="443">
        <f>'2022'!AM171</f>
        <v>7724</v>
      </c>
      <c r="F183" s="443">
        <f>'2022'!AN171</f>
        <v>10321</v>
      </c>
      <c r="G183" s="442">
        <f>'2022'!AO171</f>
        <v>13.767389</v>
      </c>
      <c r="H183" s="442">
        <f>'2022'!AP171</f>
        <v>14.351542</v>
      </c>
      <c r="I183" s="442">
        <f>'2022'!AQ171</f>
        <v>19.176885916016349</v>
      </c>
      <c r="J183" s="428">
        <f t="shared" si="13"/>
        <v>8.003100474760199</v>
      </c>
      <c r="K183" s="444">
        <f>'2022'!AX171</f>
        <v>826</v>
      </c>
      <c r="L183" s="444"/>
      <c r="M183" s="444">
        <f>'2022'!BA171</f>
        <v>0</v>
      </c>
      <c r="N183" s="444">
        <f t="shared" si="12"/>
        <v>826</v>
      </c>
      <c r="O183" s="487">
        <f>'2022'!BC171</f>
        <v>0</v>
      </c>
      <c r="P183" s="488"/>
      <c r="Q183" s="482">
        <f t="shared" si="11"/>
        <v>826</v>
      </c>
    </row>
    <row r="184" spans="1:17" ht="15.75" x14ac:dyDescent="0.2">
      <c r="A184" s="437"/>
      <c r="B184" s="89" t="s">
        <v>203</v>
      </c>
      <c r="C184" s="447"/>
      <c r="D184" s="446"/>
      <c r="E184" s="446"/>
      <c r="F184" s="446"/>
      <c r="G184" s="447"/>
      <c r="H184" s="447"/>
      <c r="I184" s="447"/>
      <c r="J184" s="428"/>
      <c r="K184" s="457"/>
      <c r="L184" s="444"/>
      <c r="M184" s="457"/>
      <c r="N184" s="444">
        <f t="shared" si="12"/>
        <v>0</v>
      </c>
      <c r="O184" s="457"/>
      <c r="P184" s="488"/>
      <c r="Q184" s="482">
        <f t="shared" si="11"/>
        <v>0</v>
      </c>
    </row>
    <row r="185" spans="1:17" ht="47.25" x14ac:dyDescent="0.2">
      <c r="A185" s="437">
        <v>148</v>
      </c>
      <c r="B185" s="458" t="s">
        <v>204</v>
      </c>
      <c r="C185" s="461">
        <f>'2022'!B173</f>
        <v>133.66200000000001</v>
      </c>
      <c r="D185" s="443">
        <f>'2022'!AL173</f>
        <v>251.961365</v>
      </c>
      <c r="E185" s="443">
        <f>'2022'!AM173</f>
        <v>0</v>
      </c>
      <c r="F185" s="443">
        <f>'2022'!AN173</f>
        <v>0</v>
      </c>
      <c r="G185" s="442">
        <f>'2022'!AO173</f>
        <v>0.113537</v>
      </c>
      <c r="H185" s="442">
        <f>'2022'!AP173</f>
        <v>0</v>
      </c>
      <c r="I185" s="442">
        <f>'2022'!AQ173</f>
        <v>0</v>
      </c>
      <c r="J185" s="428">
        <f t="shared" si="13"/>
        <v>0</v>
      </c>
      <c r="K185" s="444">
        <f>'2022'!AX173</f>
        <v>0</v>
      </c>
      <c r="L185" s="444"/>
      <c r="M185" s="444">
        <f>'2022'!BA173</f>
        <v>0</v>
      </c>
      <c r="N185" s="444">
        <f t="shared" si="12"/>
        <v>0</v>
      </c>
      <c r="O185" s="487">
        <f>'2022'!BC173</f>
        <v>0</v>
      </c>
      <c r="P185" s="488"/>
      <c r="Q185" s="482">
        <f t="shared" si="11"/>
        <v>0</v>
      </c>
    </row>
    <row r="186" spans="1:17" ht="47.25" x14ac:dyDescent="0.2">
      <c r="A186" s="437">
        <v>149</v>
      </c>
      <c r="B186" s="458" t="s">
        <v>205</v>
      </c>
      <c r="C186" s="461">
        <f>'2022'!B174</f>
        <v>868.12699999999995</v>
      </c>
      <c r="D186" s="443">
        <f>'2022'!AL174</f>
        <v>0</v>
      </c>
      <c r="E186" s="443">
        <f>'2022'!AM174</f>
        <v>159</v>
      </c>
      <c r="F186" s="443">
        <f>'2022'!AN174</f>
        <v>109</v>
      </c>
      <c r="G186" s="442">
        <f>'2022'!AO174</f>
        <v>0</v>
      </c>
      <c r="H186" s="442">
        <f>'2022'!AP174</f>
        <v>0.18315300000000001</v>
      </c>
      <c r="I186" s="442">
        <f>'2022'!AQ174</f>
        <v>0.12555766610184915</v>
      </c>
      <c r="J186" s="428">
        <f t="shared" si="13"/>
        <v>2.7522935779816518</v>
      </c>
      <c r="K186" s="444">
        <f>'2022'!AX174</f>
        <v>3</v>
      </c>
      <c r="L186" s="444"/>
      <c r="M186" s="444">
        <f>'2022'!BA174</f>
        <v>0</v>
      </c>
      <c r="N186" s="444">
        <f t="shared" si="12"/>
        <v>3</v>
      </c>
      <c r="O186" s="487">
        <f>'2022'!BC174</f>
        <v>0</v>
      </c>
      <c r="P186" s="488"/>
      <c r="Q186" s="482">
        <f t="shared" si="11"/>
        <v>3</v>
      </c>
    </row>
    <row r="187" spans="1:17" ht="47.25" x14ac:dyDescent="0.2">
      <c r="A187" s="437">
        <v>150</v>
      </c>
      <c r="B187" s="458" t="s">
        <v>206</v>
      </c>
      <c r="C187" s="461">
        <f>'2022'!B175</f>
        <v>1249.8789999999999</v>
      </c>
      <c r="D187" s="443">
        <f>'2022'!AL175</f>
        <v>0</v>
      </c>
      <c r="E187" s="443">
        <f>'2022'!AM175</f>
        <v>0</v>
      </c>
      <c r="F187" s="443">
        <f>'2022'!AN175</f>
        <v>0</v>
      </c>
      <c r="G187" s="442">
        <f>'2022'!AO175</f>
        <v>0</v>
      </c>
      <c r="H187" s="442">
        <f>'2022'!AP175</f>
        <v>0</v>
      </c>
      <c r="I187" s="442">
        <f>'2022'!AQ175</f>
        <v>0</v>
      </c>
      <c r="J187" s="428">
        <f t="shared" si="13"/>
        <v>0</v>
      </c>
      <c r="K187" s="444">
        <f>'2022'!AX175</f>
        <v>0</v>
      </c>
      <c r="L187" s="444"/>
      <c r="M187" s="444">
        <f>'2022'!BA175</f>
        <v>0</v>
      </c>
      <c r="N187" s="444">
        <f t="shared" si="12"/>
        <v>0</v>
      </c>
      <c r="O187" s="487">
        <f>'2022'!BC175</f>
        <v>0</v>
      </c>
      <c r="P187" s="488"/>
      <c r="Q187" s="482">
        <f t="shared" si="11"/>
        <v>0</v>
      </c>
    </row>
    <row r="188" spans="1:17" ht="54.75" customHeight="1" x14ac:dyDescent="0.2">
      <c r="A188" s="437">
        <v>151</v>
      </c>
      <c r="B188" s="458" t="s">
        <v>209</v>
      </c>
      <c r="C188" s="442">
        <f>'2022'!B176</f>
        <v>387.9</v>
      </c>
      <c r="D188" s="443">
        <f>'2022'!AL176</f>
        <v>0</v>
      </c>
      <c r="E188" s="443">
        <f>'2022'!AM176</f>
        <v>0</v>
      </c>
      <c r="F188" s="443">
        <f>'2022'!AN176</f>
        <v>0</v>
      </c>
      <c r="G188" s="442">
        <f>'2022'!AO176</f>
        <v>0</v>
      </c>
      <c r="H188" s="442">
        <f>'2022'!AP176</f>
        <v>0</v>
      </c>
      <c r="I188" s="442">
        <f>'2022'!AQ176</f>
        <v>0</v>
      </c>
      <c r="J188" s="428">
        <f t="shared" si="13"/>
        <v>0</v>
      </c>
      <c r="K188" s="444">
        <f>'2022'!AX176</f>
        <v>0</v>
      </c>
      <c r="L188" s="444"/>
      <c r="M188" s="444">
        <f>'2022'!BA176</f>
        <v>0</v>
      </c>
      <c r="N188" s="444">
        <f t="shared" si="12"/>
        <v>0</v>
      </c>
      <c r="O188" s="487">
        <f>'2022'!BC176</f>
        <v>0</v>
      </c>
      <c r="P188" s="488"/>
      <c r="Q188" s="482">
        <f t="shared" si="11"/>
        <v>0</v>
      </c>
    </row>
    <row r="189" spans="1:17" ht="31.5" x14ac:dyDescent="0.2">
      <c r="A189" s="437">
        <v>152</v>
      </c>
      <c r="B189" s="458" t="s">
        <v>210</v>
      </c>
      <c r="C189" s="442">
        <f>'2022'!B177</f>
        <v>1.9339999999999999</v>
      </c>
      <c r="D189" s="443">
        <f>'2022'!AL177</f>
        <v>35.808898999999997</v>
      </c>
      <c r="E189" s="443">
        <f>'2022'!AM177</f>
        <v>40</v>
      </c>
      <c r="F189" s="443">
        <f>'2022'!AN177</f>
        <v>45</v>
      </c>
      <c r="G189" s="442">
        <f>'2022'!AO177</f>
        <v>18.515459</v>
      </c>
      <c r="H189" s="442">
        <f>'2022'!AP177</f>
        <v>20.682523</v>
      </c>
      <c r="I189" s="442">
        <f>'2022'!AQ177</f>
        <v>23.267838676318512</v>
      </c>
      <c r="J189" s="428">
        <f t="shared" si="13"/>
        <v>0</v>
      </c>
      <c r="K189" s="444">
        <f>'2022'!AX177</f>
        <v>0</v>
      </c>
      <c r="L189" s="444"/>
      <c r="M189" s="444">
        <f>'2022'!BA177</f>
        <v>0</v>
      </c>
      <c r="N189" s="444">
        <f t="shared" si="12"/>
        <v>0</v>
      </c>
      <c r="O189" s="487">
        <f>'2022'!BC177</f>
        <v>0</v>
      </c>
      <c r="P189" s="488"/>
      <c r="Q189" s="482">
        <f t="shared" si="11"/>
        <v>0</v>
      </c>
    </row>
    <row r="190" spans="1:17" ht="47.25" x14ac:dyDescent="0.2">
      <c r="A190" s="437">
        <v>153</v>
      </c>
      <c r="B190" s="458" t="s">
        <v>338</v>
      </c>
      <c r="C190" s="461">
        <f>'2022'!B178</f>
        <v>103.86014</v>
      </c>
      <c r="D190" s="443">
        <f>'2022'!AL178</f>
        <v>0</v>
      </c>
      <c r="E190" s="443">
        <f>'2022'!AM178</f>
        <v>0</v>
      </c>
      <c r="F190" s="443">
        <f>'2022'!AN178</f>
        <v>124</v>
      </c>
      <c r="G190" s="442">
        <f>'2022'!AO178</f>
        <v>0</v>
      </c>
      <c r="H190" s="442">
        <f>'2022'!AP178</f>
        <v>0</v>
      </c>
      <c r="I190" s="442">
        <f>'2022'!AQ178</f>
        <v>1.1939132760652931</v>
      </c>
      <c r="J190" s="428">
        <f t="shared" si="13"/>
        <v>4.838709677419355</v>
      </c>
      <c r="K190" s="444">
        <f>'2022'!AX178</f>
        <v>6</v>
      </c>
      <c r="L190" s="444"/>
      <c r="M190" s="444">
        <f>'2022'!BA178</f>
        <v>0</v>
      </c>
      <c r="N190" s="444">
        <f t="shared" si="12"/>
        <v>6</v>
      </c>
      <c r="O190" s="487">
        <f>'2022'!BC178</f>
        <v>0</v>
      </c>
      <c r="P190" s="488"/>
      <c r="Q190" s="482">
        <f t="shared" ref="Q190:Q253" si="14">K190-M190-O190</f>
        <v>6</v>
      </c>
    </row>
    <row r="191" spans="1:17" ht="47.25" x14ac:dyDescent="0.2">
      <c r="A191" s="437">
        <v>154</v>
      </c>
      <c r="B191" s="458" t="s">
        <v>339</v>
      </c>
      <c r="C191" s="442">
        <f>'2022'!B179</f>
        <v>385.73099999999999</v>
      </c>
      <c r="D191" s="443">
        <f>'2022'!AL179</f>
        <v>0</v>
      </c>
      <c r="E191" s="443">
        <f>'2022'!AM179</f>
        <v>52</v>
      </c>
      <c r="F191" s="443">
        <f>'2022'!AN179</f>
        <v>0</v>
      </c>
      <c r="G191" s="442">
        <f>'2022'!AO179</f>
        <v>0</v>
      </c>
      <c r="H191" s="442">
        <f>'2022'!AP179</f>
        <v>0.131797</v>
      </c>
      <c r="I191" s="442">
        <f>'2022'!AQ179</f>
        <v>0</v>
      </c>
      <c r="J191" s="428">
        <f t="shared" si="13"/>
        <v>0</v>
      </c>
      <c r="K191" s="444">
        <f>'2022'!AX179</f>
        <v>0</v>
      </c>
      <c r="L191" s="444"/>
      <c r="M191" s="444">
        <f>'2022'!BA179</f>
        <v>0</v>
      </c>
      <c r="N191" s="444">
        <f t="shared" si="12"/>
        <v>0</v>
      </c>
      <c r="O191" s="487">
        <f>'2022'!BC179</f>
        <v>0</v>
      </c>
      <c r="P191" s="488"/>
      <c r="Q191" s="482">
        <f t="shared" si="14"/>
        <v>0</v>
      </c>
    </row>
    <row r="192" spans="1:17" ht="31.5" x14ac:dyDescent="0.2">
      <c r="A192" s="437">
        <v>155</v>
      </c>
      <c r="B192" s="116" t="s">
        <v>444</v>
      </c>
      <c r="C192" s="442">
        <f>'2022'!B180</f>
        <v>16.981999999999999</v>
      </c>
      <c r="D192" s="688">
        <f>'2022'!AL180</f>
        <v>0</v>
      </c>
      <c r="E192" s="688">
        <f>'2022'!AM180</f>
        <v>0</v>
      </c>
      <c r="F192" s="443">
        <f>'2022'!AN180</f>
        <v>0</v>
      </c>
      <c r="G192" s="690">
        <f>'2022'!AO180</f>
        <v>0</v>
      </c>
      <c r="H192" s="690">
        <f>'2022'!AP180</f>
        <v>0</v>
      </c>
      <c r="I192" s="442">
        <f>'2022'!AQ180</f>
        <v>0</v>
      </c>
      <c r="J192" s="428">
        <f t="shared" si="13"/>
        <v>0</v>
      </c>
      <c r="K192" s="444">
        <f>'2022'!AX180</f>
        <v>0</v>
      </c>
      <c r="L192" s="444"/>
      <c r="M192" s="444">
        <f>'2022'!BA180</f>
        <v>0</v>
      </c>
      <c r="N192" s="444">
        <f t="shared" si="12"/>
        <v>0</v>
      </c>
      <c r="O192" s="487">
        <f>'2022'!BC180</f>
        <v>0</v>
      </c>
      <c r="P192" s="488"/>
      <c r="Q192" s="482">
        <f t="shared" si="14"/>
        <v>0</v>
      </c>
    </row>
    <row r="193" spans="1:17" ht="47.25" x14ac:dyDescent="0.2">
      <c r="A193" s="437">
        <v>156</v>
      </c>
      <c r="B193" s="116" t="s">
        <v>445</v>
      </c>
      <c r="C193" s="442">
        <f>'2022'!B181</f>
        <v>114.56699999999999</v>
      </c>
      <c r="D193" s="692"/>
      <c r="E193" s="692"/>
      <c r="F193" s="443">
        <f>'2022'!AN181</f>
        <v>0</v>
      </c>
      <c r="G193" s="693"/>
      <c r="H193" s="693"/>
      <c r="I193" s="442">
        <f>'2022'!AQ181</f>
        <v>0</v>
      </c>
      <c r="J193" s="428">
        <f t="shared" si="13"/>
        <v>0</v>
      </c>
      <c r="K193" s="444">
        <f>'2022'!AX181</f>
        <v>0</v>
      </c>
      <c r="L193" s="444"/>
      <c r="M193" s="444">
        <f>'2022'!BA181</f>
        <v>0</v>
      </c>
      <c r="N193" s="444">
        <f t="shared" si="12"/>
        <v>0</v>
      </c>
      <c r="O193" s="487">
        <f>'2022'!BC181</f>
        <v>0</v>
      </c>
      <c r="P193" s="488"/>
      <c r="Q193" s="482">
        <f t="shared" si="14"/>
        <v>0</v>
      </c>
    </row>
    <row r="194" spans="1:17" ht="47.25" x14ac:dyDescent="0.2">
      <c r="A194" s="437">
        <v>157</v>
      </c>
      <c r="B194" s="116" t="s">
        <v>446</v>
      </c>
      <c r="C194" s="442">
        <f>'2022'!B182</f>
        <v>15.319000000000001</v>
      </c>
      <c r="D194" s="692"/>
      <c r="E194" s="692"/>
      <c r="F194" s="443">
        <f>'2022'!AN182</f>
        <v>0</v>
      </c>
      <c r="G194" s="693"/>
      <c r="H194" s="693"/>
      <c r="I194" s="442">
        <f>'2022'!AQ182</f>
        <v>0</v>
      </c>
      <c r="J194" s="428">
        <f t="shared" si="13"/>
        <v>0</v>
      </c>
      <c r="K194" s="444">
        <f>'2022'!AX182</f>
        <v>0</v>
      </c>
      <c r="L194" s="444"/>
      <c r="M194" s="444">
        <f>'2022'!BA182</f>
        <v>0</v>
      </c>
      <c r="N194" s="444">
        <f t="shared" si="12"/>
        <v>0</v>
      </c>
      <c r="O194" s="487">
        <f>'2022'!BC182</f>
        <v>0</v>
      </c>
      <c r="P194" s="488"/>
      <c r="Q194" s="482">
        <f t="shared" si="14"/>
        <v>0</v>
      </c>
    </row>
    <row r="195" spans="1:17" ht="47.25" x14ac:dyDescent="0.2">
      <c r="A195" s="437">
        <v>158</v>
      </c>
      <c r="B195" s="116" t="s">
        <v>447</v>
      </c>
      <c r="C195" s="442">
        <f>'2022'!B183</f>
        <v>8.5980000000000008</v>
      </c>
      <c r="D195" s="692"/>
      <c r="E195" s="692"/>
      <c r="F195" s="443">
        <f>'2022'!AN183</f>
        <v>0</v>
      </c>
      <c r="G195" s="693"/>
      <c r="H195" s="693"/>
      <c r="I195" s="442">
        <f>'2022'!AQ183</f>
        <v>0</v>
      </c>
      <c r="J195" s="428">
        <f t="shared" si="13"/>
        <v>0</v>
      </c>
      <c r="K195" s="444">
        <f>'2022'!AX183</f>
        <v>0</v>
      </c>
      <c r="L195" s="444"/>
      <c r="M195" s="444">
        <f>'2022'!BA183</f>
        <v>0</v>
      </c>
      <c r="N195" s="444">
        <f t="shared" si="12"/>
        <v>0</v>
      </c>
      <c r="O195" s="487">
        <f>'2022'!BC183</f>
        <v>0</v>
      </c>
      <c r="P195" s="488"/>
      <c r="Q195" s="482">
        <f t="shared" si="14"/>
        <v>0</v>
      </c>
    </row>
    <row r="196" spans="1:17" ht="31.5" x14ac:dyDescent="0.2">
      <c r="A196" s="437">
        <v>159</v>
      </c>
      <c r="B196" s="116" t="s">
        <v>448</v>
      </c>
      <c r="C196" s="442">
        <f>'2022'!B184</f>
        <v>13.641</v>
      </c>
      <c r="D196" s="689"/>
      <c r="E196" s="689"/>
      <c r="F196" s="443">
        <f>'2022'!AN184</f>
        <v>0</v>
      </c>
      <c r="G196" s="691"/>
      <c r="H196" s="691"/>
      <c r="I196" s="442">
        <f>'2022'!AQ184</f>
        <v>0</v>
      </c>
      <c r="J196" s="428">
        <f t="shared" si="13"/>
        <v>0</v>
      </c>
      <c r="K196" s="444">
        <f>'2022'!AX184</f>
        <v>0</v>
      </c>
      <c r="L196" s="444"/>
      <c r="M196" s="444">
        <f>'2022'!BA184</f>
        <v>0</v>
      </c>
      <c r="N196" s="444">
        <f t="shared" si="12"/>
        <v>0</v>
      </c>
      <c r="O196" s="487">
        <f>'2022'!BC184</f>
        <v>0</v>
      </c>
      <c r="P196" s="488"/>
      <c r="Q196" s="482">
        <f t="shared" si="14"/>
        <v>0</v>
      </c>
    </row>
    <row r="197" spans="1:17" ht="29.25" customHeight="1" x14ac:dyDescent="0.2">
      <c r="A197" s="437">
        <v>160</v>
      </c>
      <c r="B197" s="458" t="s">
        <v>217</v>
      </c>
      <c r="C197" s="442">
        <f>'2022'!B185</f>
        <v>52</v>
      </c>
      <c r="D197" s="443">
        <f>'2022'!AL185</f>
        <v>0</v>
      </c>
      <c r="E197" s="443">
        <f>'2022'!AM185</f>
        <v>0</v>
      </c>
      <c r="F197" s="443">
        <f>'2022'!AN185</f>
        <v>0</v>
      </c>
      <c r="G197" s="442">
        <f>'2022'!AO185</f>
        <v>0</v>
      </c>
      <c r="H197" s="442">
        <f>'2022'!AP185</f>
        <v>0</v>
      </c>
      <c r="I197" s="442">
        <f>'2022'!AQ185</f>
        <v>0</v>
      </c>
      <c r="J197" s="428">
        <f t="shared" si="13"/>
        <v>0</v>
      </c>
      <c r="K197" s="444">
        <f>'2022'!AX185</f>
        <v>0</v>
      </c>
      <c r="L197" s="444"/>
      <c r="M197" s="444">
        <f>'2022'!BA185</f>
        <v>0</v>
      </c>
      <c r="N197" s="444">
        <f t="shared" si="12"/>
        <v>0</v>
      </c>
      <c r="O197" s="487">
        <f>'2022'!BC185</f>
        <v>0</v>
      </c>
      <c r="P197" s="488"/>
      <c r="Q197" s="482">
        <f t="shared" si="14"/>
        <v>0</v>
      </c>
    </row>
    <row r="198" spans="1:17" ht="37.5" customHeight="1" x14ac:dyDescent="0.2">
      <c r="A198" s="437">
        <v>161</v>
      </c>
      <c r="B198" s="458" t="s">
        <v>222</v>
      </c>
      <c r="C198" s="442">
        <f>'2022'!B186</f>
        <v>52.7</v>
      </c>
      <c r="D198" s="443">
        <f>'2022'!AL186</f>
        <v>0</v>
      </c>
      <c r="E198" s="443">
        <f>'2022'!AM186</f>
        <v>0</v>
      </c>
      <c r="F198" s="443">
        <f>'2022'!AN186</f>
        <v>0</v>
      </c>
      <c r="G198" s="442">
        <f>'2022'!AO186</f>
        <v>0</v>
      </c>
      <c r="H198" s="442">
        <f>'2022'!AP186</f>
        <v>0</v>
      </c>
      <c r="I198" s="442">
        <f>'2022'!AQ186</f>
        <v>0</v>
      </c>
      <c r="J198" s="428">
        <f t="shared" si="13"/>
        <v>0</v>
      </c>
      <c r="K198" s="444">
        <f>'2022'!AX186</f>
        <v>0</v>
      </c>
      <c r="L198" s="444"/>
      <c r="M198" s="444">
        <f>'2022'!BA186</f>
        <v>0</v>
      </c>
      <c r="N198" s="444">
        <f t="shared" si="12"/>
        <v>0</v>
      </c>
      <c r="O198" s="487">
        <f>'2022'!BC186</f>
        <v>0</v>
      </c>
      <c r="P198" s="488"/>
      <c r="Q198" s="482">
        <f t="shared" si="14"/>
        <v>0</v>
      </c>
    </row>
    <row r="199" spans="1:17" ht="33" customHeight="1" x14ac:dyDescent="0.2">
      <c r="A199" s="438">
        <v>162</v>
      </c>
      <c r="B199" s="458" t="s">
        <v>221</v>
      </c>
      <c r="C199" s="442">
        <f>'2022'!B187</f>
        <v>34.1</v>
      </c>
      <c r="D199" s="443">
        <f>'2022'!AL187</f>
        <v>0</v>
      </c>
      <c r="E199" s="443">
        <f>'2022'!AM187</f>
        <v>0</v>
      </c>
      <c r="F199" s="443">
        <f>'2022'!AN187</f>
        <v>0</v>
      </c>
      <c r="G199" s="442">
        <f>'2022'!AO187</f>
        <v>0</v>
      </c>
      <c r="H199" s="442">
        <f>'2022'!AP187</f>
        <v>0</v>
      </c>
      <c r="I199" s="442">
        <f>'2022'!AQ187</f>
        <v>0</v>
      </c>
      <c r="J199" s="428">
        <f t="shared" si="13"/>
        <v>0</v>
      </c>
      <c r="K199" s="444">
        <f>'2022'!AX187</f>
        <v>0</v>
      </c>
      <c r="L199" s="439"/>
      <c r="M199" s="444">
        <f>'2022'!BA187</f>
        <v>0</v>
      </c>
      <c r="N199" s="444">
        <f t="shared" si="12"/>
        <v>0</v>
      </c>
      <c r="O199" s="487">
        <f>'2022'!BC187</f>
        <v>0</v>
      </c>
      <c r="P199" s="488"/>
      <c r="Q199" s="482">
        <f t="shared" si="14"/>
        <v>0</v>
      </c>
    </row>
    <row r="200" spans="1:17" ht="33.75" customHeight="1" x14ac:dyDescent="0.2">
      <c r="A200" s="437">
        <v>163</v>
      </c>
      <c r="B200" s="458" t="s">
        <v>218</v>
      </c>
      <c r="C200" s="442">
        <f>'2022'!B188</f>
        <v>18.399999999999999</v>
      </c>
      <c r="D200" s="443">
        <f>'2022'!AL188</f>
        <v>0</v>
      </c>
      <c r="E200" s="443">
        <f>'2022'!AM188</f>
        <v>0</v>
      </c>
      <c r="F200" s="443">
        <f>'2022'!AN188</f>
        <v>0</v>
      </c>
      <c r="G200" s="442">
        <f>'2022'!AO188</f>
        <v>0</v>
      </c>
      <c r="H200" s="442">
        <f>'2022'!AP188</f>
        <v>0</v>
      </c>
      <c r="I200" s="442">
        <f>'2022'!AQ188</f>
        <v>0</v>
      </c>
      <c r="J200" s="428">
        <f t="shared" si="13"/>
        <v>0</v>
      </c>
      <c r="K200" s="444">
        <f>'2022'!AX188</f>
        <v>0</v>
      </c>
      <c r="L200" s="444"/>
      <c r="M200" s="444">
        <f>'2022'!BA188</f>
        <v>0</v>
      </c>
      <c r="N200" s="444">
        <f t="shared" si="12"/>
        <v>0</v>
      </c>
      <c r="O200" s="487">
        <f>'2022'!BC188</f>
        <v>0</v>
      </c>
      <c r="P200" s="488"/>
      <c r="Q200" s="482">
        <f t="shared" si="14"/>
        <v>0</v>
      </c>
    </row>
    <row r="201" spans="1:17" ht="47.25" x14ac:dyDescent="0.2">
      <c r="A201" s="437">
        <v>164</v>
      </c>
      <c r="B201" s="458" t="s">
        <v>220</v>
      </c>
      <c r="C201" s="442">
        <f>'2022'!B189</f>
        <v>48.5</v>
      </c>
      <c r="D201" s="443">
        <f>'2022'!AL189</f>
        <v>3.2459250000000002</v>
      </c>
      <c r="E201" s="443">
        <f>'2022'!AM189</f>
        <v>3</v>
      </c>
      <c r="F201" s="443">
        <f>'2022'!AN189</f>
        <v>0</v>
      </c>
      <c r="G201" s="442">
        <f>'2022'!AO189</f>
        <v>6.6946000000000006E-2</v>
      </c>
      <c r="H201" s="442">
        <f>'2022'!AP189</f>
        <v>6.1873999999999998E-2</v>
      </c>
      <c r="I201" s="442">
        <f>'2022'!AQ189</f>
        <v>0</v>
      </c>
      <c r="J201" s="428">
        <f t="shared" si="13"/>
        <v>0</v>
      </c>
      <c r="K201" s="444">
        <f>'2022'!AX189</f>
        <v>0</v>
      </c>
      <c r="L201" s="444"/>
      <c r="M201" s="444">
        <f>'2022'!BA189</f>
        <v>0</v>
      </c>
      <c r="N201" s="444">
        <f t="shared" si="12"/>
        <v>0</v>
      </c>
      <c r="O201" s="487">
        <f>'2022'!BC189</f>
        <v>0</v>
      </c>
      <c r="P201" s="488"/>
      <c r="Q201" s="482">
        <f t="shared" si="14"/>
        <v>0</v>
      </c>
    </row>
    <row r="202" spans="1:17" ht="47.25" x14ac:dyDescent="0.2">
      <c r="A202" s="438">
        <v>165</v>
      </c>
      <c r="B202" s="458" t="s">
        <v>219</v>
      </c>
      <c r="C202" s="442">
        <f>'2022'!B190</f>
        <v>45.7</v>
      </c>
      <c r="D202" s="443">
        <f>'2022'!AL190</f>
        <v>0</v>
      </c>
      <c r="E202" s="443">
        <f>'2022'!AM190</f>
        <v>0</v>
      </c>
      <c r="F202" s="443">
        <f>'2022'!AN190</f>
        <v>0</v>
      </c>
      <c r="G202" s="442">
        <f>'2022'!AO190</f>
        <v>0</v>
      </c>
      <c r="H202" s="442">
        <f>'2022'!AP190</f>
        <v>0</v>
      </c>
      <c r="I202" s="442">
        <f>'2022'!AQ190</f>
        <v>0</v>
      </c>
      <c r="J202" s="428">
        <f t="shared" si="13"/>
        <v>0</v>
      </c>
      <c r="K202" s="444">
        <f>'2022'!AX190</f>
        <v>0</v>
      </c>
      <c r="L202" s="439"/>
      <c r="M202" s="444">
        <f>'2022'!BA190</f>
        <v>0</v>
      </c>
      <c r="N202" s="444">
        <f t="shared" si="12"/>
        <v>0</v>
      </c>
      <c r="O202" s="487">
        <f>'2022'!BC190</f>
        <v>0</v>
      </c>
      <c r="P202" s="488"/>
      <c r="Q202" s="482">
        <f t="shared" si="14"/>
        <v>0</v>
      </c>
    </row>
    <row r="203" spans="1:17" ht="47.25" x14ac:dyDescent="0.2">
      <c r="A203" s="437">
        <v>166</v>
      </c>
      <c r="B203" s="458" t="s">
        <v>208</v>
      </c>
      <c r="C203" s="442">
        <f>'2022'!B191</f>
        <v>85.331000000000003</v>
      </c>
      <c r="D203" s="443">
        <f>'2022'!AL191</f>
        <v>60.899185000000003</v>
      </c>
      <c r="E203" s="443">
        <f>'2022'!AM191</f>
        <v>60</v>
      </c>
      <c r="F203" s="443">
        <f>'2022'!AN191</f>
        <v>69</v>
      </c>
      <c r="G203" s="442">
        <f>'2022'!AO191</f>
        <v>0.71368200000000004</v>
      </c>
      <c r="H203" s="442">
        <f>'2022'!AP191</f>
        <v>0.70314399999999999</v>
      </c>
      <c r="I203" s="442">
        <f>'2022'!AQ191</f>
        <v>0.80861586058993795</v>
      </c>
      <c r="J203" s="428">
        <f t="shared" si="13"/>
        <v>2.8985507246376812</v>
      </c>
      <c r="K203" s="444">
        <f>'2022'!AX191</f>
        <v>2</v>
      </c>
      <c r="L203" s="444"/>
      <c r="M203" s="444">
        <f>'2022'!BA191</f>
        <v>0</v>
      </c>
      <c r="N203" s="444">
        <f t="shared" si="12"/>
        <v>2</v>
      </c>
      <c r="O203" s="487">
        <f>'2022'!BC191</f>
        <v>0</v>
      </c>
      <c r="P203" s="488"/>
      <c r="Q203" s="482">
        <f t="shared" si="14"/>
        <v>2</v>
      </c>
    </row>
    <row r="204" spans="1:17" ht="15.75" x14ac:dyDescent="0.2">
      <c r="A204" s="437"/>
      <c r="B204" s="89" t="s">
        <v>223</v>
      </c>
      <c r="C204" s="447"/>
      <c r="D204" s="446"/>
      <c r="E204" s="446"/>
      <c r="F204" s="446"/>
      <c r="G204" s="447"/>
      <c r="H204" s="447"/>
      <c r="I204" s="447"/>
      <c r="J204" s="428"/>
      <c r="K204" s="457"/>
      <c r="L204" s="444"/>
      <c r="M204" s="457"/>
      <c r="N204" s="444">
        <f t="shared" si="12"/>
        <v>0</v>
      </c>
      <c r="O204" s="457"/>
      <c r="P204" s="488"/>
      <c r="Q204" s="482"/>
    </row>
    <row r="205" spans="1:17" ht="46.5" customHeight="1" x14ac:dyDescent="0.2">
      <c r="A205" s="437">
        <v>167</v>
      </c>
      <c r="B205" s="458" t="s">
        <v>224</v>
      </c>
      <c r="C205" s="461">
        <f>'2022'!B193</f>
        <v>3221.3</v>
      </c>
      <c r="D205" s="443">
        <f>'2022'!AL193</f>
        <v>128.382858</v>
      </c>
      <c r="E205" s="443">
        <f>'2022'!AM193</f>
        <v>0</v>
      </c>
      <c r="F205" s="443">
        <f>'2022'!AN193</f>
        <v>62</v>
      </c>
      <c r="G205" s="442">
        <f>'2022'!AO193</f>
        <v>4.0257000000000001E-2</v>
      </c>
      <c r="H205" s="442">
        <f>'2022'!AP193</f>
        <v>0</v>
      </c>
      <c r="I205" s="442">
        <f>'2022'!AQ193</f>
        <v>1.9246887902399652E-2</v>
      </c>
      <c r="J205" s="428">
        <f t="shared" si="13"/>
        <v>1.6129032258064515</v>
      </c>
      <c r="K205" s="444">
        <f>'2022'!AX193</f>
        <v>1</v>
      </c>
      <c r="L205" s="444"/>
      <c r="M205" s="444">
        <f>'2022'!BA193</f>
        <v>0</v>
      </c>
      <c r="N205" s="444">
        <f t="shared" si="12"/>
        <v>1</v>
      </c>
      <c r="O205" s="487">
        <f>'2022'!BC193</f>
        <v>0</v>
      </c>
      <c r="P205" s="488"/>
      <c r="Q205" s="482">
        <f t="shared" si="14"/>
        <v>1</v>
      </c>
    </row>
    <row r="206" spans="1:17" ht="31.5" x14ac:dyDescent="0.2">
      <c r="A206" s="438">
        <v>168</v>
      </c>
      <c r="B206" s="456" t="s">
        <v>293</v>
      </c>
      <c r="C206" s="442">
        <f>'2022'!B194</f>
        <v>0</v>
      </c>
      <c r="D206" s="443">
        <f>'2022'!AL194</f>
        <v>0</v>
      </c>
      <c r="E206" s="443">
        <f>'2022'!AM194</f>
        <v>0</v>
      </c>
      <c r="F206" s="443">
        <f>'2022'!AN194</f>
        <v>0</v>
      </c>
      <c r="G206" s="442">
        <f>'2022'!AO194</f>
        <v>0</v>
      </c>
      <c r="H206" s="442">
        <f>'2022'!AP194</f>
        <v>0</v>
      </c>
      <c r="I206" s="442">
        <f>'2022'!AQ194</f>
        <v>0</v>
      </c>
      <c r="J206" s="486"/>
      <c r="K206" s="444">
        <f>'2022'!AX194</f>
        <v>0</v>
      </c>
      <c r="L206" s="439"/>
      <c r="M206" s="444">
        <f>'2022'!BA194</f>
        <v>0</v>
      </c>
      <c r="N206" s="444">
        <f t="shared" si="12"/>
        <v>0</v>
      </c>
      <c r="O206" s="487">
        <f>'2022'!BC194</f>
        <v>0</v>
      </c>
      <c r="P206" s="488"/>
      <c r="Q206" s="482">
        <f t="shared" si="14"/>
        <v>0</v>
      </c>
    </row>
    <row r="207" spans="1:17" ht="15.75" x14ac:dyDescent="0.2">
      <c r="A207" s="437"/>
      <c r="B207" s="89" t="s">
        <v>225</v>
      </c>
      <c r="C207" s="447"/>
      <c r="D207" s="446"/>
      <c r="E207" s="446"/>
      <c r="F207" s="446"/>
      <c r="G207" s="447"/>
      <c r="H207" s="447"/>
      <c r="I207" s="447"/>
      <c r="J207" s="428"/>
      <c r="K207" s="457"/>
      <c r="L207" s="444"/>
      <c r="M207" s="457"/>
      <c r="N207" s="444">
        <f t="shared" si="12"/>
        <v>0</v>
      </c>
      <c r="O207" s="457"/>
      <c r="P207" s="488"/>
      <c r="Q207" s="482">
        <f t="shared" si="14"/>
        <v>0</v>
      </c>
    </row>
    <row r="208" spans="1:17" ht="46.5" customHeight="1" x14ac:dyDescent="0.2">
      <c r="A208" s="437">
        <v>169</v>
      </c>
      <c r="B208" s="458" t="s">
        <v>341</v>
      </c>
      <c r="C208" s="442">
        <f>'2022'!B196</f>
        <v>307.60000000000002</v>
      </c>
      <c r="D208" s="443">
        <f>'2022'!AL196</f>
        <v>2517.1379390000002</v>
      </c>
      <c r="E208" s="443">
        <f>'2022'!AM196</f>
        <v>2910</v>
      </c>
      <c r="F208" s="443">
        <f>'2022'!AN196</f>
        <v>2897</v>
      </c>
      <c r="G208" s="442">
        <f>'2022'!AO196</f>
        <v>7.9430040000000002</v>
      </c>
      <c r="H208" s="442">
        <f>'2022'!AP196</f>
        <v>9.1811710000000009</v>
      </c>
      <c r="I208" s="442">
        <f>'2022'!AQ196</f>
        <v>9.4180754226267869</v>
      </c>
      <c r="J208" s="428">
        <f t="shared" si="13"/>
        <v>6.9036934760096642</v>
      </c>
      <c r="K208" s="444">
        <f>'2022'!AX196</f>
        <v>200</v>
      </c>
      <c r="L208" s="444"/>
      <c r="M208" s="444">
        <f>'2022'!BA196</f>
        <v>0</v>
      </c>
      <c r="N208" s="444">
        <f t="shared" si="12"/>
        <v>200</v>
      </c>
      <c r="O208" s="487">
        <f>'2022'!BC196</f>
        <v>0</v>
      </c>
      <c r="P208" s="488"/>
      <c r="Q208" s="482">
        <f t="shared" si="14"/>
        <v>200</v>
      </c>
    </row>
    <row r="209" spans="1:17" ht="47.25" x14ac:dyDescent="0.2">
      <c r="A209" s="437">
        <v>170</v>
      </c>
      <c r="B209" s="458" t="s">
        <v>342</v>
      </c>
      <c r="C209" s="461">
        <f>'2022'!B197</f>
        <v>986.8</v>
      </c>
      <c r="D209" s="443">
        <f>'2022'!AL197</f>
        <v>792.53436299999998</v>
      </c>
      <c r="E209" s="443">
        <f>'2022'!AM197</f>
        <v>892</v>
      </c>
      <c r="F209" s="443">
        <f>'2022'!AN197</f>
        <v>1184</v>
      </c>
      <c r="G209" s="442">
        <f>'2022'!AO197</f>
        <v>0.80308500000000005</v>
      </c>
      <c r="H209" s="442">
        <f>'2022'!AP197</f>
        <v>0.90387499999999998</v>
      </c>
      <c r="I209" s="442">
        <f>'2022'!AQ197</f>
        <v>1.1998378597486827</v>
      </c>
      <c r="J209" s="428">
        <f t="shared" si="13"/>
        <v>4.9831081081081079</v>
      </c>
      <c r="K209" s="444">
        <f>'2022'!AX197</f>
        <v>59</v>
      </c>
      <c r="L209" s="444"/>
      <c r="M209" s="444">
        <f>'2022'!BA197</f>
        <v>0</v>
      </c>
      <c r="N209" s="444">
        <f t="shared" si="12"/>
        <v>59</v>
      </c>
      <c r="O209" s="487">
        <f>'2022'!BC197</f>
        <v>0</v>
      </c>
      <c r="P209" s="488"/>
      <c r="Q209" s="482">
        <f t="shared" si="14"/>
        <v>59</v>
      </c>
    </row>
    <row r="210" spans="1:17" ht="47.25" x14ac:dyDescent="0.2">
      <c r="A210" s="437">
        <v>171</v>
      </c>
      <c r="B210" s="458" t="s">
        <v>343</v>
      </c>
      <c r="C210" s="461">
        <f>'2022'!B198</f>
        <v>600.1</v>
      </c>
      <c r="D210" s="443">
        <f>'2022'!AL198</f>
        <v>309.28237899999999</v>
      </c>
      <c r="E210" s="443">
        <f>'2022'!AM198</f>
        <v>0</v>
      </c>
      <c r="F210" s="443">
        <f>'2022'!AN198</f>
        <v>0</v>
      </c>
      <c r="G210" s="442">
        <f>'2022'!AO198</f>
        <v>0.51533700000000005</v>
      </c>
      <c r="H210" s="442">
        <f>'2022'!AP198</f>
        <v>0</v>
      </c>
      <c r="I210" s="442">
        <f>'2022'!AQ198</f>
        <v>0</v>
      </c>
      <c r="J210" s="428">
        <f t="shared" si="13"/>
        <v>0</v>
      </c>
      <c r="K210" s="444">
        <f>'2022'!AX198</f>
        <v>0</v>
      </c>
      <c r="L210" s="444"/>
      <c r="M210" s="444">
        <f>'2022'!BA198</f>
        <v>0</v>
      </c>
      <c r="N210" s="444">
        <f t="shared" si="12"/>
        <v>0</v>
      </c>
      <c r="O210" s="487">
        <f>'2022'!BC198</f>
        <v>0</v>
      </c>
      <c r="P210" s="488"/>
      <c r="Q210" s="482">
        <f t="shared" si="14"/>
        <v>0</v>
      </c>
    </row>
    <row r="211" spans="1:17" ht="15.75" x14ac:dyDescent="0.2">
      <c r="A211" s="437"/>
      <c r="B211" s="89" t="s">
        <v>229</v>
      </c>
      <c r="C211" s="447"/>
      <c r="D211" s="446"/>
      <c r="E211" s="446"/>
      <c r="F211" s="446"/>
      <c r="G211" s="447"/>
      <c r="H211" s="447"/>
      <c r="I211" s="447"/>
      <c r="J211" s="428"/>
      <c r="K211" s="457"/>
      <c r="L211" s="444"/>
      <c r="M211" s="457"/>
      <c r="N211" s="444">
        <f t="shared" si="12"/>
        <v>0</v>
      </c>
      <c r="O211" s="457"/>
      <c r="P211" s="488"/>
      <c r="Q211" s="482">
        <f t="shared" si="14"/>
        <v>0</v>
      </c>
    </row>
    <row r="212" spans="1:17" ht="31.5" x14ac:dyDescent="0.2">
      <c r="A212" s="437">
        <v>172</v>
      </c>
      <c r="B212" s="458" t="s">
        <v>344</v>
      </c>
      <c r="C212" s="442">
        <f>'2022'!B200</f>
        <v>74.5</v>
      </c>
      <c r="D212" s="443">
        <f>'2022'!AL200</f>
        <v>301.31326300000001</v>
      </c>
      <c r="E212" s="443">
        <f>'2022'!AM200</f>
        <v>306</v>
      </c>
      <c r="F212" s="443">
        <f>'2022'!AN200</f>
        <v>304</v>
      </c>
      <c r="G212" s="442">
        <f>'2022'!AO200</f>
        <v>4.044473</v>
      </c>
      <c r="H212" s="442">
        <f>'2022'!AP200</f>
        <v>4.1073829999999996</v>
      </c>
      <c r="I212" s="442">
        <f>'2022'!AQ200</f>
        <v>4.0805369127516782</v>
      </c>
      <c r="J212" s="428">
        <f t="shared" si="13"/>
        <v>7.8947368421052628</v>
      </c>
      <c r="K212" s="444">
        <f>'2022'!AX200</f>
        <v>24</v>
      </c>
      <c r="L212" s="444"/>
      <c r="M212" s="444">
        <f>'2022'!BA200</f>
        <v>0</v>
      </c>
      <c r="N212" s="444">
        <f t="shared" si="12"/>
        <v>24</v>
      </c>
      <c r="O212" s="487">
        <f>'2022'!BC200</f>
        <v>0</v>
      </c>
      <c r="P212" s="488"/>
      <c r="Q212" s="482">
        <f t="shared" si="14"/>
        <v>24</v>
      </c>
    </row>
    <row r="213" spans="1:17" ht="30.75" customHeight="1" x14ac:dyDescent="0.2">
      <c r="A213" s="437">
        <v>173</v>
      </c>
      <c r="B213" s="458" t="s">
        <v>231</v>
      </c>
      <c r="C213" s="442">
        <f>'2022'!B201</f>
        <v>85.9</v>
      </c>
      <c r="D213" s="443">
        <f>'2022'!AL201</f>
        <v>131.129547</v>
      </c>
      <c r="E213" s="443">
        <f>'2022'!AM201</f>
        <v>175</v>
      </c>
      <c r="F213" s="443">
        <f>'2022'!AN201</f>
        <v>180</v>
      </c>
      <c r="G213" s="442">
        <f>'2022'!AO201</f>
        <v>1.4651350000000001</v>
      </c>
      <c r="H213" s="442">
        <f>'2022'!AP201</f>
        <v>1.9553069999999999</v>
      </c>
      <c r="I213" s="442">
        <f>'2022'!AQ201</f>
        <v>2.0954598370197903</v>
      </c>
      <c r="J213" s="428">
        <f t="shared" si="13"/>
        <v>5</v>
      </c>
      <c r="K213" s="444">
        <f>'2022'!AX201</f>
        <v>9</v>
      </c>
      <c r="L213" s="444"/>
      <c r="M213" s="444">
        <f>'2022'!BA201</f>
        <v>0</v>
      </c>
      <c r="N213" s="444">
        <f t="shared" si="12"/>
        <v>9</v>
      </c>
      <c r="O213" s="487">
        <f>'2022'!BC201</f>
        <v>0</v>
      </c>
      <c r="P213" s="488"/>
      <c r="Q213" s="482">
        <f t="shared" si="14"/>
        <v>9</v>
      </c>
    </row>
    <row r="214" spans="1:17" ht="71.25" customHeight="1" x14ac:dyDescent="0.2">
      <c r="A214" s="450">
        <v>174</v>
      </c>
      <c r="B214" s="116" t="s">
        <v>449</v>
      </c>
      <c r="C214" s="442">
        <f>'2022'!B202</f>
        <v>145.69999999999999</v>
      </c>
      <c r="D214" s="688">
        <f>'2022'!AL202</f>
        <v>3352.3271479999999</v>
      </c>
      <c r="E214" s="688">
        <f>'2022'!AM202</f>
        <v>3641</v>
      </c>
      <c r="F214" s="443">
        <f>'2022'!AN202</f>
        <v>3239</v>
      </c>
      <c r="G214" s="690">
        <f>'2022'!AO202</f>
        <v>15.086980000000001</v>
      </c>
      <c r="H214" s="690">
        <f>'2022'!AP202</f>
        <v>16.386137999999999</v>
      </c>
      <c r="I214" s="442">
        <f>'2022'!AQ202</f>
        <v>22.230610844200413</v>
      </c>
      <c r="J214" s="428">
        <f t="shared" si="13"/>
        <v>19.759184933621487</v>
      </c>
      <c r="K214" s="444">
        <f>'2022'!AX202</f>
        <v>640</v>
      </c>
      <c r="L214" s="457"/>
      <c r="M214" s="444">
        <f>'2022'!BA202</f>
        <v>0</v>
      </c>
      <c r="N214" s="444">
        <f t="shared" si="12"/>
        <v>640</v>
      </c>
      <c r="O214" s="487">
        <f>'2022'!BC202</f>
        <v>0</v>
      </c>
      <c r="P214" s="488"/>
      <c r="Q214" s="482">
        <f t="shared" si="14"/>
        <v>640</v>
      </c>
    </row>
    <row r="215" spans="1:17" ht="63" x14ac:dyDescent="0.2">
      <c r="A215" s="438">
        <v>175</v>
      </c>
      <c r="B215" s="116" t="s">
        <v>450</v>
      </c>
      <c r="C215" s="442">
        <f>'2022'!B203</f>
        <v>76.5</v>
      </c>
      <c r="D215" s="689"/>
      <c r="E215" s="689"/>
      <c r="F215" s="443">
        <f>'2022'!AN203</f>
        <v>1280</v>
      </c>
      <c r="G215" s="691"/>
      <c r="H215" s="691"/>
      <c r="I215" s="442">
        <f>'2022'!AQ203</f>
        <v>16.732026143790851</v>
      </c>
      <c r="J215" s="428">
        <f t="shared" si="13"/>
        <v>25</v>
      </c>
      <c r="K215" s="444">
        <f>'2022'!AX203</f>
        <v>320</v>
      </c>
      <c r="L215" s="439"/>
      <c r="M215" s="444">
        <f>'2022'!BA203</f>
        <v>0</v>
      </c>
      <c r="N215" s="444">
        <f t="shared" si="12"/>
        <v>320</v>
      </c>
      <c r="O215" s="487">
        <f>'2022'!BC203</f>
        <v>0</v>
      </c>
      <c r="P215" s="488"/>
      <c r="Q215" s="482">
        <f t="shared" si="14"/>
        <v>320</v>
      </c>
    </row>
    <row r="216" spans="1:17" ht="31.5" x14ac:dyDescent="0.2">
      <c r="A216" s="437">
        <v>176</v>
      </c>
      <c r="B216" s="458" t="s">
        <v>346</v>
      </c>
      <c r="C216" s="442">
        <f>'2022'!B204</f>
        <v>161</v>
      </c>
      <c r="D216" s="443">
        <f>'2022'!AL204</f>
        <v>97.351898000000006</v>
      </c>
      <c r="E216" s="443">
        <f>'2022'!AM204</f>
        <v>837</v>
      </c>
      <c r="F216" s="443">
        <f>'2022'!AN204</f>
        <v>20</v>
      </c>
      <c r="G216" s="442">
        <f>'2022'!AO204</f>
        <v>0.55353799999999997</v>
      </c>
      <c r="H216" s="442">
        <f>'2022'!AP204</f>
        <v>5.6838240000000004</v>
      </c>
      <c r="I216" s="442">
        <f>'2022'!AQ204</f>
        <v>0.12422360248447205</v>
      </c>
      <c r="J216" s="428">
        <f t="shared" si="13"/>
        <v>0</v>
      </c>
      <c r="K216" s="444">
        <f>'2022'!AX204</f>
        <v>0</v>
      </c>
      <c r="L216" s="444"/>
      <c r="M216" s="444">
        <f>'2022'!BA204</f>
        <v>0</v>
      </c>
      <c r="N216" s="444">
        <f t="shared" si="12"/>
        <v>0</v>
      </c>
      <c r="O216" s="487">
        <f>'2022'!BC204</f>
        <v>0</v>
      </c>
      <c r="P216" s="488"/>
      <c r="Q216" s="482">
        <f t="shared" si="14"/>
        <v>0</v>
      </c>
    </row>
    <row r="217" spans="1:17" ht="47.25" x14ac:dyDescent="0.2">
      <c r="A217" s="437">
        <v>177</v>
      </c>
      <c r="B217" s="458" t="s">
        <v>347</v>
      </c>
      <c r="C217" s="442">
        <f>'2022'!B205</f>
        <v>121.011</v>
      </c>
      <c r="D217" s="443">
        <f>'2022'!AL205</f>
        <v>846.18566899999996</v>
      </c>
      <c r="E217" s="443">
        <f>'2022'!AM205</f>
        <v>799</v>
      </c>
      <c r="F217" s="443">
        <f>'2022'!AN205</f>
        <v>1028</v>
      </c>
      <c r="G217" s="442">
        <f>'2022'!AO205</f>
        <v>6.9698840000000004</v>
      </c>
      <c r="H217" s="442">
        <f>'2022'!AP205</f>
        <v>6.3487270000000002</v>
      </c>
      <c r="I217" s="442">
        <f>'2022'!AQ205</f>
        <v>8.4950954871871147</v>
      </c>
      <c r="J217" s="428">
        <f t="shared" si="13"/>
        <v>9.7276264591439698</v>
      </c>
      <c r="K217" s="444">
        <f>'2022'!AX205</f>
        <v>100</v>
      </c>
      <c r="L217" s="444"/>
      <c r="M217" s="444">
        <f>'2022'!BA205</f>
        <v>0</v>
      </c>
      <c r="N217" s="444">
        <f t="shared" si="12"/>
        <v>100</v>
      </c>
      <c r="O217" s="487">
        <f>'2022'!BC205</f>
        <v>0</v>
      </c>
      <c r="P217" s="488"/>
      <c r="Q217" s="482">
        <f t="shared" si="14"/>
        <v>100</v>
      </c>
    </row>
    <row r="218" spans="1:17" ht="31.5" x14ac:dyDescent="0.2">
      <c r="A218" s="437">
        <v>178</v>
      </c>
      <c r="B218" s="458" t="s">
        <v>234</v>
      </c>
      <c r="C218" s="442">
        <f>'2022'!B206</f>
        <v>23.507999999999999</v>
      </c>
      <c r="D218" s="443">
        <f>'2022'!AL206</f>
        <v>82.789124000000001</v>
      </c>
      <c r="E218" s="443">
        <f>'2022'!AM206</f>
        <v>82</v>
      </c>
      <c r="F218" s="443">
        <f>'2022'!AN206</f>
        <v>86</v>
      </c>
      <c r="G218" s="442">
        <f>'2022'!AO206</f>
        <v>3.5109889999999999</v>
      </c>
      <c r="H218" s="442">
        <f>'2022'!AP206</f>
        <v>3.4775230000000001</v>
      </c>
      <c r="I218" s="442">
        <f>'2022'!AQ206</f>
        <v>3.6583290794623107</v>
      </c>
      <c r="J218" s="428">
        <f t="shared" si="13"/>
        <v>6.9767441860465116</v>
      </c>
      <c r="K218" s="444">
        <f>'2022'!AX206</f>
        <v>6</v>
      </c>
      <c r="L218" s="444"/>
      <c r="M218" s="444">
        <f>'2022'!BA206</f>
        <v>0</v>
      </c>
      <c r="N218" s="444">
        <f t="shared" si="12"/>
        <v>6</v>
      </c>
      <c r="O218" s="487">
        <f>'2022'!BC206</f>
        <v>0</v>
      </c>
      <c r="P218" s="488"/>
      <c r="Q218" s="482">
        <f t="shared" si="14"/>
        <v>6</v>
      </c>
    </row>
    <row r="219" spans="1:17" ht="31.5" x14ac:dyDescent="0.2">
      <c r="A219" s="438">
        <v>179</v>
      </c>
      <c r="B219" s="458" t="s">
        <v>337</v>
      </c>
      <c r="C219" s="442">
        <f>'2022'!B207</f>
        <v>182.6</v>
      </c>
      <c r="D219" s="443">
        <f>'2022'!AL207</f>
        <v>870.64825399999995</v>
      </c>
      <c r="E219" s="443">
        <f>'2022'!AM207</f>
        <v>718</v>
      </c>
      <c r="F219" s="443">
        <f>'2022'!AN207</f>
        <v>778</v>
      </c>
      <c r="G219" s="442">
        <f>'2022'!AO207</f>
        <v>4.7683239999999998</v>
      </c>
      <c r="H219" s="442">
        <f>'2022'!AP207</f>
        <v>3.9323070000000002</v>
      </c>
      <c r="I219" s="442">
        <f>'2022'!AQ207</f>
        <v>4.2606790799561889</v>
      </c>
      <c r="J219" s="428">
        <f t="shared" si="13"/>
        <v>3.8560411311053984</v>
      </c>
      <c r="K219" s="444">
        <f>'2022'!AX207</f>
        <v>30</v>
      </c>
      <c r="L219" s="439"/>
      <c r="M219" s="444">
        <f>'2022'!BA207</f>
        <v>0</v>
      </c>
      <c r="N219" s="444">
        <f t="shared" si="12"/>
        <v>30</v>
      </c>
      <c r="O219" s="487">
        <f>'2022'!BC207</f>
        <v>0</v>
      </c>
      <c r="P219" s="488"/>
      <c r="Q219" s="482">
        <f t="shared" si="14"/>
        <v>30</v>
      </c>
    </row>
    <row r="220" spans="1:17" ht="15.75" x14ac:dyDescent="0.2">
      <c r="A220" s="437"/>
      <c r="B220" s="89" t="s">
        <v>239</v>
      </c>
      <c r="C220" s="447"/>
      <c r="D220" s="446"/>
      <c r="E220" s="446"/>
      <c r="F220" s="446"/>
      <c r="G220" s="447"/>
      <c r="H220" s="447"/>
      <c r="I220" s="447"/>
      <c r="J220" s="428"/>
      <c r="K220" s="457"/>
      <c r="L220" s="444"/>
      <c r="M220" s="457"/>
      <c r="N220" s="444">
        <f t="shared" si="12"/>
        <v>0</v>
      </c>
      <c r="O220" s="457"/>
      <c r="P220" s="488"/>
      <c r="Q220" s="482">
        <f t="shared" si="14"/>
        <v>0</v>
      </c>
    </row>
    <row r="221" spans="1:17" ht="31.5" x14ac:dyDescent="0.2">
      <c r="A221" s="437">
        <v>180</v>
      </c>
      <c r="B221" s="458" t="s">
        <v>348</v>
      </c>
      <c r="C221" s="442">
        <f>'2022'!B209</f>
        <v>397</v>
      </c>
      <c r="D221" s="443">
        <f>'2022'!AL209</f>
        <v>289.70272799999998</v>
      </c>
      <c r="E221" s="443">
        <f>'2022'!AM209</f>
        <v>326</v>
      </c>
      <c r="F221" s="443">
        <f>'2022'!AN209</f>
        <v>353</v>
      </c>
      <c r="G221" s="442">
        <f>'2022'!AO209</f>
        <v>0.72972999999999999</v>
      </c>
      <c r="H221" s="442">
        <f>'2022'!AP209</f>
        <v>0.82115899999999997</v>
      </c>
      <c r="I221" s="442">
        <f>'2022'!AQ209</f>
        <v>0.88916876574307302</v>
      </c>
      <c r="J221" s="428">
        <f t="shared" si="13"/>
        <v>2.8328611898017</v>
      </c>
      <c r="K221" s="444">
        <f>'2022'!AX209</f>
        <v>10</v>
      </c>
      <c r="L221" s="444"/>
      <c r="M221" s="444">
        <f>'2022'!BA209</f>
        <v>0</v>
      </c>
      <c r="N221" s="444">
        <f t="shared" si="12"/>
        <v>10</v>
      </c>
      <c r="O221" s="487">
        <f>'2022'!BC209</f>
        <v>0</v>
      </c>
      <c r="P221" s="488"/>
      <c r="Q221" s="482">
        <f t="shared" si="14"/>
        <v>10</v>
      </c>
    </row>
    <row r="222" spans="1:17" ht="47.25" x14ac:dyDescent="0.2">
      <c r="A222" s="450">
        <v>181</v>
      </c>
      <c r="B222" s="116" t="s">
        <v>451</v>
      </c>
      <c r="C222" s="442">
        <f>'2022'!B210</f>
        <v>283.51</v>
      </c>
      <c r="D222" s="688">
        <f>'2022'!AL210</f>
        <v>988.18450900000005</v>
      </c>
      <c r="E222" s="688">
        <f>'2022'!AM210</f>
        <v>1210</v>
      </c>
      <c r="F222" s="443">
        <f>'2022'!AN210</f>
        <v>230</v>
      </c>
      <c r="G222" s="690">
        <f>'2022'!AO210</f>
        <v>0.54895799999999995</v>
      </c>
      <c r="H222" s="690">
        <f>'2022'!AP210</f>
        <v>0.70752899999999996</v>
      </c>
      <c r="I222" s="442">
        <f>'2022'!AQ210</f>
        <v>0.81125886212126563</v>
      </c>
      <c r="J222" s="428">
        <f t="shared" si="13"/>
        <v>2.6086956521739131</v>
      </c>
      <c r="K222" s="444">
        <f>'2022'!AX210</f>
        <v>6</v>
      </c>
      <c r="L222" s="457"/>
      <c r="M222" s="444">
        <f>'2022'!BA210</f>
        <v>0</v>
      </c>
      <c r="N222" s="444">
        <f t="shared" si="12"/>
        <v>4</v>
      </c>
      <c r="O222" s="487">
        <f>'2022'!BC210</f>
        <v>2</v>
      </c>
      <c r="P222" s="488"/>
      <c r="Q222" s="482">
        <f t="shared" si="14"/>
        <v>4</v>
      </c>
    </row>
    <row r="223" spans="1:17" ht="47.25" x14ac:dyDescent="0.2">
      <c r="A223" s="450">
        <v>182</v>
      </c>
      <c r="B223" s="116" t="s">
        <v>452</v>
      </c>
      <c r="C223" s="442">
        <f>'2022'!B211</f>
        <v>17.29</v>
      </c>
      <c r="D223" s="692"/>
      <c r="E223" s="692"/>
      <c r="F223" s="443">
        <f>'2022'!AN211</f>
        <v>13</v>
      </c>
      <c r="G223" s="693"/>
      <c r="H223" s="693"/>
      <c r="I223" s="442">
        <f>'2022'!AQ211</f>
        <v>0.75187969924812037</v>
      </c>
      <c r="J223" s="428">
        <f t="shared" si="13"/>
        <v>0</v>
      </c>
      <c r="K223" s="444">
        <f>'2022'!AX211</f>
        <v>0</v>
      </c>
      <c r="L223" s="457"/>
      <c r="M223" s="444">
        <f>'2022'!BA211</f>
        <v>0</v>
      </c>
      <c r="N223" s="444">
        <f t="shared" si="12"/>
        <v>0</v>
      </c>
      <c r="O223" s="487">
        <f>'2022'!BC211</f>
        <v>0</v>
      </c>
      <c r="P223" s="488"/>
      <c r="Q223" s="482">
        <f t="shared" si="14"/>
        <v>0</v>
      </c>
    </row>
    <row r="224" spans="1:17" ht="47.25" x14ac:dyDescent="0.2">
      <c r="A224" s="438">
        <v>183</v>
      </c>
      <c r="B224" s="116" t="s">
        <v>453</v>
      </c>
      <c r="C224" s="442">
        <f>'2022'!B212</f>
        <v>21.34</v>
      </c>
      <c r="D224" s="689"/>
      <c r="E224" s="689"/>
      <c r="F224" s="443">
        <f>'2022'!AN212</f>
        <v>18</v>
      </c>
      <c r="G224" s="691"/>
      <c r="H224" s="691"/>
      <c r="I224" s="442">
        <f>'2022'!AQ212</f>
        <v>0.8434864104967198</v>
      </c>
      <c r="J224" s="428">
        <f t="shared" si="13"/>
        <v>0</v>
      </c>
      <c r="K224" s="444">
        <f>'2022'!AX212</f>
        <v>0</v>
      </c>
      <c r="L224" s="439"/>
      <c r="M224" s="444">
        <f>'2022'!BA212</f>
        <v>0</v>
      </c>
      <c r="N224" s="444">
        <f t="shared" si="12"/>
        <v>0</v>
      </c>
      <c r="O224" s="487">
        <f>'2022'!BC212</f>
        <v>0</v>
      </c>
      <c r="P224" s="488"/>
      <c r="Q224" s="482">
        <f t="shared" si="14"/>
        <v>0</v>
      </c>
    </row>
    <row r="225" spans="1:17" ht="58.5" customHeight="1" x14ac:dyDescent="0.2">
      <c r="A225" s="437">
        <v>184</v>
      </c>
      <c r="B225" s="459" t="s">
        <v>355</v>
      </c>
      <c r="C225" s="442">
        <f>'2022'!B213</f>
        <v>398.80799999999999</v>
      </c>
      <c r="D225" s="443">
        <f>'2022'!AL213</f>
        <v>717.78637700000002</v>
      </c>
      <c r="E225" s="443">
        <f>'2022'!AM213</f>
        <v>879</v>
      </c>
      <c r="F225" s="443">
        <f>'2022'!AN213</f>
        <v>876</v>
      </c>
      <c r="G225" s="442">
        <f>'2022'!AO213</f>
        <v>2.050818</v>
      </c>
      <c r="H225" s="442">
        <f>'2022'!AP213</f>
        <v>2.5114290000000001</v>
      </c>
      <c r="I225" s="442">
        <f>'2022'!AQ213</f>
        <v>2.1965457062044895</v>
      </c>
      <c r="J225" s="428">
        <f t="shared" si="13"/>
        <v>1.1415525114155249</v>
      </c>
      <c r="K225" s="444">
        <f>'2022'!AX213</f>
        <v>10</v>
      </c>
      <c r="L225" s="444"/>
      <c r="M225" s="444">
        <f>'2022'!BA213</f>
        <v>0</v>
      </c>
      <c r="N225" s="444">
        <f t="shared" si="12"/>
        <v>10</v>
      </c>
      <c r="O225" s="487">
        <f>'2022'!BC213</f>
        <v>0</v>
      </c>
      <c r="P225" s="488"/>
      <c r="Q225" s="482">
        <f t="shared" si="14"/>
        <v>10</v>
      </c>
    </row>
    <row r="226" spans="1:17" ht="58.5" customHeight="1" x14ac:dyDescent="0.2">
      <c r="A226" s="450">
        <v>185</v>
      </c>
      <c r="B226" s="129" t="s">
        <v>454</v>
      </c>
      <c r="C226" s="442">
        <f>'2022'!B214</f>
        <v>379.44299999999998</v>
      </c>
      <c r="D226" s="443">
        <f>'2022'!AL214</f>
        <v>0</v>
      </c>
      <c r="E226" s="443">
        <f>'2022'!AM214</f>
        <v>0</v>
      </c>
      <c r="F226" s="443">
        <f>'2022'!AN214</f>
        <v>326</v>
      </c>
      <c r="G226" s="442">
        <f>'2022'!AO214</f>
        <v>0</v>
      </c>
      <c r="H226" s="442">
        <f>'2022'!AP214</f>
        <v>0</v>
      </c>
      <c r="I226" s="442">
        <f>'2022'!AQ214</f>
        <v>0.8591540758427485</v>
      </c>
      <c r="J226" s="428">
        <f t="shared" si="13"/>
        <v>2.7607361963190185</v>
      </c>
      <c r="K226" s="444">
        <f>'2022'!AX214</f>
        <v>9</v>
      </c>
      <c r="L226" s="457"/>
      <c r="M226" s="444">
        <f>'2022'!BA214</f>
        <v>0</v>
      </c>
      <c r="N226" s="444">
        <f t="shared" si="12"/>
        <v>9</v>
      </c>
      <c r="O226" s="487">
        <f>'2022'!BC214</f>
        <v>0</v>
      </c>
      <c r="P226" s="488"/>
      <c r="Q226" s="482">
        <f t="shared" si="14"/>
        <v>9</v>
      </c>
    </row>
    <row r="227" spans="1:17" ht="58.5" customHeight="1" x14ac:dyDescent="0.2">
      <c r="A227" s="450">
        <v>186</v>
      </c>
      <c r="B227" s="129" t="s">
        <v>455</v>
      </c>
      <c r="C227" s="442">
        <f>'2022'!B215</f>
        <v>349.32100000000003</v>
      </c>
      <c r="D227" s="443">
        <f>'2022'!AL215</f>
        <v>0</v>
      </c>
      <c r="E227" s="443">
        <f>'2022'!AM215</f>
        <v>0</v>
      </c>
      <c r="F227" s="443">
        <f>'2022'!AN215</f>
        <v>318</v>
      </c>
      <c r="G227" s="442">
        <f>'2022'!AO215</f>
        <v>0</v>
      </c>
      <c r="H227" s="442">
        <f>'2022'!AP215</f>
        <v>0</v>
      </c>
      <c r="I227" s="442">
        <f>'2022'!AQ215</f>
        <v>0.91033748328900921</v>
      </c>
      <c r="J227" s="428">
        <f t="shared" si="13"/>
        <v>2.8301886792452833</v>
      </c>
      <c r="K227" s="444">
        <f>'2022'!AX215</f>
        <v>9</v>
      </c>
      <c r="L227" s="457"/>
      <c r="M227" s="444">
        <f>'2022'!BA215</f>
        <v>0</v>
      </c>
      <c r="N227" s="444">
        <f t="shared" si="12"/>
        <v>9</v>
      </c>
      <c r="O227" s="487">
        <f>'2022'!BC215</f>
        <v>0</v>
      </c>
      <c r="P227" s="488"/>
      <c r="Q227" s="482">
        <f t="shared" si="14"/>
        <v>9</v>
      </c>
    </row>
    <row r="228" spans="1:17" ht="58.5" customHeight="1" x14ac:dyDescent="0.2">
      <c r="A228" s="450">
        <v>187</v>
      </c>
      <c r="B228" s="129" t="s">
        <v>456</v>
      </c>
      <c r="C228" s="442">
        <f>'2022'!B216</f>
        <v>144.42500000000001</v>
      </c>
      <c r="D228" s="443">
        <f>'2022'!AL216</f>
        <v>0</v>
      </c>
      <c r="E228" s="443">
        <f>'2022'!AM216</f>
        <v>0</v>
      </c>
      <c r="F228" s="443">
        <f>'2022'!AN216</f>
        <v>130</v>
      </c>
      <c r="G228" s="442">
        <f>'2022'!AO216</f>
        <v>0</v>
      </c>
      <c r="H228" s="442">
        <f>'2022'!AP216</f>
        <v>0</v>
      </c>
      <c r="I228" s="442">
        <f>'2022'!AQ216</f>
        <v>0.90012117015752113</v>
      </c>
      <c r="J228" s="428">
        <f t="shared" si="13"/>
        <v>2.3076923076923079</v>
      </c>
      <c r="K228" s="444">
        <f>'2022'!AX216</f>
        <v>3</v>
      </c>
      <c r="L228" s="457"/>
      <c r="M228" s="444">
        <f>'2022'!BA216</f>
        <v>0</v>
      </c>
      <c r="N228" s="444">
        <f t="shared" si="12"/>
        <v>3</v>
      </c>
      <c r="O228" s="487">
        <f>'2022'!BC216</f>
        <v>0</v>
      </c>
      <c r="P228" s="488"/>
      <c r="Q228" s="482">
        <f t="shared" si="14"/>
        <v>3</v>
      </c>
    </row>
    <row r="229" spans="1:17" ht="58.5" customHeight="1" x14ac:dyDescent="0.2">
      <c r="A229" s="450">
        <v>188</v>
      </c>
      <c r="B229" s="129" t="s">
        <v>457</v>
      </c>
      <c r="C229" s="442">
        <f>'2022'!B217</f>
        <v>289.97000000000003</v>
      </c>
      <c r="D229" s="443">
        <f>'2022'!AL217</f>
        <v>0</v>
      </c>
      <c r="E229" s="443">
        <f>'2022'!AM217</f>
        <v>0</v>
      </c>
      <c r="F229" s="443">
        <f>'2022'!AN217</f>
        <v>267</v>
      </c>
      <c r="G229" s="442">
        <f>'2022'!AO217</f>
        <v>0</v>
      </c>
      <c r="H229" s="442">
        <f>'2022'!AP217</f>
        <v>0</v>
      </c>
      <c r="I229" s="442">
        <f>'2022'!AQ217</f>
        <v>0.92078490878366714</v>
      </c>
      <c r="J229" s="428">
        <f t="shared" si="13"/>
        <v>2.9962546816479403</v>
      </c>
      <c r="K229" s="444">
        <f>'2022'!AX217</f>
        <v>8</v>
      </c>
      <c r="L229" s="457"/>
      <c r="M229" s="444">
        <f>'2022'!BA217</f>
        <v>0</v>
      </c>
      <c r="N229" s="444">
        <f t="shared" si="12"/>
        <v>8</v>
      </c>
      <c r="O229" s="487">
        <f>'2022'!BC217</f>
        <v>0</v>
      </c>
      <c r="P229" s="488"/>
      <c r="Q229" s="482">
        <f t="shared" si="14"/>
        <v>8</v>
      </c>
    </row>
    <row r="230" spans="1:17" ht="58.5" customHeight="1" x14ac:dyDescent="0.2">
      <c r="A230" s="450">
        <v>189</v>
      </c>
      <c r="B230" s="129" t="s">
        <v>458</v>
      </c>
      <c r="C230" s="442">
        <f>'2022'!B218</f>
        <v>246.11</v>
      </c>
      <c r="D230" s="443">
        <f>'2022'!AL218</f>
        <v>0</v>
      </c>
      <c r="E230" s="443">
        <f>'2022'!AM218</f>
        <v>0</v>
      </c>
      <c r="F230" s="443">
        <f>'2022'!AN218</f>
        <v>361</v>
      </c>
      <c r="G230" s="442">
        <f>'2022'!AO218</f>
        <v>0</v>
      </c>
      <c r="H230" s="442">
        <f>'2022'!AP218</f>
        <v>0</v>
      </c>
      <c r="I230" s="442">
        <f>'2022'!AQ218</f>
        <v>1.4668237779854536</v>
      </c>
      <c r="J230" s="428">
        <f t="shared" si="13"/>
        <v>4.986149584487535</v>
      </c>
      <c r="K230" s="444">
        <f>'2022'!AX218</f>
        <v>18</v>
      </c>
      <c r="L230" s="457"/>
      <c r="M230" s="444">
        <f>'2022'!BA218</f>
        <v>0</v>
      </c>
      <c r="N230" s="444">
        <f t="shared" ref="N230:N272" si="15">K230-M230-O230</f>
        <v>18</v>
      </c>
      <c r="O230" s="487">
        <f>'2022'!BC218</f>
        <v>0</v>
      </c>
      <c r="P230" s="488"/>
      <c r="Q230" s="482">
        <f t="shared" si="14"/>
        <v>18</v>
      </c>
    </row>
    <row r="231" spans="1:17" ht="47.25" x14ac:dyDescent="0.2">
      <c r="A231" s="438">
        <v>190</v>
      </c>
      <c r="B231" s="473" t="s">
        <v>240</v>
      </c>
      <c r="C231" s="442">
        <f>'2022'!B219</f>
        <v>89.932000000000002</v>
      </c>
      <c r="D231" s="443">
        <f>'2022'!AL219</f>
        <v>0</v>
      </c>
      <c r="E231" s="443">
        <f>'2022'!AM219</f>
        <v>107</v>
      </c>
      <c r="F231" s="443">
        <f>'2022'!AN219</f>
        <v>108</v>
      </c>
      <c r="G231" s="442">
        <f>'2022'!AO219</f>
        <v>0</v>
      </c>
      <c r="H231" s="442">
        <f>'2022'!AP219</f>
        <v>1.189792</v>
      </c>
      <c r="I231" s="442">
        <f>'2022'!AQ219</f>
        <v>1.2009073522216787</v>
      </c>
      <c r="J231" s="428">
        <f t="shared" si="13"/>
        <v>4.6296296296296298</v>
      </c>
      <c r="K231" s="444">
        <f>'2022'!AX219</f>
        <v>5</v>
      </c>
      <c r="L231" s="439"/>
      <c r="M231" s="444">
        <f>'2022'!BA219</f>
        <v>0</v>
      </c>
      <c r="N231" s="444">
        <f t="shared" si="15"/>
        <v>5</v>
      </c>
      <c r="O231" s="487">
        <f>'2022'!BC219</f>
        <v>0</v>
      </c>
      <c r="P231" s="488"/>
      <c r="Q231" s="482">
        <f t="shared" si="14"/>
        <v>5</v>
      </c>
    </row>
    <row r="232" spans="1:17" ht="15.75" x14ac:dyDescent="0.2">
      <c r="A232" s="437"/>
      <c r="B232" s="89" t="s">
        <v>251</v>
      </c>
      <c r="C232" s="447"/>
      <c r="D232" s="446"/>
      <c r="E232" s="446"/>
      <c r="F232" s="446"/>
      <c r="G232" s="447"/>
      <c r="H232" s="447"/>
      <c r="I232" s="447"/>
      <c r="J232" s="428"/>
      <c r="K232" s="457"/>
      <c r="L232" s="444"/>
      <c r="M232" s="457"/>
      <c r="N232" s="444">
        <f t="shared" si="15"/>
        <v>0</v>
      </c>
      <c r="O232" s="457"/>
      <c r="P232" s="488"/>
      <c r="Q232" s="482">
        <f t="shared" si="14"/>
        <v>0</v>
      </c>
    </row>
    <row r="233" spans="1:17" ht="47.25" customHeight="1" x14ac:dyDescent="0.2">
      <c r="A233" s="437">
        <v>191</v>
      </c>
      <c r="B233" s="458" t="s">
        <v>356</v>
      </c>
      <c r="C233" s="442">
        <f>'2022'!B221</f>
        <v>144.4</v>
      </c>
      <c r="D233" s="443">
        <f>'2022'!AL221</f>
        <v>2206.4262699999999</v>
      </c>
      <c r="E233" s="443">
        <f>'2022'!AM221</f>
        <v>2624</v>
      </c>
      <c r="F233" s="443">
        <f>'2022'!AN221</f>
        <v>2436</v>
      </c>
      <c r="G233" s="442">
        <f>'2022'!AO221</f>
        <v>15.279959</v>
      </c>
      <c r="H233" s="442">
        <f>'2022'!AP221</f>
        <v>18.171744</v>
      </c>
      <c r="I233" s="442">
        <f>'2022'!AQ221</f>
        <v>16.869806094182824</v>
      </c>
      <c r="J233" s="428">
        <f t="shared" ref="J233:J272" si="16">IF(K233&gt;0,K233/F233*100,0)</f>
        <v>15.9688013136289</v>
      </c>
      <c r="K233" s="444">
        <f>'2022'!AX221</f>
        <v>389</v>
      </c>
      <c r="L233" s="444"/>
      <c r="M233" s="444">
        <f>'2022'!BA221</f>
        <v>0</v>
      </c>
      <c r="N233" s="444">
        <f t="shared" si="15"/>
        <v>389</v>
      </c>
      <c r="O233" s="487">
        <f>'2022'!BC221</f>
        <v>0</v>
      </c>
      <c r="P233" s="488"/>
      <c r="Q233" s="482">
        <f t="shared" si="14"/>
        <v>389</v>
      </c>
    </row>
    <row r="234" spans="1:17" ht="63" x14ac:dyDescent="0.2">
      <c r="A234" s="437">
        <v>192</v>
      </c>
      <c r="B234" s="458" t="s">
        <v>357</v>
      </c>
      <c r="C234" s="442">
        <f>'2022'!B222</f>
        <v>18</v>
      </c>
      <c r="D234" s="443">
        <f>'2022'!AL222</f>
        <v>48.886420999999999</v>
      </c>
      <c r="E234" s="443">
        <f>'2022'!AM222</f>
        <v>51</v>
      </c>
      <c r="F234" s="443">
        <f>'2022'!AN222</f>
        <v>62</v>
      </c>
      <c r="G234" s="442">
        <f>'2022'!AO222</f>
        <v>2.7159119999999999</v>
      </c>
      <c r="H234" s="442">
        <f>'2022'!AP222</f>
        <v>2.8333330000000001</v>
      </c>
      <c r="I234" s="442">
        <f>'2022'!AQ222</f>
        <v>3.4444444444444446</v>
      </c>
      <c r="J234" s="428">
        <f t="shared" si="16"/>
        <v>6.4516129032258061</v>
      </c>
      <c r="K234" s="444">
        <f>'2022'!AX222</f>
        <v>4</v>
      </c>
      <c r="L234" s="444"/>
      <c r="M234" s="444">
        <f>'2022'!BA222</f>
        <v>0</v>
      </c>
      <c r="N234" s="444">
        <f t="shared" si="15"/>
        <v>4</v>
      </c>
      <c r="O234" s="487">
        <f>'2022'!BC222</f>
        <v>0</v>
      </c>
      <c r="P234" s="488"/>
      <c r="Q234" s="482">
        <f t="shared" si="14"/>
        <v>4</v>
      </c>
    </row>
    <row r="235" spans="1:17" ht="15.75" x14ac:dyDescent="0.2">
      <c r="A235" s="437"/>
      <c r="B235" s="89" t="s">
        <v>21</v>
      </c>
      <c r="C235" s="447"/>
      <c r="D235" s="446"/>
      <c r="E235" s="446"/>
      <c r="F235" s="446"/>
      <c r="G235" s="447"/>
      <c r="H235" s="447"/>
      <c r="I235" s="447"/>
      <c r="J235" s="428">
        <f t="shared" si="16"/>
        <v>0</v>
      </c>
      <c r="K235" s="457"/>
      <c r="L235" s="444"/>
      <c r="M235" s="457"/>
      <c r="N235" s="444">
        <f t="shared" si="15"/>
        <v>0</v>
      </c>
      <c r="O235" s="457"/>
      <c r="P235" s="488"/>
      <c r="Q235" s="482">
        <f t="shared" si="14"/>
        <v>0</v>
      </c>
    </row>
    <row r="236" spans="1:17" ht="31.5" x14ac:dyDescent="0.2">
      <c r="A236" s="438">
        <v>193</v>
      </c>
      <c r="B236" s="458" t="s">
        <v>22</v>
      </c>
      <c r="C236" s="442">
        <f>'2022'!B224</f>
        <v>240</v>
      </c>
      <c r="D236" s="443">
        <f>'2022'!AL224</f>
        <v>251.44821200000001</v>
      </c>
      <c r="E236" s="443">
        <f>'2022'!AM224</f>
        <v>549</v>
      </c>
      <c r="F236" s="443">
        <f>'2022'!AN224</f>
        <v>402</v>
      </c>
      <c r="G236" s="442">
        <f>'2022'!AO224</f>
        <v>1.047701</v>
      </c>
      <c r="H236" s="442">
        <f>'2022'!AP224</f>
        <v>2.2875000000000001</v>
      </c>
      <c r="I236" s="442">
        <f>'2022'!AQ224</f>
        <v>1.675</v>
      </c>
      <c r="J236" s="428">
        <f t="shared" si="16"/>
        <v>4.9751243781094532</v>
      </c>
      <c r="K236" s="444">
        <f>'2022'!AX224</f>
        <v>20</v>
      </c>
      <c r="L236" s="439"/>
      <c r="M236" s="444">
        <f>'2022'!BA224</f>
        <v>0</v>
      </c>
      <c r="N236" s="444">
        <f t="shared" si="15"/>
        <v>14</v>
      </c>
      <c r="O236" s="487">
        <f>'2022'!BC224</f>
        <v>6</v>
      </c>
      <c r="P236" s="488"/>
      <c r="Q236" s="482">
        <f t="shared" si="14"/>
        <v>14</v>
      </c>
    </row>
    <row r="237" spans="1:17" ht="15.75" x14ac:dyDescent="0.2">
      <c r="A237" s="472"/>
      <c r="B237" s="490" t="s">
        <v>29</v>
      </c>
      <c r="C237" s="491"/>
      <c r="D237" s="492"/>
      <c r="E237" s="492"/>
      <c r="F237" s="492"/>
      <c r="G237" s="491"/>
      <c r="H237" s="491"/>
      <c r="I237" s="491"/>
      <c r="J237" s="466"/>
      <c r="K237" s="476"/>
      <c r="L237" s="467"/>
      <c r="M237" s="476"/>
      <c r="N237" s="467">
        <f t="shared" si="15"/>
        <v>0</v>
      </c>
      <c r="O237" s="476"/>
      <c r="P237" s="488"/>
      <c r="Q237" s="493">
        <f t="shared" si="14"/>
        <v>0</v>
      </c>
    </row>
    <row r="238" spans="1:17" ht="63" x14ac:dyDescent="0.2">
      <c r="A238" s="472">
        <v>194</v>
      </c>
      <c r="B238" s="126" t="s">
        <v>358</v>
      </c>
      <c r="C238" s="442">
        <f>'2022'!B226</f>
        <v>33.299999999999997</v>
      </c>
      <c r="D238" s="688">
        <f>'2022'!AL226</f>
        <v>493.78756700000002</v>
      </c>
      <c r="E238" s="688">
        <f>'2022'!AM226</f>
        <v>507</v>
      </c>
      <c r="F238" s="443">
        <f>'2022'!AN226</f>
        <v>272</v>
      </c>
      <c r="G238" s="690">
        <f>'2022'!AO226</f>
        <v>7.6084370000000003</v>
      </c>
      <c r="H238" s="690">
        <f>'2022'!AP226</f>
        <v>7.8120180000000001</v>
      </c>
      <c r="I238" s="442">
        <f>'2022'!AQ226</f>
        <v>8.1681681681681688</v>
      </c>
      <c r="J238" s="428">
        <f t="shared" si="16"/>
        <v>11.76470588235294</v>
      </c>
      <c r="K238" s="444">
        <f>'2022'!AX226</f>
        <v>32</v>
      </c>
      <c r="L238" s="444"/>
      <c r="M238" s="444">
        <f>'2022'!BA226</f>
        <v>0</v>
      </c>
      <c r="N238" s="444">
        <f t="shared" si="15"/>
        <v>32</v>
      </c>
      <c r="O238" s="487">
        <f>'2022'!BC226</f>
        <v>0</v>
      </c>
      <c r="P238" s="488"/>
      <c r="Q238" s="482">
        <f t="shared" si="14"/>
        <v>32</v>
      </c>
    </row>
    <row r="239" spans="1:17" ht="63" x14ac:dyDescent="0.2">
      <c r="A239" s="472">
        <v>195</v>
      </c>
      <c r="B239" s="116" t="s">
        <v>359</v>
      </c>
      <c r="C239" s="454">
        <f>'2022'!B227</f>
        <v>31.3</v>
      </c>
      <c r="D239" s="689"/>
      <c r="E239" s="689"/>
      <c r="F239" s="453">
        <f>'2022'!AN227</f>
        <v>232</v>
      </c>
      <c r="G239" s="691"/>
      <c r="H239" s="691"/>
      <c r="I239" s="454">
        <f>'2022'!AQ227</f>
        <v>7.4121405750798717</v>
      </c>
      <c r="J239" s="470">
        <f t="shared" si="16"/>
        <v>9.9137931034482758</v>
      </c>
      <c r="K239" s="471">
        <f>'2022'!AX227</f>
        <v>23</v>
      </c>
      <c r="L239" s="471"/>
      <c r="M239" s="471">
        <f>'2022'!BA227</f>
        <v>0</v>
      </c>
      <c r="N239" s="471">
        <f t="shared" si="15"/>
        <v>23</v>
      </c>
      <c r="O239" s="496">
        <f>'2022'!BC227</f>
        <v>0</v>
      </c>
      <c r="P239" s="488"/>
      <c r="Q239" s="497">
        <f t="shared" si="14"/>
        <v>23</v>
      </c>
    </row>
    <row r="240" spans="1:17" ht="47.25" x14ac:dyDescent="0.2">
      <c r="A240" s="472">
        <v>196</v>
      </c>
      <c r="B240" s="458" t="s">
        <v>30</v>
      </c>
      <c r="C240" s="442">
        <f>'2022'!B228</f>
        <v>34</v>
      </c>
      <c r="D240" s="443">
        <f>'2022'!AL228</f>
        <v>260.63812300000001</v>
      </c>
      <c r="E240" s="443">
        <f>'2022'!AM228</f>
        <v>254</v>
      </c>
      <c r="F240" s="443">
        <f>'2022'!AN228</f>
        <v>307</v>
      </c>
      <c r="G240" s="442">
        <f>'2022'!AO228</f>
        <v>7.6658270000000002</v>
      </c>
      <c r="H240" s="442">
        <f>'2022'!AP228</f>
        <v>7.4705880000000002</v>
      </c>
      <c r="I240" s="442">
        <f>'2022'!AQ228</f>
        <v>9.0294117647058822</v>
      </c>
      <c r="J240" s="428">
        <f t="shared" si="16"/>
        <v>11.726384364820847</v>
      </c>
      <c r="K240" s="444">
        <f>'2022'!AX228</f>
        <v>36</v>
      </c>
      <c r="L240" s="444"/>
      <c r="M240" s="444">
        <f>'2022'!BA228</f>
        <v>0</v>
      </c>
      <c r="N240" s="444">
        <f t="shared" si="15"/>
        <v>36</v>
      </c>
      <c r="O240" s="487">
        <f>'2022'!BC228</f>
        <v>0</v>
      </c>
      <c r="P240" s="488"/>
      <c r="Q240" s="482">
        <f t="shared" si="14"/>
        <v>36</v>
      </c>
    </row>
    <row r="241" spans="1:17" ht="31.5" x14ac:dyDescent="0.2">
      <c r="A241" s="472">
        <v>197</v>
      </c>
      <c r="B241" s="458" t="s">
        <v>31</v>
      </c>
      <c r="C241" s="442">
        <f>'2022'!B229</f>
        <v>21.36</v>
      </c>
      <c r="D241" s="443">
        <f>'2022'!AL229</f>
        <v>323.23251299999998</v>
      </c>
      <c r="E241" s="443">
        <f>'2022'!AM229</f>
        <v>329</v>
      </c>
      <c r="F241" s="443">
        <f>'2022'!AN229</f>
        <v>293</v>
      </c>
      <c r="G241" s="442">
        <f>'2022'!AO229</f>
        <v>15.132609</v>
      </c>
      <c r="H241" s="442">
        <f>'2022'!AP229</f>
        <v>15.402623</v>
      </c>
      <c r="I241" s="442">
        <f>'2022'!AQ229</f>
        <v>13.717228464419476</v>
      </c>
      <c r="J241" s="428">
        <f t="shared" si="16"/>
        <v>17.747440273037544</v>
      </c>
      <c r="K241" s="444">
        <f>'2022'!AX229</f>
        <v>52</v>
      </c>
      <c r="L241" s="444"/>
      <c r="M241" s="444">
        <f>'2022'!BA229</f>
        <v>0</v>
      </c>
      <c r="N241" s="444">
        <f t="shared" si="15"/>
        <v>52</v>
      </c>
      <c r="O241" s="487">
        <f>'2022'!BC229</f>
        <v>0</v>
      </c>
      <c r="P241" s="488"/>
      <c r="Q241" s="482">
        <f t="shared" si="14"/>
        <v>52</v>
      </c>
    </row>
    <row r="242" spans="1:17" ht="31.5" x14ac:dyDescent="0.2">
      <c r="A242" s="472">
        <v>198</v>
      </c>
      <c r="B242" s="458" t="s">
        <v>34</v>
      </c>
      <c r="C242" s="442">
        <f>'2022'!B230</f>
        <v>254.54</v>
      </c>
      <c r="D242" s="443">
        <f>'2022'!AL230</f>
        <v>1648.8035890000001</v>
      </c>
      <c r="E242" s="443">
        <f>'2022'!AM230</f>
        <v>1900</v>
      </c>
      <c r="F242" s="443">
        <f>'2022'!AN230</f>
        <v>1953</v>
      </c>
      <c r="G242" s="442">
        <f>'2022'!AO230</f>
        <v>6.4300889999999997</v>
      </c>
      <c r="H242" s="442">
        <f>'2022'!AP230</f>
        <v>7.4097179999999998</v>
      </c>
      <c r="I242" s="442">
        <f>'2022'!AQ230</f>
        <v>7.672664414237448</v>
      </c>
      <c r="J242" s="428">
        <f t="shared" si="16"/>
        <v>9.9846390168970824</v>
      </c>
      <c r="K242" s="444">
        <f>'2022'!AX230</f>
        <v>195</v>
      </c>
      <c r="L242" s="444"/>
      <c r="M242" s="444">
        <f>'2022'!BA230</f>
        <v>20</v>
      </c>
      <c r="N242" s="444">
        <f t="shared" si="15"/>
        <v>116</v>
      </c>
      <c r="O242" s="487">
        <f>'2022'!BC230</f>
        <v>59</v>
      </c>
      <c r="P242" s="488"/>
      <c r="Q242" s="482">
        <f t="shared" si="14"/>
        <v>116</v>
      </c>
    </row>
    <row r="243" spans="1:17" ht="15.75" x14ac:dyDescent="0.2">
      <c r="A243" s="472"/>
      <c r="B243" s="89" t="s">
        <v>37</v>
      </c>
      <c r="C243" s="447"/>
      <c r="D243" s="446"/>
      <c r="E243" s="446"/>
      <c r="F243" s="446"/>
      <c r="G243" s="447"/>
      <c r="H243" s="447"/>
      <c r="I243" s="447"/>
      <c r="J243" s="428">
        <f t="shared" si="16"/>
        <v>0</v>
      </c>
      <c r="K243" s="457"/>
      <c r="L243" s="444"/>
      <c r="M243" s="457"/>
      <c r="N243" s="444">
        <f t="shared" si="15"/>
        <v>0</v>
      </c>
      <c r="O243" s="457"/>
      <c r="P243" s="488"/>
      <c r="Q243" s="482">
        <f t="shared" si="14"/>
        <v>0</v>
      </c>
    </row>
    <row r="244" spans="1:17" ht="31.5" x14ac:dyDescent="0.2">
      <c r="A244" s="472">
        <v>199</v>
      </c>
      <c r="B244" s="458" t="s">
        <v>360</v>
      </c>
      <c r="C244" s="442">
        <f>'2022'!B232</f>
        <v>9.0289999999999999</v>
      </c>
      <c r="D244" s="443">
        <f>'2022'!AL232</f>
        <v>76.346489000000005</v>
      </c>
      <c r="E244" s="443">
        <f>'2022'!AM232</f>
        <v>71</v>
      </c>
      <c r="F244" s="443">
        <f>'2022'!AN232</f>
        <v>90</v>
      </c>
      <c r="G244" s="442">
        <f>'2022'!AO232</f>
        <v>8.4556979999999999</v>
      </c>
      <c r="H244" s="442">
        <f>'2022'!AP232</f>
        <v>7.8635510000000002</v>
      </c>
      <c r="I244" s="442">
        <f>'2022'!AQ232</f>
        <v>9.9678812714586336</v>
      </c>
      <c r="J244" s="428">
        <f t="shared" si="16"/>
        <v>11.111111111111111</v>
      </c>
      <c r="K244" s="444">
        <f>'2022'!AX232</f>
        <v>10</v>
      </c>
      <c r="L244" s="444"/>
      <c r="M244" s="444">
        <f>'2022'!BA232</f>
        <v>0</v>
      </c>
      <c r="N244" s="444">
        <f t="shared" si="15"/>
        <v>10</v>
      </c>
      <c r="O244" s="487">
        <f>'2022'!BC232</f>
        <v>0</v>
      </c>
      <c r="P244" s="488"/>
      <c r="Q244" s="482">
        <f t="shared" si="14"/>
        <v>10</v>
      </c>
    </row>
    <row r="245" spans="1:17" ht="31.5" x14ac:dyDescent="0.2">
      <c r="A245" s="438">
        <v>200</v>
      </c>
      <c r="B245" s="114" t="s">
        <v>361</v>
      </c>
      <c r="C245" s="442">
        <f>'2022'!B233</f>
        <v>19.600000000000001</v>
      </c>
      <c r="D245" s="443">
        <f>'2022'!AL233</f>
        <v>88.242142000000001</v>
      </c>
      <c r="E245" s="443">
        <f>'2022'!AM233</f>
        <v>102</v>
      </c>
      <c r="F245" s="443">
        <f>'2022'!AN233</f>
        <v>141</v>
      </c>
      <c r="G245" s="442">
        <f>'2022'!AO233</f>
        <v>4.5021500000000003</v>
      </c>
      <c r="H245" s="442">
        <f>'2022'!AP233</f>
        <v>5.2040819999999997</v>
      </c>
      <c r="I245" s="442">
        <f>'2022'!AQ233</f>
        <v>7.1938775510204076</v>
      </c>
      <c r="J245" s="428">
        <f t="shared" si="16"/>
        <v>9.9290780141843982</v>
      </c>
      <c r="K245" s="444">
        <f>'2022'!AX233</f>
        <v>14</v>
      </c>
      <c r="L245" s="439"/>
      <c r="M245" s="444">
        <f>'2022'!BA233</f>
        <v>0</v>
      </c>
      <c r="N245" s="444">
        <f t="shared" si="15"/>
        <v>14</v>
      </c>
      <c r="O245" s="487">
        <f>'2022'!BC233</f>
        <v>0</v>
      </c>
      <c r="P245" s="488"/>
      <c r="Q245" s="482">
        <f t="shared" si="14"/>
        <v>14</v>
      </c>
    </row>
    <row r="246" spans="1:17" ht="31.5" x14ac:dyDescent="0.2">
      <c r="A246" s="437">
        <v>201</v>
      </c>
      <c r="B246" s="458" t="s">
        <v>44</v>
      </c>
      <c r="C246" s="442">
        <f>'2022'!B234</f>
        <v>10</v>
      </c>
      <c r="D246" s="443">
        <f>'2022'!AL234</f>
        <v>94.859665000000007</v>
      </c>
      <c r="E246" s="443">
        <f>'2022'!AM234</f>
        <v>92</v>
      </c>
      <c r="F246" s="443">
        <f>'2022'!AN234</f>
        <v>91</v>
      </c>
      <c r="G246" s="442">
        <f>'2022'!AO234</f>
        <v>9.3920460000000006</v>
      </c>
      <c r="H246" s="442">
        <f>'2022'!AP234</f>
        <v>9.1089110000000009</v>
      </c>
      <c r="I246" s="442">
        <f>'2022'!AQ234</f>
        <v>9.1</v>
      </c>
      <c r="J246" s="428">
        <f t="shared" si="16"/>
        <v>10.989010989010989</v>
      </c>
      <c r="K246" s="444">
        <f>'2022'!AX234</f>
        <v>10</v>
      </c>
      <c r="L246" s="444"/>
      <c r="M246" s="444">
        <f>'2022'!BA234</f>
        <v>0</v>
      </c>
      <c r="N246" s="444">
        <f t="shared" si="15"/>
        <v>10</v>
      </c>
      <c r="O246" s="487">
        <f>'2022'!BC234</f>
        <v>0</v>
      </c>
      <c r="P246" s="488"/>
      <c r="Q246" s="482">
        <f t="shared" si="14"/>
        <v>10</v>
      </c>
    </row>
    <row r="247" spans="1:17" ht="47.25" x14ac:dyDescent="0.2">
      <c r="A247" s="437">
        <v>202</v>
      </c>
      <c r="B247" s="458" t="s">
        <v>45</v>
      </c>
      <c r="C247" s="442">
        <f>'2022'!B235</f>
        <v>9.8000000000000007</v>
      </c>
      <c r="D247" s="443">
        <f>'2022'!AL235</f>
        <v>58.709766000000002</v>
      </c>
      <c r="E247" s="443">
        <f>'2022'!AM235</f>
        <v>125</v>
      </c>
      <c r="F247" s="443">
        <f>'2022'!AN235</f>
        <v>195</v>
      </c>
      <c r="G247" s="442">
        <f>'2022'!AO235</f>
        <v>5.9907919999999999</v>
      </c>
      <c r="H247" s="442">
        <f>'2022'!AP235</f>
        <v>12.757705</v>
      </c>
      <c r="I247" s="442">
        <f>'2022'!AQ235</f>
        <v>19.897959183673468</v>
      </c>
      <c r="J247" s="428">
        <f t="shared" si="16"/>
        <v>10.256410256410255</v>
      </c>
      <c r="K247" s="444">
        <f>'2022'!AX235</f>
        <v>20</v>
      </c>
      <c r="L247" s="444"/>
      <c r="M247" s="444">
        <f>'2022'!BA235</f>
        <v>0</v>
      </c>
      <c r="N247" s="444">
        <f t="shared" si="15"/>
        <v>20</v>
      </c>
      <c r="O247" s="487">
        <f>'2022'!BC235</f>
        <v>0</v>
      </c>
      <c r="P247" s="488"/>
      <c r="Q247" s="482">
        <f t="shared" si="14"/>
        <v>20</v>
      </c>
    </row>
    <row r="248" spans="1:17" ht="31.5" x14ac:dyDescent="0.2">
      <c r="A248" s="450">
        <v>203</v>
      </c>
      <c r="B248" s="116" t="s">
        <v>459</v>
      </c>
      <c r="C248" s="442">
        <f>'2022'!B236</f>
        <v>302.7</v>
      </c>
      <c r="D248" s="688">
        <f>'2022'!AL236</f>
        <v>593.44641100000001</v>
      </c>
      <c r="E248" s="688">
        <f>'2022'!AM236</f>
        <v>799</v>
      </c>
      <c r="F248" s="443">
        <f>'2022'!AN236</f>
        <v>745</v>
      </c>
      <c r="G248" s="690">
        <f>'2022'!AO236</f>
        <v>1.9292800000000001</v>
      </c>
      <c r="H248" s="690">
        <f>'2022'!AP236</f>
        <v>2.5975290000000002</v>
      </c>
      <c r="I248" s="442">
        <f>'2022'!AQ236</f>
        <v>2.461182689131153</v>
      </c>
      <c r="J248" s="428">
        <f t="shared" si="16"/>
        <v>6.9798657718120802</v>
      </c>
      <c r="K248" s="444">
        <f>'2022'!AX236</f>
        <v>52</v>
      </c>
      <c r="L248" s="457"/>
      <c r="M248" s="444">
        <f>'2022'!BA236</f>
        <v>6</v>
      </c>
      <c r="N248" s="444">
        <f t="shared" si="15"/>
        <v>30</v>
      </c>
      <c r="O248" s="487">
        <f>'2022'!BC236</f>
        <v>16</v>
      </c>
      <c r="P248" s="488"/>
      <c r="Q248" s="482">
        <f t="shared" si="14"/>
        <v>30</v>
      </c>
    </row>
    <row r="249" spans="1:17" ht="31.5" x14ac:dyDescent="0.2">
      <c r="A249" s="438">
        <v>204</v>
      </c>
      <c r="B249" s="116" t="s">
        <v>460</v>
      </c>
      <c r="C249" s="442">
        <f>'2022'!B237</f>
        <v>4.8</v>
      </c>
      <c r="D249" s="689"/>
      <c r="E249" s="689"/>
      <c r="F249" s="443">
        <f>'2022'!AN237</f>
        <v>27</v>
      </c>
      <c r="G249" s="691"/>
      <c r="H249" s="691"/>
      <c r="I249" s="442">
        <f>'2022'!AQ237</f>
        <v>5.625</v>
      </c>
      <c r="J249" s="428">
        <f t="shared" si="16"/>
        <v>0</v>
      </c>
      <c r="K249" s="444">
        <f>'2022'!AX237</f>
        <v>0</v>
      </c>
      <c r="L249" s="439"/>
      <c r="M249" s="444">
        <f>'2022'!BA237</f>
        <v>0</v>
      </c>
      <c r="N249" s="444">
        <f t="shared" si="15"/>
        <v>0</v>
      </c>
      <c r="O249" s="487">
        <f>'2022'!BC237</f>
        <v>0</v>
      </c>
      <c r="P249" s="488"/>
      <c r="Q249" s="482">
        <f t="shared" si="14"/>
        <v>0</v>
      </c>
    </row>
    <row r="250" spans="1:17" ht="31.5" x14ac:dyDescent="0.2">
      <c r="A250" s="437">
        <v>205</v>
      </c>
      <c r="B250" s="458" t="s">
        <v>38</v>
      </c>
      <c r="C250" s="442">
        <f>'2022'!B238</f>
        <v>5.1580000000000004</v>
      </c>
      <c r="D250" s="443">
        <f>'2022'!AL238</f>
        <v>40.069274999999998</v>
      </c>
      <c r="E250" s="443">
        <f>'2022'!AM238</f>
        <v>44</v>
      </c>
      <c r="F250" s="443">
        <f>'2022'!AN238</f>
        <v>54</v>
      </c>
      <c r="G250" s="442">
        <f>'2022'!AO238</f>
        <v>7.7804419999999999</v>
      </c>
      <c r="H250" s="442">
        <f>'2022'!AP238</f>
        <v>8.5436890000000005</v>
      </c>
      <c r="I250" s="442">
        <f>'2022'!AQ238</f>
        <v>10.469174098487786</v>
      </c>
      <c r="J250" s="428">
        <f t="shared" si="16"/>
        <v>14.814814814814813</v>
      </c>
      <c r="K250" s="444">
        <f>'2022'!AX238</f>
        <v>8</v>
      </c>
      <c r="L250" s="444"/>
      <c r="M250" s="444">
        <f>'2022'!BA238</f>
        <v>0</v>
      </c>
      <c r="N250" s="444">
        <f t="shared" si="15"/>
        <v>8</v>
      </c>
      <c r="O250" s="487">
        <f>'2022'!BC238</f>
        <v>0</v>
      </c>
      <c r="P250" s="488"/>
      <c r="Q250" s="482">
        <f t="shared" si="14"/>
        <v>8</v>
      </c>
    </row>
    <row r="251" spans="1:17" ht="31.5" x14ac:dyDescent="0.2">
      <c r="A251" s="438">
        <v>206</v>
      </c>
      <c r="B251" s="458" t="s">
        <v>362</v>
      </c>
      <c r="C251" s="442">
        <f>'2022'!B239</f>
        <v>6.8</v>
      </c>
      <c r="D251" s="443">
        <f>'2022'!AL239</f>
        <v>42.404750999999997</v>
      </c>
      <c r="E251" s="443">
        <f>'2022'!AM239</f>
        <v>59</v>
      </c>
      <c r="F251" s="443">
        <f>'2022'!AN239</f>
        <v>71</v>
      </c>
      <c r="G251" s="442">
        <f>'2022'!AO239</f>
        <v>6.2360569999999997</v>
      </c>
      <c r="H251" s="442">
        <f>'2022'!AP239</f>
        <v>8.6765600000000003</v>
      </c>
      <c r="I251" s="442">
        <f>'2022'!AQ239</f>
        <v>10.441176470588236</v>
      </c>
      <c r="J251" s="428">
        <f t="shared" si="16"/>
        <v>14.084507042253522</v>
      </c>
      <c r="K251" s="444">
        <f>'2022'!AX239</f>
        <v>10</v>
      </c>
      <c r="L251" s="439"/>
      <c r="M251" s="444">
        <f>'2022'!BA239</f>
        <v>0</v>
      </c>
      <c r="N251" s="444">
        <f t="shared" si="15"/>
        <v>10</v>
      </c>
      <c r="O251" s="487">
        <f>'2022'!BC239</f>
        <v>0</v>
      </c>
      <c r="P251" s="488"/>
      <c r="Q251" s="482">
        <f t="shared" si="14"/>
        <v>10</v>
      </c>
    </row>
    <row r="252" spans="1:17" ht="15.75" x14ac:dyDescent="0.2">
      <c r="A252" s="437"/>
      <c r="B252" s="89" t="s">
        <v>170</v>
      </c>
      <c r="C252" s="447"/>
      <c r="D252" s="446"/>
      <c r="E252" s="446"/>
      <c r="F252" s="446"/>
      <c r="G252" s="447"/>
      <c r="H252" s="447"/>
      <c r="I252" s="447"/>
      <c r="J252" s="428"/>
      <c r="K252" s="457"/>
      <c r="L252" s="444"/>
      <c r="M252" s="457"/>
      <c r="N252" s="444">
        <f t="shared" si="15"/>
        <v>0</v>
      </c>
      <c r="O252" s="457"/>
      <c r="P252" s="488"/>
      <c r="Q252" s="482">
        <f t="shared" si="14"/>
        <v>0</v>
      </c>
    </row>
    <row r="253" spans="1:17" ht="31.5" x14ac:dyDescent="0.2">
      <c r="A253" s="437">
        <v>207</v>
      </c>
      <c r="B253" s="458" t="s">
        <v>171</v>
      </c>
      <c r="C253" s="442">
        <f>'2022'!B241</f>
        <v>91.6</v>
      </c>
      <c r="D253" s="443">
        <f>'2022'!AL241</f>
        <v>617.52313200000003</v>
      </c>
      <c r="E253" s="443">
        <f>'2022'!AM241</f>
        <v>639</v>
      </c>
      <c r="F253" s="443">
        <f>'2022'!AN241</f>
        <v>566</v>
      </c>
      <c r="G253" s="442">
        <f>'2022'!AO241</f>
        <v>6.654344</v>
      </c>
      <c r="H253" s="442">
        <f>'2022'!AP241</f>
        <v>6.8842920000000003</v>
      </c>
      <c r="I253" s="442">
        <f>'2022'!AQ241</f>
        <v>6.179039301310044</v>
      </c>
      <c r="J253" s="428">
        <f t="shared" si="16"/>
        <v>9.8939929328621901</v>
      </c>
      <c r="K253" s="444">
        <f>'2022'!AX241</f>
        <v>56</v>
      </c>
      <c r="L253" s="444"/>
      <c r="M253" s="444">
        <f>'2022'!BA241</f>
        <v>0</v>
      </c>
      <c r="N253" s="444">
        <f t="shared" si="15"/>
        <v>56</v>
      </c>
      <c r="O253" s="487">
        <f>'2022'!BC241</f>
        <v>0</v>
      </c>
      <c r="P253" s="488"/>
      <c r="Q253" s="482">
        <f t="shared" si="14"/>
        <v>56</v>
      </c>
    </row>
    <row r="254" spans="1:17" ht="31.5" x14ac:dyDescent="0.2">
      <c r="A254" s="437">
        <v>208</v>
      </c>
      <c r="B254" s="458" t="s">
        <v>172</v>
      </c>
      <c r="C254" s="442">
        <f>'2022'!B242</f>
        <v>347.2</v>
      </c>
      <c r="D254" s="443">
        <f>'2022'!AL242</f>
        <v>3165.0520019999999</v>
      </c>
      <c r="E254" s="443">
        <f>'2022'!AM242</f>
        <v>3386</v>
      </c>
      <c r="F254" s="443">
        <f>'2022'!AN242</f>
        <v>3299</v>
      </c>
      <c r="G254" s="442">
        <f>'2022'!AO242</f>
        <v>9.1159330000000001</v>
      </c>
      <c r="H254" s="442">
        <f>'2022'!AP242</f>
        <v>9.7523040000000005</v>
      </c>
      <c r="I254" s="442">
        <f>'2022'!AQ242</f>
        <v>9.5017281105990783</v>
      </c>
      <c r="J254" s="428">
        <f t="shared" si="16"/>
        <v>6.0624431645953321</v>
      </c>
      <c r="K254" s="444">
        <f>'2022'!AX242</f>
        <v>200</v>
      </c>
      <c r="L254" s="444"/>
      <c r="M254" s="444">
        <f>'2022'!BA242</f>
        <v>30</v>
      </c>
      <c r="N254" s="444">
        <f t="shared" si="15"/>
        <v>110</v>
      </c>
      <c r="O254" s="487">
        <f>'2022'!BC242</f>
        <v>60</v>
      </c>
      <c r="P254" s="488"/>
      <c r="Q254" s="482">
        <f t="shared" ref="Q254:Q274" si="17">K254-M254-O254</f>
        <v>110</v>
      </c>
    </row>
    <row r="255" spans="1:17" ht="15.75" x14ac:dyDescent="0.2">
      <c r="A255" s="437"/>
      <c r="B255" s="89" t="s">
        <v>151</v>
      </c>
      <c r="C255" s="447"/>
      <c r="D255" s="446"/>
      <c r="E255" s="446"/>
      <c r="F255" s="446"/>
      <c r="G255" s="447"/>
      <c r="H255" s="447"/>
      <c r="I255" s="447"/>
      <c r="J255" s="428"/>
      <c r="K255" s="457"/>
      <c r="L255" s="444"/>
      <c r="M255" s="457"/>
      <c r="N255" s="444">
        <f t="shared" si="15"/>
        <v>0</v>
      </c>
      <c r="O255" s="457"/>
      <c r="P255" s="488"/>
      <c r="Q255" s="482">
        <f t="shared" si="17"/>
        <v>0</v>
      </c>
    </row>
    <row r="256" spans="1:17" ht="31.5" x14ac:dyDescent="0.2">
      <c r="A256" s="437">
        <v>209</v>
      </c>
      <c r="B256" s="458" t="s">
        <v>152</v>
      </c>
      <c r="C256" s="442">
        <f>'2022'!B244</f>
        <v>211.2</v>
      </c>
      <c r="D256" s="443">
        <f>'2022'!AL244</f>
        <v>406.70764200000002</v>
      </c>
      <c r="E256" s="443">
        <f>'2022'!AM244</f>
        <v>418</v>
      </c>
      <c r="F256" s="443">
        <f>'2022'!AN244</f>
        <v>518</v>
      </c>
      <c r="G256" s="442">
        <f>'2022'!AO244</f>
        <v>1.9255169999999999</v>
      </c>
      <c r="H256" s="442">
        <f>'2022'!AP244</f>
        <v>1.978979</v>
      </c>
      <c r="I256" s="442">
        <f>'2022'!AQ244</f>
        <v>2.4526515151515151</v>
      </c>
      <c r="J256" s="428">
        <f t="shared" si="16"/>
        <v>6.9498069498069501</v>
      </c>
      <c r="K256" s="444">
        <f>'2022'!AX244</f>
        <v>36</v>
      </c>
      <c r="L256" s="444"/>
      <c r="M256" s="444">
        <f>'2022'!BA244</f>
        <v>0</v>
      </c>
      <c r="N256" s="444">
        <f t="shared" si="15"/>
        <v>25</v>
      </c>
      <c r="O256" s="487">
        <f>'2022'!BC244</f>
        <v>11</v>
      </c>
      <c r="P256" s="488"/>
      <c r="Q256" s="482">
        <f t="shared" si="17"/>
        <v>25</v>
      </c>
    </row>
    <row r="257" spans="1:17" ht="15.75" x14ac:dyDescent="0.2">
      <c r="A257" s="437"/>
      <c r="B257" s="89" t="s">
        <v>254</v>
      </c>
      <c r="C257" s="447"/>
      <c r="D257" s="446"/>
      <c r="E257" s="446"/>
      <c r="F257" s="446"/>
      <c r="G257" s="447"/>
      <c r="H257" s="447"/>
      <c r="I257" s="447"/>
      <c r="J257" s="428"/>
      <c r="K257" s="457"/>
      <c r="L257" s="444"/>
      <c r="M257" s="457"/>
      <c r="N257" s="444">
        <f t="shared" si="15"/>
        <v>0</v>
      </c>
      <c r="O257" s="457"/>
      <c r="P257" s="488"/>
      <c r="Q257" s="482">
        <f t="shared" si="17"/>
        <v>0</v>
      </c>
    </row>
    <row r="258" spans="1:17" ht="63" x14ac:dyDescent="0.2">
      <c r="A258" s="437">
        <v>210</v>
      </c>
      <c r="B258" s="458" t="s">
        <v>363</v>
      </c>
      <c r="C258" s="442">
        <f>'2022'!B246</f>
        <v>15.6</v>
      </c>
      <c r="D258" s="443">
        <f>'2022'!AL246</f>
        <v>136.46154799999999</v>
      </c>
      <c r="E258" s="443">
        <f>'2022'!AM246</f>
        <v>143</v>
      </c>
      <c r="F258" s="443">
        <f>'2022'!AN246</f>
        <v>122</v>
      </c>
      <c r="G258" s="442">
        <f>'2022'!AO246</f>
        <v>4.891095</v>
      </c>
      <c r="H258" s="442">
        <f>'2022'!AP246</f>
        <v>5.1254479999999996</v>
      </c>
      <c r="I258" s="442">
        <f>'2022'!AQ246</f>
        <v>7.8205128205128203</v>
      </c>
      <c r="J258" s="428">
        <f t="shared" si="16"/>
        <v>0</v>
      </c>
      <c r="K258" s="444">
        <f>'2022'!AX246</f>
        <v>0</v>
      </c>
      <c r="L258" s="444"/>
      <c r="M258" s="444">
        <f>'2022'!BA246</f>
        <v>0</v>
      </c>
      <c r="N258" s="444">
        <f t="shared" si="15"/>
        <v>0</v>
      </c>
      <c r="O258" s="487">
        <f>'2022'!BC246</f>
        <v>0</v>
      </c>
      <c r="P258" s="488"/>
      <c r="Q258" s="482">
        <f t="shared" si="17"/>
        <v>0</v>
      </c>
    </row>
    <row r="259" spans="1:17" ht="47.25" x14ac:dyDescent="0.2">
      <c r="A259" s="437">
        <v>211</v>
      </c>
      <c r="B259" s="458" t="s">
        <v>364</v>
      </c>
      <c r="C259" s="442">
        <f>'2022'!B247</f>
        <v>5.3</v>
      </c>
      <c r="D259" s="443">
        <f>'2022'!AL247</f>
        <v>18.436062</v>
      </c>
      <c r="E259" s="443">
        <f>'2022'!AM247</f>
        <v>20</v>
      </c>
      <c r="F259" s="443">
        <f>'2022'!AN247</f>
        <v>31</v>
      </c>
      <c r="G259" s="442">
        <f>'2022'!AO247</f>
        <v>3.4785020000000002</v>
      </c>
      <c r="H259" s="442">
        <f>'2022'!AP247</f>
        <v>3.7735850000000002</v>
      </c>
      <c r="I259" s="442">
        <f>'2022'!AQ247</f>
        <v>5.8490566037735849</v>
      </c>
      <c r="J259" s="428">
        <f t="shared" si="16"/>
        <v>0</v>
      </c>
      <c r="K259" s="444">
        <f>'2022'!AX247</f>
        <v>0</v>
      </c>
      <c r="L259" s="444"/>
      <c r="M259" s="444">
        <f>'2022'!BA247</f>
        <v>0</v>
      </c>
      <c r="N259" s="444">
        <f t="shared" si="15"/>
        <v>0</v>
      </c>
      <c r="O259" s="487">
        <f>'2022'!BC247</f>
        <v>0</v>
      </c>
      <c r="P259" s="488"/>
      <c r="Q259" s="482">
        <f t="shared" si="17"/>
        <v>0</v>
      </c>
    </row>
    <row r="260" spans="1:17" ht="47.25" x14ac:dyDescent="0.2">
      <c r="A260" s="437">
        <v>212</v>
      </c>
      <c r="B260" s="458" t="s">
        <v>365</v>
      </c>
      <c r="C260" s="442">
        <f>'2022'!B248</f>
        <v>3.2</v>
      </c>
      <c r="D260" s="443">
        <f>'2022'!AL248</f>
        <v>0</v>
      </c>
      <c r="E260" s="443">
        <f>'2022'!AM248</f>
        <v>24</v>
      </c>
      <c r="F260" s="443">
        <f>'2022'!AN248</f>
        <v>19</v>
      </c>
      <c r="G260" s="442">
        <f>'2022'!AO248</f>
        <v>0</v>
      </c>
      <c r="H260" s="442">
        <f>'2022'!AP248</f>
        <v>7.5</v>
      </c>
      <c r="I260" s="442">
        <f>'2022'!AQ248</f>
        <v>5.9375</v>
      </c>
      <c r="J260" s="428">
        <f t="shared" si="16"/>
        <v>0</v>
      </c>
      <c r="K260" s="444">
        <f>'2022'!AX248</f>
        <v>0</v>
      </c>
      <c r="L260" s="444"/>
      <c r="M260" s="444">
        <f>'2022'!BA248</f>
        <v>0</v>
      </c>
      <c r="N260" s="444">
        <f t="shared" si="15"/>
        <v>0</v>
      </c>
      <c r="O260" s="487">
        <f>'2022'!BC248</f>
        <v>0</v>
      </c>
      <c r="P260" s="488"/>
      <c r="Q260" s="482">
        <f t="shared" si="17"/>
        <v>0</v>
      </c>
    </row>
    <row r="261" spans="1:17" ht="31.5" x14ac:dyDescent="0.2">
      <c r="A261" s="437">
        <v>213</v>
      </c>
      <c r="B261" s="458" t="s">
        <v>258</v>
      </c>
      <c r="C261" s="442">
        <f>'2022'!B249</f>
        <v>4</v>
      </c>
      <c r="D261" s="443">
        <f>'2022'!AL249</f>
        <v>31.895721000000002</v>
      </c>
      <c r="E261" s="443">
        <f>'2022'!AM249</f>
        <v>22</v>
      </c>
      <c r="F261" s="443">
        <f>'2022'!AN249</f>
        <v>32</v>
      </c>
      <c r="G261" s="442">
        <f>'2022'!AO249</f>
        <v>7.9739300000000002</v>
      </c>
      <c r="H261" s="442">
        <f>'2022'!AP249</f>
        <v>5.5</v>
      </c>
      <c r="I261" s="442">
        <f>'2022'!AQ249</f>
        <v>8</v>
      </c>
      <c r="J261" s="428">
        <f t="shared" si="16"/>
        <v>0</v>
      </c>
      <c r="K261" s="444">
        <f>'2022'!AX249</f>
        <v>0</v>
      </c>
      <c r="L261" s="444"/>
      <c r="M261" s="444">
        <f>'2022'!BA249</f>
        <v>0</v>
      </c>
      <c r="N261" s="444">
        <f t="shared" si="15"/>
        <v>0</v>
      </c>
      <c r="O261" s="487">
        <f>'2022'!BC249</f>
        <v>0</v>
      </c>
      <c r="P261" s="488"/>
      <c r="Q261" s="482">
        <f t="shared" si="17"/>
        <v>0</v>
      </c>
    </row>
    <row r="262" spans="1:17" ht="31.5" x14ac:dyDescent="0.2">
      <c r="A262" s="437">
        <v>214</v>
      </c>
      <c r="B262" s="458" t="s">
        <v>262</v>
      </c>
      <c r="C262" s="461">
        <f>'2022'!B250</f>
        <v>3.52</v>
      </c>
      <c r="D262" s="443">
        <f>'2022'!AL250</f>
        <v>55.938144999999999</v>
      </c>
      <c r="E262" s="443">
        <f>'2022'!AM250</f>
        <v>26</v>
      </c>
      <c r="F262" s="443">
        <f>'2022'!AN250</f>
        <v>77</v>
      </c>
      <c r="G262" s="442">
        <f>'2022'!AO250</f>
        <v>15.891518</v>
      </c>
      <c r="H262" s="442">
        <f>'2022'!AP250</f>
        <v>7.3863640000000004</v>
      </c>
      <c r="I262" s="442">
        <f>'2022'!AQ250</f>
        <v>21.875</v>
      </c>
      <c r="J262" s="428">
        <f t="shared" si="16"/>
        <v>6.4935064935064926</v>
      </c>
      <c r="K262" s="444">
        <f>'2022'!AX250</f>
        <v>5</v>
      </c>
      <c r="L262" s="444"/>
      <c r="M262" s="444">
        <f>'2022'!BA250</f>
        <v>0</v>
      </c>
      <c r="N262" s="444">
        <f t="shared" si="15"/>
        <v>5</v>
      </c>
      <c r="O262" s="487">
        <f>'2022'!BC250</f>
        <v>0</v>
      </c>
      <c r="P262" s="488"/>
      <c r="Q262" s="482">
        <f t="shared" si="17"/>
        <v>5</v>
      </c>
    </row>
    <row r="263" spans="1:17" ht="78.75" x14ac:dyDescent="0.2">
      <c r="A263" s="437">
        <v>215</v>
      </c>
      <c r="B263" s="458" t="s">
        <v>261</v>
      </c>
      <c r="C263" s="442">
        <f>'2022'!B251</f>
        <v>7.2</v>
      </c>
      <c r="D263" s="443">
        <f>'2022'!AL251</f>
        <v>59.611381999999999</v>
      </c>
      <c r="E263" s="443">
        <f>'2022'!AM251</f>
        <v>61</v>
      </c>
      <c r="F263" s="443">
        <f>'2022'!AN251</f>
        <v>72</v>
      </c>
      <c r="G263" s="442">
        <f>'2022'!AO251</f>
        <v>8.2793589999999995</v>
      </c>
      <c r="H263" s="442">
        <f>'2022'!AP251</f>
        <v>8.4722220000000004</v>
      </c>
      <c r="I263" s="442">
        <f>'2022'!AQ251</f>
        <v>10</v>
      </c>
      <c r="J263" s="428">
        <f t="shared" si="16"/>
        <v>11.111111111111111</v>
      </c>
      <c r="K263" s="444">
        <f>'2022'!AX251</f>
        <v>8</v>
      </c>
      <c r="L263" s="444"/>
      <c r="M263" s="444">
        <f>'2022'!BA251</f>
        <v>0</v>
      </c>
      <c r="N263" s="444">
        <f t="shared" si="15"/>
        <v>8</v>
      </c>
      <c r="O263" s="487">
        <f>'2022'!BC251</f>
        <v>0</v>
      </c>
      <c r="P263" s="488"/>
      <c r="Q263" s="444">
        <f t="shared" si="17"/>
        <v>8</v>
      </c>
    </row>
    <row r="264" spans="1:17" ht="31.5" x14ac:dyDescent="0.2">
      <c r="A264" s="437">
        <v>216</v>
      </c>
      <c r="B264" s="458" t="s">
        <v>259</v>
      </c>
      <c r="C264" s="442">
        <f>'2022'!B252</f>
        <v>9.4</v>
      </c>
      <c r="D264" s="443">
        <f>'2022'!AL252</f>
        <v>75.829291999999995</v>
      </c>
      <c r="E264" s="443">
        <f>'2022'!AM252</f>
        <v>79</v>
      </c>
      <c r="F264" s="443">
        <f>'2022'!AN252</f>
        <v>62</v>
      </c>
      <c r="G264" s="442">
        <f>'2022'!AO252</f>
        <v>8.0669459999999997</v>
      </c>
      <c r="H264" s="442">
        <f>'2022'!AP252</f>
        <v>8.4042560000000002</v>
      </c>
      <c r="I264" s="442">
        <f>'2022'!AQ252</f>
        <v>6.5957446808510634</v>
      </c>
      <c r="J264" s="428">
        <f t="shared" si="16"/>
        <v>6.4516129032258061</v>
      </c>
      <c r="K264" s="444">
        <f>'2022'!AX252</f>
        <v>4</v>
      </c>
      <c r="L264" s="444"/>
      <c r="M264" s="444">
        <f>'2022'!BA252</f>
        <v>0</v>
      </c>
      <c r="N264" s="444">
        <f t="shared" si="15"/>
        <v>4</v>
      </c>
      <c r="O264" s="487">
        <f>'2022'!BC252</f>
        <v>0</v>
      </c>
      <c r="P264" s="488"/>
      <c r="Q264" s="444">
        <f t="shared" si="17"/>
        <v>4</v>
      </c>
    </row>
    <row r="265" spans="1:17" ht="63" x14ac:dyDescent="0.2">
      <c r="A265" s="474">
        <v>217</v>
      </c>
      <c r="B265" s="458" t="s">
        <v>255</v>
      </c>
      <c r="C265" s="442">
        <f>'2022'!B253</f>
        <v>29.6</v>
      </c>
      <c r="D265" s="443">
        <f>'2022'!AL253</f>
        <v>349.847961</v>
      </c>
      <c r="E265" s="443">
        <f>'2022'!AM253</f>
        <v>369</v>
      </c>
      <c r="F265" s="443">
        <f>'2022'!AN253</f>
        <v>497</v>
      </c>
      <c r="G265" s="442">
        <f>'2022'!AO253</f>
        <v>11.819188</v>
      </c>
      <c r="H265" s="442">
        <f>'2022'!AP253</f>
        <v>12.466215999999999</v>
      </c>
      <c r="I265" s="442">
        <f>'2022'!AQ253</f>
        <v>16.79054054054054</v>
      </c>
      <c r="J265" s="428">
        <f t="shared" si="16"/>
        <v>13.883299798792756</v>
      </c>
      <c r="K265" s="444">
        <f>'2022'!AX253</f>
        <v>69</v>
      </c>
      <c r="L265" s="444"/>
      <c r="M265" s="444">
        <f>'2022'!BA253</f>
        <v>0</v>
      </c>
      <c r="N265" s="444">
        <f t="shared" si="15"/>
        <v>69</v>
      </c>
      <c r="O265" s="487">
        <f>'2022'!BC253</f>
        <v>0</v>
      </c>
      <c r="P265" s="488"/>
      <c r="Q265" s="444">
        <f t="shared" si="17"/>
        <v>69</v>
      </c>
    </row>
    <row r="266" spans="1:17" ht="34.5" customHeight="1" x14ac:dyDescent="0.2">
      <c r="A266" s="474">
        <v>218</v>
      </c>
      <c r="B266" s="458" t="s">
        <v>263</v>
      </c>
      <c r="C266" s="442">
        <f>'2022'!B254</f>
        <v>23.164000000000001</v>
      </c>
      <c r="D266" s="443">
        <f>'2022'!AL254</f>
        <v>268.23458900000003</v>
      </c>
      <c r="E266" s="443">
        <f>'2022'!AM254</f>
        <v>338</v>
      </c>
      <c r="F266" s="443">
        <f>'2022'!AN254</f>
        <v>313</v>
      </c>
      <c r="G266" s="442">
        <f>'2022'!AO254</f>
        <v>11.561835</v>
      </c>
      <c r="H266" s="442">
        <f>'2022'!AP254</f>
        <v>14.568966</v>
      </c>
      <c r="I266" s="442">
        <f>'2022'!AQ254</f>
        <v>13.512346744949058</v>
      </c>
      <c r="J266" s="428">
        <f t="shared" si="16"/>
        <v>17.252396166134183</v>
      </c>
      <c r="K266" s="444">
        <f>'2022'!AX254</f>
        <v>54</v>
      </c>
      <c r="L266" s="444"/>
      <c r="M266" s="444">
        <f>'2022'!BA254</f>
        <v>0</v>
      </c>
      <c r="N266" s="444">
        <f t="shared" si="15"/>
        <v>54</v>
      </c>
      <c r="O266" s="487">
        <f>'2022'!BC254</f>
        <v>0</v>
      </c>
      <c r="P266" s="488"/>
      <c r="Q266" s="444">
        <f t="shared" si="17"/>
        <v>54</v>
      </c>
    </row>
    <row r="267" spans="1:17" ht="63" x14ac:dyDescent="0.2">
      <c r="A267" s="474">
        <v>219</v>
      </c>
      <c r="B267" s="458" t="s">
        <v>260</v>
      </c>
      <c r="C267" s="442">
        <f>'2022'!B255</f>
        <v>11.4</v>
      </c>
      <c r="D267" s="443">
        <f>'2022'!AL255</f>
        <v>66.612533999999997</v>
      </c>
      <c r="E267" s="443">
        <f>'2022'!AM255</f>
        <v>80</v>
      </c>
      <c r="F267" s="443">
        <f>'2022'!AN255</f>
        <v>84</v>
      </c>
      <c r="G267" s="442">
        <f>'2022'!AO255</f>
        <v>5.8432050000000002</v>
      </c>
      <c r="H267" s="442">
        <f>'2022'!AP255</f>
        <v>7.017544</v>
      </c>
      <c r="I267" s="442">
        <f>'2022'!AQ255</f>
        <v>7.3684210526315788</v>
      </c>
      <c r="J267" s="428">
        <f t="shared" si="16"/>
        <v>9.5238095238095237</v>
      </c>
      <c r="K267" s="444">
        <f>'2022'!AX255</f>
        <v>8</v>
      </c>
      <c r="L267" s="444"/>
      <c r="M267" s="444">
        <f>'2022'!BA255</f>
        <v>0</v>
      </c>
      <c r="N267" s="444">
        <f t="shared" si="15"/>
        <v>8</v>
      </c>
      <c r="O267" s="487">
        <f>'2022'!BC255</f>
        <v>0</v>
      </c>
      <c r="P267" s="488"/>
      <c r="Q267" s="444">
        <f t="shared" si="17"/>
        <v>8</v>
      </c>
    </row>
    <row r="268" spans="1:17" ht="62.25" customHeight="1" x14ac:dyDescent="0.2">
      <c r="A268" s="474">
        <v>220</v>
      </c>
      <c r="B268" s="116" t="s">
        <v>366</v>
      </c>
      <c r="C268" s="442">
        <f>'2022'!B256</f>
        <v>23.773</v>
      </c>
      <c r="D268" s="443">
        <f>'2022'!AL256</f>
        <v>170.56784099999999</v>
      </c>
      <c r="E268" s="443">
        <f>'2022'!AM256</f>
        <v>221</v>
      </c>
      <c r="F268" s="443">
        <f>'2022'!AN256</f>
        <v>248</v>
      </c>
      <c r="G268" s="442">
        <f>'2022'!AO256</f>
        <v>7.130763</v>
      </c>
      <c r="H268" s="442">
        <f>'2022'!AP256</f>
        <v>9.2391310000000004</v>
      </c>
      <c r="I268" s="442">
        <f>'2022'!AQ256</f>
        <v>10.432002692129727</v>
      </c>
      <c r="J268" s="428">
        <f t="shared" si="16"/>
        <v>14.516129032258066</v>
      </c>
      <c r="K268" s="444">
        <f>'2022'!AX256</f>
        <v>36</v>
      </c>
      <c r="L268" s="444"/>
      <c r="M268" s="444">
        <f>'2022'!BA256</f>
        <v>0</v>
      </c>
      <c r="N268" s="444">
        <f t="shared" si="15"/>
        <v>36</v>
      </c>
      <c r="O268" s="487">
        <f>'2022'!BC256</f>
        <v>0</v>
      </c>
      <c r="P268" s="488"/>
      <c r="Q268" s="444">
        <f t="shared" si="17"/>
        <v>36</v>
      </c>
    </row>
    <row r="269" spans="1:17" ht="63" x14ac:dyDescent="0.2">
      <c r="A269" s="474">
        <v>221</v>
      </c>
      <c r="B269" s="458" t="s">
        <v>367</v>
      </c>
      <c r="C269" s="442">
        <f>'2022'!B257</f>
        <v>12.676</v>
      </c>
      <c r="D269" s="443">
        <f>'2022'!AL257</f>
        <v>62.738888000000003</v>
      </c>
      <c r="E269" s="443">
        <f>'2022'!AM257</f>
        <v>75</v>
      </c>
      <c r="F269" s="443">
        <f>'2022'!AN257</f>
        <v>118</v>
      </c>
      <c r="G269" s="442">
        <f>'2022'!AO257</f>
        <v>4.9145300000000001</v>
      </c>
      <c r="H269" s="442">
        <f>'2022'!AP257</f>
        <v>5.874981</v>
      </c>
      <c r="I269" s="442">
        <f>'2022'!AQ257</f>
        <v>9.3089302619122751</v>
      </c>
      <c r="J269" s="428">
        <f t="shared" si="16"/>
        <v>11.864406779661017</v>
      </c>
      <c r="K269" s="444">
        <f>'2022'!AX257</f>
        <v>14</v>
      </c>
      <c r="L269" s="444"/>
      <c r="M269" s="444">
        <f>'2022'!BA257</f>
        <v>0</v>
      </c>
      <c r="N269" s="444">
        <f t="shared" si="15"/>
        <v>14</v>
      </c>
      <c r="O269" s="487">
        <f>'2022'!BC257</f>
        <v>0</v>
      </c>
      <c r="P269" s="488"/>
      <c r="Q269" s="444">
        <f t="shared" si="17"/>
        <v>14</v>
      </c>
    </row>
    <row r="270" spans="1:17" ht="48" customHeight="1" x14ac:dyDescent="0.2">
      <c r="A270" s="474">
        <v>222</v>
      </c>
      <c r="B270" s="458" t="s">
        <v>368</v>
      </c>
      <c r="C270" s="442">
        <f>'2022'!B258</f>
        <v>40.1</v>
      </c>
      <c r="D270" s="443">
        <f>'2022'!AL258</f>
        <v>523.25707999999997</v>
      </c>
      <c r="E270" s="443">
        <f>'2022'!AM258</f>
        <v>567</v>
      </c>
      <c r="F270" s="443">
        <f>'2022'!AN258</f>
        <v>546</v>
      </c>
      <c r="G270" s="442">
        <f>'2022'!AO258</f>
        <v>11.015938999999999</v>
      </c>
      <c r="H270" s="442">
        <f>'2022'!AP258</f>
        <v>12.133533</v>
      </c>
      <c r="I270" s="442">
        <f>'2022'!AQ258</f>
        <v>13.615960099750623</v>
      </c>
      <c r="J270" s="428">
        <f t="shared" si="16"/>
        <v>19.963369963369964</v>
      </c>
      <c r="K270" s="444">
        <f>'2022'!AX258</f>
        <v>109</v>
      </c>
      <c r="L270" s="444"/>
      <c r="M270" s="444">
        <f>'2022'!BA258</f>
        <v>0</v>
      </c>
      <c r="N270" s="444">
        <f t="shared" si="15"/>
        <v>109</v>
      </c>
      <c r="O270" s="487">
        <f>'2022'!BC258</f>
        <v>0</v>
      </c>
      <c r="P270" s="488"/>
      <c r="Q270" s="444">
        <f t="shared" si="17"/>
        <v>109</v>
      </c>
    </row>
    <row r="271" spans="1:17" ht="31.5" x14ac:dyDescent="0.2">
      <c r="A271" s="474">
        <v>223</v>
      </c>
      <c r="B271" s="114" t="s">
        <v>264</v>
      </c>
      <c r="C271" s="442">
        <f>'2022'!B259</f>
        <v>34.82</v>
      </c>
      <c r="D271" s="443">
        <f>'2022'!AL259</f>
        <v>0</v>
      </c>
      <c r="E271" s="443">
        <f>'2022'!AM259</f>
        <v>301</v>
      </c>
      <c r="F271" s="443">
        <f>'2022'!AN259</f>
        <v>404</v>
      </c>
      <c r="G271" s="442">
        <f>'2022'!AO259</f>
        <v>0</v>
      </c>
      <c r="H271" s="442">
        <f>'2022'!AP259</f>
        <v>8.3754500000000007</v>
      </c>
      <c r="I271" s="442">
        <f>'2022'!AQ259</f>
        <v>11.602527283170591</v>
      </c>
      <c r="J271" s="428">
        <f t="shared" si="16"/>
        <v>14.85148514851485</v>
      </c>
      <c r="K271" s="444">
        <f>'2022'!AX259</f>
        <v>60</v>
      </c>
      <c r="L271" s="444"/>
      <c r="M271" s="444">
        <f>'2022'!BA259</f>
        <v>0</v>
      </c>
      <c r="N271" s="444">
        <f t="shared" si="15"/>
        <v>60</v>
      </c>
      <c r="O271" s="487">
        <f>'2022'!BC259</f>
        <v>0</v>
      </c>
      <c r="P271" s="488"/>
      <c r="Q271" s="444">
        <f t="shared" si="17"/>
        <v>60</v>
      </c>
    </row>
    <row r="272" spans="1:17" ht="31.5" x14ac:dyDescent="0.2">
      <c r="A272" s="474">
        <v>224</v>
      </c>
      <c r="B272" s="458" t="s">
        <v>267</v>
      </c>
      <c r="C272" s="442">
        <f>'2022'!B260</f>
        <v>179.86</v>
      </c>
      <c r="D272" s="443">
        <f>'2022'!AL260</f>
        <v>1590.383057</v>
      </c>
      <c r="E272" s="443">
        <f>'2022'!AM260</f>
        <v>1283</v>
      </c>
      <c r="F272" s="443">
        <f>'2022'!AN260</f>
        <v>1103</v>
      </c>
      <c r="G272" s="442">
        <f>'2022'!AO260</f>
        <v>7.3697080000000001</v>
      </c>
      <c r="H272" s="442">
        <f>'2022'!AP260</f>
        <v>7.1332469999999999</v>
      </c>
      <c r="I272" s="442">
        <f>'2022'!AQ260</f>
        <v>6.1325475369732008</v>
      </c>
      <c r="J272" s="428">
        <f t="shared" si="16"/>
        <v>9.9728014505893032</v>
      </c>
      <c r="K272" s="444">
        <f>'2022'!AX260</f>
        <v>110</v>
      </c>
      <c r="L272" s="444"/>
      <c r="M272" s="444">
        <f>'2022'!BA260</f>
        <v>8</v>
      </c>
      <c r="N272" s="444">
        <f t="shared" si="15"/>
        <v>62</v>
      </c>
      <c r="O272" s="487">
        <f>'2022'!BC260</f>
        <v>40</v>
      </c>
      <c r="P272" s="488"/>
      <c r="Q272" s="444">
        <f t="shared" si="17"/>
        <v>62</v>
      </c>
    </row>
    <row r="273" spans="1:17" ht="18.75" customHeight="1" x14ac:dyDescent="0.2">
      <c r="A273" s="561" t="s">
        <v>369</v>
      </c>
      <c r="B273" s="562"/>
      <c r="C273" s="475"/>
      <c r="D273" s="475"/>
      <c r="E273" s="475"/>
      <c r="F273" s="444">
        <f>SUM(F17:F272)</f>
        <v>102269</v>
      </c>
      <c r="G273" s="475"/>
      <c r="H273" s="475"/>
      <c r="I273" s="475"/>
      <c r="J273" s="475"/>
      <c r="K273" s="444">
        <f>SUM(K17:K272)</f>
        <v>8316</v>
      </c>
      <c r="L273" s="444"/>
      <c r="M273" s="444">
        <f>SUM(M17:M272)</f>
        <v>114</v>
      </c>
      <c r="N273" s="444">
        <f>SUM(N17:N272)</f>
        <v>7822</v>
      </c>
      <c r="O273" s="487">
        <f>SUM(O17:O272)</f>
        <v>380</v>
      </c>
      <c r="P273" s="488"/>
      <c r="Q273" s="472">
        <f t="shared" si="17"/>
        <v>7822</v>
      </c>
    </row>
    <row r="274" spans="1:17" ht="15.75" hidden="1" x14ac:dyDescent="0.2">
      <c r="A274" s="561" t="s">
        <v>370</v>
      </c>
      <c r="B274" s="562"/>
      <c r="C274" s="444"/>
      <c r="D274" s="444"/>
      <c r="E274" s="444"/>
      <c r="F274" s="444"/>
      <c r="G274" s="444"/>
      <c r="H274" s="444"/>
      <c r="I274" s="444"/>
      <c r="J274" s="444"/>
      <c r="K274" s="444">
        <v>1100</v>
      </c>
      <c r="L274" s="444"/>
      <c r="M274" s="444"/>
      <c r="N274" s="444"/>
      <c r="O274" s="444"/>
      <c r="Q274" s="429">
        <f t="shared" si="17"/>
        <v>1100</v>
      </c>
    </row>
    <row r="275" spans="1:17" ht="15.75" hidden="1" x14ac:dyDescent="0.2">
      <c r="A275" s="561" t="s">
        <v>371</v>
      </c>
      <c r="B275" s="562"/>
      <c r="C275" s="444"/>
      <c r="D275" s="444"/>
      <c r="E275" s="444"/>
      <c r="F275" s="444"/>
      <c r="G275" s="444"/>
      <c r="H275" s="444"/>
      <c r="I275" s="444"/>
      <c r="J275" s="444"/>
      <c r="K275" s="444">
        <f>K274-K273</f>
        <v>-7216</v>
      </c>
      <c r="L275" s="444"/>
      <c r="M275" s="444"/>
      <c r="N275" s="444"/>
      <c r="O275" s="444"/>
    </row>
    <row r="276" spans="1:17" ht="15.75" hidden="1" x14ac:dyDescent="0.2">
      <c r="A276" s="561" t="s">
        <v>293</v>
      </c>
      <c r="B276" s="562"/>
      <c r="C276" s="485"/>
      <c r="D276" s="485"/>
      <c r="E276" s="485"/>
      <c r="F276" s="485"/>
      <c r="G276" s="444"/>
      <c r="H276" s="444"/>
      <c r="I276" s="444"/>
      <c r="J276" s="444"/>
      <c r="K276" s="444"/>
      <c r="L276" s="444"/>
      <c r="M276" s="444"/>
      <c r="N276" s="444"/>
      <c r="O276" s="444"/>
    </row>
    <row r="277" spans="1:17" ht="7.5" customHeight="1" x14ac:dyDescent="0.2">
      <c r="G277" s="476"/>
      <c r="H277" s="476"/>
      <c r="I277" s="476"/>
      <c r="J277" s="476"/>
      <c r="K277" s="476"/>
      <c r="L277" s="476"/>
      <c r="M277" s="476"/>
      <c r="N277" s="476"/>
      <c r="O277" s="476"/>
    </row>
    <row r="278" spans="1:17" ht="12.75" customHeight="1" x14ac:dyDescent="0.3">
      <c r="A278" s="477"/>
      <c r="B278" s="477"/>
      <c r="C278" s="477"/>
      <c r="D278" s="477"/>
      <c r="E278" s="477"/>
      <c r="G278" s="478"/>
      <c r="H278" s="478"/>
      <c r="I278" s="478"/>
      <c r="J278" s="478"/>
      <c r="K278" s="478"/>
      <c r="L278" s="478"/>
      <c r="M278" s="478"/>
      <c r="N278" s="478"/>
      <c r="O278" s="478"/>
    </row>
    <row r="279" spans="1:17" ht="78.75" customHeight="1" x14ac:dyDescent="0.3">
      <c r="A279" s="694" t="s">
        <v>461</v>
      </c>
      <c r="B279" s="694"/>
      <c r="C279" s="694"/>
      <c r="D279" s="694"/>
      <c r="E279" s="694"/>
      <c r="F279" s="694"/>
      <c r="G279" s="478"/>
      <c r="H279" s="478"/>
      <c r="I279" s="478"/>
      <c r="J279" s="478"/>
      <c r="K279" s="478"/>
      <c r="L279" s="478"/>
      <c r="N279" s="695" t="s">
        <v>462</v>
      </c>
      <c r="O279" s="695"/>
    </row>
    <row r="280" spans="1:17" ht="18.75" x14ac:dyDescent="0.3">
      <c r="A280" s="477"/>
      <c r="B280" s="477"/>
      <c r="C280" s="477"/>
      <c r="D280" s="477"/>
      <c r="E280" s="477"/>
      <c r="G280" s="478"/>
      <c r="H280" s="478"/>
      <c r="I280" s="478"/>
      <c r="J280" s="479" t="s">
        <v>463</v>
      </c>
      <c r="K280" s="478"/>
      <c r="L280" s="478"/>
      <c r="M280" s="478"/>
      <c r="N280" s="478"/>
      <c r="O280" s="478"/>
    </row>
    <row r="281" spans="1:17" x14ac:dyDescent="0.2">
      <c r="G281" s="478"/>
      <c r="H281" s="478"/>
      <c r="I281" s="478"/>
      <c r="J281" s="478"/>
      <c r="K281" s="478"/>
      <c r="L281" s="478"/>
      <c r="M281" s="478"/>
      <c r="N281" s="478"/>
      <c r="O281" s="478"/>
    </row>
    <row r="282" spans="1:17" x14ac:dyDescent="0.2">
      <c r="G282" s="478"/>
      <c r="H282" s="478"/>
      <c r="I282" s="478"/>
      <c r="J282" s="478"/>
      <c r="K282" s="478"/>
      <c r="L282" s="478"/>
      <c r="M282" s="478"/>
      <c r="N282" s="478"/>
      <c r="O282" s="478"/>
    </row>
    <row r="283" spans="1:17" x14ac:dyDescent="0.2">
      <c r="G283" s="478"/>
      <c r="H283" s="480"/>
      <c r="I283" s="481"/>
      <c r="J283" s="478"/>
      <c r="K283" s="478"/>
      <c r="L283" s="478"/>
      <c r="M283" s="478"/>
      <c r="N283" s="478"/>
      <c r="O283" s="478"/>
    </row>
    <row r="284" spans="1:17" x14ac:dyDescent="0.2">
      <c r="G284" s="478"/>
      <c r="H284" s="480"/>
      <c r="I284" s="481"/>
      <c r="J284" s="478"/>
      <c r="K284" s="478"/>
      <c r="L284" s="478"/>
      <c r="M284" s="478"/>
      <c r="N284" s="478"/>
      <c r="O284" s="478"/>
    </row>
    <row r="285" spans="1:17" x14ac:dyDescent="0.2">
      <c r="G285" s="478"/>
      <c r="H285" s="480"/>
      <c r="I285" s="481"/>
      <c r="J285" s="478"/>
      <c r="K285" s="478"/>
      <c r="L285" s="478"/>
      <c r="M285" s="478"/>
      <c r="N285" s="478"/>
      <c r="O285" s="478"/>
    </row>
    <row r="286" spans="1:17" x14ac:dyDescent="0.2">
      <c r="G286" s="478"/>
      <c r="H286" s="480"/>
      <c r="I286" s="481"/>
      <c r="J286" s="478"/>
      <c r="K286" s="478"/>
      <c r="L286" s="478"/>
      <c r="M286" s="478"/>
      <c r="N286" s="478"/>
      <c r="O286" s="478"/>
    </row>
    <row r="287" spans="1:17" x14ac:dyDescent="0.2">
      <c r="G287" s="478"/>
      <c r="H287" s="480"/>
      <c r="I287" s="481"/>
      <c r="J287" s="478"/>
      <c r="K287" s="478"/>
      <c r="L287" s="478"/>
      <c r="M287" s="478"/>
      <c r="N287" s="478"/>
      <c r="O287" s="478"/>
    </row>
  </sheetData>
  <mergeCells count="84">
    <mergeCell ref="A274:B274"/>
    <mergeCell ref="A275:B275"/>
    <mergeCell ref="A276:B276"/>
    <mergeCell ref="A279:F279"/>
    <mergeCell ref="N279:O279"/>
    <mergeCell ref="D248:D249"/>
    <mergeCell ref="E248:E249"/>
    <mergeCell ref="G248:G249"/>
    <mergeCell ref="H248:H249"/>
    <mergeCell ref="A273:B273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123:D124"/>
    <mergeCell ref="E123:E124"/>
    <mergeCell ref="G123:G124"/>
    <mergeCell ref="H123:H124"/>
    <mergeCell ref="D169:D180"/>
    <mergeCell ref="E169:E180"/>
    <mergeCell ref="G169:G180"/>
    <mergeCell ref="H169:H18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29"/>
  <sheetViews>
    <sheetView workbookViewId="0">
      <pane xSplit="2" ySplit="2" topLeftCell="C3" activePane="bottomRight" state="frozen"/>
      <selection activeCell="A228" sqref="A228:B228"/>
      <selection pane="topRight"/>
      <selection pane="bottomLeft"/>
      <selection pane="bottomRight" activeCell="C3" sqref="C3"/>
    </sheetView>
  </sheetViews>
  <sheetFormatPr defaultRowHeight="15.75" customHeight="1" x14ac:dyDescent="0.25"/>
  <cols>
    <col min="1" max="1" width="5.28515625" style="30" bestFit="1" customWidth="1"/>
    <col min="2" max="2" width="38.140625" style="31" bestFit="1" customWidth="1"/>
    <col min="3" max="17" width="9.140625" style="32" bestFit="1" customWidth="1"/>
    <col min="18" max="18" width="10.85546875" style="32" bestFit="1" customWidth="1"/>
    <col min="19" max="257" width="9.140625" style="32" bestFit="1" customWidth="1"/>
  </cols>
  <sheetData>
    <row r="2" spans="1:21" x14ac:dyDescent="0.25">
      <c r="B2" s="32"/>
    </row>
    <row r="3" spans="1:21" x14ac:dyDescent="0.25">
      <c r="B3" s="32"/>
    </row>
    <row r="4" spans="1:21" x14ac:dyDescent="0.25">
      <c r="B4" s="33"/>
    </row>
    <row r="5" spans="1:21" x14ac:dyDescent="0.25">
      <c r="B5" s="32"/>
    </row>
    <row r="6" spans="1:21" x14ac:dyDescent="0.25">
      <c r="B6" s="32"/>
    </row>
    <row r="8" spans="1:21" ht="3" customHeight="1" x14ac:dyDescent="0.25"/>
    <row r="9" spans="1:21" ht="30.75" customHeight="1" x14ac:dyDescent="0.25">
      <c r="A9" s="556" t="s">
        <v>271</v>
      </c>
      <c r="B9" s="557" t="s">
        <v>272</v>
      </c>
      <c r="C9" s="558"/>
      <c r="D9" s="558"/>
      <c r="E9" s="558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</row>
    <row r="10" spans="1:21" ht="51.75" customHeight="1" x14ac:dyDescent="0.25">
      <c r="A10" s="556"/>
      <c r="B10" s="557"/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</row>
    <row r="11" spans="1:21" ht="45.75" customHeight="1" x14ac:dyDescent="0.25">
      <c r="A11" s="556"/>
      <c r="B11" s="557"/>
      <c r="C11" s="36" t="s">
        <v>4</v>
      </c>
      <c r="D11" s="557" t="s">
        <v>273</v>
      </c>
      <c r="E11" s="557"/>
      <c r="F11" s="36" t="s">
        <v>274</v>
      </c>
      <c r="G11" s="557" t="s">
        <v>273</v>
      </c>
      <c r="H11" s="557"/>
      <c r="I11" s="36" t="s">
        <v>275</v>
      </c>
      <c r="J11" s="557" t="s">
        <v>273</v>
      </c>
      <c r="K11" s="557"/>
      <c r="L11" s="36" t="s">
        <v>7</v>
      </c>
      <c r="M11" s="557"/>
      <c r="N11" s="557"/>
      <c r="O11" s="36" t="s">
        <v>8</v>
      </c>
      <c r="P11" s="557"/>
      <c r="Q11" s="557"/>
      <c r="R11" s="559" t="s">
        <v>276</v>
      </c>
      <c r="S11" s="559" t="s">
        <v>277</v>
      </c>
      <c r="T11" s="559" t="s">
        <v>278</v>
      </c>
      <c r="U11" s="559" t="s">
        <v>279</v>
      </c>
    </row>
    <row r="12" spans="1:21" ht="36.75" customHeight="1" x14ac:dyDescent="0.25">
      <c r="A12" s="556"/>
      <c r="B12" s="557"/>
      <c r="C12" s="37" t="s">
        <v>280</v>
      </c>
      <c r="D12" s="37" t="s">
        <v>281</v>
      </c>
      <c r="E12" s="37" t="s">
        <v>282</v>
      </c>
      <c r="F12" s="37" t="s">
        <v>280</v>
      </c>
      <c r="G12" s="37" t="s">
        <v>281</v>
      </c>
      <c r="H12" s="37" t="s">
        <v>282</v>
      </c>
      <c r="I12" s="37" t="s">
        <v>280</v>
      </c>
      <c r="J12" s="37" t="s">
        <v>281</v>
      </c>
      <c r="K12" s="37" t="s">
        <v>282</v>
      </c>
      <c r="L12" s="37" t="s">
        <v>280</v>
      </c>
      <c r="M12" s="37" t="s">
        <v>281</v>
      </c>
      <c r="N12" s="37" t="s">
        <v>282</v>
      </c>
      <c r="O12" s="37" t="s">
        <v>280</v>
      </c>
      <c r="P12" s="38" t="s">
        <v>283</v>
      </c>
      <c r="Q12" s="39" t="s">
        <v>284</v>
      </c>
      <c r="R12" s="560"/>
      <c r="S12" s="560"/>
      <c r="T12" s="560"/>
      <c r="U12" s="560"/>
    </row>
    <row r="13" spans="1:21" ht="28.5" customHeight="1" x14ac:dyDescent="0.25">
      <c r="A13" s="40">
        <v>1</v>
      </c>
      <c r="B13" s="40">
        <v>2</v>
      </c>
      <c r="C13" s="40">
        <v>3</v>
      </c>
      <c r="D13" s="40">
        <v>4</v>
      </c>
      <c r="E13" s="40">
        <v>5</v>
      </c>
      <c r="F13" s="40">
        <v>6</v>
      </c>
      <c r="G13" s="40">
        <v>7</v>
      </c>
      <c r="H13" s="40">
        <v>8</v>
      </c>
      <c r="I13" s="40">
        <v>9</v>
      </c>
      <c r="J13" s="40">
        <v>10</v>
      </c>
      <c r="K13" s="40">
        <v>11</v>
      </c>
      <c r="L13" s="40">
        <v>13</v>
      </c>
      <c r="M13" s="40">
        <v>14</v>
      </c>
      <c r="N13" s="40">
        <v>15</v>
      </c>
      <c r="O13" s="40">
        <v>16</v>
      </c>
      <c r="P13" s="40">
        <v>17</v>
      </c>
      <c r="Q13" s="40">
        <v>18</v>
      </c>
      <c r="R13" s="40">
        <v>19</v>
      </c>
      <c r="S13" s="40">
        <v>20</v>
      </c>
      <c r="T13" s="40">
        <v>21</v>
      </c>
      <c r="U13" s="40">
        <v>22</v>
      </c>
    </row>
    <row r="14" spans="1:21" ht="17.25" customHeight="1" x14ac:dyDescent="0.25">
      <c r="A14" s="41"/>
      <c r="B14" s="42" t="s">
        <v>23</v>
      </c>
    </row>
    <row r="15" spans="1:21" ht="49.5" customHeight="1" x14ac:dyDescent="0.25">
      <c r="A15" s="34">
        <v>1</v>
      </c>
      <c r="B15" s="43" t="s">
        <v>24</v>
      </c>
      <c r="C15" s="44"/>
      <c r="D15" s="44"/>
      <c r="E15" s="44"/>
      <c r="F15" s="44">
        <v>67</v>
      </c>
      <c r="G15" s="44">
        <v>34</v>
      </c>
      <c r="H15" s="44">
        <v>33</v>
      </c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</row>
    <row r="16" spans="1:21" ht="30" customHeight="1" x14ac:dyDescent="0.25">
      <c r="A16" s="34">
        <v>2</v>
      </c>
      <c r="B16" s="45" t="s">
        <v>25</v>
      </c>
      <c r="C16" s="44"/>
      <c r="D16" s="44"/>
      <c r="E16" s="44"/>
      <c r="F16" s="44">
        <v>3</v>
      </c>
      <c r="G16" s="44">
        <v>1</v>
      </c>
      <c r="H16" s="44">
        <v>2</v>
      </c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>
        <v>2</v>
      </c>
      <c r="T16" s="44"/>
      <c r="U16" s="44">
        <v>0</v>
      </c>
    </row>
    <row r="17" spans="1:21" ht="17.25" customHeight="1" x14ac:dyDescent="0.25">
      <c r="A17" s="41"/>
      <c r="B17" s="46" t="s">
        <v>26</v>
      </c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</row>
    <row r="18" spans="1:21" ht="48" customHeight="1" x14ac:dyDescent="0.25">
      <c r="A18" s="34">
        <v>3</v>
      </c>
      <c r="B18" s="43" t="s">
        <v>285</v>
      </c>
      <c r="C18" s="44">
        <v>11</v>
      </c>
      <c r="D18" s="44">
        <v>2</v>
      </c>
      <c r="E18" s="44">
        <v>9</v>
      </c>
      <c r="F18" s="44">
        <v>16</v>
      </c>
      <c r="G18" s="44">
        <v>4</v>
      </c>
      <c r="H18" s="44">
        <v>12</v>
      </c>
      <c r="I18" s="44">
        <v>15</v>
      </c>
      <c r="J18" s="44">
        <v>3</v>
      </c>
      <c r="K18" s="44">
        <v>12</v>
      </c>
      <c r="L18" s="44"/>
      <c r="M18" s="44"/>
      <c r="N18" s="44"/>
      <c r="O18" s="44">
        <v>25</v>
      </c>
      <c r="P18" s="44">
        <v>24</v>
      </c>
      <c r="Q18" s="44">
        <v>1</v>
      </c>
      <c r="R18" s="44">
        <v>1</v>
      </c>
      <c r="S18" s="44">
        <v>3</v>
      </c>
      <c r="T18" s="44"/>
      <c r="U18" s="44">
        <v>0</v>
      </c>
    </row>
    <row r="19" spans="1:21" ht="31.5" x14ac:dyDescent="0.25">
      <c r="A19" s="34">
        <v>4</v>
      </c>
      <c r="B19" s="48" t="s">
        <v>28</v>
      </c>
      <c r="C19" s="44">
        <v>4</v>
      </c>
      <c r="D19" s="44">
        <v>1</v>
      </c>
      <c r="E19" s="44">
        <v>3</v>
      </c>
      <c r="F19" s="44">
        <v>4</v>
      </c>
      <c r="G19" s="44">
        <v>2</v>
      </c>
      <c r="H19" s="44">
        <v>2</v>
      </c>
      <c r="I19" s="44">
        <v>3</v>
      </c>
      <c r="J19" s="44">
        <v>1</v>
      </c>
      <c r="K19" s="44">
        <v>2</v>
      </c>
      <c r="L19" s="44"/>
      <c r="M19" s="44"/>
      <c r="N19" s="44"/>
      <c r="O19" s="44">
        <v>6</v>
      </c>
      <c r="P19" s="44">
        <v>6</v>
      </c>
      <c r="Q19" s="44"/>
      <c r="R19" s="44"/>
      <c r="S19" s="44">
        <v>35</v>
      </c>
      <c r="T19" s="44"/>
      <c r="U19" s="44">
        <v>0</v>
      </c>
    </row>
    <row r="20" spans="1:21" ht="17.25" customHeight="1" x14ac:dyDescent="0.25">
      <c r="A20" s="41"/>
      <c r="B20" s="46" t="s">
        <v>46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</row>
    <row r="21" spans="1:21" ht="47.25" x14ac:dyDescent="0.25">
      <c r="A21" s="34">
        <v>5</v>
      </c>
      <c r="B21" s="43" t="s">
        <v>286</v>
      </c>
      <c r="C21" s="44">
        <v>16</v>
      </c>
      <c r="D21" s="44">
        <v>3</v>
      </c>
      <c r="E21" s="44">
        <v>13</v>
      </c>
      <c r="F21" s="44"/>
      <c r="G21" s="44"/>
      <c r="H21" s="44"/>
      <c r="I21" s="44">
        <v>11</v>
      </c>
      <c r="J21" s="44">
        <v>2</v>
      </c>
      <c r="K21" s="44">
        <v>9</v>
      </c>
      <c r="L21" s="44"/>
      <c r="M21" s="44"/>
      <c r="N21" s="44"/>
      <c r="O21" s="44">
        <v>1</v>
      </c>
      <c r="P21" s="44">
        <v>1</v>
      </c>
      <c r="Q21" s="44"/>
      <c r="R21" s="44">
        <v>3</v>
      </c>
      <c r="S21" s="44">
        <v>90</v>
      </c>
      <c r="T21" s="44"/>
      <c r="U21" s="44">
        <v>0</v>
      </c>
    </row>
    <row r="22" spans="1:21" ht="47.25" x14ac:dyDescent="0.25">
      <c r="A22" s="34">
        <v>6</v>
      </c>
      <c r="B22" s="43" t="s">
        <v>48</v>
      </c>
      <c r="C22" s="44">
        <v>20</v>
      </c>
      <c r="D22" s="44">
        <v>4</v>
      </c>
      <c r="E22" s="44">
        <v>16</v>
      </c>
      <c r="F22" s="44"/>
      <c r="G22" s="44"/>
      <c r="H22" s="44"/>
      <c r="I22" s="44">
        <v>10</v>
      </c>
      <c r="J22" s="44">
        <v>2</v>
      </c>
      <c r="K22" s="44">
        <v>8</v>
      </c>
      <c r="L22" s="44"/>
      <c r="M22" s="44"/>
      <c r="N22" s="44"/>
      <c r="O22" s="44">
        <v>4</v>
      </c>
      <c r="P22" s="44">
        <v>3</v>
      </c>
      <c r="Q22" s="44">
        <v>1</v>
      </c>
      <c r="R22" s="44">
        <v>3</v>
      </c>
      <c r="S22" s="44">
        <v>104</v>
      </c>
      <c r="T22" s="44"/>
      <c r="U22" s="44"/>
    </row>
    <row r="23" spans="1:21" ht="31.5" x14ac:dyDescent="0.25">
      <c r="A23" s="34">
        <v>7</v>
      </c>
      <c r="B23" s="49" t="s">
        <v>50</v>
      </c>
      <c r="C23" s="44">
        <v>12</v>
      </c>
      <c r="D23" s="44">
        <v>2</v>
      </c>
      <c r="E23" s="44">
        <v>10</v>
      </c>
      <c r="F23" s="44">
        <v>10</v>
      </c>
      <c r="G23" s="44">
        <v>3</v>
      </c>
      <c r="H23" s="44">
        <v>7</v>
      </c>
      <c r="I23" s="44">
        <v>5</v>
      </c>
      <c r="J23" s="44">
        <v>1</v>
      </c>
      <c r="K23" s="44">
        <v>4</v>
      </c>
      <c r="L23" s="44"/>
      <c r="M23" s="44"/>
      <c r="N23" s="44"/>
      <c r="O23" s="44"/>
      <c r="P23" s="44"/>
      <c r="Q23" s="44"/>
      <c r="R23" s="44">
        <v>1</v>
      </c>
      <c r="S23" s="44">
        <v>30</v>
      </c>
      <c r="T23" s="44"/>
      <c r="U23" s="44"/>
    </row>
    <row r="24" spans="1:21" ht="47.25" x14ac:dyDescent="0.25">
      <c r="A24" s="34">
        <v>8</v>
      </c>
      <c r="B24" s="49" t="s">
        <v>51</v>
      </c>
      <c r="C24" s="44">
        <v>21</v>
      </c>
      <c r="D24" s="44">
        <v>11</v>
      </c>
      <c r="E24" s="44">
        <v>10</v>
      </c>
      <c r="F24" s="44">
        <v>30</v>
      </c>
      <c r="G24" s="44">
        <v>18</v>
      </c>
      <c r="H24" s="44">
        <v>12</v>
      </c>
      <c r="I24" s="44">
        <v>2</v>
      </c>
      <c r="J24" s="44">
        <v>2</v>
      </c>
      <c r="K24" s="44"/>
      <c r="L24" s="44"/>
      <c r="M24" s="44"/>
      <c r="N24" s="44"/>
      <c r="O24" s="44"/>
      <c r="P24" s="44"/>
      <c r="Q24" s="44"/>
      <c r="R24" s="44">
        <v>1</v>
      </c>
      <c r="S24" s="44">
        <v>111</v>
      </c>
      <c r="T24" s="44"/>
      <c r="U24" s="44"/>
    </row>
    <row r="25" spans="1:21" ht="47.25" x14ac:dyDescent="0.25">
      <c r="A25" s="34">
        <v>9</v>
      </c>
      <c r="B25" s="50" t="s">
        <v>287</v>
      </c>
      <c r="C25" s="44">
        <v>22</v>
      </c>
      <c r="D25" s="44">
        <v>9</v>
      </c>
      <c r="E25" s="44">
        <v>13</v>
      </c>
      <c r="F25" s="44">
        <v>10</v>
      </c>
      <c r="G25" s="44">
        <v>4</v>
      </c>
      <c r="H25" s="44">
        <v>6</v>
      </c>
      <c r="I25" s="44">
        <v>9</v>
      </c>
      <c r="J25" s="44">
        <v>1</v>
      </c>
      <c r="K25" s="44">
        <v>8</v>
      </c>
      <c r="L25" s="44"/>
      <c r="M25" s="44"/>
      <c r="N25" s="44"/>
      <c r="O25" s="44"/>
      <c r="P25" s="44"/>
      <c r="Q25" s="44"/>
      <c r="R25" s="44">
        <v>2</v>
      </c>
      <c r="S25" s="44">
        <v>70</v>
      </c>
      <c r="T25" s="44"/>
      <c r="U25" s="44"/>
    </row>
    <row r="26" spans="1:21" ht="47.25" x14ac:dyDescent="0.25">
      <c r="A26" s="34">
        <v>10</v>
      </c>
      <c r="B26" s="50" t="s">
        <v>288</v>
      </c>
      <c r="C26" s="44">
        <v>16</v>
      </c>
      <c r="D26" s="44">
        <v>3</v>
      </c>
      <c r="E26" s="44">
        <v>13</v>
      </c>
      <c r="F26" s="44"/>
      <c r="G26" s="44"/>
      <c r="H26" s="44"/>
      <c r="I26" s="44">
        <v>9</v>
      </c>
      <c r="J26" s="44">
        <v>4</v>
      </c>
      <c r="K26" s="44">
        <v>5</v>
      </c>
      <c r="L26" s="44"/>
      <c r="M26" s="44"/>
      <c r="N26" s="44"/>
      <c r="O26" s="44"/>
      <c r="P26" s="44"/>
      <c r="Q26" s="44"/>
      <c r="R26" s="44">
        <v>2</v>
      </c>
      <c r="S26" s="44">
        <v>55</v>
      </c>
      <c r="T26" s="44"/>
      <c r="U26" s="44"/>
    </row>
    <row r="27" spans="1:21" ht="47.25" x14ac:dyDescent="0.25">
      <c r="A27" s="34">
        <v>11</v>
      </c>
      <c r="B27" s="50" t="s">
        <v>289</v>
      </c>
      <c r="C27" s="44">
        <v>6</v>
      </c>
      <c r="D27" s="44">
        <v>1</v>
      </c>
      <c r="E27" s="44">
        <v>5</v>
      </c>
      <c r="F27" s="44">
        <v>28</v>
      </c>
      <c r="G27" s="44">
        <v>5</v>
      </c>
      <c r="H27" s="44">
        <v>23</v>
      </c>
      <c r="I27" s="44">
        <v>2</v>
      </c>
      <c r="J27" s="44">
        <v>2</v>
      </c>
      <c r="K27" s="44"/>
      <c r="L27" s="44"/>
      <c r="M27" s="44"/>
      <c r="N27" s="44"/>
      <c r="O27" s="44"/>
      <c r="P27" s="44"/>
      <c r="Q27" s="44"/>
      <c r="R27" s="44">
        <v>2</v>
      </c>
      <c r="S27" s="44">
        <v>4</v>
      </c>
      <c r="T27" s="44"/>
      <c r="U27" s="44"/>
    </row>
    <row r="28" spans="1:21" ht="47.25" x14ac:dyDescent="0.25">
      <c r="A28" s="34">
        <v>12</v>
      </c>
      <c r="B28" s="50" t="s">
        <v>290</v>
      </c>
      <c r="C28" s="44">
        <v>12</v>
      </c>
      <c r="D28" s="44">
        <v>3</v>
      </c>
      <c r="E28" s="44">
        <v>9</v>
      </c>
      <c r="F28" s="44">
        <v>1</v>
      </c>
      <c r="G28" s="44"/>
      <c r="H28" s="44">
        <v>1</v>
      </c>
      <c r="I28" s="44">
        <v>2</v>
      </c>
      <c r="J28" s="44"/>
      <c r="K28" s="44">
        <v>2</v>
      </c>
      <c r="L28" s="44"/>
      <c r="M28" s="44"/>
      <c r="N28" s="44"/>
      <c r="O28" s="44"/>
      <c r="P28" s="44"/>
      <c r="Q28" s="44"/>
      <c r="R28" s="44">
        <v>1</v>
      </c>
      <c r="S28" s="44">
        <v>57</v>
      </c>
      <c r="T28" s="44"/>
      <c r="U28" s="44"/>
    </row>
    <row r="29" spans="1:21" s="51" customFormat="1" ht="30" customHeight="1" x14ac:dyDescent="0.25">
      <c r="A29" s="52">
        <v>13</v>
      </c>
      <c r="B29" s="53" t="s">
        <v>291</v>
      </c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</row>
    <row r="30" spans="1:21" ht="31.5" x14ac:dyDescent="0.25">
      <c r="A30" s="34">
        <v>14</v>
      </c>
      <c r="B30" s="50" t="s">
        <v>292</v>
      </c>
      <c r="C30" s="44">
        <v>26</v>
      </c>
      <c r="D30" s="44">
        <v>5</v>
      </c>
      <c r="E30" s="44">
        <v>21</v>
      </c>
      <c r="F30" s="44">
        <v>9</v>
      </c>
      <c r="G30" s="44">
        <v>2</v>
      </c>
      <c r="H30" s="44">
        <v>7</v>
      </c>
      <c r="I30" s="44">
        <v>12</v>
      </c>
      <c r="J30" s="44">
        <v>1</v>
      </c>
      <c r="K30" s="44">
        <v>11</v>
      </c>
      <c r="L30" s="44"/>
      <c r="M30" s="44"/>
      <c r="N30" s="44"/>
      <c r="O30" s="44"/>
      <c r="P30" s="44"/>
      <c r="Q30" s="44"/>
      <c r="R30" s="44">
        <v>5</v>
      </c>
      <c r="S30" s="44">
        <v>85</v>
      </c>
      <c r="T30" s="44">
        <v>1</v>
      </c>
      <c r="U30" s="44"/>
    </row>
    <row r="31" spans="1:21" x14ac:dyDescent="0.25">
      <c r="A31" s="34"/>
      <c r="B31" s="46" t="s">
        <v>35</v>
      </c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</row>
    <row r="32" spans="1:21" ht="32.25" customHeight="1" x14ac:dyDescent="0.25">
      <c r="A32" s="34">
        <v>15</v>
      </c>
      <c r="B32" s="43" t="s">
        <v>36</v>
      </c>
      <c r="C32" s="44">
        <v>1</v>
      </c>
      <c r="D32" s="44"/>
      <c r="E32" s="44">
        <v>1</v>
      </c>
      <c r="F32" s="44"/>
      <c r="G32" s="44"/>
      <c r="H32" s="44"/>
      <c r="I32" s="44">
        <v>2</v>
      </c>
      <c r="J32" s="44"/>
      <c r="K32" s="44">
        <v>2</v>
      </c>
      <c r="L32" s="44">
        <v>25</v>
      </c>
      <c r="M32" s="44"/>
      <c r="N32" s="44">
        <v>25</v>
      </c>
      <c r="O32" s="44">
        <v>561</v>
      </c>
      <c r="P32" s="44">
        <v>531</v>
      </c>
      <c r="Q32" s="44">
        <v>30</v>
      </c>
      <c r="R32" s="44"/>
      <c r="S32" s="44">
        <v>7850</v>
      </c>
      <c r="T32" s="44"/>
      <c r="U32" s="44"/>
    </row>
    <row r="33" spans="1:21" s="51" customFormat="1" ht="31.5" x14ac:dyDescent="0.25">
      <c r="A33" s="52">
        <v>16</v>
      </c>
      <c r="B33" s="55" t="s">
        <v>293</v>
      </c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</row>
    <row r="34" spans="1:21" x14ac:dyDescent="0.25">
      <c r="A34" s="34"/>
      <c r="B34" s="46" t="s">
        <v>58</v>
      </c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</row>
    <row r="35" spans="1:21" ht="31.5" x14ac:dyDescent="0.25">
      <c r="A35" s="34">
        <v>17</v>
      </c>
      <c r="B35" s="57" t="s">
        <v>60</v>
      </c>
      <c r="C35" s="44">
        <v>36</v>
      </c>
      <c r="D35" s="44">
        <v>11</v>
      </c>
      <c r="E35" s="44">
        <v>25</v>
      </c>
      <c r="F35" s="44">
        <v>68</v>
      </c>
      <c r="G35" s="44">
        <v>26</v>
      </c>
      <c r="H35" s="44">
        <v>42</v>
      </c>
      <c r="I35" s="44">
        <v>43</v>
      </c>
      <c r="J35" s="44">
        <v>13</v>
      </c>
      <c r="K35" s="44">
        <v>30</v>
      </c>
      <c r="L35" s="44">
        <v>14</v>
      </c>
      <c r="M35" s="44">
        <v>8</v>
      </c>
      <c r="N35" s="44">
        <v>6</v>
      </c>
      <c r="O35" s="44">
        <v>266</v>
      </c>
      <c r="P35" s="44">
        <v>199</v>
      </c>
      <c r="Q35" s="44">
        <v>67</v>
      </c>
      <c r="R35" s="44">
        <v>2</v>
      </c>
      <c r="S35" s="44">
        <v>1519</v>
      </c>
      <c r="T35" s="44">
        <v>2</v>
      </c>
      <c r="U35" s="44"/>
    </row>
    <row r="36" spans="1:21" ht="47.25" x14ac:dyDescent="0.25">
      <c r="A36" s="34">
        <v>18</v>
      </c>
      <c r="B36" s="57" t="s">
        <v>59</v>
      </c>
      <c r="C36" s="44">
        <v>2</v>
      </c>
      <c r="D36" s="44">
        <v>1</v>
      </c>
      <c r="E36" s="44">
        <v>1</v>
      </c>
      <c r="F36" s="44">
        <v>38</v>
      </c>
      <c r="G36" s="44">
        <v>21</v>
      </c>
      <c r="H36" s="44">
        <v>17</v>
      </c>
      <c r="I36" s="44">
        <v>10</v>
      </c>
      <c r="J36" s="44">
        <v>4</v>
      </c>
      <c r="K36" s="44">
        <v>6</v>
      </c>
      <c r="L36" s="44"/>
      <c r="M36" s="44"/>
      <c r="N36" s="44"/>
      <c r="O36" s="44">
        <v>24</v>
      </c>
      <c r="P36" s="44">
        <v>18</v>
      </c>
      <c r="Q36" s="44">
        <v>6</v>
      </c>
      <c r="R36" s="44">
        <v>2</v>
      </c>
      <c r="S36" s="44">
        <v>97</v>
      </c>
      <c r="T36" s="44"/>
      <c r="U36" s="44"/>
    </row>
    <row r="37" spans="1:21" ht="30.75" customHeight="1" x14ac:dyDescent="0.25">
      <c r="A37" s="34">
        <v>19</v>
      </c>
      <c r="B37" s="57" t="s">
        <v>294</v>
      </c>
      <c r="C37" s="44">
        <v>3</v>
      </c>
      <c r="D37" s="44">
        <v>1</v>
      </c>
      <c r="E37" s="44">
        <v>2</v>
      </c>
      <c r="F37" s="44">
        <v>12</v>
      </c>
      <c r="G37" s="44">
        <v>4</v>
      </c>
      <c r="H37" s="44">
        <v>8</v>
      </c>
      <c r="I37" s="44">
        <v>9</v>
      </c>
      <c r="J37" s="44">
        <v>1</v>
      </c>
      <c r="K37" s="44">
        <v>8</v>
      </c>
      <c r="L37" s="44"/>
      <c r="M37" s="44"/>
      <c r="N37" s="44"/>
      <c r="O37" s="44">
        <v>28</v>
      </c>
      <c r="P37" s="44">
        <v>24</v>
      </c>
      <c r="Q37" s="44">
        <v>4</v>
      </c>
      <c r="R37" s="44">
        <v>2</v>
      </c>
      <c r="S37" s="44">
        <v>16</v>
      </c>
      <c r="T37" s="44">
        <v>1</v>
      </c>
      <c r="U37" s="44"/>
    </row>
    <row r="38" spans="1:21" ht="31.5" x14ac:dyDescent="0.25">
      <c r="A38" s="41">
        <v>20</v>
      </c>
      <c r="B38" s="57" t="s">
        <v>62</v>
      </c>
      <c r="C38" s="44">
        <v>8</v>
      </c>
      <c r="D38" s="44">
        <v>2</v>
      </c>
      <c r="E38" s="44">
        <v>6</v>
      </c>
      <c r="F38" s="44">
        <v>9</v>
      </c>
      <c r="G38" s="44">
        <v>3</v>
      </c>
      <c r="H38" s="44">
        <v>9</v>
      </c>
      <c r="I38" s="44">
        <v>17</v>
      </c>
      <c r="J38" s="44">
        <v>5</v>
      </c>
      <c r="K38" s="44">
        <v>12</v>
      </c>
      <c r="L38" s="44">
        <v>13</v>
      </c>
      <c r="M38" s="44">
        <v>3</v>
      </c>
      <c r="N38" s="44">
        <v>10</v>
      </c>
      <c r="O38" s="44">
        <v>106</v>
      </c>
      <c r="P38" s="44">
        <v>81</v>
      </c>
      <c r="Q38" s="44">
        <v>25</v>
      </c>
      <c r="R38" s="44">
        <v>12</v>
      </c>
      <c r="S38" s="44">
        <v>279</v>
      </c>
      <c r="T38" s="44">
        <v>4</v>
      </c>
      <c r="U38" s="44"/>
    </row>
    <row r="39" spans="1:21" x14ac:dyDescent="0.25">
      <c r="A39" s="34"/>
      <c r="B39" s="46" t="s">
        <v>63</v>
      </c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</row>
    <row r="40" spans="1:21" ht="31.5" x14ac:dyDescent="0.25">
      <c r="A40" s="34">
        <v>21</v>
      </c>
      <c r="B40" s="57" t="s">
        <v>295</v>
      </c>
      <c r="C40" s="44">
        <v>10</v>
      </c>
      <c r="D40" s="44">
        <v>5</v>
      </c>
      <c r="E40" s="44">
        <v>5</v>
      </c>
      <c r="F40" s="44">
        <v>61</v>
      </c>
      <c r="G40" s="44">
        <v>29</v>
      </c>
      <c r="H40" s="44">
        <v>32</v>
      </c>
      <c r="I40" s="44">
        <v>45</v>
      </c>
      <c r="J40" s="44">
        <v>20</v>
      </c>
      <c r="K40" s="44">
        <v>25</v>
      </c>
      <c r="L40" s="44"/>
      <c r="M40" s="44"/>
      <c r="N40" s="44"/>
      <c r="O40" s="44">
        <v>131</v>
      </c>
      <c r="P40" s="44">
        <v>131</v>
      </c>
      <c r="Q40" s="44"/>
      <c r="R40" s="44">
        <v>5</v>
      </c>
      <c r="S40" s="44">
        <v>498</v>
      </c>
      <c r="T40" s="44">
        <v>2</v>
      </c>
      <c r="U40" s="44"/>
    </row>
    <row r="41" spans="1:21" ht="31.5" customHeight="1" x14ac:dyDescent="0.25">
      <c r="A41" s="34">
        <v>22</v>
      </c>
      <c r="B41" s="57" t="s">
        <v>296</v>
      </c>
      <c r="C41" s="44">
        <v>2</v>
      </c>
      <c r="D41" s="44">
        <v>1</v>
      </c>
      <c r="E41" s="44">
        <v>1</v>
      </c>
      <c r="F41" s="44">
        <v>540</v>
      </c>
      <c r="G41" s="44">
        <v>260</v>
      </c>
      <c r="H41" s="44">
        <v>280</v>
      </c>
      <c r="I41" s="44">
        <v>1</v>
      </c>
      <c r="J41" s="44">
        <v>1</v>
      </c>
      <c r="K41" s="44"/>
      <c r="L41" s="44"/>
      <c r="M41" s="44"/>
      <c r="N41" s="44"/>
      <c r="O41" s="44">
        <v>16</v>
      </c>
      <c r="P41" s="44">
        <v>12</v>
      </c>
      <c r="Q41" s="44">
        <v>4</v>
      </c>
      <c r="R41" s="44">
        <v>1</v>
      </c>
      <c r="S41" s="44">
        <v>40</v>
      </c>
      <c r="T41" s="44"/>
      <c r="U41" s="44">
        <v>30</v>
      </c>
    </row>
    <row r="42" spans="1:21" ht="31.5" x14ac:dyDescent="0.25">
      <c r="A42" s="41">
        <v>23</v>
      </c>
      <c r="B42" s="57" t="s">
        <v>66</v>
      </c>
      <c r="C42" s="44">
        <v>3</v>
      </c>
      <c r="D42" s="44"/>
      <c r="E42" s="44">
        <v>3</v>
      </c>
      <c r="F42" s="44">
        <v>26</v>
      </c>
      <c r="G42" s="44">
        <v>14</v>
      </c>
      <c r="H42" s="44">
        <v>12</v>
      </c>
      <c r="I42" s="44">
        <v>5</v>
      </c>
      <c r="J42" s="44">
        <v>1</v>
      </c>
      <c r="K42" s="44">
        <v>4</v>
      </c>
      <c r="L42" s="44"/>
      <c r="M42" s="44"/>
      <c r="N42" s="44"/>
      <c r="O42" s="44">
        <v>10</v>
      </c>
      <c r="P42" s="44">
        <v>10</v>
      </c>
      <c r="Q42" s="44"/>
      <c r="R42" s="44">
        <v>1</v>
      </c>
      <c r="S42" s="44">
        <v>40</v>
      </c>
      <c r="T42" s="44"/>
      <c r="U42" s="44"/>
    </row>
    <row r="43" spans="1:21" x14ac:dyDescent="0.25">
      <c r="A43" s="34"/>
      <c r="B43" s="46" t="s">
        <v>67</v>
      </c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</row>
    <row r="44" spans="1:21" ht="31.5" customHeight="1" x14ac:dyDescent="0.25">
      <c r="A44" s="34">
        <v>24</v>
      </c>
      <c r="B44" s="58" t="s">
        <v>297</v>
      </c>
      <c r="C44" s="44">
        <v>5</v>
      </c>
      <c r="D44" s="44">
        <v>1</v>
      </c>
      <c r="E44" s="44">
        <v>4</v>
      </c>
      <c r="F44" s="44">
        <v>132</v>
      </c>
      <c r="G44" s="44">
        <v>53</v>
      </c>
      <c r="H44" s="44">
        <v>79</v>
      </c>
      <c r="I44" s="44">
        <v>4</v>
      </c>
      <c r="J44" s="44">
        <v>1</v>
      </c>
      <c r="K44" s="44">
        <v>3</v>
      </c>
      <c r="L44" s="44"/>
      <c r="M44" s="44"/>
      <c r="N44" s="44"/>
      <c r="O44" s="44"/>
      <c r="P44" s="44"/>
      <c r="Q44" s="44"/>
      <c r="R44" s="44">
        <v>3</v>
      </c>
      <c r="S44" s="44">
        <v>20</v>
      </c>
      <c r="T44" s="44">
        <v>2</v>
      </c>
      <c r="U44" s="44">
        <v>7</v>
      </c>
    </row>
    <row r="45" spans="1:21" ht="31.5" x14ac:dyDescent="0.25">
      <c r="A45" s="41">
        <v>25</v>
      </c>
      <c r="B45" s="58" t="s">
        <v>298</v>
      </c>
      <c r="C45" s="44">
        <v>8</v>
      </c>
      <c r="D45" s="44">
        <v>1</v>
      </c>
      <c r="E45" s="44">
        <v>7</v>
      </c>
      <c r="F45" s="44">
        <v>26</v>
      </c>
      <c r="G45" s="44">
        <v>13</v>
      </c>
      <c r="H45" s="44">
        <v>13</v>
      </c>
      <c r="I45" s="44">
        <v>14</v>
      </c>
      <c r="J45" s="44">
        <v>3</v>
      </c>
      <c r="K45" s="44">
        <v>11</v>
      </c>
      <c r="L45" s="44"/>
      <c r="M45" s="44"/>
      <c r="N45" s="44"/>
      <c r="O45" s="44">
        <v>30</v>
      </c>
      <c r="P45" s="44">
        <v>22</v>
      </c>
      <c r="Q45" s="44">
        <v>8</v>
      </c>
      <c r="R45" s="44">
        <v>3</v>
      </c>
      <c r="S45" s="44">
        <v>130</v>
      </c>
      <c r="T45" s="44">
        <v>1</v>
      </c>
      <c r="U45" s="44"/>
    </row>
    <row r="46" spans="1:21" x14ac:dyDescent="0.25">
      <c r="A46" s="34"/>
      <c r="B46" s="46" t="s">
        <v>70</v>
      </c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</row>
    <row r="47" spans="1:21" ht="47.25" x14ac:dyDescent="0.25">
      <c r="A47" s="34">
        <v>26</v>
      </c>
      <c r="B47" s="49" t="s">
        <v>77</v>
      </c>
      <c r="C47" s="44"/>
      <c r="D47" s="44"/>
      <c r="E47" s="44"/>
      <c r="F47" s="44">
        <v>1</v>
      </c>
      <c r="G47" s="44"/>
      <c r="H47" s="44">
        <v>1</v>
      </c>
      <c r="I47" s="44">
        <v>1</v>
      </c>
      <c r="J47" s="44"/>
      <c r="K47" s="44">
        <v>1</v>
      </c>
      <c r="L47" s="44"/>
      <c r="M47" s="44"/>
      <c r="N47" s="44"/>
      <c r="O47" s="44"/>
      <c r="P47" s="44"/>
      <c r="Q47" s="44"/>
      <c r="R47" s="44"/>
      <c r="S47" s="44"/>
      <c r="T47" s="44"/>
      <c r="U47" s="44"/>
    </row>
    <row r="48" spans="1:21" ht="34.5" customHeight="1" x14ac:dyDescent="0.25">
      <c r="A48" s="34">
        <v>27</v>
      </c>
      <c r="B48" s="49" t="s">
        <v>76</v>
      </c>
      <c r="C48" s="44">
        <v>1</v>
      </c>
      <c r="D48" s="44"/>
      <c r="E48" s="44">
        <v>1</v>
      </c>
      <c r="F48" s="44">
        <v>3</v>
      </c>
      <c r="G48" s="44">
        <v>2</v>
      </c>
      <c r="H48" s="44">
        <v>1</v>
      </c>
      <c r="I48" s="44">
        <v>1</v>
      </c>
      <c r="J48" s="44"/>
      <c r="K48" s="44">
        <v>1</v>
      </c>
      <c r="L48" s="44"/>
      <c r="M48" s="44"/>
      <c r="N48" s="44"/>
      <c r="O48" s="44"/>
      <c r="P48" s="44"/>
      <c r="Q48" s="44"/>
      <c r="R48" s="44"/>
      <c r="S48" s="44"/>
      <c r="T48" s="44"/>
      <c r="U48" s="44"/>
    </row>
    <row r="49" spans="1:21" ht="33.75" customHeight="1" x14ac:dyDescent="0.25">
      <c r="A49" s="34">
        <v>28</v>
      </c>
      <c r="B49" s="49" t="s">
        <v>75</v>
      </c>
      <c r="C49" s="44">
        <v>2</v>
      </c>
      <c r="D49" s="44">
        <v>1</v>
      </c>
      <c r="E49" s="44">
        <v>1</v>
      </c>
      <c r="F49" s="44">
        <v>3</v>
      </c>
      <c r="G49" s="44">
        <v>2</v>
      </c>
      <c r="H49" s="44">
        <v>1</v>
      </c>
      <c r="I49" s="44"/>
      <c r="J49" s="44"/>
      <c r="K49" s="44"/>
      <c r="L49" s="44"/>
      <c r="M49" s="44"/>
      <c r="N49" s="44"/>
      <c r="O49" s="44">
        <v>2</v>
      </c>
      <c r="P49" s="44">
        <v>2</v>
      </c>
      <c r="Q49" s="44"/>
      <c r="R49" s="44"/>
      <c r="S49" s="44">
        <v>15</v>
      </c>
      <c r="T49" s="44"/>
      <c r="U49" s="44"/>
    </row>
    <row r="50" spans="1:21" ht="31.5" x14ac:dyDescent="0.25">
      <c r="A50" s="34">
        <v>29</v>
      </c>
      <c r="B50" s="57" t="s">
        <v>299</v>
      </c>
      <c r="C50" s="44">
        <v>3</v>
      </c>
      <c r="D50" s="44">
        <v>1</v>
      </c>
      <c r="E50" s="44">
        <v>2</v>
      </c>
      <c r="F50" s="44">
        <v>15</v>
      </c>
      <c r="G50" s="44">
        <v>5</v>
      </c>
      <c r="H50" s="44">
        <v>10</v>
      </c>
      <c r="I50" s="44">
        <v>8</v>
      </c>
      <c r="J50" s="44">
        <v>1</v>
      </c>
      <c r="K50" s="44">
        <v>7</v>
      </c>
      <c r="L50" s="44"/>
      <c r="M50" s="44"/>
      <c r="N50" s="44"/>
      <c r="O50" s="44"/>
      <c r="P50" s="44"/>
      <c r="Q50" s="44"/>
      <c r="R50" s="44"/>
      <c r="S50" s="44">
        <v>1</v>
      </c>
      <c r="T50" s="44"/>
      <c r="U50" s="44"/>
    </row>
    <row r="51" spans="1:21" ht="30.75" customHeight="1" x14ac:dyDescent="0.25">
      <c r="A51" s="34">
        <v>30</v>
      </c>
      <c r="B51" s="57" t="s">
        <v>74</v>
      </c>
      <c r="C51" s="44">
        <v>3</v>
      </c>
      <c r="D51" s="44">
        <v>2</v>
      </c>
      <c r="E51" s="44">
        <v>1</v>
      </c>
      <c r="F51" s="44">
        <v>1</v>
      </c>
      <c r="G51" s="44">
        <v>1</v>
      </c>
      <c r="H51" s="44"/>
      <c r="I51" s="44">
        <v>7</v>
      </c>
      <c r="J51" s="44">
        <v>3</v>
      </c>
      <c r="K51" s="44">
        <v>4</v>
      </c>
      <c r="L51" s="44"/>
      <c r="M51" s="44"/>
      <c r="N51" s="44"/>
      <c r="O51" s="44"/>
      <c r="P51" s="44"/>
      <c r="Q51" s="44"/>
      <c r="R51" s="44">
        <v>1</v>
      </c>
      <c r="S51" s="44"/>
      <c r="T51" s="44"/>
      <c r="U51" s="44"/>
    </row>
    <row r="52" spans="1:21" ht="31.5" x14ac:dyDescent="0.25">
      <c r="A52" s="34">
        <v>31</v>
      </c>
      <c r="B52" s="49" t="s">
        <v>300</v>
      </c>
      <c r="C52" s="44">
        <v>1</v>
      </c>
      <c r="D52" s="44">
        <v>1</v>
      </c>
      <c r="E52" s="44"/>
      <c r="F52" s="44">
        <v>2</v>
      </c>
      <c r="G52" s="44">
        <v>1</v>
      </c>
      <c r="H52" s="44">
        <v>1</v>
      </c>
      <c r="I52" s="44">
        <v>2</v>
      </c>
      <c r="J52" s="44">
        <v>1</v>
      </c>
      <c r="K52" s="44">
        <v>1</v>
      </c>
      <c r="L52" s="44"/>
      <c r="M52" s="44"/>
      <c r="N52" s="44"/>
      <c r="O52" s="44"/>
      <c r="P52" s="44"/>
      <c r="Q52" s="44"/>
      <c r="R52" s="44">
        <v>1</v>
      </c>
      <c r="S52" s="44"/>
      <c r="T52" s="44"/>
      <c r="U52" s="44"/>
    </row>
    <row r="53" spans="1:21" ht="78.75" x14ac:dyDescent="0.25">
      <c r="A53" s="34">
        <v>32</v>
      </c>
      <c r="B53" s="57" t="s">
        <v>71</v>
      </c>
      <c r="C53" s="44">
        <v>9</v>
      </c>
      <c r="D53" s="44">
        <v>2</v>
      </c>
      <c r="E53" s="44">
        <v>7</v>
      </c>
      <c r="F53" s="44">
        <v>37</v>
      </c>
      <c r="G53" s="44">
        <v>13</v>
      </c>
      <c r="H53" s="44">
        <v>24</v>
      </c>
      <c r="I53" s="44">
        <v>7</v>
      </c>
      <c r="J53" s="44">
        <v>1</v>
      </c>
      <c r="K53" s="44">
        <v>6</v>
      </c>
      <c r="L53" s="44"/>
      <c r="M53" s="44"/>
      <c r="N53" s="44"/>
      <c r="O53" s="44"/>
      <c r="P53" s="44"/>
      <c r="Q53" s="44"/>
      <c r="R53" s="44">
        <v>2</v>
      </c>
      <c r="S53" s="44">
        <v>5</v>
      </c>
      <c r="T53" s="44"/>
      <c r="U53" s="44"/>
    </row>
    <row r="54" spans="1:21" ht="50.25" customHeight="1" x14ac:dyDescent="0.25">
      <c r="A54" s="34">
        <v>33</v>
      </c>
      <c r="B54" s="57" t="s">
        <v>301</v>
      </c>
      <c r="C54" s="44">
        <v>10</v>
      </c>
      <c r="D54" s="44">
        <v>1</v>
      </c>
      <c r="E54" s="44">
        <v>9</v>
      </c>
      <c r="F54" s="44">
        <v>37</v>
      </c>
      <c r="G54" s="44">
        <v>14</v>
      </c>
      <c r="H54" s="44">
        <v>23</v>
      </c>
      <c r="I54" s="44">
        <v>21</v>
      </c>
      <c r="J54" s="44">
        <v>5</v>
      </c>
      <c r="K54" s="44">
        <v>16</v>
      </c>
      <c r="L54" s="44"/>
      <c r="M54" s="44"/>
      <c r="N54" s="44"/>
      <c r="O54" s="44">
        <v>25</v>
      </c>
      <c r="P54" s="44">
        <v>18</v>
      </c>
      <c r="Q54" s="44">
        <v>7</v>
      </c>
      <c r="R54" s="44"/>
      <c r="S54" s="44">
        <v>24</v>
      </c>
      <c r="T54" s="44">
        <v>2</v>
      </c>
      <c r="U54" s="44">
        <v>0</v>
      </c>
    </row>
    <row r="55" spans="1:21" ht="51.75" customHeight="1" x14ac:dyDescent="0.25">
      <c r="A55" s="34">
        <v>34</v>
      </c>
      <c r="B55" s="57" t="s">
        <v>72</v>
      </c>
      <c r="C55" s="44">
        <v>2</v>
      </c>
      <c r="D55" s="44"/>
      <c r="E55" s="44">
        <v>2</v>
      </c>
      <c r="F55" s="44">
        <v>27</v>
      </c>
      <c r="G55" s="44">
        <v>11</v>
      </c>
      <c r="H55" s="44">
        <v>16</v>
      </c>
      <c r="I55" s="44">
        <v>5</v>
      </c>
      <c r="J55" s="44"/>
      <c r="K55" s="44">
        <v>5</v>
      </c>
      <c r="L55" s="44"/>
      <c r="M55" s="44"/>
      <c r="N55" s="44"/>
      <c r="O55" s="44">
        <v>3</v>
      </c>
      <c r="P55" s="44">
        <v>2</v>
      </c>
      <c r="Q55" s="44">
        <v>1</v>
      </c>
      <c r="R55" s="44">
        <v>1</v>
      </c>
      <c r="S55" s="44">
        <v>53</v>
      </c>
      <c r="T55" s="44"/>
      <c r="U55" s="44"/>
    </row>
    <row r="56" spans="1:21" ht="48.75" customHeight="1" x14ac:dyDescent="0.25">
      <c r="A56" s="34">
        <v>35</v>
      </c>
      <c r="B56" s="57" t="s">
        <v>302</v>
      </c>
      <c r="C56" s="44">
        <v>2</v>
      </c>
      <c r="D56" s="44">
        <v>1</v>
      </c>
      <c r="E56" s="44">
        <v>1</v>
      </c>
      <c r="F56" s="44">
        <v>154</v>
      </c>
      <c r="G56" s="44">
        <v>78</v>
      </c>
      <c r="H56" s="44">
        <v>76</v>
      </c>
      <c r="I56" s="44">
        <v>5</v>
      </c>
      <c r="J56" s="44">
        <v>3</v>
      </c>
      <c r="K56" s="44">
        <v>2</v>
      </c>
      <c r="L56" s="44"/>
      <c r="M56" s="44"/>
      <c r="N56" s="44"/>
      <c r="O56" s="44"/>
      <c r="P56" s="44"/>
      <c r="Q56" s="44"/>
      <c r="R56" s="44">
        <v>1</v>
      </c>
      <c r="S56" s="44">
        <v>3</v>
      </c>
      <c r="T56" s="44"/>
      <c r="U56" s="44">
        <v>4</v>
      </c>
    </row>
    <row r="57" spans="1:21" x14ac:dyDescent="0.25">
      <c r="A57" s="34"/>
      <c r="B57" s="46" t="s">
        <v>83</v>
      </c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</row>
    <row r="58" spans="1:21" s="51" customFormat="1" ht="63" x14ac:dyDescent="0.25">
      <c r="A58" s="52">
        <v>36</v>
      </c>
      <c r="B58" s="59" t="s">
        <v>303</v>
      </c>
      <c r="C58" s="54">
        <v>4</v>
      </c>
      <c r="D58" s="54">
        <v>1</v>
      </c>
      <c r="E58" s="54">
        <v>3</v>
      </c>
      <c r="F58" s="54">
        <v>4</v>
      </c>
      <c r="G58" s="54">
        <v>1</v>
      </c>
      <c r="H58" s="54">
        <v>3</v>
      </c>
      <c r="I58" s="54">
        <v>6</v>
      </c>
      <c r="J58" s="54">
        <v>1</v>
      </c>
      <c r="K58" s="54">
        <v>5</v>
      </c>
      <c r="L58" s="54">
        <v>20</v>
      </c>
      <c r="M58" s="54">
        <v>3</v>
      </c>
      <c r="N58" s="54">
        <v>17</v>
      </c>
      <c r="O58" s="54">
        <v>23</v>
      </c>
      <c r="P58" s="54">
        <v>21</v>
      </c>
      <c r="Q58" s="54">
        <v>2</v>
      </c>
      <c r="R58" s="54">
        <v>2</v>
      </c>
      <c r="S58" s="54">
        <v>259</v>
      </c>
      <c r="T58" s="54"/>
      <c r="U58" s="54"/>
    </row>
    <row r="59" spans="1:21" ht="31.5" x14ac:dyDescent="0.25">
      <c r="A59" s="34">
        <v>37</v>
      </c>
      <c r="B59" s="57" t="s">
        <v>87</v>
      </c>
      <c r="C59" s="44">
        <v>4</v>
      </c>
      <c r="D59" s="44"/>
      <c r="E59" s="44">
        <v>4</v>
      </c>
      <c r="F59" s="44"/>
      <c r="G59" s="44"/>
      <c r="H59" s="44"/>
      <c r="I59" s="44">
        <v>2</v>
      </c>
      <c r="J59" s="44"/>
      <c r="K59" s="44">
        <v>2</v>
      </c>
      <c r="L59" s="44">
        <v>1</v>
      </c>
      <c r="M59" s="44"/>
      <c r="N59" s="44">
        <v>1</v>
      </c>
      <c r="O59" s="44">
        <v>189</v>
      </c>
      <c r="P59" s="44">
        <v>189</v>
      </c>
      <c r="Q59" s="44"/>
      <c r="R59" s="44">
        <v>2</v>
      </c>
      <c r="S59" s="44">
        <v>1215</v>
      </c>
      <c r="T59" s="44"/>
      <c r="U59" s="44"/>
    </row>
    <row r="60" spans="1:21" ht="63" x14ac:dyDescent="0.25">
      <c r="A60" s="34">
        <v>38</v>
      </c>
      <c r="B60" s="57" t="s">
        <v>304</v>
      </c>
      <c r="C60" s="44">
        <v>9</v>
      </c>
      <c r="D60" s="44">
        <v>1</v>
      </c>
      <c r="E60" s="44">
        <v>8</v>
      </c>
      <c r="F60" s="44">
        <v>5</v>
      </c>
      <c r="G60" s="44"/>
      <c r="H60" s="44">
        <v>5</v>
      </c>
      <c r="I60" s="44">
        <v>13</v>
      </c>
      <c r="J60" s="44">
        <v>1</v>
      </c>
      <c r="K60" s="44">
        <v>12</v>
      </c>
      <c r="L60" s="44">
        <v>7</v>
      </c>
      <c r="M60" s="44"/>
      <c r="N60" s="44">
        <v>7</v>
      </c>
      <c r="O60" s="44">
        <v>114</v>
      </c>
      <c r="P60" s="44">
        <v>85</v>
      </c>
      <c r="Q60" s="44">
        <v>29</v>
      </c>
      <c r="R60" s="44">
        <v>1</v>
      </c>
      <c r="S60" s="44">
        <v>804</v>
      </c>
      <c r="T60" s="44">
        <v>3</v>
      </c>
      <c r="U60" s="44"/>
    </row>
    <row r="61" spans="1:21" ht="34.5" customHeight="1" x14ac:dyDescent="0.25">
      <c r="A61" s="34">
        <v>39</v>
      </c>
      <c r="B61" s="48" t="s">
        <v>305</v>
      </c>
      <c r="C61" s="44">
        <v>1</v>
      </c>
      <c r="D61" s="44"/>
      <c r="E61" s="44">
        <v>1</v>
      </c>
      <c r="F61" s="44">
        <v>5</v>
      </c>
      <c r="G61" s="44">
        <v>1</v>
      </c>
      <c r="H61" s="44">
        <v>4</v>
      </c>
      <c r="I61" s="44">
        <v>4</v>
      </c>
      <c r="J61" s="44"/>
      <c r="K61" s="44">
        <v>4</v>
      </c>
      <c r="L61" s="44">
        <v>27</v>
      </c>
      <c r="M61" s="44">
        <v>3</v>
      </c>
      <c r="N61" s="44">
        <v>24</v>
      </c>
      <c r="O61" s="44">
        <v>52</v>
      </c>
      <c r="P61" s="44">
        <v>49</v>
      </c>
      <c r="Q61" s="44">
        <v>3</v>
      </c>
      <c r="R61" s="44">
        <v>2</v>
      </c>
      <c r="S61" s="44">
        <v>418</v>
      </c>
      <c r="T61" s="44"/>
      <c r="U61" s="44"/>
    </row>
    <row r="62" spans="1:21" s="51" customFormat="1" ht="31.5" x14ac:dyDescent="0.25">
      <c r="A62" s="52">
        <v>40</v>
      </c>
      <c r="B62" s="55" t="s">
        <v>293</v>
      </c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</row>
    <row r="63" spans="1:21" x14ac:dyDescent="0.25">
      <c r="A63" s="34"/>
      <c r="B63" s="46" t="s">
        <v>88</v>
      </c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</row>
    <row r="64" spans="1:21" s="60" customFormat="1" ht="36.75" customHeight="1" x14ac:dyDescent="0.25">
      <c r="A64" s="61">
        <v>41</v>
      </c>
      <c r="B64" s="57" t="s">
        <v>306</v>
      </c>
      <c r="C64" s="44">
        <v>129</v>
      </c>
      <c r="D64" s="44">
        <v>34</v>
      </c>
      <c r="E64" s="44">
        <v>95</v>
      </c>
      <c r="F64" s="44"/>
      <c r="G64" s="44"/>
      <c r="H64" s="44"/>
      <c r="I64" s="44"/>
      <c r="J64" s="44"/>
      <c r="K64" s="44"/>
      <c r="L64" s="44">
        <v>130</v>
      </c>
      <c r="M64" s="44">
        <v>1</v>
      </c>
      <c r="N64" s="44">
        <v>129</v>
      </c>
      <c r="O64" s="44"/>
      <c r="P64" s="44"/>
      <c r="Q64" s="44"/>
      <c r="R64" s="44">
        <v>1</v>
      </c>
      <c r="S64" s="44">
        <v>11695</v>
      </c>
      <c r="T64" s="44"/>
      <c r="U64" s="44"/>
    </row>
    <row r="65" spans="1:21" s="51" customFormat="1" ht="47.25" customHeight="1" x14ac:dyDescent="0.25">
      <c r="A65" s="52">
        <v>42</v>
      </c>
      <c r="B65" s="59" t="s">
        <v>89</v>
      </c>
      <c r="C65" s="54">
        <v>5</v>
      </c>
      <c r="D65" s="54">
        <v>2</v>
      </c>
      <c r="E65" s="54">
        <v>3</v>
      </c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>
        <v>1100</v>
      </c>
      <c r="T65" s="54"/>
      <c r="U65" s="54"/>
    </row>
    <row r="66" spans="1:21" ht="46.5" customHeight="1" x14ac:dyDescent="0.25">
      <c r="A66" s="34">
        <v>43</v>
      </c>
      <c r="B66" s="57" t="s">
        <v>307</v>
      </c>
      <c r="C66" s="44">
        <v>50</v>
      </c>
      <c r="D66" s="44">
        <v>20</v>
      </c>
      <c r="E66" s="44">
        <v>30</v>
      </c>
      <c r="F66" s="44"/>
      <c r="G66" s="44"/>
      <c r="H66" s="44"/>
      <c r="I66" s="44"/>
      <c r="J66" s="44"/>
      <c r="K66" s="44"/>
      <c r="L66" s="44">
        <v>50</v>
      </c>
      <c r="M66" s="44">
        <v>15</v>
      </c>
      <c r="N66" s="44">
        <v>35</v>
      </c>
      <c r="O66" s="44"/>
      <c r="P66" s="44"/>
      <c r="Q66" s="44"/>
      <c r="R66" s="44"/>
      <c r="S66" s="44">
        <v>2400</v>
      </c>
      <c r="T66" s="44"/>
      <c r="U66" s="44"/>
    </row>
    <row r="67" spans="1:21" s="51" customFormat="1" ht="63" x14ac:dyDescent="0.25">
      <c r="A67" s="52">
        <v>44</v>
      </c>
      <c r="B67" s="59" t="s">
        <v>90</v>
      </c>
      <c r="C67" s="54">
        <v>11</v>
      </c>
      <c r="D67" s="54">
        <v>5</v>
      </c>
      <c r="E67" s="54">
        <v>6</v>
      </c>
      <c r="F67" s="54"/>
      <c r="G67" s="54"/>
      <c r="H67" s="54"/>
      <c r="I67" s="54"/>
      <c r="J67" s="54"/>
      <c r="K67" s="54"/>
      <c r="L67" s="54">
        <v>20</v>
      </c>
      <c r="M67" s="54">
        <v>6</v>
      </c>
      <c r="N67" s="54">
        <v>14</v>
      </c>
      <c r="O67" s="54"/>
      <c r="P67" s="54"/>
      <c r="Q67" s="54"/>
      <c r="R67" s="54"/>
      <c r="S67" s="54">
        <v>1287</v>
      </c>
      <c r="T67" s="54"/>
      <c r="U67" s="54"/>
    </row>
    <row r="68" spans="1:21" s="51" customFormat="1" ht="31.5" x14ac:dyDescent="0.25">
      <c r="A68" s="52">
        <v>45</v>
      </c>
      <c r="B68" s="55" t="s">
        <v>293</v>
      </c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</row>
    <row r="69" spans="1:21" x14ac:dyDescent="0.25">
      <c r="A69" s="34"/>
      <c r="B69" s="46" t="s">
        <v>108</v>
      </c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</row>
    <row r="70" spans="1:21" s="60" customFormat="1" ht="31.5" x14ac:dyDescent="0.25">
      <c r="A70" s="62">
        <v>46</v>
      </c>
      <c r="B70" s="57" t="s">
        <v>118</v>
      </c>
      <c r="C70" s="44">
        <v>14</v>
      </c>
      <c r="D70" s="44">
        <v>7</v>
      </c>
      <c r="E70" s="44">
        <v>7</v>
      </c>
      <c r="F70" s="44">
        <v>131</v>
      </c>
      <c r="G70" s="44">
        <v>56</v>
      </c>
      <c r="H70" s="44">
        <v>75</v>
      </c>
      <c r="I70" s="44">
        <v>75</v>
      </c>
      <c r="J70" s="44">
        <v>22</v>
      </c>
      <c r="K70" s="44">
        <v>53</v>
      </c>
      <c r="L70" s="44">
        <v>39</v>
      </c>
      <c r="M70" s="44"/>
      <c r="N70" s="44">
        <v>39</v>
      </c>
      <c r="O70" s="44">
        <v>142</v>
      </c>
      <c r="P70" s="44">
        <v>132</v>
      </c>
      <c r="Q70" s="44">
        <v>10</v>
      </c>
      <c r="R70" s="44">
        <v>12</v>
      </c>
      <c r="S70" s="44">
        <v>513</v>
      </c>
      <c r="T70" s="44">
        <v>1</v>
      </c>
      <c r="U70" s="44"/>
    </row>
    <row r="71" spans="1:21" ht="30" customHeight="1" x14ac:dyDescent="0.25">
      <c r="A71" s="34">
        <v>47</v>
      </c>
      <c r="B71" s="57" t="s">
        <v>308</v>
      </c>
      <c r="C71" s="44">
        <v>9</v>
      </c>
      <c r="D71" s="44">
        <v>2</v>
      </c>
      <c r="E71" s="44">
        <v>7</v>
      </c>
      <c r="F71" s="44">
        <v>590</v>
      </c>
      <c r="G71" s="44">
        <v>275</v>
      </c>
      <c r="H71" s="44">
        <v>315</v>
      </c>
      <c r="I71" s="44">
        <v>23</v>
      </c>
      <c r="J71" s="44">
        <v>4</v>
      </c>
      <c r="K71" s="44">
        <v>19</v>
      </c>
      <c r="L71" s="44"/>
      <c r="M71" s="44"/>
      <c r="N71" s="44"/>
      <c r="O71" s="44">
        <v>21</v>
      </c>
      <c r="P71" s="44">
        <v>18</v>
      </c>
      <c r="Q71" s="44">
        <v>3</v>
      </c>
      <c r="R71" s="44">
        <v>3</v>
      </c>
      <c r="S71" s="44">
        <v>78</v>
      </c>
      <c r="T71" s="44">
        <v>3</v>
      </c>
      <c r="U71" s="44">
        <v>6</v>
      </c>
    </row>
    <row r="72" spans="1:21" ht="63" x14ac:dyDescent="0.25">
      <c r="A72" s="41">
        <v>48</v>
      </c>
      <c r="B72" s="57" t="s">
        <v>117</v>
      </c>
      <c r="C72" s="44">
        <v>1</v>
      </c>
      <c r="D72" s="44">
        <v>1</v>
      </c>
      <c r="E72" s="44"/>
      <c r="F72" s="44"/>
      <c r="G72" s="44"/>
      <c r="H72" s="44"/>
      <c r="I72" s="44">
        <v>2</v>
      </c>
      <c r="J72" s="44">
        <v>1</v>
      </c>
      <c r="K72" s="44">
        <v>1</v>
      </c>
      <c r="L72" s="44">
        <v>7</v>
      </c>
      <c r="M72" s="44">
        <v>3</v>
      </c>
      <c r="N72" s="44">
        <v>4</v>
      </c>
      <c r="O72" s="44">
        <v>7</v>
      </c>
      <c r="P72" s="44">
        <v>5</v>
      </c>
      <c r="Q72" s="44">
        <v>2</v>
      </c>
      <c r="R72" s="44"/>
      <c r="S72" s="44">
        <v>53</v>
      </c>
      <c r="T72" s="44"/>
      <c r="U72" s="44"/>
    </row>
    <row r="73" spans="1:21" ht="47.25" x14ac:dyDescent="0.25">
      <c r="A73" s="34">
        <v>49</v>
      </c>
      <c r="B73" s="57" t="s">
        <v>116</v>
      </c>
      <c r="C73" s="44">
        <v>3</v>
      </c>
      <c r="D73" s="44">
        <v>2</v>
      </c>
      <c r="E73" s="44">
        <v>1</v>
      </c>
      <c r="F73" s="44">
        <v>11</v>
      </c>
      <c r="G73" s="44">
        <v>6</v>
      </c>
      <c r="H73" s="44">
        <v>5</v>
      </c>
      <c r="I73" s="44">
        <v>6</v>
      </c>
      <c r="J73" s="44">
        <v>2</v>
      </c>
      <c r="K73" s="44">
        <v>4</v>
      </c>
      <c r="L73" s="44"/>
      <c r="M73" s="44"/>
      <c r="N73" s="44"/>
      <c r="O73" s="44">
        <v>6</v>
      </c>
      <c r="P73" s="44">
        <v>5</v>
      </c>
      <c r="Q73" s="44">
        <v>1</v>
      </c>
      <c r="R73" s="44">
        <v>4</v>
      </c>
      <c r="S73" s="44">
        <v>7</v>
      </c>
      <c r="T73" s="44"/>
      <c r="U73" s="44"/>
    </row>
    <row r="74" spans="1:21" ht="47.25" x14ac:dyDescent="0.25">
      <c r="A74" s="41">
        <v>50</v>
      </c>
      <c r="B74" s="57" t="s">
        <v>111</v>
      </c>
      <c r="C74" s="44">
        <v>9</v>
      </c>
      <c r="D74" s="44">
        <v>1</v>
      </c>
      <c r="E74" s="44">
        <v>8</v>
      </c>
      <c r="F74" s="44">
        <v>48</v>
      </c>
      <c r="G74" s="44">
        <v>30</v>
      </c>
      <c r="H74" s="44">
        <v>18</v>
      </c>
      <c r="I74" s="44">
        <v>19</v>
      </c>
      <c r="J74" s="44">
        <v>7</v>
      </c>
      <c r="K74" s="44">
        <v>12</v>
      </c>
      <c r="L74" s="44"/>
      <c r="M74" s="44"/>
      <c r="N74" s="44"/>
      <c r="O74" s="44">
        <v>23</v>
      </c>
      <c r="P74" s="44">
        <v>21</v>
      </c>
      <c r="Q74" s="44">
        <v>2</v>
      </c>
      <c r="R74" s="44">
        <v>3</v>
      </c>
      <c r="S74" s="44">
        <v>50</v>
      </c>
      <c r="T74" s="44"/>
      <c r="U74" s="44"/>
    </row>
    <row r="75" spans="1:21" ht="53.25" customHeight="1" x14ac:dyDescent="0.25">
      <c r="A75" s="34">
        <v>51</v>
      </c>
      <c r="B75" s="57" t="s">
        <v>309</v>
      </c>
      <c r="C75" s="44">
        <v>7</v>
      </c>
      <c r="D75" s="44">
        <v>1</v>
      </c>
      <c r="E75" s="44">
        <v>6</v>
      </c>
      <c r="F75" s="44">
        <v>20</v>
      </c>
      <c r="G75" s="44">
        <v>11</v>
      </c>
      <c r="H75" s="44">
        <v>9</v>
      </c>
      <c r="I75" s="44">
        <v>14</v>
      </c>
      <c r="J75" s="44">
        <v>4</v>
      </c>
      <c r="K75" s="44">
        <v>10</v>
      </c>
      <c r="L75" s="44"/>
      <c r="M75" s="44"/>
      <c r="N75" s="44"/>
      <c r="O75" s="44">
        <v>14</v>
      </c>
      <c r="P75" s="44">
        <v>12</v>
      </c>
      <c r="Q75" s="44">
        <v>2</v>
      </c>
      <c r="R75" s="44">
        <v>3</v>
      </c>
      <c r="S75" s="44">
        <v>35</v>
      </c>
      <c r="T75" s="44"/>
      <c r="U75" s="44"/>
    </row>
    <row r="76" spans="1:21" ht="48" customHeight="1" x14ac:dyDescent="0.25">
      <c r="A76" s="41">
        <v>52</v>
      </c>
      <c r="B76" s="57" t="s">
        <v>310</v>
      </c>
      <c r="C76" s="44">
        <v>25</v>
      </c>
      <c r="D76" s="44">
        <v>7</v>
      </c>
      <c r="E76" s="44">
        <v>18</v>
      </c>
      <c r="F76" s="44">
        <v>47</v>
      </c>
      <c r="G76" s="44">
        <v>30</v>
      </c>
      <c r="H76" s="44">
        <v>17</v>
      </c>
      <c r="I76" s="44">
        <v>25</v>
      </c>
      <c r="J76" s="44">
        <v>5</v>
      </c>
      <c r="K76" s="44">
        <v>20</v>
      </c>
      <c r="L76" s="44">
        <v>30</v>
      </c>
      <c r="M76" s="44">
        <v>4</v>
      </c>
      <c r="N76" s="44">
        <v>26</v>
      </c>
      <c r="O76" s="44">
        <v>30</v>
      </c>
      <c r="P76" s="44">
        <v>27</v>
      </c>
      <c r="Q76" s="44">
        <v>3</v>
      </c>
      <c r="R76" s="44">
        <v>4</v>
      </c>
      <c r="S76" s="44">
        <v>54</v>
      </c>
      <c r="T76" s="44"/>
      <c r="U76" s="44"/>
    </row>
    <row r="77" spans="1:21" ht="31.5" x14ac:dyDescent="0.25">
      <c r="A77" s="34">
        <v>53</v>
      </c>
      <c r="B77" s="57" t="s">
        <v>115</v>
      </c>
      <c r="C77" s="44">
        <v>1</v>
      </c>
      <c r="D77" s="44"/>
      <c r="E77" s="44">
        <v>1</v>
      </c>
      <c r="F77" s="44">
        <v>16</v>
      </c>
      <c r="G77" s="44">
        <v>8</v>
      </c>
      <c r="H77" s="44">
        <v>8</v>
      </c>
      <c r="I77" s="44">
        <v>4</v>
      </c>
      <c r="J77" s="44">
        <v>1</v>
      </c>
      <c r="K77" s="44">
        <v>3</v>
      </c>
      <c r="L77" s="44"/>
      <c r="M77" s="44"/>
      <c r="N77" s="44"/>
      <c r="O77" s="44"/>
      <c r="P77" s="44"/>
      <c r="Q77" s="44"/>
      <c r="R77" s="44"/>
      <c r="S77" s="44"/>
      <c r="T77" s="44"/>
      <c r="U77" s="44"/>
    </row>
    <row r="78" spans="1:21" ht="36" customHeight="1" x14ac:dyDescent="0.25">
      <c r="A78" s="41">
        <v>54</v>
      </c>
      <c r="B78" s="57" t="s">
        <v>110</v>
      </c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</row>
    <row r="79" spans="1:21" s="51" customFormat="1" ht="31.5" customHeight="1" x14ac:dyDescent="0.25">
      <c r="A79" s="52">
        <v>55</v>
      </c>
      <c r="B79" s="59" t="s">
        <v>114</v>
      </c>
      <c r="C79" s="54"/>
      <c r="D79" s="54"/>
      <c r="E79" s="54"/>
      <c r="F79" s="54">
        <v>10</v>
      </c>
      <c r="G79" s="54">
        <v>5</v>
      </c>
      <c r="H79" s="54">
        <v>5</v>
      </c>
      <c r="I79" s="54">
        <v>3</v>
      </c>
      <c r="J79" s="54">
        <v>1</v>
      </c>
      <c r="K79" s="54">
        <v>1</v>
      </c>
      <c r="L79" s="54"/>
      <c r="M79" s="54"/>
      <c r="N79" s="54"/>
      <c r="O79" s="54">
        <v>2</v>
      </c>
      <c r="P79" s="54">
        <v>2</v>
      </c>
      <c r="Q79" s="54"/>
      <c r="R79" s="54">
        <v>1</v>
      </c>
      <c r="S79" s="54">
        <v>15</v>
      </c>
      <c r="T79" s="54"/>
      <c r="U79" s="54"/>
    </row>
    <row r="80" spans="1:21" s="51" customFormat="1" ht="30.75" customHeight="1" x14ac:dyDescent="0.25">
      <c r="A80" s="63">
        <v>56</v>
      </c>
      <c r="B80" s="55" t="s">
        <v>293</v>
      </c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</row>
    <row r="81" spans="1:21" ht="17.25" customHeight="1" x14ac:dyDescent="0.25">
      <c r="A81" s="41"/>
      <c r="B81" s="46" t="s">
        <v>119</v>
      </c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</row>
    <row r="82" spans="1:21" ht="35.25" customHeight="1" x14ac:dyDescent="0.25">
      <c r="A82" s="34">
        <v>57</v>
      </c>
      <c r="B82" s="57" t="s">
        <v>126</v>
      </c>
      <c r="C82" s="44">
        <v>32</v>
      </c>
      <c r="D82" s="44">
        <v>7</v>
      </c>
      <c r="E82" s="44">
        <v>25</v>
      </c>
      <c r="F82" s="44"/>
      <c r="G82" s="44"/>
      <c r="H82" s="44"/>
      <c r="I82" s="44">
        <v>4</v>
      </c>
      <c r="J82" s="44">
        <v>1</v>
      </c>
      <c r="K82" s="44">
        <v>3</v>
      </c>
      <c r="L82" s="44">
        <v>37</v>
      </c>
      <c r="M82" s="44">
        <v>8</v>
      </c>
      <c r="N82" s="44">
        <v>29</v>
      </c>
      <c r="O82" s="44">
        <v>23</v>
      </c>
      <c r="P82" s="44">
        <v>17</v>
      </c>
      <c r="Q82" s="44">
        <v>6</v>
      </c>
      <c r="R82" s="44">
        <v>2</v>
      </c>
      <c r="S82" s="44">
        <v>3250</v>
      </c>
      <c r="T82" s="44"/>
      <c r="U82" s="44"/>
    </row>
    <row r="83" spans="1:21" ht="35.25" customHeight="1" x14ac:dyDescent="0.25">
      <c r="A83" s="34">
        <v>58</v>
      </c>
      <c r="B83" s="48" t="s">
        <v>311</v>
      </c>
      <c r="C83" s="44">
        <v>32</v>
      </c>
      <c r="D83" s="44">
        <v>9</v>
      </c>
      <c r="E83" s="44">
        <v>23</v>
      </c>
      <c r="F83" s="44"/>
      <c r="G83" s="44"/>
      <c r="H83" s="44"/>
      <c r="I83" s="44">
        <v>5</v>
      </c>
      <c r="J83" s="44">
        <v>1</v>
      </c>
      <c r="K83" s="44">
        <v>4</v>
      </c>
      <c r="L83" s="44">
        <v>33</v>
      </c>
      <c r="M83" s="44"/>
      <c r="N83" s="44">
        <v>33</v>
      </c>
      <c r="O83" s="44">
        <v>15</v>
      </c>
      <c r="P83" s="44">
        <v>15</v>
      </c>
      <c r="Q83" s="44"/>
      <c r="R83" s="44">
        <v>1</v>
      </c>
      <c r="S83" s="44">
        <v>2193</v>
      </c>
      <c r="T83" s="44"/>
      <c r="U83" s="44"/>
    </row>
    <row r="84" spans="1:21" s="51" customFormat="1" ht="35.25" customHeight="1" x14ac:dyDescent="0.25">
      <c r="A84" s="52">
        <v>59</v>
      </c>
      <c r="B84" s="55" t="s">
        <v>293</v>
      </c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</row>
    <row r="85" spans="1:21" ht="17.25" customHeight="1" x14ac:dyDescent="0.25">
      <c r="A85" s="41"/>
      <c r="B85" s="46" t="s">
        <v>127</v>
      </c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</row>
    <row r="86" spans="1:21" ht="31.5" x14ac:dyDescent="0.25">
      <c r="A86" s="34">
        <v>60</v>
      </c>
      <c r="B86" s="57" t="s">
        <v>129</v>
      </c>
      <c r="C86" s="44">
        <v>2</v>
      </c>
      <c r="D86" s="44"/>
      <c r="E86" s="44">
        <v>2</v>
      </c>
      <c r="F86" s="44">
        <v>32</v>
      </c>
      <c r="G86" s="44">
        <v>11</v>
      </c>
      <c r="H86" s="44">
        <v>21</v>
      </c>
      <c r="I86" s="44">
        <v>2</v>
      </c>
      <c r="J86" s="44"/>
      <c r="K86" s="44">
        <v>2</v>
      </c>
      <c r="L86" s="44"/>
      <c r="M86" s="44"/>
      <c r="N86" s="44"/>
      <c r="O86" s="44"/>
      <c r="P86" s="44"/>
      <c r="Q86" s="44"/>
      <c r="R86" s="44">
        <v>1</v>
      </c>
      <c r="S86" s="44"/>
      <c r="T86" s="44"/>
      <c r="U86" s="44">
        <v>6</v>
      </c>
    </row>
    <row r="87" spans="1:21" ht="51.75" customHeight="1" x14ac:dyDescent="0.25">
      <c r="A87" s="34">
        <v>61</v>
      </c>
      <c r="B87" s="64" t="s">
        <v>128</v>
      </c>
      <c r="C87" s="65">
        <v>12</v>
      </c>
      <c r="D87" s="65">
        <v>5</v>
      </c>
      <c r="E87" s="65">
        <v>7</v>
      </c>
      <c r="F87" s="65">
        <v>41</v>
      </c>
      <c r="G87" s="65">
        <v>13</v>
      </c>
      <c r="H87" s="65">
        <v>28</v>
      </c>
      <c r="I87" s="65">
        <v>8</v>
      </c>
      <c r="J87" s="65">
        <v>1</v>
      </c>
      <c r="K87" s="65">
        <v>7</v>
      </c>
      <c r="L87" s="65"/>
      <c r="M87" s="65"/>
      <c r="N87" s="65"/>
      <c r="O87" s="65">
        <v>4</v>
      </c>
      <c r="P87" s="65">
        <v>3</v>
      </c>
      <c r="Q87" s="65">
        <v>1</v>
      </c>
      <c r="R87" s="65">
        <v>1</v>
      </c>
      <c r="S87" s="65">
        <v>3</v>
      </c>
      <c r="T87" s="65"/>
      <c r="U87" s="65">
        <v>1</v>
      </c>
    </row>
    <row r="88" spans="1:21" ht="17.25" customHeight="1" x14ac:dyDescent="0.25">
      <c r="A88" s="41"/>
      <c r="B88" s="46" t="s">
        <v>130</v>
      </c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</row>
    <row r="89" spans="1:21" ht="45.75" customHeight="1" x14ac:dyDescent="0.25">
      <c r="A89" s="34">
        <v>62</v>
      </c>
      <c r="B89" s="66" t="s">
        <v>134</v>
      </c>
      <c r="C89" s="67">
        <v>2</v>
      </c>
      <c r="D89" s="67"/>
      <c r="E89" s="67">
        <v>2</v>
      </c>
      <c r="F89" s="67"/>
      <c r="G89" s="67"/>
      <c r="H89" s="67"/>
      <c r="I89" s="67">
        <v>2</v>
      </c>
      <c r="J89" s="67"/>
      <c r="K89" s="67">
        <v>2</v>
      </c>
      <c r="L89" s="67">
        <v>20</v>
      </c>
      <c r="M89" s="67"/>
      <c r="N89" s="67">
        <v>20</v>
      </c>
      <c r="O89" s="67">
        <v>49</v>
      </c>
      <c r="P89" s="67">
        <v>36</v>
      </c>
      <c r="Q89" s="67">
        <v>13</v>
      </c>
      <c r="R89" s="67"/>
      <c r="S89" s="67">
        <v>1268</v>
      </c>
      <c r="T89" s="67"/>
      <c r="U89" s="67"/>
    </row>
    <row r="90" spans="1:21" ht="48.75" customHeight="1" x14ac:dyDescent="0.25">
      <c r="A90" s="34">
        <v>63</v>
      </c>
      <c r="B90" s="57" t="s">
        <v>312</v>
      </c>
      <c r="C90" s="44"/>
      <c r="D90" s="44"/>
      <c r="E90" s="44"/>
      <c r="F90" s="44"/>
      <c r="G90" s="44"/>
      <c r="H90" s="44"/>
      <c r="I90" s="44"/>
      <c r="J90" s="44"/>
      <c r="K90" s="44"/>
      <c r="L90" s="44">
        <v>6</v>
      </c>
      <c r="M90" s="44"/>
      <c r="N90" s="44">
        <v>6</v>
      </c>
      <c r="O90" s="44"/>
      <c r="P90" s="44"/>
      <c r="Q90" s="44"/>
      <c r="R90" s="44"/>
      <c r="S90" s="44">
        <v>160</v>
      </c>
      <c r="T90" s="44"/>
      <c r="U90" s="44"/>
    </row>
    <row r="91" spans="1:21" ht="38.25" customHeight="1" x14ac:dyDescent="0.25">
      <c r="A91" s="34">
        <v>64</v>
      </c>
      <c r="B91" s="57" t="s">
        <v>313</v>
      </c>
      <c r="C91" s="44">
        <v>2</v>
      </c>
      <c r="D91" s="44"/>
      <c r="E91" s="44">
        <v>2</v>
      </c>
      <c r="F91" s="44"/>
      <c r="G91" s="44"/>
      <c r="H91" s="44"/>
      <c r="I91" s="44"/>
      <c r="J91" s="44"/>
      <c r="K91" s="44"/>
      <c r="L91" s="44">
        <v>12</v>
      </c>
      <c r="M91" s="44"/>
      <c r="N91" s="44">
        <v>12</v>
      </c>
      <c r="O91" s="44">
        <v>148</v>
      </c>
      <c r="P91" s="44">
        <v>148</v>
      </c>
      <c r="Q91" s="44"/>
      <c r="R91" s="44"/>
      <c r="S91" s="44">
        <v>2255</v>
      </c>
      <c r="T91" s="44"/>
      <c r="U91" s="44"/>
    </row>
    <row r="92" spans="1:21" ht="17.25" customHeight="1" x14ac:dyDescent="0.25">
      <c r="A92" s="41"/>
      <c r="B92" s="46" t="s">
        <v>137</v>
      </c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</row>
    <row r="93" spans="1:21" s="51" customFormat="1" ht="31.5" x14ac:dyDescent="0.25">
      <c r="A93" s="52">
        <v>65</v>
      </c>
      <c r="B93" s="59" t="s">
        <v>314</v>
      </c>
      <c r="C93" s="54"/>
      <c r="D93" s="54"/>
      <c r="E93" s="54"/>
      <c r="F93" s="54"/>
      <c r="G93" s="54"/>
      <c r="H93" s="54"/>
      <c r="I93" s="54">
        <v>1</v>
      </c>
      <c r="J93" s="54"/>
      <c r="K93" s="54">
        <v>1</v>
      </c>
      <c r="L93" s="54"/>
      <c r="M93" s="54"/>
      <c r="N93" s="54"/>
      <c r="O93" s="54"/>
      <c r="P93" s="54"/>
      <c r="Q93" s="54"/>
      <c r="R93" s="54"/>
      <c r="S93" s="54">
        <v>15</v>
      </c>
      <c r="T93" s="54"/>
      <c r="U93" s="54"/>
    </row>
    <row r="94" spans="1:21" ht="63" x14ac:dyDescent="0.25">
      <c r="A94" s="41">
        <v>66</v>
      </c>
      <c r="B94" s="57" t="s">
        <v>315</v>
      </c>
      <c r="C94" s="44">
        <v>22</v>
      </c>
      <c r="D94" s="44">
        <v>2</v>
      </c>
      <c r="E94" s="44">
        <v>20</v>
      </c>
      <c r="F94" s="44"/>
      <c r="G94" s="44"/>
      <c r="H94" s="44"/>
      <c r="I94" s="44">
        <v>21</v>
      </c>
      <c r="J94" s="44">
        <v>1</v>
      </c>
      <c r="K94" s="44">
        <v>20</v>
      </c>
      <c r="L94" s="44">
        <v>3</v>
      </c>
      <c r="M94" s="44"/>
      <c r="N94" s="44">
        <v>3</v>
      </c>
      <c r="O94" s="44">
        <v>32</v>
      </c>
      <c r="P94" s="44">
        <v>27</v>
      </c>
      <c r="Q94" s="44">
        <v>5</v>
      </c>
      <c r="R94" s="44">
        <v>4</v>
      </c>
      <c r="S94" s="44">
        <v>1025</v>
      </c>
      <c r="T94" s="44"/>
      <c r="U94" s="44"/>
    </row>
    <row r="95" spans="1:21" x14ac:dyDescent="0.25">
      <c r="A95" s="34"/>
      <c r="B95" s="46" t="s">
        <v>141</v>
      </c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</row>
    <row r="96" spans="1:21" ht="32.25" customHeight="1" x14ac:dyDescent="0.25">
      <c r="A96" s="34">
        <v>67</v>
      </c>
      <c r="B96" s="57" t="s">
        <v>142</v>
      </c>
      <c r="C96" s="44">
        <v>18</v>
      </c>
      <c r="D96" s="44">
        <v>3</v>
      </c>
      <c r="E96" s="44">
        <v>15</v>
      </c>
      <c r="F96" s="44">
        <v>64</v>
      </c>
      <c r="G96" s="44">
        <v>28</v>
      </c>
      <c r="H96" s="44">
        <v>36</v>
      </c>
      <c r="I96" s="44">
        <v>28</v>
      </c>
      <c r="J96" s="44">
        <v>10</v>
      </c>
      <c r="K96" s="44">
        <v>18</v>
      </c>
      <c r="L96" s="44"/>
      <c r="M96" s="44"/>
      <c r="N96" s="44"/>
      <c r="O96" s="44">
        <v>117</v>
      </c>
      <c r="P96" s="44">
        <v>92</v>
      </c>
      <c r="Q96" s="44">
        <v>25</v>
      </c>
      <c r="R96" s="44">
        <v>4</v>
      </c>
      <c r="S96" s="44">
        <v>330</v>
      </c>
      <c r="T96" s="44">
        <v>8</v>
      </c>
      <c r="U96" s="44"/>
    </row>
    <row r="97" spans="1:21" ht="32.25" customHeight="1" x14ac:dyDescent="0.25">
      <c r="A97" s="34">
        <v>68</v>
      </c>
      <c r="B97" s="57" t="s">
        <v>316</v>
      </c>
      <c r="C97" s="44">
        <v>12</v>
      </c>
      <c r="D97" s="44">
        <v>5</v>
      </c>
      <c r="E97" s="44">
        <v>7</v>
      </c>
      <c r="F97" s="44">
        <v>3</v>
      </c>
      <c r="G97" s="44">
        <v>2</v>
      </c>
      <c r="H97" s="44">
        <v>1</v>
      </c>
      <c r="I97" s="44">
        <v>27</v>
      </c>
      <c r="J97" s="44">
        <v>12</v>
      </c>
      <c r="K97" s="44">
        <v>15</v>
      </c>
      <c r="L97" s="44"/>
      <c r="M97" s="44"/>
      <c r="N97" s="44"/>
      <c r="O97" s="44">
        <v>76</v>
      </c>
      <c r="P97" s="44">
        <v>57</v>
      </c>
      <c r="Q97" s="44">
        <v>19</v>
      </c>
      <c r="R97" s="44">
        <v>18</v>
      </c>
      <c r="S97" s="44">
        <v>597</v>
      </c>
      <c r="T97" s="44"/>
      <c r="U97" s="44"/>
    </row>
    <row r="98" spans="1:21" ht="32.25" customHeight="1" x14ac:dyDescent="0.25">
      <c r="A98" s="34">
        <v>69</v>
      </c>
      <c r="B98" s="57" t="s">
        <v>317</v>
      </c>
      <c r="C98" s="44">
        <v>1</v>
      </c>
      <c r="D98" s="44"/>
      <c r="E98" s="44">
        <v>1</v>
      </c>
      <c r="F98" s="44">
        <v>27</v>
      </c>
      <c r="G98" s="44">
        <v>12</v>
      </c>
      <c r="H98" s="44">
        <v>15</v>
      </c>
      <c r="I98" s="44">
        <v>1</v>
      </c>
      <c r="J98" s="44">
        <v>1</v>
      </c>
      <c r="K98" s="44"/>
      <c r="L98" s="44"/>
      <c r="M98" s="44"/>
      <c r="N98" s="44"/>
      <c r="O98" s="44">
        <v>117</v>
      </c>
      <c r="P98" s="44">
        <v>87</v>
      </c>
      <c r="Q98" s="44">
        <v>30</v>
      </c>
      <c r="R98" s="44">
        <v>1</v>
      </c>
      <c r="S98" s="44">
        <v>310</v>
      </c>
      <c r="T98" s="44"/>
      <c r="U98" s="44"/>
    </row>
    <row r="99" spans="1:21" ht="32.25" customHeight="1" x14ac:dyDescent="0.25">
      <c r="A99" s="34">
        <v>70</v>
      </c>
      <c r="B99" s="57" t="s">
        <v>318</v>
      </c>
      <c r="C99" s="44"/>
      <c r="D99" s="44"/>
      <c r="E99" s="44"/>
      <c r="F99" s="44"/>
      <c r="G99" s="44"/>
      <c r="H99" s="44"/>
      <c r="I99" s="44">
        <v>1</v>
      </c>
      <c r="J99" s="44">
        <v>1</v>
      </c>
      <c r="K99" s="44"/>
      <c r="L99" s="44"/>
      <c r="M99" s="44"/>
      <c r="N99" s="44"/>
      <c r="O99" s="44">
        <v>12</v>
      </c>
      <c r="P99" s="44">
        <v>11</v>
      </c>
      <c r="Q99" s="44">
        <v>1</v>
      </c>
      <c r="R99" s="44"/>
      <c r="S99" s="44">
        <v>50</v>
      </c>
      <c r="T99" s="44"/>
      <c r="U99" s="44"/>
    </row>
    <row r="100" spans="1:21" ht="32.25" customHeight="1" x14ac:dyDescent="0.25">
      <c r="A100" s="34">
        <v>71</v>
      </c>
      <c r="B100" s="57" t="s">
        <v>319</v>
      </c>
      <c r="C100" s="44">
        <v>2</v>
      </c>
      <c r="D100" s="44">
        <v>1</v>
      </c>
      <c r="E100" s="44">
        <v>1</v>
      </c>
      <c r="F100" s="44">
        <v>9</v>
      </c>
      <c r="G100" s="44">
        <v>3</v>
      </c>
      <c r="H100" s="44">
        <v>6</v>
      </c>
      <c r="I100" s="44">
        <v>3</v>
      </c>
      <c r="J100" s="44">
        <v>1</v>
      </c>
      <c r="K100" s="44">
        <v>2</v>
      </c>
      <c r="L100" s="44"/>
      <c r="M100" s="44"/>
      <c r="N100" s="44"/>
      <c r="O100" s="44">
        <v>39</v>
      </c>
      <c r="P100" s="44">
        <v>37</v>
      </c>
      <c r="Q100" s="44">
        <v>2</v>
      </c>
      <c r="R100" s="44">
        <v>1</v>
      </c>
      <c r="S100" s="44">
        <v>150</v>
      </c>
      <c r="T100" s="44"/>
      <c r="U100" s="44"/>
    </row>
    <row r="101" spans="1:21" ht="30" customHeight="1" x14ac:dyDescent="0.25">
      <c r="A101" s="34">
        <v>72</v>
      </c>
      <c r="B101" s="57" t="s">
        <v>320</v>
      </c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>
        <v>9</v>
      </c>
      <c r="P101" s="44">
        <v>9</v>
      </c>
      <c r="Q101" s="44"/>
      <c r="R101" s="44"/>
      <c r="S101" s="44">
        <v>50</v>
      </c>
      <c r="T101" s="44"/>
      <c r="U101" s="44"/>
    </row>
    <row r="102" spans="1:21" ht="32.25" customHeight="1" x14ac:dyDescent="0.25">
      <c r="A102" s="34">
        <v>73</v>
      </c>
      <c r="B102" s="57" t="s">
        <v>321</v>
      </c>
      <c r="C102" s="44">
        <v>8</v>
      </c>
      <c r="D102" s="44">
        <v>3</v>
      </c>
      <c r="E102" s="44">
        <v>5</v>
      </c>
      <c r="F102" s="44"/>
      <c r="G102" s="44"/>
      <c r="H102" s="44"/>
      <c r="I102" s="44">
        <v>19</v>
      </c>
      <c r="J102" s="44">
        <v>8</v>
      </c>
      <c r="K102" s="44">
        <v>11</v>
      </c>
      <c r="L102" s="44"/>
      <c r="M102" s="44"/>
      <c r="N102" s="44"/>
      <c r="O102" s="44">
        <v>540</v>
      </c>
      <c r="P102" s="44">
        <v>540</v>
      </c>
      <c r="Q102" s="44"/>
      <c r="R102" s="44"/>
      <c r="S102" s="44">
        <v>2500</v>
      </c>
      <c r="T102" s="44"/>
      <c r="U102" s="44"/>
    </row>
    <row r="103" spans="1:21" s="51" customFormat="1" ht="33" customHeight="1" x14ac:dyDescent="0.25">
      <c r="A103" s="52">
        <v>74</v>
      </c>
      <c r="B103" s="59" t="s">
        <v>322</v>
      </c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>
        <v>5</v>
      </c>
      <c r="P103" s="54">
        <v>5</v>
      </c>
      <c r="Q103" s="54"/>
      <c r="R103" s="54"/>
      <c r="S103" s="54">
        <v>20</v>
      </c>
      <c r="T103" s="54"/>
      <c r="U103" s="54"/>
    </row>
    <row r="104" spans="1:21" ht="31.5" x14ac:dyDescent="0.25">
      <c r="A104" s="34">
        <v>75</v>
      </c>
      <c r="B104" s="57" t="s">
        <v>145</v>
      </c>
      <c r="C104" s="44">
        <v>2</v>
      </c>
      <c r="D104" s="44">
        <v>1</v>
      </c>
      <c r="E104" s="44">
        <v>1</v>
      </c>
      <c r="F104" s="44">
        <v>4</v>
      </c>
      <c r="G104" s="44">
        <v>2</v>
      </c>
      <c r="H104" s="44">
        <v>2</v>
      </c>
      <c r="I104" s="44">
        <v>2</v>
      </c>
      <c r="J104" s="44">
        <v>1</v>
      </c>
      <c r="K104" s="44">
        <v>1</v>
      </c>
      <c r="L104" s="44"/>
      <c r="M104" s="44"/>
      <c r="N104" s="44"/>
      <c r="O104" s="44">
        <v>21</v>
      </c>
      <c r="P104" s="44">
        <v>15</v>
      </c>
      <c r="Q104" s="44">
        <v>6</v>
      </c>
      <c r="R104" s="44"/>
      <c r="S104" s="44">
        <v>58</v>
      </c>
      <c r="T104" s="44"/>
      <c r="U104" s="44"/>
    </row>
    <row r="105" spans="1:21" s="51" customFormat="1" ht="31.5" x14ac:dyDescent="0.25">
      <c r="A105" s="52">
        <v>76</v>
      </c>
      <c r="B105" s="55" t="s">
        <v>293</v>
      </c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</row>
    <row r="106" spans="1:21" x14ac:dyDescent="0.25">
      <c r="A106" s="34"/>
      <c r="B106" s="46" t="s">
        <v>153</v>
      </c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</row>
    <row r="107" spans="1:21" ht="64.5" customHeight="1" x14ac:dyDescent="0.25">
      <c r="A107" s="34">
        <v>77</v>
      </c>
      <c r="B107" s="57" t="s">
        <v>168</v>
      </c>
      <c r="C107" s="44">
        <v>1</v>
      </c>
      <c r="D107" s="44"/>
      <c r="E107" s="44">
        <v>1</v>
      </c>
      <c r="F107" s="44">
        <v>12</v>
      </c>
      <c r="G107" s="44">
        <v>3</v>
      </c>
      <c r="H107" s="44">
        <v>9</v>
      </c>
      <c r="I107" s="44">
        <v>4</v>
      </c>
      <c r="J107" s="44"/>
      <c r="K107" s="44">
        <v>4</v>
      </c>
      <c r="L107" s="44"/>
      <c r="M107" s="44"/>
      <c r="N107" s="44"/>
      <c r="O107" s="44">
        <v>3</v>
      </c>
      <c r="P107" s="44">
        <v>3</v>
      </c>
      <c r="Q107" s="44"/>
      <c r="R107" s="44"/>
      <c r="S107" s="44">
        <v>18</v>
      </c>
      <c r="T107" s="44"/>
      <c r="U107" s="44"/>
    </row>
    <row r="108" spans="1:21" ht="48.75" customHeight="1" x14ac:dyDescent="0.25">
      <c r="A108" s="34">
        <v>78</v>
      </c>
      <c r="B108" s="57" t="s">
        <v>156</v>
      </c>
      <c r="C108" s="44">
        <v>2</v>
      </c>
      <c r="D108" s="44">
        <v>1</v>
      </c>
      <c r="E108" s="44">
        <v>1</v>
      </c>
      <c r="F108" s="44">
        <v>37</v>
      </c>
      <c r="G108" s="44">
        <v>10</v>
      </c>
      <c r="H108" s="44">
        <v>27</v>
      </c>
      <c r="I108" s="44">
        <v>13</v>
      </c>
      <c r="J108" s="44">
        <v>3</v>
      </c>
      <c r="K108" s="44">
        <v>10</v>
      </c>
      <c r="L108" s="44"/>
      <c r="M108" s="44"/>
      <c r="N108" s="44"/>
      <c r="O108" s="44">
        <v>5</v>
      </c>
      <c r="P108" s="44">
        <v>3</v>
      </c>
      <c r="Q108" s="44">
        <v>2</v>
      </c>
      <c r="R108" s="44">
        <v>2</v>
      </c>
      <c r="S108" s="44">
        <v>9</v>
      </c>
      <c r="T108" s="44"/>
      <c r="U108" s="44"/>
    </row>
    <row r="109" spans="1:21" ht="30.75" customHeight="1" x14ac:dyDescent="0.25">
      <c r="A109" s="34">
        <v>79</v>
      </c>
      <c r="B109" s="57" t="s">
        <v>323</v>
      </c>
      <c r="C109" s="44"/>
      <c r="D109" s="44"/>
      <c r="E109" s="44"/>
      <c r="F109" s="44">
        <v>8</v>
      </c>
      <c r="G109" s="44">
        <v>3</v>
      </c>
      <c r="H109" s="44">
        <v>5</v>
      </c>
      <c r="I109" s="44">
        <v>1</v>
      </c>
      <c r="J109" s="44">
        <v>1</v>
      </c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</row>
    <row r="110" spans="1:21" ht="50.25" customHeight="1" x14ac:dyDescent="0.25">
      <c r="A110" s="34">
        <v>80</v>
      </c>
      <c r="B110" s="57" t="s">
        <v>324</v>
      </c>
      <c r="C110" s="44"/>
      <c r="D110" s="44"/>
      <c r="E110" s="44"/>
      <c r="F110" s="44">
        <v>2</v>
      </c>
      <c r="G110" s="44"/>
      <c r="H110" s="44">
        <v>2</v>
      </c>
      <c r="I110" s="44"/>
      <c r="J110" s="44"/>
      <c r="K110" s="44"/>
      <c r="L110" s="44"/>
      <c r="M110" s="44"/>
      <c r="N110" s="44"/>
      <c r="O110" s="44">
        <v>3</v>
      </c>
      <c r="P110" s="44">
        <v>3</v>
      </c>
      <c r="Q110" s="44"/>
      <c r="R110" s="44"/>
      <c r="S110" s="44">
        <v>1</v>
      </c>
      <c r="T110" s="44"/>
      <c r="U110" s="44"/>
    </row>
    <row r="111" spans="1:21" ht="31.5" x14ac:dyDescent="0.25">
      <c r="A111" s="34">
        <v>81</v>
      </c>
      <c r="B111" s="57" t="s">
        <v>155</v>
      </c>
      <c r="C111" s="44">
        <v>1</v>
      </c>
      <c r="D111" s="44">
        <v>1</v>
      </c>
      <c r="E111" s="44"/>
      <c r="F111" s="44">
        <v>15</v>
      </c>
      <c r="G111" s="44">
        <v>9</v>
      </c>
      <c r="H111" s="44">
        <v>6</v>
      </c>
      <c r="I111" s="44">
        <v>5</v>
      </c>
      <c r="J111" s="44"/>
      <c r="K111" s="44">
        <v>5</v>
      </c>
      <c r="L111" s="44"/>
      <c r="M111" s="44"/>
      <c r="N111" s="44"/>
      <c r="O111" s="44">
        <v>54</v>
      </c>
      <c r="P111" s="44">
        <v>40</v>
      </c>
      <c r="Q111" s="44">
        <v>14</v>
      </c>
      <c r="R111" s="44"/>
      <c r="S111" s="44">
        <v>42</v>
      </c>
      <c r="T111" s="44"/>
      <c r="U111" s="44"/>
    </row>
    <row r="112" spans="1:21" ht="31.5" x14ac:dyDescent="0.25">
      <c r="A112" s="34">
        <v>82</v>
      </c>
      <c r="B112" s="57" t="s">
        <v>154</v>
      </c>
      <c r="C112" s="44"/>
      <c r="D112" s="44"/>
      <c r="E112" s="44"/>
      <c r="F112" s="44">
        <v>5</v>
      </c>
      <c r="G112" s="44">
        <v>4</v>
      </c>
      <c r="H112" s="44">
        <v>1</v>
      </c>
      <c r="I112" s="44">
        <v>6</v>
      </c>
      <c r="J112" s="44">
        <v>3</v>
      </c>
      <c r="K112" s="44">
        <v>3</v>
      </c>
      <c r="L112" s="44"/>
      <c r="M112" s="44"/>
      <c r="N112" s="44"/>
      <c r="O112" s="44">
        <v>5</v>
      </c>
      <c r="P112" s="44">
        <v>3</v>
      </c>
      <c r="Q112" s="44">
        <v>2</v>
      </c>
      <c r="R112" s="44"/>
      <c r="S112" s="44">
        <v>17</v>
      </c>
      <c r="T112" s="44"/>
      <c r="U112" s="44"/>
    </row>
    <row r="113" spans="1:21" ht="30.75" customHeight="1" x14ac:dyDescent="0.25">
      <c r="A113" s="34">
        <v>83</v>
      </c>
      <c r="B113" s="57" t="s">
        <v>163</v>
      </c>
      <c r="C113" s="44">
        <v>5</v>
      </c>
      <c r="D113" s="44">
        <v>1</v>
      </c>
      <c r="E113" s="44">
        <v>4</v>
      </c>
      <c r="F113" s="44">
        <v>18</v>
      </c>
      <c r="G113" s="44">
        <v>10</v>
      </c>
      <c r="H113" s="44">
        <v>8</v>
      </c>
      <c r="I113" s="44">
        <v>12</v>
      </c>
      <c r="J113" s="44">
        <v>1</v>
      </c>
      <c r="K113" s="44">
        <v>11</v>
      </c>
      <c r="L113" s="44"/>
      <c r="M113" s="44"/>
      <c r="N113" s="44"/>
      <c r="O113" s="44">
        <v>2</v>
      </c>
      <c r="P113" s="44">
        <v>1</v>
      </c>
      <c r="Q113" s="44">
        <v>1</v>
      </c>
      <c r="R113" s="44">
        <v>2</v>
      </c>
      <c r="S113" s="44">
        <v>9</v>
      </c>
      <c r="T113" s="44"/>
      <c r="U113" s="44"/>
    </row>
    <row r="114" spans="1:21" ht="47.25" x14ac:dyDescent="0.25">
      <c r="A114" s="34">
        <v>84</v>
      </c>
      <c r="B114" s="57" t="s">
        <v>325</v>
      </c>
      <c r="C114" s="44"/>
      <c r="D114" s="44"/>
      <c r="E114" s="44"/>
      <c r="F114" s="44">
        <v>3</v>
      </c>
      <c r="G114" s="44">
        <v>1</v>
      </c>
      <c r="H114" s="44">
        <v>2</v>
      </c>
      <c r="I114" s="44">
        <v>3</v>
      </c>
      <c r="J114" s="44"/>
      <c r="K114" s="44">
        <v>3</v>
      </c>
      <c r="L114" s="44"/>
      <c r="M114" s="44"/>
      <c r="N114" s="44"/>
      <c r="O114" s="44">
        <v>3</v>
      </c>
      <c r="P114" s="44">
        <v>3</v>
      </c>
      <c r="Q114" s="44"/>
      <c r="R114" s="44"/>
      <c r="S114" s="44"/>
      <c r="T114" s="44"/>
      <c r="U114" s="44"/>
    </row>
    <row r="115" spans="1:21" ht="30.75" customHeight="1" x14ac:dyDescent="0.25">
      <c r="A115" s="34">
        <v>85</v>
      </c>
      <c r="B115" s="57" t="s">
        <v>326</v>
      </c>
      <c r="C115" s="44"/>
      <c r="D115" s="44"/>
      <c r="E115" s="44"/>
      <c r="F115" s="44">
        <v>1</v>
      </c>
      <c r="G115" s="44"/>
      <c r="H115" s="44">
        <v>1</v>
      </c>
      <c r="I115" s="44">
        <v>6</v>
      </c>
      <c r="J115" s="44">
        <v>2</v>
      </c>
      <c r="K115" s="44">
        <v>4</v>
      </c>
      <c r="L115" s="44"/>
      <c r="M115" s="44"/>
      <c r="N115" s="44"/>
      <c r="O115" s="44"/>
      <c r="P115" s="44"/>
      <c r="Q115" s="44"/>
      <c r="R115" s="44">
        <v>1</v>
      </c>
      <c r="S115" s="44"/>
      <c r="T115" s="44"/>
      <c r="U115" s="44"/>
    </row>
    <row r="116" spans="1:21" ht="31.5" x14ac:dyDescent="0.25">
      <c r="A116" s="34">
        <v>86</v>
      </c>
      <c r="B116" s="57" t="s">
        <v>158</v>
      </c>
      <c r="C116" s="44">
        <v>2</v>
      </c>
      <c r="D116" s="44"/>
      <c r="E116" s="44">
        <v>2</v>
      </c>
      <c r="F116" s="44">
        <v>15</v>
      </c>
      <c r="G116" s="44">
        <v>4</v>
      </c>
      <c r="H116" s="44">
        <v>11</v>
      </c>
      <c r="I116" s="44">
        <v>19</v>
      </c>
      <c r="J116" s="44">
        <v>2</v>
      </c>
      <c r="K116" s="44">
        <v>17</v>
      </c>
      <c r="L116" s="44"/>
      <c r="M116" s="44"/>
      <c r="N116" s="44"/>
      <c r="O116" s="44">
        <v>4</v>
      </c>
      <c r="P116" s="44">
        <v>3</v>
      </c>
      <c r="Q116" s="44">
        <v>1</v>
      </c>
      <c r="R116" s="44"/>
      <c r="S116" s="44"/>
      <c r="T116" s="44"/>
      <c r="U116" s="44"/>
    </row>
    <row r="117" spans="1:21" ht="47.25" x14ac:dyDescent="0.25">
      <c r="A117" s="34">
        <v>87</v>
      </c>
      <c r="B117" s="57" t="s">
        <v>157</v>
      </c>
      <c r="C117" s="44">
        <v>2</v>
      </c>
      <c r="D117" s="44">
        <v>1</v>
      </c>
      <c r="E117" s="44">
        <v>1</v>
      </c>
      <c r="F117" s="44">
        <v>33</v>
      </c>
      <c r="G117" s="44">
        <v>16</v>
      </c>
      <c r="H117" s="44">
        <v>17</v>
      </c>
      <c r="I117" s="44">
        <v>2</v>
      </c>
      <c r="J117" s="44">
        <v>1</v>
      </c>
      <c r="K117" s="44">
        <v>1</v>
      </c>
      <c r="L117" s="44"/>
      <c r="M117" s="44"/>
      <c r="N117" s="44"/>
      <c r="O117" s="44">
        <v>4</v>
      </c>
      <c r="P117" s="44">
        <v>3</v>
      </c>
      <c r="Q117" s="44">
        <v>1</v>
      </c>
      <c r="R117" s="44">
        <v>1</v>
      </c>
      <c r="S117" s="44">
        <v>6</v>
      </c>
      <c r="T117" s="44"/>
      <c r="U117" s="44"/>
    </row>
    <row r="118" spans="1:21" s="51" customFormat="1" ht="32.25" customHeight="1" x14ac:dyDescent="0.25">
      <c r="A118" s="52">
        <v>88</v>
      </c>
      <c r="B118" s="59" t="s">
        <v>161</v>
      </c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</row>
    <row r="119" spans="1:21" s="51" customFormat="1" ht="31.5" x14ac:dyDescent="0.25">
      <c r="A119" s="52">
        <v>89</v>
      </c>
      <c r="B119" s="59" t="s">
        <v>162</v>
      </c>
      <c r="C119" s="54"/>
      <c r="D119" s="54"/>
      <c r="E119" s="54"/>
      <c r="F119" s="54">
        <v>6</v>
      </c>
      <c r="G119" s="54">
        <v>1</v>
      </c>
      <c r="H119" s="54">
        <v>5</v>
      </c>
      <c r="I119" s="54">
        <v>4</v>
      </c>
      <c r="J119" s="54"/>
      <c r="K119" s="54">
        <v>4</v>
      </c>
      <c r="L119" s="54"/>
      <c r="M119" s="54"/>
      <c r="N119" s="54"/>
      <c r="O119" s="54">
        <v>3</v>
      </c>
      <c r="P119" s="54">
        <v>3</v>
      </c>
      <c r="Q119" s="54"/>
      <c r="R119" s="54"/>
      <c r="S119" s="54">
        <v>3</v>
      </c>
      <c r="T119" s="54"/>
      <c r="U119" s="54"/>
    </row>
    <row r="120" spans="1:21" ht="34.5" customHeight="1" x14ac:dyDescent="0.25">
      <c r="A120" s="34">
        <v>90</v>
      </c>
      <c r="B120" s="48" t="s">
        <v>327</v>
      </c>
      <c r="C120" s="44"/>
      <c r="D120" s="44"/>
      <c r="E120" s="44"/>
      <c r="F120" s="44">
        <v>27</v>
      </c>
      <c r="G120" s="44">
        <v>8</v>
      </c>
      <c r="H120" s="44">
        <v>19</v>
      </c>
      <c r="I120" s="44">
        <v>3</v>
      </c>
      <c r="J120" s="44">
        <v>0</v>
      </c>
      <c r="K120" s="44">
        <v>3</v>
      </c>
      <c r="L120" s="44"/>
      <c r="M120" s="44"/>
      <c r="N120" s="44"/>
      <c r="O120" s="44">
        <v>4</v>
      </c>
      <c r="P120" s="44">
        <v>4</v>
      </c>
      <c r="Q120" s="44"/>
      <c r="R120" s="44"/>
      <c r="S120" s="44">
        <v>11</v>
      </c>
      <c r="T120" s="44"/>
      <c r="U120" s="44"/>
    </row>
    <row r="121" spans="1:21" x14ac:dyDescent="0.25">
      <c r="A121" s="34"/>
      <c r="B121" s="46" t="s">
        <v>173</v>
      </c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</row>
    <row r="122" spans="1:21" ht="94.5" x14ac:dyDescent="0.25">
      <c r="A122" s="34">
        <v>91</v>
      </c>
      <c r="B122" s="57" t="s">
        <v>328</v>
      </c>
      <c r="C122" s="44"/>
      <c r="D122" s="44"/>
      <c r="E122" s="44"/>
      <c r="F122" s="44">
        <v>8</v>
      </c>
      <c r="G122" s="44">
        <v>3</v>
      </c>
      <c r="H122" s="44">
        <v>5</v>
      </c>
      <c r="I122" s="44">
        <v>5</v>
      </c>
      <c r="J122" s="44">
        <v>1</v>
      </c>
      <c r="K122" s="44">
        <v>4</v>
      </c>
      <c r="L122" s="44"/>
      <c r="M122" s="44"/>
      <c r="N122" s="44"/>
      <c r="O122" s="44">
        <v>12</v>
      </c>
      <c r="P122" s="44">
        <v>12</v>
      </c>
      <c r="Q122" s="44"/>
      <c r="R122" s="44">
        <v>1</v>
      </c>
      <c r="S122" s="44">
        <v>4</v>
      </c>
      <c r="T122" s="44"/>
      <c r="U122" s="44"/>
    </row>
    <row r="123" spans="1:21" ht="63" x14ac:dyDescent="0.25">
      <c r="A123" s="34">
        <v>92</v>
      </c>
      <c r="B123" s="57" t="s">
        <v>329</v>
      </c>
      <c r="C123" s="44"/>
      <c r="D123" s="44"/>
      <c r="E123" s="44"/>
      <c r="F123" s="44">
        <v>1</v>
      </c>
      <c r="G123" s="44"/>
      <c r="H123" s="44">
        <v>1</v>
      </c>
      <c r="I123" s="44">
        <v>6</v>
      </c>
      <c r="J123" s="44">
        <v>1</v>
      </c>
      <c r="K123" s="44">
        <v>5</v>
      </c>
      <c r="L123" s="44"/>
      <c r="M123" s="44"/>
      <c r="N123" s="44"/>
      <c r="O123" s="44">
        <v>8</v>
      </c>
      <c r="P123" s="44">
        <v>7</v>
      </c>
      <c r="Q123" s="44">
        <v>1</v>
      </c>
      <c r="R123" s="44">
        <v>2</v>
      </c>
      <c r="S123" s="44">
        <v>26</v>
      </c>
      <c r="T123" s="44"/>
      <c r="U123" s="44"/>
    </row>
    <row r="124" spans="1:21" ht="31.5" customHeight="1" x14ac:dyDescent="0.25">
      <c r="A124" s="34">
        <v>93</v>
      </c>
      <c r="B124" s="57" t="s">
        <v>174</v>
      </c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>
        <v>3</v>
      </c>
      <c r="P124" s="44">
        <v>2</v>
      </c>
      <c r="Q124" s="44">
        <v>1</v>
      </c>
      <c r="R124" s="44"/>
      <c r="S124" s="44"/>
      <c r="T124" s="44"/>
      <c r="U124" s="44"/>
    </row>
    <row r="125" spans="1:21" ht="31.5" x14ac:dyDescent="0.25">
      <c r="A125" s="34">
        <v>94</v>
      </c>
      <c r="B125" s="57" t="s">
        <v>178</v>
      </c>
      <c r="C125" s="44"/>
      <c r="D125" s="44"/>
      <c r="E125" s="44"/>
      <c r="F125" s="44">
        <v>18</v>
      </c>
      <c r="G125" s="44">
        <v>5</v>
      </c>
      <c r="H125" s="44">
        <v>13</v>
      </c>
      <c r="I125" s="44">
        <v>2</v>
      </c>
      <c r="J125" s="44"/>
      <c r="K125" s="44">
        <v>2</v>
      </c>
      <c r="L125" s="44"/>
      <c r="M125" s="44"/>
      <c r="N125" s="44"/>
      <c r="O125" s="44">
        <v>14</v>
      </c>
      <c r="P125" s="44">
        <v>14</v>
      </c>
      <c r="Q125" s="44"/>
      <c r="R125" s="44">
        <v>4</v>
      </c>
      <c r="S125" s="44">
        <v>24</v>
      </c>
      <c r="T125" s="44"/>
      <c r="U125" s="44"/>
    </row>
    <row r="126" spans="1:21" ht="31.5" x14ac:dyDescent="0.25">
      <c r="A126" s="34">
        <v>95</v>
      </c>
      <c r="B126" s="49" t="s">
        <v>177</v>
      </c>
      <c r="C126" s="44"/>
      <c r="D126" s="44"/>
      <c r="E126" s="44"/>
      <c r="F126" s="44"/>
      <c r="G126" s="44"/>
      <c r="H126" s="44"/>
      <c r="I126" s="44">
        <v>1</v>
      </c>
      <c r="J126" s="44"/>
      <c r="K126" s="44">
        <v>1</v>
      </c>
      <c r="L126" s="44"/>
      <c r="M126" s="44"/>
      <c r="N126" s="44"/>
      <c r="O126" s="44">
        <v>11</v>
      </c>
      <c r="P126" s="44">
        <v>9</v>
      </c>
      <c r="Q126" s="44">
        <v>2</v>
      </c>
      <c r="R126" s="44"/>
      <c r="S126" s="44">
        <v>100</v>
      </c>
      <c r="T126" s="44"/>
      <c r="U126" s="44"/>
    </row>
    <row r="127" spans="1:21" ht="32.25" customHeight="1" x14ac:dyDescent="0.25">
      <c r="A127" s="34">
        <v>96</v>
      </c>
      <c r="B127" s="57" t="s">
        <v>330</v>
      </c>
      <c r="C127" s="44"/>
      <c r="D127" s="44"/>
      <c r="E127" s="44"/>
      <c r="F127" s="44">
        <v>3</v>
      </c>
      <c r="G127" s="44">
        <v>1</v>
      </c>
      <c r="H127" s="44">
        <v>2</v>
      </c>
      <c r="I127" s="44">
        <v>5</v>
      </c>
      <c r="J127" s="44">
        <v>1</v>
      </c>
      <c r="K127" s="44">
        <v>4</v>
      </c>
      <c r="L127" s="44"/>
      <c r="M127" s="44"/>
      <c r="N127" s="44"/>
      <c r="O127" s="44">
        <v>6</v>
      </c>
      <c r="P127" s="44">
        <v>4</v>
      </c>
      <c r="Q127" s="44">
        <v>2</v>
      </c>
      <c r="R127" s="44">
        <v>1</v>
      </c>
      <c r="S127" s="44">
        <v>20</v>
      </c>
      <c r="T127" s="44"/>
      <c r="U127" s="44"/>
    </row>
    <row r="128" spans="1:21" x14ac:dyDescent="0.25">
      <c r="A128" s="34"/>
      <c r="B128" s="46" t="s">
        <v>180</v>
      </c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</row>
    <row r="129" spans="1:21" ht="31.5" x14ac:dyDescent="0.25">
      <c r="A129" s="34">
        <v>97</v>
      </c>
      <c r="B129" s="57" t="s">
        <v>185</v>
      </c>
      <c r="C129" s="44">
        <v>29</v>
      </c>
      <c r="D129" s="44">
        <v>4</v>
      </c>
      <c r="E129" s="44">
        <v>25</v>
      </c>
      <c r="F129" s="44">
        <v>13</v>
      </c>
      <c r="G129" s="44">
        <v>4</v>
      </c>
      <c r="H129" s="44">
        <v>9</v>
      </c>
      <c r="I129" s="44">
        <v>14</v>
      </c>
      <c r="J129" s="44">
        <v>6</v>
      </c>
      <c r="K129" s="44">
        <v>8</v>
      </c>
      <c r="L129" s="44"/>
      <c r="M129" s="44"/>
      <c r="N129" s="44"/>
      <c r="O129" s="44">
        <v>133</v>
      </c>
      <c r="P129" s="44">
        <v>129</v>
      </c>
      <c r="Q129" s="44">
        <v>4</v>
      </c>
      <c r="R129" s="44">
        <v>2</v>
      </c>
      <c r="S129" s="44">
        <v>436</v>
      </c>
      <c r="T129" s="44"/>
      <c r="U129" s="44"/>
    </row>
    <row r="130" spans="1:21" ht="31.5" x14ac:dyDescent="0.25">
      <c r="A130" s="34">
        <v>98</v>
      </c>
      <c r="B130" s="57" t="s">
        <v>331</v>
      </c>
      <c r="C130" s="44"/>
      <c r="D130" s="44"/>
      <c r="E130" s="44"/>
      <c r="F130" s="44"/>
      <c r="G130" s="44"/>
      <c r="H130" s="44"/>
      <c r="I130" s="44">
        <v>2</v>
      </c>
      <c r="J130" s="44"/>
      <c r="K130" s="44">
        <v>2</v>
      </c>
      <c r="L130" s="44"/>
      <c r="M130" s="44"/>
      <c r="N130" s="44"/>
      <c r="O130" s="44">
        <v>75</v>
      </c>
      <c r="P130" s="44">
        <v>75</v>
      </c>
      <c r="Q130" s="44"/>
      <c r="R130" s="44">
        <v>3</v>
      </c>
      <c r="S130" s="44">
        <v>160</v>
      </c>
      <c r="T130" s="44"/>
      <c r="U130" s="44"/>
    </row>
    <row r="131" spans="1:21" ht="48.75" customHeight="1" x14ac:dyDescent="0.25">
      <c r="A131" s="34">
        <v>99</v>
      </c>
      <c r="B131" s="57" t="s">
        <v>332</v>
      </c>
      <c r="C131" s="44">
        <v>9</v>
      </c>
      <c r="D131" s="44">
        <v>1</v>
      </c>
      <c r="E131" s="44">
        <v>8</v>
      </c>
      <c r="F131" s="44">
        <v>32</v>
      </c>
      <c r="G131" s="44">
        <v>10</v>
      </c>
      <c r="H131" s="44">
        <v>22</v>
      </c>
      <c r="I131" s="44">
        <v>7</v>
      </c>
      <c r="J131" s="44"/>
      <c r="K131" s="44">
        <v>7</v>
      </c>
      <c r="L131" s="44"/>
      <c r="M131" s="44"/>
      <c r="N131" s="44"/>
      <c r="O131" s="44">
        <v>89</v>
      </c>
      <c r="P131" s="44">
        <v>66</v>
      </c>
      <c r="Q131" s="44">
        <v>23</v>
      </c>
      <c r="R131" s="44">
        <v>2</v>
      </c>
      <c r="S131" s="44">
        <v>473</v>
      </c>
      <c r="T131" s="44"/>
      <c r="U131" s="44"/>
    </row>
    <row r="132" spans="1:21" ht="45" customHeight="1" x14ac:dyDescent="0.25">
      <c r="A132" s="34">
        <v>100</v>
      </c>
      <c r="B132" s="57" t="s">
        <v>333</v>
      </c>
      <c r="C132" s="44">
        <v>13</v>
      </c>
      <c r="D132" s="44">
        <v>3</v>
      </c>
      <c r="E132" s="44">
        <v>10</v>
      </c>
      <c r="F132" s="44">
        <v>3</v>
      </c>
      <c r="G132" s="44"/>
      <c r="H132" s="44">
        <v>3</v>
      </c>
      <c r="I132" s="44">
        <v>7</v>
      </c>
      <c r="J132" s="44">
        <v>4</v>
      </c>
      <c r="K132" s="44">
        <v>3</v>
      </c>
      <c r="L132" s="44"/>
      <c r="M132" s="44"/>
      <c r="N132" s="44"/>
      <c r="O132" s="44">
        <v>67</v>
      </c>
      <c r="P132" s="44">
        <v>50</v>
      </c>
      <c r="Q132" s="44">
        <v>17</v>
      </c>
      <c r="R132" s="44"/>
      <c r="S132" s="44">
        <v>226</v>
      </c>
      <c r="T132" s="44"/>
      <c r="U132" s="44">
        <v>4</v>
      </c>
    </row>
    <row r="133" spans="1:21" ht="31.5" x14ac:dyDescent="0.25">
      <c r="A133" s="34">
        <v>101</v>
      </c>
      <c r="B133" s="57" t="s">
        <v>182</v>
      </c>
      <c r="C133" s="44">
        <v>10</v>
      </c>
      <c r="D133" s="44">
        <v>2</v>
      </c>
      <c r="E133" s="44">
        <v>8</v>
      </c>
      <c r="F133" s="44">
        <v>5</v>
      </c>
      <c r="G133" s="44"/>
      <c r="H133" s="44">
        <v>5</v>
      </c>
      <c r="I133" s="44">
        <v>10</v>
      </c>
      <c r="J133" s="44"/>
      <c r="K133" s="44">
        <v>10</v>
      </c>
      <c r="L133" s="44"/>
      <c r="M133" s="44"/>
      <c r="N133" s="44"/>
      <c r="O133" s="44">
        <v>80</v>
      </c>
      <c r="P133" s="44">
        <v>78</v>
      </c>
      <c r="Q133" s="44">
        <v>2</v>
      </c>
      <c r="R133" s="44">
        <v>1</v>
      </c>
      <c r="S133" s="44">
        <v>116</v>
      </c>
      <c r="T133" s="44"/>
      <c r="U133" s="44"/>
    </row>
    <row r="134" spans="1:21" ht="47.25" x14ac:dyDescent="0.25">
      <c r="A134" s="34">
        <v>102</v>
      </c>
      <c r="B134" s="57" t="s">
        <v>334</v>
      </c>
      <c r="C134" s="44">
        <v>7</v>
      </c>
      <c r="D134" s="44">
        <v>1</v>
      </c>
      <c r="E134" s="44">
        <v>6</v>
      </c>
      <c r="F134" s="44">
        <v>1</v>
      </c>
      <c r="G134" s="44"/>
      <c r="H134" s="44">
        <v>1</v>
      </c>
      <c r="I134" s="44">
        <v>1</v>
      </c>
      <c r="J134" s="44"/>
      <c r="K134" s="44">
        <v>1</v>
      </c>
      <c r="L134" s="44"/>
      <c r="M134" s="44"/>
      <c r="N134" s="44"/>
      <c r="O134" s="44">
        <v>65</v>
      </c>
      <c r="P134" s="44">
        <v>63</v>
      </c>
      <c r="Q134" s="44">
        <v>2</v>
      </c>
      <c r="R134" s="44"/>
      <c r="S134" s="44">
        <v>104</v>
      </c>
      <c r="T134" s="44"/>
      <c r="U134" s="44"/>
    </row>
    <row r="135" spans="1:21" ht="31.5" x14ac:dyDescent="0.25">
      <c r="A135" s="34">
        <v>103</v>
      </c>
      <c r="B135" s="57" t="s">
        <v>335</v>
      </c>
      <c r="C135" s="44">
        <v>6</v>
      </c>
      <c r="D135" s="44">
        <v>1</v>
      </c>
      <c r="E135" s="44">
        <v>5</v>
      </c>
      <c r="F135" s="44"/>
      <c r="G135" s="44"/>
      <c r="H135" s="44"/>
      <c r="I135" s="44">
        <v>7</v>
      </c>
      <c r="J135" s="44">
        <v>2</v>
      </c>
      <c r="K135" s="44">
        <v>5</v>
      </c>
      <c r="L135" s="44"/>
      <c r="M135" s="44"/>
      <c r="N135" s="44"/>
      <c r="O135" s="44">
        <v>66</v>
      </c>
      <c r="P135" s="44">
        <v>56</v>
      </c>
      <c r="Q135" s="44">
        <v>10</v>
      </c>
      <c r="R135" s="44">
        <v>1</v>
      </c>
      <c r="S135" s="44">
        <v>273</v>
      </c>
      <c r="T135" s="44"/>
      <c r="U135" s="44"/>
    </row>
    <row r="136" spans="1:21" x14ac:dyDescent="0.25">
      <c r="A136" s="34"/>
      <c r="B136" s="46" t="s">
        <v>187</v>
      </c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</row>
    <row r="137" spans="1:21" ht="45.75" customHeight="1" x14ac:dyDescent="0.25">
      <c r="A137" s="41">
        <v>104</v>
      </c>
      <c r="B137" s="57" t="s">
        <v>336</v>
      </c>
      <c r="C137" s="44">
        <v>1</v>
      </c>
      <c r="D137" s="44">
        <v>1</v>
      </c>
      <c r="E137" s="44"/>
      <c r="F137" s="44">
        <v>13</v>
      </c>
      <c r="G137" s="44">
        <v>6</v>
      </c>
      <c r="H137" s="44">
        <v>7</v>
      </c>
      <c r="I137" s="44">
        <v>1</v>
      </c>
      <c r="J137" s="44"/>
      <c r="K137" s="44">
        <v>1</v>
      </c>
      <c r="L137" s="44"/>
      <c r="M137" s="44"/>
      <c r="N137" s="44"/>
      <c r="O137" s="44">
        <v>2</v>
      </c>
      <c r="P137" s="44">
        <v>2</v>
      </c>
      <c r="Q137" s="44"/>
      <c r="R137" s="44"/>
      <c r="S137" s="44">
        <v>10</v>
      </c>
      <c r="T137" s="44"/>
      <c r="U137" s="44"/>
    </row>
    <row r="138" spans="1:21" ht="31.5" x14ac:dyDescent="0.25">
      <c r="A138" s="34">
        <v>105</v>
      </c>
      <c r="B138" s="57" t="s">
        <v>337</v>
      </c>
      <c r="C138" s="44">
        <v>14</v>
      </c>
      <c r="D138" s="44"/>
      <c r="E138" s="44">
        <v>14</v>
      </c>
      <c r="F138" s="44">
        <v>70</v>
      </c>
      <c r="G138" s="44">
        <v>31</v>
      </c>
      <c r="H138" s="44">
        <v>39</v>
      </c>
      <c r="I138" s="44">
        <v>24</v>
      </c>
      <c r="J138" s="44">
        <v>10</v>
      </c>
      <c r="K138" s="44">
        <v>14</v>
      </c>
      <c r="L138" s="44"/>
      <c r="M138" s="44"/>
      <c r="N138" s="44"/>
      <c r="O138" s="44">
        <v>339</v>
      </c>
      <c r="P138" s="44">
        <v>254</v>
      </c>
      <c r="Q138" s="44">
        <v>85</v>
      </c>
      <c r="R138" s="44">
        <v>2</v>
      </c>
      <c r="S138" s="44">
        <v>1104</v>
      </c>
      <c r="T138" s="44">
        <v>10</v>
      </c>
      <c r="U138" s="44">
        <v>1</v>
      </c>
    </row>
    <row r="139" spans="1:21" ht="17.25" customHeight="1" x14ac:dyDescent="0.25">
      <c r="A139" s="41"/>
      <c r="B139" s="46" t="s">
        <v>201</v>
      </c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</row>
    <row r="140" spans="1:21" ht="48" customHeight="1" x14ac:dyDescent="0.25">
      <c r="A140" s="34">
        <v>106</v>
      </c>
      <c r="B140" s="57" t="s">
        <v>202</v>
      </c>
      <c r="C140" s="44">
        <v>17</v>
      </c>
      <c r="D140" s="44">
        <v>2</v>
      </c>
      <c r="E140" s="44">
        <v>15</v>
      </c>
      <c r="F140" s="44">
        <v>455</v>
      </c>
      <c r="G140" s="44">
        <v>161</v>
      </c>
      <c r="H140" s="44">
        <v>294</v>
      </c>
      <c r="I140" s="44">
        <v>46</v>
      </c>
      <c r="J140" s="44">
        <v>8</v>
      </c>
      <c r="K140" s="44">
        <v>38</v>
      </c>
      <c r="L140" s="44"/>
      <c r="M140" s="44"/>
      <c r="N140" s="44"/>
      <c r="O140" s="44">
        <v>82</v>
      </c>
      <c r="P140" s="44">
        <v>62</v>
      </c>
      <c r="Q140" s="44">
        <v>20</v>
      </c>
      <c r="R140" s="44">
        <v>2</v>
      </c>
      <c r="S140" s="44">
        <v>80</v>
      </c>
      <c r="T140" s="44">
        <v>2</v>
      </c>
      <c r="U140" s="44">
        <v>6</v>
      </c>
    </row>
    <row r="141" spans="1:21" x14ac:dyDescent="0.25">
      <c r="A141" s="34"/>
      <c r="B141" s="46" t="s">
        <v>203</v>
      </c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</row>
    <row r="142" spans="1:21" s="68" customFormat="1" ht="46.5" customHeight="1" x14ac:dyDescent="0.25">
      <c r="A142" s="69">
        <v>107</v>
      </c>
      <c r="B142" s="70" t="s">
        <v>204</v>
      </c>
      <c r="C142" s="71">
        <v>4</v>
      </c>
      <c r="D142" s="71"/>
      <c r="E142" s="71">
        <v>4</v>
      </c>
      <c r="F142" s="71"/>
      <c r="G142" s="71"/>
      <c r="H142" s="71"/>
      <c r="I142" s="71">
        <v>7</v>
      </c>
      <c r="J142" s="71">
        <v>1</v>
      </c>
      <c r="K142" s="71">
        <v>6</v>
      </c>
      <c r="L142" s="71"/>
      <c r="M142" s="71"/>
      <c r="N142" s="71"/>
      <c r="O142" s="71">
        <v>20</v>
      </c>
      <c r="P142" s="71">
        <v>15</v>
      </c>
      <c r="Q142" s="71">
        <v>5</v>
      </c>
      <c r="R142" s="71">
        <v>5</v>
      </c>
      <c r="S142" s="71">
        <v>169</v>
      </c>
      <c r="T142" s="71"/>
      <c r="U142" s="71"/>
    </row>
    <row r="143" spans="1:21" s="68" customFormat="1" ht="47.25" x14ac:dyDescent="0.25">
      <c r="A143" s="69">
        <v>108</v>
      </c>
      <c r="B143" s="70" t="s">
        <v>205</v>
      </c>
      <c r="C143" s="71">
        <v>59</v>
      </c>
      <c r="D143" s="71">
        <v>9</v>
      </c>
      <c r="E143" s="71">
        <v>50</v>
      </c>
      <c r="F143" s="71">
        <v>2</v>
      </c>
      <c r="G143" s="71"/>
      <c r="H143" s="71">
        <v>2</v>
      </c>
      <c r="I143" s="71">
        <v>21</v>
      </c>
      <c r="J143" s="71">
        <v>6</v>
      </c>
      <c r="K143" s="71">
        <v>15</v>
      </c>
      <c r="L143" s="71"/>
      <c r="M143" s="71"/>
      <c r="N143" s="71"/>
      <c r="O143" s="71">
        <v>31</v>
      </c>
      <c r="P143" s="71">
        <v>23</v>
      </c>
      <c r="Q143" s="71">
        <v>8</v>
      </c>
      <c r="R143" s="71">
        <v>31</v>
      </c>
      <c r="S143" s="71">
        <v>1155</v>
      </c>
      <c r="T143" s="71">
        <v>4</v>
      </c>
      <c r="U143" s="71">
        <v>2</v>
      </c>
    </row>
    <row r="144" spans="1:21" s="68" customFormat="1" ht="31.5" customHeight="1" x14ac:dyDescent="0.25">
      <c r="A144" s="69">
        <v>109</v>
      </c>
      <c r="B144" s="70" t="s">
        <v>206</v>
      </c>
      <c r="C144" s="71">
        <v>20</v>
      </c>
      <c r="D144" s="71">
        <v>2</v>
      </c>
      <c r="E144" s="71">
        <v>18</v>
      </c>
      <c r="F144" s="71"/>
      <c r="G144" s="71"/>
      <c r="H144" s="71"/>
      <c r="I144" s="71">
        <v>6</v>
      </c>
      <c r="J144" s="71">
        <v>1</v>
      </c>
      <c r="K144" s="71">
        <v>5</v>
      </c>
      <c r="L144" s="71"/>
      <c r="M144" s="71"/>
      <c r="N144" s="71"/>
      <c r="O144" s="71">
        <v>46</v>
      </c>
      <c r="P144" s="71">
        <v>34</v>
      </c>
      <c r="Q144" s="71">
        <v>12</v>
      </c>
      <c r="R144" s="71">
        <v>16</v>
      </c>
      <c r="S144" s="71">
        <v>1513</v>
      </c>
      <c r="T144" s="71">
        <v>4</v>
      </c>
      <c r="U144" s="71">
        <v>2</v>
      </c>
    </row>
    <row r="145" spans="1:21" ht="48.75" customHeight="1" x14ac:dyDescent="0.25">
      <c r="A145" s="34">
        <v>110</v>
      </c>
      <c r="B145" s="57" t="s">
        <v>209</v>
      </c>
      <c r="C145" s="44">
        <v>21</v>
      </c>
      <c r="D145" s="44">
        <v>3</v>
      </c>
      <c r="E145" s="44">
        <v>18</v>
      </c>
      <c r="F145" s="44"/>
      <c r="G145" s="44"/>
      <c r="H145" s="44"/>
      <c r="I145" s="44">
        <v>12</v>
      </c>
      <c r="J145" s="44">
        <v>3</v>
      </c>
      <c r="K145" s="44">
        <v>9</v>
      </c>
      <c r="L145" s="44"/>
      <c r="M145" s="44"/>
      <c r="N145" s="44"/>
      <c r="O145" s="44"/>
      <c r="P145" s="44"/>
      <c r="Q145" s="44"/>
      <c r="R145" s="44">
        <v>4</v>
      </c>
      <c r="S145" s="44">
        <v>390</v>
      </c>
      <c r="T145" s="44">
        <v>1</v>
      </c>
      <c r="U145" s="44"/>
    </row>
    <row r="146" spans="1:21" s="51" customFormat="1" ht="31.5" x14ac:dyDescent="0.25">
      <c r="A146" s="52">
        <v>111</v>
      </c>
      <c r="B146" s="59" t="s">
        <v>210</v>
      </c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</row>
    <row r="147" spans="1:21" s="51" customFormat="1" ht="47.25" x14ac:dyDescent="0.25">
      <c r="A147" s="52">
        <v>112</v>
      </c>
      <c r="B147" s="59" t="s">
        <v>338</v>
      </c>
      <c r="C147" s="54">
        <v>3</v>
      </c>
      <c r="D147" s="54"/>
      <c r="E147" s="54">
        <v>3</v>
      </c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>
        <v>47</v>
      </c>
      <c r="T147" s="54"/>
      <c r="U147" s="54"/>
    </row>
    <row r="148" spans="1:21" ht="48.75" customHeight="1" x14ac:dyDescent="0.25">
      <c r="A148" s="34">
        <v>113</v>
      </c>
      <c r="B148" s="57" t="s">
        <v>339</v>
      </c>
      <c r="C148" s="44">
        <v>17</v>
      </c>
      <c r="D148" s="44">
        <v>3</v>
      </c>
      <c r="E148" s="44">
        <v>14</v>
      </c>
      <c r="F148" s="44"/>
      <c r="G148" s="44"/>
      <c r="H148" s="44"/>
      <c r="I148" s="44">
        <v>5</v>
      </c>
      <c r="J148" s="44"/>
      <c r="K148" s="44">
        <v>5</v>
      </c>
      <c r="L148" s="44"/>
      <c r="M148" s="44"/>
      <c r="N148" s="44"/>
      <c r="O148" s="44">
        <v>8</v>
      </c>
      <c r="P148" s="44">
        <v>8</v>
      </c>
      <c r="Q148" s="44"/>
      <c r="R148" s="44">
        <v>4</v>
      </c>
      <c r="S148" s="44">
        <v>293</v>
      </c>
      <c r="T148" s="44"/>
      <c r="U148" s="44"/>
    </row>
    <row r="149" spans="1:21" ht="31.5" x14ac:dyDescent="0.25">
      <c r="A149" s="34">
        <v>114</v>
      </c>
      <c r="B149" s="57" t="s">
        <v>340</v>
      </c>
      <c r="C149" s="44">
        <v>10</v>
      </c>
      <c r="D149" s="44">
        <v>2</v>
      </c>
      <c r="E149" s="44">
        <v>8</v>
      </c>
      <c r="F149" s="44"/>
      <c r="G149" s="44"/>
      <c r="H149" s="44"/>
      <c r="I149" s="44">
        <v>3</v>
      </c>
      <c r="J149" s="44">
        <v>1</v>
      </c>
      <c r="K149" s="44">
        <v>2</v>
      </c>
      <c r="L149" s="44"/>
      <c r="M149" s="44"/>
      <c r="N149" s="44"/>
      <c r="O149" s="44"/>
      <c r="P149" s="44"/>
      <c r="Q149" s="44"/>
      <c r="R149" s="44">
        <v>1</v>
      </c>
      <c r="S149" s="44">
        <v>119</v>
      </c>
      <c r="T149" s="44"/>
      <c r="U149" s="44"/>
    </row>
    <row r="150" spans="1:21" ht="32.25" customHeight="1" x14ac:dyDescent="0.25">
      <c r="A150" s="34">
        <v>115</v>
      </c>
      <c r="B150" s="57" t="s">
        <v>217</v>
      </c>
      <c r="C150" s="44">
        <v>6</v>
      </c>
      <c r="D150" s="44">
        <v>1</v>
      </c>
      <c r="E150" s="44">
        <v>5</v>
      </c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>
        <v>1</v>
      </c>
      <c r="S150" s="44">
        <v>37</v>
      </c>
      <c r="T150" s="44"/>
      <c r="U150" s="44"/>
    </row>
    <row r="151" spans="1:21" ht="33" customHeight="1" x14ac:dyDescent="0.25">
      <c r="A151" s="34">
        <v>116</v>
      </c>
      <c r="B151" s="57" t="s">
        <v>222</v>
      </c>
      <c r="C151" s="44">
        <v>5</v>
      </c>
      <c r="D151" s="44">
        <v>1</v>
      </c>
      <c r="E151" s="44">
        <v>4</v>
      </c>
      <c r="F151" s="44"/>
      <c r="G151" s="44"/>
      <c r="H151" s="44"/>
      <c r="I151" s="44">
        <v>1</v>
      </c>
      <c r="J151" s="44">
        <v>1</v>
      </c>
      <c r="K151" s="44"/>
      <c r="L151" s="44"/>
      <c r="M151" s="44"/>
      <c r="N151" s="44"/>
      <c r="O151" s="44"/>
      <c r="P151" s="44"/>
      <c r="Q151" s="44"/>
      <c r="R151" s="44">
        <v>1</v>
      </c>
      <c r="S151" s="44">
        <v>44</v>
      </c>
      <c r="T151" s="44"/>
      <c r="U151" s="44"/>
    </row>
    <row r="152" spans="1:21" ht="31.5" customHeight="1" x14ac:dyDescent="0.25">
      <c r="A152" s="34">
        <v>117</v>
      </c>
      <c r="B152" s="57" t="s">
        <v>221</v>
      </c>
      <c r="C152" s="44">
        <v>5</v>
      </c>
      <c r="D152" s="44"/>
      <c r="E152" s="44">
        <v>5</v>
      </c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>
        <v>1</v>
      </c>
      <c r="S152" s="44">
        <v>38</v>
      </c>
      <c r="T152" s="44"/>
      <c r="U152" s="44"/>
    </row>
    <row r="153" spans="1:21" ht="33" customHeight="1" x14ac:dyDescent="0.25">
      <c r="A153" s="34">
        <v>118</v>
      </c>
      <c r="B153" s="57" t="s">
        <v>218</v>
      </c>
      <c r="C153" s="44">
        <v>2</v>
      </c>
      <c r="D153" s="44"/>
      <c r="E153" s="44">
        <v>2</v>
      </c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>
        <v>1</v>
      </c>
      <c r="S153" s="44">
        <v>11</v>
      </c>
      <c r="T153" s="44"/>
      <c r="U153" s="44"/>
    </row>
    <row r="154" spans="1:21" ht="47.25" x14ac:dyDescent="0.25">
      <c r="A154" s="34">
        <v>119</v>
      </c>
      <c r="B154" s="57" t="s">
        <v>220</v>
      </c>
      <c r="C154" s="44">
        <v>6</v>
      </c>
      <c r="D154" s="44"/>
      <c r="E154" s="44">
        <v>6</v>
      </c>
      <c r="F154" s="44"/>
      <c r="G154" s="44"/>
      <c r="H154" s="44"/>
      <c r="I154" s="44">
        <v>1</v>
      </c>
      <c r="J154" s="44">
        <v>1</v>
      </c>
      <c r="K154" s="44"/>
      <c r="L154" s="44"/>
      <c r="M154" s="44"/>
      <c r="N154" s="44"/>
      <c r="O154" s="44"/>
      <c r="P154" s="44"/>
      <c r="Q154" s="44"/>
      <c r="R154" s="44"/>
      <c r="S154" s="44">
        <v>25</v>
      </c>
      <c r="T154" s="44"/>
      <c r="U154" s="44"/>
    </row>
    <row r="155" spans="1:21" ht="47.25" x14ac:dyDescent="0.25">
      <c r="A155" s="34">
        <v>120</v>
      </c>
      <c r="B155" s="57" t="s">
        <v>219</v>
      </c>
      <c r="C155" s="44">
        <v>1</v>
      </c>
      <c r="D155" s="44"/>
      <c r="E155" s="44">
        <v>1</v>
      </c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>
        <v>23</v>
      </c>
      <c r="T155" s="44"/>
      <c r="U155" s="44"/>
    </row>
    <row r="156" spans="1:21" ht="47.25" customHeight="1" x14ac:dyDescent="0.25">
      <c r="A156" s="34">
        <v>121</v>
      </c>
      <c r="B156" s="57" t="s">
        <v>208</v>
      </c>
      <c r="C156" s="44">
        <v>7</v>
      </c>
      <c r="D156" s="44">
        <v>1</v>
      </c>
      <c r="E156" s="44">
        <v>6</v>
      </c>
      <c r="F156" s="44"/>
      <c r="G156" s="44"/>
      <c r="H156" s="44"/>
      <c r="I156" s="44">
        <v>5</v>
      </c>
      <c r="J156" s="44">
        <v>2</v>
      </c>
      <c r="K156" s="44">
        <v>3</v>
      </c>
      <c r="L156" s="44"/>
      <c r="M156" s="44"/>
      <c r="N156" s="44"/>
      <c r="O156" s="44"/>
      <c r="P156" s="44"/>
      <c r="Q156" s="44"/>
      <c r="R156" s="44">
        <v>4</v>
      </c>
      <c r="S156" s="44">
        <v>15</v>
      </c>
      <c r="T156" s="44"/>
      <c r="U156" s="44"/>
    </row>
    <row r="157" spans="1:21" x14ac:dyDescent="0.25">
      <c r="A157" s="34"/>
      <c r="B157" s="46" t="s">
        <v>223</v>
      </c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</row>
    <row r="158" spans="1:21" ht="47.25" customHeight="1" x14ac:dyDescent="0.25">
      <c r="A158" s="34">
        <v>122</v>
      </c>
      <c r="B158" s="57" t="s">
        <v>224</v>
      </c>
      <c r="C158" s="44">
        <v>22</v>
      </c>
      <c r="D158" s="44"/>
      <c r="E158" s="44">
        <v>22</v>
      </c>
      <c r="F158" s="44"/>
      <c r="G158" s="44"/>
      <c r="H158" s="44"/>
      <c r="I158" s="44">
        <v>11</v>
      </c>
      <c r="J158" s="44"/>
      <c r="K158" s="44">
        <v>11</v>
      </c>
      <c r="L158" s="44">
        <v>9</v>
      </c>
      <c r="M158" s="44"/>
      <c r="N158" s="44">
        <v>9</v>
      </c>
      <c r="O158" s="44">
        <v>134</v>
      </c>
      <c r="P158" s="44">
        <v>134</v>
      </c>
      <c r="Q158" s="44"/>
      <c r="R158" s="44">
        <v>4</v>
      </c>
      <c r="S158" s="44">
        <v>3200</v>
      </c>
      <c r="T158" s="44"/>
      <c r="U158" s="44"/>
    </row>
    <row r="159" spans="1:21" ht="31.5" x14ac:dyDescent="0.25">
      <c r="A159" s="72">
        <v>123</v>
      </c>
      <c r="B159" s="48" t="s">
        <v>293</v>
      </c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</row>
    <row r="160" spans="1:21" x14ac:dyDescent="0.25">
      <c r="A160" s="34"/>
      <c r="B160" s="46" t="s">
        <v>225</v>
      </c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</row>
    <row r="161" spans="1:21" ht="50.25" customHeight="1" x14ac:dyDescent="0.25">
      <c r="A161" s="34">
        <v>124</v>
      </c>
      <c r="B161" s="57" t="s">
        <v>341</v>
      </c>
      <c r="C161" s="44">
        <v>2</v>
      </c>
      <c r="D161" s="44">
        <v>1</v>
      </c>
      <c r="E161" s="44">
        <v>1</v>
      </c>
      <c r="F161" s="44">
        <v>180</v>
      </c>
      <c r="G161" s="44">
        <v>92</v>
      </c>
      <c r="H161" s="44">
        <v>88</v>
      </c>
      <c r="I161" s="44">
        <v>12</v>
      </c>
      <c r="J161" s="44">
        <v>2</v>
      </c>
      <c r="K161" s="44">
        <v>10</v>
      </c>
      <c r="L161" s="44"/>
      <c r="M161" s="44"/>
      <c r="N161" s="44"/>
      <c r="O161" s="44">
        <v>19</v>
      </c>
      <c r="P161" s="44">
        <v>19</v>
      </c>
      <c r="Q161" s="44"/>
      <c r="R161" s="44">
        <v>1</v>
      </c>
      <c r="S161" s="44">
        <v>40</v>
      </c>
      <c r="T161" s="44"/>
      <c r="U161" s="44"/>
    </row>
    <row r="162" spans="1:21" ht="47.25" x14ac:dyDescent="0.25">
      <c r="A162" s="34">
        <v>125</v>
      </c>
      <c r="B162" s="57" t="s">
        <v>342</v>
      </c>
      <c r="C162" s="44">
        <v>7</v>
      </c>
      <c r="D162" s="44">
        <v>1</v>
      </c>
      <c r="E162" s="44">
        <v>6</v>
      </c>
      <c r="F162" s="44">
        <v>7</v>
      </c>
      <c r="G162" s="44">
        <v>2</v>
      </c>
      <c r="H162" s="44">
        <v>5</v>
      </c>
      <c r="I162" s="44">
        <v>34</v>
      </c>
      <c r="J162" s="44">
        <v>2</v>
      </c>
      <c r="K162" s="44">
        <v>32</v>
      </c>
      <c r="L162" s="44">
        <v>5</v>
      </c>
      <c r="M162" s="44"/>
      <c r="N162" s="44">
        <v>5</v>
      </c>
      <c r="O162" s="44">
        <v>192</v>
      </c>
      <c r="P162" s="44">
        <v>184</v>
      </c>
      <c r="Q162" s="44">
        <v>8</v>
      </c>
      <c r="R162" s="44">
        <v>4</v>
      </c>
      <c r="S162" s="44">
        <v>1407</v>
      </c>
      <c r="T162" s="44"/>
      <c r="U162" s="44"/>
    </row>
    <row r="163" spans="1:21" ht="47.25" x14ac:dyDescent="0.25">
      <c r="A163" s="34">
        <v>126</v>
      </c>
      <c r="B163" s="57" t="s">
        <v>343</v>
      </c>
      <c r="C163" s="44">
        <v>6</v>
      </c>
      <c r="D163" s="44"/>
      <c r="E163" s="44">
        <v>6</v>
      </c>
      <c r="F163" s="44"/>
      <c r="G163" s="44"/>
      <c r="H163" s="44"/>
      <c r="I163" s="44">
        <v>8</v>
      </c>
      <c r="J163" s="44"/>
      <c r="K163" s="44">
        <v>8</v>
      </c>
      <c r="L163" s="44">
        <v>4</v>
      </c>
      <c r="M163" s="44"/>
      <c r="N163" s="44">
        <v>4</v>
      </c>
      <c r="O163" s="44">
        <v>63</v>
      </c>
      <c r="P163" s="44">
        <v>57</v>
      </c>
      <c r="Q163" s="44">
        <v>6</v>
      </c>
      <c r="R163" s="44"/>
      <c r="S163" s="44">
        <v>423</v>
      </c>
      <c r="T163" s="44"/>
      <c r="U163" s="44"/>
    </row>
    <row r="164" spans="1:21" x14ac:dyDescent="0.25">
      <c r="A164" s="34"/>
      <c r="B164" s="46" t="s">
        <v>229</v>
      </c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</row>
    <row r="165" spans="1:21" ht="31.5" x14ac:dyDescent="0.25">
      <c r="A165" s="34">
        <v>127</v>
      </c>
      <c r="B165" s="57" t="s">
        <v>344</v>
      </c>
      <c r="C165" s="44">
        <v>1</v>
      </c>
      <c r="D165" s="44"/>
      <c r="E165" s="44">
        <v>1</v>
      </c>
      <c r="F165" s="44">
        <v>21</v>
      </c>
      <c r="G165" s="44">
        <v>10</v>
      </c>
      <c r="H165" s="44">
        <v>11</v>
      </c>
      <c r="I165" s="44">
        <v>18</v>
      </c>
      <c r="J165" s="44">
        <v>4</v>
      </c>
      <c r="K165" s="44">
        <v>14</v>
      </c>
      <c r="L165" s="44"/>
      <c r="M165" s="44"/>
      <c r="N165" s="44"/>
      <c r="O165" s="44">
        <v>53</v>
      </c>
      <c r="P165" s="44">
        <v>39</v>
      </c>
      <c r="Q165" s="44">
        <v>14</v>
      </c>
      <c r="R165" s="44">
        <v>2</v>
      </c>
      <c r="S165" s="44">
        <v>138</v>
      </c>
      <c r="T165" s="44"/>
      <c r="U165" s="44"/>
    </row>
    <row r="166" spans="1:21" ht="30" customHeight="1" x14ac:dyDescent="0.25">
      <c r="A166" s="34">
        <v>128</v>
      </c>
      <c r="B166" s="57" t="s">
        <v>231</v>
      </c>
      <c r="C166" s="44"/>
      <c r="D166" s="44"/>
      <c r="E166" s="44"/>
      <c r="F166" s="44">
        <v>7</v>
      </c>
      <c r="G166" s="44">
        <v>2</v>
      </c>
      <c r="H166" s="44">
        <v>5</v>
      </c>
      <c r="I166" s="44">
        <v>6</v>
      </c>
      <c r="J166" s="44">
        <v>1</v>
      </c>
      <c r="K166" s="44">
        <v>5</v>
      </c>
      <c r="L166" s="44"/>
      <c r="M166" s="44"/>
      <c r="N166" s="44"/>
      <c r="O166" s="44">
        <v>60</v>
      </c>
      <c r="P166" s="44">
        <v>53</v>
      </c>
      <c r="Q166" s="44">
        <v>7</v>
      </c>
      <c r="R166" s="44"/>
      <c r="S166" s="44">
        <v>241</v>
      </c>
      <c r="T166" s="44"/>
      <c r="U166" s="44"/>
    </row>
    <row r="167" spans="1:21" ht="51" customHeight="1" x14ac:dyDescent="0.25">
      <c r="A167" s="34">
        <v>129</v>
      </c>
      <c r="B167" s="57" t="s">
        <v>345</v>
      </c>
      <c r="C167" s="44">
        <v>3</v>
      </c>
      <c r="D167" s="44">
        <v>1</v>
      </c>
      <c r="E167" s="44">
        <v>2</v>
      </c>
      <c r="F167" s="44">
        <v>524</v>
      </c>
      <c r="G167" s="44">
        <v>264</v>
      </c>
      <c r="H167" s="44">
        <v>260</v>
      </c>
      <c r="I167" s="44">
        <v>4</v>
      </c>
      <c r="J167" s="44">
        <v>2</v>
      </c>
      <c r="K167" s="44">
        <v>2</v>
      </c>
      <c r="L167" s="44"/>
      <c r="M167" s="44"/>
      <c r="N167" s="44"/>
      <c r="O167" s="44">
        <v>13</v>
      </c>
      <c r="P167" s="44">
        <v>12</v>
      </c>
      <c r="Q167" s="44">
        <v>1</v>
      </c>
      <c r="R167" s="44">
        <v>1</v>
      </c>
      <c r="S167" s="44">
        <v>152</v>
      </c>
      <c r="T167" s="44"/>
      <c r="U167" s="44">
        <v>5</v>
      </c>
    </row>
    <row r="168" spans="1:21" s="60" customFormat="1" ht="31.5" x14ac:dyDescent="0.25">
      <c r="A168" s="61">
        <v>130</v>
      </c>
      <c r="B168" s="57" t="s">
        <v>346</v>
      </c>
      <c r="C168" s="44"/>
      <c r="D168" s="44"/>
      <c r="E168" s="44"/>
      <c r="F168" s="44">
        <v>2</v>
      </c>
      <c r="G168" s="44"/>
      <c r="H168" s="44">
        <v>2</v>
      </c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</row>
    <row r="169" spans="1:21" ht="47.25" x14ac:dyDescent="0.25">
      <c r="A169" s="34">
        <v>131</v>
      </c>
      <c r="B169" s="57" t="s">
        <v>347</v>
      </c>
      <c r="C169" s="44">
        <v>3</v>
      </c>
      <c r="D169" s="44">
        <v>1</v>
      </c>
      <c r="E169" s="44">
        <v>2</v>
      </c>
      <c r="F169" s="44">
        <v>59</v>
      </c>
      <c r="G169" s="44">
        <v>21</v>
      </c>
      <c r="H169" s="44">
        <v>38</v>
      </c>
      <c r="I169" s="44">
        <v>15</v>
      </c>
      <c r="J169" s="44">
        <v>3</v>
      </c>
      <c r="K169" s="44">
        <v>12</v>
      </c>
      <c r="L169" s="44"/>
      <c r="M169" s="44"/>
      <c r="N169" s="44"/>
      <c r="O169" s="44">
        <v>52</v>
      </c>
      <c r="P169" s="44">
        <v>44</v>
      </c>
      <c r="Q169" s="44">
        <v>8</v>
      </c>
      <c r="R169" s="44"/>
      <c r="S169" s="44">
        <v>200</v>
      </c>
      <c r="T169" s="44"/>
      <c r="U169" s="44"/>
    </row>
    <row r="170" spans="1:21" ht="31.5" x14ac:dyDescent="0.25">
      <c r="A170" s="34">
        <v>132</v>
      </c>
      <c r="B170" s="57" t="s">
        <v>234</v>
      </c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>
        <v>11</v>
      </c>
      <c r="P170" s="44">
        <v>11</v>
      </c>
      <c r="Q170" s="44"/>
      <c r="R170" s="44"/>
      <c r="S170" s="44"/>
      <c r="T170" s="44"/>
      <c r="U170" s="44"/>
    </row>
    <row r="171" spans="1:21" ht="31.5" x14ac:dyDescent="0.25">
      <c r="A171" s="34">
        <v>133</v>
      </c>
      <c r="B171" s="57" t="s">
        <v>337</v>
      </c>
      <c r="C171" s="44">
        <v>5</v>
      </c>
      <c r="D171" s="44">
        <v>1</v>
      </c>
      <c r="E171" s="44">
        <v>4</v>
      </c>
      <c r="F171" s="44">
        <v>13</v>
      </c>
      <c r="G171" s="44">
        <v>6</v>
      </c>
      <c r="H171" s="44">
        <v>7</v>
      </c>
      <c r="I171" s="44">
        <v>12</v>
      </c>
      <c r="J171" s="44">
        <v>5</v>
      </c>
      <c r="K171" s="44">
        <v>7</v>
      </c>
      <c r="L171" s="44"/>
      <c r="M171" s="44"/>
      <c r="N171" s="44"/>
      <c r="O171" s="44">
        <v>153</v>
      </c>
      <c r="P171" s="44">
        <v>114</v>
      </c>
      <c r="Q171" s="44">
        <v>39</v>
      </c>
      <c r="R171" s="44">
        <v>1</v>
      </c>
      <c r="S171" s="44">
        <v>388</v>
      </c>
      <c r="T171" s="44"/>
      <c r="U171" s="44"/>
    </row>
    <row r="172" spans="1:21" x14ac:dyDescent="0.25">
      <c r="A172" s="34"/>
      <c r="B172" s="46" t="s">
        <v>239</v>
      </c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</row>
    <row r="173" spans="1:21" ht="31.5" x14ac:dyDescent="0.25">
      <c r="A173" s="34">
        <v>134</v>
      </c>
      <c r="B173" s="57" t="s">
        <v>348</v>
      </c>
      <c r="C173" s="44">
        <v>11</v>
      </c>
      <c r="D173" s="44">
        <v>2</v>
      </c>
      <c r="E173" s="44">
        <v>9</v>
      </c>
      <c r="F173" s="44">
        <v>9</v>
      </c>
      <c r="G173" s="44">
        <v>2</v>
      </c>
      <c r="H173" s="44">
        <v>7</v>
      </c>
      <c r="I173" s="44">
        <v>7</v>
      </c>
      <c r="J173" s="44">
        <v>1</v>
      </c>
      <c r="K173" s="44">
        <v>6</v>
      </c>
      <c r="L173" s="44">
        <v>8</v>
      </c>
      <c r="M173" s="44"/>
      <c r="N173" s="44">
        <v>8</v>
      </c>
      <c r="O173" s="44">
        <v>24</v>
      </c>
      <c r="P173" s="44">
        <v>18</v>
      </c>
      <c r="Q173" s="44">
        <v>6</v>
      </c>
      <c r="R173" s="44">
        <v>8</v>
      </c>
      <c r="S173" s="44">
        <v>597</v>
      </c>
      <c r="T173" s="44"/>
      <c r="U173" s="44">
        <v>5</v>
      </c>
    </row>
    <row r="174" spans="1:21" ht="31.5" x14ac:dyDescent="0.25">
      <c r="A174" s="41">
        <v>135</v>
      </c>
      <c r="B174" s="57" t="s">
        <v>349</v>
      </c>
      <c r="C174" s="44">
        <v>37</v>
      </c>
      <c r="D174" s="44">
        <v>9</v>
      </c>
      <c r="E174" s="44">
        <v>28</v>
      </c>
      <c r="F174" s="44">
        <v>27</v>
      </c>
      <c r="G174" s="44">
        <v>8</v>
      </c>
      <c r="H174" s="44">
        <v>19</v>
      </c>
      <c r="I174" s="44">
        <v>27</v>
      </c>
      <c r="J174" s="44">
        <v>6</v>
      </c>
      <c r="K174" s="44">
        <v>21</v>
      </c>
      <c r="L174" s="44">
        <v>4</v>
      </c>
      <c r="M174" s="44"/>
      <c r="N174" s="44">
        <v>4</v>
      </c>
      <c r="O174" s="44">
        <v>95</v>
      </c>
      <c r="P174" s="44">
        <v>95</v>
      </c>
      <c r="Q174" s="44"/>
      <c r="R174" s="44">
        <v>9</v>
      </c>
      <c r="S174" s="44">
        <v>2500</v>
      </c>
      <c r="T174" s="44"/>
      <c r="U174" s="44"/>
    </row>
    <row r="175" spans="1:21" ht="31.5" x14ac:dyDescent="0.25">
      <c r="A175" s="73"/>
      <c r="B175" s="59" t="s">
        <v>350</v>
      </c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</row>
    <row r="176" spans="1:21" x14ac:dyDescent="0.25">
      <c r="A176" s="73"/>
      <c r="B176" s="59" t="s">
        <v>351</v>
      </c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</row>
    <row r="177" spans="1:21" ht="31.5" x14ac:dyDescent="0.25">
      <c r="A177" s="73"/>
      <c r="B177" s="59" t="s">
        <v>352</v>
      </c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</row>
    <row r="178" spans="1:21" ht="31.5" x14ac:dyDescent="0.25">
      <c r="A178" s="73"/>
      <c r="B178" s="59" t="s">
        <v>353</v>
      </c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</row>
    <row r="179" spans="1:21" ht="31.5" x14ac:dyDescent="0.25">
      <c r="A179" s="73"/>
      <c r="B179" s="59" t="s">
        <v>354</v>
      </c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</row>
    <row r="180" spans="1:21" ht="63" x14ac:dyDescent="0.25">
      <c r="A180" s="34">
        <v>136</v>
      </c>
      <c r="B180" s="58" t="s">
        <v>355</v>
      </c>
      <c r="C180" s="44">
        <v>16</v>
      </c>
      <c r="D180" s="44">
        <v>2</v>
      </c>
      <c r="E180" s="44">
        <v>14</v>
      </c>
      <c r="F180" s="44">
        <v>7</v>
      </c>
      <c r="G180" s="44"/>
      <c r="H180" s="44">
        <v>7</v>
      </c>
      <c r="I180" s="44">
        <v>5</v>
      </c>
      <c r="J180" s="44">
        <v>1</v>
      </c>
      <c r="K180" s="44">
        <v>4</v>
      </c>
      <c r="L180" s="44">
        <v>2</v>
      </c>
      <c r="M180" s="44"/>
      <c r="N180" s="44">
        <v>2</v>
      </c>
      <c r="O180" s="44">
        <v>34</v>
      </c>
      <c r="P180" s="44">
        <v>25</v>
      </c>
      <c r="Q180" s="44">
        <v>9</v>
      </c>
      <c r="R180" s="44">
        <v>1</v>
      </c>
      <c r="S180" s="44">
        <v>365</v>
      </c>
      <c r="T180" s="44"/>
      <c r="U180" s="44"/>
    </row>
    <row r="181" spans="1:21" s="51" customFormat="1" ht="47.25" x14ac:dyDescent="0.25">
      <c r="A181" s="63">
        <v>137</v>
      </c>
      <c r="B181" s="74" t="s">
        <v>240</v>
      </c>
      <c r="C181" s="54">
        <v>5</v>
      </c>
      <c r="D181" s="54">
        <v>2</v>
      </c>
      <c r="E181" s="54">
        <v>3</v>
      </c>
      <c r="F181" s="54">
        <v>2</v>
      </c>
      <c r="G181" s="54">
        <v>1</v>
      </c>
      <c r="H181" s="54">
        <v>1</v>
      </c>
      <c r="I181" s="54">
        <v>3</v>
      </c>
      <c r="J181" s="54">
        <v>1</v>
      </c>
      <c r="K181" s="54">
        <v>2</v>
      </c>
      <c r="L181" s="54"/>
      <c r="M181" s="54"/>
      <c r="N181" s="54"/>
      <c r="O181" s="54">
        <v>4</v>
      </c>
      <c r="P181" s="54">
        <v>3</v>
      </c>
      <c r="Q181" s="54">
        <v>1</v>
      </c>
      <c r="R181" s="54"/>
      <c r="S181" s="54">
        <v>73</v>
      </c>
      <c r="T181" s="54"/>
      <c r="U181" s="54"/>
    </row>
    <row r="182" spans="1:21" x14ac:dyDescent="0.25">
      <c r="A182" s="34"/>
      <c r="B182" s="46" t="s">
        <v>251</v>
      </c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</row>
    <row r="183" spans="1:21" ht="47.25" customHeight="1" x14ac:dyDescent="0.25">
      <c r="A183" s="34">
        <v>138</v>
      </c>
      <c r="B183" s="57" t="s">
        <v>356</v>
      </c>
      <c r="C183" s="44">
        <v>3</v>
      </c>
      <c r="D183" s="44">
        <v>1</v>
      </c>
      <c r="E183" s="44">
        <v>2</v>
      </c>
      <c r="F183" s="44">
        <v>209</v>
      </c>
      <c r="G183" s="44">
        <v>78</v>
      </c>
      <c r="H183" s="44">
        <v>131</v>
      </c>
      <c r="I183" s="44">
        <v>20</v>
      </c>
      <c r="J183" s="44">
        <v>5</v>
      </c>
      <c r="K183" s="44">
        <v>15</v>
      </c>
      <c r="L183" s="44"/>
      <c r="M183" s="44"/>
      <c r="N183" s="44"/>
      <c r="O183" s="44">
        <v>26</v>
      </c>
      <c r="P183" s="44">
        <v>21</v>
      </c>
      <c r="Q183" s="44">
        <v>5</v>
      </c>
      <c r="R183" s="44">
        <v>12</v>
      </c>
      <c r="S183" s="44">
        <v>40</v>
      </c>
      <c r="T183" s="44"/>
      <c r="U183" s="44">
        <v>3</v>
      </c>
    </row>
    <row r="184" spans="1:21" ht="63" x14ac:dyDescent="0.25">
      <c r="A184" s="34">
        <v>139</v>
      </c>
      <c r="B184" s="57" t="s">
        <v>357</v>
      </c>
      <c r="C184" s="44"/>
      <c r="D184" s="44"/>
      <c r="E184" s="44"/>
      <c r="F184" s="44">
        <v>3</v>
      </c>
      <c r="G184" s="44">
        <v>1</v>
      </c>
      <c r="H184" s="44">
        <v>2</v>
      </c>
      <c r="I184" s="44">
        <v>2</v>
      </c>
      <c r="J184" s="44"/>
      <c r="K184" s="44">
        <v>2</v>
      </c>
      <c r="L184" s="44"/>
      <c r="M184" s="44"/>
      <c r="N184" s="44"/>
      <c r="O184" s="44">
        <v>3</v>
      </c>
      <c r="P184" s="44">
        <v>3</v>
      </c>
      <c r="Q184" s="44">
        <v>0</v>
      </c>
      <c r="R184" s="44">
        <v>1</v>
      </c>
      <c r="S184" s="44"/>
      <c r="T184" s="44"/>
      <c r="U184" s="44"/>
    </row>
    <row r="185" spans="1:21" x14ac:dyDescent="0.25">
      <c r="A185" s="34"/>
      <c r="B185" s="46" t="s">
        <v>21</v>
      </c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</row>
    <row r="186" spans="1:21" ht="31.5" x14ac:dyDescent="0.25">
      <c r="A186" s="41">
        <v>140</v>
      </c>
      <c r="B186" s="57" t="s">
        <v>22</v>
      </c>
      <c r="C186" s="44"/>
      <c r="D186" s="44"/>
      <c r="E186" s="44"/>
      <c r="F186" s="44">
        <v>18</v>
      </c>
      <c r="G186" s="44">
        <v>5</v>
      </c>
      <c r="H186" s="44">
        <v>13</v>
      </c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</row>
    <row r="187" spans="1:21" x14ac:dyDescent="0.25">
      <c r="A187" s="72"/>
      <c r="B187" s="46" t="s">
        <v>29</v>
      </c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</row>
    <row r="188" spans="1:21" ht="63" x14ac:dyDescent="0.25">
      <c r="A188" s="72">
        <v>141</v>
      </c>
      <c r="B188" s="57" t="s">
        <v>358</v>
      </c>
      <c r="C188" s="44"/>
      <c r="D188" s="44"/>
      <c r="E188" s="44"/>
      <c r="F188" s="44">
        <v>8</v>
      </c>
      <c r="G188" s="44">
        <v>4</v>
      </c>
      <c r="H188" s="44">
        <v>4</v>
      </c>
      <c r="I188" s="44">
        <v>3</v>
      </c>
      <c r="J188" s="44">
        <v>1</v>
      </c>
      <c r="K188" s="44">
        <v>2</v>
      </c>
      <c r="L188" s="44"/>
      <c r="M188" s="44"/>
      <c r="N188" s="44"/>
      <c r="O188" s="44">
        <v>2</v>
      </c>
      <c r="P188" s="44">
        <v>1</v>
      </c>
      <c r="Q188" s="44">
        <v>1</v>
      </c>
      <c r="R188" s="44"/>
      <c r="S188" s="44">
        <v>2</v>
      </c>
      <c r="T188" s="44"/>
      <c r="U188" s="44"/>
    </row>
    <row r="189" spans="1:21" ht="63" x14ac:dyDescent="0.25">
      <c r="A189" s="72"/>
      <c r="B189" s="57" t="s">
        <v>359</v>
      </c>
      <c r="C189" s="44">
        <v>1</v>
      </c>
      <c r="D189" s="44"/>
      <c r="E189" s="44">
        <v>1</v>
      </c>
      <c r="F189" s="44">
        <v>6</v>
      </c>
      <c r="G189" s="44">
        <v>2</v>
      </c>
      <c r="H189" s="44">
        <v>4</v>
      </c>
      <c r="I189" s="44">
        <v>3</v>
      </c>
      <c r="J189" s="44"/>
      <c r="K189" s="44">
        <v>3</v>
      </c>
      <c r="L189" s="44"/>
      <c r="M189" s="44"/>
      <c r="N189" s="44"/>
      <c r="O189" s="44">
        <v>5</v>
      </c>
      <c r="P189" s="44">
        <v>5</v>
      </c>
      <c r="Q189" s="44"/>
      <c r="R189" s="44"/>
      <c r="S189" s="44"/>
      <c r="T189" s="44"/>
      <c r="U189" s="44"/>
    </row>
    <row r="190" spans="1:21" ht="47.25" x14ac:dyDescent="0.25">
      <c r="A190" s="72">
        <v>142</v>
      </c>
      <c r="B190" s="57" t="s">
        <v>30</v>
      </c>
      <c r="C190" s="44">
        <v>5</v>
      </c>
      <c r="D190" s="44">
        <v>1</v>
      </c>
      <c r="E190" s="44">
        <v>4</v>
      </c>
      <c r="F190" s="44">
        <v>25</v>
      </c>
      <c r="G190" s="44">
        <v>7</v>
      </c>
      <c r="H190" s="44">
        <v>18</v>
      </c>
      <c r="I190" s="44">
        <v>6</v>
      </c>
      <c r="J190" s="44">
        <v>1</v>
      </c>
      <c r="K190" s="44">
        <v>5</v>
      </c>
      <c r="L190" s="44"/>
      <c r="M190" s="44"/>
      <c r="N190" s="44"/>
      <c r="O190" s="44">
        <v>4</v>
      </c>
      <c r="P190" s="44">
        <v>3</v>
      </c>
      <c r="Q190" s="44">
        <v>1</v>
      </c>
      <c r="R190" s="44"/>
      <c r="S190" s="44">
        <v>20</v>
      </c>
      <c r="T190" s="44"/>
      <c r="U190" s="44"/>
    </row>
    <row r="191" spans="1:21" ht="31.5" x14ac:dyDescent="0.25">
      <c r="A191" s="72">
        <v>143</v>
      </c>
      <c r="B191" s="57" t="s">
        <v>31</v>
      </c>
      <c r="C191" s="44">
        <v>2</v>
      </c>
      <c r="D191" s="44">
        <v>1</v>
      </c>
      <c r="E191" s="44">
        <v>1</v>
      </c>
      <c r="F191" s="44">
        <v>25</v>
      </c>
      <c r="G191" s="44">
        <v>15</v>
      </c>
      <c r="H191" s="44">
        <v>10</v>
      </c>
      <c r="I191" s="44">
        <v>18</v>
      </c>
      <c r="J191" s="44">
        <v>4</v>
      </c>
      <c r="K191" s="44">
        <v>14</v>
      </c>
      <c r="L191" s="44"/>
      <c r="M191" s="44"/>
      <c r="N191" s="44"/>
      <c r="O191" s="44"/>
      <c r="P191" s="44"/>
      <c r="Q191" s="44"/>
      <c r="R191" s="44"/>
      <c r="S191" s="44"/>
      <c r="T191" s="44"/>
      <c r="U191" s="44"/>
    </row>
    <row r="192" spans="1:21" ht="31.5" x14ac:dyDescent="0.25">
      <c r="A192" s="72">
        <v>144</v>
      </c>
      <c r="B192" s="57" t="s">
        <v>34</v>
      </c>
      <c r="C192" s="44"/>
      <c r="D192" s="44"/>
      <c r="E192" s="44"/>
      <c r="F192" s="44">
        <v>107</v>
      </c>
      <c r="G192" s="44">
        <v>33</v>
      </c>
      <c r="H192" s="44">
        <v>74</v>
      </c>
      <c r="I192" s="44">
        <v>2</v>
      </c>
      <c r="J192" s="44"/>
      <c r="K192" s="44">
        <v>2</v>
      </c>
      <c r="L192" s="44"/>
      <c r="M192" s="44"/>
      <c r="N192" s="44"/>
      <c r="O192" s="44"/>
      <c r="P192" s="44"/>
      <c r="Q192" s="44"/>
      <c r="R192" s="44"/>
      <c r="S192" s="44"/>
      <c r="T192" s="44"/>
      <c r="U192" s="44">
        <v>1</v>
      </c>
    </row>
    <row r="193" spans="1:21" x14ac:dyDescent="0.25">
      <c r="A193" s="72"/>
      <c r="B193" s="46" t="s">
        <v>37</v>
      </c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</row>
    <row r="194" spans="1:21" ht="31.5" x14ac:dyDescent="0.25">
      <c r="A194" s="72">
        <v>145</v>
      </c>
      <c r="B194" s="57" t="s">
        <v>360</v>
      </c>
      <c r="C194" s="44"/>
      <c r="D194" s="44"/>
      <c r="E194" s="44"/>
      <c r="F194" s="44">
        <v>5</v>
      </c>
      <c r="G194" s="44">
        <v>3</v>
      </c>
      <c r="H194" s="44">
        <v>2</v>
      </c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</row>
    <row r="195" spans="1:21" ht="31.5" x14ac:dyDescent="0.25">
      <c r="A195" s="41">
        <v>146</v>
      </c>
      <c r="B195" s="49" t="s">
        <v>361</v>
      </c>
      <c r="C195" s="44"/>
      <c r="D195" s="44"/>
      <c r="E195" s="44"/>
      <c r="F195" s="44">
        <v>2</v>
      </c>
      <c r="G195" s="44"/>
      <c r="H195" s="44">
        <v>2</v>
      </c>
      <c r="I195" s="44">
        <v>3</v>
      </c>
      <c r="J195" s="44">
        <v>1</v>
      </c>
      <c r="K195" s="44">
        <v>2</v>
      </c>
      <c r="L195" s="44"/>
      <c r="M195" s="44"/>
      <c r="N195" s="44"/>
      <c r="O195" s="44">
        <v>1</v>
      </c>
      <c r="P195" s="44">
        <v>1</v>
      </c>
      <c r="Q195" s="44"/>
      <c r="R195" s="44"/>
      <c r="S195" s="44"/>
      <c r="T195" s="44"/>
      <c r="U195" s="44"/>
    </row>
    <row r="196" spans="1:21" ht="31.5" x14ac:dyDescent="0.25">
      <c r="A196" s="72">
        <v>147</v>
      </c>
      <c r="B196" s="57" t="s">
        <v>44</v>
      </c>
      <c r="C196" s="44"/>
      <c r="D196" s="44"/>
      <c r="E196" s="44"/>
      <c r="F196" s="44">
        <v>11</v>
      </c>
      <c r="G196" s="44">
        <v>5</v>
      </c>
      <c r="H196" s="44">
        <v>6</v>
      </c>
      <c r="I196" s="44">
        <v>2</v>
      </c>
      <c r="J196" s="44">
        <v>1</v>
      </c>
      <c r="K196" s="44">
        <v>1</v>
      </c>
      <c r="L196" s="44"/>
      <c r="M196" s="44"/>
      <c r="N196" s="44"/>
      <c r="O196" s="44"/>
      <c r="P196" s="44"/>
      <c r="Q196" s="44"/>
      <c r="R196" s="44"/>
      <c r="S196" s="44"/>
      <c r="T196" s="44"/>
      <c r="U196" s="44"/>
    </row>
    <row r="197" spans="1:21" ht="47.25" x14ac:dyDescent="0.25">
      <c r="A197" s="41">
        <v>148</v>
      </c>
      <c r="B197" s="57" t="s">
        <v>45</v>
      </c>
      <c r="C197" s="44"/>
      <c r="D197" s="44"/>
      <c r="E197" s="44"/>
      <c r="F197" s="44">
        <v>9</v>
      </c>
      <c r="G197" s="44">
        <v>3</v>
      </c>
      <c r="H197" s="44">
        <v>6</v>
      </c>
      <c r="I197" s="44">
        <v>6</v>
      </c>
      <c r="J197" s="44">
        <v>2</v>
      </c>
      <c r="K197" s="44">
        <v>4</v>
      </c>
      <c r="L197" s="44"/>
      <c r="M197" s="44"/>
      <c r="N197" s="44"/>
      <c r="O197" s="44"/>
      <c r="P197" s="44"/>
      <c r="Q197" s="44"/>
      <c r="R197" s="44"/>
      <c r="S197" s="44"/>
      <c r="T197" s="44"/>
      <c r="U197" s="44"/>
    </row>
    <row r="198" spans="1:21" s="60" customFormat="1" ht="31.5" x14ac:dyDescent="0.25">
      <c r="A198" s="75">
        <v>149</v>
      </c>
      <c r="B198" s="57" t="s">
        <v>43</v>
      </c>
      <c r="C198" s="44"/>
      <c r="D198" s="44"/>
      <c r="E198" s="44"/>
      <c r="F198" s="44">
        <v>29</v>
      </c>
      <c r="G198" s="44">
        <v>10</v>
      </c>
      <c r="H198" s="44">
        <v>19</v>
      </c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>
        <v>1</v>
      </c>
      <c r="U198" s="44"/>
    </row>
    <row r="199" spans="1:21" ht="31.5" x14ac:dyDescent="0.25">
      <c r="A199" s="41">
        <v>150</v>
      </c>
      <c r="B199" s="57" t="s">
        <v>38</v>
      </c>
      <c r="C199" s="44"/>
      <c r="D199" s="44"/>
      <c r="E199" s="44"/>
      <c r="F199" s="44">
        <v>3</v>
      </c>
      <c r="G199" s="44">
        <v>2</v>
      </c>
      <c r="H199" s="44">
        <v>1</v>
      </c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</row>
    <row r="200" spans="1:21" ht="31.5" x14ac:dyDescent="0.25">
      <c r="A200" s="72">
        <v>151</v>
      </c>
      <c r="B200" s="57" t="s">
        <v>362</v>
      </c>
      <c r="C200" s="44"/>
      <c r="D200" s="44"/>
      <c r="E200" s="44"/>
      <c r="F200" s="44">
        <v>1</v>
      </c>
      <c r="G200" s="44">
        <v>1</v>
      </c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</row>
    <row r="201" spans="1:21" x14ac:dyDescent="0.25">
      <c r="A201" s="34"/>
      <c r="B201" s="46" t="s">
        <v>170</v>
      </c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</row>
    <row r="202" spans="1:21" ht="31.5" x14ac:dyDescent="0.25">
      <c r="A202" s="34">
        <v>152</v>
      </c>
      <c r="B202" s="57" t="s">
        <v>171</v>
      </c>
      <c r="C202" s="44">
        <v>1</v>
      </c>
      <c r="D202" s="44">
        <v>1</v>
      </c>
      <c r="E202" s="44"/>
      <c r="F202" s="44">
        <v>51</v>
      </c>
      <c r="G202" s="44">
        <v>16</v>
      </c>
      <c r="H202" s="44">
        <v>35</v>
      </c>
      <c r="I202" s="44">
        <v>5</v>
      </c>
      <c r="J202" s="44">
        <v>1</v>
      </c>
      <c r="K202" s="44">
        <v>4</v>
      </c>
      <c r="L202" s="44"/>
      <c r="M202" s="44"/>
      <c r="N202" s="44"/>
      <c r="O202" s="44">
        <v>31</v>
      </c>
      <c r="P202" s="44">
        <v>26</v>
      </c>
      <c r="Q202" s="44">
        <v>5</v>
      </c>
      <c r="R202" s="44"/>
      <c r="S202" s="44">
        <v>35</v>
      </c>
      <c r="T202" s="44"/>
      <c r="U202" s="44"/>
    </row>
    <row r="203" spans="1:21" s="60" customFormat="1" ht="30" customHeight="1" x14ac:dyDescent="0.25">
      <c r="A203" s="61">
        <v>153</v>
      </c>
      <c r="B203" s="57" t="s">
        <v>172</v>
      </c>
      <c r="C203" s="44">
        <v>4</v>
      </c>
      <c r="D203" s="44">
        <v>1</v>
      </c>
      <c r="E203" s="44">
        <v>3</v>
      </c>
      <c r="F203" s="44">
        <v>94</v>
      </c>
      <c r="G203" s="44">
        <v>30</v>
      </c>
      <c r="H203" s="44">
        <v>64</v>
      </c>
      <c r="I203" s="44">
        <v>6</v>
      </c>
      <c r="J203" s="44"/>
      <c r="K203" s="44">
        <v>6</v>
      </c>
      <c r="L203" s="44"/>
      <c r="M203" s="44"/>
      <c r="N203" s="44"/>
      <c r="O203" s="44">
        <v>21</v>
      </c>
      <c r="P203" s="44">
        <v>21</v>
      </c>
      <c r="Q203" s="44"/>
      <c r="R203" s="44">
        <v>1</v>
      </c>
      <c r="S203" s="44">
        <v>45</v>
      </c>
      <c r="T203" s="44"/>
      <c r="U203" s="44"/>
    </row>
    <row r="204" spans="1:21" x14ac:dyDescent="0.25">
      <c r="A204" s="34"/>
      <c r="B204" s="46" t="s">
        <v>151</v>
      </c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</row>
    <row r="205" spans="1:21" ht="31.5" x14ac:dyDescent="0.25">
      <c r="A205" s="34">
        <v>154</v>
      </c>
      <c r="B205" s="57" t="s">
        <v>152</v>
      </c>
      <c r="C205" s="44"/>
      <c r="D205" s="44"/>
      <c r="E205" s="44"/>
      <c r="F205" s="44">
        <v>16</v>
      </c>
      <c r="G205" s="44">
        <v>6</v>
      </c>
      <c r="H205" s="44">
        <v>10</v>
      </c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</row>
    <row r="206" spans="1:21" x14ac:dyDescent="0.25">
      <c r="A206" s="34"/>
      <c r="B206" s="46" t="s">
        <v>254</v>
      </c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</row>
    <row r="207" spans="1:21" ht="63" x14ac:dyDescent="0.25">
      <c r="A207" s="34">
        <v>155</v>
      </c>
      <c r="B207" s="57" t="s">
        <v>363</v>
      </c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</row>
    <row r="208" spans="1:21" ht="47.25" x14ac:dyDescent="0.25">
      <c r="A208" s="34">
        <v>156</v>
      </c>
      <c r="B208" s="57" t="s">
        <v>364</v>
      </c>
      <c r="C208" s="44"/>
      <c r="D208" s="44"/>
      <c r="E208" s="44"/>
      <c r="F208" s="44"/>
      <c r="G208" s="44"/>
      <c r="H208" s="44"/>
      <c r="I208" s="44">
        <v>5</v>
      </c>
      <c r="J208" s="44">
        <v>2</v>
      </c>
      <c r="K208" s="44">
        <v>3</v>
      </c>
      <c r="L208" s="44"/>
      <c r="M208" s="44"/>
      <c r="N208" s="44"/>
      <c r="O208" s="44"/>
      <c r="P208" s="44"/>
      <c r="Q208" s="44"/>
      <c r="R208" s="44">
        <v>1</v>
      </c>
      <c r="S208" s="44"/>
      <c r="T208" s="44"/>
      <c r="U208" s="44"/>
    </row>
    <row r="209" spans="1:21" ht="47.25" x14ac:dyDescent="0.25">
      <c r="A209" s="34">
        <v>157</v>
      </c>
      <c r="B209" s="57" t="s">
        <v>365</v>
      </c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</row>
    <row r="210" spans="1:21" s="51" customFormat="1" ht="31.5" x14ac:dyDescent="0.25">
      <c r="A210" s="52">
        <v>158</v>
      </c>
      <c r="B210" s="59" t="s">
        <v>258</v>
      </c>
      <c r="C210" s="54">
        <v>2</v>
      </c>
      <c r="D210" s="54">
        <v>1</v>
      </c>
      <c r="E210" s="54">
        <v>1</v>
      </c>
      <c r="F210" s="54"/>
      <c r="G210" s="54"/>
      <c r="H210" s="54"/>
      <c r="I210" s="54">
        <v>2</v>
      </c>
      <c r="J210" s="54">
        <v>1</v>
      </c>
      <c r="K210" s="54">
        <v>1</v>
      </c>
      <c r="L210" s="54"/>
      <c r="M210" s="54"/>
      <c r="N210" s="54"/>
      <c r="O210" s="54"/>
      <c r="P210" s="54"/>
      <c r="Q210" s="54"/>
      <c r="R210" s="54"/>
      <c r="S210" s="54"/>
      <c r="T210" s="54"/>
      <c r="U210" s="54"/>
    </row>
    <row r="211" spans="1:21" ht="31.5" x14ac:dyDescent="0.25">
      <c r="A211" s="34">
        <v>159</v>
      </c>
      <c r="B211" s="57" t="s">
        <v>262</v>
      </c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</row>
    <row r="212" spans="1:21" ht="78.75" x14ac:dyDescent="0.25">
      <c r="A212" s="34">
        <v>160</v>
      </c>
      <c r="B212" s="57" t="s">
        <v>261</v>
      </c>
      <c r="C212" s="44"/>
      <c r="D212" s="44"/>
      <c r="E212" s="44"/>
      <c r="F212" s="44">
        <v>7</v>
      </c>
      <c r="G212" s="44">
        <v>3</v>
      </c>
      <c r="H212" s="44">
        <v>4</v>
      </c>
      <c r="I212" s="44">
        <v>8</v>
      </c>
      <c r="J212" s="44">
        <v>2</v>
      </c>
      <c r="K212" s="44">
        <v>6</v>
      </c>
      <c r="L212" s="44"/>
      <c r="M212" s="44"/>
      <c r="N212" s="44"/>
      <c r="O212" s="44"/>
      <c r="P212" s="44"/>
      <c r="Q212" s="44"/>
      <c r="R212" s="44">
        <v>1</v>
      </c>
      <c r="S212" s="44"/>
      <c r="T212" s="44"/>
      <c r="U212" s="44"/>
    </row>
    <row r="213" spans="1:21" s="51" customFormat="1" ht="37.5" customHeight="1" x14ac:dyDescent="0.25">
      <c r="A213" s="52">
        <v>161</v>
      </c>
      <c r="B213" s="59" t="s">
        <v>259</v>
      </c>
      <c r="C213" s="54"/>
      <c r="D213" s="54"/>
      <c r="E213" s="54"/>
      <c r="F213" s="54">
        <v>3</v>
      </c>
      <c r="G213" s="54"/>
      <c r="H213" s="54">
        <v>3</v>
      </c>
      <c r="I213" s="54">
        <v>3</v>
      </c>
      <c r="J213" s="54">
        <v>1</v>
      </c>
      <c r="K213" s="54">
        <v>2</v>
      </c>
      <c r="L213" s="54"/>
      <c r="M213" s="54"/>
      <c r="N213" s="54"/>
      <c r="O213" s="54"/>
      <c r="P213" s="54"/>
      <c r="Q213" s="54"/>
      <c r="R213" s="54"/>
      <c r="S213" s="54"/>
      <c r="T213" s="54"/>
      <c r="U213" s="54"/>
    </row>
    <row r="214" spans="1:21" ht="63" x14ac:dyDescent="0.25">
      <c r="A214" s="34">
        <v>162</v>
      </c>
      <c r="B214" s="57" t="s">
        <v>255</v>
      </c>
      <c r="C214" s="44"/>
      <c r="D214" s="44"/>
      <c r="E214" s="44"/>
      <c r="F214" s="44">
        <v>29</v>
      </c>
      <c r="G214" s="44">
        <v>10</v>
      </c>
      <c r="H214" s="44">
        <v>19</v>
      </c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</row>
    <row r="215" spans="1:21" ht="37.5" customHeight="1" x14ac:dyDescent="0.25">
      <c r="A215" s="34">
        <v>163</v>
      </c>
      <c r="B215" s="57" t="s">
        <v>263</v>
      </c>
      <c r="C215" s="44">
        <v>2</v>
      </c>
      <c r="D215" s="44">
        <v>1</v>
      </c>
      <c r="E215" s="44">
        <v>1</v>
      </c>
      <c r="F215" s="44">
        <v>54</v>
      </c>
      <c r="G215" s="44">
        <v>24</v>
      </c>
      <c r="H215" s="44">
        <v>30</v>
      </c>
      <c r="I215" s="44">
        <v>8</v>
      </c>
      <c r="J215" s="44">
        <v>3</v>
      </c>
      <c r="K215" s="44">
        <v>5</v>
      </c>
      <c r="L215" s="44"/>
      <c r="M215" s="44"/>
      <c r="N215" s="44"/>
      <c r="O215" s="44">
        <v>3</v>
      </c>
      <c r="P215" s="44">
        <v>2</v>
      </c>
      <c r="Q215" s="44">
        <v>1</v>
      </c>
      <c r="R215" s="44">
        <v>1</v>
      </c>
      <c r="S215" s="44"/>
      <c r="T215" s="44"/>
      <c r="U215" s="44"/>
    </row>
    <row r="216" spans="1:21" ht="63" x14ac:dyDescent="0.25">
      <c r="A216" s="34">
        <v>164</v>
      </c>
      <c r="B216" s="57" t="s">
        <v>260</v>
      </c>
      <c r="C216" s="44"/>
      <c r="D216" s="44"/>
      <c r="E216" s="44"/>
      <c r="F216" s="44">
        <v>8</v>
      </c>
      <c r="G216" s="44">
        <v>4</v>
      </c>
      <c r="H216" s="44">
        <v>4</v>
      </c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</row>
    <row r="217" spans="1:21" ht="47.25" x14ac:dyDescent="0.25">
      <c r="A217" s="34">
        <v>165</v>
      </c>
      <c r="B217" s="57" t="s">
        <v>366</v>
      </c>
      <c r="C217" s="44"/>
      <c r="D217" s="44"/>
      <c r="E217" s="44"/>
      <c r="F217" s="44">
        <v>22</v>
      </c>
      <c r="G217" s="44">
        <v>7</v>
      </c>
      <c r="H217" s="44">
        <v>15</v>
      </c>
      <c r="I217" s="44">
        <v>2</v>
      </c>
      <c r="J217" s="44">
        <v>1</v>
      </c>
      <c r="K217" s="44">
        <v>1</v>
      </c>
      <c r="L217" s="44"/>
      <c r="M217" s="44"/>
      <c r="N217" s="44"/>
      <c r="O217" s="44"/>
      <c r="P217" s="44"/>
      <c r="Q217" s="44"/>
      <c r="R217" s="44"/>
      <c r="S217" s="44"/>
      <c r="T217" s="44"/>
      <c r="U217" s="44"/>
    </row>
    <row r="218" spans="1:21" ht="63" x14ac:dyDescent="0.25">
      <c r="A218" s="34">
        <v>166</v>
      </c>
      <c r="B218" s="57" t="s">
        <v>367</v>
      </c>
      <c r="C218" s="44"/>
      <c r="D218" s="44"/>
      <c r="E218" s="44"/>
      <c r="F218" s="44">
        <v>6</v>
      </c>
      <c r="G218" s="44">
        <v>3</v>
      </c>
      <c r="H218" s="44">
        <v>3</v>
      </c>
      <c r="I218" s="44">
        <v>3</v>
      </c>
      <c r="J218" s="44">
        <v>1</v>
      </c>
      <c r="K218" s="44">
        <v>2</v>
      </c>
      <c r="L218" s="44"/>
      <c r="M218" s="44"/>
      <c r="N218" s="44"/>
      <c r="O218" s="44"/>
      <c r="P218" s="44"/>
      <c r="Q218" s="44"/>
      <c r="R218" s="44">
        <v>1</v>
      </c>
      <c r="S218" s="44"/>
      <c r="T218" s="44"/>
      <c r="U218" s="44"/>
    </row>
    <row r="219" spans="1:21" ht="45" customHeight="1" x14ac:dyDescent="0.25">
      <c r="A219" s="34">
        <v>167</v>
      </c>
      <c r="B219" s="57" t="s">
        <v>368</v>
      </c>
      <c r="C219" s="44">
        <v>1</v>
      </c>
      <c r="D219" s="44">
        <v>1</v>
      </c>
      <c r="E219" s="44"/>
      <c r="F219" s="44">
        <v>96</v>
      </c>
      <c r="G219" s="44">
        <v>28</v>
      </c>
      <c r="H219" s="44">
        <v>68</v>
      </c>
      <c r="I219" s="44">
        <v>4</v>
      </c>
      <c r="J219" s="44">
        <v>1</v>
      </c>
      <c r="K219" s="44">
        <v>3</v>
      </c>
      <c r="L219" s="44"/>
      <c r="M219" s="44"/>
      <c r="N219" s="44"/>
      <c r="O219" s="44">
        <v>10</v>
      </c>
      <c r="P219" s="44">
        <v>7</v>
      </c>
      <c r="Q219" s="44">
        <v>3</v>
      </c>
      <c r="R219" s="44">
        <v>1</v>
      </c>
      <c r="S219" s="44">
        <v>10</v>
      </c>
      <c r="T219" s="44"/>
      <c r="U219" s="44"/>
    </row>
    <row r="220" spans="1:21" s="51" customFormat="1" ht="37.5" customHeight="1" x14ac:dyDescent="0.25">
      <c r="A220" s="52">
        <v>168</v>
      </c>
      <c r="B220" s="76" t="s">
        <v>264</v>
      </c>
      <c r="C220" s="54"/>
      <c r="D220" s="54"/>
      <c r="E220" s="54"/>
      <c r="F220" s="54">
        <v>27</v>
      </c>
      <c r="G220" s="54">
        <v>15</v>
      </c>
      <c r="H220" s="54">
        <v>12</v>
      </c>
      <c r="I220" s="54">
        <v>2</v>
      </c>
      <c r="J220" s="54"/>
      <c r="K220" s="54">
        <v>2</v>
      </c>
      <c r="L220" s="54"/>
      <c r="M220" s="54"/>
      <c r="N220" s="54"/>
      <c r="O220" s="54"/>
      <c r="P220" s="54"/>
      <c r="Q220" s="54"/>
      <c r="R220" s="54"/>
      <c r="S220" s="54"/>
      <c r="T220" s="54"/>
      <c r="U220" s="54">
        <v>2</v>
      </c>
    </row>
    <row r="221" spans="1:21" ht="37.5" customHeight="1" x14ac:dyDescent="0.25">
      <c r="A221" s="34">
        <v>169</v>
      </c>
      <c r="B221" s="57" t="s">
        <v>267</v>
      </c>
      <c r="C221" s="44"/>
      <c r="D221" s="44"/>
      <c r="E221" s="44"/>
      <c r="F221" s="44">
        <v>107</v>
      </c>
      <c r="G221" s="44">
        <v>35</v>
      </c>
      <c r="H221" s="44">
        <v>72</v>
      </c>
      <c r="I221" s="44">
        <v>2</v>
      </c>
      <c r="J221" s="44">
        <v>1</v>
      </c>
      <c r="K221" s="44">
        <v>1</v>
      </c>
      <c r="L221" s="44"/>
      <c r="M221" s="44"/>
      <c r="N221" s="44"/>
      <c r="O221" s="44"/>
      <c r="P221" s="44"/>
      <c r="Q221" s="44"/>
      <c r="R221" s="44">
        <v>1</v>
      </c>
      <c r="S221" s="44">
        <v>2</v>
      </c>
      <c r="T221" s="44"/>
      <c r="U221" s="44"/>
    </row>
    <row r="222" spans="1:21" ht="18.75" customHeight="1" x14ac:dyDescent="0.25">
      <c r="A222" s="561" t="s">
        <v>369</v>
      </c>
      <c r="B222" s="562"/>
    </row>
    <row r="223" spans="1:21" hidden="1" x14ac:dyDescent="0.25">
      <c r="A223" s="561" t="s">
        <v>370</v>
      </c>
      <c r="B223" s="562"/>
    </row>
    <row r="224" spans="1:21" hidden="1" x14ac:dyDescent="0.25">
      <c r="A224" s="561" t="s">
        <v>371</v>
      </c>
      <c r="B224" s="562"/>
    </row>
    <row r="225" spans="1:2" hidden="1" x14ac:dyDescent="0.25">
      <c r="A225" s="561" t="s">
        <v>293</v>
      </c>
      <c r="B225" s="562"/>
    </row>
    <row r="227" spans="1:2" ht="12.75" hidden="1" customHeight="1" x14ac:dyDescent="0.25">
      <c r="A227" s="77"/>
      <c r="B227" s="78"/>
    </row>
    <row r="228" spans="1:2" ht="33.75" customHeight="1" x14ac:dyDescent="0.25">
      <c r="A228" s="563" t="s">
        <v>372</v>
      </c>
      <c r="B228" s="563"/>
    </row>
    <row r="229" spans="1:2" x14ac:dyDescent="0.25">
      <c r="A229" s="77"/>
      <c r="B229" s="78"/>
    </row>
  </sheetData>
  <mergeCells count="28">
    <mergeCell ref="A228:B228"/>
    <mergeCell ref="U11:U12"/>
    <mergeCell ref="A222:B222"/>
    <mergeCell ref="A223:B223"/>
    <mergeCell ref="A224:B224"/>
    <mergeCell ref="A225:B225"/>
    <mergeCell ref="M11:N11"/>
    <mergeCell ref="P11:Q11"/>
    <mergeCell ref="R11:R12"/>
    <mergeCell ref="S11:S12"/>
    <mergeCell ref="T11:T12"/>
    <mergeCell ref="L9:N9"/>
    <mergeCell ref="O9:Q9"/>
    <mergeCell ref="R9:U9"/>
    <mergeCell ref="C10:E10"/>
    <mergeCell ref="F10:H10"/>
    <mergeCell ref="I10:K10"/>
    <mergeCell ref="L10:N10"/>
    <mergeCell ref="O10:Q10"/>
    <mergeCell ref="R10:U10"/>
    <mergeCell ref="A9:A12"/>
    <mergeCell ref="B9:B12"/>
    <mergeCell ref="C9:E9"/>
    <mergeCell ref="F9:H9"/>
    <mergeCell ref="I9:K9"/>
    <mergeCell ref="D11:E11"/>
    <mergeCell ref="G11:H11"/>
    <mergeCell ref="J11:K11"/>
  </mergeCells>
  <pageMargins left="0.39370099999999991" right="0.39370099999999991" top="0.39370099999999991" bottom="0.39370099999999991" header="0" footer="0"/>
  <pageSetup paperSize="9" scale="52" fitToHeight="8" orientation="landscape" horizontalDpi="300" verticalDpi="300"/>
  <headerFooter>
    <oddHeader>&amp;C&amp;P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B79" sqref="B79"/>
    </sheetView>
  </sheetViews>
  <sheetFormatPr defaultRowHeight="12.75" customHeight="1" x14ac:dyDescent="0.2"/>
  <cols>
    <col min="1" max="1" width="3.85546875" style="429" bestFit="1" customWidth="1"/>
    <col min="2" max="2" width="38.140625" style="430" bestFit="1" customWidth="1"/>
    <col min="3" max="3" width="11.7109375" style="430" bestFit="1" customWidth="1"/>
    <col min="4" max="5" width="7.42578125" style="430" bestFit="1" customWidth="1"/>
    <col min="6" max="6" width="9.140625" style="430" bestFit="1" customWidth="1"/>
    <col min="7" max="7" width="5.7109375" style="431" bestFit="1" customWidth="1"/>
    <col min="8" max="8" width="6.5703125" style="432" bestFit="1" customWidth="1"/>
    <col min="9" max="9" width="6.5703125" style="430" bestFit="1" customWidth="1"/>
    <col min="10" max="10" width="11.85546875" style="431" bestFit="1" customWidth="1"/>
    <col min="11" max="11" width="7.28515625" style="433" bestFit="1" customWidth="1"/>
    <col min="12" max="12" width="15.140625" style="433" bestFit="1" customWidth="1"/>
    <col min="13" max="13" width="9.28515625" style="433" bestFit="1" customWidth="1"/>
    <col min="14" max="14" width="13.42578125" style="433" bestFit="1" customWidth="1"/>
    <col min="15" max="15" width="9.85546875" style="433" bestFit="1" customWidth="1"/>
    <col min="16" max="257" width="9.140625" style="429" bestFit="1" customWidth="1"/>
  </cols>
  <sheetData>
    <row r="2" spans="1:15" ht="18.75" x14ac:dyDescent="0.3">
      <c r="B2" s="666" t="s">
        <v>373</v>
      </c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</row>
    <row r="3" spans="1:15" ht="18.75" x14ac:dyDescent="0.3">
      <c r="B3" s="667" t="s">
        <v>1049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</row>
    <row r="4" spans="1:15" x14ac:dyDescent="0.2">
      <c r="B4" s="668" t="s">
        <v>1031</v>
      </c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</row>
    <row r="5" spans="1:15" ht="18.75" x14ac:dyDescent="0.3">
      <c r="B5" s="669" t="s">
        <v>1032</v>
      </c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69"/>
    </row>
    <row r="6" spans="1:15" x14ac:dyDescent="0.2">
      <c r="B6" s="668" t="s">
        <v>1033</v>
      </c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</row>
    <row r="8" spans="1:15" ht="18.75" x14ac:dyDescent="0.3">
      <c r="B8" s="666" t="s">
        <v>374</v>
      </c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6"/>
      <c r="N8" s="666"/>
      <c r="O8" s="666"/>
    </row>
    <row r="10" spans="1:15" ht="3" customHeight="1" x14ac:dyDescent="0.2"/>
    <row r="11" spans="1:15" ht="26.25" customHeight="1" x14ac:dyDescent="0.2">
      <c r="A11" s="670" t="s">
        <v>271</v>
      </c>
      <c r="B11" s="670" t="s">
        <v>1034</v>
      </c>
      <c r="C11" s="670" t="s">
        <v>1035</v>
      </c>
      <c r="D11" s="671" t="s">
        <v>1036</v>
      </c>
      <c r="E11" s="672"/>
      <c r="F11" s="673"/>
      <c r="G11" s="671" t="s">
        <v>1037</v>
      </c>
      <c r="H11" s="672"/>
      <c r="I11" s="673"/>
      <c r="J11" s="677" t="s">
        <v>1038</v>
      </c>
      <c r="K11" s="678"/>
      <c r="L11" s="678"/>
      <c r="M11" s="678"/>
      <c r="N11" s="678"/>
      <c r="O11" s="679"/>
    </row>
    <row r="12" spans="1:15" ht="24.75" customHeight="1" x14ac:dyDescent="0.2">
      <c r="A12" s="670"/>
      <c r="B12" s="670"/>
      <c r="C12" s="670"/>
      <c r="D12" s="674"/>
      <c r="E12" s="675"/>
      <c r="F12" s="676"/>
      <c r="G12" s="674"/>
      <c r="H12" s="675"/>
      <c r="I12" s="676"/>
      <c r="J12" s="680" t="s">
        <v>1039</v>
      </c>
      <c r="K12" s="680" t="s">
        <v>1040</v>
      </c>
      <c r="L12" s="683" t="s">
        <v>273</v>
      </c>
      <c r="M12" s="684"/>
      <c r="N12" s="684"/>
      <c r="O12" s="685"/>
    </row>
    <row r="13" spans="1:15" ht="24.75" customHeight="1" x14ac:dyDescent="0.2">
      <c r="A13" s="670"/>
      <c r="B13" s="670"/>
      <c r="C13" s="670"/>
      <c r="D13" s="686">
        <v>2020</v>
      </c>
      <c r="E13" s="686">
        <v>2021</v>
      </c>
      <c r="F13" s="686">
        <v>2022</v>
      </c>
      <c r="G13" s="686">
        <v>2020</v>
      </c>
      <c r="H13" s="686">
        <v>2021</v>
      </c>
      <c r="I13" s="686">
        <v>2022</v>
      </c>
      <c r="J13" s="681"/>
      <c r="K13" s="681"/>
      <c r="L13" s="683" t="s">
        <v>1041</v>
      </c>
      <c r="M13" s="684"/>
      <c r="N13" s="685"/>
      <c r="O13" s="435" t="s">
        <v>1042</v>
      </c>
    </row>
    <row r="14" spans="1:15" ht="62.25" customHeight="1" x14ac:dyDescent="0.2">
      <c r="A14" s="670"/>
      <c r="B14" s="670"/>
      <c r="C14" s="670"/>
      <c r="D14" s="687"/>
      <c r="E14" s="687"/>
      <c r="F14" s="687"/>
      <c r="G14" s="687"/>
      <c r="H14" s="687"/>
      <c r="I14" s="687"/>
      <c r="J14" s="682"/>
      <c r="K14" s="682"/>
      <c r="L14" s="434" t="s">
        <v>394</v>
      </c>
      <c r="M14" s="434" t="s">
        <v>1043</v>
      </c>
      <c r="N14" s="434" t="s">
        <v>1044</v>
      </c>
      <c r="O14" s="436"/>
    </row>
    <row r="15" spans="1:15" ht="25.5" customHeight="1" x14ac:dyDescent="0.2">
      <c r="A15" s="437">
        <v>1</v>
      </c>
      <c r="B15" s="437">
        <v>2</v>
      </c>
      <c r="C15" s="437">
        <v>3</v>
      </c>
      <c r="D15" s="437">
        <v>4</v>
      </c>
      <c r="E15" s="437">
        <v>5</v>
      </c>
      <c r="F15" s="437">
        <v>6</v>
      </c>
      <c r="G15" s="437">
        <v>7</v>
      </c>
      <c r="H15" s="437">
        <v>8</v>
      </c>
      <c r="I15" s="437">
        <v>9</v>
      </c>
      <c r="J15" s="437">
        <v>10</v>
      </c>
      <c r="K15" s="437">
        <v>11</v>
      </c>
      <c r="L15" s="437">
        <v>12</v>
      </c>
      <c r="M15" s="437">
        <v>13</v>
      </c>
      <c r="N15" s="437">
        <v>14</v>
      </c>
      <c r="O15" s="437">
        <v>15</v>
      </c>
    </row>
    <row r="16" spans="1:15" ht="17.25" customHeight="1" x14ac:dyDescent="0.2">
      <c r="A16" s="438"/>
      <c r="B16" s="42" t="s">
        <v>23</v>
      </c>
      <c r="C16" s="89"/>
      <c r="D16" s="89"/>
      <c r="E16" s="89"/>
      <c r="F16" s="89"/>
      <c r="G16" s="439"/>
      <c r="H16" s="440"/>
      <c r="I16" s="440"/>
      <c r="J16" s="439"/>
      <c r="K16" s="439"/>
      <c r="L16" s="439"/>
      <c r="M16" s="439"/>
      <c r="N16" s="439"/>
      <c r="O16" s="439"/>
    </row>
    <row r="17" spans="1:17" ht="49.5" customHeight="1" x14ac:dyDescent="0.2">
      <c r="A17" s="437">
        <v>1</v>
      </c>
      <c r="B17" s="441" t="s">
        <v>24</v>
      </c>
      <c r="C17" s="442">
        <f>'2022'!B5</f>
        <v>67.034000000000006</v>
      </c>
      <c r="D17" s="443">
        <f>'2022'!BD5</f>
        <v>0.88916899999999999</v>
      </c>
      <c r="E17" s="443">
        <f>'2022'!BE5</f>
        <v>6</v>
      </c>
      <c r="F17" s="443">
        <f>'2022'!BF5</f>
        <v>0</v>
      </c>
      <c r="G17" s="442">
        <f>'2022'!BG5</f>
        <v>1.3265000000000001E-2</v>
      </c>
      <c r="H17" s="442">
        <f>'2022'!BH5</f>
        <v>8.9511999999999994E-2</v>
      </c>
      <c r="I17" s="442">
        <f>'2022'!BI5</f>
        <v>0</v>
      </c>
      <c r="J17" s="428">
        <f t="shared" ref="J17:J80" si="0">IF(K17&gt;0,K17/F17*100,0)</f>
        <v>0</v>
      </c>
      <c r="K17" s="444">
        <f>'2022'!BO5</f>
        <v>0</v>
      </c>
      <c r="L17" s="444"/>
      <c r="M17" s="444">
        <f>'2022'!BR5</f>
        <v>0</v>
      </c>
      <c r="N17" s="444">
        <f t="shared" ref="N17:N80" si="1">K17-M17-O17</f>
        <v>0</v>
      </c>
      <c r="O17" s="444">
        <f>'2022'!BT5</f>
        <v>0</v>
      </c>
      <c r="Q17" s="444">
        <f t="shared" ref="Q17:Q80" si="2">K17-M17-O17</f>
        <v>0</v>
      </c>
    </row>
    <row r="18" spans="1:17" ht="30" customHeight="1" x14ac:dyDescent="0.2">
      <c r="A18" s="437">
        <v>2</v>
      </c>
      <c r="B18" s="445" t="s">
        <v>25</v>
      </c>
      <c r="C18" s="442">
        <f>'2022'!B6</f>
        <v>10.308</v>
      </c>
      <c r="D18" s="443">
        <f>'2022'!BD6</f>
        <v>32.912117000000002</v>
      </c>
      <c r="E18" s="443">
        <f>'2022'!BE6</f>
        <v>5</v>
      </c>
      <c r="F18" s="443">
        <f>'2022'!BF6</f>
        <v>0</v>
      </c>
      <c r="G18" s="442">
        <f>'2022'!BG6</f>
        <v>2.5722640000000001</v>
      </c>
      <c r="H18" s="442">
        <f>'2022'!BH6</f>
        <v>0.39077800000000001</v>
      </c>
      <c r="I18" s="442">
        <f>'2022'!BI6</f>
        <v>0</v>
      </c>
      <c r="J18" s="428">
        <f t="shared" si="0"/>
        <v>0</v>
      </c>
      <c r="K18" s="444">
        <f>'2022'!BO6</f>
        <v>0</v>
      </c>
      <c r="L18" s="444"/>
      <c r="M18" s="444">
        <f>'2022'!BR6</f>
        <v>0</v>
      </c>
      <c r="N18" s="444">
        <f t="shared" si="1"/>
        <v>0</v>
      </c>
      <c r="O18" s="444">
        <f>'2022'!BT6</f>
        <v>0</v>
      </c>
      <c r="Q18" s="444">
        <f t="shared" si="2"/>
        <v>0</v>
      </c>
    </row>
    <row r="19" spans="1:17" ht="17.25" customHeight="1" x14ac:dyDescent="0.2">
      <c r="A19" s="438"/>
      <c r="B19" s="89" t="s">
        <v>26</v>
      </c>
      <c r="C19" s="96"/>
      <c r="D19" s="446"/>
      <c r="E19" s="446"/>
      <c r="F19" s="446"/>
      <c r="G19" s="447"/>
      <c r="H19" s="447"/>
      <c r="I19" s="447"/>
      <c r="J19" s="486"/>
      <c r="K19" s="439"/>
      <c r="L19" s="439"/>
      <c r="M19" s="439"/>
      <c r="N19" s="444">
        <f t="shared" si="1"/>
        <v>0</v>
      </c>
      <c r="O19" s="439"/>
      <c r="Q19" s="444">
        <f t="shared" si="2"/>
        <v>0</v>
      </c>
    </row>
    <row r="20" spans="1:17" ht="48" customHeight="1" x14ac:dyDescent="0.2">
      <c r="A20" s="437">
        <v>3</v>
      </c>
      <c r="B20" s="441" t="s">
        <v>285</v>
      </c>
      <c r="C20" s="442">
        <f>'2022'!B8</f>
        <v>397.6</v>
      </c>
      <c r="D20" s="443">
        <f>'2022'!BD8</f>
        <v>394.87899800000002</v>
      </c>
      <c r="E20" s="443">
        <f>'2022'!BE8</f>
        <v>426</v>
      </c>
      <c r="F20" s="443">
        <f>'2022'!BF8</f>
        <v>421</v>
      </c>
      <c r="G20" s="442">
        <f>'2022'!BG8</f>
        <v>0.99315600000000004</v>
      </c>
      <c r="H20" s="442">
        <f>'2022'!BH8</f>
        <v>1.071429</v>
      </c>
      <c r="I20" s="442">
        <f>'2022'!BI8</f>
        <v>1.0588531187122736</v>
      </c>
      <c r="J20" s="428">
        <f t="shared" si="0"/>
        <v>4.9881235154394297</v>
      </c>
      <c r="K20" s="444">
        <f>'2022'!BO8</f>
        <v>21</v>
      </c>
      <c r="L20" s="444"/>
      <c r="M20" s="444">
        <f>'2022'!BR8</f>
        <v>0</v>
      </c>
      <c r="N20" s="444">
        <f t="shared" si="1"/>
        <v>21</v>
      </c>
      <c r="O20" s="444">
        <f>'2022'!BT8</f>
        <v>0</v>
      </c>
      <c r="Q20" s="444">
        <f t="shared" si="2"/>
        <v>21</v>
      </c>
    </row>
    <row r="21" spans="1:17" ht="31.5" x14ac:dyDescent="0.2">
      <c r="A21" s="437">
        <v>4</v>
      </c>
      <c r="B21" s="448" t="s">
        <v>28</v>
      </c>
      <c r="C21" s="442">
        <f>'2022'!B9</f>
        <v>236.4</v>
      </c>
      <c r="D21" s="443">
        <f>'2022'!BD9</f>
        <v>171.31693999999999</v>
      </c>
      <c r="E21" s="443">
        <f>'2022'!BE9</f>
        <v>181</v>
      </c>
      <c r="F21" s="443">
        <f>'2022'!BF9</f>
        <v>179</v>
      </c>
      <c r="G21" s="442">
        <f>'2022'!BG9</f>
        <v>0.72469099999999997</v>
      </c>
      <c r="H21" s="442">
        <f>'2022'!BH9</f>
        <v>0.76565099999999997</v>
      </c>
      <c r="I21" s="442">
        <f>'2022'!BI9</f>
        <v>0.75719120135363793</v>
      </c>
      <c r="J21" s="428">
        <f t="shared" si="0"/>
        <v>2.7932960893854748</v>
      </c>
      <c r="K21" s="444">
        <f>'2022'!BO9</f>
        <v>5</v>
      </c>
      <c r="L21" s="444"/>
      <c r="M21" s="444">
        <f>'2022'!BR9</f>
        <v>0</v>
      </c>
      <c r="N21" s="444">
        <f t="shared" si="1"/>
        <v>4</v>
      </c>
      <c r="O21" s="444">
        <f>'2022'!BT9</f>
        <v>1</v>
      </c>
      <c r="Q21" s="444"/>
    </row>
    <row r="22" spans="1:17" ht="17.25" customHeight="1" x14ac:dyDescent="0.2">
      <c r="A22" s="438"/>
      <c r="B22" s="89" t="s">
        <v>46</v>
      </c>
      <c r="C22" s="96"/>
      <c r="D22" s="446"/>
      <c r="E22" s="446"/>
      <c r="F22" s="446"/>
      <c r="G22" s="447"/>
      <c r="H22" s="447"/>
      <c r="I22" s="449"/>
      <c r="J22" s="486"/>
      <c r="K22" s="439"/>
      <c r="L22" s="439"/>
      <c r="M22" s="439"/>
      <c r="N22" s="444">
        <f t="shared" si="1"/>
        <v>0</v>
      </c>
      <c r="O22" s="439"/>
      <c r="Q22" s="444">
        <f t="shared" si="2"/>
        <v>0</v>
      </c>
    </row>
    <row r="23" spans="1:17" ht="47.25" x14ac:dyDescent="0.2">
      <c r="A23" s="437">
        <v>5</v>
      </c>
      <c r="B23" s="441" t="s">
        <v>286</v>
      </c>
      <c r="C23" s="442">
        <f>'2022'!B11</f>
        <v>225.4</v>
      </c>
      <c r="D23" s="443">
        <f>'2022'!BD11</f>
        <v>393.72720299999997</v>
      </c>
      <c r="E23" s="443">
        <f>'2022'!BE11</f>
        <v>401</v>
      </c>
      <c r="F23" s="443">
        <f>'2022'!BF11</f>
        <v>424</v>
      </c>
      <c r="G23" s="442">
        <f>'2022'!BG11</f>
        <v>1.746793</v>
      </c>
      <c r="H23" s="442">
        <f>'2022'!BH11</f>
        <v>1.7790589999999999</v>
      </c>
      <c r="I23" s="442">
        <f>'2022'!BI11</f>
        <v>1.881100266193434</v>
      </c>
      <c r="J23" s="428">
        <f t="shared" si="0"/>
        <v>4.9528301886792452</v>
      </c>
      <c r="K23" s="444">
        <f>'2022'!BO11</f>
        <v>21</v>
      </c>
      <c r="L23" s="444"/>
      <c r="M23" s="444">
        <f>'2022'!BR11</f>
        <v>0</v>
      </c>
      <c r="N23" s="444">
        <f t="shared" si="1"/>
        <v>21</v>
      </c>
      <c r="O23" s="444">
        <f>'2022'!BT11</f>
        <v>0</v>
      </c>
      <c r="Q23" s="444">
        <f t="shared" si="2"/>
        <v>21</v>
      </c>
    </row>
    <row r="24" spans="1:17" ht="47.25" x14ac:dyDescent="0.2">
      <c r="A24" s="437">
        <v>6</v>
      </c>
      <c r="B24" s="441" t="s">
        <v>48</v>
      </c>
      <c r="C24" s="442">
        <f>'2022'!B12</f>
        <v>358.7</v>
      </c>
      <c r="D24" s="443">
        <f>'2022'!BD12</f>
        <v>624.163635</v>
      </c>
      <c r="E24" s="443">
        <f>'2022'!BE12</f>
        <v>641</v>
      </c>
      <c r="F24" s="443">
        <f>'2022'!BF12</f>
        <v>692</v>
      </c>
      <c r="G24" s="442">
        <f>'2022'!BG12</f>
        <v>1.7400709999999999</v>
      </c>
      <c r="H24" s="442">
        <f>'2022'!BH12</f>
        <v>1.7870090000000001</v>
      </c>
      <c r="I24" s="442">
        <f>'2022'!BI12</f>
        <v>1.9291887371062169</v>
      </c>
      <c r="J24" s="428">
        <f t="shared" si="0"/>
        <v>4.9132947976878611</v>
      </c>
      <c r="K24" s="444">
        <f>'2022'!BO12</f>
        <v>34</v>
      </c>
      <c r="L24" s="444"/>
      <c r="M24" s="444">
        <f>'2022'!BR12</f>
        <v>0</v>
      </c>
      <c r="N24" s="444">
        <f t="shared" si="1"/>
        <v>34</v>
      </c>
      <c r="O24" s="444">
        <f>'2022'!BT12</f>
        <v>0</v>
      </c>
      <c r="Q24" s="444">
        <f t="shared" si="2"/>
        <v>34</v>
      </c>
    </row>
    <row r="25" spans="1:17" ht="30.75" customHeight="1" x14ac:dyDescent="0.2">
      <c r="A25" s="437">
        <v>7</v>
      </c>
      <c r="B25" s="114" t="s">
        <v>50</v>
      </c>
      <c r="C25" s="442">
        <f>'2022'!B13</f>
        <v>57.56</v>
      </c>
      <c r="D25" s="443">
        <f>'2022'!BD13</f>
        <v>168.87751800000001</v>
      </c>
      <c r="E25" s="443">
        <f>'2022'!BE13</f>
        <v>174</v>
      </c>
      <c r="F25" s="443">
        <f>'2022'!BF13</f>
        <v>191</v>
      </c>
      <c r="G25" s="442">
        <f>'2022'!BG13</f>
        <v>2.9307820000000002</v>
      </c>
      <c r="H25" s="442">
        <f>'2022'!BH13</f>
        <v>3.0196800000000001</v>
      </c>
      <c r="I25" s="442">
        <f>'2022'!BI13</f>
        <v>3.3182765809589991</v>
      </c>
      <c r="J25" s="428">
        <f t="shared" si="0"/>
        <v>6.8062827225130889</v>
      </c>
      <c r="K25" s="444">
        <f>'2022'!BO13</f>
        <v>13</v>
      </c>
      <c r="L25" s="444"/>
      <c r="M25" s="444">
        <f>'2022'!BR13</f>
        <v>0</v>
      </c>
      <c r="N25" s="444">
        <f t="shared" si="1"/>
        <v>13</v>
      </c>
      <c r="O25" s="444">
        <f>'2022'!BT13</f>
        <v>0</v>
      </c>
      <c r="Q25" s="444">
        <f t="shared" si="2"/>
        <v>13</v>
      </c>
    </row>
    <row r="26" spans="1:17" ht="47.25" x14ac:dyDescent="0.2">
      <c r="A26" s="437">
        <v>8</v>
      </c>
      <c r="B26" s="114" t="s">
        <v>51</v>
      </c>
      <c r="C26" s="442">
        <f>'2022'!B14</f>
        <v>335.71</v>
      </c>
      <c r="D26" s="443">
        <f>'2022'!BD14</f>
        <v>959.065247</v>
      </c>
      <c r="E26" s="443">
        <f>'2022'!BE14</f>
        <v>893</v>
      </c>
      <c r="F26" s="443">
        <f>'2022'!BF14</f>
        <v>986</v>
      </c>
      <c r="G26" s="442">
        <f>'2022'!BG14</f>
        <v>2.4864929999999998</v>
      </c>
      <c r="H26" s="442">
        <f>'2022'!BH14</f>
        <v>2.3152110000000001</v>
      </c>
      <c r="I26" s="442">
        <f>'2022'!BI14</f>
        <v>2.9370587709630338</v>
      </c>
      <c r="J26" s="428">
        <f t="shared" si="0"/>
        <v>6.9979716024340775</v>
      </c>
      <c r="K26" s="444">
        <f>'2022'!BO14</f>
        <v>69</v>
      </c>
      <c r="L26" s="444"/>
      <c r="M26" s="444">
        <f>'2022'!BR14</f>
        <v>0</v>
      </c>
      <c r="N26" s="444">
        <f t="shared" si="1"/>
        <v>69</v>
      </c>
      <c r="O26" s="444">
        <f>'2022'!BT14</f>
        <v>0</v>
      </c>
      <c r="Q26" s="444">
        <f t="shared" si="2"/>
        <v>69</v>
      </c>
    </row>
    <row r="27" spans="1:17" ht="47.25" x14ac:dyDescent="0.2">
      <c r="A27" s="437">
        <v>9</v>
      </c>
      <c r="B27" s="104" t="s">
        <v>287</v>
      </c>
      <c r="C27" s="442">
        <f>'2022'!B15</f>
        <v>164.08600000000001</v>
      </c>
      <c r="D27" s="443">
        <f>'2022'!BD15</f>
        <v>344.56686400000001</v>
      </c>
      <c r="E27" s="443">
        <f>'2022'!BE15</f>
        <v>403</v>
      </c>
      <c r="F27" s="443">
        <f>'2022'!BF15</f>
        <v>393</v>
      </c>
      <c r="G27" s="442">
        <f>'2022'!BG15</f>
        <v>2.0999159999999999</v>
      </c>
      <c r="H27" s="442">
        <f>'2022'!BH15</f>
        <v>2.456029</v>
      </c>
      <c r="I27" s="442">
        <f>'2022'!BI15</f>
        <v>2.3950855039430539</v>
      </c>
      <c r="J27" s="428">
        <f t="shared" si="0"/>
        <v>6.8702290076335881</v>
      </c>
      <c r="K27" s="444">
        <f>'2022'!BO15</f>
        <v>27</v>
      </c>
      <c r="L27" s="444"/>
      <c r="M27" s="444">
        <f>'2022'!BR15</f>
        <v>0</v>
      </c>
      <c r="N27" s="444">
        <f t="shared" si="1"/>
        <v>27</v>
      </c>
      <c r="O27" s="444">
        <f>'2022'!BT15</f>
        <v>0</v>
      </c>
      <c r="Q27" s="444">
        <f t="shared" si="2"/>
        <v>27</v>
      </c>
    </row>
    <row r="28" spans="1:17" ht="47.25" x14ac:dyDescent="0.2">
      <c r="A28" s="437">
        <v>10</v>
      </c>
      <c r="B28" s="104" t="s">
        <v>288</v>
      </c>
      <c r="C28" s="442">
        <f>'2022'!B16</f>
        <v>371.93</v>
      </c>
      <c r="D28" s="443">
        <f>'2022'!BD16</f>
        <v>478.97036700000001</v>
      </c>
      <c r="E28" s="443">
        <f>'2022'!BE16</f>
        <v>484</v>
      </c>
      <c r="F28" s="443">
        <f>'2022'!BF16</f>
        <v>568</v>
      </c>
      <c r="G28" s="442">
        <f>'2022'!BG16</f>
        <v>1.2877970000000001</v>
      </c>
      <c r="H28" s="442">
        <f>'2022'!BH16</f>
        <v>1.30132</v>
      </c>
      <c r="I28" s="442">
        <f>'2022'!BI16</f>
        <v>1.527169090957976</v>
      </c>
      <c r="J28" s="428">
        <f t="shared" si="0"/>
        <v>4.929577464788732</v>
      </c>
      <c r="K28" s="444">
        <f>'2022'!BO16</f>
        <v>28</v>
      </c>
      <c r="L28" s="444"/>
      <c r="M28" s="444">
        <f>'2022'!BR16</f>
        <v>0</v>
      </c>
      <c r="N28" s="444">
        <f t="shared" si="1"/>
        <v>28</v>
      </c>
      <c r="O28" s="444">
        <f>'2022'!BT16</f>
        <v>0</v>
      </c>
      <c r="Q28" s="444">
        <f t="shared" si="2"/>
        <v>28</v>
      </c>
    </row>
    <row r="29" spans="1:17" ht="47.25" x14ac:dyDescent="0.2">
      <c r="A29" s="437">
        <v>11</v>
      </c>
      <c r="B29" s="104" t="s">
        <v>289</v>
      </c>
      <c r="C29" s="442">
        <f>'2022'!B17</f>
        <v>291.029</v>
      </c>
      <c r="D29" s="443">
        <f>'2022'!BD17</f>
        <v>339.38629200000003</v>
      </c>
      <c r="E29" s="443">
        <f>'2022'!BE17</f>
        <v>334</v>
      </c>
      <c r="F29" s="443">
        <f>'2022'!BF17</f>
        <v>327</v>
      </c>
      <c r="G29" s="442">
        <f>'2022'!BG17</f>
        <v>1.1661600000000001</v>
      </c>
      <c r="H29" s="442">
        <f>'2022'!BH17</f>
        <v>1.1476519999999999</v>
      </c>
      <c r="I29" s="442">
        <f>'2022'!BI17</f>
        <v>1.1235993663861676</v>
      </c>
      <c r="J29" s="428">
        <f t="shared" si="0"/>
        <v>4.8929663608562688</v>
      </c>
      <c r="K29" s="444">
        <f>'2022'!BO17</f>
        <v>16</v>
      </c>
      <c r="L29" s="444"/>
      <c r="M29" s="444">
        <f>'2022'!BR17</f>
        <v>0</v>
      </c>
      <c r="N29" s="444">
        <f t="shared" si="1"/>
        <v>16</v>
      </c>
      <c r="O29" s="444">
        <f>'2022'!BT17</f>
        <v>0</v>
      </c>
      <c r="Q29" s="444">
        <f t="shared" si="2"/>
        <v>16</v>
      </c>
    </row>
    <row r="30" spans="1:17" ht="47.25" x14ac:dyDescent="0.2">
      <c r="A30" s="437">
        <v>12</v>
      </c>
      <c r="B30" s="104" t="s">
        <v>290</v>
      </c>
      <c r="C30" s="442">
        <f>'2022'!B18</f>
        <v>170.64400000000001</v>
      </c>
      <c r="D30" s="443">
        <f>'2022'!BD18</f>
        <v>283.0458984375</v>
      </c>
      <c r="E30" s="443">
        <f>'2022'!BE18</f>
        <v>285</v>
      </c>
      <c r="F30" s="443">
        <f>'2022'!BF18</f>
        <v>347</v>
      </c>
      <c r="G30" s="442">
        <f>'2022'!BG18</f>
        <v>1.6586920000000001</v>
      </c>
      <c r="H30" s="442">
        <f>'2022'!BH18</f>
        <v>1.6701440000000001</v>
      </c>
      <c r="I30" s="442">
        <f>'2022'!BI18</f>
        <v>2.0334731956587984</v>
      </c>
      <c r="J30" s="428">
        <f t="shared" si="0"/>
        <v>6.9164265129683002</v>
      </c>
      <c r="K30" s="444">
        <f>'2022'!BO18</f>
        <v>24</v>
      </c>
      <c r="L30" s="444"/>
      <c r="M30" s="444">
        <f>'2022'!BR18</f>
        <v>0</v>
      </c>
      <c r="N30" s="444">
        <f t="shared" si="1"/>
        <v>24</v>
      </c>
      <c r="O30" s="444">
        <f>'2022'!BT18</f>
        <v>0</v>
      </c>
      <c r="Q30" s="444">
        <f t="shared" si="2"/>
        <v>24</v>
      </c>
    </row>
    <row r="31" spans="1:17" ht="31.5" x14ac:dyDescent="0.2">
      <c r="A31" s="437">
        <v>13</v>
      </c>
      <c r="B31" s="104" t="s">
        <v>291</v>
      </c>
      <c r="C31" s="442">
        <f>'2022'!B19</f>
        <v>50</v>
      </c>
      <c r="D31" s="443">
        <f>'2022'!BD19</f>
        <v>0</v>
      </c>
      <c r="E31" s="443">
        <f>'2022'!BE19</f>
        <v>0</v>
      </c>
      <c r="F31" s="443">
        <f>'2022'!BF19</f>
        <v>14</v>
      </c>
      <c r="G31" s="442">
        <f>'2022'!BG19</f>
        <v>0</v>
      </c>
      <c r="H31" s="442">
        <f>'2022'!BH19</f>
        <v>0</v>
      </c>
      <c r="I31" s="442">
        <f>'2022'!BI19</f>
        <v>0.28000000000000003</v>
      </c>
      <c r="J31" s="428">
        <f t="shared" si="0"/>
        <v>0</v>
      </c>
      <c r="K31" s="444">
        <f>'2022'!BO19</f>
        <v>0</v>
      </c>
      <c r="L31" s="444"/>
      <c r="M31" s="444">
        <f>'2022'!BR19</f>
        <v>0</v>
      </c>
      <c r="N31" s="444">
        <f t="shared" si="1"/>
        <v>0</v>
      </c>
      <c r="O31" s="444">
        <f>'2022'!BT19</f>
        <v>0</v>
      </c>
      <c r="Q31" s="444">
        <f t="shared" si="2"/>
        <v>0</v>
      </c>
    </row>
    <row r="32" spans="1:17" ht="47.25" x14ac:dyDescent="0.2">
      <c r="A32" s="437">
        <v>14</v>
      </c>
      <c r="B32" s="50" t="s">
        <v>408</v>
      </c>
      <c r="C32" s="442">
        <f>'2022'!B20</f>
        <v>434.36</v>
      </c>
      <c r="D32" s="688">
        <f>'2022'!BD20</f>
        <v>427.667664</v>
      </c>
      <c r="E32" s="688">
        <f>'2022'!BE20</f>
        <v>796</v>
      </c>
      <c r="F32" s="443">
        <f>'2022'!BF20</f>
        <v>443</v>
      </c>
      <c r="G32" s="690">
        <f>'2022'!BG20</f>
        <v>0.98460400000000003</v>
      </c>
      <c r="H32" s="690">
        <f>'2022'!BH20</f>
        <v>1.8326020000000001</v>
      </c>
      <c r="I32" s="442">
        <f>'2022'!BI20</f>
        <v>1.0198913343770144</v>
      </c>
      <c r="J32" s="428">
        <f t="shared" si="0"/>
        <v>4.966139954853273</v>
      </c>
      <c r="K32" s="444">
        <f>'2022'!BO20</f>
        <v>22</v>
      </c>
      <c r="L32" s="457"/>
      <c r="M32" s="444">
        <f>'2022'!BR20</f>
        <v>3</v>
      </c>
      <c r="N32" s="444">
        <f t="shared" si="1"/>
        <v>14</v>
      </c>
      <c r="O32" s="444">
        <f>'2022'!BT20</f>
        <v>5</v>
      </c>
      <c r="Q32" s="444">
        <f t="shared" si="2"/>
        <v>14</v>
      </c>
    </row>
    <row r="33" spans="1:17" ht="47.25" x14ac:dyDescent="0.2">
      <c r="A33" s="438">
        <v>15</v>
      </c>
      <c r="B33" s="50" t="s">
        <v>965</v>
      </c>
      <c r="C33" s="442">
        <f>'2022'!B21</f>
        <v>182.9</v>
      </c>
      <c r="D33" s="689"/>
      <c r="E33" s="689"/>
      <c r="F33" s="443">
        <f>'2022'!BF21</f>
        <v>360</v>
      </c>
      <c r="G33" s="691"/>
      <c r="H33" s="691"/>
      <c r="I33" s="442">
        <f>'2022'!BI21</f>
        <v>1.9682886823400765</v>
      </c>
      <c r="J33" s="428">
        <f t="shared" si="0"/>
        <v>5</v>
      </c>
      <c r="K33" s="444">
        <f>'2022'!BO21</f>
        <v>18</v>
      </c>
      <c r="L33" s="439"/>
      <c r="M33" s="444">
        <f>'2022'!BR21</f>
        <v>2</v>
      </c>
      <c r="N33" s="444">
        <f t="shared" si="1"/>
        <v>12</v>
      </c>
      <c r="O33" s="444">
        <f>'2022'!BT21</f>
        <v>4</v>
      </c>
      <c r="Q33" s="444">
        <f t="shared" si="2"/>
        <v>12</v>
      </c>
    </row>
    <row r="34" spans="1:17" ht="15.75" x14ac:dyDescent="0.2">
      <c r="A34" s="437"/>
      <c r="B34" s="89" t="s">
        <v>35</v>
      </c>
      <c r="C34" s="96"/>
      <c r="D34" s="446"/>
      <c r="E34" s="446"/>
      <c r="F34" s="446"/>
      <c r="G34" s="447"/>
      <c r="H34" s="447"/>
      <c r="I34" s="447"/>
      <c r="J34" s="428"/>
      <c r="K34" s="439"/>
      <c r="L34" s="444"/>
      <c r="M34" s="439"/>
      <c r="N34" s="444">
        <f t="shared" si="1"/>
        <v>0</v>
      </c>
      <c r="O34" s="439"/>
      <c r="Q34" s="444">
        <f t="shared" si="2"/>
        <v>0</v>
      </c>
    </row>
    <row r="35" spans="1:17" ht="48.75" customHeight="1" x14ac:dyDescent="0.2">
      <c r="A35" s="437">
        <v>16</v>
      </c>
      <c r="B35" s="441" t="s">
        <v>36</v>
      </c>
      <c r="C35" s="442">
        <f>'2022'!B23</f>
        <v>8592.0195309999999</v>
      </c>
      <c r="D35" s="443">
        <f>'2022'!BD23</f>
        <v>4994.9653319999998</v>
      </c>
      <c r="E35" s="443">
        <f>'2022'!BE23</f>
        <v>4634</v>
      </c>
      <c r="F35" s="443">
        <f>'2022'!BF23</f>
        <v>5636</v>
      </c>
      <c r="G35" s="442">
        <f>'2022'!BG23</f>
        <v>0.58133699999999999</v>
      </c>
      <c r="H35" s="442">
        <f>'2022'!BH23</f>
        <v>0.53933799999999998</v>
      </c>
      <c r="I35" s="442">
        <f>'2022'!BI23</f>
        <v>0.65595754056020428</v>
      </c>
      <c r="J35" s="428">
        <f t="shared" si="0"/>
        <v>0.39034776437189495</v>
      </c>
      <c r="K35" s="444">
        <f>'2022'!BO23</f>
        <v>22</v>
      </c>
      <c r="L35" s="444"/>
      <c r="M35" s="444">
        <f>'2022'!BR23</f>
        <v>0</v>
      </c>
      <c r="N35" s="444">
        <f t="shared" si="1"/>
        <v>22</v>
      </c>
      <c r="O35" s="444">
        <f>'2022'!BT23</f>
        <v>0</v>
      </c>
      <c r="Q35" s="444">
        <f t="shared" si="2"/>
        <v>22</v>
      </c>
    </row>
    <row r="36" spans="1:17" ht="31.5" x14ac:dyDescent="0.2">
      <c r="A36" s="438">
        <v>17</v>
      </c>
      <c r="B36" s="456" t="s">
        <v>293</v>
      </c>
      <c r="C36" s="442">
        <f>'2022'!B24</f>
        <v>0</v>
      </c>
      <c r="D36" s="443">
        <f>'2022'!BD24</f>
        <v>0</v>
      </c>
      <c r="E36" s="443">
        <f>'2022'!BE24</f>
        <v>0</v>
      </c>
      <c r="F36" s="443">
        <f>'2022'!BF24</f>
        <v>0</v>
      </c>
      <c r="G36" s="442">
        <f>'2022'!BG24</f>
        <v>0</v>
      </c>
      <c r="H36" s="442">
        <f>'2022'!BH24</f>
        <v>0</v>
      </c>
      <c r="I36" s="442">
        <f>'2022'!BI24</f>
        <v>0</v>
      </c>
      <c r="J36" s="486"/>
      <c r="K36" s="444">
        <f>'2022'!BO24</f>
        <v>0</v>
      </c>
      <c r="L36" s="439"/>
      <c r="M36" s="444">
        <f>'2022'!BR24</f>
        <v>0</v>
      </c>
      <c r="N36" s="444">
        <f t="shared" si="1"/>
        <v>0</v>
      </c>
      <c r="O36" s="444">
        <f>'2022'!BT24</f>
        <v>0</v>
      </c>
      <c r="Q36" s="444">
        <f t="shared" si="2"/>
        <v>0</v>
      </c>
    </row>
    <row r="37" spans="1:17" ht="15.75" x14ac:dyDescent="0.2">
      <c r="A37" s="437"/>
      <c r="B37" s="89" t="s">
        <v>58</v>
      </c>
      <c r="C37" s="96"/>
      <c r="D37" s="446"/>
      <c r="E37" s="446"/>
      <c r="F37" s="446"/>
      <c r="G37" s="447"/>
      <c r="H37" s="447"/>
      <c r="I37" s="447"/>
      <c r="J37" s="428"/>
      <c r="K37" s="457"/>
      <c r="L37" s="444"/>
      <c r="M37" s="457"/>
      <c r="N37" s="444">
        <f t="shared" si="1"/>
        <v>0</v>
      </c>
      <c r="O37" s="457"/>
      <c r="Q37" s="444">
        <f t="shared" si="2"/>
        <v>0</v>
      </c>
    </row>
    <row r="38" spans="1:17" ht="31.5" x14ac:dyDescent="0.2">
      <c r="A38" s="437">
        <v>18</v>
      </c>
      <c r="B38" s="458" t="s">
        <v>60</v>
      </c>
      <c r="C38" s="442">
        <f>'2022'!B26</f>
        <v>1576.173</v>
      </c>
      <c r="D38" s="443">
        <f>'2022'!BD26</f>
        <v>1237.0295410000001</v>
      </c>
      <c r="E38" s="443">
        <f>'2022'!BE26</f>
        <v>1704</v>
      </c>
      <c r="F38" s="443">
        <f>'2022'!BF26</f>
        <v>1894</v>
      </c>
      <c r="G38" s="442">
        <f>'2022'!BG26</f>
        <v>0.78486699999999998</v>
      </c>
      <c r="H38" s="442">
        <f>'2022'!BH26</f>
        <v>1.081161</v>
      </c>
      <c r="I38" s="442">
        <f>'2022'!BI26</f>
        <v>1.2016447433118065</v>
      </c>
      <c r="J38" s="428">
        <f t="shared" si="0"/>
        <v>4.9630411826821543</v>
      </c>
      <c r="K38" s="444">
        <f>'2022'!BO26</f>
        <v>94</v>
      </c>
      <c r="L38" s="444"/>
      <c r="M38" s="444">
        <f>'2022'!BR26</f>
        <v>0</v>
      </c>
      <c r="N38" s="444">
        <f t="shared" si="1"/>
        <v>94</v>
      </c>
      <c r="O38" s="444">
        <f>'2022'!BT26</f>
        <v>0</v>
      </c>
      <c r="Q38" s="444">
        <f t="shared" si="2"/>
        <v>94</v>
      </c>
    </row>
    <row r="39" spans="1:17" ht="31.5" customHeight="1" x14ac:dyDescent="0.2">
      <c r="A39" s="437">
        <v>19</v>
      </c>
      <c r="B39" s="458" t="s">
        <v>59</v>
      </c>
      <c r="C39" s="442">
        <f>'2022'!B27</f>
        <v>116.81</v>
      </c>
      <c r="D39" s="443">
        <f>'2022'!BD27</f>
        <v>91.455757000000006</v>
      </c>
      <c r="E39" s="443">
        <f>'2022'!BE27</f>
        <v>73</v>
      </c>
      <c r="F39" s="443">
        <f>'2022'!BF27</f>
        <v>76</v>
      </c>
      <c r="G39" s="442">
        <f>'2022'!BG27</f>
        <v>0.782945</v>
      </c>
      <c r="H39" s="442">
        <f>'2022'!BH27</f>
        <v>0.624946</v>
      </c>
      <c r="I39" s="442">
        <f>'2022'!BI27</f>
        <v>0.65062922694974745</v>
      </c>
      <c r="J39" s="428">
        <f t="shared" si="0"/>
        <v>2.6315789473684208</v>
      </c>
      <c r="K39" s="444">
        <f>'2022'!BO27</f>
        <v>2</v>
      </c>
      <c r="L39" s="444"/>
      <c r="M39" s="444">
        <f>'2022'!BR27</f>
        <v>0</v>
      </c>
      <c r="N39" s="444">
        <f t="shared" si="1"/>
        <v>2</v>
      </c>
      <c r="O39" s="444">
        <f>'2022'!BT27</f>
        <v>0</v>
      </c>
      <c r="Q39" s="444">
        <f t="shared" si="2"/>
        <v>2</v>
      </c>
    </row>
    <row r="40" spans="1:17" ht="30.75" customHeight="1" x14ac:dyDescent="0.2">
      <c r="A40" s="437">
        <v>20</v>
      </c>
      <c r="B40" s="458" t="s">
        <v>294</v>
      </c>
      <c r="C40" s="442">
        <f>'2022'!B28</f>
        <v>109.2</v>
      </c>
      <c r="D40" s="443">
        <f>'2022'!BD28</f>
        <v>134.10977199999999</v>
      </c>
      <c r="E40" s="443">
        <f>'2022'!BE28</f>
        <v>154</v>
      </c>
      <c r="F40" s="443">
        <f>'2022'!BF28</f>
        <v>142</v>
      </c>
      <c r="G40" s="442">
        <f>'2022'!BG28</f>
        <v>1.222402</v>
      </c>
      <c r="H40" s="442">
        <f>'2022'!BH28</f>
        <v>1.4037010000000001</v>
      </c>
      <c r="I40" s="442">
        <f>'2022'!BI28</f>
        <v>1.3003663003663004</v>
      </c>
      <c r="J40" s="428">
        <f t="shared" si="0"/>
        <v>4.929577464788732</v>
      </c>
      <c r="K40" s="444">
        <f>'2022'!BO28</f>
        <v>7</v>
      </c>
      <c r="L40" s="444"/>
      <c r="M40" s="444">
        <f>'2022'!BR28</f>
        <v>0</v>
      </c>
      <c r="N40" s="444">
        <f t="shared" si="1"/>
        <v>7</v>
      </c>
      <c r="O40" s="444">
        <f>'2022'!BT28</f>
        <v>0</v>
      </c>
      <c r="Q40" s="444">
        <f t="shared" si="2"/>
        <v>7</v>
      </c>
    </row>
    <row r="41" spans="1:17" ht="31.5" x14ac:dyDescent="0.2">
      <c r="A41" s="438">
        <v>21</v>
      </c>
      <c r="B41" s="448" t="s">
        <v>62</v>
      </c>
      <c r="C41" s="442">
        <f>'2022'!B29</f>
        <v>395.2</v>
      </c>
      <c r="D41" s="443">
        <f>'2022'!BD29</f>
        <v>432.18035900000001</v>
      </c>
      <c r="E41" s="443">
        <f>'2022'!BE29</f>
        <v>390</v>
      </c>
      <c r="F41" s="443">
        <f>'2022'!BF29</f>
        <v>403</v>
      </c>
      <c r="G41" s="442">
        <f>'2022'!BG29</f>
        <v>0.96702600000000005</v>
      </c>
      <c r="H41" s="442">
        <f>'2022'!BH29</f>
        <v>0.872645</v>
      </c>
      <c r="I41" s="442">
        <f>'2022'!BI29</f>
        <v>1.0197368421052633</v>
      </c>
      <c r="J41" s="428">
        <f t="shared" si="0"/>
        <v>4.9627791563275441</v>
      </c>
      <c r="K41" s="444">
        <f>'2022'!BO29</f>
        <v>20</v>
      </c>
      <c r="L41" s="439"/>
      <c r="M41" s="444">
        <f>'2022'!BR29</f>
        <v>3</v>
      </c>
      <c r="N41" s="444">
        <f t="shared" si="1"/>
        <v>13</v>
      </c>
      <c r="O41" s="444">
        <f>'2022'!BT29</f>
        <v>4</v>
      </c>
      <c r="Q41" s="444">
        <f t="shared" si="2"/>
        <v>13</v>
      </c>
    </row>
    <row r="42" spans="1:17" ht="15.75" x14ac:dyDescent="0.2">
      <c r="A42" s="437"/>
      <c r="B42" s="89" t="s">
        <v>63</v>
      </c>
      <c r="C42" s="96"/>
      <c r="D42" s="446"/>
      <c r="E42" s="446"/>
      <c r="F42" s="446"/>
      <c r="G42" s="447"/>
      <c r="H42" s="447"/>
      <c r="I42" s="447"/>
      <c r="J42" s="428"/>
      <c r="K42" s="457"/>
      <c r="L42" s="444"/>
      <c r="M42" s="457"/>
      <c r="N42" s="444">
        <f t="shared" si="1"/>
        <v>0</v>
      </c>
      <c r="O42" s="457"/>
      <c r="Q42" s="444">
        <f t="shared" si="2"/>
        <v>0</v>
      </c>
    </row>
    <row r="43" spans="1:17" ht="31.5" x14ac:dyDescent="0.2">
      <c r="A43" s="437">
        <v>22</v>
      </c>
      <c r="B43" s="458" t="s">
        <v>295</v>
      </c>
      <c r="C43" s="442">
        <f>'2022'!B31</f>
        <v>375.81700000000001</v>
      </c>
      <c r="D43" s="443">
        <f>'2022'!BD31</f>
        <v>967.70971699999996</v>
      </c>
      <c r="E43" s="443">
        <f>'2022'!BE31</f>
        <v>871</v>
      </c>
      <c r="F43" s="443">
        <f>'2022'!BF31</f>
        <v>863</v>
      </c>
      <c r="G43" s="442">
        <f>'2022'!BG31</f>
        <v>2.5964290000000001</v>
      </c>
      <c r="H43" s="442">
        <f>'2022'!BH31</f>
        <v>2.3369499999999999</v>
      </c>
      <c r="I43" s="442">
        <f>'2022'!BI31</f>
        <v>2.2963303948464278</v>
      </c>
      <c r="J43" s="428">
        <f t="shared" si="0"/>
        <v>6.9524913093858638</v>
      </c>
      <c r="K43" s="444">
        <f>'2022'!BO31</f>
        <v>60</v>
      </c>
      <c r="L43" s="444"/>
      <c r="M43" s="444">
        <f>'2022'!BR31</f>
        <v>0</v>
      </c>
      <c r="N43" s="444">
        <f t="shared" si="1"/>
        <v>60</v>
      </c>
      <c r="O43" s="444">
        <f>'2022'!BT31</f>
        <v>0</v>
      </c>
      <c r="Q43" s="444">
        <f t="shared" si="2"/>
        <v>60</v>
      </c>
    </row>
    <row r="44" spans="1:17" ht="51.75" customHeight="1" x14ac:dyDescent="0.2">
      <c r="A44" s="437">
        <v>23</v>
      </c>
      <c r="B44" s="458" t="s">
        <v>296</v>
      </c>
      <c r="C44" s="442">
        <f>'2022'!B32</f>
        <v>242.9</v>
      </c>
      <c r="D44" s="443">
        <f>'2022'!BD32</f>
        <v>186.18151900000001</v>
      </c>
      <c r="E44" s="443">
        <f>'2022'!BE32</f>
        <v>99</v>
      </c>
      <c r="F44" s="443">
        <f>'2022'!BF32</f>
        <v>212</v>
      </c>
      <c r="G44" s="442">
        <f>'2022'!BG32</f>
        <v>0.76649500000000004</v>
      </c>
      <c r="H44" s="442">
        <f>'2022'!BH32</f>
        <v>0.40757500000000002</v>
      </c>
      <c r="I44" s="442">
        <f>'2022'!BI32</f>
        <v>0.87278715520790451</v>
      </c>
      <c r="J44" s="428">
        <f t="shared" si="0"/>
        <v>2.358490566037736</v>
      </c>
      <c r="K44" s="444">
        <f>'2022'!BO32</f>
        <v>5</v>
      </c>
      <c r="L44" s="444"/>
      <c r="M44" s="444">
        <f>'2022'!BR32</f>
        <v>0</v>
      </c>
      <c r="N44" s="444">
        <f t="shared" si="1"/>
        <v>5</v>
      </c>
      <c r="O44" s="444">
        <f>'2022'!BT32</f>
        <v>0</v>
      </c>
      <c r="Q44" s="444">
        <f t="shared" si="2"/>
        <v>5</v>
      </c>
    </row>
    <row r="45" spans="1:17" ht="31.5" x14ac:dyDescent="0.2">
      <c r="A45" s="438">
        <v>24</v>
      </c>
      <c r="B45" s="458" t="s">
        <v>66</v>
      </c>
      <c r="C45" s="442">
        <f>'2022'!B33</f>
        <v>46.606000000000002</v>
      </c>
      <c r="D45" s="443">
        <f>'2022'!BD33</f>
        <v>105.361603</v>
      </c>
      <c r="E45" s="443">
        <f>'2022'!BE33</f>
        <v>113</v>
      </c>
      <c r="F45" s="443">
        <f>'2022'!BF33</f>
        <v>123</v>
      </c>
      <c r="G45" s="442">
        <f>'2022'!BG33</f>
        <v>2.232237</v>
      </c>
      <c r="H45" s="442">
        <f>'2022'!BH33</f>
        <v>2.3943210000000001</v>
      </c>
      <c r="I45" s="442">
        <f>'2022'!BI33</f>
        <v>2.639145174441059</v>
      </c>
      <c r="J45" s="428">
        <f t="shared" si="0"/>
        <v>6.5040650406504072</v>
      </c>
      <c r="K45" s="444">
        <f>'2022'!BO33</f>
        <v>8</v>
      </c>
      <c r="L45" s="439"/>
      <c r="M45" s="444">
        <f>'2022'!BR33</f>
        <v>0</v>
      </c>
      <c r="N45" s="444">
        <f t="shared" si="1"/>
        <v>8</v>
      </c>
      <c r="O45" s="444">
        <f>'2022'!BT33</f>
        <v>0</v>
      </c>
      <c r="Q45" s="444">
        <f t="shared" si="2"/>
        <v>8</v>
      </c>
    </row>
    <row r="46" spans="1:17" ht="15.75" x14ac:dyDescent="0.2">
      <c r="A46" s="437"/>
      <c r="B46" s="89" t="s">
        <v>67</v>
      </c>
      <c r="C46" s="96"/>
      <c r="D46" s="446"/>
      <c r="E46" s="446"/>
      <c r="F46" s="446"/>
      <c r="G46" s="447"/>
      <c r="H46" s="447"/>
      <c r="I46" s="447"/>
      <c r="J46" s="428">
        <f t="shared" si="0"/>
        <v>0</v>
      </c>
      <c r="K46" s="457"/>
      <c r="L46" s="444"/>
      <c r="M46" s="457"/>
      <c r="N46" s="444">
        <f t="shared" si="1"/>
        <v>0</v>
      </c>
      <c r="O46" s="457"/>
      <c r="Q46" s="444">
        <f t="shared" si="2"/>
        <v>0</v>
      </c>
    </row>
    <row r="47" spans="1:17" ht="63" x14ac:dyDescent="0.2">
      <c r="A47" s="437">
        <v>25</v>
      </c>
      <c r="B47" s="459" t="s">
        <v>297</v>
      </c>
      <c r="C47" s="442">
        <f>'2022'!B35</f>
        <v>399.13200000000001</v>
      </c>
      <c r="D47" s="443">
        <f>'2022'!BD35</f>
        <v>222.29058800000001</v>
      </c>
      <c r="E47" s="443">
        <f>'2022'!BE35</f>
        <v>199</v>
      </c>
      <c r="F47" s="443">
        <f>'2022'!BF35</f>
        <v>256</v>
      </c>
      <c r="G47" s="442">
        <f>'2022'!BG35</f>
        <v>0.56051899999999999</v>
      </c>
      <c r="H47" s="442">
        <f>'2022'!BH35</f>
        <v>0.49802299999999999</v>
      </c>
      <c r="I47" s="442">
        <f>'2022'!BI35</f>
        <v>0.64139182024994235</v>
      </c>
      <c r="J47" s="428">
        <f t="shared" si="0"/>
        <v>2.734375</v>
      </c>
      <c r="K47" s="444">
        <f>'2022'!BO35</f>
        <v>7</v>
      </c>
      <c r="L47" s="444"/>
      <c r="M47" s="444">
        <f>'2022'!BR35</f>
        <v>0</v>
      </c>
      <c r="N47" s="444">
        <f t="shared" si="1"/>
        <v>7</v>
      </c>
      <c r="O47" s="444">
        <f>'2022'!BT35</f>
        <v>0</v>
      </c>
      <c r="Q47" s="444">
        <f t="shared" si="2"/>
        <v>7</v>
      </c>
    </row>
    <row r="48" spans="1:17" ht="31.5" x14ac:dyDescent="0.2">
      <c r="A48" s="438">
        <v>26</v>
      </c>
      <c r="B48" s="459" t="s">
        <v>298</v>
      </c>
      <c r="C48" s="442">
        <f>'2022'!B36</f>
        <v>162.821</v>
      </c>
      <c r="D48" s="443">
        <f>'2022'!BD36</f>
        <v>305.57565299999999</v>
      </c>
      <c r="E48" s="443">
        <f>'2022'!BE36</f>
        <v>232</v>
      </c>
      <c r="F48" s="443">
        <f>'2022'!BF36</f>
        <v>257</v>
      </c>
      <c r="G48" s="442">
        <f>'2022'!BG36</f>
        <v>1.8767579999999999</v>
      </c>
      <c r="H48" s="442">
        <f>'2022'!BH36</f>
        <v>1.4248780000000001</v>
      </c>
      <c r="I48" s="442">
        <f>'2022'!BI36</f>
        <v>1.5784204740174794</v>
      </c>
      <c r="J48" s="428">
        <f t="shared" si="0"/>
        <v>3.1128404669260701</v>
      </c>
      <c r="K48" s="444">
        <f>'2022'!BO36</f>
        <v>8</v>
      </c>
      <c r="L48" s="439"/>
      <c r="M48" s="444">
        <f>'2022'!BR36</f>
        <v>0</v>
      </c>
      <c r="N48" s="444">
        <f t="shared" si="1"/>
        <v>8</v>
      </c>
      <c r="O48" s="444">
        <f>'2022'!BT36</f>
        <v>0</v>
      </c>
      <c r="Q48" s="444">
        <f t="shared" si="2"/>
        <v>8</v>
      </c>
    </row>
    <row r="49" spans="1:17" ht="15.75" x14ac:dyDescent="0.2">
      <c r="A49" s="437"/>
      <c r="B49" s="89" t="s">
        <v>70</v>
      </c>
      <c r="C49" s="447"/>
      <c r="D49" s="446"/>
      <c r="E49" s="446"/>
      <c r="F49" s="446"/>
      <c r="G49" s="447"/>
      <c r="H49" s="447"/>
      <c r="I49" s="447"/>
      <c r="J49" s="428"/>
      <c r="K49" s="457"/>
      <c r="L49" s="444"/>
      <c r="M49" s="457"/>
      <c r="N49" s="444">
        <f t="shared" si="1"/>
        <v>0</v>
      </c>
      <c r="O49" s="457"/>
      <c r="Q49" s="444">
        <f t="shared" si="2"/>
        <v>0</v>
      </c>
    </row>
    <row r="50" spans="1:17" ht="47.25" x14ac:dyDescent="0.2">
      <c r="A50" s="437">
        <v>27</v>
      </c>
      <c r="B50" s="114" t="s">
        <v>77</v>
      </c>
      <c r="C50" s="442">
        <f>'2022'!B38</f>
        <v>7.1820000000000004</v>
      </c>
      <c r="D50" s="443">
        <f>'2022'!BD38</f>
        <v>4.0966630000000004</v>
      </c>
      <c r="E50" s="443">
        <f>'2022'!BE38</f>
        <v>5</v>
      </c>
      <c r="F50" s="443">
        <f>'2022'!BF38</f>
        <v>5</v>
      </c>
      <c r="G50" s="442">
        <f>'2022'!BG38</f>
        <v>0.570407</v>
      </c>
      <c r="H50" s="442">
        <f>'2022'!BH38</f>
        <v>0.69618500000000005</v>
      </c>
      <c r="I50" s="442">
        <f>'2022'!BI38</f>
        <v>0.69618490671122246</v>
      </c>
      <c r="J50" s="428">
        <f t="shared" si="0"/>
        <v>0</v>
      </c>
      <c r="K50" s="444">
        <f>'2022'!BO38</f>
        <v>0</v>
      </c>
      <c r="L50" s="444"/>
      <c r="M50" s="444">
        <f>'2022'!BR38</f>
        <v>0</v>
      </c>
      <c r="N50" s="444">
        <f t="shared" si="1"/>
        <v>0</v>
      </c>
      <c r="O50" s="444">
        <f>'2022'!BT38</f>
        <v>0</v>
      </c>
      <c r="Q50" s="444">
        <f t="shared" si="2"/>
        <v>0</v>
      </c>
    </row>
    <row r="51" spans="1:17" ht="32.25" customHeight="1" x14ac:dyDescent="0.2">
      <c r="A51" s="437">
        <v>28</v>
      </c>
      <c r="B51" s="114" t="s">
        <v>76</v>
      </c>
      <c r="C51" s="442">
        <f>'2022'!B39</f>
        <v>11.596</v>
      </c>
      <c r="D51" s="443">
        <f>'2022'!BD39</f>
        <v>38.432819000000002</v>
      </c>
      <c r="E51" s="443">
        <f>'2022'!BE39</f>
        <v>49</v>
      </c>
      <c r="F51" s="443">
        <f>'2022'!BF39</f>
        <v>50</v>
      </c>
      <c r="G51" s="442">
        <f>'2022'!BG39</f>
        <v>3.314317</v>
      </c>
      <c r="H51" s="442">
        <f>'2022'!BH39</f>
        <v>4.2255950000000002</v>
      </c>
      <c r="I51" s="442">
        <f>'2022'!BI39</f>
        <v>4.3118316660917557</v>
      </c>
      <c r="J51" s="428">
        <f t="shared" si="0"/>
        <v>6</v>
      </c>
      <c r="K51" s="444">
        <f>'2022'!BO39</f>
        <v>3</v>
      </c>
      <c r="L51" s="444"/>
      <c r="M51" s="444">
        <f>'2022'!BR39</f>
        <v>0</v>
      </c>
      <c r="N51" s="444">
        <f t="shared" si="1"/>
        <v>3</v>
      </c>
      <c r="O51" s="444">
        <f>'2022'!BT39</f>
        <v>0</v>
      </c>
      <c r="Q51" s="444">
        <f t="shared" si="2"/>
        <v>3</v>
      </c>
    </row>
    <row r="52" spans="1:17" ht="30.75" customHeight="1" x14ac:dyDescent="0.2">
      <c r="A52" s="437">
        <v>29</v>
      </c>
      <c r="B52" s="114" t="s">
        <v>75</v>
      </c>
      <c r="C52" s="442">
        <f>'2022'!B40</f>
        <v>16.03</v>
      </c>
      <c r="D52" s="443">
        <f>'2022'!BD40</f>
        <v>69.667693999999997</v>
      </c>
      <c r="E52" s="443">
        <f>'2022'!BE40</f>
        <v>69</v>
      </c>
      <c r="F52" s="443">
        <f>'2022'!BF40</f>
        <v>71</v>
      </c>
      <c r="G52" s="442">
        <f>'2022'!BG40</f>
        <v>4.346082</v>
      </c>
      <c r="H52" s="442">
        <f>'2022'!BH40</f>
        <v>4.3044289999999998</v>
      </c>
      <c r="I52" s="442">
        <f>'2022'!BI40</f>
        <v>4.4291952588895818</v>
      </c>
      <c r="J52" s="428">
        <f t="shared" si="0"/>
        <v>7.042253521126761</v>
      </c>
      <c r="K52" s="444">
        <f>'2022'!BO40</f>
        <v>5</v>
      </c>
      <c r="L52" s="444"/>
      <c r="M52" s="444">
        <f>'2022'!BR40</f>
        <v>0</v>
      </c>
      <c r="N52" s="444">
        <f t="shared" si="1"/>
        <v>5</v>
      </c>
      <c r="O52" s="444">
        <f>'2022'!BT40</f>
        <v>0</v>
      </c>
      <c r="Q52" s="444">
        <f t="shared" si="2"/>
        <v>5</v>
      </c>
    </row>
    <row r="53" spans="1:17" ht="30.75" customHeight="1" x14ac:dyDescent="0.2">
      <c r="A53" s="437">
        <v>30</v>
      </c>
      <c r="B53" s="114" t="s">
        <v>410</v>
      </c>
      <c r="C53" s="442">
        <f>'2022'!B41</f>
        <v>7.9729999999999999</v>
      </c>
      <c r="D53" s="688">
        <f>'2022'!BD41</f>
        <v>86.319725000000005</v>
      </c>
      <c r="E53" s="688">
        <f>'2022'!BE41</f>
        <v>155</v>
      </c>
      <c r="F53" s="443">
        <f>'2022'!BF41</f>
        <v>30</v>
      </c>
      <c r="G53" s="690">
        <f>'2022'!BG41</f>
        <v>1.129839</v>
      </c>
      <c r="H53" s="690">
        <f>'2022'!BH41</f>
        <v>2.0287959999999998</v>
      </c>
      <c r="I53" s="442">
        <f>'2022'!BI41</f>
        <v>3.7626991094945441</v>
      </c>
      <c r="J53" s="428">
        <f t="shared" si="0"/>
        <v>6.666666666666667</v>
      </c>
      <c r="K53" s="444">
        <f>'2022'!BO41</f>
        <v>2</v>
      </c>
      <c r="L53" s="444"/>
      <c r="M53" s="444">
        <f>'2022'!BR41</f>
        <v>0</v>
      </c>
      <c r="N53" s="444">
        <f t="shared" si="1"/>
        <v>1</v>
      </c>
      <c r="O53" s="444">
        <f>'2022'!BT41</f>
        <v>1</v>
      </c>
      <c r="Q53" s="444">
        <f t="shared" si="2"/>
        <v>1</v>
      </c>
    </row>
    <row r="54" spans="1:17" ht="30.75" customHeight="1" x14ac:dyDescent="0.2">
      <c r="A54" s="437">
        <v>31</v>
      </c>
      <c r="B54" s="114" t="s">
        <v>411</v>
      </c>
      <c r="C54" s="442">
        <f>'2022'!B42</f>
        <v>28.376999999999999</v>
      </c>
      <c r="D54" s="692"/>
      <c r="E54" s="692"/>
      <c r="F54" s="443">
        <f>'2022'!BF42</f>
        <v>88</v>
      </c>
      <c r="G54" s="693"/>
      <c r="H54" s="693"/>
      <c r="I54" s="442">
        <f>'2022'!BI42</f>
        <v>3.1011030059555273</v>
      </c>
      <c r="J54" s="428">
        <f t="shared" si="0"/>
        <v>6.8181818181818175</v>
      </c>
      <c r="K54" s="444">
        <f>'2022'!BO42</f>
        <v>6</v>
      </c>
      <c r="L54" s="444"/>
      <c r="M54" s="444">
        <f>'2022'!BR42</f>
        <v>0</v>
      </c>
      <c r="N54" s="444">
        <f t="shared" si="1"/>
        <v>4</v>
      </c>
      <c r="O54" s="444">
        <f>'2022'!BT42</f>
        <v>2</v>
      </c>
      <c r="Q54" s="444">
        <f t="shared" si="2"/>
        <v>4</v>
      </c>
    </row>
    <row r="55" spans="1:17" ht="31.5" x14ac:dyDescent="0.2">
      <c r="A55" s="437">
        <v>32</v>
      </c>
      <c r="B55" s="116" t="s">
        <v>412</v>
      </c>
      <c r="C55" s="442">
        <f>'2022'!B43</f>
        <v>36.741999999999997</v>
      </c>
      <c r="D55" s="689"/>
      <c r="E55" s="689"/>
      <c r="F55" s="443">
        <f>'2022'!BF43</f>
        <v>0</v>
      </c>
      <c r="G55" s="691"/>
      <c r="H55" s="691"/>
      <c r="I55" s="442">
        <f>'2022'!BI43</f>
        <v>0</v>
      </c>
      <c r="J55" s="428">
        <f t="shared" si="0"/>
        <v>0</v>
      </c>
      <c r="K55" s="444">
        <f>'2022'!BO43</f>
        <v>0</v>
      </c>
      <c r="L55" s="444"/>
      <c r="M55" s="444">
        <f>'2022'!BR43</f>
        <v>0</v>
      </c>
      <c r="N55" s="444">
        <f t="shared" si="1"/>
        <v>0</v>
      </c>
      <c r="O55" s="444">
        <f>'2022'!BT43</f>
        <v>0</v>
      </c>
      <c r="Q55" s="444">
        <f t="shared" si="2"/>
        <v>0</v>
      </c>
    </row>
    <row r="56" spans="1:17" ht="31.5" customHeight="1" x14ac:dyDescent="0.2">
      <c r="A56" s="437">
        <v>33</v>
      </c>
      <c r="B56" s="458" t="s">
        <v>74</v>
      </c>
      <c r="C56" s="442">
        <f>'2022'!B44</f>
        <v>9.98</v>
      </c>
      <c r="D56" s="443">
        <f>'2022'!BD44</f>
        <v>42.832272000000003</v>
      </c>
      <c r="E56" s="443">
        <f>'2022'!BE44</f>
        <v>42</v>
      </c>
      <c r="F56" s="443">
        <f>'2022'!BF44</f>
        <v>43</v>
      </c>
      <c r="G56" s="442">
        <f>'2022'!BG44</f>
        <v>4.291811</v>
      </c>
      <c r="H56" s="442">
        <f>'2022'!BH44</f>
        <v>4.2084169999999999</v>
      </c>
      <c r="I56" s="442">
        <f>'2022'!BI44</f>
        <v>4.3086172344689375</v>
      </c>
      <c r="J56" s="428">
        <f t="shared" si="0"/>
        <v>6.9767441860465116</v>
      </c>
      <c r="K56" s="444">
        <f>'2022'!BO44</f>
        <v>3</v>
      </c>
      <c r="L56" s="444"/>
      <c r="M56" s="444">
        <f>'2022'!BR44</f>
        <v>0</v>
      </c>
      <c r="N56" s="444">
        <f t="shared" si="1"/>
        <v>3</v>
      </c>
      <c r="O56" s="444">
        <f>'2022'!BT44</f>
        <v>0</v>
      </c>
      <c r="Q56" s="444">
        <f t="shared" si="2"/>
        <v>3</v>
      </c>
    </row>
    <row r="57" spans="1:17" ht="31.5" x14ac:dyDescent="0.2">
      <c r="A57" s="437">
        <v>34</v>
      </c>
      <c r="B57" s="114" t="s">
        <v>300</v>
      </c>
      <c r="C57" s="442">
        <f>'2022'!B45</f>
        <v>9.44</v>
      </c>
      <c r="D57" s="443">
        <f>'2022'!BD45</f>
        <v>32.179454999999997</v>
      </c>
      <c r="E57" s="443">
        <f>'2022'!BE45</f>
        <v>28</v>
      </c>
      <c r="F57" s="443">
        <f>'2022'!BF45</f>
        <v>28</v>
      </c>
      <c r="G57" s="442">
        <f>'2022'!BG45</f>
        <v>2.9293999999999998</v>
      </c>
      <c r="H57" s="442">
        <f>'2022'!BH45</f>
        <v>2.5489299999999999</v>
      </c>
      <c r="I57" s="442">
        <f>'2022'!BI45</f>
        <v>2.9661016949152543</v>
      </c>
      <c r="J57" s="428">
        <f t="shared" si="0"/>
        <v>3.5714285714285712</v>
      </c>
      <c r="K57" s="444">
        <f>'2022'!BO45</f>
        <v>1</v>
      </c>
      <c r="L57" s="444"/>
      <c r="M57" s="444">
        <f>'2022'!BR45</f>
        <v>0</v>
      </c>
      <c r="N57" s="444">
        <f t="shared" si="1"/>
        <v>1</v>
      </c>
      <c r="O57" s="444">
        <f>'2022'!BT45</f>
        <v>0</v>
      </c>
      <c r="Q57" s="444">
        <f t="shared" si="2"/>
        <v>1</v>
      </c>
    </row>
    <row r="58" spans="1:17" ht="78.75" x14ac:dyDescent="0.2">
      <c r="A58" s="437">
        <v>35</v>
      </c>
      <c r="B58" s="458" t="s">
        <v>71</v>
      </c>
      <c r="C58" s="442">
        <f>'2022'!B46</f>
        <v>51.08</v>
      </c>
      <c r="D58" s="443">
        <f>'2022'!BD46</f>
        <v>140.22752399999999</v>
      </c>
      <c r="E58" s="443">
        <f>'2022'!BE46</f>
        <v>145</v>
      </c>
      <c r="F58" s="443">
        <f>'2022'!BF46</f>
        <v>142</v>
      </c>
      <c r="G58" s="442">
        <f>'2022'!BG46</f>
        <v>2.5729820000000001</v>
      </c>
      <c r="H58" s="442">
        <f>'2022'!BH46</f>
        <v>2.6605500000000002</v>
      </c>
      <c r="I58" s="442">
        <f>'2022'!BI46</f>
        <v>2.7799530148786218</v>
      </c>
      <c r="J58" s="428">
        <f t="shared" si="0"/>
        <v>6.3380281690140841</v>
      </c>
      <c r="K58" s="444">
        <f>'2022'!BO46</f>
        <v>9</v>
      </c>
      <c r="L58" s="444"/>
      <c r="M58" s="444">
        <f>'2022'!BR46</f>
        <v>0</v>
      </c>
      <c r="N58" s="444">
        <f t="shared" si="1"/>
        <v>9</v>
      </c>
      <c r="O58" s="444">
        <f>'2022'!BT46</f>
        <v>0</v>
      </c>
      <c r="Q58" s="444">
        <f t="shared" si="2"/>
        <v>9</v>
      </c>
    </row>
    <row r="59" spans="1:17" ht="110.25" x14ac:dyDescent="0.2">
      <c r="A59" s="437">
        <v>36</v>
      </c>
      <c r="B59" s="57" t="s">
        <v>301</v>
      </c>
      <c r="C59" s="442">
        <f>'2022'!B47</f>
        <v>115.1</v>
      </c>
      <c r="D59" s="443">
        <f>'2022'!BD47</f>
        <v>282.84899899999999</v>
      </c>
      <c r="E59" s="443">
        <f>'2022'!BE47</f>
        <v>275</v>
      </c>
      <c r="F59" s="443">
        <f>'2022'!BF47</f>
        <v>234</v>
      </c>
      <c r="G59" s="442">
        <f>'2022'!BG47</f>
        <v>2.357075</v>
      </c>
      <c r="H59" s="442">
        <f>'2022'!BH47</f>
        <v>2.2916669999999999</v>
      </c>
      <c r="I59" s="442">
        <f>'2022'!BI47</f>
        <v>2.0330147697654213</v>
      </c>
      <c r="J59" s="428">
        <f t="shared" si="0"/>
        <v>5.982905982905983</v>
      </c>
      <c r="K59" s="444">
        <f>'2022'!BO47</f>
        <v>14</v>
      </c>
      <c r="L59" s="444"/>
      <c r="M59" s="444">
        <f>'2022'!BR47</f>
        <v>0</v>
      </c>
      <c r="N59" s="444">
        <f t="shared" si="1"/>
        <v>14</v>
      </c>
      <c r="O59" s="444">
        <f>'2022'!BT47</f>
        <v>0</v>
      </c>
      <c r="Q59" s="444">
        <f t="shared" si="2"/>
        <v>14</v>
      </c>
    </row>
    <row r="60" spans="1:17" ht="51.75" customHeight="1" x14ac:dyDescent="0.2">
      <c r="A60" s="437">
        <v>37</v>
      </c>
      <c r="B60" s="458" t="s">
        <v>72</v>
      </c>
      <c r="C60" s="442">
        <f>'2022'!B48</f>
        <v>120.515</v>
      </c>
      <c r="D60" s="443">
        <f>'2022'!BD48</f>
        <v>139.396286</v>
      </c>
      <c r="E60" s="443">
        <f>'2022'!BE48</f>
        <v>143</v>
      </c>
      <c r="F60" s="443">
        <f>'2022'!BF48</f>
        <v>152</v>
      </c>
      <c r="G60" s="442">
        <f>'2022'!BG48</f>
        <v>1.1566719999999999</v>
      </c>
      <c r="H60" s="442">
        <f>'2022'!BH48</f>
        <v>1.186574</v>
      </c>
      <c r="I60" s="442">
        <f>'2022'!BI48</f>
        <v>1.2612537858357882</v>
      </c>
      <c r="J60" s="428">
        <f t="shared" si="0"/>
        <v>4.6052631578947363</v>
      </c>
      <c r="K60" s="444">
        <f>'2022'!BO48</f>
        <v>7</v>
      </c>
      <c r="L60" s="444"/>
      <c r="M60" s="444">
        <f>'2022'!BR48</f>
        <v>0</v>
      </c>
      <c r="N60" s="444">
        <f t="shared" si="1"/>
        <v>7</v>
      </c>
      <c r="O60" s="444">
        <f>'2022'!BT48</f>
        <v>0</v>
      </c>
      <c r="Q60" s="444">
        <f t="shared" si="2"/>
        <v>7</v>
      </c>
    </row>
    <row r="61" spans="1:17" ht="63" x14ac:dyDescent="0.2">
      <c r="A61" s="438">
        <v>38</v>
      </c>
      <c r="B61" s="458" t="s">
        <v>302</v>
      </c>
      <c r="C61" s="442">
        <f>'2022'!B49</f>
        <v>214.8</v>
      </c>
      <c r="D61" s="443">
        <f>'2022'!BD49</f>
        <v>145.018631</v>
      </c>
      <c r="E61" s="443">
        <f>'2022'!BE49</f>
        <v>159</v>
      </c>
      <c r="F61" s="443">
        <f>'2022'!BF49</f>
        <v>125</v>
      </c>
      <c r="G61" s="442">
        <f>'2022'!BG49</f>
        <v>0.65649000000000002</v>
      </c>
      <c r="H61" s="442">
        <f>'2022'!BH49</f>
        <v>0.75534400000000002</v>
      </c>
      <c r="I61" s="442">
        <f>'2022'!BI49</f>
        <v>0.58193668528864062</v>
      </c>
      <c r="J61" s="428">
        <f t="shared" si="0"/>
        <v>2.4</v>
      </c>
      <c r="K61" s="444">
        <f>'2022'!BO49</f>
        <v>3</v>
      </c>
      <c r="L61" s="439"/>
      <c r="M61" s="444">
        <f>'2022'!BR49</f>
        <v>0</v>
      </c>
      <c r="N61" s="444">
        <f t="shared" si="1"/>
        <v>3</v>
      </c>
      <c r="O61" s="444">
        <f>'2022'!BT49</f>
        <v>0</v>
      </c>
      <c r="Q61" s="444">
        <f t="shared" si="2"/>
        <v>3</v>
      </c>
    </row>
    <row r="62" spans="1:17" ht="15.75" x14ac:dyDescent="0.2">
      <c r="A62" s="437"/>
      <c r="B62" s="89" t="s">
        <v>83</v>
      </c>
      <c r="C62" s="447"/>
      <c r="D62" s="446"/>
      <c r="E62" s="446"/>
      <c r="F62" s="446"/>
      <c r="G62" s="447"/>
      <c r="H62" s="447"/>
      <c r="I62" s="447"/>
      <c r="J62" s="428"/>
      <c r="K62" s="457"/>
      <c r="L62" s="444"/>
      <c r="M62" s="457"/>
      <c r="N62" s="444">
        <f t="shared" si="1"/>
        <v>0</v>
      </c>
      <c r="O62" s="457"/>
      <c r="Q62" s="444">
        <f t="shared" si="2"/>
        <v>0</v>
      </c>
    </row>
    <row r="63" spans="1:17" ht="63" x14ac:dyDescent="0.2">
      <c r="A63" s="437">
        <v>39</v>
      </c>
      <c r="B63" s="458" t="s">
        <v>303</v>
      </c>
      <c r="C63" s="461">
        <f>'2022'!B51</f>
        <v>299.10000000000002</v>
      </c>
      <c r="D63" s="443">
        <f>'2022'!BD51</f>
        <v>117.509491</v>
      </c>
      <c r="E63" s="443">
        <f>'2022'!BE51</f>
        <v>166</v>
      </c>
      <c r="F63" s="443">
        <f>'2022'!BF51</f>
        <v>279</v>
      </c>
      <c r="G63" s="442">
        <f>'2022'!BG51</f>
        <v>0.39300800000000002</v>
      </c>
      <c r="H63" s="442">
        <f>'2022'!BH51</f>
        <v>0.55506</v>
      </c>
      <c r="I63" s="442">
        <f>'2022'!BI51</f>
        <v>0.93279839518555663</v>
      </c>
      <c r="J63" s="428">
        <f t="shared" si="0"/>
        <v>2.8673835125448028</v>
      </c>
      <c r="K63" s="444">
        <f>'2022'!BO51</f>
        <v>8</v>
      </c>
      <c r="L63" s="444"/>
      <c r="M63" s="444">
        <f>'2022'!BR51</f>
        <v>0</v>
      </c>
      <c r="N63" s="444">
        <f t="shared" si="1"/>
        <v>8</v>
      </c>
      <c r="O63" s="444">
        <f>'2022'!BT51</f>
        <v>0</v>
      </c>
      <c r="Q63" s="444">
        <f t="shared" si="2"/>
        <v>8</v>
      </c>
    </row>
    <row r="64" spans="1:17" ht="31.5" x14ac:dyDescent="0.2">
      <c r="A64" s="437">
        <v>40</v>
      </c>
      <c r="B64" s="458" t="s">
        <v>87</v>
      </c>
      <c r="C64" s="442">
        <f>'2022'!B52</f>
        <v>1577</v>
      </c>
      <c r="D64" s="443">
        <f>'2022'!BD52</f>
        <v>851.97558600000002</v>
      </c>
      <c r="E64" s="443">
        <f>'2022'!BE52</f>
        <v>853</v>
      </c>
      <c r="F64" s="443">
        <f>'2022'!BF52</f>
        <v>429</v>
      </c>
      <c r="G64" s="442">
        <f>'2022'!BG52</f>
        <v>0.54026099999999999</v>
      </c>
      <c r="H64" s="442">
        <f>'2022'!BH52</f>
        <v>0.54091100000000003</v>
      </c>
      <c r="I64" s="442">
        <f>'2022'!BI52</f>
        <v>0.27203551046290425</v>
      </c>
      <c r="J64" s="428">
        <f t="shared" si="0"/>
        <v>2.7972027972027971</v>
      </c>
      <c r="K64" s="444">
        <f>'2022'!BO52</f>
        <v>12</v>
      </c>
      <c r="L64" s="444"/>
      <c r="M64" s="444">
        <f>'2022'!BR52</f>
        <v>0</v>
      </c>
      <c r="N64" s="444">
        <f t="shared" si="1"/>
        <v>8</v>
      </c>
      <c r="O64" s="444">
        <f>'2022'!BT52</f>
        <v>4</v>
      </c>
      <c r="Q64" s="444">
        <f t="shared" si="2"/>
        <v>8</v>
      </c>
    </row>
    <row r="65" spans="1:17" ht="63" x14ac:dyDescent="0.2">
      <c r="A65" s="437">
        <v>41</v>
      </c>
      <c r="B65" s="458" t="s">
        <v>304</v>
      </c>
      <c r="C65" s="442">
        <f>'2022'!B53</f>
        <v>585.35</v>
      </c>
      <c r="D65" s="443">
        <f>'2022'!BD53</f>
        <v>610.05377199999998</v>
      </c>
      <c r="E65" s="443">
        <f>'2022'!BE53</f>
        <v>683</v>
      </c>
      <c r="F65" s="443">
        <f>'2022'!BF53</f>
        <v>673</v>
      </c>
      <c r="G65" s="442">
        <f>'2022'!BG53</f>
        <v>1.0340069999999999</v>
      </c>
      <c r="H65" s="442">
        <f>'2022'!BH53</f>
        <v>1.1604989999999999</v>
      </c>
      <c r="I65" s="442">
        <f>'2022'!BI53</f>
        <v>1.149739472110703</v>
      </c>
      <c r="J65" s="428">
        <f t="shared" si="0"/>
        <v>4.9034175334323926</v>
      </c>
      <c r="K65" s="444">
        <f>'2022'!BO53</f>
        <v>33</v>
      </c>
      <c r="L65" s="444"/>
      <c r="M65" s="444">
        <f>'2022'!BR53</f>
        <v>0</v>
      </c>
      <c r="N65" s="444">
        <f t="shared" si="1"/>
        <v>33</v>
      </c>
      <c r="O65" s="444">
        <f>'2022'!BT53</f>
        <v>0</v>
      </c>
      <c r="Q65" s="444">
        <f t="shared" si="2"/>
        <v>33</v>
      </c>
    </row>
    <row r="66" spans="1:17" ht="47.25" customHeight="1" x14ac:dyDescent="0.2">
      <c r="A66" s="437">
        <v>42</v>
      </c>
      <c r="B66" s="448" t="s">
        <v>305</v>
      </c>
      <c r="C66" s="442">
        <f>'2022'!B54</f>
        <v>399</v>
      </c>
      <c r="D66" s="443">
        <f>'2022'!BD54</f>
        <v>299.70632899999998</v>
      </c>
      <c r="E66" s="443">
        <f>'2022'!BE54</f>
        <v>324</v>
      </c>
      <c r="F66" s="443">
        <f>'2022'!BF54</f>
        <v>349</v>
      </c>
      <c r="G66" s="442">
        <f>'2022'!BG54</f>
        <v>0.75119999999999998</v>
      </c>
      <c r="H66" s="442">
        <f>'2022'!BH54</f>
        <v>0.81209100000000001</v>
      </c>
      <c r="I66" s="442">
        <f>'2022'!BI54</f>
        <v>0.87468671679197996</v>
      </c>
      <c r="J66" s="428">
        <f t="shared" si="0"/>
        <v>2.8653295128939829</v>
      </c>
      <c r="K66" s="444">
        <f>'2022'!BO54</f>
        <v>10</v>
      </c>
      <c r="L66" s="444"/>
      <c r="M66" s="444">
        <f>'2022'!BR54</f>
        <v>0</v>
      </c>
      <c r="N66" s="444">
        <f t="shared" si="1"/>
        <v>10</v>
      </c>
      <c r="O66" s="444">
        <f>'2022'!BT54</f>
        <v>0</v>
      </c>
      <c r="Q66" s="444">
        <f t="shared" si="2"/>
        <v>10</v>
      </c>
    </row>
    <row r="67" spans="1:17" ht="31.5" x14ac:dyDescent="0.2">
      <c r="A67" s="438">
        <v>43</v>
      </c>
      <c r="B67" s="456" t="s">
        <v>293</v>
      </c>
      <c r="C67" s="442">
        <f>'2022'!B55</f>
        <v>0</v>
      </c>
      <c r="D67" s="443">
        <f>'2022'!BD55</f>
        <v>0</v>
      </c>
      <c r="E67" s="443">
        <f>'2022'!BE55</f>
        <v>0</v>
      </c>
      <c r="F67" s="443">
        <f>'2022'!BF55</f>
        <v>0</v>
      </c>
      <c r="G67" s="442">
        <f>'2022'!BG55</f>
        <v>0</v>
      </c>
      <c r="H67" s="442">
        <f>'2022'!BH55</f>
        <v>0</v>
      </c>
      <c r="I67" s="442">
        <f>'2022'!BI55</f>
        <v>0</v>
      </c>
      <c r="J67" s="428">
        <f t="shared" si="0"/>
        <v>0</v>
      </c>
      <c r="K67" s="444">
        <f>'2022'!BO55</f>
        <v>0</v>
      </c>
      <c r="L67" s="439"/>
      <c r="M67" s="444">
        <f>'2022'!BR55</f>
        <v>0</v>
      </c>
      <c r="N67" s="444">
        <f t="shared" si="1"/>
        <v>0</v>
      </c>
      <c r="O67" s="444">
        <f>'2022'!BT55</f>
        <v>0</v>
      </c>
      <c r="P67" s="439"/>
      <c r="Q67" s="444">
        <f t="shared" si="2"/>
        <v>0</v>
      </c>
    </row>
    <row r="68" spans="1:17" ht="15.75" x14ac:dyDescent="0.2">
      <c r="A68" s="437"/>
      <c r="B68" s="89" t="s">
        <v>88</v>
      </c>
      <c r="C68" s="447"/>
      <c r="D68" s="446"/>
      <c r="E68" s="446"/>
      <c r="F68" s="446"/>
      <c r="G68" s="447"/>
      <c r="H68" s="447"/>
      <c r="I68" s="447"/>
      <c r="J68" s="428"/>
      <c r="K68" s="457"/>
      <c r="L68" s="444"/>
      <c r="M68" s="457"/>
      <c r="N68" s="444">
        <f t="shared" si="1"/>
        <v>0</v>
      </c>
      <c r="O68" s="457"/>
      <c r="Q68" s="444">
        <f t="shared" si="2"/>
        <v>0</v>
      </c>
    </row>
    <row r="69" spans="1:17" ht="31.5" x14ac:dyDescent="0.2">
      <c r="A69" s="437">
        <v>44</v>
      </c>
      <c r="B69" s="117" t="s">
        <v>413</v>
      </c>
      <c r="C69" s="442">
        <f>'2022'!B57</f>
        <v>1064.22</v>
      </c>
      <c r="D69" s="688">
        <f>'2022'!BD57</f>
        <v>5622.2299800000001</v>
      </c>
      <c r="E69" s="688">
        <f>'2022'!BE57</f>
        <v>9613</v>
      </c>
      <c r="F69" s="443">
        <f>'2022'!BF57</f>
        <v>1353</v>
      </c>
      <c r="G69" s="690">
        <f>'2022'!BG57</f>
        <v>0.87631000000000003</v>
      </c>
      <c r="H69" s="690">
        <f>'2022'!BH57</f>
        <v>1.1887129999999999</v>
      </c>
      <c r="I69" s="442">
        <f>'2022'!BI57</f>
        <v>1.2713536674747703</v>
      </c>
      <c r="J69" s="428">
        <f t="shared" si="0"/>
        <v>3.9911308203991127</v>
      </c>
      <c r="K69" s="444">
        <f>'2022'!BO57</f>
        <v>54</v>
      </c>
      <c r="L69" s="444"/>
      <c r="M69" s="444">
        <f>'2022'!BR57</f>
        <v>5</v>
      </c>
      <c r="N69" s="444">
        <f t="shared" si="1"/>
        <v>35</v>
      </c>
      <c r="O69" s="444">
        <f>'2022'!BT57</f>
        <v>14</v>
      </c>
      <c r="Q69" s="444">
        <f t="shared" si="2"/>
        <v>35</v>
      </c>
    </row>
    <row r="70" spans="1:17" ht="31.5" x14ac:dyDescent="0.2">
      <c r="A70" s="437">
        <v>45</v>
      </c>
      <c r="B70" s="117" t="s">
        <v>414</v>
      </c>
      <c r="C70" s="442">
        <f>'2022'!B58</f>
        <v>2277.59</v>
      </c>
      <c r="D70" s="692"/>
      <c r="E70" s="692"/>
      <c r="F70" s="443">
        <f>'2022'!BF58</f>
        <v>3119</v>
      </c>
      <c r="G70" s="693"/>
      <c r="H70" s="693"/>
      <c r="I70" s="442">
        <f>'2022'!BI58</f>
        <v>1.3694299676412347</v>
      </c>
      <c r="J70" s="428">
        <f t="shared" si="0"/>
        <v>3.9756332157742866</v>
      </c>
      <c r="K70" s="444">
        <f>'2022'!BO58</f>
        <v>124</v>
      </c>
      <c r="L70" s="444"/>
      <c r="M70" s="444">
        <f>'2022'!BR58</f>
        <v>15</v>
      </c>
      <c r="N70" s="444">
        <f t="shared" si="1"/>
        <v>78</v>
      </c>
      <c r="O70" s="444">
        <f>'2022'!BT58</f>
        <v>31</v>
      </c>
      <c r="Q70" s="444">
        <f t="shared" si="2"/>
        <v>78</v>
      </c>
    </row>
    <row r="71" spans="1:17" ht="31.5" x14ac:dyDescent="0.2">
      <c r="A71" s="437">
        <v>46</v>
      </c>
      <c r="B71" s="118" t="s">
        <v>415</v>
      </c>
      <c r="C71" s="461">
        <f>'2022'!B59</f>
        <v>6270.68</v>
      </c>
      <c r="D71" s="689"/>
      <c r="E71" s="689"/>
      <c r="F71" s="443">
        <f>'2022'!BF59</f>
        <v>8003</v>
      </c>
      <c r="G71" s="691"/>
      <c r="H71" s="691"/>
      <c r="I71" s="442">
        <f>'2022'!BI59</f>
        <v>1.2762571204398885</v>
      </c>
      <c r="J71" s="428">
        <f t="shared" si="0"/>
        <v>1.9992502811445707</v>
      </c>
      <c r="K71" s="444">
        <f>'2022'!BO59</f>
        <v>160</v>
      </c>
      <c r="L71" s="444"/>
      <c r="M71" s="444">
        <f>'2022'!BR59</f>
        <v>10</v>
      </c>
      <c r="N71" s="444">
        <f t="shared" si="1"/>
        <v>70</v>
      </c>
      <c r="O71" s="444">
        <f>'2022'!BT59</f>
        <v>80</v>
      </c>
      <c r="Q71" s="444">
        <f t="shared" si="2"/>
        <v>70</v>
      </c>
    </row>
    <row r="72" spans="1:17" ht="47.25" customHeight="1" x14ac:dyDescent="0.2">
      <c r="A72" s="437">
        <v>47</v>
      </c>
      <c r="B72" s="458" t="s">
        <v>89</v>
      </c>
      <c r="C72" s="442">
        <f>'2022'!B60</f>
        <v>644</v>
      </c>
      <c r="D72" s="443">
        <f>'2022'!BD60</f>
        <v>346.44949300000002</v>
      </c>
      <c r="E72" s="443">
        <f>'2022'!BE60</f>
        <v>528</v>
      </c>
      <c r="F72" s="443">
        <f>'2022'!BF60</f>
        <v>432</v>
      </c>
      <c r="G72" s="442">
        <f>'2022'!BG60</f>
        <v>0.53796500000000003</v>
      </c>
      <c r="H72" s="442">
        <f>'2022'!BH60</f>
        <v>0.81987600000000005</v>
      </c>
      <c r="I72" s="442">
        <f>'2022'!BI60</f>
        <v>0.67080745341614911</v>
      </c>
      <c r="J72" s="428">
        <f t="shared" si="0"/>
        <v>1.1574074074074074</v>
      </c>
      <c r="K72" s="444">
        <f>'2022'!BO60</f>
        <v>5</v>
      </c>
      <c r="L72" s="444"/>
      <c r="M72" s="444">
        <f>'2022'!BR60</f>
        <v>0</v>
      </c>
      <c r="N72" s="444">
        <f t="shared" si="1"/>
        <v>5</v>
      </c>
      <c r="O72" s="444">
        <f>'2022'!BT60</f>
        <v>0</v>
      </c>
      <c r="Q72" s="444">
        <f t="shared" si="2"/>
        <v>5</v>
      </c>
    </row>
    <row r="73" spans="1:17" ht="47.25" customHeight="1" x14ac:dyDescent="0.2">
      <c r="A73" s="437">
        <v>48</v>
      </c>
      <c r="B73" s="116" t="s">
        <v>416</v>
      </c>
      <c r="C73" s="442">
        <f>'2022'!B61</f>
        <v>21.48</v>
      </c>
      <c r="D73" s="688">
        <f>'2022'!BD61</f>
        <v>1798.379639</v>
      </c>
      <c r="E73" s="688">
        <f>'2022'!BE61</f>
        <v>1995</v>
      </c>
      <c r="F73" s="443">
        <f>'2022'!BF61</f>
        <v>24</v>
      </c>
      <c r="G73" s="690">
        <f>'2022'!BG61</f>
        <v>1.214793</v>
      </c>
      <c r="H73" s="690">
        <f>'2022'!BH61</f>
        <v>1.3476090000000001</v>
      </c>
      <c r="I73" s="442">
        <f>'2022'!BI61</f>
        <v>1.1173184357541899</v>
      </c>
      <c r="J73" s="428">
        <f t="shared" si="0"/>
        <v>4.1666666666666661</v>
      </c>
      <c r="K73" s="444">
        <f>'2022'!BO61</f>
        <v>1</v>
      </c>
      <c r="L73" s="444"/>
      <c r="M73" s="444">
        <f>'2022'!BR61</f>
        <v>0</v>
      </c>
      <c r="N73" s="444">
        <f t="shared" si="1"/>
        <v>1</v>
      </c>
      <c r="O73" s="444">
        <f>'2022'!BT61</f>
        <v>0</v>
      </c>
      <c r="Q73" s="444">
        <f t="shared" si="2"/>
        <v>1</v>
      </c>
    </row>
    <row r="74" spans="1:17" ht="47.25" customHeight="1" x14ac:dyDescent="0.2">
      <c r="A74" s="437">
        <v>49</v>
      </c>
      <c r="B74" s="116" t="s">
        <v>417</v>
      </c>
      <c r="C74" s="442">
        <f>'2022'!B62</f>
        <v>75.91</v>
      </c>
      <c r="D74" s="692"/>
      <c r="E74" s="692"/>
      <c r="F74" s="443">
        <f>'2022'!BF62</f>
        <v>69</v>
      </c>
      <c r="G74" s="693"/>
      <c r="H74" s="693"/>
      <c r="I74" s="442">
        <f>'2022'!BI62</f>
        <v>0.90897115004610729</v>
      </c>
      <c r="J74" s="428">
        <f t="shared" si="0"/>
        <v>2.8985507246376812</v>
      </c>
      <c r="K74" s="444">
        <f>'2022'!BO62</f>
        <v>2</v>
      </c>
      <c r="L74" s="444"/>
      <c r="M74" s="444">
        <f>'2022'!BR62</f>
        <v>0</v>
      </c>
      <c r="N74" s="444">
        <f t="shared" si="1"/>
        <v>2</v>
      </c>
      <c r="O74" s="444">
        <f>'2022'!BT62</f>
        <v>0</v>
      </c>
      <c r="Q74" s="444">
        <f t="shared" si="2"/>
        <v>2</v>
      </c>
    </row>
    <row r="75" spans="1:17" ht="47.25" customHeight="1" x14ac:dyDescent="0.2">
      <c r="A75" s="437">
        <v>50</v>
      </c>
      <c r="B75" s="116" t="s">
        <v>418</v>
      </c>
      <c r="C75" s="442">
        <f>'2022'!B63</f>
        <v>40.04</v>
      </c>
      <c r="D75" s="692"/>
      <c r="E75" s="692"/>
      <c r="F75" s="443">
        <f>'2022'!BF63</f>
        <v>31</v>
      </c>
      <c r="G75" s="693"/>
      <c r="H75" s="693"/>
      <c r="I75" s="442">
        <f>'2022'!BI63</f>
        <v>0.77422577422577421</v>
      </c>
      <c r="J75" s="428">
        <f t="shared" si="0"/>
        <v>0</v>
      </c>
      <c r="K75" s="444">
        <f>'2022'!BO63</f>
        <v>0</v>
      </c>
      <c r="L75" s="444"/>
      <c r="M75" s="444">
        <f>'2022'!BR63</f>
        <v>0</v>
      </c>
      <c r="N75" s="444">
        <f t="shared" si="1"/>
        <v>0</v>
      </c>
      <c r="O75" s="444">
        <f>'2022'!BT63</f>
        <v>0</v>
      </c>
      <c r="Q75" s="444">
        <f t="shared" si="2"/>
        <v>0</v>
      </c>
    </row>
    <row r="76" spans="1:17" ht="47.25" customHeight="1" x14ac:dyDescent="0.2">
      <c r="A76" s="437">
        <v>51</v>
      </c>
      <c r="B76" s="116" t="s">
        <v>419</v>
      </c>
      <c r="C76" s="442">
        <f>'2022'!B64</f>
        <v>15.12</v>
      </c>
      <c r="D76" s="692"/>
      <c r="E76" s="692"/>
      <c r="F76" s="443">
        <f>'2022'!BF64</f>
        <v>23</v>
      </c>
      <c r="G76" s="693"/>
      <c r="H76" s="693"/>
      <c r="I76" s="442">
        <f>'2022'!BI64</f>
        <v>1.5211640211640212</v>
      </c>
      <c r="J76" s="428">
        <f t="shared" si="0"/>
        <v>4.3478260869565215</v>
      </c>
      <c r="K76" s="444">
        <f>'2022'!BO64</f>
        <v>1</v>
      </c>
      <c r="L76" s="444"/>
      <c r="M76" s="444">
        <f>'2022'!BR64</f>
        <v>0</v>
      </c>
      <c r="N76" s="444">
        <f t="shared" si="1"/>
        <v>1</v>
      </c>
      <c r="O76" s="444">
        <f>'2022'!BT64</f>
        <v>0</v>
      </c>
      <c r="Q76" s="444">
        <f t="shared" si="2"/>
        <v>1</v>
      </c>
    </row>
    <row r="77" spans="1:17" ht="47.25" customHeight="1" x14ac:dyDescent="0.2">
      <c r="A77" s="437">
        <v>52</v>
      </c>
      <c r="B77" s="116" t="s">
        <v>420</v>
      </c>
      <c r="C77" s="442">
        <f>'2022'!B65</f>
        <v>38.659999999999997</v>
      </c>
      <c r="D77" s="692"/>
      <c r="E77" s="692"/>
      <c r="F77" s="443">
        <f>'2022'!BF65</f>
        <v>36</v>
      </c>
      <c r="G77" s="693"/>
      <c r="H77" s="693"/>
      <c r="I77" s="442">
        <f>'2022'!BI65</f>
        <v>0.93119503362648737</v>
      </c>
      <c r="J77" s="428">
        <f t="shared" si="0"/>
        <v>2.7777777777777777</v>
      </c>
      <c r="K77" s="444">
        <f>'2022'!BO65</f>
        <v>1</v>
      </c>
      <c r="L77" s="444"/>
      <c r="M77" s="444">
        <f>'2022'!BR65</f>
        <v>0</v>
      </c>
      <c r="N77" s="444">
        <f t="shared" si="1"/>
        <v>1</v>
      </c>
      <c r="O77" s="444">
        <f>'2022'!BT65</f>
        <v>0</v>
      </c>
      <c r="Q77" s="444">
        <f t="shared" si="2"/>
        <v>1</v>
      </c>
    </row>
    <row r="78" spans="1:17" ht="47.25" customHeight="1" x14ac:dyDescent="0.2">
      <c r="A78" s="437">
        <v>53</v>
      </c>
      <c r="B78" s="116" t="s">
        <v>421</v>
      </c>
      <c r="C78" s="442">
        <f>'2022'!B66</f>
        <v>19.22</v>
      </c>
      <c r="D78" s="692"/>
      <c r="E78" s="692"/>
      <c r="F78" s="443">
        <f>'2022'!BF66</f>
        <v>14</v>
      </c>
      <c r="G78" s="693"/>
      <c r="H78" s="693"/>
      <c r="I78" s="442">
        <f>'2022'!BI66</f>
        <v>0.72840790842872016</v>
      </c>
      <c r="J78" s="428">
        <f t="shared" si="0"/>
        <v>0</v>
      </c>
      <c r="K78" s="444">
        <f>'2022'!BO66</f>
        <v>0</v>
      </c>
      <c r="L78" s="444"/>
      <c r="M78" s="444">
        <f>'2022'!BR66</f>
        <v>0</v>
      </c>
      <c r="N78" s="444">
        <f t="shared" si="1"/>
        <v>0</v>
      </c>
      <c r="O78" s="444">
        <f>'2022'!BT66</f>
        <v>0</v>
      </c>
      <c r="Q78" s="444">
        <f t="shared" si="2"/>
        <v>0</v>
      </c>
    </row>
    <row r="79" spans="1:17" ht="61.5" customHeight="1" x14ac:dyDescent="0.2">
      <c r="A79" s="437">
        <v>54</v>
      </c>
      <c r="B79" s="116" t="s">
        <v>422</v>
      </c>
      <c r="C79" s="442">
        <f>'2022'!B67</f>
        <v>64.239999999999995</v>
      </c>
      <c r="D79" s="692"/>
      <c r="E79" s="692"/>
      <c r="F79" s="443">
        <f>'2022'!BF67</f>
        <v>57</v>
      </c>
      <c r="G79" s="693"/>
      <c r="H79" s="693"/>
      <c r="I79" s="442">
        <f>'2022'!BI67</f>
        <v>0.88729763387297644</v>
      </c>
      <c r="J79" s="428">
        <f t="shared" si="0"/>
        <v>1.7543859649122806</v>
      </c>
      <c r="K79" s="444">
        <f>'2022'!BO67</f>
        <v>1</v>
      </c>
      <c r="L79" s="444"/>
      <c r="M79" s="444">
        <f>'2022'!BR67</f>
        <v>0</v>
      </c>
      <c r="N79" s="444">
        <f t="shared" si="1"/>
        <v>1</v>
      </c>
      <c r="O79" s="444">
        <f>'2022'!BT67</f>
        <v>0</v>
      </c>
      <c r="Q79" s="444">
        <f t="shared" si="2"/>
        <v>1</v>
      </c>
    </row>
    <row r="80" spans="1:17" ht="53.25" customHeight="1" x14ac:dyDescent="0.2">
      <c r="A80" s="437">
        <v>55</v>
      </c>
      <c r="B80" s="116" t="s">
        <v>423</v>
      </c>
      <c r="C80" s="442">
        <f>'2022'!B68</f>
        <v>100.11</v>
      </c>
      <c r="D80" s="692"/>
      <c r="E80" s="692"/>
      <c r="F80" s="443">
        <f>'2022'!BF68</f>
        <v>88</v>
      </c>
      <c r="G80" s="693"/>
      <c r="H80" s="693"/>
      <c r="I80" s="442">
        <f>'2022'!BI68</f>
        <v>0.87903306363000699</v>
      </c>
      <c r="J80" s="428">
        <f t="shared" si="0"/>
        <v>2.2727272727272729</v>
      </c>
      <c r="K80" s="444">
        <f>'2022'!BO68</f>
        <v>2</v>
      </c>
      <c r="L80" s="444"/>
      <c r="M80" s="444">
        <f>'2022'!BR68</f>
        <v>0</v>
      </c>
      <c r="N80" s="444">
        <f t="shared" si="1"/>
        <v>2</v>
      </c>
      <c r="O80" s="444">
        <f>'2022'!BT68</f>
        <v>0</v>
      </c>
      <c r="Q80" s="444">
        <f t="shared" si="2"/>
        <v>2</v>
      </c>
    </row>
    <row r="81" spans="1:17" ht="53.25" customHeight="1" x14ac:dyDescent="0.2">
      <c r="A81" s="437">
        <v>56</v>
      </c>
      <c r="B81" s="116" t="s">
        <v>424</v>
      </c>
      <c r="C81" s="442">
        <f>'2022'!B69</f>
        <v>100.23</v>
      </c>
      <c r="D81" s="692"/>
      <c r="E81" s="692"/>
      <c r="F81" s="443">
        <f>'2022'!BF69</f>
        <v>82</v>
      </c>
      <c r="G81" s="693"/>
      <c r="H81" s="693"/>
      <c r="I81" s="442">
        <f>'2022'!BI69</f>
        <v>0.81811832784595429</v>
      </c>
      <c r="J81" s="428">
        <f t="shared" ref="J81:J101" si="3">IF(K81&gt;0,K81/F81*100,0)</f>
        <v>2.4390243902439024</v>
      </c>
      <c r="K81" s="444">
        <f>'2022'!BO69</f>
        <v>2</v>
      </c>
      <c r="L81" s="444"/>
      <c r="M81" s="444">
        <f>'2022'!BR69</f>
        <v>0</v>
      </c>
      <c r="N81" s="444">
        <f t="shared" ref="N81:N101" si="4">K81-M81-O81</f>
        <v>2</v>
      </c>
      <c r="O81" s="444">
        <f>'2022'!BT69</f>
        <v>0</v>
      </c>
      <c r="Q81" s="444">
        <f t="shared" ref="Q81:Q144" si="5">K81-M81-O81</f>
        <v>2</v>
      </c>
    </row>
    <row r="82" spans="1:17" ht="62.25" customHeight="1" x14ac:dyDescent="0.2">
      <c r="A82" s="437">
        <v>57</v>
      </c>
      <c r="B82" s="116" t="s">
        <v>425</v>
      </c>
      <c r="C82" s="442">
        <f>'2022'!B70</f>
        <v>285.87</v>
      </c>
      <c r="D82" s="692"/>
      <c r="E82" s="692"/>
      <c r="F82" s="443">
        <f>'2022'!BF70</f>
        <v>271</v>
      </c>
      <c r="G82" s="693"/>
      <c r="H82" s="693"/>
      <c r="I82" s="442">
        <f>'2022'!BI70</f>
        <v>0.94798334907475423</v>
      </c>
      <c r="J82" s="428">
        <f t="shared" si="3"/>
        <v>0.73800738007380073</v>
      </c>
      <c r="K82" s="444">
        <f>'2022'!BO70</f>
        <v>2</v>
      </c>
      <c r="L82" s="444"/>
      <c r="M82" s="444">
        <f>'2022'!BR70</f>
        <v>0</v>
      </c>
      <c r="N82" s="444">
        <f t="shared" si="4"/>
        <v>2</v>
      </c>
      <c r="O82" s="444">
        <f>'2022'!BT70</f>
        <v>0</v>
      </c>
      <c r="Q82" s="444">
        <f t="shared" si="5"/>
        <v>2</v>
      </c>
    </row>
    <row r="83" spans="1:17" ht="65.25" customHeight="1" x14ac:dyDescent="0.2">
      <c r="A83" s="437">
        <v>58</v>
      </c>
      <c r="B83" s="116" t="s">
        <v>426</v>
      </c>
      <c r="C83" s="442">
        <f>'2022'!B71</f>
        <v>75.650000000000006</v>
      </c>
      <c r="D83" s="692"/>
      <c r="E83" s="692"/>
      <c r="F83" s="443">
        <f>'2022'!BF71</f>
        <v>57</v>
      </c>
      <c r="G83" s="693"/>
      <c r="H83" s="693"/>
      <c r="I83" s="442">
        <f>'2022'!BI71</f>
        <v>0.75346992729676132</v>
      </c>
      <c r="J83" s="428">
        <f t="shared" si="3"/>
        <v>1.7543859649122806</v>
      </c>
      <c r="K83" s="444">
        <f>'2022'!BO71</f>
        <v>1</v>
      </c>
      <c r="L83" s="444"/>
      <c r="M83" s="444">
        <f>'2022'!BR71</f>
        <v>0</v>
      </c>
      <c r="N83" s="444">
        <f t="shared" si="4"/>
        <v>1</v>
      </c>
      <c r="O83" s="444">
        <f>'2022'!BT71</f>
        <v>0</v>
      </c>
      <c r="Q83" s="444">
        <f t="shared" si="5"/>
        <v>1</v>
      </c>
    </row>
    <row r="84" spans="1:17" ht="47.25" customHeight="1" x14ac:dyDescent="0.2">
      <c r="A84" s="437">
        <v>59</v>
      </c>
      <c r="B84" s="116" t="s">
        <v>427</v>
      </c>
      <c r="C84" s="442">
        <f>'2022'!B72</f>
        <v>35.14</v>
      </c>
      <c r="D84" s="692"/>
      <c r="E84" s="692"/>
      <c r="F84" s="443">
        <f>'2022'!BF72</f>
        <v>39</v>
      </c>
      <c r="G84" s="693"/>
      <c r="H84" s="693"/>
      <c r="I84" s="442">
        <f>'2022'!BI72</f>
        <v>1.109846328969835</v>
      </c>
      <c r="J84" s="428">
        <f t="shared" si="3"/>
        <v>2.5641025641025639</v>
      </c>
      <c r="K84" s="444">
        <f>'2022'!BO72</f>
        <v>1</v>
      </c>
      <c r="L84" s="444"/>
      <c r="M84" s="444">
        <f>'2022'!BR72</f>
        <v>0</v>
      </c>
      <c r="N84" s="444">
        <f t="shared" si="4"/>
        <v>1</v>
      </c>
      <c r="O84" s="444">
        <f>'2022'!BT72</f>
        <v>0</v>
      </c>
      <c r="Q84" s="444">
        <f t="shared" si="5"/>
        <v>1</v>
      </c>
    </row>
    <row r="85" spans="1:17" ht="47.25" customHeight="1" x14ac:dyDescent="0.2">
      <c r="A85" s="437">
        <v>60</v>
      </c>
      <c r="B85" s="116" t="s">
        <v>428</v>
      </c>
      <c r="C85" s="442">
        <f>'2022'!B73</f>
        <v>9.93</v>
      </c>
      <c r="D85" s="692"/>
      <c r="E85" s="692"/>
      <c r="F85" s="443">
        <f>'2022'!BF73</f>
        <v>11</v>
      </c>
      <c r="G85" s="693"/>
      <c r="H85" s="693"/>
      <c r="I85" s="442">
        <f>'2022'!BI73</f>
        <v>1.107754279959718</v>
      </c>
      <c r="J85" s="428">
        <f t="shared" si="3"/>
        <v>0</v>
      </c>
      <c r="K85" s="444">
        <f>'2022'!BO73</f>
        <v>0</v>
      </c>
      <c r="L85" s="444"/>
      <c r="M85" s="444">
        <f>'2022'!BR73</f>
        <v>0</v>
      </c>
      <c r="N85" s="444">
        <f t="shared" si="4"/>
        <v>0</v>
      </c>
      <c r="O85" s="444">
        <f>'2022'!BT73</f>
        <v>0</v>
      </c>
      <c r="Q85" s="444">
        <f t="shared" si="5"/>
        <v>0</v>
      </c>
    </row>
    <row r="86" spans="1:17" ht="66.75" customHeight="1" x14ac:dyDescent="0.2">
      <c r="A86" s="437">
        <v>61</v>
      </c>
      <c r="B86" s="116" t="s">
        <v>429</v>
      </c>
      <c r="C86" s="442">
        <f>'2022'!B74</f>
        <v>891.48</v>
      </c>
      <c r="D86" s="689"/>
      <c r="E86" s="689"/>
      <c r="F86" s="443">
        <f>'2022'!BF74</f>
        <v>952</v>
      </c>
      <c r="G86" s="691"/>
      <c r="H86" s="691"/>
      <c r="I86" s="442">
        <f>'2022'!BI74</f>
        <v>1.0678871090770403</v>
      </c>
      <c r="J86" s="428">
        <f t="shared" si="3"/>
        <v>4.9369747899159666</v>
      </c>
      <c r="K86" s="444">
        <f>'2022'!BO74</f>
        <v>47</v>
      </c>
      <c r="L86" s="444"/>
      <c r="M86" s="444">
        <f>'2022'!BR74</f>
        <v>0</v>
      </c>
      <c r="N86" s="444">
        <f t="shared" si="4"/>
        <v>47</v>
      </c>
      <c r="O86" s="444">
        <f>'2022'!BT74</f>
        <v>0</v>
      </c>
      <c r="Q86" s="444">
        <f t="shared" si="5"/>
        <v>47</v>
      </c>
    </row>
    <row r="87" spans="1:17" ht="63" x14ac:dyDescent="0.2">
      <c r="A87" s="437">
        <v>62</v>
      </c>
      <c r="B87" s="458" t="s">
        <v>90</v>
      </c>
      <c r="C87" s="461">
        <f>'2022'!B75</f>
        <v>1406</v>
      </c>
      <c r="D87" s="443">
        <f>'2022'!BD75</f>
        <v>944.95214799999997</v>
      </c>
      <c r="E87" s="443">
        <f>'2022'!BE75</f>
        <v>378</v>
      </c>
      <c r="F87" s="443">
        <f>'2022'!BF75</f>
        <v>882</v>
      </c>
      <c r="G87" s="442">
        <f>'2022'!BG75</f>
        <v>0.67208500000000004</v>
      </c>
      <c r="H87" s="442">
        <f>'2022'!BH75</f>
        <v>0.26884799999999998</v>
      </c>
      <c r="I87" s="442">
        <f>'2022'!BI75</f>
        <v>0.62731152204836416</v>
      </c>
      <c r="J87" s="428">
        <f t="shared" si="3"/>
        <v>2.947845804988662</v>
      </c>
      <c r="K87" s="444">
        <f>'2022'!BO75</f>
        <v>26</v>
      </c>
      <c r="L87" s="444"/>
      <c r="M87" s="444">
        <f>'2022'!BR75</f>
        <v>0</v>
      </c>
      <c r="N87" s="444">
        <f t="shared" si="4"/>
        <v>26</v>
      </c>
      <c r="O87" s="444">
        <f>'2022'!BT75</f>
        <v>0</v>
      </c>
      <c r="Q87" s="444">
        <f t="shared" si="5"/>
        <v>26</v>
      </c>
    </row>
    <row r="88" spans="1:17" ht="31.5" x14ac:dyDescent="0.2">
      <c r="A88" s="437">
        <v>63</v>
      </c>
      <c r="B88" s="462" t="s">
        <v>293</v>
      </c>
      <c r="C88" s="461">
        <f>'2022'!B76</f>
        <v>0</v>
      </c>
      <c r="D88" s="443">
        <f>'2022'!BD76</f>
        <v>0</v>
      </c>
      <c r="E88" s="443">
        <f>'2022'!BE76</f>
        <v>0</v>
      </c>
      <c r="F88" s="443">
        <f>'2022'!BF76</f>
        <v>0</v>
      </c>
      <c r="G88" s="442">
        <f>'2022'!BG76</f>
        <v>0</v>
      </c>
      <c r="H88" s="442">
        <f>'2022'!BH76</f>
        <v>0</v>
      </c>
      <c r="I88" s="442">
        <f>'2022'!BI76</f>
        <v>0</v>
      </c>
      <c r="J88" s="428">
        <v>0</v>
      </c>
      <c r="K88" s="444">
        <f>'2022'!BO76</f>
        <v>13</v>
      </c>
      <c r="L88" s="444"/>
      <c r="M88" s="444">
        <f>'2022'!BR76</f>
        <v>0</v>
      </c>
      <c r="N88" s="444">
        <f t="shared" si="4"/>
        <v>13</v>
      </c>
      <c r="O88" s="444">
        <f>'2022'!BT76</f>
        <v>0</v>
      </c>
      <c r="Q88" s="444">
        <f t="shared" si="5"/>
        <v>13</v>
      </c>
    </row>
    <row r="89" spans="1:17" ht="31.5" x14ac:dyDescent="0.2">
      <c r="A89" s="437">
        <v>64</v>
      </c>
      <c r="B89" s="462" t="s">
        <v>293</v>
      </c>
      <c r="C89" s="461">
        <f>'2022'!B77</f>
        <v>0</v>
      </c>
      <c r="D89" s="443">
        <f>'2022'!BD77</f>
        <v>0</v>
      </c>
      <c r="E89" s="443">
        <f>'2022'!BE77</f>
        <v>0</v>
      </c>
      <c r="F89" s="443">
        <f>'2022'!BF77</f>
        <v>0</v>
      </c>
      <c r="G89" s="442">
        <f>'2022'!BG77</f>
        <v>0</v>
      </c>
      <c r="H89" s="442">
        <f>'2022'!BH77</f>
        <v>0</v>
      </c>
      <c r="I89" s="442">
        <f>'2022'!BI77</f>
        <v>0</v>
      </c>
      <c r="J89" s="428">
        <v>0</v>
      </c>
      <c r="K89" s="444">
        <f>'2022'!BO77</f>
        <v>31</v>
      </c>
      <c r="L89" s="444"/>
      <c r="M89" s="444">
        <f>'2022'!BR77</f>
        <v>0</v>
      </c>
      <c r="N89" s="444">
        <f t="shared" si="4"/>
        <v>31</v>
      </c>
      <c r="O89" s="444">
        <f>'2022'!BT77</f>
        <v>0</v>
      </c>
      <c r="Q89" s="444">
        <f t="shared" si="5"/>
        <v>31</v>
      </c>
    </row>
    <row r="90" spans="1:17" ht="31.5" x14ac:dyDescent="0.2">
      <c r="A90" s="437">
        <v>65</v>
      </c>
      <c r="B90" s="462" t="s">
        <v>293</v>
      </c>
      <c r="C90" s="461">
        <f>'2022'!B78</f>
        <v>0</v>
      </c>
      <c r="D90" s="443">
        <f>'2022'!BD78</f>
        <v>0</v>
      </c>
      <c r="E90" s="443">
        <f>'2022'!BE78</f>
        <v>0</v>
      </c>
      <c r="F90" s="443">
        <f>'2022'!BF78</f>
        <v>0</v>
      </c>
      <c r="G90" s="442">
        <f>'2022'!BG78</f>
        <v>0</v>
      </c>
      <c r="H90" s="442">
        <f>'2022'!BH78</f>
        <v>0</v>
      </c>
      <c r="I90" s="442">
        <f>'2022'!BI78</f>
        <v>0</v>
      </c>
      <c r="J90" s="428">
        <v>0</v>
      </c>
      <c r="K90" s="444">
        <f>'2022'!BO78</f>
        <v>240</v>
      </c>
      <c r="L90" s="444"/>
      <c r="M90" s="444">
        <f>'2022'!BR78</f>
        <v>0</v>
      </c>
      <c r="N90" s="444">
        <f t="shared" si="4"/>
        <v>240</v>
      </c>
      <c r="O90" s="444">
        <f>'2022'!BT78</f>
        <v>0</v>
      </c>
      <c r="Q90" s="444">
        <f t="shared" si="5"/>
        <v>240</v>
      </c>
    </row>
    <row r="91" spans="1:17" ht="15.75" x14ac:dyDescent="0.2">
      <c r="A91" s="437"/>
      <c r="B91" s="89" t="s">
        <v>108</v>
      </c>
      <c r="C91" s="447"/>
      <c r="D91" s="446"/>
      <c r="E91" s="446"/>
      <c r="F91" s="446"/>
      <c r="G91" s="447"/>
      <c r="H91" s="447"/>
      <c r="I91" s="447"/>
      <c r="J91" s="428"/>
      <c r="K91" s="457"/>
      <c r="L91" s="444"/>
      <c r="M91" s="457"/>
      <c r="N91" s="444">
        <f t="shared" si="4"/>
        <v>0</v>
      </c>
      <c r="O91" s="457"/>
      <c r="Q91" s="444">
        <f t="shared" si="5"/>
        <v>0</v>
      </c>
    </row>
    <row r="92" spans="1:17" ht="31.5" x14ac:dyDescent="0.2">
      <c r="A92" s="438">
        <v>66</v>
      </c>
      <c r="B92" s="458" t="s">
        <v>118</v>
      </c>
      <c r="C92" s="461">
        <f>'2022'!B80</f>
        <v>1007.1</v>
      </c>
      <c r="D92" s="443">
        <f>'2022'!BD80</f>
        <v>1240.8323969999999</v>
      </c>
      <c r="E92" s="443">
        <f>'2022'!BE80</f>
        <v>1367</v>
      </c>
      <c r="F92" s="443">
        <f>'2022'!BF80</f>
        <v>1258</v>
      </c>
      <c r="G92" s="442">
        <f>'2022'!BG80</f>
        <v>1.114123</v>
      </c>
      <c r="H92" s="442">
        <f>'2022'!BH80</f>
        <v>1.2704530000000001</v>
      </c>
      <c r="I92" s="442">
        <f>'2022'!BI80</f>
        <v>1.2491311687022142</v>
      </c>
      <c r="J92" s="428">
        <f t="shared" si="3"/>
        <v>2.7821939586645468</v>
      </c>
      <c r="K92" s="444">
        <f>'2022'!BO80</f>
        <v>35</v>
      </c>
      <c r="L92" s="439"/>
      <c r="M92" s="444">
        <f>'2022'!BR80</f>
        <v>5</v>
      </c>
      <c r="N92" s="444">
        <f t="shared" si="4"/>
        <v>17</v>
      </c>
      <c r="O92" s="444">
        <f>'2022'!BT80</f>
        <v>13</v>
      </c>
      <c r="P92" s="439"/>
      <c r="Q92" s="444">
        <f t="shared" si="5"/>
        <v>17</v>
      </c>
    </row>
    <row r="93" spans="1:17" ht="48" customHeight="1" x14ac:dyDescent="0.2">
      <c r="A93" s="437">
        <v>67</v>
      </c>
      <c r="B93" s="458" t="s">
        <v>308</v>
      </c>
      <c r="C93" s="442">
        <f>'2022'!B81</f>
        <v>559.5</v>
      </c>
      <c r="D93" s="443">
        <f>'2022'!BD81</f>
        <v>348.85433999999998</v>
      </c>
      <c r="E93" s="443">
        <f>'2022'!BE81</f>
        <v>362</v>
      </c>
      <c r="F93" s="443">
        <f>'2022'!BF81</f>
        <v>365</v>
      </c>
      <c r="G93" s="442">
        <f>'2022'!BG81</f>
        <v>0.62351100000000004</v>
      </c>
      <c r="H93" s="442">
        <f>'2022'!BH81</f>
        <v>0.64700599999999997</v>
      </c>
      <c r="I93" s="442">
        <f>'2022'!BI81</f>
        <v>0.65236818588025025</v>
      </c>
      <c r="J93" s="428">
        <f t="shared" si="3"/>
        <v>2.7397260273972601</v>
      </c>
      <c r="K93" s="444">
        <f>'2022'!BO81</f>
        <v>10</v>
      </c>
      <c r="L93" s="444"/>
      <c r="M93" s="444">
        <f>'2022'!BR81</f>
        <v>0</v>
      </c>
      <c r="N93" s="444">
        <f t="shared" si="4"/>
        <v>10</v>
      </c>
      <c r="O93" s="444">
        <f>'2022'!BT81</f>
        <v>0</v>
      </c>
      <c r="Q93" s="444">
        <f t="shared" si="5"/>
        <v>10</v>
      </c>
    </row>
    <row r="94" spans="1:17" ht="63" x14ac:dyDescent="0.2">
      <c r="A94" s="437">
        <v>68</v>
      </c>
      <c r="B94" s="458" t="s">
        <v>117</v>
      </c>
      <c r="C94" s="442">
        <f>'2022'!B82</f>
        <v>26.7</v>
      </c>
      <c r="D94" s="443">
        <f>'2022'!BD82</f>
        <v>40.900478</v>
      </c>
      <c r="E94" s="443">
        <f>'2022'!BE82</f>
        <v>36</v>
      </c>
      <c r="F94" s="443">
        <f>'2022'!BF82</f>
        <v>40</v>
      </c>
      <c r="G94" s="442">
        <f>'2022'!BG82</f>
        <v>1.5318529999999999</v>
      </c>
      <c r="H94" s="442">
        <f>'2022'!BH82</f>
        <v>1.3483149999999999</v>
      </c>
      <c r="I94" s="442">
        <f>'2022'!BI82</f>
        <v>1.4981273408239701</v>
      </c>
      <c r="J94" s="428">
        <f t="shared" si="3"/>
        <v>5</v>
      </c>
      <c r="K94" s="444">
        <f>'2022'!BO82</f>
        <v>2</v>
      </c>
      <c r="L94" s="444"/>
      <c r="M94" s="444">
        <f>'2022'!BR82</f>
        <v>0</v>
      </c>
      <c r="N94" s="444">
        <f t="shared" si="4"/>
        <v>2</v>
      </c>
      <c r="O94" s="444">
        <f>'2022'!BT82</f>
        <v>0</v>
      </c>
      <c r="Q94" s="444">
        <f t="shared" si="5"/>
        <v>2</v>
      </c>
    </row>
    <row r="95" spans="1:17" ht="31.5" customHeight="1" x14ac:dyDescent="0.2">
      <c r="A95" s="437">
        <v>69</v>
      </c>
      <c r="B95" s="458" t="s">
        <v>116</v>
      </c>
      <c r="C95" s="442">
        <f>'2022'!B83</f>
        <v>41.696399999999997</v>
      </c>
      <c r="D95" s="443">
        <f>'2022'!BD83</f>
        <v>94.166320999999996</v>
      </c>
      <c r="E95" s="443">
        <f>'2022'!BE83</f>
        <v>96</v>
      </c>
      <c r="F95" s="443">
        <f>'2022'!BF83</f>
        <v>92</v>
      </c>
      <c r="G95" s="442">
        <f>'2022'!BG83</f>
        <v>2.252783</v>
      </c>
      <c r="H95" s="442">
        <f>'2022'!BH83</f>
        <v>2.2916840000000001</v>
      </c>
      <c r="I95" s="442">
        <f>'2022'!BI83</f>
        <v>2.2064254947669344</v>
      </c>
      <c r="J95" s="428">
        <f t="shared" si="3"/>
        <v>6.5217391304347823</v>
      </c>
      <c r="K95" s="444">
        <f>'2022'!BO83</f>
        <v>6</v>
      </c>
      <c r="L95" s="444"/>
      <c r="M95" s="444">
        <f>'2022'!BR83</f>
        <v>0</v>
      </c>
      <c r="N95" s="444">
        <f t="shared" si="4"/>
        <v>6</v>
      </c>
      <c r="O95" s="444">
        <f>'2022'!BT83</f>
        <v>0</v>
      </c>
      <c r="Q95" s="444">
        <f t="shared" si="5"/>
        <v>6</v>
      </c>
    </row>
    <row r="96" spans="1:17" ht="48.75" customHeight="1" x14ac:dyDescent="0.2">
      <c r="A96" s="437">
        <v>70</v>
      </c>
      <c r="B96" s="458" t="s">
        <v>111</v>
      </c>
      <c r="C96" s="442">
        <f>'2022'!B84</f>
        <v>114.9</v>
      </c>
      <c r="D96" s="443">
        <f>'2022'!BD84</f>
        <v>199.63265999999999</v>
      </c>
      <c r="E96" s="443">
        <f>'2022'!BE84</f>
        <v>236</v>
      </c>
      <c r="F96" s="443">
        <f>'2022'!BF84</f>
        <v>241</v>
      </c>
      <c r="G96" s="442">
        <f>'2022'!BG84</f>
        <v>1.6828179999999999</v>
      </c>
      <c r="H96" s="442">
        <f>'2022'!BH84</f>
        <v>1.9886239999999999</v>
      </c>
      <c r="I96" s="442">
        <f>'2022'!BI84</f>
        <v>2.0974760661444734</v>
      </c>
      <c r="J96" s="428">
        <f t="shared" si="3"/>
        <v>6.6390041493775938</v>
      </c>
      <c r="K96" s="444">
        <f>'2022'!BO84</f>
        <v>16</v>
      </c>
      <c r="L96" s="444"/>
      <c r="M96" s="444">
        <f>'2022'!BR84</f>
        <v>0</v>
      </c>
      <c r="N96" s="444">
        <f t="shared" si="4"/>
        <v>16</v>
      </c>
      <c r="O96" s="444">
        <f>'2022'!BT84</f>
        <v>0</v>
      </c>
      <c r="Q96" s="444">
        <f t="shared" si="5"/>
        <v>16</v>
      </c>
    </row>
    <row r="97" spans="1:17" ht="47.25" customHeight="1" x14ac:dyDescent="0.2">
      <c r="A97" s="437">
        <v>71</v>
      </c>
      <c r="B97" s="458" t="s">
        <v>309</v>
      </c>
      <c r="C97" s="442">
        <f>'2022'!B85</f>
        <v>78.599999999999994</v>
      </c>
      <c r="D97" s="443">
        <f>'2022'!BD85</f>
        <v>157.32054099999999</v>
      </c>
      <c r="E97" s="443">
        <f>'2022'!BE85</f>
        <v>150</v>
      </c>
      <c r="F97" s="443">
        <f>'2022'!BF85</f>
        <v>154</v>
      </c>
      <c r="G97" s="442">
        <f>'2022'!BG85</f>
        <v>1.8686370000000001</v>
      </c>
      <c r="H97" s="442">
        <f>'2022'!BH85</f>
        <v>1.781684</v>
      </c>
      <c r="I97" s="442">
        <f>'2022'!BI85</f>
        <v>1.9592875318066159</v>
      </c>
      <c r="J97" s="428">
        <f t="shared" si="3"/>
        <v>4.5454545454545459</v>
      </c>
      <c r="K97" s="444">
        <f>'2022'!BO85</f>
        <v>7</v>
      </c>
      <c r="L97" s="444"/>
      <c r="M97" s="444">
        <f>'2022'!BR85</f>
        <v>0</v>
      </c>
      <c r="N97" s="444">
        <f t="shared" si="4"/>
        <v>7</v>
      </c>
      <c r="O97" s="444">
        <f>'2022'!BT85</f>
        <v>0</v>
      </c>
      <c r="Q97" s="444">
        <f t="shared" si="5"/>
        <v>7</v>
      </c>
    </row>
    <row r="98" spans="1:17" ht="45" customHeight="1" x14ac:dyDescent="0.2">
      <c r="A98" s="437">
        <v>72</v>
      </c>
      <c r="B98" s="458" t="s">
        <v>310</v>
      </c>
      <c r="C98" s="442">
        <f>'2022'!B86</f>
        <v>167.2</v>
      </c>
      <c r="D98" s="443">
        <f>'2022'!BD86</f>
        <v>515.13012700000002</v>
      </c>
      <c r="E98" s="443">
        <f>'2022'!BE86</f>
        <v>534</v>
      </c>
      <c r="F98" s="443">
        <f>'2022'!BF86</f>
        <v>544</v>
      </c>
      <c r="G98" s="442">
        <f>'2022'!BG86</f>
        <v>2.7855409999999998</v>
      </c>
      <c r="H98" s="442">
        <f>'2022'!BH86</f>
        <v>2.8875790000000001</v>
      </c>
      <c r="I98" s="442">
        <f>'2022'!BI86</f>
        <v>3.2535885167464116</v>
      </c>
      <c r="J98" s="428">
        <f t="shared" si="3"/>
        <v>6.9852941176470589</v>
      </c>
      <c r="K98" s="444">
        <f>'2022'!BO86</f>
        <v>38</v>
      </c>
      <c r="L98" s="444"/>
      <c r="M98" s="444">
        <f>'2022'!BR86</f>
        <v>0</v>
      </c>
      <c r="N98" s="444">
        <f t="shared" si="4"/>
        <v>38</v>
      </c>
      <c r="O98" s="444">
        <f>'2022'!BT86</f>
        <v>0</v>
      </c>
      <c r="Q98" s="444">
        <f t="shared" si="5"/>
        <v>38</v>
      </c>
    </row>
    <row r="99" spans="1:17" ht="32.25" customHeight="1" x14ac:dyDescent="0.2">
      <c r="A99" s="437">
        <v>73</v>
      </c>
      <c r="B99" s="458" t="s">
        <v>115</v>
      </c>
      <c r="C99" s="442">
        <f>'2022'!B87</f>
        <v>40.045999999999999</v>
      </c>
      <c r="D99" s="443">
        <f>'2022'!BD87</f>
        <v>51.500751000000001</v>
      </c>
      <c r="E99" s="443">
        <f>'2022'!BE87</f>
        <v>49</v>
      </c>
      <c r="F99" s="443">
        <f>'2022'!BF87</f>
        <v>46</v>
      </c>
      <c r="G99" s="442">
        <f>'2022'!BG87</f>
        <v>1.2860400000000001</v>
      </c>
      <c r="H99" s="442">
        <f>'2022'!BH87</f>
        <v>1.2235929999999999</v>
      </c>
      <c r="I99" s="442">
        <f>'2022'!BI87</f>
        <v>1.1486790191280027</v>
      </c>
      <c r="J99" s="428">
        <f t="shared" si="3"/>
        <v>4.3478260869565215</v>
      </c>
      <c r="K99" s="444">
        <f>'2022'!BO87</f>
        <v>2</v>
      </c>
      <c r="L99" s="444"/>
      <c r="M99" s="444">
        <f>'2022'!BR87</f>
        <v>0</v>
      </c>
      <c r="N99" s="444">
        <f t="shared" si="4"/>
        <v>2</v>
      </c>
      <c r="O99" s="444">
        <f>'2022'!BT87</f>
        <v>0</v>
      </c>
      <c r="Q99" s="444">
        <f t="shared" si="5"/>
        <v>2</v>
      </c>
    </row>
    <row r="100" spans="1:17" ht="31.5" x14ac:dyDescent="0.2">
      <c r="A100" s="437">
        <v>74</v>
      </c>
      <c r="B100" s="458" t="s">
        <v>110</v>
      </c>
      <c r="C100" s="442">
        <f>'2022'!B88</f>
        <v>83.5</v>
      </c>
      <c r="D100" s="443">
        <f>'2022'!BD88</f>
        <v>184.37350499999999</v>
      </c>
      <c r="E100" s="443">
        <f>'2022'!BE88</f>
        <v>168</v>
      </c>
      <c r="F100" s="443">
        <f>'2022'!BF88</f>
        <v>120</v>
      </c>
      <c r="G100" s="442">
        <f>'2022'!BG88</f>
        <v>2.1824509999999999</v>
      </c>
      <c r="H100" s="442">
        <f>'2022'!BH88</f>
        <v>2.0004759999999999</v>
      </c>
      <c r="I100" s="442">
        <f>'2022'!BI88</f>
        <v>1.437125748502994</v>
      </c>
      <c r="J100" s="428">
        <f t="shared" si="3"/>
        <v>5</v>
      </c>
      <c r="K100" s="444">
        <f>'2022'!BO88</f>
        <v>6</v>
      </c>
      <c r="L100" s="444"/>
      <c r="M100" s="444">
        <f>'2022'!BR88</f>
        <v>0</v>
      </c>
      <c r="N100" s="444">
        <f t="shared" si="4"/>
        <v>6</v>
      </c>
      <c r="O100" s="444">
        <f>'2022'!BT88</f>
        <v>0</v>
      </c>
      <c r="Q100" s="444">
        <f t="shared" si="5"/>
        <v>6</v>
      </c>
    </row>
    <row r="101" spans="1:17" ht="33" customHeight="1" x14ac:dyDescent="0.2">
      <c r="A101" s="437">
        <v>75</v>
      </c>
      <c r="B101" s="458" t="s">
        <v>114</v>
      </c>
      <c r="C101" s="442">
        <f>'2022'!B89</f>
        <v>37.700000000000003</v>
      </c>
      <c r="D101" s="443">
        <f>'2022'!BD89</f>
        <v>0</v>
      </c>
      <c r="E101" s="443">
        <f>'2022'!BE89</f>
        <v>27</v>
      </c>
      <c r="F101" s="443">
        <f>'2022'!BF89</f>
        <v>42</v>
      </c>
      <c r="G101" s="442">
        <f>'2022'!BG89</f>
        <v>0</v>
      </c>
      <c r="H101" s="442">
        <f>'2022'!BH89</f>
        <v>0.71549700000000005</v>
      </c>
      <c r="I101" s="442">
        <f>'2022'!BI89</f>
        <v>1.1140583554376657</v>
      </c>
      <c r="J101" s="428">
        <f t="shared" si="3"/>
        <v>4.7619047619047619</v>
      </c>
      <c r="K101" s="444">
        <f>'2022'!BO89</f>
        <v>2</v>
      </c>
      <c r="L101" s="444"/>
      <c r="M101" s="444">
        <f>'2022'!BR89</f>
        <v>0</v>
      </c>
      <c r="N101" s="444">
        <f t="shared" si="4"/>
        <v>2</v>
      </c>
      <c r="O101" s="444">
        <f>'2022'!BT89</f>
        <v>0</v>
      </c>
      <c r="Q101" s="444">
        <f t="shared" si="5"/>
        <v>2</v>
      </c>
    </row>
    <row r="102" spans="1:17" ht="36" customHeight="1" x14ac:dyDescent="0.2">
      <c r="A102" s="437">
        <v>76</v>
      </c>
      <c r="B102" s="462" t="s">
        <v>293</v>
      </c>
      <c r="C102" s="442">
        <f>'2022'!B90</f>
        <v>0</v>
      </c>
      <c r="D102" s="443">
        <f>'2022'!BD90</f>
        <v>0</v>
      </c>
      <c r="E102" s="443">
        <f>'2022'!BE90</f>
        <v>0</v>
      </c>
      <c r="F102" s="443">
        <f>'2022'!BF90</f>
        <v>0</v>
      </c>
      <c r="G102" s="442">
        <f>'2022'!BG90</f>
        <v>0</v>
      </c>
      <c r="H102" s="442">
        <f>'2022'!BH90</f>
        <v>0</v>
      </c>
      <c r="I102" s="442">
        <f>'2022'!BI90</f>
        <v>0</v>
      </c>
      <c r="J102" s="428"/>
      <c r="K102" s="444">
        <f>'2022'!BO90</f>
        <v>27</v>
      </c>
      <c r="L102" s="444"/>
      <c r="M102" s="444">
        <f>'2022'!BR90</f>
        <v>0</v>
      </c>
      <c r="N102" s="444">
        <f t="shared" ref="N102:N165" si="6">K102-M102-O102</f>
        <v>27</v>
      </c>
      <c r="O102" s="444">
        <f>'2022'!BT90</f>
        <v>0</v>
      </c>
      <c r="Q102" s="444">
        <f t="shared" si="5"/>
        <v>27</v>
      </c>
    </row>
    <row r="103" spans="1:17" ht="17.25" customHeight="1" x14ac:dyDescent="0.2">
      <c r="A103" s="438"/>
      <c r="B103" s="89" t="s">
        <v>119</v>
      </c>
      <c r="C103" s="447"/>
      <c r="D103" s="446"/>
      <c r="E103" s="446"/>
      <c r="F103" s="446"/>
      <c r="G103" s="447"/>
      <c r="H103" s="447"/>
      <c r="I103" s="447"/>
      <c r="J103" s="486"/>
      <c r="K103" s="457"/>
      <c r="L103" s="439"/>
      <c r="M103" s="457"/>
      <c r="N103" s="444">
        <f t="shared" si="6"/>
        <v>0</v>
      </c>
      <c r="O103" s="457"/>
      <c r="Q103" s="444">
        <f t="shared" si="5"/>
        <v>0</v>
      </c>
    </row>
    <row r="104" spans="1:17" ht="33" customHeight="1" x14ac:dyDescent="0.2">
      <c r="A104" s="437">
        <v>77</v>
      </c>
      <c r="B104" s="458" t="s">
        <v>126</v>
      </c>
      <c r="C104" s="442">
        <f>'2022'!B92</f>
        <v>1493.6</v>
      </c>
      <c r="D104" s="443">
        <f>'2022'!BD92</f>
        <v>1632.3061520000001</v>
      </c>
      <c r="E104" s="443">
        <f>'2022'!BE92</f>
        <v>1728</v>
      </c>
      <c r="F104" s="443">
        <f>'2022'!BF92</f>
        <v>1596</v>
      </c>
      <c r="G104" s="442">
        <f>'2022'!BG92</f>
        <v>1.092868</v>
      </c>
      <c r="H104" s="442">
        <f>'2022'!BH92</f>
        <v>1.156938</v>
      </c>
      <c r="I104" s="442">
        <f>'2022'!BI92</f>
        <v>1.0685591858596679</v>
      </c>
      <c r="J104" s="428">
        <f t="shared" ref="J104:J167" si="7">IF(K104&gt;0,K104/F104*100,0)</f>
        <v>3.4461152882205512</v>
      </c>
      <c r="K104" s="444">
        <f>'2022'!BO92</f>
        <v>55</v>
      </c>
      <c r="L104" s="444"/>
      <c r="M104" s="444">
        <f>'2022'!BR92</f>
        <v>0</v>
      </c>
      <c r="N104" s="444">
        <f t="shared" si="6"/>
        <v>55</v>
      </c>
      <c r="O104" s="444">
        <f>'2022'!BT92</f>
        <v>0</v>
      </c>
      <c r="Q104" s="444">
        <f t="shared" si="5"/>
        <v>55</v>
      </c>
    </row>
    <row r="105" spans="1:17" ht="33" customHeight="1" x14ac:dyDescent="0.2">
      <c r="A105" s="437">
        <v>78</v>
      </c>
      <c r="B105" s="119" t="s">
        <v>430</v>
      </c>
      <c r="C105" s="442">
        <f>'2022'!B93</f>
        <v>438.7</v>
      </c>
      <c r="D105" s="688">
        <f>'2022'!BD93</f>
        <v>2248.8142090000001</v>
      </c>
      <c r="E105" s="688">
        <f>'2022'!BE93</f>
        <v>2352</v>
      </c>
      <c r="F105" s="443">
        <f>'2022'!BF93</f>
        <v>387</v>
      </c>
      <c r="G105" s="690">
        <f>'2022'!BG93</f>
        <v>0.81017499999999998</v>
      </c>
      <c r="H105" s="690">
        <f>'2022'!BH93</f>
        <v>0.84735000000000005</v>
      </c>
      <c r="I105" s="442">
        <f>'2022'!BI93</f>
        <v>0.8821518121723273</v>
      </c>
      <c r="J105" s="428">
        <f t="shared" si="7"/>
        <v>2.842377260981912</v>
      </c>
      <c r="K105" s="444">
        <f>'2022'!BO93</f>
        <v>11</v>
      </c>
      <c r="L105" s="444"/>
      <c r="M105" s="444">
        <f>'2022'!BR93</f>
        <v>1</v>
      </c>
      <c r="N105" s="444">
        <f t="shared" si="6"/>
        <v>7</v>
      </c>
      <c r="O105" s="444">
        <f>'2022'!BT93</f>
        <v>3</v>
      </c>
      <c r="Q105" s="444">
        <f t="shared" ref="Q105:Q109" si="8">K105-M105-O105</f>
        <v>7</v>
      </c>
    </row>
    <row r="106" spans="1:17" ht="33" customHeight="1" x14ac:dyDescent="0.2">
      <c r="A106" s="437">
        <v>79</v>
      </c>
      <c r="B106" s="119" t="s">
        <v>431</v>
      </c>
      <c r="C106" s="442">
        <f>'2022'!B94</f>
        <v>537.20000000000005</v>
      </c>
      <c r="D106" s="692"/>
      <c r="E106" s="692"/>
      <c r="F106" s="443">
        <f>'2022'!BF94</f>
        <v>399</v>
      </c>
      <c r="G106" s="693"/>
      <c r="H106" s="693"/>
      <c r="I106" s="442">
        <f>'2022'!BI94</f>
        <v>0.74274013402829475</v>
      </c>
      <c r="J106" s="428">
        <f t="shared" si="7"/>
        <v>2.7568922305764412</v>
      </c>
      <c r="K106" s="444">
        <f>'2022'!BO94</f>
        <v>11</v>
      </c>
      <c r="L106" s="444"/>
      <c r="M106" s="444">
        <f>'2022'!BR94</f>
        <v>1</v>
      </c>
      <c r="N106" s="444">
        <f t="shared" si="6"/>
        <v>7</v>
      </c>
      <c r="O106" s="444">
        <f>'2022'!BT94</f>
        <v>3</v>
      </c>
      <c r="Q106" s="444">
        <f t="shared" si="8"/>
        <v>7</v>
      </c>
    </row>
    <row r="107" spans="1:17" ht="33" customHeight="1" x14ac:dyDescent="0.2">
      <c r="A107" s="437">
        <v>80</v>
      </c>
      <c r="B107" s="119" t="s">
        <v>432</v>
      </c>
      <c r="C107" s="442">
        <f>'2022'!B95</f>
        <v>140</v>
      </c>
      <c r="D107" s="692"/>
      <c r="E107" s="692"/>
      <c r="F107" s="443">
        <f>'2022'!BF95</f>
        <v>129</v>
      </c>
      <c r="G107" s="693"/>
      <c r="H107" s="693"/>
      <c r="I107" s="442">
        <f>'2022'!BI95</f>
        <v>0.92142857142857137</v>
      </c>
      <c r="J107" s="428">
        <f t="shared" si="7"/>
        <v>2.3255813953488373</v>
      </c>
      <c r="K107" s="444">
        <f>'2022'!BO95</f>
        <v>3</v>
      </c>
      <c r="L107" s="444"/>
      <c r="M107" s="444">
        <f>'2022'!BR95</f>
        <v>0</v>
      </c>
      <c r="N107" s="444">
        <f t="shared" si="6"/>
        <v>2</v>
      </c>
      <c r="O107" s="444">
        <f>'2022'!BT95</f>
        <v>1</v>
      </c>
      <c r="Q107" s="444">
        <f t="shared" si="8"/>
        <v>2</v>
      </c>
    </row>
    <row r="108" spans="1:17" ht="33" customHeight="1" x14ac:dyDescent="0.2">
      <c r="A108" s="437">
        <v>81</v>
      </c>
      <c r="B108" s="119" t="s">
        <v>433</v>
      </c>
      <c r="C108" s="442">
        <f>'2022'!B96</f>
        <v>1100</v>
      </c>
      <c r="D108" s="692"/>
      <c r="E108" s="692"/>
      <c r="F108" s="443">
        <f>'2022'!BF96</f>
        <v>619</v>
      </c>
      <c r="G108" s="693"/>
      <c r="H108" s="693"/>
      <c r="I108" s="442">
        <f>'2022'!BI96</f>
        <v>0.56272727272727274</v>
      </c>
      <c r="J108" s="428">
        <f t="shared" si="7"/>
        <v>2.9079159935379644</v>
      </c>
      <c r="K108" s="444">
        <f>'2022'!BO96</f>
        <v>18</v>
      </c>
      <c r="L108" s="444"/>
      <c r="M108" s="444">
        <f>'2022'!BR96</f>
        <v>2</v>
      </c>
      <c r="N108" s="444">
        <f t="shared" si="6"/>
        <v>12</v>
      </c>
      <c r="O108" s="444">
        <f>'2022'!BT96</f>
        <v>4</v>
      </c>
      <c r="Q108" s="444">
        <f t="shared" si="8"/>
        <v>12</v>
      </c>
    </row>
    <row r="109" spans="1:17" ht="33" customHeight="1" x14ac:dyDescent="0.2">
      <c r="A109" s="437">
        <v>82</v>
      </c>
      <c r="B109" s="119" t="s">
        <v>434</v>
      </c>
      <c r="C109" s="442">
        <f>'2022'!B97</f>
        <v>310.89999999999998</v>
      </c>
      <c r="D109" s="692"/>
      <c r="E109" s="692"/>
      <c r="F109" s="443">
        <f>'2022'!BF97</f>
        <v>200</v>
      </c>
      <c r="G109" s="693"/>
      <c r="H109" s="693"/>
      <c r="I109" s="442">
        <f>'2022'!BI97</f>
        <v>0.64329366355741402</v>
      </c>
      <c r="J109" s="428">
        <f t="shared" si="7"/>
        <v>3</v>
      </c>
      <c r="K109" s="444">
        <f>'2022'!BO97</f>
        <v>6</v>
      </c>
      <c r="L109" s="444"/>
      <c r="M109" s="444">
        <f>'2022'!BR97</f>
        <v>0</v>
      </c>
      <c r="N109" s="444">
        <f t="shared" si="6"/>
        <v>4</v>
      </c>
      <c r="O109" s="444">
        <f>'2022'!BT97</f>
        <v>2</v>
      </c>
      <c r="Q109" s="444">
        <f t="shared" si="8"/>
        <v>4</v>
      </c>
    </row>
    <row r="110" spans="1:17" ht="31.5" x14ac:dyDescent="0.2">
      <c r="A110" s="437">
        <v>83</v>
      </c>
      <c r="B110" s="119" t="s">
        <v>435</v>
      </c>
      <c r="C110" s="442">
        <f>'2022'!B98</f>
        <v>75.2</v>
      </c>
      <c r="D110" s="689"/>
      <c r="E110" s="689"/>
      <c r="F110" s="443">
        <f>'2022'!BF98</f>
        <v>48</v>
      </c>
      <c r="G110" s="691"/>
      <c r="H110" s="691"/>
      <c r="I110" s="442">
        <f>'2022'!BI98</f>
        <v>0.63829787234042545</v>
      </c>
      <c r="J110" s="428">
        <f t="shared" si="7"/>
        <v>2.083333333333333</v>
      </c>
      <c r="K110" s="444">
        <f>'2022'!BO98</f>
        <v>1</v>
      </c>
      <c r="L110" s="444"/>
      <c r="M110" s="444">
        <f>'2022'!BR98</f>
        <v>0</v>
      </c>
      <c r="N110" s="444">
        <f t="shared" si="6"/>
        <v>0</v>
      </c>
      <c r="O110" s="444">
        <f>'2022'!BT98</f>
        <v>1</v>
      </c>
      <c r="Q110" s="444">
        <f t="shared" si="5"/>
        <v>0</v>
      </c>
    </row>
    <row r="111" spans="1:17" ht="32.25" customHeight="1" x14ac:dyDescent="0.2">
      <c r="A111" s="437">
        <v>84</v>
      </c>
      <c r="B111" s="462" t="s">
        <v>293</v>
      </c>
      <c r="C111" s="442">
        <f>'2022'!B99</f>
        <v>0</v>
      </c>
      <c r="D111" s="443">
        <f>'2022'!BD99</f>
        <v>0</v>
      </c>
      <c r="E111" s="443">
        <f>'2022'!BE99</f>
        <v>0</v>
      </c>
      <c r="F111" s="443">
        <f>'2022'!BF99</f>
        <v>0</v>
      </c>
      <c r="G111" s="442">
        <f>'2022'!BG99</f>
        <v>0</v>
      </c>
      <c r="H111" s="442">
        <f>'2022'!BH99</f>
        <v>0</v>
      </c>
      <c r="I111" s="442">
        <f>'2022'!BI99</f>
        <v>0</v>
      </c>
      <c r="J111" s="428"/>
      <c r="K111" s="444">
        <f>'2022'!BO99</f>
        <v>3</v>
      </c>
      <c r="L111" s="444"/>
      <c r="M111" s="444">
        <f>'2022'!BR99</f>
        <v>0</v>
      </c>
      <c r="N111" s="444">
        <f t="shared" si="6"/>
        <v>3</v>
      </c>
      <c r="O111" s="444">
        <f>'2022'!BT99</f>
        <v>0</v>
      </c>
      <c r="Q111" s="444">
        <f t="shared" si="5"/>
        <v>3</v>
      </c>
    </row>
    <row r="112" spans="1:17" ht="17.25" customHeight="1" x14ac:dyDescent="0.2">
      <c r="A112" s="438"/>
      <c r="B112" s="89" t="s">
        <v>127</v>
      </c>
      <c r="C112" s="447"/>
      <c r="D112" s="446"/>
      <c r="E112" s="446"/>
      <c r="F112" s="446"/>
      <c r="G112" s="447"/>
      <c r="H112" s="447"/>
      <c r="I112" s="447"/>
      <c r="J112" s="486"/>
      <c r="K112" s="457"/>
      <c r="L112" s="439"/>
      <c r="M112" s="457"/>
      <c r="N112" s="444">
        <f t="shared" si="6"/>
        <v>0</v>
      </c>
      <c r="O112" s="457"/>
      <c r="Q112" s="444">
        <f t="shared" si="5"/>
        <v>0</v>
      </c>
    </row>
    <row r="113" spans="1:17" ht="31.5" x14ac:dyDescent="0.2">
      <c r="A113" s="437">
        <v>85</v>
      </c>
      <c r="B113" s="458" t="s">
        <v>129</v>
      </c>
      <c r="C113" s="442">
        <f>'2022'!B101</f>
        <v>384.8</v>
      </c>
      <c r="D113" s="443">
        <f>'2022'!BD101</f>
        <v>241.23599200000001</v>
      </c>
      <c r="E113" s="443">
        <f>'2022'!BE101</f>
        <v>128</v>
      </c>
      <c r="F113" s="443">
        <f>'2022'!BF101</f>
        <v>288</v>
      </c>
      <c r="G113" s="442">
        <f>'2022'!BG101</f>
        <v>0.64551700000000001</v>
      </c>
      <c r="H113" s="442">
        <f>'2022'!BH101</f>
        <v>0.33266600000000002</v>
      </c>
      <c r="I113" s="442">
        <f>'2022'!BI101</f>
        <v>0.74844074844074837</v>
      </c>
      <c r="J113" s="428">
        <f t="shared" si="7"/>
        <v>2.7777777777777777</v>
      </c>
      <c r="K113" s="444">
        <f>'2022'!BO101</f>
        <v>8</v>
      </c>
      <c r="L113" s="444"/>
      <c r="M113" s="444">
        <f>'2022'!BR101</f>
        <v>0</v>
      </c>
      <c r="N113" s="444">
        <f t="shared" si="6"/>
        <v>6</v>
      </c>
      <c r="O113" s="444">
        <f>'2022'!BT101</f>
        <v>2</v>
      </c>
      <c r="Q113" s="444">
        <f t="shared" si="5"/>
        <v>6</v>
      </c>
    </row>
    <row r="114" spans="1:17" ht="51.75" customHeight="1" x14ac:dyDescent="0.2">
      <c r="A114" s="437">
        <v>86</v>
      </c>
      <c r="B114" s="465" t="s">
        <v>128</v>
      </c>
      <c r="C114" s="452">
        <f>'2022'!B102</f>
        <v>396.2</v>
      </c>
      <c r="D114" s="451">
        <f>'2022'!BD102</f>
        <v>462.82971199999997</v>
      </c>
      <c r="E114" s="451">
        <f>'2022'!BE102</f>
        <v>559</v>
      </c>
      <c r="F114" s="451">
        <f>'2022'!BF102</f>
        <v>604</v>
      </c>
      <c r="G114" s="452">
        <f>'2022'!BG102</f>
        <v>1.1588130000000001</v>
      </c>
      <c r="H114" s="452">
        <f>'2022'!BH102</f>
        <v>1.401354</v>
      </c>
      <c r="I114" s="452">
        <f>'2022'!BI102</f>
        <v>1.5244825845532559</v>
      </c>
      <c r="J114" s="428">
        <f t="shared" si="7"/>
        <v>4.9668874172185431</v>
      </c>
      <c r="K114" s="467">
        <f>'2022'!BO102</f>
        <v>30</v>
      </c>
      <c r="L114" s="444"/>
      <c r="M114" s="467">
        <f>'2022'!BR102</f>
        <v>0</v>
      </c>
      <c r="N114" s="444">
        <f t="shared" si="6"/>
        <v>30</v>
      </c>
      <c r="O114" s="467">
        <f>'2022'!BT102</f>
        <v>0</v>
      </c>
      <c r="Q114" s="444">
        <f t="shared" si="5"/>
        <v>30</v>
      </c>
    </row>
    <row r="115" spans="1:17" ht="17.25" customHeight="1" x14ac:dyDescent="0.2">
      <c r="A115" s="438"/>
      <c r="B115" s="89" t="s">
        <v>130</v>
      </c>
      <c r="C115" s="447"/>
      <c r="D115" s="446"/>
      <c r="E115" s="446"/>
      <c r="F115" s="446"/>
      <c r="G115" s="447"/>
      <c r="H115" s="447"/>
      <c r="I115" s="447"/>
      <c r="J115" s="486"/>
      <c r="K115" s="457"/>
      <c r="L115" s="439"/>
      <c r="M115" s="457"/>
      <c r="N115" s="444">
        <f t="shared" si="6"/>
        <v>0</v>
      </c>
      <c r="O115" s="457"/>
      <c r="Q115" s="444">
        <f t="shared" si="5"/>
        <v>0</v>
      </c>
    </row>
    <row r="116" spans="1:17" ht="45" customHeight="1" x14ac:dyDescent="0.2">
      <c r="A116" s="437">
        <v>87</v>
      </c>
      <c r="B116" s="469" t="s">
        <v>134</v>
      </c>
      <c r="C116" s="454">
        <f>'2022'!B104</f>
        <v>597.84699999999998</v>
      </c>
      <c r="D116" s="453">
        <f>'2022'!BD104</f>
        <v>210.12582399999999</v>
      </c>
      <c r="E116" s="453">
        <f>'2022'!BE104</f>
        <v>249</v>
      </c>
      <c r="F116" s="453">
        <f>'2022'!BF104</f>
        <v>298</v>
      </c>
      <c r="G116" s="454">
        <f>'2022'!BG104</f>
        <v>0.34982099999999999</v>
      </c>
      <c r="H116" s="454">
        <f>'2022'!BH104</f>
        <v>0.41453899999999999</v>
      </c>
      <c r="I116" s="454">
        <f>'2022'!BI104</f>
        <v>0.49845529040038672</v>
      </c>
      <c r="J116" s="428">
        <f t="shared" si="7"/>
        <v>2.6845637583892619</v>
      </c>
      <c r="K116" s="471">
        <f>'2022'!BO104</f>
        <v>8</v>
      </c>
      <c r="L116" s="444"/>
      <c r="M116" s="471">
        <f>'2022'!BR104</f>
        <v>0</v>
      </c>
      <c r="N116" s="444">
        <f t="shared" si="6"/>
        <v>8</v>
      </c>
      <c r="O116" s="471">
        <f>'2022'!BT104</f>
        <v>0</v>
      </c>
      <c r="Q116" s="444">
        <f t="shared" si="5"/>
        <v>8</v>
      </c>
    </row>
    <row r="117" spans="1:17" ht="68.25" customHeight="1" x14ac:dyDescent="0.2">
      <c r="A117" s="437">
        <v>88</v>
      </c>
      <c r="B117" s="116" t="s">
        <v>436</v>
      </c>
      <c r="C117" s="454">
        <f>'2022'!B105</f>
        <v>84.5</v>
      </c>
      <c r="D117" s="688">
        <f>'2022'!BD105</f>
        <v>44.068939</v>
      </c>
      <c r="E117" s="688">
        <f>'2022'!BE105</f>
        <v>61</v>
      </c>
      <c r="F117" s="453">
        <f>'2022'!BF105</f>
        <v>30</v>
      </c>
      <c r="G117" s="690">
        <f>'2022'!BG105</f>
        <v>0.10987</v>
      </c>
      <c r="H117" s="690">
        <f>'2022'!BH105</f>
        <v>0.15174099999999999</v>
      </c>
      <c r="I117" s="454">
        <f>'2022'!BI105</f>
        <v>0.35502958579881655</v>
      </c>
      <c r="J117" s="428">
        <f t="shared" si="7"/>
        <v>0</v>
      </c>
      <c r="K117" s="471">
        <f>'2022'!BO105</f>
        <v>0</v>
      </c>
      <c r="L117" s="444"/>
      <c r="M117" s="471">
        <f>'2022'!BR105</f>
        <v>0</v>
      </c>
      <c r="N117" s="444">
        <f t="shared" si="6"/>
        <v>0</v>
      </c>
      <c r="O117" s="471">
        <f>'2022'!BT105</f>
        <v>0</v>
      </c>
      <c r="Q117" s="444">
        <f t="shared" ref="Q117:Q118" si="9">K117-M117-O117</f>
        <v>0</v>
      </c>
    </row>
    <row r="118" spans="1:17" ht="61.5" customHeight="1" x14ac:dyDescent="0.2">
      <c r="A118" s="437">
        <v>89</v>
      </c>
      <c r="B118" s="116" t="s">
        <v>437</v>
      </c>
      <c r="C118" s="454">
        <f>'2022'!B106</f>
        <v>70</v>
      </c>
      <c r="D118" s="692"/>
      <c r="E118" s="692"/>
      <c r="F118" s="453">
        <f>'2022'!BF106</f>
        <v>3</v>
      </c>
      <c r="G118" s="693"/>
      <c r="H118" s="693"/>
      <c r="I118" s="454">
        <f>'2022'!BI106</f>
        <v>4.2857142857142858E-2</v>
      </c>
      <c r="J118" s="428">
        <f t="shared" si="7"/>
        <v>0</v>
      </c>
      <c r="K118" s="471">
        <f>'2022'!BO106</f>
        <v>0</v>
      </c>
      <c r="L118" s="444"/>
      <c r="M118" s="471">
        <f>'2022'!BR106</f>
        <v>0</v>
      </c>
      <c r="N118" s="444">
        <f t="shared" si="6"/>
        <v>0</v>
      </c>
      <c r="O118" s="471">
        <f>'2022'!BT106</f>
        <v>0</v>
      </c>
      <c r="Q118" s="444">
        <f t="shared" si="9"/>
        <v>0</v>
      </c>
    </row>
    <row r="119" spans="1:17" ht="67.5" customHeight="1" x14ac:dyDescent="0.2">
      <c r="A119" s="437">
        <v>90</v>
      </c>
      <c r="B119" s="116" t="s">
        <v>438</v>
      </c>
      <c r="C119" s="442">
        <f>'2022'!B107</f>
        <v>247.5</v>
      </c>
      <c r="D119" s="689"/>
      <c r="E119" s="689"/>
      <c r="F119" s="443">
        <f>'2022'!BF107</f>
        <v>24</v>
      </c>
      <c r="G119" s="691"/>
      <c r="H119" s="691"/>
      <c r="I119" s="442">
        <f>'2022'!BI107</f>
        <v>9.696969696969697E-2</v>
      </c>
      <c r="J119" s="428">
        <f t="shared" si="7"/>
        <v>0</v>
      </c>
      <c r="K119" s="444">
        <f>'2022'!BO107</f>
        <v>0</v>
      </c>
      <c r="L119" s="444"/>
      <c r="M119" s="444">
        <f>'2022'!BR107</f>
        <v>0</v>
      </c>
      <c r="N119" s="444">
        <f t="shared" si="6"/>
        <v>0</v>
      </c>
      <c r="O119" s="444">
        <f>'2022'!BT107</f>
        <v>0</v>
      </c>
      <c r="Q119" s="444">
        <f t="shared" si="5"/>
        <v>0</v>
      </c>
    </row>
    <row r="120" spans="1:17" ht="39" customHeight="1" x14ac:dyDescent="0.2">
      <c r="A120" s="437">
        <v>91</v>
      </c>
      <c r="B120" s="116" t="s">
        <v>439</v>
      </c>
      <c r="C120" s="442">
        <f>'2022'!B108</f>
        <v>564.6</v>
      </c>
      <c r="D120" s="688">
        <f>'2022'!BD108</f>
        <v>925.47302200000001</v>
      </c>
      <c r="E120" s="688">
        <f>'2022'!BE108</f>
        <v>1192</v>
      </c>
      <c r="F120" s="443">
        <f>'2022'!BF108</f>
        <v>339</v>
      </c>
      <c r="G120" s="690">
        <f>'2022'!BG108</f>
        <v>0.268841</v>
      </c>
      <c r="H120" s="690">
        <f>'2022'!BH108</f>
        <v>0.34626400000000002</v>
      </c>
      <c r="I120" s="442">
        <f>'2022'!BI108</f>
        <v>0.60042507970244419</v>
      </c>
      <c r="J120" s="428">
        <f t="shared" si="7"/>
        <v>2.9498525073746311</v>
      </c>
      <c r="K120" s="444">
        <f>'2022'!BO108</f>
        <v>10</v>
      </c>
      <c r="L120" s="444"/>
      <c r="M120" s="444">
        <f>'2022'!BR108</f>
        <v>0</v>
      </c>
      <c r="N120" s="444">
        <f t="shared" si="6"/>
        <v>8</v>
      </c>
      <c r="O120" s="444">
        <f>'2022'!BT108</f>
        <v>2</v>
      </c>
      <c r="Q120" s="444">
        <f>K120-M120-O120</f>
        <v>8</v>
      </c>
    </row>
    <row r="121" spans="1:17" ht="31.5" x14ac:dyDescent="0.2">
      <c r="A121" s="437">
        <v>92</v>
      </c>
      <c r="B121" s="116" t="s">
        <v>440</v>
      </c>
      <c r="C121" s="461">
        <f>'2022'!B109</f>
        <v>2437.1999999999998</v>
      </c>
      <c r="D121" s="689"/>
      <c r="E121" s="689"/>
      <c r="F121" s="443">
        <f>'2022'!BF109</f>
        <v>999</v>
      </c>
      <c r="G121" s="691"/>
      <c r="H121" s="691"/>
      <c r="I121" s="442">
        <f>'2022'!BI109</f>
        <v>0.4098966026587888</v>
      </c>
      <c r="J121" s="428">
        <f t="shared" si="7"/>
        <v>2.9029029029029032</v>
      </c>
      <c r="K121" s="444">
        <f>'2022'!BO109</f>
        <v>29</v>
      </c>
      <c r="L121" s="444"/>
      <c r="M121" s="444">
        <f>'2022'!BR109</f>
        <v>2</v>
      </c>
      <c r="N121" s="444">
        <f t="shared" si="6"/>
        <v>21</v>
      </c>
      <c r="O121" s="444">
        <f>'2022'!BT109</f>
        <v>6</v>
      </c>
      <c r="Q121" s="444">
        <f t="shared" si="5"/>
        <v>21</v>
      </c>
    </row>
    <row r="122" spans="1:17" ht="17.25" customHeight="1" x14ac:dyDescent="0.2">
      <c r="A122" s="438"/>
      <c r="B122" s="89" t="s">
        <v>137</v>
      </c>
      <c r="C122" s="447"/>
      <c r="D122" s="446"/>
      <c r="E122" s="446"/>
      <c r="F122" s="446"/>
      <c r="G122" s="447"/>
      <c r="H122" s="447"/>
      <c r="I122" s="447"/>
      <c r="J122" s="486"/>
      <c r="K122" s="457"/>
      <c r="L122" s="439"/>
      <c r="M122" s="457"/>
      <c r="N122" s="444">
        <f t="shared" si="6"/>
        <v>0</v>
      </c>
      <c r="O122" s="457"/>
      <c r="Q122" s="444">
        <f t="shared" si="5"/>
        <v>0</v>
      </c>
    </row>
    <row r="123" spans="1:17" ht="48.75" customHeight="1" x14ac:dyDescent="0.2">
      <c r="A123" s="438">
        <v>93</v>
      </c>
      <c r="B123" s="165" t="s">
        <v>441</v>
      </c>
      <c r="C123" s="442">
        <f>'2022'!B111</f>
        <v>6.8</v>
      </c>
      <c r="D123" s="688">
        <f>'2022'!BD111</f>
        <v>0</v>
      </c>
      <c r="E123" s="688">
        <f>'2022'!BE111</f>
        <v>161</v>
      </c>
      <c r="F123" s="443">
        <f>'2022'!BF111</f>
        <v>0</v>
      </c>
      <c r="G123" s="690">
        <f>'2022'!BG111</f>
        <v>0</v>
      </c>
      <c r="H123" s="690">
        <f>'2022'!BH111</f>
        <v>0.92766000000000004</v>
      </c>
      <c r="I123" s="442">
        <f>'2022'!BI111</f>
        <v>0</v>
      </c>
      <c r="J123" s="501">
        <f t="shared" si="7"/>
        <v>0</v>
      </c>
      <c r="K123" s="444">
        <f>'2022'!BO111</f>
        <v>0</v>
      </c>
      <c r="L123" s="455"/>
      <c r="M123" s="444">
        <f>'2022'!BR111</f>
        <v>0</v>
      </c>
      <c r="N123" s="444">
        <f t="shared" si="6"/>
        <v>0</v>
      </c>
      <c r="O123" s="444">
        <f>'2022'!BT111</f>
        <v>0</v>
      </c>
      <c r="Q123" s="444">
        <f>K123-M123-O123</f>
        <v>0</v>
      </c>
    </row>
    <row r="124" spans="1:17" ht="50.25" customHeight="1" x14ac:dyDescent="0.2">
      <c r="A124" s="437">
        <v>94</v>
      </c>
      <c r="B124" s="118" t="s">
        <v>442</v>
      </c>
      <c r="C124" s="461">
        <f>'2022'!B112</f>
        <v>166.57499999999999</v>
      </c>
      <c r="D124" s="689"/>
      <c r="E124" s="689"/>
      <c r="F124" s="443">
        <f>'2022'!BF112</f>
        <v>166</v>
      </c>
      <c r="G124" s="691"/>
      <c r="H124" s="691"/>
      <c r="I124" s="442">
        <f>'2022'!BI112</f>
        <v>0.99654810145580075</v>
      </c>
      <c r="J124" s="428">
        <f t="shared" si="7"/>
        <v>2.4096385542168677</v>
      </c>
      <c r="K124" s="444">
        <f>'2022'!BO112</f>
        <v>4</v>
      </c>
      <c r="L124" s="444"/>
      <c r="M124" s="444">
        <f>'2022'!BR112</f>
        <v>0</v>
      </c>
      <c r="N124" s="444">
        <f t="shared" si="6"/>
        <v>3</v>
      </c>
      <c r="O124" s="444">
        <f>'2022'!BT112</f>
        <v>1</v>
      </c>
      <c r="Q124" s="444">
        <f t="shared" si="5"/>
        <v>3</v>
      </c>
    </row>
    <row r="125" spans="1:17" ht="57.75" customHeight="1" x14ac:dyDescent="0.2">
      <c r="A125" s="438">
        <v>95</v>
      </c>
      <c r="B125" s="458" t="s">
        <v>315</v>
      </c>
      <c r="C125" s="461">
        <f>'2022'!B113</f>
        <v>1572.825</v>
      </c>
      <c r="D125" s="443">
        <f>'2022'!BD113</f>
        <v>1089.768311</v>
      </c>
      <c r="E125" s="443">
        <f>'2022'!BE113</f>
        <v>1429</v>
      </c>
      <c r="F125" s="443">
        <f>'2022'!BF113</f>
        <v>1413</v>
      </c>
      <c r="G125" s="442">
        <f>'2022'!BG113</f>
        <v>0.626448</v>
      </c>
      <c r="H125" s="442">
        <f>'2022'!BH113</f>
        <v>0.90855600000000003</v>
      </c>
      <c r="I125" s="442">
        <f>'2022'!BI113</f>
        <v>0.89838348195126605</v>
      </c>
      <c r="J125" s="428">
        <f t="shared" si="7"/>
        <v>2.9723991507431</v>
      </c>
      <c r="K125" s="444">
        <f>'2022'!BO113</f>
        <v>42</v>
      </c>
      <c r="L125" s="439"/>
      <c r="M125" s="444">
        <f>'2022'!BR113</f>
        <v>0</v>
      </c>
      <c r="N125" s="444">
        <f t="shared" si="6"/>
        <v>42</v>
      </c>
      <c r="O125" s="444">
        <f>'2022'!BT113</f>
        <v>0</v>
      </c>
      <c r="Q125" s="444">
        <f t="shared" si="5"/>
        <v>42</v>
      </c>
    </row>
    <row r="126" spans="1:17" ht="15.75" x14ac:dyDescent="0.2">
      <c r="A126" s="437"/>
      <c r="B126" s="89" t="s">
        <v>141</v>
      </c>
      <c r="C126" s="447"/>
      <c r="D126" s="446"/>
      <c r="E126" s="446"/>
      <c r="F126" s="446"/>
      <c r="G126" s="447"/>
      <c r="H126" s="447"/>
      <c r="I126" s="447"/>
      <c r="J126" s="428"/>
      <c r="K126" s="457"/>
      <c r="L126" s="444"/>
      <c r="M126" s="457"/>
      <c r="N126" s="444">
        <f t="shared" si="6"/>
        <v>0</v>
      </c>
      <c r="O126" s="457"/>
      <c r="Q126" s="444">
        <f t="shared" si="5"/>
        <v>0</v>
      </c>
    </row>
    <row r="127" spans="1:17" ht="48.75" customHeight="1" x14ac:dyDescent="0.2">
      <c r="A127" s="437">
        <v>96</v>
      </c>
      <c r="B127" s="458" t="s">
        <v>142</v>
      </c>
      <c r="C127" s="442">
        <f>'2022'!B115</f>
        <v>867</v>
      </c>
      <c r="D127" s="443">
        <f>'2022'!BD115</f>
        <v>967.41204800000003</v>
      </c>
      <c r="E127" s="443">
        <f>'2022'!BE115</f>
        <v>989</v>
      </c>
      <c r="F127" s="443">
        <f>'2022'!BF115</f>
        <v>1135</v>
      </c>
      <c r="G127" s="442">
        <f>'2022'!BG115</f>
        <v>0.95311500000000005</v>
      </c>
      <c r="H127" s="442">
        <f>'2022'!BH115</f>
        <v>0.97438400000000003</v>
      </c>
      <c r="I127" s="442">
        <f>'2022'!BI115</f>
        <v>1.3091118800461361</v>
      </c>
      <c r="J127" s="428">
        <f t="shared" si="7"/>
        <v>2.9955947136563874</v>
      </c>
      <c r="K127" s="444">
        <f>'2022'!BO115</f>
        <v>34</v>
      </c>
      <c r="L127" s="444"/>
      <c r="M127" s="444">
        <f>'2022'!BR115</f>
        <v>0</v>
      </c>
      <c r="N127" s="444">
        <f t="shared" si="6"/>
        <v>34</v>
      </c>
      <c r="O127" s="444">
        <f>'2022'!BT115</f>
        <v>0</v>
      </c>
      <c r="Q127" s="444">
        <f t="shared" si="5"/>
        <v>34</v>
      </c>
    </row>
    <row r="128" spans="1:17" ht="32.25" customHeight="1" x14ac:dyDescent="0.2">
      <c r="A128" s="437">
        <v>97</v>
      </c>
      <c r="B128" s="458" t="s">
        <v>316</v>
      </c>
      <c r="C128" s="442">
        <f>'2022'!B116</f>
        <v>385.19600000000003</v>
      </c>
      <c r="D128" s="443">
        <f>'2022'!BD116</f>
        <v>399.54757699999999</v>
      </c>
      <c r="E128" s="443">
        <f>'2022'!BE116</f>
        <v>415</v>
      </c>
      <c r="F128" s="443">
        <f>'2022'!BF116</f>
        <v>413</v>
      </c>
      <c r="G128" s="442">
        <f>'2022'!BG116</f>
        <v>1.037247</v>
      </c>
      <c r="H128" s="442">
        <f>'2022'!BH116</f>
        <v>1.0773740000000001</v>
      </c>
      <c r="I128" s="442">
        <f>'2022'!BI116</f>
        <v>1.072181434905866</v>
      </c>
      <c r="J128" s="428">
        <f t="shared" si="7"/>
        <v>4.8426150121065374</v>
      </c>
      <c r="K128" s="444">
        <f>'2022'!BO116</f>
        <v>20</v>
      </c>
      <c r="L128" s="444"/>
      <c r="M128" s="444">
        <f>'2022'!BR116</f>
        <v>0</v>
      </c>
      <c r="N128" s="444">
        <f t="shared" si="6"/>
        <v>20</v>
      </c>
      <c r="O128" s="444">
        <f>'2022'!BT116</f>
        <v>0</v>
      </c>
      <c r="Q128" s="444">
        <f t="shared" si="5"/>
        <v>20</v>
      </c>
    </row>
    <row r="129" spans="1:17" ht="32.25" customHeight="1" x14ac:dyDescent="0.2">
      <c r="A129" s="437">
        <v>98</v>
      </c>
      <c r="B129" s="458" t="s">
        <v>317</v>
      </c>
      <c r="C129" s="442">
        <f>'2022'!B117</f>
        <v>163.09700000000001</v>
      </c>
      <c r="D129" s="443">
        <f>'2022'!BD117</f>
        <v>232.18730199999999</v>
      </c>
      <c r="E129" s="443">
        <f>'2022'!BE117</f>
        <v>303</v>
      </c>
      <c r="F129" s="443">
        <f>'2022'!BF117</f>
        <v>453</v>
      </c>
      <c r="G129" s="442">
        <f>'2022'!BG117</f>
        <v>1.4236150000000001</v>
      </c>
      <c r="H129" s="442">
        <f>'2022'!BH117</f>
        <v>1.8564929999999999</v>
      </c>
      <c r="I129" s="442">
        <f>'2022'!BI117</f>
        <v>2.777488243192701</v>
      </c>
      <c r="J129" s="428">
        <f t="shared" si="7"/>
        <v>4.8565121412803531</v>
      </c>
      <c r="K129" s="444">
        <f>'2022'!BO117</f>
        <v>22</v>
      </c>
      <c r="L129" s="444"/>
      <c r="M129" s="444">
        <f>'2022'!BR117</f>
        <v>0</v>
      </c>
      <c r="N129" s="444">
        <f t="shared" si="6"/>
        <v>22</v>
      </c>
      <c r="O129" s="444">
        <f>'2022'!BT117</f>
        <v>0</v>
      </c>
      <c r="Q129" s="444">
        <f t="shared" si="5"/>
        <v>22</v>
      </c>
    </row>
    <row r="130" spans="1:17" ht="32.25" customHeight="1" x14ac:dyDescent="0.2">
      <c r="A130" s="437">
        <v>99</v>
      </c>
      <c r="B130" s="458" t="s">
        <v>318</v>
      </c>
      <c r="C130" s="442">
        <f>'2022'!B118</f>
        <v>49.08</v>
      </c>
      <c r="D130" s="443">
        <f>'2022'!BD118</f>
        <v>7.5730519999999997</v>
      </c>
      <c r="E130" s="443">
        <f>'2022'!BE118</f>
        <v>21</v>
      </c>
      <c r="F130" s="443">
        <f>'2022'!BF118</f>
        <v>20</v>
      </c>
      <c r="G130" s="442">
        <f>'2022'!BG118</f>
        <v>0.15429999999999999</v>
      </c>
      <c r="H130" s="442">
        <f>'2022'!BH118</f>
        <v>0.427873</v>
      </c>
      <c r="I130" s="442">
        <f>'2022'!BI118</f>
        <v>0.40749796251018744</v>
      </c>
      <c r="J130" s="428">
        <f t="shared" si="7"/>
        <v>0</v>
      </c>
      <c r="K130" s="444">
        <f>'2022'!BO118</f>
        <v>0</v>
      </c>
      <c r="L130" s="444"/>
      <c r="M130" s="444">
        <f>'2022'!BR118</f>
        <v>0</v>
      </c>
      <c r="N130" s="444">
        <f t="shared" si="6"/>
        <v>0</v>
      </c>
      <c r="O130" s="444">
        <f>'2022'!BT118</f>
        <v>0</v>
      </c>
      <c r="Q130" s="444">
        <f t="shared" si="5"/>
        <v>0</v>
      </c>
    </row>
    <row r="131" spans="1:17" ht="52.5" customHeight="1" x14ac:dyDescent="0.2">
      <c r="A131" s="437">
        <v>100</v>
      </c>
      <c r="B131" s="458" t="s">
        <v>319</v>
      </c>
      <c r="C131" s="442">
        <f>'2022'!B119</f>
        <v>151.1</v>
      </c>
      <c r="D131" s="443">
        <f>'2022'!BD119</f>
        <v>76.069046</v>
      </c>
      <c r="E131" s="443">
        <f>'2022'!BE119</f>
        <v>69</v>
      </c>
      <c r="F131" s="443">
        <f>'2022'!BF119</f>
        <v>72</v>
      </c>
      <c r="G131" s="442">
        <f>'2022'!BG119</f>
        <v>0.50350200000000001</v>
      </c>
      <c r="H131" s="442">
        <f>'2022'!BH119</f>
        <v>0.45671200000000001</v>
      </c>
      <c r="I131" s="442">
        <f>'2022'!BI119</f>
        <v>0.47650562541363339</v>
      </c>
      <c r="J131" s="428">
        <f t="shared" si="7"/>
        <v>2.7777777777777777</v>
      </c>
      <c r="K131" s="444">
        <f>'2022'!BO119</f>
        <v>2</v>
      </c>
      <c r="L131" s="444"/>
      <c r="M131" s="444">
        <f>'2022'!BR119</f>
        <v>0</v>
      </c>
      <c r="N131" s="444">
        <f t="shared" si="6"/>
        <v>1</v>
      </c>
      <c r="O131" s="444">
        <f>'2022'!BT119</f>
        <v>1</v>
      </c>
      <c r="Q131" s="444">
        <f t="shared" si="5"/>
        <v>1</v>
      </c>
    </row>
    <row r="132" spans="1:17" ht="31.5" customHeight="1" x14ac:dyDescent="0.2">
      <c r="A132" s="437">
        <v>101</v>
      </c>
      <c r="B132" s="458" t="s">
        <v>320</v>
      </c>
      <c r="C132" s="442">
        <f>'2022'!B120</f>
        <v>46.08</v>
      </c>
      <c r="D132" s="443">
        <f>'2022'!BD120</f>
        <v>17.698376</v>
      </c>
      <c r="E132" s="443">
        <f>'2022'!BE120</f>
        <v>14</v>
      </c>
      <c r="F132" s="443">
        <f>'2022'!BF120</f>
        <v>11</v>
      </c>
      <c r="G132" s="442">
        <f>'2022'!BG120</f>
        <v>0.380774</v>
      </c>
      <c r="H132" s="442">
        <f>'2022'!BH120</f>
        <v>0.301205</v>
      </c>
      <c r="I132" s="442">
        <f>'2022'!BI120</f>
        <v>0.23871527777777779</v>
      </c>
      <c r="J132" s="428">
        <f t="shared" si="7"/>
        <v>0</v>
      </c>
      <c r="K132" s="444">
        <f>'2022'!BO120</f>
        <v>0</v>
      </c>
      <c r="L132" s="444"/>
      <c r="M132" s="444">
        <f>'2022'!BR120</f>
        <v>0</v>
      </c>
      <c r="N132" s="444">
        <f t="shared" si="6"/>
        <v>0</v>
      </c>
      <c r="O132" s="444">
        <f>'2022'!BT120</f>
        <v>0</v>
      </c>
      <c r="Q132" s="444">
        <f t="shared" si="5"/>
        <v>0</v>
      </c>
    </row>
    <row r="133" spans="1:17" ht="50.25" customHeight="1" x14ac:dyDescent="0.2">
      <c r="A133" s="437">
        <v>102</v>
      </c>
      <c r="B133" s="458" t="s">
        <v>321</v>
      </c>
      <c r="C133" s="442">
        <f>'2022'!B121</f>
        <v>2622.1</v>
      </c>
      <c r="D133" s="443">
        <f>'2022'!BD121</f>
        <v>793.54956100000004</v>
      </c>
      <c r="E133" s="443">
        <f>'2022'!BE121</f>
        <v>736</v>
      </c>
      <c r="F133" s="443">
        <f>'2022'!BF121</f>
        <v>1232</v>
      </c>
      <c r="G133" s="442">
        <f>'2022'!BG121</f>
        <v>0.379689</v>
      </c>
      <c r="H133" s="442">
        <f>'2022'!BH121</f>
        <v>0.35215299999999999</v>
      </c>
      <c r="I133" s="442">
        <f>'2022'!BI121</f>
        <v>0.46985240837496667</v>
      </c>
      <c r="J133" s="428">
        <f t="shared" si="7"/>
        <v>2.1103896103896105</v>
      </c>
      <c r="K133" s="444">
        <f>'2022'!BO121</f>
        <v>26</v>
      </c>
      <c r="L133" s="444"/>
      <c r="M133" s="444">
        <f>'2022'!BR121</f>
        <v>3</v>
      </c>
      <c r="N133" s="444">
        <f t="shared" si="6"/>
        <v>15</v>
      </c>
      <c r="O133" s="444">
        <f>'2022'!BT121</f>
        <v>8</v>
      </c>
      <c r="Q133" s="444">
        <f t="shared" si="5"/>
        <v>15</v>
      </c>
    </row>
    <row r="134" spans="1:17" ht="30.75" customHeight="1" x14ac:dyDescent="0.2">
      <c r="A134" s="437">
        <v>103</v>
      </c>
      <c r="B134" s="458" t="s">
        <v>322</v>
      </c>
      <c r="C134" s="442">
        <f>'2022'!B122</f>
        <v>31.664999999999999</v>
      </c>
      <c r="D134" s="443">
        <f>'2022'!BD122</f>
        <v>0</v>
      </c>
      <c r="E134" s="443">
        <f>'2022'!BE122</f>
        <v>13</v>
      </c>
      <c r="F134" s="443">
        <f>'2022'!BF122</f>
        <v>22</v>
      </c>
      <c r="G134" s="442">
        <f>'2022'!BG122</f>
        <v>0</v>
      </c>
      <c r="H134" s="442">
        <f>'2022'!BH122</f>
        <v>0.41067799999999999</v>
      </c>
      <c r="I134" s="442">
        <f>'2022'!BI122</f>
        <v>0.69477340912679619</v>
      </c>
      <c r="J134" s="428">
        <f t="shared" si="7"/>
        <v>0</v>
      </c>
      <c r="K134" s="444">
        <f>'2022'!BO122</f>
        <v>0</v>
      </c>
      <c r="L134" s="444"/>
      <c r="M134" s="444">
        <f>'2022'!BR122</f>
        <v>0</v>
      </c>
      <c r="N134" s="444">
        <f t="shared" si="6"/>
        <v>0</v>
      </c>
      <c r="O134" s="444">
        <f>'2022'!BT122</f>
        <v>0</v>
      </c>
      <c r="Q134" s="444">
        <f t="shared" si="5"/>
        <v>0</v>
      </c>
    </row>
    <row r="135" spans="1:17" ht="31.5" x14ac:dyDescent="0.2">
      <c r="A135" s="438">
        <v>104</v>
      </c>
      <c r="B135" s="458" t="s">
        <v>145</v>
      </c>
      <c r="C135" s="442">
        <f>'2022'!B123</f>
        <v>42</v>
      </c>
      <c r="D135" s="443">
        <f>'2022'!BD123</f>
        <v>87.850037</v>
      </c>
      <c r="E135" s="443">
        <f>'2022'!BE123</f>
        <v>103</v>
      </c>
      <c r="F135" s="443">
        <f>'2022'!BF123</f>
        <v>116</v>
      </c>
      <c r="G135" s="442">
        <f>'2022'!BG123</f>
        <v>2.0451640000000002</v>
      </c>
      <c r="H135" s="442">
        <f>'2022'!BH123</f>
        <v>2.3978579999999998</v>
      </c>
      <c r="I135" s="442">
        <f>'2022'!BI123</f>
        <v>2.7619047619047619</v>
      </c>
      <c r="J135" s="428">
        <f t="shared" si="7"/>
        <v>6.8965517241379306</v>
      </c>
      <c r="K135" s="444">
        <f>'2022'!BO123</f>
        <v>8</v>
      </c>
      <c r="L135" s="439"/>
      <c r="M135" s="444">
        <f>'2022'!BR123</f>
        <v>0</v>
      </c>
      <c r="N135" s="444">
        <f t="shared" si="6"/>
        <v>8</v>
      </c>
      <c r="O135" s="444">
        <f>'2022'!BT123</f>
        <v>0</v>
      </c>
      <c r="P135" s="439"/>
      <c r="Q135" s="444">
        <f t="shared" si="5"/>
        <v>8</v>
      </c>
    </row>
    <row r="136" spans="1:17" ht="31.5" x14ac:dyDescent="0.2">
      <c r="A136" s="437">
        <v>105</v>
      </c>
      <c r="B136" s="456" t="s">
        <v>293</v>
      </c>
      <c r="C136" s="442">
        <f>'2022'!B124</f>
        <v>0</v>
      </c>
      <c r="D136" s="443">
        <f>'2022'!BD124</f>
        <v>0</v>
      </c>
      <c r="E136" s="443">
        <f>'2022'!BE124</f>
        <v>0</v>
      </c>
      <c r="F136" s="443">
        <f>'2022'!BF124</f>
        <v>0</v>
      </c>
      <c r="G136" s="442">
        <f>'2022'!BG124</f>
        <v>0</v>
      </c>
      <c r="H136" s="442">
        <f>'2022'!BH124</f>
        <v>0</v>
      </c>
      <c r="I136" s="442">
        <f>'2022'!BI124</f>
        <v>0</v>
      </c>
      <c r="J136" s="428">
        <v>0</v>
      </c>
      <c r="K136" s="444">
        <f>'2022'!BO124</f>
        <v>10</v>
      </c>
      <c r="L136" s="444"/>
      <c r="M136" s="444">
        <f>'2022'!BR124</f>
        <v>0</v>
      </c>
      <c r="N136" s="444">
        <f t="shared" si="6"/>
        <v>10</v>
      </c>
      <c r="O136" s="444">
        <f>'2022'!BT124</f>
        <v>0</v>
      </c>
      <c r="Q136" s="444">
        <f t="shared" si="5"/>
        <v>10</v>
      </c>
    </row>
    <row r="137" spans="1:17" ht="15.75" x14ac:dyDescent="0.2">
      <c r="A137" s="437"/>
      <c r="B137" s="89" t="s">
        <v>153</v>
      </c>
      <c r="C137" s="447"/>
      <c r="D137" s="446"/>
      <c r="E137" s="446"/>
      <c r="F137" s="446"/>
      <c r="G137" s="447"/>
      <c r="H137" s="447"/>
      <c r="I137" s="447"/>
      <c r="J137" s="428"/>
      <c r="K137" s="457"/>
      <c r="L137" s="444"/>
      <c r="M137" s="457"/>
      <c r="N137" s="444">
        <f t="shared" si="6"/>
        <v>0</v>
      </c>
      <c r="O137" s="457"/>
      <c r="Q137" s="444">
        <f t="shared" si="5"/>
        <v>0</v>
      </c>
    </row>
    <row r="138" spans="1:17" ht="63" x14ac:dyDescent="0.2">
      <c r="A138" s="437">
        <v>106</v>
      </c>
      <c r="B138" s="458" t="s">
        <v>168</v>
      </c>
      <c r="C138" s="442">
        <f>'2022'!B126</f>
        <v>34.731000000000002</v>
      </c>
      <c r="D138" s="443">
        <f>'2022'!BD126</f>
        <v>70.282188000000005</v>
      </c>
      <c r="E138" s="443">
        <f>'2022'!BE126</f>
        <v>74</v>
      </c>
      <c r="F138" s="443">
        <f>'2022'!BF126</f>
        <v>71</v>
      </c>
      <c r="G138" s="442">
        <f>'2022'!BG126</f>
        <v>2.0236160000000001</v>
      </c>
      <c r="H138" s="442">
        <f>'2022'!BH126</f>
        <v>2.1306609999999999</v>
      </c>
      <c r="I138" s="442">
        <f>'2022'!BI126</f>
        <v>2.044283205205724</v>
      </c>
      <c r="J138" s="428">
        <f t="shared" si="7"/>
        <v>4.225352112676056</v>
      </c>
      <c r="K138" s="444">
        <f>'2022'!BO126</f>
        <v>3</v>
      </c>
      <c r="L138" s="444"/>
      <c r="M138" s="444">
        <f>'2022'!BR126</f>
        <v>0</v>
      </c>
      <c r="N138" s="444">
        <f t="shared" si="6"/>
        <v>3</v>
      </c>
      <c r="O138" s="444">
        <f>'2022'!BT126</f>
        <v>0</v>
      </c>
      <c r="Q138" s="444">
        <f t="shared" si="5"/>
        <v>3</v>
      </c>
    </row>
    <row r="139" spans="1:17" ht="78.75" x14ac:dyDescent="0.2">
      <c r="A139" s="437">
        <v>107</v>
      </c>
      <c r="B139" s="458" t="s">
        <v>156</v>
      </c>
      <c r="C139" s="442">
        <f>'2022'!B127</f>
        <v>46.97</v>
      </c>
      <c r="D139" s="443">
        <f>'2022'!BD127</f>
        <v>71.436745000000002</v>
      </c>
      <c r="E139" s="443">
        <f>'2022'!BE127</f>
        <v>50</v>
      </c>
      <c r="F139" s="443">
        <f>'2022'!BF127</f>
        <v>77</v>
      </c>
      <c r="G139" s="442">
        <f>'2022'!BG127</f>
        <v>2.0568580000000001</v>
      </c>
      <c r="H139" s="442">
        <f>'2022'!BH127</f>
        <v>1.3123359999999999</v>
      </c>
      <c r="I139" s="442">
        <f>'2022'!BI127</f>
        <v>1.639344262295082</v>
      </c>
      <c r="J139" s="428">
        <f t="shared" si="7"/>
        <v>3.8961038961038961</v>
      </c>
      <c r="K139" s="444">
        <f>'2022'!BO127</f>
        <v>3</v>
      </c>
      <c r="L139" s="444"/>
      <c r="M139" s="444">
        <f>'2022'!BR127</f>
        <v>0</v>
      </c>
      <c r="N139" s="444">
        <f t="shared" si="6"/>
        <v>3</v>
      </c>
      <c r="O139" s="444">
        <f>'2022'!BT127</f>
        <v>0</v>
      </c>
      <c r="Q139" s="444">
        <f t="shared" si="5"/>
        <v>3</v>
      </c>
    </row>
    <row r="140" spans="1:17" ht="64.5" customHeight="1" x14ac:dyDescent="0.2">
      <c r="A140" s="437">
        <v>108</v>
      </c>
      <c r="B140" s="458" t="s">
        <v>323</v>
      </c>
      <c r="C140" s="442">
        <f>'2022'!B128</f>
        <v>9.1639999999999997</v>
      </c>
      <c r="D140" s="443">
        <f>'2022'!BD128</f>
        <v>9.3552490000000006</v>
      </c>
      <c r="E140" s="443">
        <f>'2022'!BE128</f>
        <v>7</v>
      </c>
      <c r="F140" s="443">
        <f>'2022'!BF128</f>
        <v>10</v>
      </c>
      <c r="G140" s="442">
        <f>'2022'!BG128</f>
        <v>0.73087899999999995</v>
      </c>
      <c r="H140" s="442">
        <f>'2022'!BH128</f>
        <v>0.61597999999999997</v>
      </c>
      <c r="I140" s="442">
        <f>'2022'!BI128</f>
        <v>1.0912265386294195</v>
      </c>
      <c r="J140" s="428">
        <f t="shared" si="7"/>
        <v>0</v>
      </c>
      <c r="K140" s="444">
        <f>'2022'!BO128</f>
        <v>0</v>
      </c>
      <c r="L140" s="444"/>
      <c r="M140" s="444">
        <f>'2022'!BR128</f>
        <v>0</v>
      </c>
      <c r="N140" s="444">
        <f t="shared" si="6"/>
        <v>0</v>
      </c>
      <c r="O140" s="444">
        <f>'2022'!BT128</f>
        <v>0</v>
      </c>
      <c r="Q140" s="444">
        <f t="shared" si="5"/>
        <v>0</v>
      </c>
    </row>
    <row r="141" spans="1:17" ht="47.25" x14ac:dyDescent="0.2">
      <c r="A141" s="437">
        <v>109</v>
      </c>
      <c r="B141" s="458" t="s">
        <v>324</v>
      </c>
      <c r="C141" s="442">
        <f>'2022'!B129</f>
        <v>22.285</v>
      </c>
      <c r="D141" s="443">
        <f>'2022'!BD129</f>
        <v>14.190912000000001</v>
      </c>
      <c r="E141" s="443">
        <f>'2022'!BE129</f>
        <v>14</v>
      </c>
      <c r="F141" s="443">
        <f>'2022'!BF129</f>
        <v>16</v>
      </c>
      <c r="G141" s="442">
        <f>'2022'!BG129</f>
        <v>0.57348600000000005</v>
      </c>
      <c r="H141" s="442">
        <f>'2022'!BH129</f>
        <v>0.56577100000000002</v>
      </c>
      <c r="I141" s="442">
        <f>'2022'!BI129</f>
        <v>0.71797172986313662</v>
      </c>
      <c r="J141" s="428">
        <f t="shared" si="7"/>
        <v>0</v>
      </c>
      <c r="K141" s="444">
        <f>'2022'!BO129</f>
        <v>0</v>
      </c>
      <c r="L141" s="444"/>
      <c r="M141" s="444">
        <f>'2022'!BR129</f>
        <v>0</v>
      </c>
      <c r="N141" s="444">
        <f t="shared" si="6"/>
        <v>0</v>
      </c>
      <c r="O141" s="444">
        <f>'2022'!BT129</f>
        <v>0</v>
      </c>
      <c r="Q141" s="444">
        <f t="shared" si="5"/>
        <v>0</v>
      </c>
    </row>
    <row r="142" spans="1:17" ht="31.5" x14ac:dyDescent="0.2">
      <c r="A142" s="437">
        <v>110</v>
      </c>
      <c r="B142" s="458" t="s">
        <v>155</v>
      </c>
      <c r="C142" s="442">
        <f>'2022'!B130</f>
        <v>62.6</v>
      </c>
      <c r="D142" s="443">
        <f>'2022'!BD130</f>
        <v>29.783922</v>
      </c>
      <c r="E142" s="443">
        <f>'2022'!BE130</f>
        <v>37</v>
      </c>
      <c r="F142" s="443">
        <f>'2022'!BF130</f>
        <v>0</v>
      </c>
      <c r="G142" s="442">
        <f>'2022'!BG130</f>
        <v>0.47578100000000001</v>
      </c>
      <c r="H142" s="442">
        <f>'2022'!BH130</f>
        <v>0.59105399999999997</v>
      </c>
      <c r="I142" s="442">
        <f>'2022'!BI130</f>
        <v>0</v>
      </c>
      <c r="J142" s="428">
        <f t="shared" si="7"/>
        <v>0</v>
      </c>
      <c r="K142" s="444">
        <f>'2022'!BO130</f>
        <v>0</v>
      </c>
      <c r="L142" s="444"/>
      <c r="M142" s="444">
        <f>'2022'!BR130</f>
        <v>0</v>
      </c>
      <c r="N142" s="444">
        <f t="shared" si="6"/>
        <v>0</v>
      </c>
      <c r="O142" s="444">
        <f>'2022'!BT130</f>
        <v>0</v>
      </c>
      <c r="Q142" s="444">
        <f t="shared" si="5"/>
        <v>0</v>
      </c>
    </row>
    <row r="143" spans="1:17" ht="31.5" x14ac:dyDescent="0.2">
      <c r="A143" s="437">
        <v>111</v>
      </c>
      <c r="B143" s="458" t="s">
        <v>154</v>
      </c>
      <c r="C143" s="442">
        <f>'2022'!B131</f>
        <v>8.4</v>
      </c>
      <c r="D143" s="443">
        <f>'2022'!BD131</f>
        <v>5.1275519999999997</v>
      </c>
      <c r="E143" s="443">
        <f>'2022'!BE131</f>
        <v>9</v>
      </c>
      <c r="F143" s="443">
        <f>'2022'!BF131</f>
        <v>0</v>
      </c>
      <c r="G143" s="442">
        <f>'2022'!BG131</f>
        <v>0.61042300000000005</v>
      </c>
      <c r="H143" s="442">
        <f>'2022'!BH131</f>
        <v>1.071429</v>
      </c>
      <c r="I143" s="442">
        <f>'2022'!BI131</f>
        <v>0</v>
      </c>
      <c r="J143" s="428">
        <f t="shared" si="7"/>
        <v>0</v>
      </c>
      <c r="K143" s="444">
        <f>'2022'!BO131</f>
        <v>0</v>
      </c>
      <c r="L143" s="444"/>
      <c r="M143" s="444">
        <f>'2022'!BR131</f>
        <v>0</v>
      </c>
      <c r="N143" s="444">
        <f t="shared" si="6"/>
        <v>0</v>
      </c>
      <c r="O143" s="444">
        <f>'2022'!BT131</f>
        <v>0</v>
      </c>
      <c r="Q143" s="444">
        <f t="shared" si="5"/>
        <v>0</v>
      </c>
    </row>
    <row r="144" spans="1:17" ht="51.75" customHeight="1" x14ac:dyDescent="0.2">
      <c r="A144" s="437">
        <v>112</v>
      </c>
      <c r="B144" s="458" t="s">
        <v>163</v>
      </c>
      <c r="C144" s="442">
        <f>'2022'!B132</f>
        <v>40.4</v>
      </c>
      <c r="D144" s="443">
        <f>'2022'!BD132</f>
        <v>107.17542299999999</v>
      </c>
      <c r="E144" s="443">
        <f>'2022'!BE132</f>
        <v>123</v>
      </c>
      <c r="F144" s="443">
        <f>'2022'!BF132</f>
        <v>135</v>
      </c>
      <c r="G144" s="442">
        <f>'2022'!BG132</f>
        <v>2.6503640000000002</v>
      </c>
      <c r="H144" s="442">
        <f>'2022'!BH132</f>
        <v>3.041693</v>
      </c>
      <c r="I144" s="442">
        <f>'2022'!BI132</f>
        <v>3.3415841584158419</v>
      </c>
      <c r="J144" s="428">
        <f t="shared" si="7"/>
        <v>3.7037037037037033</v>
      </c>
      <c r="K144" s="444">
        <f>'2022'!BO132</f>
        <v>5</v>
      </c>
      <c r="L144" s="444"/>
      <c r="M144" s="444">
        <f>'2022'!BR132</f>
        <v>0</v>
      </c>
      <c r="N144" s="444">
        <f t="shared" si="6"/>
        <v>5</v>
      </c>
      <c r="O144" s="444">
        <f>'2022'!BT132</f>
        <v>0</v>
      </c>
      <c r="Q144" s="444">
        <f t="shared" si="5"/>
        <v>5</v>
      </c>
    </row>
    <row r="145" spans="1:17" ht="47.25" x14ac:dyDescent="0.2">
      <c r="A145" s="437">
        <v>113</v>
      </c>
      <c r="B145" s="458" t="s">
        <v>325</v>
      </c>
      <c r="C145" s="442">
        <f>'2022'!B133</f>
        <v>25.61</v>
      </c>
      <c r="D145" s="443">
        <f>'2022'!BD133</f>
        <v>50.830288000000003</v>
      </c>
      <c r="E145" s="443">
        <f>'2022'!BE133</f>
        <v>47</v>
      </c>
      <c r="F145" s="443">
        <f>'2022'!BF133</f>
        <v>45</v>
      </c>
      <c r="G145" s="442">
        <f>'2022'!BG133</f>
        <v>1.9847049999999999</v>
      </c>
      <c r="H145" s="442">
        <f>'2022'!BH133</f>
        <v>1.8351489999999999</v>
      </c>
      <c r="I145" s="442">
        <f>'2022'!BI133</f>
        <v>1.7571261226083561</v>
      </c>
      <c r="J145" s="428">
        <f t="shared" si="7"/>
        <v>4.4444444444444446</v>
      </c>
      <c r="K145" s="444">
        <f>'2022'!BO133</f>
        <v>2</v>
      </c>
      <c r="L145" s="444"/>
      <c r="M145" s="444">
        <f>'2022'!BR133</f>
        <v>0</v>
      </c>
      <c r="N145" s="444">
        <f t="shared" si="6"/>
        <v>2</v>
      </c>
      <c r="O145" s="444">
        <f>'2022'!BT133</f>
        <v>0</v>
      </c>
      <c r="Q145" s="444">
        <f t="shared" ref="Q145:Q208" si="10">K145-M145-O145</f>
        <v>2</v>
      </c>
    </row>
    <row r="146" spans="1:17" ht="37.5" customHeight="1" x14ac:dyDescent="0.2">
      <c r="A146" s="437">
        <v>114</v>
      </c>
      <c r="B146" s="458" t="s">
        <v>326</v>
      </c>
      <c r="C146" s="442">
        <f>'2022'!B134</f>
        <v>16.600000000000001</v>
      </c>
      <c r="D146" s="443">
        <f>'2022'!BD134</f>
        <v>0</v>
      </c>
      <c r="E146" s="443">
        <f>'2022'!BE134</f>
        <v>0</v>
      </c>
      <c r="F146" s="443">
        <f>'2022'!BF134</f>
        <v>0</v>
      </c>
      <c r="G146" s="442">
        <f>'2022'!BG134</f>
        <v>0</v>
      </c>
      <c r="H146" s="442">
        <f>'2022'!BH134</f>
        <v>0</v>
      </c>
      <c r="I146" s="442">
        <f>'2022'!BI134</f>
        <v>0</v>
      </c>
      <c r="J146" s="428">
        <f t="shared" si="7"/>
        <v>0</v>
      </c>
      <c r="K146" s="444">
        <f>'2022'!BO134</f>
        <v>0</v>
      </c>
      <c r="L146" s="444"/>
      <c r="M146" s="444">
        <f>'2022'!BR134</f>
        <v>0</v>
      </c>
      <c r="N146" s="444">
        <f t="shared" si="6"/>
        <v>0</v>
      </c>
      <c r="O146" s="444">
        <f>'2022'!BT134</f>
        <v>0</v>
      </c>
      <c r="Q146" s="444">
        <f t="shared" si="10"/>
        <v>0</v>
      </c>
    </row>
    <row r="147" spans="1:17" ht="31.5" x14ac:dyDescent="0.2">
      <c r="A147" s="437">
        <v>115</v>
      </c>
      <c r="B147" s="458" t="s">
        <v>158</v>
      </c>
      <c r="C147" s="442">
        <f>'2022'!B135</f>
        <v>48.85</v>
      </c>
      <c r="D147" s="443">
        <f>'2022'!BD135</f>
        <v>105.589027</v>
      </c>
      <c r="E147" s="443">
        <f>'2022'!BE135</f>
        <v>99</v>
      </c>
      <c r="F147" s="443">
        <f>'2022'!BF135</f>
        <v>101</v>
      </c>
      <c r="G147" s="442">
        <f>'2022'!BG135</f>
        <v>2.1357870000000001</v>
      </c>
      <c r="H147" s="442">
        <f>'2022'!BH135</f>
        <v>2.0150619999999999</v>
      </c>
      <c r="I147" s="442">
        <f>'2022'!BI135</f>
        <v>2.067553735926305</v>
      </c>
      <c r="J147" s="428">
        <f t="shared" si="7"/>
        <v>6.9306930693069315</v>
      </c>
      <c r="K147" s="444">
        <f>'2022'!BO135</f>
        <v>7</v>
      </c>
      <c r="L147" s="444"/>
      <c r="M147" s="444">
        <f>'2022'!BR135</f>
        <v>0</v>
      </c>
      <c r="N147" s="444">
        <f t="shared" si="6"/>
        <v>7</v>
      </c>
      <c r="O147" s="444">
        <f>'2022'!BT135</f>
        <v>0</v>
      </c>
      <c r="Q147" s="444">
        <f t="shared" si="10"/>
        <v>7</v>
      </c>
    </row>
    <row r="148" spans="1:17" ht="47.25" x14ac:dyDescent="0.2">
      <c r="A148" s="437">
        <v>116</v>
      </c>
      <c r="B148" s="458" t="s">
        <v>157</v>
      </c>
      <c r="C148" s="442">
        <f>'2022'!B136</f>
        <v>34.69</v>
      </c>
      <c r="D148" s="443">
        <f>'2022'!BD136</f>
        <v>48.762526999999999</v>
      </c>
      <c r="E148" s="443">
        <f>'2022'!BE136</f>
        <v>55</v>
      </c>
      <c r="F148" s="443">
        <f>'2022'!BF136</f>
        <v>51</v>
      </c>
      <c r="G148" s="442">
        <f>'2022'!BG136</f>
        <v>1.4056649999999999</v>
      </c>
      <c r="H148" s="442">
        <f>'2022'!BH136</f>
        <v>1.5854710000000001</v>
      </c>
      <c r="I148" s="442">
        <f>'2022'!BI136</f>
        <v>1.4701643124819834</v>
      </c>
      <c r="J148" s="428">
        <f t="shared" si="7"/>
        <v>3.9215686274509802</v>
      </c>
      <c r="K148" s="444">
        <f>'2022'!BO136</f>
        <v>2</v>
      </c>
      <c r="L148" s="444"/>
      <c r="M148" s="444">
        <f>'2022'!BR136</f>
        <v>0</v>
      </c>
      <c r="N148" s="444">
        <f t="shared" si="6"/>
        <v>2</v>
      </c>
      <c r="O148" s="444">
        <f>'2022'!BT136</f>
        <v>0</v>
      </c>
      <c r="Q148" s="444">
        <f t="shared" si="10"/>
        <v>2</v>
      </c>
    </row>
    <row r="149" spans="1:17" ht="32.25" customHeight="1" x14ac:dyDescent="0.2">
      <c r="A149" s="437">
        <v>117</v>
      </c>
      <c r="B149" s="458" t="s">
        <v>161</v>
      </c>
      <c r="C149" s="442">
        <f>'2022'!B137</f>
        <v>8.7080000000000002</v>
      </c>
      <c r="D149" s="443">
        <f>'2022'!BD137</f>
        <v>0</v>
      </c>
      <c r="E149" s="443">
        <f>'2022'!BE137</f>
        <v>0</v>
      </c>
      <c r="F149" s="443">
        <f>'2022'!BF137</f>
        <v>0</v>
      </c>
      <c r="G149" s="442">
        <f>'2022'!BG137</f>
        <v>0</v>
      </c>
      <c r="H149" s="442">
        <f>'2022'!BH137</f>
        <v>0</v>
      </c>
      <c r="I149" s="442">
        <f>'2022'!BI137</f>
        <v>0</v>
      </c>
      <c r="J149" s="428">
        <f t="shared" si="7"/>
        <v>0</v>
      </c>
      <c r="K149" s="444">
        <f>'2022'!BO137</f>
        <v>0</v>
      </c>
      <c r="L149" s="444"/>
      <c r="M149" s="444">
        <f>'2022'!BR137</f>
        <v>0</v>
      </c>
      <c r="N149" s="444">
        <f t="shared" si="6"/>
        <v>0</v>
      </c>
      <c r="O149" s="444">
        <f>'2022'!BT137</f>
        <v>0</v>
      </c>
      <c r="Q149" s="444">
        <f t="shared" si="10"/>
        <v>0</v>
      </c>
    </row>
    <row r="150" spans="1:17" ht="31.5" x14ac:dyDescent="0.2">
      <c r="A150" s="438">
        <v>118</v>
      </c>
      <c r="B150" s="458" t="s">
        <v>162</v>
      </c>
      <c r="C150" s="461">
        <f>'2022'!B138</f>
        <v>76.099999999999994</v>
      </c>
      <c r="D150" s="443">
        <f>'2022'!BD138</f>
        <v>133.92913799999999</v>
      </c>
      <c r="E150" s="443">
        <f>'2022'!BE138</f>
        <v>132</v>
      </c>
      <c r="F150" s="443">
        <f>'2022'!BF138</f>
        <v>138</v>
      </c>
      <c r="G150" s="442">
        <f>'2022'!BG138</f>
        <v>1.758847</v>
      </c>
      <c r="H150" s="442">
        <f>'2022'!BH138</f>
        <v>1.7335119999999999</v>
      </c>
      <c r="I150" s="442">
        <f>'2022'!BI138</f>
        <v>1.8134034165571618</v>
      </c>
      <c r="J150" s="428">
        <f t="shared" si="7"/>
        <v>4.3478260869565215</v>
      </c>
      <c r="K150" s="444">
        <f>'2022'!BO138</f>
        <v>6</v>
      </c>
      <c r="L150" s="439"/>
      <c r="M150" s="444">
        <f>'2022'!BR138</f>
        <v>0</v>
      </c>
      <c r="N150" s="444">
        <f t="shared" si="6"/>
        <v>6</v>
      </c>
      <c r="O150" s="444">
        <f>'2022'!BT138</f>
        <v>0</v>
      </c>
      <c r="Q150" s="444">
        <f t="shared" si="10"/>
        <v>6</v>
      </c>
    </row>
    <row r="151" spans="1:17" ht="47.25" x14ac:dyDescent="0.2">
      <c r="A151" s="438">
        <v>119</v>
      </c>
      <c r="B151" s="128" t="s">
        <v>165</v>
      </c>
      <c r="C151" s="461">
        <f>'2022'!B139</f>
        <v>3.52</v>
      </c>
      <c r="D151" s="688">
        <f>'2022'!BD139</f>
        <v>0</v>
      </c>
      <c r="E151" s="688">
        <f>'2022'!BE139</f>
        <v>24</v>
      </c>
      <c r="F151" s="443">
        <f>'2022'!BF139</f>
        <v>1</v>
      </c>
      <c r="G151" s="690">
        <f>'2022'!BG139</f>
        <v>0</v>
      </c>
      <c r="H151" s="690">
        <f>'2022'!BH139</f>
        <v>0.610066</v>
      </c>
      <c r="I151" s="442">
        <f>'2022'!BI139</f>
        <v>0.28409090909090912</v>
      </c>
      <c r="J151" s="428">
        <f t="shared" si="7"/>
        <v>0</v>
      </c>
      <c r="K151" s="444">
        <f>'2022'!BO139</f>
        <v>0</v>
      </c>
      <c r="L151" s="439"/>
      <c r="M151" s="444">
        <f>'2022'!BR139</f>
        <v>0</v>
      </c>
      <c r="N151" s="444">
        <f t="shared" si="6"/>
        <v>0</v>
      </c>
      <c r="O151" s="444">
        <f>'2022'!BT139</f>
        <v>0</v>
      </c>
      <c r="Q151" s="444">
        <f t="shared" si="10"/>
        <v>0</v>
      </c>
    </row>
    <row r="152" spans="1:17" ht="47.25" customHeight="1" x14ac:dyDescent="0.2">
      <c r="A152" s="437">
        <v>120</v>
      </c>
      <c r="B152" s="119" t="s">
        <v>443</v>
      </c>
      <c r="C152" s="442">
        <f>'2022'!B140</f>
        <v>16.07</v>
      </c>
      <c r="D152" s="689"/>
      <c r="E152" s="689"/>
      <c r="F152" s="443">
        <f>'2022'!BF140</f>
        <v>27</v>
      </c>
      <c r="G152" s="691"/>
      <c r="H152" s="691"/>
      <c r="I152" s="442">
        <f>'2022'!BI140</f>
        <v>1.6801493466085875</v>
      </c>
      <c r="J152" s="428">
        <f t="shared" si="7"/>
        <v>3.7037037037037033</v>
      </c>
      <c r="K152" s="444">
        <f>'2022'!BO140</f>
        <v>1</v>
      </c>
      <c r="L152" s="444"/>
      <c r="M152" s="444">
        <f>'2022'!BR140</f>
        <v>0</v>
      </c>
      <c r="N152" s="444">
        <f t="shared" si="6"/>
        <v>0</v>
      </c>
      <c r="O152" s="444">
        <f>'2022'!BT140</f>
        <v>1</v>
      </c>
      <c r="Q152" s="444">
        <f t="shared" si="10"/>
        <v>0</v>
      </c>
    </row>
    <row r="153" spans="1:17" ht="15.75" x14ac:dyDescent="0.2">
      <c r="A153" s="437"/>
      <c r="B153" s="89" t="s">
        <v>173</v>
      </c>
      <c r="C153" s="447"/>
      <c r="D153" s="446"/>
      <c r="E153" s="446"/>
      <c r="F153" s="446"/>
      <c r="G153" s="447"/>
      <c r="H153" s="447"/>
      <c r="I153" s="447"/>
      <c r="J153" s="428">
        <f t="shared" si="7"/>
        <v>0</v>
      </c>
      <c r="K153" s="457"/>
      <c r="L153" s="444"/>
      <c r="M153" s="457"/>
      <c r="N153" s="444">
        <f t="shared" si="6"/>
        <v>0</v>
      </c>
      <c r="O153" s="457"/>
      <c r="Q153" s="444">
        <f t="shared" si="10"/>
        <v>0</v>
      </c>
    </row>
    <row r="154" spans="1:17" ht="94.5" x14ac:dyDescent="0.2">
      <c r="A154" s="437">
        <v>121</v>
      </c>
      <c r="B154" s="458" t="s">
        <v>328</v>
      </c>
      <c r="C154" s="442">
        <f>'2022'!B142</f>
        <v>22.076000000000001</v>
      </c>
      <c r="D154" s="443">
        <f>'2022'!BD142</f>
        <v>8.0812930000000005</v>
      </c>
      <c r="E154" s="443">
        <f>'2022'!BE142</f>
        <v>7</v>
      </c>
      <c r="F154" s="443">
        <f>'2022'!BF142</f>
        <v>21</v>
      </c>
      <c r="G154" s="442">
        <f>'2022'!BG142</f>
        <v>0.36616599999999999</v>
      </c>
      <c r="H154" s="442">
        <f>'2022'!BH142</f>
        <v>0.31717299999999998</v>
      </c>
      <c r="I154" s="442">
        <f>'2022'!BI142</f>
        <v>0.95125928610255484</v>
      </c>
      <c r="J154" s="428">
        <f t="shared" si="7"/>
        <v>0</v>
      </c>
      <c r="K154" s="444">
        <f>'2022'!BO142</f>
        <v>0</v>
      </c>
      <c r="L154" s="444"/>
      <c r="M154" s="444">
        <f>'2022'!BR142</f>
        <v>0</v>
      </c>
      <c r="N154" s="444">
        <f t="shared" si="6"/>
        <v>0</v>
      </c>
      <c r="O154" s="444">
        <f>'2022'!BT142</f>
        <v>0</v>
      </c>
      <c r="Q154" s="444">
        <f t="shared" si="10"/>
        <v>0</v>
      </c>
    </row>
    <row r="155" spans="1:17" ht="67.5" customHeight="1" x14ac:dyDescent="0.2">
      <c r="A155" s="437">
        <v>122</v>
      </c>
      <c r="B155" s="458" t="s">
        <v>329</v>
      </c>
      <c r="C155" s="442">
        <f>'2022'!B143</f>
        <v>51.795000000000002</v>
      </c>
      <c r="D155" s="443">
        <f>'2022'!BD143</f>
        <v>15.678862000000001</v>
      </c>
      <c r="E155" s="443">
        <f>'2022'!BE143</f>
        <v>68</v>
      </c>
      <c r="F155" s="443">
        <f>'2022'!BF143</f>
        <v>57</v>
      </c>
      <c r="G155" s="442">
        <f>'2022'!BG143</f>
        <v>0.30173100000000003</v>
      </c>
      <c r="H155" s="442">
        <f>'2022'!BH143</f>
        <v>1.3086230000000001</v>
      </c>
      <c r="I155" s="442">
        <f>'2022'!BI143</f>
        <v>1.1004923255140457</v>
      </c>
      <c r="J155" s="428">
        <f t="shared" si="7"/>
        <v>3.5087719298245612</v>
      </c>
      <c r="K155" s="444">
        <f>'2022'!BO143</f>
        <v>2</v>
      </c>
      <c r="L155" s="444"/>
      <c r="M155" s="444">
        <f>'2022'!BR143</f>
        <v>0</v>
      </c>
      <c r="N155" s="444">
        <f t="shared" si="6"/>
        <v>2</v>
      </c>
      <c r="O155" s="444">
        <f>'2022'!BT143</f>
        <v>0</v>
      </c>
      <c r="Q155" s="444">
        <f t="shared" si="10"/>
        <v>2</v>
      </c>
    </row>
    <row r="156" spans="1:17" ht="31.5" customHeight="1" x14ac:dyDescent="0.2">
      <c r="A156" s="437">
        <v>123</v>
      </c>
      <c r="B156" s="458" t="s">
        <v>174</v>
      </c>
      <c r="C156" s="442">
        <f>'2022'!B144</f>
        <v>10.686999999999999</v>
      </c>
      <c r="D156" s="443">
        <f>'2022'!BD144</f>
        <v>1.887629</v>
      </c>
      <c r="E156" s="443">
        <f>'2022'!BE144</f>
        <v>2</v>
      </c>
      <c r="F156" s="443">
        <f>'2022'!BF144</f>
        <v>3</v>
      </c>
      <c r="G156" s="442">
        <f>'2022'!BG144</f>
        <v>0.17657900000000001</v>
      </c>
      <c r="H156" s="442">
        <f>'2022'!BH144</f>
        <v>0.18709100000000001</v>
      </c>
      <c r="I156" s="442">
        <f>'2022'!BI144</f>
        <v>0.28071488724618698</v>
      </c>
      <c r="J156" s="428">
        <f t="shared" si="7"/>
        <v>0</v>
      </c>
      <c r="K156" s="444">
        <f>'2022'!BO144</f>
        <v>0</v>
      </c>
      <c r="L156" s="444"/>
      <c r="M156" s="444">
        <f>'2022'!BR144</f>
        <v>0</v>
      </c>
      <c r="N156" s="444">
        <f t="shared" si="6"/>
        <v>0</v>
      </c>
      <c r="O156" s="444">
        <f>'2022'!BT144</f>
        <v>0</v>
      </c>
      <c r="Q156" s="444">
        <f t="shared" si="10"/>
        <v>0</v>
      </c>
    </row>
    <row r="157" spans="1:17" ht="31.5" x14ac:dyDescent="0.2">
      <c r="A157" s="437">
        <v>124</v>
      </c>
      <c r="B157" s="458" t="s">
        <v>178</v>
      </c>
      <c r="C157" s="442">
        <f>'2022'!B145</f>
        <v>127.137</v>
      </c>
      <c r="D157" s="443">
        <f>'2022'!BD145</f>
        <v>26.382504999999998</v>
      </c>
      <c r="E157" s="443">
        <f>'2022'!BE145</f>
        <v>41</v>
      </c>
      <c r="F157" s="443">
        <f>'2022'!BF145</f>
        <v>39</v>
      </c>
      <c r="G157" s="442">
        <f>'2022'!BG145</f>
        <v>0.207512</v>
      </c>
      <c r="H157" s="442">
        <f>'2022'!BH145</f>
        <v>0.32248700000000002</v>
      </c>
      <c r="I157" s="442">
        <f>'2022'!BI145</f>
        <v>0.30675570447627365</v>
      </c>
      <c r="J157" s="428">
        <f t="shared" si="7"/>
        <v>2.5641025641025639</v>
      </c>
      <c r="K157" s="444">
        <f>'2022'!BO145</f>
        <v>1</v>
      </c>
      <c r="L157" s="444"/>
      <c r="M157" s="444">
        <f>'2022'!BR145</f>
        <v>0</v>
      </c>
      <c r="N157" s="444">
        <f t="shared" si="6"/>
        <v>0</v>
      </c>
      <c r="O157" s="444">
        <f>'2022'!BT145</f>
        <v>1</v>
      </c>
      <c r="Q157" s="444">
        <f t="shared" si="10"/>
        <v>0</v>
      </c>
    </row>
    <row r="158" spans="1:17" ht="31.5" x14ac:dyDescent="0.2">
      <c r="A158" s="438">
        <v>125</v>
      </c>
      <c r="B158" s="114" t="s">
        <v>177</v>
      </c>
      <c r="C158" s="442">
        <f>'2022'!B146</f>
        <v>119.479</v>
      </c>
      <c r="D158" s="443">
        <f>'2022'!BD146</f>
        <v>45.015549</v>
      </c>
      <c r="E158" s="443">
        <f>'2022'!BE146</f>
        <v>56</v>
      </c>
      <c r="F158" s="443">
        <f>'2022'!BF146</f>
        <v>88</v>
      </c>
      <c r="G158" s="442">
        <f>'2022'!BG146</f>
        <v>0.38646599999999998</v>
      </c>
      <c r="H158" s="442">
        <f>'2022'!BH146</f>
        <v>0.480769</v>
      </c>
      <c r="I158" s="442">
        <f>'2022'!BI146</f>
        <v>0.73653110588471615</v>
      </c>
      <c r="J158" s="428">
        <f t="shared" si="7"/>
        <v>2.2727272727272729</v>
      </c>
      <c r="K158" s="444">
        <f>'2022'!BO146</f>
        <v>2</v>
      </c>
      <c r="L158" s="439"/>
      <c r="M158" s="444">
        <f>'2022'!BR146</f>
        <v>0</v>
      </c>
      <c r="N158" s="444">
        <f t="shared" si="6"/>
        <v>2</v>
      </c>
      <c r="O158" s="444">
        <f>'2022'!BT146</f>
        <v>0</v>
      </c>
      <c r="Q158" s="444">
        <f t="shared" si="10"/>
        <v>2</v>
      </c>
    </row>
    <row r="159" spans="1:17" ht="47.25" x14ac:dyDescent="0.2">
      <c r="A159" s="437">
        <v>126</v>
      </c>
      <c r="B159" s="458" t="s">
        <v>330</v>
      </c>
      <c r="C159" s="442">
        <f>'2022'!B147</f>
        <v>19.553999999999998</v>
      </c>
      <c r="D159" s="443">
        <f>'2022'!BD147</f>
        <v>19.264081999999998</v>
      </c>
      <c r="E159" s="443">
        <f>'2022'!BE147</f>
        <v>21</v>
      </c>
      <c r="F159" s="443">
        <f>'2022'!BF147</f>
        <v>44</v>
      </c>
      <c r="G159" s="442">
        <f>'2022'!BG147</f>
        <v>0.98517299999999997</v>
      </c>
      <c r="H159" s="442">
        <f>'2022'!BH147</f>
        <v>1.073949</v>
      </c>
      <c r="I159" s="442">
        <f>'2022'!BI147</f>
        <v>2.2501789915106887</v>
      </c>
      <c r="J159" s="428">
        <f t="shared" si="7"/>
        <v>4.5454545454545459</v>
      </c>
      <c r="K159" s="444">
        <f>'2022'!BO147</f>
        <v>2</v>
      </c>
      <c r="L159" s="444"/>
      <c r="M159" s="444">
        <f>'2022'!BR147</f>
        <v>0</v>
      </c>
      <c r="N159" s="444">
        <f t="shared" si="6"/>
        <v>2</v>
      </c>
      <c r="O159" s="444">
        <f>'2022'!BT147</f>
        <v>0</v>
      </c>
      <c r="Q159" s="444">
        <f t="shared" si="10"/>
        <v>2</v>
      </c>
    </row>
    <row r="160" spans="1:17" ht="15.75" x14ac:dyDescent="0.2">
      <c r="A160" s="437"/>
      <c r="B160" s="89" t="s">
        <v>180</v>
      </c>
      <c r="C160" s="447"/>
      <c r="D160" s="446"/>
      <c r="E160" s="446"/>
      <c r="F160" s="446"/>
      <c r="G160" s="447"/>
      <c r="H160" s="447"/>
      <c r="I160" s="447"/>
      <c r="J160" s="428"/>
      <c r="K160" s="457"/>
      <c r="L160" s="444"/>
      <c r="M160" s="457"/>
      <c r="N160" s="444">
        <f t="shared" si="6"/>
        <v>0</v>
      </c>
      <c r="O160" s="457"/>
      <c r="Q160" s="444">
        <f t="shared" si="10"/>
        <v>0</v>
      </c>
    </row>
    <row r="161" spans="1:17" ht="31.5" x14ac:dyDescent="0.2">
      <c r="A161" s="437">
        <v>127</v>
      </c>
      <c r="B161" s="458" t="s">
        <v>185</v>
      </c>
      <c r="C161" s="442">
        <f>'2022'!B149</f>
        <v>1372</v>
      </c>
      <c r="D161" s="443">
        <f>'2022'!BD149</f>
        <v>1455.6683350000001</v>
      </c>
      <c r="E161" s="443">
        <f>'2022'!BE149</f>
        <v>3037</v>
      </c>
      <c r="F161" s="443">
        <f>'2022'!BF149</f>
        <v>2112</v>
      </c>
      <c r="G161" s="442">
        <f>'2022'!BG149</f>
        <v>1.060759</v>
      </c>
      <c r="H161" s="442">
        <f>'2022'!BH149</f>
        <v>2.2130890000000001</v>
      </c>
      <c r="I161" s="442">
        <f>'2022'!BI149</f>
        <v>1.5393586005830904</v>
      </c>
      <c r="J161" s="428">
        <f t="shared" si="7"/>
        <v>4.7348484848484844</v>
      </c>
      <c r="K161" s="444">
        <f>'2022'!BO149</f>
        <v>100</v>
      </c>
      <c r="L161" s="444"/>
      <c r="M161" s="444">
        <f>'2022'!BR149</f>
        <v>10</v>
      </c>
      <c r="N161" s="444">
        <f t="shared" si="6"/>
        <v>70</v>
      </c>
      <c r="O161" s="444">
        <f>'2022'!BT149</f>
        <v>20</v>
      </c>
      <c r="Q161" s="444">
        <f t="shared" si="10"/>
        <v>70</v>
      </c>
    </row>
    <row r="162" spans="1:17" ht="31.5" x14ac:dyDescent="0.2">
      <c r="A162" s="437">
        <v>128</v>
      </c>
      <c r="B162" s="458" t="s">
        <v>331</v>
      </c>
      <c r="C162" s="442">
        <f>'2022'!B150</f>
        <v>187.15</v>
      </c>
      <c r="D162" s="443">
        <f>'2022'!BD150</f>
        <v>271.22601300000002</v>
      </c>
      <c r="E162" s="443">
        <f>'2022'!BE150</f>
        <v>271</v>
      </c>
      <c r="F162" s="443">
        <f>'2022'!BF150</f>
        <v>197</v>
      </c>
      <c r="G162" s="442">
        <f>'2022'!BG150</f>
        <v>1.449244</v>
      </c>
      <c r="H162" s="442">
        <f>'2022'!BH150</f>
        <v>1.448013</v>
      </c>
      <c r="I162" s="442">
        <f>'2022'!BI150</f>
        <v>1.0526315789473684</v>
      </c>
      <c r="J162" s="428">
        <f t="shared" si="7"/>
        <v>4.5685279187817258</v>
      </c>
      <c r="K162" s="444">
        <f>'2022'!BO150</f>
        <v>9</v>
      </c>
      <c r="L162" s="444"/>
      <c r="M162" s="444">
        <f>'2022'!BR150</f>
        <v>0</v>
      </c>
      <c r="N162" s="444">
        <f t="shared" si="6"/>
        <v>9</v>
      </c>
      <c r="O162" s="444">
        <f>'2022'!BT150</f>
        <v>0</v>
      </c>
      <c r="Q162" s="444">
        <f t="shared" si="10"/>
        <v>9</v>
      </c>
    </row>
    <row r="163" spans="1:17" ht="45.75" customHeight="1" x14ac:dyDescent="0.2">
      <c r="A163" s="437">
        <v>129</v>
      </c>
      <c r="B163" s="458" t="s">
        <v>332</v>
      </c>
      <c r="C163" s="442">
        <f>'2022'!B151</f>
        <v>363.3</v>
      </c>
      <c r="D163" s="443">
        <f>'2022'!BD151</f>
        <v>606.870361</v>
      </c>
      <c r="E163" s="443">
        <f>'2022'!BE151</f>
        <v>643</v>
      </c>
      <c r="F163" s="443">
        <f>'2022'!BF151</f>
        <v>538</v>
      </c>
      <c r="G163" s="442">
        <f>'2022'!BG151</f>
        <v>1.6704159999999999</v>
      </c>
      <c r="H163" s="442">
        <f>'2022'!BH151</f>
        <v>1.769863</v>
      </c>
      <c r="I163" s="442">
        <f>'2022'!BI151</f>
        <v>1.4808698045692266</v>
      </c>
      <c r="J163" s="428">
        <f t="shared" si="7"/>
        <v>3.7174721189591078</v>
      </c>
      <c r="K163" s="444">
        <f>'2022'!BO151</f>
        <v>20</v>
      </c>
      <c r="L163" s="444"/>
      <c r="M163" s="444">
        <f>'2022'!BR151</f>
        <v>0</v>
      </c>
      <c r="N163" s="444">
        <f t="shared" si="6"/>
        <v>20</v>
      </c>
      <c r="O163" s="444">
        <f>'2022'!BT151</f>
        <v>0</v>
      </c>
      <c r="Q163" s="444">
        <f t="shared" si="10"/>
        <v>20</v>
      </c>
    </row>
    <row r="164" spans="1:17" ht="47.25" customHeight="1" x14ac:dyDescent="0.2">
      <c r="A164" s="437">
        <v>130</v>
      </c>
      <c r="B164" s="458" t="s">
        <v>333</v>
      </c>
      <c r="C164" s="442">
        <f>'2022'!B152</f>
        <v>394</v>
      </c>
      <c r="D164" s="443">
        <f>'2022'!BD152</f>
        <v>653.75903300000004</v>
      </c>
      <c r="E164" s="443">
        <f>'2022'!BE152</f>
        <v>618</v>
      </c>
      <c r="F164" s="443">
        <f>'2022'!BF152</f>
        <v>681</v>
      </c>
      <c r="G164" s="442">
        <f>'2022'!BG152</f>
        <v>1.6579489999999999</v>
      </c>
      <c r="H164" s="442">
        <f>'2022'!BH152</f>
        <v>1.5672630000000001</v>
      </c>
      <c r="I164" s="442">
        <f>'2022'!BI152</f>
        <v>1.7284263959390862</v>
      </c>
      <c r="J164" s="428">
        <f t="shared" si="7"/>
        <v>4.9926578560939792</v>
      </c>
      <c r="K164" s="444">
        <f>'2022'!BO152</f>
        <v>34</v>
      </c>
      <c r="L164" s="444"/>
      <c r="M164" s="444">
        <f>'2022'!BR152</f>
        <v>0</v>
      </c>
      <c r="N164" s="444">
        <f t="shared" si="6"/>
        <v>34</v>
      </c>
      <c r="O164" s="444">
        <f>'2022'!BT152</f>
        <v>0</v>
      </c>
      <c r="Q164" s="444">
        <f t="shared" si="10"/>
        <v>34</v>
      </c>
    </row>
    <row r="165" spans="1:17" ht="31.5" x14ac:dyDescent="0.2">
      <c r="A165" s="437">
        <v>131</v>
      </c>
      <c r="B165" s="458" t="s">
        <v>182</v>
      </c>
      <c r="C165" s="442">
        <f>'2022'!B153</f>
        <v>193</v>
      </c>
      <c r="D165" s="443">
        <f>'2022'!BD153</f>
        <v>278.15698200000003</v>
      </c>
      <c r="E165" s="443">
        <f>'2022'!BE153</f>
        <v>297</v>
      </c>
      <c r="F165" s="443">
        <f>'2022'!BF153</f>
        <v>422</v>
      </c>
      <c r="G165" s="442">
        <f>'2022'!BG153</f>
        <v>1.4343459999999999</v>
      </c>
      <c r="H165" s="442">
        <f>'2022'!BH153</f>
        <v>1.531512</v>
      </c>
      <c r="I165" s="442">
        <f>'2022'!BI153</f>
        <v>2.1865284974093266</v>
      </c>
      <c r="J165" s="428">
        <f t="shared" si="7"/>
        <v>4.9763033175355451</v>
      </c>
      <c r="K165" s="444">
        <f>'2022'!BO153</f>
        <v>21</v>
      </c>
      <c r="L165" s="444"/>
      <c r="M165" s="444">
        <f>'2022'!BR153</f>
        <v>0</v>
      </c>
      <c r="N165" s="444">
        <f t="shared" si="6"/>
        <v>21</v>
      </c>
      <c r="O165" s="444">
        <f>'2022'!BT153</f>
        <v>0</v>
      </c>
      <c r="Q165" s="444">
        <f t="shared" si="10"/>
        <v>21</v>
      </c>
    </row>
    <row r="166" spans="1:17" ht="47.25" x14ac:dyDescent="0.2">
      <c r="A166" s="438">
        <v>132</v>
      </c>
      <c r="B166" s="458" t="s">
        <v>334</v>
      </c>
      <c r="C166" s="442">
        <f>'2022'!B154</f>
        <v>264.7</v>
      </c>
      <c r="D166" s="443">
        <f>'2022'!BD154</f>
        <v>451.15103099999999</v>
      </c>
      <c r="E166" s="443">
        <f>'2022'!BE154</f>
        <v>441</v>
      </c>
      <c r="F166" s="443">
        <f>'2022'!BF154</f>
        <v>685</v>
      </c>
      <c r="G166" s="442">
        <f>'2022'!BG154</f>
        <v>1.704412</v>
      </c>
      <c r="H166" s="442">
        <f>'2022'!BH154</f>
        <v>1.6660619999999999</v>
      </c>
      <c r="I166" s="442">
        <f>'2022'!BI154</f>
        <v>2.5878352852285609</v>
      </c>
      <c r="J166" s="428">
        <f t="shared" si="7"/>
        <v>6.8613138686131396</v>
      </c>
      <c r="K166" s="444">
        <f>'2022'!BO154</f>
        <v>47</v>
      </c>
      <c r="L166" s="439"/>
      <c r="M166" s="444">
        <f>'2022'!BR154</f>
        <v>0</v>
      </c>
      <c r="N166" s="444">
        <f t="shared" ref="N166:N229" si="11">K166-M166-O166</f>
        <v>47</v>
      </c>
      <c r="O166" s="444">
        <f>'2022'!BT154</f>
        <v>0</v>
      </c>
      <c r="Q166" s="444">
        <f t="shared" si="10"/>
        <v>47</v>
      </c>
    </row>
    <row r="167" spans="1:17" ht="31.5" x14ac:dyDescent="0.2">
      <c r="A167" s="437">
        <v>133</v>
      </c>
      <c r="B167" s="458" t="s">
        <v>335</v>
      </c>
      <c r="C167" s="442">
        <f>'2022'!B155</f>
        <v>93.555000000000007</v>
      </c>
      <c r="D167" s="443">
        <f>'2022'!BD155</f>
        <v>140.37132299999999</v>
      </c>
      <c r="E167" s="443">
        <f>'2022'!BE155</f>
        <v>195</v>
      </c>
      <c r="F167" s="443">
        <f>'2022'!BF155</f>
        <v>188</v>
      </c>
      <c r="G167" s="442">
        <f>'2022'!BG155</f>
        <v>1.5004949999999999</v>
      </c>
      <c r="H167" s="442">
        <f>'2022'!BH155</f>
        <v>2.0844469999999999</v>
      </c>
      <c r="I167" s="442">
        <f>'2022'!BI155</f>
        <v>2.0095131206242316</v>
      </c>
      <c r="J167" s="428">
        <f t="shared" si="7"/>
        <v>4.7872340425531918</v>
      </c>
      <c r="K167" s="444">
        <f>'2022'!BO155</f>
        <v>9</v>
      </c>
      <c r="L167" s="444"/>
      <c r="M167" s="444">
        <f>'2022'!BR155</f>
        <v>0</v>
      </c>
      <c r="N167" s="444">
        <f t="shared" si="11"/>
        <v>9</v>
      </c>
      <c r="O167" s="444">
        <f>'2022'!BT155</f>
        <v>0</v>
      </c>
      <c r="Q167" s="444">
        <f t="shared" si="10"/>
        <v>9</v>
      </c>
    </row>
    <row r="168" spans="1:17" ht="15.75" x14ac:dyDescent="0.2">
      <c r="A168" s="437"/>
      <c r="B168" s="89" t="s">
        <v>187</v>
      </c>
      <c r="C168" s="447"/>
      <c r="D168" s="446"/>
      <c r="E168" s="446"/>
      <c r="F168" s="446"/>
      <c r="G168" s="447"/>
      <c r="H168" s="447"/>
      <c r="I168" s="447"/>
      <c r="J168" s="428"/>
      <c r="K168" s="457"/>
      <c r="L168" s="444"/>
      <c r="M168" s="457"/>
      <c r="N168" s="444">
        <f t="shared" si="11"/>
        <v>0</v>
      </c>
      <c r="O168" s="457"/>
      <c r="Q168" s="444">
        <f t="shared" si="10"/>
        <v>0</v>
      </c>
    </row>
    <row r="169" spans="1:17" ht="78.75" x14ac:dyDescent="0.2">
      <c r="A169" s="450">
        <v>134</v>
      </c>
      <c r="B169" s="49" t="s">
        <v>189</v>
      </c>
      <c r="C169" s="442">
        <f>'2022'!B157</f>
        <v>58.8</v>
      </c>
      <c r="D169" s="688">
        <f>'2022'!BD157</f>
        <v>238.577698</v>
      </c>
      <c r="E169" s="688">
        <f>'2022'!BE157</f>
        <v>384</v>
      </c>
      <c r="F169" s="443">
        <f>'2022'!BF157</f>
        <v>45</v>
      </c>
      <c r="G169" s="690">
        <f>'2022'!BG157</f>
        <v>0.82036200000000004</v>
      </c>
      <c r="H169" s="690">
        <f>'2022'!BH157</f>
        <v>1.3204039999999999</v>
      </c>
      <c r="I169" s="442">
        <f>'2022'!BI157</f>
        <v>0.76530612244897966</v>
      </c>
      <c r="J169" s="428">
        <f t="shared" ref="J169:J231" si="12">IF(K169&gt;0,K169/F169*100,0)</f>
        <v>2.2222222222222223</v>
      </c>
      <c r="K169" s="444">
        <f>'2022'!BO157</f>
        <v>1</v>
      </c>
      <c r="L169" s="444"/>
      <c r="M169" s="444">
        <f>'2022'!BR157</f>
        <v>0</v>
      </c>
      <c r="N169" s="444">
        <f t="shared" si="11"/>
        <v>1</v>
      </c>
      <c r="O169" s="444">
        <f>'2022'!BT157</f>
        <v>0</v>
      </c>
      <c r="Q169" s="444">
        <f t="shared" si="10"/>
        <v>1</v>
      </c>
    </row>
    <row r="170" spans="1:17" ht="78.75" x14ac:dyDescent="0.2">
      <c r="A170" s="450">
        <v>135</v>
      </c>
      <c r="B170" s="49" t="s">
        <v>190</v>
      </c>
      <c r="C170" s="442">
        <f>'2022'!B158</f>
        <v>17.8</v>
      </c>
      <c r="D170" s="692"/>
      <c r="E170" s="692"/>
      <c r="F170" s="443">
        <f>'2022'!BF158</f>
        <v>5</v>
      </c>
      <c r="G170" s="693"/>
      <c r="H170" s="693"/>
      <c r="I170" s="442">
        <f>'2022'!BI158</f>
        <v>0.28089887640449435</v>
      </c>
      <c r="J170" s="428">
        <f t="shared" si="12"/>
        <v>0</v>
      </c>
      <c r="K170" s="444">
        <f>'2022'!BO158</f>
        <v>0</v>
      </c>
      <c r="L170" s="444"/>
      <c r="M170" s="444">
        <f>'2022'!BR158</f>
        <v>0</v>
      </c>
      <c r="N170" s="444">
        <f t="shared" si="11"/>
        <v>0</v>
      </c>
      <c r="O170" s="444">
        <f>'2022'!BT158</f>
        <v>0</v>
      </c>
      <c r="Q170" s="444">
        <f t="shared" si="10"/>
        <v>0</v>
      </c>
    </row>
    <row r="171" spans="1:17" ht="78.75" x14ac:dyDescent="0.2">
      <c r="A171" s="450">
        <v>136</v>
      </c>
      <c r="B171" s="49" t="s">
        <v>191</v>
      </c>
      <c r="C171" s="442">
        <f>'2022'!B159</f>
        <v>30.8</v>
      </c>
      <c r="D171" s="692"/>
      <c r="E171" s="692"/>
      <c r="F171" s="443">
        <f>'2022'!BF159</f>
        <v>30</v>
      </c>
      <c r="G171" s="693"/>
      <c r="H171" s="693"/>
      <c r="I171" s="442">
        <f>'2022'!BI159</f>
        <v>0.97402597402597402</v>
      </c>
      <c r="J171" s="428">
        <f t="shared" si="12"/>
        <v>0</v>
      </c>
      <c r="K171" s="444">
        <f>'2022'!BO159</f>
        <v>0</v>
      </c>
      <c r="L171" s="444"/>
      <c r="M171" s="444">
        <f>'2022'!BR159</f>
        <v>0</v>
      </c>
      <c r="N171" s="444">
        <f t="shared" si="11"/>
        <v>0</v>
      </c>
      <c r="O171" s="444">
        <f>'2022'!BT159</f>
        <v>0</v>
      </c>
      <c r="Q171" s="444">
        <f t="shared" si="10"/>
        <v>0</v>
      </c>
    </row>
    <row r="172" spans="1:17" ht="78.75" x14ac:dyDescent="0.2">
      <c r="A172" s="450">
        <v>137</v>
      </c>
      <c r="B172" s="49" t="s">
        <v>192</v>
      </c>
      <c r="C172" s="442">
        <f>'2022'!B160</f>
        <v>20.399999999999999</v>
      </c>
      <c r="D172" s="692"/>
      <c r="E172" s="692"/>
      <c r="F172" s="443">
        <f>'2022'!BF160</f>
        <v>22</v>
      </c>
      <c r="G172" s="693"/>
      <c r="H172" s="693"/>
      <c r="I172" s="442">
        <f>'2022'!BI160</f>
        <v>1.0784313725490198</v>
      </c>
      <c r="J172" s="428">
        <f t="shared" si="12"/>
        <v>4.5454545454545459</v>
      </c>
      <c r="K172" s="444">
        <f>'2022'!BO160</f>
        <v>1</v>
      </c>
      <c r="L172" s="444"/>
      <c r="M172" s="444">
        <f>'2022'!BR160</f>
        <v>0</v>
      </c>
      <c r="N172" s="444">
        <f t="shared" si="11"/>
        <v>1</v>
      </c>
      <c r="O172" s="444">
        <f>'2022'!BT160</f>
        <v>0</v>
      </c>
      <c r="Q172" s="444">
        <f t="shared" si="10"/>
        <v>1</v>
      </c>
    </row>
    <row r="173" spans="1:17" ht="78.75" x14ac:dyDescent="0.2">
      <c r="A173" s="450">
        <v>138</v>
      </c>
      <c r="B173" s="49" t="s">
        <v>193</v>
      </c>
      <c r="C173" s="442">
        <f>'2022'!B161</f>
        <v>20.8</v>
      </c>
      <c r="D173" s="692"/>
      <c r="E173" s="692"/>
      <c r="F173" s="443">
        <f>'2022'!BF161</f>
        <v>20</v>
      </c>
      <c r="G173" s="693"/>
      <c r="H173" s="693"/>
      <c r="I173" s="442">
        <f>'2022'!BI161</f>
        <v>0.96153846153846145</v>
      </c>
      <c r="J173" s="428">
        <f t="shared" si="12"/>
        <v>0</v>
      </c>
      <c r="K173" s="444">
        <f>'2022'!BO161</f>
        <v>0</v>
      </c>
      <c r="L173" s="444"/>
      <c r="M173" s="444">
        <f>'2022'!BR161</f>
        <v>0</v>
      </c>
      <c r="N173" s="444">
        <f t="shared" si="11"/>
        <v>0</v>
      </c>
      <c r="O173" s="444">
        <f>'2022'!BT161</f>
        <v>0</v>
      </c>
      <c r="Q173" s="444">
        <f t="shared" si="10"/>
        <v>0</v>
      </c>
    </row>
    <row r="174" spans="1:17" ht="78.75" x14ac:dyDescent="0.2">
      <c r="A174" s="450">
        <v>139</v>
      </c>
      <c r="B174" s="49" t="s">
        <v>194</v>
      </c>
      <c r="C174" s="442">
        <f>'2022'!B162</f>
        <v>14.8</v>
      </c>
      <c r="D174" s="692"/>
      <c r="E174" s="692"/>
      <c r="F174" s="443">
        <f>'2022'!BF162</f>
        <v>22</v>
      </c>
      <c r="G174" s="693"/>
      <c r="H174" s="693"/>
      <c r="I174" s="442">
        <f>'2022'!BI162</f>
        <v>1.4864864864864864</v>
      </c>
      <c r="J174" s="428">
        <f t="shared" si="12"/>
        <v>4.5454545454545459</v>
      </c>
      <c r="K174" s="444">
        <f>'2022'!BO162</f>
        <v>1</v>
      </c>
      <c r="L174" s="444"/>
      <c r="M174" s="444">
        <f>'2022'!BR162</f>
        <v>0</v>
      </c>
      <c r="N174" s="444">
        <f t="shared" si="11"/>
        <v>1</v>
      </c>
      <c r="O174" s="444">
        <f>'2022'!BT162</f>
        <v>0</v>
      </c>
      <c r="Q174" s="444">
        <f t="shared" si="10"/>
        <v>1</v>
      </c>
    </row>
    <row r="175" spans="1:17" ht="78.75" x14ac:dyDescent="0.2">
      <c r="A175" s="450">
        <v>140</v>
      </c>
      <c r="B175" s="49" t="s">
        <v>195</v>
      </c>
      <c r="C175" s="442">
        <f>'2022'!B163</f>
        <v>8.6</v>
      </c>
      <c r="D175" s="692"/>
      <c r="E175" s="692"/>
      <c r="F175" s="443">
        <f>'2022'!BF163</f>
        <v>18</v>
      </c>
      <c r="G175" s="693"/>
      <c r="H175" s="693"/>
      <c r="I175" s="442">
        <f>'2022'!BI163</f>
        <v>2.0930232558139537</v>
      </c>
      <c r="J175" s="428">
        <f t="shared" si="12"/>
        <v>5.5555555555555554</v>
      </c>
      <c r="K175" s="444">
        <f>'2022'!BO163</f>
        <v>1</v>
      </c>
      <c r="L175" s="444"/>
      <c r="M175" s="444">
        <f>'2022'!BR163</f>
        <v>0</v>
      </c>
      <c r="N175" s="444">
        <f t="shared" si="11"/>
        <v>1</v>
      </c>
      <c r="O175" s="444">
        <f>'2022'!BT163</f>
        <v>0</v>
      </c>
      <c r="Q175" s="444">
        <f t="shared" si="10"/>
        <v>1</v>
      </c>
    </row>
    <row r="176" spans="1:17" ht="78.75" x14ac:dyDescent="0.2">
      <c r="A176" s="450">
        <v>141</v>
      </c>
      <c r="B176" s="49" t="s">
        <v>196</v>
      </c>
      <c r="C176" s="442">
        <f>'2022'!B164</f>
        <v>8</v>
      </c>
      <c r="D176" s="692"/>
      <c r="E176" s="692"/>
      <c r="F176" s="443">
        <f>'2022'!BF164</f>
        <v>23</v>
      </c>
      <c r="G176" s="693"/>
      <c r="H176" s="693"/>
      <c r="I176" s="442">
        <f>'2022'!BI164</f>
        <v>2.875</v>
      </c>
      <c r="J176" s="428">
        <f t="shared" si="12"/>
        <v>4.3478260869565215</v>
      </c>
      <c r="K176" s="444">
        <f>'2022'!BO164</f>
        <v>1</v>
      </c>
      <c r="L176" s="444"/>
      <c r="M176" s="444">
        <f>'2022'!BR164</f>
        <v>0</v>
      </c>
      <c r="N176" s="444">
        <f t="shared" si="11"/>
        <v>1</v>
      </c>
      <c r="O176" s="444">
        <f>'2022'!BT164</f>
        <v>0</v>
      </c>
      <c r="Q176" s="444">
        <f t="shared" si="10"/>
        <v>1</v>
      </c>
    </row>
    <row r="177" spans="1:17" ht="78.75" x14ac:dyDescent="0.2">
      <c r="A177" s="450">
        <v>142</v>
      </c>
      <c r="B177" s="49" t="s">
        <v>197</v>
      </c>
      <c r="C177" s="442">
        <f>'2022'!B165</f>
        <v>30.8</v>
      </c>
      <c r="D177" s="692"/>
      <c r="E177" s="692"/>
      <c r="F177" s="443">
        <f>'2022'!BF165</f>
        <v>24</v>
      </c>
      <c r="G177" s="693"/>
      <c r="H177" s="693"/>
      <c r="I177" s="442">
        <f>'2022'!BI165</f>
        <v>0.77922077922077926</v>
      </c>
      <c r="J177" s="428">
        <f t="shared" si="12"/>
        <v>0</v>
      </c>
      <c r="K177" s="444">
        <f>'2022'!BO165</f>
        <v>0</v>
      </c>
      <c r="L177" s="444"/>
      <c r="M177" s="444">
        <f>'2022'!BR165</f>
        <v>0</v>
      </c>
      <c r="N177" s="444">
        <f t="shared" si="11"/>
        <v>0</v>
      </c>
      <c r="O177" s="444">
        <f>'2022'!BT165</f>
        <v>0</v>
      </c>
      <c r="Q177" s="444">
        <f t="shared" si="10"/>
        <v>0</v>
      </c>
    </row>
    <row r="178" spans="1:17" ht="78.75" x14ac:dyDescent="0.2">
      <c r="A178" s="450">
        <v>143</v>
      </c>
      <c r="B178" s="49" t="s">
        <v>198</v>
      </c>
      <c r="C178" s="442">
        <f>'2022'!B166</f>
        <v>37.25</v>
      </c>
      <c r="D178" s="692"/>
      <c r="E178" s="692"/>
      <c r="F178" s="443">
        <f>'2022'!BF166</f>
        <v>31</v>
      </c>
      <c r="G178" s="693"/>
      <c r="H178" s="693"/>
      <c r="I178" s="442">
        <f>'2022'!BI166</f>
        <v>0.83221476510067116</v>
      </c>
      <c r="J178" s="428">
        <f t="shared" si="12"/>
        <v>0</v>
      </c>
      <c r="K178" s="444">
        <f>'2022'!BO166</f>
        <v>0</v>
      </c>
      <c r="L178" s="444"/>
      <c r="M178" s="444">
        <f>'2022'!BR166</f>
        <v>0</v>
      </c>
      <c r="N178" s="444">
        <f t="shared" si="11"/>
        <v>0</v>
      </c>
      <c r="O178" s="444">
        <f>'2022'!BT166</f>
        <v>0</v>
      </c>
      <c r="Q178" s="444">
        <f t="shared" si="10"/>
        <v>0</v>
      </c>
    </row>
    <row r="179" spans="1:17" ht="78.75" x14ac:dyDescent="0.2">
      <c r="A179" s="450">
        <v>144</v>
      </c>
      <c r="B179" s="49" t="s">
        <v>199</v>
      </c>
      <c r="C179" s="442">
        <f>'2022'!B167</f>
        <v>24.34</v>
      </c>
      <c r="D179" s="692"/>
      <c r="E179" s="692"/>
      <c r="F179" s="443">
        <f>'2022'!BF167</f>
        <v>7</v>
      </c>
      <c r="G179" s="693"/>
      <c r="H179" s="693"/>
      <c r="I179" s="442">
        <f>'2022'!BI167</f>
        <v>0.28759244042728022</v>
      </c>
      <c r="J179" s="428">
        <f t="shared" si="12"/>
        <v>0</v>
      </c>
      <c r="K179" s="444">
        <f>'2022'!BO167</f>
        <v>0</v>
      </c>
      <c r="L179" s="444"/>
      <c r="M179" s="444">
        <f>'2022'!BR167</f>
        <v>0</v>
      </c>
      <c r="N179" s="444">
        <f t="shared" si="11"/>
        <v>0</v>
      </c>
      <c r="O179" s="444">
        <f>'2022'!BT167</f>
        <v>0</v>
      </c>
      <c r="Q179" s="444">
        <f t="shared" si="10"/>
        <v>0</v>
      </c>
    </row>
    <row r="180" spans="1:17" ht="62.25" customHeight="1" x14ac:dyDescent="0.2">
      <c r="A180" s="438">
        <v>145</v>
      </c>
      <c r="B180" s="49" t="s">
        <v>200</v>
      </c>
      <c r="C180" s="442">
        <f>'2022'!B168</f>
        <v>30.8</v>
      </c>
      <c r="D180" s="689"/>
      <c r="E180" s="689"/>
      <c r="F180" s="443">
        <f>'2022'!BF168</f>
        <v>22</v>
      </c>
      <c r="G180" s="691"/>
      <c r="H180" s="691"/>
      <c r="I180" s="442">
        <f>'2022'!BI168</f>
        <v>0.7142857142857143</v>
      </c>
      <c r="J180" s="428">
        <f t="shared" si="12"/>
        <v>0</v>
      </c>
      <c r="K180" s="444">
        <f>'2022'!BO168</f>
        <v>0</v>
      </c>
      <c r="L180" s="439"/>
      <c r="M180" s="444">
        <f>'2022'!BR168</f>
        <v>0</v>
      </c>
      <c r="N180" s="444">
        <f t="shared" si="11"/>
        <v>0</v>
      </c>
      <c r="O180" s="444">
        <f>'2022'!BT168</f>
        <v>0</v>
      </c>
      <c r="P180" s="439"/>
      <c r="Q180" s="444">
        <f t="shared" si="10"/>
        <v>0</v>
      </c>
    </row>
    <row r="181" spans="1:17" ht="31.5" x14ac:dyDescent="0.2">
      <c r="A181" s="437">
        <v>146</v>
      </c>
      <c r="B181" s="458" t="s">
        <v>337</v>
      </c>
      <c r="C181" s="442">
        <f>'2022'!B169</f>
        <v>1020.3</v>
      </c>
      <c r="D181" s="443">
        <f>'2022'!BD169</f>
        <v>1037.3367920000001</v>
      </c>
      <c r="E181" s="443">
        <f>'2022'!BE169</f>
        <v>975</v>
      </c>
      <c r="F181" s="443">
        <f>'2022'!BF169</f>
        <v>1170</v>
      </c>
      <c r="G181" s="442">
        <f>'2022'!BG169</f>
        <v>0.92951300000000003</v>
      </c>
      <c r="H181" s="442">
        <f>'2022'!BH169</f>
        <v>0.95556700000000006</v>
      </c>
      <c r="I181" s="442">
        <f>'2022'!BI169</f>
        <v>1.1467215524845633</v>
      </c>
      <c r="J181" s="428">
        <f t="shared" si="12"/>
        <v>2.9914529914529915</v>
      </c>
      <c r="K181" s="444">
        <f>'2022'!BO169</f>
        <v>35</v>
      </c>
      <c r="L181" s="444"/>
      <c r="M181" s="444">
        <f>'2022'!BR169</f>
        <v>0</v>
      </c>
      <c r="N181" s="444">
        <f t="shared" si="11"/>
        <v>35</v>
      </c>
      <c r="O181" s="444">
        <f>'2022'!BT169</f>
        <v>0</v>
      </c>
      <c r="Q181" s="444">
        <f t="shared" si="10"/>
        <v>35</v>
      </c>
    </row>
    <row r="182" spans="1:17" ht="17.25" customHeight="1" x14ac:dyDescent="0.2">
      <c r="A182" s="438"/>
      <c r="B182" s="89" t="s">
        <v>201</v>
      </c>
      <c r="C182" s="447"/>
      <c r="D182" s="446"/>
      <c r="E182" s="446"/>
      <c r="F182" s="446"/>
      <c r="G182" s="447"/>
      <c r="H182" s="447"/>
      <c r="I182" s="447"/>
      <c r="J182" s="428"/>
      <c r="K182" s="457"/>
      <c r="L182" s="439"/>
      <c r="M182" s="457"/>
      <c r="N182" s="444">
        <f t="shared" si="11"/>
        <v>0</v>
      </c>
      <c r="O182" s="457"/>
      <c r="Q182" s="444">
        <f t="shared" si="10"/>
        <v>0</v>
      </c>
    </row>
    <row r="183" spans="1:17" ht="63" x14ac:dyDescent="0.2">
      <c r="A183" s="437">
        <v>147</v>
      </c>
      <c r="B183" s="458" t="s">
        <v>202</v>
      </c>
      <c r="C183" s="442">
        <f>'2022'!B171</f>
        <v>538.20000000000005</v>
      </c>
      <c r="D183" s="443">
        <f>'2022'!BD171</f>
        <v>778.93646200000001</v>
      </c>
      <c r="E183" s="443">
        <f>'2022'!BE171</f>
        <v>1021</v>
      </c>
      <c r="F183" s="443">
        <f>'2022'!BF171</f>
        <v>1351</v>
      </c>
      <c r="G183" s="442">
        <f>'2022'!BG171</f>
        <v>1.4472989999999999</v>
      </c>
      <c r="H183" s="442">
        <f>'2022'!BH171</f>
        <v>1.8970640000000001</v>
      </c>
      <c r="I183" s="442">
        <f>'2022'!BI171</f>
        <v>2.5102192493496838</v>
      </c>
      <c r="J183" s="428">
        <f t="shared" si="12"/>
        <v>6.9578090303478906</v>
      </c>
      <c r="K183" s="444">
        <f>'2022'!BO171</f>
        <v>94</v>
      </c>
      <c r="L183" s="444"/>
      <c r="M183" s="444">
        <f>'2022'!BR171</f>
        <v>0</v>
      </c>
      <c r="N183" s="444">
        <f t="shared" si="11"/>
        <v>94</v>
      </c>
      <c r="O183" s="444">
        <f>'2022'!BT171</f>
        <v>0</v>
      </c>
      <c r="Q183" s="444">
        <f t="shared" si="10"/>
        <v>94</v>
      </c>
    </row>
    <row r="184" spans="1:17" ht="15.75" x14ac:dyDescent="0.2">
      <c r="A184" s="437"/>
      <c r="B184" s="89" t="s">
        <v>203</v>
      </c>
      <c r="C184" s="447"/>
      <c r="D184" s="446"/>
      <c r="E184" s="446"/>
      <c r="F184" s="446"/>
      <c r="G184" s="447"/>
      <c r="H184" s="447"/>
      <c r="I184" s="447"/>
      <c r="J184" s="428">
        <f t="shared" si="12"/>
        <v>0</v>
      </c>
      <c r="K184" s="457"/>
      <c r="L184" s="444"/>
      <c r="M184" s="457"/>
      <c r="N184" s="444">
        <f t="shared" si="11"/>
        <v>0</v>
      </c>
      <c r="O184" s="457"/>
      <c r="Q184" s="444">
        <f t="shared" si="10"/>
        <v>0</v>
      </c>
    </row>
    <row r="185" spans="1:17" ht="50.25" customHeight="1" x14ac:dyDescent="0.2">
      <c r="A185" s="437">
        <v>148</v>
      </c>
      <c r="B185" s="458" t="s">
        <v>204</v>
      </c>
      <c r="C185" s="461">
        <f>'2022'!B173</f>
        <v>133.66200000000001</v>
      </c>
      <c r="D185" s="443">
        <f>'2022'!BD173</f>
        <v>2398.5959469999998</v>
      </c>
      <c r="E185" s="443">
        <f>'2022'!BE173</f>
        <v>155</v>
      </c>
      <c r="F185" s="443">
        <f>'2022'!BF173</f>
        <v>184</v>
      </c>
      <c r="G185" s="442">
        <f>'2022'!BG173</f>
        <v>1.0808390000000001</v>
      </c>
      <c r="H185" s="442">
        <f>'2022'!BH173</f>
        <v>1.1596359999999999</v>
      </c>
      <c r="I185" s="442">
        <f>'2022'!BI173</f>
        <v>1.3766066645718305</v>
      </c>
      <c r="J185" s="428">
        <f t="shared" si="12"/>
        <v>4.8913043478260869</v>
      </c>
      <c r="K185" s="444">
        <f>'2022'!BO173</f>
        <v>9</v>
      </c>
      <c r="L185" s="444"/>
      <c r="M185" s="444">
        <f>'2022'!BR173</f>
        <v>0</v>
      </c>
      <c r="N185" s="444">
        <f t="shared" si="11"/>
        <v>9</v>
      </c>
      <c r="O185" s="444">
        <f>'2022'!BT173</f>
        <v>0</v>
      </c>
      <c r="Q185" s="444">
        <f t="shared" si="10"/>
        <v>9</v>
      </c>
    </row>
    <row r="186" spans="1:17" ht="47.25" x14ac:dyDescent="0.2">
      <c r="A186" s="437">
        <v>149</v>
      </c>
      <c r="B186" s="458" t="s">
        <v>205</v>
      </c>
      <c r="C186" s="461">
        <f>'2022'!B174</f>
        <v>868.12699999999995</v>
      </c>
      <c r="D186" s="443">
        <f>'2022'!BD174</f>
        <v>0</v>
      </c>
      <c r="E186" s="443">
        <f>'2022'!BE174</f>
        <v>1642</v>
      </c>
      <c r="F186" s="443">
        <f>'2022'!BF174</f>
        <v>1692</v>
      </c>
      <c r="G186" s="442">
        <f>'2022'!BG174</f>
        <v>0</v>
      </c>
      <c r="H186" s="442">
        <f>'2022'!BH174</f>
        <v>1.8914280000000001</v>
      </c>
      <c r="I186" s="442">
        <f>'2022'!BI174</f>
        <v>1.9490235875626494</v>
      </c>
      <c r="J186" s="428">
        <f t="shared" si="12"/>
        <v>4.9645390070921991</v>
      </c>
      <c r="K186" s="444">
        <f>'2022'!BO174</f>
        <v>84</v>
      </c>
      <c r="L186" s="444"/>
      <c r="M186" s="444">
        <f>'2022'!BR174</f>
        <v>0</v>
      </c>
      <c r="N186" s="444">
        <f t="shared" si="11"/>
        <v>84</v>
      </c>
      <c r="O186" s="444">
        <f>'2022'!BT174</f>
        <v>0</v>
      </c>
      <c r="Q186" s="444">
        <f t="shared" si="10"/>
        <v>84</v>
      </c>
    </row>
    <row r="187" spans="1:17" ht="47.25" x14ac:dyDescent="0.2">
      <c r="A187" s="437">
        <v>150</v>
      </c>
      <c r="B187" s="458" t="s">
        <v>206</v>
      </c>
      <c r="C187" s="461">
        <f>'2022'!B175</f>
        <v>1249.8789999999999</v>
      </c>
      <c r="D187" s="443">
        <f>'2022'!BD175</f>
        <v>0</v>
      </c>
      <c r="E187" s="443">
        <f>'2022'!BE175</f>
        <v>1253</v>
      </c>
      <c r="F187" s="443">
        <f>'2022'!BF175</f>
        <v>1399</v>
      </c>
      <c r="G187" s="442">
        <f>'2022'!BG175</f>
        <v>0</v>
      </c>
      <c r="H187" s="442">
        <f>'2022'!BH175</f>
        <v>1.002497</v>
      </c>
      <c r="I187" s="442">
        <f>'2022'!BI175</f>
        <v>1.1193083490481879</v>
      </c>
      <c r="J187" s="428">
        <f t="shared" si="12"/>
        <v>4.9320943531093642</v>
      </c>
      <c r="K187" s="444">
        <f>'2022'!BO175</f>
        <v>69</v>
      </c>
      <c r="L187" s="444"/>
      <c r="M187" s="444">
        <f>'2022'!BR175</f>
        <v>0</v>
      </c>
      <c r="N187" s="444">
        <f t="shared" si="11"/>
        <v>69</v>
      </c>
      <c r="O187" s="444">
        <f>'2022'!BT175</f>
        <v>0</v>
      </c>
      <c r="Q187" s="444">
        <f t="shared" si="10"/>
        <v>69</v>
      </c>
    </row>
    <row r="188" spans="1:17" ht="63" x14ac:dyDescent="0.2">
      <c r="A188" s="437">
        <v>151</v>
      </c>
      <c r="B188" s="458" t="s">
        <v>209</v>
      </c>
      <c r="C188" s="442">
        <f>'2022'!B176</f>
        <v>387.9</v>
      </c>
      <c r="D188" s="443">
        <f>'2022'!BD176</f>
        <v>790.86273200000005</v>
      </c>
      <c r="E188" s="443">
        <f>'2022'!BE176</f>
        <v>700</v>
      </c>
      <c r="F188" s="443">
        <f>'2022'!BF176</f>
        <v>938</v>
      </c>
      <c r="G188" s="442">
        <f>'2022'!BG176</f>
        <v>2.0390890000000002</v>
      </c>
      <c r="H188" s="442">
        <f>'2022'!BH176</f>
        <v>1.8048169999999999</v>
      </c>
      <c r="I188" s="442">
        <f>'2022'!BI176</f>
        <v>2.4181490074761536</v>
      </c>
      <c r="J188" s="428">
        <f t="shared" si="12"/>
        <v>5.9701492537313428</v>
      </c>
      <c r="K188" s="444">
        <f>'2022'!BO176</f>
        <v>56</v>
      </c>
      <c r="L188" s="444"/>
      <c r="M188" s="444">
        <f>'2022'!BR176</f>
        <v>0</v>
      </c>
      <c r="N188" s="444">
        <f t="shared" si="11"/>
        <v>56</v>
      </c>
      <c r="O188" s="444">
        <f>'2022'!BT176</f>
        <v>0</v>
      </c>
      <c r="Q188" s="444">
        <f t="shared" si="10"/>
        <v>56</v>
      </c>
    </row>
    <row r="189" spans="1:17" ht="31.5" x14ac:dyDescent="0.2">
      <c r="A189" s="437">
        <v>152</v>
      </c>
      <c r="B189" s="458" t="s">
        <v>210</v>
      </c>
      <c r="C189" s="442">
        <f>'2022'!B177</f>
        <v>1.9339999999999999</v>
      </c>
      <c r="D189" s="443">
        <f>'2022'!BD177</f>
        <v>0</v>
      </c>
      <c r="E189" s="443">
        <f>'2022'!BE177</f>
        <v>0</v>
      </c>
      <c r="F189" s="443">
        <f>'2022'!BF177</f>
        <v>1</v>
      </c>
      <c r="G189" s="442">
        <f>'2022'!BG177</f>
        <v>0</v>
      </c>
      <c r="H189" s="442">
        <f>'2022'!BH177</f>
        <v>0</v>
      </c>
      <c r="I189" s="442">
        <f>'2022'!BI177</f>
        <v>0.51706308169596693</v>
      </c>
      <c r="J189" s="428">
        <f t="shared" si="12"/>
        <v>0</v>
      </c>
      <c r="K189" s="444">
        <f>'2022'!BO177</f>
        <v>0</v>
      </c>
      <c r="L189" s="444"/>
      <c r="M189" s="444">
        <f>'2022'!BR177</f>
        <v>0</v>
      </c>
      <c r="N189" s="444">
        <f t="shared" si="11"/>
        <v>0</v>
      </c>
      <c r="O189" s="444">
        <f>'2022'!BT177</f>
        <v>0</v>
      </c>
      <c r="Q189" s="444">
        <f t="shared" si="10"/>
        <v>0</v>
      </c>
    </row>
    <row r="190" spans="1:17" ht="47.25" x14ac:dyDescent="0.2">
      <c r="A190" s="437">
        <v>153</v>
      </c>
      <c r="B190" s="458" t="s">
        <v>338</v>
      </c>
      <c r="C190" s="461">
        <f>'2022'!B178</f>
        <v>103.86014</v>
      </c>
      <c r="D190" s="443">
        <f>'2022'!BD178</f>
        <v>0</v>
      </c>
      <c r="E190" s="443">
        <f>'2022'!BE178</f>
        <v>153</v>
      </c>
      <c r="F190" s="443">
        <f>'2022'!BF178</f>
        <v>162</v>
      </c>
      <c r="G190" s="442">
        <f>'2022'!BG178</f>
        <v>0</v>
      </c>
      <c r="H190" s="442">
        <f>'2022'!BH178</f>
        <v>2.173295</v>
      </c>
      <c r="I190" s="442">
        <f>'2022'!BI178</f>
        <v>1.5597899251820766</v>
      </c>
      <c r="J190" s="428">
        <f t="shared" si="12"/>
        <v>4.9382716049382713</v>
      </c>
      <c r="K190" s="444">
        <f>'2022'!BO178</f>
        <v>8</v>
      </c>
      <c r="L190" s="444"/>
      <c r="M190" s="444">
        <f>'2022'!BR178</f>
        <v>0</v>
      </c>
      <c r="N190" s="444">
        <f t="shared" si="11"/>
        <v>8</v>
      </c>
      <c r="O190" s="444">
        <f>'2022'!BT178</f>
        <v>0</v>
      </c>
      <c r="Q190" s="444">
        <f t="shared" si="10"/>
        <v>8</v>
      </c>
    </row>
    <row r="191" spans="1:17" ht="47.25" x14ac:dyDescent="0.2">
      <c r="A191" s="437">
        <v>154</v>
      </c>
      <c r="B191" s="458" t="s">
        <v>339</v>
      </c>
      <c r="C191" s="442">
        <f>'2022'!B179</f>
        <v>385.73099999999999</v>
      </c>
      <c r="D191" s="443">
        <f>'2022'!BD179</f>
        <v>769.85266100000001</v>
      </c>
      <c r="E191" s="443">
        <f>'2022'!BE179</f>
        <v>925</v>
      </c>
      <c r="F191" s="443">
        <f>'2022'!BF179</f>
        <v>948</v>
      </c>
      <c r="G191" s="442">
        <f>'2022'!BG179</f>
        <v>1.9512419999999999</v>
      </c>
      <c r="H191" s="442">
        <f>'2022'!BH179</f>
        <v>2.3444729999999998</v>
      </c>
      <c r="I191" s="442">
        <f>'2022'!BI179</f>
        <v>2.4576712786890345</v>
      </c>
      <c r="J191" s="428">
        <f t="shared" si="12"/>
        <v>3.6919831223628692</v>
      </c>
      <c r="K191" s="444">
        <f>'2022'!BO179</f>
        <v>35</v>
      </c>
      <c r="L191" s="444"/>
      <c r="M191" s="444">
        <f>'2022'!BR179</f>
        <v>0</v>
      </c>
      <c r="N191" s="444">
        <f t="shared" si="11"/>
        <v>35</v>
      </c>
      <c r="O191" s="444">
        <f>'2022'!BT179</f>
        <v>0</v>
      </c>
      <c r="Q191" s="444">
        <f t="shared" si="10"/>
        <v>35</v>
      </c>
    </row>
    <row r="192" spans="1:17" ht="31.5" x14ac:dyDescent="0.2">
      <c r="A192" s="437">
        <v>155</v>
      </c>
      <c r="B192" s="116" t="s">
        <v>444</v>
      </c>
      <c r="C192" s="442">
        <f>'2022'!B180</f>
        <v>16.981999999999999</v>
      </c>
      <c r="D192" s="688">
        <f>'2022'!BD180</f>
        <v>429.69305400000002</v>
      </c>
      <c r="E192" s="688">
        <f>'2022'!BE180</f>
        <v>344</v>
      </c>
      <c r="F192" s="443">
        <f>'2022'!BF180</f>
        <v>40</v>
      </c>
      <c r="G192" s="690">
        <f>'2022'!BG180</f>
        <v>1.8761429999999999</v>
      </c>
      <c r="H192" s="690">
        <f>'2022'!BH180</f>
        <v>2.1635219999999999</v>
      </c>
      <c r="I192" s="442">
        <f>'2022'!BI180</f>
        <v>2.3554351666470383</v>
      </c>
      <c r="J192" s="428">
        <f t="shared" si="12"/>
        <v>5</v>
      </c>
      <c r="K192" s="444">
        <f>'2022'!BO180</f>
        <v>2</v>
      </c>
      <c r="L192" s="444"/>
      <c r="M192" s="444">
        <f>'2022'!BR180</f>
        <v>0</v>
      </c>
      <c r="N192" s="444">
        <f t="shared" si="11"/>
        <v>1</v>
      </c>
      <c r="O192" s="444">
        <f>'2022'!BT180</f>
        <v>1</v>
      </c>
      <c r="Q192" s="444">
        <f t="shared" si="10"/>
        <v>1</v>
      </c>
    </row>
    <row r="193" spans="1:17" ht="47.25" x14ac:dyDescent="0.2">
      <c r="A193" s="437">
        <v>156</v>
      </c>
      <c r="B193" s="116" t="s">
        <v>445</v>
      </c>
      <c r="C193" s="442">
        <f>'2022'!B181</f>
        <v>114.56699999999999</v>
      </c>
      <c r="D193" s="692"/>
      <c r="E193" s="692"/>
      <c r="F193" s="443">
        <f>'2022'!BF181</f>
        <v>180</v>
      </c>
      <c r="G193" s="693"/>
      <c r="H193" s="693"/>
      <c r="I193" s="442">
        <f>'2022'!BI181</f>
        <v>1.5711330487836812</v>
      </c>
      <c r="J193" s="428">
        <f t="shared" si="12"/>
        <v>5</v>
      </c>
      <c r="K193" s="444">
        <f>'2022'!BO181</f>
        <v>9</v>
      </c>
      <c r="L193" s="444"/>
      <c r="M193" s="444">
        <f>'2022'!BR181</f>
        <v>1</v>
      </c>
      <c r="N193" s="444">
        <f t="shared" si="11"/>
        <v>6</v>
      </c>
      <c r="O193" s="444">
        <f>'2022'!BT181</f>
        <v>2</v>
      </c>
      <c r="Q193" s="444">
        <f t="shared" si="10"/>
        <v>6</v>
      </c>
    </row>
    <row r="194" spans="1:17" ht="47.25" x14ac:dyDescent="0.2">
      <c r="A194" s="437">
        <v>157</v>
      </c>
      <c r="B194" s="116" t="s">
        <v>446</v>
      </c>
      <c r="C194" s="442">
        <f>'2022'!B182</f>
        <v>15.319000000000001</v>
      </c>
      <c r="D194" s="692"/>
      <c r="E194" s="692"/>
      <c r="F194" s="443">
        <f>'2022'!BF182</f>
        <v>28</v>
      </c>
      <c r="G194" s="693"/>
      <c r="H194" s="693"/>
      <c r="I194" s="442">
        <f>'2022'!BI182</f>
        <v>1.8277955480122723</v>
      </c>
      <c r="J194" s="428">
        <f t="shared" si="12"/>
        <v>3.5714285714285712</v>
      </c>
      <c r="K194" s="444">
        <f>'2022'!BO182</f>
        <v>1</v>
      </c>
      <c r="L194" s="444"/>
      <c r="M194" s="444">
        <f>'2022'!BR182</f>
        <v>0</v>
      </c>
      <c r="N194" s="444">
        <f t="shared" si="11"/>
        <v>0</v>
      </c>
      <c r="O194" s="444">
        <f>'2022'!BT182</f>
        <v>1</v>
      </c>
      <c r="Q194" s="444">
        <f t="shared" si="10"/>
        <v>0</v>
      </c>
    </row>
    <row r="195" spans="1:17" ht="47.25" x14ac:dyDescent="0.2">
      <c r="A195" s="437">
        <v>158</v>
      </c>
      <c r="B195" s="116" t="s">
        <v>447</v>
      </c>
      <c r="C195" s="442">
        <f>'2022'!B183</f>
        <v>8.5980000000000008</v>
      </c>
      <c r="D195" s="692"/>
      <c r="E195" s="692"/>
      <c r="F195" s="443">
        <f>'2022'!BF183</f>
        <v>22</v>
      </c>
      <c r="G195" s="693"/>
      <c r="H195" s="693"/>
      <c r="I195" s="442">
        <f>'2022'!BI183</f>
        <v>2.5587345894394042</v>
      </c>
      <c r="J195" s="428">
        <f t="shared" si="12"/>
        <v>4.5454545454545459</v>
      </c>
      <c r="K195" s="444">
        <f>'2022'!BO183</f>
        <v>1</v>
      </c>
      <c r="L195" s="444"/>
      <c r="M195" s="444">
        <f>'2022'!BR183</f>
        <v>0</v>
      </c>
      <c r="N195" s="444">
        <f t="shared" si="11"/>
        <v>0</v>
      </c>
      <c r="O195" s="444">
        <f>'2022'!BT183</f>
        <v>1</v>
      </c>
      <c r="Q195" s="444">
        <f t="shared" si="10"/>
        <v>0</v>
      </c>
    </row>
    <row r="196" spans="1:17" ht="31.5" x14ac:dyDescent="0.2">
      <c r="A196" s="437">
        <v>159</v>
      </c>
      <c r="B196" s="116" t="s">
        <v>448</v>
      </c>
      <c r="C196" s="442">
        <f>'2022'!B184</f>
        <v>13.641</v>
      </c>
      <c r="D196" s="689"/>
      <c r="E196" s="689"/>
      <c r="F196" s="443">
        <f>'2022'!BF184</f>
        <v>22</v>
      </c>
      <c r="G196" s="691"/>
      <c r="H196" s="691"/>
      <c r="I196" s="442">
        <f>'2022'!BI184</f>
        <v>1.6127849864379444</v>
      </c>
      <c r="J196" s="428">
        <f t="shared" si="12"/>
        <v>4.5454545454545459</v>
      </c>
      <c r="K196" s="444">
        <f>'2022'!BO184</f>
        <v>1</v>
      </c>
      <c r="L196" s="444"/>
      <c r="M196" s="444">
        <f>'2022'!BR184</f>
        <v>0</v>
      </c>
      <c r="N196" s="444">
        <f t="shared" si="11"/>
        <v>0</v>
      </c>
      <c r="O196" s="444">
        <f>'2022'!BT184</f>
        <v>1</v>
      </c>
      <c r="Q196" s="444">
        <f t="shared" si="10"/>
        <v>0</v>
      </c>
    </row>
    <row r="197" spans="1:17" ht="30.75" customHeight="1" x14ac:dyDescent="0.2">
      <c r="A197" s="437">
        <v>160</v>
      </c>
      <c r="B197" s="458" t="s">
        <v>217</v>
      </c>
      <c r="C197" s="442">
        <f>'2022'!B185</f>
        <v>52</v>
      </c>
      <c r="D197" s="443">
        <f>'2022'!BD185</f>
        <v>103.283722</v>
      </c>
      <c r="E197" s="443">
        <f>'2022'!BE185</f>
        <v>110</v>
      </c>
      <c r="F197" s="443">
        <f>'2022'!BF185</f>
        <v>164</v>
      </c>
      <c r="G197" s="442">
        <f>'2022'!BG185</f>
        <v>1.987066</v>
      </c>
      <c r="H197" s="442">
        <f>'2022'!BH185</f>
        <v>2.1162800000000002</v>
      </c>
      <c r="I197" s="442">
        <f>'2022'!BI185</f>
        <v>3.1538461538461537</v>
      </c>
      <c r="J197" s="428">
        <f t="shared" si="12"/>
        <v>5.4878048780487809</v>
      </c>
      <c r="K197" s="444">
        <f>'2022'!BO185</f>
        <v>9</v>
      </c>
      <c r="L197" s="444"/>
      <c r="M197" s="444">
        <f>'2022'!BR185</f>
        <v>0</v>
      </c>
      <c r="N197" s="444">
        <f t="shared" si="11"/>
        <v>9</v>
      </c>
      <c r="O197" s="444">
        <f>'2022'!BT185</f>
        <v>0</v>
      </c>
      <c r="Q197" s="444">
        <f t="shared" si="10"/>
        <v>9</v>
      </c>
    </row>
    <row r="198" spans="1:17" ht="30.75" customHeight="1" x14ac:dyDescent="0.2">
      <c r="A198" s="437">
        <v>161</v>
      </c>
      <c r="B198" s="458" t="s">
        <v>222</v>
      </c>
      <c r="C198" s="442">
        <f>'2022'!B186</f>
        <v>52.7</v>
      </c>
      <c r="D198" s="443">
        <f>'2022'!BD186</f>
        <v>105.207848</v>
      </c>
      <c r="E198" s="443">
        <f>'2022'!BE186</f>
        <v>123</v>
      </c>
      <c r="F198" s="443">
        <f>'2022'!BF186</f>
        <v>115</v>
      </c>
      <c r="G198" s="442">
        <f>'2022'!BG186</f>
        <v>1.996051</v>
      </c>
      <c r="H198" s="442">
        <f>'2022'!BH186</f>
        <v>2.333612</v>
      </c>
      <c r="I198" s="442">
        <f>'2022'!BI186</f>
        <v>2.1821631878557874</v>
      </c>
      <c r="J198" s="428">
        <f t="shared" si="12"/>
        <v>6.9565217391304346</v>
      </c>
      <c r="K198" s="444">
        <f>'2022'!BO186</f>
        <v>8</v>
      </c>
      <c r="L198" s="444"/>
      <c r="M198" s="444">
        <f>'2022'!BR186</f>
        <v>0</v>
      </c>
      <c r="N198" s="444">
        <f t="shared" si="11"/>
        <v>8</v>
      </c>
      <c r="O198" s="444">
        <f>'2022'!BT186</f>
        <v>0</v>
      </c>
      <c r="Q198" s="444">
        <f t="shared" si="10"/>
        <v>8</v>
      </c>
    </row>
    <row r="199" spans="1:17" ht="31.5" customHeight="1" x14ac:dyDescent="0.2">
      <c r="A199" s="438">
        <v>162</v>
      </c>
      <c r="B199" s="458" t="s">
        <v>221</v>
      </c>
      <c r="C199" s="442">
        <f>'2022'!B187</f>
        <v>34.1</v>
      </c>
      <c r="D199" s="443">
        <f>'2022'!BD187</f>
        <v>102.625237</v>
      </c>
      <c r="E199" s="443">
        <f>'2022'!BE187</f>
        <v>100</v>
      </c>
      <c r="F199" s="443">
        <f>'2022'!BF187</f>
        <v>87</v>
      </c>
      <c r="G199" s="442">
        <f>'2022'!BG187</f>
        <v>3.0107740000000001</v>
      </c>
      <c r="H199" s="442">
        <f>'2022'!BH187</f>
        <v>2.9337559999999998</v>
      </c>
      <c r="I199" s="442">
        <f>'2022'!BI187</f>
        <v>2.5513196480938416</v>
      </c>
      <c r="J199" s="428">
        <f t="shared" si="12"/>
        <v>6.8965517241379306</v>
      </c>
      <c r="K199" s="444">
        <f>'2022'!BO187</f>
        <v>6</v>
      </c>
      <c r="L199" s="439"/>
      <c r="M199" s="444">
        <f>'2022'!BR187</f>
        <v>0</v>
      </c>
      <c r="N199" s="444">
        <f t="shared" si="11"/>
        <v>6</v>
      </c>
      <c r="O199" s="444">
        <f>'2022'!BT187</f>
        <v>0</v>
      </c>
      <c r="Q199" s="444">
        <f t="shared" si="10"/>
        <v>6</v>
      </c>
    </row>
    <row r="200" spans="1:17" ht="30" customHeight="1" x14ac:dyDescent="0.2">
      <c r="A200" s="437">
        <v>163</v>
      </c>
      <c r="B200" s="458" t="s">
        <v>218</v>
      </c>
      <c r="C200" s="442">
        <f>'2022'!B188</f>
        <v>18.399999999999999</v>
      </c>
      <c r="D200" s="443">
        <f>'2022'!BD188</f>
        <v>42.442901999999997</v>
      </c>
      <c r="E200" s="443">
        <f>'2022'!BE188</f>
        <v>48</v>
      </c>
      <c r="F200" s="443">
        <f>'2022'!BF188</f>
        <v>37</v>
      </c>
      <c r="G200" s="442">
        <f>'2022'!BG188</f>
        <v>2.3041749999999999</v>
      </c>
      <c r="H200" s="442">
        <f>'2022'!BH188</f>
        <v>2.6058629999999998</v>
      </c>
      <c r="I200" s="442">
        <f>'2022'!BI188</f>
        <v>2.0108695652173916</v>
      </c>
      <c r="J200" s="428">
        <f t="shared" si="12"/>
        <v>5.4054054054054053</v>
      </c>
      <c r="K200" s="444">
        <f>'2022'!BO188</f>
        <v>2</v>
      </c>
      <c r="L200" s="444"/>
      <c r="M200" s="444">
        <f>'2022'!BR188</f>
        <v>0</v>
      </c>
      <c r="N200" s="444">
        <f t="shared" si="11"/>
        <v>2</v>
      </c>
      <c r="O200" s="444">
        <f>'2022'!BT188</f>
        <v>0</v>
      </c>
      <c r="Q200" s="444">
        <f t="shared" si="10"/>
        <v>2</v>
      </c>
    </row>
    <row r="201" spans="1:17" ht="47.25" x14ac:dyDescent="0.2">
      <c r="A201" s="437">
        <v>164</v>
      </c>
      <c r="B201" s="458" t="s">
        <v>220</v>
      </c>
      <c r="C201" s="442">
        <f>'2022'!B189</f>
        <v>48.5</v>
      </c>
      <c r="D201" s="443">
        <f>'2022'!BD189</f>
        <v>127.875908</v>
      </c>
      <c r="E201" s="443">
        <f>'2022'!BE189</f>
        <v>154</v>
      </c>
      <c r="F201" s="443">
        <f>'2022'!BF189</f>
        <v>196</v>
      </c>
      <c r="G201" s="442">
        <f>'2022'!BG189</f>
        <v>2.637378</v>
      </c>
      <c r="H201" s="442">
        <f>'2022'!BH189</f>
        <v>3.1761750000000002</v>
      </c>
      <c r="I201" s="442">
        <f>'2022'!BI189</f>
        <v>4.0412371134020617</v>
      </c>
      <c r="J201" s="428">
        <f t="shared" si="12"/>
        <v>5.6122448979591839</v>
      </c>
      <c r="K201" s="444">
        <f>'2022'!BO189</f>
        <v>11</v>
      </c>
      <c r="L201" s="444"/>
      <c r="M201" s="444">
        <f>'2022'!BR189</f>
        <v>0</v>
      </c>
      <c r="N201" s="444">
        <f t="shared" si="11"/>
        <v>11</v>
      </c>
      <c r="O201" s="444">
        <f>'2022'!BT189</f>
        <v>0</v>
      </c>
      <c r="Q201" s="444">
        <f t="shared" si="10"/>
        <v>11</v>
      </c>
    </row>
    <row r="202" spans="1:17" ht="47.25" x14ac:dyDescent="0.2">
      <c r="A202" s="438">
        <v>165</v>
      </c>
      <c r="B202" s="458" t="s">
        <v>219</v>
      </c>
      <c r="C202" s="442">
        <f>'2022'!B190</f>
        <v>45.7</v>
      </c>
      <c r="D202" s="443">
        <f>'2022'!BD190</f>
        <v>92.452911</v>
      </c>
      <c r="E202" s="443">
        <f>'2022'!BE190</f>
        <v>90</v>
      </c>
      <c r="F202" s="443">
        <f>'2022'!BF190</f>
        <v>118</v>
      </c>
      <c r="G202" s="442">
        <f>'2022'!BG190</f>
        <v>2.025255</v>
      </c>
      <c r="H202" s="442">
        <f>'2022'!BH190</f>
        <v>1.971522</v>
      </c>
      <c r="I202" s="442">
        <f>'2022'!BI190</f>
        <v>2.5820568927789931</v>
      </c>
      <c r="J202" s="428">
        <f t="shared" si="12"/>
        <v>6.7796610169491522</v>
      </c>
      <c r="K202" s="444">
        <f>'2022'!BO190</f>
        <v>8</v>
      </c>
      <c r="L202" s="439"/>
      <c r="M202" s="444">
        <f>'2022'!BR190</f>
        <v>0</v>
      </c>
      <c r="N202" s="444">
        <f t="shared" si="11"/>
        <v>8</v>
      </c>
      <c r="O202" s="444">
        <f>'2022'!BT190</f>
        <v>0</v>
      </c>
      <c r="Q202" s="444">
        <f t="shared" si="10"/>
        <v>8</v>
      </c>
    </row>
    <row r="203" spans="1:17" ht="45" customHeight="1" x14ac:dyDescent="0.2">
      <c r="A203" s="437">
        <v>166</v>
      </c>
      <c r="B203" s="458" t="s">
        <v>208</v>
      </c>
      <c r="C203" s="442">
        <f>'2022'!B191</f>
        <v>85.331000000000003</v>
      </c>
      <c r="D203" s="443">
        <f>'2022'!BD191</f>
        <v>173.62889100000001</v>
      </c>
      <c r="E203" s="443">
        <f>'2022'!BE191</f>
        <v>187</v>
      </c>
      <c r="F203" s="443">
        <f>'2022'!BF191</f>
        <v>190</v>
      </c>
      <c r="G203" s="442">
        <f>'2022'!BG191</f>
        <v>2.0347689999999998</v>
      </c>
      <c r="H203" s="442">
        <f>'2022'!BH191</f>
        <v>2.1914660000000001</v>
      </c>
      <c r="I203" s="442">
        <f>'2022'!BI191</f>
        <v>2.2266233842331626</v>
      </c>
      <c r="J203" s="428">
        <f t="shared" si="12"/>
        <v>6.8421052631578956</v>
      </c>
      <c r="K203" s="444">
        <f>'2022'!BO191</f>
        <v>13</v>
      </c>
      <c r="L203" s="444"/>
      <c r="M203" s="444">
        <f>'2022'!BR191</f>
        <v>0</v>
      </c>
      <c r="N203" s="444">
        <f t="shared" si="11"/>
        <v>13</v>
      </c>
      <c r="O203" s="444">
        <f>'2022'!BT191</f>
        <v>0</v>
      </c>
      <c r="Q203" s="444">
        <f t="shared" si="10"/>
        <v>13</v>
      </c>
    </row>
    <row r="204" spans="1:17" ht="15.75" x14ac:dyDescent="0.2">
      <c r="A204" s="437"/>
      <c r="B204" s="89" t="s">
        <v>223</v>
      </c>
      <c r="C204" s="447"/>
      <c r="D204" s="446"/>
      <c r="E204" s="446"/>
      <c r="F204" s="446"/>
      <c r="G204" s="447"/>
      <c r="H204" s="447"/>
      <c r="I204" s="447"/>
      <c r="J204" s="428">
        <f t="shared" si="12"/>
        <v>0</v>
      </c>
      <c r="K204" s="457"/>
      <c r="L204" s="444"/>
      <c r="M204" s="457"/>
      <c r="N204" s="444">
        <f t="shared" si="11"/>
        <v>0</v>
      </c>
      <c r="O204" s="457"/>
      <c r="Q204" s="444">
        <f t="shared" si="10"/>
        <v>0</v>
      </c>
    </row>
    <row r="205" spans="1:17" ht="48.75" customHeight="1" x14ac:dyDescent="0.2">
      <c r="A205" s="437">
        <v>167</v>
      </c>
      <c r="B205" s="458" t="s">
        <v>224</v>
      </c>
      <c r="C205" s="461">
        <f>'2022'!B193</f>
        <v>3221.3</v>
      </c>
      <c r="D205" s="443">
        <f>'2022'!BD193</f>
        <v>3045.5266109999998</v>
      </c>
      <c r="E205" s="443">
        <f>'2022'!BE193</f>
        <v>3128</v>
      </c>
      <c r="F205" s="443">
        <f>'2022'!BF193</f>
        <v>2413</v>
      </c>
      <c r="G205" s="442">
        <f>'2022'!BG193</f>
        <v>0.95498000000000005</v>
      </c>
      <c r="H205" s="442">
        <f>'2022'!BH193</f>
        <v>0.98084099999999996</v>
      </c>
      <c r="I205" s="442">
        <f>'2022'!BI193</f>
        <v>0.74907645981436066</v>
      </c>
      <c r="J205" s="428">
        <f t="shared" si="12"/>
        <v>2.9838375466224618</v>
      </c>
      <c r="K205" s="444">
        <f>'2022'!BO193</f>
        <v>72</v>
      </c>
      <c r="L205" s="444"/>
      <c r="M205" s="444">
        <f>'2022'!BR193</f>
        <v>0</v>
      </c>
      <c r="N205" s="444">
        <f t="shared" si="11"/>
        <v>72</v>
      </c>
      <c r="O205" s="444">
        <f>'2022'!BT193</f>
        <v>0</v>
      </c>
      <c r="Q205" s="444">
        <f t="shared" si="10"/>
        <v>72</v>
      </c>
    </row>
    <row r="206" spans="1:17" ht="31.5" x14ac:dyDescent="0.2">
      <c r="A206" s="438">
        <v>168</v>
      </c>
      <c r="B206" s="456" t="s">
        <v>293</v>
      </c>
      <c r="C206" s="442">
        <f>'2022'!B194</f>
        <v>0</v>
      </c>
      <c r="D206" s="443">
        <f>'2022'!BD194</f>
        <v>0</v>
      </c>
      <c r="E206" s="443">
        <f>'2022'!BE194</f>
        <v>0</v>
      </c>
      <c r="F206" s="443">
        <f>'2022'!BF194</f>
        <v>0</v>
      </c>
      <c r="G206" s="442">
        <f>'2022'!BG194</f>
        <v>0</v>
      </c>
      <c r="H206" s="442">
        <f>'2022'!BH194</f>
        <v>0</v>
      </c>
      <c r="I206" s="442">
        <f>'2022'!BI194</f>
        <v>0</v>
      </c>
      <c r="J206" s="486"/>
      <c r="K206" s="444">
        <f>'2022'!BO194</f>
        <v>0</v>
      </c>
      <c r="L206" s="439"/>
      <c r="M206" s="444">
        <f>'2022'!BR194</f>
        <v>0</v>
      </c>
      <c r="N206" s="444">
        <f t="shared" si="11"/>
        <v>0</v>
      </c>
      <c r="O206" s="444">
        <f>'2022'!BT194</f>
        <v>0</v>
      </c>
      <c r="Q206" s="444">
        <f t="shared" si="10"/>
        <v>0</v>
      </c>
    </row>
    <row r="207" spans="1:17" ht="15.75" x14ac:dyDescent="0.2">
      <c r="A207" s="437"/>
      <c r="B207" s="89" t="s">
        <v>225</v>
      </c>
      <c r="C207" s="447"/>
      <c r="D207" s="446"/>
      <c r="E207" s="446"/>
      <c r="F207" s="446"/>
      <c r="G207" s="447"/>
      <c r="H207" s="447"/>
      <c r="I207" s="447"/>
      <c r="J207" s="428">
        <f t="shared" si="12"/>
        <v>0</v>
      </c>
      <c r="K207" s="457"/>
      <c r="L207" s="444"/>
      <c r="M207" s="457"/>
      <c r="N207" s="444">
        <f t="shared" si="11"/>
        <v>0</v>
      </c>
      <c r="O207" s="457"/>
      <c r="Q207" s="444">
        <f t="shared" si="10"/>
        <v>0</v>
      </c>
    </row>
    <row r="208" spans="1:17" ht="53.25" customHeight="1" x14ac:dyDescent="0.2">
      <c r="A208" s="437">
        <v>169</v>
      </c>
      <c r="B208" s="458" t="s">
        <v>341</v>
      </c>
      <c r="C208" s="442">
        <f>'2022'!B196</f>
        <v>307.60000000000002</v>
      </c>
      <c r="D208" s="443">
        <f>'2022'!BD196</f>
        <v>32.748871000000001</v>
      </c>
      <c r="E208" s="443">
        <f>'2022'!BE196</f>
        <v>117</v>
      </c>
      <c r="F208" s="443">
        <f>'2022'!BF196</f>
        <v>123</v>
      </c>
      <c r="G208" s="442">
        <f>'2022'!BG196</f>
        <v>0.103341</v>
      </c>
      <c r="H208" s="442">
        <f>'2022'!BH196</f>
        <v>0.36914000000000002</v>
      </c>
      <c r="I208" s="442">
        <f>'2022'!BI196</f>
        <v>0.39986996098829647</v>
      </c>
      <c r="J208" s="428">
        <f t="shared" si="12"/>
        <v>1.6260162601626018</v>
      </c>
      <c r="K208" s="444">
        <f>'2022'!BO196</f>
        <v>2</v>
      </c>
      <c r="L208" s="444"/>
      <c r="M208" s="444">
        <f>'2022'!BR196</f>
        <v>0</v>
      </c>
      <c r="N208" s="444">
        <f t="shared" si="11"/>
        <v>2</v>
      </c>
      <c r="O208" s="444">
        <f>'2022'!BT196</f>
        <v>0</v>
      </c>
      <c r="Q208" s="444">
        <f t="shared" si="10"/>
        <v>2</v>
      </c>
    </row>
    <row r="209" spans="1:17" ht="47.25" x14ac:dyDescent="0.2">
      <c r="A209" s="437">
        <v>170</v>
      </c>
      <c r="B209" s="458" t="s">
        <v>342</v>
      </c>
      <c r="C209" s="461">
        <f>'2022'!B197</f>
        <v>986.8</v>
      </c>
      <c r="D209" s="443">
        <f>'2022'!BD197</f>
        <v>1311.0397949999999</v>
      </c>
      <c r="E209" s="443">
        <f>'2022'!BE197</f>
        <v>1468</v>
      </c>
      <c r="F209" s="443">
        <f>'2022'!BF197</f>
        <v>1282</v>
      </c>
      <c r="G209" s="442">
        <f>'2022'!BG197</f>
        <v>1.3284940000000001</v>
      </c>
      <c r="H209" s="442">
        <f>'2022'!BH197</f>
        <v>1.4875430000000001</v>
      </c>
      <c r="I209" s="442">
        <f>'2022'!BI197</f>
        <v>1.2991487636805839</v>
      </c>
      <c r="J209" s="428">
        <f t="shared" si="12"/>
        <v>4.9921996879875197</v>
      </c>
      <c r="K209" s="444">
        <f>'2022'!BO197</f>
        <v>64</v>
      </c>
      <c r="L209" s="444"/>
      <c r="M209" s="444">
        <f>'2022'!BR197</f>
        <v>0</v>
      </c>
      <c r="N209" s="444">
        <f t="shared" si="11"/>
        <v>64</v>
      </c>
      <c r="O209" s="444">
        <f>'2022'!BT197</f>
        <v>0</v>
      </c>
      <c r="Q209" s="444">
        <f t="shared" ref="Q209:Q272" si="13">K209-M209-O209</f>
        <v>64</v>
      </c>
    </row>
    <row r="210" spans="1:17" ht="47.25" x14ac:dyDescent="0.2">
      <c r="A210" s="437">
        <v>171</v>
      </c>
      <c r="B210" s="458" t="s">
        <v>343</v>
      </c>
      <c r="C210" s="461">
        <f>'2022'!B198</f>
        <v>600.1</v>
      </c>
      <c r="D210" s="443">
        <f>'2022'!BD198</f>
        <v>413.260132</v>
      </c>
      <c r="E210" s="443">
        <f>'2022'!BE198</f>
        <v>528</v>
      </c>
      <c r="F210" s="443">
        <f>'2022'!BF198</f>
        <v>480</v>
      </c>
      <c r="G210" s="442">
        <f>'2022'!BG198</f>
        <v>0.68858900000000001</v>
      </c>
      <c r="H210" s="442">
        <f>'2022'!BH198</f>
        <v>0.87977300000000003</v>
      </c>
      <c r="I210" s="442">
        <f>'2022'!BI198</f>
        <v>0.79986668888518575</v>
      </c>
      <c r="J210" s="428">
        <f t="shared" si="12"/>
        <v>2.9166666666666665</v>
      </c>
      <c r="K210" s="444">
        <f>'2022'!BO198</f>
        <v>14</v>
      </c>
      <c r="L210" s="444"/>
      <c r="M210" s="444">
        <f>'2022'!BR198</f>
        <v>0</v>
      </c>
      <c r="N210" s="444">
        <f t="shared" si="11"/>
        <v>14</v>
      </c>
      <c r="O210" s="444">
        <f>'2022'!BT198</f>
        <v>0</v>
      </c>
      <c r="Q210" s="444">
        <f t="shared" si="13"/>
        <v>14</v>
      </c>
    </row>
    <row r="211" spans="1:17" ht="15.75" x14ac:dyDescent="0.2">
      <c r="A211" s="437"/>
      <c r="B211" s="89" t="s">
        <v>229</v>
      </c>
      <c r="C211" s="447"/>
      <c r="D211" s="446"/>
      <c r="E211" s="446"/>
      <c r="F211" s="446"/>
      <c r="G211" s="447"/>
      <c r="H211" s="447"/>
      <c r="I211" s="447"/>
      <c r="J211" s="428">
        <f t="shared" si="12"/>
        <v>0</v>
      </c>
      <c r="K211" s="457"/>
      <c r="L211" s="444"/>
      <c r="M211" s="457"/>
      <c r="N211" s="444">
        <f t="shared" si="11"/>
        <v>0</v>
      </c>
      <c r="O211" s="457"/>
      <c r="Q211" s="444">
        <f t="shared" si="13"/>
        <v>0</v>
      </c>
    </row>
    <row r="212" spans="1:17" ht="31.5" x14ac:dyDescent="0.2">
      <c r="A212" s="437">
        <v>172</v>
      </c>
      <c r="B212" s="458" t="s">
        <v>344</v>
      </c>
      <c r="C212" s="442">
        <f>'2022'!B200</f>
        <v>74.5</v>
      </c>
      <c r="D212" s="443">
        <f>'2022'!BD200</f>
        <v>66.049957000000006</v>
      </c>
      <c r="E212" s="443">
        <f>'2022'!BE200</f>
        <v>104</v>
      </c>
      <c r="F212" s="443">
        <f>'2022'!BF200</f>
        <v>108</v>
      </c>
      <c r="G212" s="442">
        <f>'2022'!BG200</f>
        <v>0.88657699999999995</v>
      </c>
      <c r="H212" s="442">
        <f>'2022'!BH200</f>
        <v>1.3959729999999999</v>
      </c>
      <c r="I212" s="442">
        <f>'2022'!BI200</f>
        <v>1.4496644295302012</v>
      </c>
      <c r="J212" s="428">
        <f t="shared" si="12"/>
        <v>4.6296296296296298</v>
      </c>
      <c r="K212" s="444">
        <f>'2022'!BO200</f>
        <v>5</v>
      </c>
      <c r="L212" s="444"/>
      <c r="M212" s="444">
        <f>'2022'!BR200</f>
        <v>0</v>
      </c>
      <c r="N212" s="444">
        <f t="shared" si="11"/>
        <v>5</v>
      </c>
      <c r="O212" s="444">
        <f>'2022'!BT200</f>
        <v>0</v>
      </c>
      <c r="Q212" s="444">
        <f t="shared" si="13"/>
        <v>5</v>
      </c>
    </row>
    <row r="213" spans="1:17" ht="30.75" customHeight="1" x14ac:dyDescent="0.2">
      <c r="A213" s="437">
        <v>173</v>
      </c>
      <c r="B213" s="458" t="s">
        <v>231</v>
      </c>
      <c r="C213" s="442">
        <f>'2022'!B201</f>
        <v>85.9</v>
      </c>
      <c r="D213" s="443">
        <f>'2022'!BD201</f>
        <v>25.221761999999998</v>
      </c>
      <c r="E213" s="443">
        <f>'2022'!BE201</f>
        <v>26</v>
      </c>
      <c r="F213" s="443">
        <f>'2022'!BF201</f>
        <v>25</v>
      </c>
      <c r="G213" s="442">
        <f>'2022'!BG201</f>
        <v>0.28180699999999997</v>
      </c>
      <c r="H213" s="442">
        <f>'2022'!BH201</f>
        <v>0.29050300000000001</v>
      </c>
      <c r="I213" s="442">
        <f>'2022'!BI201</f>
        <v>0.29103608847497087</v>
      </c>
      <c r="J213" s="428">
        <f t="shared" si="12"/>
        <v>0</v>
      </c>
      <c r="K213" s="444">
        <f>'2022'!BO201</f>
        <v>0</v>
      </c>
      <c r="L213" s="444"/>
      <c r="M213" s="444">
        <f>'2022'!BR201</f>
        <v>0</v>
      </c>
      <c r="N213" s="444">
        <f t="shared" si="11"/>
        <v>0</v>
      </c>
      <c r="O213" s="444">
        <f>'2022'!BT201</f>
        <v>0</v>
      </c>
      <c r="Q213" s="444">
        <f t="shared" si="13"/>
        <v>0</v>
      </c>
    </row>
    <row r="214" spans="1:17" ht="63.75" customHeight="1" x14ac:dyDescent="0.2">
      <c r="A214" s="450">
        <v>174</v>
      </c>
      <c r="B214" s="116" t="s">
        <v>449</v>
      </c>
      <c r="C214" s="442">
        <f>'2022'!B202</f>
        <v>145.69999999999999</v>
      </c>
      <c r="D214" s="688">
        <f>'2022'!BD202</f>
        <v>459.48965500000003</v>
      </c>
      <c r="E214" s="688">
        <f>'2022'!BE202</f>
        <v>658</v>
      </c>
      <c r="F214" s="443">
        <f>'2022'!BF202</f>
        <v>91</v>
      </c>
      <c r="G214" s="690">
        <f>'2022'!BG202</f>
        <v>2.0679099999999999</v>
      </c>
      <c r="H214" s="690">
        <f>'2022'!BH202</f>
        <v>2.9612959999999999</v>
      </c>
      <c r="I214" s="442">
        <f>'2022'!BI202</f>
        <v>0.62457103637611533</v>
      </c>
      <c r="J214" s="428">
        <f t="shared" si="12"/>
        <v>2.197802197802198</v>
      </c>
      <c r="K214" s="444">
        <f>'2022'!BO202</f>
        <v>2</v>
      </c>
      <c r="L214" s="457"/>
      <c r="M214" s="444">
        <f>'2022'!BR202</f>
        <v>0</v>
      </c>
      <c r="N214" s="444">
        <f t="shared" si="11"/>
        <v>2</v>
      </c>
      <c r="O214" s="444">
        <f>'2022'!BT202</f>
        <v>0</v>
      </c>
      <c r="Q214" s="444">
        <f t="shared" si="13"/>
        <v>2</v>
      </c>
    </row>
    <row r="215" spans="1:17" ht="66.75" customHeight="1" x14ac:dyDescent="0.2">
      <c r="A215" s="438">
        <v>175</v>
      </c>
      <c r="B215" s="116" t="s">
        <v>450</v>
      </c>
      <c r="C215" s="442">
        <f>'2022'!B203</f>
        <v>76.5</v>
      </c>
      <c r="D215" s="689"/>
      <c r="E215" s="689"/>
      <c r="F215" s="443">
        <f>'2022'!BF203</f>
        <v>163</v>
      </c>
      <c r="G215" s="691"/>
      <c r="H215" s="691"/>
      <c r="I215" s="442">
        <f>'2022'!BI203</f>
        <v>2.130718954248366</v>
      </c>
      <c r="J215" s="428">
        <f t="shared" si="12"/>
        <v>6.7484662576687118</v>
      </c>
      <c r="K215" s="444">
        <f>'2022'!BO203</f>
        <v>11</v>
      </c>
      <c r="L215" s="439"/>
      <c r="M215" s="444">
        <f>'2022'!BR203</f>
        <v>0</v>
      </c>
      <c r="N215" s="444">
        <f t="shared" si="11"/>
        <v>11</v>
      </c>
      <c r="O215" s="444">
        <f>'2022'!BT203</f>
        <v>0</v>
      </c>
      <c r="Q215" s="444">
        <f t="shared" si="13"/>
        <v>11</v>
      </c>
    </row>
    <row r="216" spans="1:17" ht="31.5" x14ac:dyDescent="0.2">
      <c r="A216" s="437">
        <v>176</v>
      </c>
      <c r="B216" s="458" t="s">
        <v>346</v>
      </c>
      <c r="C216" s="442">
        <f>'2022'!B204</f>
        <v>161</v>
      </c>
      <c r="D216" s="443">
        <f>'2022'!BD204</f>
        <v>43.988632000000003</v>
      </c>
      <c r="E216" s="443">
        <f>'2022'!BE204</f>
        <v>0</v>
      </c>
      <c r="F216" s="443">
        <f>'2022'!BF204</f>
        <v>0</v>
      </c>
      <c r="G216" s="442">
        <f>'2022'!BG204</f>
        <v>0.25011699999999998</v>
      </c>
      <c r="H216" s="442">
        <f>'2022'!BH204</f>
        <v>0</v>
      </c>
      <c r="I216" s="442">
        <f>'2022'!BI204</f>
        <v>0</v>
      </c>
      <c r="J216" s="428">
        <f t="shared" si="12"/>
        <v>0</v>
      </c>
      <c r="K216" s="444">
        <f>'2022'!BO204</f>
        <v>0</v>
      </c>
      <c r="L216" s="444"/>
      <c r="M216" s="444">
        <f>'2022'!BR204</f>
        <v>0</v>
      </c>
      <c r="N216" s="444">
        <f t="shared" si="11"/>
        <v>0</v>
      </c>
      <c r="O216" s="444">
        <f>'2022'!BT204</f>
        <v>0</v>
      </c>
      <c r="Q216" s="444">
        <f t="shared" si="13"/>
        <v>0</v>
      </c>
    </row>
    <row r="217" spans="1:17" ht="47.25" x14ac:dyDescent="0.2">
      <c r="A217" s="437">
        <v>177</v>
      </c>
      <c r="B217" s="458" t="s">
        <v>347</v>
      </c>
      <c r="C217" s="442">
        <f>'2022'!B205</f>
        <v>121.011</v>
      </c>
      <c r="D217" s="443">
        <f>'2022'!BD205</f>
        <v>152.192612</v>
      </c>
      <c r="E217" s="443">
        <f>'2022'!BE205</f>
        <v>186</v>
      </c>
      <c r="F217" s="443">
        <f>'2022'!BF205</f>
        <v>205</v>
      </c>
      <c r="G217" s="442">
        <f>'2022'!BG205</f>
        <v>1.253584</v>
      </c>
      <c r="H217" s="442">
        <f>'2022'!BH205</f>
        <v>1.4779260000000001</v>
      </c>
      <c r="I217" s="442">
        <f>'2022'!BI205</f>
        <v>1.6940608704993763</v>
      </c>
      <c r="J217" s="428">
        <f t="shared" si="12"/>
        <v>4.8780487804878048</v>
      </c>
      <c r="K217" s="444">
        <f>'2022'!BO205</f>
        <v>10</v>
      </c>
      <c r="L217" s="444"/>
      <c r="M217" s="444">
        <f>'2022'!BR205</f>
        <v>0</v>
      </c>
      <c r="N217" s="444">
        <f t="shared" si="11"/>
        <v>10</v>
      </c>
      <c r="O217" s="444">
        <f>'2022'!BT205</f>
        <v>0</v>
      </c>
      <c r="Q217" s="444">
        <f t="shared" si="13"/>
        <v>10</v>
      </c>
    </row>
    <row r="218" spans="1:17" ht="30.75" customHeight="1" x14ac:dyDescent="0.2">
      <c r="A218" s="437">
        <v>178</v>
      </c>
      <c r="B218" s="458" t="s">
        <v>234</v>
      </c>
      <c r="C218" s="442">
        <f>'2022'!B206</f>
        <v>23.507999999999999</v>
      </c>
      <c r="D218" s="443">
        <f>'2022'!BD206</f>
        <v>26.870837999999999</v>
      </c>
      <c r="E218" s="443">
        <f>'2022'!BE206</f>
        <v>26</v>
      </c>
      <c r="F218" s="443">
        <f>'2022'!BF206</f>
        <v>31</v>
      </c>
      <c r="G218" s="442">
        <f>'2022'!BG206</f>
        <v>1.139561</v>
      </c>
      <c r="H218" s="442">
        <f>'2022'!BH206</f>
        <v>1.1026290000000001</v>
      </c>
      <c r="I218" s="442">
        <f>'2022'!BI206</f>
        <v>1.3187000170154841</v>
      </c>
      <c r="J218" s="428">
        <f t="shared" si="12"/>
        <v>3.225806451612903</v>
      </c>
      <c r="K218" s="444">
        <f>'2022'!BO206</f>
        <v>1</v>
      </c>
      <c r="L218" s="444"/>
      <c r="M218" s="444">
        <f>'2022'!BR206</f>
        <v>0</v>
      </c>
      <c r="N218" s="444">
        <f t="shared" si="11"/>
        <v>1</v>
      </c>
      <c r="O218" s="444">
        <f>'2022'!BT206</f>
        <v>0</v>
      </c>
      <c r="Q218" s="444">
        <f t="shared" si="13"/>
        <v>1</v>
      </c>
    </row>
    <row r="219" spans="1:17" ht="31.5" x14ac:dyDescent="0.2">
      <c r="A219" s="438">
        <v>179</v>
      </c>
      <c r="B219" s="458" t="s">
        <v>337</v>
      </c>
      <c r="C219" s="442">
        <f>'2022'!B207</f>
        <v>182.6</v>
      </c>
      <c r="D219" s="443">
        <f>'2022'!BD207</f>
        <v>484.80438199999998</v>
      </c>
      <c r="E219" s="443">
        <f>'2022'!BE207</f>
        <v>526</v>
      </c>
      <c r="F219" s="443">
        <f>'2022'!BF207</f>
        <v>526</v>
      </c>
      <c r="G219" s="442">
        <f>'2022'!BG207</f>
        <v>2.6551529999999999</v>
      </c>
      <c r="H219" s="442">
        <f>'2022'!BH207</f>
        <v>2.8807710000000002</v>
      </c>
      <c r="I219" s="442">
        <f>'2022'!BI207</f>
        <v>2.8806133625410735</v>
      </c>
      <c r="J219" s="428">
        <f t="shared" si="12"/>
        <v>3.8022813688212929</v>
      </c>
      <c r="K219" s="444">
        <f>'2022'!BO207</f>
        <v>20</v>
      </c>
      <c r="L219" s="439"/>
      <c r="M219" s="444">
        <f>'2022'!BR207</f>
        <v>0</v>
      </c>
      <c r="N219" s="444">
        <f t="shared" si="11"/>
        <v>20</v>
      </c>
      <c r="O219" s="444">
        <f>'2022'!BT207</f>
        <v>0</v>
      </c>
      <c r="Q219" s="444">
        <f t="shared" si="13"/>
        <v>20</v>
      </c>
    </row>
    <row r="220" spans="1:17" ht="15.75" x14ac:dyDescent="0.2">
      <c r="A220" s="437"/>
      <c r="B220" s="89" t="s">
        <v>239</v>
      </c>
      <c r="C220" s="447"/>
      <c r="D220" s="446"/>
      <c r="E220" s="446"/>
      <c r="F220" s="446"/>
      <c r="G220" s="447"/>
      <c r="H220" s="447"/>
      <c r="I220" s="447"/>
      <c r="J220" s="428">
        <f t="shared" si="12"/>
        <v>0</v>
      </c>
      <c r="K220" s="457"/>
      <c r="L220" s="444"/>
      <c r="M220" s="457"/>
      <c r="N220" s="444">
        <f t="shared" si="11"/>
        <v>0</v>
      </c>
      <c r="O220" s="457"/>
      <c r="Q220" s="444">
        <f t="shared" si="13"/>
        <v>0</v>
      </c>
    </row>
    <row r="221" spans="1:17" ht="31.5" x14ac:dyDescent="0.2">
      <c r="A221" s="437">
        <v>180</v>
      </c>
      <c r="B221" s="458" t="s">
        <v>348</v>
      </c>
      <c r="C221" s="442">
        <f>'2022'!B209</f>
        <v>397</v>
      </c>
      <c r="D221" s="443">
        <f>'2022'!BD209</f>
        <v>346.89215100000001</v>
      </c>
      <c r="E221" s="443">
        <f>'2022'!BE209</f>
        <v>376</v>
      </c>
      <c r="F221" s="443">
        <f>'2022'!BF209</f>
        <v>421</v>
      </c>
      <c r="G221" s="442">
        <f>'2022'!BG209</f>
        <v>0.87378400000000001</v>
      </c>
      <c r="H221" s="442">
        <f>'2022'!BH209</f>
        <v>0.94710300000000003</v>
      </c>
      <c r="I221" s="442">
        <f>'2022'!BI209</f>
        <v>1.0604534005037782</v>
      </c>
      <c r="J221" s="428">
        <f t="shared" si="12"/>
        <v>4.9881235154394297</v>
      </c>
      <c r="K221" s="444">
        <f>'2022'!BO209</f>
        <v>21</v>
      </c>
      <c r="L221" s="444"/>
      <c r="M221" s="444">
        <f>'2022'!BR209</f>
        <v>0</v>
      </c>
      <c r="N221" s="444">
        <f t="shared" si="11"/>
        <v>21</v>
      </c>
      <c r="O221" s="444">
        <f>'2022'!BT209</f>
        <v>0</v>
      </c>
      <c r="Q221" s="444">
        <f t="shared" si="13"/>
        <v>21</v>
      </c>
    </row>
    <row r="222" spans="1:17" ht="51" customHeight="1" x14ac:dyDescent="0.2">
      <c r="A222" s="450">
        <v>181</v>
      </c>
      <c r="B222" s="116" t="s">
        <v>451</v>
      </c>
      <c r="C222" s="442">
        <f>'2022'!B210</f>
        <v>283.51</v>
      </c>
      <c r="D222" s="688">
        <f>'2022'!BD210</f>
        <v>1444.190552</v>
      </c>
      <c r="E222" s="688">
        <f>'2022'!BE210</f>
        <v>1389</v>
      </c>
      <c r="F222" s="443">
        <f>'2022'!BF210</f>
        <v>266</v>
      </c>
      <c r="G222" s="690">
        <f>'2022'!BG210</f>
        <v>0.80227899999999996</v>
      </c>
      <c r="H222" s="690">
        <f>'2022'!BH210</f>
        <v>0.81219600000000003</v>
      </c>
      <c r="I222" s="442">
        <f>'2022'!BI210</f>
        <v>0.93823851010546366</v>
      </c>
      <c r="J222" s="428">
        <f t="shared" si="12"/>
        <v>2.6315789473684208</v>
      </c>
      <c r="K222" s="444">
        <f>'2022'!BO210</f>
        <v>7</v>
      </c>
      <c r="L222" s="457"/>
      <c r="M222" s="444">
        <f>'2022'!BR210</f>
        <v>0</v>
      </c>
      <c r="N222" s="444">
        <f t="shared" si="11"/>
        <v>5</v>
      </c>
      <c r="O222" s="444">
        <f>'2022'!BT210</f>
        <v>2</v>
      </c>
      <c r="Q222" s="444">
        <f t="shared" si="13"/>
        <v>5</v>
      </c>
    </row>
    <row r="223" spans="1:17" ht="56.25" customHeight="1" x14ac:dyDescent="0.2">
      <c r="A223" s="450">
        <v>182</v>
      </c>
      <c r="B223" s="116" t="s">
        <v>452</v>
      </c>
      <c r="C223" s="442">
        <f>'2022'!B211</f>
        <v>17.29</v>
      </c>
      <c r="D223" s="692"/>
      <c r="E223" s="692"/>
      <c r="F223" s="443">
        <f>'2022'!BF211</f>
        <v>21</v>
      </c>
      <c r="G223" s="693"/>
      <c r="H223" s="693"/>
      <c r="I223" s="442">
        <f>'2022'!BI211</f>
        <v>1.2145748987854252</v>
      </c>
      <c r="J223" s="428">
        <f t="shared" si="12"/>
        <v>4.7619047619047619</v>
      </c>
      <c r="K223" s="444">
        <f>'2022'!BO211</f>
        <v>1</v>
      </c>
      <c r="L223" s="457"/>
      <c r="M223" s="444">
        <f>'2022'!BR211</f>
        <v>0</v>
      </c>
      <c r="N223" s="444">
        <f t="shared" si="11"/>
        <v>0</v>
      </c>
      <c r="O223" s="444">
        <f>'2022'!BT211</f>
        <v>1</v>
      </c>
      <c r="Q223" s="444">
        <f t="shared" si="13"/>
        <v>0</v>
      </c>
    </row>
    <row r="224" spans="1:17" ht="47.25" x14ac:dyDescent="0.2">
      <c r="A224" s="438">
        <v>183</v>
      </c>
      <c r="B224" s="116" t="s">
        <v>453</v>
      </c>
      <c r="C224" s="442">
        <f>'2022'!B212</f>
        <v>21.34</v>
      </c>
      <c r="D224" s="689"/>
      <c r="E224" s="689"/>
      <c r="F224" s="443">
        <f>'2022'!BF212</f>
        <v>25</v>
      </c>
      <c r="G224" s="691"/>
      <c r="H224" s="691"/>
      <c r="I224" s="442">
        <f>'2022'!BI212</f>
        <v>1.1715089034676665</v>
      </c>
      <c r="J224" s="428">
        <f t="shared" si="12"/>
        <v>4</v>
      </c>
      <c r="K224" s="444">
        <f>'2022'!BO212</f>
        <v>1</v>
      </c>
      <c r="L224" s="439"/>
      <c r="M224" s="444">
        <f>'2022'!BR212</f>
        <v>0</v>
      </c>
      <c r="N224" s="444">
        <f t="shared" si="11"/>
        <v>0</v>
      </c>
      <c r="O224" s="444">
        <f>'2022'!BT212</f>
        <v>1</v>
      </c>
      <c r="Q224" s="444">
        <f t="shared" si="13"/>
        <v>0</v>
      </c>
    </row>
    <row r="225" spans="1:17" ht="63" x14ac:dyDescent="0.2">
      <c r="A225" s="437">
        <v>184</v>
      </c>
      <c r="B225" s="459" t="s">
        <v>355</v>
      </c>
      <c r="C225" s="442">
        <f>'2022'!B213</f>
        <v>398.80799999999999</v>
      </c>
      <c r="D225" s="443">
        <f>'2022'!BD213</f>
        <v>488.21267699999999</v>
      </c>
      <c r="E225" s="443">
        <f>'2022'!BE213</f>
        <v>596</v>
      </c>
      <c r="F225" s="443">
        <f>'2022'!BF213</f>
        <v>666</v>
      </c>
      <c r="G225" s="442">
        <f>'2022'!BG213</f>
        <v>1.3948929999999999</v>
      </c>
      <c r="H225" s="442">
        <f>'2022'!BH213</f>
        <v>1.7028570000000001</v>
      </c>
      <c r="I225" s="442">
        <f>'2022'!BI213</f>
        <v>1.6699765300595775</v>
      </c>
      <c r="J225" s="428">
        <f t="shared" si="12"/>
        <v>2.4024024024024024</v>
      </c>
      <c r="K225" s="444">
        <f>'2022'!BO213</f>
        <v>16</v>
      </c>
      <c r="L225" s="444"/>
      <c r="M225" s="444">
        <f>'2022'!BR213</f>
        <v>0</v>
      </c>
      <c r="N225" s="444">
        <f t="shared" si="11"/>
        <v>16</v>
      </c>
      <c r="O225" s="444">
        <f>'2022'!BT213</f>
        <v>0</v>
      </c>
      <c r="Q225" s="444">
        <f t="shared" si="13"/>
        <v>16</v>
      </c>
    </row>
    <row r="226" spans="1:17" ht="47.25" x14ac:dyDescent="0.2">
      <c r="A226" s="450">
        <v>185</v>
      </c>
      <c r="B226" s="129" t="s">
        <v>454</v>
      </c>
      <c r="C226" s="442">
        <f>'2022'!B214</f>
        <v>379.44299999999998</v>
      </c>
      <c r="D226" s="443">
        <f>'2022'!BD214</f>
        <v>0</v>
      </c>
      <c r="E226" s="443">
        <f>'2022'!BE214</f>
        <v>0</v>
      </c>
      <c r="F226" s="443">
        <f>'2022'!BF214</f>
        <v>414</v>
      </c>
      <c r="G226" s="442">
        <f>'2022'!BG214</f>
        <v>0</v>
      </c>
      <c r="H226" s="442">
        <f>'2022'!BH214</f>
        <v>0</v>
      </c>
      <c r="I226" s="442">
        <f>'2022'!BI214</f>
        <v>1.0910729674812818</v>
      </c>
      <c r="J226" s="428">
        <f t="shared" si="12"/>
        <v>4.8309178743961354</v>
      </c>
      <c r="K226" s="444">
        <f>'2022'!BO214</f>
        <v>20</v>
      </c>
      <c r="L226" s="457"/>
      <c r="M226" s="444">
        <f>'2022'!BR214</f>
        <v>0</v>
      </c>
      <c r="N226" s="444">
        <f t="shared" si="11"/>
        <v>20</v>
      </c>
      <c r="O226" s="444">
        <f>'2022'!BT214</f>
        <v>0</v>
      </c>
      <c r="Q226" s="444">
        <f t="shared" si="13"/>
        <v>20</v>
      </c>
    </row>
    <row r="227" spans="1:17" ht="47.25" x14ac:dyDescent="0.2">
      <c r="A227" s="450">
        <v>186</v>
      </c>
      <c r="B227" s="129" t="s">
        <v>455</v>
      </c>
      <c r="C227" s="442">
        <f>'2022'!B215</f>
        <v>349.32100000000003</v>
      </c>
      <c r="D227" s="443">
        <f>'2022'!BD215</f>
        <v>0</v>
      </c>
      <c r="E227" s="443">
        <f>'2022'!BE215</f>
        <v>0</v>
      </c>
      <c r="F227" s="443">
        <f>'2022'!BF215</f>
        <v>363</v>
      </c>
      <c r="G227" s="442">
        <f>'2022'!BG215</f>
        <v>0</v>
      </c>
      <c r="H227" s="442">
        <f>'2022'!BH215</f>
        <v>0</v>
      </c>
      <c r="I227" s="442">
        <f>'2022'!BI215</f>
        <v>1.039158825263869</v>
      </c>
      <c r="J227" s="428">
        <f t="shared" si="12"/>
        <v>4.9586776859504136</v>
      </c>
      <c r="K227" s="444">
        <f>'2022'!BO215</f>
        <v>18</v>
      </c>
      <c r="L227" s="457"/>
      <c r="M227" s="444">
        <f>'2022'!BR215</f>
        <v>0</v>
      </c>
      <c r="N227" s="444">
        <f t="shared" si="11"/>
        <v>18</v>
      </c>
      <c r="O227" s="444">
        <f>'2022'!BT215</f>
        <v>0</v>
      </c>
      <c r="Q227" s="444">
        <f t="shared" si="13"/>
        <v>18</v>
      </c>
    </row>
    <row r="228" spans="1:17" ht="47.25" x14ac:dyDescent="0.2">
      <c r="A228" s="450">
        <v>187</v>
      </c>
      <c r="B228" s="129" t="s">
        <v>456</v>
      </c>
      <c r="C228" s="442">
        <f>'2022'!B216</f>
        <v>144.42500000000001</v>
      </c>
      <c r="D228" s="443">
        <f>'2022'!BD216</f>
        <v>0</v>
      </c>
      <c r="E228" s="443">
        <f>'2022'!BE216</f>
        <v>0</v>
      </c>
      <c r="F228" s="443">
        <f>'2022'!BF216</f>
        <v>153</v>
      </c>
      <c r="G228" s="442">
        <f>'2022'!BG216</f>
        <v>0</v>
      </c>
      <c r="H228" s="442">
        <f>'2022'!BH216</f>
        <v>0</v>
      </c>
      <c r="I228" s="442">
        <f>'2022'!BI216</f>
        <v>1.0593733771853902</v>
      </c>
      <c r="J228" s="428">
        <f t="shared" si="12"/>
        <v>4.5751633986928102</v>
      </c>
      <c r="K228" s="444">
        <f>'2022'!BO216</f>
        <v>7</v>
      </c>
      <c r="L228" s="457"/>
      <c r="M228" s="444">
        <f>'2022'!BR216</f>
        <v>0</v>
      </c>
      <c r="N228" s="444">
        <f t="shared" si="11"/>
        <v>7</v>
      </c>
      <c r="O228" s="444">
        <f>'2022'!BT216</f>
        <v>0</v>
      </c>
      <c r="Q228" s="444">
        <f t="shared" si="13"/>
        <v>7</v>
      </c>
    </row>
    <row r="229" spans="1:17" ht="47.25" x14ac:dyDescent="0.2">
      <c r="A229" s="450">
        <v>188</v>
      </c>
      <c r="B229" s="129" t="s">
        <v>457</v>
      </c>
      <c r="C229" s="442">
        <f>'2022'!B217</f>
        <v>289.97000000000003</v>
      </c>
      <c r="D229" s="443">
        <f>'2022'!BD217</f>
        <v>0</v>
      </c>
      <c r="E229" s="443">
        <f>'2022'!BE217</f>
        <v>0</v>
      </c>
      <c r="F229" s="443">
        <f>'2022'!BF217</f>
        <v>307</v>
      </c>
      <c r="G229" s="442">
        <f>'2022'!BG217</f>
        <v>0</v>
      </c>
      <c r="H229" s="442">
        <f>'2022'!BH217</f>
        <v>0</v>
      </c>
      <c r="I229" s="442">
        <f>'2022'!BI217</f>
        <v>1.0587302134703589</v>
      </c>
      <c r="J229" s="428">
        <f t="shared" si="12"/>
        <v>4.8859934853420199</v>
      </c>
      <c r="K229" s="444">
        <f>'2022'!BO217</f>
        <v>15</v>
      </c>
      <c r="L229" s="457"/>
      <c r="M229" s="444">
        <f>'2022'!BR217</f>
        <v>0</v>
      </c>
      <c r="N229" s="444">
        <f t="shared" si="11"/>
        <v>15</v>
      </c>
      <c r="O229" s="444">
        <f>'2022'!BT217</f>
        <v>0</v>
      </c>
      <c r="Q229" s="444">
        <f t="shared" si="13"/>
        <v>15</v>
      </c>
    </row>
    <row r="230" spans="1:17" ht="47.25" x14ac:dyDescent="0.2">
      <c r="A230" s="450">
        <v>189</v>
      </c>
      <c r="B230" s="129" t="s">
        <v>458</v>
      </c>
      <c r="C230" s="442">
        <f>'2022'!B218</f>
        <v>246.11</v>
      </c>
      <c r="D230" s="443">
        <f>'2022'!BD218</f>
        <v>0</v>
      </c>
      <c r="E230" s="443">
        <f>'2022'!BE218</f>
        <v>0</v>
      </c>
      <c r="F230" s="443">
        <f>'2022'!BF218</f>
        <v>410</v>
      </c>
      <c r="G230" s="442">
        <f>'2022'!BG218</f>
        <v>0</v>
      </c>
      <c r="H230" s="442">
        <f>'2022'!BH218</f>
        <v>0</v>
      </c>
      <c r="I230" s="442">
        <f>'2022'!BI218</f>
        <v>1.665921742310349</v>
      </c>
      <c r="J230" s="428">
        <f t="shared" si="12"/>
        <v>4.8780487804878048</v>
      </c>
      <c r="K230" s="444">
        <f>'2022'!BO218</f>
        <v>20</v>
      </c>
      <c r="L230" s="457"/>
      <c r="M230" s="444">
        <f>'2022'!BR218</f>
        <v>0</v>
      </c>
      <c r="N230" s="444">
        <f t="shared" ref="N230:N272" si="14">K230-M230-O230</f>
        <v>20</v>
      </c>
      <c r="O230" s="444">
        <f>'2022'!BT218</f>
        <v>0</v>
      </c>
      <c r="Q230" s="444">
        <f t="shared" si="13"/>
        <v>20</v>
      </c>
    </row>
    <row r="231" spans="1:17" ht="47.25" x14ac:dyDescent="0.2">
      <c r="A231" s="438">
        <v>190</v>
      </c>
      <c r="B231" s="473" t="s">
        <v>240</v>
      </c>
      <c r="C231" s="442">
        <f>'2022'!B219</f>
        <v>89.932000000000002</v>
      </c>
      <c r="D231" s="443">
        <f>'2022'!BD219</f>
        <v>0</v>
      </c>
      <c r="E231" s="443">
        <f>'2022'!BE219</f>
        <v>133</v>
      </c>
      <c r="F231" s="443">
        <f>'2022'!BF219</f>
        <v>134</v>
      </c>
      <c r="G231" s="442">
        <f>'2022'!BG219</f>
        <v>0</v>
      </c>
      <c r="H231" s="442">
        <f>'2022'!BH219</f>
        <v>1.478901</v>
      </c>
      <c r="I231" s="442">
        <f>'2022'!BI219</f>
        <v>1.4900146777565271</v>
      </c>
      <c r="J231" s="428">
        <f t="shared" si="12"/>
        <v>4.4776119402985071</v>
      </c>
      <c r="K231" s="444">
        <f>'2022'!BO219</f>
        <v>6</v>
      </c>
      <c r="L231" s="439"/>
      <c r="M231" s="444">
        <f>'2022'!BR219</f>
        <v>0</v>
      </c>
      <c r="N231" s="444">
        <f t="shared" si="14"/>
        <v>6</v>
      </c>
      <c r="O231" s="444">
        <f>'2022'!BT219</f>
        <v>0</v>
      </c>
      <c r="Q231" s="444">
        <f t="shared" si="13"/>
        <v>6</v>
      </c>
    </row>
    <row r="232" spans="1:17" ht="15.75" x14ac:dyDescent="0.2">
      <c r="A232" s="437"/>
      <c r="B232" s="89" t="s">
        <v>251</v>
      </c>
      <c r="C232" s="447"/>
      <c r="D232" s="446"/>
      <c r="E232" s="446"/>
      <c r="F232" s="446"/>
      <c r="G232" s="447"/>
      <c r="H232" s="447"/>
      <c r="I232" s="447"/>
      <c r="J232" s="428">
        <f t="shared" ref="J232:J272" si="15">IF(K232&gt;0,K232/F232*100,0)</f>
        <v>0</v>
      </c>
      <c r="K232" s="457"/>
      <c r="L232" s="444"/>
      <c r="M232" s="457"/>
      <c r="N232" s="444">
        <f t="shared" si="14"/>
        <v>0</v>
      </c>
      <c r="O232" s="457"/>
      <c r="Q232" s="444">
        <f t="shared" si="13"/>
        <v>0</v>
      </c>
    </row>
    <row r="233" spans="1:17" ht="46.5" customHeight="1" x14ac:dyDescent="0.2">
      <c r="A233" s="437">
        <v>191</v>
      </c>
      <c r="B233" s="458" t="s">
        <v>356</v>
      </c>
      <c r="C233" s="442">
        <f>'2022'!B221</f>
        <v>144.4</v>
      </c>
      <c r="D233" s="443">
        <f>'2022'!BD221</f>
        <v>135.98649599999999</v>
      </c>
      <c r="E233" s="443">
        <f>'2022'!BE221</f>
        <v>107</v>
      </c>
      <c r="F233" s="443">
        <f>'2022'!BF221</f>
        <v>138</v>
      </c>
      <c r="G233" s="442">
        <f>'2022'!BG221</f>
        <v>0.94173499999999999</v>
      </c>
      <c r="H233" s="442">
        <f>'2022'!BH221</f>
        <v>0.74099700000000002</v>
      </c>
      <c r="I233" s="442">
        <f>'2022'!BI221</f>
        <v>0.95567867036011078</v>
      </c>
      <c r="J233" s="428">
        <f t="shared" si="15"/>
        <v>2.8985507246376812</v>
      </c>
      <c r="K233" s="444">
        <f>'2022'!BO221</f>
        <v>4</v>
      </c>
      <c r="L233" s="444"/>
      <c r="M233" s="444">
        <f>'2022'!BR221</f>
        <v>0</v>
      </c>
      <c r="N233" s="444">
        <f t="shared" si="14"/>
        <v>4</v>
      </c>
      <c r="O233" s="444">
        <f>'2022'!BT221</f>
        <v>0</v>
      </c>
      <c r="Q233" s="444">
        <f t="shared" si="13"/>
        <v>4</v>
      </c>
    </row>
    <row r="234" spans="1:17" ht="63" x14ac:dyDescent="0.2">
      <c r="A234" s="437">
        <v>192</v>
      </c>
      <c r="B234" s="458" t="s">
        <v>357</v>
      </c>
      <c r="C234" s="442">
        <f>'2022'!B222</f>
        <v>18</v>
      </c>
      <c r="D234" s="443">
        <f>'2022'!BD222</f>
        <v>45.127468</v>
      </c>
      <c r="E234" s="443">
        <f>'2022'!BE222</f>
        <v>47</v>
      </c>
      <c r="F234" s="443">
        <f>'2022'!BF222</f>
        <v>60</v>
      </c>
      <c r="G234" s="442">
        <f>'2022'!BG222</f>
        <v>2.507082</v>
      </c>
      <c r="H234" s="442">
        <f>'2022'!BH222</f>
        <v>2.6111110000000002</v>
      </c>
      <c r="I234" s="442">
        <f>'2022'!BI222</f>
        <v>3.3333333333333335</v>
      </c>
      <c r="J234" s="428">
        <f t="shared" si="15"/>
        <v>6.666666666666667</v>
      </c>
      <c r="K234" s="444">
        <f>'2022'!BO222</f>
        <v>4</v>
      </c>
      <c r="L234" s="444"/>
      <c r="M234" s="444">
        <f>'2022'!BR222</f>
        <v>0</v>
      </c>
      <c r="N234" s="444">
        <f t="shared" si="14"/>
        <v>4</v>
      </c>
      <c r="O234" s="444">
        <f>'2022'!BT222</f>
        <v>0</v>
      </c>
      <c r="Q234" s="444">
        <f t="shared" si="13"/>
        <v>4</v>
      </c>
    </row>
    <row r="235" spans="1:17" ht="15.75" x14ac:dyDescent="0.2">
      <c r="A235" s="437"/>
      <c r="B235" s="89" t="s">
        <v>21</v>
      </c>
      <c r="C235" s="447"/>
      <c r="D235" s="446"/>
      <c r="E235" s="446"/>
      <c r="F235" s="446"/>
      <c r="G235" s="447"/>
      <c r="H235" s="447"/>
      <c r="I235" s="447"/>
      <c r="J235" s="428">
        <f t="shared" si="15"/>
        <v>0</v>
      </c>
      <c r="K235" s="457"/>
      <c r="L235" s="444"/>
      <c r="M235" s="457"/>
      <c r="N235" s="444">
        <f t="shared" si="14"/>
        <v>0</v>
      </c>
      <c r="O235" s="457"/>
      <c r="Q235" s="444">
        <f t="shared" si="13"/>
        <v>0</v>
      </c>
    </row>
    <row r="236" spans="1:17" ht="31.5" x14ac:dyDescent="0.2">
      <c r="A236" s="438">
        <v>193</v>
      </c>
      <c r="B236" s="458" t="s">
        <v>22</v>
      </c>
      <c r="C236" s="442">
        <f>'2022'!B224</f>
        <v>240</v>
      </c>
      <c r="D236" s="443">
        <f>'2022'!BD224</f>
        <v>0</v>
      </c>
      <c r="E236" s="443">
        <f>'2022'!BE224</f>
        <v>0</v>
      </c>
      <c r="F236" s="443">
        <f>'2022'!BF224</f>
        <v>0</v>
      </c>
      <c r="G236" s="442">
        <f>'2022'!BG224</f>
        <v>0</v>
      </c>
      <c r="H236" s="442">
        <f>'2022'!BH224</f>
        <v>0</v>
      </c>
      <c r="I236" s="442">
        <f>'2022'!BI224</f>
        <v>0</v>
      </c>
      <c r="J236" s="428">
        <f t="shared" si="15"/>
        <v>0</v>
      </c>
      <c r="K236" s="444">
        <f>'2022'!BO224</f>
        <v>0</v>
      </c>
      <c r="L236" s="439"/>
      <c r="M236" s="444">
        <f>'2022'!BR224</f>
        <v>0</v>
      </c>
      <c r="N236" s="444">
        <f t="shared" si="14"/>
        <v>0</v>
      </c>
      <c r="O236" s="444">
        <f>'2022'!BT224</f>
        <v>0</v>
      </c>
      <c r="Q236" s="444">
        <f t="shared" si="13"/>
        <v>0</v>
      </c>
    </row>
    <row r="237" spans="1:17" ht="15.75" x14ac:dyDescent="0.2">
      <c r="A237" s="472"/>
      <c r="B237" s="89" t="s">
        <v>29</v>
      </c>
      <c r="C237" s="447"/>
      <c r="D237" s="446"/>
      <c r="E237" s="446"/>
      <c r="F237" s="446"/>
      <c r="G237" s="447"/>
      <c r="H237" s="447"/>
      <c r="I237" s="447"/>
      <c r="J237" s="428">
        <f t="shared" si="15"/>
        <v>0</v>
      </c>
      <c r="K237" s="457"/>
      <c r="L237" s="444"/>
      <c r="M237" s="457"/>
      <c r="N237" s="444">
        <f t="shared" si="14"/>
        <v>0</v>
      </c>
      <c r="O237" s="457"/>
      <c r="Q237" s="444">
        <f t="shared" si="13"/>
        <v>0</v>
      </c>
    </row>
    <row r="238" spans="1:17" ht="63" x14ac:dyDescent="0.2">
      <c r="A238" s="472">
        <v>194</v>
      </c>
      <c r="B238" s="165" t="s">
        <v>358</v>
      </c>
      <c r="C238" s="442">
        <f>'2022'!B226</f>
        <v>33.299999999999997</v>
      </c>
      <c r="D238" s="688">
        <f>'2022'!BD226</f>
        <v>93.607224000000002</v>
      </c>
      <c r="E238" s="688">
        <f>'2022'!BE226</f>
        <v>116</v>
      </c>
      <c r="F238" s="443">
        <f>'2022'!BF226</f>
        <v>40</v>
      </c>
      <c r="G238" s="690">
        <f>'2022'!BG226</f>
        <v>1.4423299999999999</v>
      </c>
      <c r="H238" s="690">
        <f>'2022'!BH226</f>
        <v>1.7873650000000001</v>
      </c>
      <c r="I238" s="442">
        <f>'2022'!BI226</f>
        <v>1.2012012012012012</v>
      </c>
      <c r="J238" s="428">
        <f t="shared" si="15"/>
        <v>5</v>
      </c>
      <c r="K238" s="444">
        <f>'2022'!BO226</f>
        <v>2</v>
      </c>
      <c r="L238" s="444"/>
      <c r="M238" s="444">
        <f>'2022'!BR226</f>
        <v>0</v>
      </c>
      <c r="N238" s="444">
        <f t="shared" si="14"/>
        <v>2</v>
      </c>
      <c r="O238" s="444">
        <f>'2022'!BT226</f>
        <v>0</v>
      </c>
      <c r="Q238" s="444">
        <f t="shared" si="13"/>
        <v>2</v>
      </c>
    </row>
    <row r="239" spans="1:17" ht="71.25" customHeight="1" x14ac:dyDescent="0.2">
      <c r="A239" s="472">
        <v>195</v>
      </c>
      <c r="B239" s="116" t="s">
        <v>359</v>
      </c>
      <c r="C239" s="442">
        <f>'2022'!B227</f>
        <v>31.3</v>
      </c>
      <c r="D239" s="689"/>
      <c r="E239" s="689"/>
      <c r="F239" s="443">
        <f>'2022'!BF227</f>
        <v>60</v>
      </c>
      <c r="G239" s="691"/>
      <c r="H239" s="691"/>
      <c r="I239" s="442">
        <f>'2022'!BI227</f>
        <v>1.9169329073482428</v>
      </c>
      <c r="J239" s="428">
        <f t="shared" si="15"/>
        <v>5</v>
      </c>
      <c r="K239" s="444">
        <f>'2022'!BO227</f>
        <v>3</v>
      </c>
      <c r="L239" s="444"/>
      <c r="M239" s="444">
        <f>'2022'!BR227</f>
        <v>0</v>
      </c>
      <c r="N239" s="444">
        <f t="shared" si="14"/>
        <v>3</v>
      </c>
      <c r="O239" s="444">
        <f>'2022'!BT227</f>
        <v>0</v>
      </c>
      <c r="Q239" s="444">
        <f t="shared" si="13"/>
        <v>3</v>
      </c>
    </row>
    <row r="240" spans="1:17" ht="47.25" x14ac:dyDescent="0.2">
      <c r="A240" s="472">
        <v>196</v>
      </c>
      <c r="B240" s="458" t="s">
        <v>30</v>
      </c>
      <c r="C240" s="442">
        <f>'2022'!B228</f>
        <v>34</v>
      </c>
      <c r="D240" s="443">
        <f>'2022'!BD228</f>
        <v>64.179207000000005</v>
      </c>
      <c r="E240" s="443">
        <f>'2022'!BE228</f>
        <v>75</v>
      </c>
      <c r="F240" s="443">
        <f>'2022'!BF228</f>
        <v>83</v>
      </c>
      <c r="G240" s="442">
        <f>'2022'!BG228</f>
        <v>1.887624</v>
      </c>
      <c r="H240" s="442">
        <f>'2022'!BH228</f>
        <v>2.2058819999999999</v>
      </c>
      <c r="I240" s="442">
        <f>'2022'!BI228</f>
        <v>2.4411764705882355</v>
      </c>
      <c r="J240" s="428">
        <f t="shared" si="15"/>
        <v>6.024096385542169</v>
      </c>
      <c r="K240" s="444">
        <f>'2022'!BO228</f>
        <v>5</v>
      </c>
      <c r="L240" s="444"/>
      <c r="M240" s="444">
        <f>'2022'!BR228</f>
        <v>0</v>
      </c>
      <c r="N240" s="444">
        <f t="shared" si="14"/>
        <v>5</v>
      </c>
      <c r="O240" s="444">
        <f>'2022'!BT228</f>
        <v>0</v>
      </c>
      <c r="Q240" s="444">
        <f t="shared" si="13"/>
        <v>5</v>
      </c>
    </row>
    <row r="241" spans="1:17" ht="31.5" x14ac:dyDescent="0.2">
      <c r="A241" s="472">
        <v>197</v>
      </c>
      <c r="B241" s="458" t="s">
        <v>31</v>
      </c>
      <c r="C241" s="442">
        <f>'2022'!B229</f>
        <v>21.36</v>
      </c>
      <c r="D241" s="443">
        <f>'2022'!BD229</f>
        <v>40.157817999999999</v>
      </c>
      <c r="E241" s="443">
        <f>'2022'!BE229</f>
        <v>40</v>
      </c>
      <c r="F241" s="443">
        <f>'2022'!BF229</f>
        <v>34</v>
      </c>
      <c r="G241" s="442">
        <f>'2022'!BG229</f>
        <v>1.8800479999999999</v>
      </c>
      <c r="H241" s="442">
        <f>'2022'!BH229</f>
        <v>1.8726590000000001</v>
      </c>
      <c r="I241" s="442">
        <f>'2022'!BI229</f>
        <v>1.5917602996254683</v>
      </c>
      <c r="J241" s="428">
        <f t="shared" si="15"/>
        <v>2.9411764705882351</v>
      </c>
      <c r="K241" s="444">
        <f>'2022'!BO229</f>
        <v>1</v>
      </c>
      <c r="L241" s="444"/>
      <c r="M241" s="444">
        <f>'2022'!BR229</f>
        <v>0</v>
      </c>
      <c r="N241" s="444">
        <f t="shared" si="14"/>
        <v>1</v>
      </c>
      <c r="O241" s="444">
        <f>'2022'!BT229</f>
        <v>0</v>
      </c>
      <c r="Q241" s="444">
        <f t="shared" si="13"/>
        <v>1</v>
      </c>
    </row>
    <row r="242" spans="1:17" ht="31.5" x14ac:dyDescent="0.2">
      <c r="A242" s="472">
        <v>198</v>
      </c>
      <c r="B242" s="458" t="s">
        <v>34</v>
      </c>
      <c r="C242" s="442">
        <f>'2022'!B230</f>
        <v>254.54</v>
      </c>
      <c r="D242" s="443">
        <f>'2022'!BD230</f>
        <v>33.634521484375</v>
      </c>
      <c r="E242" s="443">
        <f>'2022'!BE230</f>
        <v>23</v>
      </c>
      <c r="F242" s="443">
        <f>'2022'!BF230</f>
        <v>23</v>
      </c>
      <c r="G242" s="442">
        <f>'2022'!BG230</f>
        <v>0.13117000000000001</v>
      </c>
      <c r="H242" s="442">
        <f>'2022'!BH230</f>
        <v>8.9696999999999999E-2</v>
      </c>
      <c r="I242" s="442">
        <f>'2022'!BI230</f>
        <v>9.0359079123124075E-2</v>
      </c>
      <c r="J242" s="428">
        <f t="shared" si="15"/>
        <v>0</v>
      </c>
      <c r="K242" s="444">
        <f>'2022'!BO230</f>
        <v>0</v>
      </c>
      <c r="L242" s="444"/>
      <c r="M242" s="444">
        <f>'2022'!BR230</f>
        <v>0</v>
      </c>
      <c r="N242" s="444">
        <f t="shared" si="14"/>
        <v>0</v>
      </c>
      <c r="O242" s="444">
        <f>'2022'!BT230</f>
        <v>0</v>
      </c>
      <c r="Q242" s="444">
        <f t="shared" si="13"/>
        <v>0</v>
      </c>
    </row>
    <row r="243" spans="1:17" ht="15.75" x14ac:dyDescent="0.2">
      <c r="A243" s="472"/>
      <c r="B243" s="89" t="s">
        <v>37</v>
      </c>
      <c r="C243" s="447"/>
      <c r="D243" s="446"/>
      <c r="E243" s="446"/>
      <c r="F243" s="446"/>
      <c r="G243" s="447"/>
      <c r="H243" s="447"/>
      <c r="I243" s="447"/>
      <c r="J243" s="428">
        <f t="shared" si="15"/>
        <v>0</v>
      </c>
      <c r="K243" s="457"/>
      <c r="L243" s="444"/>
      <c r="M243" s="457"/>
      <c r="N243" s="444">
        <f t="shared" si="14"/>
        <v>0</v>
      </c>
      <c r="O243" s="457"/>
      <c r="Q243" s="444">
        <f t="shared" si="13"/>
        <v>0</v>
      </c>
    </row>
    <row r="244" spans="1:17" ht="31.5" x14ac:dyDescent="0.2">
      <c r="A244" s="472">
        <v>199</v>
      </c>
      <c r="B244" s="458" t="s">
        <v>360</v>
      </c>
      <c r="C244" s="442">
        <f>'2022'!B232</f>
        <v>9.0289999999999999</v>
      </c>
      <c r="D244" s="443">
        <f>'2022'!BD232</f>
        <v>0</v>
      </c>
      <c r="E244" s="443">
        <f>'2022'!BE232</f>
        <v>0</v>
      </c>
      <c r="F244" s="443">
        <f>'2022'!BF232</f>
        <v>0</v>
      </c>
      <c r="G244" s="442">
        <f>'2022'!BG232</f>
        <v>0</v>
      </c>
      <c r="H244" s="442">
        <f>'2022'!BH232</f>
        <v>0</v>
      </c>
      <c r="I244" s="442">
        <f>'2022'!BI232</f>
        <v>0</v>
      </c>
      <c r="J244" s="428">
        <f t="shared" si="15"/>
        <v>0</v>
      </c>
      <c r="K244" s="444">
        <f>'2022'!BO232</f>
        <v>0</v>
      </c>
      <c r="L244" s="444"/>
      <c r="M244" s="444">
        <f>'2022'!BR232</f>
        <v>0</v>
      </c>
      <c r="N244" s="444">
        <f t="shared" si="14"/>
        <v>0</v>
      </c>
      <c r="O244" s="444">
        <f>'2022'!BT232</f>
        <v>0</v>
      </c>
      <c r="Q244" s="444">
        <f t="shared" si="13"/>
        <v>0</v>
      </c>
    </row>
    <row r="245" spans="1:17" ht="31.5" x14ac:dyDescent="0.2">
      <c r="A245" s="438">
        <v>200</v>
      </c>
      <c r="B245" s="114" t="s">
        <v>361</v>
      </c>
      <c r="C245" s="442">
        <f>'2022'!B233</f>
        <v>19.600000000000001</v>
      </c>
      <c r="D245" s="443">
        <f>'2022'!BD233</f>
        <v>11.072153999999999</v>
      </c>
      <c r="E245" s="443">
        <f>'2022'!BE233</f>
        <v>15</v>
      </c>
      <c r="F245" s="443">
        <f>'2022'!BF233</f>
        <v>21</v>
      </c>
      <c r="G245" s="442">
        <f>'2022'!BG233</f>
        <v>0.56490600000000002</v>
      </c>
      <c r="H245" s="442">
        <f>'2022'!BH233</f>
        <v>0.76530600000000004</v>
      </c>
      <c r="I245" s="442">
        <f>'2022'!BI233</f>
        <v>1.0714285714285714</v>
      </c>
      <c r="J245" s="428">
        <f t="shared" si="15"/>
        <v>4.7619047619047619</v>
      </c>
      <c r="K245" s="444">
        <f>'2022'!BO233</f>
        <v>1</v>
      </c>
      <c r="L245" s="439"/>
      <c r="M245" s="444">
        <f>'2022'!BR233</f>
        <v>0</v>
      </c>
      <c r="N245" s="444">
        <f t="shared" si="14"/>
        <v>1</v>
      </c>
      <c r="O245" s="444">
        <f>'2022'!BT233</f>
        <v>0</v>
      </c>
      <c r="Q245" s="444">
        <f t="shared" si="13"/>
        <v>1</v>
      </c>
    </row>
    <row r="246" spans="1:17" ht="31.5" x14ac:dyDescent="0.2">
      <c r="A246" s="437">
        <v>201</v>
      </c>
      <c r="B246" s="458" t="s">
        <v>44</v>
      </c>
      <c r="C246" s="442">
        <f>'2022'!B234</f>
        <v>10</v>
      </c>
      <c r="D246" s="443">
        <f>'2022'!BD234</f>
        <v>12.427018</v>
      </c>
      <c r="E246" s="443">
        <f>'2022'!BE234</f>
        <v>9</v>
      </c>
      <c r="F246" s="443">
        <f>'2022'!BF234</f>
        <v>10</v>
      </c>
      <c r="G246" s="442">
        <f>'2022'!BG234</f>
        <v>1.2303980000000001</v>
      </c>
      <c r="H246" s="442">
        <f>'2022'!BH234</f>
        <v>0.89108900000000002</v>
      </c>
      <c r="I246" s="442">
        <f>'2022'!BI234</f>
        <v>1</v>
      </c>
      <c r="J246" s="428">
        <f t="shared" si="15"/>
        <v>0</v>
      </c>
      <c r="K246" s="444">
        <f>'2022'!BO234</f>
        <v>0</v>
      </c>
      <c r="L246" s="444"/>
      <c r="M246" s="444">
        <f>'2022'!BR234</f>
        <v>0</v>
      </c>
      <c r="N246" s="444">
        <f t="shared" si="14"/>
        <v>0</v>
      </c>
      <c r="O246" s="444">
        <f>'2022'!BT234</f>
        <v>0</v>
      </c>
      <c r="Q246" s="444">
        <f t="shared" si="13"/>
        <v>0</v>
      </c>
    </row>
    <row r="247" spans="1:17" ht="47.25" x14ac:dyDescent="0.2">
      <c r="A247" s="437">
        <v>202</v>
      </c>
      <c r="B247" s="458" t="s">
        <v>45</v>
      </c>
      <c r="C247" s="442">
        <f>'2022'!B235</f>
        <v>9.8000000000000007</v>
      </c>
      <c r="D247" s="443">
        <f>'2022'!BD235</f>
        <v>1.984883</v>
      </c>
      <c r="E247" s="443">
        <f>'2022'!BE235</f>
        <v>12</v>
      </c>
      <c r="F247" s="443">
        <f>'2022'!BF235</f>
        <v>6</v>
      </c>
      <c r="G247" s="442">
        <f>'2022'!BG235</f>
        <v>0.202539</v>
      </c>
      <c r="H247" s="442">
        <f>'2022'!BH235</f>
        <v>1.2247399999999999</v>
      </c>
      <c r="I247" s="442">
        <f>'2022'!BI235</f>
        <v>0.61224489795918358</v>
      </c>
      <c r="J247" s="428">
        <f t="shared" si="15"/>
        <v>0</v>
      </c>
      <c r="K247" s="444">
        <f>'2022'!BO235</f>
        <v>0</v>
      </c>
      <c r="L247" s="444"/>
      <c r="M247" s="444">
        <f>'2022'!BR235</f>
        <v>0</v>
      </c>
      <c r="N247" s="444">
        <f t="shared" si="14"/>
        <v>0</v>
      </c>
      <c r="O247" s="444">
        <f>'2022'!BT235</f>
        <v>0</v>
      </c>
      <c r="Q247" s="444">
        <f t="shared" si="13"/>
        <v>0</v>
      </c>
    </row>
    <row r="248" spans="1:17" ht="31.5" x14ac:dyDescent="0.2">
      <c r="A248" s="450">
        <v>203</v>
      </c>
      <c r="B248" s="116" t="s">
        <v>459</v>
      </c>
      <c r="C248" s="442">
        <f>'2022'!B236</f>
        <v>302.7</v>
      </c>
      <c r="D248" s="688">
        <f>'2022'!BD236</f>
        <v>5.7861200000000004</v>
      </c>
      <c r="E248" s="688">
        <f>'2022'!BE236</f>
        <v>2</v>
      </c>
      <c r="F248" s="443">
        <f>'2022'!BF236</f>
        <v>0</v>
      </c>
      <c r="G248" s="690">
        <f>'2022'!BG236</f>
        <v>1.8811000000000001E-2</v>
      </c>
      <c r="H248" s="690">
        <f>'2022'!BH236</f>
        <v>6.502E-3</v>
      </c>
      <c r="I248" s="442">
        <f>'2022'!BI236</f>
        <v>0</v>
      </c>
      <c r="J248" s="428">
        <f t="shared" si="15"/>
        <v>0</v>
      </c>
      <c r="K248" s="444">
        <f>'2022'!BO236</f>
        <v>0</v>
      </c>
      <c r="L248" s="457"/>
      <c r="M248" s="444">
        <f>'2022'!BR236</f>
        <v>0</v>
      </c>
      <c r="N248" s="444">
        <f t="shared" si="14"/>
        <v>0</v>
      </c>
      <c r="O248" s="444">
        <f>'2022'!BT236</f>
        <v>0</v>
      </c>
      <c r="Q248" s="444">
        <f t="shared" si="13"/>
        <v>0</v>
      </c>
    </row>
    <row r="249" spans="1:17" ht="31.5" x14ac:dyDescent="0.2">
      <c r="A249" s="438">
        <v>204</v>
      </c>
      <c r="B249" s="116" t="s">
        <v>460</v>
      </c>
      <c r="C249" s="442">
        <f>'2022'!B237</f>
        <v>4.8</v>
      </c>
      <c r="D249" s="689"/>
      <c r="E249" s="689"/>
      <c r="F249" s="443">
        <f>'2022'!BF237</f>
        <v>0</v>
      </c>
      <c r="G249" s="691"/>
      <c r="H249" s="691"/>
      <c r="I249" s="442">
        <f>'2022'!BI237</f>
        <v>0</v>
      </c>
      <c r="J249" s="428">
        <f t="shared" si="15"/>
        <v>0</v>
      </c>
      <c r="K249" s="444">
        <f>'2022'!BO237</f>
        <v>0</v>
      </c>
      <c r="L249" s="439"/>
      <c r="M249" s="444">
        <f>'2022'!BR237</f>
        <v>0</v>
      </c>
      <c r="N249" s="444">
        <f t="shared" si="14"/>
        <v>0</v>
      </c>
      <c r="O249" s="444">
        <f>'2022'!BT237</f>
        <v>0</v>
      </c>
      <c r="Q249" s="444">
        <f t="shared" si="13"/>
        <v>0</v>
      </c>
    </row>
    <row r="250" spans="1:17" ht="31.5" x14ac:dyDescent="0.2">
      <c r="A250" s="437">
        <v>205</v>
      </c>
      <c r="B250" s="458" t="s">
        <v>38</v>
      </c>
      <c r="C250" s="442">
        <f>'2022'!B238</f>
        <v>5.1580000000000004</v>
      </c>
      <c r="D250" s="443">
        <f>'2022'!BD238</f>
        <v>4.0661800000000001</v>
      </c>
      <c r="E250" s="443">
        <f>'2022'!BE238</f>
        <v>3</v>
      </c>
      <c r="F250" s="443">
        <f>'2022'!BF238</f>
        <v>3</v>
      </c>
      <c r="G250" s="442">
        <f>'2022'!BG238</f>
        <v>0.78954899999999995</v>
      </c>
      <c r="H250" s="442">
        <f>'2022'!BH238</f>
        <v>0.58252400000000004</v>
      </c>
      <c r="I250" s="442">
        <f>'2022'!BI238</f>
        <v>0.58162078324932143</v>
      </c>
      <c r="J250" s="428">
        <f t="shared" si="15"/>
        <v>0</v>
      </c>
      <c r="K250" s="444">
        <f>'2022'!BO238</f>
        <v>0</v>
      </c>
      <c r="L250" s="444"/>
      <c r="M250" s="444">
        <f>'2022'!BR238</f>
        <v>0</v>
      </c>
      <c r="N250" s="444">
        <f t="shared" si="14"/>
        <v>0</v>
      </c>
      <c r="O250" s="444">
        <f>'2022'!BT238</f>
        <v>0</v>
      </c>
      <c r="Q250" s="444">
        <f t="shared" si="13"/>
        <v>0</v>
      </c>
    </row>
    <row r="251" spans="1:17" ht="31.5" x14ac:dyDescent="0.2">
      <c r="A251" s="438">
        <v>206</v>
      </c>
      <c r="B251" s="458" t="s">
        <v>362</v>
      </c>
      <c r="C251" s="442">
        <f>'2022'!B239</f>
        <v>6.8</v>
      </c>
      <c r="D251" s="443">
        <f>'2022'!BD239</f>
        <v>3.1716899999999999</v>
      </c>
      <c r="E251" s="443">
        <f>'2022'!BE239</f>
        <v>5</v>
      </c>
      <c r="F251" s="443">
        <f>'2022'!BF239</f>
        <v>6</v>
      </c>
      <c r="G251" s="442">
        <f>'2022'!BG239</f>
        <v>0.46643000000000001</v>
      </c>
      <c r="H251" s="442">
        <f>'2022'!BH239</f>
        <v>0.73530200000000001</v>
      </c>
      <c r="I251" s="442">
        <f>'2022'!BI239</f>
        <v>0.88235294117647056</v>
      </c>
      <c r="J251" s="428">
        <f t="shared" si="15"/>
        <v>0</v>
      </c>
      <c r="K251" s="444">
        <f>'2022'!BO239</f>
        <v>0</v>
      </c>
      <c r="L251" s="439"/>
      <c r="M251" s="444">
        <f>'2022'!BR239</f>
        <v>0</v>
      </c>
      <c r="N251" s="444">
        <f t="shared" si="14"/>
        <v>0</v>
      </c>
      <c r="O251" s="444">
        <f>'2022'!BT239</f>
        <v>0</v>
      </c>
      <c r="Q251" s="444">
        <f t="shared" si="13"/>
        <v>0</v>
      </c>
    </row>
    <row r="252" spans="1:17" ht="15.75" x14ac:dyDescent="0.2">
      <c r="A252" s="437"/>
      <c r="B252" s="89" t="s">
        <v>170</v>
      </c>
      <c r="C252" s="447"/>
      <c r="D252" s="446"/>
      <c r="E252" s="446"/>
      <c r="F252" s="446"/>
      <c r="G252" s="447"/>
      <c r="H252" s="447"/>
      <c r="I252" s="447"/>
      <c r="J252" s="428">
        <f t="shared" si="15"/>
        <v>0</v>
      </c>
      <c r="K252" s="457"/>
      <c r="L252" s="444"/>
      <c r="M252" s="457"/>
      <c r="N252" s="444">
        <f t="shared" si="14"/>
        <v>0</v>
      </c>
      <c r="O252" s="457"/>
      <c r="Q252" s="444">
        <f t="shared" si="13"/>
        <v>0</v>
      </c>
    </row>
    <row r="253" spans="1:17" ht="31.5" x14ac:dyDescent="0.2">
      <c r="A253" s="437">
        <v>207</v>
      </c>
      <c r="B253" s="458" t="s">
        <v>171</v>
      </c>
      <c r="C253" s="442">
        <f>'2022'!B241</f>
        <v>91.6</v>
      </c>
      <c r="D253" s="443">
        <f>'2022'!BD241</f>
        <v>59.293658999999998</v>
      </c>
      <c r="E253" s="443">
        <f>'2022'!BE241</f>
        <v>64</v>
      </c>
      <c r="F253" s="443">
        <f>'2022'!BF241</f>
        <v>56</v>
      </c>
      <c r="G253" s="442">
        <f>'2022'!BG241</f>
        <v>0.63893999999999995</v>
      </c>
      <c r="H253" s="442">
        <f>'2022'!BH241</f>
        <v>0.68950699999999998</v>
      </c>
      <c r="I253" s="442">
        <f>'2022'!BI241</f>
        <v>0.61135371179039311</v>
      </c>
      <c r="J253" s="428">
        <f t="shared" si="15"/>
        <v>1.7857142857142856</v>
      </c>
      <c r="K253" s="444">
        <f>'2022'!BO241</f>
        <v>1</v>
      </c>
      <c r="L253" s="444"/>
      <c r="M253" s="444">
        <f>'2022'!BR241</f>
        <v>0</v>
      </c>
      <c r="N253" s="444">
        <f t="shared" si="14"/>
        <v>1</v>
      </c>
      <c r="O253" s="444">
        <f>'2022'!BT241</f>
        <v>0</v>
      </c>
      <c r="Q253" s="444">
        <f t="shared" si="13"/>
        <v>1</v>
      </c>
    </row>
    <row r="254" spans="1:17" ht="30.75" customHeight="1" x14ac:dyDescent="0.2">
      <c r="A254" s="437">
        <v>208</v>
      </c>
      <c r="B254" s="458" t="s">
        <v>172</v>
      </c>
      <c r="C254" s="442">
        <f>'2022'!B242</f>
        <v>347.2</v>
      </c>
      <c r="D254" s="443">
        <f>'2022'!BD242</f>
        <v>392.6640625</v>
      </c>
      <c r="E254" s="443">
        <f>'2022'!BE242</f>
        <v>353</v>
      </c>
      <c r="F254" s="443">
        <f>'2022'!BF242</f>
        <v>370</v>
      </c>
      <c r="G254" s="442">
        <f>'2022'!BG242</f>
        <v>1.1309450000000001</v>
      </c>
      <c r="H254" s="442">
        <f>'2022'!BH242</f>
        <v>1.016705</v>
      </c>
      <c r="I254" s="442">
        <f>'2022'!BI242</f>
        <v>1.0656682027649771</v>
      </c>
      <c r="J254" s="428">
        <f t="shared" si="15"/>
        <v>4.0540540540540544</v>
      </c>
      <c r="K254" s="444">
        <f>'2022'!BO242</f>
        <v>15</v>
      </c>
      <c r="L254" s="444"/>
      <c r="M254" s="444">
        <f>'2022'!BR242</f>
        <v>2</v>
      </c>
      <c r="N254" s="444">
        <f t="shared" si="14"/>
        <v>10</v>
      </c>
      <c r="O254" s="444">
        <f>'2022'!BT242</f>
        <v>3</v>
      </c>
      <c r="Q254" s="444">
        <f t="shared" si="13"/>
        <v>10</v>
      </c>
    </row>
    <row r="255" spans="1:17" ht="15.75" x14ac:dyDescent="0.2">
      <c r="A255" s="437"/>
      <c r="B255" s="89" t="s">
        <v>151</v>
      </c>
      <c r="C255" s="447"/>
      <c r="D255" s="446"/>
      <c r="E255" s="446"/>
      <c r="F255" s="446"/>
      <c r="G255" s="447"/>
      <c r="H255" s="447"/>
      <c r="I255" s="447"/>
      <c r="J255" s="428">
        <f t="shared" si="15"/>
        <v>0</v>
      </c>
      <c r="K255" s="457"/>
      <c r="L255" s="444"/>
      <c r="M255" s="457"/>
      <c r="N255" s="444">
        <f t="shared" si="14"/>
        <v>0</v>
      </c>
      <c r="O255" s="457"/>
      <c r="Q255" s="444">
        <f t="shared" si="13"/>
        <v>0</v>
      </c>
    </row>
    <row r="256" spans="1:17" ht="31.5" x14ac:dyDescent="0.2">
      <c r="A256" s="437">
        <v>209</v>
      </c>
      <c r="B256" s="458" t="s">
        <v>152</v>
      </c>
      <c r="C256" s="442">
        <f>'2022'!B244</f>
        <v>211.2</v>
      </c>
      <c r="D256" s="443">
        <f>'2022'!BD244</f>
        <v>3.419632</v>
      </c>
      <c r="E256" s="443">
        <f>'2022'!BE244</f>
        <v>13</v>
      </c>
      <c r="F256" s="443">
        <f>'2022'!BF244</f>
        <v>10</v>
      </c>
      <c r="G256" s="442">
        <f>'2022'!BG244</f>
        <v>1.619E-2</v>
      </c>
      <c r="H256" s="442">
        <f>'2022'!BH244</f>
        <v>6.1546999999999998E-2</v>
      </c>
      <c r="I256" s="442">
        <f>'2022'!BI244</f>
        <v>4.7348484848484848E-2</v>
      </c>
      <c r="J256" s="428">
        <f t="shared" si="15"/>
        <v>0</v>
      </c>
      <c r="K256" s="444">
        <f>'2022'!BO244</f>
        <v>0</v>
      </c>
      <c r="L256" s="444"/>
      <c r="M256" s="444">
        <f>'2022'!BR244</f>
        <v>0</v>
      </c>
      <c r="N256" s="444">
        <f t="shared" si="14"/>
        <v>0</v>
      </c>
      <c r="O256" s="444">
        <f>'2022'!BT244</f>
        <v>0</v>
      </c>
      <c r="Q256" s="444">
        <f t="shared" si="13"/>
        <v>0</v>
      </c>
    </row>
    <row r="257" spans="1:17" ht="15.75" x14ac:dyDescent="0.2">
      <c r="A257" s="437"/>
      <c r="B257" s="89" t="s">
        <v>254</v>
      </c>
      <c r="C257" s="447"/>
      <c r="D257" s="446"/>
      <c r="E257" s="446"/>
      <c r="F257" s="446"/>
      <c r="G257" s="447"/>
      <c r="H257" s="447"/>
      <c r="I257" s="447"/>
      <c r="J257" s="428">
        <f t="shared" si="15"/>
        <v>0</v>
      </c>
      <c r="K257" s="457"/>
      <c r="L257" s="444"/>
      <c r="M257" s="457"/>
      <c r="N257" s="444">
        <f t="shared" si="14"/>
        <v>0</v>
      </c>
      <c r="O257" s="457"/>
      <c r="Q257" s="444">
        <f t="shared" si="13"/>
        <v>0</v>
      </c>
    </row>
    <row r="258" spans="1:17" ht="63.75" customHeight="1" x14ac:dyDescent="0.2">
      <c r="A258" s="437">
        <v>210</v>
      </c>
      <c r="B258" s="458" t="s">
        <v>363</v>
      </c>
      <c r="C258" s="442">
        <f>'2022'!B246</f>
        <v>15.6</v>
      </c>
      <c r="D258" s="443">
        <f>'2022'!BD246</f>
        <v>17.856838</v>
      </c>
      <c r="E258" s="443">
        <f>'2022'!BE246</f>
        <v>39</v>
      </c>
      <c r="F258" s="443">
        <f>'2022'!BF246</f>
        <v>31</v>
      </c>
      <c r="G258" s="442">
        <f>'2022'!BG246</f>
        <v>0.64002999999999999</v>
      </c>
      <c r="H258" s="442">
        <f>'2022'!BH246</f>
        <v>1.3978489999999999</v>
      </c>
      <c r="I258" s="442">
        <f>'2022'!BI246</f>
        <v>1.9871794871794872</v>
      </c>
      <c r="J258" s="428">
        <f t="shared" si="15"/>
        <v>0</v>
      </c>
      <c r="K258" s="444">
        <f>'2022'!BO246</f>
        <v>0</v>
      </c>
      <c r="L258" s="444"/>
      <c r="M258" s="444">
        <f>'2022'!BR246</f>
        <v>0</v>
      </c>
      <c r="N258" s="444">
        <f t="shared" si="14"/>
        <v>0</v>
      </c>
      <c r="O258" s="444">
        <f>'2022'!BT246</f>
        <v>0</v>
      </c>
      <c r="Q258" s="444">
        <f t="shared" si="13"/>
        <v>0</v>
      </c>
    </row>
    <row r="259" spans="1:17" ht="47.25" x14ac:dyDescent="0.2">
      <c r="A259" s="437">
        <v>211</v>
      </c>
      <c r="B259" s="458" t="s">
        <v>364</v>
      </c>
      <c r="C259" s="442">
        <f>'2022'!B247</f>
        <v>5.3</v>
      </c>
      <c r="D259" s="443">
        <f>'2022'!BD247</f>
        <v>3.2285159999999999</v>
      </c>
      <c r="E259" s="443">
        <f>'2022'!BE247</f>
        <v>2</v>
      </c>
      <c r="F259" s="443">
        <f>'2022'!BF247</f>
        <v>7</v>
      </c>
      <c r="G259" s="442">
        <f>'2022'!BG247</f>
        <v>0.60915399999999997</v>
      </c>
      <c r="H259" s="442">
        <f>'2022'!BH247</f>
        <v>0.37735800000000003</v>
      </c>
      <c r="I259" s="442">
        <f>'2022'!BI247</f>
        <v>1.3207547169811322</v>
      </c>
      <c r="J259" s="428">
        <f t="shared" si="15"/>
        <v>0</v>
      </c>
      <c r="K259" s="444">
        <f>'2022'!BO247</f>
        <v>0</v>
      </c>
      <c r="L259" s="444"/>
      <c r="M259" s="444">
        <f>'2022'!BR247</f>
        <v>0</v>
      </c>
      <c r="N259" s="444">
        <f t="shared" si="14"/>
        <v>0</v>
      </c>
      <c r="O259" s="444">
        <f>'2022'!BT247</f>
        <v>0</v>
      </c>
      <c r="Q259" s="444">
        <f t="shared" si="13"/>
        <v>0</v>
      </c>
    </row>
    <row r="260" spans="1:17" ht="47.25" x14ac:dyDescent="0.2">
      <c r="A260" s="437">
        <v>212</v>
      </c>
      <c r="B260" s="458" t="s">
        <v>365</v>
      </c>
      <c r="C260" s="442">
        <f>'2022'!B248</f>
        <v>3.2</v>
      </c>
      <c r="D260" s="443">
        <f>'2022'!BD248</f>
        <v>0</v>
      </c>
      <c r="E260" s="443">
        <f>'2022'!BE248</f>
        <v>13</v>
      </c>
      <c r="F260" s="443">
        <f>'2022'!BF248</f>
        <v>5</v>
      </c>
      <c r="G260" s="442">
        <f>'2022'!BG248</f>
        <v>0</v>
      </c>
      <c r="H260" s="442">
        <f>'2022'!BH248</f>
        <v>4.0625</v>
      </c>
      <c r="I260" s="442">
        <f>'2022'!BI248</f>
        <v>1.5625</v>
      </c>
      <c r="J260" s="428">
        <f t="shared" si="15"/>
        <v>0</v>
      </c>
      <c r="K260" s="444">
        <f>'2022'!BO248</f>
        <v>0</v>
      </c>
      <c r="L260" s="444"/>
      <c r="M260" s="444">
        <f>'2022'!BR248</f>
        <v>0</v>
      </c>
      <c r="N260" s="444">
        <f t="shared" si="14"/>
        <v>0</v>
      </c>
      <c r="O260" s="444">
        <f>'2022'!BT248</f>
        <v>0</v>
      </c>
      <c r="Q260" s="444">
        <f t="shared" si="13"/>
        <v>0</v>
      </c>
    </row>
    <row r="261" spans="1:17" ht="31.5" x14ac:dyDescent="0.2">
      <c r="A261" s="437">
        <v>213</v>
      </c>
      <c r="B261" s="458" t="s">
        <v>258</v>
      </c>
      <c r="C261" s="442">
        <f>'2022'!B249</f>
        <v>4</v>
      </c>
      <c r="D261" s="443">
        <f>'2022'!BD249</f>
        <v>25.029185999999999</v>
      </c>
      <c r="E261" s="443">
        <f>'2022'!BE249</f>
        <v>35</v>
      </c>
      <c r="F261" s="443">
        <f>'2022'!BF249</f>
        <v>29</v>
      </c>
      <c r="G261" s="442">
        <f>'2022'!BG249</f>
        <v>6.2572970000000003</v>
      </c>
      <c r="H261" s="442">
        <f>'2022'!BH249</f>
        <v>8.75</v>
      </c>
      <c r="I261" s="442">
        <f>'2022'!BI249</f>
        <v>7.25</v>
      </c>
      <c r="J261" s="428">
        <f t="shared" si="15"/>
        <v>6.8965517241379306</v>
      </c>
      <c r="K261" s="444">
        <f>'2022'!BO249</f>
        <v>2</v>
      </c>
      <c r="L261" s="444"/>
      <c r="M261" s="444">
        <f>'2022'!BR249</f>
        <v>0</v>
      </c>
      <c r="N261" s="444">
        <f t="shared" si="14"/>
        <v>2</v>
      </c>
      <c r="O261" s="444">
        <f>'2022'!BT249</f>
        <v>0</v>
      </c>
      <c r="Q261" s="444">
        <f t="shared" si="13"/>
        <v>2</v>
      </c>
    </row>
    <row r="262" spans="1:17" ht="31.5" x14ac:dyDescent="0.2">
      <c r="A262" s="437">
        <v>214</v>
      </c>
      <c r="B262" s="458" t="s">
        <v>262</v>
      </c>
      <c r="C262" s="461">
        <f>'2022'!B250</f>
        <v>3.52</v>
      </c>
      <c r="D262" s="443">
        <f>'2022'!BD250</f>
        <v>2.9736180000000001</v>
      </c>
      <c r="E262" s="443">
        <f>'2022'!BE250</f>
        <v>7</v>
      </c>
      <c r="F262" s="443">
        <f>'2022'!BF250</f>
        <v>2</v>
      </c>
      <c r="G262" s="442">
        <f>'2022'!BG250</f>
        <v>0.84477800000000003</v>
      </c>
      <c r="H262" s="442">
        <f>'2022'!BH250</f>
        <v>1.9886360000000001</v>
      </c>
      <c r="I262" s="442">
        <f>'2022'!BI250</f>
        <v>0.56818181818181823</v>
      </c>
      <c r="J262" s="428">
        <f t="shared" si="15"/>
        <v>0</v>
      </c>
      <c r="K262" s="444">
        <f>'2022'!BO250</f>
        <v>0</v>
      </c>
      <c r="L262" s="444"/>
      <c r="M262" s="444">
        <f>'2022'!BR250</f>
        <v>0</v>
      </c>
      <c r="N262" s="444">
        <f t="shared" si="14"/>
        <v>0</v>
      </c>
      <c r="O262" s="444">
        <f>'2022'!BT250</f>
        <v>0</v>
      </c>
      <c r="Q262" s="444">
        <f t="shared" si="13"/>
        <v>0</v>
      </c>
    </row>
    <row r="263" spans="1:17" ht="78.75" x14ac:dyDescent="0.2">
      <c r="A263" s="437">
        <v>215</v>
      </c>
      <c r="B263" s="458" t="s">
        <v>261</v>
      </c>
      <c r="C263" s="442">
        <f>'2022'!B251</f>
        <v>7.2</v>
      </c>
      <c r="D263" s="443">
        <f>'2022'!BD251</f>
        <v>11.255195000000001</v>
      </c>
      <c r="E263" s="443">
        <f>'2022'!BE251</f>
        <v>7</v>
      </c>
      <c r="F263" s="443">
        <f>'2022'!BF251</f>
        <v>10</v>
      </c>
      <c r="G263" s="442">
        <f>'2022'!BG251</f>
        <v>1.5632219999999999</v>
      </c>
      <c r="H263" s="442">
        <f>'2022'!BH251</f>
        <v>0.97222200000000003</v>
      </c>
      <c r="I263" s="442">
        <f>'2022'!BI251</f>
        <v>1.3888888888888888</v>
      </c>
      <c r="J263" s="428">
        <f t="shared" si="15"/>
        <v>0</v>
      </c>
      <c r="K263" s="444">
        <f>'2022'!BO251</f>
        <v>0</v>
      </c>
      <c r="L263" s="444"/>
      <c r="M263" s="444">
        <f>'2022'!BR251</f>
        <v>0</v>
      </c>
      <c r="N263" s="444">
        <f t="shared" si="14"/>
        <v>0</v>
      </c>
      <c r="O263" s="444">
        <f>'2022'!BT251</f>
        <v>0</v>
      </c>
      <c r="Q263" s="444">
        <f t="shared" si="13"/>
        <v>0</v>
      </c>
    </row>
    <row r="264" spans="1:17" ht="31.5" x14ac:dyDescent="0.2">
      <c r="A264" s="437">
        <v>216</v>
      </c>
      <c r="B264" s="458" t="s">
        <v>259</v>
      </c>
      <c r="C264" s="442">
        <f>'2022'!B252</f>
        <v>9.4</v>
      </c>
      <c r="D264" s="443">
        <f>'2022'!BD252</f>
        <v>2.2392189999999998</v>
      </c>
      <c r="E264" s="443">
        <f>'2022'!BE252</f>
        <v>3</v>
      </c>
      <c r="F264" s="443">
        <f>'2022'!BF252</f>
        <v>13</v>
      </c>
      <c r="G264" s="442">
        <f>'2022'!BG252</f>
        <v>0.23821500000000001</v>
      </c>
      <c r="H264" s="442">
        <f>'2022'!BH252</f>
        <v>0.31914900000000002</v>
      </c>
      <c r="I264" s="442">
        <f>'2022'!BI252</f>
        <v>1.3829787234042552</v>
      </c>
      <c r="J264" s="428">
        <f t="shared" si="15"/>
        <v>0</v>
      </c>
      <c r="K264" s="444">
        <f>'2022'!BO252</f>
        <v>0</v>
      </c>
      <c r="L264" s="444"/>
      <c r="M264" s="444">
        <f>'2022'!BR252</f>
        <v>0</v>
      </c>
      <c r="N264" s="444">
        <f t="shared" si="14"/>
        <v>0</v>
      </c>
      <c r="O264" s="444">
        <f>'2022'!BT252</f>
        <v>0</v>
      </c>
      <c r="Q264" s="444">
        <f t="shared" si="13"/>
        <v>0</v>
      </c>
    </row>
    <row r="265" spans="1:17" ht="63" x14ac:dyDescent="0.2">
      <c r="A265" s="474">
        <v>217</v>
      </c>
      <c r="B265" s="458" t="s">
        <v>255</v>
      </c>
      <c r="C265" s="442">
        <f>'2022'!B253</f>
        <v>29.6</v>
      </c>
      <c r="D265" s="443">
        <f>'2022'!BD253</f>
        <v>5.0142290000000003</v>
      </c>
      <c r="E265" s="443">
        <f>'2022'!BE253</f>
        <v>5</v>
      </c>
      <c r="F265" s="443">
        <f>'2022'!BF253</f>
        <v>5</v>
      </c>
      <c r="G265" s="442">
        <f>'2022'!BG253</f>
        <v>0.1694</v>
      </c>
      <c r="H265" s="442">
        <f>'2022'!BH253</f>
        <v>0.16891900000000001</v>
      </c>
      <c r="I265" s="442">
        <f>'2022'!BI253</f>
        <v>0.16891891891891891</v>
      </c>
      <c r="J265" s="428">
        <f t="shared" si="15"/>
        <v>0</v>
      </c>
      <c r="K265" s="444">
        <f>'2022'!BO253</f>
        <v>0</v>
      </c>
      <c r="L265" s="444"/>
      <c r="M265" s="444">
        <f>'2022'!BR253</f>
        <v>0</v>
      </c>
      <c r="N265" s="444">
        <f t="shared" si="14"/>
        <v>0</v>
      </c>
      <c r="O265" s="444">
        <f>'2022'!BT253</f>
        <v>0</v>
      </c>
      <c r="Q265" s="444">
        <f t="shared" si="13"/>
        <v>0</v>
      </c>
    </row>
    <row r="266" spans="1:17" ht="34.5" customHeight="1" x14ac:dyDescent="0.2">
      <c r="A266" s="474">
        <v>218</v>
      </c>
      <c r="B266" s="458" t="s">
        <v>263</v>
      </c>
      <c r="C266" s="442">
        <f>'2022'!B254</f>
        <v>23.164000000000001</v>
      </c>
      <c r="D266" s="443">
        <f>'2022'!BD254</f>
        <v>43.892685</v>
      </c>
      <c r="E266" s="443">
        <f>'2022'!BE254</f>
        <v>47</v>
      </c>
      <c r="F266" s="443">
        <f>'2022'!BF254</f>
        <v>40</v>
      </c>
      <c r="G266" s="442">
        <f>'2022'!BG254</f>
        <v>1.891926</v>
      </c>
      <c r="H266" s="442">
        <f>'2022'!BH254</f>
        <v>2.0258620000000001</v>
      </c>
      <c r="I266" s="442">
        <f>'2022'!BI254</f>
        <v>1.7268174753928509</v>
      </c>
      <c r="J266" s="428">
        <f t="shared" si="15"/>
        <v>5</v>
      </c>
      <c r="K266" s="444">
        <f>'2022'!BO254</f>
        <v>2</v>
      </c>
      <c r="L266" s="444"/>
      <c r="M266" s="444">
        <f>'2022'!BR254</f>
        <v>0</v>
      </c>
      <c r="N266" s="444">
        <f t="shared" si="14"/>
        <v>2</v>
      </c>
      <c r="O266" s="444">
        <f>'2022'!BT254</f>
        <v>0</v>
      </c>
      <c r="Q266" s="444">
        <f t="shared" si="13"/>
        <v>2</v>
      </c>
    </row>
    <row r="267" spans="1:17" ht="63" x14ac:dyDescent="0.2">
      <c r="A267" s="474">
        <v>219</v>
      </c>
      <c r="B267" s="458" t="s">
        <v>260</v>
      </c>
      <c r="C267" s="442">
        <f>'2022'!B255</f>
        <v>11.4</v>
      </c>
      <c r="D267" s="443">
        <f>'2022'!BD255</f>
        <v>0</v>
      </c>
      <c r="E267" s="443">
        <f>'2022'!BE255</f>
        <v>0</v>
      </c>
      <c r="F267" s="443">
        <f>'2022'!BF255</f>
        <v>0</v>
      </c>
      <c r="G267" s="442">
        <f>'2022'!BG255</f>
        <v>0</v>
      </c>
      <c r="H267" s="442">
        <f>'2022'!BH255</f>
        <v>0</v>
      </c>
      <c r="I267" s="442">
        <f>'2022'!BI255</f>
        <v>0</v>
      </c>
      <c r="J267" s="428">
        <f t="shared" si="15"/>
        <v>0</v>
      </c>
      <c r="K267" s="444">
        <f>'2022'!BO255</f>
        <v>0</v>
      </c>
      <c r="L267" s="444"/>
      <c r="M267" s="444">
        <f>'2022'!BR255</f>
        <v>0</v>
      </c>
      <c r="N267" s="444">
        <f t="shared" si="14"/>
        <v>0</v>
      </c>
      <c r="O267" s="444">
        <f>'2022'!BT255</f>
        <v>0</v>
      </c>
      <c r="Q267" s="444">
        <f t="shared" si="13"/>
        <v>0</v>
      </c>
    </row>
    <row r="268" spans="1:17" ht="57" customHeight="1" x14ac:dyDescent="0.2">
      <c r="A268" s="474">
        <v>220</v>
      </c>
      <c r="B268" s="116" t="s">
        <v>366</v>
      </c>
      <c r="C268" s="442">
        <f>'2022'!B256</f>
        <v>23.773</v>
      </c>
      <c r="D268" s="443">
        <f>'2022'!BD256</f>
        <v>10.121611</v>
      </c>
      <c r="E268" s="443">
        <f>'2022'!BE256</f>
        <v>9</v>
      </c>
      <c r="F268" s="443">
        <f>'2022'!BF256</f>
        <v>16</v>
      </c>
      <c r="G268" s="442">
        <f>'2022'!BG256</f>
        <v>0.42314400000000002</v>
      </c>
      <c r="H268" s="442">
        <f>'2022'!BH256</f>
        <v>0.37625399999999998</v>
      </c>
      <c r="I268" s="442">
        <f>'2022'!BI256</f>
        <v>0.67303243175030503</v>
      </c>
      <c r="J268" s="428">
        <f t="shared" si="15"/>
        <v>0</v>
      </c>
      <c r="K268" s="444">
        <f>'2022'!BO256</f>
        <v>0</v>
      </c>
      <c r="L268" s="444"/>
      <c r="M268" s="444">
        <f>'2022'!BR256</f>
        <v>0</v>
      </c>
      <c r="N268" s="444">
        <f t="shared" si="14"/>
        <v>0</v>
      </c>
      <c r="O268" s="444">
        <f>'2022'!BT256</f>
        <v>0</v>
      </c>
      <c r="Q268" s="444">
        <f t="shared" si="13"/>
        <v>0</v>
      </c>
    </row>
    <row r="269" spans="1:17" ht="63" x14ac:dyDescent="0.2">
      <c r="A269" s="474">
        <v>221</v>
      </c>
      <c r="B269" s="458" t="s">
        <v>367</v>
      </c>
      <c r="C269" s="442">
        <f>'2022'!B257</f>
        <v>12.676</v>
      </c>
      <c r="D269" s="443">
        <f>'2022'!BD257</f>
        <v>1.6639440000000001</v>
      </c>
      <c r="E269" s="443">
        <f>'2022'!BE257</f>
        <v>7</v>
      </c>
      <c r="F269" s="443">
        <f>'2022'!BF257</f>
        <v>12</v>
      </c>
      <c r="G269" s="442">
        <f>'2022'!BG257</f>
        <v>0.13034200000000001</v>
      </c>
      <c r="H269" s="442">
        <f>'2022'!BH257</f>
        <v>0.54833200000000004</v>
      </c>
      <c r="I269" s="442">
        <f>'2022'!BI257</f>
        <v>0.94667087409277373</v>
      </c>
      <c r="J269" s="428">
        <f t="shared" si="15"/>
        <v>0</v>
      </c>
      <c r="K269" s="444">
        <f>'2022'!BO257</f>
        <v>0</v>
      </c>
      <c r="L269" s="444"/>
      <c r="M269" s="444">
        <f>'2022'!BR257</f>
        <v>0</v>
      </c>
      <c r="N269" s="444">
        <f t="shared" si="14"/>
        <v>0</v>
      </c>
      <c r="O269" s="444">
        <f>'2022'!BT257</f>
        <v>0</v>
      </c>
      <c r="Q269" s="444">
        <f t="shared" si="13"/>
        <v>0</v>
      </c>
    </row>
    <row r="270" spans="1:17" ht="48.75" customHeight="1" x14ac:dyDescent="0.2">
      <c r="A270" s="474">
        <v>222</v>
      </c>
      <c r="B270" s="458" t="s">
        <v>368</v>
      </c>
      <c r="C270" s="442">
        <f>'2022'!B258</f>
        <v>40.1</v>
      </c>
      <c r="D270" s="443">
        <f>'2022'!BD258</f>
        <v>19.85400390625</v>
      </c>
      <c r="E270" s="443">
        <f>'2022'!BE258</f>
        <v>37</v>
      </c>
      <c r="F270" s="443">
        <f>'2022'!BF258</f>
        <v>43</v>
      </c>
      <c r="G270" s="442">
        <f>'2022'!BG258</f>
        <v>0.41797899999999999</v>
      </c>
      <c r="H270" s="442">
        <f>'2022'!BH258</f>
        <v>0.79178300000000001</v>
      </c>
      <c r="I270" s="442">
        <f>'2022'!BI258</f>
        <v>1.0723192019950125</v>
      </c>
      <c r="J270" s="428">
        <f t="shared" si="15"/>
        <v>4.6511627906976747</v>
      </c>
      <c r="K270" s="444">
        <f>'2022'!BO258</f>
        <v>2</v>
      </c>
      <c r="L270" s="444"/>
      <c r="M270" s="444">
        <f>'2022'!BR258</f>
        <v>0</v>
      </c>
      <c r="N270" s="444">
        <f t="shared" si="14"/>
        <v>2</v>
      </c>
      <c r="O270" s="444">
        <f>'2022'!BT258</f>
        <v>0</v>
      </c>
      <c r="Q270" s="444">
        <f t="shared" si="13"/>
        <v>2</v>
      </c>
    </row>
    <row r="271" spans="1:17" ht="34.5" customHeight="1" x14ac:dyDescent="0.2">
      <c r="A271" s="474">
        <v>223</v>
      </c>
      <c r="B271" s="114" t="s">
        <v>264</v>
      </c>
      <c r="C271" s="442">
        <f>'2022'!B259</f>
        <v>34.82</v>
      </c>
      <c r="D271" s="443">
        <f>'2022'!BD259</f>
        <v>0</v>
      </c>
      <c r="E271" s="443">
        <f>'2022'!BE259</f>
        <v>41</v>
      </c>
      <c r="F271" s="443">
        <f>'2022'!BF259</f>
        <v>48</v>
      </c>
      <c r="G271" s="442">
        <f>'2022'!BG259</f>
        <v>0</v>
      </c>
      <c r="H271" s="442">
        <f>'2022'!BH259</f>
        <v>1.1408419999999999</v>
      </c>
      <c r="I271" s="442">
        <f>'2022'!BI259</f>
        <v>1.3785180930499712</v>
      </c>
      <c r="J271" s="428">
        <f t="shared" si="15"/>
        <v>4.1666666666666661</v>
      </c>
      <c r="K271" s="444">
        <f>'2022'!BO259</f>
        <v>2</v>
      </c>
      <c r="L271" s="444"/>
      <c r="M271" s="444">
        <f>'2022'!BR259</f>
        <v>0</v>
      </c>
      <c r="N271" s="444">
        <f t="shared" si="14"/>
        <v>2</v>
      </c>
      <c r="O271" s="444">
        <f>'2022'!BT259</f>
        <v>0</v>
      </c>
      <c r="Q271" s="444">
        <f t="shared" si="13"/>
        <v>2</v>
      </c>
    </row>
    <row r="272" spans="1:17" ht="34.5" customHeight="1" x14ac:dyDescent="0.2">
      <c r="A272" s="474">
        <v>224</v>
      </c>
      <c r="B272" s="458" t="s">
        <v>267</v>
      </c>
      <c r="C272" s="442">
        <f>'2022'!B260</f>
        <v>179.86</v>
      </c>
      <c r="D272" s="443">
        <f>'2022'!BD260</f>
        <v>7.3255710000000001</v>
      </c>
      <c r="E272" s="443">
        <f>'2022'!BE260</f>
        <v>12</v>
      </c>
      <c r="F272" s="443">
        <f>'2022'!BF260</f>
        <v>9</v>
      </c>
      <c r="G272" s="442">
        <f>'2022'!BG260</f>
        <v>3.3945999999999997E-2</v>
      </c>
      <c r="H272" s="442">
        <f>'2022'!BH260</f>
        <v>6.6718E-2</v>
      </c>
      <c r="I272" s="442">
        <f>'2022'!BI260</f>
        <v>5.0038919159346155E-2</v>
      </c>
      <c r="J272" s="428">
        <f t="shared" si="15"/>
        <v>0</v>
      </c>
      <c r="K272" s="444">
        <f>'2022'!BO260</f>
        <v>0</v>
      </c>
      <c r="L272" s="444"/>
      <c r="M272" s="444">
        <f>'2022'!BR260</f>
        <v>0</v>
      </c>
      <c r="N272" s="444">
        <f t="shared" si="14"/>
        <v>0</v>
      </c>
      <c r="O272" s="444">
        <f>'2022'!BT260</f>
        <v>0</v>
      </c>
      <c r="Q272" s="444">
        <f t="shared" si="13"/>
        <v>0</v>
      </c>
    </row>
    <row r="273" spans="1:17" ht="18" customHeight="1" x14ac:dyDescent="0.2">
      <c r="A273" s="561" t="s">
        <v>369</v>
      </c>
      <c r="B273" s="562"/>
      <c r="C273" s="475"/>
      <c r="D273" s="475"/>
      <c r="E273" s="475"/>
      <c r="F273" s="444">
        <f>SUM(F17:F272)</f>
        <v>72243</v>
      </c>
      <c r="G273" s="475"/>
      <c r="H273" s="475"/>
      <c r="I273" s="475"/>
      <c r="J273" s="475"/>
      <c r="K273" s="444">
        <f>SUM(K17:K272)</f>
        <v>2992</v>
      </c>
      <c r="L273" s="444"/>
      <c r="M273" s="444">
        <f>SUM(M17:M272)</f>
        <v>65</v>
      </c>
      <c r="N273" s="444">
        <f>SUM(N17:N272)</f>
        <v>2699</v>
      </c>
      <c r="O273" s="444">
        <f>SUM(O17:O272)</f>
        <v>228</v>
      </c>
      <c r="Q273" s="444">
        <f t="shared" ref="Q273:Q276" si="16">K273-M273-O273</f>
        <v>2699</v>
      </c>
    </row>
    <row r="274" spans="1:17" ht="0.75" hidden="1" customHeight="1" x14ac:dyDescent="0.2">
      <c r="A274" s="561" t="s">
        <v>370</v>
      </c>
      <c r="B274" s="562"/>
      <c r="C274" s="444"/>
      <c r="D274" s="444"/>
      <c r="E274" s="444"/>
      <c r="F274" s="444"/>
      <c r="G274" s="444"/>
      <c r="H274" s="444"/>
      <c r="I274" s="444"/>
      <c r="J274" s="444"/>
      <c r="K274" s="444">
        <v>1100</v>
      </c>
      <c r="L274" s="444"/>
      <c r="M274" s="444"/>
      <c r="N274" s="444"/>
      <c r="O274" s="444"/>
      <c r="Q274" s="444">
        <f t="shared" si="16"/>
        <v>1100</v>
      </c>
    </row>
    <row r="275" spans="1:17" ht="15.75" hidden="1" x14ac:dyDescent="0.2">
      <c r="A275" s="561" t="s">
        <v>371</v>
      </c>
      <c r="B275" s="562"/>
      <c r="C275" s="444"/>
      <c r="D275" s="444"/>
      <c r="E275" s="444"/>
      <c r="F275" s="444"/>
      <c r="G275" s="444"/>
      <c r="H275" s="444"/>
      <c r="I275" s="444"/>
      <c r="J275" s="444"/>
      <c r="K275" s="444">
        <f>K274-K273</f>
        <v>-1892</v>
      </c>
      <c r="L275" s="444"/>
      <c r="M275" s="444"/>
      <c r="N275" s="444"/>
      <c r="O275" s="444"/>
      <c r="Q275" s="444">
        <f t="shared" si="16"/>
        <v>-1892</v>
      </c>
    </row>
    <row r="276" spans="1:17" ht="15.75" hidden="1" x14ac:dyDescent="0.2">
      <c r="A276" s="561" t="s">
        <v>293</v>
      </c>
      <c r="B276" s="562"/>
      <c r="C276" s="485"/>
      <c r="D276" s="485"/>
      <c r="E276" s="485"/>
      <c r="F276" s="485"/>
      <c r="G276" s="444"/>
      <c r="H276" s="444"/>
      <c r="I276" s="444"/>
      <c r="J276" s="444"/>
      <c r="K276" s="444"/>
      <c r="L276" s="444"/>
      <c r="M276" s="444"/>
      <c r="N276" s="444"/>
      <c r="O276" s="444"/>
      <c r="Q276" s="444">
        <f t="shared" si="16"/>
        <v>0</v>
      </c>
    </row>
    <row r="277" spans="1:17" x14ac:dyDescent="0.2">
      <c r="G277" s="476"/>
      <c r="H277" s="476"/>
      <c r="I277" s="476"/>
      <c r="J277" s="476"/>
      <c r="K277" s="476"/>
      <c r="L277" s="476"/>
      <c r="M277" s="476"/>
      <c r="N277" s="476"/>
      <c r="O277" s="476"/>
    </row>
    <row r="278" spans="1:17" ht="12.75" customHeight="1" x14ac:dyDescent="0.3">
      <c r="A278" s="477"/>
      <c r="B278" s="477"/>
      <c r="C278" s="477"/>
      <c r="D278" s="477"/>
      <c r="E278" s="477"/>
      <c r="G278" s="478"/>
      <c r="H278" s="478"/>
      <c r="I278" s="478"/>
      <c r="J278" s="478"/>
      <c r="K278" s="478"/>
      <c r="L278" s="478"/>
      <c r="M278" s="478"/>
      <c r="N278" s="478"/>
      <c r="O278" s="478"/>
    </row>
    <row r="279" spans="1:17" ht="85.5" customHeight="1" x14ac:dyDescent="0.3">
      <c r="A279" s="694" t="s">
        <v>461</v>
      </c>
      <c r="B279" s="694"/>
      <c r="C279" s="694"/>
      <c r="D279" s="694" t="s">
        <v>461</v>
      </c>
      <c r="E279" s="694"/>
      <c r="F279" s="694"/>
      <c r="G279" s="478"/>
      <c r="H279" s="478"/>
      <c r="I279" s="478"/>
      <c r="J279" s="478"/>
      <c r="K279" s="478"/>
      <c r="L279" s="478"/>
      <c r="N279" s="695" t="s">
        <v>462</v>
      </c>
      <c r="O279" s="695"/>
    </row>
    <row r="280" spans="1:17" ht="18.75" x14ac:dyDescent="0.3">
      <c r="A280" s="477"/>
      <c r="B280" s="477"/>
      <c r="C280" s="477"/>
      <c r="D280" s="477"/>
      <c r="E280" s="477"/>
      <c r="G280" s="478"/>
      <c r="H280" s="478"/>
      <c r="I280" s="478"/>
      <c r="J280" s="479" t="s">
        <v>463</v>
      </c>
      <c r="K280" s="478"/>
      <c r="L280" s="478"/>
      <c r="M280" s="478"/>
      <c r="N280" s="478"/>
      <c r="O280" s="478"/>
    </row>
    <row r="281" spans="1:17" x14ac:dyDescent="0.2">
      <c r="G281" s="478"/>
      <c r="H281" s="478"/>
      <c r="I281" s="478"/>
      <c r="J281" s="478"/>
      <c r="K281" s="478"/>
      <c r="L281" s="478"/>
      <c r="M281" s="478"/>
      <c r="N281" s="478"/>
      <c r="O281" s="478"/>
    </row>
    <row r="282" spans="1:17" x14ac:dyDescent="0.2">
      <c r="G282" s="478"/>
      <c r="H282" s="478"/>
      <c r="I282" s="478"/>
      <c r="J282" s="478"/>
      <c r="K282" s="478"/>
      <c r="L282" s="478"/>
      <c r="M282" s="478"/>
      <c r="N282" s="478"/>
      <c r="O282" s="478"/>
    </row>
    <row r="283" spans="1:17" x14ac:dyDescent="0.2">
      <c r="G283" s="478"/>
      <c r="H283" s="480"/>
      <c r="I283" s="481"/>
      <c r="J283" s="478"/>
      <c r="K283" s="478"/>
      <c r="L283" s="478"/>
      <c r="M283" s="478"/>
      <c r="N283" s="478"/>
      <c r="O283" s="478"/>
    </row>
    <row r="284" spans="1:17" x14ac:dyDescent="0.2">
      <c r="G284" s="478"/>
      <c r="H284" s="480"/>
      <c r="I284" s="481"/>
      <c r="J284" s="478"/>
      <c r="K284" s="478"/>
      <c r="L284" s="478"/>
      <c r="M284" s="478"/>
      <c r="N284" s="478"/>
      <c r="O284" s="478"/>
    </row>
    <row r="285" spans="1:17" x14ac:dyDescent="0.2">
      <c r="G285" s="478"/>
      <c r="H285" s="480"/>
      <c r="I285" s="481"/>
      <c r="J285" s="478"/>
      <c r="K285" s="478"/>
      <c r="L285" s="478"/>
      <c r="M285" s="478"/>
      <c r="N285" s="478"/>
      <c r="O285" s="478"/>
    </row>
    <row r="286" spans="1:17" x14ac:dyDescent="0.2">
      <c r="G286" s="478"/>
      <c r="H286" s="480"/>
      <c r="I286" s="481"/>
      <c r="J286" s="478"/>
      <c r="K286" s="478"/>
      <c r="L286" s="478"/>
      <c r="M286" s="478"/>
      <c r="N286" s="478"/>
      <c r="O286" s="478"/>
    </row>
    <row r="287" spans="1:17" x14ac:dyDescent="0.2">
      <c r="G287" s="478"/>
      <c r="H287" s="480"/>
      <c r="I287" s="481"/>
      <c r="J287" s="478"/>
      <c r="K287" s="478"/>
      <c r="L287" s="478"/>
      <c r="M287" s="478"/>
      <c r="N287" s="478"/>
      <c r="O287" s="478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6" orientation="landscape" horizontalDpi="300" verticalDpi="300"/>
  <headerFooter>
    <oddHeader>&amp;C&amp;P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A206" sqref="A206"/>
    </sheetView>
  </sheetViews>
  <sheetFormatPr defaultRowHeight="12.75" customHeight="1" x14ac:dyDescent="0.2"/>
  <cols>
    <col min="1" max="1" width="3.85546875" style="429" bestFit="1" customWidth="1"/>
    <col min="2" max="2" width="38.140625" style="430" bestFit="1" customWidth="1"/>
    <col min="3" max="3" width="11.7109375" style="430" bestFit="1" customWidth="1"/>
    <col min="4" max="5" width="7.42578125" style="430" bestFit="1" customWidth="1"/>
    <col min="6" max="6" width="7.85546875" style="430" bestFit="1" customWidth="1"/>
    <col min="7" max="7" width="5.7109375" style="431" bestFit="1" customWidth="1"/>
    <col min="8" max="8" width="6.5703125" style="432" bestFit="1" customWidth="1"/>
    <col min="9" max="9" width="6.5703125" style="430" bestFit="1" customWidth="1"/>
    <col min="10" max="10" width="10.42578125" style="431" bestFit="1" customWidth="1"/>
    <col min="11" max="11" width="7.28515625" style="433" bestFit="1" customWidth="1"/>
    <col min="12" max="12" width="15.140625" style="433" bestFit="1" customWidth="1"/>
    <col min="13" max="13" width="9.28515625" style="433" bestFit="1" customWidth="1"/>
    <col min="14" max="14" width="13.42578125" style="433" bestFit="1" customWidth="1"/>
    <col min="15" max="15" width="9.85546875" style="433" bestFit="1" customWidth="1"/>
    <col min="16" max="257" width="9.140625" style="429" bestFit="1" customWidth="1"/>
  </cols>
  <sheetData>
    <row r="2" spans="1:15" ht="18.75" x14ac:dyDescent="0.3">
      <c r="B2" s="666" t="s">
        <v>373</v>
      </c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</row>
    <row r="3" spans="1:15" ht="18.75" x14ac:dyDescent="0.3">
      <c r="B3" s="667" t="s">
        <v>1050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</row>
    <row r="4" spans="1:15" x14ac:dyDescent="0.2">
      <c r="B4" s="668" t="s">
        <v>1031</v>
      </c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</row>
    <row r="5" spans="1:15" ht="18.75" x14ac:dyDescent="0.3">
      <c r="B5" s="669" t="s">
        <v>1032</v>
      </c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69"/>
    </row>
    <row r="6" spans="1:15" x14ac:dyDescent="0.2">
      <c r="B6" s="668" t="s">
        <v>1033</v>
      </c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</row>
    <row r="8" spans="1:15" ht="18.75" x14ac:dyDescent="0.3">
      <c r="B8" s="666" t="s">
        <v>374</v>
      </c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6"/>
      <c r="N8" s="666"/>
      <c r="O8" s="666"/>
    </row>
    <row r="10" spans="1:15" ht="3" customHeight="1" x14ac:dyDescent="0.2"/>
    <row r="11" spans="1:15" ht="26.25" customHeight="1" x14ac:dyDescent="0.2">
      <c r="A11" s="680" t="s">
        <v>271</v>
      </c>
      <c r="B11" s="670" t="s">
        <v>1034</v>
      </c>
      <c r="C11" s="670" t="s">
        <v>1035</v>
      </c>
      <c r="D11" s="671" t="s">
        <v>1036</v>
      </c>
      <c r="E11" s="672"/>
      <c r="F11" s="673"/>
      <c r="G11" s="671" t="s">
        <v>1037</v>
      </c>
      <c r="H11" s="672"/>
      <c r="I11" s="673"/>
      <c r="J11" s="677" t="s">
        <v>1038</v>
      </c>
      <c r="K11" s="678"/>
      <c r="L11" s="678"/>
      <c r="M11" s="678"/>
      <c r="N11" s="678"/>
      <c r="O11" s="679"/>
    </row>
    <row r="12" spans="1:15" ht="24.75" customHeight="1" x14ac:dyDescent="0.2">
      <c r="A12" s="681"/>
      <c r="B12" s="670"/>
      <c r="C12" s="670"/>
      <c r="D12" s="674"/>
      <c r="E12" s="675"/>
      <c r="F12" s="676"/>
      <c r="G12" s="674"/>
      <c r="H12" s="675"/>
      <c r="I12" s="676"/>
      <c r="J12" s="680" t="s">
        <v>1039</v>
      </c>
      <c r="K12" s="680" t="s">
        <v>1040</v>
      </c>
      <c r="L12" s="683" t="s">
        <v>273</v>
      </c>
      <c r="M12" s="684"/>
      <c r="N12" s="684"/>
      <c r="O12" s="685"/>
    </row>
    <row r="13" spans="1:15" ht="24.75" customHeight="1" x14ac:dyDescent="0.2">
      <c r="A13" s="681"/>
      <c r="B13" s="670"/>
      <c r="C13" s="670"/>
      <c r="D13" s="686">
        <v>2020</v>
      </c>
      <c r="E13" s="686">
        <v>2021</v>
      </c>
      <c r="F13" s="686">
        <v>2022</v>
      </c>
      <c r="G13" s="686">
        <v>2020</v>
      </c>
      <c r="H13" s="686">
        <v>2021</v>
      </c>
      <c r="I13" s="686">
        <v>2022</v>
      </c>
      <c r="J13" s="681"/>
      <c r="K13" s="681"/>
      <c r="L13" s="683" t="s">
        <v>1041</v>
      </c>
      <c r="M13" s="684"/>
      <c r="N13" s="685"/>
      <c r="O13" s="435" t="s">
        <v>1042</v>
      </c>
    </row>
    <row r="14" spans="1:15" ht="62.25" customHeight="1" x14ac:dyDescent="0.2">
      <c r="A14" s="682"/>
      <c r="B14" s="670"/>
      <c r="C14" s="670"/>
      <c r="D14" s="687"/>
      <c r="E14" s="687"/>
      <c r="F14" s="687"/>
      <c r="G14" s="687"/>
      <c r="H14" s="687"/>
      <c r="I14" s="687"/>
      <c r="J14" s="682"/>
      <c r="K14" s="682"/>
      <c r="L14" s="434" t="s">
        <v>394</v>
      </c>
      <c r="M14" s="434" t="s">
        <v>1043</v>
      </c>
      <c r="N14" s="434" t="s">
        <v>1044</v>
      </c>
      <c r="O14" s="436"/>
    </row>
    <row r="15" spans="1:15" ht="25.5" customHeight="1" x14ac:dyDescent="0.2">
      <c r="A15" s="437">
        <v>1</v>
      </c>
      <c r="B15" s="437">
        <v>2</v>
      </c>
      <c r="C15" s="437">
        <v>3</v>
      </c>
      <c r="D15" s="437">
        <v>4</v>
      </c>
      <c r="E15" s="437">
        <v>5</v>
      </c>
      <c r="F15" s="437">
        <v>6</v>
      </c>
      <c r="G15" s="437">
        <v>7</v>
      </c>
      <c r="H15" s="437">
        <v>8</v>
      </c>
      <c r="I15" s="437">
        <v>9</v>
      </c>
      <c r="J15" s="437">
        <v>10</v>
      </c>
      <c r="K15" s="437">
        <v>11</v>
      </c>
      <c r="L15" s="437">
        <v>12</v>
      </c>
      <c r="M15" s="437">
        <v>13</v>
      </c>
      <c r="N15" s="437">
        <v>14</v>
      </c>
      <c r="O15" s="437">
        <v>15</v>
      </c>
    </row>
    <row r="16" spans="1:15" ht="17.25" customHeight="1" x14ac:dyDescent="0.2">
      <c r="A16" s="438"/>
      <c r="B16" s="42" t="s">
        <v>23</v>
      </c>
      <c r="C16" s="89"/>
      <c r="D16" s="89"/>
      <c r="E16" s="89"/>
      <c r="F16" s="89"/>
      <c r="G16" s="439"/>
      <c r="H16" s="440"/>
      <c r="I16" s="440"/>
      <c r="J16" s="439"/>
      <c r="K16" s="439"/>
      <c r="L16" s="439"/>
      <c r="M16" s="439"/>
      <c r="N16" s="439"/>
      <c r="O16" s="439"/>
    </row>
    <row r="17" spans="1:17" ht="49.5" customHeight="1" x14ac:dyDescent="0.2">
      <c r="A17" s="437">
        <v>1</v>
      </c>
      <c r="B17" s="441" t="s">
        <v>24</v>
      </c>
      <c r="C17" s="442">
        <f>'2022'!B5</f>
        <v>67.034000000000006</v>
      </c>
      <c r="D17" s="443">
        <f>'2022'!BU5</f>
        <v>40.901772000000001</v>
      </c>
      <c r="E17" s="443">
        <f>'2022'!BV5</f>
        <v>12</v>
      </c>
      <c r="F17" s="443">
        <f>'2022'!BW5</f>
        <v>43</v>
      </c>
      <c r="G17" s="442">
        <f>'2022'!BX5</f>
        <v>0.61020099999999999</v>
      </c>
      <c r="H17" s="442">
        <f>'2022'!BY5</f>
        <v>0.17902399999999999</v>
      </c>
      <c r="I17" s="442">
        <f>'2022'!BZ5</f>
        <v>0.64146552495748421</v>
      </c>
      <c r="J17" s="428">
        <f t="shared" ref="J17:J80" si="0">IF(K17&gt;0,K17/F17*100,0)</f>
        <v>2.3255813953488373</v>
      </c>
      <c r="K17" s="444">
        <f>'2022'!CG5</f>
        <v>1</v>
      </c>
      <c r="L17" s="444">
        <f>'2022'!CJ5</f>
        <v>0</v>
      </c>
      <c r="M17" s="444">
        <f>'2022'!CM5</f>
        <v>0</v>
      </c>
      <c r="N17" s="444">
        <f t="shared" ref="N17:N80" si="1">K17-L17-M17-O17</f>
        <v>1</v>
      </c>
      <c r="O17" s="444">
        <f>'2022'!CO5</f>
        <v>0</v>
      </c>
      <c r="Q17" s="444">
        <f t="shared" ref="Q17:Q80" si="2">K17-M17-O17</f>
        <v>1</v>
      </c>
    </row>
    <row r="18" spans="1:17" ht="30" customHeight="1" x14ac:dyDescent="0.2">
      <c r="A18" s="437">
        <v>2</v>
      </c>
      <c r="B18" s="445" t="s">
        <v>25</v>
      </c>
      <c r="C18" s="442">
        <f>'2022'!B6</f>
        <v>10.308</v>
      </c>
      <c r="D18" s="443">
        <f>'2022'!BU6</f>
        <v>79.029929999999993</v>
      </c>
      <c r="E18" s="443">
        <f>'2022'!BV6</f>
        <v>7</v>
      </c>
      <c r="F18" s="443">
        <f>'2022'!BW6</f>
        <v>17</v>
      </c>
      <c r="G18" s="442">
        <f>'2022'!BX6</f>
        <v>6.1766259999999997</v>
      </c>
      <c r="H18" s="442">
        <f>'2022'!BY6</f>
        <v>0.54708900000000005</v>
      </c>
      <c r="I18" s="442">
        <f>'2022'!BZ6</f>
        <v>1.6492045013581684</v>
      </c>
      <c r="J18" s="428">
        <f t="shared" si="0"/>
        <v>0</v>
      </c>
      <c r="K18" s="444">
        <f>'2022'!CG6</f>
        <v>0</v>
      </c>
      <c r="L18" s="444">
        <f>'2022'!CJ6</f>
        <v>0</v>
      </c>
      <c r="M18" s="444">
        <f>'2022'!CM6</f>
        <v>0</v>
      </c>
      <c r="N18" s="444">
        <f t="shared" si="1"/>
        <v>0</v>
      </c>
      <c r="O18" s="444">
        <f>'2022'!CO6</f>
        <v>0</v>
      </c>
      <c r="Q18" s="444">
        <f t="shared" si="2"/>
        <v>0</v>
      </c>
    </row>
    <row r="19" spans="1:17" ht="17.25" customHeight="1" x14ac:dyDescent="0.2">
      <c r="A19" s="438"/>
      <c r="B19" s="89" t="s">
        <v>26</v>
      </c>
      <c r="C19" s="96"/>
      <c r="D19" s="446"/>
      <c r="E19" s="446"/>
      <c r="F19" s="446"/>
      <c r="G19" s="447"/>
      <c r="H19" s="447"/>
      <c r="I19" s="447"/>
      <c r="J19" s="486"/>
      <c r="K19" s="439"/>
      <c r="L19" s="439"/>
      <c r="M19" s="439"/>
      <c r="N19" s="444">
        <f t="shared" si="1"/>
        <v>0</v>
      </c>
      <c r="O19" s="439"/>
      <c r="Q19" s="444">
        <f t="shared" si="2"/>
        <v>0</v>
      </c>
    </row>
    <row r="20" spans="1:17" ht="48" customHeight="1" x14ac:dyDescent="0.2">
      <c r="A20" s="437">
        <v>3</v>
      </c>
      <c r="B20" s="441" t="s">
        <v>285</v>
      </c>
      <c r="C20" s="442">
        <f>'2022'!B8</f>
        <v>397.6</v>
      </c>
      <c r="D20" s="443">
        <f>'2022'!BU8</f>
        <v>559.41192599999999</v>
      </c>
      <c r="E20" s="443">
        <f>'2022'!BV8</f>
        <v>597</v>
      </c>
      <c r="F20" s="443">
        <f>'2022'!BW8</f>
        <v>595</v>
      </c>
      <c r="G20" s="442">
        <f>'2022'!BX8</f>
        <v>1.4069719999999999</v>
      </c>
      <c r="H20" s="442">
        <f>'2022'!BY8</f>
        <v>1.501509</v>
      </c>
      <c r="I20" s="442">
        <f>'2022'!BZ8</f>
        <v>1.4964788732394365</v>
      </c>
      <c r="J20" s="428">
        <f t="shared" si="0"/>
        <v>4.8739495798319332</v>
      </c>
      <c r="K20" s="444">
        <f>'2022'!CG8</f>
        <v>29</v>
      </c>
      <c r="L20" s="444">
        <f>'2022'!CJ8</f>
        <v>0</v>
      </c>
      <c r="M20" s="444">
        <f>'2022'!CM8</f>
        <v>0</v>
      </c>
      <c r="N20" s="444">
        <f t="shared" si="1"/>
        <v>29</v>
      </c>
      <c r="O20" s="444">
        <f>'2022'!CO8</f>
        <v>0</v>
      </c>
      <c r="Q20" s="444">
        <f t="shared" si="2"/>
        <v>29</v>
      </c>
    </row>
    <row r="21" spans="1:17" ht="31.5" x14ac:dyDescent="0.2">
      <c r="A21" s="437">
        <v>4</v>
      </c>
      <c r="B21" s="448" t="s">
        <v>28</v>
      </c>
      <c r="C21" s="442">
        <f>'2022'!B9</f>
        <v>236.4</v>
      </c>
      <c r="D21" s="443">
        <f>'2022'!BU9</f>
        <v>234.24970999999999</v>
      </c>
      <c r="E21" s="443">
        <f>'2022'!BV9</f>
        <v>237</v>
      </c>
      <c r="F21" s="443">
        <f>'2022'!BW9</f>
        <v>243</v>
      </c>
      <c r="G21" s="442">
        <f>'2022'!BX9</f>
        <v>0.99090400000000001</v>
      </c>
      <c r="H21" s="442">
        <f>'2022'!BY9</f>
        <v>1.0025379999999999</v>
      </c>
      <c r="I21" s="442">
        <f>'2022'!BZ9</f>
        <v>1.0279187817258884</v>
      </c>
      <c r="J21" s="428">
        <f t="shared" si="0"/>
        <v>4.9382716049382713</v>
      </c>
      <c r="K21" s="444">
        <f>'2022'!CG9</f>
        <v>12</v>
      </c>
      <c r="L21" s="444">
        <f>'2022'!CJ9</f>
        <v>0</v>
      </c>
      <c r="M21" s="444">
        <f>'2022'!CM9</f>
        <v>1</v>
      </c>
      <c r="N21" s="444">
        <f t="shared" si="1"/>
        <v>7</v>
      </c>
      <c r="O21" s="444">
        <f>'2022'!CO9</f>
        <v>4</v>
      </c>
      <c r="Q21" s="444">
        <f t="shared" si="2"/>
        <v>7</v>
      </c>
    </row>
    <row r="22" spans="1:17" ht="17.25" customHeight="1" x14ac:dyDescent="0.2">
      <c r="A22" s="438"/>
      <c r="B22" s="89" t="s">
        <v>46</v>
      </c>
      <c r="C22" s="96"/>
      <c r="D22" s="446"/>
      <c r="E22" s="446"/>
      <c r="F22" s="446"/>
      <c r="G22" s="447"/>
      <c r="H22" s="447"/>
      <c r="I22" s="449"/>
      <c r="J22" s="486"/>
      <c r="K22" s="439"/>
      <c r="L22" s="439"/>
      <c r="M22" s="439"/>
      <c r="N22" s="444">
        <f t="shared" si="1"/>
        <v>0</v>
      </c>
      <c r="O22" s="439"/>
      <c r="Q22" s="444">
        <f t="shared" si="2"/>
        <v>0</v>
      </c>
    </row>
    <row r="23" spans="1:17" ht="47.25" x14ac:dyDescent="0.2">
      <c r="A23" s="437">
        <v>5</v>
      </c>
      <c r="B23" s="441" t="s">
        <v>286</v>
      </c>
      <c r="C23" s="442">
        <f>'2022'!B11</f>
        <v>225.4</v>
      </c>
      <c r="D23" s="443">
        <f>'2022'!BU11</f>
        <v>321.09789999999998</v>
      </c>
      <c r="E23" s="443">
        <f>'2022'!BV11</f>
        <v>340</v>
      </c>
      <c r="F23" s="443">
        <f>'2022'!BW11</f>
        <v>403</v>
      </c>
      <c r="G23" s="442">
        <f>'2022'!BX11</f>
        <v>1.424569</v>
      </c>
      <c r="H23" s="442">
        <f>'2022'!BY11</f>
        <v>1.508429</v>
      </c>
      <c r="I23" s="442">
        <f>'2022'!BZ11</f>
        <v>1.7879325643300799</v>
      </c>
      <c r="J23" s="428">
        <f t="shared" si="0"/>
        <v>4.9627791563275441</v>
      </c>
      <c r="K23" s="444">
        <f>'2022'!CG11</f>
        <v>20</v>
      </c>
      <c r="L23" s="444">
        <f>'2022'!CJ11</f>
        <v>0</v>
      </c>
      <c r="M23" s="444">
        <f>'2022'!CM11</f>
        <v>0</v>
      </c>
      <c r="N23" s="444">
        <f t="shared" si="1"/>
        <v>20</v>
      </c>
      <c r="O23" s="444">
        <f>'2022'!CO11</f>
        <v>0</v>
      </c>
      <c r="Q23" s="444">
        <f t="shared" si="2"/>
        <v>20</v>
      </c>
    </row>
    <row r="24" spans="1:17" ht="47.25" x14ac:dyDescent="0.2">
      <c r="A24" s="437">
        <v>6</v>
      </c>
      <c r="B24" s="441" t="s">
        <v>48</v>
      </c>
      <c r="C24" s="442">
        <f>'2022'!B12</f>
        <v>358.7</v>
      </c>
      <c r="D24" s="443">
        <f>'2022'!BU12</f>
        <v>559.39184599999999</v>
      </c>
      <c r="E24" s="443">
        <f>'2022'!BV12</f>
        <v>541</v>
      </c>
      <c r="F24" s="443">
        <f>'2022'!BW12</f>
        <v>644</v>
      </c>
      <c r="G24" s="442">
        <f>'2022'!BX12</f>
        <v>1.5594980000000001</v>
      </c>
      <c r="H24" s="442">
        <f>'2022'!BY12</f>
        <v>1.508224</v>
      </c>
      <c r="I24" s="442">
        <f>'2022'!BZ12</f>
        <v>1.7953721773069418</v>
      </c>
      <c r="J24" s="428">
        <f t="shared" si="0"/>
        <v>4.9689440993788816</v>
      </c>
      <c r="K24" s="444">
        <f>'2022'!CG12</f>
        <v>32</v>
      </c>
      <c r="L24" s="444">
        <f>'2022'!CJ12</f>
        <v>0</v>
      </c>
      <c r="M24" s="444">
        <f>'2022'!CM12</f>
        <v>0</v>
      </c>
      <c r="N24" s="444">
        <f t="shared" si="1"/>
        <v>32</v>
      </c>
      <c r="O24" s="444">
        <f>'2022'!CO12</f>
        <v>0</v>
      </c>
      <c r="Q24" s="444">
        <f t="shared" si="2"/>
        <v>32</v>
      </c>
    </row>
    <row r="25" spans="1:17" ht="31.5" x14ac:dyDescent="0.2">
      <c r="A25" s="437">
        <v>7</v>
      </c>
      <c r="B25" s="114" t="s">
        <v>50</v>
      </c>
      <c r="C25" s="442">
        <f>'2022'!B13</f>
        <v>57.56</v>
      </c>
      <c r="D25" s="443">
        <f>'2022'!BU13</f>
        <v>87.778144999999995</v>
      </c>
      <c r="E25" s="443">
        <f>'2022'!BV13</f>
        <v>102</v>
      </c>
      <c r="F25" s="443">
        <f>'2022'!BW13</f>
        <v>120</v>
      </c>
      <c r="G25" s="442">
        <f>'2022'!BX13</f>
        <v>1.523344</v>
      </c>
      <c r="H25" s="442">
        <f>'2022'!BY13</f>
        <v>1.770157</v>
      </c>
      <c r="I25" s="442">
        <f>'2022'!BZ13</f>
        <v>2.0847810979847115</v>
      </c>
      <c r="J25" s="428">
        <f t="shared" si="0"/>
        <v>6.666666666666667</v>
      </c>
      <c r="K25" s="444">
        <f>'2022'!CG13</f>
        <v>8</v>
      </c>
      <c r="L25" s="444">
        <f>'2022'!CJ13</f>
        <v>0</v>
      </c>
      <c r="M25" s="444">
        <f>'2022'!CM13</f>
        <v>0</v>
      </c>
      <c r="N25" s="444">
        <f t="shared" si="1"/>
        <v>8</v>
      </c>
      <c r="O25" s="444">
        <f>'2022'!CO13</f>
        <v>0</v>
      </c>
      <c r="Q25" s="444">
        <f t="shared" si="2"/>
        <v>8</v>
      </c>
    </row>
    <row r="26" spans="1:17" ht="47.25" x14ac:dyDescent="0.2">
      <c r="A26" s="437">
        <v>8</v>
      </c>
      <c r="B26" s="114" t="s">
        <v>51</v>
      </c>
      <c r="C26" s="442">
        <f>'2022'!B14</f>
        <v>335.71</v>
      </c>
      <c r="D26" s="443">
        <f>'2022'!BU14</f>
        <v>771.79217500000004</v>
      </c>
      <c r="E26" s="443">
        <f>'2022'!BV14</f>
        <v>706</v>
      </c>
      <c r="F26" s="443">
        <f>'2022'!BW14</f>
        <v>772</v>
      </c>
      <c r="G26" s="442">
        <f>'2022'!BX14</f>
        <v>2.0009649999999999</v>
      </c>
      <c r="H26" s="442">
        <f>'2022'!BY14</f>
        <v>1.8303910000000001</v>
      </c>
      <c r="I26" s="442">
        <f>'2022'!BZ14</f>
        <v>2.2996038247296777</v>
      </c>
      <c r="J26" s="428">
        <f t="shared" si="0"/>
        <v>6.9948186528497409</v>
      </c>
      <c r="K26" s="444">
        <f>'2022'!CG14</f>
        <v>54</v>
      </c>
      <c r="L26" s="444">
        <f>'2022'!CJ14</f>
        <v>0</v>
      </c>
      <c r="M26" s="444">
        <f>'2022'!CM14</f>
        <v>0</v>
      </c>
      <c r="N26" s="444">
        <f t="shared" si="1"/>
        <v>54</v>
      </c>
      <c r="O26" s="444">
        <f>'2022'!CO14</f>
        <v>0</v>
      </c>
      <c r="Q26" s="444">
        <f t="shared" si="2"/>
        <v>54</v>
      </c>
    </row>
    <row r="27" spans="1:17" ht="47.25" x14ac:dyDescent="0.2">
      <c r="A27" s="437">
        <v>9</v>
      </c>
      <c r="B27" s="104" t="s">
        <v>287</v>
      </c>
      <c r="C27" s="442">
        <f>'2022'!B15</f>
        <v>164.08600000000001</v>
      </c>
      <c r="D27" s="443">
        <f>'2022'!BU15</f>
        <v>207.30036899999999</v>
      </c>
      <c r="E27" s="443">
        <f>'2022'!BV15</f>
        <v>283</v>
      </c>
      <c r="F27" s="443">
        <f>'2022'!BW15</f>
        <v>285</v>
      </c>
      <c r="G27" s="442">
        <f>'2022'!BX15</f>
        <v>1.2633639999999999</v>
      </c>
      <c r="H27" s="442">
        <f>'2022'!BY15</f>
        <v>1.7247049999999999</v>
      </c>
      <c r="I27" s="442">
        <f>'2022'!BZ15</f>
        <v>1.7368940677449629</v>
      </c>
      <c r="J27" s="428">
        <f t="shared" si="0"/>
        <v>4.9122807017543861</v>
      </c>
      <c r="K27" s="444">
        <f>'2022'!CG15</f>
        <v>14</v>
      </c>
      <c r="L27" s="444">
        <f>'2022'!CJ15</f>
        <v>0</v>
      </c>
      <c r="M27" s="444">
        <f>'2022'!CM15</f>
        <v>0</v>
      </c>
      <c r="N27" s="444">
        <f t="shared" si="1"/>
        <v>14</v>
      </c>
      <c r="O27" s="444">
        <f>'2022'!CO15</f>
        <v>0</v>
      </c>
      <c r="Q27" s="444">
        <f t="shared" si="2"/>
        <v>14</v>
      </c>
    </row>
    <row r="28" spans="1:17" ht="47.25" x14ac:dyDescent="0.2">
      <c r="A28" s="437">
        <v>10</v>
      </c>
      <c r="B28" s="104" t="s">
        <v>288</v>
      </c>
      <c r="C28" s="442">
        <f>'2022'!B16</f>
        <v>371.93</v>
      </c>
      <c r="D28" s="443">
        <f>'2022'!BU16</f>
        <v>444.14523300000002</v>
      </c>
      <c r="E28" s="443">
        <f>'2022'!BV16</f>
        <v>437</v>
      </c>
      <c r="F28" s="443">
        <f>'2022'!BW16</f>
        <v>543</v>
      </c>
      <c r="G28" s="442">
        <f>'2022'!BX16</f>
        <v>1.1941630000000001</v>
      </c>
      <c r="H28" s="442">
        <f>'2022'!BY16</f>
        <v>1.174952</v>
      </c>
      <c r="I28" s="442">
        <f>'2022'!BZ16</f>
        <v>1.4599521415320087</v>
      </c>
      <c r="J28" s="428">
        <f t="shared" si="0"/>
        <v>4.972375690607735</v>
      </c>
      <c r="K28" s="444">
        <f>'2022'!CG16</f>
        <v>27</v>
      </c>
      <c r="L28" s="444">
        <f>'2022'!CJ16</f>
        <v>0</v>
      </c>
      <c r="M28" s="444">
        <f>'2022'!CM16</f>
        <v>0</v>
      </c>
      <c r="N28" s="444">
        <f t="shared" si="1"/>
        <v>27</v>
      </c>
      <c r="O28" s="444">
        <f>'2022'!CO16</f>
        <v>0</v>
      </c>
      <c r="Q28" s="444">
        <f t="shared" si="2"/>
        <v>27</v>
      </c>
    </row>
    <row r="29" spans="1:17" ht="47.25" x14ac:dyDescent="0.2">
      <c r="A29" s="437">
        <v>11</v>
      </c>
      <c r="B29" s="104" t="s">
        <v>289</v>
      </c>
      <c r="C29" s="442">
        <f>'2022'!B17</f>
        <v>291.029</v>
      </c>
      <c r="D29" s="443">
        <f>'2022'!BU17</f>
        <v>375.11114500000002</v>
      </c>
      <c r="E29" s="443">
        <f>'2022'!BV17</f>
        <v>384</v>
      </c>
      <c r="F29" s="443">
        <f>'2022'!BW17</f>
        <v>402</v>
      </c>
      <c r="G29" s="442">
        <f>'2022'!BX17</f>
        <v>1.288913</v>
      </c>
      <c r="H29" s="442">
        <f>'2022'!BY17</f>
        <v>1.319456</v>
      </c>
      <c r="I29" s="442">
        <f>'2022'!BZ17</f>
        <v>1.3813056430802428</v>
      </c>
      <c r="J29" s="428">
        <f t="shared" si="0"/>
        <v>4.9751243781094532</v>
      </c>
      <c r="K29" s="444">
        <f>'2022'!CG17</f>
        <v>20</v>
      </c>
      <c r="L29" s="444">
        <f>'2022'!CJ17</f>
        <v>0</v>
      </c>
      <c r="M29" s="444">
        <f>'2022'!CM17</f>
        <v>0</v>
      </c>
      <c r="N29" s="444">
        <f t="shared" si="1"/>
        <v>20</v>
      </c>
      <c r="O29" s="444">
        <f>'2022'!CO17</f>
        <v>0</v>
      </c>
      <c r="Q29" s="444">
        <f t="shared" si="2"/>
        <v>20</v>
      </c>
    </row>
    <row r="30" spans="1:17" ht="47.25" x14ac:dyDescent="0.2">
      <c r="A30" s="437">
        <v>12</v>
      </c>
      <c r="B30" s="104" t="s">
        <v>290</v>
      </c>
      <c r="C30" s="442">
        <f>'2022'!B18</f>
        <v>170.64400000000001</v>
      </c>
      <c r="D30" s="443">
        <f>'2022'!BU18</f>
        <v>268.75067100000001</v>
      </c>
      <c r="E30" s="443">
        <f>'2022'!BV18</f>
        <v>263</v>
      </c>
      <c r="F30" s="443">
        <f>'2022'!BW18</f>
        <v>281</v>
      </c>
      <c r="G30" s="442">
        <f>'2022'!BX18</f>
        <v>1.5749200000000001</v>
      </c>
      <c r="H30" s="442">
        <f>'2022'!BY18</f>
        <v>1.54122</v>
      </c>
      <c r="I30" s="442">
        <f>'2022'!BZ18</f>
        <v>1.646703077752514</v>
      </c>
      <c r="J30" s="428">
        <f t="shared" si="0"/>
        <v>4.9822064056939501</v>
      </c>
      <c r="K30" s="444">
        <f>'2022'!CG18</f>
        <v>14</v>
      </c>
      <c r="L30" s="444">
        <f>'2022'!CJ18</f>
        <v>0</v>
      </c>
      <c r="M30" s="444">
        <f>'2022'!CM18</f>
        <v>0</v>
      </c>
      <c r="N30" s="444">
        <f t="shared" si="1"/>
        <v>14</v>
      </c>
      <c r="O30" s="444">
        <f>'2022'!CO18</f>
        <v>0</v>
      </c>
      <c r="Q30" s="444">
        <f t="shared" si="2"/>
        <v>14</v>
      </c>
    </row>
    <row r="31" spans="1:17" ht="30" customHeight="1" x14ac:dyDescent="0.2">
      <c r="A31" s="437">
        <v>13</v>
      </c>
      <c r="B31" s="104" t="s">
        <v>291</v>
      </c>
      <c r="C31" s="442">
        <f>'2022'!B19</f>
        <v>50</v>
      </c>
      <c r="D31" s="443">
        <f>'2022'!BU19</f>
        <v>0</v>
      </c>
      <c r="E31" s="443">
        <f>'2022'!BV19</f>
        <v>0</v>
      </c>
      <c r="F31" s="443">
        <f>'2022'!BW19</f>
        <v>25</v>
      </c>
      <c r="G31" s="442">
        <f>'2022'!BX19</f>
        <v>0</v>
      </c>
      <c r="H31" s="442">
        <f>'2022'!BY19</f>
        <v>0</v>
      </c>
      <c r="I31" s="442">
        <f>'2022'!BZ19</f>
        <v>0.5</v>
      </c>
      <c r="J31" s="428">
        <f t="shared" si="0"/>
        <v>0</v>
      </c>
      <c r="K31" s="444">
        <f>'2022'!CG19</f>
        <v>0</v>
      </c>
      <c r="L31" s="444">
        <f>'2022'!CJ19</f>
        <v>0</v>
      </c>
      <c r="M31" s="444">
        <f>'2022'!CM19</f>
        <v>0</v>
      </c>
      <c r="N31" s="444">
        <f t="shared" si="1"/>
        <v>0</v>
      </c>
      <c r="O31" s="444">
        <f>'2022'!CO19</f>
        <v>0</v>
      </c>
      <c r="Q31" s="444">
        <f t="shared" si="2"/>
        <v>0</v>
      </c>
    </row>
    <row r="32" spans="1:17" ht="48" customHeight="1" x14ac:dyDescent="0.2">
      <c r="A32" s="450">
        <v>14</v>
      </c>
      <c r="B32" s="104" t="s">
        <v>408</v>
      </c>
      <c r="C32" s="442">
        <f>'2022'!B20</f>
        <v>434.36</v>
      </c>
      <c r="D32" s="688">
        <f>'2022'!BU20</f>
        <v>381.611176</v>
      </c>
      <c r="E32" s="688">
        <f>'2022'!BV20</f>
        <v>708</v>
      </c>
      <c r="F32" s="443">
        <f>'2022'!BW20</f>
        <v>508</v>
      </c>
      <c r="G32" s="690">
        <f>'2022'!BX20</f>
        <v>0.87856999999999996</v>
      </c>
      <c r="H32" s="690">
        <f>'2022'!BY20</f>
        <v>1.6300030000000001</v>
      </c>
      <c r="I32" s="442">
        <f>'2022'!BZ20</f>
        <v>1.1695367897596463</v>
      </c>
      <c r="J32" s="428">
        <f t="shared" si="0"/>
        <v>4.9212598425196852</v>
      </c>
      <c r="K32" s="444">
        <f>'2022'!CG20</f>
        <v>25</v>
      </c>
      <c r="L32" s="444">
        <f>'2022'!CJ20</f>
        <v>1</v>
      </c>
      <c r="M32" s="444">
        <f>'2022'!CM20</f>
        <v>2</v>
      </c>
      <c r="N32" s="444">
        <f t="shared" si="1"/>
        <v>17</v>
      </c>
      <c r="O32" s="444">
        <f>'2022'!CO20</f>
        <v>5</v>
      </c>
      <c r="Q32" s="444">
        <f t="shared" si="2"/>
        <v>18</v>
      </c>
    </row>
    <row r="33" spans="1:17" ht="47.25" x14ac:dyDescent="0.2">
      <c r="A33" s="438">
        <v>15</v>
      </c>
      <c r="B33" s="108" t="s">
        <v>409</v>
      </c>
      <c r="C33" s="442">
        <f>'2022'!B21</f>
        <v>182.9</v>
      </c>
      <c r="D33" s="689"/>
      <c r="E33" s="689"/>
      <c r="F33" s="443">
        <f>'2022'!BW21</f>
        <v>223</v>
      </c>
      <c r="G33" s="691"/>
      <c r="H33" s="691"/>
      <c r="I33" s="442">
        <f>'2022'!BZ21</f>
        <v>1.2192454893384364</v>
      </c>
      <c r="J33" s="428">
        <f t="shared" si="0"/>
        <v>4.9327354260089686</v>
      </c>
      <c r="K33" s="444">
        <f>'2022'!CG21</f>
        <v>11</v>
      </c>
      <c r="L33" s="444">
        <f>'2022'!CJ21</f>
        <v>0</v>
      </c>
      <c r="M33" s="444">
        <f>'2022'!CM21</f>
        <v>1</v>
      </c>
      <c r="N33" s="444">
        <f t="shared" si="1"/>
        <v>7</v>
      </c>
      <c r="O33" s="444">
        <f>'2022'!CO21</f>
        <v>3</v>
      </c>
      <c r="Q33" s="444">
        <f t="shared" si="2"/>
        <v>7</v>
      </c>
    </row>
    <row r="34" spans="1:17" ht="30.75" customHeight="1" x14ac:dyDescent="0.2">
      <c r="A34" s="437"/>
      <c r="B34" s="89" t="s">
        <v>35</v>
      </c>
      <c r="C34" s="96"/>
      <c r="D34" s="446"/>
      <c r="E34" s="446"/>
      <c r="F34" s="446"/>
      <c r="G34" s="447"/>
      <c r="H34" s="447"/>
      <c r="I34" s="447"/>
      <c r="J34" s="428">
        <f t="shared" si="0"/>
        <v>0</v>
      </c>
      <c r="K34" s="439"/>
      <c r="L34" s="439"/>
      <c r="M34" s="439"/>
      <c r="N34" s="444">
        <f t="shared" si="1"/>
        <v>0</v>
      </c>
      <c r="O34" s="439"/>
      <c r="Q34" s="444">
        <f t="shared" si="2"/>
        <v>0</v>
      </c>
    </row>
    <row r="35" spans="1:17" ht="32.25" customHeight="1" x14ac:dyDescent="0.2">
      <c r="A35" s="437">
        <v>16</v>
      </c>
      <c r="B35" s="441" t="s">
        <v>36</v>
      </c>
      <c r="C35" s="442">
        <f>'2022'!B23</f>
        <v>8592.0195309999999</v>
      </c>
      <c r="D35" s="443">
        <f>'2022'!BU23</f>
        <v>5401.9624020000001</v>
      </c>
      <c r="E35" s="443">
        <f>'2022'!BV23</f>
        <v>5724</v>
      </c>
      <c r="F35" s="443">
        <f>'2022'!BW23</f>
        <v>6142</v>
      </c>
      <c r="G35" s="442">
        <f>'2022'!BX23</f>
        <v>0.62870499999999996</v>
      </c>
      <c r="H35" s="442">
        <f>'2022'!BY23</f>
        <v>0.66620000000000001</v>
      </c>
      <c r="I35" s="442">
        <f>'2022'!BZ23</f>
        <v>0.71484939924073365</v>
      </c>
      <c r="J35" s="428">
        <f t="shared" si="0"/>
        <v>0.68381634646694889</v>
      </c>
      <c r="K35" s="444">
        <f>'2022'!CG23</f>
        <v>42</v>
      </c>
      <c r="L35" s="444">
        <f>'2022'!CJ23</f>
        <v>0</v>
      </c>
      <c r="M35" s="444">
        <f>'2022'!CM23</f>
        <v>0</v>
      </c>
      <c r="N35" s="444">
        <f t="shared" si="1"/>
        <v>42</v>
      </c>
      <c r="O35" s="444">
        <f>'2022'!CO23</f>
        <v>0</v>
      </c>
      <c r="Q35" s="444">
        <f t="shared" si="2"/>
        <v>42</v>
      </c>
    </row>
    <row r="36" spans="1:17" ht="31.5" x14ac:dyDescent="0.2">
      <c r="A36" s="438">
        <v>17</v>
      </c>
      <c r="B36" s="456" t="s">
        <v>293</v>
      </c>
      <c r="C36" s="442">
        <f>'2022'!B24</f>
        <v>0</v>
      </c>
      <c r="D36" s="443">
        <f>'2022'!BU24</f>
        <v>0</v>
      </c>
      <c r="E36" s="443">
        <f>'2022'!BV24</f>
        <v>0</v>
      </c>
      <c r="F36" s="443">
        <f>'2022'!BW24</f>
        <v>0</v>
      </c>
      <c r="G36" s="442">
        <v>0</v>
      </c>
      <c r="H36" s="442">
        <v>0</v>
      </c>
      <c r="I36" s="442">
        <v>0</v>
      </c>
      <c r="J36" s="502">
        <v>0</v>
      </c>
      <c r="K36" s="444">
        <f>'2022'!CG24</f>
        <v>0</v>
      </c>
      <c r="L36" s="444">
        <f>'2022'!CJ24</f>
        <v>0</v>
      </c>
      <c r="M36" s="444">
        <f>'2022'!CM24</f>
        <v>0</v>
      </c>
      <c r="N36" s="444">
        <f t="shared" si="1"/>
        <v>0</v>
      </c>
      <c r="O36" s="444">
        <f>'2022'!CO24</f>
        <v>0</v>
      </c>
      <c r="Q36" s="444">
        <f t="shared" si="2"/>
        <v>0</v>
      </c>
    </row>
    <row r="37" spans="1:17" ht="15.75" x14ac:dyDescent="0.2">
      <c r="A37" s="437"/>
      <c r="B37" s="89" t="s">
        <v>58</v>
      </c>
      <c r="C37" s="96"/>
      <c r="D37" s="446"/>
      <c r="E37" s="446"/>
      <c r="F37" s="446"/>
      <c r="G37" s="447"/>
      <c r="H37" s="447"/>
      <c r="I37" s="447"/>
      <c r="J37" s="428">
        <f t="shared" si="0"/>
        <v>0</v>
      </c>
      <c r="K37" s="457"/>
      <c r="L37" s="457"/>
      <c r="M37" s="457"/>
      <c r="N37" s="444">
        <f t="shared" si="1"/>
        <v>0</v>
      </c>
      <c r="O37" s="457"/>
      <c r="Q37" s="444">
        <f t="shared" si="2"/>
        <v>0</v>
      </c>
    </row>
    <row r="38" spans="1:17" ht="31.5" x14ac:dyDescent="0.2">
      <c r="A38" s="437">
        <v>18</v>
      </c>
      <c r="B38" s="458" t="s">
        <v>60</v>
      </c>
      <c r="C38" s="442">
        <f>'2022'!B26</f>
        <v>1576.173</v>
      </c>
      <c r="D38" s="443">
        <f>'2022'!BU26</f>
        <v>1330.7438959999999</v>
      </c>
      <c r="E38" s="443">
        <f>'2022'!BV26</f>
        <v>1843</v>
      </c>
      <c r="F38" s="443">
        <f>'2022'!BW26</f>
        <v>2019</v>
      </c>
      <c r="G38" s="442">
        <f>'2022'!BX26</f>
        <v>0.84432700000000005</v>
      </c>
      <c r="H38" s="442">
        <f>'2022'!BY26</f>
        <v>1.1693549999999999</v>
      </c>
      <c r="I38" s="442">
        <f>'2022'!BZ26</f>
        <v>1.2809507585778972</v>
      </c>
      <c r="J38" s="428">
        <f t="shared" si="0"/>
        <v>4.9529470034670631</v>
      </c>
      <c r="K38" s="444">
        <f>'2022'!CG26</f>
        <v>100</v>
      </c>
      <c r="L38" s="444">
        <f>'2022'!CJ26</f>
        <v>0</v>
      </c>
      <c r="M38" s="444">
        <f>'2022'!CM26</f>
        <v>0</v>
      </c>
      <c r="N38" s="444">
        <f t="shared" si="1"/>
        <v>100</v>
      </c>
      <c r="O38" s="444">
        <f>'2022'!CO26</f>
        <v>0</v>
      </c>
      <c r="Q38" s="444">
        <f t="shared" si="2"/>
        <v>100</v>
      </c>
    </row>
    <row r="39" spans="1:17" ht="33.75" customHeight="1" x14ac:dyDescent="0.2">
      <c r="A39" s="437">
        <v>19</v>
      </c>
      <c r="B39" s="458" t="s">
        <v>59</v>
      </c>
      <c r="C39" s="442">
        <f>'2022'!B27</f>
        <v>116.81</v>
      </c>
      <c r="D39" s="443">
        <f>'2022'!BU27</f>
        <v>243.375122</v>
      </c>
      <c r="E39" s="443">
        <f>'2022'!BV27</f>
        <v>272</v>
      </c>
      <c r="F39" s="443">
        <f>'2022'!BW27</f>
        <v>274</v>
      </c>
      <c r="G39" s="442">
        <f>'2022'!BX27</f>
        <v>2.0835129999999999</v>
      </c>
      <c r="H39" s="442">
        <f>'2022'!BY27</f>
        <v>2.3285680000000002</v>
      </c>
      <c r="I39" s="442">
        <f>'2022'!BZ27</f>
        <v>2.3456895813714578</v>
      </c>
      <c r="J39" s="428">
        <f t="shared" si="0"/>
        <v>6.9343065693430654</v>
      </c>
      <c r="K39" s="444">
        <f>'2022'!CG27</f>
        <v>19</v>
      </c>
      <c r="L39" s="444">
        <f>'2022'!CJ27</f>
        <v>0</v>
      </c>
      <c r="M39" s="444">
        <f>'2022'!CM27</f>
        <v>0</v>
      </c>
      <c r="N39" s="444">
        <f t="shared" si="1"/>
        <v>19</v>
      </c>
      <c r="O39" s="444">
        <f>'2022'!CO27</f>
        <v>0</v>
      </c>
      <c r="Q39" s="444">
        <f t="shared" si="2"/>
        <v>19</v>
      </c>
    </row>
    <row r="40" spans="1:17" ht="30.75" customHeight="1" x14ac:dyDescent="0.2">
      <c r="A40" s="437">
        <v>20</v>
      </c>
      <c r="B40" s="458" t="s">
        <v>294</v>
      </c>
      <c r="C40" s="442">
        <f>'2022'!B28</f>
        <v>109.2</v>
      </c>
      <c r="D40" s="443">
        <f>'2022'!BU28</f>
        <v>361.064728</v>
      </c>
      <c r="E40" s="443">
        <f>'2022'!BV28</f>
        <v>375</v>
      </c>
      <c r="F40" s="443">
        <f>'2022'!BW28</f>
        <v>401</v>
      </c>
      <c r="G40" s="442">
        <f>'2022'!BX28</f>
        <v>3.291083</v>
      </c>
      <c r="H40" s="442">
        <f>'2022'!BY28</f>
        <v>3.4181020000000002</v>
      </c>
      <c r="I40" s="442">
        <f>'2022'!BZ28</f>
        <v>3.672161172161172</v>
      </c>
      <c r="J40" s="428">
        <f t="shared" si="0"/>
        <v>6.982543640897755</v>
      </c>
      <c r="K40" s="444">
        <f>'2022'!CG28</f>
        <v>28</v>
      </c>
      <c r="L40" s="444">
        <f>'2022'!CJ28</f>
        <v>0</v>
      </c>
      <c r="M40" s="444">
        <f>'2022'!CM28</f>
        <v>0</v>
      </c>
      <c r="N40" s="444">
        <f t="shared" si="1"/>
        <v>28</v>
      </c>
      <c r="O40" s="444">
        <f>'2022'!CO28</f>
        <v>0</v>
      </c>
      <c r="Q40" s="444">
        <f t="shared" si="2"/>
        <v>28</v>
      </c>
    </row>
    <row r="41" spans="1:17" ht="31.5" x14ac:dyDescent="0.2">
      <c r="A41" s="438">
        <v>21</v>
      </c>
      <c r="B41" s="448" t="s">
        <v>62</v>
      </c>
      <c r="C41" s="442">
        <f>'2022'!B29</f>
        <v>395.2</v>
      </c>
      <c r="D41" s="443">
        <f>'2022'!BU29</f>
        <v>639.626892</v>
      </c>
      <c r="E41" s="443">
        <f>'2022'!BV29</f>
        <v>528</v>
      </c>
      <c r="F41" s="443">
        <f>'2022'!BW29</f>
        <v>541</v>
      </c>
      <c r="G41" s="442">
        <f>'2022'!BX29</f>
        <v>1.431198</v>
      </c>
      <c r="H41" s="442">
        <f>'2022'!BY29</f>
        <v>1.181427</v>
      </c>
      <c r="I41" s="442">
        <f>'2022'!BZ29</f>
        <v>1.3689271255060729</v>
      </c>
      <c r="J41" s="428">
        <f t="shared" si="0"/>
        <v>4.9907578558225509</v>
      </c>
      <c r="K41" s="444">
        <f>'2022'!CG29</f>
        <v>27</v>
      </c>
      <c r="L41" s="444">
        <f>'2022'!CJ29</f>
        <v>2</v>
      </c>
      <c r="M41" s="444">
        <f>'2022'!CM29</f>
        <v>2</v>
      </c>
      <c r="N41" s="444">
        <f t="shared" si="1"/>
        <v>17</v>
      </c>
      <c r="O41" s="444">
        <f>'2022'!CO29</f>
        <v>6</v>
      </c>
      <c r="Q41" s="444">
        <f t="shared" si="2"/>
        <v>19</v>
      </c>
    </row>
    <row r="42" spans="1:17" ht="15.75" x14ac:dyDescent="0.2">
      <c r="A42" s="437"/>
      <c r="B42" s="89" t="s">
        <v>63</v>
      </c>
      <c r="C42" s="96"/>
      <c r="D42" s="446"/>
      <c r="E42" s="446"/>
      <c r="F42" s="446"/>
      <c r="G42" s="447"/>
      <c r="H42" s="447"/>
      <c r="I42" s="447"/>
      <c r="J42" s="428"/>
      <c r="K42" s="457"/>
      <c r="L42" s="457"/>
      <c r="M42" s="457"/>
      <c r="N42" s="444">
        <f t="shared" si="1"/>
        <v>0</v>
      </c>
      <c r="O42" s="457"/>
      <c r="Q42" s="444">
        <f t="shared" si="2"/>
        <v>0</v>
      </c>
    </row>
    <row r="43" spans="1:17" ht="31.5" x14ac:dyDescent="0.2">
      <c r="A43" s="437">
        <v>22</v>
      </c>
      <c r="B43" s="458" t="s">
        <v>295</v>
      </c>
      <c r="C43" s="442">
        <f>'2022'!B31</f>
        <v>375.81700000000001</v>
      </c>
      <c r="D43" s="443">
        <f>'2022'!BU31</f>
        <v>1831.517578</v>
      </c>
      <c r="E43" s="443">
        <f>'2022'!BV31</f>
        <v>1758</v>
      </c>
      <c r="F43" s="443">
        <f>'2022'!BW31</f>
        <v>1792</v>
      </c>
      <c r="G43" s="442">
        <f>'2022'!BX31</f>
        <v>4.9140819999999996</v>
      </c>
      <c r="H43" s="442">
        <f>'2022'!BY31</f>
        <v>4.7168289999999997</v>
      </c>
      <c r="I43" s="442">
        <f>'2022'!BZ31</f>
        <v>4.7682781779429879</v>
      </c>
      <c r="J43" s="428">
        <f t="shared" si="0"/>
        <v>7.9799107142857135</v>
      </c>
      <c r="K43" s="444">
        <f>'2022'!CG31</f>
        <v>143</v>
      </c>
      <c r="L43" s="444">
        <f>'2022'!CJ31</f>
        <v>0</v>
      </c>
      <c r="M43" s="444">
        <f>'2022'!CM31</f>
        <v>0</v>
      </c>
      <c r="N43" s="444">
        <f t="shared" si="1"/>
        <v>143</v>
      </c>
      <c r="O43" s="444">
        <f>'2022'!CO31</f>
        <v>0</v>
      </c>
      <c r="Q43" s="444">
        <f t="shared" si="2"/>
        <v>143</v>
      </c>
    </row>
    <row r="44" spans="1:17" ht="51" customHeight="1" x14ac:dyDescent="0.2">
      <c r="A44" s="437">
        <v>23</v>
      </c>
      <c r="B44" s="458" t="s">
        <v>296</v>
      </c>
      <c r="C44" s="442">
        <f>'2022'!B32</f>
        <v>242.9</v>
      </c>
      <c r="D44" s="443">
        <f>'2022'!BU32</f>
        <v>120.729736328125</v>
      </c>
      <c r="E44" s="443">
        <f>'2022'!BV32</f>
        <v>62</v>
      </c>
      <c r="F44" s="443">
        <f>'2022'!BW32</f>
        <v>122</v>
      </c>
      <c r="G44" s="442">
        <f>'2022'!BX32</f>
        <v>0.497035</v>
      </c>
      <c r="H44" s="442">
        <f>'2022'!BY32</f>
        <v>0.255249</v>
      </c>
      <c r="I44" s="442">
        <f>'2022'!BZ32</f>
        <v>0.50226430629888841</v>
      </c>
      <c r="J44" s="428">
        <f t="shared" si="0"/>
        <v>2.459016393442623</v>
      </c>
      <c r="K44" s="444">
        <f>'2022'!CG32</f>
        <v>3</v>
      </c>
      <c r="L44" s="444">
        <f>'2022'!CJ32</f>
        <v>0</v>
      </c>
      <c r="M44" s="444">
        <f>'2022'!CM32</f>
        <v>0</v>
      </c>
      <c r="N44" s="444">
        <f t="shared" si="1"/>
        <v>3</v>
      </c>
      <c r="O44" s="444">
        <f>'2022'!CO32</f>
        <v>0</v>
      </c>
      <c r="Q44" s="444">
        <f t="shared" si="2"/>
        <v>3</v>
      </c>
    </row>
    <row r="45" spans="1:17" ht="31.5" x14ac:dyDescent="0.2">
      <c r="A45" s="438">
        <v>24</v>
      </c>
      <c r="B45" s="458" t="s">
        <v>66</v>
      </c>
      <c r="C45" s="442">
        <f>'2022'!B33</f>
        <v>46.606000000000002</v>
      </c>
      <c r="D45" s="443">
        <f>'2022'!BU33</f>
        <v>227.94487000000001</v>
      </c>
      <c r="E45" s="443">
        <f>'2022'!BV33</f>
        <v>234</v>
      </c>
      <c r="F45" s="443">
        <f>'2022'!BW33</f>
        <v>245</v>
      </c>
      <c r="G45" s="442">
        <f>'2022'!BX33</f>
        <v>4.8293400000000002</v>
      </c>
      <c r="H45" s="442">
        <f>'2022'!BY33</f>
        <v>4.9581520000000001</v>
      </c>
      <c r="I45" s="442">
        <f>'2022'!BZ33</f>
        <v>5.2568338840492634</v>
      </c>
      <c r="J45" s="428">
        <f t="shared" si="0"/>
        <v>7.7551020408163263</v>
      </c>
      <c r="K45" s="444">
        <f>'2022'!CG33</f>
        <v>19</v>
      </c>
      <c r="L45" s="444">
        <f>'2022'!CJ33</f>
        <v>0</v>
      </c>
      <c r="M45" s="444">
        <f>'2022'!CM33</f>
        <v>0</v>
      </c>
      <c r="N45" s="444">
        <f t="shared" si="1"/>
        <v>19</v>
      </c>
      <c r="O45" s="444">
        <f>'2022'!CO33</f>
        <v>0</v>
      </c>
      <c r="Q45" s="444">
        <f t="shared" si="2"/>
        <v>19</v>
      </c>
    </row>
    <row r="46" spans="1:17" ht="15.75" x14ac:dyDescent="0.2">
      <c r="A46" s="437"/>
      <c r="B46" s="89" t="s">
        <v>67</v>
      </c>
      <c r="C46" s="96"/>
      <c r="D46" s="446"/>
      <c r="E46" s="446"/>
      <c r="F46" s="446"/>
      <c r="G46" s="447"/>
      <c r="H46" s="447"/>
      <c r="I46" s="447"/>
      <c r="J46" s="428">
        <f t="shared" si="0"/>
        <v>0</v>
      </c>
      <c r="K46" s="457"/>
      <c r="L46" s="457"/>
      <c r="M46" s="457"/>
      <c r="N46" s="444">
        <f t="shared" si="1"/>
        <v>0</v>
      </c>
      <c r="O46" s="457"/>
      <c r="Q46" s="444">
        <f t="shared" si="2"/>
        <v>0</v>
      </c>
    </row>
    <row r="47" spans="1:17" ht="51.75" customHeight="1" x14ac:dyDescent="0.2">
      <c r="A47" s="437">
        <v>25</v>
      </c>
      <c r="B47" s="459" t="s">
        <v>297</v>
      </c>
      <c r="C47" s="442">
        <f>'2022'!B35</f>
        <v>399.13200000000001</v>
      </c>
      <c r="D47" s="443">
        <f>'2022'!BU35</f>
        <v>393.34457400000002</v>
      </c>
      <c r="E47" s="443">
        <f>'2022'!BV35</f>
        <v>154</v>
      </c>
      <c r="F47" s="443">
        <f>'2022'!BW35</f>
        <v>185</v>
      </c>
      <c r="G47" s="442">
        <f>'2022'!BX35</f>
        <v>0.991842</v>
      </c>
      <c r="H47" s="442">
        <f>'2022'!BY35</f>
        <v>0.385405</v>
      </c>
      <c r="I47" s="442">
        <f>'2022'!BZ35</f>
        <v>0.46350580760249743</v>
      </c>
      <c r="J47" s="428">
        <f t="shared" si="0"/>
        <v>2.7027027027027026</v>
      </c>
      <c r="K47" s="444">
        <f>'2022'!CG35</f>
        <v>5</v>
      </c>
      <c r="L47" s="444">
        <f>'2022'!CJ35</f>
        <v>0</v>
      </c>
      <c r="M47" s="444">
        <f>'2022'!CM35</f>
        <v>0</v>
      </c>
      <c r="N47" s="444">
        <f t="shared" si="1"/>
        <v>5</v>
      </c>
      <c r="O47" s="444">
        <f>'2022'!CO35</f>
        <v>0</v>
      </c>
      <c r="Q47" s="444">
        <f t="shared" si="2"/>
        <v>5</v>
      </c>
    </row>
    <row r="48" spans="1:17" ht="31.5" x14ac:dyDescent="0.2">
      <c r="A48" s="438">
        <v>26</v>
      </c>
      <c r="B48" s="459" t="s">
        <v>298</v>
      </c>
      <c r="C48" s="442">
        <f>'2022'!B36</f>
        <v>162.821</v>
      </c>
      <c r="D48" s="443">
        <f>'2022'!BU36</f>
        <v>447.55441300000001</v>
      </c>
      <c r="E48" s="443">
        <f>'2022'!BV36</f>
        <v>384</v>
      </c>
      <c r="F48" s="443">
        <f>'2022'!BW36</f>
        <v>413</v>
      </c>
      <c r="G48" s="442">
        <f>'2022'!BX36</f>
        <v>2.7487509999999999</v>
      </c>
      <c r="H48" s="442">
        <f>'2022'!BY36</f>
        <v>2.3584179999999999</v>
      </c>
      <c r="I48" s="442">
        <f>'2022'!BZ36</f>
        <v>2.536527843459996</v>
      </c>
      <c r="J48" s="428">
        <f t="shared" si="0"/>
        <v>4.8426150121065374</v>
      </c>
      <c r="K48" s="444">
        <f>'2022'!CG36</f>
        <v>20</v>
      </c>
      <c r="L48" s="444">
        <f>'2022'!CJ36</f>
        <v>0</v>
      </c>
      <c r="M48" s="444">
        <f>'2022'!CM36</f>
        <v>0</v>
      </c>
      <c r="N48" s="444">
        <f t="shared" si="1"/>
        <v>20</v>
      </c>
      <c r="O48" s="444">
        <f>'2022'!CO36</f>
        <v>0</v>
      </c>
      <c r="Q48" s="444">
        <f t="shared" si="2"/>
        <v>20</v>
      </c>
    </row>
    <row r="49" spans="1:17" ht="15.75" x14ac:dyDescent="0.2">
      <c r="A49" s="437"/>
      <c r="B49" s="89" t="s">
        <v>70</v>
      </c>
      <c r="C49" s="447"/>
      <c r="D49" s="446"/>
      <c r="E49" s="446"/>
      <c r="F49" s="446"/>
      <c r="G49" s="447"/>
      <c r="H49" s="447"/>
      <c r="I49" s="447"/>
      <c r="J49" s="428">
        <f t="shared" si="0"/>
        <v>0</v>
      </c>
      <c r="K49" s="457"/>
      <c r="L49" s="457"/>
      <c r="M49" s="457"/>
      <c r="N49" s="444">
        <f t="shared" si="1"/>
        <v>0</v>
      </c>
      <c r="O49" s="457"/>
      <c r="Q49" s="444">
        <f t="shared" si="2"/>
        <v>0</v>
      </c>
    </row>
    <row r="50" spans="1:17" ht="47.25" x14ac:dyDescent="0.2">
      <c r="A50" s="437">
        <v>27</v>
      </c>
      <c r="B50" s="114" t="s">
        <v>77</v>
      </c>
      <c r="C50" s="442">
        <f>'2022'!B38</f>
        <v>7.1820000000000004</v>
      </c>
      <c r="D50" s="443">
        <f>'2022'!BU38</f>
        <v>40.484676</v>
      </c>
      <c r="E50" s="443">
        <f>'2022'!BV38</f>
        <v>47</v>
      </c>
      <c r="F50" s="443">
        <f>'2022'!BW38</f>
        <v>48</v>
      </c>
      <c r="G50" s="442">
        <f>'2022'!BX38</f>
        <v>5.6369639999999999</v>
      </c>
      <c r="H50" s="442">
        <f>'2022'!BY38</f>
        <v>6.5441380000000002</v>
      </c>
      <c r="I50" s="442">
        <f>'2022'!BZ38</f>
        <v>6.6833751044277356</v>
      </c>
      <c r="J50" s="428">
        <f t="shared" si="0"/>
        <v>8.3333333333333321</v>
      </c>
      <c r="K50" s="444">
        <f>'2022'!CG38</f>
        <v>4</v>
      </c>
      <c r="L50" s="444">
        <f>'2022'!CJ38</f>
        <v>0</v>
      </c>
      <c r="M50" s="444">
        <f>'2022'!CM38</f>
        <v>0</v>
      </c>
      <c r="N50" s="444">
        <f t="shared" si="1"/>
        <v>4</v>
      </c>
      <c r="O50" s="444">
        <f>'2022'!CO38</f>
        <v>0</v>
      </c>
      <c r="Q50" s="444">
        <f t="shared" si="2"/>
        <v>4</v>
      </c>
    </row>
    <row r="51" spans="1:17" ht="31.5" x14ac:dyDescent="0.2">
      <c r="A51" s="437">
        <v>28</v>
      </c>
      <c r="B51" s="114" t="s">
        <v>76</v>
      </c>
      <c r="C51" s="442">
        <f>'2022'!B39</f>
        <v>11.596</v>
      </c>
      <c r="D51" s="443">
        <f>'2022'!BU39</f>
        <v>72.638023000000004</v>
      </c>
      <c r="E51" s="443">
        <f>'2022'!BV39</f>
        <v>84</v>
      </c>
      <c r="F51" s="443">
        <f>'2022'!BW39</f>
        <v>85</v>
      </c>
      <c r="G51" s="442">
        <f>'2022'!BX39</f>
        <v>6.2640589999999996</v>
      </c>
      <c r="H51" s="442">
        <f>'2022'!BY39</f>
        <v>7.2438770000000003</v>
      </c>
      <c r="I51" s="442">
        <f>'2022'!BZ39</f>
        <v>7.3301138323559849</v>
      </c>
      <c r="J51" s="428">
        <f t="shared" si="0"/>
        <v>9.4117647058823533</v>
      </c>
      <c r="K51" s="444">
        <f>'2022'!CG39</f>
        <v>8</v>
      </c>
      <c r="L51" s="444">
        <f>'2022'!CJ39</f>
        <v>0</v>
      </c>
      <c r="M51" s="444">
        <f>'2022'!CM39</f>
        <v>0</v>
      </c>
      <c r="N51" s="444">
        <f t="shared" si="1"/>
        <v>8</v>
      </c>
      <c r="O51" s="444">
        <f>'2022'!CO39</f>
        <v>0</v>
      </c>
      <c r="Q51" s="444">
        <f t="shared" si="2"/>
        <v>8</v>
      </c>
    </row>
    <row r="52" spans="1:17" ht="30.75" customHeight="1" x14ac:dyDescent="0.2">
      <c r="A52" s="437">
        <v>29</v>
      </c>
      <c r="B52" s="114" t="s">
        <v>75</v>
      </c>
      <c r="C52" s="442">
        <f>'2022'!B40</f>
        <v>16.03</v>
      </c>
      <c r="D52" s="443">
        <f>'2022'!BU40</f>
        <v>117.24046300000001</v>
      </c>
      <c r="E52" s="443">
        <f>'2022'!BV40</f>
        <v>109</v>
      </c>
      <c r="F52" s="443">
        <f>'2022'!BW40</f>
        <v>111</v>
      </c>
      <c r="G52" s="442">
        <f>'2022'!BX40</f>
        <v>7.313815</v>
      </c>
      <c r="H52" s="442">
        <f>'2022'!BY40</f>
        <v>6.7997500000000004</v>
      </c>
      <c r="I52" s="442">
        <f>'2022'!BZ40</f>
        <v>6.9245165315034303</v>
      </c>
      <c r="J52" s="428">
        <f t="shared" si="0"/>
        <v>9.9099099099099099</v>
      </c>
      <c r="K52" s="444">
        <f>'2022'!CG40</f>
        <v>11</v>
      </c>
      <c r="L52" s="444">
        <f>'2022'!CJ40</f>
        <v>0</v>
      </c>
      <c r="M52" s="444">
        <f>'2022'!CM40</f>
        <v>0</v>
      </c>
      <c r="N52" s="444">
        <f t="shared" si="1"/>
        <v>11</v>
      </c>
      <c r="O52" s="444">
        <f>'2022'!CO40</f>
        <v>0</v>
      </c>
      <c r="Q52" s="444">
        <f t="shared" si="2"/>
        <v>11</v>
      </c>
    </row>
    <row r="53" spans="1:17" ht="30.75" customHeight="1" x14ac:dyDescent="0.2">
      <c r="A53" s="437">
        <v>30</v>
      </c>
      <c r="B53" s="114" t="s">
        <v>410</v>
      </c>
      <c r="C53" s="442">
        <f>'2022'!B41</f>
        <v>7.9729999999999999</v>
      </c>
      <c r="D53" s="688">
        <f>'2022'!BU41</f>
        <v>177.600357</v>
      </c>
      <c r="E53" s="688">
        <f>'2022'!BV41</f>
        <v>245</v>
      </c>
      <c r="F53" s="443">
        <f>'2022'!BW41</f>
        <v>35</v>
      </c>
      <c r="G53" s="690">
        <f>'2022'!BX41</f>
        <v>2.3246120000000001</v>
      </c>
      <c r="H53" s="690">
        <f>'2022'!BY41</f>
        <v>3.2068059999999998</v>
      </c>
      <c r="I53" s="442">
        <f>'2022'!BZ41</f>
        <v>4.3898156277436344</v>
      </c>
      <c r="J53" s="428">
        <f t="shared" si="0"/>
        <v>5.7142857142857144</v>
      </c>
      <c r="K53" s="444">
        <f>'2022'!CG41</f>
        <v>2</v>
      </c>
      <c r="L53" s="444">
        <f>'2022'!CJ41</f>
        <v>0</v>
      </c>
      <c r="M53" s="444">
        <f>'2022'!CM41</f>
        <v>0</v>
      </c>
      <c r="N53" s="444">
        <f t="shared" si="1"/>
        <v>1</v>
      </c>
      <c r="O53" s="444">
        <f>'2022'!CO41</f>
        <v>1</v>
      </c>
      <c r="Q53" s="444">
        <f t="shared" si="2"/>
        <v>1</v>
      </c>
    </row>
    <row r="54" spans="1:17" ht="30.75" customHeight="1" x14ac:dyDescent="0.2">
      <c r="A54" s="437">
        <v>31</v>
      </c>
      <c r="B54" s="114" t="s">
        <v>411</v>
      </c>
      <c r="C54" s="442">
        <f>'2022'!B42</f>
        <v>28.376999999999999</v>
      </c>
      <c r="D54" s="692"/>
      <c r="E54" s="692"/>
      <c r="F54" s="443">
        <f>'2022'!BW42</f>
        <v>140</v>
      </c>
      <c r="G54" s="693"/>
      <c r="H54" s="693"/>
      <c r="I54" s="442">
        <f>'2022'!BZ42</f>
        <v>4.9335729640201578</v>
      </c>
      <c r="J54" s="428">
        <f t="shared" si="0"/>
        <v>7.8571428571428568</v>
      </c>
      <c r="K54" s="444">
        <f>'2022'!CG42</f>
        <v>11</v>
      </c>
      <c r="L54" s="444">
        <f>'2022'!CJ42</f>
        <v>1</v>
      </c>
      <c r="M54" s="444">
        <f>'2022'!CM42</f>
        <v>0</v>
      </c>
      <c r="N54" s="444">
        <f t="shared" si="1"/>
        <v>6</v>
      </c>
      <c r="O54" s="444">
        <f>'2022'!CO42</f>
        <v>4</v>
      </c>
      <c r="Q54" s="444">
        <f t="shared" si="2"/>
        <v>7</v>
      </c>
    </row>
    <row r="55" spans="1:17" ht="31.5" x14ac:dyDescent="0.2">
      <c r="A55" s="437">
        <v>32</v>
      </c>
      <c r="B55" s="116" t="s">
        <v>412</v>
      </c>
      <c r="C55" s="442">
        <f>'2022'!B43</f>
        <v>36.741999999999997</v>
      </c>
      <c r="D55" s="689"/>
      <c r="E55" s="689"/>
      <c r="F55" s="443">
        <f>'2022'!BW43</f>
        <v>0</v>
      </c>
      <c r="G55" s="691"/>
      <c r="H55" s="691"/>
      <c r="I55" s="442">
        <f>'2022'!BZ43</f>
        <v>0</v>
      </c>
      <c r="J55" s="428">
        <f t="shared" si="0"/>
        <v>0</v>
      </c>
      <c r="K55" s="444">
        <f>'2022'!CG43</f>
        <v>0</v>
      </c>
      <c r="L55" s="444">
        <f>'2022'!CJ43</f>
        <v>0</v>
      </c>
      <c r="M55" s="444">
        <f>'2022'!CM43</f>
        <v>0</v>
      </c>
      <c r="N55" s="444">
        <f t="shared" si="1"/>
        <v>0</v>
      </c>
      <c r="O55" s="444">
        <f>'2022'!CO43</f>
        <v>0</v>
      </c>
      <c r="Q55" s="444">
        <f t="shared" si="2"/>
        <v>0</v>
      </c>
    </row>
    <row r="56" spans="1:17" ht="31.5" customHeight="1" x14ac:dyDescent="0.2">
      <c r="A56" s="437">
        <v>33</v>
      </c>
      <c r="B56" s="458" t="s">
        <v>74</v>
      </c>
      <c r="C56" s="442">
        <f>'2022'!B44</f>
        <v>9.98</v>
      </c>
      <c r="D56" s="443">
        <f>'2022'!BU44</f>
        <v>61.966361999999997</v>
      </c>
      <c r="E56" s="443">
        <f>'2022'!BV44</f>
        <v>72</v>
      </c>
      <c r="F56" s="443">
        <f>'2022'!BW44</f>
        <v>74</v>
      </c>
      <c r="G56" s="442">
        <f>'2022'!BX44</f>
        <v>6.2090550000000002</v>
      </c>
      <c r="H56" s="442">
        <f>'2022'!BY44</f>
        <v>7.214429</v>
      </c>
      <c r="I56" s="442">
        <f>'2022'!BZ44</f>
        <v>7.4148296593186371</v>
      </c>
      <c r="J56" s="428">
        <f t="shared" si="0"/>
        <v>9.4594594594594597</v>
      </c>
      <c r="K56" s="444">
        <f>'2022'!CG44</f>
        <v>7</v>
      </c>
      <c r="L56" s="444">
        <f>'2022'!CJ44</f>
        <v>0</v>
      </c>
      <c r="M56" s="444">
        <f>'2022'!CM44</f>
        <v>0</v>
      </c>
      <c r="N56" s="444">
        <f t="shared" si="1"/>
        <v>7</v>
      </c>
      <c r="O56" s="444">
        <f>'2022'!CO44</f>
        <v>0</v>
      </c>
      <c r="Q56" s="444">
        <f t="shared" si="2"/>
        <v>7</v>
      </c>
    </row>
    <row r="57" spans="1:17" ht="31.5" x14ac:dyDescent="0.2">
      <c r="A57" s="437">
        <v>34</v>
      </c>
      <c r="B57" s="114" t="s">
        <v>300</v>
      </c>
      <c r="C57" s="442">
        <f>'2022'!B45</f>
        <v>9.44</v>
      </c>
      <c r="D57" s="443">
        <f>'2022'!BU45</f>
        <v>60.360626000000003</v>
      </c>
      <c r="E57" s="443">
        <f>'2022'!BV45</f>
        <v>44</v>
      </c>
      <c r="F57" s="443">
        <f>'2022'!BW45</f>
        <v>38</v>
      </c>
      <c r="G57" s="442">
        <f>'2022'!BX45</f>
        <v>5.4948230000000002</v>
      </c>
      <c r="H57" s="442">
        <f>'2022'!BY45</f>
        <v>4.0054619999999996</v>
      </c>
      <c r="I57" s="442">
        <f>'2022'!BZ45</f>
        <v>4.0254237288135597</v>
      </c>
      <c r="J57" s="428">
        <f t="shared" si="0"/>
        <v>5.2631578947368416</v>
      </c>
      <c r="K57" s="444">
        <f>'2022'!CG45</f>
        <v>2</v>
      </c>
      <c r="L57" s="444">
        <f>'2022'!CJ45</f>
        <v>0</v>
      </c>
      <c r="M57" s="444">
        <f>'2022'!CM45</f>
        <v>0</v>
      </c>
      <c r="N57" s="444">
        <f t="shared" si="1"/>
        <v>2</v>
      </c>
      <c r="O57" s="444">
        <f>'2022'!CO45</f>
        <v>0</v>
      </c>
      <c r="Q57" s="444">
        <f t="shared" si="2"/>
        <v>2</v>
      </c>
    </row>
    <row r="58" spans="1:17" ht="78.75" x14ac:dyDescent="0.2">
      <c r="A58" s="437">
        <v>35</v>
      </c>
      <c r="B58" s="458" t="s">
        <v>71</v>
      </c>
      <c r="C58" s="442">
        <f>'2022'!B46</f>
        <v>51.08</v>
      </c>
      <c r="D58" s="443">
        <f>'2022'!BU46</f>
        <v>153.97837799999999</v>
      </c>
      <c r="E58" s="443">
        <f>'2022'!BV46</f>
        <v>133</v>
      </c>
      <c r="F58" s="443">
        <f>'2022'!BW46</f>
        <v>151</v>
      </c>
      <c r="G58" s="442">
        <f>'2022'!BX46</f>
        <v>2.825291</v>
      </c>
      <c r="H58" s="442">
        <f>'2022'!BY46</f>
        <v>2.4403670000000002</v>
      </c>
      <c r="I58" s="442">
        <f>'2022'!BZ46</f>
        <v>2.9561472200469852</v>
      </c>
      <c r="J58" s="428">
        <f t="shared" si="0"/>
        <v>6.6225165562913908</v>
      </c>
      <c r="K58" s="444">
        <f>'2022'!CG46</f>
        <v>10</v>
      </c>
      <c r="L58" s="444">
        <f>'2022'!CJ46</f>
        <v>0</v>
      </c>
      <c r="M58" s="444">
        <f>'2022'!CM46</f>
        <v>0</v>
      </c>
      <c r="N58" s="444">
        <f t="shared" si="1"/>
        <v>10</v>
      </c>
      <c r="O58" s="444">
        <f>'2022'!CO46</f>
        <v>0</v>
      </c>
      <c r="Q58" s="444">
        <f t="shared" si="2"/>
        <v>10</v>
      </c>
    </row>
    <row r="59" spans="1:17" ht="115.5" customHeight="1" x14ac:dyDescent="0.2">
      <c r="A59" s="437">
        <v>36</v>
      </c>
      <c r="B59" s="57" t="s">
        <v>301</v>
      </c>
      <c r="C59" s="442">
        <f>'2022'!B47</f>
        <v>115.1</v>
      </c>
      <c r="D59" s="443">
        <f>'2022'!BU47</f>
        <v>488.720123</v>
      </c>
      <c r="E59" s="443">
        <f>'2022'!BV47</f>
        <v>499</v>
      </c>
      <c r="F59" s="443">
        <f>'2022'!BW47</f>
        <v>483</v>
      </c>
      <c r="G59" s="442">
        <f>'2022'!BX47</f>
        <v>4.0726680000000002</v>
      </c>
      <c r="H59" s="442">
        <f>'2022'!BY47</f>
        <v>4.1583329999999998</v>
      </c>
      <c r="I59" s="442">
        <f>'2022'!BZ47</f>
        <v>4.1963509991311909</v>
      </c>
      <c r="J59" s="428">
        <f t="shared" si="0"/>
        <v>7.8674948240165632</v>
      </c>
      <c r="K59" s="444">
        <f>'2022'!CG47</f>
        <v>38</v>
      </c>
      <c r="L59" s="444">
        <f>'2022'!CJ47</f>
        <v>0</v>
      </c>
      <c r="M59" s="444">
        <f>'2022'!CM47</f>
        <v>0</v>
      </c>
      <c r="N59" s="444">
        <f t="shared" si="1"/>
        <v>38</v>
      </c>
      <c r="O59" s="444">
        <f>'2022'!CO47</f>
        <v>0</v>
      </c>
      <c r="Q59" s="444">
        <f t="shared" si="2"/>
        <v>38</v>
      </c>
    </row>
    <row r="60" spans="1:17" ht="48.75" customHeight="1" x14ac:dyDescent="0.2">
      <c r="A60" s="437">
        <v>37</v>
      </c>
      <c r="B60" s="458" t="s">
        <v>72</v>
      </c>
      <c r="C60" s="442">
        <f>'2022'!B48</f>
        <v>120.515</v>
      </c>
      <c r="D60" s="443">
        <f>'2022'!BU48</f>
        <v>184.20225500000001</v>
      </c>
      <c r="E60" s="443">
        <f>'2022'!BV48</f>
        <v>188</v>
      </c>
      <c r="F60" s="443">
        <f>'2022'!BW48</f>
        <v>185</v>
      </c>
      <c r="G60" s="442">
        <f>'2022'!BX48</f>
        <v>1.528459</v>
      </c>
      <c r="H60" s="442">
        <f>'2022'!BY48</f>
        <v>1.5599719999999999</v>
      </c>
      <c r="I60" s="442">
        <f>'2022'!BZ48</f>
        <v>1.5350786209185578</v>
      </c>
      <c r="J60" s="428">
        <f t="shared" si="0"/>
        <v>4.8648648648648649</v>
      </c>
      <c r="K60" s="444">
        <f>'2022'!CG48</f>
        <v>9</v>
      </c>
      <c r="L60" s="444">
        <f>'2022'!CJ48</f>
        <v>0</v>
      </c>
      <c r="M60" s="444">
        <f>'2022'!CM48</f>
        <v>0</v>
      </c>
      <c r="N60" s="444">
        <f t="shared" si="1"/>
        <v>9</v>
      </c>
      <c r="O60" s="444">
        <f>'2022'!CO48</f>
        <v>0</v>
      </c>
      <c r="Q60" s="444">
        <f t="shared" si="2"/>
        <v>9</v>
      </c>
    </row>
    <row r="61" spans="1:17" ht="46.5" customHeight="1" x14ac:dyDescent="0.2">
      <c r="A61" s="438">
        <v>38</v>
      </c>
      <c r="B61" s="458" t="s">
        <v>302</v>
      </c>
      <c r="C61" s="442">
        <f>'2022'!B49</f>
        <v>214.8</v>
      </c>
      <c r="D61" s="443">
        <f>'2022'!BU49</f>
        <v>225.95207199999999</v>
      </c>
      <c r="E61" s="443">
        <f>'2022'!BV49</f>
        <v>327</v>
      </c>
      <c r="F61" s="443">
        <f>'2022'!BW49</f>
        <v>246</v>
      </c>
      <c r="G61" s="442">
        <f>'2022'!BX49</f>
        <v>1.0228699999999999</v>
      </c>
      <c r="H61" s="442">
        <f>'2022'!BY49</f>
        <v>1.553444</v>
      </c>
      <c r="I61" s="442">
        <f>'2022'!BZ49</f>
        <v>1.1452513966480447</v>
      </c>
      <c r="J61" s="428">
        <f t="shared" si="0"/>
        <v>2.8455284552845526</v>
      </c>
      <c r="K61" s="444">
        <f>'2022'!CG49</f>
        <v>7</v>
      </c>
      <c r="L61" s="444">
        <f>'2022'!CJ49</f>
        <v>0</v>
      </c>
      <c r="M61" s="444">
        <f>'2022'!CM49</f>
        <v>0</v>
      </c>
      <c r="N61" s="444">
        <f t="shared" si="1"/>
        <v>7</v>
      </c>
      <c r="O61" s="444">
        <f>'2022'!CO49</f>
        <v>0</v>
      </c>
      <c r="Q61" s="444">
        <f t="shared" si="2"/>
        <v>7</v>
      </c>
    </row>
    <row r="62" spans="1:17" ht="15.75" x14ac:dyDescent="0.2">
      <c r="A62" s="437"/>
      <c r="B62" s="89" t="s">
        <v>83</v>
      </c>
      <c r="C62" s="447"/>
      <c r="D62" s="446"/>
      <c r="E62" s="446"/>
      <c r="F62" s="446"/>
      <c r="G62" s="447"/>
      <c r="H62" s="447"/>
      <c r="I62" s="447"/>
      <c r="J62" s="428"/>
      <c r="K62" s="457"/>
      <c r="L62" s="457"/>
      <c r="M62" s="457"/>
      <c r="N62" s="444">
        <f t="shared" si="1"/>
        <v>0</v>
      </c>
      <c r="O62" s="457"/>
      <c r="Q62" s="444">
        <f t="shared" si="2"/>
        <v>0</v>
      </c>
    </row>
    <row r="63" spans="1:17" ht="63" x14ac:dyDescent="0.2">
      <c r="A63" s="437">
        <v>39</v>
      </c>
      <c r="B63" s="458" t="s">
        <v>303</v>
      </c>
      <c r="C63" s="461">
        <f>'2022'!B51</f>
        <v>299.10000000000002</v>
      </c>
      <c r="D63" s="443">
        <f>'2022'!BU51</f>
        <v>191.49696399999999</v>
      </c>
      <c r="E63" s="443">
        <f>'2022'!BV51</f>
        <v>212</v>
      </c>
      <c r="F63" s="443">
        <f>'2022'!BW51</f>
        <v>304</v>
      </c>
      <c r="G63" s="442">
        <f>'2022'!BX51</f>
        <v>0.64045799999999997</v>
      </c>
      <c r="H63" s="442">
        <f>'2022'!BY51</f>
        <v>0.70887100000000003</v>
      </c>
      <c r="I63" s="442">
        <f>'2022'!BZ51</f>
        <v>1.0163824807756603</v>
      </c>
      <c r="J63" s="428">
        <f t="shared" si="0"/>
        <v>4.9342105263157894</v>
      </c>
      <c r="K63" s="444">
        <f>'2022'!CG51</f>
        <v>15</v>
      </c>
      <c r="L63" s="444">
        <f>'2022'!CJ51</f>
        <v>0</v>
      </c>
      <c r="M63" s="444">
        <f>'2022'!CM51</f>
        <v>0</v>
      </c>
      <c r="N63" s="444">
        <f t="shared" si="1"/>
        <v>15</v>
      </c>
      <c r="O63" s="444">
        <f>'2022'!CO51</f>
        <v>0</v>
      </c>
      <c r="Q63" s="444">
        <f t="shared" si="2"/>
        <v>15</v>
      </c>
    </row>
    <row r="64" spans="1:17" ht="31.5" x14ac:dyDescent="0.2">
      <c r="A64" s="437">
        <v>40</v>
      </c>
      <c r="B64" s="458" t="s">
        <v>87</v>
      </c>
      <c r="C64" s="442">
        <f>'2022'!B52</f>
        <v>1577</v>
      </c>
      <c r="D64" s="443">
        <f>'2022'!BU52</f>
        <v>868.68102999999996</v>
      </c>
      <c r="E64" s="443">
        <f>'2022'!BV52</f>
        <v>974</v>
      </c>
      <c r="F64" s="443">
        <f>'2022'!BW52</f>
        <v>365</v>
      </c>
      <c r="G64" s="442">
        <f>'2022'!BX52</f>
        <v>0.55085499999999998</v>
      </c>
      <c r="H64" s="442">
        <f>'2022'!BY52</f>
        <v>0.61763999999999997</v>
      </c>
      <c r="I64" s="442">
        <f>'2022'!BZ52</f>
        <v>0.23145212428662015</v>
      </c>
      <c r="J64" s="428">
        <f t="shared" si="0"/>
        <v>2.7397260273972601</v>
      </c>
      <c r="K64" s="444">
        <f>'2022'!CG52</f>
        <v>10</v>
      </c>
      <c r="L64" s="444">
        <f>'2022'!CJ52</f>
        <v>1</v>
      </c>
      <c r="M64" s="444">
        <f>'2022'!CM52</f>
        <v>0</v>
      </c>
      <c r="N64" s="444">
        <f t="shared" si="1"/>
        <v>6</v>
      </c>
      <c r="O64" s="444">
        <f>'2022'!CO52</f>
        <v>3</v>
      </c>
      <c r="Q64" s="444">
        <f t="shared" si="2"/>
        <v>7</v>
      </c>
    </row>
    <row r="65" spans="1:17" ht="63" x14ac:dyDescent="0.2">
      <c r="A65" s="437">
        <v>41</v>
      </c>
      <c r="B65" s="458" t="s">
        <v>304</v>
      </c>
      <c r="C65" s="442">
        <f>'2022'!B53</f>
        <v>585.35</v>
      </c>
      <c r="D65" s="443">
        <f>'2022'!BU53</f>
        <v>902.87957800000004</v>
      </c>
      <c r="E65" s="443">
        <f>'2022'!BV53</f>
        <v>962</v>
      </c>
      <c r="F65" s="443">
        <f>'2022'!BW53</f>
        <v>913</v>
      </c>
      <c r="G65" s="442">
        <f>'2022'!BX53</f>
        <v>1.53033</v>
      </c>
      <c r="H65" s="442">
        <f>'2022'!BY53</f>
        <v>1.6345529999999999</v>
      </c>
      <c r="I65" s="442">
        <f>'2022'!BZ53</f>
        <v>1.5597505765781157</v>
      </c>
      <c r="J65" s="428">
        <f t="shared" si="0"/>
        <v>4.928806133625411</v>
      </c>
      <c r="K65" s="444">
        <f>'2022'!CG53</f>
        <v>45</v>
      </c>
      <c r="L65" s="444">
        <f>'2022'!CJ53</f>
        <v>0</v>
      </c>
      <c r="M65" s="444">
        <f>'2022'!CM53</f>
        <v>0</v>
      </c>
      <c r="N65" s="444">
        <f t="shared" si="1"/>
        <v>45</v>
      </c>
      <c r="O65" s="444">
        <f>'2022'!CO53</f>
        <v>0</v>
      </c>
      <c r="Q65" s="444">
        <f t="shared" si="2"/>
        <v>45</v>
      </c>
    </row>
    <row r="66" spans="1:17" ht="47.25" x14ac:dyDescent="0.2">
      <c r="A66" s="437">
        <v>42</v>
      </c>
      <c r="B66" s="448" t="s">
        <v>305</v>
      </c>
      <c r="C66" s="442">
        <f>'2022'!B54</f>
        <v>399</v>
      </c>
      <c r="D66" s="443">
        <f>'2022'!BU54</f>
        <v>269.22772200000003</v>
      </c>
      <c r="E66" s="443">
        <f>'2022'!BV54</f>
        <v>279</v>
      </c>
      <c r="F66" s="443">
        <f>'2022'!BW54</f>
        <v>368</v>
      </c>
      <c r="G66" s="442">
        <f>'2022'!BX54</f>
        <v>0.67480700000000005</v>
      </c>
      <c r="H66" s="442">
        <f>'2022'!BY54</f>
        <v>0.69930099999999995</v>
      </c>
      <c r="I66" s="442">
        <f>'2022'!BZ54</f>
        <v>0.92230576441102752</v>
      </c>
      <c r="J66" s="428">
        <f t="shared" si="0"/>
        <v>2.9891304347826089</v>
      </c>
      <c r="K66" s="444">
        <f>'2022'!CG54</f>
        <v>11</v>
      </c>
      <c r="L66" s="444">
        <f>'2022'!CJ54</f>
        <v>0</v>
      </c>
      <c r="M66" s="444">
        <f>'2022'!CM54</f>
        <v>0</v>
      </c>
      <c r="N66" s="444">
        <f t="shared" si="1"/>
        <v>11</v>
      </c>
      <c r="O66" s="444">
        <f>'2022'!CO54</f>
        <v>0</v>
      </c>
      <c r="Q66" s="444">
        <f t="shared" si="2"/>
        <v>11</v>
      </c>
    </row>
    <row r="67" spans="1:17" ht="17.25" customHeight="1" x14ac:dyDescent="0.2">
      <c r="A67" s="438">
        <v>43</v>
      </c>
      <c r="B67" s="456" t="s">
        <v>293</v>
      </c>
      <c r="C67" s="442">
        <f>'2022'!B55</f>
        <v>0</v>
      </c>
      <c r="D67" s="443">
        <f>'2022'!BU55</f>
        <v>0</v>
      </c>
      <c r="E67" s="443">
        <f>'2022'!BV55</f>
        <v>0</v>
      </c>
      <c r="F67" s="443">
        <f>'2022'!BW55</f>
        <v>0</v>
      </c>
      <c r="G67" s="442">
        <f>'2022'!BX55</f>
        <v>0</v>
      </c>
      <c r="H67" s="442">
        <f>'2022'!BY55</f>
        <v>0</v>
      </c>
      <c r="I67" s="442">
        <f>'2022'!BZ55</f>
        <v>0</v>
      </c>
      <c r="J67" s="502">
        <f t="shared" si="0"/>
        <v>0</v>
      </c>
      <c r="K67" s="444">
        <f>'2022'!CG55</f>
        <v>0</v>
      </c>
      <c r="L67" s="444">
        <f>'2022'!CJ55</f>
        <v>0</v>
      </c>
      <c r="M67" s="444">
        <f>'2022'!CM55</f>
        <v>0</v>
      </c>
      <c r="N67" s="444">
        <f t="shared" si="1"/>
        <v>0</v>
      </c>
      <c r="O67" s="444">
        <f>'2022'!CO55</f>
        <v>0</v>
      </c>
      <c r="P67" s="439"/>
      <c r="Q67" s="444">
        <f t="shared" si="2"/>
        <v>0</v>
      </c>
    </row>
    <row r="68" spans="1:17" ht="31.5" customHeight="1" x14ac:dyDescent="0.2">
      <c r="A68" s="437"/>
      <c r="B68" s="89" t="s">
        <v>88</v>
      </c>
      <c r="C68" s="447"/>
      <c r="D68" s="446"/>
      <c r="E68" s="446"/>
      <c r="F68" s="446"/>
      <c r="G68" s="447"/>
      <c r="H68" s="447"/>
      <c r="I68" s="447"/>
      <c r="J68" s="428">
        <f t="shared" si="0"/>
        <v>0</v>
      </c>
      <c r="K68" s="457"/>
      <c r="L68" s="457"/>
      <c r="M68" s="457"/>
      <c r="N68" s="444">
        <f t="shared" si="1"/>
        <v>0</v>
      </c>
      <c r="O68" s="457"/>
      <c r="Q68" s="444">
        <f t="shared" si="2"/>
        <v>0</v>
      </c>
    </row>
    <row r="69" spans="1:17" ht="31.5" customHeight="1" x14ac:dyDescent="0.2">
      <c r="A69" s="437">
        <v>44</v>
      </c>
      <c r="B69" s="170" t="s">
        <v>413</v>
      </c>
      <c r="C69" s="442">
        <f>'2022'!B57</f>
        <v>1064.22</v>
      </c>
      <c r="D69" s="688">
        <f>'2022'!BU57</f>
        <v>0</v>
      </c>
      <c r="E69" s="688">
        <f>'2022'!BV57</f>
        <v>76</v>
      </c>
      <c r="F69" s="443">
        <f>'2022'!BW57</f>
        <v>0</v>
      </c>
      <c r="G69" s="690">
        <f>'2022'!BX57</f>
        <v>0</v>
      </c>
      <c r="H69" s="690">
        <f>'2022'!BY57</f>
        <v>9.3980000000000001E-3</v>
      </c>
      <c r="I69" s="442">
        <f>'2022'!BZ57</f>
        <v>0</v>
      </c>
      <c r="J69" s="428">
        <f t="shared" si="0"/>
        <v>0</v>
      </c>
      <c r="K69" s="444">
        <f>'2022'!CG57</f>
        <v>0</v>
      </c>
      <c r="L69" s="444">
        <f>'2022'!CJ57</f>
        <v>0</v>
      </c>
      <c r="M69" s="444">
        <f>'2022'!CM57</f>
        <v>0</v>
      </c>
      <c r="N69" s="444">
        <f t="shared" si="1"/>
        <v>0</v>
      </c>
      <c r="O69" s="444">
        <f>'2022'!CO57</f>
        <v>0</v>
      </c>
      <c r="Q69" s="444">
        <f t="shared" si="2"/>
        <v>0</v>
      </c>
    </row>
    <row r="70" spans="1:17" ht="31.5" customHeight="1" x14ac:dyDescent="0.2">
      <c r="A70" s="437">
        <v>45</v>
      </c>
      <c r="B70" s="170" t="s">
        <v>414</v>
      </c>
      <c r="C70" s="442">
        <f>'2022'!B58</f>
        <v>2277.59</v>
      </c>
      <c r="D70" s="692"/>
      <c r="E70" s="692"/>
      <c r="F70" s="443">
        <f>'2022'!BW58</f>
        <v>0</v>
      </c>
      <c r="G70" s="693"/>
      <c r="H70" s="693"/>
      <c r="I70" s="442">
        <f>'2022'!BZ58</f>
        <v>0</v>
      </c>
      <c r="J70" s="428">
        <f t="shared" si="0"/>
        <v>0</v>
      </c>
      <c r="K70" s="444">
        <f>'2022'!CG58</f>
        <v>0</v>
      </c>
      <c r="L70" s="444">
        <f>'2022'!CJ58</f>
        <v>0</v>
      </c>
      <c r="M70" s="444">
        <f>'2022'!CM58</f>
        <v>0</v>
      </c>
      <c r="N70" s="444">
        <f t="shared" si="1"/>
        <v>0</v>
      </c>
      <c r="O70" s="444">
        <f>'2022'!CO58</f>
        <v>0</v>
      </c>
      <c r="Q70" s="444">
        <f t="shared" si="2"/>
        <v>0</v>
      </c>
    </row>
    <row r="71" spans="1:17" ht="31.5" x14ac:dyDescent="0.2">
      <c r="A71" s="437">
        <v>46</v>
      </c>
      <c r="B71" s="118" t="s">
        <v>415</v>
      </c>
      <c r="C71" s="461">
        <f>'2022'!B59</f>
        <v>6270.68</v>
      </c>
      <c r="D71" s="689"/>
      <c r="E71" s="689"/>
      <c r="F71" s="443">
        <f>'2022'!BW59</f>
        <v>899</v>
      </c>
      <c r="G71" s="691"/>
      <c r="H71" s="691"/>
      <c r="I71" s="442">
        <f>'2022'!BZ59</f>
        <v>0.14336563179750839</v>
      </c>
      <c r="J71" s="428">
        <f t="shared" si="0"/>
        <v>2.2246941045606228</v>
      </c>
      <c r="K71" s="444">
        <f>'2022'!CG59</f>
        <v>20</v>
      </c>
      <c r="L71" s="444">
        <f>'2022'!CJ59</f>
        <v>0</v>
      </c>
      <c r="M71" s="444">
        <f>'2022'!CM59</f>
        <v>0</v>
      </c>
      <c r="N71" s="444">
        <f t="shared" si="1"/>
        <v>14</v>
      </c>
      <c r="O71" s="444">
        <f>'2022'!CO59</f>
        <v>6</v>
      </c>
      <c r="Q71" s="444">
        <f t="shared" si="2"/>
        <v>14</v>
      </c>
    </row>
    <row r="72" spans="1:17" ht="51" customHeight="1" x14ac:dyDescent="0.2">
      <c r="A72" s="437">
        <v>47</v>
      </c>
      <c r="B72" s="458" t="s">
        <v>89</v>
      </c>
      <c r="C72" s="442">
        <f>'2022'!B60</f>
        <v>644</v>
      </c>
      <c r="D72" s="443">
        <f>'2022'!BU60</f>
        <v>0</v>
      </c>
      <c r="E72" s="443">
        <f>'2022'!BV60</f>
        <v>0</v>
      </c>
      <c r="F72" s="443">
        <f>'2022'!BW60</f>
        <v>0</v>
      </c>
      <c r="G72" s="442">
        <f>'2022'!BX60</f>
        <v>0</v>
      </c>
      <c r="H72" s="442">
        <f>'2022'!BY60</f>
        <v>0</v>
      </c>
      <c r="I72" s="442">
        <f>'2022'!BZ60</f>
        <v>0</v>
      </c>
      <c r="J72" s="428">
        <f t="shared" si="0"/>
        <v>0</v>
      </c>
      <c r="K72" s="444">
        <f>'2022'!CG60</f>
        <v>0</v>
      </c>
      <c r="L72" s="444">
        <f>'2022'!CJ60</f>
        <v>0</v>
      </c>
      <c r="M72" s="444">
        <f>'2022'!CM60</f>
        <v>0</v>
      </c>
      <c r="N72" s="444">
        <f t="shared" si="1"/>
        <v>0</v>
      </c>
      <c r="O72" s="444">
        <f>'2022'!CO60</f>
        <v>0</v>
      </c>
      <c r="Q72" s="444">
        <f t="shared" si="2"/>
        <v>0</v>
      </c>
    </row>
    <row r="73" spans="1:17" ht="47.25" customHeight="1" x14ac:dyDescent="0.2">
      <c r="A73" s="437">
        <v>48</v>
      </c>
      <c r="B73" s="116" t="s">
        <v>416</v>
      </c>
      <c r="C73" s="442">
        <f>'2022'!B61</f>
        <v>21.48</v>
      </c>
      <c r="D73" s="688">
        <f>'2022'!BU61</f>
        <v>0</v>
      </c>
      <c r="E73" s="688">
        <f>'2022'!BV61</f>
        <v>0</v>
      </c>
      <c r="F73" s="443">
        <f>'2022'!BW61</f>
        <v>0</v>
      </c>
      <c r="G73" s="690">
        <f>'2022'!BX61</f>
        <v>0</v>
      </c>
      <c r="H73" s="690">
        <f>'2022'!BY61</f>
        <v>0</v>
      </c>
      <c r="I73" s="442">
        <f>'2022'!BZ61</f>
        <v>0</v>
      </c>
      <c r="J73" s="428">
        <f t="shared" si="0"/>
        <v>0</v>
      </c>
      <c r="K73" s="444">
        <f>'2022'!CG61</f>
        <v>0</v>
      </c>
      <c r="L73" s="444">
        <f>'2022'!CJ61</f>
        <v>0</v>
      </c>
      <c r="M73" s="444">
        <f>'2022'!CM61</f>
        <v>0</v>
      </c>
      <c r="N73" s="444">
        <f t="shared" si="1"/>
        <v>0</v>
      </c>
      <c r="O73" s="444">
        <f>'2022'!CO61</f>
        <v>0</v>
      </c>
      <c r="Q73" s="444">
        <f t="shared" si="2"/>
        <v>0</v>
      </c>
    </row>
    <row r="74" spans="1:17" ht="47.25" customHeight="1" x14ac:dyDescent="0.2">
      <c r="A74" s="437">
        <v>49</v>
      </c>
      <c r="B74" s="116" t="s">
        <v>417</v>
      </c>
      <c r="C74" s="442">
        <f>'2022'!B62</f>
        <v>75.91</v>
      </c>
      <c r="D74" s="692"/>
      <c r="E74" s="692"/>
      <c r="F74" s="443">
        <f>'2022'!BW62</f>
        <v>0</v>
      </c>
      <c r="G74" s="693"/>
      <c r="H74" s="693"/>
      <c r="I74" s="442">
        <f>'2022'!BZ62</f>
        <v>0</v>
      </c>
      <c r="J74" s="428">
        <f t="shared" si="0"/>
        <v>0</v>
      </c>
      <c r="K74" s="444">
        <f>'2022'!CG62</f>
        <v>0</v>
      </c>
      <c r="L74" s="444">
        <f>'2022'!CJ62</f>
        <v>0</v>
      </c>
      <c r="M74" s="444">
        <f>'2022'!CM62</f>
        <v>0</v>
      </c>
      <c r="N74" s="444">
        <f t="shared" si="1"/>
        <v>0</v>
      </c>
      <c r="O74" s="444">
        <f>'2022'!CO62</f>
        <v>0</v>
      </c>
      <c r="Q74" s="444">
        <f t="shared" si="2"/>
        <v>0</v>
      </c>
    </row>
    <row r="75" spans="1:17" ht="47.25" customHeight="1" x14ac:dyDescent="0.2">
      <c r="A75" s="437">
        <v>50</v>
      </c>
      <c r="B75" s="116" t="s">
        <v>418</v>
      </c>
      <c r="C75" s="442">
        <f>'2022'!B63</f>
        <v>40.04</v>
      </c>
      <c r="D75" s="692"/>
      <c r="E75" s="692"/>
      <c r="F75" s="443">
        <f>'2022'!BW63</f>
        <v>0</v>
      </c>
      <c r="G75" s="693"/>
      <c r="H75" s="693"/>
      <c r="I75" s="442">
        <f>'2022'!BZ63</f>
        <v>0</v>
      </c>
      <c r="J75" s="428">
        <f t="shared" si="0"/>
        <v>0</v>
      </c>
      <c r="K75" s="444">
        <f>'2022'!CG63</f>
        <v>0</v>
      </c>
      <c r="L75" s="444">
        <f>'2022'!CJ63</f>
        <v>0</v>
      </c>
      <c r="M75" s="444">
        <f>'2022'!CM63</f>
        <v>0</v>
      </c>
      <c r="N75" s="444">
        <f t="shared" si="1"/>
        <v>0</v>
      </c>
      <c r="O75" s="444">
        <f>'2022'!CO63</f>
        <v>0</v>
      </c>
      <c r="Q75" s="444">
        <f t="shared" si="2"/>
        <v>0</v>
      </c>
    </row>
    <row r="76" spans="1:17" ht="47.25" customHeight="1" x14ac:dyDescent="0.2">
      <c r="A76" s="437">
        <v>51</v>
      </c>
      <c r="B76" s="116" t="s">
        <v>419</v>
      </c>
      <c r="C76" s="442">
        <f>'2022'!B64</f>
        <v>15.12</v>
      </c>
      <c r="D76" s="692"/>
      <c r="E76" s="692"/>
      <c r="F76" s="443">
        <f>'2022'!BW64</f>
        <v>0</v>
      </c>
      <c r="G76" s="693"/>
      <c r="H76" s="693"/>
      <c r="I76" s="442">
        <f>'2022'!BZ64</f>
        <v>0</v>
      </c>
      <c r="J76" s="428">
        <f t="shared" si="0"/>
        <v>0</v>
      </c>
      <c r="K76" s="444">
        <f>'2022'!CG64</f>
        <v>0</v>
      </c>
      <c r="L76" s="444">
        <f>'2022'!CJ64</f>
        <v>0</v>
      </c>
      <c r="M76" s="444">
        <f>'2022'!CM64</f>
        <v>0</v>
      </c>
      <c r="N76" s="444">
        <f t="shared" si="1"/>
        <v>0</v>
      </c>
      <c r="O76" s="444">
        <f>'2022'!CO64</f>
        <v>0</v>
      </c>
      <c r="Q76" s="444">
        <f t="shared" si="2"/>
        <v>0</v>
      </c>
    </row>
    <row r="77" spans="1:17" ht="47.25" customHeight="1" x14ac:dyDescent="0.2">
      <c r="A77" s="437">
        <v>52</v>
      </c>
      <c r="B77" s="116" t="s">
        <v>420</v>
      </c>
      <c r="C77" s="442">
        <f>'2022'!B65</f>
        <v>38.659999999999997</v>
      </c>
      <c r="D77" s="692"/>
      <c r="E77" s="692"/>
      <c r="F77" s="443">
        <f>'2022'!BW65</f>
        <v>0</v>
      </c>
      <c r="G77" s="693"/>
      <c r="H77" s="693"/>
      <c r="I77" s="442">
        <f>'2022'!BZ65</f>
        <v>0</v>
      </c>
      <c r="J77" s="428">
        <f t="shared" si="0"/>
        <v>0</v>
      </c>
      <c r="K77" s="444">
        <f>'2022'!CG65</f>
        <v>0</v>
      </c>
      <c r="L77" s="444">
        <f>'2022'!CJ65</f>
        <v>0</v>
      </c>
      <c r="M77" s="444">
        <f>'2022'!CM65</f>
        <v>0</v>
      </c>
      <c r="N77" s="444">
        <f t="shared" si="1"/>
        <v>0</v>
      </c>
      <c r="O77" s="444">
        <f>'2022'!CO65</f>
        <v>0</v>
      </c>
      <c r="Q77" s="444">
        <f t="shared" si="2"/>
        <v>0</v>
      </c>
    </row>
    <row r="78" spans="1:17" ht="47.25" customHeight="1" x14ac:dyDescent="0.2">
      <c r="A78" s="437">
        <v>53</v>
      </c>
      <c r="B78" s="116" t="s">
        <v>421</v>
      </c>
      <c r="C78" s="442">
        <f>'2022'!B66</f>
        <v>19.22</v>
      </c>
      <c r="D78" s="692"/>
      <c r="E78" s="692"/>
      <c r="F78" s="443">
        <f>'2022'!BW66</f>
        <v>0</v>
      </c>
      <c r="G78" s="693"/>
      <c r="H78" s="693"/>
      <c r="I78" s="442">
        <f>'2022'!BZ66</f>
        <v>0</v>
      </c>
      <c r="J78" s="428">
        <f t="shared" si="0"/>
        <v>0</v>
      </c>
      <c r="K78" s="444">
        <f>'2022'!CG66</f>
        <v>0</v>
      </c>
      <c r="L78" s="444">
        <f>'2022'!CJ66</f>
        <v>0</v>
      </c>
      <c r="M78" s="444">
        <f>'2022'!CM66</f>
        <v>0</v>
      </c>
      <c r="N78" s="444">
        <f t="shared" si="1"/>
        <v>0</v>
      </c>
      <c r="O78" s="444">
        <f>'2022'!CO66</f>
        <v>0</v>
      </c>
      <c r="Q78" s="444">
        <f t="shared" si="2"/>
        <v>0</v>
      </c>
    </row>
    <row r="79" spans="1:17" ht="63.75" customHeight="1" x14ac:dyDescent="0.2">
      <c r="A79" s="437">
        <v>54</v>
      </c>
      <c r="B79" s="116" t="s">
        <v>422</v>
      </c>
      <c r="C79" s="442">
        <f>'2022'!B67</f>
        <v>64.239999999999995</v>
      </c>
      <c r="D79" s="692"/>
      <c r="E79" s="692"/>
      <c r="F79" s="443">
        <f>'2022'!BW67</f>
        <v>0</v>
      </c>
      <c r="G79" s="693"/>
      <c r="H79" s="693"/>
      <c r="I79" s="442">
        <f>'2022'!BZ67</f>
        <v>0</v>
      </c>
      <c r="J79" s="428">
        <f t="shared" si="0"/>
        <v>0</v>
      </c>
      <c r="K79" s="444">
        <f>'2022'!CG67</f>
        <v>0</v>
      </c>
      <c r="L79" s="444">
        <f>'2022'!CJ67</f>
        <v>0</v>
      </c>
      <c r="M79" s="444">
        <f>'2022'!CM67</f>
        <v>0</v>
      </c>
      <c r="N79" s="444">
        <f t="shared" si="1"/>
        <v>0</v>
      </c>
      <c r="O79" s="444">
        <f>'2022'!CO67</f>
        <v>0</v>
      </c>
      <c r="Q79" s="444">
        <f t="shared" si="2"/>
        <v>0</v>
      </c>
    </row>
    <row r="80" spans="1:17" ht="47.25" customHeight="1" x14ac:dyDescent="0.2">
      <c r="A80" s="437">
        <v>55</v>
      </c>
      <c r="B80" s="116" t="s">
        <v>423</v>
      </c>
      <c r="C80" s="442">
        <f>'2022'!B68</f>
        <v>100.11</v>
      </c>
      <c r="D80" s="692"/>
      <c r="E80" s="692"/>
      <c r="F80" s="443">
        <f>'2022'!BW68</f>
        <v>0</v>
      </c>
      <c r="G80" s="693"/>
      <c r="H80" s="693"/>
      <c r="I80" s="442">
        <f>'2022'!BZ68</f>
        <v>0</v>
      </c>
      <c r="J80" s="428">
        <f t="shared" si="0"/>
        <v>0</v>
      </c>
      <c r="K80" s="444">
        <f>'2022'!CG68</f>
        <v>0</v>
      </c>
      <c r="L80" s="444">
        <f>'2022'!CJ68</f>
        <v>0</v>
      </c>
      <c r="M80" s="444">
        <f>'2022'!CM68</f>
        <v>0</v>
      </c>
      <c r="N80" s="444">
        <f t="shared" si="1"/>
        <v>0</v>
      </c>
      <c r="O80" s="444">
        <f>'2022'!CO68</f>
        <v>0</v>
      </c>
      <c r="Q80" s="444">
        <f t="shared" si="2"/>
        <v>0</v>
      </c>
    </row>
    <row r="81" spans="1:17" ht="47.25" customHeight="1" x14ac:dyDescent="0.2">
      <c r="A81" s="437">
        <v>56</v>
      </c>
      <c r="B81" s="116" t="s">
        <v>424</v>
      </c>
      <c r="C81" s="442">
        <f>'2022'!B69</f>
        <v>100.23</v>
      </c>
      <c r="D81" s="692"/>
      <c r="E81" s="692"/>
      <c r="F81" s="443">
        <f>'2022'!BW69</f>
        <v>0</v>
      </c>
      <c r="G81" s="693"/>
      <c r="H81" s="693"/>
      <c r="I81" s="442">
        <f>'2022'!BZ69</f>
        <v>0</v>
      </c>
      <c r="J81" s="428">
        <f t="shared" ref="J81:J101" si="3">IF(K81&gt;0,K81/F81*100,0)</f>
        <v>0</v>
      </c>
      <c r="K81" s="444">
        <f>'2022'!CG69</f>
        <v>0</v>
      </c>
      <c r="L81" s="444">
        <f>'2022'!CJ69</f>
        <v>0</v>
      </c>
      <c r="M81" s="444">
        <f>'2022'!CM69</f>
        <v>0</v>
      </c>
      <c r="N81" s="444">
        <f t="shared" ref="N81:N101" si="4">K81-L81-M81-O81</f>
        <v>0</v>
      </c>
      <c r="O81" s="444">
        <f>'2022'!CO69</f>
        <v>0</v>
      </c>
      <c r="Q81" s="444">
        <f t="shared" ref="Q81:Q125" si="5">K81-M81-O81</f>
        <v>0</v>
      </c>
    </row>
    <row r="82" spans="1:17" ht="64.5" customHeight="1" x14ac:dyDescent="0.2">
      <c r="A82" s="437">
        <v>57</v>
      </c>
      <c r="B82" s="116" t="s">
        <v>425</v>
      </c>
      <c r="C82" s="442">
        <f>'2022'!B70</f>
        <v>285.87</v>
      </c>
      <c r="D82" s="692"/>
      <c r="E82" s="692"/>
      <c r="F82" s="443">
        <f>'2022'!BW70</f>
        <v>0</v>
      </c>
      <c r="G82" s="693"/>
      <c r="H82" s="693"/>
      <c r="I82" s="442">
        <f>'2022'!BZ70</f>
        <v>0</v>
      </c>
      <c r="J82" s="428">
        <f t="shared" si="3"/>
        <v>0</v>
      </c>
      <c r="K82" s="444">
        <f>'2022'!CG70</f>
        <v>0</v>
      </c>
      <c r="L82" s="444">
        <f>'2022'!CJ70</f>
        <v>0</v>
      </c>
      <c r="M82" s="444">
        <f>'2022'!CM70</f>
        <v>0</v>
      </c>
      <c r="N82" s="444">
        <f t="shared" si="4"/>
        <v>0</v>
      </c>
      <c r="O82" s="444">
        <f>'2022'!CO70</f>
        <v>0</v>
      </c>
      <c r="Q82" s="444">
        <f t="shared" si="5"/>
        <v>0</v>
      </c>
    </row>
    <row r="83" spans="1:17" ht="63.75" customHeight="1" x14ac:dyDescent="0.2">
      <c r="A83" s="437">
        <v>58</v>
      </c>
      <c r="B83" s="116" t="s">
        <v>426</v>
      </c>
      <c r="C83" s="442">
        <f>'2022'!B71</f>
        <v>75.650000000000006</v>
      </c>
      <c r="D83" s="692"/>
      <c r="E83" s="692"/>
      <c r="F83" s="443">
        <f>'2022'!BW71</f>
        <v>0</v>
      </c>
      <c r="G83" s="693"/>
      <c r="H83" s="693"/>
      <c r="I83" s="442">
        <f>'2022'!BZ71</f>
        <v>0</v>
      </c>
      <c r="J83" s="428">
        <f t="shared" si="3"/>
        <v>0</v>
      </c>
      <c r="K83" s="444">
        <f>'2022'!CG71</f>
        <v>0</v>
      </c>
      <c r="L83" s="444">
        <f>'2022'!CJ71</f>
        <v>0</v>
      </c>
      <c r="M83" s="444">
        <f>'2022'!CM71</f>
        <v>0</v>
      </c>
      <c r="N83" s="444">
        <f t="shared" si="4"/>
        <v>0</v>
      </c>
      <c r="O83" s="444">
        <f>'2022'!CO71</f>
        <v>0</v>
      </c>
      <c r="Q83" s="444">
        <f t="shared" si="5"/>
        <v>0</v>
      </c>
    </row>
    <row r="84" spans="1:17" ht="47.25" customHeight="1" x14ac:dyDescent="0.2">
      <c r="A84" s="437">
        <v>59</v>
      </c>
      <c r="B84" s="116" t="s">
        <v>427</v>
      </c>
      <c r="C84" s="442">
        <f>'2022'!B72</f>
        <v>35.14</v>
      </c>
      <c r="D84" s="692"/>
      <c r="E84" s="692"/>
      <c r="F84" s="443">
        <f>'2022'!BW72</f>
        <v>0</v>
      </c>
      <c r="G84" s="693"/>
      <c r="H84" s="693"/>
      <c r="I84" s="442">
        <f>'2022'!BZ72</f>
        <v>0</v>
      </c>
      <c r="J84" s="428">
        <f t="shared" si="3"/>
        <v>0</v>
      </c>
      <c r="K84" s="444">
        <f>'2022'!CG72</f>
        <v>0</v>
      </c>
      <c r="L84" s="444">
        <f>'2022'!CJ72</f>
        <v>0</v>
      </c>
      <c r="M84" s="444">
        <f>'2022'!CM72</f>
        <v>0</v>
      </c>
      <c r="N84" s="444">
        <f t="shared" si="4"/>
        <v>0</v>
      </c>
      <c r="O84" s="444">
        <f>'2022'!CO72</f>
        <v>0</v>
      </c>
      <c r="Q84" s="444">
        <f t="shared" si="5"/>
        <v>0</v>
      </c>
    </row>
    <row r="85" spans="1:17" ht="47.25" customHeight="1" x14ac:dyDescent="0.2">
      <c r="A85" s="437">
        <v>60</v>
      </c>
      <c r="B85" s="116" t="s">
        <v>428</v>
      </c>
      <c r="C85" s="442">
        <f>'2022'!B73</f>
        <v>9.93</v>
      </c>
      <c r="D85" s="692"/>
      <c r="E85" s="692"/>
      <c r="F85" s="443">
        <f>'2022'!BW73</f>
        <v>0</v>
      </c>
      <c r="G85" s="693"/>
      <c r="H85" s="693"/>
      <c r="I85" s="442">
        <f>'2022'!BZ73</f>
        <v>0</v>
      </c>
      <c r="J85" s="428">
        <f t="shared" si="3"/>
        <v>0</v>
      </c>
      <c r="K85" s="444">
        <f>'2022'!CG73</f>
        <v>0</v>
      </c>
      <c r="L85" s="444">
        <f>'2022'!CJ73</f>
        <v>0</v>
      </c>
      <c r="M85" s="444">
        <f>'2022'!CM73</f>
        <v>0</v>
      </c>
      <c r="N85" s="444">
        <f t="shared" si="4"/>
        <v>0</v>
      </c>
      <c r="O85" s="444">
        <f>'2022'!CO73</f>
        <v>0</v>
      </c>
      <c r="Q85" s="444">
        <f t="shared" si="5"/>
        <v>0</v>
      </c>
    </row>
    <row r="86" spans="1:17" ht="67.5" customHeight="1" x14ac:dyDescent="0.2">
      <c r="A86" s="437">
        <v>61</v>
      </c>
      <c r="B86" s="116" t="s">
        <v>429</v>
      </c>
      <c r="C86" s="442">
        <f>'2022'!B74</f>
        <v>891.48</v>
      </c>
      <c r="D86" s="689"/>
      <c r="E86" s="689"/>
      <c r="F86" s="443">
        <f>'2022'!BW74</f>
        <v>0</v>
      </c>
      <c r="G86" s="691"/>
      <c r="H86" s="691"/>
      <c r="I86" s="442">
        <f>'2022'!BZ74</f>
        <v>0</v>
      </c>
      <c r="J86" s="428">
        <f t="shared" si="3"/>
        <v>0</v>
      </c>
      <c r="K86" s="444">
        <f>'2022'!CG74</f>
        <v>0</v>
      </c>
      <c r="L86" s="444">
        <f>'2022'!CJ74</f>
        <v>0</v>
      </c>
      <c r="M86" s="444">
        <f>'2022'!CM74</f>
        <v>0</v>
      </c>
      <c r="N86" s="444">
        <f t="shared" si="4"/>
        <v>0</v>
      </c>
      <c r="O86" s="444">
        <f>'2022'!CO74</f>
        <v>0</v>
      </c>
      <c r="Q86" s="444">
        <f t="shared" si="5"/>
        <v>0</v>
      </c>
    </row>
    <row r="87" spans="1:17" ht="63" x14ac:dyDescent="0.2">
      <c r="A87" s="437">
        <v>62</v>
      </c>
      <c r="B87" s="458" t="s">
        <v>90</v>
      </c>
      <c r="C87" s="461">
        <f>'2022'!B75</f>
        <v>1406</v>
      </c>
      <c r="D87" s="443">
        <f>'2022'!BU75</f>
        <v>0</v>
      </c>
      <c r="E87" s="443">
        <f>'2022'!BV75</f>
        <v>0</v>
      </c>
      <c r="F87" s="443">
        <f>'2022'!BW75</f>
        <v>0</v>
      </c>
      <c r="G87" s="442">
        <f>'2022'!BX75</f>
        <v>0</v>
      </c>
      <c r="H87" s="442">
        <f>'2022'!BY75</f>
        <v>0</v>
      </c>
      <c r="I87" s="442">
        <f>'2022'!BZ75</f>
        <v>0</v>
      </c>
      <c r="J87" s="428">
        <f t="shared" si="3"/>
        <v>0</v>
      </c>
      <c r="K87" s="444">
        <f>'2022'!CG75</f>
        <v>0</v>
      </c>
      <c r="L87" s="444">
        <f>'2022'!CJ75</f>
        <v>0</v>
      </c>
      <c r="M87" s="444">
        <f>'2022'!CM75</f>
        <v>0</v>
      </c>
      <c r="N87" s="444">
        <f t="shared" si="4"/>
        <v>0</v>
      </c>
      <c r="O87" s="444">
        <f>'2022'!CO75</f>
        <v>0</v>
      </c>
      <c r="Q87" s="444">
        <f t="shared" si="5"/>
        <v>0</v>
      </c>
    </row>
    <row r="88" spans="1:17" ht="31.5" x14ac:dyDescent="0.2">
      <c r="A88" s="437">
        <v>63</v>
      </c>
      <c r="B88" s="462" t="s">
        <v>293</v>
      </c>
      <c r="C88" s="461">
        <f>'2022'!B76</f>
        <v>0</v>
      </c>
      <c r="D88" s="443">
        <f>'2022'!BU76</f>
        <v>0</v>
      </c>
      <c r="E88" s="443">
        <f>'2022'!BV76</f>
        <v>0</v>
      </c>
      <c r="F88" s="443">
        <f>'2022'!BW76</f>
        <v>0</v>
      </c>
      <c r="G88" s="442">
        <f>'2022'!BX76</f>
        <v>0</v>
      </c>
      <c r="H88" s="442">
        <f>'2022'!BY76</f>
        <v>0</v>
      </c>
      <c r="I88" s="442">
        <f>'2022'!BZ76</f>
        <v>0</v>
      </c>
      <c r="J88" s="428">
        <f t="shared" si="3"/>
        <v>0</v>
      </c>
      <c r="K88" s="444">
        <f>'2022'!CG76</f>
        <v>0</v>
      </c>
      <c r="L88" s="444">
        <f>'2022'!CJ76</f>
        <v>0</v>
      </c>
      <c r="M88" s="444">
        <f>'2022'!CM76</f>
        <v>0</v>
      </c>
      <c r="N88" s="444">
        <f t="shared" si="4"/>
        <v>0</v>
      </c>
      <c r="O88" s="444">
        <f>'2022'!CO76</f>
        <v>0</v>
      </c>
      <c r="Q88" s="444">
        <f t="shared" si="5"/>
        <v>0</v>
      </c>
    </row>
    <row r="89" spans="1:17" ht="31.5" x14ac:dyDescent="0.2">
      <c r="A89" s="437">
        <v>64</v>
      </c>
      <c r="B89" s="462" t="s">
        <v>293</v>
      </c>
      <c r="C89" s="461">
        <f>'2022'!B77</f>
        <v>0</v>
      </c>
      <c r="D89" s="443">
        <f>'2022'!BU77</f>
        <v>0</v>
      </c>
      <c r="E89" s="443">
        <f>'2022'!BV77</f>
        <v>0</v>
      </c>
      <c r="F89" s="443">
        <f>'2022'!BW77</f>
        <v>0</v>
      </c>
      <c r="G89" s="442">
        <f>'2022'!BX77</f>
        <v>0</v>
      </c>
      <c r="H89" s="442">
        <f>'2022'!BY77</f>
        <v>0</v>
      </c>
      <c r="I89" s="442">
        <f>'2022'!BZ77</f>
        <v>0</v>
      </c>
      <c r="J89" s="428">
        <f t="shared" si="3"/>
        <v>0</v>
      </c>
      <c r="K89" s="444">
        <f>'2022'!CG77</f>
        <v>0</v>
      </c>
      <c r="L89" s="444">
        <f>'2022'!CJ77</f>
        <v>0</v>
      </c>
      <c r="M89" s="444">
        <f>'2022'!CM77</f>
        <v>0</v>
      </c>
      <c r="N89" s="444">
        <f t="shared" si="4"/>
        <v>0</v>
      </c>
      <c r="O89" s="444">
        <f>'2022'!CO77</f>
        <v>0</v>
      </c>
      <c r="Q89" s="444">
        <f t="shared" si="5"/>
        <v>0</v>
      </c>
    </row>
    <row r="90" spans="1:17" ht="31.5" x14ac:dyDescent="0.2">
      <c r="A90" s="437">
        <v>65</v>
      </c>
      <c r="B90" s="462" t="s">
        <v>293</v>
      </c>
      <c r="C90" s="461">
        <f>'2022'!B78</f>
        <v>0</v>
      </c>
      <c r="D90" s="443">
        <f>'2022'!BU78</f>
        <v>0</v>
      </c>
      <c r="E90" s="443">
        <f>'2022'!BV78</f>
        <v>0</v>
      </c>
      <c r="F90" s="443">
        <f>'2022'!BW78</f>
        <v>0</v>
      </c>
      <c r="G90" s="442">
        <f>'2022'!BX78</f>
        <v>0</v>
      </c>
      <c r="H90" s="442">
        <f>'2022'!BY78</f>
        <v>0</v>
      </c>
      <c r="I90" s="442">
        <f>'2022'!BZ78</f>
        <v>0</v>
      </c>
      <c r="J90" s="428">
        <v>0</v>
      </c>
      <c r="K90" s="444">
        <f>'2022'!CG78</f>
        <v>6</v>
      </c>
      <c r="L90" s="444">
        <f>'2022'!CJ78</f>
        <v>0</v>
      </c>
      <c r="M90" s="444">
        <f>'2022'!CM78</f>
        <v>0</v>
      </c>
      <c r="N90" s="444">
        <f t="shared" si="4"/>
        <v>6</v>
      </c>
      <c r="O90" s="444">
        <f>'2022'!CO78</f>
        <v>0</v>
      </c>
      <c r="Q90" s="444">
        <f t="shared" si="5"/>
        <v>6</v>
      </c>
    </row>
    <row r="91" spans="1:17" ht="30" customHeight="1" x14ac:dyDescent="0.2">
      <c r="A91" s="437"/>
      <c r="B91" s="89" t="s">
        <v>108</v>
      </c>
      <c r="C91" s="447"/>
      <c r="D91" s="446"/>
      <c r="E91" s="446"/>
      <c r="F91" s="446"/>
      <c r="G91" s="447"/>
      <c r="H91" s="447"/>
      <c r="I91" s="447"/>
      <c r="J91" s="428"/>
      <c r="K91" s="457"/>
      <c r="L91" s="457"/>
      <c r="M91" s="457"/>
      <c r="N91" s="444">
        <f t="shared" si="4"/>
        <v>0</v>
      </c>
      <c r="O91" s="457"/>
      <c r="Q91" s="444">
        <f t="shared" si="5"/>
        <v>0</v>
      </c>
    </row>
    <row r="92" spans="1:17" ht="31.5" x14ac:dyDescent="0.2">
      <c r="A92" s="438">
        <v>66</v>
      </c>
      <c r="B92" s="458" t="s">
        <v>118</v>
      </c>
      <c r="C92" s="461">
        <f>'2022'!B80</f>
        <v>1007.1</v>
      </c>
      <c r="D92" s="443">
        <f>'2022'!BU80</f>
        <v>2211.6684570000002</v>
      </c>
      <c r="E92" s="443">
        <f>'2022'!BV80</f>
        <v>2664</v>
      </c>
      <c r="F92" s="443">
        <f>'2022'!BW80</f>
        <v>1752</v>
      </c>
      <c r="G92" s="442">
        <f>'2022'!BX80</f>
        <v>1.9858210000000001</v>
      </c>
      <c r="H92" s="442">
        <f>'2022'!BY80</f>
        <v>2.4758499999999999</v>
      </c>
      <c r="I92" s="442">
        <f>'2022'!BZ80</f>
        <v>1.7396484956806673</v>
      </c>
      <c r="J92" s="428">
        <f t="shared" si="3"/>
        <v>4.5662100456620998</v>
      </c>
      <c r="K92" s="444">
        <f>'2022'!CG80</f>
        <v>80</v>
      </c>
      <c r="L92" s="444">
        <f>'2022'!CJ80</f>
        <v>6</v>
      </c>
      <c r="M92" s="444">
        <f>'2022'!CM80</f>
        <v>6</v>
      </c>
      <c r="N92" s="444">
        <f t="shared" si="4"/>
        <v>50</v>
      </c>
      <c r="O92" s="444">
        <f>'2022'!CO80</f>
        <v>18</v>
      </c>
      <c r="P92" s="439"/>
      <c r="Q92" s="444">
        <f t="shared" si="5"/>
        <v>56</v>
      </c>
    </row>
    <row r="93" spans="1:17" ht="46.5" customHeight="1" x14ac:dyDescent="0.2">
      <c r="A93" s="437">
        <v>67</v>
      </c>
      <c r="B93" s="458" t="s">
        <v>308</v>
      </c>
      <c r="C93" s="442">
        <f>'2022'!B81</f>
        <v>559.5</v>
      </c>
      <c r="D93" s="443">
        <f>'2022'!BU81</f>
        <v>852.79180899999994</v>
      </c>
      <c r="E93" s="443">
        <f>'2022'!BV81</f>
        <v>691</v>
      </c>
      <c r="F93" s="443">
        <f>'2022'!BW81</f>
        <v>870</v>
      </c>
      <c r="G93" s="442">
        <f>'2022'!BX81</f>
        <v>1.524203</v>
      </c>
      <c r="H93" s="442">
        <f>'2022'!BY81</f>
        <v>1.235031</v>
      </c>
      <c r="I93" s="442">
        <f>'2022'!BZ81</f>
        <v>1.5549597855227881</v>
      </c>
      <c r="J93" s="428">
        <f t="shared" si="3"/>
        <v>4.9425287356321839</v>
      </c>
      <c r="K93" s="444">
        <f>'2022'!CG81</f>
        <v>43</v>
      </c>
      <c r="L93" s="444">
        <f>'2022'!CJ81</f>
        <v>0</v>
      </c>
      <c r="M93" s="444">
        <f>'2022'!CM81</f>
        <v>0</v>
      </c>
      <c r="N93" s="444">
        <f t="shared" si="4"/>
        <v>43</v>
      </c>
      <c r="O93" s="444">
        <f>'2022'!CO81</f>
        <v>0</v>
      </c>
      <c r="Q93" s="444">
        <f t="shared" si="5"/>
        <v>43</v>
      </c>
    </row>
    <row r="94" spans="1:17" ht="63" x14ac:dyDescent="0.2">
      <c r="A94" s="437">
        <v>68</v>
      </c>
      <c r="B94" s="458" t="s">
        <v>117</v>
      </c>
      <c r="C94" s="442">
        <f>'2022'!B82</f>
        <v>26.7</v>
      </c>
      <c r="D94" s="443">
        <f>'2022'!BU82</f>
        <v>26.262411</v>
      </c>
      <c r="E94" s="443">
        <f>'2022'!BV82</f>
        <v>47</v>
      </c>
      <c r="F94" s="443">
        <f>'2022'!BW82</f>
        <v>77</v>
      </c>
      <c r="G94" s="442">
        <f>'2022'!BX82</f>
        <v>0.98361100000000001</v>
      </c>
      <c r="H94" s="442">
        <f>'2022'!BY82</f>
        <v>1.7603</v>
      </c>
      <c r="I94" s="442">
        <f>'2022'!BZ82</f>
        <v>2.8838951310861423</v>
      </c>
      <c r="J94" s="428">
        <f t="shared" si="3"/>
        <v>2.5974025974025974</v>
      </c>
      <c r="K94" s="444">
        <f>'2022'!CG82</f>
        <v>2</v>
      </c>
      <c r="L94" s="444">
        <f>'2022'!CJ82</f>
        <v>0</v>
      </c>
      <c r="M94" s="444">
        <f>'2022'!CM82</f>
        <v>0</v>
      </c>
      <c r="N94" s="444">
        <f t="shared" si="4"/>
        <v>2</v>
      </c>
      <c r="O94" s="444">
        <f>'2022'!CO82</f>
        <v>0</v>
      </c>
      <c r="Q94" s="444">
        <f t="shared" si="5"/>
        <v>2</v>
      </c>
    </row>
    <row r="95" spans="1:17" ht="40.5" customHeight="1" x14ac:dyDescent="0.2">
      <c r="A95" s="437">
        <v>69</v>
      </c>
      <c r="B95" s="458" t="s">
        <v>116</v>
      </c>
      <c r="C95" s="442">
        <f>'2022'!B83</f>
        <v>41.696399999999997</v>
      </c>
      <c r="D95" s="443">
        <f>'2022'!BU83</f>
        <v>133.598465</v>
      </c>
      <c r="E95" s="443">
        <f>'2022'!BV83</f>
        <v>140</v>
      </c>
      <c r="F95" s="443">
        <f>'2022'!BW83</f>
        <v>136</v>
      </c>
      <c r="G95" s="442">
        <f>'2022'!BX83</f>
        <v>3.1961360000000001</v>
      </c>
      <c r="H95" s="442">
        <f>'2022'!BY83</f>
        <v>3.3420390000000002</v>
      </c>
      <c r="I95" s="442">
        <f>'2022'!BZ83</f>
        <v>3.2616724705250335</v>
      </c>
      <c r="J95" s="428">
        <f t="shared" si="3"/>
        <v>6.6176470588235299</v>
      </c>
      <c r="K95" s="444">
        <f>'2022'!CG83</f>
        <v>9</v>
      </c>
      <c r="L95" s="444">
        <f>'2022'!CJ83</f>
        <v>0</v>
      </c>
      <c r="M95" s="444">
        <f>'2022'!CM83</f>
        <v>0</v>
      </c>
      <c r="N95" s="444">
        <f t="shared" si="4"/>
        <v>9</v>
      </c>
      <c r="O95" s="444">
        <f>'2022'!CO83</f>
        <v>0</v>
      </c>
      <c r="Q95" s="444">
        <f t="shared" si="5"/>
        <v>9</v>
      </c>
    </row>
    <row r="96" spans="1:17" ht="47.25" x14ac:dyDescent="0.2">
      <c r="A96" s="437">
        <v>70</v>
      </c>
      <c r="B96" s="458" t="s">
        <v>111</v>
      </c>
      <c r="C96" s="442">
        <f>'2022'!B84</f>
        <v>114.9</v>
      </c>
      <c r="D96" s="443">
        <f>'2022'!BU84</f>
        <v>440.36615</v>
      </c>
      <c r="E96" s="443">
        <f>'2022'!BV84</f>
        <v>502</v>
      </c>
      <c r="F96" s="443">
        <f>'2022'!BW84</f>
        <v>502</v>
      </c>
      <c r="G96" s="442">
        <f>'2022'!BX84</f>
        <v>3.7120980000000001</v>
      </c>
      <c r="H96" s="442">
        <f>'2022'!BY84</f>
        <v>4.2300399999999998</v>
      </c>
      <c r="I96" s="442">
        <f>'2022'!BZ84</f>
        <v>4.3690165361183633</v>
      </c>
      <c r="J96" s="428">
        <f t="shared" si="3"/>
        <v>7.9681274900398407</v>
      </c>
      <c r="K96" s="444">
        <f>'2022'!CG84</f>
        <v>40</v>
      </c>
      <c r="L96" s="444">
        <f>'2022'!CJ84</f>
        <v>0</v>
      </c>
      <c r="M96" s="444">
        <f>'2022'!CM84</f>
        <v>0</v>
      </c>
      <c r="N96" s="444">
        <f t="shared" si="4"/>
        <v>40</v>
      </c>
      <c r="O96" s="444">
        <f>'2022'!CO84</f>
        <v>0</v>
      </c>
      <c r="Q96" s="444">
        <f t="shared" si="5"/>
        <v>40</v>
      </c>
    </row>
    <row r="97" spans="1:17" ht="53.25" customHeight="1" x14ac:dyDescent="0.2">
      <c r="A97" s="437">
        <v>71</v>
      </c>
      <c r="B97" s="458" t="s">
        <v>309</v>
      </c>
      <c r="C97" s="442">
        <f>'2022'!B85</f>
        <v>78.599999999999994</v>
      </c>
      <c r="D97" s="443">
        <f>'2022'!BU85</f>
        <v>378.65893599999998</v>
      </c>
      <c r="E97" s="443">
        <f>'2022'!BV85</f>
        <v>343</v>
      </c>
      <c r="F97" s="443">
        <f>'2022'!BW85</f>
        <v>350</v>
      </c>
      <c r="G97" s="442">
        <f>'2022'!BX85</f>
        <v>4.4976710000000004</v>
      </c>
      <c r="H97" s="442">
        <f>'2022'!BY85</f>
        <v>4.0741180000000004</v>
      </c>
      <c r="I97" s="442">
        <f>'2022'!BZ85</f>
        <v>4.4529262086513999</v>
      </c>
      <c r="J97" s="428">
        <f t="shared" si="3"/>
        <v>8</v>
      </c>
      <c r="K97" s="444">
        <f>'2022'!CG85</f>
        <v>28</v>
      </c>
      <c r="L97" s="444">
        <f>'2022'!CJ85</f>
        <v>0</v>
      </c>
      <c r="M97" s="444">
        <f>'2022'!CM85</f>
        <v>0</v>
      </c>
      <c r="N97" s="444">
        <f t="shared" si="4"/>
        <v>28</v>
      </c>
      <c r="O97" s="444">
        <f>'2022'!CO85</f>
        <v>0</v>
      </c>
      <c r="Q97" s="444">
        <f t="shared" si="5"/>
        <v>28</v>
      </c>
    </row>
    <row r="98" spans="1:17" ht="51" customHeight="1" x14ac:dyDescent="0.2">
      <c r="A98" s="437">
        <v>72</v>
      </c>
      <c r="B98" s="458" t="s">
        <v>310</v>
      </c>
      <c r="C98" s="442">
        <f>'2022'!B86</f>
        <v>167.2</v>
      </c>
      <c r="D98" s="443">
        <f>'2022'!BU86</f>
        <v>685.666015625</v>
      </c>
      <c r="E98" s="443">
        <f>'2022'!BV86</f>
        <v>708</v>
      </c>
      <c r="F98" s="443">
        <f>'2022'!BW86</f>
        <v>707</v>
      </c>
      <c r="G98" s="442">
        <f>'2022'!BX86</f>
        <v>3.7077059999999999</v>
      </c>
      <c r="H98" s="442">
        <f>'2022'!BY86</f>
        <v>3.8284760000000002</v>
      </c>
      <c r="I98" s="442">
        <f>'2022'!BZ86</f>
        <v>4.2284688995215314</v>
      </c>
      <c r="J98" s="428">
        <f t="shared" si="3"/>
        <v>7.9207920792079207</v>
      </c>
      <c r="K98" s="444">
        <f>'2022'!CG86</f>
        <v>56</v>
      </c>
      <c r="L98" s="444">
        <f>'2022'!CJ86</f>
        <v>0</v>
      </c>
      <c r="M98" s="444">
        <f>'2022'!CM86</f>
        <v>0</v>
      </c>
      <c r="N98" s="444">
        <f t="shared" si="4"/>
        <v>56</v>
      </c>
      <c r="O98" s="444">
        <f>'2022'!CO86</f>
        <v>0</v>
      </c>
      <c r="Q98" s="444">
        <f t="shared" si="5"/>
        <v>56</v>
      </c>
    </row>
    <row r="99" spans="1:17" ht="31.5" x14ac:dyDescent="0.2">
      <c r="A99" s="437">
        <v>73</v>
      </c>
      <c r="B99" s="458" t="s">
        <v>115</v>
      </c>
      <c r="C99" s="442">
        <f>'2022'!B87</f>
        <v>40.045999999999999</v>
      </c>
      <c r="D99" s="443">
        <f>'2022'!BU87</f>
        <v>89.082397</v>
      </c>
      <c r="E99" s="443">
        <f>'2022'!BV87</f>
        <v>116</v>
      </c>
      <c r="F99" s="443">
        <f>'2022'!BW87</f>
        <v>124</v>
      </c>
      <c r="G99" s="442">
        <f>'2022'!BX87</f>
        <v>2.2245020000000002</v>
      </c>
      <c r="H99" s="442">
        <f>'2022'!BY87</f>
        <v>2.8966690000000002</v>
      </c>
      <c r="I99" s="442">
        <f>'2022'!BZ87</f>
        <v>3.096439095040703</v>
      </c>
      <c r="J99" s="428">
        <f t="shared" si="3"/>
        <v>6.4516129032258061</v>
      </c>
      <c r="K99" s="444">
        <f>'2022'!CG87</f>
        <v>8</v>
      </c>
      <c r="L99" s="444">
        <f>'2022'!CJ87</f>
        <v>0</v>
      </c>
      <c r="M99" s="444">
        <f>'2022'!CM87</f>
        <v>0</v>
      </c>
      <c r="N99" s="444">
        <f t="shared" si="4"/>
        <v>8</v>
      </c>
      <c r="O99" s="444">
        <f>'2022'!CO87</f>
        <v>0</v>
      </c>
      <c r="Q99" s="444">
        <f t="shared" si="5"/>
        <v>8</v>
      </c>
    </row>
    <row r="100" spans="1:17" ht="30" customHeight="1" x14ac:dyDescent="0.2">
      <c r="A100" s="437">
        <v>74</v>
      </c>
      <c r="B100" s="458" t="s">
        <v>110</v>
      </c>
      <c r="C100" s="442">
        <f>'2022'!B88</f>
        <v>83.5</v>
      </c>
      <c r="D100" s="443">
        <f>'2022'!BU88</f>
        <v>245.45429999999999</v>
      </c>
      <c r="E100" s="443">
        <f>'2022'!BV88</f>
        <v>228</v>
      </c>
      <c r="F100" s="443">
        <f>'2022'!BW88</f>
        <v>240</v>
      </c>
      <c r="G100" s="442">
        <f>'2022'!BX88</f>
        <v>2.9054720000000001</v>
      </c>
      <c r="H100" s="442">
        <f>'2022'!BY88</f>
        <v>2.7149320000000001</v>
      </c>
      <c r="I100" s="442">
        <f>'2022'!BZ88</f>
        <v>2.874251497005988</v>
      </c>
      <c r="J100" s="428">
        <f t="shared" si="3"/>
        <v>6.666666666666667</v>
      </c>
      <c r="K100" s="444">
        <f>'2022'!CG88</f>
        <v>16</v>
      </c>
      <c r="L100" s="444">
        <f>'2022'!CJ88</f>
        <v>0</v>
      </c>
      <c r="M100" s="444">
        <f>'2022'!CM88</f>
        <v>0</v>
      </c>
      <c r="N100" s="444">
        <f t="shared" si="4"/>
        <v>16</v>
      </c>
      <c r="O100" s="444">
        <f>'2022'!CO88</f>
        <v>0</v>
      </c>
      <c r="Q100" s="444">
        <f t="shared" si="5"/>
        <v>16</v>
      </c>
    </row>
    <row r="101" spans="1:17" ht="33" customHeight="1" x14ac:dyDescent="0.2">
      <c r="A101" s="437">
        <v>75</v>
      </c>
      <c r="B101" s="458" t="s">
        <v>114</v>
      </c>
      <c r="C101" s="442">
        <f>'2022'!B89</f>
        <v>37.700000000000003</v>
      </c>
      <c r="D101" s="443">
        <f>'2022'!BU89</f>
        <v>0</v>
      </c>
      <c r="E101" s="443">
        <f>'2022'!BV89</f>
        <v>67</v>
      </c>
      <c r="F101" s="443">
        <f>'2022'!BW89</f>
        <v>74</v>
      </c>
      <c r="G101" s="442">
        <f>'2022'!BX89</f>
        <v>0</v>
      </c>
      <c r="H101" s="442">
        <f>'2022'!BY89</f>
        <v>1.775493</v>
      </c>
      <c r="I101" s="442">
        <f>'2022'!BZ89</f>
        <v>1.9628647214854109</v>
      </c>
      <c r="J101" s="428">
        <f t="shared" si="3"/>
        <v>4.0540540540540544</v>
      </c>
      <c r="K101" s="444">
        <f>'2022'!CG89</f>
        <v>3</v>
      </c>
      <c r="L101" s="444">
        <f>'2022'!CJ89</f>
        <v>0</v>
      </c>
      <c r="M101" s="444">
        <f>'2022'!CM89</f>
        <v>0</v>
      </c>
      <c r="N101" s="444">
        <f t="shared" si="4"/>
        <v>3</v>
      </c>
      <c r="O101" s="444">
        <f>'2022'!CO89</f>
        <v>0</v>
      </c>
      <c r="Q101" s="444">
        <f t="shared" si="5"/>
        <v>3</v>
      </c>
    </row>
    <row r="102" spans="1:17" ht="30.75" customHeight="1" x14ac:dyDescent="0.2">
      <c r="A102" s="437">
        <v>76</v>
      </c>
      <c r="B102" s="462" t="s">
        <v>293</v>
      </c>
      <c r="C102" s="442">
        <f>'2022'!B90</f>
        <v>0</v>
      </c>
      <c r="D102" s="443">
        <f>'2022'!BU90</f>
        <v>0</v>
      </c>
      <c r="E102" s="443">
        <f>'2022'!BV90</f>
        <v>0</v>
      </c>
      <c r="F102" s="443">
        <f>'2022'!BW90</f>
        <v>0</v>
      </c>
      <c r="G102" s="442">
        <f>'2022'!BX90</f>
        <v>0</v>
      </c>
      <c r="H102" s="442">
        <f>'2022'!BY90</f>
        <v>0</v>
      </c>
      <c r="I102" s="442">
        <f>'2022'!BZ90</f>
        <v>0</v>
      </c>
      <c r="J102" s="428">
        <v>0</v>
      </c>
      <c r="K102" s="444">
        <f>'2022'!CG90</f>
        <v>7</v>
      </c>
      <c r="L102" s="444">
        <f>'2022'!CJ90</f>
        <v>0</v>
      </c>
      <c r="M102" s="444">
        <f>'2022'!CM90</f>
        <v>0</v>
      </c>
      <c r="N102" s="444">
        <f t="shared" ref="N102:N165" si="6">K102-L102-M102-O102</f>
        <v>7</v>
      </c>
      <c r="O102" s="444">
        <f>'2022'!CO90</f>
        <v>0</v>
      </c>
      <c r="Q102" s="444">
        <f t="shared" si="5"/>
        <v>7</v>
      </c>
    </row>
    <row r="103" spans="1:17" ht="17.25" customHeight="1" x14ac:dyDescent="0.2">
      <c r="A103" s="438"/>
      <c r="B103" s="89" t="s">
        <v>119</v>
      </c>
      <c r="C103" s="447"/>
      <c r="D103" s="446"/>
      <c r="E103" s="446"/>
      <c r="F103" s="446"/>
      <c r="G103" s="447"/>
      <c r="H103" s="447"/>
      <c r="I103" s="447"/>
      <c r="J103" s="486"/>
      <c r="K103" s="457"/>
      <c r="L103" s="457"/>
      <c r="M103" s="457"/>
      <c r="N103" s="444">
        <f t="shared" si="6"/>
        <v>0</v>
      </c>
      <c r="O103" s="457"/>
      <c r="Q103" s="444">
        <f t="shared" si="5"/>
        <v>0</v>
      </c>
    </row>
    <row r="104" spans="1:17" ht="33" customHeight="1" x14ac:dyDescent="0.2">
      <c r="A104" s="437">
        <v>77</v>
      </c>
      <c r="B104" s="458" t="s">
        <v>126</v>
      </c>
      <c r="C104" s="442">
        <f>'2022'!B92</f>
        <v>1493.6</v>
      </c>
      <c r="D104" s="443">
        <f>'2022'!BU92</f>
        <v>674.21343999999999</v>
      </c>
      <c r="E104" s="443">
        <f>'2022'!BV92</f>
        <v>567</v>
      </c>
      <c r="F104" s="443">
        <f>'2022'!BW92</f>
        <v>707</v>
      </c>
      <c r="G104" s="442">
        <f>'2022'!BX92</f>
        <v>0.45140200000000003</v>
      </c>
      <c r="H104" s="442">
        <f>'2022'!BY92</f>
        <v>0.37962000000000001</v>
      </c>
      <c r="I104" s="442">
        <f>'2022'!BZ92</f>
        <v>0.47335297268344939</v>
      </c>
      <c r="J104" s="428">
        <f t="shared" ref="J104:J167" si="7">IF(K104&gt;0,K104/F104*100,0)</f>
        <v>2.8288543140028288</v>
      </c>
      <c r="K104" s="444">
        <f>'2022'!CG92</f>
        <v>20</v>
      </c>
      <c r="L104" s="444">
        <f>'2022'!CJ92</f>
        <v>0</v>
      </c>
      <c r="M104" s="444">
        <f>'2022'!CM92</f>
        <v>0</v>
      </c>
      <c r="N104" s="444">
        <f t="shared" si="6"/>
        <v>20</v>
      </c>
      <c r="O104" s="444">
        <f>'2022'!CO92</f>
        <v>0</v>
      </c>
      <c r="Q104" s="444">
        <f t="shared" si="5"/>
        <v>20</v>
      </c>
    </row>
    <row r="105" spans="1:17" ht="33" customHeight="1" x14ac:dyDescent="0.2">
      <c r="A105" s="437">
        <v>78</v>
      </c>
      <c r="B105" s="119" t="s">
        <v>430</v>
      </c>
      <c r="C105" s="442">
        <f>'2022'!B93</f>
        <v>438.7</v>
      </c>
      <c r="D105" s="688">
        <f>'2022'!BU93</f>
        <v>1666.7680660000001</v>
      </c>
      <c r="E105" s="688">
        <f>'2022'!BV93</f>
        <v>1770</v>
      </c>
      <c r="F105" s="443">
        <f>'2022'!BW93</f>
        <v>193</v>
      </c>
      <c r="G105" s="690">
        <f>'2022'!BX93</f>
        <v>0.60048299999999999</v>
      </c>
      <c r="H105" s="690">
        <f>'2022'!BY93</f>
        <v>0.63767399999999996</v>
      </c>
      <c r="I105" s="442">
        <f>'2022'!BZ93</f>
        <v>0.43993617506268523</v>
      </c>
      <c r="J105" s="428">
        <f t="shared" si="7"/>
        <v>2.5906735751295336</v>
      </c>
      <c r="K105" s="444">
        <f>'2022'!CG93</f>
        <v>5</v>
      </c>
      <c r="L105" s="444">
        <f>'2022'!CJ93</f>
        <v>0</v>
      </c>
      <c r="M105" s="444">
        <f>'2022'!CM93</f>
        <v>0</v>
      </c>
      <c r="N105" s="444">
        <f t="shared" si="6"/>
        <v>4</v>
      </c>
      <c r="O105" s="444">
        <f>'2022'!CO93</f>
        <v>1</v>
      </c>
      <c r="Q105" s="444">
        <f t="shared" ref="Q105:Q109" si="8">K105-M105-O105</f>
        <v>4</v>
      </c>
    </row>
    <row r="106" spans="1:17" ht="33" customHeight="1" x14ac:dyDescent="0.2">
      <c r="A106" s="437">
        <v>79</v>
      </c>
      <c r="B106" s="119" t="s">
        <v>431</v>
      </c>
      <c r="C106" s="442">
        <f>'2022'!B94</f>
        <v>537.20000000000005</v>
      </c>
      <c r="D106" s="692"/>
      <c r="E106" s="692"/>
      <c r="F106" s="443">
        <f>'2022'!BW94</f>
        <v>211</v>
      </c>
      <c r="G106" s="693"/>
      <c r="H106" s="693"/>
      <c r="I106" s="442">
        <f>'2022'!BZ94</f>
        <v>0.39277736411020103</v>
      </c>
      <c r="J106" s="428">
        <f t="shared" si="7"/>
        <v>2.8436018957345972</v>
      </c>
      <c r="K106" s="444">
        <f>'2022'!CG94</f>
        <v>6</v>
      </c>
      <c r="L106" s="444">
        <f>'2022'!CJ94</f>
        <v>0</v>
      </c>
      <c r="M106" s="444">
        <f>'2022'!CM94</f>
        <v>0</v>
      </c>
      <c r="N106" s="444">
        <f t="shared" si="6"/>
        <v>4</v>
      </c>
      <c r="O106" s="444">
        <f>'2022'!CO94</f>
        <v>2</v>
      </c>
      <c r="Q106" s="444">
        <f t="shared" si="8"/>
        <v>4</v>
      </c>
    </row>
    <row r="107" spans="1:17" ht="33" customHeight="1" x14ac:dyDescent="0.2">
      <c r="A107" s="437">
        <v>80</v>
      </c>
      <c r="B107" s="119" t="s">
        <v>432</v>
      </c>
      <c r="C107" s="442">
        <f>'2022'!B95</f>
        <v>140</v>
      </c>
      <c r="D107" s="692"/>
      <c r="E107" s="692"/>
      <c r="F107" s="443">
        <f>'2022'!BW95</f>
        <v>74</v>
      </c>
      <c r="G107" s="693"/>
      <c r="H107" s="693"/>
      <c r="I107" s="442">
        <f>'2022'!BZ95</f>
        <v>0.52857142857142858</v>
      </c>
      <c r="J107" s="428">
        <f t="shared" si="7"/>
        <v>2.7027027027027026</v>
      </c>
      <c r="K107" s="444">
        <f>'2022'!CG95</f>
        <v>2</v>
      </c>
      <c r="L107" s="444">
        <f>'2022'!CJ95</f>
        <v>0</v>
      </c>
      <c r="M107" s="444">
        <f>'2022'!CM95</f>
        <v>0</v>
      </c>
      <c r="N107" s="444">
        <f t="shared" si="6"/>
        <v>1</v>
      </c>
      <c r="O107" s="444">
        <f>'2022'!CO95</f>
        <v>1</v>
      </c>
      <c r="Q107" s="444">
        <f t="shared" si="8"/>
        <v>1</v>
      </c>
    </row>
    <row r="108" spans="1:17" ht="33" customHeight="1" x14ac:dyDescent="0.2">
      <c r="A108" s="437">
        <v>81</v>
      </c>
      <c r="B108" s="119" t="s">
        <v>433</v>
      </c>
      <c r="C108" s="442">
        <f>'2022'!B96</f>
        <v>1100</v>
      </c>
      <c r="D108" s="692"/>
      <c r="E108" s="692"/>
      <c r="F108" s="443">
        <f>'2022'!BW96</f>
        <v>413</v>
      </c>
      <c r="G108" s="693"/>
      <c r="H108" s="693"/>
      <c r="I108" s="442">
        <f>'2022'!BZ96</f>
        <v>0.37545454545454543</v>
      </c>
      <c r="J108" s="428">
        <f t="shared" si="7"/>
        <v>2.9055690072639226</v>
      </c>
      <c r="K108" s="444">
        <f>'2022'!CG96</f>
        <v>12</v>
      </c>
      <c r="L108" s="444">
        <f>'2022'!CJ96</f>
        <v>0</v>
      </c>
      <c r="M108" s="444">
        <f>'2022'!CM96</f>
        <v>1</v>
      </c>
      <c r="N108" s="444">
        <f t="shared" si="6"/>
        <v>8</v>
      </c>
      <c r="O108" s="444">
        <f>'2022'!CO96</f>
        <v>3</v>
      </c>
      <c r="Q108" s="444">
        <f t="shared" si="8"/>
        <v>8</v>
      </c>
    </row>
    <row r="109" spans="1:17" ht="33" customHeight="1" x14ac:dyDescent="0.2">
      <c r="A109" s="437">
        <v>82</v>
      </c>
      <c r="B109" s="119" t="s">
        <v>434</v>
      </c>
      <c r="C109" s="442">
        <f>'2022'!B97</f>
        <v>310.89999999999998</v>
      </c>
      <c r="D109" s="692"/>
      <c r="E109" s="692"/>
      <c r="F109" s="443">
        <f>'2022'!BW97</f>
        <v>200</v>
      </c>
      <c r="G109" s="693"/>
      <c r="H109" s="693"/>
      <c r="I109" s="442">
        <f>'2022'!BZ97</f>
        <v>0.64329366355741402</v>
      </c>
      <c r="J109" s="428">
        <f t="shared" si="7"/>
        <v>3</v>
      </c>
      <c r="K109" s="444">
        <f>'2022'!CG97</f>
        <v>6</v>
      </c>
      <c r="L109" s="444">
        <f>'2022'!CJ97</f>
        <v>0</v>
      </c>
      <c r="M109" s="444">
        <f>'2022'!CM97</f>
        <v>0</v>
      </c>
      <c r="N109" s="444">
        <f t="shared" si="6"/>
        <v>4</v>
      </c>
      <c r="O109" s="444">
        <f>'2022'!CO97</f>
        <v>2</v>
      </c>
      <c r="Q109" s="444">
        <f t="shared" si="8"/>
        <v>4</v>
      </c>
    </row>
    <row r="110" spans="1:17" ht="33" customHeight="1" x14ac:dyDescent="0.2">
      <c r="A110" s="437">
        <v>83</v>
      </c>
      <c r="B110" s="119" t="s">
        <v>435</v>
      </c>
      <c r="C110" s="442">
        <f>'2022'!B98</f>
        <v>75.2</v>
      </c>
      <c r="D110" s="689"/>
      <c r="E110" s="689"/>
      <c r="F110" s="443">
        <f>'2022'!BW98</f>
        <v>61</v>
      </c>
      <c r="G110" s="691"/>
      <c r="H110" s="691"/>
      <c r="I110" s="442">
        <f>'2022'!BZ98</f>
        <v>0.81117021276595747</v>
      </c>
      <c r="J110" s="428">
        <f t="shared" si="7"/>
        <v>1.639344262295082</v>
      </c>
      <c r="K110" s="444">
        <f>'2022'!CG98</f>
        <v>1</v>
      </c>
      <c r="L110" s="444">
        <f>'2022'!CJ98</f>
        <v>0</v>
      </c>
      <c r="M110" s="444">
        <f>'2022'!CM98</f>
        <v>0</v>
      </c>
      <c r="N110" s="444">
        <f t="shared" si="6"/>
        <v>0</v>
      </c>
      <c r="O110" s="444">
        <f>'2022'!CO98</f>
        <v>1</v>
      </c>
      <c r="Q110" s="444">
        <f t="shared" si="5"/>
        <v>0</v>
      </c>
    </row>
    <row r="111" spans="1:17" ht="32.25" customHeight="1" x14ac:dyDescent="0.2">
      <c r="A111" s="437">
        <v>84</v>
      </c>
      <c r="B111" s="462" t="s">
        <v>293</v>
      </c>
      <c r="C111" s="442">
        <f>'2022'!B99</f>
        <v>0</v>
      </c>
      <c r="D111" s="443">
        <f>'2022'!BU99</f>
        <v>0</v>
      </c>
      <c r="E111" s="443">
        <f>'2022'!BV99</f>
        <v>0</v>
      </c>
      <c r="F111" s="443">
        <f>'2022'!BW99</f>
        <v>0</v>
      </c>
      <c r="G111" s="442">
        <f>'2022'!BX99</f>
        <v>0</v>
      </c>
      <c r="H111" s="442">
        <f>'2022'!BY99</f>
        <v>0</v>
      </c>
      <c r="I111" s="442">
        <f>'2022'!BZ99</f>
        <v>0</v>
      </c>
      <c r="J111" s="428">
        <v>0</v>
      </c>
      <c r="K111" s="444">
        <f>'2022'!CG99</f>
        <v>1</v>
      </c>
      <c r="L111" s="444">
        <f>'2022'!CJ99</f>
        <v>0</v>
      </c>
      <c r="M111" s="444">
        <f>'2022'!CM99</f>
        <v>0</v>
      </c>
      <c r="N111" s="444">
        <f t="shared" si="6"/>
        <v>1</v>
      </c>
      <c r="O111" s="444">
        <f>'2022'!CO99</f>
        <v>0</v>
      </c>
      <c r="Q111" s="444">
        <f t="shared" si="5"/>
        <v>1</v>
      </c>
    </row>
    <row r="112" spans="1:17" ht="17.25" customHeight="1" x14ac:dyDescent="0.2">
      <c r="A112" s="438"/>
      <c r="B112" s="89" t="s">
        <v>127</v>
      </c>
      <c r="C112" s="447"/>
      <c r="D112" s="446"/>
      <c r="E112" s="446"/>
      <c r="F112" s="446"/>
      <c r="G112" s="447"/>
      <c r="H112" s="447"/>
      <c r="I112" s="447"/>
      <c r="J112" s="486"/>
      <c r="K112" s="457"/>
      <c r="L112" s="457"/>
      <c r="M112" s="457"/>
      <c r="N112" s="444">
        <f t="shared" si="6"/>
        <v>0</v>
      </c>
      <c r="O112" s="457"/>
      <c r="Q112" s="444">
        <f t="shared" si="5"/>
        <v>0</v>
      </c>
    </row>
    <row r="113" spans="1:17" ht="31.5" x14ac:dyDescent="0.2">
      <c r="A113" s="437">
        <v>85</v>
      </c>
      <c r="B113" s="458" t="s">
        <v>129</v>
      </c>
      <c r="C113" s="442">
        <f>'2022'!B101</f>
        <v>384.8</v>
      </c>
      <c r="D113" s="443">
        <f>'2022'!BU101</f>
        <v>167.00953699999999</v>
      </c>
      <c r="E113" s="443">
        <f>'2022'!BV101</f>
        <v>222</v>
      </c>
      <c r="F113" s="443">
        <f>'2022'!BW101</f>
        <v>148</v>
      </c>
      <c r="G113" s="442">
        <f>'2022'!BX101</f>
        <v>0.44689600000000002</v>
      </c>
      <c r="H113" s="442">
        <f>'2022'!BY101</f>
        <v>0.57696800000000004</v>
      </c>
      <c r="I113" s="442">
        <f>'2022'!BZ101</f>
        <v>0.38461538461538458</v>
      </c>
      <c r="J113" s="428">
        <f t="shared" si="7"/>
        <v>2.7027027027027026</v>
      </c>
      <c r="K113" s="444">
        <f>'2022'!CG101</f>
        <v>4</v>
      </c>
      <c r="L113" s="444">
        <f>'2022'!CJ101</f>
        <v>0</v>
      </c>
      <c r="M113" s="444">
        <f>'2022'!CM101</f>
        <v>0</v>
      </c>
      <c r="N113" s="444">
        <f t="shared" si="6"/>
        <v>3</v>
      </c>
      <c r="O113" s="444">
        <f>'2022'!CO101</f>
        <v>1</v>
      </c>
      <c r="Q113" s="444">
        <f t="shared" si="5"/>
        <v>3</v>
      </c>
    </row>
    <row r="114" spans="1:17" ht="51.75" customHeight="1" x14ac:dyDescent="0.2">
      <c r="A114" s="437">
        <v>86</v>
      </c>
      <c r="B114" s="465" t="s">
        <v>128</v>
      </c>
      <c r="C114" s="452">
        <f>'2022'!B102</f>
        <v>396.2</v>
      </c>
      <c r="D114" s="451">
        <f>'2022'!BU102</f>
        <v>297.91336100000001</v>
      </c>
      <c r="E114" s="451">
        <f>'2022'!BV102</f>
        <v>404</v>
      </c>
      <c r="F114" s="451">
        <f>'2022'!BW102</f>
        <v>414</v>
      </c>
      <c r="G114" s="452">
        <f>'2022'!BX102</f>
        <v>0.74590199999999995</v>
      </c>
      <c r="H114" s="452">
        <f>'2022'!BY102</f>
        <v>1.012785</v>
      </c>
      <c r="I114" s="452">
        <f>'2022'!BZ102</f>
        <v>1.0449268046441191</v>
      </c>
      <c r="J114" s="428">
        <f t="shared" si="7"/>
        <v>4.8309178743961354</v>
      </c>
      <c r="K114" s="467">
        <f>'2022'!CG102</f>
        <v>20</v>
      </c>
      <c r="L114" s="467">
        <f>'2022'!CJ102</f>
        <v>0</v>
      </c>
      <c r="M114" s="467">
        <f>'2022'!CM102</f>
        <v>0</v>
      </c>
      <c r="N114" s="444">
        <f t="shared" si="6"/>
        <v>20</v>
      </c>
      <c r="O114" s="467">
        <f>'2022'!CO102</f>
        <v>0</v>
      </c>
      <c r="Q114" s="444">
        <f t="shared" si="5"/>
        <v>20</v>
      </c>
    </row>
    <row r="115" spans="1:17" ht="17.25" customHeight="1" x14ac:dyDescent="0.2">
      <c r="A115" s="438"/>
      <c r="B115" s="89" t="s">
        <v>130</v>
      </c>
      <c r="C115" s="447"/>
      <c r="D115" s="446"/>
      <c r="E115" s="446"/>
      <c r="F115" s="446"/>
      <c r="G115" s="447"/>
      <c r="H115" s="447"/>
      <c r="I115" s="447"/>
      <c r="J115" s="486"/>
      <c r="K115" s="457"/>
      <c r="L115" s="457"/>
      <c r="M115" s="457"/>
      <c r="N115" s="444">
        <f t="shared" si="6"/>
        <v>0</v>
      </c>
      <c r="O115" s="457"/>
      <c r="Q115" s="444">
        <f t="shared" si="5"/>
        <v>0</v>
      </c>
    </row>
    <row r="116" spans="1:17" ht="51.75" customHeight="1" x14ac:dyDescent="0.2">
      <c r="A116" s="437">
        <v>87</v>
      </c>
      <c r="B116" s="469" t="s">
        <v>134</v>
      </c>
      <c r="C116" s="454">
        <f>'2022'!B104</f>
        <v>597.84699999999998</v>
      </c>
      <c r="D116" s="453">
        <f>'2022'!BU104</f>
        <v>341.45443699999998</v>
      </c>
      <c r="E116" s="453">
        <f>'2022'!BV104</f>
        <v>413</v>
      </c>
      <c r="F116" s="453">
        <f>'2022'!BW104</f>
        <v>496</v>
      </c>
      <c r="G116" s="454">
        <f>'2022'!BX104</f>
        <v>0.56845900000000005</v>
      </c>
      <c r="H116" s="454">
        <f>'2022'!BY104</f>
        <v>0.68756899999999999</v>
      </c>
      <c r="I116" s="454">
        <f>'2022'!BZ104</f>
        <v>0.82964370482748928</v>
      </c>
      <c r="J116" s="428">
        <f t="shared" si="7"/>
        <v>2.82258064516129</v>
      </c>
      <c r="K116" s="471">
        <f>'2022'!CG104</f>
        <v>14</v>
      </c>
      <c r="L116" s="471">
        <f>'2022'!CJ104</f>
        <v>0</v>
      </c>
      <c r="M116" s="471">
        <f>'2022'!CM104</f>
        <v>0</v>
      </c>
      <c r="N116" s="444">
        <f t="shared" si="6"/>
        <v>14</v>
      </c>
      <c r="O116" s="471">
        <f>'2022'!CO104</f>
        <v>0</v>
      </c>
      <c r="Q116" s="444">
        <f t="shared" si="5"/>
        <v>14</v>
      </c>
    </row>
    <row r="117" spans="1:17" ht="63" customHeight="1" x14ac:dyDescent="0.2">
      <c r="A117" s="437">
        <v>88</v>
      </c>
      <c r="B117" s="116" t="s">
        <v>436</v>
      </c>
      <c r="C117" s="454">
        <f>'2022'!B105</f>
        <v>84.5</v>
      </c>
      <c r="D117" s="688">
        <f>'2022'!BU105</f>
        <v>0</v>
      </c>
      <c r="E117" s="688">
        <f>'2022'!BV105</f>
        <v>0</v>
      </c>
      <c r="F117" s="453">
        <f>'2022'!BW105</f>
        <v>0</v>
      </c>
      <c r="G117" s="690">
        <f>'2022'!BX105</f>
        <v>0</v>
      </c>
      <c r="H117" s="690">
        <f>'2022'!BY105</f>
        <v>0</v>
      </c>
      <c r="I117" s="454">
        <f>'2022'!BZ105</f>
        <v>0</v>
      </c>
      <c r="J117" s="428">
        <f t="shared" si="7"/>
        <v>0</v>
      </c>
      <c r="K117" s="471">
        <f>'2022'!CG105</f>
        <v>0</v>
      </c>
      <c r="L117" s="471">
        <f>'2022'!CJ105</f>
        <v>0</v>
      </c>
      <c r="M117" s="471">
        <f>'2022'!CM105</f>
        <v>0</v>
      </c>
      <c r="N117" s="444">
        <f t="shared" si="6"/>
        <v>0</v>
      </c>
      <c r="O117" s="471">
        <f>'2022'!CO105</f>
        <v>0</v>
      </c>
      <c r="Q117" s="444">
        <f t="shared" ref="Q117:Q118" si="9">K117-M117-O117</f>
        <v>0</v>
      </c>
    </row>
    <row r="118" spans="1:17" ht="62.25" customHeight="1" x14ac:dyDescent="0.2">
      <c r="A118" s="437">
        <v>89</v>
      </c>
      <c r="B118" s="116" t="s">
        <v>437</v>
      </c>
      <c r="C118" s="454">
        <f>'2022'!B106</f>
        <v>70</v>
      </c>
      <c r="D118" s="692"/>
      <c r="E118" s="692"/>
      <c r="F118" s="453">
        <f>'2022'!BW106</f>
        <v>0</v>
      </c>
      <c r="G118" s="693"/>
      <c r="H118" s="693"/>
      <c r="I118" s="454">
        <f>'2022'!BZ106</f>
        <v>0</v>
      </c>
      <c r="J118" s="428">
        <f t="shared" si="7"/>
        <v>0</v>
      </c>
      <c r="K118" s="471">
        <f>'2022'!CG106</f>
        <v>0</v>
      </c>
      <c r="L118" s="471">
        <f>'2022'!CJ106</f>
        <v>0</v>
      </c>
      <c r="M118" s="471">
        <f>'2022'!CM106</f>
        <v>0</v>
      </c>
      <c r="N118" s="444">
        <f t="shared" si="6"/>
        <v>0</v>
      </c>
      <c r="O118" s="471">
        <f>'2022'!CO106</f>
        <v>0</v>
      </c>
      <c r="Q118" s="444">
        <f t="shared" si="9"/>
        <v>0</v>
      </c>
    </row>
    <row r="119" spans="1:17" ht="69.75" customHeight="1" x14ac:dyDescent="0.2">
      <c r="A119" s="437">
        <v>90</v>
      </c>
      <c r="B119" s="116" t="s">
        <v>438</v>
      </c>
      <c r="C119" s="442">
        <f>'2022'!B107</f>
        <v>247.5</v>
      </c>
      <c r="D119" s="689"/>
      <c r="E119" s="689"/>
      <c r="F119" s="443">
        <f>'2022'!BW107</f>
        <v>0</v>
      </c>
      <c r="G119" s="691"/>
      <c r="H119" s="691"/>
      <c r="I119" s="442">
        <f>'2022'!BZ107</f>
        <v>0</v>
      </c>
      <c r="J119" s="428">
        <f t="shared" si="7"/>
        <v>0</v>
      </c>
      <c r="K119" s="444">
        <f>'2022'!CG107</f>
        <v>0</v>
      </c>
      <c r="L119" s="444">
        <f>'2022'!CJ107</f>
        <v>0</v>
      </c>
      <c r="M119" s="444">
        <f>'2022'!CM107</f>
        <v>0</v>
      </c>
      <c r="N119" s="444">
        <f t="shared" si="6"/>
        <v>0</v>
      </c>
      <c r="O119" s="444">
        <f>'2022'!CO107</f>
        <v>0</v>
      </c>
      <c r="Q119" s="444">
        <f t="shared" si="5"/>
        <v>0</v>
      </c>
    </row>
    <row r="120" spans="1:17" ht="38.25" customHeight="1" x14ac:dyDescent="0.2">
      <c r="A120" s="437">
        <v>91</v>
      </c>
      <c r="B120" s="116" t="s">
        <v>439</v>
      </c>
      <c r="C120" s="442">
        <f>'2022'!B108</f>
        <v>564.6</v>
      </c>
      <c r="D120" s="688">
        <f>'2022'!BU108</f>
        <v>2989.9895019999999</v>
      </c>
      <c r="E120" s="688">
        <f>'2022'!BV108</f>
        <v>2295</v>
      </c>
      <c r="F120" s="443">
        <f>'2022'!BW108</f>
        <v>423</v>
      </c>
      <c r="G120" s="690">
        <f>'2022'!BX108</f>
        <v>0.86856199999999995</v>
      </c>
      <c r="H120" s="690">
        <f>'2022'!BY108</f>
        <v>0.66667399999999999</v>
      </c>
      <c r="I120" s="442">
        <f>'2022'!BZ108</f>
        <v>0.74920297555791704</v>
      </c>
      <c r="J120" s="428">
        <f t="shared" si="7"/>
        <v>2.8368794326241136</v>
      </c>
      <c r="K120" s="444">
        <f>'2022'!CG108</f>
        <v>12</v>
      </c>
      <c r="L120" s="444">
        <f>'2022'!CJ108</f>
        <v>1</v>
      </c>
      <c r="M120" s="444">
        <f>'2022'!CM108</f>
        <v>0</v>
      </c>
      <c r="N120" s="444">
        <f t="shared" si="6"/>
        <v>8</v>
      </c>
      <c r="O120" s="444">
        <f>'2022'!CO108</f>
        <v>3</v>
      </c>
      <c r="Q120" s="444">
        <f>K120-M120-O120</f>
        <v>9</v>
      </c>
    </row>
    <row r="121" spans="1:17" ht="33" customHeight="1" x14ac:dyDescent="0.2">
      <c r="A121" s="437">
        <v>92</v>
      </c>
      <c r="B121" s="116" t="s">
        <v>440</v>
      </c>
      <c r="C121" s="461">
        <f>'2022'!B109</f>
        <v>2437.1999999999998</v>
      </c>
      <c r="D121" s="689"/>
      <c r="E121" s="689"/>
      <c r="F121" s="443">
        <f>'2022'!BW109</f>
        <v>1121</v>
      </c>
      <c r="G121" s="691"/>
      <c r="H121" s="691"/>
      <c r="I121" s="442">
        <f>'2022'!BZ109</f>
        <v>0.4599540456261284</v>
      </c>
      <c r="J121" s="428">
        <f t="shared" si="7"/>
        <v>2.9438001784121322</v>
      </c>
      <c r="K121" s="444">
        <f>'2022'!CG109</f>
        <v>33</v>
      </c>
      <c r="L121" s="444">
        <f>'2022'!CJ109</f>
        <v>4</v>
      </c>
      <c r="M121" s="444">
        <f>'2022'!CM109</f>
        <v>0</v>
      </c>
      <c r="N121" s="444">
        <f t="shared" si="6"/>
        <v>22</v>
      </c>
      <c r="O121" s="444">
        <f>'2022'!CO109</f>
        <v>7</v>
      </c>
      <c r="Q121" s="444">
        <f t="shared" si="5"/>
        <v>26</v>
      </c>
    </row>
    <row r="122" spans="1:17" ht="17.25" customHeight="1" x14ac:dyDescent="0.2">
      <c r="A122" s="438"/>
      <c r="B122" s="89" t="s">
        <v>137</v>
      </c>
      <c r="C122" s="447"/>
      <c r="D122" s="446"/>
      <c r="E122" s="446"/>
      <c r="F122" s="446"/>
      <c r="G122" s="447"/>
      <c r="H122" s="447"/>
      <c r="I122" s="447"/>
      <c r="J122" s="486"/>
      <c r="K122" s="457"/>
      <c r="L122" s="457"/>
      <c r="M122" s="457"/>
      <c r="N122" s="444">
        <f t="shared" si="6"/>
        <v>0</v>
      </c>
      <c r="O122" s="457"/>
      <c r="Q122" s="444">
        <f t="shared" si="5"/>
        <v>0</v>
      </c>
    </row>
    <row r="123" spans="1:17" ht="48" customHeight="1" x14ac:dyDescent="0.2">
      <c r="A123" s="438">
        <v>93</v>
      </c>
      <c r="B123" s="126" t="s">
        <v>441</v>
      </c>
      <c r="C123" s="442">
        <f>'2022'!B111</f>
        <v>6.8</v>
      </c>
      <c r="D123" s="688">
        <f>'2022'!BU111</f>
        <v>1.84737</v>
      </c>
      <c r="E123" s="688">
        <f>'2022'!BV111</f>
        <v>210</v>
      </c>
      <c r="F123" s="443">
        <f>'2022'!BW111</f>
        <v>3</v>
      </c>
      <c r="G123" s="690">
        <f>'2022'!BX111</f>
        <v>0.27167200000000002</v>
      </c>
      <c r="H123" s="690">
        <f>'2022'!BY111</f>
        <v>1.209991</v>
      </c>
      <c r="I123" s="442">
        <f>'2022'!BZ111</f>
        <v>0.44117647058823528</v>
      </c>
      <c r="J123" s="501">
        <f t="shared" si="7"/>
        <v>0</v>
      </c>
      <c r="K123" s="444">
        <f>'2022'!CG111</f>
        <v>0</v>
      </c>
      <c r="L123" s="444">
        <f>'2022'!CJ111</f>
        <v>0</v>
      </c>
      <c r="M123" s="444">
        <f>'2022'!CM111</f>
        <v>0</v>
      </c>
      <c r="N123" s="444">
        <f t="shared" si="6"/>
        <v>0</v>
      </c>
      <c r="O123" s="444">
        <f>'2022'!CO111</f>
        <v>0</v>
      </c>
      <c r="Q123" s="444">
        <f>K123-M123-O123</f>
        <v>0</v>
      </c>
    </row>
    <row r="124" spans="1:17" ht="47.25" x14ac:dyDescent="0.2">
      <c r="A124" s="437">
        <v>94</v>
      </c>
      <c r="B124" s="118" t="s">
        <v>442</v>
      </c>
      <c r="C124" s="461">
        <f>'2022'!B112</f>
        <v>166.57499999999999</v>
      </c>
      <c r="D124" s="689"/>
      <c r="E124" s="689"/>
      <c r="F124" s="443">
        <f>'2022'!BW112</f>
        <v>226</v>
      </c>
      <c r="G124" s="691"/>
      <c r="H124" s="691"/>
      <c r="I124" s="442">
        <f>'2022'!BZ112</f>
        <v>1.3567462104157288</v>
      </c>
      <c r="J124" s="428">
        <f t="shared" si="7"/>
        <v>4.8672566371681416</v>
      </c>
      <c r="K124" s="444">
        <f>'2022'!CG112</f>
        <v>11</v>
      </c>
      <c r="L124" s="444">
        <f>'2022'!CJ112</f>
        <v>1</v>
      </c>
      <c r="M124" s="444">
        <f>'2022'!CM112</f>
        <v>0</v>
      </c>
      <c r="N124" s="444">
        <f t="shared" si="6"/>
        <v>7</v>
      </c>
      <c r="O124" s="444">
        <f>'2022'!CO112</f>
        <v>3</v>
      </c>
      <c r="Q124" s="444">
        <f t="shared" si="5"/>
        <v>8</v>
      </c>
    </row>
    <row r="125" spans="1:17" ht="48" customHeight="1" x14ac:dyDescent="0.2">
      <c r="A125" s="438">
        <v>95</v>
      </c>
      <c r="B125" s="458" t="s">
        <v>315</v>
      </c>
      <c r="C125" s="461">
        <f>'2022'!B113</f>
        <v>1572.825</v>
      </c>
      <c r="D125" s="443">
        <f>'2022'!BU113</f>
        <v>1617.0756839999999</v>
      </c>
      <c r="E125" s="443">
        <f>'2022'!BV113</f>
        <v>1676</v>
      </c>
      <c r="F125" s="443">
        <f>'2022'!BW113</f>
        <v>1664</v>
      </c>
      <c r="G125" s="442">
        <f>'2022'!BX113</f>
        <v>0.92956799999999995</v>
      </c>
      <c r="H125" s="442">
        <f>'2022'!BY113</f>
        <v>1.065599</v>
      </c>
      <c r="I125" s="442">
        <f>'2022'!BZ113</f>
        <v>1.0579689412363105</v>
      </c>
      <c r="J125" s="428">
        <f t="shared" si="7"/>
        <v>4.9879807692307692</v>
      </c>
      <c r="K125" s="444">
        <f>'2022'!CG113</f>
        <v>83</v>
      </c>
      <c r="L125" s="444">
        <f>'2022'!CJ113</f>
        <v>0</v>
      </c>
      <c r="M125" s="444">
        <f>'2022'!CM113</f>
        <v>0</v>
      </c>
      <c r="N125" s="444">
        <f t="shared" si="6"/>
        <v>83</v>
      </c>
      <c r="O125" s="444">
        <f>'2022'!CO113</f>
        <v>0</v>
      </c>
      <c r="Q125" s="444">
        <f t="shared" si="5"/>
        <v>83</v>
      </c>
    </row>
    <row r="126" spans="1:17" ht="15.75" x14ac:dyDescent="0.2">
      <c r="A126" s="437"/>
      <c r="B126" s="89" t="s">
        <v>141</v>
      </c>
      <c r="C126" s="447"/>
      <c r="D126" s="446"/>
      <c r="E126" s="446"/>
      <c r="F126" s="446"/>
      <c r="G126" s="447"/>
      <c r="H126" s="447"/>
      <c r="I126" s="447"/>
      <c r="J126" s="428">
        <f t="shared" si="7"/>
        <v>0</v>
      </c>
      <c r="K126" s="457"/>
      <c r="L126" s="457"/>
      <c r="M126" s="457"/>
      <c r="N126" s="444">
        <f t="shared" si="6"/>
        <v>0</v>
      </c>
      <c r="O126" s="457"/>
      <c r="Q126" s="444">
        <f t="shared" ref="Q126:Q189" si="10">K126-M126-O126</f>
        <v>0</v>
      </c>
    </row>
    <row r="127" spans="1:17" ht="50.25" customHeight="1" x14ac:dyDescent="0.2">
      <c r="A127" s="437">
        <v>96</v>
      </c>
      <c r="B127" s="458" t="s">
        <v>142</v>
      </c>
      <c r="C127" s="442">
        <f>'2022'!B115</f>
        <v>867</v>
      </c>
      <c r="D127" s="443">
        <f>'2022'!BU115</f>
        <v>1228.2871090000001</v>
      </c>
      <c r="E127" s="443">
        <f>'2022'!BV115</f>
        <v>1304</v>
      </c>
      <c r="F127" s="443">
        <f>'2022'!BW115</f>
        <v>1300</v>
      </c>
      <c r="G127" s="442">
        <f>'2022'!BX115</f>
        <v>1.210135</v>
      </c>
      <c r="H127" s="442">
        <f>'2022'!BY115</f>
        <v>1.284729</v>
      </c>
      <c r="I127" s="442">
        <f>'2022'!BZ115</f>
        <v>1.4994232987312572</v>
      </c>
      <c r="J127" s="428">
        <f t="shared" si="7"/>
        <v>5</v>
      </c>
      <c r="K127" s="444">
        <f>'2022'!CG115</f>
        <v>65</v>
      </c>
      <c r="L127" s="444">
        <f>'2022'!CJ115</f>
        <v>0</v>
      </c>
      <c r="M127" s="444">
        <f>'2022'!CM115</f>
        <v>0</v>
      </c>
      <c r="N127" s="444">
        <f t="shared" si="6"/>
        <v>65</v>
      </c>
      <c r="O127" s="444">
        <f>'2022'!CO115</f>
        <v>0</v>
      </c>
      <c r="Q127" s="444">
        <f t="shared" si="10"/>
        <v>65</v>
      </c>
    </row>
    <row r="128" spans="1:17" ht="32.25" customHeight="1" x14ac:dyDescent="0.2">
      <c r="A128" s="437">
        <v>97</v>
      </c>
      <c r="B128" s="458" t="s">
        <v>316</v>
      </c>
      <c r="C128" s="442">
        <f>'2022'!B116</f>
        <v>385.19600000000003</v>
      </c>
      <c r="D128" s="443">
        <f>'2022'!BU116</f>
        <v>627.86047399999995</v>
      </c>
      <c r="E128" s="443">
        <f>'2022'!BV116</f>
        <v>598</v>
      </c>
      <c r="F128" s="443">
        <f>'2022'!BW116</f>
        <v>627</v>
      </c>
      <c r="G128" s="442">
        <f>'2022'!BX116</f>
        <v>1.6299600000000001</v>
      </c>
      <c r="H128" s="442">
        <f>'2022'!BY116</f>
        <v>1.5524560000000001</v>
      </c>
      <c r="I128" s="442">
        <f>'2022'!BZ116</f>
        <v>1.627742759530213</v>
      </c>
      <c r="J128" s="428">
        <f t="shared" si="7"/>
        <v>4.944178628389154</v>
      </c>
      <c r="K128" s="444">
        <f>'2022'!CG116</f>
        <v>31</v>
      </c>
      <c r="L128" s="444">
        <f>'2022'!CJ116</f>
        <v>0</v>
      </c>
      <c r="M128" s="444">
        <f>'2022'!CM116</f>
        <v>0</v>
      </c>
      <c r="N128" s="444">
        <f t="shared" si="6"/>
        <v>31</v>
      </c>
      <c r="O128" s="444">
        <f>'2022'!CO116</f>
        <v>0</v>
      </c>
      <c r="Q128" s="444">
        <f t="shared" si="10"/>
        <v>31</v>
      </c>
    </row>
    <row r="129" spans="1:17" ht="32.25" customHeight="1" x14ac:dyDescent="0.2">
      <c r="A129" s="437">
        <v>98</v>
      </c>
      <c r="B129" s="458" t="s">
        <v>317</v>
      </c>
      <c r="C129" s="442">
        <f>'2022'!B117</f>
        <v>163.09700000000001</v>
      </c>
      <c r="D129" s="443">
        <f>'2022'!BU117</f>
        <v>224.08775299999999</v>
      </c>
      <c r="E129" s="443">
        <f>'2022'!BV117</f>
        <v>319</v>
      </c>
      <c r="F129" s="443">
        <f>'2022'!BW117</f>
        <v>504</v>
      </c>
      <c r="G129" s="442">
        <f>'2022'!BX117</f>
        <v>1.3739539999999999</v>
      </c>
      <c r="H129" s="442">
        <f>'2022'!BY117</f>
        <v>1.9545250000000001</v>
      </c>
      <c r="I129" s="442">
        <f>'2022'!BZ117</f>
        <v>3.0901855950753232</v>
      </c>
      <c r="J129" s="428">
        <f t="shared" si="7"/>
        <v>6.9444444444444446</v>
      </c>
      <c r="K129" s="444">
        <f>'2022'!CG117</f>
        <v>35</v>
      </c>
      <c r="L129" s="444">
        <f>'2022'!CJ117</f>
        <v>0</v>
      </c>
      <c r="M129" s="444">
        <f>'2022'!CM117</f>
        <v>0</v>
      </c>
      <c r="N129" s="444">
        <f t="shared" si="6"/>
        <v>35</v>
      </c>
      <c r="O129" s="444">
        <f>'2022'!CO117</f>
        <v>0</v>
      </c>
      <c r="Q129" s="444">
        <f t="shared" si="10"/>
        <v>35</v>
      </c>
    </row>
    <row r="130" spans="1:17" ht="32.25" customHeight="1" x14ac:dyDescent="0.2">
      <c r="A130" s="437">
        <v>99</v>
      </c>
      <c r="B130" s="458" t="s">
        <v>318</v>
      </c>
      <c r="C130" s="442">
        <f>'2022'!B118</f>
        <v>49.08</v>
      </c>
      <c r="D130" s="443">
        <f>'2022'!BU118</f>
        <v>41.231064000000003</v>
      </c>
      <c r="E130" s="443">
        <f>'2022'!BV118</f>
        <v>43</v>
      </c>
      <c r="F130" s="443">
        <f>'2022'!BW118</f>
        <v>45</v>
      </c>
      <c r="G130" s="442">
        <f>'2022'!BX118</f>
        <v>0.84007900000000002</v>
      </c>
      <c r="H130" s="442">
        <f>'2022'!BY118</f>
        <v>0.87612100000000004</v>
      </c>
      <c r="I130" s="442">
        <f>'2022'!BZ118</f>
        <v>0.91687041564792182</v>
      </c>
      <c r="J130" s="428">
        <f t="shared" si="7"/>
        <v>2.2222222222222223</v>
      </c>
      <c r="K130" s="444">
        <f>'2022'!CG118</f>
        <v>1</v>
      </c>
      <c r="L130" s="444">
        <f>'2022'!CJ118</f>
        <v>0</v>
      </c>
      <c r="M130" s="444">
        <f>'2022'!CM118</f>
        <v>0</v>
      </c>
      <c r="N130" s="444">
        <f t="shared" si="6"/>
        <v>0</v>
      </c>
      <c r="O130" s="444">
        <f>'2022'!CO118</f>
        <v>1</v>
      </c>
      <c r="Q130" s="444">
        <f t="shared" si="10"/>
        <v>0</v>
      </c>
    </row>
    <row r="131" spans="1:17" ht="47.25" x14ac:dyDescent="0.2">
      <c r="A131" s="437">
        <v>100</v>
      </c>
      <c r="B131" s="458" t="s">
        <v>319</v>
      </c>
      <c r="C131" s="442">
        <f>'2022'!B119</f>
        <v>151.1</v>
      </c>
      <c r="D131" s="443">
        <f>'2022'!BU119</f>
        <v>131.39198300000001</v>
      </c>
      <c r="E131" s="443">
        <f>'2022'!BV119</f>
        <v>113</v>
      </c>
      <c r="F131" s="443">
        <f>'2022'!BW119</f>
        <v>121</v>
      </c>
      <c r="G131" s="442">
        <f>'2022'!BX119</f>
        <v>0.86968500000000004</v>
      </c>
      <c r="H131" s="442">
        <f>'2022'!BY119</f>
        <v>0.74794799999999995</v>
      </c>
      <c r="I131" s="442">
        <f>'2022'!BZ119</f>
        <v>0.80079417604235603</v>
      </c>
      <c r="J131" s="428">
        <f t="shared" si="7"/>
        <v>2.4793388429752068</v>
      </c>
      <c r="K131" s="444">
        <f>'2022'!CG119</f>
        <v>3</v>
      </c>
      <c r="L131" s="444">
        <f>'2022'!CJ119</f>
        <v>0</v>
      </c>
      <c r="M131" s="444">
        <f>'2022'!CM119</f>
        <v>0</v>
      </c>
      <c r="N131" s="444">
        <f t="shared" si="6"/>
        <v>2</v>
      </c>
      <c r="O131" s="444">
        <f>'2022'!CO119</f>
        <v>1</v>
      </c>
      <c r="Q131" s="444">
        <f t="shared" si="10"/>
        <v>2</v>
      </c>
    </row>
    <row r="132" spans="1:17" ht="29.25" customHeight="1" x14ac:dyDescent="0.2">
      <c r="A132" s="437">
        <v>101</v>
      </c>
      <c r="B132" s="458" t="s">
        <v>320</v>
      </c>
      <c r="C132" s="442">
        <f>'2022'!B120</f>
        <v>46.08</v>
      </c>
      <c r="D132" s="443">
        <f>'2022'!BU120</f>
        <v>26.901533000000001</v>
      </c>
      <c r="E132" s="443">
        <f>'2022'!BV120</f>
        <v>22</v>
      </c>
      <c r="F132" s="443">
        <f>'2022'!BW120</f>
        <v>27</v>
      </c>
      <c r="G132" s="442">
        <f>'2022'!BX120</f>
        <v>0.57877699999999999</v>
      </c>
      <c r="H132" s="442">
        <f>'2022'!BY120</f>
        <v>0.47332200000000002</v>
      </c>
      <c r="I132" s="442">
        <f>'2022'!BZ120</f>
        <v>0.5859375</v>
      </c>
      <c r="J132" s="428">
        <f t="shared" si="7"/>
        <v>0</v>
      </c>
      <c r="K132" s="444">
        <f>'2022'!CG120</f>
        <v>0</v>
      </c>
      <c r="L132" s="444">
        <f>'2022'!CJ120</f>
        <v>0</v>
      </c>
      <c r="M132" s="444">
        <f>'2022'!CM120</f>
        <v>0</v>
      </c>
      <c r="N132" s="444">
        <f t="shared" si="6"/>
        <v>0</v>
      </c>
      <c r="O132" s="444">
        <f>'2022'!CO120</f>
        <v>0</v>
      </c>
      <c r="Q132" s="444">
        <f t="shared" si="10"/>
        <v>0</v>
      </c>
    </row>
    <row r="133" spans="1:17" ht="47.25" x14ac:dyDescent="0.2">
      <c r="A133" s="437">
        <v>102</v>
      </c>
      <c r="B133" s="458" t="s">
        <v>321</v>
      </c>
      <c r="C133" s="442">
        <f>'2022'!B121</f>
        <v>2622.1</v>
      </c>
      <c r="D133" s="443">
        <f>'2022'!BU121</f>
        <v>3153.3154300000001</v>
      </c>
      <c r="E133" s="443">
        <f>'2022'!BV121</f>
        <v>3189</v>
      </c>
      <c r="F133" s="443">
        <f>'2022'!BW121</f>
        <v>3461</v>
      </c>
      <c r="G133" s="442">
        <f>'2022'!BX121</f>
        <v>1.5087630000000001</v>
      </c>
      <c r="H133" s="442">
        <f>'2022'!BY121</f>
        <v>1.5258370000000001</v>
      </c>
      <c r="I133" s="442">
        <f>'2022'!BZ121</f>
        <v>1.3199344037222074</v>
      </c>
      <c r="J133" s="428">
        <f t="shared" si="7"/>
        <v>2.9760184917653856</v>
      </c>
      <c r="K133" s="444">
        <f>'2022'!CG121</f>
        <v>103</v>
      </c>
      <c r="L133" s="444">
        <f>'2022'!CJ121</f>
        <v>8</v>
      </c>
      <c r="M133" s="444">
        <f>'2022'!CM121</f>
        <v>7</v>
      </c>
      <c r="N133" s="444">
        <f t="shared" si="6"/>
        <v>59</v>
      </c>
      <c r="O133" s="444">
        <f>'2022'!CO121</f>
        <v>29</v>
      </c>
      <c r="Q133" s="444">
        <f t="shared" si="10"/>
        <v>67</v>
      </c>
    </row>
    <row r="134" spans="1:17" ht="30.75" customHeight="1" x14ac:dyDescent="0.2">
      <c r="A134" s="437">
        <v>103</v>
      </c>
      <c r="B134" s="458" t="s">
        <v>322</v>
      </c>
      <c r="C134" s="442">
        <f>'2022'!B122</f>
        <v>31.664999999999999</v>
      </c>
      <c r="D134" s="443">
        <f>'2022'!BU122</f>
        <v>0</v>
      </c>
      <c r="E134" s="443">
        <f>'2022'!BV122</f>
        <v>10</v>
      </c>
      <c r="F134" s="443">
        <f>'2022'!BW122</f>
        <v>29</v>
      </c>
      <c r="G134" s="442">
        <f>'2022'!BX122</f>
        <v>0</v>
      </c>
      <c r="H134" s="442">
        <f>'2022'!BY122</f>
        <v>0.31590600000000002</v>
      </c>
      <c r="I134" s="442">
        <f>'2022'!BZ122</f>
        <v>0.91583767566714036</v>
      </c>
      <c r="J134" s="428">
        <f t="shared" si="7"/>
        <v>0</v>
      </c>
      <c r="K134" s="444">
        <f>'2022'!CG122</f>
        <v>0</v>
      </c>
      <c r="L134" s="444">
        <f>'2022'!CJ122</f>
        <v>0</v>
      </c>
      <c r="M134" s="444">
        <f>'2022'!CM122</f>
        <v>0</v>
      </c>
      <c r="N134" s="444">
        <f t="shared" si="6"/>
        <v>0</v>
      </c>
      <c r="O134" s="444">
        <f>'2022'!CO122</f>
        <v>0</v>
      </c>
      <c r="Q134" s="444">
        <f t="shared" si="10"/>
        <v>0</v>
      </c>
    </row>
    <row r="135" spans="1:17" ht="31.5" x14ac:dyDescent="0.2">
      <c r="A135" s="438">
        <v>104</v>
      </c>
      <c r="B135" s="458" t="s">
        <v>145</v>
      </c>
      <c r="C135" s="442">
        <f>'2022'!B123</f>
        <v>42</v>
      </c>
      <c r="D135" s="443">
        <f>'2022'!BU123</f>
        <v>152.273392</v>
      </c>
      <c r="E135" s="443">
        <f>'2022'!BV123</f>
        <v>154</v>
      </c>
      <c r="F135" s="443">
        <f>'2022'!BW123</f>
        <v>189</v>
      </c>
      <c r="G135" s="442">
        <f>'2022'!BX123</f>
        <v>3.5449510000000002</v>
      </c>
      <c r="H135" s="442">
        <f>'2022'!BY123</f>
        <v>3.5851470000000001</v>
      </c>
      <c r="I135" s="442">
        <f>'2022'!BZ123</f>
        <v>4.5</v>
      </c>
      <c r="J135" s="428">
        <f t="shared" si="7"/>
        <v>7.9365079365079358</v>
      </c>
      <c r="K135" s="444">
        <f>'2022'!CG123</f>
        <v>15</v>
      </c>
      <c r="L135" s="444">
        <f>'2022'!CJ123</f>
        <v>0</v>
      </c>
      <c r="M135" s="444">
        <f>'2022'!CM123</f>
        <v>0</v>
      </c>
      <c r="N135" s="444">
        <f t="shared" si="6"/>
        <v>15</v>
      </c>
      <c r="O135" s="444">
        <f>'2022'!CO123</f>
        <v>0</v>
      </c>
      <c r="P135" s="439"/>
      <c r="Q135" s="444">
        <f t="shared" si="10"/>
        <v>15</v>
      </c>
    </row>
    <row r="136" spans="1:17" ht="31.5" x14ac:dyDescent="0.2">
      <c r="A136" s="437">
        <v>105</v>
      </c>
      <c r="B136" s="456" t="s">
        <v>293</v>
      </c>
      <c r="C136" s="442">
        <f>'2022'!B124</f>
        <v>0</v>
      </c>
      <c r="D136" s="443">
        <f>'2022'!BU124</f>
        <v>0</v>
      </c>
      <c r="E136" s="443">
        <f>'2022'!BV124</f>
        <v>0</v>
      </c>
      <c r="F136" s="443">
        <f>'2022'!BW124</f>
        <v>0</v>
      </c>
      <c r="G136" s="442">
        <f>'2022'!BX124</f>
        <v>0</v>
      </c>
      <c r="H136" s="442">
        <f>'2022'!BY124</f>
        <v>0</v>
      </c>
      <c r="I136" s="442">
        <f>'2022'!BZ124</f>
        <v>0</v>
      </c>
      <c r="J136" s="428">
        <v>0</v>
      </c>
      <c r="K136" s="444">
        <f>'2022'!CG124</f>
        <v>40</v>
      </c>
      <c r="L136" s="444">
        <f>'2022'!CJ124</f>
        <v>0</v>
      </c>
      <c r="M136" s="444">
        <f>'2022'!CM124</f>
        <v>0</v>
      </c>
      <c r="N136" s="444">
        <f t="shared" si="6"/>
        <v>40</v>
      </c>
      <c r="O136" s="444">
        <f>'2022'!CO124</f>
        <v>0</v>
      </c>
      <c r="Q136" s="444">
        <f t="shared" si="10"/>
        <v>40</v>
      </c>
    </row>
    <row r="137" spans="1:17" ht="15.75" x14ac:dyDescent="0.2">
      <c r="A137" s="437"/>
      <c r="B137" s="89" t="s">
        <v>153</v>
      </c>
      <c r="C137" s="447"/>
      <c r="D137" s="446"/>
      <c r="E137" s="446"/>
      <c r="F137" s="446"/>
      <c r="G137" s="447"/>
      <c r="H137" s="447"/>
      <c r="I137" s="447"/>
      <c r="J137" s="428">
        <f t="shared" si="7"/>
        <v>0</v>
      </c>
      <c r="K137" s="457"/>
      <c r="L137" s="457"/>
      <c r="M137" s="457"/>
      <c r="N137" s="444">
        <f t="shared" si="6"/>
        <v>0</v>
      </c>
      <c r="O137" s="457"/>
      <c r="Q137" s="444">
        <f t="shared" si="10"/>
        <v>0</v>
      </c>
    </row>
    <row r="138" spans="1:17" ht="61.5" customHeight="1" x14ac:dyDescent="0.2">
      <c r="A138" s="437">
        <v>106</v>
      </c>
      <c r="B138" s="458" t="s">
        <v>168</v>
      </c>
      <c r="C138" s="442">
        <f>'2022'!B126</f>
        <v>34.731000000000002</v>
      </c>
      <c r="D138" s="443">
        <f>'2022'!BU126</f>
        <v>84.576865999999995</v>
      </c>
      <c r="E138" s="443">
        <f>'2022'!BV126</f>
        <v>86</v>
      </c>
      <c r="F138" s="443">
        <f>'2022'!BW126</f>
        <v>92</v>
      </c>
      <c r="G138" s="442">
        <f>'2022'!BX126</f>
        <v>2.4351980000000002</v>
      </c>
      <c r="H138" s="442">
        <f>'2022'!BY126</f>
        <v>2.4761739999999999</v>
      </c>
      <c r="I138" s="442">
        <f>'2022'!BZ126</f>
        <v>2.6489303504074169</v>
      </c>
      <c r="J138" s="428">
        <f t="shared" si="7"/>
        <v>5.4347826086956523</v>
      </c>
      <c r="K138" s="444">
        <f>'2022'!CG126</f>
        <v>5</v>
      </c>
      <c r="L138" s="444">
        <f>'2022'!CJ126</f>
        <v>0</v>
      </c>
      <c r="M138" s="444">
        <f>'2022'!CM126</f>
        <v>0</v>
      </c>
      <c r="N138" s="444">
        <f t="shared" si="6"/>
        <v>5</v>
      </c>
      <c r="O138" s="444">
        <f>'2022'!CO126</f>
        <v>0</v>
      </c>
      <c r="Q138" s="444">
        <f t="shared" si="10"/>
        <v>5</v>
      </c>
    </row>
    <row r="139" spans="1:17" ht="78.75" x14ac:dyDescent="0.2">
      <c r="A139" s="437">
        <v>107</v>
      </c>
      <c r="B139" s="458" t="s">
        <v>156</v>
      </c>
      <c r="C139" s="442">
        <f>'2022'!B127</f>
        <v>46.97</v>
      </c>
      <c r="D139" s="443">
        <f>'2022'!BU127</f>
        <v>246.90570099999999</v>
      </c>
      <c r="E139" s="443">
        <f>'2022'!BV127</f>
        <v>197</v>
      </c>
      <c r="F139" s="443">
        <f>'2022'!BW127</f>
        <v>274</v>
      </c>
      <c r="G139" s="442">
        <f>'2022'!BX127</f>
        <v>7.1090869999999997</v>
      </c>
      <c r="H139" s="442">
        <f>'2022'!BY127</f>
        <v>5.170604</v>
      </c>
      <c r="I139" s="442">
        <f>'2022'!BZ127</f>
        <v>5.8335107515435389</v>
      </c>
      <c r="J139" s="428">
        <f t="shared" si="7"/>
        <v>7.664233576642336</v>
      </c>
      <c r="K139" s="444">
        <f>'2022'!CG127</f>
        <v>21</v>
      </c>
      <c r="L139" s="444">
        <f>'2022'!CJ127</f>
        <v>0</v>
      </c>
      <c r="M139" s="444">
        <f>'2022'!CM127</f>
        <v>0</v>
      </c>
      <c r="N139" s="444">
        <f t="shared" si="6"/>
        <v>21</v>
      </c>
      <c r="O139" s="444">
        <f>'2022'!CO127</f>
        <v>0</v>
      </c>
      <c r="Q139" s="444">
        <f t="shared" si="10"/>
        <v>21</v>
      </c>
    </row>
    <row r="140" spans="1:17" ht="65.25" customHeight="1" x14ac:dyDescent="0.2">
      <c r="A140" s="437">
        <v>108</v>
      </c>
      <c r="B140" s="458" t="s">
        <v>323</v>
      </c>
      <c r="C140" s="442">
        <f>'2022'!B128</f>
        <v>9.1639999999999997</v>
      </c>
      <c r="D140" s="443">
        <f>'2022'!BU128</f>
        <v>26.542802999999999</v>
      </c>
      <c r="E140" s="443">
        <f>'2022'!BV128</f>
        <v>23</v>
      </c>
      <c r="F140" s="443">
        <f>'2022'!BW128</f>
        <v>28</v>
      </c>
      <c r="G140" s="442">
        <f>'2022'!BX128</f>
        <v>2.0736560000000002</v>
      </c>
      <c r="H140" s="442">
        <f>'2022'!BY128</f>
        <v>2.0239349999999998</v>
      </c>
      <c r="I140" s="442">
        <f>'2022'!BZ128</f>
        <v>3.0554343081623747</v>
      </c>
      <c r="J140" s="428">
        <f t="shared" si="7"/>
        <v>3.5714285714285712</v>
      </c>
      <c r="K140" s="444">
        <f>'2022'!CG128</f>
        <v>1</v>
      </c>
      <c r="L140" s="444">
        <f>'2022'!CJ128</f>
        <v>0</v>
      </c>
      <c r="M140" s="444">
        <f>'2022'!CM128</f>
        <v>0</v>
      </c>
      <c r="N140" s="444">
        <f t="shared" si="6"/>
        <v>1</v>
      </c>
      <c r="O140" s="444">
        <f>'2022'!CO128</f>
        <v>0</v>
      </c>
      <c r="Q140" s="444">
        <f t="shared" si="10"/>
        <v>1</v>
      </c>
    </row>
    <row r="141" spans="1:17" ht="50.25" customHeight="1" x14ac:dyDescent="0.2">
      <c r="A141" s="437">
        <v>109</v>
      </c>
      <c r="B141" s="458" t="s">
        <v>324</v>
      </c>
      <c r="C141" s="442">
        <f>'2022'!B129</f>
        <v>22.285</v>
      </c>
      <c r="D141" s="443">
        <f>'2022'!BU129</f>
        <v>55.996574000000003</v>
      </c>
      <c r="E141" s="443">
        <f>'2022'!BV129</f>
        <v>56</v>
      </c>
      <c r="F141" s="443">
        <f>'2022'!BW129</f>
        <v>60</v>
      </c>
      <c r="G141" s="442">
        <f>'2022'!BX129</f>
        <v>2.2629450000000002</v>
      </c>
      <c r="H141" s="442">
        <f>'2022'!BY129</f>
        <v>2.2630840000000001</v>
      </c>
      <c r="I141" s="442">
        <f>'2022'!BZ129</f>
        <v>2.6923939869867626</v>
      </c>
      <c r="J141" s="428">
        <f t="shared" si="7"/>
        <v>6.666666666666667</v>
      </c>
      <c r="K141" s="444">
        <f>'2022'!CG129</f>
        <v>4</v>
      </c>
      <c r="L141" s="444">
        <f>'2022'!CJ129</f>
        <v>0</v>
      </c>
      <c r="M141" s="444">
        <f>'2022'!CM129</f>
        <v>0</v>
      </c>
      <c r="N141" s="444">
        <f t="shared" si="6"/>
        <v>4</v>
      </c>
      <c r="O141" s="444">
        <f>'2022'!CO129</f>
        <v>0</v>
      </c>
      <c r="Q141" s="444">
        <f t="shared" si="10"/>
        <v>4</v>
      </c>
    </row>
    <row r="142" spans="1:17" ht="18" customHeight="1" x14ac:dyDescent="0.2">
      <c r="A142" s="437">
        <v>110</v>
      </c>
      <c r="B142" s="458" t="s">
        <v>155</v>
      </c>
      <c r="C142" s="442">
        <f>'2022'!B130</f>
        <v>62.6</v>
      </c>
      <c r="D142" s="443">
        <f>'2022'!BU130</f>
        <v>352.75329599999998</v>
      </c>
      <c r="E142" s="443">
        <f>'2022'!BV130</f>
        <v>468</v>
      </c>
      <c r="F142" s="443">
        <f>'2022'!BW130</f>
        <v>755</v>
      </c>
      <c r="G142" s="442">
        <f>'2022'!BX130</f>
        <v>5.6350360000000004</v>
      </c>
      <c r="H142" s="442">
        <f>'2022'!BY130</f>
        <v>7.476038</v>
      </c>
      <c r="I142" s="442">
        <f>'2022'!BZ130</f>
        <v>12.060702875399361</v>
      </c>
      <c r="J142" s="428">
        <f t="shared" si="7"/>
        <v>5.9602649006622519</v>
      </c>
      <c r="K142" s="444">
        <f>'2022'!CG130</f>
        <v>45</v>
      </c>
      <c r="L142" s="444">
        <f>'2022'!CJ130</f>
        <v>0</v>
      </c>
      <c r="M142" s="444">
        <f>'2022'!CM130</f>
        <v>0</v>
      </c>
      <c r="N142" s="444">
        <f t="shared" si="6"/>
        <v>45</v>
      </c>
      <c r="O142" s="444">
        <f>'2022'!CO130</f>
        <v>0</v>
      </c>
      <c r="Q142" s="444">
        <f t="shared" si="10"/>
        <v>45</v>
      </c>
    </row>
    <row r="143" spans="1:17" ht="31.5" x14ac:dyDescent="0.2">
      <c r="A143" s="437">
        <v>111</v>
      </c>
      <c r="B143" s="458" t="s">
        <v>154</v>
      </c>
      <c r="C143" s="442">
        <f>'2022'!B131</f>
        <v>8.4</v>
      </c>
      <c r="D143" s="443">
        <f>'2022'!BU131</f>
        <v>67.830185</v>
      </c>
      <c r="E143" s="443">
        <f>'2022'!BV131</f>
        <v>80</v>
      </c>
      <c r="F143" s="443">
        <f>'2022'!BW131</f>
        <v>131</v>
      </c>
      <c r="G143" s="442">
        <f>'2022'!BX131</f>
        <v>8.0750220000000006</v>
      </c>
      <c r="H143" s="442">
        <f>'2022'!BY131</f>
        <v>9.5238099999999992</v>
      </c>
      <c r="I143" s="442">
        <f>'2022'!BZ131</f>
        <v>15.595238095238095</v>
      </c>
      <c r="J143" s="428">
        <f t="shared" si="7"/>
        <v>24.427480916030532</v>
      </c>
      <c r="K143" s="444">
        <f>'2022'!CG131</f>
        <v>32</v>
      </c>
      <c r="L143" s="444">
        <f>'2022'!CJ131</f>
        <v>0</v>
      </c>
      <c r="M143" s="444">
        <f>'2022'!CM131</f>
        <v>0</v>
      </c>
      <c r="N143" s="444">
        <f t="shared" si="6"/>
        <v>32</v>
      </c>
      <c r="O143" s="444">
        <f>'2022'!CO131</f>
        <v>0</v>
      </c>
      <c r="Q143" s="444">
        <f t="shared" si="10"/>
        <v>32</v>
      </c>
    </row>
    <row r="144" spans="1:17" ht="48" customHeight="1" x14ac:dyDescent="0.2">
      <c r="A144" s="437">
        <v>112</v>
      </c>
      <c r="B144" s="458" t="s">
        <v>163</v>
      </c>
      <c r="C144" s="442">
        <f>'2022'!B132</f>
        <v>40.4</v>
      </c>
      <c r="D144" s="443">
        <f>'2022'!BU132</f>
        <v>198.63926699999999</v>
      </c>
      <c r="E144" s="443">
        <f>'2022'!BV132</f>
        <v>232</v>
      </c>
      <c r="F144" s="443">
        <f>'2022'!BW132</f>
        <v>245</v>
      </c>
      <c r="G144" s="442">
        <f>'2022'!BX132</f>
        <v>4.9121930000000003</v>
      </c>
      <c r="H144" s="442">
        <f>'2022'!BY132</f>
        <v>5.737177</v>
      </c>
      <c r="I144" s="442">
        <f>'2022'!BZ132</f>
        <v>6.0643564356435649</v>
      </c>
      <c r="J144" s="428">
        <f t="shared" si="7"/>
        <v>8.1632653061224492</v>
      </c>
      <c r="K144" s="444">
        <f>'2022'!CG132</f>
        <v>20</v>
      </c>
      <c r="L144" s="444">
        <f>'2022'!CJ132</f>
        <v>0</v>
      </c>
      <c r="M144" s="444">
        <f>'2022'!CM132</f>
        <v>0</v>
      </c>
      <c r="N144" s="444">
        <f t="shared" si="6"/>
        <v>20</v>
      </c>
      <c r="O144" s="444">
        <f>'2022'!CO132</f>
        <v>0</v>
      </c>
      <c r="Q144" s="444">
        <f t="shared" si="10"/>
        <v>20</v>
      </c>
    </row>
    <row r="145" spans="1:17" ht="47.25" x14ac:dyDescent="0.2">
      <c r="A145" s="437">
        <v>113</v>
      </c>
      <c r="B145" s="458" t="s">
        <v>325</v>
      </c>
      <c r="C145" s="442">
        <f>'2022'!B133</f>
        <v>25.61</v>
      </c>
      <c r="D145" s="443">
        <f>'2022'!BU133</f>
        <v>197.67332500000001</v>
      </c>
      <c r="E145" s="443">
        <f>'2022'!BV133</f>
        <v>191</v>
      </c>
      <c r="F145" s="443">
        <f>'2022'!BW133</f>
        <v>190</v>
      </c>
      <c r="G145" s="442">
        <f>'2022'!BX133</f>
        <v>7.7182979999999999</v>
      </c>
      <c r="H145" s="442">
        <f>'2022'!BY133</f>
        <v>7.4577330000000002</v>
      </c>
      <c r="I145" s="442">
        <f>'2022'!BZ133</f>
        <v>7.4189769621241703</v>
      </c>
      <c r="J145" s="428">
        <f t="shared" si="7"/>
        <v>8.9473684210526319</v>
      </c>
      <c r="K145" s="444">
        <f>'2022'!CG133</f>
        <v>17</v>
      </c>
      <c r="L145" s="444">
        <f>'2022'!CJ133</f>
        <v>0</v>
      </c>
      <c r="M145" s="444">
        <f>'2022'!CM133</f>
        <v>0</v>
      </c>
      <c r="N145" s="444">
        <f t="shared" si="6"/>
        <v>17</v>
      </c>
      <c r="O145" s="444">
        <f>'2022'!CO133</f>
        <v>0</v>
      </c>
      <c r="Q145" s="444">
        <f t="shared" si="10"/>
        <v>17</v>
      </c>
    </row>
    <row r="146" spans="1:17" ht="33.75" customHeight="1" x14ac:dyDescent="0.2">
      <c r="A146" s="437">
        <v>114</v>
      </c>
      <c r="B146" s="458" t="s">
        <v>326</v>
      </c>
      <c r="C146" s="442">
        <f>'2022'!B134</f>
        <v>16.600000000000001</v>
      </c>
      <c r="D146" s="443">
        <f>'2022'!BU134</f>
        <v>111.229248046875</v>
      </c>
      <c r="E146" s="443">
        <f>'2022'!BV134</f>
        <v>113</v>
      </c>
      <c r="F146" s="443">
        <f>'2022'!BW134</f>
        <v>167</v>
      </c>
      <c r="G146" s="442">
        <f>'2022'!BX134</f>
        <v>6.6949110000000003</v>
      </c>
      <c r="H146" s="442">
        <f>'2022'!BY134</f>
        <v>6.8014929999999998</v>
      </c>
      <c r="I146" s="442">
        <f>'2022'!BZ134</f>
        <v>10.060240963855421</v>
      </c>
      <c r="J146" s="428">
        <f t="shared" si="7"/>
        <v>9.5808383233532943</v>
      </c>
      <c r="K146" s="444">
        <f>'2022'!CG134</f>
        <v>16</v>
      </c>
      <c r="L146" s="444">
        <f>'2022'!CJ134</f>
        <v>0</v>
      </c>
      <c r="M146" s="444">
        <f>'2022'!CM134</f>
        <v>0</v>
      </c>
      <c r="N146" s="444">
        <f t="shared" si="6"/>
        <v>16</v>
      </c>
      <c r="O146" s="444">
        <f>'2022'!CO134</f>
        <v>0</v>
      </c>
      <c r="Q146" s="444">
        <f t="shared" si="10"/>
        <v>16</v>
      </c>
    </row>
    <row r="147" spans="1:17" ht="31.5" x14ac:dyDescent="0.2">
      <c r="A147" s="437">
        <v>115</v>
      </c>
      <c r="B147" s="458" t="s">
        <v>158</v>
      </c>
      <c r="C147" s="442">
        <f>'2022'!B135</f>
        <v>48.85</v>
      </c>
      <c r="D147" s="443">
        <f>'2022'!BU135</f>
        <v>358.050049</v>
      </c>
      <c r="E147" s="443">
        <f>'2022'!BV135</f>
        <v>348</v>
      </c>
      <c r="F147" s="443">
        <f>'2022'!BW135</f>
        <v>324</v>
      </c>
      <c r="G147" s="442">
        <f>'2022'!BX135</f>
        <v>7.2424059999999999</v>
      </c>
      <c r="H147" s="442">
        <f>'2022'!BY135</f>
        <v>7.0832490000000004</v>
      </c>
      <c r="I147" s="442">
        <f>'2022'!BZ135</f>
        <v>6.6325486182190376</v>
      </c>
      <c r="J147" s="428">
        <f t="shared" si="7"/>
        <v>9.8765432098765427</v>
      </c>
      <c r="K147" s="444">
        <f>'2022'!CG135</f>
        <v>32</v>
      </c>
      <c r="L147" s="444">
        <f>'2022'!CJ135</f>
        <v>0</v>
      </c>
      <c r="M147" s="444">
        <f>'2022'!CM135</f>
        <v>0</v>
      </c>
      <c r="N147" s="444">
        <f t="shared" si="6"/>
        <v>32</v>
      </c>
      <c r="O147" s="444">
        <f>'2022'!CO135</f>
        <v>0</v>
      </c>
      <c r="Q147" s="444">
        <f t="shared" si="10"/>
        <v>32</v>
      </c>
    </row>
    <row r="148" spans="1:17" ht="47.25" x14ac:dyDescent="0.2">
      <c r="A148" s="437">
        <v>116</v>
      </c>
      <c r="B148" s="458" t="s">
        <v>157</v>
      </c>
      <c r="C148" s="442">
        <f>'2022'!B136</f>
        <v>34.69</v>
      </c>
      <c r="D148" s="443">
        <f>'2022'!BU136</f>
        <v>82.521202000000002</v>
      </c>
      <c r="E148" s="443">
        <f>'2022'!BV136</f>
        <v>88</v>
      </c>
      <c r="F148" s="443">
        <f>'2022'!BW136</f>
        <v>88</v>
      </c>
      <c r="G148" s="442">
        <f>'2022'!BX136</f>
        <v>2.3788179999999999</v>
      </c>
      <c r="H148" s="442">
        <f>'2022'!BY136</f>
        <v>2.5367540000000002</v>
      </c>
      <c r="I148" s="442">
        <f>'2022'!BZ136</f>
        <v>2.5367541078120497</v>
      </c>
      <c r="J148" s="428">
        <f t="shared" si="7"/>
        <v>6.8181818181818175</v>
      </c>
      <c r="K148" s="444">
        <f>'2022'!CG136</f>
        <v>6</v>
      </c>
      <c r="L148" s="444">
        <f>'2022'!CJ136</f>
        <v>0</v>
      </c>
      <c r="M148" s="444">
        <f>'2022'!CM136</f>
        <v>0</v>
      </c>
      <c r="N148" s="444">
        <f t="shared" si="6"/>
        <v>6</v>
      </c>
      <c r="O148" s="444">
        <f>'2022'!CO136</f>
        <v>0</v>
      </c>
      <c r="Q148" s="444">
        <f t="shared" si="10"/>
        <v>6</v>
      </c>
    </row>
    <row r="149" spans="1:17" ht="29.25" customHeight="1" x14ac:dyDescent="0.2">
      <c r="A149" s="437">
        <v>117</v>
      </c>
      <c r="B149" s="458" t="s">
        <v>161</v>
      </c>
      <c r="C149" s="442">
        <f>'2022'!B137</f>
        <v>8.7080000000000002</v>
      </c>
      <c r="D149" s="443">
        <f>'2022'!BU137</f>
        <v>12.240489999999999</v>
      </c>
      <c r="E149" s="443">
        <f>'2022'!BV137</f>
        <v>12</v>
      </c>
      <c r="F149" s="443">
        <f>'2022'!BW137</f>
        <v>12</v>
      </c>
      <c r="G149" s="442">
        <f>'2022'!BX137</f>
        <v>1.2933520000000001</v>
      </c>
      <c r="H149" s="442">
        <f>'2022'!BY137</f>
        <v>1.2679419999999999</v>
      </c>
      <c r="I149" s="442">
        <f>'2022'!BZ137</f>
        <v>1.3780431786862655</v>
      </c>
      <c r="J149" s="428">
        <f t="shared" si="7"/>
        <v>0</v>
      </c>
      <c r="K149" s="444">
        <f>'2022'!CG137</f>
        <v>0</v>
      </c>
      <c r="L149" s="444">
        <f>'2022'!CJ137</f>
        <v>0</v>
      </c>
      <c r="M149" s="444">
        <f>'2022'!CM137</f>
        <v>0</v>
      </c>
      <c r="N149" s="444">
        <f t="shared" si="6"/>
        <v>0</v>
      </c>
      <c r="O149" s="444">
        <f>'2022'!CO137</f>
        <v>0</v>
      </c>
      <c r="Q149" s="444">
        <f t="shared" si="10"/>
        <v>0</v>
      </c>
    </row>
    <row r="150" spans="1:17" ht="31.5" x14ac:dyDescent="0.2">
      <c r="A150" s="438">
        <v>118</v>
      </c>
      <c r="B150" s="458" t="s">
        <v>162</v>
      </c>
      <c r="C150" s="461">
        <f>'2022'!B138</f>
        <v>76.099999999999994</v>
      </c>
      <c r="D150" s="443">
        <f>'2022'!BU138</f>
        <v>309.25457799999998</v>
      </c>
      <c r="E150" s="443">
        <f>'2022'!BV138</f>
        <v>320</v>
      </c>
      <c r="F150" s="443">
        <f>'2022'!BW138</f>
        <v>306</v>
      </c>
      <c r="G150" s="442">
        <f>'2022'!BX138</f>
        <v>4.061337</v>
      </c>
      <c r="H150" s="442">
        <f>'2022'!BY138</f>
        <v>4.2024530000000002</v>
      </c>
      <c r="I150" s="442">
        <f>'2022'!BZ138</f>
        <v>4.021024967148489</v>
      </c>
      <c r="J150" s="428">
        <f t="shared" si="7"/>
        <v>7.8431372549019605</v>
      </c>
      <c r="K150" s="444">
        <f>'2022'!CG138</f>
        <v>24</v>
      </c>
      <c r="L150" s="444">
        <f>'2022'!CJ138</f>
        <v>0</v>
      </c>
      <c r="M150" s="444">
        <f>'2022'!CM138</f>
        <v>0</v>
      </c>
      <c r="N150" s="444">
        <f t="shared" si="6"/>
        <v>24</v>
      </c>
      <c r="O150" s="444">
        <f>'2022'!CO138</f>
        <v>0</v>
      </c>
      <c r="Q150" s="444">
        <f t="shared" si="10"/>
        <v>24</v>
      </c>
    </row>
    <row r="151" spans="1:17" ht="47.25" x14ac:dyDescent="0.2">
      <c r="A151" s="438">
        <v>119</v>
      </c>
      <c r="B151" s="128" t="s">
        <v>165</v>
      </c>
      <c r="C151" s="461">
        <f>'2022'!B139</f>
        <v>3.52</v>
      </c>
      <c r="D151" s="688">
        <f>'2022'!BU139</f>
        <v>221.34272799999999</v>
      </c>
      <c r="E151" s="688">
        <f>'2022'!BV139</f>
        <v>151</v>
      </c>
      <c r="F151" s="443">
        <f>'2022'!BW139</f>
        <v>8</v>
      </c>
      <c r="G151" s="690">
        <f>'2022'!BX139</f>
        <v>3.8051010000000001</v>
      </c>
      <c r="H151" s="690">
        <f>'2022'!BY139</f>
        <v>3.8383319999999999</v>
      </c>
      <c r="I151" s="442">
        <f>'2022'!BZ139</f>
        <v>2.2727272727272729</v>
      </c>
      <c r="J151" s="428">
        <f t="shared" si="7"/>
        <v>0</v>
      </c>
      <c r="K151" s="444">
        <f>'2022'!CG139</f>
        <v>0</v>
      </c>
      <c r="L151" s="444">
        <f>'2022'!CJ139</f>
        <v>0</v>
      </c>
      <c r="M151" s="444">
        <f>'2022'!CM139</f>
        <v>0</v>
      </c>
      <c r="N151" s="444">
        <f t="shared" si="6"/>
        <v>0</v>
      </c>
      <c r="O151" s="444">
        <f>'2022'!CO139</f>
        <v>0</v>
      </c>
      <c r="Q151" s="444">
        <f t="shared" si="10"/>
        <v>0</v>
      </c>
    </row>
    <row r="152" spans="1:17" ht="33" customHeight="1" x14ac:dyDescent="0.2">
      <c r="A152" s="437">
        <v>120</v>
      </c>
      <c r="B152" s="119" t="s">
        <v>443</v>
      </c>
      <c r="C152" s="442">
        <f>'2022'!B140</f>
        <v>16.07</v>
      </c>
      <c r="D152" s="689"/>
      <c r="E152" s="689"/>
      <c r="F152" s="443">
        <f>'2022'!BW140</f>
        <v>74</v>
      </c>
      <c r="G152" s="691"/>
      <c r="H152" s="691"/>
      <c r="I152" s="442">
        <f>'2022'!BZ140</f>
        <v>4.604853764779091</v>
      </c>
      <c r="J152" s="428">
        <f t="shared" si="7"/>
        <v>6.756756756756757</v>
      </c>
      <c r="K152" s="444">
        <f>'2022'!CG140</f>
        <v>5</v>
      </c>
      <c r="L152" s="444">
        <f>'2022'!CJ140</f>
        <v>0</v>
      </c>
      <c r="M152" s="444">
        <f>'2022'!CM140</f>
        <v>0</v>
      </c>
      <c r="N152" s="444">
        <f t="shared" si="6"/>
        <v>4</v>
      </c>
      <c r="O152" s="444">
        <f>'2022'!CO140</f>
        <v>1</v>
      </c>
      <c r="Q152" s="444">
        <f t="shared" si="10"/>
        <v>4</v>
      </c>
    </row>
    <row r="153" spans="1:17" ht="15.75" x14ac:dyDescent="0.2">
      <c r="A153" s="437"/>
      <c r="B153" s="89" t="s">
        <v>173</v>
      </c>
      <c r="C153" s="447"/>
      <c r="D153" s="446"/>
      <c r="E153" s="446"/>
      <c r="F153" s="446"/>
      <c r="G153" s="447"/>
      <c r="H153" s="447"/>
      <c r="I153" s="447"/>
      <c r="J153" s="428">
        <f t="shared" si="7"/>
        <v>0</v>
      </c>
      <c r="K153" s="457"/>
      <c r="L153" s="457"/>
      <c r="M153" s="457"/>
      <c r="N153" s="444">
        <f t="shared" si="6"/>
        <v>0</v>
      </c>
      <c r="O153" s="457"/>
      <c r="Q153" s="444">
        <f t="shared" si="10"/>
        <v>0</v>
      </c>
    </row>
    <row r="154" spans="1:17" ht="94.5" x14ac:dyDescent="0.2">
      <c r="A154" s="437">
        <v>121</v>
      </c>
      <c r="B154" s="458" t="s">
        <v>328</v>
      </c>
      <c r="C154" s="442">
        <f>'2022'!B142</f>
        <v>22.076000000000001</v>
      </c>
      <c r="D154" s="443">
        <f>'2022'!BU142</f>
        <v>211.215622</v>
      </c>
      <c r="E154" s="443">
        <f>'2022'!BV142</f>
        <v>220</v>
      </c>
      <c r="F154" s="443">
        <f>'2022'!BW142</f>
        <v>259</v>
      </c>
      <c r="G154" s="442">
        <f>'2022'!BX142</f>
        <v>9.5702590000000001</v>
      </c>
      <c r="H154" s="442">
        <f>'2022'!BY142</f>
        <v>9.9682829999999996</v>
      </c>
      <c r="I154" s="442">
        <f>'2022'!BZ142</f>
        <v>11.732197861931509</v>
      </c>
      <c r="J154" s="428">
        <f t="shared" si="7"/>
        <v>14.671814671814673</v>
      </c>
      <c r="K154" s="444">
        <f>'2022'!CG142</f>
        <v>38</v>
      </c>
      <c r="L154" s="444">
        <f>'2022'!CJ142</f>
        <v>0</v>
      </c>
      <c r="M154" s="444">
        <f>'2022'!CM142</f>
        <v>0</v>
      </c>
      <c r="N154" s="444">
        <f t="shared" si="6"/>
        <v>38</v>
      </c>
      <c r="O154" s="444">
        <f>'2022'!CO142</f>
        <v>0</v>
      </c>
      <c r="Q154" s="444">
        <f t="shared" si="10"/>
        <v>38</v>
      </c>
    </row>
    <row r="155" spans="1:17" ht="63" x14ac:dyDescent="0.2">
      <c r="A155" s="437">
        <v>122</v>
      </c>
      <c r="B155" s="458" t="s">
        <v>329</v>
      </c>
      <c r="C155" s="442">
        <f>'2022'!B143</f>
        <v>51.795000000000002</v>
      </c>
      <c r="D155" s="443">
        <f>'2022'!BU143</f>
        <v>90.588982000000001</v>
      </c>
      <c r="E155" s="443">
        <f>'2022'!BV143</f>
        <v>266</v>
      </c>
      <c r="F155" s="443">
        <f>'2022'!BW143</f>
        <v>346</v>
      </c>
      <c r="G155" s="442">
        <f>'2022'!BX143</f>
        <v>1.743336</v>
      </c>
      <c r="H155" s="442">
        <f>'2022'!BY143</f>
        <v>5.119027</v>
      </c>
      <c r="I155" s="442">
        <f>'2022'!BZ143</f>
        <v>6.6801814846992951</v>
      </c>
      <c r="J155" s="428">
        <f t="shared" si="7"/>
        <v>9.8265895953757223</v>
      </c>
      <c r="K155" s="444">
        <f>'2022'!CG143</f>
        <v>34</v>
      </c>
      <c r="L155" s="444">
        <f>'2022'!CJ143</f>
        <v>0</v>
      </c>
      <c r="M155" s="444">
        <f>'2022'!CM143</f>
        <v>0</v>
      </c>
      <c r="N155" s="444">
        <f t="shared" si="6"/>
        <v>34</v>
      </c>
      <c r="O155" s="444">
        <f>'2022'!CO143</f>
        <v>0</v>
      </c>
      <c r="Q155" s="444">
        <f t="shared" si="10"/>
        <v>34</v>
      </c>
    </row>
    <row r="156" spans="1:17" ht="31.5" customHeight="1" x14ac:dyDescent="0.2">
      <c r="A156" s="437">
        <v>123</v>
      </c>
      <c r="B156" s="458" t="s">
        <v>174</v>
      </c>
      <c r="C156" s="442">
        <f>'2022'!B144</f>
        <v>10.686999999999999</v>
      </c>
      <c r="D156" s="443">
        <f>'2022'!BU144</f>
        <v>22.823149000000001</v>
      </c>
      <c r="E156" s="443">
        <f>'2022'!BV144</f>
        <v>27</v>
      </c>
      <c r="F156" s="443">
        <f>'2022'!BW144</f>
        <v>28</v>
      </c>
      <c r="G156" s="442">
        <f>'2022'!BX144</f>
        <v>2.1349999999999998</v>
      </c>
      <c r="H156" s="442">
        <f>'2022'!BY144</f>
        <v>2.525725</v>
      </c>
      <c r="I156" s="442">
        <f>'2022'!BZ144</f>
        <v>2.620005614297745</v>
      </c>
      <c r="J156" s="428">
        <f t="shared" si="7"/>
        <v>3.5714285714285712</v>
      </c>
      <c r="K156" s="444">
        <f>'2022'!CG144</f>
        <v>1</v>
      </c>
      <c r="L156" s="444">
        <f>'2022'!CJ144</f>
        <v>0</v>
      </c>
      <c r="M156" s="444">
        <f>'2022'!CM144</f>
        <v>0</v>
      </c>
      <c r="N156" s="444">
        <f t="shared" si="6"/>
        <v>1</v>
      </c>
      <c r="O156" s="444">
        <f>'2022'!CO144</f>
        <v>0</v>
      </c>
      <c r="Q156" s="444">
        <f t="shared" si="10"/>
        <v>1</v>
      </c>
    </row>
    <row r="157" spans="1:17" ht="31.5" x14ac:dyDescent="0.2">
      <c r="A157" s="437">
        <v>124</v>
      </c>
      <c r="B157" s="458" t="s">
        <v>178</v>
      </c>
      <c r="C157" s="442">
        <f>'2022'!B145</f>
        <v>127.137</v>
      </c>
      <c r="D157" s="443">
        <f>'2022'!BU145</f>
        <v>204.464417</v>
      </c>
      <c r="E157" s="443">
        <f>'2022'!BV145</f>
        <v>252</v>
      </c>
      <c r="F157" s="443">
        <f>'2022'!BW145</f>
        <v>248</v>
      </c>
      <c r="G157" s="442">
        <f>'2022'!BX145</f>
        <v>1.6082209999999999</v>
      </c>
      <c r="H157" s="442">
        <f>'2022'!BY145</f>
        <v>1.9821139999999999</v>
      </c>
      <c r="I157" s="442">
        <f>'2022'!BZ145</f>
        <v>1.95065165923374</v>
      </c>
      <c r="J157" s="428">
        <f t="shared" si="7"/>
        <v>4.838709677419355</v>
      </c>
      <c r="K157" s="444">
        <f>'2022'!CG145</f>
        <v>12</v>
      </c>
      <c r="L157" s="444">
        <f>'2022'!CJ145</f>
        <v>0</v>
      </c>
      <c r="M157" s="444">
        <f>'2022'!CM145</f>
        <v>1</v>
      </c>
      <c r="N157" s="444">
        <f t="shared" si="6"/>
        <v>8</v>
      </c>
      <c r="O157" s="444">
        <f>'2022'!CO145</f>
        <v>3</v>
      </c>
      <c r="Q157" s="444">
        <f t="shared" si="10"/>
        <v>8</v>
      </c>
    </row>
    <row r="158" spans="1:17" ht="31.5" x14ac:dyDescent="0.2">
      <c r="A158" s="438">
        <v>125</v>
      </c>
      <c r="B158" s="114" t="s">
        <v>177</v>
      </c>
      <c r="C158" s="442">
        <f>'2022'!B146</f>
        <v>119.479</v>
      </c>
      <c r="D158" s="443">
        <f>'2022'!BU146</f>
        <v>168.48825099999999</v>
      </c>
      <c r="E158" s="443">
        <f>'2022'!BV146</f>
        <v>219</v>
      </c>
      <c r="F158" s="443">
        <f>'2022'!BW146</f>
        <v>278</v>
      </c>
      <c r="G158" s="442">
        <f>'2022'!BX146</f>
        <v>1.446499</v>
      </c>
      <c r="H158" s="442">
        <f>'2022'!BY146</f>
        <v>1.8801509999999999</v>
      </c>
      <c r="I158" s="442">
        <f>'2022'!BZ146</f>
        <v>2.3267687208630807</v>
      </c>
      <c r="J158" s="428">
        <f t="shared" si="7"/>
        <v>6.8345323741007196</v>
      </c>
      <c r="K158" s="444">
        <f>'2022'!CG146</f>
        <v>19</v>
      </c>
      <c r="L158" s="444">
        <f>'2022'!CJ146</f>
        <v>0</v>
      </c>
      <c r="M158" s="444">
        <f>'2022'!CM146</f>
        <v>0</v>
      </c>
      <c r="N158" s="444">
        <f t="shared" si="6"/>
        <v>19</v>
      </c>
      <c r="O158" s="444">
        <f>'2022'!CO146</f>
        <v>0</v>
      </c>
      <c r="Q158" s="444">
        <f t="shared" si="10"/>
        <v>19</v>
      </c>
    </row>
    <row r="159" spans="1:17" ht="47.25" x14ac:dyDescent="0.2">
      <c r="A159" s="437">
        <v>126</v>
      </c>
      <c r="B159" s="458" t="s">
        <v>330</v>
      </c>
      <c r="C159" s="442">
        <f>'2022'!B147</f>
        <v>19.553999999999998</v>
      </c>
      <c r="D159" s="443">
        <f>'2022'!BU147</f>
        <v>176.21897899999999</v>
      </c>
      <c r="E159" s="443">
        <f>'2022'!BV147</f>
        <v>170</v>
      </c>
      <c r="F159" s="443">
        <f>'2022'!BW147</f>
        <v>165</v>
      </c>
      <c r="G159" s="442">
        <f>'2022'!BX147</f>
        <v>9.0119140000000009</v>
      </c>
      <c r="H159" s="442">
        <f>'2022'!BY147</f>
        <v>8.693873</v>
      </c>
      <c r="I159" s="442">
        <f>'2022'!BZ147</f>
        <v>8.4381712181650812</v>
      </c>
      <c r="J159" s="428">
        <f t="shared" si="7"/>
        <v>3.0303030303030303</v>
      </c>
      <c r="K159" s="444">
        <f>'2022'!CG147</f>
        <v>5</v>
      </c>
      <c r="L159" s="444">
        <f>'2022'!CJ147</f>
        <v>0</v>
      </c>
      <c r="M159" s="444">
        <f>'2022'!CM147</f>
        <v>0</v>
      </c>
      <c r="N159" s="444">
        <f t="shared" si="6"/>
        <v>5</v>
      </c>
      <c r="O159" s="444">
        <f>'2022'!CO147</f>
        <v>0</v>
      </c>
      <c r="Q159" s="444">
        <f t="shared" si="10"/>
        <v>5</v>
      </c>
    </row>
    <row r="160" spans="1:17" ht="15.75" x14ac:dyDescent="0.2">
      <c r="A160" s="437"/>
      <c r="B160" s="89" t="s">
        <v>180</v>
      </c>
      <c r="C160" s="447"/>
      <c r="D160" s="446"/>
      <c r="E160" s="446"/>
      <c r="F160" s="446"/>
      <c r="G160" s="447"/>
      <c r="H160" s="447"/>
      <c r="I160" s="447"/>
      <c r="J160" s="428"/>
      <c r="K160" s="457"/>
      <c r="L160" s="457"/>
      <c r="M160" s="457"/>
      <c r="N160" s="444">
        <f t="shared" si="6"/>
        <v>0</v>
      </c>
      <c r="O160" s="457"/>
      <c r="Q160" s="444">
        <f t="shared" si="10"/>
        <v>0</v>
      </c>
    </row>
    <row r="161" spans="1:17" ht="31.5" x14ac:dyDescent="0.2">
      <c r="A161" s="437">
        <v>127</v>
      </c>
      <c r="B161" s="458" t="s">
        <v>185</v>
      </c>
      <c r="C161" s="442">
        <f>'2022'!B149</f>
        <v>1372</v>
      </c>
      <c r="D161" s="443">
        <f>'2022'!BU149</f>
        <v>1666.1263429999999</v>
      </c>
      <c r="E161" s="443">
        <f>'2022'!BV149</f>
        <v>2915</v>
      </c>
      <c r="F161" s="443">
        <f>'2022'!BW149</f>
        <v>2195</v>
      </c>
      <c r="G161" s="442">
        <f>'2022'!BX149</f>
        <v>1.214121</v>
      </c>
      <c r="H161" s="442">
        <f>'2022'!BY149</f>
        <v>2.124187</v>
      </c>
      <c r="I161" s="442">
        <f>'2022'!BZ149</f>
        <v>1.5998542274052479</v>
      </c>
      <c r="J161" s="428">
        <f t="shared" si="7"/>
        <v>4.5558086560364464</v>
      </c>
      <c r="K161" s="444">
        <f>'2022'!CG149</f>
        <v>100</v>
      </c>
      <c r="L161" s="444">
        <f>'2022'!CJ149</f>
        <v>12</v>
      </c>
      <c r="M161" s="444">
        <f>'2022'!CM149</f>
        <v>3</v>
      </c>
      <c r="N161" s="444">
        <f t="shared" si="6"/>
        <v>65</v>
      </c>
      <c r="O161" s="444">
        <f>'2022'!CO149</f>
        <v>20</v>
      </c>
      <c r="Q161" s="444">
        <f t="shared" si="10"/>
        <v>77</v>
      </c>
    </row>
    <row r="162" spans="1:17" ht="31.5" x14ac:dyDescent="0.2">
      <c r="A162" s="437">
        <v>128</v>
      </c>
      <c r="B162" s="458" t="s">
        <v>331</v>
      </c>
      <c r="C162" s="442">
        <f>'2022'!B150</f>
        <v>187.15</v>
      </c>
      <c r="D162" s="443">
        <f>'2022'!BU150</f>
        <v>512.86377000000005</v>
      </c>
      <c r="E162" s="443">
        <f>'2022'!BV150</f>
        <v>456</v>
      </c>
      <c r="F162" s="443">
        <f>'2022'!BW150</f>
        <v>421</v>
      </c>
      <c r="G162" s="442">
        <f>'2022'!BX150</f>
        <v>2.740389</v>
      </c>
      <c r="H162" s="442">
        <f>'2022'!BY150</f>
        <v>2.436509</v>
      </c>
      <c r="I162" s="442">
        <f>'2022'!BZ150</f>
        <v>2.2495324605931071</v>
      </c>
      <c r="J162" s="428">
        <f t="shared" si="7"/>
        <v>6.8883610451306403</v>
      </c>
      <c r="K162" s="444">
        <f>'2022'!CG150</f>
        <v>29</v>
      </c>
      <c r="L162" s="444">
        <f>'2022'!CJ150</f>
        <v>0</v>
      </c>
      <c r="M162" s="444">
        <f>'2022'!CM150</f>
        <v>0</v>
      </c>
      <c r="N162" s="444">
        <f t="shared" si="6"/>
        <v>29</v>
      </c>
      <c r="O162" s="444">
        <f>'2022'!CO150</f>
        <v>0</v>
      </c>
      <c r="Q162" s="444">
        <f t="shared" si="10"/>
        <v>29</v>
      </c>
    </row>
    <row r="163" spans="1:17" ht="48" customHeight="1" x14ac:dyDescent="0.2">
      <c r="A163" s="437">
        <v>129</v>
      </c>
      <c r="B163" s="458" t="s">
        <v>332</v>
      </c>
      <c r="C163" s="442">
        <f>'2022'!B151</f>
        <v>363.3</v>
      </c>
      <c r="D163" s="443">
        <f>'2022'!BU151</f>
        <v>1040.3492429999999</v>
      </c>
      <c r="E163" s="443">
        <f>'2022'!BV151</f>
        <v>1112</v>
      </c>
      <c r="F163" s="443">
        <f>'2022'!BW151</f>
        <v>952</v>
      </c>
      <c r="G163" s="442">
        <f>'2022'!BX151</f>
        <v>2.8635700000000002</v>
      </c>
      <c r="H163" s="442">
        <f>'2022'!BY151</f>
        <v>3.0607890000000002</v>
      </c>
      <c r="I163" s="442">
        <f>'2022'!BZ151</f>
        <v>2.6204238921001926</v>
      </c>
      <c r="J163" s="428">
        <f t="shared" si="7"/>
        <v>3.1512605042016806</v>
      </c>
      <c r="K163" s="444">
        <f>'2022'!CG151</f>
        <v>30</v>
      </c>
      <c r="L163" s="444">
        <f>'2022'!CJ151</f>
        <v>0</v>
      </c>
      <c r="M163" s="444">
        <f>'2022'!CM151</f>
        <v>0</v>
      </c>
      <c r="N163" s="444">
        <f t="shared" si="6"/>
        <v>30</v>
      </c>
      <c r="O163" s="444">
        <f>'2022'!CO151</f>
        <v>0</v>
      </c>
      <c r="Q163" s="444">
        <f t="shared" si="10"/>
        <v>30</v>
      </c>
    </row>
    <row r="164" spans="1:17" ht="47.25" customHeight="1" x14ac:dyDescent="0.2">
      <c r="A164" s="437">
        <v>130</v>
      </c>
      <c r="B164" s="458" t="s">
        <v>333</v>
      </c>
      <c r="C164" s="442">
        <f>'2022'!B152</f>
        <v>394</v>
      </c>
      <c r="D164" s="443">
        <f>'2022'!BU152</f>
        <v>567.41351299999997</v>
      </c>
      <c r="E164" s="443">
        <f>'2022'!BV152</f>
        <v>718</v>
      </c>
      <c r="F164" s="443">
        <f>'2022'!BW152</f>
        <v>799</v>
      </c>
      <c r="G164" s="442">
        <f>'2022'!BX152</f>
        <v>1.438974</v>
      </c>
      <c r="H164" s="442">
        <f>'2022'!BY152</f>
        <v>1.820865</v>
      </c>
      <c r="I164" s="442">
        <f>'2022'!BZ152</f>
        <v>2.0279187817258881</v>
      </c>
      <c r="J164" s="428">
        <f t="shared" si="7"/>
        <v>6.8836045056320403</v>
      </c>
      <c r="K164" s="444">
        <f>'2022'!CG152</f>
        <v>55</v>
      </c>
      <c r="L164" s="444">
        <f>'2022'!CJ152</f>
        <v>0</v>
      </c>
      <c r="M164" s="444">
        <f>'2022'!CM152</f>
        <v>0</v>
      </c>
      <c r="N164" s="444">
        <f t="shared" si="6"/>
        <v>55</v>
      </c>
      <c r="O164" s="444">
        <f>'2022'!CO152</f>
        <v>0</v>
      </c>
      <c r="Q164" s="444">
        <f t="shared" si="10"/>
        <v>55</v>
      </c>
    </row>
    <row r="165" spans="1:17" ht="31.5" x14ac:dyDescent="0.2">
      <c r="A165" s="437">
        <v>131</v>
      </c>
      <c r="B165" s="458" t="s">
        <v>182</v>
      </c>
      <c r="C165" s="442">
        <f>'2022'!B153</f>
        <v>193</v>
      </c>
      <c r="D165" s="443">
        <f>'2022'!BU153</f>
        <v>387.54458599999998</v>
      </c>
      <c r="E165" s="443">
        <f>'2022'!BV153</f>
        <v>413</v>
      </c>
      <c r="F165" s="443">
        <f>'2022'!BW153</f>
        <v>544</v>
      </c>
      <c r="G165" s="442">
        <f>'2022'!BX153</f>
        <v>1.9984150000000001</v>
      </c>
      <c r="H165" s="442">
        <f>'2022'!BY153</f>
        <v>2.1296780000000002</v>
      </c>
      <c r="I165" s="442">
        <f>'2022'!BZ153</f>
        <v>2.8186528497409324</v>
      </c>
      <c r="J165" s="428">
        <f t="shared" si="7"/>
        <v>6.9852941176470589</v>
      </c>
      <c r="K165" s="444">
        <f>'2022'!CG153</f>
        <v>38</v>
      </c>
      <c r="L165" s="444">
        <f>'2022'!CJ153</f>
        <v>0</v>
      </c>
      <c r="M165" s="444">
        <f>'2022'!CM153</f>
        <v>0</v>
      </c>
      <c r="N165" s="444">
        <f t="shared" si="6"/>
        <v>38</v>
      </c>
      <c r="O165" s="444">
        <f>'2022'!CO153</f>
        <v>0</v>
      </c>
      <c r="Q165" s="444">
        <f t="shared" si="10"/>
        <v>38</v>
      </c>
    </row>
    <row r="166" spans="1:17" ht="47.25" x14ac:dyDescent="0.2">
      <c r="A166" s="438">
        <v>132</v>
      </c>
      <c r="B166" s="458" t="s">
        <v>334</v>
      </c>
      <c r="C166" s="442">
        <f>'2022'!B154</f>
        <v>264.7</v>
      </c>
      <c r="D166" s="443">
        <f>'2022'!BU154</f>
        <v>411.57635499999998</v>
      </c>
      <c r="E166" s="443">
        <f>'2022'!BV154</f>
        <v>399</v>
      </c>
      <c r="F166" s="443">
        <f>'2022'!BW154</f>
        <v>1349</v>
      </c>
      <c r="G166" s="442">
        <f>'2022'!BX154</f>
        <v>1.554902</v>
      </c>
      <c r="H166" s="442">
        <f>'2022'!BY154</f>
        <v>1.50739</v>
      </c>
      <c r="I166" s="442">
        <f>'2022'!BZ154</f>
        <v>5.0963354741216476</v>
      </c>
      <c r="J166" s="428">
        <f t="shared" si="7"/>
        <v>4.966641957005189</v>
      </c>
      <c r="K166" s="444">
        <f>'2022'!CG154</f>
        <v>67</v>
      </c>
      <c r="L166" s="444">
        <f>'2022'!CJ154</f>
        <v>0</v>
      </c>
      <c r="M166" s="444">
        <f>'2022'!CM154</f>
        <v>0</v>
      </c>
      <c r="N166" s="444">
        <f t="shared" ref="N166:N229" si="11">K166-L166-M166-O166</f>
        <v>67</v>
      </c>
      <c r="O166" s="444">
        <f>'2022'!CO154</f>
        <v>0</v>
      </c>
      <c r="Q166" s="444">
        <f t="shared" si="10"/>
        <v>67</v>
      </c>
    </row>
    <row r="167" spans="1:17" ht="31.5" x14ac:dyDescent="0.2">
      <c r="A167" s="437">
        <v>133</v>
      </c>
      <c r="B167" s="458" t="s">
        <v>335</v>
      </c>
      <c r="C167" s="442">
        <f>'2022'!B155</f>
        <v>93.555000000000007</v>
      </c>
      <c r="D167" s="443">
        <f>'2022'!BU155</f>
        <v>213.836716</v>
      </c>
      <c r="E167" s="443">
        <f>'2022'!BV155</f>
        <v>286</v>
      </c>
      <c r="F167" s="443">
        <f>'2022'!BW155</f>
        <v>290</v>
      </c>
      <c r="G167" s="442">
        <f>'2022'!BX155</f>
        <v>2.2858010000000002</v>
      </c>
      <c r="H167" s="442">
        <f>'2022'!BY155</f>
        <v>3.0571890000000002</v>
      </c>
      <c r="I167" s="442">
        <f>'2022'!BZ155</f>
        <v>3.0997808775586551</v>
      </c>
      <c r="J167" s="428">
        <f t="shared" si="7"/>
        <v>6.8965517241379306</v>
      </c>
      <c r="K167" s="444">
        <f>'2022'!CG155</f>
        <v>20</v>
      </c>
      <c r="L167" s="444">
        <f>'2022'!CJ155</f>
        <v>0</v>
      </c>
      <c r="M167" s="444">
        <f>'2022'!CM155</f>
        <v>0</v>
      </c>
      <c r="N167" s="444">
        <f t="shared" si="11"/>
        <v>20</v>
      </c>
      <c r="O167" s="444">
        <f>'2022'!CO155</f>
        <v>0</v>
      </c>
      <c r="Q167" s="444">
        <f t="shared" si="10"/>
        <v>20</v>
      </c>
    </row>
    <row r="168" spans="1:17" ht="15.75" x14ac:dyDescent="0.2">
      <c r="A168" s="437"/>
      <c r="B168" s="89" t="s">
        <v>187</v>
      </c>
      <c r="C168" s="447"/>
      <c r="D168" s="446"/>
      <c r="E168" s="446"/>
      <c r="F168" s="446"/>
      <c r="G168" s="447"/>
      <c r="H168" s="447"/>
      <c r="I168" s="447"/>
      <c r="J168" s="428">
        <f t="shared" ref="J168:J231" si="12">IF(K168&gt;0,K168/F168*100,0)</f>
        <v>0</v>
      </c>
      <c r="K168" s="457"/>
      <c r="L168" s="457"/>
      <c r="M168" s="457"/>
      <c r="N168" s="444">
        <f t="shared" si="11"/>
        <v>0</v>
      </c>
      <c r="O168" s="457"/>
      <c r="Q168" s="444">
        <f t="shared" si="10"/>
        <v>0</v>
      </c>
    </row>
    <row r="169" spans="1:17" ht="78.75" x14ac:dyDescent="0.2">
      <c r="A169" s="450">
        <v>134</v>
      </c>
      <c r="B169" s="49" t="s">
        <v>189</v>
      </c>
      <c r="C169" s="442">
        <f>'2022'!B157</f>
        <v>58.8</v>
      </c>
      <c r="D169" s="688">
        <f>'2022'!BU157</f>
        <v>163.18824799999999</v>
      </c>
      <c r="E169" s="688">
        <f>'2022'!BV157</f>
        <v>396</v>
      </c>
      <c r="F169" s="443">
        <f>'2022'!BW157</f>
        <v>39</v>
      </c>
      <c r="G169" s="690">
        <f>'2022'!BX157</f>
        <v>0.56113100000000005</v>
      </c>
      <c r="H169" s="690">
        <f>'2022'!BY157</f>
        <v>1.361667</v>
      </c>
      <c r="I169" s="442">
        <f>'2022'!BZ157</f>
        <v>0.66326530612244905</v>
      </c>
      <c r="J169" s="428">
        <f t="shared" si="12"/>
        <v>2.5641025641025639</v>
      </c>
      <c r="K169" s="444">
        <f>'2022'!CG157</f>
        <v>1</v>
      </c>
      <c r="L169" s="444">
        <f>'2022'!CJ157</f>
        <v>0</v>
      </c>
      <c r="M169" s="444">
        <f>'2022'!CM157</f>
        <v>0</v>
      </c>
      <c r="N169" s="444">
        <f t="shared" si="11"/>
        <v>1</v>
      </c>
      <c r="O169" s="444">
        <f>'2022'!CO157</f>
        <v>0</v>
      </c>
      <c r="Q169" s="444">
        <f t="shared" si="10"/>
        <v>1</v>
      </c>
    </row>
    <row r="170" spans="1:17" ht="78.75" x14ac:dyDescent="0.2">
      <c r="A170" s="450">
        <v>135</v>
      </c>
      <c r="B170" s="49" t="s">
        <v>190</v>
      </c>
      <c r="C170" s="442">
        <f>'2022'!B158</f>
        <v>17.8</v>
      </c>
      <c r="D170" s="692"/>
      <c r="E170" s="692"/>
      <c r="F170" s="443">
        <f>'2022'!BW158</f>
        <v>0</v>
      </c>
      <c r="G170" s="693"/>
      <c r="H170" s="693"/>
      <c r="I170" s="442">
        <f>'2022'!BZ158</f>
        <v>0</v>
      </c>
      <c r="J170" s="428">
        <f t="shared" si="12"/>
        <v>0</v>
      </c>
      <c r="K170" s="444">
        <f>'2022'!CG158</f>
        <v>0</v>
      </c>
      <c r="L170" s="444">
        <f>'2022'!CJ158</f>
        <v>0</v>
      </c>
      <c r="M170" s="444">
        <f>'2022'!CM158</f>
        <v>0</v>
      </c>
      <c r="N170" s="444">
        <f t="shared" si="11"/>
        <v>0</v>
      </c>
      <c r="O170" s="444">
        <f>'2022'!CO158</f>
        <v>0</v>
      </c>
      <c r="Q170" s="444">
        <f t="shared" si="10"/>
        <v>0</v>
      </c>
    </row>
    <row r="171" spans="1:17" ht="78.75" x14ac:dyDescent="0.2">
      <c r="A171" s="450">
        <v>136</v>
      </c>
      <c r="B171" s="49" t="s">
        <v>191</v>
      </c>
      <c r="C171" s="442">
        <f>'2022'!B159</f>
        <v>30.8</v>
      </c>
      <c r="D171" s="692"/>
      <c r="E171" s="692"/>
      <c r="F171" s="443">
        <f>'2022'!BW159</f>
        <v>39</v>
      </c>
      <c r="G171" s="693"/>
      <c r="H171" s="693"/>
      <c r="I171" s="442">
        <f>'2022'!BZ159</f>
        <v>1.2662337662337662</v>
      </c>
      <c r="J171" s="428">
        <f t="shared" si="12"/>
        <v>2.5641025641025639</v>
      </c>
      <c r="K171" s="444">
        <f>'2022'!CG159</f>
        <v>1</v>
      </c>
      <c r="L171" s="444">
        <f>'2022'!CJ159</f>
        <v>0</v>
      </c>
      <c r="M171" s="444">
        <f>'2022'!CM159</f>
        <v>0</v>
      </c>
      <c r="N171" s="444">
        <f t="shared" si="11"/>
        <v>1</v>
      </c>
      <c r="O171" s="444">
        <f>'2022'!CO159</f>
        <v>0</v>
      </c>
      <c r="Q171" s="444">
        <f t="shared" si="10"/>
        <v>1</v>
      </c>
    </row>
    <row r="172" spans="1:17" ht="78.75" x14ac:dyDescent="0.2">
      <c r="A172" s="450">
        <v>137</v>
      </c>
      <c r="B172" s="49" t="s">
        <v>192</v>
      </c>
      <c r="C172" s="442">
        <f>'2022'!B160</f>
        <v>20.399999999999999</v>
      </c>
      <c r="D172" s="692"/>
      <c r="E172" s="692"/>
      <c r="F172" s="443">
        <f>'2022'!BW160</f>
        <v>22</v>
      </c>
      <c r="G172" s="693"/>
      <c r="H172" s="693"/>
      <c r="I172" s="442">
        <f>'2022'!BZ160</f>
        <v>1.0784313725490198</v>
      </c>
      <c r="J172" s="428">
        <f t="shared" si="12"/>
        <v>0</v>
      </c>
      <c r="K172" s="444">
        <f>'2022'!CG160</f>
        <v>0</v>
      </c>
      <c r="L172" s="444">
        <f>'2022'!CJ160</f>
        <v>0</v>
      </c>
      <c r="M172" s="444">
        <f>'2022'!CM160</f>
        <v>0</v>
      </c>
      <c r="N172" s="444">
        <f t="shared" si="11"/>
        <v>0</v>
      </c>
      <c r="O172" s="444">
        <f>'2022'!CO160</f>
        <v>0</v>
      </c>
      <c r="Q172" s="444">
        <f t="shared" si="10"/>
        <v>0</v>
      </c>
    </row>
    <row r="173" spans="1:17" ht="78.75" x14ac:dyDescent="0.2">
      <c r="A173" s="450">
        <v>138</v>
      </c>
      <c r="B173" s="49" t="s">
        <v>193</v>
      </c>
      <c r="C173" s="442">
        <f>'2022'!B161</f>
        <v>20.8</v>
      </c>
      <c r="D173" s="692"/>
      <c r="E173" s="692"/>
      <c r="F173" s="443">
        <f>'2022'!BW161</f>
        <v>23</v>
      </c>
      <c r="G173" s="693"/>
      <c r="H173" s="693"/>
      <c r="I173" s="442">
        <f>'2022'!BZ161</f>
        <v>1.1057692307692308</v>
      </c>
      <c r="J173" s="428">
        <f t="shared" si="12"/>
        <v>4.3478260869565215</v>
      </c>
      <c r="K173" s="444">
        <f>'2022'!CG161</f>
        <v>1</v>
      </c>
      <c r="L173" s="444">
        <f>'2022'!CJ161</f>
        <v>0</v>
      </c>
      <c r="M173" s="444">
        <f>'2022'!CM161</f>
        <v>0</v>
      </c>
      <c r="N173" s="444">
        <f t="shared" si="11"/>
        <v>1</v>
      </c>
      <c r="O173" s="444">
        <f>'2022'!CO161</f>
        <v>0</v>
      </c>
      <c r="Q173" s="444">
        <f t="shared" si="10"/>
        <v>1</v>
      </c>
    </row>
    <row r="174" spans="1:17" ht="78.75" x14ac:dyDescent="0.2">
      <c r="A174" s="450">
        <v>139</v>
      </c>
      <c r="B174" s="49" t="s">
        <v>194</v>
      </c>
      <c r="C174" s="442">
        <f>'2022'!B162</f>
        <v>14.8</v>
      </c>
      <c r="D174" s="692"/>
      <c r="E174" s="692"/>
      <c r="F174" s="443">
        <f>'2022'!BW162</f>
        <v>27</v>
      </c>
      <c r="G174" s="693"/>
      <c r="H174" s="693"/>
      <c r="I174" s="442">
        <f>'2022'!BZ162</f>
        <v>1.8243243243243243</v>
      </c>
      <c r="J174" s="428">
        <f t="shared" si="12"/>
        <v>3.7037037037037033</v>
      </c>
      <c r="K174" s="444">
        <f>'2022'!CG162</f>
        <v>1</v>
      </c>
      <c r="L174" s="444">
        <f>'2022'!CJ162</f>
        <v>0</v>
      </c>
      <c r="M174" s="444">
        <f>'2022'!CM162</f>
        <v>0</v>
      </c>
      <c r="N174" s="444">
        <f t="shared" si="11"/>
        <v>1</v>
      </c>
      <c r="O174" s="444">
        <f>'2022'!CO162</f>
        <v>0</v>
      </c>
      <c r="Q174" s="444">
        <f t="shared" si="10"/>
        <v>1</v>
      </c>
    </row>
    <row r="175" spans="1:17" ht="78.75" x14ac:dyDescent="0.2">
      <c r="A175" s="450">
        <v>140</v>
      </c>
      <c r="B175" s="49" t="s">
        <v>195</v>
      </c>
      <c r="C175" s="442">
        <f>'2022'!B163</f>
        <v>8.6</v>
      </c>
      <c r="D175" s="692"/>
      <c r="E175" s="692"/>
      <c r="F175" s="443">
        <f>'2022'!BW163</f>
        <v>22</v>
      </c>
      <c r="G175" s="693"/>
      <c r="H175" s="693"/>
      <c r="I175" s="442">
        <f>'2022'!BZ163</f>
        <v>2.558139534883721</v>
      </c>
      <c r="J175" s="428">
        <f t="shared" si="12"/>
        <v>4.5454545454545459</v>
      </c>
      <c r="K175" s="444">
        <f>'2022'!CG163</f>
        <v>1</v>
      </c>
      <c r="L175" s="444">
        <f>'2022'!CJ163</f>
        <v>0</v>
      </c>
      <c r="M175" s="444">
        <f>'2022'!CM163</f>
        <v>0</v>
      </c>
      <c r="N175" s="444">
        <f t="shared" si="11"/>
        <v>1</v>
      </c>
      <c r="O175" s="444">
        <f>'2022'!CO163</f>
        <v>0</v>
      </c>
      <c r="Q175" s="444">
        <f t="shared" si="10"/>
        <v>1</v>
      </c>
    </row>
    <row r="176" spans="1:17" ht="78.75" x14ac:dyDescent="0.2">
      <c r="A176" s="450">
        <v>141</v>
      </c>
      <c r="B176" s="49" t="s">
        <v>196</v>
      </c>
      <c r="C176" s="442">
        <f>'2022'!B164</f>
        <v>8</v>
      </c>
      <c r="D176" s="692"/>
      <c r="E176" s="692"/>
      <c r="F176" s="443">
        <f>'2022'!BW164</f>
        <v>36</v>
      </c>
      <c r="G176" s="693"/>
      <c r="H176" s="693"/>
      <c r="I176" s="442">
        <f>'2022'!BZ164</f>
        <v>4.5</v>
      </c>
      <c r="J176" s="428">
        <f t="shared" si="12"/>
        <v>5.5555555555555554</v>
      </c>
      <c r="K176" s="444">
        <f>'2022'!CG164</f>
        <v>2</v>
      </c>
      <c r="L176" s="444">
        <f>'2022'!CJ164</f>
        <v>0</v>
      </c>
      <c r="M176" s="444">
        <f>'2022'!CM164</f>
        <v>0</v>
      </c>
      <c r="N176" s="444">
        <f t="shared" si="11"/>
        <v>2</v>
      </c>
      <c r="O176" s="444">
        <f>'2022'!CO164</f>
        <v>0</v>
      </c>
      <c r="Q176" s="444">
        <f t="shared" si="10"/>
        <v>2</v>
      </c>
    </row>
    <row r="177" spans="1:17" ht="78.75" x14ac:dyDescent="0.2">
      <c r="A177" s="450">
        <v>142</v>
      </c>
      <c r="B177" s="49" t="s">
        <v>197</v>
      </c>
      <c r="C177" s="442">
        <f>'2022'!B165</f>
        <v>30.8</v>
      </c>
      <c r="D177" s="692"/>
      <c r="E177" s="692"/>
      <c r="F177" s="443">
        <f>'2022'!BW165</f>
        <v>24</v>
      </c>
      <c r="G177" s="693"/>
      <c r="H177" s="693"/>
      <c r="I177" s="442">
        <f>'2022'!BZ165</f>
        <v>0.77922077922077926</v>
      </c>
      <c r="J177" s="428">
        <f t="shared" si="12"/>
        <v>0</v>
      </c>
      <c r="K177" s="444">
        <f>'2022'!CG165</f>
        <v>0</v>
      </c>
      <c r="L177" s="444">
        <f>'2022'!CJ165</f>
        <v>0</v>
      </c>
      <c r="M177" s="444">
        <f>'2022'!CM165</f>
        <v>0</v>
      </c>
      <c r="N177" s="444">
        <f t="shared" si="11"/>
        <v>0</v>
      </c>
      <c r="O177" s="444">
        <f>'2022'!CO165</f>
        <v>0</v>
      </c>
      <c r="Q177" s="444">
        <f t="shared" si="10"/>
        <v>0</v>
      </c>
    </row>
    <row r="178" spans="1:17" ht="78.75" x14ac:dyDescent="0.2">
      <c r="A178" s="450">
        <v>143</v>
      </c>
      <c r="B178" s="49" t="s">
        <v>198</v>
      </c>
      <c r="C178" s="442">
        <f>'2022'!B166</f>
        <v>37.25</v>
      </c>
      <c r="D178" s="692"/>
      <c r="E178" s="692"/>
      <c r="F178" s="443">
        <f>'2022'!BW166</f>
        <v>28</v>
      </c>
      <c r="G178" s="693"/>
      <c r="H178" s="693"/>
      <c r="I178" s="442">
        <f>'2022'!BZ166</f>
        <v>0.75167785234899331</v>
      </c>
      <c r="J178" s="428">
        <f t="shared" si="12"/>
        <v>0</v>
      </c>
      <c r="K178" s="444">
        <f>'2022'!CG166</f>
        <v>0</v>
      </c>
      <c r="L178" s="444">
        <f>'2022'!CJ166</f>
        <v>0</v>
      </c>
      <c r="M178" s="444">
        <f>'2022'!CM166</f>
        <v>0</v>
      </c>
      <c r="N178" s="444">
        <f t="shared" si="11"/>
        <v>0</v>
      </c>
      <c r="O178" s="444">
        <f>'2022'!CO166</f>
        <v>0</v>
      </c>
      <c r="Q178" s="444">
        <f t="shared" si="10"/>
        <v>0</v>
      </c>
    </row>
    <row r="179" spans="1:17" ht="78.75" x14ac:dyDescent="0.2">
      <c r="A179" s="450">
        <v>144</v>
      </c>
      <c r="B179" s="49" t="s">
        <v>199</v>
      </c>
      <c r="C179" s="442">
        <f>'2022'!B167</f>
        <v>24.34</v>
      </c>
      <c r="D179" s="692"/>
      <c r="E179" s="692"/>
      <c r="F179" s="443">
        <f>'2022'!BW167</f>
        <v>6</v>
      </c>
      <c r="G179" s="693"/>
      <c r="H179" s="693"/>
      <c r="I179" s="442">
        <f>'2022'!BZ167</f>
        <v>0.24650780608052589</v>
      </c>
      <c r="J179" s="428">
        <f t="shared" si="12"/>
        <v>0</v>
      </c>
      <c r="K179" s="444">
        <f>'2022'!CG167</f>
        <v>0</v>
      </c>
      <c r="L179" s="444">
        <f>'2022'!CJ167</f>
        <v>0</v>
      </c>
      <c r="M179" s="444">
        <f>'2022'!CM167</f>
        <v>0</v>
      </c>
      <c r="N179" s="444">
        <f t="shared" si="11"/>
        <v>0</v>
      </c>
      <c r="O179" s="444">
        <f>'2022'!CO167</f>
        <v>0</v>
      </c>
      <c r="Q179" s="444">
        <f t="shared" si="10"/>
        <v>0</v>
      </c>
    </row>
    <row r="180" spans="1:17" ht="69.75" customHeight="1" x14ac:dyDescent="0.2">
      <c r="A180" s="438">
        <v>145</v>
      </c>
      <c r="B180" s="49" t="s">
        <v>200</v>
      </c>
      <c r="C180" s="442">
        <f>'2022'!B168</f>
        <v>30.8</v>
      </c>
      <c r="D180" s="689"/>
      <c r="E180" s="689"/>
      <c r="F180" s="443">
        <f>'2022'!BW168</f>
        <v>20</v>
      </c>
      <c r="G180" s="691"/>
      <c r="H180" s="691"/>
      <c r="I180" s="442">
        <f>'2022'!BZ168</f>
        <v>0.64935064935064934</v>
      </c>
      <c r="J180" s="428">
        <f t="shared" si="12"/>
        <v>0</v>
      </c>
      <c r="K180" s="444">
        <f>'2022'!CG168</f>
        <v>0</v>
      </c>
      <c r="L180" s="444">
        <f>'2022'!CJ168</f>
        <v>0</v>
      </c>
      <c r="M180" s="444">
        <f>'2022'!CM168</f>
        <v>0</v>
      </c>
      <c r="N180" s="444">
        <f t="shared" si="11"/>
        <v>0</v>
      </c>
      <c r="O180" s="444">
        <f>'2022'!CO168</f>
        <v>0</v>
      </c>
      <c r="P180" s="439"/>
      <c r="Q180" s="444">
        <f t="shared" si="10"/>
        <v>0</v>
      </c>
    </row>
    <row r="181" spans="1:17" ht="31.5" x14ac:dyDescent="0.2">
      <c r="A181" s="437">
        <v>146</v>
      </c>
      <c r="B181" s="458" t="s">
        <v>337</v>
      </c>
      <c r="C181" s="442">
        <f>'2022'!B169</f>
        <v>1020.3</v>
      </c>
      <c r="D181" s="443">
        <f>'2022'!BU169</f>
        <v>1422.826294</v>
      </c>
      <c r="E181" s="443">
        <f>'2022'!BV169</f>
        <v>1631</v>
      </c>
      <c r="F181" s="443">
        <f>'2022'!BW169</f>
        <v>1832</v>
      </c>
      <c r="G181" s="442">
        <f>'2022'!BX169</f>
        <v>1.274934</v>
      </c>
      <c r="H181" s="442">
        <f>'2022'!BY169</f>
        <v>1.598492</v>
      </c>
      <c r="I181" s="442">
        <f>'2022'!BZ169</f>
        <v>1.7955503283348035</v>
      </c>
      <c r="J181" s="428">
        <f t="shared" si="12"/>
        <v>4.9672489082969431</v>
      </c>
      <c r="K181" s="444">
        <f>'2022'!CG169</f>
        <v>91</v>
      </c>
      <c r="L181" s="444">
        <f>'2022'!CJ169</f>
        <v>0</v>
      </c>
      <c r="M181" s="444">
        <f>'2022'!CM169</f>
        <v>0</v>
      </c>
      <c r="N181" s="444">
        <f t="shared" si="11"/>
        <v>91</v>
      </c>
      <c r="O181" s="444">
        <f>'2022'!CO169</f>
        <v>0</v>
      </c>
      <c r="Q181" s="444">
        <f t="shared" si="10"/>
        <v>91</v>
      </c>
    </row>
    <row r="182" spans="1:17" ht="17.25" customHeight="1" x14ac:dyDescent="0.2">
      <c r="A182" s="438"/>
      <c r="B182" s="89" t="s">
        <v>201</v>
      </c>
      <c r="C182" s="447"/>
      <c r="D182" s="446"/>
      <c r="E182" s="446"/>
      <c r="F182" s="446"/>
      <c r="G182" s="447"/>
      <c r="H182" s="447"/>
      <c r="I182" s="447"/>
      <c r="J182" s="428"/>
      <c r="K182" s="457"/>
      <c r="L182" s="457"/>
      <c r="M182" s="457"/>
      <c r="N182" s="444">
        <f t="shared" si="11"/>
        <v>0</v>
      </c>
      <c r="O182" s="457"/>
      <c r="Q182" s="444">
        <f t="shared" si="10"/>
        <v>0</v>
      </c>
    </row>
    <row r="183" spans="1:17" ht="45.75" customHeight="1" x14ac:dyDescent="0.2">
      <c r="A183" s="437">
        <v>147</v>
      </c>
      <c r="B183" s="458" t="s">
        <v>202</v>
      </c>
      <c r="C183" s="442">
        <f>'2022'!B171</f>
        <v>538.20000000000005</v>
      </c>
      <c r="D183" s="443">
        <f>'2022'!BU171</f>
        <v>1882.4545900000001</v>
      </c>
      <c r="E183" s="443">
        <f>'2022'!BV171</f>
        <v>1485</v>
      </c>
      <c r="F183" s="443">
        <f>'2022'!BW171</f>
        <v>2287</v>
      </c>
      <c r="G183" s="442">
        <f>'2022'!BX171</f>
        <v>3.4976859999999999</v>
      </c>
      <c r="H183" s="442">
        <f>'2022'!BY171</f>
        <v>2.7591969999999999</v>
      </c>
      <c r="I183" s="442">
        <f>'2022'!BZ171</f>
        <v>4.2493496841322926</v>
      </c>
      <c r="J183" s="428">
        <f t="shared" si="12"/>
        <v>6.9960647135986003</v>
      </c>
      <c r="K183" s="444">
        <f>'2022'!CG171</f>
        <v>160</v>
      </c>
      <c r="L183" s="444">
        <f>'2022'!CJ171</f>
        <v>0</v>
      </c>
      <c r="M183" s="444">
        <f>'2022'!CM171</f>
        <v>0</v>
      </c>
      <c r="N183" s="444">
        <f t="shared" si="11"/>
        <v>160</v>
      </c>
      <c r="O183" s="444">
        <f>'2022'!CO171</f>
        <v>0</v>
      </c>
      <c r="Q183" s="444">
        <f t="shared" si="10"/>
        <v>160</v>
      </c>
    </row>
    <row r="184" spans="1:17" ht="15.75" x14ac:dyDescent="0.2">
      <c r="A184" s="437"/>
      <c r="B184" s="89" t="s">
        <v>203</v>
      </c>
      <c r="C184" s="447"/>
      <c r="D184" s="446"/>
      <c r="E184" s="446"/>
      <c r="F184" s="446"/>
      <c r="G184" s="447"/>
      <c r="H184" s="447"/>
      <c r="I184" s="447"/>
      <c r="J184" s="428">
        <f t="shared" si="12"/>
        <v>0</v>
      </c>
      <c r="K184" s="457"/>
      <c r="L184" s="457"/>
      <c r="M184" s="457"/>
      <c r="N184" s="444">
        <f t="shared" si="11"/>
        <v>0</v>
      </c>
      <c r="O184" s="457"/>
      <c r="Q184" s="444">
        <f t="shared" si="10"/>
        <v>0</v>
      </c>
    </row>
    <row r="185" spans="1:17" ht="47.25" x14ac:dyDescent="0.2">
      <c r="A185" s="437">
        <v>148</v>
      </c>
      <c r="B185" s="458" t="s">
        <v>204</v>
      </c>
      <c r="C185" s="461">
        <f>'2022'!B173</f>
        <v>133.66200000000001</v>
      </c>
      <c r="D185" s="443">
        <f>'2022'!BU173</f>
        <v>1467.1022949999999</v>
      </c>
      <c r="E185" s="443">
        <f>'2022'!BV173</f>
        <v>175</v>
      </c>
      <c r="F185" s="443">
        <f>'2022'!BW173</f>
        <v>295</v>
      </c>
      <c r="G185" s="442">
        <f>'2022'!BX173</f>
        <v>0.66109499999999999</v>
      </c>
      <c r="H185" s="442">
        <f>'2022'!BY173</f>
        <v>1.309266</v>
      </c>
      <c r="I185" s="442">
        <f>'2022'!BZ173</f>
        <v>2.2070595980907064</v>
      </c>
      <c r="J185" s="428">
        <f t="shared" si="12"/>
        <v>6.7796610169491522</v>
      </c>
      <c r="K185" s="444">
        <f>'2022'!CG173</f>
        <v>20</v>
      </c>
      <c r="L185" s="444">
        <f>'2022'!CJ173</f>
        <v>0</v>
      </c>
      <c r="M185" s="444">
        <f>'2022'!CM173</f>
        <v>0</v>
      </c>
      <c r="N185" s="444">
        <f t="shared" si="11"/>
        <v>20</v>
      </c>
      <c r="O185" s="444">
        <f>'2022'!CO173</f>
        <v>0</v>
      </c>
      <c r="Q185" s="444">
        <f t="shared" si="10"/>
        <v>20</v>
      </c>
    </row>
    <row r="186" spans="1:17" ht="47.25" x14ac:dyDescent="0.2">
      <c r="A186" s="437">
        <v>149</v>
      </c>
      <c r="B186" s="458" t="s">
        <v>205</v>
      </c>
      <c r="C186" s="461">
        <f>'2022'!B174</f>
        <v>868.12699999999995</v>
      </c>
      <c r="D186" s="443">
        <f>'2022'!BU174</f>
        <v>0</v>
      </c>
      <c r="E186" s="443">
        <f>'2022'!BV174</f>
        <v>957</v>
      </c>
      <c r="F186" s="443">
        <f>'2022'!BW174</f>
        <v>972</v>
      </c>
      <c r="G186" s="442">
        <f>'2022'!BX174</f>
        <v>0</v>
      </c>
      <c r="H186" s="442">
        <f>'2022'!BY174</f>
        <v>1.102373</v>
      </c>
      <c r="I186" s="442">
        <f>'2022'!BZ174</f>
        <v>1.1196518481742879</v>
      </c>
      <c r="J186" s="428">
        <f t="shared" si="12"/>
        <v>4.9382716049382713</v>
      </c>
      <c r="K186" s="444">
        <f>'2022'!CG174</f>
        <v>48</v>
      </c>
      <c r="L186" s="444">
        <f>'2022'!CJ174</f>
        <v>0</v>
      </c>
      <c r="M186" s="444">
        <f>'2022'!CM174</f>
        <v>0</v>
      </c>
      <c r="N186" s="444">
        <f t="shared" si="11"/>
        <v>48</v>
      </c>
      <c r="O186" s="444">
        <f>'2022'!CO174</f>
        <v>0</v>
      </c>
      <c r="Q186" s="444">
        <f t="shared" si="10"/>
        <v>48</v>
      </c>
    </row>
    <row r="187" spans="1:17" ht="47.25" x14ac:dyDescent="0.2">
      <c r="A187" s="437">
        <v>150</v>
      </c>
      <c r="B187" s="458" t="s">
        <v>206</v>
      </c>
      <c r="C187" s="461">
        <f>'2022'!B175</f>
        <v>1249.8789999999999</v>
      </c>
      <c r="D187" s="443">
        <f>'2022'!BU175</f>
        <v>0</v>
      </c>
      <c r="E187" s="443">
        <f>'2022'!BV175</f>
        <v>923</v>
      </c>
      <c r="F187" s="443">
        <f>'2022'!BW175</f>
        <v>1224</v>
      </c>
      <c r="G187" s="442">
        <f>'2022'!BX175</f>
        <v>0</v>
      </c>
      <c r="H187" s="442">
        <f>'2022'!BY175</f>
        <v>0.73847099999999999</v>
      </c>
      <c r="I187" s="442">
        <f>'2022'!BZ175</f>
        <v>0.97929479573622735</v>
      </c>
      <c r="J187" s="428">
        <f t="shared" si="12"/>
        <v>2.9411764705882351</v>
      </c>
      <c r="K187" s="444">
        <f>'2022'!CG175</f>
        <v>36</v>
      </c>
      <c r="L187" s="444">
        <f>'2022'!CJ175</f>
        <v>0</v>
      </c>
      <c r="M187" s="444">
        <f>'2022'!CM175</f>
        <v>0</v>
      </c>
      <c r="N187" s="444">
        <f t="shared" si="11"/>
        <v>36</v>
      </c>
      <c r="O187" s="444">
        <f>'2022'!CO175</f>
        <v>0</v>
      </c>
      <c r="Q187" s="444">
        <f t="shared" si="10"/>
        <v>36</v>
      </c>
    </row>
    <row r="188" spans="1:17" ht="63" x14ac:dyDescent="0.2">
      <c r="A188" s="437">
        <v>151</v>
      </c>
      <c r="B188" s="458" t="s">
        <v>209</v>
      </c>
      <c r="C188" s="442">
        <f>'2022'!B176</f>
        <v>387.9</v>
      </c>
      <c r="D188" s="443">
        <f>'2022'!BU176</f>
        <v>427.32095299999997</v>
      </c>
      <c r="E188" s="443">
        <f>'2022'!BV176</f>
        <v>498</v>
      </c>
      <c r="F188" s="443">
        <f>'2022'!BW176</f>
        <v>537</v>
      </c>
      <c r="G188" s="442">
        <f>'2022'!BX176</f>
        <v>1.101766</v>
      </c>
      <c r="H188" s="442">
        <f>'2022'!BY176</f>
        <v>1.283998</v>
      </c>
      <c r="I188" s="442">
        <f>'2022'!BZ176</f>
        <v>1.3843774168600156</v>
      </c>
      <c r="J188" s="428">
        <f t="shared" si="12"/>
        <v>4.8417132216014895</v>
      </c>
      <c r="K188" s="444">
        <f>'2022'!CG176</f>
        <v>26</v>
      </c>
      <c r="L188" s="444">
        <f>'2022'!CJ176</f>
        <v>0</v>
      </c>
      <c r="M188" s="444">
        <f>'2022'!CM176</f>
        <v>0</v>
      </c>
      <c r="N188" s="444">
        <f t="shared" si="11"/>
        <v>26</v>
      </c>
      <c r="O188" s="444">
        <f>'2022'!CO176</f>
        <v>0</v>
      </c>
      <c r="Q188" s="444">
        <f t="shared" si="10"/>
        <v>26</v>
      </c>
    </row>
    <row r="189" spans="1:17" ht="31.5" x14ac:dyDescent="0.2">
      <c r="A189" s="437">
        <v>152</v>
      </c>
      <c r="B189" s="458" t="s">
        <v>210</v>
      </c>
      <c r="C189" s="442">
        <f>'2022'!B177</f>
        <v>1.9339999999999999</v>
      </c>
      <c r="D189" s="443">
        <f>'2022'!BU177</f>
        <v>0</v>
      </c>
      <c r="E189" s="443">
        <f>'2022'!BV177</f>
        <v>0</v>
      </c>
      <c r="F189" s="443">
        <f>'2022'!BW177</f>
        <v>2</v>
      </c>
      <c r="G189" s="442">
        <f>'2022'!BX177</f>
        <v>0</v>
      </c>
      <c r="H189" s="442">
        <f>'2022'!BY177</f>
        <v>0</v>
      </c>
      <c r="I189" s="442">
        <f>'2022'!BZ177</f>
        <v>1.0341261633919339</v>
      </c>
      <c r="J189" s="428">
        <f t="shared" si="12"/>
        <v>0</v>
      </c>
      <c r="K189" s="444">
        <f>'2022'!CG177</f>
        <v>0</v>
      </c>
      <c r="L189" s="444">
        <f>'2022'!CJ177</f>
        <v>0</v>
      </c>
      <c r="M189" s="444">
        <f>'2022'!CM177</f>
        <v>0</v>
      </c>
      <c r="N189" s="444">
        <f t="shared" si="11"/>
        <v>0</v>
      </c>
      <c r="O189" s="444">
        <f>'2022'!CO177</f>
        <v>0</v>
      </c>
      <c r="Q189" s="444">
        <f t="shared" si="10"/>
        <v>0</v>
      </c>
    </row>
    <row r="190" spans="1:17" ht="47.25" x14ac:dyDescent="0.2">
      <c r="A190" s="437">
        <v>153</v>
      </c>
      <c r="B190" s="458" t="s">
        <v>338</v>
      </c>
      <c r="C190" s="461">
        <f>'2022'!B178</f>
        <v>103.86014</v>
      </c>
      <c r="D190" s="443">
        <f>'2022'!BU178</f>
        <v>0</v>
      </c>
      <c r="E190" s="443">
        <f>'2022'!BV178</f>
        <v>96</v>
      </c>
      <c r="F190" s="443">
        <f>'2022'!BW178</f>
        <v>210</v>
      </c>
      <c r="G190" s="442">
        <f>'2022'!BX178</f>
        <v>0</v>
      </c>
      <c r="H190" s="442">
        <f>'2022'!BY178</f>
        <v>1.3636360000000001</v>
      </c>
      <c r="I190" s="442">
        <f>'2022'!BZ178</f>
        <v>2.0219499030138031</v>
      </c>
      <c r="J190" s="428">
        <f t="shared" si="12"/>
        <v>6.666666666666667</v>
      </c>
      <c r="K190" s="444">
        <f>'2022'!CG178</f>
        <v>14</v>
      </c>
      <c r="L190" s="444">
        <f>'2022'!CJ178</f>
        <v>0</v>
      </c>
      <c r="M190" s="444">
        <f>'2022'!CM178</f>
        <v>0</v>
      </c>
      <c r="N190" s="444">
        <f t="shared" si="11"/>
        <v>14</v>
      </c>
      <c r="O190" s="444">
        <f>'2022'!CO178</f>
        <v>0</v>
      </c>
      <c r="Q190" s="444">
        <f t="shared" ref="Q190:Q253" si="13">K190-M190-O190</f>
        <v>14</v>
      </c>
    </row>
    <row r="191" spans="1:17" ht="47.25" x14ac:dyDescent="0.2">
      <c r="A191" s="437">
        <v>154</v>
      </c>
      <c r="B191" s="458" t="s">
        <v>339</v>
      </c>
      <c r="C191" s="442">
        <f>'2022'!B179</f>
        <v>385.73099999999999</v>
      </c>
      <c r="D191" s="443">
        <f>'2022'!BU179</f>
        <v>392.67654399999998</v>
      </c>
      <c r="E191" s="443">
        <f>'2022'!BV179</f>
        <v>830</v>
      </c>
      <c r="F191" s="443">
        <f>'2022'!BW179</f>
        <v>871</v>
      </c>
      <c r="G191" s="442">
        <f>'2022'!BX179</f>
        <v>0.99526400000000004</v>
      </c>
      <c r="H191" s="442">
        <f>'2022'!BY179</f>
        <v>2.1036890000000001</v>
      </c>
      <c r="I191" s="442">
        <f>'2022'!BZ179</f>
        <v>2.258050299301845</v>
      </c>
      <c r="J191" s="428">
        <f t="shared" si="12"/>
        <v>2.640642939150402</v>
      </c>
      <c r="K191" s="444">
        <f>'2022'!CG179</f>
        <v>23</v>
      </c>
      <c r="L191" s="444">
        <f>'2022'!CJ179</f>
        <v>0</v>
      </c>
      <c r="M191" s="444">
        <f>'2022'!CM179</f>
        <v>0</v>
      </c>
      <c r="N191" s="444">
        <f t="shared" si="11"/>
        <v>23</v>
      </c>
      <c r="O191" s="444">
        <f>'2022'!CO179</f>
        <v>0</v>
      </c>
      <c r="Q191" s="444">
        <f t="shared" si="13"/>
        <v>23</v>
      </c>
    </row>
    <row r="192" spans="1:17" ht="31.5" x14ac:dyDescent="0.2">
      <c r="A192" s="437">
        <v>155</v>
      </c>
      <c r="B192" s="116" t="s">
        <v>444</v>
      </c>
      <c r="C192" s="442">
        <f>'2022'!B180</f>
        <v>16.981999999999999</v>
      </c>
      <c r="D192" s="688">
        <f>'2022'!BU180</f>
        <v>228.395386</v>
      </c>
      <c r="E192" s="688">
        <f>'2022'!BV180</f>
        <v>219</v>
      </c>
      <c r="F192" s="443">
        <f>'2022'!BW180</f>
        <v>30</v>
      </c>
      <c r="G192" s="690">
        <f>'2022'!BX180</f>
        <v>0.99722900000000003</v>
      </c>
      <c r="H192" s="690">
        <f>'2022'!BY180</f>
        <v>1.3773580000000001</v>
      </c>
      <c r="I192" s="442">
        <f>'2022'!BZ180</f>
        <v>1.7665763749852785</v>
      </c>
      <c r="J192" s="428">
        <f t="shared" si="12"/>
        <v>3.3333333333333335</v>
      </c>
      <c r="K192" s="444">
        <f>'2022'!CG180</f>
        <v>1</v>
      </c>
      <c r="L192" s="444">
        <f>'2022'!CJ180</f>
        <v>0</v>
      </c>
      <c r="M192" s="444">
        <f>'2022'!CM180</f>
        <v>0</v>
      </c>
      <c r="N192" s="444">
        <f t="shared" si="11"/>
        <v>0</v>
      </c>
      <c r="O192" s="444">
        <f>'2022'!CO180</f>
        <v>1</v>
      </c>
      <c r="Q192" s="444">
        <f t="shared" si="13"/>
        <v>0</v>
      </c>
    </row>
    <row r="193" spans="1:17" ht="47.25" x14ac:dyDescent="0.2">
      <c r="A193" s="437">
        <v>156</v>
      </c>
      <c r="B193" s="116" t="s">
        <v>445</v>
      </c>
      <c r="C193" s="442">
        <f>'2022'!B181</f>
        <v>114.56699999999999</v>
      </c>
      <c r="D193" s="692"/>
      <c r="E193" s="692"/>
      <c r="F193" s="443">
        <f>'2022'!BW181</f>
        <v>147</v>
      </c>
      <c r="G193" s="693"/>
      <c r="H193" s="693"/>
      <c r="I193" s="442">
        <f>'2022'!BZ181</f>
        <v>1.2830919898400064</v>
      </c>
      <c r="J193" s="428">
        <f t="shared" si="12"/>
        <v>4.7619047619047619</v>
      </c>
      <c r="K193" s="444">
        <f>'2022'!CG181</f>
        <v>7</v>
      </c>
      <c r="L193" s="444">
        <f>'2022'!CJ181</f>
        <v>1</v>
      </c>
      <c r="M193" s="444">
        <f>'2022'!CM181</f>
        <v>0</v>
      </c>
      <c r="N193" s="444">
        <f t="shared" si="11"/>
        <v>4</v>
      </c>
      <c r="O193" s="444">
        <f>'2022'!CO181</f>
        <v>2</v>
      </c>
      <c r="Q193" s="444">
        <f t="shared" si="13"/>
        <v>5</v>
      </c>
    </row>
    <row r="194" spans="1:17" ht="47.25" x14ac:dyDescent="0.2">
      <c r="A194" s="437">
        <v>157</v>
      </c>
      <c r="B194" s="116" t="s">
        <v>446</v>
      </c>
      <c r="C194" s="442">
        <f>'2022'!B182</f>
        <v>15.319000000000001</v>
      </c>
      <c r="D194" s="692"/>
      <c r="E194" s="692"/>
      <c r="F194" s="443">
        <f>'2022'!BW182</f>
        <v>26</v>
      </c>
      <c r="G194" s="693"/>
      <c r="H194" s="693"/>
      <c r="I194" s="442">
        <f>'2022'!BZ182</f>
        <v>1.6972387231542527</v>
      </c>
      <c r="J194" s="428">
        <f t="shared" si="12"/>
        <v>3.8461538461538463</v>
      </c>
      <c r="K194" s="444">
        <f>'2022'!CG182</f>
        <v>1</v>
      </c>
      <c r="L194" s="444">
        <f>'2022'!CJ182</f>
        <v>0</v>
      </c>
      <c r="M194" s="444">
        <f>'2022'!CM182</f>
        <v>0</v>
      </c>
      <c r="N194" s="444">
        <f t="shared" si="11"/>
        <v>0</v>
      </c>
      <c r="O194" s="444">
        <f>'2022'!CO182</f>
        <v>1</v>
      </c>
      <c r="Q194" s="444">
        <f t="shared" si="13"/>
        <v>0</v>
      </c>
    </row>
    <row r="195" spans="1:17" ht="47.25" x14ac:dyDescent="0.2">
      <c r="A195" s="437">
        <v>158</v>
      </c>
      <c r="B195" s="116" t="s">
        <v>447</v>
      </c>
      <c r="C195" s="442">
        <f>'2022'!B183</f>
        <v>8.5980000000000008</v>
      </c>
      <c r="D195" s="692"/>
      <c r="E195" s="692"/>
      <c r="F195" s="443">
        <f>'2022'!BW183</f>
        <v>5</v>
      </c>
      <c r="G195" s="693"/>
      <c r="H195" s="693"/>
      <c r="I195" s="442">
        <f>'2022'!BZ183</f>
        <v>0.58153058850895556</v>
      </c>
      <c r="J195" s="428">
        <f t="shared" si="12"/>
        <v>0</v>
      </c>
      <c r="K195" s="444">
        <f>'2022'!CG183</f>
        <v>0</v>
      </c>
      <c r="L195" s="444">
        <f>'2022'!CJ183</f>
        <v>0</v>
      </c>
      <c r="M195" s="444">
        <f>'2022'!CM183</f>
        <v>0</v>
      </c>
      <c r="N195" s="444">
        <f t="shared" si="11"/>
        <v>0</v>
      </c>
      <c r="O195" s="444">
        <f>'2022'!CO183</f>
        <v>0</v>
      </c>
      <c r="Q195" s="444">
        <f t="shared" si="13"/>
        <v>0</v>
      </c>
    </row>
    <row r="196" spans="1:17" ht="31.5" x14ac:dyDescent="0.2">
      <c r="A196" s="437">
        <v>159</v>
      </c>
      <c r="B196" s="116" t="s">
        <v>448</v>
      </c>
      <c r="C196" s="442">
        <f>'2022'!B184</f>
        <v>13.641</v>
      </c>
      <c r="D196" s="689"/>
      <c r="E196" s="689"/>
      <c r="F196" s="443">
        <f>'2022'!BW184</f>
        <v>0</v>
      </c>
      <c r="G196" s="691"/>
      <c r="H196" s="691"/>
      <c r="I196" s="442">
        <f>'2022'!BZ184</f>
        <v>0</v>
      </c>
      <c r="J196" s="428">
        <f t="shared" si="12"/>
        <v>0</v>
      </c>
      <c r="K196" s="444">
        <f>'2022'!CG184</f>
        <v>0</v>
      </c>
      <c r="L196" s="444">
        <f>'2022'!CJ184</f>
        <v>0</v>
      </c>
      <c r="M196" s="444">
        <f>'2022'!CM184</f>
        <v>0</v>
      </c>
      <c r="N196" s="444">
        <f t="shared" si="11"/>
        <v>0</v>
      </c>
      <c r="O196" s="444">
        <f>'2022'!CO184</f>
        <v>0</v>
      </c>
      <c r="Q196" s="444">
        <f t="shared" si="13"/>
        <v>0</v>
      </c>
    </row>
    <row r="197" spans="1:17" ht="35.25" customHeight="1" x14ac:dyDescent="0.2">
      <c r="A197" s="437">
        <v>160</v>
      </c>
      <c r="B197" s="458" t="s">
        <v>217</v>
      </c>
      <c r="C197" s="442">
        <f>'2022'!B185</f>
        <v>52</v>
      </c>
      <c r="D197" s="443">
        <f>'2022'!BU185</f>
        <v>19.745417</v>
      </c>
      <c r="E197" s="443">
        <f>'2022'!BV185</f>
        <v>21</v>
      </c>
      <c r="F197" s="443">
        <f>'2022'!BW185</f>
        <v>37</v>
      </c>
      <c r="G197" s="442">
        <f>'2022'!BX185</f>
        <v>0.37988</v>
      </c>
      <c r="H197" s="442">
        <f>'2022'!BY185</f>
        <v>0.40401700000000002</v>
      </c>
      <c r="I197" s="442">
        <f>'2022'!BZ185</f>
        <v>0.71153846153846156</v>
      </c>
      <c r="J197" s="428">
        <f t="shared" si="12"/>
        <v>2.7027027027027026</v>
      </c>
      <c r="K197" s="444">
        <f>'2022'!CG185</f>
        <v>1</v>
      </c>
      <c r="L197" s="444">
        <f>'2022'!CJ185</f>
        <v>0</v>
      </c>
      <c r="M197" s="444">
        <f>'2022'!CM185</f>
        <v>0</v>
      </c>
      <c r="N197" s="444">
        <f t="shared" si="11"/>
        <v>1</v>
      </c>
      <c r="O197" s="444">
        <f>'2022'!CO185</f>
        <v>0</v>
      </c>
      <c r="Q197" s="444">
        <f t="shared" si="13"/>
        <v>1</v>
      </c>
    </row>
    <row r="198" spans="1:17" ht="30" customHeight="1" x14ac:dyDescent="0.2">
      <c r="A198" s="437">
        <v>161</v>
      </c>
      <c r="B198" s="458" t="s">
        <v>222</v>
      </c>
      <c r="C198" s="442">
        <f>'2022'!B186</f>
        <v>52.7</v>
      </c>
      <c r="D198" s="443">
        <f>'2022'!BU186</f>
        <v>38.092495</v>
      </c>
      <c r="E198" s="443">
        <f>'2022'!BV186</f>
        <v>49</v>
      </c>
      <c r="F198" s="443">
        <f>'2022'!BW186</f>
        <v>66</v>
      </c>
      <c r="G198" s="442">
        <f>'2022'!BX186</f>
        <v>0.72270800000000002</v>
      </c>
      <c r="H198" s="442">
        <f>'2022'!BY186</f>
        <v>0.92964999999999998</v>
      </c>
      <c r="I198" s="442">
        <f>'2022'!BZ186</f>
        <v>1.2523719165085387</v>
      </c>
      <c r="J198" s="428">
        <f t="shared" si="12"/>
        <v>4.5454545454545459</v>
      </c>
      <c r="K198" s="444">
        <f>'2022'!CG186</f>
        <v>3</v>
      </c>
      <c r="L198" s="444">
        <f>'2022'!CJ186</f>
        <v>0</v>
      </c>
      <c r="M198" s="444">
        <f>'2022'!CM186</f>
        <v>0</v>
      </c>
      <c r="N198" s="444">
        <f t="shared" si="11"/>
        <v>3</v>
      </c>
      <c r="O198" s="444">
        <f>'2022'!CO186</f>
        <v>0</v>
      </c>
      <c r="Q198" s="444">
        <f t="shared" si="13"/>
        <v>3</v>
      </c>
    </row>
    <row r="199" spans="1:17" ht="31.5" customHeight="1" x14ac:dyDescent="0.2">
      <c r="A199" s="438">
        <v>162</v>
      </c>
      <c r="B199" s="458" t="s">
        <v>221</v>
      </c>
      <c r="C199" s="442">
        <f>'2022'!B187</f>
        <v>34.1</v>
      </c>
      <c r="D199" s="443">
        <f>'2022'!BU187</f>
        <v>19.352188000000002</v>
      </c>
      <c r="E199" s="443">
        <f>'2022'!BV187</f>
        <v>24</v>
      </c>
      <c r="F199" s="443">
        <f>'2022'!BW187</f>
        <v>39</v>
      </c>
      <c r="G199" s="442">
        <f>'2022'!BX187</f>
        <v>0.56774599999999997</v>
      </c>
      <c r="H199" s="442">
        <f>'2022'!BY187</f>
        <v>0.70410099999999998</v>
      </c>
      <c r="I199" s="442">
        <f>'2022'!BZ187</f>
        <v>1.1436950146627565</v>
      </c>
      <c r="J199" s="428">
        <f t="shared" si="12"/>
        <v>2.5641025641025639</v>
      </c>
      <c r="K199" s="444">
        <f>'2022'!CG187</f>
        <v>1</v>
      </c>
      <c r="L199" s="444">
        <f>'2022'!CJ187</f>
        <v>0</v>
      </c>
      <c r="M199" s="444">
        <f>'2022'!CM187</f>
        <v>0</v>
      </c>
      <c r="N199" s="444">
        <f t="shared" si="11"/>
        <v>1</v>
      </c>
      <c r="O199" s="444">
        <f>'2022'!CO187</f>
        <v>0</v>
      </c>
      <c r="Q199" s="444">
        <f t="shared" si="13"/>
        <v>1</v>
      </c>
    </row>
    <row r="200" spans="1:17" ht="33.75" customHeight="1" x14ac:dyDescent="0.2">
      <c r="A200" s="437">
        <v>163</v>
      </c>
      <c r="B200" s="458" t="s">
        <v>218</v>
      </c>
      <c r="C200" s="442">
        <f>'2022'!B188</f>
        <v>18.399999999999999</v>
      </c>
      <c r="D200" s="443">
        <f>'2022'!BU188</f>
        <v>3.5103149999999999</v>
      </c>
      <c r="E200" s="443">
        <f>'2022'!BV188</f>
        <v>1</v>
      </c>
      <c r="F200" s="443">
        <f>'2022'!BW188</f>
        <v>7</v>
      </c>
      <c r="G200" s="442">
        <f>'2022'!BX188</f>
        <v>0.19057099999999999</v>
      </c>
      <c r="H200" s="442">
        <f>'2022'!BY188</f>
        <v>5.4288999999999997E-2</v>
      </c>
      <c r="I200" s="442">
        <f>'2022'!BZ188</f>
        <v>0.38043478260869568</v>
      </c>
      <c r="J200" s="428">
        <f t="shared" si="12"/>
        <v>0</v>
      </c>
      <c r="K200" s="444">
        <f>'2022'!CG188</f>
        <v>0</v>
      </c>
      <c r="L200" s="444">
        <f>'2022'!CJ188</f>
        <v>0</v>
      </c>
      <c r="M200" s="444">
        <f>'2022'!CM188</f>
        <v>0</v>
      </c>
      <c r="N200" s="444">
        <f t="shared" si="11"/>
        <v>0</v>
      </c>
      <c r="O200" s="444">
        <f>'2022'!CO188</f>
        <v>0</v>
      </c>
      <c r="Q200" s="444">
        <f t="shared" si="13"/>
        <v>0</v>
      </c>
    </row>
    <row r="201" spans="1:17" ht="47.25" x14ac:dyDescent="0.2">
      <c r="A201" s="437">
        <v>164</v>
      </c>
      <c r="B201" s="458" t="s">
        <v>220</v>
      </c>
      <c r="C201" s="442">
        <f>'2022'!B189</f>
        <v>48.5</v>
      </c>
      <c r="D201" s="443">
        <f>'2022'!BU189</f>
        <v>10.725076</v>
      </c>
      <c r="E201" s="443">
        <f>'2022'!BV189</f>
        <v>42</v>
      </c>
      <c r="F201" s="443">
        <f>'2022'!BW189</f>
        <v>44</v>
      </c>
      <c r="G201" s="442">
        <f>'2022'!BX189</f>
        <v>0.22119900000000001</v>
      </c>
      <c r="H201" s="442">
        <f>'2022'!BY189</f>
        <v>0.86622900000000003</v>
      </c>
      <c r="I201" s="442">
        <f>'2022'!BZ189</f>
        <v>0.90721649484536082</v>
      </c>
      <c r="J201" s="428">
        <f t="shared" si="12"/>
        <v>2.2727272727272729</v>
      </c>
      <c r="K201" s="444">
        <f>'2022'!CG189</f>
        <v>1</v>
      </c>
      <c r="L201" s="444">
        <f>'2022'!CJ189</f>
        <v>0</v>
      </c>
      <c r="M201" s="444">
        <f>'2022'!CM189</f>
        <v>0</v>
      </c>
      <c r="N201" s="444">
        <f t="shared" si="11"/>
        <v>1</v>
      </c>
      <c r="O201" s="444">
        <f>'2022'!CO189</f>
        <v>0</v>
      </c>
      <c r="Q201" s="444">
        <f t="shared" si="13"/>
        <v>1</v>
      </c>
    </row>
    <row r="202" spans="1:17" ht="47.25" x14ac:dyDescent="0.2">
      <c r="A202" s="483">
        <v>165</v>
      </c>
      <c r="B202" s="458" t="s">
        <v>219</v>
      </c>
      <c r="C202" s="442">
        <f>'2022'!B190</f>
        <v>45.7</v>
      </c>
      <c r="D202" s="443">
        <f>'2022'!BU190</f>
        <v>1.580392</v>
      </c>
      <c r="E202" s="443">
        <f>'2022'!BV190</f>
        <v>11</v>
      </c>
      <c r="F202" s="443">
        <f>'2022'!BW190</f>
        <v>21</v>
      </c>
      <c r="G202" s="442">
        <f>'2022'!BX190</f>
        <v>3.4619999999999998E-2</v>
      </c>
      <c r="H202" s="442">
        <f>'2022'!BY190</f>
        <v>0.24096400000000001</v>
      </c>
      <c r="I202" s="442">
        <f>'2022'!BZ190</f>
        <v>0.45951859956236318</v>
      </c>
      <c r="J202" s="428">
        <f t="shared" si="12"/>
        <v>0</v>
      </c>
      <c r="K202" s="444">
        <f>'2022'!CG190</f>
        <v>0</v>
      </c>
      <c r="L202" s="444">
        <f>'2022'!CJ190</f>
        <v>0</v>
      </c>
      <c r="M202" s="444">
        <f>'2022'!CM190</f>
        <v>0</v>
      </c>
      <c r="N202" s="444">
        <f t="shared" si="11"/>
        <v>0</v>
      </c>
      <c r="O202" s="444">
        <f>'2022'!CO190</f>
        <v>0</v>
      </c>
      <c r="Q202" s="444">
        <f t="shared" si="13"/>
        <v>0</v>
      </c>
    </row>
    <row r="203" spans="1:17" ht="45" customHeight="1" x14ac:dyDescent="0.2">
      <c r="A203" s="437">
        <v>166</v>
      </c>
      <c r="B203" s="458" t="s">
        <v>208</v>
      </c>
      <c r="C203" s="442">
        <f>'2022'!B191</f>
        <v>85.331000000000003</v>
      </c>
      <c r="D203" s="443">
        <f>'2022'!BU191</f>
        <v>131.904099</v>
      </c>
      <c r="E203" s="443">
        <f>'2022'!BV191</f>
        <v>122</v>
      </c>
      <c r="F203" s="443">
        <f>'2022'!BW191</f>
        <v>163</v>
      </c>
      <c r="G203" s="442">
        <f>'2022'!BX191</f>
        <v>1.545793</v>
      </c>
      <c r="H203" s="442">
        <f>'2022'!BY191</f>
        <v>1.429727</v>
      </c>
      <c r="I203" s="442">
        <f>'2022'!BZ191</f>
        <v>1.9102084822631868</v>
      </c>
      <c r="J203" s="428">
        <f t="shared" si="12"/>
        <v>4.9079754601226995</v>
      </c>
      <c r="K203" s="444">
        <f>'2022'!CG191</f>
        <v>8</v>
      </c>
      <c r="L203" s="444">
        <f>'2022'!CJ191</f>
        <v>0</v>
      </c>
      <c r="M203" s="444">
        <f>'2022'!CM191</f>
        <v>0</v>
      </c>
      <c r="N203" s="444">
        <f t="shared" si="11"/>
        <v>8</v>
      </c>
      <c r="O203" s="444">
        <f>'2022'!CO191</f>
        <v>0</v>
      </c>
      <c r="Q203" s="444">
        <f t="shared" si="13"/>
        <v>8</v>
      </c>
    </row>
    <row r="204" spans="1:17" ht="15.75" x14ac:dyDescent="0.2">
      <c r="A204" s="437"/>
      <c r="B204" s="89" t="s">
        <v>223</v>
      </c>
      <c r="C204" s="447"/>
      <c r="D204" s="446"/>
      <c r="E204" s="446"/>
      <c r="F204" s="446"/>
      <c r="G204" s="447"/>
      <c r="H204" s="447"/>
      <c r="I204" s="447"/>
      <c r="J204" s="428">
        <f t="shared" si="12"/>
        <v>0</v>
      </c>
      <c r="K204" s="457"/>
      <c r="L204" s="457"/>
      <c r="M204" s="457"/>
      <c r="N204" s="444">
        <f t="shared" si="11"/>
        <v>0</v>
      </c>
      <c r="O204" s="457"/>
      <c r="Q204" s="444">
        <f t="shared" si="13"/>
        <v>0</v>
      </c>
    </row>
    <row r="205" spans="1:17" ht="63" x14ac:dyDescent="0.2">
      <c r="A205" s="437">
        <v>167</v>
      </c>
      <c r="B205" s="458" t="s">
        <v>224</v>
      </c>
      <c r="C205" s="461">
        <f>'2022'!B193</f>
        <v>3221.3</v>
      </c>
      <c r="D205" s="443">
        <f>'2022'!BU193</f>
        <v>2610.4514159999999</v>
      </c>
      <c r="E205" s="443">
        <f>'2022'!BV193</f>
        <v>3209</v>
      </c>
      <c r="F205" s="443">
        <f>'2022'!BW193</f>
        <v>2914</v>
      </c>
      <c r="G205" s="442">
        <f>'2022'!BX193</f>
        <v>0.818554</v>
      </c>
      <c r="H205" s="442">
        <f>'2022'!BY193</f>
        <v>1.00624</v>
      </c>
      <c r="I205" s="442">
        <f>'2022'!BZ193</f>
        <v>0.90460373141278361</v>
      </c>
      <c r="J205" s="428">
        <f t="shared" si="12"/>
        <v>2.9855868222374746</v>
      </c>
      <c r="K205" s="444">
        <f>'2022'!CG193</f>
        <v>87</v>
      </c>
      <c r="L205" s="444">
        <f>'2022'!CJ193</f>
        <v>0</v>
      </c>
      <c r="M205" s="444">
        <f>'2022'!CM193</f>
        <v>0</v>
      </c>
      <c r="N205" s="444">
        <f t="shared" si="11"/>
        <v>87</v>
      </c>
      <c r="O205" s="444">
        <f>'2022'!CO193</f>
        <v>0</v>
      </c>
      <c r="Q205" s="444">
        <f t="shared" si="13"/>
        <v>87</v>
      </c>
    </row>
    <row r="206" spans="1:17" ht="31.5" x14ac:dyDescent="0.2">
      <c r="A206" s="483">
        <v>168</v>
      </c>
      <c r="B206" s="456" t="s">
        <v>293</v>
      </c>
      <c r="C206" s="442">
        <f>'2022'!B194</f>
        <v>0</v>
      </c>
      <c r="D206" s="443">
        <f>'2022'!BU194</f>
        <v>0</v>
      </c>
      <c r="E206" s="443">
        <f>'2022'!BV194</f>
        <v>0</v>
      </c>
      <c r="F206" s="443">
        <f>'2022'!BW194</f>
        <v>0</v>
      </c>
      <c r="G206" s="442">
        <f>'2022'!BX194</f>
        <v>0</v>
      </c>
      <c r="H206" s="442">
        <f>'2022'!BY194</f>
        <v>0</v>
      </c>
      <c r="I206" s="442">
        <f>'2022'!BZ194</f>
        <v>0</v>
      </c>
      <c r="J206" s="502">
        <f t="shared" si="12"/>
        <v>0</v>
      </c>
      <c r="K206" s="444">
        <f>'2022'!CG194</f>
        <v>0</v>
      </c>
      <c r="L206" s="444">
        <f>'2022'!CJ194</f>
        <v>0</v>
      </c>
      <c r="M206" s="444">
        <f>'2022'!CM194</f>
        <v>0</v>
      </c>
      <c r="N206" s="444">
        <f t="shared" si="11"/>
        <v>0</v>
      </c>
      <c r="O206" s="444">
        <f>'2022'!CO194</f>
        <v>0</v>
      </c>
      <c r="Q206" s="444">
        <f t="shared" si="13"/>
        <v>0</v>
      </c>
    </row>
    <row r="207" spans="1:17" ht="15.75" x14ac:dyDescent="0.2">
      <c r="A207" s="437"/>
      <c r="B207" s="89" t="s">
        <v>225</v>
      </c>
      <c r="C207" s="447"/>
      <c r="D207" s="446"/>
      <c r="E207" s="446"/>
      <c r="F207" s="446"/>
      <c r="G207" s="447"/>
      <c r="H207" s="447"/>
      <c r="I207" s="447"/>
      <c r="J207" s="428">
        <f t="shared" si="12"/>
        <v>0</v>
      </c>
      <c r="K207" s="457"/>
      <c r="L207" s="457"/>
      <c r="M207" s="457"/>
      <c r="N207" s="444">
        <f t="shared" si="11"/>
        <v>0</v>
      </c>
      <c r="O207" s="457"/>
      <c r="Q207" s="444">
        <f t="shared" si="13"/>
        <v>0</v>
      </c>
    </row>
    <row r="208" spans="1:17" ht="56.25" customHeight="1" x14ac:dyDescent="0.2">
      <c r="A208" s="437">
        <v>169</v>
      </c>
      <c r="B208" s="458" t="s">
        <v>341</v>
      </c>
      <c r="C208" s="442">
        <f>'2022'!B196</f>
        <v>307.60000000000002</v>
      </c>
      <c r="D208" s="443">
        <f>'2022'!BU196</f>
        <v>318.13189699999998</v>
      </c>
      <c r="E208" s="443">
        <f>'2022'!BV196</f>
        <v>427</v>
      </c>
      <c r="F208" s="443">
        <f>'2022'!BW196</f>
        <v>535</v>
      </c>
      <c r="G208" s="442">
        <f>'2022'!BX196</f>
        <v>1.003887</v>
      </c>
      <c r="H208" s="442">
        <f>'2022'!BY196</f>
        <v>1.3472029999999999</v>
      </c>
      <c r="I208" s="442">
        <f>'2022'!BZ196</f>
        <v>1.7392717815344603</v>
      </c>
      <c r="J208" s="428">
        <f t="shared" si="12"/>
        <v>2.8037383177570092</v>
      </c>
      <c r="K208" s="444">
        <f>'2022'!CG196</f>
        <v>15</v>
      </c>
      <c r="L208" s="444">
        <f>'2022'!CJ196</f>
        <v>0</v>
      </c>
      <c r="M208" s="444">
        <f>'2022'!CM196</f>
        <v>0</v>
      </c>
      <c r="N208" s="444">
        <f t="shared" si="11"/>
        <v>15</v>
      </c>
      <c r="O208" s="444">
        <f>'2022'!CO196</f>
        <v>0</v>
      </c>
      <c r="Q208" s="444">
        <f t="shared" si="13"/>
        <v>15</v>
      </c>
    </row>
    <row r="209" spans="1:17" ht="47.25" customHeight="1" x14ac:dyDescent="0.2">
      <c r="A209" s="437">
        <v>170</v>
      </c>
      <c r="B209" s="458" t="s">
        <v>342</v>
      </c>
      <c r="C209" s="461">
        <f>'2022'!B197</f>
        <v>986.8</v>
      </c>
      <c r="D209" s="443">
        <f>'2022'!BU197</f>
        <v>2881.5563959999999</v>
      </c>
      <c r="E209" s="443">
        <f>'2022'!BV197</f>
        <v>3150</v>
      </c>
      <c r="F209" s="443">
        <f>'2022'!BW197</f>
        <v>3059</v>
      </c>
      <c r="G209" s="442">
        <f>'2022'!BX197</f>
        <v>2.919918</v>
      </c>
      <c r="H209" s="442">
        <f>'2022'!BY197</f>
        <v>3.1919360000000001</v>
      </c>
      <c r="I209" s="442">
        <f>'2022'!BZ197</f>
        <v>3.0999189298743413</v>
      </c>
      <c r="J209" s="428">
        <f t="shared" si="12"/>
        <v>6.9957502451781632</v>
      </c>
      <c r="K209" s="444">
        <f>'2022'!CG197</f>
        <v>214</v>
      </c>
      <c r="L209" s="444">
        <f>'2022'!CJ197</f>
        <v>0</v>
      </c>
      <c r="M209" s="444">
        <f>'2022'!CM197</f>
        <v>0</v>
      </c>
      <c r="N209" s="444">
        <f t="shared" si="11"/>
        <v>214</v>
      </c>
      <c r="O209" s="444">
        <f>'2022'!CO197</f>
        <v>0</v>
      </c>
      <c r="Q209" s="444">
        <f t="shared" si="13"/>
        <v>214</v>
      </c>
    </row>
    <row r="210" spans="1:17" ht="47.25" x14ac:dyDescent="0.2">
      <c r="A210" s="437">
        <v>171</v>
      </c>
      <c r="B210" s="458" t="s">
        <v>343</v>
      </c>
      <c r="C210" s="461">
        <f>'2022'!B198</f>
        <v>600.1</v>
      </c>
      <c r="D210" s="443">
        <f>'2022'!BU198</f>
        <v>1060.1020510000001</v>
      </c>
      <c r="E210" s="443">
        <f>'2022'!BV198</f>
        <v>1194</v>
      </c>
      <c r="F210" s="443">
        <f>'2022'!BW198</f>
        <v>1260</v>
      </c>
      <c r="G210" s="442">
        <f>'2022'!BX198</f>
        <v>1.7663800000000001</v>
      </c>
      <c r="H210" s="442">
        <f>'2022'!BY198</f>
        <v>1.9894860000000001</v>
      </c>
      <c r="I210" s="442">
        <f>'2022'!BZ198</f>
        <v>2.0996500583236126</v>
      </c>
      <c r="J210" s="428">
        <f t="shared" si="12"/>
        <v>6.9841269841269842</v>
      </c>
      <c r="K210" s="444">
        <f>'2022'!CG198</f>
        <v>88</v>
      </c>
      <c r="L210" s="444">
        <f>'2022'!CJ198</f>
        <v>0</v>
      </c>
      <c r="M210" s="444">
        <f>'2022'!CM198</f>
        <v>0</v>
      </c>
      <c r="N210" s="444">
        <f t="shared" si="11"/>
        <v>88</v>
      </c>
      <c r="O210" s="444">
        <f>'2022'!CO198</f>
        <v>0</v>
      </c>
      <c r="Q210" s="444">
        <f t="shared" si="13"/>
        <v>88</v>
      </c>
    </row>
    <row r="211" spans="1:17" ht="15.75" x14ac:dyDescent="0.2">
      <c r="A211" s="437"/>
      <c r="B211" s="89" t="s">
        <v>229</v>
      </c>
      <c r="C211" s="447"/>
      <c r="D211" s="446"/>
      <c r="E211" s="446"/>
      <c r="F211" s="446"/>
      <c r="G211" s="447"/>
      <c r="H211" s="447"/>
      <c r="I211" s="447"/>
      <c r="J211" s="428">
        <f t="shared" si="12"/>
        <v>0</v>
      </c>
      <c r="K211" s="457"/>
      <c r="L211" s="457"/>
      <c r="M211" s="457"/>
      <c r="N211" s="444">
        <f t="shared" si="11"/>
        <v>0</v>
      </c>
      <c r="O211" s="457"/>
      <c r="Q211" s="444">
        <f t="shared" si="13"/>
        <v>0</v>
      </c>
    </row>
    <row r="212" spans="1:17" ht="31.5" x14ac:dyDescent="0.2">
      <c r="A212" s="437">
        <v>172</v>
      </c>
      <c r="B212" s="458" t="s">
        <v>344</v>
      </c>
      <c r="C212" s="442">
        <f>'2022'!B200</f>
        <v>74.5</v>
      </c>
      <c r="D212" s="443">
        <f>'2022'!BU200</f>
        <v>348.47045900000001</v>
      </c>
      <c r="E212" s="443">
        <f>'2022'!BV200</f>
        <v>489</v>
      </c>
      <c r="F212" s="443">
        <f>'2022'!BW200</f>
        <v>500</v>
      </c>
      <c r="G212" s="442">
        <f>'2022'!BX200</f>
        <v>4.6774560000000003</v>
      </c>
      <c r="H212" s="442">
        <f>'2022'!BY200</f>
        <v>6.563758</v>
      </c>
      <c r="I212" s="442">
        <f>'2022'!BZ200</f>
        <v>6.7114093959731544</v>
      </c>
      <c r="J212" s="428">
        <f t="shared" si="12"/>
        <v>10</v>
      </c>
      <c r="K212" s="444">
        <f>'2022'!CG200</f>
        <v>50</v>
      </c>
      <c r="L212" s="444">
        <f>'2022'!CJ200</f>
        <v>0</v>
      </c>
      <c r="M212" s="444">
        <f>'2022'!CM200</f>
        <v>0</v>
      </c>
      <c r="N212" s="444">
        <f t="shared" si="11"/>
        <v>50</v>
      </c>
      <c r="O212" s="444">
        <f>'2022'!CO200</f>
        <v>0</v>
      </c>
      <c r="Q212" s="444">
        <f t="shared" si="13"/>
        <v>50</v>
      </c>
    </row>
    <row r="213" spans="1:17" ht="30.75" customHeight="1" x14ac:dyDescent="0.2">
      <c r="A213" s="437">
        <v>173</v>
      </c>
      <c r="B213" s="458" t="s">
        <v>231</v>
      </c>
      <c r="C213" s="442">
        <f>'2022'!B201</f>
        <v>85.9</v>
      </c>
      <c r="D213" s="443">
        <f>'2022'!BU201</f>
        <v>109.294304</v>
      </c>
      <c r="E213" s="443">
        <f>'2022'!BV201</f>
        <v>132</v>
      </c>
      <c r="F213" s="443">
        <f>'2022'!BW201</f>
        <v>136</v>
      </c>
      <c r="G213" s="442">
        <f>'2022'!BX201</f>
        <v>1.2211650000000001</v>
      </c>
      <c r="H213" s="442">
        <f>'2022'!BY201</f>
        <v>1.4748600000000001</v>
      </c>
      <c r="I213" s="442">
        <f>'2022'!BZ201</f>
        <v>1.5832363213038416</v>
      </c>
      <c r="J213" s="428">
        <f t="shared" si="12"/>
        <v>4.4117647058823533</v>
      </c>
      <c r="K213" s="444">
        <f>'2022'!CG201</f>
        <v>6</v>
      </c>
      <c r="L213" s="444">
        <f>'2022'!CJ201</f>
        <v>0</v>
      </c>
      <c r="M213" s="444">
        <f>'2022'!CM201</f>
        <v>0</v>
      </c>
      <c r="N213" s="444">
        <f t="shared" si="11"/>
        <v>6</v>
      </c>
      <c r="O213" s="444">
        <f>'2022'!CO201</f>
        <v>0</v>
      </c>
      <c r="Q213" s="444">
        <f t="shared" si="13"/>
        <v>6</v>
      </c>
    </row>
    <row r="214" spans="1:17" ht="67.5" customHeight="1" x14ac:dyDescent="0.2">
      <c r="A214" s="450">
        <v>174</v>
      </c>
      <c r="B214" s="116" t="s">
        <v>449</v>
      </c>
      <c r="C214" s="442">
        <f>'2022'!B202</f>
        <v>145.69999999999999</v>
      </c>
      <c r="D214" s="688">
        <f>'2022'!BU202</f>
        <v>508.37063599999999</v>
      </c>
      <c r="E214" s="688">
        <f>'2022'!BV202</f>
        <v>600</v>
      </c>
      <c r="F214" s="443">
        <f>'2022'!BW202</f>
        <v>257</v>
      </c>
      <c r="G214" s="690">
        <f>'2022'!BX202</f>
        <v>2.2878970000000001</v>
      </c>
      <c r="H214" s="690">
        <f>'2022'!BY202</f>
        <v>2.7002700000000002</v>
      </c>
      <c r="I214" s="442">
        <f>'2022'!BZ202</f>
        <v>1.7638984214138642</v>
      </c>
      <c r="J214" s="428">
        <f t="shared" si="12"/>
        <v>4.6692607003891053</v>
      </c>
      <c r="K214" s="444">
        <f>'2022'!CG202</f>
        <v>12</v>
      </c>
      <c r="L214" s="444">
        <f>'2022'!CJ202</f>
        <v>0</v>
      </c>
      <c r="M214" s="444">
        <f>'2022'!CM202</f>
        <v>0</v>
      </c>
      <c r="N214" s="444">
        <f t="shared" si="11"/>
        <v>12</v>
      </c>
      <c r="O214" s="444">
        <f>'2022'!CO202</f>
        <v>0</v>
      </c>
      <c r="Q214" s="444">
        <f t="shared" si="13"/>
        <v>12</v>
      </c>
    </row>
    <row r="215" spans="1:17" ht="69.75" customHeight="1" x14ac:dyDescent="0.2">
      <c r="A215" s="438">
        <v>175</v>
      </c>
      <c r="B215" s="116" t="s">
        <v>450</v>
      </c>
      <c r="C215" s="442">
        <f>'2022'!B203</f>
        <v>76.5</v>
      </c>
      <c r="D215" s="689"/>
      <c r="E215" s="689"/>
      <c r="F215" s="443">
        <f>'2022'!BW203</f>
        <v>184</v>
      </c>
      <c r="G215" s="691"/>
      <c r="H215" s="691"/>
      <c r="I215" s="442">
        <f>'2022'!BZ203</f>
        <v>2.4052287581699345</v>
      </c>
      <c r="J215" s="428">
        <f t="shared" si="12"/>
        <v>6.5217391304347823</v>
      </c>
      <c r="K215" s="444">
        <f>'2022'!CG203</f>
        <v>12</v>
      </c>
      <c r="L215" s="444">
        <f>'2022'!CJ203</f>
        <v>0</v>
      </c>
      <c r="M215" s="444">
        <f>'2022'!CM203</f>
        <v>0</v>
      </c>
      <c r="N215" s="444">
        <f t="shared" si="11"/>
        <v>12</v>
      </c>
      <c r="O215" s="444">
        <f>'2022'!CO203</f>
        <v>0</v>
      </c>
      <c r="Q215" s="444">
        <f t="shared" si="13"/>
        <v>12</v>
      </c>
    </row>
    <row r="216" spans="1:17" ht="31.5" x14ac:dyDescent="0.2">
      <c r="A216" s="437">
        <v>176</v>
      </c>
      <c r="B216" s="458" t="s">
        <v>346</v>
      </c>
      <c r="C216" s="442">
        <f>'2022'!B204</f>
        <v>161</v>
      </c>
      <c r="D216" s="443">
        <f>'2022'!BU204</f>
        <v>161.29165599999999</v>
      </c>
      <c r="E216" s="443">
        <f>'2022'!BV204</f>
        <v>0</v>
      </c>
      <c r="F216" s="443">
        <f>'2022'!BW204</f>
        <v>0</v>
      </c>
      <c r="G216" s="442">
        <f>'2022'!BX204</f>
        <v>0.91709700000000005</v>
      </c>
      <c r="H216" s="442">
        <f>'2022'!BY204</f>
        <v>0</v>
      </c>
      <c r="I216" s="442">
        <f>'2022'!BZ204</f>
        <v>0</v>
      </c>
      <c r="J216" s="428">
        <f t="shared" si="12"/>
        <v>0</v>
      </c>
      <c r="K216" s="444">
        <f>'2022'!CG204</f>
        <v>0</v>
      </c>
      <c r="L216" s="444">
        <f>'2022'!CJ204</f>
        <v>0</v>
      </c>
      <c r="M216" s="444">
        <f>'2022'!CM204</f>
        <v>0</v>
      </c>
      <c r="N216" s="444">
        <f t="shared" si="11"/>
        <v>0</v>
      </c>
      <c r="O216" s="444">
        <f>'2022'!CO204</f>
        <v>0</v>
      </c>
      <c r="Q216" s="444">
        <f t="shared" si="13"/>
        <v>0</v>
      </c>
    </row>
    <row r="217" spans="1:17" ht="47.25" x14ac:dyDescent="0.2">
      <c r="A217" s="437">
        <v>177</v>
      </c>
      <c r="B217" s="458" t="s">
        <v>347</v>
      </c>
      <c r="C217" s="442">
        <f>'2022'!B205</f>
        <v>121.011</v>
      </c>
      <c r="D217" s="443">
        <f>'2022'!BU205</f>
        <v>445.36364700000001</v>
      </c>
      <c r="E217" s="443">
        <f>'2022'!BV205</f>
        <v>509</v>
      </c>
      <c r="F217" s="443">
        <f>'2022'!BW205</f>
        <v>677</v>
      </c>
      <c r="G217" s="442">
        <f>'2022'!BX205</f>
        <v>3.6683829999999999</v>
      </c>
      <c r="H217" s="442">
        <f>'2022'!BY205</f>
        <v>4.0444329999999997</v>
      </c>
      <c r="I217" s="442">
        <f>'2022'!BZ205</f>
        <v>5.5945327284296473</v>
      </c>
      <c r="J217" s="428">
        <f t="shared" si="12"/>
        <v>7.9763663220088628</v>
      </c>
      <c r="K217" s="444">
        <f>'2022'!CG205</f>
        <v>54</v>
      </c>
      <c r="L217" s="444">
        <f>'2022'!CJ205</f>
        <v>0</v>
      </c>
      <c r="M217" s="444">
        <f>'2022'!CM205</f>
        <v>0</v>
      </c>
      <c r="N217" s="444">
        <f t="shared" si="11"/>
        <v>54</v>
      </c>
      <c r="O217" s="444">
        <f>'2022'!CO205</f>
        <v>0</v>
      </c>
      <c r="Q217" s="444">
        <f t="shared" si="13"/>
        <v>54</v>
      </c>
    </row>
    <row r="218" spans="1:17" ht="31.5" x14ac:dyDescent="0.2">
      <c r="A218" s="437">
        <v>178</v>
      </c>
      <c r="B218" s="458" t="s">
        <v>234</v>
      </c>
      <c r="C218" s="442">
        <f>'2022'!B206</f>
        <v>23.507999999999999</v>
      </c>
      <c r="D218" s="443">
        <f>'2022'!BU206</f>
        <v>71.523842000000002</v>
      </c>
      <c r="E218" s="443">
        <f>'2022'!BV206</f>
        <v>71</v>
      </c>
      <c r="F218" s="443">
        <f>'2022'!BW206</f>
        <v>78</v>
      </c>
      <c r="G218" s="442">
        <f>'2022'!BX206</f>
        <v>3.033242</v>
      </c>
      <c r="H218" s="442">
        <f>'2022'!BY206</f>
        <v>3.0110260000000002</v>
      </c>
      <c r="I218" s="442">
        <f>'2022'!BZ206</f>
        <v>3.3180193976518635</v>
      </c>
      <c r="J218" s="428">
        <f t="shared" si="12"/>
        <v>6.4102564102564097</v>
      </c>
      <c r="K218" s="444">
        <f>'2022'!CG206</f>
        <v>5</v>
      </c>
      <c r="L218" s="444">
        <f>'2022'!CJ206</f>
        <v>0</v>
      </c>
      <c r="M218" s="444">
        <f>'2022'!CM206</f>
        <v>0</v>
      </c>
      <c r="N218" s="444">
        <f t="shared" si="11"/>
        <v>5</v>
      </c>
      <c r="O218" s="444">
        <f>'2022'!CO206</f>
        <v>0</v>
      </c>
      <c r="Q218" s="444">
        <f t="shared" si="13"/>
        <v>5</v>
      </c>
    </row>
    <row r="219" spans="1:17" ht="31.5" x14ac:dyDescent="0.2">
      <c r="A219" s="438">
        <v>179</v>
      </c>
      <c r="B219" s="458" t="s">
        <v>337</v>
      </c>
      <c r="C219" s="442">
        <f>'2022'!B207</f>
        <v>182.6</v>
      </c>
      <c r="D219" s="443">
        <f>'2022'!BU207</f>
        <v>1435.646606</v>
      </c>
      <c r="E219" s="443">
        <f>'2022'!BV207</f>
        <v>1347</v>
      </c>
      <c r="F219" s="443">
        <f>'2022'!BW207</f>
        <v>1312</v>
      </c>
      <c r="G219" s="442">
        <f>'2022'!BX207</f>
        <v>7.862679</v>
      </c>
      <c r="H219" s="442">
        <f>'2022'!BY207</f>
        <v>7.3771839999999997</v>
      </c>
      <c r="I219" s="442">
        <f>'2022'!BZ207</f>
        <v>7.1851040525739327</v>
      </c>
      <c r="J219" s="428">
        <f t="shared" si="12"/>
        <v>7.1646341463414629</v>
      </c>
      <c r="K219" s="444">
        <f>'2022'!CG207</f>
        <v>94</v>
      </c>
      <c r="L219" s="444">
        <f>'2022'!CJ207</f>
        <v>0</v>
      </c>
      <c r="M219" s="444">
        <f>'2022'!CM207</f>
        <v>0</v>
      </c>
      <c r="N219" s="444">
        <f t="shared" si="11"/>
        <v>94</v>
      </c>
      <c r="O219" s="444">
        <f>'2022'!CO207</f>
        <v>0</v>
      </c>
      <c r="Q219" s="444">
        <f t="shared" si="13"/>
        <v>94</v>
      </c>
    </row>
    <row r="220" spans="1:17" ht="15.75" x14ac:dyDescent="0.2">
      <c r="A220" s="437"/>
      <c r="B220" s="89" t="s">
        <v>239</v>
      </c>
      <c r="C220" s="447"/>
      <c r="D220" s="446"/>
      <c r="E220" s="446"/>
      <c r="F220" s="446"/>
      <c r="G220" s="447"/>
      <c r="H220" s="447"/>
      <c r="I220" s="447"/>
      <c r="J220" s="428">
        <f t="shared" si="12"/>
        <v>0</v>
      </c>
      <c r="K220" s="457"/>
      <c r="L220" s="457"/>
      <c r="M220" s="457"/>
      <c r="N220" s="444">
        <f t="shared" si="11"/>
        <v>0</v>
      </c>
      <c r="O220" s="457"/>
      <c r="Q220" s="444">
        <f t="shared" si="13"/>
        <v>0</v>
      </c>
    </row>
    <row r="221" spans="1:17" ht="31.5" x14ac:dyDescent="0.2">
      <c r="A221" s="437">
        <v>180</v>
      </c>
      <c r="B221" s="458" t="s">
        <v>348</v>
      </c>
      <c r="C221" s="442">
        <f>'2022'!B209</f>
        <v>397</v>
      </c>
      <c r="D221" s="443">
        <f>'2022'!BU209</f>
        <v>261.80542000000003</v>
      </c>
      <c r="E221" s="443">
        <f>'2022'!BV209</f>
        <v>299</v>
      </c>
      <c r="F221" s="443">
        <f>'2022'!BW209</f>
        <v>322</v>
      </c>
      <c r="G221" s="442">
        <f>'2022'!BX209</f>
        <v>0.65945900000000002</v>
      </c>
      <c r="H221" s="442">
        <f>'2022'!BY209</f>
        <v>0.75314899999999996</v>
      </c>
      <c r="I221" s="442">
        <f>'2022'!BZ209</f>
        <v>0.81108312342569266</v>
      </c>
      <c r="J221" s="428">
        <f t="shared" si="12"/>
        <v>2.7950310559006213</v>
      </c>
      <c r="K221" s="444">
        <f>'2022'!CG209</f>
        <v>9</v>
      </c>
      <c r="L221" s="444">
        <f>'2022'!CJ209</f>
        <v>0</v>
      </c>
      <c r="M221" s="444">
        <f>'2022'!CM209</f>
        <v>0</v>
      </c>
      <c r="N221" s="444">
        <f t="shared" si="11"/>
        <v>9</v>
      </c>
      <c r="O221" s="444">
        <f>'2022'!CO209</f>
        <v>0</v>
      </c>
      <c r="Q221" s="444">
        <f t="shared" si="13"/>
        <v>9</v>
      </c>
    </row>
    <row r="222" spans="1:17" ht="47.25" x14ac:dyDescent="0.2">
      <c r="A222" s="450">
        <v>181</v>
      </c>
      <c r="B222" s="116" t="s">
        <v>451</v>
      </c>
      <c r="C222" s="442">
        <f>'2022'!B210</f>
        <v>283.51</v>
      </c>
      <c r="D222" s="688">
        <f>'2022'!BU210</f>
        <v>1088.3754879999999</v>
      </c>
      <c r="E222" s="688">
        <f>'2022'!BV210</f>
        <v>1092</v>
      </c>
      <c r="F222" s="443">
        <f>'2022'!BW210</f>
        <v>206</v>
      </c>
      <c r="G222" s="690">
        <f>'2022'!BX210</f>
        <v>0.60461600000000004</v>
      </c>
      <c r="H222" s="690">
        <f>'2022'!BY210</f>
        <v>0.63853000000000004</v>
      </c>
      <c r="I222" s="442">
        <f>'2022'!BZ210</f>
        <v>0.7266057634651335</v>
      </c>
      <c r="J222" s="428">
        <f t="shared" si="12"/>
        <v>2.912621359223301</v>
      </c>
      <c r="K222" s="444">
        <f>'2022'!CG210</f>
        <v>6</v>
      </c>
      <c r="L222" s="444">
        <f>'2022'!CJ210</f>
        <v>0</v>
      </c>
      <c r="M222" s="444">
        <f>'2022'!CM210</f>
        <v>0</v>
      </c>
      <c r="N222" s="444">
        <f t="shared" si="11"/>
        <v>4</v>
      </c>
      <c r="O222" s="444">
        <f>'2022'!CO210</f>
        <v>2</v>
      </c>
      <c r="Q222" s="444">
        <f t="shared" si="13"/>
        <v>4</v>
      </c>
    </row>
    <row r="223" spans="1:17" ht="47.25" x14ac:dyDescent="0.2">
      <c r="A223" s="450">
        <v>182</v>
      </c>
      <c r="B223" s="116" t="s">
        <v>452</v>
      </c>
      <c r="C223" s="442">
        <f>'2022'!B211</f>
        <v>17.29</v>
      </c>
      <c r="D223" s="692"/>
      <c r="E223" s="692"/>
      <c r="F223" s="443">
        <f>'2022'!BW211</f>
        <v>22</v>
      </c>
      <c r="G223" s="693"/>
      <c r="H223" s="693"/>
      <c r="I223" s="442">
        <f>'2022'!BZ211</f>
        <v>1.2724117987275883</v>
      </c>
      <c r="J223" s="428">
        <f t="shared" si="12"/>
        <v>4.5454545454545459</v>
      </c>
      <c r="K223" s="444">
        <f>'2022'!CG211</f>
        <v>1</v>
      </c>
      <c r="L223" s="444">
        <f>'2022'!CJ211</f>
        <v>0</v>
      </c>
      <c r="M223" s="444">
        <f>'2022'!CM211</f>
        <v>0</v>
      </c>
      <c r="N223" s="444">
        <f t="shared" si="11"/>
        <v>0</v>
      </c>
      <c r="O223" s="444">
        <f>'2022'!CO211</f>
        <v>1</v>
      </c>
      <c r="Q223" s="444">
        <f t="shared" si="13"/>
        <v>0</v>
      </c>
    </row>
    <row r="224" spans="1:17" ht="47.25" x14ac:dyDescent="0.2">
      <c r="A224" s="438">
        <v>183</v>
      </c>
      <c r="B224" s="116" t="s">
        <v>453</v>
      </c>
      <c r="C224" s="442">
        <f>'2022'!B212</f>
        <v>21.34</v>
      </c>
      <c r="D224" s="689"/>
      <c r="E224" s="689"/>
      <c r="F224" s="443">
        <f>'2022'!BW212</f>
        <v>26</v>
      </c>
      <c r="G224" s="691"/>
      <c r="H224" s="691"/>
      <c r="I224" s="442">
        <f>'2022'!BZ212</f>
        <v>1.2183692596063731</v>
      </c>
      <c r="J224" s="428">
        <f t="shared" si="12"/>
        <v>3.8461538461538463</v>
      </c>
      <c r="K224" s="444">
        <f>'2022'!CG212</f>
        <v>1</v>
      </c>
      <c r="L224" s="444">
        <f>'2022'!CJ212</f>
        <v>0</v>
      </c>
      <c r="M224" s="444">
        <f>'2022'!CM212</f>
        <v>0</v>
      </c>
      <c r="N224" s="444">
        <f t="shared" si="11"/>
        <v>0</v>
      </c>
      <c r="O224" s="444">
        <f>'2022'!CO212</f>
        <v>1</v>
      </c>
      <c r="Q224" s="444">
        <f t="shared" si="13"/>
        <v>0</v>
      </c>
    </row>
    <row r="225" spans="1:17" ht="63" x14ac:dyDescent="0.2">
      <c r="A225" s="437">
        <v>184</v>
      </c>
      <c r="B225" s="459" t="s">
        <v>355</v>
      </c>
      <c r="C225" s="442">
        <f>'2022'!B213</f>
        <v>398.80799999999999</v>
      </c>
      <c r="D225" s="443">
        <f>'2022'!BU213</f>
        <v>318.62301600000001</v>
      </c>
      <c r="E225" s="443">
        <f>'2022'!BV213</f>
        <v>323</v>
      </c>
      <c r="F225" s="443">
        <f>'2022'!BW213</f>
        <v>415</v>
      </c>
      <c r="G225" s="442">
        <f>'2022'!BX213</f>
        <v>0.91035100000000002</v>
      </c>
      <c r="H225" s="442">
        <f>'2022'!BY213</f>
        <v>0.92285700000000004</v>
      </c>
      <c r="I225" s="442">
        <f>'2022'!BZ213</f>
        <v>1.04060099095304</v>
      </c>
      <c r="J225" s="428">
        <f t="shared" si="12"/>
        <v>1.6867469879518073</v>
      </c>
      <c r="K225" s="444">
        <f>'2022'!CG213</f>
        <v>7</v>
      </c>
      <c r="L225" s="444">
        <f>'2022'!CJ213</f>
        <v>0</v>
      </c>
      <c r="M225" s="444">
        <f>'2022'!CM213</f>
        <v>0</v>
      </c>
      <c r="N225" s="444">
        <f t="shared" si="11"/>
        <v>7</v>
      </c>
      <c r="O225" s="444">
        <f>'2022'!CO213</f>
        <v>0</v>
      </c>
      <c r="Q225" s="444">
        <f t="shared" si="13"/>
        <v>7</v>
      </c>
    </row>
    <row r="226" spans="1:17" ht="47.25" x14ac:dyDescent="0.2">
      <c r="A226" s="450">
        <v>185</v>
      </c>
      <c r="B226" s="129" t="s">
        <v>454</v>
      </c>
      <c r="C226" s="442">
        <f>'2022'!B214</f>
        <v>379.44299999999998</v>
      </c>
      <c r="D226" s="443">
        <f>'2022'!BU214</f>
        <v>0</v>
      </c>
      <c r="E226" s="443">
        <f>'2022'!BV214</f>
        <v>0</v>
      </c>
      <c r="F226" s="443">
        <f>'2022'!BW214</f>
        <v>319</v>
      </c>
      <c r="G226" s="442">
        <f>'2022'!BX214</f>
        <v>0</v>
      </c>
      <c r="H226" s="442">
        <f>'2022'!BY214</f>
        <v>0</v>
      </c>
      <c r="I226" s="442">
        <f>'2022'!BZ214</f>
        <v>0.84070598218968329</v>
      </c>
      <c r="J226" s="428">
        <f t="shared" si="12"/>
        <v>2.8213166144200628</v>
      </c>
      <c r="K226" s="444">
        <f>'2022'!CG214</f>
        <v>9</v>
      </c>
      <c r="L226" s="444">
        <f>'2022'!CJ214</f>
        <v>0</v>
      </c>
      <c r="M226" s="444">
        <f>'2022'!CM214</f>
        <v>0</v>
      </c>
      <c r="N226" s="444">
        <f t="shared" si="11"/>
        <v>9</v>
      </c>
      <c r="O226" s="444">
        <f>'2022'!CO214</f>
        <v>0</v>
      </c>
      <c r="Q226" s="444">
        <f t="shared" si="13"/>
        <v>9</v>
      </c>
    </row>
    <row r="227" spans="1:17" ht="47.25" x14ac:dyDescent="0.2">
      <c r="A227" s="450">
        <v>186</v>
      </c>
      <c r="B227" s="129" t="s">
        <v>455</v>
      </c>
      <c r="C227" s="442">
        <f>'2022'!B215</f>
        <v>349.32100000000003</v>
      </c>
      <c r="D227" s="443">
        <f>'2022'!BU215</f>
        <v>0</v>
      </c>
      <c r="E227" s="443">
        <f>'2022'!BV215</f>
        <v>0</v>
      </c>
      <c r="F227" s="443">
        <f>'2022'!BW215</f>
        <v>300</v>
      </c>
      <c r="G227" s="442">
        <f>'2022'!BX215</f>
        <v>0</v>
      </c>
      <c r="H227" s="442">
        <f>'2022'!BY215</f>
        <v>0</v>
      </c>
      <c r="I227" s="442">
        <f>'2022'!BZ215</f>
        <v>0.85880894649906525</v>
      </c>
      <c r="J227" s="428">
        <f t="shared" si="12"/>
        <v>3</v>
      </c>
      <c r="K227" s="444">
        <f>'2022'!CG215</f>
        <v>9</v>
      </c>
      <c r="L227" s="444">
        <f>'2022'!CJ215</f>
        <v>0</v>
      </c>
      <c r="M227" s="444">
        <f>'2022'!CM215</f>
        <v>0</v>
      </c>
      <c r="N227" s="444">
        <f t="shared" si="11"/>
        <v>9</v>
      </c>
      <c r="O227" s="444">
        <f>'2022'!CO215</f>
        <v>0</v>
      </c>
      <c r="Q227" s="444">
        <f t="shared" si="13"/>
        <v>9</v>
      </c>
    </row>
    <row r="228" spans="1:17" ht="47.25" x14ac:dyDescent="0.2">
      <c r="A228" s="450">
        <v>187</v>
      </c>
      <c r="B228" s="129" t="s">
        <v>456</v>
      </c>
      <c r="C228" s="442">
        <f>'2022'!B216</f>
        <v>144.42500000000001</v>
      </c>
      <c r="D228" s="443">
        <f>'2022'!BU216</f>
        <v>0</v>
      </c>
      <c r="E228" s="443">
        <f>'2022'!BV216</f>
        <v>0</v>
      </c>
      <c r="F228" s="443">
        <f>'2022'!BW216</f>
        <v>117</v>
      </c>
      <c r="G228" s="442">
        <f>'2022'!BX216</f>
        <v>0</v>
      </c>
      <c r="H228" s="442">
        <f>'2022'!BY216</f>
        <v>0</v>
      </c>
      <c r="I228" s="442">
        <f>'2022'!BZ216</f>
        <v>0.81010905314176906</v>
      </c>
      <c r="J228" s="428">
        <f t="shared" si="12"/>
        <v>2.5641025641025639</v>
      </c>
      <c r="K228" s="444">
        <f>'2022'!CG216</f>
        <v>3</v>
      </c>
      <c r="L228" s="444">
        <f>'2022'!CJ216</f>
        <v>0</v>
      </c>
      <c r="M228" s="444">
        <f>'2022'!CM216</f>
        <v>0</v>
      </c>
      <c r="N228" s="444">
        <f t="shared" si="11"/>
        <v>3</v>
      </c>
      <c r="O228" s="444">
        <f>'2022'!CO216</f>
        <v>0</v>
      </c>
      <c r="Q228" s="444">
        <f t="shared" si="13"/>
        <v>3</v>
      </c>
    </row>
    <row r="229" spans="1:17" ht="47.25" x14ac:dyDescent="0.2">
      <c r="A229" s="450">
        <v>188</v>
      </c>
      <c r="B229" s="129" t="s">
        <v>457</v>
      </c>
      <c r="C229" s="442">
        <f>'2022'!B217</f>
        <v>289.97000000000003</v>
      </c>
      <c r="D229" s="443">
        <f>'2022'!BU217</f>
        <v>0</v>
      </c>
      <c r="E229" s="443">
        <f>'2022'!BV217</f>
        <v>0</v>
      </c>
      <c r="F229" s="443">
        <f>'2022'!BW217</f>
        <v>238</v>
      </c>
      <c r="G229" s="442">
        <f>'2022'!BX217</f>
        <v>0</v>
      </c>
      <c r="H229" s="442">
        <f>'2022'!BY217</f>
        <v>0</v>
      </c>
      <c r="I229" s="442">
        <f>'2022'!BZ217</f>
        <v>0.82077456288581574</v>
      </c>
      <c r="J229" s="428">
        <f t="shared" si="12"/>
        <v>2.9411764705882351</v>
      </c>
      <c r="K229" s="444">
        <f>'2022'!CG217</f>
        <v>7</v>
      </c>
      <c r="L229" s="444">
        <f>'2022'!CJ217</f>
        <v>0</v>
      </c>
      <c r="M229" s="444">
        <f>'2022'!CM217</f>
        <v>0</v>
      </c>
      <c r="N229" s="444">
        <f t="shared" si="11"/>
        <v>7</v>
      </c>
      <c r="O229" s="444">
        <f>'2022'!CO217</f>
        <v>0</v>
      </c>
      <c r="Q229" s="444">
        <f t="shared" si="13"/>
        <v>7</v>
      </c>
    </row>
    <row r="230" spans="1:17" ht="47.25" x14ac:dyDescent="0.2">
      <c r="A230" s="450">
        <v>189</v>
      </c>
      <c r="B230" s="129" t="s">
        <v>458</v>
      </c>
      <c r="C230" s="442">
        <f>'2022'!B218</f>
        <v>246.11</v>
      </c>
      <c r="D230" s="443">
        <f>'2022'!BU218</f>
        <v>0</v>
      </c>
      <c r="E230" s="443">
        <f>'2022'!BV218</f>
        <v>0</v>
      </c>
      <c r="F230" s="443">
        <f>'2022'!BW218</f>
        <v>293</v>
      </c>
      <c r="G230" s="442">
        <f>'2022'!BX218</f>
        <v>0</v>
      </c>
      <c r="H230" s="442">
        <f>'2022'!BY218</f>
        <v>0</v>
      </c>
      <c r="I230" s="442">
        <f>'2022'!BZ218</f>
        <v>1.1905245621876397</v>
      </c>
      <c r="J230" s="428">
        <f t="shared" si="12"/>
        <v>4.7781569965870307</v>
      </c>
      <c r="K230" s="444">
        <f>'2022'!CG218</f>
        <v>14</v>
      </c>
      <c r="L230" s="444">
        <f>'2022'!CJ218</f>
        <v>0</v>
      </c>
      <c r="M230" s="444">
        <f>'2022'!CM218</f>
        <v>0</v>
      </c>
      <c r="N230" s="444">
        <f t="shared" ref="N230:N272" si="14">K230-L230-M230-O230</f>
        <v>14</v>
      </c>
      <c r="O230" s="444">
        <f>'2022'!CO218</f>
        <v>0</v>
      </c>
      <c r="Q230" s="444">
        <f t="shared" si="13"/>
        <v>14</v>
      </c>
    </row>
    <row r="231" spans="1:17" ht="47.25" x14ac:dyDescent="0.2">
      <c r="A231" s="438">
        <v>190</v>
      </c>
      <c r="B231" s="473" t="s">
        <v>240</v>
      </c>
      <c r="C231" s="442">
        <f>'2022'!B219</f>
        <v>89.932000000000002</v>
      </c>
      <c r="D231" s="443">
        <f>'2022'!BU219</f>
        <v>0</v>
      </c>
      <c r="E231" s="443">
        <f>'2022'!BV219</f>
        <v>102</v>
      </c>
      <c r="F231" s="443">
        <f>'2022'!BW219</f>
        <v>104</v>
      </c>
      <c r="G231" s="442">
        <f>'2022'!BX219</f>
        <v>0</v>
      </c>
      <c r="H231" s="442">
        <f>'2022'!BY219</f>
        <v>1.1341939999999999</v>
      </c>
      <c r="I231" s="442">
        <f>'2022'!BZ219</f>
        <v>1.1564293021393941</v>
      </c>
      <c r="J231" s="428">
        <f t="shared" si="12"/>
        <v>4.8076923076923084</v>
      </c>
      <c r="K231" s="444">
        <f>'2022'!CG219</f>
        <v>5</v>
      </c>
      <c r="L231" s="444">
        <f>'2022'!CJ219</f>
        <v>0</v>
      </c>
      <c r="M231" s="444">
        <f>'2022'!CM219</f>
        <v>0</v>
      </c>
      <c r="N231" s="444">
        <f t="shared" si="14"/>
        <v>5</v>
      </c>
      <c r="O231" s="444">
        <f>'2022'!CO219</f>
        <v>0</v>
      </c>
      <c r="Q231" s="444">
        <f t="shared" si="13"/>
        <v>5</v>
      </c>
    </row>
    <row r="232" spans="1:17" ht="15.75" x14ac:dyDescent="0.2">
      <c r="A232" s="437"/>
      <c r="B232" s="89" t="s">
        <v>251</v>
      </c>
      <c r="C232" s="447"/>
      <c r="D232" s="446"/>
      <c r="E232" s="446"/>
      <c r="F232" s="446"/>
      <c r="G232" s="447"/>
      <c r="H232" s="447"/>
      <c r="I232" s="447"/>
      <c r="J232" s="428">
        <f t="shared" ref="J232:J272" si="15">IF(K232&gt;0,K232/F232*100,0)</f>
        <v>0</v>
      </c>
      <c r="K232" s="457"/>
      <c r="L232" s="457"/>
      <c r="M232" s="457"/>
      <c r="N232" s="444">
        <f t="shared" si="14"/>
        <v>0</v>
      </c>
      <c r="O232" s="457"/>
      <c r="Q232" s="444">
        <f t="shared" si="13"/>
        <v>0</v>
      </c>
    </row>
    <row r="233" spans="1:17" ht="47.25" customHeight="1" x14ac:dyDescent="0.2">
      <c r="A233" s="437">
        <v>191</v>
      </c>
      <c r="B233" s="458" t="s">
        <v>356</v>
      </c>
      <c r="C233" s="442">
        <f>'2022'!B221</f>
        <v>144.4</v>
      </c>
      <c r="D233" s="443">
        <f>'2022'!BU221</f>
        <v>296.19802900000002</v>
      </c>
      <c r="E233" s="443">
        <f>'2022'!BV221</f>
        <v>307</v>
      </c>
      <c r="F233" s="443">
        <f>'2022'!BW221</f>
        <v>302</v>
      </c>
      <c r="G233" s="442">
        <f>'2022'!BX221</f>
        <v>2.0512329999999999</v>
      </c>
      <c r="H233" s="442">
        <f>'2022'!BY221</f>
        <v>2.126039</v>
      </c>
      <c r="I233" s="442">
        <f>'2022'!BZ221</f>
        <v>2.0914127423822713</v>
      </c>
      <c r="J233" s="428">
        <f t="shared" si="15"/>
        <v>6.9536423841059598</v>
      </c>
      <c r="K233" s="444">
        <f>'2022'!CG221</f>
        <v>21</v>
      </c>
      <c r="L233" s="444">
        <f>'2022'!CJ221</f>
        <v>0</v>
      </c>
      <c r="M233" s="444">
        <f>'2022'!CM221</f>
        <v>0</v>
      </c>
      <c r="N233" s="444">
        <f t="shared" si="14"/>
        <v>21</v>
      </c>
      <c r="O233" s="444">
        <f>'2022'!CO221</f>
        <v>0</v>
      </c>
      <c r="Q233" s="444">
        <f t="shared" si="13"/>
        <v>21</v>
      </c>
    </row>
    <row r="234" spans="1:17" ht="63" x14ac:dyDescent="0.2">
      <c r="A234" s="437">
        <v>192</v>
      </c>
      <c r="B234" s="458" t="s">
        <v>357</v>
      </c>
      <c r="C234" s="442">
        <f>'2022'!B222</f>
        <v>18</v>
      </c>
      <c r="D234" s="443">
        <f>'2022'!BU222</f>
        <v>92.084427000000005</v>
      </c>
      <c r="E234" s="443">
        <f>'2022'!BV222</f>
        <v>177</v>
      </c>
      <c r="F234" s="443">
        <f>'2022'!BW222</f>
        <v>222</v>
      </c>
      <c r="G234" s="442">
        <f>'2022'!BX222</f>
        <v>5.1158010000000003</v>
      </c>
      <c r="H234" s="442">
        <f>'2022'!BY222</f>
        <v>9.8333329999999997</v>
      </c>
      <c r="I234" s="442">
        <f>'2022'!BZ222</f>
        <v>12.333333333333334</v>
      </c>
      <c r="J234" s="428">
        <f t="shared" si="15"/>
        <v>19.81981981981982</v>
      </c>
      <c r="K234" s="444">
        <f>'2022'!CG222</f>
        <v>44</v>
      </c>
      <c r="L234" s="444">
        <f>'2022'!CJ222</f>
        <v>0</v>
      </c>
      <c r="M234" s="444">
        <f>'2022'!CM222</f>
        <v>0</v>
      </c>
      <c r="N234" s="444">
        <f t="shared" si="14"/>
        <v>44</v>
      </c>
      <c r="O234" s="444">
        <f>'2022'!CO222</f>
        <v>0</v>
      </c>
      <c r="Q234" s="444">
        <f t="shared" si="13"/>
        <v>44</v>
      </c>
    </row>
    <row r="235" spans="1:17" ht="15.75" x14ac:dyDescent="0.2">
      <c r="A235" s="437"/>
      <c r="B235" s="89" t="s">
        <v>21</v>
      </c>
      <c r="C235" s="447"/>
      <c r="D235" s="446"/>
      <c r="E235" s="446"/>
      <c r="F235" s="446"/>
      <c r="G235" s="447"/>
      <c r="H235" s="447"/>
      <c r="I235" s="447"/>
      <c r="J235" s="428">
        <f t="shared" si="15"/>
        <v>0</v>
      </c>
      <c r="K235" s="457"/>
      <c r="L235" s="457"/>
      <c r="M235" s="457"/>
      <c r="N235" s="444">
        <f t="shared" si="14"/>
        <v>0</v>
      </c>
      <c r="O235" s="457"/>
      <c r="Q235" s="444">
        <f t="shared" si="13"/>
        <v>0</v>
      </c>
    </row>
    <row r="236" spans="1:17" ht="31.5" x14ac:dyDescent="0.2">
      <c r="A236" s="438">
        <v>193</v>
      </c>
      <c r="B236" s="458" t="s">
        <v>22</v>
      </c>
      <c r="C236" s="442">
        <f>'2022'!B224</f>
        <v>240</v>
      </c>
      <c r="D236" s="443">
        <f>'2022'!BU224</f>
        <v>0</v>
      </c>
      <c r="E236" s="443">
        <f>'2022'!BV224</f>
        <v>0</v>
      </c>
      <c r="F236" s="443">
        <f>'2022'!BW224</f>
        <v>0</v>
      </c>
      <c r="G236" s="442">
        <f>'2022'!BX224</f>
        <v>0</v>
      </c>
      <c r="H236" s="442">
        <f>'2022'!BY224</f>
        <v>0</v>
      </c>
      <c r="I236" s="442">
        <f>'2022'!BZ224</f>
        <v>0</v>
      </c>
      <c r="J236" s="428">
        <f t="shared" si="15"/>
        <v>0</v>
      </c>
      <c r="K236" s="444">
        <f>'2022'!CG224</f>
        <v>0</v>
      </c>
      <c r="L236" s="444">
        <f>'2022'!CJ224</f>
        <v>0</v>
      </c>
      <c r="M236" s="444">
        <f>'2022'!CM224</f>
        <v>0</v>
      </c>
      <c r="N236" s="444">
        <f t="shared" si="14"/>
        <v>0</v>
      </c>
      <c r="O236" s="444">
        <f>'2022'!CO224</f>
        <v>0</v>
      </c>
      <c r="Q236" s="444">
        <f t="shared" si="13"/>
        <v>0</v>
      </c>
    </row>
    <row r="237" spans="1:17" ht="15.75" x14ac:dyDescent="0.2">
      <c r="A237" s="472"/>
      <c r="B237" s="89" t="s">
        <v>29</v>
      </c>
      <c r="C237" s="447"/>
      <c r="D237" s="446"/>
      <c r="E237" s="446"/>
      <c r="F237" s="446"/>
      <c r="G237" s="447"/>
      <c r="H237" s="447"/>
      <c r="I237" s="447"/>
      <c r="J237" s="428">
        <f t="shared" si="15"/>
        <v>0</v>
      </c>
      <c r="K237" s="457"/>
      <c r="L237" s="457"/>
      <c r="M237" s="457"/>
      <c r="N237" s="444">
        <f t="shared" si="14"/>
        <v>0</v>
      </c>
      <c r="O237" s="457"/>
      <c r="Q237" s="444">
        <f t="shared" si="13"/>
        <v>0</v>
      </c>
    </row>
    <row r="238" spans="1:17" ht="63" x14ac:dyDescent="0.2">
      <c r="A238" s="472">
        <v>194</v>
      </c>
      <c r="B238" s="165" t="s">
        <v>358</v>
      </c>
      <c r="C238" s="442">
        <f>'2022'!B226</f>
        <v>33.299999999999997</v>
      </c>
      <c r="D238" s="688">
        <f>'2022'!BU226</f>
        <v>458.05758700000001</v>
      </c>
      <c r="E238" s="688">
        <f>'2022'!BV226</f>
        <v>466</v>
      </c>
      <c r="F238" s="443">
        <f>'2022'!BW226</f>
        <v>155</v>
      </c>
      <c r="G238" s="690">
        <f>'2022'!BX226</f>
        <v>7.0578979999999998</v>
      </c>
      <c r="H238" s="690">
        <f>'2022'!BY226</f>
        <v>7.1802770000000002</v>
      </c>
      <c r="I238" s="442">
        <f>'2022'!BZ226</f>
        <v>4.6546546546546548</v>
      </c>
      <c r="J238" s="428">
        <f t="shared" si="15"/>
        <v>7.741935483870968</v>
      </c>
      <c r="K238" s="444">
        <f>'2022'!CG226</f>
        <v>12</v>
      </c>
      <c r="L238" s="444">
        <f>'2022'!CJ226</f>
        <v>0</v>
      </c>
      <c r="M238" s="444">
        <f>'2022'!CM226</f>
        <v>0</v>
      </c>
      <c r="N238" s="444">
        <f t="shared" si="14"/>
        <v>12</v>
      </c>
      <c r="O238" s="444">
        <f>'2022'!CO226</f>
        <v>0</v>
      </c>
      <c r="Q238" s="444">
        <f t="shared" si="13"/>
        <v>12</v>
      </c>
    </row>
    <row r="239" spans="1:17" ht="63" x14ac:dyDescent="0.2">
      <c r="A239" s="472">
        <v>195</v>
      </c>
      <c r="B239" s="116" t="s">
        <v>359</v>
      </c>
      <c r="C239" s="442">
        <f>'2022'!B227</f>
        <v>31.3</v>
      </c>
      <c r="D239" s="689"/>
      <c r="E239" s="689"/>
      <c r="F239" s="443">
        <f>'2022'!BW227</f>
        <v>236</v>
      </c>
      <c r="G239" s="691"/>
      <c r="H239" s="691"/>
      <c r="I239" s="442">
        <f>'2022'!BZ227</f>
        <v>7.539936102236422</v>
      </c>
      <c r="J239" s="428">
        <f t="shared" si="15"/>
        <v>9.7457627118644066</v>
      </c>
      <c r="K239" s="444">
        <f>'2022'!CG227</f>
        <v>23</v>
      </c>
      <c r="L239" s="444">
        <f>'2022'!CJ227</f>
        <v>0</v>
      </c>
      <c r="M239" s="444">
        <f>'2022'!CM227</f>
        <v>0</v>
      </c>
      <c r="N239" s="444">
        <f t="shared" si="14"/>
        <v>23</v>
      </c>
      <c r="O239" s="444">
        <f>'2022'!CO227</f>
        <v>0</v>
      </c>
      <c r="Q239" s="444">
        <f t="shared" si="13"/>
        <v>23</v>
      </c>
    </row>
    <row r="240" spans="1:17" ht="47.25" x14ac:dyDescent="0.2">
      <c r="A240" s="472">
        <v>196</v>
      </c>
      <c r="B240" s="458" t="s">
        <v>30</v>
      </c>
      <c r="C240" s="442">
        <f>'2022'!B228</f>
        <v>34</v>
      </c>
      <c r="D240" s="443">
        <f>'2022'!BU228</f>
        <v>88.666884999999994</v>
      </c>
      <c r="E240" s="443">
        <f>'2022'!BV228</f>
        <v>88</v>
      </c>
      <c r="F240" s="443">
        <f>'2022'!BW228</f>
        <v>92</v>
      </c>
      <c r="G240" s="442">
        <f>'2022'!BX228</f>
        <v>2.60785</v>
      </c>
      <c r="H240" s="442">
        <f>'2022'!BY228</f>
        <v>2.5882350000000001</v>
      </c>
      <c r="I240" s="442">
        <f>'2022'!BZ228</f>
        <v>2.7058823529411766</v>
      </c>
      <c r="J240" s="428">
        <f t="shared" si="15"/>
        <v>6.5217391304347823</v>
      </c>
      <c r="K240" s="444">
        <f>'2022'!CG228</f>
        <v>6</v>
      </c>
      <c r="L240" s="444">
        <f>'2022'!CJ228</f>
        <v>0</v>
      </c>
      <c r="M240" s="444">
        <f>'2022'!CM228</f>
        <v>0</v>
      </c>
      <c r="N240" s="444">
        <f t="shared" si="14"/>
        <v>6</v>
      </c>
      <c r="O240" s="444">
        <f>'2022'!CO228</f>
        <v>0</v>
      </c>
      <c r="Q240" s="444">
        <f t="shared" si="13"/>
        <v>6</v>
      </c>
    </row>
    <row r="241" spans="1:17" ht="31.5" x14ac:dyDescent="0.2">
      <c r="A241" s="472">
        <v>197</v>
      </c>
      <c r="B241" s="458" t="s">
        <v>31</v>
      </c>
      <c r="C241" s="442">
        <f>'2022'!B229</f>
        <v>21.36</v>
      </c>
      <c r="D241" s="443">
        <f>'2022'!BU229</f>
        <v>207.533142</v>
      </c>
      <c r="E241" s="443">
        <f>'2022'!BV229</f>
        <v>204</v>
      </c>
      <c r="F241" s="443">
        <f>'2022'!BW229</f>
        <v>179</v>
      </c>
      <c r="G241" s="442">
        <f>'2022'!BX229</f>
        <v>9.7159720000000007</v>
      </c>
      <c r="H241" s="442">
        <f>'2022'!BY229</f>
        <v>9.5505619999999993</v>
      </c>
      <c r="I241" s="442">
        <f>'2022'!BZ229</f>
        <v>8.3801498127340821</v>
      </c>
      <c r="J241" s="428">
        <f t="shared" si="15"/>
        <v>11.731843575418994</v>
      </c>
      <c r="K241" s="444">
        <f>'2022'!CG229</f>
        <v>21</v>
      </c>
      <c r="L241" s="444">
        <f>'2022'!CJ229</f>
        <v>0</v>
      </c>
      <c r="M241" s="444">
        <f>'2022'!CM229</f>
        <v>0</v>
      </c>
      <c r="N241" s="444">
        <f t="shared" si="14"/>
        <v>21</v>
      </c>
      <c r="O241" s="444">
        <f>'2022'!CO229</f>
        <v>0</v>
      </c>
      <c r="Q241" s="444">
        <f t="shared" si="13"/>
        <v>21</v>
      </c>
    </row>
    <row r="242" spans="1:17" ht="31.5" x14ac:dyDescent="0.2">
      <c r="A242" s="472">
        <v>198</v>
      </c>
      <c r="B242" s="458" t="s">
        <v>34</v>
      </c>
      <c r="C242" s="442">
        <f>'2022'!B230</f>
        <v>254.54</v>
      </c>
      <c r="D242" s="443">
        <f>'2022'!BU230</f>
        <v>117.72081799999999</v>
      </c>
      <c r="E242" s="443">
        <f>'2022'!BV230</f>
        <v>228</v>
      </c>
      <c r="F242" s="443">
        <f>'2022'!BW230</f>
        <v>264</v>
      </c>
      <c r="G242" s="442">
        <f>'2022'!BX230</f>
        <v>0.459094</v>
      </c>
      <c r="H242" s="442">
        <f>'2022'!BY230</f>
        <v>0.88916600000000001</v>
      </c>
      <c r="I242" s="442">
        <f>'2022'!BZ230</f>
        <v>1.0371650821089025</v>
      </c>
      <c r="J242" s="428">
        <f t="shared" si="15"/>
        <v>2.6515151515151514</v>
      </c>
      <c r="K242" s="444">
        <f>'2022'!CG230</f>
        <v>7</v>
      </c>
      <c r="L242" s="444">
        <f>'2022'!CJ230</f>
        <v>1</v>
      </c>
      <c r="M242" s="444">
        <f>'2022'!CM230</f>
        <v>0</v>
      </c>
      <c r="N242" s="444">
        <f t="shared" si="14"/>
        <v>4</v>
      </c>
      <c r="O242" s="444">
        <f>'2022'!CO230</f>
        <v>2</v>
      </c>
      <c r="Q242" s="444">
        <f t="shared" si="13"/>
        <v>5</v>
      </c>
    </row>
    <row r="243" spans="1:17" ht="15.75" x14ac:dyDescent="0.2">
      <c r="A243" s="472"/>
      <c r="B243" s="89" t="s">
        <v>37</v>
      </c>
      <c r="C243" s="447"/>
      <c r="D243" s="446"/>
      <c r="E243" s="446"/>
      <c r="F243" s="446"/>
      <c r="G243" s="447"/>
      <c r="H243" s="447"/>
      <c r="I243" s="447"/>
      <c r="J243" s="428">
        <f t="shared" si="15"/>
        <v>0</v>
      </c>
      <c r="K243" s="457"/>
      <c r="L243" s="457"/>
      <c r="M243" s="457"/>
      <c r="N243" s="444">
        <f t="shared" si="14"/>
        <v>0</v>
      </c>
      <c r="O243" s="457"/>
      <c r="Q243" s="444">
        <f t="shared" si="13"/>
        <v>0</v>
      </c>
    </row>
    <row r="244" spans="1:17" ht="31.5" x14ac:dyDescent="0.2">
      <c r="A244" s="472">
        <v>199</v>
      </c>
      <c r="B244" s="458" t="s">
        <v>360</v>
      </c>
      <c r="C244" s="442">
        <f>'2022'!B232</f>
        <v>9.0289999999999999</v>
      </c>
      <c r="D244" s="443">
        <f>'2022'!BU232</f>
        <v>0.85345199999999999</v>
      </c>
      <c r="E244" s="443">
        <f>'2022'!BV232</f>
        <v>0</v>
      </c>
      <c r="F244" s="443">
        <f>'2022'!BW232</f>
        <v>16</v>
      </c>
      <c r="G244" s="442">
        <f>'2022'!BX232</f>
        <v>9.4522999999999996E-2</v>
      </c>
      <c r="H244" s="442">
        <f>'2022'!BY232</f>
        <v>0</v>
      </c>
      <c r="I244" s="442">
        <f>'2022'!BZ232</f>
        <v>1.772067781592646</v>
      </c>
      <c r="J244" s="428">
        <f t="shared" si="15"/>
        <v>0</v>
      </c>
      <c r="K244" s="444">
        <f>'2022'!CG232</f>
        <v>0</v>
      </c>
      <c r="L244" s="444">
        <f>'2022'!CJ232</f>
        <v>0</v>
      </c>
      <c r="M244" s="444">
        <f>'2022'!CM232</f>
        <v>0</v>
      </c>
      <c r="N244" s="444">
        <f t="shared" si="14"/>
        <v>0</v>
      </c>
      <c r="O244" s="444">
        <f>'2022'!CO232</f>
        <v>0</v>
      </c>
      <c r="Q244" s="444">
        <f t="shared" si="13"/>
        <v>0</v>
      </c>
    </row>
    <row r="245" spans="1:17" ht="31.5" x14ac:dyDescent="0.2">
      <c r="A245" s="438">
        <v>200</v>
      </c>
      <c r="B245" s="114" t="s">
        <v>361</v>
      </c>
      <c r="C245" s="442">
        <f>'2022'!B233</f>
        <v>19.600000000000001</v>
      </c>
      <c r="D245" s="443">
        <f>'2022'!BU233</f>
        <v>45.140320000000003</v>
      </c>
      <c r="E245" s="443">
        <f>'2022'!BV233</f>
        <v>51</v>
      </c>
      <c r="F245" s="443">
        <f>'2022'!BW233</f>
        <v>59</v>
      </c>
      <c r="G245" s="442">
        <f>'2022'!BX233</f>
        <v>2.303077</v>
      </c>
      <c r="H245" s="442">
        <f>'2022'!BY233</f>
        <v>2.6020409999999998</v>
      </c>
      <c r="I245" s="442">
        <f>'2022'!BZ233</f>
        <v>3.010204081632653</v>
      </c>
      <c r="J245" s="428">
        <f t="shared" si="15"/>
        <v>6.7796610169491522</v>
      </c>
      <c r="K245" s="444">
        <f>'2022'!CG233</f>
        <v>4</v>
      </c>
      <c r="L245" s="444">
        <f>'2022'!CJ233</f>
        <v>0</v>
      </c>
      <c r="M245" s="444">
        <f>'2022'!CM233</f>
        <v>0</v>
      </c>
      <c r="N245" s="444">
        <f t="shared" si="14"/>
        <v>4</v>
      </c>
      <c r="O245" s="444">
        <f>'2022'!CO233</f>
        <v>0</v>
      </c>
      <c r="Q245" s="444">
        <f t="shared" si="13"/>
        <v>4</v>
      </c>
    </row>
    <row r="246" spans="1:17" ht="31.5" x14ac:dyDescent="0.2">
      <c r="A246" s="437">
        <v>201</v>
      </c>
      <c r="B246" s="458" t="s">
        <v>44</v>
      </c>
      <c r="C246" s="442">
        <f>'2022'!B234</f>
        <v>10</v>
      </c>
      <c r="D246" s="443">
        <f>'2022'!BU234</f>
        <v>37.806140999999997</v>
      </c>
      <c r="E246" s="443">
        <f>'2022'!BV234</f>
        <v>29</v>
      </c>
      <c r="F246" s="443">
        <f>'2022'!BW234</f>
        <v>30</v>
      </c>
      <c r="G246" s="442">
        <f>'2022'!BX234</f>
        <v>3.743182</v>
      </c>
      <c r="H246" s="442">
        <f>'2022'!BY234</f>
        <v>2.8712870000000001</v>
      </c>
      <c r="I246" s="442">
        <f>'2022'!BZ234</f>
        <v>3</v>
      </c>
      <c r="J246" s="428">
        <f t="shared" si="15"/>
        <v>6.666666666666667</v>
      </c>
      <c r="K246" s="444">
        <f>'2022'!CG234</f>
        <v>2</v>
      </c>
      <c r="L246" s="444">
        <f>'2022'!CJ234</f>
        <v>0</v>
      </c>
      <c r="M246" s="444">
        <f>'2022'!CM234</f>
        <v>0</v>
      </c>
      <c r="N246" s="444">
        <f t="shared" si="14"/>
        <v>2</v>
      </c>
      <c r="O246" s="444">
        <f>'2022'!CO234</f>
        <v>0</v>
      </c>
      <c r="Q246" s="444">
        <f t="shared" si="13"/>
        <v>2</v>
      </c>
    </row>
    <row r="247" spans="1:17" ht="47.25" x14ac:dyDescent="0.2">
      <c r="A247" s="437">
        <v>202</v>
      </c>
      <c r="B247" s="458" t="s">
        <v>45</v>
      </c>
      <c r="C247" s="442">
        <f>'2022'!B235</f>
        <v>9.8000000000000007</v>
      </c>
      <c r="D247" s="443">
        <f>'2022'!BU235</f>
        <v>41.966090999999999</v>
      </c>
      <c r="E247" s="443">
        <f>'2022'!BV235</f>
        <v>65</v>
      </c>
      <c r="F247" s="443">
        <f>'2022'!BW235</f>
        <v>24</v>
      </c>
      <c r="G247" s="442">
        <f>'2022'!BX235</f>
        <v>4.282254</v>
      </c>
      <c r="H247" s="442">
        <f>'2022'!BY235</f>
        <v>6.6340070000000004</v>
      </c>
      <c r="I247" s="442">
        <f>'2022'!BZ235</f>
        <v>2.4489795918367343</v>
      </c>
      <c r="J247" s="428">
        <f t="shared" si="15"/>
        <v>4.1666666666666661</v>
      </c>
      <c r="K247" s="444">
        <f>'2022'!CG235</f>
        <v>1</v>
      </c>
      <c r="L247" s="444">
        <f>'2022'!CJ235</f>
        <v>0</v>
      </c>
      <c r="M247" s="444">
        <f>'2022'!CM235</f>
        <v>0</v>
      </c>
      <c r="N247" s="444">
        <f t="shared" si="14"/>
        <v>1</v>
      </c>
      <c r="O247" s="444">
        <f>'2022'!CO235</f>
        <v>0</v>
      </c>
      <c r="Q247" s="444">
        <f t="shared" si="13"/>
        <v>1</v>
      </c>
    </row>
    <row r="248" spans="1:17" ht="31.5" x14ac:dyDescent="0.2">
      <c r="A248" s="450">
        <v>203</v>
      </c>
      <c r="B248" s="116" t="s">
        <v>459</v>
      </c>
      <c r="C248" s="442">
        <f>'2022'!B236</f>
        <v>302.7</v>
      </c>
      <c r="D248" s="688">
        <f>'2022'!BU236</f>
        <v>28.930599000000001</v>
      </c>
      <c r="E248" s="688">
        <f>'2022'!BV236</f>
        <v>46</v>
      </c>
      <c r="F248" s="443">
        <f>'2022'!BW236</f>
        <v>0</v>
      </c>
      <c r="G248" s="690">
        <f>'2022'!BX236</f>
        <v>9.4052999999999998E-2</v>
      </c>
      <c r="H248" s="690">
        <f>'2022'!BY236</f>
        <v>0.14954500000000001</v>
      </c>
      <c r="I248" s="442">
        <f>'2022'!BZ236</f>
        <v>0</v>
      </c>
      <c r="J248" s="428">
        <f t="shared" si="15"/>
        <v>0</v>
      </c>
      <c r="K248" s="444">
        <f>'2022'!CG236</f>
        <v>0</v>
      </c>
      <c r="L248" s="444">
        <f>'2022'!CJ236</f>
        <v>0</v>
      </c>
      <c r="M248" s="444">
        <f>'2022'!CM236</f>
        <v>0</v>
      </c>
      <c r="N248" s="444">
        <f t="shared" si="14"/>
        <v>0</v>
      </c>
      <c r="O248" s="444">
        <f>'2022'!CO236</f>
        <v>0</v>
      </c>
      <c r="Q248" s="444">
        <f t="shared" si="13"/>
        <v>0</v>
      </c>
    </row>
    <row r="249" spans="1:17" ht="31.5" x14ac:dyDescent="0.2">
      <c r="A249" s="438">
        <v>204</v>
      </c>
      <c r="B249" s="116" t="s">
        <v>460</v>
      </c>
      <c r="C249" s="442">
        <f>'2022'!B237</f>
        <v>4.8</v>
      </c>
      <c r="D249" s="689"/>
      <c r="E249" s="689"/>
      <c r="F249" s="443">
        <f>'2022'!BW237</f>
        <v>7</v>
      </c>
      <c r="G249" s="691"/>
      <c r="H249" s="691"/>
      <c r="I249" s="442">
        <f>'2022'!BZ237</f>
        <v>1.4583333333333335</v>
      </c>
      <c r="J249" s="428">
        <f t="shared" si="15"/>
        <v>0</v>
      </c>
      <c r="K249" s="444">
        <f>'2022'!CG237</f>
        <v>0</v>
      </c>
      <c r="L249" s="444">
        <f>'2022'!CJ237</f>
        <v>0</v>
      </c>
      <c r="M249" s="444">
        <f>'2022'!CM237</f>
        <v>0</v>
      </c>
      <c r="N249" s="444">
        <f t="shared" si="14"/>
        <v>0</v>
      </c>
      <c r="O249" s="444">
        <f>'2022'!CO237</f>
        <v>0</v>
      </c>
      <c r="Q249" s="444">
        <f t="shared" si="13"/>
        <v>0</v>
      </c>
    </row>
    <row r="250" spans="1:17" ht="31.5" x14ac:dyDescent="0.2">
      <c r="A250" s="437">
        <v>205</v>
      </c>
      <c r="B250" s="458" t="s">
        <v>38</v>
      </c>
      <c r="C250" s="442">
        <f>'2022'!B238</f>
        <v>5.1580000000000004</v>
      </c>
      <c r="D250" s="443">
        <f>'2022'!BU238</f>
        <v>13.102134</v>
      </c>
      <c r="E250" s="443">
        <f>'2022'!BV238</f>
        <v>14</v>
      </c>
      <c r="F250" s="443">
        <f>'2022'!BW238</f>
        <v>11</v>
      </c>
      <c r="G250" s="442">
        <f>'2022'!BX238</f>
        <v>2.5441039999999999</v>
      </c>
      <c r="H250" s="442">
        <f>'2022'!BY238</f>
        <v>2.7184469999999998</v>
      </c>
      <c r="I250" s="442">
        <f>'2022'!BZ238</f>
        <v>2.1326095385808452</v>
      </c>
      <c r="J250" s="428">
        <f t="shared" si="15"/>
        <v>0</v>
      </c>
      <c r="K250" s="444">
        <f>'2022'!CG238</f>
        <v>0</v>
      </c>
      <c r="L250" s="444">
        <f>'2022'!CJ238</f>
        <v>0</v>
      </c>
      <c r="M250" s="444">
        <f>'2022'!CM238</f>
        <v>0</v>
      </c>
      <c r="N250" s="444">
        <f t="shared" si="14"/>
        <v>0</v>
      </c>
      <c r="O250" s="444">
        <f>'2022'!CO238</f>
        <v>0</v>
      </c>
      <c r="Q250" s="444">
        <f t="shared" si="13"/>
        <v>0</v>
      </c>
    </row>
    <row r="251" spans="1:17" ht="31.5" x14ac:dyDescent="0.2">
      <c r="A251" s="438">
        <v>206</v>
      </c>
      <c r="B251" s="458" t="s">
        <v>362</v>
      </c>
      <c r="C251" s="442">
        <f>'2022'!B239</f>
        <v>6.8</v>
      </c>
      <c r="D251" s="443">
        <f>'2022'!BU239</f>
        <v>15.036160000000001</v>
      </c>
      <c r="E251" s="443">
        <f>'2022'!BV239</f>
        <v>18</v>
      </c>
      <c r="F251" s="443">
        <f>'2022'!BW239</f>
        <v>16</v>
      </c>
      <c r="G251" s="442">
        <f>'2022'!BX239</f>
        <v>2.2112229999999999</v>
      </c>
      <c r="H251" s="442">
        <f>'2022'!BY239</f>
        <v>2.6470859999999998</v>
      </c>
      <c r="I251" s="442">
        <f>'2022'!BZ239</f>
        <v>2.3529411764705883</v>
      </c>
      <c r="J251" s="428">
        <f t="shared" si="15"/>
        <v>0</v>
      </c>
      <c r="K251" s="444">
        <f>'2022'!CG239</f>
        <v>0</v>
      </c>
      <c r="L251" s="444">
        <f>'2022'!CJ239</f>
        <v>0</v>
      </c>
      <c r="M251" s="444">
        <f>'2022'!CM239</f>
        <v>0</v>
      </c>
      <c r="N251" s="444">
        <f t="shared" si="14"/>
        <v>0</v>
      </c>
      <c r="O251" s="444">
        <f>'2022'!CO239</f>
        <v>0</v>
      </c>
      <c r="Q251" s="444">
        <f t="shared" si="13"/>
        <v>0</v>
      </c>
    </row>
    <row r="252" spans="1:17" ht="15.75" x14ac:dyDescent="0.2">
      <c r="A252" s="437"/>
      <c r="B252" s="89" t="s">
        <v>170</v>
      </c>
      <c r="C252" s="447"/>
      <c r="D252" s="446"/>
      <c r="E252" s="446"/>
      <c r="F252" s="446"/>
      <c r="G252" s="447"/>
      <c r="H252" s="447"/>
      <c r="I252" s="447"/>
      <c r="J252" s="428">
        <f t="shared" si="15"/>
        <v>0</v>
      </c>
      <c r="K252" s="457"/>
      <c r="L252" s="457"/>
      <c r="M252" s="457"/>
      <c r="N252" s="444">
        <f t="shared" si="14"/>
        <v>0</v>
      </c>
      <c r="O252" s="457"/>
      <c r="Q252" s="444">
        <f t="shared" si="13"/>
        <v>0</v>
      </c>
    </row>
    <row r="253" spans="1:17" ht="31.5" x14ac:dyDescent="0.2">
      <c r="A253" s="437">
        <v>207</v>
      </c>
      <c r="B253" s="458" t="s">
        <v>171</v>
      </c>
      <c r="C253" s="442">
        <f>'2022'!B241</f>
        <v>91.6</v>
      </c>
      <c r="D253" s="443">
        <f>'2022'!BU241</f>
        <v>174.393112</v>
      </c>
      <c r="E253" s="443">
        <f>'2022'!BV241</f>
        <v>183</v>
      </c>
      <c r="F253" s="443">
        <f>'2022'!BW241</f>
        <v>197</v>
      </c>
      <c r="G253" s="442">
        <f>'2022'!BX241</f>
        <v>1.8792359999999999</v>
      </c>
      <c r="H253" s="442">
        <f>'2022'!BY241</f>
        <v>1.9715579999999999</v>
      </c>
      <c r="I253" s="442">
        <f>'2022'!BZ241</f>
        <v>2.1506550218340612</v>
      </c>
      <c r="J253" s="428">
        <f t="shared" si="15"/>
        <v>6.5989847715736047</v>
      </c>
      <c r="K253" s="444">
        <f>'2022'!CG241</f>
        <v>13</v>
      </c>
      <c r="L253" s="444">
        <f>'2022'!CJ241</f>
        <v>0</v>
      </c>
      <c r="M253" s="444">
        <f>'2022'!CM241</f>
        <v>0</v>
      </c>
      <c r="N253" s="444">
        <f t="shared" si="14"/>
        <v>13</v>
      </c>
      <c r="O253" s="444">
        <f>'2022'!CO241</f>
        <v>0</v>
      </c>
      <c r="Q253" s="444">
        <f t="shared" si="13"/>
        <v>13</v>
      </c>
    </row>
    <row r="254" spans="1:17" ht="31.5" customHeight="1" x14ac:dyDescent="0.2">
      <c r="A254" s="437">
        <v>208</v>
      </c>
      <c r="B254" s="458" t="s">
        <v>172</v>
      </c>
      <c r="C254" s="442">
        <f>'2022'!B242</f>
        <v>347.2</v>
      </c>
      <c r="D254" s="443">
        <f>'2022'!BU242</f>
        <v>503.41549700000002</v>
      </c>
      <c r="E254" s="443">
        <f>'2022'!BV242</f>
        <v>438</v>
      </c>
      <c r="F254" s="443">
        <f>'2022'!BW242</f>
        <v>548</v>
      </c>
      <c r="G254" s="442">
        <f>'2022'!BX242</f>
        <v>1.449929</v>
      </c>
      <c r="H254" s="442">
        <f>'2022'!BY242</f>
        <v>1.2615209999999999</v>
      </c>
      <c r="I254" s="442">
        <f>'2022'!BZ242</f>
        <v>1.5783410138248848</v>
      </c>
      <c r="J254" s="428">
        <f t="shared" si="15"/>
        <v>3.6496350364963499</v>
      </c>
      <c r="K254" s="444">
        <f>'2022'!CG242</f>
        <v>20</v>
      </c>
      <c r="L254" s="444">
        <f>'2022'!CJ242</f>
        <v>2</v>
      </c>
      <c r="M254" s="444">
        <f>'2022'!CM242</f>
        <v>1</v>
      </c>
      <c r="N254" s="444">
        <f t="shared" si="14"/>
        <v>13</v>
      </c>
      <c r="O254" s="444">
        <f>'2022'!CO242</f>
        <v>4</v>
      </c>
      <c r="Q254" s="444">
        <f t="shared" ref="Q254:Q273" si="16">K254-M254-O254</f>
        <v>15</v>
      </c>
    </row>
    <row r="255" spans="1:17" ht="15.75" x14ac:dyDescent="0.2">
      <c r="A255" s="437"/>
      <c r="B255" s="89" t="s">
        <v>151</v>
      </c>
      <c r="C255" s="447"/>
      <c r="D255" s="446"/>
      <c r="E255" s="446"/>
      <c r="F255" s="446"/>
      <c r="G255" s="447"/>
      <c r="H255" s="447"/>
      <c r="I255" s="447"/>
      <c r="J255" s="428">
        <f t="shared" si="15"/>
        <v>0</v>
      </c>
      <c r="K255" s="457"/>
      <c r="L255" s="457"/>
      <c r="M255" s="457"/>
      <c r="N255" s="444">
        <f t="shared" si="14"/>
        <v>0</v>
      </c>
      <c r="O255" s="457"/>
      <c r="Q255" s="444">
        <f t="shared" si="16"/>
        <v>0</v>
      </c>
    </row>
    <row r="256" spans="1:17" ht="31.5" x14ac:dyDescent="0.2">
      <c r="A256" s="437">
        <v>209</v>
      </c>
      <c r="B256" s="458" t="s">
        <v>152</v>
      </c>
      <c r="C256" s="442">
        <f>'2022'!B244</f>
        <v>211.2</v>
      </c>
      <c r="D256" s="443">
        <f>'2022'!BU244</f>
        <v>0</v>
      </c>
      <c r="E256" s="443">
        <f>'2022'!BV244</f>
        <v>0</v>
      </c>
      <c r="F256" s="443">
        <f>'2022'!BW244</f>
        <v>0</v>
      </c>
      <c r="G256" s="442">
        <f>'2022'!BX244</f>
        <v>0</v>
      </c>
      <c r="H256" s="442">
        <f>'2022'!BY244</f>
        <v>0</v>
      </c>
      <c r="I256" s="442">
        <f>'2022'!BZ244</f>
        <v>0</v>
      </c>
      <c r="J256" s="428">
        <f t="shared" si="15"/>
        <v>0</v>
      </c>
      <c r="K256" s="444">
        <f>'2022'!CG244</f>
        <v>0</v>
      </c>
      <c r="L256" s="444">
        <f>'2022'!CJ244</f>
        <v>0</v>
      </c>
      <c r="M256" s="444">
        <f>'2022'!CM244</f>
        <v>0</v>
      </c>
      <c r="N256" s="444">
        <f t="shared" si="14"/>
        <v>0</v>
      </c>
      <c r="O256" s="444">
        <f>'2022'!CO244</f>
        <v>0</v>
      </c>
      <c r="Q256" s="444">
        <f t="shared" si="16"/>
        <v>0</v>
      </c>
    </row>
    <row r="257" spans="1:17" ht="15.75" x14ac:dyDescent="0.2">
      <c r="A257" s="437"/>
      <c r="B257" s="89" t="s">
        <v>254</v>
      </c>
      <c r="C257" s="447"/>
      <c r="D257" s="446"/>
      <c r="E257" s="446"/>
      <c r="F257" s="446"/>
      <c r="G257" s="447"/>
      <c r="H257" s="447"/>
      <c r="I257" s="447"/>
      <c r="J257" s="428">
        <f t="shared" si="15"/>
        <v>0</v>
      </c>
      <c r="K257" s="457"/>
      <c r="L257" s="457"/>
      <c r="M257" s="457"/>
      <c r="N257" s="444">
        <f t="shared" si="14"/>
        <v>0</v>
      </c>
      <c r="O257" s="457"/>
      <c r="Q257" s="444">
        <f t="shared" si="16"/>
        <v>0</v>
      </c>
    </row>
    <row r="258" spans="1:17" ht="66" customHeight="1" x14ac:dyDescent="0.2">
      <c r="A258" s="437">
        <v>210</v>
      </c>
      <c r="B258" s="458" t="s">
        <v>363</v>
      </c>
      <c r="C258" s="442">
        <f>'2022'!B246</f>
        <v>15.6</v>
      </c>
      <c r="D258" s="443">
        <f>'2022'!BU246</f>
        <v>49.9991455078125</v>
      </c>
      <c r="E258" s="443">
        <f>'2022'!BV246</f>
        <v>72</v>
      </c>
      <c r="F258" s="443">
        <f>'2022'!BW246</f>
        <v>73</v>
      </c>
      <c r="G258" s="442">
        <f>'2022'!BX246</f>
        <v>1.792084</v>
      </c>
      <c r="H258" s="442">
        <f>'2022'!BY246</f>
        <v>2.5806450000000001</v>
      </c>
      <c r="I258" s="442">
        <f>'2022'!BZ246</f>
        <v>4.6794871794871797</v>
      </c>
      <c r="J258" s="428">
        <f t="shared" si="15"/>
        <v>0</v>
      </c>
      <c r="K258" s="444">
        <f>'2022'!CG246</f>
        <v>0</v>
      </c>
      <c r="L258" s="444">
        <f>'2022'!CJ246</f>
        <v>0</v>
      </c>
      <c r="M258" s="444">
        <f>'2022'!CM246</f>
        <v>0</v>
      </c>
      <c r="N258" s="444">
        <f t="shared" si="14"/>
        <v>0</v>
      </c>
      <c r="O258" s="444">
        <f>'2022'!CO246</f>
        <v>0</v>
      </c>
      <c r="Q258" s="444">
        <f t="shared" si="16"/>
        <v>0</v>
      </c>
    </row>
    <row r="259" spans="1:17" ht="47.25" x14ac:dyDescent="0.2">
      <c r="A259" s="437">
        <v>211</v>
      </c>
      <c r="B259" s="458" t="s">
        <v>364</v>
      </c>
      <c r="C259" s="442">
        <f>'2022'!B247</f>
        <v>5.3</v>
      </c>
      <c r="D259" s="443">
        <f>'2022'!BU247</f>
        <v>50.131683000000002</v>
      </c>
      <c r="E259" s="443">
        <f>'2022'!BV247</f>
        <v>48</v>
      </c>
      <c r="F259" s="443">
        <f>'2022'!BW247</f>
        <v>58</v>
      </c>
      <c r="G259" s="442">
        <f>'2022'!BX247</f>
        <v>9.4588079999999994</v>
      </c>
      <c r="H259" s="442">
        <f>'2022'!BY247</f>
        <v>9.0566030000000008</v>
      </c>
      <c r="I259" s="442">
        <f>'2022'!BZ247</f>
        <v>10.943396226415095</v>
      </c>
      <c r="J259" s="428">
        <f t="shared" si="15"/>
        <v>13.793103448275861</v>
      </c>
      <c r="K259" s="444">
        <f>'2022'!CG247</f>
        <v>8</v>
      </c>
      <c r="L259" s="444">
        <f>'2022'!CJ247</f>
        <v>0</v>
      </c>
      <c r="M259" s="444">
        <f>'2022'!CM247</f>
        <v>0</v>
      </c>
      <c r="N259" s="444">
        <f t="shared" si="14"/>
        <v>8</v>
      </c>
      <c r="O259" s="444">
        <f>'2022'!CO247</f>
        <v>0</v>
      </c>
      <c r="Q259" s="444">
        <f t="shared" si="16"/>
        <v>8</v>
      </c>
    </row>
    <row r="260" spans="1:17" ht="47.25" x14ac:dyDescent="0.2">
      <c r="A260" s="437">
        <v>212</v>
      </c>
      <c r="B260" s="458" t="s">
        <v>365</v>
      </c>
      <c r="C260" s="442">
        <f>'2022'!B248</f>
        <v>3.2</v>
      </c>
      <c r="D260" s="443">
        <f>'2022'!BU248</f>
        <v>0</v>
      </c>
      <c r="E260" s="443">
        <f>'2022'!BV248</f>
        <v>35</v>
      </c>
      <c r="F260" s="443">
        <f>'2022'!BW248</f>
        <v>15</v>
      </c>
      <c r="G260" s="442">
        <f>'2022'!BX248</f>
        <v>0</v>
      </c>
      <c r="H260" s="442">
        <f>'2022'!BY248</f>
        <v>10.9375</v>
      </c>
      <c r="I260" s="442">
        <f>'2022'!BZ248</f>
        <v>4.6875</v>
      </c>
      <c r="J260" s="428">
        <f t="shared" si="15"/>
        <v>0</v>
      </c>
      <c r="K260" s="444">
        <f>'2022'!CG248</f>
        <v>0</v>
      </c>
      <c r="L260" s="444">
        <f>'2022'!CJ248</f>
        <v>0</v>
      </c>
      <c r="M260" s="444">
        <f>'2022'!CM248</f>
        <v>0</v>
      </c>
      <c r="N260" s="444">
        <f t="shared" si="14"/>
        <v>0</v>
      </c>
      <c r="O260" s="444">
        <f>'2022'!CO248</f>
        <v>0</v>
      </c>
      <c r="Q260" s="444">
        <f t="shared" si="16"/>
        <v>0</v>
      </c>
    </row>
    <row r="261" spans="1:17" ht="31.5" x14ac:dyDescent="0.2">
      <c r="A261" s="437">
        <v>213</v>
      </c>
      <c r="B261" s="458" t="s">
        <v>258</v>
      </c>
      <c r="C261" s="442">
        <f>'2022'!B249</f>
        <v>4</v>
      </c>
      <c r="D261" s="443">
        <f>'2022'!BU249</f>
        <v>32.703884000000002</v>
      </c>
      <c r="E261" s="443">
        <f>'2022'!BV249</f>
        <v>35</v>
      </c>
      <c r="F261" s="443">
        <f>'2022'!BW249</f>
        <v>33</v>
      </c>
      <c r="G261" s="442">
        <f>'2022'!BX249</f>
        <v>8.1759710000000005</v>
      </c>
      <c r="H261" s="442">
        <f>'2022'!BY249</f>
        <v>8.75</v>
      </c>
      <c r="I261" s="442">
        <f>'2022'!BZ249</f>
        <v>8.25</v>
      </c>
      <c r="J261" s="428">
        <f t="shared" si="15"/>
        <v>6.0606060606060606</v>
      </c>
      <c r="K261" s="444">
        <f>'2022'!CG249</f>
        <v>2</v>
      </c>
      <c r="L261" s="444">
        <f>'2022'!CJ249</f>
        <v>0</v>
      </c>
      <c r="M261" s="444">
        <f>'2022'!CM249</f>
        <v>0</v>
      </c>
      <c r="N261" s="444">
        <f t="shared" si="14"/>
        <v>2</v>
      </c>
      <c r="O261" s="444">
        <f>'2022'!CO249</f>
        <v>0</v>
      </c>
      <c r="Q261" s="444">
        <f t="shared" si="16"/>
        <v>2</v>
      </c>
    </row>
    <row r="262" spans="1:17" ht="31.5" x14ac:dyDescent="0.2">
      <c r="A262" s="437">
        <v>214</v>
      </c>
      <c r="B262" s="458" t="s">
        <v>262</v>
      </c>
      <c r="C262" s="461">
        <f>'2022'!B250</f>
        <v>3.52</v>
      </c>
      <c r="D262" s="443">
        <f>'2022'!BU250</f>
        <v>5.5755340000000002</v>
      </c>
      <c r="E262" s="443">
        <f>'2022'!BV250</f>
        <v>6</v>
      </c>
      <c r="F262" s="443">
        <f>'2022'!BW250</f>
        <v>4</v>
      </c>
      <c r="G262" s="442">
        <f>'2022'!BX250</f>
        <v>1.583958</v>
      </c>
      <c r="H262" s="442">
        <f>'2022'!BY250</f>
        <v>1.704545</v>
      </c>
      <c r="I262" s="442">
        <f>'2022'!BZ250</f>
        <v>1.1363636363636365</v>
      </c>
      <c r="J262" s="428">
        <f t="shared" si="15"/>
        <v>0</v>
      </c>
      <c r="K262" s="444">
        <f>'2022'!CG250</f>
        <v>0</v>
      </c>
      <c r="L262" s="444">
        <f>'2022'!CJ250</f>
        <v>0</v>
      </c>
      <c r="M262" s="444">
        <f>'2022'!CM250</f>
        <v>0</v>
      </c>
      <c r="N262" s="444">
        <f t="shared" si="14"/>
        <v>0</v>
      </c>
      <c r="O262" s="444">
        <f>'2022'!CO250</f>
        <v>0</v>
      </c>
      <c r="Q262" s="444">
        <f t="shared" si="16"/>
        <v>0</v>
      </c>
    </row>
    <row r="263" spans="1:17" ht="78.75" x14ac:dyDescent="0.2">
      <c r="A263" s="437">
        <v>215</v>
      </c>
      <c r="B263" s="458" t="s">
        <v>261</v>
      </c>
      <c r="C263" s="442">
        <f>'2022'!B251</f>
        <v>7.2</v>
      </c>
      <c r="D263" s="443">
        <f>'2022'!BU251</f>
        <v>80.270576000000005</v>
      </c>
      <c r="E263" s="443">
        <f>'2022'!BV251</f>
        <v>79</v>
      </c>
      <c r="F263" s="443">
        <f>'2022'!BW251</f>
        <v>71</v>
      </c>
      <c r="G263" s="442">
        <f>'2022'!BX251</f>
        <v>11.148690999999999</v>
      </c>
      <c r="H263" s="442">
        <f>'2022'!BY251</f>
        <v>10.972223</v>
      </c>
      <c r="I263" s="442">
        <f>'2022'!BZ251</f>
        <v>9.8611111111111107</v>
      </c>
      <c r="J263" s="428">
        <f t="shared" si="15"/>
        <v>11.267605633802818</v>
      </c>
      <c r="K263" s="444">
        <f>'2022'!CG251</f>
        <v>8</v>
      </c>
      <c r="L263" s="444">
        <f>'2022'!CJ251</f>
        <v>0</v>
      </c>
      <c r="M263" s="444">
        <f>'2022'!CM251</f>
        <v>0</v>
      </c>
      <c r="N263" s="444">
        <f t="shared" si="14"/>
        <v>8</v>
      </c>
      <c r="O263" s="444">
        <f>'2022'!CO251</f>
        <v>0</v>
      </c>
      <c r="Q263" s="444">
        <f t="shared" si="16"/>
        <v>8</v>
      </c>
    </row>
    <row r="264" spans="1:17" ht="34.5" customHeight="1" x14ac:dyDescent="0.2">
      <c r="A264" s="437">
        <v>216</v>
      </c>
      <c r="B264" s="458" t="s">
        <v>259</v>
      </c>
      <c r="C264" s="442">
        <f>'2022'!B252</f>
        <v>9.4</v>
      </c>
      <c r="D264" s="443">
        <f>'2022'!BU252</f>
        <v>46.543765999999998</v>
      </c>
      <c r="E264" s="443">
        <f>'2022'!BV252</f>
        <v>47</v>
      </c>
      <c r="F264" s="443">
        <f>'2022'!BW252</f>
        <v>50</v>
      </c>
      <c r="G264" s="442">
        <f>'2022'!BX252</f>
        <v>4.9514649999999998</v>
      </c>
      <c r="H264" s="442">
        <f>'2022'!BY252</f>
        <v>5</v>
      </c>
      <c r="I264" s="442">
        <f>'2022'!BZ252</f>
        <v>5.3191489361702127</v>
      </c>
      <c r="J264" s="428">
        <f t="shared" si="15"/>
        <v>8</v>
      </c>
      <c r="K264" s="444">
        <f>'2022'!CG252</f>
        <v>4</v>
      </c>
      <c r="L264" s="444">
        <f>'2022'!CJ252</f>
        <v>0</v>
      </c>
      <c r="M264" s="444">
        <f>'2022'!CM252</f>
        <v>0</v>
      </c>
      <c r="N264" s="444">
        <f t="shared" si="14"/>
        <v>4</v>
      </c>
      <c r="O264" s="444">
        <f>'2022'!CO252</f>
        <v>0</v>
      </c>
      <c r="Q264" s="444">
        <f t="shared" si="16"/>
        <v>4</v>
      </c>
    </row>
    <row r="265" spans="1:17" ht="63" x14ac:dyDescent="0.2">
      <c r="A265" s="474">
        <v>217</v>
      </c>
      <c r="B265" s="458" t="s">
        <v>255</v>
      </c>
      <c r="C265" s="442">
        <f>'2022'!B253</f>
        <v>29.6</v>
      </c>
      <c r="D265" s="443">
        <f>'2022'!BU253</f>
        <v>132.193298</v>
      </c>
      <c r="E265" s="443">
        <f>'2022'!BV253</f>
        <v>129</v>
      </c>
      <c r="F265" s="443">
        <f>'2022'!BW253</f>
        <v>78</v>
      </c>
      <c r="G265" s="442">
        <f>'2022'!BX253</f>
        <v>4.4659899999999997</v>
      </c>
      <c r="H265" s="442">
        <f>'2022'!BY253</f>
        <v>4.3581079999999996</v>
      </c>
      <c r="I265" s="442">
        <f>'2022'!BZ253</f>
        <v>2.6351351351351351</v>
      </c>
      <c r="J265" s="428">
        <f t="shared" si="15"/>
        <v>6.4102564102564097</v>
      </c>
      <c r="K265" s="444">
        <f>'2022'!CG253</f>
        <v>5</v>
      </c>
      <c r="L265" s="444">
        <f>'2022'!CJ253</f>
        <v>0</v>
      </c>
      <c r="M265" s="444">
        <f>'2022'!CM253</f>
        <v>0</v>
      </c>
      <c r="N265" s="444">
        <f t="shared" si="14"/>
        <v>5</v>
      </c>
      <c r="O265" s="444">
        <f>'2022'!CO253</f>
        <v>0</v>
      </c>
      <c r="Q265" s="444">
        <f t="shared" si="16"/>
        <v>5</v>
      </c>
    </row>
    <row r="266" spans="1:17" ht="34.5" customHeight="1" x14ac:dyDescent="0.2">
      <c r="A266" s="474">
        <v>218</v>
      </c>
      <c r="B266" s="458" t="s">
        <v>263</v>
      </c>
      <c r="C266" s="442">
        <f>'2022'!B254</f>
        <v>23.164000000000001</v>
      </c>
      <c r="D266" s="443">
        <f>'2022'!BU254</f>
        <v>114.300072</v>
      </c>
      <c r="E266" s="443">
        <f>'2022'!BV254</f>
        <v>112</v>
      </c>
      <c r="F266" s="443">
        <f>'2022'!BW254</f>
        <v>117</v>
      </c>
      <c r="G266" s="442">
        <f>'2022'!BX254</f>
        <v>4.9267269999999996</v>
      </c>
      <c r="H266" s="442">
        <f>'2022'!BY254</f>
        <v>4.8275860000000002</v>
      </c>
      <c r="I266" s="442">
        <f>'2022'!BZ254</f>
        <v>5.0509411155240889</v>
      </c>
      <c r="J266" s="428">
        <f t="shared" si="15"/>
        <v>6.8376068376068382</v>
      </c>
      <c r="K266" s="444">
        <f>'2022'!CG254</f>
        <v>8</v>
      </c>
      <c r="L266" s="444">
        <f>'2022'!CJ254</f>
        <v>0</v>
      </c>
      <c r="M266" s="444">
        <f>'2022'!CM254</f>
        <v>0</v>
      </c>
      <c r="N266" s="444">
        <f t="shared" si="14"/>
        <v>8</v>
      </c>
      <c r="O266" s="444">
        <f>'2022'!CO254</f>
        <v>0</v>
      </c>
      <c r="Q266" s="444">
        <f t="shared" si="16"/>
        <v>8</v>
      </c>
    </row>
    <row r="267" spans="1:17" ht="63" x14ac:dyDescent="0.2">
      <c r="A267" s="474">
        <v>219</v>
      </c>
      <c r="B267" s="458" t="s">
        <v>260</v>
      </c>
      <c r="C267" s="442">
        <f>'2022'!B255</f>
        <v>11.4</v>
      </c>
      <c r="D267" s="443">
        <f>'2022'!BU255</f>
        <v>0</v>
      </c>
      <c r="E267" s="443">
        <f>'2022'!BV255</f>
        <v>6</v>
      </c>
      <c r="F267" s="443">
        <f>'2022'!BW255</f>
        <v>9</v>
      </c>
      <c r="G267" s="442">
        <f>'2022'!BX255</f>
        <v>0</v>
      </c>
      <c r="H267" s="442">
        <f>'2022'!BY255</f>
        <v>0.52631600000000001</v>
      </c>
      <c r="I267" s="442">
        <f>'2022'!BZ255</f>
        <v>0.78947368421052633</v>
      </c>
      <c r="J267" s="428">
        <f t="shared" si="15"/>
        <v>0</v>
      </c>
      <c r="K267" s="444">
        <f>'2022'!CG255</f>
        <v>0</v>
      </c>
      <c r="L267" s="444">
        <f>'2022'!CJ255</f>
        <v>0</v>
      </c>
      <c r="M267" s="444">
        <f>'2022'!CM255</f>
        <v>0</v>
      </c>
      <c r="N267" s="444">
        <f t="shared" si="14"/>
        <v>0</v>
      </c>
      <c r="O267" s="444">
        <f>'2022'!CO255</f>
        <v>0</v>
      </c>
      <c r="Q267" s="444">
        <f t="shared" si="16"/>
        <v>0</v>
      </c>
    </row>
    <row r="268" spans="1:17" ht="57.75" customHeight="1" x14ac:dyDescent="0.2">
      <c r="A268" s="474">
        <v>220</v>
      </c>
      <c r="B268" s="116" t="s">
        <v>366</v>
      </c>
      <c r="C268" s="442">
        <f>'2022'!B256</f>
        <v>23.773</v>
      </c>
      <c r="D268" s="443">
        <f>'2022'!BU256</f>
        <v>51.407127000000003</v>
      </c>
      <c r="E268" s="443">
        <f>'2022'!BV256</f>
        <v>45</v>
      </c>
      <c r="F268" s="443">
        <f>'2022'!BW256</f>
        <v>59</v>
      </c>
      <c r="G268" s="442">
        <f>'2022'!BX256</f>
        <v>2.149127</v>
      </c>
      <c r="H268" s="442">
        <f>'2022'!BY256</f>
        <v>1.8812709999999999</v>
      </c>
      <c r="I268" s="442">
        <f>'2022'!BZ256</f>
        <v>2.4818070920792494</v>
      </c>
      <c r="J268" s="428">
        <f t="shared" si="15"/>
        <v>6.7796610169491522</v>
      </c>
      <c r="K268" s="444">
        <f>'2022'!CG256</f>
        <v>4</v>
      </c>
      <c r="L268" s="444">
        <f>'2022'!CJ256</f>
        <v>0</v>
      </c>
      <c r="M268" s="444">
        <f>'2022'!CM256</f>
        <v>0</v>
      </c>
      <c r="N268" s="444">
        <f t="shared" si="14"/>
        <v>4</v>
      </c>
      <c r="O268" s="444">
        <f>'2022'!CO256</f>
        <v>0</v>
      </c>
      <c r="Q268" s="444">
        <f t="shared" si="16"/>
        <v>4</v>
      </c>
    </row>
    <row r="269" spans="1:17" ht="63" x14ac:dyDescent="0.2">
      <c r="A269" s="474">
        <v>221</v>
      </c>
      <c r="B269" s="458" t="s">
        <v>367</v>
      </c>
      <c r="C269" s="442">
        <f>'2022'!B257</f>
        <v>12.676</v>
      </c>
      <c r="D269" s="443">
        <f>'2022'!BU257</f>
        <v>53.246223000000001</v>
      </c>
      <c r="E269" s="443">
        <f>'2022'!BV257</f>
        <v>51</v>
      </c>
      <c r="F269" s="443">
        <f>'2022'!BW257</f>
        <v>78</v>
      </c>
      <c r="G269" s="442">
        <f>'2022'!BX257</f>
        <v>4.1709399999999999</v>
      </c>
      <c r="H269" s="442">
        <f>'2022'!BY257</f>
        <v>3.9949870000000001</v>
      </c>
      <c r="I269" s="442">
        <f>'2022'!BZ257</f>
        <v>6.1533606816030293</v>
      </c>
      <c r="J269" s="428">
        <f t="shared" si="15"/>
        <v>8.9743589743589745</v>
      </c>
      <c r="K269" s="444">
        <f>'2022'!CG257</f>
        <v>7</v>
      </c>
      <c r="L269" s="444">
        <f>'2022'!CJ257</f>
        <v>0</v>
      </c>
      <c r="M269" s="444">
        <f>'2022'!CM257</f>
        <v>0</v>
      </c>
      <c r="N269" s="444">
        <f t="shared" si="14"/>
        <v>7</v>
      </c>
      <c r="O269" s="444">
        <f>'2022'!CO257</f>
        <v>0</v>
      </c>
      <c r="Q269" s="444">
        <f t="shared" si="16"/>
        <v>7</v>
      </c>
    </row>
    <row r="270" spans="1:17" ht="45.75" customHeight="1" x14ac:dyDescent="0.2">
      <c r="A270" s="474">
        <v>222</v>
      </c>
      <c r="B270" s="458" t="s">
        <v>368</v>
      </c>
      <c r="C270" s="442">
        <f>'2022'!B258</f>
        <v>40.1</v>
      </c>
      <c r="D270" s="443">
        <f>'2022'!BU258</f>
        <v>75.445212999999995</v>
      </c>
      <c r="E270" s="443">
        <f>'2022'!BV258</f>
        <v>106</v>
      </c>
      <c r="F270" s="443">
        <f>'2022'!BW258</f>
        <v>135</v>
      </c>
      <c r="G270" s="442">
        <f>'2022'!BX258</f>
        <v>1.58832</v>
      </c>
      <c r="H270" s="442">
        <f>'2022'!BY258</f>
        <v>2.2683499999999999</v>
      </c>
      <c r="I270" s="442">
        <f>'2022'!BZ258</f>
        <v>3.3665835411471319</v>
      </c>
      <c r="J270" s="428">
        <f t="shared" si="15"/>
        <v>6.666666666666667</v>
      </c>
      <c r="K270" s="444">
        <f>'2022'!CG258</f>
        <v>9</v>
      </c>
      <c r="L270" s="444">
        <f>'2022'!CJ258</f>
        <v>0</v>
      </c>
      <c r="M270" s="444">
        <f>'2022'!CM258</f>
        <v>0</v>
      </c>
      <c r="N270" s="444">
        <f t="shared" si="14"/>
        <v>9</v>
      </c>
      <c r="O270" s="444">
        <f>'2022'!CO258</f>
        <v>0</v>
      </c>
      <c r="Q270" s="444">
        <f t="shared" si="16"/>
        <v>9</v>
      </c>
    </row>
    <row r="271" spans="1:17" ht="34.5" customHeight="1" x14ac:dyDescent="0.2">
      <c r="A271" s="474">
        <v>223</v>
      </c>
      <c r="B271" s="114" t="s">
        <v>264</v>
      </c>
      <c r="C271" s="442">
        <f>'2022'!B259</f>
        <v>34.82</v>
      </c>
      <c r="D271" s="443">
        <f>'2022'!BU259</f>
        <v>0</v>
      </c>
      <c r="E271" s="443">
        <f>'2022'!BV259</f>
        <v>100</v>
      </c>
      <c r="F271" s="443">
        <f>'2022'!BW259</f>
        <v>115</v>
      </c>
      <c r="G271" s="442">
        <f>'2022'!BX259</f>
        <v>0</v>
      </c>
      <c r="H271" s="442">
        <f>'2022'!BY259</f>
        <v>2.7825419999999998</v>
      </c>
      <c r="I271" s="442">
        <f>'2022'!BZ259</f>
        <v>3.3026995979322229</v>
      </c>
      <c r="J271" s="428">
        <f t="shared" si="15"/>
        <v>6.9565217391304346</v>
      </c>
      <c r="K271" s="444">
        <f>'2022'!CG259</f>
        <v>8</v>
      </c>
      <c r="L271" s="444">
        <f>'2022'!CJ259</f>
        <v>0</v>
      </c>
      <c r="M271" s="444">
        <f>'2022'!CM259</f>
        <v>0</v>
      </c>
      <c r="N271" s="444">
        <f t="shared" si="14"/>
        <v>8</v>
      </c>
      <c r="O271" s="444">
        <f>'2022'!CO259</f>
        <v>0</v>
      </c>
      <c r="Q271" s="444">
        <f t="shared" si="16"/>
        <v>8</v>
      </c>
    </row>
    <row r="272" spans="1:17" ht="34.5" customHeight="1" x14ac:dyDescent="0.2">
      <c r="A272" s="474">
        <v>224</v>
      </c>
      <c r="B272" s="458" t="s">
        <v>267</v>
      </c>
      <c r="C272" s="442">
        <f>'2022'!B260</f>
        <v>179.86</v>
      </c>
      <c r="D272" s="443">
        <f>'2022'!BU260</f>
        <v>285.697265625</v>
      </c>
      <c r="E272" s="443">
        <f>'2022'!BV260</f>
        <v>83</v>
      </c>
      <c r="F272" s="443">
        <f>'2022'!BW260</f>
        <v>89</v>
      </c>
      <c r="G272" s="442">
        <f>'2022'!BX260</f>
        <v>1.323898</v>
      </c>
      <c r="H272" s="442">
        <f>'2022'!BY260</f>
        <v>0.46146500000000001</v>
      </c>
      <c r="I272" s="442">
        <f>'2022'!BZ260</f>
        <v>0.4948293116868675</v>
      </c>
      <c r="J272" s="428">
        <f t="shared" si="15"/>
        <v>2.2471910112359552</v>
      </c>
      <c r="K272" s="444">
        <f>'2022'!CG260</f>
        <v>2</v>
      </c>
      <c r="L272" s="444">
        <f>'2022'!CJ260</f>
        <v>0</v>
      </c>
      <c r="M272" s="444">
        <f>'2022'!CM260</f>
        <v>0</v>
      </c>
      <c r="N272" s="444">
        <f t="shared" si="14"/>
        <v>1</v>
      </c>
      <c r="O272" s="444">
        <f>'2022'!CO260</f>
        <v>1</v>
      </c>
      <c r="Q272" s="444">
        <f t="shared" si="16"/>
        <v>1</v>
      </c>
    </row>
    <row r="273" spans="1:17" ht="15" customHeight="1" x14ac:dyDescent="0.2">
      <c r="A273" s="561" t="s">
        <v>369</v>
      </c>
      <c r="B273" s="562"/>
      <c r="C273" s="475"/>
      <c r="D273" s="475"/>
      <c r="E273" s="475"/>
      <c r="F273" s="444">
        <f>SUM(F17:F272)</f>
        <v>75517</v>
      </c>
      <c r="G273" s="475"/>
      <c r="H273" s="475"/>
      <c r="I273" s="475"/>
      <c r="J273" s="475"/>
      <c r="K273" s="444">
        <f>SUM(K17:K272)</f>
        <v>3775</v>
      </c>
      <c r="L273" s="444">
        <f>SUM(L17:L272)</f>
        <v>41</v>
      </c>
      <c r="M273" s="444">
        <f>SUM(M17:M272)</f>
        <v>25</v>
      </c>
      <c r="N273" s="444">
        <f>SUM(N17:N272)</f>
        <v>3565</v>
      </c>
      <c r="O273" s="444">
        <f>SUM(O17:O272)</f>
        <v>144</v>
      </c>
      <c r="Q273" s="472">
        <f t="shared" si="16"/>
        <v>3606</v>
      </c>
    </row>
    <row r="274" spans="1:17" ht="0.75" hidden="1" customHeight="1" x14ac:dyDescent="0.2">
      <c r="A274" s="561" t="s">
        <v>370</v>
      </c>
      <c r="B274" s="562"/>
      <c r="C274" s="444"/>
      <c r="D274" s="444"/>
      <c r="E274" s="444"/>
      <c r="F274" s="444"/>
      <c r="G274" s="444"/>
      <c r="H274" s="444"/>
      <c r="I274" s="444"/>
      <c r="J274" s="444"/>
      <c r="K274" s="444">
        <v>1100</v>
      </c>
      <c r="L274" s="444"/>
      <c r="M274" s="444"/>
      <c r="N274" s="444"/>
      <c r="O274" s="444"/>
    </row>
    <row r="275" spans="1:17" ht="15.75" hidden="1" x14ac:dyDescent="0.2">
      <c r="A275" s="561" t="s">
        <v>371</v>
      </c>
      <c r="B275" s="562"/>
      <c r="C275" s="444"/>
      <c r="D275" s="444"/>
      <c r="E275" s="444"/>
      <c r="F275" s="444"/>
      <c r="G275" s="444"/>
      <c r="H275" s="444"/>
      <c r="I275" s="444"/>
      <c r="J275" s="444"/>
      <c r="K275" s="444">
        <f>K274-K273</f>
        <v>-2675</v>
      </c>
      <c r="L275" s="444"/>
      <c r="M275" s="444"/>
      <c r="N275" s="444"/>
      <c r="O275" s="444"/>
    </row>
    <row r="276" spans="1:17" ht="15.75" hidden="1" x14ac:dyDescent="0.2">
      <c r="A276" s="561" t="s">
        <v>293</v>
      </c>
      <c r="B276" s="562"/>
      <c r="C276" s="485"/>
      <c r="D276" s="485"/>
      <c r="E276" s="485"/>
      <c r="F276" s="485"/>
      <c r="G276" s="444"/>
      <c r="H276" s="444"/>
      <c r="I276" s="444"/>
      <c r="J276" s="444"/>
      <c r="K276" s="444"/>
      <c r="L276" s="444"/>
      <c r="M276" s="444"/>
      <c r="N276" s="444"/>
      <c r="O276" s="444"/>
    </row>
    <row r="277" spans="1:17" x14ac:dyDescent="0.2">
      <c r="G277" s="476"/>
      <c r="H277" s="476"/>
      <c r="I277" s="476"/>
      <c r="J277" s="476"/>
      <c r="K277" s="476"/>
      <c r="L277" s="476"/>
      <c r="M277" s="476"/>
      <c r="N277" s="476"/>
      <c r="O277" s="476"/>
    </row>
    <row r="278" spans="1:17" ht="12.75" customHeight="1" x14ac:dyDescent="0.3">
      <c r="A278" s="477"/>
      <c r="B278" s="477"/>
      <c r="C278" s="477"/>
      <c r="D278" s="477"/>
      <c r="E278" s="477"/>
      <c r="G278" s="478"/>
      <c r="H278" s="478"/>
      <c r="I278" s="478"/>
      <c r="J278" s="478"/>
      <c r="K278" s="478"/>
      <c r="L278" s="478"/>
      <c r="M278" s="478"/>
      <c r="N278" s="478"/>
      <c r="O278" s="478"/>
    </row>
    <row r="279" spans="1:17" ht="83.25" customHeight="1" x14ac:dyDescent="0.3">
      <c r="A279" s="694" t="s">
        <v>461</v>
      </c>
      <c r="B279" s="694"/>
      <c r="C279" s="694"/>
      <c r="D279" s="694"/>
      <c r="E279" s="694"/>
      <c r="F279" s="694"/>
      <c r="G279" s="478"/>
      <c r="H279" s="478"/>
      <c r="I279" s="478"/>
      <c r="J279" s="478"/>
      <c r="K279" s="478"/>
      <c r="L279" s="478"/>
      <c r="N279" s="695" t="s">
        <v>462</v>
      </c>
      <c r="O279" s="695"/>
    </row>
    <row r="280" spans="1:17" ht="18.75" x14ac:dyDescent="0.3">
      <c r="A280" s="477"/>
      <c r="B280" s="477"/>
      <c r="C280" s="477"/>
      <c r="D280" s="477"/>
      <c r="E280" s="477"/>
      <c r="G280" s="478"/>
      <c r="H280" s="478"/>
      <c r="I280" s="478"/>
      <c r="J280" s="479" t="s">
        <v>463</v>
      </c>
      <c r="K280" s="478"/>
      <c r="L280" s="478"/>
      <c r="M280" s="478"/>
      <c r="N280" s="478"/>
      <c r="O280" s="478"/>
    </row>
    <row r="281" spans="1:17" x14ac:dyDescent="0.2">
      <c r="G281" s="478"/>
      <c r="H281" s="478"/>
      <c r="I281" s="478"/>
      <c r="J281" s="478"/>
      <c r="K281" s="478"/>
      <c r="L281" s="478"/>
      <c r="M281" s="478"/>
      <c r="N281" s="478"/>
      <c r="O281" s="478"/>
    </row>
    <row r="282" spans="1:17" x14ac:dyDescent="0.2">
      <c r="G282" s="478"/>
      <c r="H282" s="478"/>
      <c r="I282" s="478"/>
      <c r="J282" s="478"/>
      <c r="K282" s="478"/>
      <c r="L282" s="478"/>
      <c r="M282" s="478"/>
      <c r="N282" s="478"/>
      <c r="O282" s="478"/>
    </row>
    <row r="283" spans="1:17" x14ac:dyDescent="0.2">
      <c r="G283" s="478"/>
      <c r="H283" s="480"/>
      <c r="I283" s="481"/>
      <c r="J283" s="478"/>
      <c r="K283" s="478"/>
      <c r="L283" s="478"/>
      <c r="M283" s="478"/>
      <c r="N283" s="478"/>
      <c r="O283" s="478"/>
    </row>
    <row r="284" spans="1:17" x14ac:dyDescent="0.2">
      <c r="G284" s="478"/>
      <c r="H284" s="480"/>
      <c r="I284" s="481"/>
      <c r="J284" s="478"/>
      <c r="K284" s="478"/>
      <c r="L284" s="478"/>
      <c r="M284" s="478"/>
      <c r="N284" s="478"/>
      <c r="O284" s="478"/>
    </row>
    <row r="285" spans="1:17" x14ac:dyDescent="0.2">
      <c r="G285" s="478"/>
      <c r="H285" s="480"/>
      <c r="I285" s="481"/>
      <c r="J285" s="478"/>
      <c r="K285" s="478"/>
      <c r="L285" s="478"/>
      <c r="M285" s="478"/>
      <c r="N285" s="478"/>
      <c r="O285" s="478"/>
    </row>
    <row r="286" spans="1:17" x14ac:dyDescent="0.2">
      <c r="G286" s="478"/>
      <c r="H286" s="480"/>
      <c r="I286" s="481"/>
      <c r="J286" s="478"/>
      <c r="K286" s="478"/>
      <c r="L286" s="478"/>
      <c r="M286" s="478"/>
      <c r="N286" s="478"/>
      <c r="O286" s="478"/>
    </row>
    <row r="287" spans="1:17" x14ac:dyDescent="0.2">
      <c r="G287" s="478"/>
      <c r="H287" s="480"/>
      <c r="I287" s="481"/>
      <c r="J287" s="478"/>
      <c r="K287" s="478"/>
      <c r="L287" s="478"/>
      <c r="M287" s="478"/>
      <c r="N287" s="478"/>
      <c r="O287" s="478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K88" sqref="K88"/>
    </sheetView>
  </sheetViews>
  <sheetFormatPr defaultRowHeight="12.75" customHeight="1" x14ac:dyDescent="0.2"/>
  <cols>
    <col min="1" max="1" width="3.85546875" style="429" bestFit="1" customWidth="1"/>
    <col min="2" max="2" width="38.140625" style="430" bestFit="1" customWidth="1"/>
    <col min="3" max="3" width="11.7109375" style="430" bestFit="1" customWidth="1"/>
    <col min="4" max="5" width="7.42578125" style="430" bestFit="1" customWidth="1"/>
    <col min="6" max="6" width="7.85546875" style="430" bestFit="1" customWidth="1"/>
    <col min="7" max="7" width="5.7109375" style="431" bestFit="1" customWidth="1"/>
    <col min="8" max="8" width="6.5703125" style="432" bestFit="1" customWidth="1"/>
    <col min="9" max="9" width="6.5703125" style="430" bestFit="1" customWidth="1"/>
    <col min="10" max="10" width="10.42578125" style="431" bestFit="1" customWidth="1"/>
    <col min="11" max="11" width="7.28515625" style="433" bestFit="1" customWidth="1"/>
    <col min="12" max="12" width="15.140625" style="433" bestFit="1" customWidth="1"/>
    <col min="13" max="13" width="9.28515625" style="433" bestFit="1" customWidth="1"/>
    <col min="14" max="14" width="13.42578125" style="433" bestFit="1" customWidth="1"/>
    <col min="15" max="15" width="9.85546875" style="433" bestFit="1" customWidth="1"/>
    <col min="16" max="257" width="9.140625" style="429" bestFit="1" customWidth="1"/>
  </cols>
  <sheetData>
    <row r="2" spans="1:15" ht="18.75" x14ac:dyDescent="0.3">
      <c r="B2" s="666" t="s">
        <v>373</v>
      </c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</row>
    <row r="3" spans="1:15" ht="18.75" x14ac:dyDescent="0.3">
      <c r="B3" s="667" t="s">
        <v>1051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</row>
    <row r="4" spans="1:15" x14ac:dyDescent="0.2">
      <c r="B4" s="668" t="s">
        <v>1031</v>
      </c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</row>
    <row r="5" spans="1:15" ht="18.75" x14ac:dyDescent="0.3">
      <c r="B5" s="669" t="s">
        <v>1032</v>
      </c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69"/>
    </row>
    <row r="6" spans="1:15" x14ac:dyDescent="0.2">
      <c r="B6" s="668" t="s">
        <v>1033</v>
      </c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</row>
    <row r="8" spans="1:15" ht="18.75" x14ac:dyDescent="0.3">
      <c r="B8" s="666" t="s">
        <v>374</v>
      </c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6"/>
      <c r="N8" s="666"/>
      <c r="O8" s="666"/>
    </row>
    <row r="10" spans="1:15" ht="3" customHeight="1" x14ac:dyDescent="0.2"/>
    <row r="11" spans="1:15" ht="26.25" customHeight="1" x14ac:dyDescent="0.2">
      <c r="A11" s="670" t="s">
        <v>271</v>
      </c>
      <c r="B11" s="670" t="s">
        <v>1034</v>
      </c>
      <c r="C11" s="670" t="s">
        <v>1035</v>
      </c>
      <c r="D11" s="671" t="s">
        <v>1036</v>
      </c>
      <c r="E11" s="672"/>
      <c r="F11" s="673"/>
      <c r="G11" s="671" t="s">
        <v>1037</v>
      </c>
      <c r="H11" s="672"/>
      <c r="I11" s="673"/>
      <c r="J11" s="677" t="s">
        <v>1038</v>
      </c>
      <c r="K11" s="678"/>
      <c r="L11" s="678"/>
      <c r="M11" s="678"/>
      <c r="N11" s="678"/>
      <c r="O11" s="679"/>
    </row>
    <row r="12" spans="1:15" ht="24.75" customHeight="1" x14ac:dyDescent="0.2">
      <c r="A12" s="670"/>
      <c r="B12" s="670"/>
      <c r="C12" s="670"/>
      <c r="D12" s="674"/>
      <c r="E12" s="675"/>
      <c r="F12" s="676"/>
      <c r="G12" s="674"/>
      <c r="H12" s="675"/>
      <c r="I12" s="676"/>
      <c r="J12" s="680" t="s">
        <v>1039</v>
      </c>
      <c r="K12" s="680" t="s">
        <v>1040</v>
      </c>
      <c r="L12" s="683" t="s">
        <v>273</v>
      </c>
      <c r="M12" s="684"/>
      <c r="N12" s="684"/>
      <c r="O12" s="685"/>
    </row>
    <row r="13" spans="1:15" ht="24.75" customHeight="1" x14ac:dyDescent="0.2">
      <c r="A13" s="670"/>
      <c r="B13" s="670"/>
      <c r="C13" s="670"/>
      <c r="D13" s="686">
        <v>2020</v>
      </c>
      <c r="E13" s="686">
        <v>2021</v>
      </c>
      <c r="F13" s="686">
        <v>2022</v>
      </c>
      <c r="G13" s="686">
        <v>2020</v>
      </c>
      <c r="H13" s="686">
        <v>2021</v>
      </c>
      <c r="I13" s="686">
        <v>2022</v>
      </c>
      <c r="J13" s="681"/>
      <c r="K13" s="681"/>
      <c r="L13" s="683" t="s">
        <v>1041</v>
      </c>
      <c r="M13" s="684"/>
      <c r="N13" s="685"/>
      <c r="O13" s="435" t="s">
        <v>1042</v>
      </c>
    </row>
    <row r="14" spans="1:15" ht="62.25" customHeight="1" x14ac:dyDescent="0.2">
      <c r="A14" s="670"/>
      <c r="B14" s="670"/>
      <c r="C14" s="670"/>
      <c r="D14" s="687"/>
      <c r="E14" s="687"/>
      <c r="F14" s="687"/>
      <c r="G14" s="687"/>
      <c r="H14" s="687"/>
      <c r="I14" s="687"/>
      <c r="J14" s="682"/>
      <c r="K14" s="682"/>
      <c r="L14" s="434" t="s">
        <v>394</v>
      </c>
      <c r="M14" s="434" t="s">
        <v>1043</v>
      </c>
      <c r="N14" s="434" t="s">
        <v>1044</v>
      </c>
      <c r="O14" s="436"/>
    </row>
    <row r="15" spans="1:15" ht="25.5" customHeight="1" x14ac:dyDescent="0.2">
      <c r="A15" s="437">
        <v>1</v>
      </c>
      <c r="B15" s="437">
        <v>2</v>
      </c>
      <c r="C15" s="437">
        <v>3</v>
      </c>
      <c r="D15" s="437">
        <v>4</v>
      </c>
      <c r="E15" s="437">
        <v>5</v>
      </c>
      <c r="F15" s="437">
        <v>6</v>
      </c>
      <c r="G15" s="437">
        <v>7</v>
      </c>
      <c r="H15" s="437">
        <v>8</v>
      </c>
      <c r="I15" s="437">
        <v>9</v>
      </c>
      <c r="J15" s="437">
        <v>10</v>
      </c>
      <c r="K15" s="437">
        <v>11</v>
      </c>
      <c r="L15" s="437">
        <v>12</v>
      </c>
      <c r="M15" s="437">
        <v>13</v>
      </c>
      <c r="N15" s="437">
        <v>14</v>
      </c>
      <c r="O15" s="437">
        <v>15</v>
      </c>
    </row>
    <row r="16" spans="1:15" ht="17.25" customHeight="1" x14ac:dyDescent="0.2">
      <c r="A16" s="438"/>
      <c r="B16" s="42" t="s">
        <v>23</v>
      </c>
      <c r="C16" s="89"/>
      <c r="D16" s="89"/>
      <c r="E16" s="89"/>
      <c r="F16" s="89"/>
      <c r="G16" s="439"/>
      <c r="H16" s="440"/>
      <c r="I16" s="440"/>
      <c r="J16" s="439"/>
      <c r="K16" s="439"/>
      <c r="L16" s="439"/>
      <c r="M16" s="439"/>
      <c r="N16" s="439"/>
      <c r="O16" s="439"/>
    </row>
    <row r="17" spans="1:15" ht="49.5" customHeight="1" x14ac:dyDescent="0.2">
      <c r="A17" s="437">
        <v>1</v>
      </c>
      <c r="B17" s="441" t="s">
        <v>24</v>
      </c>
      <c r="C17" s="442">
        <f>'2022'!B5</f>
        <v>67.034000000000006</v>
      </c>
      <c r="D17" s="443">
        <f>'2022'!DC5</f>
        <v>0</v>
      </c>
      <c r="E17" s="443">
        <f>'2022'!DD5</f>
        <v>0</v>
      </c>
      <c r="F17" s="443">
        <f>'2022'!DE5</f>
        <v>0</v>
      </c>
      <c r="G17" s="442">
        <f>'2022'!DF5</f>
        <v>0</v>
      </c>
      <c r="H17" s="442">
        <f>'2022'!DG5</f>
        <v>0</v>
      </c>
      <c r="I17" s="442">
        <f>'2022'!DH5</f>
        <v>0</v>
      </c>
      <c r="J17" s="428">
        <f t="shared" ref="J17:J80" si="0">IF(K17&gt;0,K17/F17*100,0)</f>
        <v>0</v>
      </c>
      <c r="K17" s="444">
        <f>'2022'!DL5</f>
        <v>0</v>
      </c>
      <c r="L17" s="444"/>
      <c r="M17" s="444"/>
      <c r="N17" s="444"/>
      <c r="O17" s="444">
        <f>'2022'!DN5</f>
        <v>0</v>
      </c>
    </row>
    <row r="18" spans="1:15" ht="30" customHeight="1" x14ac:dyDescent="0.2">
      <c r="A18" s="437">
        <v>2</v>
      </c>
      <c r="B18" s="445" t="s">
        <v>25</v>
      </c>
      <c r="C18" s="442">
        <f>'2022'!B6</f>
        <v>10.308</v>
      </c>
      <c r="D18" s="443">
        <f>'2022'!DC6</f>
        <v>0</v>
      </c>
      <c r="E18" s="443">
        <f>'2022'!DD6</f>
        <v>0</v>
      </c>
      <c r="F18" s="443">
        <f>'2022'!DE6</f>
        <v>0</v>
      </c>
      <c r="G18" s="442">
        <f>'2022'!DF6</f>
        <v>0</v>
      </c>
      <c r="H18" s="442">
        <f>'2022'!DG6</f>
        <v>0</v>
      </c>
      <c r="I18" s="442">
        <f>'2022'!DH6</f>
        <v>0</v>
      </c>
      <c r="J18" s="428">
        <f t="shared" si="0"/>
        <v>0</v>
      </c>
      <c r="K18" s="444">
        <f>'2022'!DL6</f>
        <v>0</v>
      </c>
      <c r="L18" s="444"/>
      <c r="M18" s="444"/>
      <c r="N18" s="444"/>
      <c r="O18" s="444">
        <f>'2022'!DN6</f>
        <v>0</v>
      </c>
    </row>
    <row r="19" spans="1:15" ht="17.25" customHeight="1" x14ac:dyDescent="0.2">
      <c r="A19" s="438"/>
      <c r="B19" s="89" t="s">
        <v>26</v>
      </c>
      <c r="C19" s="96"/>
      <c r="D19" s="446"/>
      <c r="E19" s="446"/>
      <c r="F19" s="446"/>
      <c r="G19" s="447"/>
      <c r="H19" s="447"/>
      <c r="I19" s="447"/>
      <c r="J19" s="460"/>
      <c r="K19" s="439"/>
      <c r="L19" s="439"/>
      <c r="M19" s="439"/>
      <c r="N19" s="439"/>
      <c r="O19" s="439"/>
    </row>
    <row r="20" spans="1:15" ht="48" customHeight="1" x14ac:dyDescent="0.2">
      <c r="A20" s="437">
        <v>3</v>
      </c>
      <c r="B20" s="441" t="s">
        <v>285</v>
      </c>
      <c r="C20" s="442">
        <f>'2022'!B8</f>
        <v>397.6</v>
      </c>
      <c r="D20" s="443">
        <f>'2022'!DC8</f>
        <v>0</v>
      </c>
      <c r="E20" s="443">
        <f>'2022'!DD8</f>
        <v>0</v>
      </c>
      <c r="F20" s="443">
        <f>'2022'!DE8</f>
        <v>0</v>
      </c>
      <c r="G20" s="442">
        <f>'2022'!DF8</f>
        <v>0</v>
      </c>
      <c r="H20" s="442">
        <f>'2022'!DG8</f>
        <v>0</v>
      </c>
      <c r="I20" s="442">
        <f>'2022'!DH8</f>
        <v>0</v>
      </c>
      <c r="J20" s="428">
        <f t="shared" si="0"/>
        <v>0</v>
      </c>
      <c r="K20" s="444">
        <f>'2022'!DL8</f>
        <v>0</v>
      </c>
      <c r="L20" s="444"/>
      <c r="M20" s="444"/>
      <c r="N20" s="444"/>
      <c r="O20" s="444">
        <f>'2022'!DN8</f>
        <v>0</v>
      </c>
    </row>
    <row r="21" spans="1:15" ht="31.5" x14ac:dyDescent="0.2">
      <c r="A21" s="437">
        <v>4</v>
      </c>
      <c r="B21" s="448" t="s">
        <v>28</v>
      </c>
      <c r="C21" s="442">
        <f>'2022'!B9</f>
        <v>236.4</v>
      </c>
      <c r="D21" s="443">
        <f>'2022'!DC9</f>
        <v>0</v>
      </c>
      <c r="E21" s="443">
        <f>'2022'!DD9</f>
        <v>0</v>
      </c>
      <c r="F21" s="443">
        <f>'2022'!DE9</f>
        <v>0</v>
      </c>
      <c r="G21" s="442">
        <f>'2022'!DF9</f>
        <v>0</v>
      </c>
      <c r="H21" s="442">
        <f>'2022'!DG9</f>
        <v>0</v>
      </c>
      <c r="I21" s="442">
        <f>'2022'!DH9</f>
        <v>0</v>
      </c>
      <c r="J21" s="428">
        <f t="shared" si="0"/>
        <v>0</v>
      </c>
      <c r="K21" s="444">
        <f>'2022'!DL9</f>
        <v>0</v>
      </c>
      <c r="L21" s="444"/>
      <c r="M21" s="444"/>
      <c r="N21" s="444"/>
      <c r="O21" s="444">
        <f>'2022'!DN9</f>
        <v>0</v>
      </c>
    </row>
    <row r="22" spans="1:15" ht="17.25" customHeight="1" x14ac:dyDescent="0.2">
      <c r="A22" s="438"/>
      <c r="B22" s="89" t="s">
        <v>46</v>
      </c>
      <c r="C22" s="96"/>
      <c r="D22" s="446"/>
      <c r="E22" s="446"/>
      <c r="F22" s="446"/>
      <c r="G22" s="447"/>
      <c r="H22" s="447"/>
      <c r="I22" s="449"/>
      <c r="J22" s="460"/>
      <c r="K22" s="439"/>
      <c r="L22" s="439"/>
      <c r="M22" s="439"/>
      <c r="N22" s="439"/>
      <c r="O22" s="439"/>
    </row>
    <row r="23" spans="1:15" ht="47.25" x14ac:dyDescent="0.2">
      <c r="A23" s="437">
        <v>5</v>
      </c>
      <c r="B23" s="441" t="s">
        <v>286</v>
      </c>
      <c r="C23" s="442">
        <f>'2022'!B11</f>
        <v>225.4</v>
      </c>
      <c r="D23" s="443">
        <f>'2022'!DC11</f>
        <v>4.3865829999999999</v>
      </c>
      <c r="E23" s="443">
        <f>'2022'!DD11</f>
        <v>6</v>
      </c>
      <c r="F23" s="443">
        <f>'2022'!DE11</f>
        <v>0</v>
      </c>
      <c r="G23" s="442">
        <f>'2022'!DF11</f>
        <v>1.9460999999999999E-2</v>
      </c>
      <c r="H23" s="442">
        <f>'2022'!DG11</f>
        <v>2.6619E-2</v>
      </c>
      <c r="I23" s="442">
        <f>'2022'!DH11</f>
        <v>0</v>
      </c>
      <c r="J23" s="428">
        <f t="shared" si="0"/>
        <v>0</v>
      </c>
      <c r="K23" s="444">
        <f>'2022'!DL11</f>
        <v>0</v>
      </c>
      <c r="L23" s="444"/>
      <c r="M23" s="444"/>
      <c r="N23" s="444"/>
      <c r="O23" s="444">
        <f>'2022'!DN11</f>
        <v>0</v>
      </c>
    </row>
    <row r="24" spans="1:15" ht="47.25" x14ac:dyDescent="0.2">
      <c r="A24" s="437">
        <v>6</v>
      </c>
      <c r="B24" s="441" t="s">
        <v>48</v>
      </c>
      <c r="C24" s="442">
        <f>'2022'!B12</f>
        <v>358.7</v>
      </c>
      <c r="D24" s="443">
        <f>'2022'!DC12</f>
        <v>13.514213</v>
      </c>
      <c r="E24" s="443">
        <f>'2022'!DD12</f>
        <v>16</v>
      </c>
      <c r="F24" s="443">
        <f>'2022'!DE12</f>
        <v>19</v>
      </c>
      <c r="G24" s="442">
        <f>'2022'!DF12</f>
        <v>3.7676000000000001E-2</v>
      </c>
      <c r="H24" s="442">
        <f>'2022'!DG12</f>
        <v>4.4606E-2</v>
      </c>
      <c r="I24" s="442">
        <f>'2022'!DH12</f>
        <v>5.2969054920546418E-2</v>
      </c>
      <c r="J24" s="428">
        <f t="shared" si="0"/>
        <v>0</v>
      </c>
      <c r="K24" s="444">
        <f>'2022'!DL12</f>
        <v>0</v>
      </c>
      <c r="L24" s="444"/>
      <c r="M24" s="444"/>
      <c r="N24" s="444"/>
      <c r="O24" s="444">
        <f>'2022'!DN12</f>
        <v>0</v>
      </c>
    </row>
    <row r="25" spans="1:15" ht="31.5" x14ac:dyDescent="0.2">
      <c r="A25" s="437">
        <v>7</v>
      </c>
      <c r="B25" s="114" t="s">
        <v>50</v>
      </c>
      <c r="C25" s="442">
        <f>'2022'!B13</f>
        <v>57.56</v>
      </c>
      <c r="D25" s="443">
        <f>'2022'!DC13</f>
        <v>0</v>
      </c>
      <c r="E25" s="443">
        <f>'2022'!DD13</f>
        <v>0</v>
      </c>
      <c r="F25" s="443">
        <f>'2022'!DE13</f>
        <v>0</v>
      </c>
      <c r="G25" s="442">
        <f>'2022'!DF13</f>
        <v>0</v>
      </c>
      <c r="H25" s="442">
        <f>'2022'!DG13</f>
        <v>0</v>
      </c>
      <c r="I25" s="442">
        <f>'2022'!DH13</f>
        <v>0</v>
      </c>
      <c r="J25" s="428">
        <f t="shared" si="0"/>
        <v>0</v>
      </c>
      <c r="K25" s="444">
        <f>'2022'!DL13</f>
        <v>0</v>
      </c>
      <c r="L25" s="444"/>
      <c r="M25" s="444"/>
      <c r="N25" s="444"/>
      <c r="O25" s="444">
        <f>'2022'!DN13</f>
        <v>0</v>
      </c>
    </row>
    <row r="26" spans="1:15" ht="47.25" x14ac:dyDescent="0.2">
      <c r="A26" s="437">
        <v>8</v>
      </c>
      <c r="B26" s="114" t="s">
        <v>51</v>
      </c>
      <c r="C26" s="442">
        <f>'2022'!B14</f>
        <v>335.71</v>
      </c>
      <c r="D26" s="443">
        <f>'2022'!DC14</f>
        <v>0</v>
      </c>
      <c r="E26" s="443">
        <f>'2022'!DD14</f>
        <v>0</v>
      </c>
      <c r="F26" s="443">
        <f>'2022'!DE14</f>
        <v>0</v>
      </c>
      <c r="G26" s="442">
        <f>'2022'!DF14</f>
        <v>0</v>
      </c>
      <c r="H26" s="442">
        <f>'2022'!DG14</f>
        <v>0</v>
      </c>
      <c r="I26" s="442">
        <f>'2022'!DH14</f>
        <v>0</v>
      </c>
      <c r="J26" s="428">
        <f t="shared" si="0"/>
        <v>0</v>
      </c>
      <c r="K26" s="444">
        <f>'2022'!DL14</f>
        <v>0</v>
      </c>
      <c r="L26" s="444"/>
      <c r="M26" s="444"/>
      <c r="N26" s="444"/>
      <c r="O26" s="444">
        <f>'2022'!DN14</f>
        <v>0</v>
      </c>
    </row>
    <row r="27" spans="1:15" ht="47.25" x14ac:dyDescent="0.2">
      <c r="A27" s="437">
        <v>9</v>
      </c>
      <c r="B27" s="104" t="s">
        <v>287</v>
      </c>
      <c r="C27" s="442">
        <f>'2022'!B15</f>
        <v>164.08600000000001</v>
      </c>
      <c r="D27" s="443">
        <f>'2022'!DC15</f>
        <v>0</v>
      </c>
      <c r="E27" s="443">
        <f>'2022'!DD15</f>
        <v>0</v>
      </c>
      <c r="F27" s="443">
        <f>'2022'!DE15</f>
        <v>0</v>
      </c>
      <c r="G27" s="442">
        <f>'2022'!DF15</f>
        <v>0</v>
      </c>
      <c r="H27" s="442">
        <f>'2022'!DG15</f>
        <v>0</v>
      </c>
      <c r="I27" s="442">
        <f>'2022'!DH15</f>
        <v>0</v>
      </c>
      <c r="J27" s="428">
        <f t="shared" si="0"/>
        <v>0</v>
      </c>
      <c r="K27" s="444">
        <f>'2022'!DL15</f>
        <v>0</v>
      </c>
      <c r="L27" s="444"/>
      <c r="M27" s="444"/>
      <c r="N27" s="444"/>
      <c r="O27" s="444">
        <f>'2022'!DN15</f>
        <v>0</v>
      </c>
    </row>
    <row r="28" spans="1:15" ht="47.25" x14ac:dyDescent="0.2">
      <c r="A28" s="437">
        <v>10</v>
      </c>
      <c r="B28" s="104" t="s">
        <v>288</v>
      </c>
      <c r="C28" s="442">
        <f>'2022'!B16</f>
        <v>371.93</v>
      </c>
      <c r="D28" s="443">
        <f>'2022'!DC16</f>
        <v>0</v>
      </c>
      <c r="E28" s="443">
        <f>'2022'!DD16</f>
        <v>0</v>
      </c>
      <c r="F28" s="443">
        <f>'2022'!DE16</f>
        <v>15</v>
      </c>
      <c r="G28" s="442">
        <f>'2022'!DF16</f>
        <v>0</v>
      </c>
      <c r="H28" s="442">
        <f>'2022'!DG16</f>
        <v>0</v>
      </c>
      <c r="I28" s="442">
        <f>'2022'!DH16</f>
        <v>4.0330169655580353E-2</v>
      </c>
      <c r="J28" s="428">
        <f t="shared" si="0"/>
        <v>0</v>
      </c>
      <c r="K28" s="444">
        <f>'2022'!DL16</f>
        <v>0</v>
      </c>
      <c r="L28" s="444"/>
      <c r="M28" s="444"/>
      <c r="N28" s="444"/>
      <c r="O28" s="444">
        <f>'2022'!DN16</f>
        <v>0</v>
      </c>
    </row>
    <row r="29" spans="1:15" ht="47.25" x14ac:dyDescent="0.2">
      <c r="A29" s="437">
        <v>11</v>
      </c>
      <c r="B29" s="104" t="s">
        <v>289</v>
      </c>
      <c r="C29" s="442">
        <f>'2022'!B17</f>
        <v>291.029</v>
      </c>
      <c r="D29" s="443">
        <f>'2022'!DC17</f>
        <v>0</v>
      </c>
      <c r="E29" s="443">
        <f>'2022'!DD17</f>
        <v>0</v>
      </c>
      <c r="F29" s="443">
        <f>'2022'!DE17</f>
        <v>0</v>
      </c>
      <c r="G29" s="442">
        <f>'2022'!DF17</f>
        <v>0</v>
      </c>
      <c r="H29" s="442">
        <f>'2022'!DG17</f>
        <v>0</v>
      </c>
      <c r="I29" s="442">
        <f>'2022'!DH17</f>
        <v>0</v>
      </c>
      <c r="J29" s="428">
        <f t="shared" si="0"/>
        <v>0</v>
      </c>
      <c r="K29" s="444">
        <f>'2022'!DL17</f>
        <v>0</v>
      </c>
      <c r="L29" s="444"/>
      <c r="M29" s="444"/>
      <c r="N29" s="444"/>
      <c r="O29" s="444">
        <f>'2022'!DN17</f>
        <v>0</v>
      </c>
    </row>
    <row r="30" spans="1:15" ht="47.25" x14ac:dyDescent="0.2">
      <c r="A30" s="437">
        <v>12</v>
      </c>
      <c r="B30" s="104" t="s">
        <v>290</v>
      </c>
      <c r="C30" s="442">
        <f>'2022'!B18</f>
        <v>170.64400000000001</v>
      </c>
      <c r="D30" s="443">
        <f>'2022'!DC18</f>
        <v>0</v>
      </c>
      <c r="E30" s="443">
        <f>'2022'!DD18</f>
        <v>0</v>
      </c>
      <c r="F30" s="443">
        <f>'2022'!DE18</f>
        <v>0</v>
      </c>
      <c r="G30" s="442">
        <f>'2022'!DF18</f>
        <v>0</v>
      </c>
      <c r="H30" s="442">
        <f>'2022'!DG18</f>
        <v>0</v>
      </c>
      <c r="I30" s="442">
        <f>'2022'!DH18</f>
        <v>0</v>
      </c>
      <c r="J30" s="428">
        <f t="shared" si="0"/>
        <v>0</v>
      </c>
      <c r="K30" s="444">
        <f>'2022'!DL18</f>
        <v>0</v>
      </c>
      <c r="L30" s="444"/>
      <c r="M30" s="444"/>
      <c r="N30" s="444"/>
      <c r="O30" s="444">
        <f>'2022'!DN18</f>
        <v>0</v>
      </c>
    </row>
    <row r="31" spans="1:15" ht="30" customHeight="1" x14ac:dyDescent="0.2">
      <c r="A31" s="437">
        <v>13</v>
      </c>
      <c r="B31" s="104" t="s">
        <v>291</v>
      </c>
      <c r="C31" s="442">
        <f>'2022'!B19</f>
        <v>50</v>
      </c>
      <c r="D31" s="443">
        <f>'2022'!DC19</f>
        <v>0</v>
      </c>
      <c r="E31" s="443">
        <f>'2022'!DD19</f>
        <v>0</v>
      </c>
      <c r="F31" s="443">
        <f>'2022'!DE19</f>
        <v>0</v>
      </c>
      <c r="G31" s="442">
        <f>'2022'!DF19</f>
        <v>0</v>
      </c>
      <c r="H31" s="442">
        <f>'2022'!DG19</f>
        <v>0</v>
      </c>
      <c r="I31" s="442">
        <f>'2022'!DH19</f>
        <v>0</v>
      </c>
      <c r="J31" s="428">
        <f t="shared" si="0"/>
        <v>0</v>
      </c>
      <c r="K31" s="444">
        <f>'2022'!DL19</f>
        <v>0</v>
      </c>
      <c r="L31" s="444"/>
      <c r="M31" s="444"/>
      <c r="N31" s="444"/>
      <c r="O31" s="444">
        <f>'2022'!DN19</f>
        <v>0</v>
      </c>
    </row>
    <row r="32" spans="1:15" ht="49.5" customHeight="1" x14ac:dyDescent="0.2">
      <c r="A32" s="450">
        <v>14</v>
      </c>
      <c r="B32" s="104" t="s">
        <v>408</v>
      </c>
      <c r="C32" s="442">
        <f>'2022'!B20</f>
        <v>434.36</v>
      </c>
      <c r="D32" s="688">
        <f>'2022'!DC20</f>
        <v>0</v>
      </c>
      <c r="E32" s="688">
        <f>'2022'!DD20</f>
        <v>0</v>
      </c>
      <c r="F32" s="443">
        <f>'2022'!DE20</f>
        <v>0</v>
      </c>
      <c r="G32" s="690">
        <f>'2022'!DF20</f>
        <v>0</v>
      </c>
      <c r="H32" s="690">
        <f>'2022'!DG20</f>
        <v>0</v>
      </c>
      <c r="I32" s="442">
        <f>'2022'!DH20</f>
        <v>0</v>
      </c>
      <c r="J32" s="428">
        <f t="shared" si="0"/>
        <v>0</v>
      </c>
      <c r="K32" s="444">
        <f>'2022'!DL20</f>
        <v>0</v>
      </c>
      <c r="L32" s="457"/>
      <c r="M32" s="457"/>
      <c r="N32" s="457"/>
      <c r="O32" s="444">
        <f>'2022'!DN20</f>
        <v>0</v>
      </c>
    </row>
    <row r="33" spans="1:15" ht="47.25" x14ac:dyDescent="0.2">
      <c r="A33" s="438">
        <v>15</v>
      </c>
      <c r="B33" s="108" t="s">
        <v>409</v>
      </c>
      <c r="C33" s="442">
        <f>'2022'!B21</f>
        <v>182.9</v>
      </c>
      <c r="D33" s="689"/>
      <c r="E33" s="689"/>
      <c r="F33" s="443">
        <f>'2022'!DE21</f>
        <v>0</v>
      </c>
      <c r="G33" s="691"/>
      <c r="H33" s="691"/>
      <c r="I33" s="442">
        <f>'2022'!DH21</f>
        <v>0</v>
      </c>
      <c r="J33" s="428">
        <f t="shared" si="0"/>
        <v>0</v>
      </c>
      <c r="K33" s="444">
        <f>'2022'!DL21</f>
        <v>0</v>
      </c>
      <c r="L33" s="439"/>
      <c r="M33" s="439"/>
      <c r="N33" s="439"/>
      <c r="O33" s="444">
        <f>'2022'!DN21</f>
        <v>0</v>
      </c>
    </row>
    <row r="34" spans="1:15" ht="31.5" customHeight="1" x14ac:dyDescent="0.2">
      <c r="A34" s="437"/>
      <c r="B34" s="89" t="s">
        <v>35</v>
      </c>
      <c r="C34" s="96"/>
      <c r="D34" s="446"/>
      <c r="E34" s="446"/>
      <c r="F34" s="446"/>
      <c r="G34" s="447"/>
      <c r="H34" s="447"/>
      <c r="I34" s="447"/>
      <c r="J34" s="428"/>
      <c r="K34" s="439"/>
      <c r="L34" s="444"/>
      <c r="M34" s="444"/>
      <c r="N34" s="444"/>
      <c r="O34" s="439"/>
    </row>
    <row r="35" spans="1:15" ht="32.25" customHeight="1" x14ac:dyDescent="0.2">
      <c r="A35" s="437">
        <v>16</v>
      </c>
      <c r="B35" s="441" t="s">
        <v>36</v>
      </c>
      <c r="C35" s="442">
        <f>'2022'!B23</f>
        <v>8592.0195309999999</v>
      </c>
      <c r="D35" s="443">
        <f>'2022'!DC23</f>
        <v>9213.5419920000004</v>
      </c>
      <c r="E35" s="443">
        <f>'2022'!DD23</f>
        <v>10077</v>
      </c>
      <c r="F35" s="443">
        <f>'2022'!DE23</f>
        <v>10755</v>
      </c>
      <c r="G35" s="442">
        <f>'2022'!DF23</f>
        <v>1.0723149999999999</v>
      </c>
      <c r="H35" s="442">
        <f>'2022'!DG23</f>
        <v>1.172833</v>
      </c>
      <c r="I35" s="442">
        <f>'2022'!DH23</f>
        <v>1.2517429646424765</v>
      </c>
      <c r="J35" s="428">
        <f t="shared" si="0"/>
        <v>0.99488609948860995</v>
      </c>
      <c r="K35" s="444">
        <f>'2022'!DL23</f>
        <v>107</v>
      </c>
      <c r="L35" s="444"/>
      <c r="M35" s="444"/>
      <c r="N35" s="444"/>
      <c r="O35" s="444">
        <f>'2022'!DN23</f>
        <v>0</v>
      </c>
    </row>
    <row r="36" spans="1:15" ht="31.5" x14ac:dyDescent="0.2">
      <c r="A36" s="438">
        <v>17</v>
      </c>
      <c r="B36" s="456" t="s">
        <v>293</v>
      </c>
      <c r="C36" s="442">
        <f>'2022'!B24</f>
        <v>0</v>
      </c>
      <c r="D36" s="443">
        <f>'2022'!DC24</f>
        <v>0</v>
      </c>
      <c r="E36" s="443">
        <f>'2022'!DD24</f>
        <v>0</v>
      </c>
      <c r="F36" s="443">
        <f>'2022'!DE24</f>
        <v>0</v>
      </c>
      <c r="G36" s="442">
        <v>0</v>
      </c>
      <c r="H36" s="442">
        <v>0</v>
      </c>
      <c r="I36" s="442">
        <v>0</v>
      </c>
      <c r="J36" s="428">
        <v>0</v>
      </c>
      <c r="K36" s="444">
        <f>'2022'!DL24</f>
        <v>0</v>
      </c>
      <c r="L36" s="439"/>
      <c r="M36" s="439"/>
      <c r="N36" s="439"/>
      <c r="O36" s="444">
        <f>'2022'!DN24</f>
        <v>0</v>
      </c>
    </row>
    <row r="37" spans="1:15" ht="15.75" x14ac:dyDescent="0.2">
      <c r="A37" s="437"/>
      <c r="B37" s="89" t="s">
        <v>58</v>
      </c>
      <c r="C37" s="96"/>
      <c r="D37" s="446"/>
      <c r="E37" s="446"/>
      <c r="F37" s="446"/>
      <c r="G37" s="447"/>
      <c r="H37" s="447"/>
      <c r="I37" s="447"/>
      <c r="J37" s="428"/>
      <c r="K37" s="457"/>
      <c r="L37" s="444"/>
      <c r="M37" s="444"/>
      <c r="N37" s="444"/>
      <c r="O37" s="457"/>
    </row>
    <row r="38" spans="1:15" ht="31.5" x14ac:dyDescent="0.2">
      <c r="A38" s="437">
        <v>18</v>
      </c>
      <c r="B38" s="458" t="s">
        <v>60</v>
      </c>
      <c r="C38" s="442">
        <f>'2022'!B26</f>
        <v>1576.173</v>
      </c>
      <c r="D38" s="443">
        <f>'2022'!DC26</f>
        <v>516.19708300000002</v>
      </c>
      <c r="E38" s="443">
        <f>'2022'!DD26</f>
        <v>466</v>
      </c>
      <c r="F38" s="443">
        <f>'2022'!DE26</f>
        <v>441</v>
      </c>
      <c r="G38" s="442">
        <f>'2022'!DF26</f>
        <v>0.327515</v>
      </c>
      <c r="H38" s="442">
        <f>'2022'!DG26</f>
        <v>0.29566999999999999</v>
      </c>
      <c r="I38" s="442">
        <f>'2022'!DH26</f>
        <v>0.27979162185876805</v>
      </c>
      <c r="J38" s="428">
        <f t="shared" si="0"/>
        <v>6.8027210884353746</v>
      </c>
      <c r="K38" s="444">
        <f>'2022'!DL26</f>
        <v>30</v>
      </c>
      <c r="L38" s="444"/>
      <c r="M38" s="444"/>
      <c r="N38" s="444"/>
      <c r="O38" s="444">
        <f>'2022'!DN26</f>
        <v>0</v>
      </c>
    </row>
    <row r="39" spans="1:15" ht="47.25" x14ac:dyDescent="0.2">
      <c r="A39" s="437">
        <v>19</v>
      </c>
      <c r="B39" s="458" t="s">
        <v>59</v>
      </c>
      <c r="C39" s="442">
        <f>'2022'!B27</f>
        <v>116.81</v>
      </c>
      <c r="D39" s="443">
        <f>'2022'!DC27</f>
        <v>0</v>
      </c>
      <c r="E39" s="443">
        <f>'2022'!DD27</f>
        <v>0</v>
      </c>
      <c r="F39" s="443">
        <f>'2022'!DE27</f>
        <v>0</v>
      </c>
      <c r="G39" s="442">
        <f>'2022'!DF27</f>
        <v>0</v>
      </c>
      <c r="H39" s="442">
        <f>'2022'!DG27</f>
        <v>0</v>
      </c>
      <c r="I39" s="442">
        <f>'2022'!DH27</f>
        <v>0</v>
      </c>
      <c r="J39" s="428">
        <f t="shared" si="0"/>
        <v>0</v>
      </c>
      <c r="K39" s="444">
        <f>'2022'!DL27</f>
        <v>0</v>
      </c>
      <c r="L39" s="444"/>
      <c r="M39" s="444"/>
      <c r="N39" s="444"/>
      <c r="O39" s="444">
        <f>'2022'!DN27</f>
        <v>0</v>
      </c>
    </row>
    <row r="40" spans="1:15" ht="30.75" customHeight="1" x14ac:dyDescent="0.2">
      <c r="A40" s="437">
        <v>20</v>
      </c>
      <c r="B40" s="458" t="s">
        <v>294</v>
      </c>
      <c r="C40" s="442">
        <f>'2022'!B28</f>
        <v>109.2</v>
      </c>
      <c r="D40" s="443">
        <f>'2022'!DC28</f>
        <v>21.703344000000001</v>
      </c>
      <c r="E40" s="443">
        <f>'2022'!DD28</f>
        <v>24</v>
      </c>
      <c r="F40" s="443">
        <f>'2022'!DE28</f>
        <v>24</v>
      </c>
      <c r="G40" s="442">
        <f>'2022'!DF28</f>
        <v>0.197825</v>
      </c>
      <c r="H40" s="442">
        <f>'2022'!DG28</f>
        <v>0.21875900000000001</v>
      </c>
      <c r="I40" s="442">
        <f>'2022'!DH28</f>
        <v>0.21978021978021978</v>
      </c>
      <c r="J40" s="428">
        <f t="shared" si="0"/>
        <v>0</v>
      </c>
      <c r="K40" s="444">
        <f>'2022'!DL28</f>
        <v>0</v>
      </c>
      <c r="L40" s="444"/>
      <c r="M40" s="444"/>
      <c r="N40" s="444"/>
      <c r="O40" s="444">
        <f>'2022'!DN28</f>
        <v>0</v>
      </c>
    </row>
    <row r="41" spans="1:15" ht="31.5" x14ac:dyDescent="0.2">
      <c r="A41" s="438">
        <v>21</v>
      </c>
      <c r="B41" s="448" t="s">
        <v>62</v>
      </c>
      <c r="C41" s="442">
        <f>'2022'!B29</f>
        <v>395.2</v>
      </c>
      <c r="D41" s="443">
        <f>'2022'!DC29</f>
        <v>135.558212</v>
      </c>
      <c r="E41" s="443">
        <f>'2022'!DD29</f>
        <v>126</v>
      </c>
      <c r="F41" s="443">
        <f>'2022'!DE29</f>
        <v>177</v>
      </c>
      <c r="G41" s="442">
        <f>'2022'!DF29</f>
        <v>0.30331900000000001</v>
      </c>
      <c r="H41" s="442">
        <f>'2022'!DG29</f>
        <v>0.28193200000000002</v>
      </c>
      <c r="I41" s="442">
        <f>'2022'!DH29</f>
        <v>0.44787449392712553</v>
      </c>
      <c r="J41" s="428">
        <f t="shared" si="0"/>
        <v>14.689265536723164</v>
      </c>
      <c r="K41" s="444">
        <f>'2022'!DL29</f>
        <v>26</v>
      </c>
      <c r="L41" s="439"/>
      <c r="M41" s="439"/>
      <c r="N41" s="439"/>
      <c r="O41" s="444">
        <f>'2022'!DN29</f>
        <v>6</v>
      </c>
    </row>
    <row r="42" spans="1:15" ht="15.75" x14ac:dyDescent="0.2">
      <c r="A42" s="437"/>
      <c r="B42" s="89" t="s">
        <v>63</v>
      </c>
      <c r="C42" s="96"/>
      <c r="D42" s="446"/>
      <c r="E42" s="446"/>
      <c r="F42" s="446"/>
      <c r="G42" s="447"/>
      <c r="H42" s="447"/>
      <c r="I42" s="447"/>
      <c r="J42" s="428"/>
      <c r="K42" s="457"/>
      <c r="L42" s="444"/>
      <c r="M42" s="444"/>
      <c r="N42" s="444"/>
      <c r="O42" s="457"/>
    </row>
    <row r="43" spans="1:15" ht="31.5" x14ac:dyDescent="0.2">
      <c r="A43" s="437">
        <v>22</v>
      </c>
      <c r="B43" s="458" t="s">
        <v>295</v>
      </c>
      <c r="C43" s="442">
        <f>'2022'!B31</f>
        <v>375.81700000000001</v>
      </c>
      <c r="D43" s="443">
        <f>'2022'!DC31</f>
        <v>0</v>
      </c>
      <c r="E43" s="443">
        <f>'2022'!DD31</f>
        <v>5</v>
      </c>
      <c r="F43" s="443">
        <f>'2022'!DE31</f>
        <v>5</v>
      </c>
      <c r="G43" s="442">
        <f>'2022'!DF31</f>
        <v>0</v>
      </c>
      <c r="H43" s="442">
        <f>'2022'!DG31</f>
        <v>1.3415E-2</v>
      </c>
      <c r="I43" s="442">
        <f>'2022'!DH31</f>
        <v>1.3304347594706998E-2</v>
      </c>
      <c r="J43" s="428">
        <f t="shared" si="0"/>
        <v>0</v>
      </c>
      <c r="K43" s="444">
        <f>'2022'!DL31</f>
        <v>0</v>
      </c>
      <c r="L43" s="444"/>
      <c r="M43" s="444"/>
      <c r="N43" s="444"/>
      <c r="O43" s="444">
        <f>'2022'!DN31</f>
        <v>0</v>
      </c>
    </row>
    <row r="44" spans="1:15" ht="48.75" customHeight="1" x14ac:dyDescent="0.2">
      <c r="A44" s="437">
        <v>23</v>
      </c>
      <c r="B44" s="458" t="s">
        <v>296</v>
      </c>
      <c r="C44" s="442">
        <f>'2022'!B32</f>
        <v>242.9</v>
      </c>
      <c r="D44" s="443">
        <f>'2022'!DC32</f>
        <v>0</v>
      </c>
      <c r="E44" s="443">
        <f>'2022'!DD32</f>
        <v>0</v>
      </c>
      <c r="F44" s="443">
        <f>'2022'!DE32</f>
        <v>0</v>
      </c>
      <c r="G44" s="442">
        <f>'2022'!DF32</f>
        <v>0</v>
      </c>
      <c r="H44" s="442">
        <f>'2022'!DG32</f>
        <v>0</v>
      </c>
      <c r="I44" s="442">
        <f>'2022'!DH32</f>
        <v>0</v>
      </c>
      <c r="J44" s="428">
        <f t="shared" si="0"/>
        <v>0</v>
      </c>
      <c r="K44" s="444">
        <f>'2022'!DL32</f>
        <v>0</v>
      </c>
      <c r="L44" s="444"/>
      <c r="M44" s="444"/>
      <c r="N44" s="444"/>
      <c r="O44" s="444">
        <f>'2022'!DN32</f>
        <v>0</v>
      </c>
    </row>
    <row r="45" spans="1:15" ht="31.5" x14ac:dyDescent="0.2">
      <c r="A45" s="438">
        <v>24</v>
      </c>
      <c r="B45" s="458" t="s">
        <v>66</v>
      </c>
      <c r="C45" s="442">
        <f>'2022'!B33</f>
        <v>46.606000000000002</v>
      </c>
      <c r="D45" s="443">
        <f>'2022'!DC33</f>
        <v>0</v>
      </c>
      <c r="E45" s="443">
        <f>'2022'!DD33</f>
        <v>0</v>
      </c>
      <c r="F45" s="443">
        <f>'2022'!DE33</f>
        <v>0</v>
      </c>
      <c r="G45" s="442">
        <f>'2022'!DF33</f>
        <v>0</v>
      </c>
      <c r="H45" s="442">
        <f>'2022'!DG33</f>
        <v>0</v>
      </c>
      <c r="I45" s="442">
        <f>'2022'!DH33</f>
        <v>0</v>
      </c>
      <c r="J45" s="428">
        <f t="shared" si="0"/>
        <v>0</v>
      </c>
      <c r="K45" s="444">
        <f>'2022'!DL33</f>
        <v>0</v>
      </c>
      <c r="L45" s="439"/>
      <c r="M45" s="439"/>
      <c r="N45" s="439"/>
      <c r="O45" s="444">
        <f>'2022'!DN33</f>
        <v>0</v>
      </c>
    </row>
    <row r="46" spans="1:15" ht="15.75" x14ac:dyDescent="0.2">
      <c r="A46" s="437"/>
      <c r="B46" s="89" t="s">
        <v>67</v>
      </c>
      <c r="C46" s="96"/>
      <c r="D46" s="446"/>
      <c r="E46" s="446"/>
      <c r="F46" s="446"/>
      <c r="G46" s="447"/>
      <c r="H46" s="447"/>
      <c r="I46" s="447"/>
      <c r="J46" s="428"/>
      <c r="K46" s="457"/>
      <c r="L46" s="444"/>
      <c r="M46" s="444"/>
      <c r="N46" s="444"/>
      <c r="O46" s="457"/>
    </row>
    <row r="47" spans="1:15" ht="31.5" customHeight="1" x14ac:dyDescent="0.2">
      <c r="A47" s="437">
        <v>25</v>
      </c>
      <c r="B47" s="459" t="s">
        <v>297</v>
      </c>
      <c r="C47" s="442">
        <f>'2022'!B35</f>
        <v>399.13200000000001</v>
      </c>
      <c r="D47" s="443">
        <f>'2022'!DC35</f>
        <v>0</v>
      </c>
      <c r="E47" s="443">
        <f>'2022'!DD35</f>
        <v>0</v>
      </c>
      <c r="F47" s="443">
        <f>'2022'!DE35</f>
        <v>0</v>
      </c>
      <c r="G47" s="442">
        <f>'2022'!DF35</f>
        <v>0</v>
      </c>
      <c r="H47" s="442">
        <f>'2022'!DG35</f>
        <v>0</v>
      </c>
      <c r="I47" s="442">
        <f>'2022'!DH35</f>
        <v>0</v>
      </c>
      <c r="J47" s="428">
        <f t="shared" si="0"/>
        <v>0</v>
      </c>
      <c r="K47" s="444">
        <f>'2022'!DL35</f>
        <v>0</v>
      </c>
      <c r="L47" s="444"/>
      <c r="M47" s="444"/>
      <c r="N47" s="444"/>
      <c r="O47" s="444">
        <f>'2022'!DN35</f>
        <v>0</v>
      </c>
    </row>
    <row r="48" spans="1:15" ht="31.5" x14ac:dyDescent="0.2">
      <c r="A48" s="438">
        <v>26</v>
      </c>
      <c r="B48" s="459" t="s">
        <v>298</v>
      </c>
      <c r="C48" s="442">
        <f>'2022'!B36</f>
        <v>162.821</v>
      </c>
      <c r="D48" s="443">
        <f>'2022'!DC36</f>
        <v>0</v>
      </c>
      <c r="E48" s="443">
        <f>'2022'!DD36</f>
        <v>0</v>
      </c>
      <c r="F48" s="443">
        <f>'2022'!DE36</f>
        <v>0</v>
      </c>
      <c r="G48" s="442">
        <f>'2022'!DF36</f>
        <v>0</v>
      </c>
      <c r="H48" s="442">
        <f>'2022'!DG36</f>
        <v>0</v>
      </c>
      <c r="I48" s="442">
        <f>'2022'!DH36</f>
        <v>0</v>
      </c>
      <c r="J48" s="428">
        <f t="shared" si="0"/>
        <v>0</v>
      </c>
      <c r="K48" s="444">
        <f>'2022'!DL36</f>
        <v>0</v>
      </c>
      <c r="L48" s="439"/>
      <c r="M48" s="439"/>
      <c r="N48" s="439"/>
      <c r="O48" s="444">
        <f>'2022'!DN36</f>
        <v>0</v>
      </c>
    </row>
    <row r="49" spans="1:15" ht="15.75" x14ac:dyDescent="0.2">
      <c r="A49" s="437"/>
      <c r="B49" s="89" t="s">
        <v>70</v>
      </c>
      <c r="C49" s="447"/>
      <c r="D49" s="446"/>
      <c r="E49" s="446"/>
      <c r="F49" s="446"/>
      <c r="G49" s="447"/>
      <c r="H49" s="447"/>
      <c r="I49" s="447"/>
      <c r="J49" s="428"/>
      <c r="K49" s="457"/>
      <c r="L49" s="444"/>
      <c r="M49" s="444"/>
      <c r="N49" s="444"/>
      <c r="O49" s="457"/>
    </row>
    <row r="50" spans="1:15" ht="47.25" x14ac:dyDescent="0.2">
      <c r="A50" s="437">
        <v>27</v>
      </c>
      <c r="B50" s="114" t="s">
        <v>77</v>
      </c>
      <c r="C50" s="442">
        <f>'2022'!B38</f>
        <v>7.1820000000000004</v>
      </c>
      <c r="D50" s="443">
        <f>'2022'!DC38</f>
        <v>0</v>
      </c>
      <c r="E50" s="443">
        <f>'2022'!DD38</f>
        <v>0</v>
      </c>
      <c r="F50" s="443">
        <f>'2022'!DE38</f>
        <v>0</v>
      </c>
      <c r="G50" s="442">
        <f>'2022'!DF38</f>
        <v>0</v>
      </c>
      <c r="H50" s="442">
        <f>'2022'!DG38</f>
        <v>0</v>
      </c>
      <c r="I50" s="442">
        <f>'2022'!DH38</f>
        <v>0</v>
      </c>
      <c r="J50" s="428">
        <f t="shared" si="0"/>
        <v>0</v>
      </c>
      <c r="K50" s="444">
        <f>'2022'!DL38</f>
        <v>0</v>
      </c>
      <c r="L50" s="444"/>
      <c r="M50" s="444"/>
      <c r="N50" s="444"/>
      <c r="O50" s="444">
        <f>'2022'!DN38</f>
        <v>0</v>
      </c>
    </row>
    <row r="51" spans="1:15" ht="31.5" customHeight="1" x14ac:dyDescent="0.2">
      <c r="A51" s="437">
        <v>28</v>
      </c>
      <c r="B51" s="114" t="s">
        <v>76</v>
      </c>
      <c r="C51" s="442">
        <f>'2022'!B39</f>
        <v>11.596</v>
      </c>
      <c r="D51" s="443">
        <f>'2022'!DC39</f>
        <v>0</v>
      </c>
      <c r="E51" s="443">
        <f>'2022'!DD39</f>
        <v>0</v>
      </c>
      <c r="F51" s="443">
        <f>'2022'!DE39</f>
        <v>0</v>
      </c>
      <c r="G51" s="442">
        <f>'2022'!DF39</f>
        <v>0</v>
      </c>
      <c r="H51" s="442">
        <f>'2022'!DG39</f>
        <v>0</v>
      </c>
      <c r="I51" s="442">
        <f>'2022'!DH39</f>
        <v>0</v>
      </c>
      <c r="J51" s="428">
        <f t="shared" si="0"/>
        <v>0</v>
      </c>
      <c r="K51" s="444">
        <f>'2022'!DL39</f>
        <v>0</v>
      </c>
      <c r="L51" s="444"/>
      <c r="M51" s="444"/>
      <c r="N51" s="444"/>
      <c r="O51" s="444">
        <f>'2022'!DN39</f>
        <v>0</v>
      </c>
    </row>
    <row r="52" spans="1:15" ht="28.5" customHeight="1" x14ac:dyDescent="0.2">
      <c r="A52" s="437">
        <v>29</v>
      </c>
      <c r="B52" s="114" t="s">
        <v>75</v>
      </c>
      <c r="C52" s="442">
        <f>'2022'!B40</f>
        <v>16.03</v>
      </c>
      <c r="D52" s="443">
        <f>'2022'!DC40</f>
        <v>0</v>
      </c>
      <c r="E52" s="443">
        <f>'2022'!DD40</f>
        <v>0</v>
      </c>
      <c r="F52" s="443">
        <f>'2022'!DE40</f>
        <v>0</v>
      </c>
      <c r="G52" s="442">
        <f>'2022'!DF40</f>
        <v>0</v>
      </c>
      <c r="H52" s="442">
        <f>'2022'!DG40</f>
        <v>0</v>
      </c>
      <c r="I52" s="442">
        <f>'2022'!DH40</f>
        <v>0</v>
      </c>
      <c r="J52" s="428">
        <f t="shared" si="0"/>
        <v>0</v>
      </c>
      <c r="K52" s="444">
        <f>'2022'!DL40</f>
        <v>0</v>
      </c>
      <c r="L52" s="444"/>
      <c r="M52" s="444"/>
      <c r="N52" s="444"/>
      <c r="O52" s="444">
        <f>'2022'!DN40</f>
        <v>0</v>
      </c>
    </row>
    <row r="53" spans="1:15" ht="28.5" customHeight="1" x14ac:dyDescent="0.2">
      <c r="A53" s="437">
        <v>30</v>
      </c>
      <c r="B53" s="114" t="s">
        <v>410</v>
      </c>
      <c r="C53" s="442">
        <f>'2022'!B41</f>
        <v>7.9729999999999999</v>
      </c>
      <c r="D53" s="688">
        <f>'2022'!DC41</f>
        <v>0</v>
      </c>
      <c r="E53" s="688">
        <f>'2022'!DD41</f>
        <v>0</v>
      </c>
      <c r="F53" s="443">
        <f>'2022'!DE41</f>
        <v>0</v>
      </c>
      <c r="G53" s="690">
        <f>'2022'!DF41</f>
        <v>0</v>
      </c>
      <c r="H53" s="690">
        <f>'2022'!DG41</f>
        <v>0</v>
      </c>
      <c r="I53" s="442">
        <f>'2022'!DH41</f>
        <v>0</v>
      </c>
      <c r="J53" s="428">
        <f t="shared" si="0"/>
        <v>0</v>
      </c>
      <c r="K53" s="444">
        <f>'2022'!DL41</f>
        <v>0</v>
      </c>
      <c r="L53" s="444"/>
      <c r="M53" s="444"/>
      <c r="N53" s="444"/>
      <c r="O53" s="444">
        <f>'2022'!DN41</f>
        <v>0</v>
      </c>
    </row>
    <row r="54" spans="1:15" ht="28.5" customHeight="1" x14ac:dyDescent="0.2">
      <c r="A54" s="437">
        <v>31</v>
      </c>
      <c r="B54" s="114" t="s">
        <v>411</v>
      </c>
      <c r="C54" s="442">
        <f>'2022'!B42</f>
        <v>28.376999999999999</v>
      </c>
      <c r="D54" s="692"/>
      <c r="E54" s="692"/>
      <c r="F54" s="443">
        <f>'2022'!DE42</f>
        <v>0</v>
      </c>
      <c r="G54" s="693"/>
      <c r="H54" s="693"/>
      <c r="I54" s="442">
        <f>'2022'!DH42</f>
        <v>0</v>
      </c>
      <c r="J54" s="428">
        <f t="shared" si="0"/>
        <v>0</v>
      </c>
      <c r="K54" s="444">
        <f>'2022'!DL42</f>
        <v>0</v>
      </c>
      <c r="L54" s="444"/>
      <c r="M54" s="444"/>
      <c r="N54" s="444"/>
      <c r="O54" s="444">
        <f>'2022'!DN42</f>
        <v>0</v>
      </c>
    </row>
    <row r="55" spans="1:15" ht="33" customHeight="1" x14ac:dyDescent="0.2">
      <c r="A55" s="437">
        <v>32</v>
      </c>
      <c r="B55" s="116" t="s">
        <v>412</v>
      </c>
      <c r="C55" s="442">
        <f>'2022'!B43</f>
        <v>36.741999999999997</v>
      </c>
      <c r="D55" s="689"/>
      <c r="E55" s="689"/>
      <c r="F55" s="443">
        <f>'2022'!DE43</f>
        <v>0</v>
      </c>
      <c r="G55" s="691"/>
      <c r="H55" s="691"/>
      <c r="I55" s="442">
        <f>'2022'!DH43</f>
        <v>0</v>
      </c>
      <c r="J55" s="428">
        <f t="shared" si="0"/>
        <v>0</v>
      </c>
      <c r="K55" s="444">
        <f>'2022'!DL43</f>
        <v>0</v>
      </c>
      <c r="L55" s="444"/>
      <c r="M55" s="444"/>
      <c r="N55" s="444"/>
      <c r="O55" s="444">
        <f>'2022'!DN43</f>
        <v>0</v>
      </c>
    </row>
    <row r="56" spans="1:15" ht="33" customHeight="1" x14ac:dyDescent="0.2">
      <c r="A56" s="437">
        <v>33</v>
      </c>
      <c r="B56" s="458" t="s">
        <v>74</v>
      </c>
      <c r="C56" s="442">
        <f>'2022'!B44</f>
        <v>9.98</v>
      </c>
      <c r="D56" s="443">
        <f>'2022'!DC44</f>
        <v>0</v>
      </c>
      <c r="E56" s="443">
        <f>'2022'!DD44</f>
        <v>0</v>
      </c>
      <c r="F56" s="443">
        <f>'2022'!DE44</f>
        <v>0</v>
      </c>
      <c r="G56" s="442">
        <f>'2022'!DF44</f>
        <v>0</v>
      </c>
      <c r="H56" s="442">
        <f>'2022'!DG44</f>
        <v>0</v>
      </c>
      <c r="I56" s="442">
        <f>'2022'!DH44</f>
        <v>0</v>
      </c>
      <c r="J56" s="428">
        <f t="shared" si="0"/>
        <v>0</v>
      </c>
      <c r="K56" s="444">
        <f>'2022'!DL44</f>
        <v>0</v>
      </c>
      <c r="L56" s="444"/>
      <c r="M56" s="444"/>
      <c r="N56" s="444"/>
      <c r="O56" s="444">
        <f>'2022'!DN44</f>
        <v>0</v>
      </c>
    </row>
    <row r="57" spans="1:15" ht="31.5" x14ac:dyDescent="0.2">
      <c r="A57" s="437">
        <v>34</v>
      </c>
      <c r="B57" s="114" t="s">
        <v>300</v>
      </c>
      <c r="C57" s="442">
        <f>'2022'!B45</f>
        <v>9.44</v>
      </c>
      <c r="D57" s="443">
        <f>'2022'!DC45</f>
        <v>0</v>
      </c>
      <c r="E57" s="443">
        <f>'2022'!DD45</f>
        <v>0</v>
      </c>
      <c r="F57" s="443">
        <f>'2022'!DE45</f>
        <v>0</v>
      </c>
      <c r="G57" s="442">
        <f>'2022'!DF45</f>
        <v>0</v>
      </c>
      <c r="H57" s="442">
        <f>'2022'!DG45</f>
        <v>0</v>
      </c>
      <c r="I57" s="442">
        <f>'2022'!DH45</f>
        <v>0</v>
      </c>
      <c r="J57" s="428">
        <f t="shared" si="0"/>
        <v>0</v>
      </c>
      <c r="K57" s="444">
        <f>'2022'!DL45</f>
        <v>0</v>
      </c>
      <c r="L57" s="444"/>
      <c r="M57" s="444"/>
      <c r="N57" s="444"/>
      <c r="O57" s="444">
        <f>'2022'!DN45</f>
        <v>0</v>
      </c>
    </row>
    <row r="58" spans="1:15" ht="78.75" x14ac:dyDescent="0.2">
      <c r="A58" s="437">
        <v>35</v>
      </c>
      <c r="B58" s="458" t="s">
        <v>71</v>
      </c>
      <c r="C58" s="442">
        <f>'2022'!B46</f>
        <v>51.08</v>
      </c>
      <c r="D58" s="443">
        <f>'2022'!DC46</f>
        <v>0</v>
      </c>
      <c r="E58" s="443">
        <f>'2022'!DD46</f>
        <v>0</v>
      </c>
      <c r="F58" s="443">
        <f>'2022'!DE46</f>
        <v>0</v>
      </c>
      <c r="G58" s="442">
        <f>'2022'!DF46</f>
        <v>0</v>
      </c>
      <c r="H58" s="442">
        <f>'2022'!DG46</f>
        <v>0</v>
      </c>
      <c r="I58" s="442">
        <f>'2022'!DH46</f>
        <v>0</v>
      </c>
      <c r="J58" s="428">
        <f t="shared" si="0"/>
        <v>0</v>
      </c>
      <c r="K58" s="444">
        <f>'2022'!DL46</f>
        <v>0</v>
      </c>
      <c r="L58" s="444"/>
      <c r="M58" s="444"/>
      <c r="N58" s="444"/>
      <c r="O58" s="444">
        <f>'2022'!DN46</f>
        <v>0</v>
      </c>
    </row>
    <row r="59" spans="1:15" ht="116.25" customHeight="1" x14ac:dyDescent="0.2">
      <c r="A59" s="437">
        <v>36</v>
      </c>
      <c r="B59" s="57" t="s">
        <v>301</v>
      </c>
      <c r="C59" s="442">
        <f>'2022'!B47</f>
        <v>115.1</v>
      </c>
      <c r="D59" s="443">
        <f>'2022'!DC47</f>
        <v>0</v>
      </c>
      <c r="E59" s="443">
        <f>'2022'!DD47</f>
        <v>0</v>
      </c>
      <c r="F59" s="443">
        <f>'2022'!DE47</f>
        <v>0</v>
      </c>
      <c r="G59" s="442">
        <f>'2022'!DF47</f>
        <v>0</v>
      </c>
      <c r="H59" s="442">
        <f>'2022'!DG47</f>
        <v>0</v>
      </c>
      <c r="I59" s="442">
        <f>'2022'!DH47</f>
        <v>0</v>
      </c>
      <c r="J59" s="428">
        <f t="shared" si="0"/>
        <v>0</v>
      </c>
      <c r="K59" s="444">
        <f>'2022'!DL47</f>
        <v>0</v>
      </c>
      <c r="L59" s="444"/>
      <c r="M59" s="444"/>
      <c r="N59" s="444"/>
      <c r="O59" s="444">
        <f>'2022'!DN47</f>
        <v>0</v>
      </c>
    </row>
    <row r="60" spans="1:15" ht="51.75" customHeight="1" x14ac:dyDescent="0.2">
      <c r="A60" s="437">
        <v>37</v>
      </c>
      <c r="B60" s="458" t="s">
        <v>72</v>
      </c>
      <c r="C60" s="442">
        <f>'2022'!B48</f>
        <v>120.515</v>
      </c>
      <c r="D60" s="443">
        <f>'2022'!DC48</f>
        <v>0</v>
      </c>
      <c r="E60" s="443">
        <f>'2022'!DD48</f>
        <v>0</v>
      </c>
      <c r="F60" s="443">
        <f>'2022'!DE48</f>
        <v>0</v>
      </c>
      <c r="G60" s="442">
        <f>'2022'!DF48</f>
        <v>0</v>
      </c>
      <c r="H60" s="442">
        <f>'2022'!DG48</f>
        <v>0</v>
      </c>
      <c r="I60" s="442">
        <f>'2022'!DH48</f>
        <v>0</v>
      </c>
      <c r="J60" s="428">
        <f t="shared" si="0"/>
        <v>0</v>
      </c>
      <c r="K60" s="444">
        <f>'2022'!DL48</f>
        <v>0</v>
      </c>
      <c r="L60" s="444"/>
      <c r="M60" s="444"/>
      <c r="N60" s="444"/>
      <c r="O60" s="444">
        <f>'2022'!DN48</f>
        <v>0</v>
      </c>
    </row>
    <row r="61" spans="1:15" ht="63" x14ac:dyDescent="0.2">
      <c r="A61" s="438">
        <v>38</v>
      </c>
      <c r="B61" s="458" t="s">
        <v>302</v>
      </c>
      <c r="C61" s="442">
        <f>'2022'!B49</f>
        <v>214.8</v>
      </c>
      <c r="D61" s="443">
        <f>'2022'!DC49</f>
        <v>0</v>
      </c>
      <c r="E61" s="443">
        <f>'2022'!DD49</f>
        <v>0</v>
      </c>
      <c r="F61" s="443">
        <f>'2022'!DE49</f>
        <v>0</v>
      </c>
      <c r="G61" s="442">
        <f>'2022'!DF49</f>
        <v>0</v>
      </c>
      <c r="H61" s="442">
        <f>'2022'!DG49</f>
        <v>0</v>
      </c>
      <c r="I61" s="442">
        <f>'2022'!DH49</f>
        <v>0</v>
      </c>
      <c r="J61" s="428">
        <f t="shared" si="0"/>
        <v>0</v>
      </c>
      <c r="K61" s="444">
        <f>'2022'!DL49</f>
        <v>0</v>
      </c>
      <c r="L61" s="439"/>
      <c r="M61" s="439"/>
      <c r="N61" s="439"/>
      <c r="O61" s="444">
        <f>'2022'!DN49</f>
        <v>0</v>
      </c>
    </row>
    <row r="62" spans="1:15" ht="15.75" x14ac:dyDescent="0.2">
      <c r="A62" s="437"/>
      <c r="B62" s="89" t="s">
        <v>83</v>
      </c>
      <c r="C62" s="447"/>
      <c r="D62" s="446"/>
      <c r="E62" s="446"/>
      <c r="F62" s="446"/>
      <c r="G62" s="447"/>
      <c r="H62" s="447"/>
      <c r="I62" s="447"/>
      <c r="J62" s="428">
        <f t="shared" si="0"/>
        <v>0</v>
      </c>
      <c r="K62" s="457"/>
      <c r="L62" s="444"/>
      <c r="M62" s="444"/>
      <c r="N62" s="444"/>
      <c r="O62" s="457"/>
    </row>
    <row r="63" spans="1:15" ht="63" x14ac:dyDescent="0.2">
      <c r="A63" s="437">
        <v>39</v>
      </c>
      <c r="B63" s="458" t="s">
        <v>303</v>
      </c>
      <c r="C63" s="461">
        <f>'2022'!B51</f>
        <v>299.10000000000002</v>
      </c>
      <c r="D63" s="443">
        <f>'2022'!DC51</f>
        <v>69.920647000000002</v>
      </c>
      <c r="E63" s="443">
        <f>'2022'!DD51</f>
        <v>222</v>
      </c>
      <c r="F63" s="443">
        <f>'2022'!DE51</f>
        <v>141</v>
      </c>
      <c r="G63" s="442">
        <f>'2022'!DF51</f>
        <v>0.233848</v>
      </c>
      <c r="H63" s="442">
        <f>'2022'!DG51</f>
        <v>0.742309</v>
      </c>
      <c r="I63" s="442">
        <f>'2022'!DH51</f>
        <v>0.4714142427281845</v>
      </c>
      <c r="J63" s="428">
        <f t="shared" si="0"/>
        <v>9.9290780141843982</v>
      </c>
      <c r="K63" s="444">
        <f>'2022'!DL51</f>
        <v>14</v>
      </c>
      <c r="L63" s="444"/>
      <c r="M63" s="444"/>
      <c r="N63" s="444"/>
      <c r="O63" s="444">
        <f>'2022'!DN51</f>
        <v>0</v>
      </c>
    </row>
    <row r="64" spans="1:15" ht="31.5" x14ac:dyDescent="0.2">
      <c r="A64" s="437">
        <v>40</v>
      </c>
      <c r="B64" s="458" t="s">
        <v>87</v>
      </c>
      <c r="C64" s="442">
        <f>'2022'!B52</f>
        <v>1577</v>
      </c>
      <c r="D64" s="443">
        <f>'2022'!DC52</f>
        <v>201.28642300000001</v>
      </c>
      <c r="E64" s="443">
        <f>'2022'!DD52</f>
        <v>199</v>
      </c>
      <c r="F64" s="443">
        <f>'2022'!DE52</f>
        <v>86</v>
      </c>
      <c r="G64" s="442">
        <f>'2022'!DF52</f>
        <v>0.127641</v>
      </c>
      <c r="H64" s="442">
        <f>'2022'!DG52</f>
        <v>0.126191</v>
      </c>
      <c r="I64" s="442">
        <f>'2022'!DH52</f>
        <v>5.4533925174381735E-2</v>
      </c>
      <c r="J64" s="428">
        <f t="shared" si="0"/>
        <v>13.953488372093023</v>
      </c>
      <c r="K64" s="444">
        <f>'2022'!DL52</f>
        <v>12</v>
      </c>
      <c r="L64" s="444"/>
      <c r="M64" s="444"/>
      <c r="N64" s="444"/>
      <c r="O64" s="444">
        <f>'2022'!DN52</f>
        <v>3</v>
      </c>
    </row>
    <row r="65" spans="1:15" ht="63" x14ac:dyDescent="0.2">
      <c r="A65" s="437">
        <v>41</v>
      </c>
      <c r="B65" s="458" t="s">
        <v>304</v>
      </c>
      <c r="C65" s="442">
        <f>'2022'!B53</f>
        <v>585.35</v>
      </c>
      <c r="D65" s="443">
        <f>'2022'!DC53</f>
        <v>126.011101</v>
      </c>
      <c r="E65" s="443">
        <f>'2022'!DD53</f>
        <v>82</v>
      </c>
      <c r="F65" s="443">
        <f>'2022'!DE53</f>
        <v>81</v>
      </c>
      <c r="G65" s="442">
        <f>'2022'!DF53</f>
        <v>0.21358199999999999</v>
      </c>
      <c r="H65" s="442">
        <f>'2022'!DG53</f>
        <v>0.13932800000000001</v>
      </c>
      <c r="I65" s="442">
        <f>'2022'!DH53</f>
        <v>0.13837874775775177</v>
      </c>
      <c r="J65" s="428">
        <f t="shared" si="0"/>
        <v>14.814814814814813</v>
      </c>
      <c r="K65" s="444">
        <f>'2022'!DL53</f>
        <v>12</v>
      </c>
      <c r="L65" s="444"/>
      <c r="M65" s="444"/>
      <c r="N65" s="444"/>
      <c r="O65" s="444">
        <f>'2022'!DN53</f>
        <v>0</v>
      </c>
    </row>
    <row r="66" spans="1:15" ht="54" customHeight="1" x14ac:dyDescent="0.2">
      <c r="A66" s="437">
        <v>42</v>
      </c>
      <c r="B66" s="448" t="s">
        <v>305</v>
      </c>
      <c r="C66" s="442">
        <f>'2022'!B54</f>
        <v>399</v>
      </c>
      <c r="D66" s="443">
        <f>'2022'!DC54</f>
        <v>209.85270700000001</v>
      </c>
      <c r="E66" s="443">
        <f>'2022'!DD54</f>
        <v>222</v>
      </c>
      <c r="F66" s="443">
        <f>'2022'!DE54</f>
        <v>253</v>
      </c>
      <c r="G66" s="442">
        <f>'2022'!DF54</f>
        <v>0.52598599999999995</v>
      </c>
      <c r="H66" s="442">
        <f>'2022'!DG54</f>
        <v>0.55643299999999996</v>
      </c>
      <c r="I66" s="442">
        <f>'2022'!DH54</f>
        <v>0.63408521303258147</v>
      </c>
      <c r="J66" s="428">
        <f t="shared" si="0"/>
        <v>9.8814229249011856</v>
      </c>
      <c r="K66" s="444">
        <f>'2022'!DL54</f>
        <v>25</v>
      </c>
      <c r="L66" s="444"/>
      <c r="M66" s="444"/>
      <c r="N66" s="444"/>
      <c r="O66" s="444">
        <f>'2022'!DN54</f>
        <v>0</v>
      </c>
    </row>
    <row r="67" spans="1:15" ht="31.5" x14ac:dyDescent="0.2">
      <c r="A67" s="438">
        <v>43</v>
      </c>
      <c r="B67" s="456" t="s">
        <v>293</v>
      </c>
      <c r="C67" s="442">
        <f>'2022'!B55</f>
        <v>0</v>
      </c>
      <c r="D67" s="443">
        <f>'2022'!DC55</f>
        <v>0</v>
      </c>
      <c r="E67" s="443">
        <f>'2022'!DD55</f>
        <v>0</v>
      </c>
      <c r="F67" s="443">
        <f>'2022'!DE55</f>
        <v>0</v>
      </c>
      <c r="G67" s="442">
        <f>'2022'!DF55</f>
        <v>0</v>
      </c>
      <c r="H67" s="442">
        <f>'2022'!DG55</f>
        <v>0</v>
      </c>
      <c r="I67" s="442">
        <f>'2022'!DH55</f>
        <v>0</v>
      </c>
      <c r="J67" s="460">
        <v>0</v>
      </c>
      <c r="K67" s="444">
        <f>'2022'!DL55</f>
        <v>7</v>
      </c>
      <c r="L67" s="439"/>
      <c r="M67" s="439"/>
      <c r="N67" s="439"/>
      <c r="O67" s="444">
        <f>'2022'!DN55</f>
        <v>0</v>
      </c>
    </row>
    <row r="68" spans="1:15" ht="31.5" customHeight="1" x14ac:dyDescent="0.2">
      <c r="A68" s="437"/>
      <c r="B68" s="89" t="s">
        <v>88</v>
      </c>
      <c r="C68" s="447"/>
      <c r="D68" s="446"/>
      <c r="E68" s="446"/>
      <c r="F68" s="446"/>
      <c r="G68" s="447"/>
      <c r="H68" s="447"/>
      <c r="I68" s="447"/>
      <c r="J68" s="428"/>
      <c r="K68" s="457"/>
      <c r="L68" s="444"/>
      <c r="M68" s="444"/>
      <c r="N68" s="444"/>
      <c r="O68" s="457"/>
    </row>
    <row r="69" spans="1:15" ht="31.5" customHeight="1" x14ac:dyDescent="0.2">
      <c r="A69" s="437">
        <v>44</v>
      </c>
      <c r="B69" s="170" t="s">
        <v>413</v>
      </c>
      <c r="C69" s="442">
        <f>'2022'!B57</f>
        <v>1064.22</v>
      </c>
      <c r="D69" s="688">
        <f>'2022'!DC57</f>
        <v>3576.7172850000002</v>
      </c>
      <c r="E69" s="688">
        <f>'2022'!DD57</f>
        <v>6683</v>
      </c>
      <c r="F69" s="443">
        <f>'2022'!DE57</f>
        <v>841</v>
      </c>
      <c r="G69" s="690">
        <f>'2022'!DF57</f>
        <v>0.55748600000000004</v>
      </c>
      <c r="H69" s="690">
        <f>'2022'!DG57</f>
        <v>0.82639799999999997</v>
      </c>
      <c r="I69" s="442">
        <f>'2022'!DH57</f>
        <v>0.79025013625002349</v>
      </c>
      <c r="J69" s="428">
        <f t="shared" si="0"/>
        <v>6.8965517241379306</v>
      </c>
      <c r="K69" s="444">
        <f>'2022'!DL57</f>
        <v>58</v>
      </c>
      <c r="L69" s="444"/>
      <c r="M69" s="444"/>
      <c r="N69" s="444"/>
      <c r="O69" s="444">
        <f>'2022'!DN57</f>
        <v>26</v>
      </c>
    </row>
    <row r="70" spans="1:15" ht="31.5" customHeight="1" x14ac:dyDescent="0.2">
      <c r="A70" s="437">
        <v>45</v>
      </c>
      <c r="B70" s="170" t="s">
        <v>414</v>
      </c>
      <c r="C70" s="442">
        <f>'2022'!B58</f>
        <v>2277.59</v>
      </c>
      <c r="D70" s="692"/>
      <c r="E70" s="692"/>
      <c r="F70" s="443">
        <f>'2022'!DE58</f>
        <v>1862</v>
      </c>
      <c r="G70" s="693"/>
      <c r="H70" s="693"/>
      <c r="I70" s="442">
        <f>'2022'!DH58</f>
        <v>0.8175308110766204</v>
      </c>
      <c r="J70" s="428">
        <f t="shared" si="0"/>
        <v>6.9817400644468313</v>
      </c>
      <c r="K70" s="444">
        <f>'2022'!DL58</f>
        <v>130</v>
      </c>
      <c r="L70" s="444"/>
      <c r="M70" s="444"/>
      <c r="N70" s="444"/>
      <c r="O70" s="444">
        <f>'2022'!DN58</f>
        <v>56</v>
      </c>
    </row>
    <row r="71" spans="1:15" ht="31.5" x14ac:dyDescent="0.2">
      <c r="A71" s="437">
        <v>46</v>
      </c>
      <c r="B71" s="118" t="s">
        <v>415</v>
      </c>
      <c r="C71" s="461">
        <f>'2022'!B59</f>
        <v>6270.68</v>
      </c>
      <c r="D71" s="689"/>
      <c r="E71" s="689"/>
      <c r="F71" s="443">
        <f>'2022'!DE59</f>
        <v>5281</v>
      </c>
      <c r="G71" s="691"/>
      <c r="H71" s="691"/>
      <c r="I71" s="442">
        <f>'2022'!DH59</f>
        <v>0.84217341659915668</v>
      </c>
      <c r="J71" s="428">
        <f t="shared" si="0"/>
        <v>3.0107934103389509</v>
      </c>
      <c r="K71" s="444">
        <f>'2022'!DL59</f>
        <v>159</v>
      </c>
      <c r="L71" s="444"/>
      <c r="M71" s="444"/>
      <c r="N71" s="444"/>
      <c r="O71" s="444">
        <f>'2022'!DN59</f>
        <v>159</v>
      </c>
    </row>
    <row r="72" spans="1:15" ht="47.25" customHeight="1" x14ac:dyDescent="0.2">
      <c r="A72" s="437">
        <v>47</v>
      </c>
      <c r="B72" s="458" t="s">
        <v>89</v>
      </c>
      <c r="C72" s="442">
        <f>'2022'!B60</f>
        <v>644</v>
      </c>
      <c r="D72" s="443">
        <f>'2022'!DC60</f>
        <v>284.74249300000002</v>
      </c>
      <c r="E72" s="443">
        <f>'2022'!DD60</f>
        <v>530</v>
      </c>
      <c r="F72" s="443">
        <f>'2022'!DE60</f>
        <v>594</v>
      </c>
      <c r="G72" s="442">
        <f>'2022'!DF60</f>
        <v>0.44214700000000001</v>
      </c>
      <c r="H72" s="442">
        <f>'2022'!DG60</f>
        <v>0.82298099999999996</v>
      </c>
      <c r="I72" s="442">
        <f>'2022'!DH60</f>
        <v>0.92236024844720499</v>
      </c>
      <c r="J72" s="428">
        <f t="shared" si="0"/>
        <v>1.1784511784511784</v>
      </c>
      <c r="K72" s="444">
        <f>'2022'!DL60</f>
        <v>7</v>
      </c>
      <c r="L72" s="444"/>
      <c r="M72" s="444"/>
      <c r="N72" s="444"/>
      <c r="O72" s="444">
        <f>'2022'!DN60</f>
        <v>0</v>
      </c>
    </row>
    <row r="73" spans="1:15" ht="47.25" customHeight="1" x14ac:dyDescent="0.2">
      <c r="A73" s="437">
        <v>48</v>
      </c>
      <c r="B73" s="116" t="s">
        <v>416</v>
      </c>
      <c r="C73" s="442">
        <f>'2022'!B61</f>
        <v>21.48</v>
      </c>
      <c r="D73" s="688">
        <f>'2022'!DC61</f>
        <v>797.96954300000004</v>
      </c>
      <c r="E73" s="688">
        <f>'2022'!DD61</f>
        <v>765</v>
      </c>
      <c r="F73" s="443">
        <f>'2022'!DE61</f>
        <v>19</v>
      </c>
      <c r="G73" s="690">
        <f>'2022'!DF61</f>
        <v>0.53902300000000003</v>
      </c>
      <c r="H73" s="690">
        <f>'2022'!DG61</f>
        <v>0.51675199999999999</v>
      </c>
      <c r="I73" s="442">
        <f>'2022'!DH61</f>
        <v>0.88454376163873372</v>
      </c>
      <c r="J73" s="428">
        <f t="shared" si="0"/>
        <v>0</v>
      </c>
      <c r="K73" s="444">
        <f>'2022'!DL61</f>
        <v>0</v>
      </c>
      <c r="L73" s="444"/>
      <c r="M73" s="444"/>
      <c r="N73" s="444"/>
      <c r="O73" s="444">
        <f>'2022'!DN61</f>
        <v>0</v>
      </c>
    </row>
    <row r="74" spans="1:15" ht="47.25" customHeight="1" x14ac:dyDescent="0.2">
      <c r="A74" s="437">
        <v>49</v>
      </c>
      <c r="B74" s="116" t="s">
        <v>417</v>
      </c>
      <c r="C74" s="442">
        <f>'2022'!B62</f>
        <v>75.91</v>
      </c>
      <c r="D74" s="692"/>
      <c r="E74" s="692"/>
      <c r="F74" s="443">
        <f>'2022'!DE62</f>
        <v>56</v>
      </c>
      <c r="G74" s="693"/>
      <c r="H74" s="693"/>
      <c r="I74" s="442">
        <f>'2022'!DH62</f>
        <v>0.7377157159794494</v>
      </c>
      <c r="J74" s="428">
        <f t="shared" si="0"/>
        <v>7.1428571428571423</v>
      </c>
      <c r="K74" s="444">
        <f>'2022'!DL62</f>
        <v>4</v>
      </c>
      <c r="L74" s="444"/>
      <c r="M74" s="444"/>
      <c r="N74" s="444"/>
      <c r="O74" s="444">
        <f>'2022'!DN62</f>
        <v>0</v>
      </c>
    </row>
    <row r="75" spans="1:15" ht="47.25" customHeight="1" x14ac:dyDescent="0.2">
      <c r="A75" s="437">
        <v>50</v>
      </c>
      <c r="B75" s="116" t="s">
        <v>418</v>
      </c>
      <c r="C75" s="442">
        <f>'2022'!B63</f>
        <v>40.04</v>
      </c>
      <c r="D75" s="692"/>
      <c r="E75" s="692"/>
      <c r="F75" s="443">
        <f>'2022'!DE63</f>
        <v>38</v>
      </c>
      <c r="G75" s="693"/>
      <c r="H75" s="693"/>
      <c r="I75" s="442">
        <f>'2022'!DH63</f>
        <v>0.94905094905094911</v>
      </c>
      <c r="J75" s="428">
        <f t="shared" si="0"/>
        <v>5.2631578947368416</v>
      </c>
      <c r="K75" s="444">
        <f>'2022'!DL63</f>
        <v>2</v>
      </c>
      <c r="L75" s="444"/>
      <c r="M75" s="444"/>
      <c r="N75" s="444"/>
      <c r="O75" s="444">
        <f>'2022'!DN63</f>
        <v>0</v>
      </c>
    </row>
    <row r="76" spans="1:15" ht="47.25" customHeight="1" x14ac:dyDescent="0.2">
      <c r="A76" s="437">
        <v>51</v>
      </c>
      <c r="B76" s="116" t="s">
        <v>419</v>
      </c>
      <c r="C76" s="442">
        <f>'2022'!B64</f>
        <v>15.12</v>
      </c>
      <c r="D76" s="692"/>
      <c r="E76" s="692"/>
      <c r="F76" s="443">
        <f>'2022'!DE64</f>
        <v>12</v>
      </c>
      <c r="G76" s="693"/>
      <c r="H76" s="693"/>
      <c r="I76" s="442">
        <f>'2022'!DH64</f>
        <v>0.79365079365079372</v>
      </c>
      <c r="J76" s="428">
        <f t="shared" si="0"/>
        <v>0</v>
      </c>
      <c r="K76" s="444">
        <f>'2022'!DL64</f>
        <v>0</v>
      </c>
      <c r="L76" s="444"/>
      <c r="M76" s="444"/>
      <c r="N76" s="444"/>
      <c r="O76" s="444">
        <f>'2022'!DN64</f>
        <v>0</v>
      </c>
    </row>
    <row r="77" spans="1:15" ht="47.25" customHeight="1" x14ac:dyDescent="0.2">
      <c r="A77" s="437">
        <v>52</v>
      </c>
      <c r="B77" s="116" t="s">
        <v>420</v>
      </c>
      <c r="C77" s="442">
        <f>'2022'!B65</f>
        <v>38.659999999999997</v>
      </c>
      <c r="D77" s="692"/>
      <c r="E77" s="692"/>
      <c r="F77" s="443">
        <f>'2022'!DE65</f>
        <v>24</v>
      </c>
      <c r="G77" s="693"/>
      <c r="H77" s="693"/>
      <c r="I77" s="442">
        <f>'2022'!DH65</f>
        <v>0.62079668908432495</v>
      </c>
      <c r="J77" s="428">
        <f t="shared" si="0"/>
        <v>0</v>
      </c>
      <c r="K77" s="444">
        <f>'2022'!DL65</f>
        <v>0</v>
      </c>
      <c r="L77" s="444"/>
      <c r="M77" s="444"/>
      <c r="N77" s="444"/>
      <c r="O77" s="444">
        <f>'2022'!DN65</f>
        <v>0</v>
      </c>
    </row>
    <row r="78" spans="1:15" ht="47.25" customHeight="1" x14ac:dyDescent="0.2">
      <c r="A78" s="437">
        <v>53</v>
      </c>
      <c r="B78" s="116" t="s">
        <v>421</v>
      </c>
      <c r="C78" s="442">
        <f>'2022'!B66</f>
        <v>19.22</v>
      </c>
      <c r="D78" s="692"/>
      <c r="E78" s="692"/>
      <c r="F78" s="443">
        <f>'2022'!DE66</f>
        <v>12</v>
      </c>
      <c r="G78" s="693"/>
      <c r="H78" s="693"/>
      <c r="I78" s="442">
        <f>'2022'!DH66</f>
        <v>0.62434963579604585</v>
      </c>
      <c r="J78" s="428">
        <f t="shared" si="0"/>
        <v>0</v>
      </c>
      <c r="K78" s="444">
        <f>'2022'!DL66</f>
        <v>0</v>
      </c>
      <c r="L78" s="444"/>
      <c r="M78" s="444"/>
      <c r="N78" s="444"/>
      <c r="O78" s="444">
        <f>'2022'!DN66</f>
        <v>0</v>
      </c>
    </row>
    <row r="79" spans="1:15" ht="65.25" customHeight="1" x14ac:dyDescent="0.2">
      <c r="A79" s="437">
        <v>54</v>
      </c>
      <c r="B79" s="116" t="s">
        <v>422</v>
      </c>
      <c r="C79" s="442">
        <f>'2022'!B67</f>
        <v>64.239999999999995</v>
      </c>
      <c r="D79" s="692"/>
      <c r="E79" s="692"/>
      <c r="F79" s="443">
        <f>'2022'!DE67</f>
        <v>44</v>
      </c>
      <c r="G79" s="693"/>
      <c r="H79" s="693"/>
      <c r="I79" s="442">
        <f>'2022'!DH67</f>
        <v>0.68493150684931514</v>
      </c>
      <c r="J79" s="428">
        <f t="shared" si="0"/>
        <v>6.8181818181818175</v>
      </c>
      <c r="K79" s="444">
        <f>'2022'!DL67</f>
        <v>3</v>
      </c>
      <c r="L79" s="444"/>
      <c r="M79" s="444"/>
      <c r="N79" s="444"/>
      <c r="O79" s="444">
        <f>'2022'!DN67</f>
        <v>0</v>
      </c>
    </row>
    <row r="80" spans="1:15" ht="47.25" customHeight="1" x14ac:dyDescent="0.2">
      <c r="A80" s="437">
        <v>55</v>
      </c>
      <c r="B80" s="116" t="s">
        <v>423</v>
      </c>
      <c r="C80" s="442">
        <f>'2022'!B68</f>
        <v>100.11</v>
      </c>
      <c r="D80" s="692"/>
      <c r="E80" s="692"/>
      <c r="F80" s="443">
        <f>'2022'!DE68</f>
        <v>50</v>
      </c>
      <c r="G80" s="693"/>
      <c r="H80" s="693"/>
      <c r="I80" s="442">
        <f>'2022'!DH68</f>
        <v>0.49945060433523125</v>
      </c>
      <c r="J80" s="428">
        <f t="shared" si="0"/>
        <v>6</v>
      </c>
      <c r="K80" s="444">
        <f>'2022'!DL68</f>
        <v>3</v>
      </c>
      <c r="L80" s="444"/>
      <c r="M80" s="444"/>
      <c r="N80" s="444"/>
      <c r="O80" s="444">
        <f>'2022'!DN68</f>
        <v>0</v>
      </c>
    </row>
    <row r="81" spans="1:15" ht="52.5" customHeight="1" x14ac:dyDescent="0.2">
      <c r="A81" s="437">
        <v>56</v>
      </c>
      <c r="B81" s="116" t="s">
        <v>424</v>
      </c>
      <c r="C81" s="442">
        <f>'2022'!B69</f>
        <v>100.23</v>
      </c>
      <c r="D81" s="692"/>
      <c r="E81" s="692"/>
      <c r="F81" s="443">
        <f>'2022'!DE69</f>
        <v>68</v>
      </c>
      <c r="G81" s="693"/>
      <c r="H81" s="693"/>
      <c r="I81" s="442">
        <f>'2022'!DH69</f>
        <v>0.67843958894542544</v>
      </c>
      <c r="J81" s="428">
        <f t="shared" ref="J81:J101" si="1">IF(K81&gt;0,K81/F81*100,0)</f>
        <v>4.4117647058823533</v>
      </c>
      <c r="K81" s="444">
        <f>'2022'!DL69</f>
        <v>3</v>
      </c>
      <c r="L81" s="444"/>
      <c r="M81" s="444"/>
      <c r="N81" s="444"/>
      <c r="O81" s="444">
        <f>'2022'!DN69</f>
        <v>0</v>
      </c>
    </row>
    <row r="82" spans="1:15" ht="64.5" customHeight="1" x14ac:dyDescent="0.2">
      <c r="A82" s="437">
        <v>57</v>
      </c>
      <c r="B82" s="116" t="s">
        <v>425</v>
      </c>
      <c r="C82" s="442">
        <f>'2022'!B70</f>
        <v>285.87</v>
      </c>
      <c r="D82" s="692"/>
      <c r="E82" s="692"/>
      <c r="F82" s="443">
        <f>'2022'!DE70</f>
        <v>182</v>
      </c>
      <c r="G82" s="693"/>
      <c r="H82" s="693"/>
      <c r="I82" s="442">
        <f>'2022'!DH70</f>
        <v>0.63665302410186453</v>
      </c>
      <c r="J82" s="428">
        <f t="shared" si="1"/>
        <v>1.6483516483516485</v>
      </c>
      <c r="K82" s="444">
        <f>'2022'!DL70</f>
        <v>3</v>
      </c>
      <c r="L82" s="444"/>
      <c r="M82" s="444"/>
      <c r="N82" s="444"/>
      <c r="O82" s="444">
        <f>'2022'!DN70</f>
        <v>0</v>
      </c>
    </row>
    <row r="83" spans="1:15" ht="66" customHeight="1" x14ac:dyDescent="0.2">
      <c r="A83" s="437">
        <v>58</v>
      </c>
      <c r="B83" s="116" t="s">
        <v>426</v>
      </c>
      <c r="C83" s="442">
        <f>'2022'!B71</f>
        <v>75.650000000000006</v>
      </c>
      <c r="D83" s="692"/>
      <c r="E83" s="692"/>
      <c r="F83" s="443">
        <f>'2022'!DE71</f>
        <v>49</v>
      </c>
      <c r="G83" s="693"/>
      <c r="H83" s="693"/>
      <c r="I83" s="442">
        <f>'2022'!DH71</f>
        <v>0.64771976206212822</v>
      </c>
      <c r="J83" s="428">
        <f t="shared" si="1"/>
        <v>6.1224489795918364</v>
      </c>
      <c r="K83" s="444">
        <f>'2022'!DL71</f>
        <v>3</v>
      </c>
      <c r="L83" s="444"/>
      <c r="M83" s="444"/>
      <c r="N83" s="444"/>
      <c r="O83" s="444">
        <f>'2022'!DN71</f>
        <v>0</v>
      </c>
    </row>
    <row r="84" spans="1:15" ht="47.25" customHeight="1" x14ac:dyDescent="0.2">
      <c r="A84" s="437">
        <v>59</v>
      </c>
      <c r="B84" s="116" t="s">
        <v>427</v>
      </c>
      <c r="C84" s="442">
        <f>'2022'!B72</f>
        <v>35.14</v>
      </c>
      <c r="D84" s="692"/>
      <c r="E84" s="692"/>
      <c r="F84" s="443">
        <f>'2022'!DE72</f>
        <v>23</v>
      </c>
      <c r="G84" s="693"/>
      <c r="H84" s="693"/>
      <c r="I84" s="442">
        <f>'2022'!DH72</f>
        <v>0.65452475811041544</v>
      </c>
      <c r="J84" s="428">
        <f t="shared" si="1"/>
        <v>0</v>
      </c>
      <c r="K84" s="444">
        <f>'2022'!DL72</f>
        <v>0</v>
      </c>
      <c r="L84" s="444"/>
      <c r="M84" s="444"/>
      <c r="N84" s="444"/>
      <c r="O84" s="444">
        <f>'2022'!DN72</f>
        <v>0</v>
      </c>
    </row>
    <row r="85" spans="1:15" ht="47.25" customHeight="1" x14ac:dyDescent="0.2">
      <c r="A85" s="437">
        <v>60</v>
      </c>
      <c r="B85" s="116" t="s">
        <v>428</v>
      </c>
      <c r="C85" s="442">
        <f>'2022'!B73</f>
        <v>9.93</v>
      </c>
      <c r="D85" s="692"/>
      <c r="E85" s="692"/>
      <c r="F85" s="443">
        <f>'2022'!DE73</f>
        <v>7</v>
      </c>
      <c r="G85" s="693"/>
      <c r="H85" s="693"/>
      <c r="I85" s="442">
        <f>'2022'!DH73</f>
        <v>0.70493454179254789</v>
      </c>
      <c r="J85" s="428">
        <f t="shared" si="1"/>
        <v>0</v>
      </c>
      <c r="K85" s="444">
        <f>'2022'!DL73</f>
        <v>0</v>
      </c>
      <c r="L85" s="444"/>
      <c r="M85" s="444"/>
      <c r="N85" s="444"/>
      <c r="O85" s="444">
        <f>'2022'!DN73</f>
        <v>0</v>
      </c>
    </row>
    <row r="86" spans="1:15" ht="61.5" customHeight="1" x14ac:dyDescent="0.2">
      <c r="A86" s="437">
        <v>61</v>
      </c>
      <c r="B86" s="116" t="s">
        <v>429</v>
      </c>
      <c r="C86" s="442">
        <f>'2022'!B74</f>
        <v>891.48</v>
      </c>
      <c r="D86" s="689"/>
      <c r="E86" s="689"/>
      <c r="F86" s="443">
        <f>'2022'!DE74</f>
        <v>577</v>
      </c>
      <c r="G86" s="691"/>
      <c r="H86" s="691"/>
      <c r="I86" s="442">
        <f>'2022'!DH74</f>
        <v>0.64723830035446672</v>
      </c>
      <c r="J86" s="428">
        <f t="shared" si="1"/>
        <v>8.3188908145580598</v>
      </c>
      <c r="K86" s="444">
        <f>'2022'!DL74</f>
        <v>48</v>
      </c>
      <c r="L86" s="444"/>
      <c r="M86" s="444"/>
      <c r="N86" s="444"/>
      <c r="O86" s="444">
        <f>'2022'!DN74</f>
        <v>0</v>
      </c>
    </row>
    <row r="87" spans="1:15" ht="64.5" customHeight="1" x14ac:dyDescent="0.2">
      <c r="A87" s="437">
        <v>62</v>
      </c>
      <c r="B87" s="458" t="s">
        <v>90</v>
      </c>
      <c r="C87" s="461">
        <f>'2022'!B75</f>
        <v>1406</v>
      </c>
      <c r="D87" s="443">
        <f>'2022'!DC75</f>
        <v>528.79247999999995</v>
      </c>
      <c r="E87" s="443">
        <f>'2022'!DD75</f>
        <v>201</v>
      </c>
      <c r="F87" s="443">
        <f>'2022'!DE75</f>
        <v>226</v>
      </c>
      <c r="G87" s="442">
        <f>'2022'!DF75</f>
        <v>0.37609700000000001</v>
      </c>
      <c r="H87" s="442">
        <f>'2022'!DG75</f>
        <v>0.142959</v>
      </c>
      <c r="I87" s="442">
        <f>'2022'!DH75</f>
        <v>0.16073968705547653</v>
      </c>
      <c r="J87" s="428">
        <f t="shared" si="1"/>
        <v>14.601769911504425</v>
      </c>
      <c r="K87" s="444">
        <f>'2022'!DL75</f>
        <v>33</v>
      </c>
      <c r="L87" s="444"/>
      <c r="M87" s="444"/>
      <c r="N87" s="444"/>
      <c r="O87" s="444">
        <f>'2022'!DN75</f>
        <v>0</v>
      </c>
    </row>
    <row r="88" spans="1:15" ht="45.75" customHeight="1" x14ac:dyDescent="0.2">
      <c r="A88" s="437">
        <v>63</v>
      </c>
      <c r="B88" s="462" t="s">
        <v>293</v>
      </c>
      <c r="C88" s="461">
        <f>'2022'!B76</f>
        <v>0</v>
      </c>
      <c r="D88" s="443">
        <f>'2022'!DC76</f>
        <v>0</v>
      </c>
      <c r="E88" s="443">
        <f>'2022'!DD76</f>
        <v>0</v>
      </c>
      <c r="F88" s="443">
        <f>'2022'!DE76</f>
        <v>0</v>
      </c>
      <c r="G88" s="442">
        <f>'2022'!DF76</f>
        <v>0</v>
      </c>
      <c r="H88" s="442">
        <f>'2022'!DG76</f>
        <v>0</v>
      </c>
      <c r="I88" s="442">
        <f>'2022'!DH76</f>
        <v>0</v>
      </c>
      <c r="J88" s="428">
        <v>0</v>
      </c>
      <c r="K88" s="444">
        <f>'2022'!DL76</f>
        <v>68</v>
      </c>
      <c r="L88" s="444"/>
      <c r="M88" s="444"/>
      <c r="N88" s="444"/>
      <c r="O88" s="444">
        <f>'2022'!DN76</f>
        <v>0</v>
      </c>
    </row>
    <row r="89" spans="1:15" ht="45.75" customHeight="1" x14ac:dyDescent="0.2">
      <c r="A89" s="437">
        <v>64</v>
      </c>
      <c r="B89" s="462" t="s">
        <v>293</v>
      </c>
      <c r="C89" s="461">
        <f>'2022'!B77</f>
        <v>0</v>
      </c>
      <c r="D89" s="443">
        <f>'2022'!DC77</f>
        <v>0</v>
      </c>
      <c r="E89" s="443">
        <f>'2022'!DD77</f>
        <v>0</v>
      </c>
      <c r="F89" s="443">
        <f>'2022'!DE77</f>
        <v>0</v>
      </c>
      <c r="G89" s="442">
        <f>'2022'!DF77</f>
        <v>0</v>
      </c>
      <c r="H89" s="442">
        <f>'2022'!DG77</f>
        <v>0</v>
      </c>
      <c r="I89" s="442">
        <f>'2022'!DH77</f>
        <v>0</v>
      </c>
      <c r="J89" s="428">
        <v>0</v>
      </c>
      <c r="K89" s="444">
        <f>'2022'!DL77</f>
        <v>149</v>
      </c>
      <c r="L89" s="444"/>
      <c r="M89" s="444"/>
      <c r="N89" s="444"/>
      <c r="O89" s="444">
        <f>'2022'!DN77</f>
        <v>0</v>
      </c>
    </row>
    <row r="90" spans="1:15" ht="31.5" x14ac:dyDescent="0.2">
      <c r="A90" s="437">
        <v>65</v>
      </c>
      <c r="B90" s="462" t="s">
        <v>293</v>
      </c>
      <c r="C90" s="461">
        <f>'2022'!B78</f>
        <v>0</v>
      </c>
      <c r="D90" s="443">
        <f>'2022'!DC78</f>
        <v>0</v>
      </c>
      <c r="E90" s="443">
        <f>'2022'!DD78</f>
        <v>0</v>
      </c>
      <c r="F90" s="443">
        <f>'2022'!DE78</f>
        <v>0</v>
      </c>
      <c r="G90" s="442">
        <f>'2022'!DF78</f>
        <v>0</v>
      </c>
      <c r="H90" s="442">
        <f>'2022'!DG78</f>
        <v>0</v>
      </c>
      <c r="I90" s="442">
        <f>'2022'!DH78</f>
        <v>0</v>
      </c>
      <c r="J90" s="428">
        <v>0</v>
      </c>
      <c r="K90" s="444">
        <f>'2022'!DL78</f>
        <v>633</v>
      </c>
      <c r="L90" s="444"/>
      <c r="M90" s="444"/>
      <c r="N90" s="444"/>
      <c r="O90" s="444">
        <f>'2022'!DN78</f>
        <v>0</v>
      </c>
    </row>
    <row r="91" spans="1:15" ht="15.75" x14ac:dyDescent="0.2">
      <c r="A91" s="437"/>
      <c r="B91" s="89" t="s">
        <v>108</v>
      </c>
      <c r="C91" s="447"/>
      <c r="D91" s="446"/>
      <c r="E91" s="446"/>
      <c r="F91" s="446"/>
      <c r="G91" s="447"/>
      <c r="H91" s="447"/>
      <c r="I91" s="447"/>
      <c r="J91" s="428"/>
      <c r="K91" s="457"/>
      <c r="L91" s="444"/>
      <c r="M91" s="444"/>
      <c r="N91" s="444"/>
      <c r="O91" s="457"/>
    </row>
    <row r="92" spans="1:15" ht="31.5" x14ac:dyDescent="0.2">
      <c r="A92" s="438">
        <v>66</v>
      </c>
      <c r="B92" s="458" t="s">
        <v>118</v>
      </c>
      <c r="C92" s="461">
        <f>'2022'!B80</f>
        <v>1007.1</v>
      </c>
      <c r="D92" s="443">
        <f>'2022'!DC80</f>
        <v>890.40295400000002</v>
      </c>
      <c r="E92" s="443">
        <f>'2022'!DD80</f>
        <v>1242</v>
      </c>
      <c r="F92" s="443">
        <f>'2022'!DE80</f>
        <v>1238</v>
      </c>
      <c r="G92" s="442">
        <f>'2022'!DF80</f>
        <v>0.79947800000000002</v>
      </c>
      <c r="H92" s="442">
        <f>'2022'!DG80</f>
        <v>1.154282</v>
      </c>
      <c r="I92" s="442">
        <f>'2022'!DH80</f>
        <v>1.2292721676099692</v>
      </c>
      <c r="J92" s="428">
        <f t="shared" si="1"/>
        <v>10.904684975767367</v>
      </c>
      <c r="K92" s="444">
        <f>'2022'!DL80</f>
        <v>135</v>
      </c>
      <c r="L92" s="455"/>
      <c r="M92" s="455"/>
      <c r="N92" s="455"/>
      <c r="O92" s="444">
        <f>'2022'!DN80</f>
        <v>37</v>
      </c>
    </row>
    <row r="93" spans="1:15" ht="45" customHeight="1" x14ac:dyDescent="0.2">
      <c r="A93" s="437">
        <v>67</v>
      </c>
      <c r="B93" s="458" t="s">
        <v>308</v>
      </c>
      <c r="C93" s="442">
        <f>'2022'!B81</f>
        <v>559.5</v>
      </c>
      <c r="D93" s="443">
        <f>'2022'!DC81</f>
        <v>0</v>
      </c>
      <c r="E93" s="443">
        <f>'2022'!DD81</f>
        <v>0</v>
      </c>
      <c r="F93" s="443">
        <f>'2022'!DE81</f>
        <v>0</v>
      </c>
      <c r="G93" s="442">
        <f>'2022'!DF81</f>
        <v>0</v>
      </c>
      <c r="H93" s="442">
        <f>'2022'!DG81</f>
        <v>0</v>
      </c>
      <c r="I93" s="442">
        <f>'2022'!DH81</f>
        <v>0</v>
      </c>
      <c r="J93" s="428">
        <f t="shared" si="1"/>
        <v>0</v>
      </c>
      <c r="K93" s="444">
        <f>'2022'!DL81</f>
        <v>0</v>
      </c>
      <c r="L93" s="444"/>
      <c r="M93" s="444"/>
      <c r="N93" s="444"/>
      <c r="O93" s="444">
        <f>'2022'!DN81</f>
        <v>0</v>
      </c>
    </row>
    <row r="94" spans="1:15" ht="65.25" customHeight="1" x14ac:dyDescent="0.2">
      <c r="A94" s="437">
        <v>68</v>
      </c>
      <c r="B94" s="458" t="s">
        <v>117</v>
      </c>
      <c r="C94" s="442">
        <f>'2022'!B82</f>
        <v>26.7</v>
      </c>
      <c r="D94" s="443">
        <f>'2022'!DC82</f>
        <v>56.816017000000002</v>
      </c>
      <c r="E94" s="443">
        <f>'2022'!DD82</f>
        <v>48</v>
      </c>
      <c r="F94" s="443">
        <f>'2022'!DE82</f>
        <v>79</v>
      </c>
      <c r="G94" s="442">
        <f>'2022'!DF82</f>
        <v>2.1279409999999999</v>
      </c>
      <c r="H94" s="442">
        <f>'2022'!DG82</f>
        <v>1.7977529999999999</v>
      </c>
      <c r="I94" s="442">
        <f>'2022'!DH82</f>
        <v>2.9588014981273409</v>
      </c>
      <c r="J94" s="428">
        <f t="shared" si="1"/>
        <v>8.8607594936708853</v>
      </c>
      <c r="K94" s="444">
        <f>'2022'!DL82</f>
        <v>7</v>
      </c>
      <c r="L94" s="444"/>
      <c r="M94" s="444"/>
      <c r="N94" s="444"/>
      <c r="O94" s="444">
        <f>'2022'!DN82</f>
        <v>0</v>
      </c>
    </row>
    <row r="95" spans="1:15" ht="47.25" x14ac:dyDescent="0.2">
      <c r="A95" s="437">
        <v>69</v>
      </c>
      <c r="B95" s="458" t="s">
        <v>116</v>
      </c>
      <c r="C95" s="442">
        <f>'2022'!B83</f>
        <v>41.696399999999997</v>
      </c>
      <c r="D95" s="443">
        <f>'2022'!DC83</f>
        <v>0</v>
      </c>
      <c r="E95" s="443">
        <f>'2022'!DD83</f>
        <v>0</v>
      </c>
      <c r="F95" s="443">
        <f>'2022'!DE83</f>
        <v>0</v>
      </c>
      <c r="G95" s="442">
        <f>'2022'!DF83</f>
        <v>0</v>
      </c>
      <c r="H95" s="442">
        <f>'2022'!DG83</f>
        <v>0</v>
      </c>
      <c r="I95" s="442">
        <f>'2022'!DH83</f>
        <v>0</v>
      </c>
      <c r="J95" s="428">
        <f t="shared" si="1"/>
        <v>0</v>
      </c>
      <c r="K95" s="444">
        <f>'2022'!DL83</f>
        <v>0</v>
      </c>
      <c r="L95" s="444"/>
      <c r="M95" s="444"/>
      <c r="N95" s="444"/>
      <c r="O95" s="444">
        <f>'2022'!DN83</f>
        <v>0</v>
      </c>
    </row>
    <row r="96" spans="1:15" ht="47.25" x14ac:dyDescent="0.2">
      <c r="A96" s="437">
        <v>70</v>
      </c>
      <c r="B96" s="458" t="s">
        <v>111</v>
      </c>
      <c r="C96" s="442">
        <f>'2022'!B84</f>
        <v>114.9</v>
      </c>
      <c r="D96" s="443">
        <f>'2022'!DC84</f>
        <v>29.197319</v>
      </c>
      <c r="E96" s="443">
        <f>'2022'!DD84</f>
        <v>38</v>
      </c>
      <c r="F96" s="443">
        <f>'2022'!DE84</f>
        <v>65</v>
      </c>
      <c r="G96" s="442">
        <f>'2022'!DF84</f>
        <v>0.24612100000000001</v>
      </c>
      <c r="H96" s="442">
        <f>'2022'!DG84</f>
        <v>0.32020199999999999</v>
      </c>
      <c r="I96" s="442">
        <f>'2022'!DH84</f>
        <v>0.56570931244560485</v>
      </c>
      <c r="J96" s="428">
        <f t="shared" si="1"/>
        <v>0</v>
      </c>
      <c r="K96" s="444">
        <f>'2022'!DL84</f>
        <v>0</v>
      </c>
      <c r="L96" s="444"/>
      <c r="M96" s="444"/>
      <c r="N96" s="444"/>
      <c r="O96" s="444">
        <f>'2022'!DN84</f>
        <v>0</v>
      </c>
    </row>
    <row r="97" spans="1:15" ht="49.5" customHeight="1" x14ac:dyDescent="0.2">
      <c r="A97" s="437">
        <v>71</v>
      </c>
      <c r="B97" s="458" t="s">
        <v>309</v>
      </c>
      <c r="C97" s="442">
        <f>'2022'!B85</f>
        <v>78.599999999999994</v>
      </c>
      <c r="D97" s="443">
        <f>'2022'!DC85</f>
        <v>0</v>
      </c>
      <c r="E97" s="443">
        <f>'2022'!DD85</f>
        <v>8</v>
      </c>
      <c r="F97" s="443">
        <f>'2022'!DE85</f>
        <v>18</v>
      </c>
      <c r="G97" s="442">
        <f>'2022'!DF85</f>
        <v>0</v>
      </c>
      <c r="H97" s="442">
        <f>'2022'!DG85</f>
        <v>9.5022999999999996E-2</v>
      </c>
      <c r="I97" s="442">
        <f>'2022'!DH85</f>
        <v>0.22900763358778628</v>
      </c>
      <c r="J97" s="428">
        <f t="shared" si="1"/>
        <v>0</v>
      </c>
      <c r="K97" s="444">
        <f>'2022'!DL85</f>
        <v>0</v>
      </c>
      <c r="L97" s="444"/>
      <c r="M97" s="444"/>
      <c r="N97" s="444"/>
      <c r="O97" s="444">
        <f>'2022'!DN85</f>
        <v>0</v>
      </c>
    </row>
    <row r="98" spans="1:15" ht="45" customHeight="1" x14ac:dyDescent="0.2">
      <c r="A98" s="437">
        <v>72</v>
      </c>
      <c r="B98" s="458" t="s">
        <v>310</v>
      </c>
      <c r="C98" s="442">
        <f>'2022'!B86</f>
        <v>167.2</v>
      </c>
      <c r="D98" s="443">
        <f>'2022'!DC86</f>
        <v>437.27767899999998</v>
      </c>
      <c r="E98" s="443">
        <f>'2022'!DD86</f>
        <v>440</v>
      </c>
      <c r="F98" s="443">
        <f>'2022'!DE86</f>
        <v>424</v>
      </c>
      <c r="G98" s="442">
        <f>'2022'!DF86</f>
        <v>2.3645580000000002</v>
      </c>
      <c r="H98" s="442">
        <f>'2022'!DG86</f>
        <v>2.3792789999999999</v>
      </c>
      <c r="I98" s="442">
        <f>'2022'!DH86</f>
        <v>2.535885167464115</v>
      </c>
      <c r="J98" s="428">
        <f t="shared" si="1"/>
        <v>14.858490566037736</v>
      </c>
      <c r="K98" s="444">
        <f>'2022'!DL86</f>
        <v>63</v>
      </c>
      <c r="L98" s="444"/>
      <c r="M98" s="444"/>
      <c r="N98" s="444"/>
      <c r="O98" s="444">
        <f>'2022'!DN86</f>
        <v>0</v>
      </c>
    </row>
    <row r="99" spans="1:15" ht="31.5" x14ac:dyDescent="0.2">
      <c r="A99" s="437">
        <v>73</v>
      </c>
      <c r="B99" s="458" t="s">
        <v>115</v>
      </c>
      <c r="C99" s="442">
        <f>'2022'!B87</f>
        <v>40.045999999999999</v>
      </c>
      <c r="D99" s="443">
        <f>'2022'!DC87</f>
        <v>0</v>
      </c>
      <c r="E99" s="443">
        <f>'2022'!DD87</f>
        <v>0</v>
      </c>
      <c r="F99" s="443">
        <f>'2022'!DE87</f>
        <v>0</v>
      </c>
      <c r="G99" s="442">
        <f>'2022'!DF87</f>
        <v>0</v>
      </c>
      <c r="H99" s="442">
        <f>'2022'!DG87</f>
        <v>0</v>
      </c>
      <c r="I99" s="442">
        <f>'2022'!DH87</f>
        <v>0</v>
      </c>
      <c r="J99" s="428">
        <f t="shared" si="1"/>
        <v>0</v>
      </c>
      <c r="K99" s="444">
        <f>'2022'!DL87</f>
        <v>0</v>
      </c>
      <c r="L99" s="444"/>
      <c r="M99" s="444"/>
      <c r="N99" s="444"/>
      <c r="O99" s="444">
        <f>'2022'!DN87</f>
        <v>0</v>
      </c>
    </row>
    <row r="100" spans="1:15" ht="36" customHeight="1" x14ac:dyDescent="0.2">
      <c r="A100" s="437">
        <v>74</v>
      </c>
      <c r="B100" s="458" t="s">
        <v>110</v>
      </c>
      <c r="C100" s="442">
        <f>'2022'!B88</f>
        <v>83.5</v>
      </c>
      <c r="D100" s="443">
        <f>'2022'!DC88</f>
        <v>0</v>
      </c>
      <c r="E100" s="443">
        <f>'2022'!DD88</f>
        <v>0</v>
      </c>
      <c r="F100" s="443">
        <f>'2022'!DE88</f>
        <v>0</v>
      </c>
      <c r="G100" s="442">
        <f>'2022'!DF88</f>
        <v>0</v>
      </c>
      <c r="H100" s="442">
        <f>'2022'!DG88</f>
        <v>0</v>
      </c>
      <c r="I100" s="442">
        <f>'2022'!DH88</f>
        <v>0</v>
      </c>
      <c r="J100" s="428">
        <f t="shared" si="1"/>
        <v>0</v>
      </c>
      <c r="K100" s="444">
        <f>'2022'!DL88</f>
        <v>0</v>
      </c>
      <c r="L100" s="444"/>
      <c r="M100" s="444"/>
      <c r="N100" s="444"/>
      <c r="O100" s="444">
        <f>'2022'!DN88</f>
        <v>0</v>
      </c>
    </row>
    <row r="101" spans="1:15" ht="33" customHeight="1" x14ac:dyDescent="0.2">
      <c r="A101" s="437">
        <v>75</v>
      </c>
      <c r="B101" s="458" t="s">
        <v>114</v>
      </c>
      <c r="C101" s="442">
        <f>'2022'!B89</f>
        <v>37.700000000000003</v>
      </c>
      <c r="D101" s="443">
        <f>'2022'!DC89</f>
        <v>0</v>
      </c>
      <c r="E101" s="443">
        <f>'2022'!DD89</f>
        <v>0</v>
      </c>
      <c r="F101" s="443">
        <f>'2022'!DE89</f>
        <v>0</v>
      </c>
      <c r="G101" s="442">
        <f>'2022'!DF89</f>
        <v>0</v>
      </c>
      <c r="H101" s="442">
        <f>'2022'!DG89</f>
        <v>0</v>
      </c>
      <c r="I101" s="442">
        <f>'2022'!DH89</f>
        <v>0</v>
      </c>
      <c r="J101" s="428">
        <f t="shared" si="1"/>
        <v>0</v>
      </c>
      <c r="K101" s="444">
        <f>'2022'!DL89</f>
        <v>0</v>
      </c>
      <c r="L101" s="444"/>
      <c r="M101" s="444"/>
      <c r="N101" s="444"/>
      <c r="O101" s="444">
        <f>'2022'!DN89</f>
        <v>0</v>
      </c>
    </row>
    <row r="102" spans="1:15" ht="32.25" customHeight="1" x14ac:dyDescent="0.2">
      <c r="A102" s="437">
        <v>76</v>
      </c>
      <c r="B102" s="462" t="s">
        <v>293</v>
      </c>
      <c r="C102" s="442">
        <f>'2022'!B90</f>
        <v>0</v>
      </c>
      <c r="D102" s="443">
        <f>'2022'!DC90</f>
        <v>0</v>
      </c>
      <c r="E102" s="443">
        <f>'2022'!DD90</f>
        <v>0</v>
      </c>
      <c r="F102" s="443">
        <f>'2022'!DE90</f>
        <v>0</v>
      </c>
      <c r="G102" s="442">
        <f>'2022'!DF90</f>
        <v>0</v>
      </c>
      <c r="H102" s="442">
        <f>'2022'!DG90</f>
        <v>0</v>
      </c>
      <c r="I102" s="442">
        <f>'2022'!DH90</f>
        <v>0</v>
      </c>
      <c r="J102" s="428"/>
      <c r="K102" s="444">
        <f>'2022'!DL90</f>
        <v>50</v>
      </c>
      <c r="L102" s="444"/>
      <c r="M102" s="444"/>
      <c r="N102" s="444"/>
      <c r="O102" s="444">
        <f>'2022'!DN90</f>
        <v>0</v>
      </c>
    </row>
    <row r="103" spans="1:15" ht="17.25" customHeight="1" x14ac:dyDescent="0.2">
      <c r="A103" s="438"/>
      <c r="B103" s="89" t="s">
        <v>119</v>
      </c>
      <c r="C103" s="447"/>
      <c r="D103" s="446"/>
      <c r="E103" s="446"/>
      <c r="F103" s="446"/>
      <c r="G103" s="447"/>
      <c r="H103" s="447"/>
      <c r="I103" s="447"/>
      <c r="J103" s="460"/>
      <c r="K103" s="457"/>
      <c r="L103" s="439"/>
      <c r="M103" s="439"/>
      <c r="N103" s="439"/>
      <c r="O103" s="457"/>
    </row>
    <row r="104" spans="1:15" ht="35.25" customHeight="1" x14ac:dyDescent="0.2">
      <c r="A104" s="437">
        <v>77</v>
      </c>
      <c r="B104" s="458" t="s">
        <v>126</v>
      </c>
      <c r="C104" s="442">
        <f>'2022'!B92</f>
        <v>1493.6</v>
      </c>
      <c r="D104" s="443">
        <f>'2022'!DC92</f>
        <v>744.52288799999997</v>
      </c>
      <c r="E104" s="443">
        <f>'2022'!DD92</f>
        <v>871</v>
      </c>
      <c r="F104" s="443">
        <f>'2022'!DE92</f>
        <v>882</v>
      </c>
      <c r="G104" s="442">
        <f>'2022'!DF92</f>
        <v>0.49847599999999997</v>
      </c>
      <c r="H104" s="442">
        <f>'2022'!DG92</f>
        <v>0.58315600000000001</v>
      </c>
      <c r="I104" s="442">
        <f>'2022'!DH92</f>
        <v>0.59051955008034285</v>
      </c>
      <c r="J104" s="428">
        <f t="shared" ref="J104:J167" si="2">IF(K104&gt;0,K104/F104*100,0)</f>
        <v>14.172335600907029</v>
      </c>
      <c r="K104" s="444">
        <f>'2022'!DL92</f>
        <v>125</v>
      </c>
      <c r="L104" s="444"/>
      <c r="M104" s="444"/>
      <c r="N104" s="444"/>
      <c r="O104" s="444">
        <f>'2022'!DN92</f>
        <v>0</v>
      </c>
    </row>
    <row r="105" spans="1:15" ht="35.25" customHeight="1" x14ac:dyDescent="0.2">
      <c r="A105" s="437">
        <v>78</v>
      </c>
      <c r="B105" s="119" t="s">
        <v>430</v>
      </c>
      <c r="C105" s="442">
        <f>'2022'!B93</f>
        <v>438.7</v>
      </c>
      <c r="D105" s="688">
        <f>'2022'!DC93</f>
        <v>1077.7825929999999</v>
      </c>
      <c r="E105" s="688">
        <f>'2022'!DD93</f>
        <v>1081</v>
      </c>
      <c r="F105" s="443">
        <f>'2022'!DE93</f>
        <v>322</v>
      </c>
      <c r="G105" s="690">
        <f>'2022'!DF93</f>
        <v>0.38829000000000002</v>
      </c>
      <c r="H105" s="690">
        <f>'2022'!DG93</f>
        <v>0.37143599999999999</v>
      </c>
      <c r="I105" s="442">
        <f>'2022'!DH93</f>
        <v>0.73398677912012766</v>
      </c>
      <c r="J105" s="428">
        <f t="shared" si="2"/>
        <v>14.906832298136646</v>
      </c>
      <c r="K105" s="444">
        <f>'2022'!DL93</f>
        <v>48</v>
      </c>
      <c r="L105" s="444"/>
      <c r="M105" s="444"/>
      <c r="N105" s="444"/>
      <c r="O105" s="444">
        <f>'2022'!DN93</f>
        <v>10</v>
      </c>
    </row>
    <row r="106" spans="1:15" ht="35.25" customHeight="1" x14ac:dyDescent="0.2">
      <c r="A106" s="437">
        <v>79</v>
      </c>
      <c r="B106" s="119" t="s">
        <v>431</v>
      </c>
      <c r="C106" s="442">
        <f>'2022'!B94</f>
        <v>537.20000000000005</v>
      </c>
      <c r="D106" s="692"/>
      <c r="E106" s="692"/>
      <c r="F106" s="443">
        <f>'2022'!DE94</f>
        <v>280</v>
      </c>
      <c r="G106" s="693"/>
      <c r="H106" s="693"/>
      <c r="I106" s="442">
        <f>'2022'!DH94</f>
        <v>0.52122114668652264</v>
      </c>
      <c r="J106" s="428">
        <f t="shared" si="2"/>
        <v>15</v>
      </c>
      <c r="K106" s="444">
        <f>'2022'!DL94</f>
        <v>42</v>
      </c>
      <c r="L106" s="444"/>
      <c r="M106" s="444"/>
      <c r="N106" s="444"/>
      <c r="O106" s="444">
        <f>'2022'!DN94</f>
        <v>9</v>
      </c>
    </row>
    <row r="107" spans="1:15" ht="35.25" customHeight="1" x14ac:dyDescent="0.2">
      <c r="A107" s="437">
        <v>80</v>
      </c>
      <c r="B107" s="119" t="s">
        <v>432</v>
      </c>
      <c r="C107" s="442">
        <f>'2022'!B95</f>
        <v>140</v>
      </c>
      <c r="D107" s="692"/>
      <c r="E107" s="692"/>
      <c r="F107" s="443">
        <f>'2022'!DE95</f>
        <v>34</v>
      </c>
      <c r="G107" s="693"/>
      <c r="H107" s="693"/>
      <c r="I107" s="442">
        <f>'2022'!DH95</f>
        <v>0.24285714285714285</v>
      </c>
      <c r="J107" s="428">
        <f t="shared" si="2"/>
        <v>0</v>
      </c>
      <c r="K107" s="444">
        <f>'2022'!DL95</f>
        <v>0</v>
      </c>
      <c r="L107" s="444"/>
      <c r="M107" s="444"/>
      <c r="N107" s="444"/>
      <c r="O107" s="444">
        <f>'2022'!DN95</f>
        <v>0</v>
      </c>
    </row>
    <row r="108" spans="1:15" ht="35.25" customHeight="1" x14ac:dyDescent="0.2">
      <c r="A108" s="437">
        <v>81</v>
      </c>
      <c r="B108" s="119" t="s">
        <v>433</v>
      </c>
      <c r="C108" s="442">
        <f>'2022'!B96</f>
        <v>1100</v>
      </c>
      <c r="D108" s="692"/>
      <c r="E108" s="692"/>
      <c r="F108" s="443">
        <f>'2022'!DE96</f>
        <v>366</v>
      </c>
      <c r="G108" s="693"/>
      <c r="H108" s="693"/>
      <c r="I108" s="442">
        <f>'2022'!DH96</f>
        <v>0.3327272727272727</v>
      </c>
      <c r="J108" s="428">
        <f t="shared" si="2"/>
        <v>14.754098360655737</v>
      </c>
      <c r="K108" s="444">
        <f>'2022'!DL96</f>
        <v>54</v>
      </c>
      <c r="L108" s="444"/>
      <c r="M108" s="444"/>
      <c r="N108" s="444"/>
      <c r="O108" s="444">
        <f>'2022'!DN96</f>
        <v>11</v>
      </c>
    </row>
    <row r="109" spans="1:15" ht="35.25" customHeight="1" x14ac:dyDescent="0.2">
      <c r="A109" s="437">
        <v>82</v>
      </c>
      <c r="B109" s="119" t="s">
        <v>434</v>
      </c>
      <c r="C109" s="442">
        <f>'2022'!B97</f>
        <v>310.89999999999998</v>
      </c>
      <c r="D109" s="692"/>
      <c r="E109" s="692"/>
      <c r="F109" s="443">
        <f>'2022'!DE97</f>
        <v>53</v>
      </c>
      <c r="G109" s="693"/>
      <c r="H109" s="693"/>
      <c r="I109" s="442">
        <f>'2022'!DH97</f>
        <v>0.1704728208427147</v>
      </c>
      <c r="J109" s="428">
        <f t="shared" si="2"/>
        <v>13.20754716981132</v>
      </c>
      <c r="K109" s="444">
        <f>'2022'!DL97</f>
        <v>7</v>
      </c>
      <c r="L109" s="444"/>
      <c r="M109" s="444"/>
      <c r="N109" s="444"/>
      <c r="O109" s="444">
        <f>'2022'!DN97</f>
        <v>2</v>
      </c>
    </row>
    <row r="110" spans="1:15" ht="35.25" customHeight="1" x14ac:dyDescent="0.2">
      <c r="A110" s="437">
        <v>83</v>
      </c>
      <c r="B110" s="119" t="s">
        <v>435</v>
      </c>
      <c r="C110" s="442">
        <f>'2022'!B98</f>
        <v>75.2</v>
      </c>
      <c r="D110" s="689"/>
      <c r="E110" s="689"/>
      <c r="F110" s="443">
        <f>'2022'!DE98</f>
        <v>26</v>
      </c>
      <c r="G110" s="691"/>
      <c r="H110" s="691"/>
      <c r="I110" s="442">
        <f>'2022'!DH98</f>
        <v>0.3457446808510638</v>
      </c>
      <c r="J110" s="428">
        <f t="shared" si="2"/>
        <v>0</v>
      </c>
      <c r="K110" s="444">
        <f>'2022'!DL98</f>
        <v>0</v>
      </c>
      <c r="L110" s="444"/>
      <c r="M110" s="444"/>
      <c r="N110" s="444"/>
      <c r="O110" s="444">
        <f>'2022'!DN98</f>
        <v>0</v>
      </c>
    </row>
    <row r="111" spans="1:15" ht="35.25" customHeight="1" x14ac:dyDescent="0.2">
      <c r="A111" s="437">
        <v>84</v>
      </c>
      <c r="B111" s="462" t="s">
        <v>293</v>
      </c>
      <c r="C111" s="442">
        <f>'2022'!B99</f>
        <v>0</v>
      </c>
      <c r="D111" s="443">
        <f>'2022'!DC99</f>
        <v>0</v>
      </c>
      <c r="E111" s="443">
        <f>'2022'!DD99</f>
        <v>0</v>
      </c>
      <c r="F111" s="443">
        <f>'2022'!DE99</f>
        <v>0</v>
      </c>
      <c r="G111" s="442">
        <f>'2022'!DF99</f>
        <v>0</v>
      </c>
      <c r="H111" s="442">
        <f>'2022'!DG99</f>
        <v>0</v>
      </c>
      <c r="I111" s="442">
        <f>'2022'!DH99</f>
        <v>0</v>
      </c>
      <c r="J111" s="428">
        <v>0</v>
      </c>
      <c r="K111" s="444">
        <f>'2022'!DL99</f>
        <v>7</v>
      </c>
      <c r="L111" s="444"/>
      <c r="M111" s="444"/>
      <c r="N111" s="444"/>
      <c r="O111" s="444">
        <f>'2022'!DN99</f>
        <v>0</v>
      </c>
    </row>
    <row r="112" spans="1:15" ht="17.25" customHeight="1" x14ac:dyDescent="0.2">
      <c r="A112" s="438"/>
      <c r="B112" s="89" t="s">
        <v>127</v>
      </c>
      <c r="C112" s="447"/>
      <c r="D112" s="446"/>
      <c r="E112" s="446"/>
      <c r="F112" s="446"/>
      <c r="G112" s="447"/>
      <c r="H112" s="447"/>
      <c r="I112" s="447"/>
      <c r="J112" s="460"/>
      <c r="K112" s="457"/>
      <c r="L112" s="439"/>
      <c r="M112" s="439"/>
      <c r="N112" s="439"/>
      <c r="O112" s="457"/>
    </row>
    <row r="113" spans="1:15" ht="35.25" customHeight="1" x14ac:dyDescent="0.2">
      <c r="A113" s="437">
        <v>85</v>
      </c>
      <c r="B113" s="458" t="s">
        <v>129</v>
      </c>
      <c r="C113" s="442">
        <f>'2022'!B101</f>
        <v>384.8</v>
      </c>
      <c r="D113" s="443">
        <f>'2022'!DC101</f>
        <v>0</v>
      </c>
      <c r="E113" s="443">
        <f>'2022'!DD101</f>
        <v>0</v>
      </c>
      <c r="F113" s="443">
        <f>'2022'!DE101</f>
        <v>0</v>
      </c>
      <c r="G113" s="442">
        <f>'2022'!DF101</f>
        <v>0</v>
      </c>
      <c r="H113" s="442">
        <f>'2022'!DG101</f>
        <v>0</v>
      </c>
      <c r="I113" s="442">
        <f>'2022'!DH101</f>
        <v>0</v>
      </c>
      <c r="J113" s="428">
        <f t="shared" si="2"/>
        <v>0</v>
      </c>
      <c r="K113" s="444">
        <f>'2022'!DL101</f>
        <v>0</v>
      </c>
      <c r="L113" s="444"/>
      <c r="M113" s="444"/>
      <c r="N113" s="444"/>
      <c r="O113" s="444">
        <f>'2022'!DN101</f>
        <v>0</v>
      </c>
    </row>
    <row r="114" spans="1:15" ht="51.75" customHeight="1" x14ac:dyDescent="0.2">
      <c r="A114" s="437">
        <v>86</v>
      </c>
      <c r="B114" s="465" t="s">
        <v>128</v>
      </c>
      <c r="C114" s="452">
        <f>'2022'!B102</f>
        <v>396.2</v>
      </c>
      <c r="D114" s="451">
        <f>'2022'!DC102</f>
        <v>0</v>
      </c>
      <c r="E114" s="451">
        <f>'2022'!DD102</f>
        <v>0</v>
      </c>
      <c r="F114" s="451">
        <f>'2022'!DE102</f>
        <v>0</v>
      </c>
      <c r="G114" s="452">
        <f>'2022'!DF102</f>
        <v>0</v>
      </c>
      <c r="H114" s="452">
        <f>'2022'!DG102</f>
        <v>0</v>
      </c>
      <c r="I114" s="452">
        <f>'2022'!DH102</f>
        <v>0</v>
      </c>
      <c r="J114" s="428">
        <f t="shared" si="2"/>
        <v>0</v>
      </c>
      <c r="K114" s="467">
        <f>'2022'!DL102</f>
        <v>0</v>
      </c>
      <c r="L114" s="444"/>
      <c r="M114" s="444"/>
      <c r="N114" s="444"/>
      <c r="O114" s="467">
        <f>'2022'!DN102</f>
        <v>0</v>
      </c>
    </row>
    <row r="115" spans="1:15" ht="17.25" customHeight="1" x14ac:dyDescent="0.2">
      <c r="A115" s="438"/>
      <c r="B115" s="89" t="s">
        <v>130</v>
      </c>
      <c r="C115" s="447"/>
      <c r="D115" s="446"/>
      <c r="E115" s="446"/>
      <c r="F115" s="446"/>
      <c r="G115" s="447"/>
      <c r="H115" s="447"/>
      <c r="I115" s="447"/>
      <c r="J115" s="460"/>
      <c r="K115" s="457"/>
      <c r="L115" s="439"/>
      <c r="M115" s="439"/>
      <c r="N115" s="439"/>
      <c r="O115" s="457"/>
    </row>
    <row r="116" spans="1:15" ht="51" customHeight="1" x14ac:dyDescent="0.2">
      <c r="A116" s="437">
        <v>87</v>
      </c>
      <c r="B116" s="469" t="s">
        <v>134</v>
      </c>
      <c r="C116" s="454">
        <f>'2022'!B104</f>
        <v>597.84699999999998</v>
      </c>
      <c r="D116" s="453">
        <f>'2022'!DC104</f>
        <v>342.85382099999998</v>
      </c>
      <c r="E116" s="453">
        <f>'2022'!DD104</f>
        <v>233</v>
      </c>
      <c r="F116" s="453">
        <f>'2022'!DE104</f>
        <v>298</v>
      </c>
      <c r="G116" s="454">
        <f>'2022'!DF104</f>
        <v>0.57078899999999999</v>
      </c>
      <c r="H116" s="454">
        <f>'2022'!DG104</f>
        <v>0.38790200000000002</v>
      </c>
      <c r="I116" s="454">
        <f>'2022'!DH104</f>
        <v>0.49845529040038672</v>
      </c>
      <c r="J116" s="428">
        <f t="shared" si="2"/>
        <v>14.76510067114094</v>
      </c>
      <c r="K116" s="471">
        <f>'2022'!DL104</f>
        <v>44</v>
      </c>
      <c r="L116" s="444"/>
      <c r="M116" s="444"/>
      <c r="N116" s="444"/>
      <c r="O116" s="471">
        <f>'2022'!DN104</f>
        <v>0</v>
      </c>
    </row>
    <row r="117" spans="1:15" ht="71.25" customHeight="1" x14ac:dyDescent="0.2">
      <c r="A117" s="437">
        <v>88</v>
      </c>
      <c r="B117" s="116" t="s">
        <v>436</v>
      </c>
      <c r="C117" s="454">
        <f>'2022'!B105</f>
        <v>84.5</v>
      </c>
      <c r="D117" s="688">
        <f>'2022'!DC105</f>
        <v>139.07002299999999</v>
      </c>
      <c r="E117" s="688">
        <f>'2022'!DD105</f>
        <v>214</v>
      </c>
      <c r="F117" s="453">
        <f>'2022'!DE105</f>
        <v>69</v>
      </c>
      <c r="G117" s="690">
        <f>'2022'!DF105</f>
        <v>0.34672199999999997</v>
      </c>
      <c r="H117" s="690">
        <f>'2022'!DG105</f>
        <v>0.53233799999999998</v>
      </c>
      <c r="I117" s="454">
        <f>'2022'!DH105</f>
        <v>0.81656804733727806</v>
      </c>
      <c r="J117" s="428">
        <f t="shared" si="2"/>
        <v>14.492753623188406</v>
      </c>
      <c r="K117" s="471">
        <f>'2022'!DL105</f>
        <v>10</v>
      </c>
      <c r="L117" s="444"/>
      <c r="M117" s="444"/>
      <c r="N117" s="444"/>
      <c r="O117" s="471">
        <f>'2022'!DN105</f>
        <v>0</v>
      </c>
    </row>
    <row r="118" spans="1:15" ht="67.5" customHeight="1" x14ac:dyDescent="0.2">
      <c r="A118" s="437">
        <v>89</v>
      </c>
      <c r="B118" s="116" t="s">
        <v>437</v>
      </c>
      <c r="C118" s="454">
        <f>'2022'!B106</f>
        <v>70</v>
      </c>
      <c r="D118" s="692"/>
      <c r="E118" s="692"/>
      <c r="F118" s="453">
        <f>'2022'!DE106</f>
        <v>35</v>
      </c>
      <c r="G118" s="693"/>
      <c r="H118" s="693"/>
      <c r="I118" s="454">
        <f>'2022'!DH106</f>
        <v>0.5</v>
      </c>
      <c r="J118" s="428">
        <f t="shared" si="2"/>
        <v>14.285714285714285</v>
      </c>
      <c r="K118" s="471">
        <f>'2022'!DL106</f>
        <v>5</v>
      </c>
      <c r="L118" s="444"/>
      <c r="M118" s="444"/>
      <c r="N118" s="444"/>
      <c r="O118" s="471">
        <f>'2022'!DN106</f>
        <v>0</v>
      </c>
    </row>
    <row r="119" spans="1:15" ht="66" customHeight="1" x14ac:dyDescent="0.2">
      <c r="A119" s="437">
        <v>90</v>
      </c>
      <c r="B119" s="116" t="s">
        <v>438</v>
      </c>
      <c r="C119" s="442">
        <f>'2022'!B107</f>
        <v>247.5</v>
      </c>
      <c r="D119" s="689"/>
      <c r="E119" s="689"/>
      <c r="F119" s="443">
        <f>'2022'!DE107</f>
        <v>163</v>
      </c>
      <c r="G119" s="691"/>
      <c r="H119" s="691"/>
      <c r="I119" s="442">
        <f>'2022'!DH107</f>
        <v>0.65858585858585861</v>
      </c>
      <c r="J119" s="428">
        <f t="shared" si="2"/>
        <v>14.723926380368098</v>
      </c>
      <c r="K119" s="444">
        <f>'2022'!DL107</f>
        <v>24</v>
      </c>
      <c r="L119" s="444"/>
      <c r="M119" s="444"/>
      <c r="N119" s="444"/>
      <c r="O119" s="444">
        <f>'2022'!DN107</f>
        <v>0</v>
      </c>
    </row>
    <row r="120" spans="1:15" ht="38.25" customHeight="1" x14ac:dyDescent="0.2">
      <c r="A120" s="437">
        <v>91</v>
      </c>
      <c r="B120" s="116" t="s">
        <v>439</v>
      </c>
      <c r="C120" s="442">
        <f>'2022'!B108</f>
        <v>564.6</v>
      </c>
      <c r="D120" s="688">
        <f>'2022'!DC108</f>
        <v>1695.1442870000001</v>
      </c>
      <c r="E120" s="688">
        <f>'2022'!DD108</f>
        <v>1633</v>
      </c>
      <c r="F120" s="443">
        <f>'2022'!DE108</f>
        <v>305</v>
      </c>
      <c r="G120" s="690">
        <f>'2022'!DF108</f>
        <v>0.49242200000000003</v>
      </c>
      <c r="H120" s="690">
        <f>'2022'!DG108</f>
        <v>0.47437000000000001</v>
      </c>
      <c r="I120" s="442">
        <f>'2022'!DH108</f>
        <v>0.54020545518951468</v>
      </c>
      <c r="J120" s="428">
        <f t="shared" si="2"/>
        <v>14.754098360655737</v>
      </c>
      <c r="K120" s="444">
        <f>'2022'!DL108</f>
        <v>45</v>
      </c>
      <c r="L120" s="444"/>
      <c r="M120" s="444"/>
      <c r="N120" s="444"/>
      <c r="O120" s="444">
        <f>'2022'!DN108</f>
        <v>9</v>
      </c>
    </row>
    <row r="121" spans="1:15" ht="31.5" customHeight="1" x14ac:dyDescent="0.2">
      <c r="A121" s="437">
        <v>92</v>
      </c>
      <c r="B121" s="116" t="s">
        <v>440</v>
      </c>
      <c r="C121" s="461">
        <f>'2022'!B109</f>
        <v>2437.1999999999998</v>
      </c>
      <c r="D121" s="689"/>
      <c r="E121" s="689"/>
      <c r="F121" s="443">
        <f>'2022'!DE109</f>
        <v>1292</v>
      </c>
      <c r="G121" s="691"/>
      <c r="H121" s="691"/>
      <c r="I121" s="442">
        <f>'2022'!DH109</f>
        <v>0.5301165271623175</v>
      </c>
      <c r="J121" s="428">
        <f t="shared" si="2"/>
        <v>3.9473684210526314</v>
      </c>
      <c r="K121" s="444">
        <f>'2022'!DL109</f>
        <v>51</v>
      </c>
      <c r="L121" s="444"/>
      <c r="M121" s="444"/>
      <c r="N121" s="444"/>
      <c r="O121" s="444">
        <f>'2022'!DN109</f>
        <v>11</v>
      </c>
    </row>
    <row r="122" spans="1:15" ht="17.25" customHeight="1" x14ac:dyDescent="0.2">
      <c r="A122" s="438"/>
      <c r="B122" s="89" t="s">
        <v>137</v>
      </c>
      <c r="C122" s="447"/>
      <c r="D122" s="446"/>
      <c r="E122" s="446"/>
      <c r="F122" s="446"/>
      <c r="G122" s="447"/>
      <c r="H122" s="447"/>
      <c r="I122" s="447"/>
      <c r="J122" s="460"/>
      <c r="K122" s="457"/>
      <c r="L122" s="439"/>
      <c r="M122" s="439"/>
      <c r="N122" s="439"/>
      <c r="O122" s="457"/>
    </row>
    <row r="123" spans="1:15" ht="56.25" customHeight="1" x14ac:dyDescent="0.2">
      <c r="A123" s="472">
        <v>93</v>
      </c>
      <c r="B123" s="126" t="s">
        <v>441</v>
      </c>
      <c r="C123" s="442">
        <f>'2022'!B111</f>
        <v>6.8</v>
      </c>
      <c r="D123" s="688">
        <f>'2022'!DC111</f>
        <v>2.5174210000000001</v>
      </c>
      <c r="E123" s="688">
        <f>'2022'!DD111</f>
        <v>24</v>
      </c>
      <c r="F123" s="443">
        <f>'2022'!DE111</f>
        <v>0</v>
      </c>
      <c r="G123" s="690">
        <f>'2022'!DF111</f>
        <v>1.4519673549429001E-2</v>
      </c>
      <c r="H123" s="690">
        <f>'2022'!DG111</f>
        <v>0.13828499999999999</v>
      </c>
      <c r="I123" s="442">
        <f>'2022'!DH111</f>
        <v>0</v>
      </c>
      <c r="J123" s="428">
        <f t="shared" si="2"/>
        <v>0</v>
      </c>
      <c r="K123" s="444">
        <f>'2022'!DL111</f>
        <v>0</v>
      </c>
      <c r="L123" s="455"/>
      <c r="M123" s="455"/>
      <c r="N123" s="455"/>
      <c r="O123" s="444">
        <f>'2022'!DN111</f>
        <v>0</v>
      </c>
    </row>
    <row r="124" spans="1:15" ht="47.25" x14ac:dyDescent="0.2">
      <c r="A124" s="437">
        <v>94</v>
      </c>
      <c r="B124" s="118" t="s">
        <v>442</v>
      </c>
      <c r="C124" s="461">
        <f>'2022'!B112</f>
        <v>166.57499999999999</v>
      </c>
      <c r="D124" s="689"/>
      <c r="E124" s="689"/>
      <c r="F124" s="443">
        <f>'2022'!DE112</f>
        <v>0</v>
      </c>
      <c r="G124" s="691"/>
      <c r="H124" s="691"/>
      <c r="I124" s="442">
        <f>'2022'!DH112</f>
        <v>0</v>
      </c>
      <c r="J124" s="428">
        <f t="shared" si="2"/>
        <v>0</v>
      </c>
      <c r="K124" s="444">
        <f>'2022'!DL112</f>
        <v>0</v>
      </c>
      <c r="L124" s="444"/>
      <c r="M124" s="444"/>
      <c r="N124" s="444"/>
      <c r="O124" s="444">
        <f>'2022'!DN112</f>
        <v>0</v>
      </c>
    </row>
    <row r="125" spans="1:15" ht="63" x14ac:dyDescent="0.2">
      <c r="A125" s="438">
        <v>95</v>
      </c>
      <c r="B125" s="458" t="s">
        <v>315</v>
      </c>
      <c r="C125" s="461">
        <f>'2022'!B113</f>
        <v>1572.825</v>
      </c>
      <c r="D125" s="443">
        <f>'2022'!DC113</f>
        <v>393.319366</v>
      </c>
      <c r="E125" s="443">
        <f>'2022'!DD113</f>
        <v>465</v>
      </c>
      <c r="F125" s="443">
        <f>'2022'!DE113</f>
        <v>399</v>
      </c>
      <c r="G125" s="442">
        <f>'2022'!DF113</f>
        <v>0.22609799999999999</v>
      </c>
      <c r="H125" s="442">
        <f>'2022'!DG113</f>
        <v>0.29564600000000002</v>
      </c>
      <c r="I125" s="442">
        <f>'2022'!DH113</f>
        <v>0.25368365838538937</v>
      </c>
      <c r="J125" s="428">
        <f t="shared" si="2"/>
        <v>14.786967418546364</v>
      </c>
      <c r="K125" s="444">
        <f>'2022'!DL113</f>
        <v>59</v>
      </c>
      <c r="L125" s="455"/>
      <c r="M125" s="455"/>
      <c r="N125" s="455"/>
      <c r="O125" s="444">
        <f>'2022'!DN113</f>
        <v>0</v>
      </c>
    </row>
    <row r="126" spans="1:15" ht="15.75" x14ac:dyDescent="0.2">
      <c r="A126" s="437"/>
      <c r="B126" s="89" t="s">
        <v>141</v>
      </c>
      <c r="C126" s="447"/>
      <c r="D126" s="446"/>
      <c r="E126" s="446"/>
      <c r="F126" s="446"/>
      <c r="G126" s="447"/>
      <c r="H126" s="447"/>
      <c r="I126" s="447"/>
      <c r="J126" s="428"/>
      <c r="K126" s="457"/>
      <c r="L126" s="444"/>
      <c r="M126" s="444"/>
      <c r="N126" s="444"/>
      <c r="O126" s="457"/>
    </row>
    <row r="127" spans="1:15" ht="32.25" customHeight="1" x14ac:dyDescent="0.2">
      <c r="A127" s="437">
        <v>96</v>
      </c>
      <c r="B127" s="458" t="s">
        <v>142</v>
      </c>
      <c r="C127" s="442">
        <f>'2022'!B115</f>
        <v>867</v>
      </c>
      <c r="D127" s="443">
        <f>'2022'!DC115</f>
        <v>0</v>
      </c>
      <c r="E127" s="443">
        <f>'2022'!DD115</f>
        <v>0</v>
      </c>
      <c r="F127" s="443">
        <f>'2022'!DE115</f>
        <v>0</v>
      </c>
      <c r="G127" s="442">
        <f>'2022'!DF115</f>
        <v>0</v>
      </c>
      <c r="H127" s="442">
        <f>'2022'!DG115</f>
        <v>0</v>
      </c>
      <c r="I127" s="442">
        <f>'2022'!DH115</f>
        <v>0</v>
      </c>
      <c r="J127" s="428">
        <f t="shared" si="2"/>
        <v>0</v>
      </c>
      <c r="K127" s="444">
        <f>'2022'!DL115</f>
        <v>0</v>
      </c>
      <c r="L127" s="444"/>
      <c r="M127" s="444"/>
      <c r="N127" s="444"/>
      <c r="O127" s="444">
        <f>'2022'!DN115</f>
        <v>0</v>
      </c>
    </row>
    <row r="128" spans="1:15" ht="32.25" customHeight="1" x14ac:dyDescent="0.2">
      <c r="A128" s="437">
        <v>97</v>
      </c>
      <c r="B128" s="458" t="s">
        <v>316</v>
      </c>
      <c r="C128" s="442">
        <f>'2022'!B116</f>
        <v>385.19600000000003</v>
      </c>
      <c r="D128" s="443">
        <f>'2022'!DC116</f>
        <v>189.22105400000001</v>
      </c>
      <c r="E128" s="443">
        <f>'2022'!DD116</f>
        <v>200</v>
      </c>
      <c r="F128" s="443">
        <f>'2022'!DE116</f>
        <v>256</v>
      </c>
      <c r="G128" s="442">
        <f>'2022'!DF116</f>
        <v>0.491228</v>
      </c>
      <c r="H128" s="442">
        <f>'2022'!DG116</f>
        <v>0.51921600000000001</v>
      </c>
      <c r="I128" s="442">
        <f>'2022'!DH116</f>
        <v>0.66459672478426568</v>
      </c>
      <c r="J128" s="428">
        <f t="shared" si="2"/>
        <v>0</v>
      </c>
      <c r="K128" s="444">
        <f>'2022'!DL116</f>
        <v>0</v>
      </c>
      <c r="L128" s="444"/>
      <c r="M128" s="444"/>
      <c r="N128" s="444"/>
      <c r="O128" s="444">
        <f>'2022'!DN116</f>
        <v>0</v>
      </c>
    </row>
    <row r="129" spans="1:15" ht="32.25" customHeight="1" x14ac:dyDescent="0.2">
      <c r="A129" s="437">
        <v>98</v>
      </c>
      <c r="B129" s="458" t="s">
        <v>317</v>
      </c>
      <c r="C129" s="442">
        <f>'2022'!B117</f>
        <v>163.09700000000001</v>
      </c>
      <c r="D129" s="443">
        <f>'2022'!DC117</f>
        <v>0</v>
      </c>
      <c r="E129" s="443">
        <f>'2022'!DD117</f>
        <v>0</v>
      </c>
      <c r="F129" s="443">
        <f>'2022'!DE117</f>
        <v>0</v>
      </c>
      <c r="G129" s="442">
        <f>'2022'!DF117</f>
        <v>0</v>
      </c>
      <c r="H129" s="442">
        <f>'2022'!DG117</f>
        <v>0</v>
      </c>
      <c r="I129" s="442">
        <f>'2022'!DH117</f>
        <v>0</v>
      </c>
      <c r="J129" s="428">
        <f t="shared" si="2"/>
        <v>0</v>
      </c>
      <c r="K129" s="444">
        <f>'2022'!DL117</f>
        <v>0</v>
      </c>
      <c r="L129" s="444"/>
      <c r="M129" s="444"/>
      <c r="N129" s="444"/>
      <c r="O129" s="444">
        <f>'2022'!DN117</f>
        <v>0</v>
      </c>
    </row>
    <row r="130" spans="1:15" ht="32.25" customHeight="1" x14ac:dyDescent="0.2">
      <c r="A130" s="437">
        <v>99</v>
      </c>
      <c r="B130" s="458" t="s">
        <v>318</v>
      </c>
      <c r="C130" s="442">
        <f>'2022'!B118</f>
        <v>49.08</v>
      </c>
      <c r="D130" s="443">
        <f>'2022'!DC118</f>
        <v>0</v>
      </c>
      <c r="E130" s="443">
        <f>'2022'!DD118</f>
        <v>0</v>
      </c>
      <c r="F130" s="443">
        <f>'2022'!DE118</f>
        <v>0</v>
      </c>
      <c r="G130" s="442">
        <f>'2022'!DF118</f>
        <v>0</v>
      </c>
      <c r="H130" s="442">
        <f>'2022'!DG118</f>
        <v>0</v>
      </c>
      <c r="I130" s="442">
        <f>'2022'!DH118</f>
        <v>0</v>
      </c>
      <c r="J130" s="428">
        <f t="shared" si="2"/>
        <v>0</v>
      </c>
      <c r="K130" s="444">
        <f>'2022'!DL118</f>
        <v>0</v>
      </c>
      <c r="L130" s="444"/>
      <c r="M130" s="444"/>
      <c r="N130" s="444"/>
      <c r="O130" s="444">
        <f>'2022'!DN118</f>
        <v>0</v>
      </c>
    </row>
    <row r="131" spans="1:15" ht="50.25" customHeight="1" x14ac:dyDescent="0.2">
      <c r="A131" s="437">
        <v>100</v>
      </c>
      <c r="B131" s="458" t="s">
        <v>319</v>
      </c>
      <c r="C131" s="442">
        <f>'2022'!B119</f>
        <v>151.1</v>
      </c>
      <c r="D131" s="443">
        <f>'2022'!DC119</f>
        <v>0</v>
      </c>
      <c r="E131" s="443">
        <f>'2022'!DD119</f>
        <v>0</v>
      </c>
      <c r="F131" s="443">
        <f>'2022'!DE119</f>
        <v>0</v>
      </c>
      <c r="G131" s="442">
        <f>'2022'!DF119</f>
        <v>0</v>
      </c>
      <c r="H131" s="442">
        <f>'2022'!DG119</f>
        <v>0</v>
      </c>
      <c r="I131" s="442">
        <f>'2022'!DH119</f>
        <v>0</v>
      </c>
      <c r="J131" s="428">
        <f t="shared" si="2"/>
        <v>0</v>
      </c>
      <c r="K131" s="444">
        <f>'2022'!DL119</f>
        <v>0</v>
      </c>
      <c r="L131" s="444"/>
      <c r="M131" s="444"/>
      <c r="N131" s="444"/>
      <c r="O131" s="444">
        <f>'2022'!DN119</f>
        <v>0</v>
      </c>
    </row>
    <row r="132" spans="1:15" ht="32.25" customHeight="1" x14ac:dyDescent="0.2">
      <c r="A132" s="437">
        <v>101</v>
      </c>
      <c r="B132" s="458" t="s">
        <v>320</v>
      </c>
      <c r="C132" s="442">
        <f>'2022'!B120</f>
        <v>46.08</v>
      </c>
      <c r="D132" s="443">
        <f>'2022'!DC120</f>
        <v>0</v>
      </c>
      <c r="E132" s="443">
        <f>'2022'!DD120</f>
        <v>0</v>
      </c>
      <c r="F132" s="443">
        <f>'2022'!DE120</f>
        <v>0</v>
      </c>
      <c r="G132" s="442">
        <f>'2022'!DF120</f>
        <v>0</v>
      </c>
      <c r="H132" s="442">
        <f>'2022'!DG120</f>
        <v>0</v>
      </c>
      <c r="I132" s="442">
        <f>'2022'!DH120</f>
        <v>0</v>
      </c>
      <c r="J132" s="428">
        <f t="shared" si="2"/>
        <v>0</v>
      </c>
      <c r="K132" s="444">
        <f>'2022'!DL120</f>
        <v>0</v>
      </c>
      <c r="L132" s="444"/>
      <c r="M132" s="444"/>
      <c r="N132" s="444"/>
      <c r="O132" s="444">
        <f>'2022'!DN120</f>
        <v>0</v>
      </c>
    </row>
    <row r="133" spans="1:15" ht="47.25" customHeight="1" x14ac:dyDescent="0.2">
      <c r="A133" s="437">
        <v>102</v>
      </c>
      <c r="B133" s="458" t="s">
        <v>321</v>
      </c>
      <c r="C133" s="442">
        <f>'2022'!B121</f>
        <v>2622.1</v>
      </c>
      <c r="D133" s="443">
        <f>'2022'!DC121</f>
        <v>0</v>
      </c>
      <c r="E133" s="443">
        <f>'2022'!DD121</f>
        <v>0</v>
      </c>
      <c r="F133" s="443">
        <f>'2022'!DE121</f>
        <v>0</v>
      </c>
      <c r="G133" s="442">
        <f>'2022'!DF121</f>
        <v>0</v>
      </c>
      <c r="H133" s="442">
        <f>'2022'!DG121</f>
        <v>0</v>
      </c>
      <c r="I133" s="442">
        <f>'2022'!DH121</f>
        <v>0</v>
      </c>
      <c r="J133" s="428">
        <f t="shared" si="2"/>
        <v>0</v>
      </c>
      <c r="K133" s="444">
        <f>'2022'!DL121</f>
        <v>0</v>
      </c>
      <c r="L133" s="444"/>
      <c r="M133" s="444"/>
      <c r="N133" s="444"/>
      <c r="O133" s="444">
        <f>'2022'!DN121</f>
        <v>0</v>
      </c>
    </row>
    <row r="134" spans="1:15" ht="33" customHeight="1" x14ac:dyDescent="0.2">
      <c r="A134" s="437">
        <v>103</v>
      </c>
      <c r="B134" s="458" t="s">
        <v>322</v>
      </c>
      <c r="C134" s="442">
        <f>'2022'!B122</f>
        <v>31.664999999999999</v>
      </c>
      <c r="D134" s="443">
        <f>'2022'!DC122</f>
        <v>0</v>
      </c>
      <c r="E134" s="443">
        <f>'2022'!DD122</f>
        <v>0</v>
      </c>
      <c r="F134" s="443">
        <f>'2022'!DE122</f>
        <v>0</v>
      </c>
      <c r="G134" s="442">
        <f>'2022'!DF122</f>
        <v>0</v>
      </c>
      <c r="H134" s="442">
        <f>'2022'!DG122</f>
        <v>0</v>
      </c>
      <c r="I134" s="442">
        <f>'2022'!DH122</f>
        <v>0</v>
      </c>
      <c r="J134" s="428">
        <f t="shared" si="2"/>
        <v>0</v>
      </c>
      <c r="K134" s="444">
        <f>'2022'!DL122</f>
        <v>0</v>
      </c>
      <c r="L134" s="444"/>
      <c r="M134" s="444"/>
      <c r="N134" s="444"/>
      <c r="O134" s="444">
        <f>'2022'!DN122</f>
        <v>0</v>
      </c>
    </row>
    <row r="135" spans="1:15" ht="31.5" x14ac:dyDescent="0.2">
      <c r="A135" s="438">
        <v>104</v>
      </c>
      <c r="B135" s="458" t="s">
        <v>145</v>
      </c>
      <c r="C135" s="442">
        <f>'2022'!B123</f>
        <v>42</v>
      </c>
      <c r="D135" s="443">
        <f>'2022'!DC123</f>
        <v>0</v>
      </c>
      <c r="E135" s="443">
        <f>'2022'!DD123</f>
        <v>0</v>
      </c>
      <c r="F135" s="443">
        <f>'2022'!DE123</f>
        <v>0</v>
      </c>
      <c r="G135" s="442">
        <f>'2022'!DF123</f>
        <v>0</v>
      </c>
      <c r="H135" s="442">
        <f>'2022'!DG123</f>
        <v>0</v>
      </c>
      <c r="I135" s="442">
        <f>'2022'!DH123</f>
        <v>0</v>
      </c>
      <c r="J135" s="428">
        <f t="shared" si="2"/>
        <v>0</v>
      </c>
      <c r="K135" s="444">
        <f>'2022'!DL123</f>
        <v>0</v>
      </c>
      <c r="L135" s="439"/>
      <c r="M135" s="439"/>
      <c r="N135" s="439"/>
      <c r="O135" s="444">
        <f>'2022'!DN123</f>
        <v>0</v>
      </c>
    </row>
    <row r="136" spans="1:15" ht="62.25" customHeight="1" x14ac:dyDescent="0.2">
      <c r="A136" s="437">
        <v>105</v>
      </c>
      <c r="B136" s="456" t="s">
        <v>293</v>
      </c>
      <c r="C136" s="442">
        <f>'2022'!B124</f>
        <v>0</v>
      </c>
      <c r="D136" s="443">
        <f>'2022'!DC124</f>
        <v>0</v>
      </c>
      <c r="E136" s="443">
        <f>'2022'!DD124</f>
        <v>0</v>
      </c>
      <c r="F136" s="443">
        <f>'2022'!DE124</f>
        <v>0</v>
      </c>
      <c r="G136" s="442">
        <f>'2022'!DF124</f>
        <v>0</v>
      </c>
      <c r="H136" s="442">
        <f>'2022'!DG124</f>
        <v>0</v>
      </c>
      <c r="I136" s="442">
        <f>'2022'!DH124</f>
        <v>0</v>
      </c>
      <c r="J136" s="428">
        <f t="shared" si="2"/>
        <v>0</v>
      </c>
      <c r="K136" s="444">
        <f>'2022'!DL124</f>
        <v>0</v>
      </c>
      <c r="L136" s="444"/>
      <c r="M136" s="444"/>
      <c r="N136" s="444"/>
      <c r="O136" s="444">
        <f>'2022'!DN124</f>
        <v>0</v>
      </c>
    </row>
    <row r="137" spans="1:15" ht="15.75" x14ac:dyDescent="0.2">
      <c r="A137" s="437"/>
      <c r="B137" s="89" t="s">
        <v>153</v>
      </c>
      <c r="C137" s="447"/>
      <c r="D137" s="446"/>
      <c r="E137" s="446"/>
      <c r="F137" s="446"/>
      <c r="G137" s="447"/>
      <c r="H137" s="447"/>
      <c r="I137" s="447"/>
      <c r="J137" s="428"/>
      <c r="K137" s="457"/>
      <c r="L137" s="444"/>
      <c r="M137" s="444"/>
      <c r="N137" s="444"/>
      <c r="O137" s="457"/>
    </row>
    <row r="138" spans="1:15" ht="63" customHeight="1" x14ac:dyDescent="0.2">
      <c r="A138" s="437">
        <v>106</v>
      </c>
      <c r="B138" s="458" t="s">
        <v>168</v>
      </c>
      <c r="C138" s="442">
        <f>'2022'!B126</f>
        <v>34.731000000000002</v>
      </c>
      <c r="D138" s="443">
        <f>'2022'!DC126</f>
        <v>0</v>
      </c>
      <c r="E138" s="443">
        <f>'2022'!DD126</f>
        <v>0</v>
      </c>
      <c r="F138" s="443">
        <f>'2022'!DE126</f>
        <v>0</v>
      </c>
      <c r="G138" s="442">
        <f>'2022'!DF126</f>
        <v>0</v>
      </c>
      <c r="H138" s="442">
        <f>'2022'!DG126</f>
        <v>0</v>
      </c>
      <c r="I138" s="442">
        <f>'2022'!DH126</f>
        <v>0</v>
      </c>
      <c r="J138" s="428">
        <f t="shared" si="2"/>
        <v>0</v>
      </c>
      <c r="K138" s="444">
        <f>'2022'!DL126</f>
        <v>0</v>
      </c>
      <c r="L138" s="444"/>
      <c r="M138" s="444"/>
      <c r="N138" s="444"/>
      <c r="O138" s="444">
        <f>'2022'!DN126</f>
        <v>0</v>
      </c>
    </row>
    <row r="139" spans="1:15" ht="49.5" customHeight="1" x14ac:dyDescent="0.2">
      <c r="A139" s="437">
        <v>107</v>
      </c>
      <c r="B139" s="458" t="s">
        <v>156</v>
      </c>
      <c r="C139" s="442">
        <f>'2022'!B127</f>
        <v>46.97</v>
      </c>
      <c r="D139" s="443">
        <f>'2022'!DC127</f>
        <v>0</v>
      </c>
      <c r="E139" s="443">
        <f>'2022'!DD127</f>
        <v>0</v>
      </c>
      <c r="F139" s="443">
        <f>'2022'!DE127</f>
        <v>0</v>
      </c>
      <c r="G139" s="442">
        <f>'2022'!DF127</f>
        <v>0</v>
      </c>
      <c r="H139" s="442">
        <f>'2022'!DG127</f>
        <v>0</v>
      </c>
      <c r="I139" s="442">
        <f>'2022'!DH127</f>
        <v>0</v>
      </c>
      <c r="J139" s="428">
        <f t="shared" si="2"/>
        <v>0</v>
      </c>
      <c r="K139" s="444">
        <f>'2022'!DL127</f>
        <v>0</v>
      </c>
      <c r="L139" s="444"/>
      <c r="M139" s="444"/>
      <c r="N139" s="444"/>
      <c r="O139" s="444">
        <f>'2022'!DN127</f>
        <v>0</v>
      </c>
    </row>
    <row r="140" spans="1:15" ht="66.75" customHeight="1" x14ac:dyDescent="0.2">
      <c r="A140" s="437">
        <v>108</v>
      </c>
      <c r="B140" s="458" t="s">
        <v>323</v>
      </c>
      <c r="C140" s="442">
        <f>'2022'!B128</f>
        <v>9.1639999999999997</v>
      </c>
      <c r="D140" s="443">
        <f>'2022'!DC128</f>
        <v>0</v>
      </c>
      <c r="E140" s="443">
        <f>'2022'!DD128</f>
        <v>0</v>
      </c>
      <c r="F140" s="443">
        <f>'2022'!DE128</f>
        <v>0</v>
      </c>
      <c r="G140" s="442">
        <f>'2022'!DF128</f>
        <v>0</v>
      </c>
      <c r="H140" s="442">
        <f>'2022'!DG128</f>
        <v>0</v>
      </c>
      <c r="I140" s="442">
        <f>'2022'!DH128</f>
        <v>0</v>
      </c>
      <c r="J140" s="428">
        <f t="shared" si="2"/>
        <v>0</v>
      </c>
      <c r="K140" s="444">
        <f>'2022'!DL128</f>
        <v>0</v>
      </c>
      <c r="L140" s="444"/>
      <c r="M140" s="444"/>
      <c r="N140" s="444"/>
      <c r="O140" s="444">
        <f>'2022'!DN128</f>
        <v>0</v>
      </c>
    </row>
    <row r="141" spans="1:15" ht="47.25" x14ac:dyDescent="0.2">
      <c r="A141" s="437">
        <v>109</v>
      </c>
      <c r="B141" s="458" t="s">
        <v>324</v>
      </c>
      <c r="C141" s="442">
        <f>'2022'!B129</f>
        <v>22.285</v>
      </c>
      <c r="D141" s="443">
        <f>'2022'!DC129</f>
        <v>0</v>
      </c>
      <c r="E141" s="443">
        <f>'2022'!DD129</f>
        <v>0</v>
      </c>
      <c r="F141" s="443">
        <f>'2022'!DE129</f>
        <v>0</v>
      </c>
      <c r="G141" s="442">
        <f>'2022'!DF129</f>
        <v>0</v>
      </c>
      <c r="H141" s="442">
        <f>'2022'!DG129</f>
        <v>0</v>
      </c>
      <c r="I141" s="442">
        <f>'2022'!DH129</f>
        <v>0</v>
      </c>
      <c r="J141" s="428">
        <f t="shared" si="2"/>
        <v>0</v>
      </c>
      <c r="K141" s="444">
        <f>'2022'!DL129</f>
        <v>0</v>
      </c>
      <c r="L141" s="444"/>
      <c r="M141" s="444"/>
      <c r="N141" s="444"/>
      <c r="O141" s="444">
        <f>'2022'!DN129</f>
        <v>0</v>
      </c>
    </row>
    <row r="142" spans="1:15" ht="31.5" x14ac:dyDescent="0.2">
      <c r="A142" s="437">
        <v>110</v>
      </c>
      <c r="B142" s="458" t="s">
        <v>155</v>
      </c>
      <c r="C142" s="442">
        <f>'2022'!B130</f>
        <v>62.6</v>
      </c>
      <c r="D142" s="443">
        <f>'2022'!DC130</f>
        <v>0</v>
      </c>
      <c r="E142" s="443">
        <f>'2022'!DD130</f>
        <v>0</v>
      </c>
      <c r="F142" s="443">
        <f>'2022'!DE130</f>
        <v>0</v>
      </c>
      <c r="G142" s="442">
        <f>'2022'!DF130</f>
        <v>0</v>
      </c>
      <c r="H142" s="442">
        <f>'2022'!DG130</f>
        <v>0</v>
      </c>
      <c r="I142" s="442">
        <f>'2022'!DH130</f>
        <v>0</v>
      </c>
      <c r="J142" s="428">
        <f t="shared" si="2"/>
        <v>0</v>
      </c>
      <c r="K142" s="444">
        <f>'2022'!DL130</f>
        <v>0</v>
      </c>
      <c r="L142" s="444"/>
      <c r="M142" s="444"/>
      <c r="N142" s="444"/>
      <c r="O142" s="444">
        <f>'2022'!DN130</f>
        <v>0</v>
      </c>
    </row>
    <row r="143" spans="1:15" ht="31.5" x14ac:dyDescent="0.2">
      <c r="A143" s="437">
        <v>111</v>
      </c>
      <c r="B143" s="458" t="s">
        <v>154</v>
      </c>
      <c r="C143" s="442">
        <f>'2022'!B131</f>
        <v>8.4</v>
      </c>
      <c r="D143" s="443">
        <f>'2022'!DC131</f>
        <v>0</v>
      </c>
      <c r="E143" s="443">
        <f>'2022'!DD131</f>
        <v>0</v>
      </c>
      <c r="F143" s="443">
        <f>'2022'!DE131</f>
        <v>0</v>
      </c>
      <c r="G143" s="442">
        <f>'2022'!DF131</f>
        <v>0</v>
      </c>
      <c r="H143" s="442">
        <f>'2022'!DG131</f>
        <v>0</v>
      </c>
      <c r="I143" s="442">
        <f>'2022'!DH131</f>
        <v>0</v>
      </c>
      <c r="J143" s="428">
        <f t="shared" si="2"/>
        <v>0</v>
      </c>
      <c r="K143" s="444">
        <f>'2022'!DL131</f>
        <v>0</v>
      </c>
      <c r="L143" s="444"/>
      <c r="M143" s="444"/>
      <c r="N143" s="444"/>
      <c r="O143" s="444">
        <f>'2022'!DN131</f>
        <v>0</v>
      </c>
    </row>
    <row r="144" spans="1:15" ht="53.25" customHeight="1" x14ac:dyDescent="0.2">
      <c r="A144" s="437">
        <v>112</v>
      </c>
      <c r="B144" s="458" t="s">
        <v>163</v>
      </c>
      <c r="C144" s="442">
        <f>'2022'!B132</f>
        <v>40.4</v>
      </c>
      <c r="D144" s="443">
        <f>'2022'!DC132</f>
        <v>0</v>
      </c>
      <c r="E144" s="443">
        <f>'2022'!DD132</f>
        <v>0</v>
      </c>
      <c r="F144" s="443">
        <f>'2022'!DE132</f>
        <v>0</v>
      </c>
      <c r="G144" s="442">
        <f>'2022'!DF132</f>
        <v>0</v>
      </c>
      <c r="H144" s="442">
        <f>'2022'!DG132</f>
        <v>0</v>
      </c>
      <c r="I144" s="442">
        <f>'2022'!DH132</f>
        <v>0</v>
      </c>
      <c r="J144" s="428">
        <f t="shared" si="2"/>
        <v>0</v>
      </c>
      <c r="K144" s="444">
        <f>'2022'!DL132</f>
        <v>0</v>
      </c>
      <c r="L144" s="444"/>
      <c r="M144" s="444"/>
      <c r="N144" s="444"/>
      <c r="O144" s="444">
        <f>'2022'!DN132</f>
        <v>0</v>
      </c>
    </row>
    <row r="145" spans="1:15" ht="47.25" x14ac:dyDescent="0.2">
      <c r="A145" s="437">
        <v>113</v>
      </c>
      <c r="B145" s="458" t="s">
        <v>325</v>
      </c>
      <c r="C145" s="442">
        <f>'2022'!B133</f>
        <v>25.61</v>
      </c>
      <c r="D145" s="443">
        <f>'2022'!DC133</f>
        <v>0</v>
      </c>
      <c r="E145" s="443">
        <f>'2022'!DD133</f>
        <v>0</v>
      </c>
      <c r="F145" s="443">
        <f>'2022'!DE133</f>
        <v>0</v>
      </c>
      <c r="G145" s="442">
        <f>'2022'!DF133</f>
        <v>0</v>
      </c>
      <c r="H145" s="442">
        <f>'2022'!DG133</f>
        <v>0</v>
      </c>
      <c r="I145" s="442">
        <f>'2022'!DH133</f>
        <v>0</v>
      </c>
      <c r="J145" s="428">
        <f t="shared" si="2"/>
        <v>0</v>
      </c>
      <c r="K145" s="444">
        <f>'2022'!DL133</f>
        <v>0</v>
      </c>
      <c r="L145" s="444"/>
      <c r="M145" s="444"/>
      <c r="N145" s="444"/>
      <c r="O145" s="444">
        <f>'2022'!DN133</f>
        <v>0</v>
      </c>
    </row>
    <row r="146" spans="1:15" ht="40.5" customHeight="1" x14ac:dyDescent="0.2">
      <c r="A146" s="437">
        <v>114</v>
      </c>
      <c r="B146" s="458" t="s">
        <v>326</v>
      </c>
      <c r="C146" s="442">
        <f>'2022'!B134</f>
        <v>16.600000000000001</v>
      </c>
      <c r="D146" s="443">
        <f>'2022'!DC134</f>
        <v>0</v>
      </c>
      <c r="E146" s="443">
        <f>'2022'!DD134</f>
        <v>0</v>
      </c>
      <c r="F146" s="443">
        <f>'2022'!DE134</f>
        <v>0</v>
      </c>
      <c r="G146" s="442">
        <f>'2022'!DF134</f>
        <v>0</v>
      </c>
      <c r="H146" s="442">
        <f>'2022'!DG134</f>
        <v>0</v>
      </c>
      <c r="I146" s="442">
        <f>'2022'!DH134</f>
        <v>0</v>
      </c>
      <c r="J146" s="428">
        <f t="shared" si="2"/>
        <v>0</v>
      </c>
      <c r="K146" s="444">
        <f>'2022'!DL134</f>
        <v>0</v>
      </c>
      <c r="L146" s="444"/>
      <c r="M146" s="444"/>
      <c r="N146" s="444"/>
      <c r="O146" s="444">
        <f>'2022'!DN134</f>
        <v>0</v>
      </c>
    </row>
    <row r="147" spans="1:15" ht="31.5" x14ac:dyDescent="0.2">
      <c r="A147" s="437">
        <v>115</v>
      </c>
      <c r="B147" s="458" t="s">
        <v>158</v>
      </c>
      <c r="C147" s="442">
        <f>'2022'!B135</f>
        <v>48.85</v>
      </c>
      <c r="D147" s="443">
        <f>'2022'!DC135</f>
        <v>0</v>
      </c>
      <c r="E147" s="443">
        <f>'2022'!DD135</f>
        <v>0</v>
      </c>
      <c r="F147" s="443">
        <f>'2022'!DE135</f>
        <v>0</v>
      </c>
      <c r="G147" s="442">
        <f>'2022'!DF135</f>
        <v>0</v>
      </c>
      <c r="H147" s="442">
        <f>'2022'!DG135</f>
        <v>0</v>
      </c>
      <c r="I147" s="442">
        <f>'2022'!DH135</f>
        <v>0</v>
      </c>
      <c r="J147" s="428">
        <f t="shared" si="2"/>
        <v>0</v>
      </c>
      <c r="K147" s="444">
        <f>'2022'!DL135</f>
        <v>0</v>
      </c>
      <c r="L147" s="444"/>
      <c r="M147" s="444"/>
      <c r="N147" s="444"/>
      <c r="O147" s="444">
        <f>'2022'!DN135</f>
        <v>0</v>
      </c>
    </row>
    <row r="148" spans="1:15" ht="47.25" x14ac:dyDescent="0.2">
      <c r="A148" s="437">
        <v>116</v>
      </c>
      <c r="B148" s="458" t="s">
        <v>157</v>
      </c>
      <c r="C148" s="442">
        <f>'2022'!B136</f>
        <v>34.69</v>
      </c>
      <c r="D148" s="443">
        <f>'2022'!DC136</f>
        <v>0</v>
      </c>
      <c r="E148" s="443">
        <f>'2022'!DD136</f>
        <v>0</v>
      </c>
      <c r="F148" s="443">
        <f>'2022'!DE136</f>
        <v>0</v>
      </c>
      <c r="G148" s="442">
        <f>'2022'!DF136</f>
        <v>0</v>
      </c>
      <c r="H148" s="442">
        <f>'2022'!DG136</f>
        <v>0</v>
      </c>
      <c r="I148" s="442">
        <f>'2022'!DH136</f>
        <v>0</v>
      </c>
      <c r="J148" s="428">
        <f t="shared" si="2"/>
        <v>0</v>
      </c>
      <c r="K148" s="444">
        <f>'2022'!DL136</f>
        <v>0</v>
      </c>
      <c r="L148" s="444"/>
      <c r="M148" s="444"/>
      <c r="N148" s="444"/>
      <c r="O148" s="444">
        <f>'2022'!DN136</f>
        <v>0</v>
      </c>
    </row>
    <row r="149" spans="1:15" ht="32.25" customHeight="1" x14ac:dyDescent="0.2">
      <c r="A149" s="437">
        <v>117</v>
      </c>
      <c r="B149" s="458" t="s">
        <v>161</v>
      </c>
      <c r="C149" s="442">
        <f>'2022'!B137</f>
        <v>8.7080000000000002</v>
      </c>
      <c r="D149" s="443">
        <f>'2022'!DC137</f>
        <v>0</v>
      </c>
      <c r="E149" s="443">
        <f>'2022'!DD137</f>
        <v>0</v>
      </c>
      <c r="F149" s="443">
        <f>'2022'!DE137</f>
        <v>0</v>
      </c>
      <c r="G149" s="442">
        <f>'2022'!DF137</f>
        <v>0</v>
      </c>
      <c r="H149" s="442">
        <f>'2022'!DG137</f>
        <v>0</v>
      </c>
      <c r="I149" s="442">
        <f>'2022'!DH137</f>
        <v>0</v>
      </c>
      <c r="J149" s="428">
        <f t="shared" si="2"/>
        <v>0</v>
      </c>
      <c r="K149" s="444">
        <f>'2022'!DL137</f>
        <v>0</v>
      </c>
      <c r="L149" s="444"/>
      <c r="M149" s="444"/>
      <c r="N149" s="444"/>
      <c r="O149" s="444">
        <f>'2022'!DN137</f>
        <v>0</v>
      </c>
    </row>
    <row r="150" spans="1:15" ht="31.5" x14ac:dyDescent="0.2">
      <c r="A150" s="438">
        <v>118</v>
      </c>
      <c r="B150" s="458" t="s">
        <v>162</v>
      </c>
      <c r="C150" s="461">
        <f>'2022'!B138</f>
        <v>76.099999999999994</v>
      </c>
      <c r="D150" s="443">
        <f>'2022'!DC138</f>
        <v>0</v>
      </c>
      <c r="E150" s="443">
        <f>'2022'!DD138</f>
        <v>0</v>
      </c>
      <c r="F150" s="443">
        <f>'2022'!DE138</f>
        <v>0</v>
      </c>
      <c r="G150" s="442">
        <f>'2022'!DF138</f>
        <v>0</v>
      </c>
      <c r="H150" s="442">
        <f>'2022'!DG138</f>
        <v>0</v>
      </c>
      <c r="I150" s="442">
        <f>'2022'!DH138</f>
        <v>0</v>
      </c>
      <c r="J150" s="428">
        <f t="shared" si="2"/>
        <v>0</v>
      </c>
      <c r="K150" s="444">
        <f>'2022'!DL138</f>
        <v>0</v>
      </c>
      <c r="L150" s="455"/>
      <c r="M150" s="455"/>
      <c r="N150" s="455"/>
      <c r="O150" s="444">
        <f>'2022'!DN138</f>
        <v>0</v>
      </c>
    </row>
    <row r="151" spans="1:15" ht="47.25" x14ac:dyDescent="0.2">
      <c r="A151" s="438">
        <v>119</v>
      </c>
      <c r="B151" s="128" t="s">
        <v>165</v>
      </c>
      <c r="C151" s="461">
        <f>'2022'!B139</f>
        <v>3.52</v>
      </c>
      <c r="D151" s="688">
        <f>'2022'!DC139</f>
        <v>0</v>
      </c>
      <c r="E151" s="688">
        <f>'2022'!DD139</f>
        <v>0</v>
      </c>
      <c r="F151" s="443">
        <f>'2022'!DE139</f>
        <v>0</v>
      </c>
      <c r="G151" s="690">
        <f>'2022'!DF139</f>
        <v>0</v>
      </c>
      <c r="H151" s="690">
        <f>'2022'!DG139</f>
        <v>0</v>
      </c>
      <c r="I151" s="442">
        <f>'2022'!DH139</f>
        <v>0</v>
      </c>
      <c r="J151" s="428">
        <f t="shared" si="2"/>
        <v>0</v>
      </c>
      <c r="K151" s="444">
        <f>'2022'!DL139</f>
        <v>0</v>
      </c>
      <c r="L151" s="455"/>
      <c r="M151" s="455"/>
      <c r="N151" s="455"/>
      <c r="O151" s="444">
        <f>'2022'!DN139</f>
        <v>0</v>
      </c>
    </row>
    <row r="152" spans="1:15" ht="47.25" x14ac:dyDescent="0.2">
      <c r="A152" s="437">
        <v>120</v>
      </c>
      <c r="B152" s="119" t="s">
        <v>443</v>
      </c>
      <c r="C152" s="442">
        <f>'2022'!B140</f>
        <v>16.07</v>
      </c>
      <c r="D152" s="689"/>
      <c r="E152" s="689"/>
      <c r="F152" s="443">
        <f>'2022'!DE140</f>
        <v>0</v>
      </c>
      <c r="G152" s="691"/>
      <c r="H152" s="691"/>
      <c r="I152" s="442">
        <f>'2022'!DH140</f>
        <v>0</v>
      </c>
      <c r="J152" s="428">
        <f t="shared" si="2"/>
        <v>0</v>
      </c>
      <c r="K152" s="444">
        <f>'2022'!DL140</f>
        <v>0</v>
      </c>
      <c r="L152" s="444"/>
      <c r="M152" s="444"/>
      <c r="N152" s="444"/>
      <c r="O152" s="444">
        <f>'2022'!DN140</f>
        <v>0</v>
      </c>
    </row>
    <row r="153" spans="1:15" ht="15.75" x14ac:dyDescent="0.2">
      <c r="A153" s="437"/>
      <c r="B153" s="89" t="s">
        <v>173</v>
      </c>
      <c r="C153" s="447"/>
      <c r="D153" s="446"/>
      <c r="E153" s="446"/>
      <c r="F153" s="446"/>
      <c r="G153" s="447"/>
      <c r="H153" s="447"/>
      <c r="I153" s="447"/>
      <c r="J153" s="428"/>
      <c r="K153" s="457"/>
      <c r="L153" s="444"/>
      <c r="M153" s="444"/>
      <c r="N153" s="444"/>
      <c r="O153" s="457"/>
    </row>
    <row r="154" spans="1:15" ht="96.75" customHeight="1" x14ac:dyDescent="0.2">
      <c r="A154" s="437">
        <v>121</v>
      </c>
      <c r="B154" s="458" t="s">
        <v>328</v>
      </c>
      <c r="C154" s="442">
        <f>'2022'!B142</f>
        <v>22.076000000000001</v>
      </c>
      <c r="D154" s="443">
        <f>'2022'!DC142</f>
        <v>0</v>
      </c>
      <c r="E154" s="443">
        <f>'2022'!DD142</f>
        <v>0</v>
      </c>
      <c r="F154" s="443">
        <f>'2022'!DE142</f>
        <v>0</v>
      </c>
      <c r="G154" s="442">
        <f>'2022'!DF142</f>
        <v>0</v>
      </c>
      <c r="H154" s="442">
        <f>'2022'!DG142</f>
        <v>0</v>
      </c>
      <c r="I154" s="442">
        <f>'2022'!DH142</f>
        <v>0</v>
      </c>
      <c r="J154" s="428">
        <f t="shared" si="2"/>
        <v>0</v>
      </c>
      <c r="K154" s="444">
        <f>'2022'!DL142</f>
        <v>0</v>
      </c>
      <c r="L154" s="444"/>
      <c r="M154" s="444"/>
      <c r="N154" s="444"/>
      <c r="O154" s="444">
        <f>'2022'!DN142</f>
        <v>0</v>
      </c>
    </row>
    <row r="155" spans="1:15" ht="68.25" customHeight="1" x14ac:dyDescent="0.2">
      <c r="A155" s="437">
        <v>122</v>
      </c>
      <c r="B155" s="458" t="s">
        <v>329</v>
      </c>
      <c r="C155" s="442">
        <f>'2022'!B143</f>
        <v>51.795000000000002</v>
      </c>
      <c r="D155" s="443">
        <f>'2022'!DC143</f>
        <v>0</v>
      </c>
      <c r="E155" s="443">
        <f>'2022'!DD143</f>
        <v>0</v>
      </c>
      <c r="F155" s="443">
        <f>'2022'!DE143</f>
        <v>0</v>
      </c>
      <c r="G155" s="442">
        <f>'2022'!DF143</f>
        <v>0</v>
      </c>
      <c r="H155" s="442">
        <f>'2022'!DG143</f>
        <v>0</v>
      </c>
      <c r="I155" s="442">
        <f>'2022'!DH143</f>
        <v>0</v>
      </c>
      <c r="J155" s="428">
        <f t="shared" si="2"/>
        <v>0</v>
      </c>
      <c r="K155" s="444">
        <f>'2022'!DL143</f>
        <v>0</v>
      </c>
      <c r="L155" s="444"/>
      <c r="M155" s="444"/>
      <c r="N155" s="444"/>
      <c r="O155" s="444">
        <f>'2022'!DN143</f>
        <v>0</v>
      </c>
    </row>
    <row r="156" spans="1:15" ht="31.5" customHeight="1" x14ac:dyDescent="0.2">
      <c r="A156" s="437">
        <v>123</v>
      </c>
      <c r="B156" s="458" t="s">
        <v>174</v>
      </c>
      <c r="C156" s="442">
        <f>'2022'!B144</f>
        <v>10.686999999999999</v>
      </c>
      <c r="D156" s="443">
        <f>'2022'!DC144</f>
        <v>0</v>
      </c>
      <c r="E156" s="443">
        <f>'2022'!DD144</f>
        <v>0</v>
      </c>
      <c r="F156" s="443">
        <f>'2022'!DE144</f>
        <v>0</v>
      </c>
      <c r="G156" s="442">
        <f>'2022'!DF144</f>
        <v>0</v>
      </c>
      <c r="H156" s="442">
        <f>'2022'!DG144</f>
        <v>0</v>
      </c>
      <c r="I156" s="442">
        <f>'2022'!DH144</f>
        <v>0</v>
      </c>
      <c r="J156" s="428">
        <f t="shared" si="2"/>
        <v>0</v>
      </c>
      <c r="K156" s="444">
        <f>'2022'!DL144</f>
        <v>0</v>
      </c>
      <c r="L156" s="444"/>
      <c r="M156" s="444"/>
      <c r="N156" s="444"/>
      <c r="O156" s="444">
        <f>'2022'!DN144</f>
        <v>0</v>
      </c>
    </row>
    <row r="157" spans="1:15" ht="31.5" x14ac:dyDescent="0.2">
      <c r="A157" s="437">
        <v>124</v>
      </c>
      <c r="B157" s="458" t="s">
        <v>178</v>
      </c>
      <c r="C157" s="442">
        <f>'2022'!B145</f>
        <v>127.137</v>
      </c>
      <c r="D157" s="443">
        <f>'2022'!DC145</f>
        <v>0</v>
      </c>
      <c r="E157" s="443">
        <f>'2022'!DD145</f>
        <v>0</v>
      </c>
      <c r="F157" s="443">
        <f>'2022'!DE145</f>
        <v>0</v>
      </c>
      <c r="G157" s="442">
        <f>'2022'!DF145</f>
        <v>0</v>
      </c>
      <c r="H157" s="442">
        <f>'2022'!DG145</f>
        <v>0</v>
      </c>
      <c r="I157" s="442">
        <f>'2022'!DH145</f>
        <v>0</v>
      </c>
      <c r="J157" s="428">
        <f t="shared" si="2"/>
        <v>0</v>
      </c>
      <c r="K157" s="444">
        <f>'2022'!DL145</f>
        <v>0</v>
      </c>
      <c r="L157" s="444"/>
      <c r="M157" s="444"/>
      <c r="N157" s="444"/>
      <c r="O157" s="444">
        <f>'2022'!DN145</f>
        <v>0</v>
      </c>
    </row>
    <row r="158" spans="1:15" ht="31.5" x14ac:dyDescent="0.2">
      <c r="A158" s="438">
        <v>125</v>
      </c>
      <c r="B158" s="114" t="s">
        <v>177</v>
      </c>
      <c r="C158" s="442">
        <f>'2022'!B146</f>
        <v>119.479</v>
      </c>
      <c r="D158" s="443">
        <f>'2022'!DC146</f>
        <v>0</v>
      </c>
      <c r="E158" s="443">
        <f>'2022'!DD146</f>
        <v>0</v>
      </c>
      <c r="F158" s="443">
        <f>'2022'!DE146</f>
        <v>0</v>
      </c>
      <c r="G158" s="442">
        <f>'2022'!DF146</f>
        <v>0</v>
      </c>
      <c r="H158" s="442">
        <f>'2022'!DG146</f>
        <v>0</v>
      </c>
      <c r="I158" s="442">
        <f>'2022'!DH146</f>
        <v>0</v>
      </c>
      <c r="J158" s="428">
        <f t="shared" si="2"/>
        <v>0</v>
      </c>
      <c r="K158" s="444">
        <f>'2022'!DL146</f>
        <v>0</v>
      </c>
      <c r="L158" s="439"/>
      <c r="M158" s="439"/>
      <c r="N158" s="439"/>
      <c r="O158" s="444">
        <f>'2022'!DN146</f>
        <v>0</v>
      </c>
    </row>
    <row r="159" spans="1:15" ht="47.25" x14ac:dyDescent="0.2">
      <c r="A159" s="437">
        <v>126</v>
      </c>
      <c r="B159" s="458" t="s">
        <v>330</v>
      </c>
      <c r="C159" s="442">
        <f>'2022'!B147</f>
        <v>19.553999999999998</v>
      </c>
      <c r="D159" s="443">
        <f>'2022'!DC147</f>
        <v>0</v>
      </c>
      <c r="E159" s="443">
        <f>'2022'!DD147</f>
        <v>0</v>
      </c>
      <c r="F159" s="443">
        <f>'2022'!DE147</f>
        <v>0</v>
      </c>
      <c r="G159" s="442">
        <f>'2022'!DF147</f>
        <v>0</v>
      </c>
      <c r="H159" s="442">
        <f>'2022'!DG147</f>
        <v>0</v>
      </c>
      <c r="I159" s="442">
        <f>'2022'!DH147</f>
        <v>0</v>
      </c>
      <c r="J159" s="428">
        <f t="shared" si="2"/>
        <v>0</v>
      </c>
      <c r="K159" s="444">
        <f>'2022'!DL147</f>
        <v>0</v>
      </c>
      <c r="L159" s="444"/>
      <c r="M159" s="444"/>
      <c r="N159" s="444"/>
      <c r="O159" s="444">
        <f>'2022'!DN147</f>
        <v>0</v>
      </c>
    </row>
    <row r="160" spans="1:15" ht="15.75" x14ac:dyDescent="0.2">
      <c r="A160" s="437"/>
      <c r="B160" s="89" t="s">
        <v>180</v>
      </c>
      <c r="C160" s="447"/>
      <c r="D160" s="446"/>
      <c r="E160" s="446"/>
      <c r="F160" s="446"/>
      <c r="G160" s="447"/>
      <c r="H160" s="447"/>
      <c r="I160" s="447"/>
      <c r="J160" s="428">
        <f t="shared" si="2"/>
        <v>0</v>
      </c>
      <c r="K160" s="457"/>
      <c r="L160" s="444"/>
      <c r="M160" s="444"/>
      <c r="N160" s="444"/>
      <c r="O160" s="457"/>
    </row>
    <row r="161" spans="1:15" ht="31.5" x14ac:dyDescent="0.2">
      <c r="A161" s="437">
        <v>127</v>
      </c>
      <c r="B161" s="458" t="s">
        <v>185</v>
      </c>
      <c r="C161" s="442">
        <f>'2022'!B149</f>
        <v>1372</v>
      </c>
      <c r="D161" s="443">
        <f>'2022'!DC149</f>
        <v>70.440192999999994</v>
      </c>
      <c r="E161" s="443">
        <f>'2022'!DD149</f>
        <v>152</v>
      </c>
      <c r="F161" s="443">
        <f>'2022'!DE149</f>
        <v>0</v>
      </c>
      <c r="G161" s="442">
        <f>'2022'!DF149</f>
        <v>5.1330000000000001E-2</v>
      </c>
      <c r="H161" s="442">
        <f>'2022'!DG149</f>
        <v>0.110764</v>
      </c>
      <c r="I161" s="442">
        <f>'2022'!DH149</f>
        <v>0</v>
      </c>
      <c r="J161" s="428">
        <f t="shared" si="2"/>
        <v>0</v>
      </c>
      <c r="K161" s="444">
        <f>'2022'!DL149</f>
        <v>0</v>
      </c>
      <c r="L161" s="444"/>
      <c r="M161" s="444"/>
      <c r="N161" s="444"/>
      <c r="O161" s="444">
        <f>'2022'!DN149</f>
        <v>0</v>
      </c>
    </row>
    <row r="162" spans="1:15" ht="31.5" x14ac:dyDescent="0.2">
      <c r="A162" s="437">
        <v>128</v>
      </c>
      <c r="B162" s="458" t="s">
        <v>331</v>
      </c>
      <c r="C162" s="442">
        <f>'2022'!B150</f>
        <v>187.15</v>
      </c>
      <c r="D162" s="443">
        <f>'2022'!DC150</f>
        <v>49.515929999999997</v>
      </c>
      <c r="E162" s="443">
        <f>'2022'!DD150</f>
        <v>0</v>
      </c>
      <c r="F162" s="443">
        <f>'2022'!DE150</f>
        <v>0</v>
      </c>
      <c r="G162" s="442">
        <f>'2022'!DF150</f>
        <v>0.26457900000000001</v>
      </c>
      <c r="H162" s="442">
        <f>'2022'!DG150</f>
        <v>0</v>
      </c>
      <c r="I162" s="442">
        <f>'2022'!DH150</f>
        <v>0</v>
      </c>
      <c r="J162" s="428">
        <f t="shared" si="2"/>
        <v>0</v>
      </c>
      <c r="K162" s="444">
        <f>'2022'!DL150</f>
        <v>0</v>
      </c>
      <c r="L162" s="444"/>
      <c r="M162" s="444"/>
      <c r="N162" s="444"/>
      <c r="O162" s="444">
        <f>'2022'!DN150</f>
        <v>0</v>
      </c>
    </row>
    <row r="163" spans="1:15" ht="45" customHeight="1" x14ac:dyDescent="0.2">
      <c r="A163" s="437">
        <v>129</v>
      </c>
      <c r="B163" s="458" t="s">
        <v>332</v>
      </c>
      <c r="C163" s="442">
        <f>'2022'!B151</f>
        <v>363.3</v>
      </c>
      <c r="D163" s="443">
        <f>'2022'!DC151</f>
        <v>0</v>
      </c>
      <c r="E163" s="443">
        <f>'2022'!DD151</f>
        <v>0</v>
      </c>
      <c r="F163" s="443">
        <f>'2022'!DE151</f>
        <v>0</v>
      </c>
      <c r="G163" s="442">
        <f>'2022'!DF151</f>
        <v>0</v>
      </c>
      <c r="H163" s="442">
        <f>'2022'!DG151</f>
        <v>0</v>
      </c>
      <c r="I163" s="442">
        <f>'2022'!DH151</f>
        <v>0</v>
      </c>
      <c r="J163" s="428">
        <f t="shared" si="2"/>
        <v>0</v>
      </c>
      <c r="K163" s="444">
        <f>'2022'!DL151</f>
        <v>0</v>
      </c>
      <c r="L163" s="444"/>
      <c r="M163" s="444"/>
      <c r="N163" s="444"/>
      <c r="O163" s="444">
        <f>'2022'!DN151</f>
        <v>0</v>
      </c>
    </row>
    <row r="164" spans="1:15" ht="45" customHeight="1" x14ac:dyDescent="0.2">
      <c r="A164" s="437">
        <v>130</v>
      </c>
      <c r="B164" s="458" t="s">
        <v>333</v>
      </c>
      <c r="C164" s="442">
        <f>'2022'!B152</f>
        <v>394</v>
      </c>
      <c r="D164" s="443">
        <f>'2022'!DC152</f>
        <v>17.693756</v>
      </c>
      <c r="E164" s="443">
        <f>'2022'!DD152</f>
        <v>0</v>
      </c>
      <c r="F164" s="443">
        <f>'2022'!DE152</f>
        <v>0</v>
      </c>
      <c r="G164" s="442">
        <f>'2022'!DF152</f>
        <v>4.4872000000000002E-2</v>
      </c>
      <c r="H164" s="442">
        <f>'2022'!DG152</f>
        <v>0</v>
      </c>
      <c r="I164" s="442">
        <f>'2022'!DH152</f>
        <v>0</v>
      </c>
      <c r="J164" s="428">
        <f t="shared" si="2"/>
        <v>0</v>
      </c>
      <c r="K164" s="444">
        <f>'2022'!DL152</f>
        <v>0</v>
      </c>
      <c r="L164" s="444"/>
      <c r="M164" s="444"/>
      <c r="N164" s="444"/>
      <c r="O164" s="444">
        <f>'2022'!DN152</f>
        <v>0</v>
      </c>
    </row>
    <row r="165" spans="1:15" ht="31.5" x14ac:dyDescent="0.2">
      <c r="A165" s="437">
        <v>131</v>
      </c>
      <c r="B165" s="458" t="s">
        <v>182</v>
      </c>
      <c r="C165" s="442">
        <f>'2022'!B153</f>
        <v>193</v>
      </c>
      <c r="D165" s="443">
        <f>'2022'!DC153</f>
        <v>44.830975000000002</v>
      </c>
      <c r="E165" s="443">
        <f>'2022'!DD153</f>
        <v>53</v>
      </c>
      <c r="F165" s="443">
        <f>'2022'!DE153</f>
        <v>55</v>
      </c>
      <c r="G165" s="442">
        <f>'2022'!DF153</f>
        <v>0.23117599999999999</v>
      </c>
      <c r="H165" s="442">
        <f>'2022'!DG153</f>
        <v>0.27329999999999999</v>
      </c>
      <c r="I165" s="442">
        <f>'2022'!DH153</f>
        <v>0.28497409326424872</v>
      </c>
      <c r="J165" s="428">
        <f t="shared" si="2"/>
        <v>0</v>
      </c>
      <c r="K165" s="444">
        <f>'2022'!DL153</f>
        <v>0</v>
      </c>
      <c r="L165" s="444"/>
      <c r="M165" s="444"/>
      <c r="N165" s="444"/>
      <c r="O165" s="444">
        <f>'2022'!DN153</f>
        <v>0</v>
      </c>
    </row>
    <row r="166" spans="1:15" ht="47.25" x14ac:dyDescent="0.2">
      <c r="A166" s="438">
        <v>132</v>
      </c>
      <c r="B166" s="458" t="s">
        <v>334</v>
      </c>
      <c r="C166" s="442">
        <f>'2022'!B154</f>
        <v>264.7</v>
      </c>
      <c r="D166" s="443">
        <f>'2022'!DC154</f>
        <v>79.473686000000001</v>
      </c>
      <c r="E166" s="443">
        <f>'2022'!DD154</f>
        <v>68</v>
      </c>
      <c r="F166" s="443">
        <f>'2022'!DE154</f>
        <v>0</v>
      </c>
      <c r="G166" s="442">
        <f>'2022'!DF154</f>
        <v>0.30024499999999998</v>
      </c>
      <c r="H166" s="442">
        <f>'2022'!DG154</f>
        <v>0.25689800000000002</v>
      </c>
      <c r="I166" s="442">
        <f>'2022'!DH154</f>
        <v>0</v>
      </c>
      <c r="J166" s="428">
        <f t="shared" si="2"/>
        <v>0</v>
      </c>
      <c r="K166" s="444">
        <f>'2022'!DL154</f>
        <v>0</v>
      </c>
      <c r="L166" s="439"/>
      <c r="M166" s="439"/>
      <c r="N166" s="439"/>
      <c r="O166" s="444">
        <f>'2022'!DN154</f>
        <v>0</v>
      </c>
    </row>
    <row r="167" spans="1:15" ht="31.5" x14ac:dyDescent="0.2">
      <c r="A167" s="437">
        <v>133</v>
      </c>
      <c r="B167" s="458" t="s">
        <v>335</v>
      </c>
      <c r="C167" s="442">
        <f>'2022'!B155</f>
        <v>93.555000000000007</v>
      </c>
      <c r="D167" s="443">
        <f>'2022'!DC155</f>
        <v>0</v>
      </c>
      <c r="E167" s="443">
        <f>'2022'!DD155</f>
        <v>0</v>
      </c>
      <c r="F167" s="443">
        <f>'2022'!DE155</f>
        <v>0</v>
      </c>
      <c r="G167" s="442">
        <f>'2022'!DF155</f>
        <v>0</v>
      </c>
      <c r="H167" s="442">
        <f>'2022'!DG155</f>
        <v>0</v>
      </c>
      <c r="I167" s="442">
        <f>'2022'!DH155</f>
        <v>0</v>
      </c>
      <c r="J167" s="428">
        <f t="shared" si="2"/>
        <v>0</v>
      </c>
      <c r="K167" s="444">
        <f>'2022'!DL155</f>
        <v>0</v>
      </c>
      <c r="L167" s="444"/>
      <c r="M167" s="444"/>
      <c r="N167" s="444"/>
      <c r="O167" s="444">
        <f>'2022'!DN155</f>
        <v>0</v>
      </c>
    </row>
    <row r="168" spans="1:15" ht="15.75" x14ac:dyDescent="0.2">
      <c r="A168" s="437"/>
      <c r="B168" s="89" t="s">
        <v>187</v>
      </c>
      <c r="C168" s="447"/>
      <c r="D168" s="446"/>
      <c r="E168" s="446"/>
      <c r="F168" s="446"/>
      <c r="G168" s="447"/>
      <c r="H168" s="447"/>
      <c r="I168" s="447"/>
      <c r="J168" s="428"/>
      <c r="K168" s="457"/>
      <c r="L168" s="444"/>
      <c r="M168" s="444"/>
      <c r="N168" s="444"/>
      <c r="O168" s="457"/>
    </row>
    <row r="169" spans="1:15" ht="78.75" x14ac:dyDescent="0.2">
      <c r="A169" s="450">
        <v>134</v>
      </c>
      <c r="B169" s="49" t="s">
        <v>189</v>
      </c>
      <c r="C169" s="442">
        <f>'2022'!B157</f>
        <v>58.8</v>
      </c>
      <c r="D169" s="688">
        <f>'2022'!DC157</f>
        <v>0</v>
      </c>
      <c r="E169" s="688">
        <f>'2022'!DD157</f>
        <v>0</v>
      </c>
      <c r="F169" s="443">
        <f>'2022'!DE157</f>
        <v>0</v>
      </c>
      <c r="G169" s="690">
        <f>'2022'!DF157</f>
        <v>0</v>
      </c>
      <c r="H169" s="690">
        <f>'2022'!DG157</f>
        <v>0</v>
      </c>
      <c r="I169" s="442">
        <f>'2022'!DH157</f>
        <v>0</v>
      </c>
      <c r="J169" s="428">
        <f t="shared" ref="J169:J231" si="3">IF(K169&gt;0,K169/F169*100,0)</f>
        <v>0</v>
      </c>
      <c r="K169" s="444">
        <f>'2022'!DL157</f>
        <v>0</v>
      </c>
      <c r="L169" s="444"/>
      <c r="M169" s="444"/>
      <c r="N169" s="444"/>
      <c r="O169" s="444">
        <f>'2022'!DN157</f>
        <v>0</v>
      </c>
    </row>
    <row r="170" spans="1:15" ht="78.75" x14ac:dyDescent="0.2">
      <c r="A170" s="450">
        <v>135</v>
      </c>
      <c r="B170" s="49" t="s">
        <v>190</v>
      </c>
      <c r="C170" s="442">
        <f>'2022'!B158</f>
        <v>17.8</v>
      </c>
      <c r="D170" s="692"/>
      <c r="E170" s="692"/>
      <c r="F170" s="443">
        <f>'2022'!DE158</f>
        <v>0</v>
      </c>
      <c r="G170" s="693"/>
      <c r="H170" s="693"/>
      <c r="I170" s="442">
        <f>'2022'!DH158</f>
        <v>0</v>
      </c>
      <c r="J170" s="428">
        <f t="shared" si="3"/>
        <v>0</v>
      </c>
      <c r="K170" s="444">
        <f>'2022'!DL158</f>
        <v>0</v>
      </c>
      <c r="L170" s="444"/>
      <c r="M170" s="444"/>
      <c r="N170" s="444"/>
      <c r="O170" s="444">
        <f>'2022'!DN158</f>
        <v>0</v>
      </c>
    </row>
    <row r="171" spans="1:15" ht="78.75" x14ac:dyDescent="0.2">
      <c r="A171" s="450">
        <v>136</v>
      </c>
      <c r="B171" s="49" t="s">
        <v>191</v>
      </c>
      <c r="C171" s="442">
        <f>'2022'!B159</f>
        <v>30.8</v>
      </c>
      <c r="D171" s="692"/>
      <c r="E171" s="692"/>
      <c r="F171" s="443">
        <f>'2022'!DE159</f>
        <v>0</v>
      </c>
      <c r="G171" s="693"/>
      <c r="H171" s="693"/>
      <c r="I171" s="442">
        <f>'2022'!DH159</f>
        <v>0</v>
      </c>
      <c r="J171" s="428">
        <f t="shared" si="3"/>
        <v>0</v>
      </c>
      <c r="K171" s="444">
        <f>'2022'!DL159</f>
        <v>0</v>
      </c>
      <c r="L171" s="444"/>
      <c r="M171" s="444"/>
      <c r="N171" s="444"/>
      <c r="O171" s="444">
        <f>'2022'!DN159</f>
        <v>0</v>
      </c>
    </row>
    <row r="172" spans="1:15" ht="78.75" x14ac:dyDescent="0.2">
      <c r="A172" s="450">
        <v>137</v>
      </c>
      <c r="B172" s="49" t="s">
        <v>192</v>
      </c>
      <c r="C172" s="442">
        <f>'2022'!B160</f>
        <v>20.399999999999999</v>
      </c>
      <c r="D172" s="692"/>
      <c r="E172" s="692"/>
      <c r="F172" s="443">
        <f>'2022'!DE160</f>
        <v>0</v>
      </c>
      <c r="G172" s="693"/>
      <c r="H172" s="693"/>
      <c r="I172" s="442">
        <f>'2022'!DH160</f>
        <v>0</v>
      </c>
      <c r="J172" s="428">
        <f t="shared" si="3"/>
        <v>0</v>
      </c>
      <c r="K172" s="444">
        <f>'2022'!DL160</f>
        <v>0</v>
      </c>
      <c r="L172" s="444"/>
      <c r="M172" s="444"/>
      <c r="N172" s="444"/>
      <c r="O172" s="444">
        <f>'2022'!DN160</f>
        <v>0</v>
      </c>
    </row>
    <row r="173" spans="1:15" ht="78.75" x14ac:dyDescent="0.2">
      <c r="A173" s="450">
        <v>138</v>
      </c>
      <c r="B173" s="49" t="s">
        <v>193</v>
      </c>
      <c r="C173" s="442">
        <f>'2022'!B161</f>
        <v>20.8</v>
      </c>
      <c r="D173" s="692"/>
      <c r="E173" s="692"/>
      <c r="F173" s="443">
        <f>'2022'!DE161</f>
        <v>0</v>
      </c>
      <c r="G173" s="693"/>
      <c r="H173" s="693"/>
      <c r="I173" s="442">
        <f>'2022'!DH161</f>
        <v>0</v>
      </c>
      <c r="J173" s="428">
        <f t="shared" si="3"/>
        <v>0</v>
      </c>
      <c r="K173" s="444">
        <f>'2022'!DL161</f>
        <v>0</v>
      </c>
      <c r="L173" s="444"/>
      <c r="M173" s="444"/>
      <c r="N173" s="444"/>
      <c r="O173" s="444">
        <f>'2022'!DN161</f>
        <v>0</v>
      </c>
    </row>
    <row r="174" spans="1:15" ht="78.75" x14ac:dyDescent="0.2">
      <c r="A174" s="450">
        <v>139</v>
      </c>
      <c r="B174" s="49" t="s">
        <v>194</v>
      </c>
      <c r="C174" s="442">
        <f>'2022'!B162</f>
        <v>14.8</v>
      </c>
      <c r="D174" s="692"/>
      <c r="E174" s="692"/>
      <c r="F174" s="443">
        <f>'2022'!DE162</f>
        <v>0</v>
      </c>
      <c r="G174" s="693"/>
      <c r="H174" s="693"/>
      <c r="I174" s="442">
        <f>'2022'!DH162</f>
        <v>0</v>
      </c>
      <c r="J174" s="428">
        <f t="shared" si="3"/>
        <v>0</v>
      </c>
      <c r="K174" s="444">
        <f>'2022'!DL162</f>
        <v>0</v>
      </c>
      <c r="L174" s="444"/>
      <c r="M174" s="444"/>
      <c r="N174" s="444"/>
      <c r="O174" s="444">
        <f>'2022'!DN162</f>
        <v>0</v>
      </c>
    </row>
    <row r="175" spans="1:15" ht="78.75" x14ac:dyDescent="0.2">
      <c r="A175" s="450">
        <v>140</v>
      </c>
      <c r="B175" s="49" t="s">
        <v>195</v>
      </c>
      <c r="C175" s="442">
        <f>'2022'!B163</f>
        <v>8.6</v>
      </c>
      <c r="D175" s="692"/>
      <c r="E175" s="692"/>
      <c r="F175" s="443">
        <f>'2022'!DE163</f>
        <v>0</v>
      </c>
      <c r="G175" s="693"/>
      <c r="H175" s="693"/>
      <c r="I175" s="442">
        <f>'2022'!DH163</f>
        <v>0</v>
      </c>
      <c r="J175" s="428">
        <f t="shared" si="3"/>
        <v>0</v>
      </c>
      <c r="K175" s="444">
        <f>'2022'!DL163</f>
        <v>0</v>
      </c>
      <c r="L175" s="444"/>
      <c r="M175" s="444"/>
      <c r="N175" s="444"/>
      <c r="O175" s="444">
        <f>'2022'!DN163</f>
        <v>0</v>
      </c>
    </row>
    <row r="176" spans="1:15" ht="78.75" x14ac:dyDescent="0.2">
      <c r="A176" s="450">
        <v>141</v>
      </c>
      <c r="B176" s="49" t="s">
        <v>196</v>
      </c>
      <c r="C176" s="442">
        <f>'2022'!B164</f>
        <v>8</v>
      </c>
      <c r="D176" s="692"/>
      <c r="E176" s="692"/>
      <c r="F176" s="443">
        <f>'2022'!DE164</f>
        <v>0</v>
      </c>
      <c r="G176" s="693"/>
      <c r="H176" s="693"/>
      <c r="I176" s="442">
        <f>'2022'!DH164</f>
        <v>0</v>
      </c>
      <c r="J176" s="428">
        <f t="shared" si="3"/>
        <v>0</v>
      </c>
      <c r="K176" s="444">
        <f>'2022'!DL164</f>
        <v>0</v>
      </c>
      <c r="L176" s="444"/>
      <c r="M176" s="444"/>
      <c r="N176" s="444"/>
      <c r="O176" s="444">
        <f>'2022'!DN164</f>
        <v>0</v>
      </c>
    </row>
    <row r="177" spans="1:15" ht="78.75" x14ac:dyDescent="0.2">
      <c r="A177" s="450">
        <v>142</v>
      </c>
      <c r="B177" s="49" t="s">
        <v>197</v>
      </c>
      <c r="C177" s="442">
        <f>'2022'!B165</f>
        <v>30.8</v>
      </c>
      <c r="D177" s="692"/>
      <c r="E177" s="692"/>
      <c r="F177" s="443">
        <f>'2022'!DE165</f>
        <v>0</v>
      </c>
      <c r="G177" s="693"/>
      <c r="H177" s="693"/>
      <c r="I177" s="442">
        <f>'2022'!DH165</f>
        <v>0</v>
      </c>
      <c r="J177" s="428">
        <f t="shared" si="3"/>
        <v>0</v>
      </c>
      <c r="K177" s="444">
        <f>'2022'!DL165</f>
        <v>0</v>
      </c>
      <c r="L177" s="444"/>
      <c r="M177" s="444"/>
      <c r="N177" s="444"/>
      <c r="O177" s="444">
        <f>'2022'!DN165</f>
        <v>0</v>
      </c>
    </row>
    <row r="178" spans="1:15" ht="78.75" x14ac:dyDescent="0.2">
      <c r="A178" s="450">
        <v>143</v>
      </c>
      <c r="B178" s="49" t="s">
        <v>198</v>
      </c>
      <c r="C178" s="442">
        <f>'2022'!B166</f>
        <v>37.25</v>
      </c>
      <c r="D178" s="692"/>
      <c r="E178" s="692"/>
      <c r="F178" s="443">
        <f>'2022'!DE166</f>
        <v>0</v>
      </c>
      <c r="G178" s="693"/>
      <c r="H178" s="693"/>
      <c r="I178" s="442">
        <f>'2022'!DH166</f>
        <v>0</v>
      </c>
      <c r="J178" s="428">
        <f t="shared" si="3"/>
        <v>0</v>
      </c>
      <c r="K178" s="444">
        <f>'2022'!DL166</f>
        <v>0</v>
      </c>
      <c r="L178" s="444"/>
      <c r="M178" s="444"/>
      <c r="N178" s="444"/>
      <c r="O178" s="444">
        <f>'2022'!DN166</f>
        <v>0</v>
      </c>
    </row>
    <row r="179" spans="1:15" ht="78.75" x14ac:dyDescent="0.2">
      <c r="A179" s="450">
        <v>144</v>
      </c>
      <c r="B179" s="49" t="s">
        <v>199</v>
      </c>
      <c r="C179" s="442">
        <f>'2022'!B167</f>
        <v>24.34</v>
      </c>
      <c r="D179" s="692"/>
      <c r="E179" s="692"/>
      <c r="F179" s="443">
        <f>'2022'!DE167</f>
        <v>0</v>
      </c>
      <c r="G179" s="693"/>
      <c r="H179" s="693"/>
      <c r="I179" s="442">
        <f>'2022'!DH167</f>
        <v>0</v>
      </c>
      <c r="J179" s="428">
        <f t="shared" si="3"/>
        <v>0</v>
      </c>
      <c r="K179" s="444">
        <f>'2022'!DL167</f>
        <v>0</v>
      </c>
      <c r="L179" s="444"/>
      <c r="M179" s="444"/>
      <c r="N179" s="444"/>
      <c r="O179" s="444">
        <f>'2022'!DN167</f>
        <v>0</v>
      </c>
    </row>
    <row r="180" spans="1:15" ht="67.5" customHeight="1" x14ac:dyDescent="0.2">
      <c r="A180" s="438">
        <v>145</v>
      </c>
      <c r="B180" s="49" t="s">
        <v>200</v>
      </c>
      <c r="C180" s="442">
        <f>'2022'!B168</f>
        <v>30.8</v>
      </c>
      <c r="D180" s="689"/>
      <c r="E180" s="689"/>
      <c r="F180" s="443">
        <f>'2022'!DE168</f>
        <v>0</v>
      </c>
      <c r="G180" s="691"/>
      <c r="H180" s="691"/>
      <c r="I180" s="442">
        <f>'2022'!DH168</f>
        <v>0</v>
      </c>
      <c r="J180" s="428">
        <f t="shared" si="3"/>
        <v>0</v>
      </c>
      <c r="K180" s="444">
        <f>'2022'!DL168</f>
        <v>0</v>
      </c>
      <c r="L180" s="439"/>
      <c r="M180" s="439"/>
      <c r="N180" s="439"/>
      <c r="O180" s="444">
        <f>'2022'!DN168</f>
        <v>0</v>
      </c>
    </row>
    <row r="181" spans="1:15" ht="31.5" x14ac:dyDescent="0.2">
      <c r="A181" s="437">
        <v>146</v>
      </c>
      <c r="B181" s="458" t="s">
        <v>337</v>
      </c>
      <c r="C181" s="442">
        <f>'2022'!B169</f>
        <v>1020.3</v>
      </c>
      <c r="D181" s="443">
        <f>'2022'!DC169</f>
        <v>0</v>
      </c>
      <c r="E181" s="443">
        <f>'2022'!DD169</f>
        <v>0</v>
      </c>
      <c r="F181" s="443">
        <f>'2022'!DE169</f>
        <v>0</v>
      </c>
      <c r="G181" s="442">
        <f>'2022'!DF169</f>
        <v>0</v>
      </c>
      <c r="H181" s="442">
        <f>'2022'!DG169</f>
        <v>0</v>
      </c>
      <c r="I181" s="442">
        <f>'2022'!DH169</f>
        <v>0</v>
      </c>
      <c r="J181" s="428">
        <f t="shared" si="3"/>
        <v>0</v>
      </c>
      <c r="K181" s="444">
        <f>'2022'!DL169</f>
        <v>0</v>
      </c>
      <c r="L181" s="444"/>
      <c r="M181" s="444"/>
      <c r="N181" s="444"/>
      <c r="O181" s="444">
        <f>'2022'!DN169</f>
        <v>0</v>
      </c>
    </row>
    <row r="182" spans="1:15" ht="17.25" customHeight="1" x14ac:dyDescent="0.2">
      <c r="A182" s="438"/>
      <c r="B182" s="89" t="s">
        <v>201</v>
      </c>
      <c r="C182" s="447"/>
      <c r="D182" s="446"/>
      <c r="E182" s="446"/>
      <c r="F182" s="446"/>
      <c r="G182" s="447"/>
      <c r="H182" s="447"/>
      <c r="I182" s="447"/>
      <c r="J182" s="460"/>
      <c r="K182" s="457"/>
      <c r="L182" s="439"/>
      <c r="M182" s="439"/>
      <c r="N182" s="439"/>
      <c r="O182" s="457"/>
    </row>
    <row r="183" spans="1:15" ht="49.5" customHeight="1" x14ac:dyDescent="0.2">
      <c r="A183" s="437">
        <v>147</v>
      </c>
      <c r="B183" s="458" t="s">
        <v>202</v>
      </c>
      <c r="C183" s="442">
        <f>'2022'!B171</f>
        <v>538.20000000000005</v>
      </c>
      <c r="D183" s="443">
        <f>'2022'!DC171</f>
        <v>0</v>
      </c>
      <c r="E183" s="443">
        <f>'2022'!DD171</f>
        <v>0</v>
      </c>
      <c r="F183" s="443">
        <f>'2022'!DE171</f>
        <v>0</v>
      </c>
      <c r="G183" s="442">
        <f>'2022'!DF171</f>
        <v>0</v>
      </c>
      <c r="H183" s="442">
        <f>'2022'!DG171</f>
        <v>0</v>
      </c>
      <c r="I183" s="442">
        <f>'2022'!DH171</f>
        <v>0</v>
      </c>
      <c r="J183" s="428">
        <f t="shared" si="3"/>
        <v>0</v>
      </c>
      <c r="K183" s="444">
        <f>'2022'!DL171</f>
        <v>0</v>
      </c>
      <c r="L183" s="444"/>
      <c r="M183" s="444"/>
      <c r="N183" s="444"/>
      <c r="O183" s="444">
        <f>'2022'!DN171</f>
        <v>0</v>
      </c>
    </row>
    <row r="184" spans="1:15" ht="15.75" x14ac:dyDescent="0.2">
      <c r="A184" s="437"/>
      <c r="B184" s="89" t="s">
        <v>203</v>
      </c>
      <c r="C184" s="447"/>
      <c r="D184" s="446"/>
      <c r="E184" s="446"/>
      <c r="F184" s="446"/>
      <c r="G184" s="447"/>
      <c r="H184" s="447"/>
      <c r="I184" s="447"/>
      <c r="J184" s="428"/>
      <c r="K184" s="457"/>
      <c r="L184" s="444"/>
      <c r="M184" s="444"/>
      <c r="N184" s="444"/>
      <c r="O184" s="457"/>
    </row>
    <row r="185" spans="1:15" ht="47.25" x14ac:dyDescent="0.2">
      <c r="A185" s="437">
        <v>148</v>
      </c>
      <c r="B185" s="458" t="s">
        <v>204</v>
      </c>
      <c r="C185" s="461">
        <f>'2022'!B173</f>
        <v>133.66200000000001</v>
      </c>
      <c r="D185" s="443">
        <f>'2022'!DC173</f>
        <v>227.14697265625</v>
      </c>
      <c r="E185" s="443">
        <f>'2022'!DD173</f>
        <v>4</v>
      </c>
      <c r="F185" s="443">
        <f>'2022'!DE173</f>
        <v>12</v>
      </c>
      <c r="G185" s="442">
        <f>'2022'!DF173</f>
        <v>0.102355</v>
      </c>
      <c r="H185" s="442">
        <f>'2022'!DG173</f>
        <v>2.9926000000000001E-2</v>
      </c>
      <c r="I185" s="442">
        <f>'2022'!DH173</f>
        <v>8.9778695515554161E-2</v>
      </c>
      <c r="J185" s="428">
        <f t="shared" si="3"/>
        <v>0</v>
      </c>
      <c r="K185" s="444">
        <f>'2022'!DL173</f>
        <v>0</v>
      </c>
      <c r="L185" s="444"/>
      <c r="M185" s="444"/>
      <c r="N185" s="444"/>
      <c r="O185" s="444">
        <f>'2022'!DN173</f>
        <v>0</v>
      </c>
    </row>
    <row r="186" spans="1:15" ht="47.25" x14ac:dyDescent="0.2">
      <c r="A186" s="437">
        <v>149</v>
      </c>
      <c r="B186" s="458" t="s">
        <v>205</v>
      </c>
      <c r="C186" s="461">
        <f>'2022'!B174</f>
        <v>868.12699999999995</v>
      </c>
      <c r="D186" s="443">
        <f>'2022'!DC174</f>
        <v>0</v>
      </c>
      <c r="E186" s="443">
        <f>'2022'!DD174</f>
        <v>35</v>
      </c>
      <c r="F186" s="443">
        <f>'2022'!DE174</f>
        <v>36</v>
      </c>
      <c r="G186" s="442">
        <f>'2022'!DF174</f>
        <v>0</v>
      </c>
      <c r="H186" s="442">
        <f>'2022'!DG174</f>
        <v>4.0316999999999999E-2</v>
      </c>
      <c r="I186" s="442">
        <f>'2022'!DH174</f>
        <v>4.1468586969418068E-2</v>
      </c>
      <c r="J186" s="428">
        <f t="shared" si="3"/>
        <v>0</v>
      </c>
      <c r="K186" s="444">
        <f>'2022'!DL174</f>
        <v>0</v>
      </c>
      <c r="L186" s="444"/>
      <c r="M186" s="444"/>
      <c r="N186" s="444"/>
      <c r="O186" s="444">
        <f>'2022'!DN174</f>
        <v>0</v>
      </c>
    </row>
    <row r="187" spans="1:15" ht="48.75" customHeight="1" x14ac:dyDescent="0.2">
      <c r="A187" s="437">
        <v>150</v>
      </c>
      <c r="B187" s="458" t="s">
        <v>206</v>
      </c>
      <c r="C187" s="461">
        <f>'2022'!B175</f>
        <v>1249.8789999999999</v>
      </c>
      <c r="D187" s="443">
        <f>'2022'!DC175</f>
        <v>0</v>
      </c>
      <c r="E187" s="443">
        <f>'2022'!DD175</f>
        <v>283</v>
      </c>
      <c r="F187" s="443">
        <f>'2022'!DE175</f>
        <v>249</v>
      </c>
      <c r="G187" s="442">
        <f>'2022'!DF175</f>
        <v>0</v>
      </c>
      <c r="H187" s="442">
        <f>'2022'!DG175</f>
        <v>0.22642200000000001</v>
      </c>
      <c r="I187" s="442">
        <f>'2022'!DH175</f>
        <v>0.19921928442673253</v>
      </c>
      <c r="J187" s="428">
        <f t="shared" si="3"/>
        <v>0</v>
      </c>
      <c r="K187" s="444">
        <f>'2022'!DL175</f>
        <v>0</v>
      </c>
      <c r="L187" s="444"/>
      <c r="M187" s="444"/>
      <c r="N187" s="444"/>
      <c r="O187" s="444">
        <f>'2022'!DN175</f>
        <v>0</v>
      </c>
    </row>
    <row r="188" spans="1:15" ht="63" x14ac:dyDescent="0.2">
      <c r="A188" s="437">
        <v>151</v>
      </c>
      <c r="B188" s="458" t="s">
        <v>209</v>
      </c>
      <c r="C188" s="442">
        <f>'2022'!B176</f>
        <v>387.9</v>
      </c>
      <c r="D188" s="443">
        <f>'2022'!DC176</f>
        <v>10.978395000000001</v>
      </c>
      <c r="E188" s="443">
        <f>'2022'!DD176</f>
        <v>10</v>
      </c>
      <c r="F188" s="443">
        <f>'2022'!DE176</f>
        <v>21</v>
      </c>
      <c r="G188" s="442">
        <f>'2022'!DF176</f>
        <v>2.8306000000000001E-2</v>
      </c>
      <c r="H188" s="442">
        <f>'2022'!DG176</f>
        <v>2.5783E-2</v>
      </c>
      <c r="I188" s="442">
        <f>'2022'!DH176</f>
        <v>5.4137664346481054E-2</v>
      </c>
      <c r="J188" s="428">
        <f t="shared" si="3"/>
        <v>0</v>
      </c>
      <c r="K188" s="444">
        <f>'2022'!DL176</f>
        <v>0</v>
      </c>
      <c r="L188" s="444"/>
      <c r="M188" s="444"/>
      <c r="N188" s="444"/>
      <c r="O188" s="444">
        <f>'2022'!DN176</f>
        <v>0</v>
      </c>
    </row>
    <row r="189" spans="1:15" ht="31.5" x14ac:dyDescent="0.2">
      <c r="A189" s="437">
        <v>152</v>
      </c>
      <c r="B189" s="458" t="s">
        <v>210</v>
      </c>
      <c r="C189" s="442">
        <f>'2022'!B177</f>
        <v>1.9339999999999999</v>
      </c>
      <c r="D189" s="443">
        <f>'2022'!DC177</f>
        <v>0</v>
      </c>
      <c r="E189" s="443">
        <f>'2022'!DD177</f>
        <v>0</v>
      </c>
      <c r="F189" s="443">
        <f>'2022'!DE177</f>
        <v>0</v>
      </c>
      <c r="G189" s="442">
        <f>'2022'!DF177</f>
        <v>0</v>
      </c>
      <c r="H189" s="442">
        <f>'2022'!DG177</f>
        <v>0</v>
      </c>
      <c r="I189" s="442">
        <f>'2022'!DH177</f>
        <v>0</v>
      </c>
      <c r="J189" s="428">
        <f t="shared" si="3"/>
        <v>0</v>
      </c>
      <c r="K189" s="444">
        <f>'2022'!DL177</f>
        <v>0</v>
      </c>
      <c r="L189" s="439"/>
      <c r="M189" s="439"/>
      <c r="N189" s="439"/>
      <c r="O189" s="444">
        <f>'2022'!DN177</f>
        <v>0</v>
      </c>
    </row>
    <row r="190" spans="1:15" ht="47.25" x14ac:dyDescent="0.2">
      <c r="A190" s="437">
        <v>153</v>
      </c>
      <c r="B190" s="458" t="s">
        <v>338</v>
      </c>
      <c r="C190" s="461">
        <f>'2022'!B178</f>
        <v>103.86014</v>
      </c>
      <c r="D190" s="443">
        <f>'2022'!DC178</f>
        <v>0</v>
      </c>
      <c r="E190" s="443">
        <f>'2022'!DD178</f>
        <v>0</v>
      </c>
      <c r="F190" s="443">
        <f>'2022'!DE178</f>
        <v>0</v>
      </c>
      <c r="G190" s="442">
        <f>'2022'!DF178</f>
        <v>0</v>
      </c>
      <c r="H190" s="442">
        <f>'2022'!DG178</f>
        <v>0</v>
      </c>
      <c r="I190" s="442">
        <f>'2022'!DH178</f>
        <v>0</v>
      </c>
      <c r="J190" s="428">
        <f t="shared" si="3"/>
        <v>0</v>
      </c>
      <c r="K190" s="444">
        <f>'2022'!DL178</f>
        <v>0</v>
      </c>
      <c r="L190" s="444"/>
      <c r="M190" s="444"/>
      <c r="N190" s="444"/>
      <c r="O190" s="444">
        <f>'2022'!DN178</f>
        <v>0</v>
      </c>
    </row>
    <row r="191" spans="1:15" ht="47.25" x14ac:dyDescent="0.2">
      <c r="A191" s="437">
        <v>154</v>
      </c>
      <c r="B191" s="458" t="s">
        <v>339</v>
      </c>
      <c r="C191" s="442">
        <f>'2022'!B179</f>
        <v>385.73099999999999</v>
      </c>
      <c r="D191" s="443">
        <f>'2022'!DC179</f>
        <v>26.680997999999999</v>
      </c>
      <c r="E191" s="443">
        <f>'2022'!DD179</f>
        <v>119</v>
      </c>
      <c r="F191" s="443">
        <f>'2022'!DE179</f>
        <v>47</v>
      </c>
      <c r="G191" s="442">
        <f>'2022'!DF179</f>
        <v>6.7625000000000005E-2</v>
      </c>
      <c r="H191" s="442">
        <f>'2022'!DG179</f>
        <v>0.30161300000000002</v>
      </c>
      <c r="I191" s="442">
        <f>'2022'!DH179</f>
        <v>0.12184657183373906</v>
      </c>
      <c r="J191" s="428">
        <f t="shared" si="3"/>
        <v>0</v>
      </c>
      <c r="K191" s="444">
        <f>'2022'!DL179</f>
        <v>0</v>
      </c>
      <c r="L191" s="444"/>
      <c r="M191" s="444"/>
      <c r="N191" s="444"/>
      <c r="O191" s="444">
        <f>'2022'!DN179</f>
        <v>0</v>
      </c>
    </row>
    <row r="192" spans="1:15" ht="31.5" x14ac:dyDescent="0.2">
      <c r="A192" s="437">
        <v>155</v>
      </c>
      <c r="B192" s="116" t="s">
        <v>444</v>
      </c>
      <c r="C192" s="442">
        <f>'2022'!B180</f>
        <v>16.981999999999999</v>
      </c>
      <c r="D192" s="688">
        <f>'2022'!DC180</f>
        <v>42.201424000000003</v>
      </c>
      <c r="E192" s="688">
        <f>'2022'!DD180</f>
        <v>15</v>
      </c>
      <c r="F192" s="443">
        <f>'2022'!DE180</f>
        <v>0</v>
      </c>
      <c r="G192" s="690">
        <f>'2022'!DF180</f>
        <v>0.18426200000000001</v>
      </c>
      <c r="H192" s="690">
        <f>'2022'!DG180</f>
        <v>9.4339999999999993E-2</v>
      </c>
      <c r="I192" s="442">
        <f>'2022'!DH180</f>
        <v>0</v>
      </c>
      <c r="J192" s="428">
        <f t="shared" si="3"/>
        <v>0</v>
      </c>
      <c r="K192" s="444">
        <f>'2022'!DL180</f>
        <v>0</v>
      </c>
      <c r="L192" s="444"/>
      <c r="M192" s="444"/>
      <c r="N192" s="444"/>
      <c r="O192" s="444">
        <f>'2022'!DN180</f>
        <v>0</v>
      </c>
    </row>
    <row r="193" spans="1:15" ht="47.25" x14ac:dyDescent="0.2">
      <c r="A193" s="437">
        <v>156</v>
      </c>
      <c r="B193" s="116" t="s">
        <v>445</v>
      </c>
      <c r="C193" s="442">
        <f>'2022'!B181</f>
        <v>114.56699999999999</v>
      </c>
      <c r="D193" s="692"/>
      <c r="E193" s="692"/>
      <c r="F193" s="443">
        <f>'2022'!DE181</f>
        <v>0</v>
      </c>
      <c r="G193" s="693"/>
      <c r="H193" s="693"/>
      <c r="I193" s="442">
        <f>'2022'!DH181</f>
        <v>0</v>
      </c>
      <c r="J193" s="428">
        <f t="shared" si="3"/>
        <v>0</v>
      </c>
      <c r="K193" s="444">
        <f>'2022'!DL181</f>
        <v>0</v>
      </c>
      <c r="L193" s="444"/>
      <c r="M193" s="444"/>
      <c r="N193" s="444"/>
      <c r="O193" s="444">
        <f>'2022'!DN181</f>
        <v>0</v>
      </c>
    </row>
    <row r="194" spans="1:15" ht="47.25" x14ac:dyDescent="0.2">
      <c r="A194" s="437">
        <v>157</v>
      </c>
      <c r="B194" s="116" t="s">
        <v>446</v>
      </c>
      <c r="C194" s="442">
        <f>'2022'!B182</f>
        <v>15.319000000000001</v>
      </c>
      <c r="D194" s="692"/>
      <c r="E194" s="692"/>
      <c r="F194" s="443">
        <f>'2022'!DE182</f>
        <v>0</v>
      </c>
      <c r="G194" s="693"/>
      <c r="H194" s="693"/>
      <c r="I194" s="442">
        <f>'2022'!DH182</f>
        <v>0</v>
      </c>
      <c r="J194" s="428">
        <f t="shared" si="3"/>
        <v>0</v>
      </c>
      <c r="K194" s="444">
        <f>'2022'!DL182</f>
        <v>0</v>
      </c>
      <c r="L194" s="444"/>
      <c r="M194" s="444"/>
      <c r="N194" s="444"/>
      <c r="O194" s="444">
        <f>'2022'!DN182</f>
        <v>0</v>
      </c>
    </row>
    <row r="195" spans="1:15" ht="47.25" x14ac:dyDescent="0.2">
      <c r="A195" s="437">
        <v>158</v>
      </c>
      <c r="B195" s="116" t="s">
        <v>447</v>
      </c>
      <c r="C195" s="442">
        <f>'2022'!B183</f>
        <v>8.5980000000000008</v>
      </c>
      <c r="D195" s="692"/>
      <c r="E195" s="692"/>
      <c r="F195" s="443">
        <f>'2022'!DE183</f>
        <v>0</v>
      </c>
      <c r="G195" s="693"/>
      <c r="H195" s="693"/>
      <c r="I195" s="442">
        <f>'2022'!DH183</f>
        <v>0</v>
      </c>
      <c r="J195" s="428">
        <f t="shared" si="3"/>
        <v>0</v>
      </c>
      <c r="K195" s="444">
        <f>'2022'!DL183</f>
        <v>0</v>
      </c>
      <c r="L195" s="444"/>
      <c r="M195" s="444"/>
      <c r="N195" s="444"/>
      <c r="O195" s="444">
        <f>'2022'!DN183</f>
        <v>0</v>
      </c>
    </row>
    <row r="196" spans="1:15" ht="31.5" x14ac:dyDescent="0.2">
      <c r="A196" s="437">
        <v>159</v>
      </c>
      <c r="B196" s="116" t="s">
        <v>448</v>
      </c>
      <c r="C196" s="442">
        <f>'2022'!B184</f>
        <v>13.641</v>
      </c>
      <c r="D196" s="689"/>
      <c r="E196" s="689"/>
      <c r="F196" s="443">
        <f>'2022'!DE184</f>
        <v>3</v>
      </c>
      <c r="G196" s="691"/>
      <c r="H196" s="691"/>
      <c r="I196" s="442">
        <f>'2022'!DH184</f>
        <v>0.21992522542335605</v>
      </c>
      <c r="J196" s="428">
        <f t="shared" si="3"/>
        <v>0</v>
      </c>
      <c r="K196" s="444">
        <f>'2022'!DL184</f>
        <v>0</v>
      </c>
      <c r="L196" s="444"/>
      <c r="M196" s="444"/>
      <c r="N196" s="444"/>
      <c r="O196" s="444">
        <f>'2022'!DN184</f>
        <v>0</v>
      </c>
    </row>
    <row r="197" spans="1:15" ht="30.75" customHeight="1" x14ac:dyDescent="0.2">
      <c r="A197" s="437">
        <v>160</v>
      </c>
      <c r="B197" s="458" t="s">
        <v>217</v>
      </c>
      <c r="C197" s="442">
        <f>'2022'!B185</f>
        <v>52</v>
      </c>
      <c r="D197" s="443">
        <f>'2022'!DC185</f>
        <v>0</v>
      </c>
      <c r="E197" s="443">
        <f>'2022'!DD185</f>
        <v>0</v>
      </c>
      <c r="F197" s="443">
        <f>'2022'!DE185</f>
        <v>0</v>
      </c>
      <c r="G197" s="442">
        <f>'2022'!DF185</f>
        <v>0</v>
      </c>
      <c r="H197" s="442">
        <f>'2022'!DG185</f>
        <v>0</v>
      </c>
      <c r="I197" s="442">
        <f>'2022'!DH185</f>
        <v>0</v>
      </c>
      <c r="J197" s="428">
        <f t="shared" si="3"/>
        <v>0</v>
      </c>
      <c r="K197" s="444">
        <f>'2022'!DL185</f>
        <v>0</v>
      </c>
      <c r="L197" s="444"/>
      <c r="M197" s="444"/>
      <c r="N197" s="444"/>
      <c r="O197" s="444">
        <f>'2022'!DN185</f>
        <v>0</v>
      </c>
    </row>
    <row r="198" spans="1:15" ht="31.5" customHeight="1" x14ac:dyDescent="0.2">
      <c r="A198" s="437">
        <v>161</v>
      </c>
      <c r="B198" s="458" t="s">
        <v>222</v>
      </c>
      <c r="C198" s="442">
        <f>'2022'!B186</f>
        <v>52.7</v>
      </c>
      <c r="D198" s="443">
        <f>'2022'!DC186</f>
        <v>0</v>
      </c>
      <c r="E198" s="443">
        <f>'2022'!DD186</f>
        <v>0</v>
      </c>
      <c r="F198" s="443">
        <f>'2022'!DE186</f>
        <v>0</v>
      </c>
      <c r="G198" s="442">
        <f>'2022'!DF186</f>
        <v>0</v>
      </c>
      <c r="H198" s="442">
        <f>'2022'!DG186</f>
        <v>0</v>
      </c>
      <c r="I198" s="442">
        <f>'2022'!DH186</f>
        <v>0</v>
      </c>
      <c r="J198" s="428">
        <f t="shared" si="3"/>
        <v>0</v>
      </c>
      <c r="K198" s="444">
        <f>'2022'!DL186</f>
        <v>0</v>
      </c>
      <c r="L198" s="444"/>
      <c r="M198" s="444"/>
      <c r="N198" s="444"/>
      <c r="O198" s="444">
        <f>'2022'!DN186</f>
        <v>0</v>
      </c>
    </row>
    <row r="199" spans="1:15" ht="30" customHeight="1" x14ac:dyDescent="0.2">
      <c r="A199" s="438">
        <v>162</v>
      </c>
      <c r="B199" s="458" t="s">
        <v>221</v>
      </c>
      <c r="C199" s="442">
        <f>'2022'!B187</f>
        <v>34.1</v>
      </c>
      <c r="D199" s="443">
        <f>'2022'!DC187</f>
        <v>0</v>
      </c>
      <c r="E199" s="443">
        <f>'2022'!DD187</f>
        <v>0</v>
      </c>
      <c r="F199" s="443">
        <f>'2022'!DE187</f>
        <v>0</v>
      </c>
      <c r="G199" s="442">
        <f>'2022'!DF187</f>
        <v>0</v>
      </c>
      <c r="H199" s="442">
        <f>'2022'!DG187</f>
        <v>0</v>
      </c>
      <c r="I199" s="442">
        <f>'2022'!DH187</f>
        <v>0</v>
      </c>
      <c r="J199" s="428">
        <f t="shared" si="3"/>
        <v>0</v>
      </c>
      <c r="K199" s="444">
        <f>'2022'!DL187</f>
        <v>0</v>
      </c>
      <c r="L199" s="439"/>
      <c r="M199" s="439"/>
      <c r="N199" s="439"/>
      <c r="O199" s="444">
        <f>'2022'!DN187</f>
        <v>0</v>
      </c>
    </row>
    <row r="200" spans="1:15" ht="32.25" customHeight="1" x14ac:dyDescent="0.2">
      <c r="A200" s="437">
        <v>163</v>
      </c>
      <c r="B200" s="458" t="s">
        <v>218</v>
      </c>
      <c r="C200" s="442">
        <f>'2022'!B188</f>
        <v>18.399999999999999</v>
      </c>
      <c r="D200" s="443">
        <f>'2022'!DC188</f>
        <v>2.746521</v>
      </c>
      <c r="E200" s="443">
        <f>'2022'!DD188</f>
        <v>0</v>
      </c>
      <c r="F200" s="443">
        <f>'2022'!DE188</f>
        <v>0</v>
      </c>
      <c r="G200" s="442">
        <f>'2022'!DF188</f>
        <v>0.14910499999999999</v>
      </c>
      <c r="H200" s="442">
        <f>'2022'!DG188</f>
        <v>0</v>
      </c>
      <c r="I200" s="442">
        <f>'2022'!DH188</f>
        <v>0</v>
      </c>
      <c r="J200" s="428">
        <f t="shared" si="3"/>
        <v>0</v>
      </c>
      <c r="K200" s="444">
        <f>'2022'!DL188</f>
        <v>0</v>
      </c>
      <c r="L200" s="444"/>
      <c r="M200" s="444"/>
      <c r="N200" s="444"/>
      <c r="O200" s="444">
        <f>'2022'!DN188</f>
        <v>0</v>
      </c>
    </row>
    <row r="201" spans="1:15" ht="47.25" x14ac:dyDescent="0.2">
      <c r="A201" s="437">
        <v>164</v>
      </c>
      <c r="B201" s="458" t="s">
        <v>220</v>
      </c>
      <c r="C201" s="442">
        <f>'2022'!B189</f>
        <v>48.5</v>
      </c>
      <c r="D201" s="443">
        <f>'2022'!DC189</f>
        <v>7.5738240000000001</v>
      </c>
      <c r="E201" s="443">
        <f>'2022'!DD189</f>
        <v>5</v>
      </c>
      <c r="F201" s="443">
        <f>'2022'!DE189</f>
        <v>0</v>
      </c>
      <c r="G201" s="442">
        <f>'2022'!DF189</f>
        <v>0.15620600000000001</v>
      </c>
      <c r="H201" s="442">
        <f>'2022'!DG189</f>
        <v>0.10312300000000001</v>
      </c>
      <c r="I201" s="442">
        <f>'2022'!DH189</f>
        <v>0</v>
      </c>
      <c r="J201" s="428">
        <f t="shared" si="3"/>
        <v>0</v>
      </c>
      <c r="K201" s="444">
        <f>'2022'!DL189</f>
        <v>0</v>
      </c>
      <c r="L201" s="444"/>
      <c r="M201" s="444"/>
      <c r="N201" s="444"/>
      <c r="O201" s="444">
        <f>'2022'!DN189</f>
        <v>0</v>
      </c>
    </row>
    <row r="202" spans="1:15" ht="47.25" x14ac:dyDescent="0.2">
      <c r="A202" s="438">
        <v>165</v>
      </c>
      <c r="B202" s="458" t="s">
        <v>219</v>
      </c>
      <c r="C202" s="442">
        <f>'2022'!B190</f>
        <v>45.7</v>
      </c>
      <c r="D202" s="443">
        <f>'2022'!DC190</f>
        <v>0</v>
      </c>
      <c r="E202" s="443">
        <f>'2022'!DD190</f>
        <v>0</v>
      </c>
      <c r="F202" s="443">
        <f>'2022'!DE190</f>
        <v>0</v>
      </c>
      <c r="G202" s="442">
        <f>'2022'!DF190</f>
        <v>0</v>
      </c>
      <c r="H202" s="442">
        <f>'2022'!DG190</f>
        <v>0</v>
      </c>
      <c r="I202" s="442">
        <f>'2022'!DH190</f>
        <v>0</v>
      </c>
      <c r="J202" s="428">
        <f t="shared" si="3"/>
        <v>0</v>
      </c>
      <c r="K202" s="444">
        <f>'2022'!DL190</f>
        <v>0</v>
      </c>
      <c r="L202" s="439"/>
      <c r="M202" s="439"/>
      <c r="N202" s="439"/>
      <c r="O202" s="444">
        <f>'2022'!DN190</f>
        <v>0</v>
      </c>
    </row>
    <row r="203" spans="1:15" ht="47.25" x14ac:dyDescent="0.2">
      <c r="A203" s="437">
        <v>166</v>
      </c>
      <c r="B203" s="458" t="s">
        <v>208</v>
      </c>
      <c r="C203" s="442">
        <f>'2022'!B191</f>
        <v>85.331000000000003</v>
      </c>
      <c r="D203" s="443">
        <f>'2022'!DC191</f>
        <v>0</v>
      </c>
      <c r="E203" s="443">
        <f>'2022'!DD191</f>
        <v>4</v>
      </c>
      <c r="F203" s="443">
        <f>'2022'!DE191</f>
        <v>4</v>
      </c>
      <c r="G203" s="442">
        <f>'2022'!DF191</f>
        <v>0</v>
      </c>
      <c r="H203" s="442">
        <f>'2022'!DG191</f>
        <v>4.6876000000000001E-2</v>
      </c>
      <c r="I203" s="442">
        <f>'2022'!DH191</f>
        <v>4.6876281773329739E-2</v>
      </c>
      <c r="J203" s="428">
        <f t="shared" si="3"/>
        <v>0</v>
      </c>
      <c r="K203" s="444">
        <f>'2022'!DL191</f>
        <v>0</v>
      </c>
      <c r="L203" s="444"/>
      <c r="M203" s="444"/>
      <c r="N203" s="444"/>
      <c r="O203" s="444">
        <f>'2022'!DN191</f>
        <v>0</v>
      </c>
    </row>
    <row r="204" spans="1:15" ht="15.75" x14ac:dyDescent="0.2">
      <c r="A204" s="437"/>
      <c r="B204" s="89" t="s">
        <v>223</v>
      </c>
      <c r="C204" s="447"/>
      <c r="D204" s="446"/>
      <c r="E204" s="446"/>
      <c r="F204" s="446"/>
      <c r="G204" s="447"/>
      <c r="H204" s="447"/>
      <c r="I204" s="447"/>
      <c r="J204" s="428"/>
      <c r="K204" s="457"/>
      <c r="L204" s="444"/>
      <c r="M204" s="444"/>
      <c r="N204" s="444"/>
      <c r="O204" s="457"/>
    </row>
    <row r="205" spans="1:15" ht="63" x14ac:dyDescent="0.2">
      <c r="A205" s="437">
        <v>167</v>
      </c>
      <c r="B205" s="458" t="s">
        <v>224</v>
      </c>
      <c r="C205" s="461">
        <f>'2022'!B193</f>
        <v>3221.3</v>
      </c>
      <c r="D205" s="443">
        <f>'2022'!DC193</f>
        <v>324.52331500000003</v>
      </c>
      <c r="E205" s="443">
        <f>'2022'!DD193</f>
        <v>1655</v>
      </c>
      <c r="F205" s="443">
        <f>'2022'!DE193</f>
        <v>1191</v>
      </c>
      <c r="G205" s="442">
        <f>'2022'!DF193</f>
        <v>0.10176</v>
      </c>
      <c r="H205" s="442">
        <f>'2022'!DG193</f>
        <v>0.51895500000000006</v>
      </c>
      <c r="I205" s="442">
        <f>'2022'!DH193</f>
        <v>0.36972650793158041</v>
      </c>
      <c r="J205" s="428">
        <f t="shared" si="3"/>
        <v>9.9916036943744757</v>
      </c>
      <c r="K205" s="444">
        <f>'2022'!DL193</f>
        <v>119</v>
      </c>
      <c r="L205" s="444"/>
      <c r="M205" s="444"/>
      <c r="N205" s="444"/>
      <c r="O205" s="444">
        <f>'2022'!DN193</f>
        <v>0</v>
      </c>
    </row>
    <row r="206" spans="1:15" ht="31.5" x14ac:dyDescent="0.2">
      <c r="A206" s="438">
        <v>168</v>
      </c>
      <c r="B206" s="456" t="s">
        <v>293</v>
      </c>
      <c r="C206" s="442">
        <f>'2022'!B194</f>
        <v>0</v>
      </c>
      <c r="D206" s="443">
        <f>'2022'!DC194</f>
        <v>0</v>
      </c>
      <c r="E206" s="443">
        <f>'2022'!DD194</f>
        <v>0</v>
      </c>
      <c r="F206" s="443">
        <f>'2022'!DE194</f>
        <v>0</v>
      </c>
      <c r="G206" s="442">
        <f>'2022'!DF194</f>
        <v>0</v>
      </c>
      <c r="H206" s="442">
        <f>'2022'!DG194</f>
        <v>0</v>
      </c>
      <c r="I206" s="442">
        <f>'2022'!DH194</f>
        <v>0</v>
      </c>
      <c r="J206" s="428">
        <f t="shared" si="3"/>
        <v>0</v>
      </c>
      <c r="K206" s="444">
        <f>'2022'!DL194</f>
        <v>0</v>
      </c>
      <c r="L206" s="439"/>
      <c r="M206" s="439"/>
      <c r="N206" s="439"/>
      <c r="O206" s="444">
        <f>'2022'!DN194</f>
        <v>0</v>
      </c>
    </row>
    <row r="207" spans="1:15" ht="15.75" x14ac:dyDescent="0.2">
      <c r="A207" s="437"/>
      <c r="B207" s="89" t="s">
        <v>225</v>
      </c>
      <c r="C207" s="447"/>
      <c r="D207" s="446"/>
      <c r="E207" s="446"/>
      <c r="F207" s="446"/>
      <c r="G207" s="447"/>
      <c r="H207" s="447"/>
      <c r="I207" s="447"/>
      <c r="J207" s="428"/>
      <c r="K207" s="457"/>
      <c r="L207" s="444"/>
      <c r="M207" s="444"/>
      <c r="N207" s="444"/>
      <c r="O207" s="457"/>
    </row>
    <row r="208" spans="1:15" ht="49.5" customHeight="1" x14ac:dyDescent="0.2">
      <c r="A208" s="437">
        <v>169</v>
      </c>
      <c r="B208" s="458" t="s">
        <v>341</v>
      </c>
      <c r="C208" s="442">
        <f>'2022'!B196</f>
        <v>307.60000000000002</v>
      </c>
      <c r="D208" s="443">
        <f>'2022'!DC196</f>
        <v>0</v>
      </c>
      <c r="E208" s="443">
        <f>'2022'!DD196</f>
        <v>0</v>
      </c>
      <c r="F208" s="443">
        <f>'2022'!DE196</f>
        <v>0</v>
      </c>
      <c r="G208" s="442">
        <f>'2022'!DF196</f>
        <v>0</v>
      </c>
      <c r="H208" s="442">
        <f>'2022'!DG196</f>
        <v>0</v>
      </c>
      <c r="I208" s="442">
        <f>'2022'!DH196</f>
        <v>0</v>
      </c>
      <c r="J208" s="428">
        <f t="shared" si="3"/>
        <v>0</v>
      </c>
      <c r="K208" s="444">
        <f>'2022'!DL196</f>
        <v>0</v>
      </c>
      <c r="L208" s="444"/>
      <c r="M208" s="444"/>
      <c r="N208" s="444"/>
      <c r="O208" s="444">
        <f>'2022'!DN196</f>
        <v>0</v>
      </c>
    </row>
    <row r="209" spans="1:15" ht="48.75" customHeight="1" x14ac:dyDescent="0.2">
      <c r="A209" s="437">
        <v>170</v>
      </c>
      <c r="B209" s="458" t="s">
        <v>342</v>
      </c>
      <c r="C209" s="461">
        <f>'2022'!B197</f>
        <v>986.8</v>
      </c>
      <c r="D209" s="443">
        <f>'2022'!DC197</f>
        <v>368.282196</v>
      </c>
      <c r="E209" s="443">
        <f>'2022'!DD197</f>
        <v>436</v>
      </c>
      <c r="F209" s="443">
        <f>'2022'!DE197</f>
        <v>414</v>
      </c>
      <c r="G209" s="442">
        <f>'2022'!DF197</f>
        <v>0.37318499999999999</v>
      </c>
      <c r="H209" s="442">
        <f>'2022'!DG197</f>
        <v>0.44180399999999997</v>
      </c>
      <c r="I209" s="442">
        <f>'2022'!DH197</f>
        <v>0.41953790028374544</v>
      </c>
      <c r="J209" s="428">
        <f t="shared" si="3"/>
        <v>14.975845410628018</v>
      </c>
      <c r="K209" s="444">
        <f>'2022'!DL197</f>
        <v>62</v>
      </c>
      <c r="L209" s="444"/>
      <c r="M209" s="444"/>
      <c r="N209" s="444"/>
      <c r="O209" s="444">
        <f>'2022'!DN197</f>
        <v>0</v>
      </c>
    </row>
    <row r="210" spans="1:15" ht="47.25" x14ac:dyDescent="0.2">
      <c r="A210" s="437">
        <v>171</v>
      </c>
      <c r="B210" s="458" t="s">
        <v>343</v>
      </c>
      <c r="C210" s="461">
        <f>'2022'!B198</f>
        <v>600.1</v>
      </c>
      <c r="D210" s="443">
        <f>'2022'!DC198</f>
        <v>242.27114900000001</v>
      </c>
      <c r="E210" s="443">
        <f>'2022'!DD198</f>
        <v>219</v>
      </c>
      <c r="F210" s="443">
        <f>'2022'!DE198</f>
        <v>180</v>
      </c>
      <c r="G210" s="442">
        <f>'2022'!DF198</f>
        <v>0.40368100000000001</v>
      </c>
      <c r="H210" s="442">
        <f>'2022'!DG198</f>
        <v>0.36490600000000001</v>
      </c>
      <c r="I210" s="442">
        <f>'2022'!DH198</f>
        <v>0.29995000833194468</v>
      </c>
      <c r="J210" s="428">
        <f t="shared" si="3"/>
        <v>15</v>
      </c>
      <c r="K210" s="444">
        <f>'2022'!DL198</f>
        <v>27</v>
      </c>
      <c r="L210" s="444"/>
      <c r="M210" s="444"/>
      <c r="N210" s="444"/>
      <c r="O210" s="444">
        <f>'2022'!DN198</f>
        <v>0</v>
      </c>
    </row>
    <row r="211" spans="1:15" ht="15.75" x14ac:dyDescent="0.2">
      <c r="A211" s="437"/>
      <c r="B211" s="89" t="s">
        <v>229</v>
      </c>
      <c r="C211" s="447"/>
      <c r="D211" s="446"/>
      <c r="E211" s="446"/>
      <c r="F211" s="446"/>
      <c r="G211" s="447"/>
      <c r="H211" s="447"/>
      <c r="I211" s="447"/>
      <c r="J211" s="428">
        <f t="shared" si="3"/>
        <v>0</v>
      </c>
      <c r="K211" s="457"/>
      <c r="L211" s="444"/>
      <c r="M211" s="444"/>
      <c r="N211" s="444"/>
      <c r="O211" s="457"/>
    </row>
    <row r="212" spans="1:15" ht="31.5" x14ac:dyDescent="0.2">
      <c r="A212" s="437">
        <v>172</v>
      </c>
      <c r="B212" s="458" t="s">
        <v>344</v>
      </c>
      <c r="C212" s="442">
        <f>'2022'!B200</f>
        <v>74.5</v>
      </c>
      <c r="D212" s="443">
        <f>'2022'!DC200</f>
        <v>0</v>
      </c>
      <c r="E212" s="443">
        <f>'2022'!DD200</f>
        <v>0</v>
      </c>
      <c r="F212" s="443">
        <f>'2022'!DE200</f>
        <v>0</v>
      </c>
      <c r="G212" s="442">
        <f>'2022'!DF200</f>
        <v>0</v>
      </c>
      <c r="H212" s="442">
        <f>'2022'!DG200</f>
        <v>0</v>
      </c>
      <c r="I212" s="442">
        <f>'2022'!DH200</f>
        <v>0</v>
      </c>
      <c r="J212" s="428">
        <f t="shared" si="3"/>
        <v>0</v>
      </c>
      <c r="K212" s="444">
        <f>'2022'!DL200</f>
        <v>0</v>
      </c>
      <c r="L212" s="444"/>
      <c r="M212" s="444"/>
      <c r="N212" s="444"/>
      <c r="O212" s="444">
        <f>'2022'!DN200</f>
        <v>0</v>
      </c>
    </row>
    <row r="213" spans="1:15" ht="30" customHeight="1" x14ac:dyDescent="0.2">
      <c r="A213" s="437">
        <v>173</v>
      </c>
      <c r="B213" s="458" t="s">
        <v>231</v>
      </c>
      <c r="C213" s="442">
        <f>'2022'!B201</f>
        <v>85.9</v>
      </c>
      <c r="D213" s="443">
        <f>'2022'!DC201</f>
        <v>0</v>
      </c>
      <c r="E213" s="443">
        <f>'2022'!DD201</f>
        <v>0</v>
      </c>
      <c r="F213" s="443">
        <f>'2022'!DE201</f>
        <v>0</v>
      </c>
      <c r="G213" s="442">
        <f>'2022'!DF201</f>
        <v>0</v>
      </c>
      <c r="H213" s="442">
        <f>'2022'!DG201</f>
        <v>0</v>
      </c>
      <c r="I213" s="442">
        <f>'2022'!DH201</f>
        <v>0</v>
      </c>
      <c r="J213" s="428">
        <f t="shared" si="3"/>
        <v>0</v>
      </c>
      <c r="K213" s="444">
        <f>'2022'!DL201</f>
        <v>0</v>
      </c>
      <c r="L213" s="444"/>
      <c r="M213" s="444"/>
      <c r="N213" s="444"/>
      <c r="O213" s="444">
        <f>'2022'!DN201</f>
        <v>0</v>
      </c>
    </row>
    <row r="214" spans="1:15" ht="70.5" customHeight="1" x14ac:dyDescent="0.2">
      <c r="A214" s="450">
        <v>174</v>
      </c>
      <c r="B214" s="116" t="s">
        <v>449</v>
      </c>
      <c r="C214" s="442">
        <f>'2022'!B202</f>
        <v>145.69999999999999</v>
      </c>
      <c r="D214" s="688">
        <f>'2022'!DC202</f>
        <v>0</v>
      </c>
      <c r="E214" s="688">
        <f>'2022'!DD202</f>
        <v>0</v>
      </c>
      <c r="F214" s="443">
        <f>'2022'!DE202</f>
        <v>0</v>
      </c>
      <c r="G214" s="690">
        <f>'2022'!DF202</f>
        <v>0</v>
      </c>
      <c r="H214" s="690">
        <f>'2022'!DG202</f>
        <v>0</v>
      </c>
      <c r="I214" s="442">
        <f>'2022'!DH202</f>
        <v>0</v>
      </c>
      <c r="J214" s="460">
        <f t="shared" si="3"/>
        <v>0</v>
      </c>
      <c r="K214" s="444">
        <f>'2022'!DL202</f>
        <v>0</v>
      </c>
      <c r="L214" s="444"/>
      <c r="M214" s="444"/>
      <c r="N214" s="444"/>
      <c r="O214" s="444">
        <f>'2022'!DN202</f>
        <v>0</v>
      </c>
    </row>
    <row r="215" spans="1:15" ht="64.5" customHeight="1" x14ac:dyDescent="0.2">
      <c r="A215" s="438">
        <v>175</v>
      </c>
      <c r="B215" s="116" t="s">
        <v>450</v>
      </c>
      <c r="C215" s="442">
        <f>'2022'!B203</f>
        <v>76.5</v>
      </c>
      <c r="D215" s="689"/>
      <c r="E215" s="689"/>
      <c r="F215" s="443">
        <f>'2022'!DE203</f>
        <v>0</v>
      </c>
      <c r="G215" s="691"/>
      <c r="H215" s="691"/>
      <c r="I215" s="442">
        <f>'2022'!DH203</f>
        <v>0</v>
      </c>
      <c r="J215" s="460">
        <f t="shared" si="3"/>
        <v>0</v>
      </c>
      <c r="K215" s="444">
        <f>'2022'!DL203</f>
        <v>0</v>
      </c>
      <c r="L215" s="455"/>
      <c r="M215" s="455"/>
      <c r="N215" s="455"/>
      <c r="O215" s="444">
        <f>'2022'!DN203</f>
        <v>0</v>
      </c>
    </row>
    <row r="216" spans="1:15" ht="31.5" x14ac:dyDescent="0.2">
      <c r="A216" s="437">
        <v>176</v>
      </c>
      <c r="B216" s="458" t="s">
        <v>346</v>
      </c>
      <c r="C216" s="442">
        <f>'2022'!B204</f>
        <v>161</v>
      </c>
      <c r="D216" s="443">
        <f>'2022'!DC204</f>
        <v>0</v>
      </c>
      <c r="E216" s="443">
        <f>'2022'!DD204</f>
        <v>0</v>
      </c>
      <c r="F216" s="443">
        <f>'2022'!DE204</f>
        <v>0</v>
      </c>
      <c r="G216" s="442">
        <f>'2022'!DF204</f>
        <v>0</v>
      </c>
      <c r="H216" s="442">
        <f>'2022'!DG204</f>
        <v>0</v>
      </c>
      <c r="I216" s="442">
        <f>'2022'!DH204</f>
        <v>0</v>
      </c>
      <c r="J216" s="428">
        <f t="shared" si="3"/>
        <v>0</v>
      </c>
      <c r="K216" s="444">
        <f>'2022'!DL204</f>
        <v>0</v>
      </c>
      <c r="L216" s="444"/>
      <c r="M216" s="444"/>
      <c r="N216" s="444"/>
      <c r="O216" s="444">
        <f>'2022'!DN204</f>
        <v>0</v>
      </c>
    </row>
    <row r="217" spans="1:15" ht="47.25" x14ac:dyDescent="0.2">
      <c r="A217" s="437">
        <v>177</v>
      </c>
      <c r="B217" s="458" t="s">
        <v>347</v>
      </c>
      <c r="C217" s="442">
        <f>'2022'!B205</f>
        <v>121.011</v>
      </c>
      <c r="D217" s="443">
        <f>'2022'!DC205</f>
        <v>0</v>
      </c>
      <c r="E217" s="443">
        <f>'2022'!DD205</f>
        <v>0</v>
      </c>
      <c r="F217" s="443">
        <f>'2022'!DE205</f>
        <v>0</v>
      </c>
      <c r="G217" s="442">
        <f>'2022'!DF205</f>
        <v>0</v>
      </c>
      <c r="H217" s="442">
        <f>'2022'!DG205</f>
        <v>0</v>
      </c>
      <c r="I217" s="442">
        <f>'2022'!DH205</f>
        <v>0</v>
      </c>
      <c r="J217" s="428">
        <f t="shared" si="3"/>
        <v>0</v>
      </c>
      <c r="K217" s="444">
        <f>'2022'!DL205</f>
        <v>0</v>
      </c>
      <c r="L217" s="444"/>
      <c r="M217" s="444"/>
      <c r="N217" s="444"/>
      <c r="O217" s="444">
        <f>'2022'!DN205</f>
        <v>0</v>
      </c>
    </row>
    <row r="218" spans="1:15" ht="31.5" x14ac:dyDescent="0.2">
      <c r="A218" s="437">
        <v>178</v>
      </c>
      <c r="B218" s="458" t="s">
        <v>234</v>
      </c>
      <c r="C218" s="442">
        <f>'2022'!B206</f>
        <v>23.507999999999999</v>
      </c>
      <c r="D218" s="443">
        <f>'2022'!DC206</f>
        <v>0</v>
      </c>
      <c r="E218" s="443">
        <f>'2022'!DD206</f>
        <v>0</v>
      </c>
      <c r="F218" s="443">
        <f>'2022'!DE206</f>
        <v>0</v>
      </c>
      <c r="G218" s="442">
        <f>'2022'!DF206</f>
        <v>0</v>
      </c>
      <c r="H218" s="442">
        <f>'2022'!DG206</f>
        <v>0</v>
      </c>
      <c r="I218" s="442">
        <f>'2022'!DH206</f>
        <v>0</v>
      </c>
      <c r="J218" s="428">
        <f t="shared" si="3"/>
        <v>0</v>
      </c>
      <c r="K218" s="444">
        <f>'2022'!DL206</f>
        <v>0</v>
      </c>
      <c r="L218" s="444"/>
      <c r="M218" s="444"/>
      <c r="N218" s="444"/>
      <c r="O218" s="444">
        <f>'2022'!DN206</f>
        <v>0</v>
      </c>
    </row>
    <row r="219" spans="1:15" ht="31.5" x14ac:dyDescent="0.2">
      <c r="A219" s="438">
        <v>179</v>
      </c>
      <c r="B219" s="458" t="s">
        <v>337</v>
      </c>
      <c r="C219" s="442">
        <f>'2022'!B207</f>
        <v>182.6</v>
      </c>
      <c r="D219" s="443">
        <f>'2022'!DC207</f>
        <v>0</v>
      </c>
      <c r="E219" s="443">
        <f>'2022'!DD207</f>
        <v>0</v>
      </c>
      <c r="F219" s="443">
        <f>'2022'!DE207</f>
        <v>0</v>
      </c>
      <c r="G219" s="442">
        <f>'2022'!DF207</f>
        <v>0</v>
      </c>
      <c r="H219" s="442">
        <f>'2022'!DG207</f>
        <v>0</v>
      </c>
      <c r="I219" s="442">
        <f>'2022'!DH207</f>
        <v>0</v>
      </c>
      <c r="J219" s="428">
        <f t="shared" si="3"/>
        <v>0</v>
      </c>
      <c r="K219" s="444">
        <f>'2022'!DL207</f>
        <v>0</v>
      </c>
      <c r="L219" s="455"/>
      <c r="M219" s="455"/>
      <c r="N219" s="455"/>
      <c r="O219" s="444">
        <f>'2022'!DN207</f>
        <v>0</v>
      </c>
    </row>
    <row r="220" spans="1:15" ht="15.75" x14ac:dyDescent="0.2">
      <c r="A220" s="437"/>
      <c r="B220" s="89" t="s">
        <v>239</v>
      </c>
      <c r="C220" s="447"/>
      <c r="D220" s="446"/>
      <c r="E220" s="446"/>
      <c r="F220" s="446"/>
      <c r="G220" s="447"/>
      <c r="H220" s="447"/>
      <c r="I220" s="447"/>
      <c r="J220" s="428">
        <f t="shared" si="3"/>
        <v>0</v>
      </c>
      <c r="K220" s="457"/>
      <c r="L220" s="444"/>
      <c r="M220" s="444"/>
      <c r="N220" s="444"/>
      <c r="O220" s="457"/>
    </row>
    <row r="221" spans="1:15" ht="31.5" x14ac:dyDescent="0.2">
      <c r="A221" s="437">
        <v>180</v>
      </c>
      <c r="B221" s="458" t="s">
        <v>348</v>
      </c>
      <c r="C221" s="442">
        <f>'2022'!B209</f>
        <v>397</v>
      </c>
      <c r="D221" s="443">
        <f>'2022'!DC209</f>
        <v>22.532430999999999</v>
      </c>
      <c r="E221" s="443">
        <f>'2022'!DD209</f>
        <v>65</v>
      </c>
      <c r="F221" s="443">
        <f>'2022'!DE209</f>
        <v>60</v>
      </c>
      <c r="G221" s="442">
        <f>'2022'!DF209</f>
        <v>5.6757000000000002E-2</v>
      </c>
      <c r="H221" s="442">
        <f>'2022'!DG209</f>
        <v>0.16372800000000001</v>
      </c>
      <c r="I221" s="442">
        <f>'2022'!DH209</f>
        <v>0.15113350125944586</v>
      </c>
      <c r="J221" s="428">
        <f t="shared" si="3"/>
        <v>15</v>
      </c>
      <c r="K221" s="444">
        <f>'2022'!DL209</f>
        <v>9</v>
      </c>
      <c r="L221" s="444"/>
      <c r="M221" s="444"/>
      <c r="N221" s="444"/>
      <c r="O221" s="444">
        <f>'2022'!DN209</f>
        <v>0</v>
      </c>
    </row>
    <row r="222" spans="1:15" ht="47.25" x14ac:dyDescent="0.2">
      <c r="A222" s="450">
        <v>181</v>
      </c>
      <c r="B222" s="116" t="s">
        <v>451</v>
      </c>
      <c r="C222" s="442">
        <f>'2022'!B210</f>
        <v>283.51</v>
      </c>
      <c r="D222" s="688">
        <f>'2022'!DC210</f>
        <v>336.25723299999999</v>
      </c>
      <c r="E222" s="688">
        <f>'2022'!DD210</f>
        <v>307</v>
      </c>
      <c r="F222" s="443">
        <f>'2022'!DE210</f>
        <v>54</v>
      </c>
      <c r="G222" s="690">
        <f>'2022'!DF210</f>
        <v>0.18679799999999999</v>
      </c>
      <c r="H222" s="690">
        <f>'2022'!DG210</f>
        <v>0.17951300000000001</v>
      </c>
      <c r="I222" s="442">
        <f>'2022'!DH210</f>
        <v>0.19046947197629713</v>
      </c>
      <c r="J222" s="428">
        <f t="shared" si="3"/>
        <v>5.5555555555555554</v>
      </c>
      <c r="K222" s="444">
        <f>'2022'!DL210</f>
        <v>3</v>
      </c>
      <c r="L222" s="444"/>
      <c r="M222" s="444"/>
      <c r="N222" s="444"/>
      <c r="O222" s="444">
        <f>'2022'!DN210</f>
        <v>1</v>
      </c>
    </row>
    <row r="223" spans="1:15" ht="47.25" x14ac:dyDescent="0.2">
      <c r="A223" s="450">
        <v>182</v>
      </c>
      <c r="B223" s="116" t="s">
        <v>452</v>
      </c>
      <c r="C223" s="442">
        <f>'2022'!B211</f>
        <v>17.29</v>
      </c>
      <c r="D223" s="692"/>
      <c r="E223" s="692"/>
      <c r="F223" s="443">
        <f>'2022'!DE211</f>
        <v>0</v>
      </c>
      <c r="G223" s="693"/>
      <c r="H223" s="693"/>
      <c r="I223" s="442">
        <f>'2022'!DH211</f>
        <v>0</v>
      </c>
      <c r="J223" s="428">
        <f t="shared" si="3"/>
        <v>0</v>
      </c>
      <c r="K223" s="444">
        <f>'2022'!DL211</f>
        <v>0</v>
      </c>
      <c r="L223" s="444"/>
      <c r="M223" s="444"/>
      <c r="N223" s="444"/>
      <c r="O223" s="444">
        <f>'2022'!DN211</f>
        <v>0</v>
      </c>
    </row>
    <row r="224" spans="1:15" ht="47.25" x14ac:dyDescent="0.2">
      <c r="A224" s="438">
        <v>183</v>
      </c>
      <c r="B224" s="116" t="s">
        <v>453</v>
      </c>
      <c r="C224" s="442">
        <f>'2022'!B212</f>
        <v>21.34</v>
      </c>
      <c r="D224" s="689"/>
      <c r="E224" s="689"/>
      <c r="F224" s="443">
        <f>'2022'!DE212</f>
        <v>0</v>
      </c>
      <c r="G224" s="691"/>
      <c r="H224" s="691"/>
      <c r="I224" s="442">
        <f>'2022'!DH212</f>
        <v>0</v>
      </c>
      <c r="J224" s="428">
        <f t="shared" si="3"/>
        <v>0</v>
      </c>
      <c r="K224" s="444">
        <f>'2022'!DL212</f>
        <v>0</v>
      </c>
      <c r="L224" s="455"/>
      <c r="M224" s="455"/>
      <c r="N224" s="455"/>
      <c r="O224" s="444">
        <f>'2022'!DN212</f>
        <v>0</v>
      </c>
    </row>
    <row r="225" spans="1:15" ht="63" x14ac:dyDescent="0.2">
      <c r="A225" s="437">
        <v>184</v>
      </c>
      <c r="B225" s="459" t="s">
        <v>355</v>
      </c>
      <c r="C225" s="442">
        <f>'2022'!B213</f>
        <v>398.80799999999999</v>
      </c>
      <c r="D225" s="443">
        <f>'2022'!DC213</f>
        <v>56.024405999999999</v>
      </c>
      <c r="E225" s="443">
        <f>'2022'!DD213</f>
        <v>47</v>
      </c>
      <c r="F225" s="443">
        <f>'2022'!DE213</f>
        <v>60</v>
      </c>
      <c r="G225" s="442">
        <f>'2022'!DF213</f>
        <v>0.16006999999999999</v>
      </c>
      <c r="H225" s="442">
        <f>'2022'!DG213</f>
        <v>0.13428599999999999</v>
      </c>
      <c r="I225" s="442">
        <f>'2022'!DH213</f>
        <v>0.1504483360414034</v>
      </c>
      <c r="J225" s="428">
        <f t="shared" si="3"/>
        <v>3.3333333333333335</v>
      </c>
      <c r="K225" s="444">
        <f>'2022'!DL213</f>
        <v>2</v>
      </c>
      <c r="L225" s="444"/>
      <c r="M225" s="444"/>
      <c r="N225" s="444"/>
      <c r="O225" s="444">
        <f>'2022'!DN213</f>
        <v>0</v>
      </c>
    </row>
    <row r="226" spans="1:15" ht="47.25" x14ac:dyDescent="0.2">
      <c r="A226" s="450">
        <v>185</v>
      </c>
      <c r="B226" s="129" t="s">
        <v>454</v>
      </c>
      <c r="C226" s="442">
        <f>'2022'!B214</f>
        <v>379.44299999999998</v>
      </c>
      <c r="D226" s="443">
        <f>'2022'!DC214</f>
        <v>0</v>
      </c>
      <c r="E226" s="443">
        <f>'2022'!DD214</f>
        <v>0</v>
      </c>
      <c r="F226" s="443">
        <f>'2022'!DE214</f>
        <v>65</v>
      </c>
      <c r="G226" s="442">
        <f>'2022'!DF214</f>
        <v>0</v>
      </c>
      <c r="H226" s="442">
        <f>'2022'!DG214</f>
        <v>0</v>
      </c>
      <c r="I226" s="442">
        <f>'2022'!DH214</f>
        <v>0.17130372677846212</v>
      </c>
      <c r="J226" s="428">
        <f t="shared" si="3"/>
        <v>13.846153846153847</v>
      </c>
      <c r="K226" s="444">
        <f>'2022'!DL214</f>
        <v>9</v>
      </c>
      <c r="L226" s="444"/>
      <c r="M226" s="444"/>
      <c r="N226" s="444"/>
      <c r="O226" s="444">
        <f>'2022'!DN214</f>
        <v>0</v>
      </c>
    </row>
    <row r="227" spans="1:15" ht="47.25" x14ac:dyDescent="0.2">
      <c r="A227" s="450">
        <v>186</v>
      </c>
      <c r="B227" s="129" t="s">
        <v>455</v>
      </c>
      <c r="C227" s="442">
        <f>'2022'!B215</f>
        <v>349.32100000000003</v>
      </c>
      <c r="D227" s="443">
        <f>'2022'!DC215</f>
        <v>0</v>
      </c>
      <c r="E227" s="443">
        <f>'2022'!DD215</f>
        <v>0</v>
      </c>
      <c r="F227" s="443">
        <f>'2022'!DE215</f>
        <v>52</v>
      </c>
      <c r="G227" s="442">
        <f>'2022'!DF215</f>
        <v>0</v>
      </c>
      <c r="H227" s="442">
        <f>'2022'!DG215</f>
        <v>0</v>
      </c>
      <c r="I227" s="442">
        <f>'2022'!DH215</f>
        <v>0.14886021739317132</v>
      </c>
      <c r="J227" s="428">
        <f t="shared" si="3"/>
        <v>13.461538461538462</v>
      </c>
      <c r="K227" s="444">
        <f>'2022'!DL215</f>
        <v>7</v>
      </c>
      <c r="L227" s="444"/>
      <c r="M227" s="444"/>
      <c r="N227" s="444"/>
      <c r="O227" s="444">
        <f>'2022'!DN215</f>
        <v>0</v>
      </c>
    </row>
    <row r="228" spans="1:15" ht="47.25" x14ac:dyDescent="0.2">
      <c r="A228" s="450">
        <v>187</v>
      </c>
      <c r="B228" s="129" t="s">
        <v>456</v>
      </c>
      <c r="C228" s="442">
        <f>'2022'!B216</f>
        <v>144.42500000000001</v>
      </c>
      <c r="D228" s="443">
        <f>'2022'!DC216</f>
        <v>0</v>
      </c>
      <c r="E228" s="443">
        <f>'2022'!DD216</f>
        <v>0</v>
      </c>
      <c r="F228" s="443">
        <f>'2022'!DE216</f>
        <v>23</v>
      </c>
      <c r="G228" s="442">
        <f>'2022'!DF216</f>
        <v>0</v>
      </c>
      <c r="H228" s="442">
        <f>'2022'!DG216</f>
        <v>0</v>
      </c>
      <c r="I228" s="442">
        <f>'2022'!DH216</f>
        <v>0.15925220702786913</v>
      </c>
      <c r="J228" s="428">
        <f t="shared" si="3"/>
        <v>0</v>
      </c>
      <c r="K228" s="444">
        <f>'2022'!DL216</f>
        <v>0</v>
      </c>
      <c r="L228" s="444"/>
      <c r="M228" s="444"/>
      <c r="N228" s="444"/>
      <c r="O228" s="444">
        <f>'2022'!DN216</f>
        <v>0</v>
      </c>
    </row>
    <row r="229" spans="1:15" ht="47.25" x14ac:dyDescent="0.2">
      <c r="A229" s="450">
        <v>188</v>
      </c>
      <c r="B229" s="129" t="s">
        <v>457</v>
      </c>
      <c r="C229" s="442">
        <f>'2022'!B217</f>
        <v>289.97000000000003</v>
      </c>
      <c r="D229" s="443">
        <f>'2022'!DC217</f>
        <v>0</v>
      </c>
      <c r="E229" s="443">
        <f>'2022'!DD217</f>
        <v>0</v>
      </c>
      <c r="F229" s="443">
        <f>'2022'!DE217</f>
        <v>52</v>
      </c>
      <c r="G229" s="442">
        <f>'2022'!DF217</f>
        <v>0</v>
      </c>
      <c r="H229" s="442">
        <f>'2022'!DG217</f>
        <v>0</v>
      </c>
      <c r="I229" s="442">
        <f>'2022'!DH217</f>
        <v>0.17932889609269922</v>
      </c>
      <c r="J229" s="428">
        <f t="shared" si="3"/>
        <v>13.461538461538462</v>
      </c>
      <c r="K229" s="444">
        <f>'2022'!DL217</f>
        <v>7</v>
      </c>
      <c r="L229" s="444"/>
      <c r="M229" s="444"/>
      <c r="N229" s="444"/>
      <c r="O229" s="444">
        <f>'2022'!DN217</f>
        <v>0</v>
      </c>
    </row>
    <row r="230" spans="1:15" ht="47.25" x14ac:dyDescent="0.2">
      <c r="A230" s="450">
        <v>189</v>
      </c>
      <c r="B230" s="129" t="s">
        <v>458</v>
      </c>
      <c r="C230" s="442">
        <f>'2022'!B218</f>
        <v>246.11</v>
      </c>
      <c r="D230" s="443">
        <f>'2022'!DC218</f>
        <v>0</v>
      </c>
      <c r="E230" s="443">
        <f>'2022'!DD218</f>
        <v>0</v>
      </c>
      <c r="F230" s="443">
        <f>'2022'!DE218</f>
        <v>73</v>
      </c>
      <c r="G230" s="442">
        <f>'2022'!DF218</f>
        <v>0</v>
      </c>
      <c r="H230" s="442">
        <f>'2022'!DG218</f>
        <v>0</v>
      </c>
      <c r="I230" s="442">
        <f>'2022'!DH218</f>
        <v>0.29661533460647677</v>
      </c>
      <c r="J230" s="428">
        <f t="shared" si="3"/>
        <v>13.698630136986301</v>
      </c>
      <c r="K230" s="444">
        <f>'2022'!DL218</f>
        <v>10</v>
      </c>
      <c r="L230" s="444"/>
      <c r="M230" s="444"/>
      <c r="N230" s="444"/>
      <c r="O230" s="444">
        <f>'2022'!DN218</f>
        <v>0</v>
      </c>
    </row>
    <row r="231" spans="1:15" ht="47.25" x14ac:dyDescent="0.2">
      <c r="A231" s="438">
        <v>190</v>
      </c>
      <c r="B231" s="473" t="s">
        <v>240</v>
      </c>
      <c r="C231" s="442">
        <f>'2022'!B219</f>
        <v>89.932000000000002</v>
      </c>
      <c r="D231" s="443">
        <f>'2022'!DC219</f>
        <v>0</v>
      </c>
      <c r="E231" s="443">
        <f>'2022'!DD219</f>
        <v>0</v>
      </c>
      <c r="F231" s="443">
        <f>'2022'!DE219</f>
        <v>0</v>
      </c>
      <c r="G231" s="442">
        <f>'2022'!DF219</f>
        <v>0</v>
      </c>
      <c r="H231" s="442">
        <f>'2022'!DG219</f>
        <v>0</v>
      </c>
      <c r="I231" s="442">
        <f>'2022'!DH219</f>
        <v>0</v>
      </c>
      <c r="J231" s="428">
        <f t="shared" si="3"/>
        <v>0</v>
      </c>
      <c r="K231" s="444">
        <f>'2022'!DL219</f>
        <v>0</v>
      </c>
      <c r="L231" s="455"/>
      <c r="M231" s="455"/>
      <c r="N231" s="455"/>
      <c r="O231" s="444">
        <f>'2022'!DN219</f>
        <v>0</v>
      </c>
    </row>
    <row r="232" spans="1:15" ht="15.75" x14ac:dyDescent="0.2">
      <c r="A232" s="437"/>
      <c r="B232" s="89" t="s">
        <v>251</v>
      </c>
      <c r="C232" s="447"/>
      <c r="D232" s="446"/>
      <c r="E232" s="446"/>
      <c r="F232" s="446"/>
      <c r="G232" s="447"/>
      <c r="H232" s="447"/>
      <c r="I232" s="447"/>
      <c r="J232" s="428">
        <f t="shared" ref="J232:J272" si="4">IF(K232&gt;0,K232/F232*100,0)</f>
        <v>0</v>
      </c>
      <c r="K232" s="457"/>
      <c r="L232" s="444"/>
      <c r="M232" s="444"/>
      <c r="N232" s="444"/>
      <c r="O232" s="457"/>
    </row>
    <row r="233" spans="1:15" ht="45.75" customHeight="1" x14ac:dyDescent="0.2">
      <c r="A233" s="437">
        <v>191</v>
      </c>
      <c r="B233" s="458" t="s">
        <v>356</v>
      </c>
      <c r="C233" s="442">
        <f>'2022'!B221</f>
        <v>144.4</v>
      </c>
      <c r="D233" s="443">
        <f>'2022'!DC221</f>
        <v>0</v>
      </c>
      <c r="E233" s="443">
        <f>'2022'!DD221</f>
        <v>0</v>
      </c>
      <c r="F233" s="443">
        <f>'2022'!DE221</f>
        <v>0</v>
      </c>
      <c r="G233" s="442">
        <f>'2022'!DF221</f>
        <v>0</v>
      </c>
      <c r="H233" s="442">
        <f>'2022'!DG221</f>
        <v>0</v>
      </c>
      <c r="I233" s="442">
        <f>'2022'!DH221</f>
        <v>0</v>
      </c>
      <c r="J233" s="428">
        <f t="shared" si="4"/>
        <v>0</v>
      </c>
      <c r="K233" s="444">
        <f>'2022'!DL221</f>
        <v>0</v>
      </c>
      <c r="L233" s="444"/>
      <c r="M233" s="444"/>
      <c r="N233" s="444"/>
      <c r="O233" s="444">
        <f>'2022'!DN221</f>
        <v>0</v>
      </c>
    </row>
    <row r="234" spans="1:15" ht="63" x14ac:dyDescent="0.2">
      <c r="A234" s="437">
        <v>192</v>
      </c>
      <c r="B234" s="458" t="s">
        <v>357</v>
      </c>
      <c r="C234" s="442">
        <f>'2022'!B222</f>
        <v>18</v>
      </c>
      <c r="D234" s="443">
        <f>'2022'!DC222</f>
        <v>0</v>
      </c>
      <c r="E234" s="443">
        <f>'2022'!DD222</f>
        <v>0</v>
      </c>
      <c r="F234" s="443">
        <f>'2022'!DE222</f>
        <v>0</v>
      </c>
      <c r="G234" s="442">
        <f>'2022'!DF222</f>
        <v>0</v>
      </c>
      <c r="H234" s="442">
        <f>'2022'!DG222</f>
        <v>0</v>
      </c>
      <c r="I234" s="442">
        <f>'2022'!DH222</f>
        <v>0</v>
      </c>
      <c r="J234" s="428">
        <f t="shared" si="4"/>
        <v>0</v>
      </c>
      <c r="K234" s="444">
        <f>'2022'!DL222</f>
        <v>0</v>
      </c>
      <c r="L234" s="444"/>
      <c r="M234" s="444"/>
      <c r="N234" s="444"/>
      <c r="O234" s="444">
        <f>'2022'!DN222</f>
        <v>0</v>
      </c>
    </row>
    <row r="235" spans="1:15" ht="15.75" x14ac:dyDescent="0.2">
      <c r="A235" s="437"/>
      <c r="B235" s="89" t="s">
        <v>21</v>
      </c>
      <c r="C235" s="447"/>
      <c r="D235" s="446"/>
      <c r="E235" s="446"/>
      <c r="F235" s="446"/>
      <c r="G235" s="447"/>
      <c r="H235" s="447"/>
      <c r="I235" s="447"/>
      <c r="J235" s="428"/>
      <c r="K235" s="457"/>
      <c r="L235" s="444"/>
      <c r="M235" s="444"/>
      <c r="N235" s="444"/>
      <c r="O235" s="457"/>
    </row>
    <row r="236" spans="1:15" ht="31.5" x14ac:dyDescent="0.2">
      <c r="A236" s="438">
        <v>193</v>
      </c>
      <c r="B236" s="458" t="s">
        <v>22</v>
      </c>
      <c r="C236" s="442">
        <f>'2022'!B224</f>
        <v>240</v>
      </c>
      <c r="D236" s="443">
        <f>'2022'!DC224</f>
        <v>0</v>
      </c>
      <c r="E236" s="443">
        <f>'2022'!DD224</f>
        <v>0</v>
      </c>
      <c r="F236" s="443">
        <f>'2022'!DE224</f>
        <v>0</v>
      </c>
      <c r="G236" s="442">
        <f>'2022'!DF224</f>
        <v>0</v>
      </c>
      <c r="H236" s="442">
        <f>'2022'!DG224</f>
        <v>0</v>
      </c>
      <c r="I236" s="442">
        <f>'2022'!DH224</f>
        <v>0</v>
      </c>
      <c r="J236" s="428">
        <f t="shared" si="4"/>
        <v>0</v>
      </c>
      <c r="K236" s="444">
        <f>'2022'!DL224</f>
        <v>0</v>
      </c>
      <c r="L236" s="455"/>
      <c r="M236" s="455"/>
      <c r="N236" s="455"/>
      <c r="O236" s="444">
        <f>'2022'!DN224</f>
        <v>0</v>
      </c>
    </row>
    <row r="237" spans="1:15" ht="15.75" x14ac:dyDescent="0.2">
      <c r="A237" s="472"/>
      <c r="B237" s="89" t="s">
        <v>29</v>
      </c>
      <c r="C237" s="447"/>
      <c r="D237" s="446"/>
      <c r="E237" s="446"/>
      <c r="F237" s="446"/>
      <c r="G237" s="447"/>
      <c r="H237" s="447"/>
      <c r="I237" s="447"/>
      <c r="J237" s="428">
        <f t="shared" si="4"/>
        <v>0</v>
      </c>
      <c r="K237" s="457"/>
      <c r="L237" s="444"/>
      <c r="M237" s="444"/>
      <c r="N237" s="444"/>
      <c r="O237" s="457"/>
    </row>
    <row r="238" spans="1:15" ht="63" x14ac:dyDescent="0.2">
      <c r="A238" s="472">
        <v>194</v>
      </c>
      <c r="B238" s="126" t="s">
        <v>358</v>
      </c>
      <c r="C238" s="442">
        <f>'2022'!B226</f>
        <v>33.299999999999997</v>
      </c>
      <c r="D238" s="688">
        <f>'2022'!DC226</f>
        <v>0</v>
      </c>
      <c r="E238" s="688">
        <f>'2022'!DD226</f>
        <v>0</v>
      </c>
      <c r="F238" s="443">
        <f>'2022'!DE226</f>
        <v>0</v>
      </c>
      <c r="G238" s="690">
        <f>'2022'!DF226</f>
        <v>0</v>
      </c>
      <c r="H238" s="690">
        <f>'2022'!DG226</f>
        <v>0</v>
      </c>
      <c r="I238" s="442">
        <f>'2022'!DH226</f>
        <v>0</v>
      </c>
      <c r="J238" s="428">
        <f t="shared" si="4"/>
        <v>0</v>
      </c>
      <c r="K238" s="444">
        <f>'2022'!DL226</f>
        <v>0</v>
      </c>
      <c r="L238" s="444"/>
      <c r="M238" s="444"/>
      <c r="N238" s="444"/>
      <c r="O238" s="444">
        <f>'2022'!DN226</f>
        <v>0</v>
      </c>
    </row>
    <row r="239" spans="1:15" ht="63" x14ac:dyDescent="0.2">
      <c r="A239" s="472">
        <v>195</v>
      </c>
      <c r="B239" s="116" t="s">
        <v>359</v>
      </c>
      <c r="C239" s="442">
        <f>'2022'!B227</f>
        <v>31.3</v>
      </c>
      <c r="D239" s="689"/>
      <c r="E239" s="689"/>
      <c r="F239" s="443">
        <f>'2022'!DE227</f>
        <v>0</v>
      </c>
      <c r="G239" s="691"/>
      <c r="H239" s="691"/>
      <c r="I239" s="442">
        <f>'2022'!DH227</f>
        <v>0</v>
      </c>
      <c r="J239" s="428">
        <f t="shared" si="4"/>
        <v>0</v>
      </c>
      <c r="K239" s="444">
        <f>'2022'!DL227</f>
        <v>0</v>
      </c>
      <c r="L239" s="444"/>
      <c r="M239" s="444"/>
      <c r="N239" s="444"/>
      <c r="O239" s="444">
        <f>'2022'!DN227</f>
        <v>0</v>
      </c>
    </row>
    <row r="240" spans="1:15" ht="47.25" x14ac:dyDescent="0.2">
      <c r="A240" s="472">
        <v>196</v>
      </c>
      <c r="B240" s="458" t="s">
        <v>30</v>
      </c>
      <c r="C240" s="442">
        <f>'2022'!B228</f>
        <v>34</v>
      </c>
      <c r="D240" s="443">
        <f>'2022'!DC228</f>
        <v>0</v>
      </c>
      <c r="E240" s="443">
        <f>'2022'!DD228</f>
        <v>0</v>
      </c>
      <c r="F240" s="443">
        <f>'2022'!DE228</f>
        <v>0</v>
      </c>
      <c r="G240" s="442">
        <f>'2022'!DF228</f>
        <v>0</v>
      </c>
      <c r="H240" s="442">
        <f>'2022'!DG228</f>
        <v>0</v>
      </c>
      <c r="I240" s="442">
        <f>'2022'!DH228</f>
        <v>0</v>
      </c>
      <c r="J240" s="428">
        <f t="shared" si="4"/>
        <v>0</v>
      </c>
      <c r="K240" s="444">
        <f>'2022'!DL228</f>
        <v>0</v>
      </c>
      <c r="L240" s="444"/>
      <c r="M240" s="444"/>
      <c r="N240" s="444"/>
      <c r="O240" s="444">
        <f>'2022'!DN228</f>
        <v>0</v>
      </c>
    </row>
    <row r="241" spans="1:15" ht="31.5" x14ac:dyDescent="0.2">
      <c r="A241" s="472">
        <v>197</v>
      </c>
      <c r="B241" s="458" t="s">
        <v>31</v>
      </c>
      <c r="C241" s="442">
        <f>'2022'!B229</f>
        <v>21.36</v>
      </c>
      <c r="D241" s="443">
        <f>'2022'!DC229</f>
        <v>0</v>
      </c>
      <c r="E241" s="443">
        <f>'2022'!DD229</f>
        <v>0</v>
      </c>
      <c r="F241" s="443">
        <f>'2022'!DE229</f>
        <v>0</v>
      </c>
      <c r="G241" s="442">
        <f>'2022'!DF229</f>
        <v>0</v>
      </c>
      <c r="H241" s="442">
        <f>'2022'!DG229</f>
        <v>0</v>
      </c>
      <c r="I241" s="442">
        <f>'2022'!DH229</f>
        <v>0</v>
      </c>
      <c r="J241" s="428">
        <f t="shared" si="4"/>
        <v>0</v>
      </c>
      <c r="K241" s="444">
        <f>'2022'!DL229</f>
        <v>0</v>
      </c>
      <c r="L241" s="444"/>
      <c r="M241" s="444"/>
      <c r="N241" s="444"/>
      <c r="O241" s="444">
        <f>'2022'!DN229</f>
        <v>0</v>
      </c>
    </row>
    <row r="242" spans="1:15" ht="31.5" x14ac:dyDescent="0.2">
      <c r="A242" s="472">
        <v>198</v>
      </c>
      <c r="B242" s="458" t="s">
        <v>34</v>
      </c>
      <c r="C242" s="442">
        <f>'2022'!B230</f>
        <v>254.54</v>
      </c>
      <c r="D242" s="443">
        <f>'2022'!DC230</f>
        <v>0</v>
      </c>
      <c r="E242" s="443">
        <f>'2022'!DD230</f>
        <v>0</v>
      </c>
      <c r="F242" s="443">
        <f>'2022'!DE230</f>
        <v>0</v>
      </c>
      <c r="G242" s="442">
        <f>'2022'!DF230</f>
        <v>0</v>
      </c>
      <c r="H242" s="442">
        <f>'2022'!DG230</f>
        <v>0</v>
      </c>
      <c r="I242" s="442">
        <f>'2022'!DH230</f>
        <v>0</v>
      </c>
      <c r="J242" s="428">
        <f t="shared" si="4"/>
        <v>0</v>
      </c>
      <c r="K242" s="444">
        <f>'2022'!DL230</f>
        <v>0</v>
      </c>
      <c r="L242" s="444"/>
      <c r="M242" s="444"/>
      <c r="N242" s="444"/>
      <c r="O242" s="444">
        <f>'2022'!DN230</f>
        <v>0</v>
      </c>
    </row>
    <row r="243" spans="1:15" ht="15.75" x14ac:dyDescent="0.2">
      <c r="A243" s="472"/>
      <c r="B243" s="89" t="s">
        <v>37</v>
      </c>
      <c r="C243" s="447"/>
      <c r="D243" s="446"/>
      <c r="E243" s="446"/>
      <c r="F243" s="446"/>
      <c r="G243" s="447"/>
      <c r="H243" s="447"/>
      <c r="I243" s="447"/>
      <c r="J243" s="428">
        <f t="shared" si="4"/>
        <v>0</v>
      </c>
      <c r="K243" s="457"/>
      <c r="L243" s="444"/>
      <c r="M243" s="444"/>
      <c r="N243" s="444"/>
      <c r="O243" s="457"/>
    </row>
    <row r="244" spans="1:15" ht="31.5" x14ac:dyDescent="0.2">
      <c r="A244" s="472">
        <v>199</v>
      </c>
      <c r="B244" s="458" t="s">
        <v>360</v>
      </c>
      <c r="C244" s="442">
        <f>'2022'!B232</f>
        <v>9.0289999999999999</v>
      </c>
      <c r="D244" s="443">
        <f>'2022'!DC232</f>
        <v>0</v>
      </c>
      <c r="E244" s="443">
        <f>'2022'!DD232</f>
        <v>0</v>
      </c>
      <c r="F244" s="443">
        <f>'2022'!DE232</f>
        <v>0</v>
      </c>
      <c r="G244" s="442">
        <f>'2022'!DF232</f>
        <v>0</v>
      </c>
      <c r="H244" s="442">
        <f>'2022'!DG232</f>
        <v>0</v>
      </c>
      <c r="I244" s="442">
        <f>'2022'!DH232</f>
        <v>0</v>
      </c>
      <c r="J244" s="428">
        <f t="shared" si="4"/>
        <v>0</v>
      </c>
      <c r="K244" s="444">
        <f>'2022'!DL232</f>
        <v>0</v>
      </c>
      <c r="L244" s="444"/>
      <c r="M244" s="444"/>
      <c r="N244" s="444"/>
      <c r="O244" s="444">
        <f>'2022'!DN232</f>
        <v>0</v>
      </c>
    </row>
    <row r="245" spans="1:15" ht="31.5" x14ac:dyDescent="0.2">
      <c r="A245" s="438">
        <v>200</v>
      </c>
      <c r="B245" s="114" t="s">
        <v>361</v>
      </c>
      <c r="C245" s="442">
        <f>'2022'!B233</f>
        <v>19.600000000000001</v>
      </c>
      <c r="D245" s="443">
        <f>'2022'!DC233</f>
        <v>0</v>
      </c>
      <c r="E245" s="443">
        <f>'2022'!DD233</f>
        <v>0</v>
      </c>
      <c r="F245" s="443">
        <f>'2022'!DE233</f>
        <v>0</v>
      </c>
      <c r="G245" s="442">
        <f>'2022'!DF233</f>
        <v>0</v>
      </c>
      <c r="H245" s="442">
        <f>'2022'!DG233</f>
        <v>0</v>
      </c>
      <c r="I245" s="442">
        <f>'2022'!DH233</f>
        <v>0</v>
      </c>
      <c r="J245" s="428">
        <f t="shared" si="4"/>
        <v>0</v>
      </c>
      <c r="K245" s="444">
        <f>'2022'!DL233</f>
        <v>0</v>
      </c>
      <c r="L245" s="439"/>
      <c r="M245" s="439"/>
      <c r="N245" s="439"/>
      <c r="O245" s="444">
        <f>'2022'!DN233</f>
        <v>0</v>
      </c>
    </row>
    <row r="246" spans="1:15" ht="31.5" x14ac:dyDescent="0.2">
      <c r="A246" s="437">
        <v>201</v>
      </c>
      <c r="B246" s="458" t="s">
        <v>44</v>
      </c>
      <c r="C246" s="442">
        <f>'2022'!B234</f>
        <v>10</v>
      </c>
      <c r="D246" s="443">
        <f>'2022'!DC234</f>
        <v>0</v>
      </c>
      <c r="E246" s="443">
        <f>'2022'!DD234</f>
        <v>0</v>
      </c>
      <c r="F246" s="443">
        <f>'2022'!DE234</f>
        <v>0</v>
      </c>
      <c r="G246" s="442">
        <f>'2022'!DF234</f>
        <v>0</v>
      </c>
      <c r="H246" s="442">
        <f>'2022'!DG234</f>
        <v>0</v>
      </c>
      <c r="I246" s="442">
        <f>'2022'!DH234</f>
        <v>0</v>
      </c>
      <c r="J246" s="428">
        <f t="shared" si="4"/>
        <v>0</v>
      </c>
      <c r="K246" s="444">
        <f>'2022'!DL234</f>
        <v>0</v>
      </c>
      <c r="L246" s="444"/>
      <c r="M246" s="444"/>
      <c r="N246" s="444"/>
      <c r="O246" s="444">
        <f>'2022'!DN234</f>
        <v>0</v>
      </c>
    </row>
    <row r="247" spans="1:15" ht="47.25" x14ac:dyDescent="0.2">
      <c r="A247" s="437">
        <v>202</v>
      </c>
      <c r="B247" s="458" t="s">
        <v>45</v>
      </c>
      <c r="C247" s="442">
        <f>'2022'!B235</f>
        <v>9.8000000000000007</v>
      </c>
      <c r="D247" s="443">
        <f>'2022'!DC235</f>
        <v>0</v>
      </c>
      <c r="E247" s="443">
        <f>'2022'!DD235</f>
        <v>0</v>
      </c>
      <c r="F247" s="443">
        <f>'2022'!DE235</f>
        <v>0</v>
      </c>
      <c r="G247" s="442">
        <f>'2022'!DF235</f>
        <v>0</v>
      </c>
      <c r="H247" s="442">
        <f>'2022'!DG235</f>
        <v>0</v>
      </c>
      <c r="I247" s="442">
        <f>'2022'!DH235</f>
        <v>0</v>
      </c>
      <c r="J247" s="428">
        <f t="shared" si="4"/>
        <v>0</v>
      </c>
      <c r="K247" s="444">
        <f>'2022'!DL235</f>
        <v>0</v>
      </c>
      <c r="L247" s="444"/>
      <c r="M247" s="444"/>
      <c r="N247" s="444"/>
      <c r="O247" s="444">
        <f>'2022'!DN235</f>
        <v>0</v>
      </c>
    </row>
    <row r="248" spans="1:15" ht="31.5" x14ac:dyDescent="0.2">
      <c r="A248" s="450">
        <v>203</v>
      </c>
      <c r="B248" s="116" t="s">
        <v>459</v>
      </c>
      <c r="C248" s="442">
        <f>'2022'!B236</f>
        <v>302.7</v>
      </c>
      <c r="D248" s="688">
        <f>'2022'!DC236</f>
        <v>0</v>
      </c>
      <c r="E248" s="688">
        <f>'2022'!DD236</f>
        <v>0</v>
      </c>
      <c r="F248" s="443">
        <f>'2022'!DE236</f>
        <v>0</v>
      </c>
      <c r="G248" s="690">
        <f>'2022'!DF236</f>
        <v>0</v>
      </c>
      <c r="H248" s="690">
        <f>'2022'!DG236</f>
        <v>0</v>
      </c>
      <c r="I248" s="442">
        <f>'2022'!DH236</f>
        <v>0</v>
      </c>
      <c r="J248" s="428">
        <f t="shared" si="4"/>
        <v>0</v>
      </c>
      <c r="K248" s="444">
        <f>'2022'!DL236</f>
        <v>0</v>
      </c>
      <c r="L248" s="444"/>
      <c r="M248" s="444"/>
      <c r="N248" s="444"/>
      <c r="O248" s="444">
        <f>'2022'!DN236</f>
        <v>0</v>
      </c>
    </row>
    <row r="249" spans="1:15" ht="31.5" x14ac:dyDescent="0.2">
      <c r="A249" s="438">
        <v>204</v>
      </c>
      <c r="B249" s="116" t="s">
        <v>460</v>
      </c>
      <c r="C249" s="442">
        <f>'2022'!B237</f>
        <v>4.8</v>
      </c>
      <c r="D249" s="689"/>
      <c r="E249" s="689"/>
      <c r="F249" s="443">
        <f>'2022'!DE237</f>
        <v>0</v>
      </c>
      <c r="G249" s="691"/>
      <c r="H249" s="691"/>
      <c r="I249" s="442">
        <f>'2022'!DH237</f>
        <v>0</v>
      </c>
      <c r="J249" s="428">
        <f t="shared" si="4"/>
        <v>0</v>
      </c>
      <c r="K249" s="444">
        <f>'2022'!DL237</f>
        <v>0</v>
      </c>
      <c r="L249" s="455"/>
      <c r="M249" s="455"/>
      <c r="N249" s="455"/>
      <c r="O249" s="444">
        <f>'2022'!DN237</f>
        <v>0</v>
      </c>
    </row>
    <row r="250" spans="1:15" ht="31.5" x14ac:dyDescent="0.2">
      <c r="A250" s="437">
        <v>205</v>
      </c>
      <c r="B250" s="458" t="s">
        <v>38</v>
      </c>
      <c r="C250" s="442">
        <f>'2022'!B238</f>
        <v>5.1580000000000004</v>
      </c>
      <c r="D250" s="443">
        <f>'2022'!DC238</f>
        <v>0</v>
      </c>
      <c r="E250" s="443">
        <f>'2022'!DD238</f>
        <v>0</v>
      </c>
      <c r="F250" s="443">
        <f>'2022'!DE238</f>
        <v>0</v>
      </c>
      <c r="G250" s="442">
        <f>'2022'!DF238</f>
        <v>0</v>
      </c>
      <c r="H250" s="442">
        <f>'2022'!DG238</f>
        <v>0</v>
      </c>
      <c r="I250" s="442">
        <f>'2022'!DH238</f>
        <v>0</v>
      </c>
      <c r="J250" s="428">
        <f t="shared" si="4"/>
        <v>0</v>
      </c>
      <c r="K250" s="444">
        <f>'2022'!DL238</f>
        <v>0</v>
      </c>
      <c r="L250" s="444"/>
      <c r="M250" s="444"/>
      <c r="N250" s="444"/>
      <c r="O250" s="444">
        <f>'2022'!DN238</f>
        <v>0</v>
      </c>
    </row>
    <row r="251" spans="1:15" ht="31.5" x14ac:dyDescent="0.2">
      <c r="A251" s="438">
        <v>206</v>
      </c>
      <c r="B251" s="458" t="s">
        <v>362</v>
      </c>
      <c r="C251" s="442">
        <f>'2022'!B239</f>
        <v>6.8</v>
      </c>
      <c r="D251" s="443">
        <f>'2022'!DC239</f>
        <v>0</v>
      </c>
      <c r="E251" s="443">
        <f>'2022'!DD239</f>
        <v>0</v>
      </c>
      <c r="F251" s="443">
        <f>'2022'!DE239</f>
        <v>0</v>
      </c>
      <c r="G251" s="442">
        <f>'2022'!DF239</f>
        <v>0</v>
      </c>
      <c r="H251" s="442">
        <f>'2022'!DG239</f>
        <v>0</v>
      </c>
      <c r="I251" s="442">
        <f>'2022'!DH239</f>
        <v>0</v>
      </c>
      <c r="J251" s="428">
        <f t="shared" si="4"/>
        <v>0</v>
      </c>
      <c r="K251" s="444">
        <f>'2022'!DL239</f>
        <v>0</v>
      </c>
      <c r="L251" s="439"/>
      <c r="M251" s="439"/>
      <c r="N251" s="439"/>
      <c r="O251" s="444">
        <f>'2022'!DN239</f>
        <v>0</v>
      </c>
    </row>
    <row r="252" spans="1:15" ht="15.75" x14ac:dyDescent="0.2">
      <c r="A252" s="437"/>
      <c r="B252" s="89" t="s">
        <v>170</v>
      </c>
      <c r="C252" s="447"/>
      <c r="D252" s="446"/>
      <c r="E252" s="446"/>
      <c r="F252" s="446"/>
      <c r="G252" s="447"/>
      <c r="H252" s="447"/>
      <c r="I252" s="447"/>
      <c r="J252" s="428">
        <f t="shared" si="4"/>
        <v>0</v>
      </c>
      <c r="K252" s="457"/>
      <c r="L252" s="444"/>
      <c r="M252" s="444"/>
      <c r="N252" s="444"/>
      <c r="O252" s="457"/>
    </row>
    <row r="253" spans="1:15" ht="31.5" x14ac:dyDescent="0.2">
      <c r="A253" s="437">
        <v>207</v>
      </c>
      <c r="B253" s="458" t="s">
        <v>171</v>
      </c>
      <c r="C253" s="442">
        <f>'2022'!B241</f>
        <v>91.6</v>
      </c>
      <c r="D253" s="443">
        <f>'2022'!DC241</f>
        <v>14.008626</v>
      </c>
      <c r="E253" s="443">
        <f>'2022'!DD241</f>
        <v>12</v>
      </c>
      <c r="F253" s="443">
        <f>'2022'!DE241</f>
        <v>9</v>
      </c>
      <c r="G253" s="442">
        <f>'2022'!DF241</f>
        <v>0.15095500000000001</v>
      </c>
      <c r="H253" s="442">
        <f>'2022'!DG241</f>
        <v>0.12928200000000001</v>
      </c>
      <c r="I253" s="442">
        <f>'2022'!DH241</f>
        <v>9.8253275109170313E-2</v>
      </c>
      <c r="J253" s="428">
        <f t="shared" si="4"/>
        <v>0</v>
      </c>
      <c r="K253" s="444">
        <f>'2022'!DL241</f>
        <v>0</v>
      </c>
      <c r="L253" s="444"/>
      <c r="M253" s="444"/>
      <c r="N253" s="444"/>
      <c r="O253" s="444">
        <f>'2022'!DN241</f>
        <v>0</v>
      </c>
    </row>
    <row r="254" spans="1:15" ht="31.5" x14ac:dyDescent="0.2">
      <c r="A254" s="437">
        <v>208</v>
      </c>
      <c r="B254" s="458" t="s">
        <v>172</v>
      </c>
      <c r="C254" s="442">
        <f>'2022'!B242</f>
        <v>347.2</v>
      </c>
      <c r="D254" s="443">
        <f>'2022'!DC242</f>
        <v>0</v>
      </c>
      <c r="E254" s="443">
        <f>'2022'!DD242</f>
        <v>0</v>
      </c>
      <c r="F254" s="443">
        <f>'2022'!DE242</f>
        <v>0</v>
      </c>
      <c r="G254" s="442">
        <f>'2022'!DF242</f>
        <v>0</v>
      </c>
      <c r="H254" s="442">
        <f>'2022'!DG242</f>
        <v>0</v>
      </c>
      <c r="I254" s="442">
        <f>'2022'!DH242</f>
        <v>0</v>
      </c>
      <c r="J254" s="428">
        <f t="shared" si="4"/>
        <v>0</v>
      </c>
      <c r="K254" s="444">
        <f>'2022'!DL242</f>
        <v>0</v>
      </c>
      <c r="L254" s="444"/>
      <c r="M254" s="444"/>
      <c r="N254" s="444"/>
      <c r="O254" s="444">
        <f>'2022'!DN242</f>
        <v>0</v>
      </c>
    </row>
    <row r="255" spans="1:15" ht="15.75" x14ac:dyDescent="0.2">
      <c r="A255" s="437"/>
      <c r="B255" s="89" t="s">
        <v>151</v>
      </c>
      <c r="C255" s="447"/>
      <c r="D255" s="446"/>
      <c r="E255" s="446"/>
      <c r="F255" s="446"/>
      <c r="G255" s="447"/>
      <c r="H255" s="447"/>
      <c r="I255" s="447"/>
      <c r="J255" s="428"/>
      <c r="K255" s="457"/>
      <c r="L255" s="444"/>
      <c r="M255" s="444"/>
      <c r="N255" s="444"/>
      <c r="O255" s="457"/>
    </row>
    <row r="256" spans="1:15" ht="31.5" x14ac:dyDescent="0.2">
      <c r="A256" s="437">
        <v>209</v>
      </c>
      <c r="B256" s="458" t="s">
        <v>152</v>
      </c>
      <c r="C256" s="442">
        <f>'2022'!B244</f>
        <v>211.2</v>
      </c>
      <c r="D256" s="443">
        <f>'2022'!DC244</f>
        <v>0</v>
      </c>
      <c r="E256" s="443">
        <f>'2022'!DD244</f>
        <v>0</v>
      </c>
      <c r="F256" s="443">
        <f>'2022'!DE244</f>
        <v>0</v>
      </c>
      <c r="G256" s="442">
        <f>'2022'!DF244</f>
        <v>0</v>
      </c>
      <c r="H256" s="442">
        <f>'2022'!DG244</f>
        <v>0</v>
      </c>
      <c r="I256" s="442">
        <f>'2022'!DH244</f>
        <v>0</v>
      </c>
      <c r="J256" s="428">
        <f t="shared" si="4"/>
        <v>0</v>
      </c>
      <c r="K256" s="444">
        <f>'2022'!DL244</f>
        <v>0</v>
      </c>
      <c r="L256" s="444"/>
      <c r="M256" s="444"/>
      <c r="N256" s="444"/>
      <c r="O256" s="444">
        <f>'2022'!DN244</f>
        <v>0</v>
      </c>
    </row>
    <row r="257" spans="1:15" ht="15.75" x14ac:dyDescent="0.2">
      <c r="A257" s="437"/>
      <c r="B257" s="89" t="s">
        <v>254</v>
      </c>
      <c r="C257" s="447"/>
      <c r="D257" s="446"/>
      <c r="E257" s="446"/>
      <c r="F257" s="446"/>
      <c r="G257" s="447"/>
      <c r="H257" s="447"/>
      <c r="I257" s="447"/>
      <c r="J257" s="428"/>
      <c r="K257" s="457"/>
      <c r="L257" s="444"/>
      <c r="M257" s="444"/>
      <c r="N257" s="444"/>
      <c r="O257" s="457"/>
    </row>
    <row r="258" spans="1:15" ht="63" x14ac:dyDescent="0.2">
      <c r="A258" s="437">
        <v>210</v>
      </c>
      <c r="B258" s="458" t="s">
        <v>363</v>
      </c>
      <c r="C258" s="442">
        <f>'2022'!B246</f>
        <v>15.6</v>
      </c>
      <c r="D258" s="443">
        <f>'2022'!DC246</f>
        <v>0</v>
      </c>
      <c r="E258" s="443">
        <f>'2022'!DD246</f>
        <v>0</v>
      </c>
      <c r="F258" s="443">
        <f>'2022'!DE246</f>
        <v>0</v>
      </c>
      <c r="G258" s="442">
        <f>'2022'!DF246</f>
        <v>0</v>
      </c>
      <c r="H258" s="442">
        <f>'2022'!DG246</f>
        <v>0</v>
      </c>
      <c r="I258" s="442">
        <f>'2022'!DH246</f>
        <v>0</v>
      </c>
      <c r="J258" s="428">
        <f t="shared" si="4"/>
        <v>0</v>
      </c>
      <c r="K258" s="444">
        <f>'2022'!DL246</f>
        <v>0</v>
      </c>
      <c r="L258" s="444"/>
      <c r="M258" s="444"/>
      <c r="N258" s="444"/>
      <c r="O258" s="444">
        <f>'2022'!DN246</f>
        <v>0</v>
      </c>
    </row>
    <row r="259" spans="1:15" ht="47.25" x14ac:dyDescent="0.2">
      <c r="A259" s="437">
        <v>211</v>
      </c>
      <c r="B259" s="458" t="s">
        <v>364</v>
      </c>
      <c r="C259" s="442">
        <f>'2022'!B247</f>
        <v>5.3</v>
      </c>
      <c r="D259" s="443">
        <f>'2022'!DC247</f>
        <v>0</v>
      </c>
      <c r="E259" s="443">
        <f>'2022'!DD247</f>
        <v>0</v>
      </c>
      <c r="F259" s="443">
        <f>'2022'!DE247</f>
        <v>0</v>
      </c>
      <c r="G259" s="442">
        <f>'2022'!DF247</f>
        <v>0</v>
      </c>
      <c r="H259" s="442">
        <f>'2022'!DG247</f>
        <v>0</v>
      </c>
      <c r="I259" s="442">
        <f>'2022'!DH247</f>
        <v>0</v>
      </c>
      <c r="J259" s="428">
        <f t="shared" si="4"/>
        <v>0</v>
      </c>
      <c r="K259" s="444">
        <f>'2022'!DL247</f>
        <v>0</v>
      </c>
      <c r="L259" s="444"/>
      <c r="M259" s="444"/>
      <c r="N259" s="444"/>
      <c r="O259" s="444">
        <f>'2022'!DN247</f>
        <v>0</v>
      </c>
    </row>
    <row r="260" spans="1:15" ht="47.25" x14ac:dyDescent="0.2">
      <c r="A260" s="437">
        <v>212</v>
      </c>
      <c r="B260" s="458" t="s">
        <v>365</v>
      </c>
      <c r="C260" s="442">
        <f>'2022'!B248</f>
        <v>3.2</v>
      </c>
      <c r="D260" s="443">
        <f>'2022'!DC248</f>
        <v>0</v>
      </c>
      <c r="E260" s="443">
        <f>'2022'!DD248</f>
        <v>0</v>
      </c>
      <c r="F260" s="443">
        <f>'2022'!DE248</f>
        <v>0</v>
      </c>
      <c r="G260" s="442">
        <f>'2022'!DF248</f>
        <v>0</v>
      </c>
      <c r="H260" s="442">
        <f>'2022'!DG248</f>
        <v>0</v>
      </c>
      <c r="I260" s="442">
        <f>'2022'!DH248</f>
        <v>0</v>
      </c>
      <c r="J260" s="428">
        <f t="shared" si="4"/>
        <v>0</v>
      </c>
      <c r="K260" s="444">
        <f>'2022'!DL248</f>
        <v>0</v>
      </c>
      <c r="L260" s="444"/>
      <c r="M260" s="444"/>
      <c r="N260" s="444"/>
      <c r="O260" s="444">
        <f>'2022'!DN248</f>
        <v>0</v>
      </c>
    </row>
    <row r="261" spans="1:15" ht="31.5" x14ac:dyDescent="0.2">
      <c r="A261" s="437">
        <v>213</v>
      </c>
      <c r="B261" s="458" t="s">
        <v>258</v>
      </c>
      <c r="C261" s="442">
        <f>'2022'!B249</f>
        <v>4</v>
      </c>
      <c r="D261" s="443">
        <f>'2022'!DC249</f>
        <v>0</v>
      </c>
      <c r="E261" s="443">
        <f>'2022'!DD249</f>
        <v>0</v>
      </c>
      <c r="F261" s="443">
        <f>'2022'!DE249</f>
        <v>0</v>
      </c>
      <c r="G261" s="442">
        <f>'2022'!DF249</f>
        <v>0</v>
      </c>
      <c r="H261" s="442">
        <f>'2022'!DG249</f>
        <v>0</v>
      </c>
      <c r="I261" s="442">
        <f>'2022'!DH249</f>
        <v>0</v>
      </c>
      <c r="J261" s="428">
        <f t="shared" si="4"/>
        <v>0</v>
      </c>
      <c r="K261" s="444">
        <f>'2022'!DL249</f>
        <v>0</v>
      </c>
      <c r="L261" s="444"/>
      <c r="M261" s="444"/>
      <c r="N261" s="444"/>
      <c r="O261" s="444">
        <f>'2022'!DN249</f>
        <v>0</v>
      </c>
    </row>
    <row r="262" spans="1:15" ht="31.5" x14ac:dyDescent="0.2">
      <c r="A262" s="437">
        <v>214</v>
      </c>
      <c r="B262" s="458" t="s">
        <v>262</v>
      </c>
      <c r="C262" s="461">
        <f>'2022'!B250</f>
        <v>3.52</v>
      </c>
      <c r="D262" s="443">
        <f>'2022'!DC250</f>
        <v>0</v>
      </c>
      <c r="E262" s="443">
        <f>'2022'!DD250</f>
        <v>0</v>
      </c>
      <c r="F262" s="443">
        <f>'2022'!DE250</f>
        <v>0</v>
      </c>
      <c r="G262" s="442">
        <f>'2022'!DF250</f>
        <v>0</v>
      </c>
      <c r="H262" s="442">
        <f>'2022'!DG250</f>
        <v>0</v>
      </c>
      <c r="I262" s="442">
        <f>'2022'!DH250</f>
        <v>0</v>
      </c>
      <c r="J262" s="428">
        <f t="shared" si="4"/>
        <v>0</v>
      </c>
      <c r="K262" s="444">
        <f>'2022'!DL250</f>
        <v>0</v>
      </c>
      <c r="L262" s="444"/>
      <c r="M262" s="444"/>
      <c r="N262" s="444"/>
      <c r="O262" s="444">
        <f>'2022'!DN250</f>
        <v>0</v>
      </c>
    </row>
    <row r="263" spans="1:15" ht="78.75" x14ac:dyDescent="0.2">
      <c r="A263" s="437">
        <v>215</v>
      </c>
      <c r="B263" s="458" t="s">
        <v>261</v>
      </c>
      <c r="C263" s="442">
        <f>'2022'!B251</f>
        <v>7.2</v>
      </c>
      <c r="D263" s="443">
        <f>'2022'!DC251</f>
        <v>0</v>
      </c>
      <c r="E263" s="443">
        <f>'2022'!DD251</f>
        <v>0</v>
      </c>
      <c r="F263" s="443">
        <f>'2022'!DE251</f>
        <v>0</v>
      </c>
      <c r="G263" s="442">
        <f>'2022'!DF251</f>
        <v>0</v>
      </c>
      <c r="H263" s="442">
        <f>'2022'!DG251</f>
        <v>0</v>
      </c>
      <c r="I263" s="442">
        <f>'2022'!DH251</f>
        <v>0</v>
      </c>
      <c r="J263" s="428">
        <f t="shared" si="4"/>
        <v>0</v>
      </c>
      <c r="K263" s="444">
        <f>'2022'!DL251</f>
        <v>0</v>
      </c>
      <c r="L263" s="444"/>
      <c r="M263" s="444"/>
      <c r="N263" s="444"/>
      <c r="O263" s="444">
        <f>'2022'!DN251</f>
        <v>0</v>
      </c>
    </row>
    <row r="264" spans="1:15" ht="31.5" x14ac:dyDescent="0.2">
      <c r="A264" s="437">
        <v>216</v>
      </c>
      <c r="B264" s="458" t="s">
        <v>259</v>
      </c>
      <c r="C264" s="442">
        <f>'2022'!B252</f>
        <v>9.4</v>
      </c>
      <c r="D264" s="443">
        <f>'2022'!DC252</f>
        <v>0</v>
      </c>
      <c r="E264" s="443">
        <f>'2022'!DD252</f>
        <v>0</v>
      </c>
      <c r="F264" s="443">
        <f>'2022'!DE252</f>
        <v>0</v>
      </c>
      <c r="G264" s="442">
        <f>'2022'!DF252</f>
        <v>0</v>
      </c>
      <c r="H264" s="442">
        <f>'2022'!DG252</f>
        <v>0</v>
      </c>
      <c r="I264" s="442">
        <f>'2022'!DH252</f>
        <v>0</v>
      </c>
      <c r="J264" s="428">
        <f t="shared" si="4"/>
        <v>0</v>
      </c>
      <c r="K264" s="444">
        <f>'2022'!DL252</f>
        <v>0</v>
      </c>
      <c r="L264" s="444"/>
      <c r="M264" s="444"/>
      <c r="N264" s="444"/>
      <c r="O264" s="444">
        <f>'2022'!DN252</f>
        <v>0</v>
      </c>
    </row>
    <row r="265" spans="1:15" ht="63" x14ac:dyDescent="0.2">
      <c r="A265" s="474">
        <v>217</v>
      </c>
      <c r="B265" s="458" t="s">
        <v>255</v>
      </c>
      <c r="C265" s="442">
        <f>'2022'!B253</f>
        <v>29.6</v>
      </c>
      <c r="D265" s="443">
        <f>'2022'!DC253</f>
        <v>0</v>
      </c>
      <c r="E265" s="443">
        <f>'2022'!DD253</f>
        <v>0</v>
      </c>
      <c r="F265" s="443">
        <f>'2022'!DE253</f>
        <v>0</v>
      </c>
      <c r="G265" s="442">
        <f>'2022'!DF253</f>
        <v>0</v>
      </c>
      <c r="H265" s="442">
        <f>'2022'!DG253</f>
        <v>0</v>
      </c>
      <c r="I265" s="442">
        <f>'2022'!DH253</f>
        <v>0</v>
      </c>
      <c r="J265" s="428">
        <f t="shared" si="4"/>
        <v>0</v>
      </c>
      <c r="K265" s="444">
        <f>'2022'!DL253</f>
        <v>0</v>
      </c>
      <c r="L265" s="444"/>
      <c r="M265" s="444"/>
      <c r="N265" s="444"/>
      <c r="O265" s="444">
        <f>'2022'!DN253</f>
        <v>0</v>
      </c>
    </row>
    <row r="266" spans="1:15" ht="37.5" customHeight="1" x14ac:dyDescent="0.2">
      <c r="A266" s="474">
        <v>218</v>
      </c>
      <c r="B266" s="458" t="s">
        <v>263</v>
      </c>
      <c r="C266" s="442">
        <f>'2022'!B254</f>
        <v>23.164000000000001</v>
      </c>
      <c r="D266" s="443">
        <f>'2022'!DC254</f>
        <v>0</v>
      </c>
      <c r="E266" s="443">
        <f>'2022'!DD254</f>
        <v>0</v>
      </c>
      <c r="F266" s="443">
        <f>'2022'!DE254</f>
        <v>0</v>
      </c>
      <c r="G266" s="442">
        <f>'2022'!DF254</f>
        <v>0</v>
      </c>
      <c r="H266" s="442">
        <f>'2022'!DG254</f>
        <v>0</v>
      </c>
      <c r="I266" s="442">
        <f>'2022'!DH254</f>
        <v>0</v>
      </c>
      <c r="J266" s="428">
        <f t="shared" si="4"/>
        <v>0</v>
      </c>
      <c r="K266" s="444">
        <f>'2022'!DL254</f>
        <v>0</v>
      </c>
      <c r="L266" s="444"/>
      <c r="M266" s="444"/>
      <c r="N266" s="444"/>
      <c r="O266" s="444">
        <f>'2022'!DN254</f>
        <v>0</v>
      </c>
    </row>
    <row r="267" spans="1:15" ht="63" x14ac:dyDescent="0.2">
      <c r="A267" s="474">
        <v>219</v>
      </c>
      <c r="B267" s="458" t="s">
        <v>260</v>
      </c>
      <c r="C267" s="442">
        <f>'2022'!B255</f>
        <v>11.4</v>
      </c>
      <c r="D267" s="443">
        <f>'2022'!DC255</f>
        <v>0</v>
      </c>
      <c r="E267" s="443">
        <f>'2022'!DD255</f>
        <v>0</v>
      </c>
      <c r="F267" s="443">
        <f>'2022'!DE255</f>
        <v>0</v>
      </c>
      <c r="G267" s="442">
        <f>'2022'!DF255</f>
        <v>0</v>
      </c>
      <c r="H267" s="442">
        <f>'2022'!DG255</f>
        <v>0</v>
      </c>
      <c r="I267" s="442">
        <f>'2022'!DH255</f>
        <v>0</v>
      </c>
      <c r="J267" s="428">
        <f t="shared" si="4"/>
        <v>0</v>
      </c>
      <c r="K267" s="444">
        <f>'2022'!DL255</f>
        <v>0</v>
      </c>
      <c r="L267" s="444"/>
      <c r="M267" s="444"/>
      <c r="N267" s="444"/>
      <c r="O267" s="444">
        <f>'2022'!DN255</f>
        <v>0</v>
      </c>
    </row>
    <row r="268" spans="1:15" ht="53.25" customHeight="1" x14ac:dyDescent="0.2">
      <c r="A268" s="474">
        <v>220</v>
      </c>
      <c r="B268" s="116" t="s">
        <v>366</v>
      </c>
      <c r="C268" s="442">
        <f>'2022'!B256</f>
        <v>23.773</v>
      </c>
      <c r="D268" s="443">
        <f>'2022'!DC256</f>
        <v>0</v>
      </c>
      <c r="E268" s="443">
        <f>'2022'!DD256</f>
        <v>0</v>
      </c>
      <c r="F268" s="443">
        <f>'2022'!DE256</f>
        <v>0</v>
      </c>
      <c r="G268" s="442">
        <f>'2022'!DF256</f>
        <v>0</v>
      </c>
      <c r="H268" s="442">
        <f>'2022'!DG256</f>
        <v>0</v>
      </c>
      <c r="I268" s="442">
        <f>'2022'!DH256</f>
        <v>0</v>
      </c>
      <c r="J268" s="428">
        <f t="shared" si="4"/>
        <v>0</v>
      </c>
      <c r="K268" s="444">
        <f>'2022'!DL256</f>
        <v>0</v>
      </c>
      <c r="L268" s="444"/>
      <c r="M268" s="444"/>
      <c r="N268" s="444"/>
      <c r="O268" s="444">
        <f>'2022'!DN256</f>
        <v>0</v>
      </c>
    </row>
    <row r="269" spans="1:15" ht="63" x14ac:dyDescent="0.2">
      <c r="A269" s="474">
        <v>221</v>
      </c>
      <c r="B269" s="458" t="s">
        <v>367</v>
      </c>
      <c r="C269" s="442">
        <f>'2022'!B257</f>
        <v>12.676</v>
      </c>
      <c r="D269" s="443">
        <f>'2022'!DC257</f>
        <v>0</v>
      </c>
      <c r="E269" s="443">
        <f>'2022'!DD257</f>
        <v>0</v>
      </c>
      <c r="F269" s="443">
        <f>'2022'!DE257</f>
        <v>0</v>
      </c>
      <c r="G269" s="442">
        <f>'2022'!DF257</f>
        <v>0</v>
      </c>
      <c r="H269" s="442">
        <f>'2022'!DG257</f>
        <v>0</v>
      </c>
      <c r="I269" s="442">
        <f>'2022'!DH257</f>
        <v>0</v>
      </c>
      <c r="J269" s="428">
        <f t="shared" si="4"/>
        <v>0</v>
      </c>
      <c r="K269" s="444">
        <f>'2022'!DL257</f>
        <v>0</v>
      </c>
      <c r="L269" s="444"/>
      <c r="M269" s="444"/>
      <c r="N269" s="444"/>
      <c r="O269" s="444">
        <f>'2022'!DN257</f>
        <v>0</v>
      </c>
    </row>
    <row r="270" spans="1:15" ht="50.25" customHeight="1" x14ac:dyDescent="0.2">
      <c r="A270" s="474">
        <v>222</v>
      </c>
      <c r="B270" s="458" t="s">
        <v>368</v>
      </c>
      <c r="C270" s="442">
        <f>'2022'!B258</f>
        <v>40.1</v>
      </c>
      <c r="D270" s="443">
        <f>'2022'!DC258</f>
        <v>0</v>
      </c>
      <c r="E270" s="443">
        <f>'2022'!DD258</f>
        <v>0</v>
      </c>
      <c r="F270" s="443">
        <f>'2022'!DE258</f>
        <v>0</v>
      </c>
      <c r="G270" s="442">
        <f>'2022'!DF258</f>
        <v>0</v>
      </c>
      <c r="H270" s="442">
        <f>'2022'!DG258</f>
        <v>0</v>
      </c>
      <c r="I270" s="442">
        <f>'2022'!DH258</f>
        <v>0</v>
      </c>
      <c r="J270" s="428">
        <f t="shared" si="4"/>
        <v>0</v>
      </c>
      <c r="K270" s="444">
        <f>'2022'!DL258</f>
        <v>0</v>
      </c>
      <c r="L270" s="444"/>
      <c r="M270" s="444"/>
      <c r="N270" s="444"/>
      <c r="O270" s="444">
        <f>'2022'!DN258</f>
        <v>0</v>
      </c>
    </row>
    <row r="271" spans="1:15" ht="37.5" customHeight="1" x14ac:dyDescent="0.2">
      <c r="A271" s="474">
        <v>223</v>
      </c>
      <c r="B271" s="114" t="s">
        <v>264</v>
      </c>
      <c r="C271" s="442">
        <f>'2022'!B259</f>
        <v>34.82</v>
      </c>
      <c r="D271" s="443">
        <f>'2022'!DC259</f>
        <v>0</v>
      </c>
      <c r="E271" s="443">
        <f>'2022'!DD259</f>
        <v>0</v>
      </c>
      <c r="F271" s="443">
        <f>'2022'!DE259</f>
        <v>0</v>
      </c>
      <c r="G271" s="442">
        <f>'2022'!DF259</f>
        <v>0</v>
      </c>
      <c r="H271" s="442">
        <f>'2022'!DG259</f>
        <v>0</v>
      </c>
      <c r="I271" s="442">
        <f>'2022'!DH259</f>
        <v>0</v>
      </c>
      <c r="J271" s="428">
        <f t="shared" si="4"/>
        <v>0</v>
      </c>
      <c r="K271" s="444">
        <f>'2022'!DL259</f>
        <v>0</v>
      </c>
      <c r="L271" s="444"/>
      <c r="M271" s="444"/>
      <c r="N271" s="444"/>
      <c r="O271" s="444">
        <f>'2022'!DN259</f>
        <v>0</v>
      </c>
    </row>
    <row r="272" spans="1:15" ht="31.5" x14ac:dyDescent="0.2">
      <c r="A272" s="474">
        <v>224</v>
      </c>
      <c r="B272" s="458" t="s">
        <v>267</v>
      </c>
      <c r="C272" s="442">
        <f>'2022'!B260</f>
        <v>179.86</v>
      </c>
      <c r="D272" s="443">
        <f>'2022'!DC260</f>
        <v>0</v>
      </c>
      <c r="E272" s="443">
        <f>'2022'!DD260</f>
        <v>0</v>
      </c>
      <c r="F272" s="443">
        <f>'2022'!DE260</f>
        <v>0</v>
      </c>
      <c r="G272" s="442">
        <f>'2022'!DF260</f>
        <v>0</v>
      </c>
      <c r="H272" s="442">
        <f>'2022'!DG260</f>
        <v>0</v>
      </c>
      <c r="I272" s="442">
        <f>'2022'!DH260</f>
        <v>0</v>
      </c>
      <c r="J272" s="428">
        <f t="shared" si="4"/>
        <v>0</v>
      </c>
      <c r="K272" s="444">
        <f>'2022'!DL260</f>
        <v>0</v>
      </c>
      <c r="L272" s="444"/>
      <c r="M272" s="444"/>
      <c r="N272" s="444"/>
      <c r="O272" s="444">
        <f>'2022'!DN260</f>
        <v>0</v>
      </c>
    </row>
    <row r="273" spans="1:15" ht="18.75" customHeight="1" x14ac:dyDescent="0.2">
      <c r="A273" s="561" t="s">
        <v>369</v>
      </c>
      <c r="B273" s="562"/>
      <c r="C273" s="475"/>
      <c r="D273" s="475"/>
      <c r="E273" s="475"/>
      <c r="F273" s="444">
        <f>SUM(F17:F272)</f>
        <v>31226</v>
      </c>
      <c r="G273" s="475"/>
      <c r="H273" s="475"/>
      <c r="I273" s="475"/>
      <c r="J273" s="475"/>
      <c r="K273" s="475">
        <f>SUM(K17:K272)</f>
        <v>2570</v>
      </c>
      <c r="L273" s="475"/>
      <c r="M273" s="475"/>
      <c r="N273" s="475"/>
      <c r="O273" s="503">
        <f>SUM(O17:O272)</f>
        <v>340</v>
      </c>
    </row>
    <row r="274" spans="1:15" ht="18.75" hidden="1" customHeight="1" x14ac:dyDescent="0.2">
      <c r="A274" s="561" t="s">
        <v>370</v>
      </c>
      <c r="B274" s="562"/>
      <c r="C274" s="444"/>
      <c r="D274" s="444"/>
      <c r="E274" s="444"/>
      <c r="F274" s="444"/>
      <c r="G274" s="444"/>
      <c r="H274" s="444"/>
      <c r="I274" s="444"/>
      <c r="J274" s="444"/>
      <c r="K274" s="444">
        <v>52000</v>
      </c>
      <c r="L274" s="444"/>
      <c r="M274" s="444"/>
      <c r="N274" s="444"/>
      <c r="O274" s="444"/>
    </row>
    <row r="275" spans="1:15" ht="13.5" hidden="1" customHeight="1" x14ac:dyDescent="0.2">
      <c r="A275" s="561" t="s">
        <v>371</v>
      </c>
      <c r="B275" s="562"/>
      <c r="C275" s="444"/>
      <c r="D275" s="444"/>
      <c r="E275" s="444"/>
      <c r="F275" s="444"/>
      <c r="G275" s="444"/>
      <c r="H275" s="444"/>
      <c r="I275" s="444"/>
      <c r="J275" s="444"/>
      <c r="K275" s="444">
        <f>K274-K273</f>
        <v>49430</v>
      </c>
      <c r="L275" s="444"/>
      <c r="M275" s="444"/>
      <c r="N275" s="444"/>
      <c r="O275" s="444"/>
    </row>
    <row r="276" spans="1:15" ht="33.75" hidden="1" customHeight="1" x14ac:dyDescent="0.2">
      <c r="A276" s="561" t="s">
        <v>293</v>
      </c>
      <c r="B276" s="562"/>
      <c r="C276" s="485"/>
      <c r="D276" s="485"/>
      <c r="E276" s="485"/>
      <c r="F276" s="485"/>
      <c r="G276" s="444"/>
      <c r="H276" s="444"/>
      <c r="I276" s="444"/>
      <c r="J276" s="444"/>
      <c r="K276" s="444"/>
      <c r="L276" s="444"/>
      <c r="M276" s="444"/>
      <c r="N276" s="444"/>
      <c r="O276" s="444"/>
    </row>
    <row r="277" spans="1:15" x14ac:dyDescent="0.2">
      <c r="G277" s="476"/>
      <c r="H277" s="476"/>
      <c r="I277" s="476"/>
      <c r="J277" s="476"/>
      <c r="K277" s="476"/>
      <c r="L277" s="476"/>
      <c r="M277" s="476"/>
      <c r="N277" s="476"/>
      <c r="O277" s="476"/>
    </row>
    <row r="278" spans="1:15" ht="9.75" customHeight="1" x14ac:dyDescent="0.3">
      <c r="A278" s="477"/>
      <c r="B278" s="477"/>
      <c r="C278" s="477"/>
      <c r="D278" s="477"/>
      <c r="E278" s="477"/>
      <c r="G278" s="478"/>
      <c r="H278" s="478"/>
      <c r="I278" s="478"/>
      <c r="J278" s="478"/>
      <c r="K278" s="478"/>
      <c r="L278" s="478"/>
      <c r="M278" s="478"/>
      <c r="N278" s="478"/>
      <c r="O278" s="478"/>
    </row>
    <row r="279" spans="1:15" ht="78.75" customHeight="1" x14ac:dyDescent="0.3">
      <c r="A279" s="694" t="s">
        <v>461</v>
      </c>
      <c r="B279" s="694"/>
      <c r="C279" s="694"/>
      <c r="D279" s="694"/>
      <c r="E279" s="694"/>
      <c r="F279" s="694"/>
      <c r="G279" s="478"/>
      <c r="H279" s="478"/>
      <c r="I279" s="478"/>
      <c r="J279" s="478"/>
      <c r="K279" s="478"/>
      <c r="L279" s="478"/>
      <c r="N279" s="695" t="s">
        <v>462</v>
      </c>
      <c r="O279" s="695"/>
    </row>
    <row r="280" spans="1:15" ht="18.75" x14ac:dyDescent="0.3">
      <c r="A280" s="477"/>
      <c r="B280" s="477"/>
      <c r="C280" s="477"/>
      <c r="D280" s="477"/>
      <c r="E280" s="477"/>
      <c r="G280" s="478"/>
      <c r="H280" s="478"/>
      <c r="I280" s="478"/>
      <c r="J280" s="479" t="s">
        <v>463</v>
      </c>
      <c r="K280" s="478"/>
      <c r="L280" s="478"/>
      <c r="M280" s="478"/>
      <c r="N280" s="478"/>
      <c r="O280" s="478"/>
    </row>
    <row r="281" spans="1:15" x14ac:dyDescent="0.2">
      <c r="G281" s="478"/>
      <c r="H281" s="478"/>
      <c r="I281" s="478"/>
      <c r="J281" s="478"/>
      <c r="K281" s="478"/>
      <c r="L281" s="478"/>
      <c r="M281" s="478"/>
      <c r="N281" s="478"/>
      <c r="O281" s="478"/>
    </row>
    <row r="282" spans="1:15" x14ac:dyDescent="0.2">
      <c r="G282" s="478"/>
      <c r="H282" s="478"/>
      <c r="I282" s="478"/>
      <c r="J282" s="478"/>
      <c r="K282" s="478"/>
      <c r="L282" s="478"/>
      <c r="M282" s="478"/>
      <c r="N282" s="478"/>
      <c r="O282" s="478"/>
    </row>
    <row r="283" spans="1:15" x14ac:dyDescent="0.2">
      <c r="G283" s="478"/>
      <c r="H283" s="480"/>
      <c r="I283" s="481"/>
      <c r="J283" s="478"/>
      <c r="K283" s="478"/>
      <c r="L283" s="478"/>
      <c r="M283" s="478"/>
      <c r="N283" s="478"/>
      <c r="O283" s="478"/>
    </row>
    <row r="284" spans="1:15" x14ac:dyDescent="0.2">
      <c r="G284" s="478"/>
      <c r="H284" s="480"/>
      <c r="I284" s="481"/>
      <c r="J284" s="478"/>
      <c r="K284" s="478"/>
      <c r="L284" s="478"/>
      <c r="M284" s="478"/>
      <c r="N284" s="478"/>
      <c r="O284" s="478"/>
    </row>
    <row r="285" spans="1:15" x14ac:dyDescent="0.2">
      <c r="G285" s="478"/>
      <c r="H285" s="480"/>
      <c r="I285" s="481"/>
      <c r="J285" s="478"/>
      <c r="K285" s="478"/>
      <c r="L285" s="478"/>
      <c r="M285" s="478"/>
      <c r="N285" s="478"/>
      <c r="O285" s="478"/>
    </row>
    <row r="286" spans="1:15" x14ac:dyDescent="0.2">
      <c r="G286" s="478"/>
      <c r="H286" s="480"/>
      <c r="I286" s="481"/>
      <c r="J286" s="478"/>
      <c r="K286" s="478"/>
      <c r="L286" s="478"/>
      <c r="M286" s="478"/>
      <c r="N286" s="478"/>
      <c r="O286" s="478"/>
    </row>
    <row r="287" spans="1:15" x14ac:dyDescent="0.2">
      <c r="G287" s="478"/>
      <c r="H287" s="480"/>
      <c r="I287" s="481"/>
      <c r="J287" s="478"/>
      <c r="K287" s="478"/>
      <c r="L287" s="478"/>
      <c r="M287" s="478"/>
      <c r="N287" s="478"/>
      <c r="O287" s="478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selection activeCell="A191" sqref="A191:XFD191"/>
    </sheetView>
  </sheetViews>
  <sheetFormatPr defaultRowHeight="12.75" customHeight="1" x14ac:dyDescent="0.2"/>
  <cols>
    <col min="1" max="1" width="3.85546875" style="429" bestFit="1" customWidth="1"/>
    <col min="2" max="2" width="38.140625" style="430" bestFit="1" customWidth="1"/>
    <col min="3" max="3" width="11.7109375" style="430" bestFit="1" customWidth="1"/>
    <col min="4" max="5" width="7.42578125" style="430" bestFit="1" customWidth="1"/>
    <col min="6" max="6" width="7.85546875" style="430" bestFit="1" customWidth="1"/>
    <col min="7" max="7" width="5.7109375" style="431" bestFit="1" customWidth="1"/>
    <col min="8" max="8" width="6.5703125" style="432" bestFit="1" customWidth="1"/>
    <col min="9" max="9" width="6.5703125" style="430" bestFit="1" customWidth="1"/>
    <col min="10" max="10" width="10.42578125" style="431" bestFit="1" customWidth="1"/>
    <col min="11" max="11" width="7.28515625" style="433" bestFit="1" customWidth="1"/>
    <col min="12" max="12" width="15.140625" style="433" bestFit="1" customWidth="1"/>
    <col min="13" max="13" width="9.28515625" style="433" bestFit="1" customWidth="1"/>
    <col min="14" max="14" width="13.42578125" style="433" bestFit="1" customWidth="1"/>
    <col min="15" max="15" width="9.85546875" style="433" bestFit="1" customWidth="1"/>
    <col min="16" max="257" width="9.140625" style="429" bestFit="1" customWidth="1"/>
  </cols>
  <sheetData>
    <row r="2" spans="1:15" ht="18.75" x14ac:dyDescent="0.3">
      <c r="B2" s="666" t="s">
        <v>373</v>
      </c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</row>
    <row r="3" spans="1:15" ht="18.75" x14ac:dyDescent="0.3">
      <c r="B3" s="667" t="s">
        <v>1052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</row>
    <row r="4" spans="1:15" x14ac:dyDescent="0.2">
      <c r="B4" s="668" t="s">
        <v>1031</v>
      </c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</row>
    <row r="5" spans="1:15" ht="18.75" x14ac:dyDescent="0.3">
      <c r="B5" s="669" t="s">
        <v>1032</v>
      </c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69"/>
    </row>
    <row r="6" spans="1:15" x14ac:dyDescent="0.2">
      <c r="B6" s="668" t="s">
        <v>1033</v>
      </c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</row>
    <row r="8" spans="1:15" ht="18.75" x14ac:dyDescent="0.3">
      <c r="B8" s="666" t="s">
        <v>1053</v>
      </c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6"/>
      <c r="N8" s="666"/>
      <c r="O8" s="666"/>
    </row>
    <row r="10" spans="1:15" ht="3" customHeight="1" x14ac:dyDescent="0.2"/>
    <row r="11" spans="1:15" ht="26.25" customHeight="1" x14ac:dyDescent="0.2">
      <c r="A11" s="670" t="s">
        <v>271</v>
      </c>
      <c r="B11" s="670" t="s">
        <v>1034</v>
      </c>
      <c r="C11" s="670" t="s">
        <v>1035</v>
      </c>
      <c r="D11" s="671" t="s">
        <v>1036</v>
      </c>
      <c r="E11" s="672"/>
      <c r="F11" s="673"/>
      <c r="G11" s="671" t="s">
        <v>1037</v>
      </c>
      <c r="H11" s="672"/>
      <c r="I11" s="673"/>
      <c r="J11" s="677" t="s">
        <v>1038</v>
      </c>
      <c r="K11" s="678"/>
      <c r="L11" s="678"/>
      <c r="M11" s="678"/>
      <c r="N11" s="678"/>
      <c r="O11" s="679"/>
    </row>
    <row r="12" spans="1:15" ht="24.75" customHeight="1" x14ac:dyDescent="0.2">
      <c r="A12" s="670"/>
      <c r="B12" s="670"/>
      <c r="C12" s="670"/>
      <c r="D12" s="674"/>
      <c r="E12" s="675"/>
      <c r="F12" s="676"/>
      <c r="G12" s="674"/>
      <c r="H12" s="675"/>
      <c r="I12" s="676"/>
      <c r="J12" s="680" t="s">
        <v>1039</v>
      </c>
      <c r="K12" s="680" t="s">
        <v>1040</v>
      </c>
      <c r="L12" s="683" t="s">
        <v>273</v>
      </c>
      <c r="M12" s="684"/>
      <c r="N12" s="684"/>
      <c r="O12" s="685"/>
    </row>
    <row r="13" spans="1:15" ht="24.75" customHeight="1" x14ac:dyDescent="0.2">
      <c r="A13" s="670"/>
      <c r="B13" s="670"/>
      <c r="C13" s="670"/>
      <c r="D13" s="686">
        <v>2020</v>
      </c>
      <c r="E13" s="686">
        <v>2021</v>
      </c>
      <c r="F13" s="686">
        <v>2022</v>
      </c>
      <c r="G13" s="686">
        <v>2020</v>
      </c>
      <c r="H13" s="686">
        <v>2021</v>
      </c>
      <c r="I13" s="686">
        <v>2022</v>
      </c>
      <c r="J13" s="681"/>
      <c r="K13" s="681"/>
      <c r="L13" s="683" t="s">
        <v>1041</v>
      </c>
      <c r="M13" s="684"/>
      <c r="N13" s="685"/>
      <c r="O13" s="435" t="s">
        <v>1042</v>
      </c>
    </row>
    <row r="14" spans="1:15" ht="62.25" customHeight="1" x14ac:dyDescent="0.2">
      <c r="A14" s="670"/>
      <c r="B14" s="670"/>
      <c r="C14" s="670"/>
      <c r="D14" s="687"/>
      <c r="E14" s="687"/>
      <c r="F14" s="687"/>
      <c r="G14" s="687"/>
      <c r="H14" s="687"/>
      <c r="I14" s="687"/>
      <c r="J14" s="682"/>
      <c r="K14" s="682"/>
      <c r="L14" s="434" t="s">
        <v>394</v>
      </c>
      <c r="M14" s="434" t="s">
        <v>1043</v>
      </c>
      <c r="N14" s="434" t="s">
        <v>1044</v>
      </c>
      <c r="O14" s="436"/>
    </row>
    <row r="15" spans="1:15" ht="25.5" customHeight="1" x14ac:dyDescent="0.2">
      <c r="A15" s="437">
        <v>1</v>
      </c>
      <c r="B15" s="437">
        <v>2</v>
      </c>
      <c r="C15" s="437">
        <v>3</v>
      </c>
      <c r="D15" s="437">
        <v>4</v>
      </c>
      <c r="E15" s="437">
        <v>5</v>
      </c>
      <c r="F15" s="437">
        <v>6</v>
      </c>
      <c r="G15" s="437">
        <v>7</v>
      </c>
      <c r="H15" s="437">
        <v>8</v>
      </c>
      <c r="I15" s="437">
        <v>9</v>
      </c>
      <c r="J15" s="437">
        <v>10</v>
      </c>
      <c r="K15" s="437">
        <v>11</v>
      </c>
      <c r="L15" s="437">
        <v>12</v>
      </c>
      <c r="M15" s="437">
        <v>13</v>
      </c>
      <c r="N15" s="437">
        <v>14</v>
      </c>
      <c r="O15" s="437">
        <v>15</v>
      </c>
    </row>
    <row r="16" spans="1:15" ht="17.25" customHeight="1" x14ac:dyDescent="0.2">
      <c r="A16" s="438"/>
      <c r="B16" s="42" t="s">
        <v>23</v>
      </c>
      <c r="C16" s="89"/>
      <c r="D16" s="89"/>
      <c r="E16" s="89"/>
      <c r="F16" s="89"/>
      <c r="G16" s="439"/>
      <c r="H16" s="440"/>
      <c r="I16" s="440"/>
      <c r="J16" s="439"/>
      <c r="K16" s="439"/>
      <c r="L16" s="439"/>
      <c r="M16" s="439"/>
      <c r="N16" s="439"/>
      <c r="O16" s="439"/>
    </row>
    <row r="17" spans="1:15" ht="49.5" customHeight="1" x14ac:dyDescent="0.2">
      <c r="A17" s="437">
        <v>1</v>
      </c>
      <c r="B17" s="441" t="s">
        <v>24</v>
      </c>
      <c r="C17" s="442">
        <f>'2022'!B5</f>
        <v>67.034000000000006</v>
      </c>
      <c r="D17" s="443">
        <f>'2022'!DO5</f>
        <v>0</v>
      </c>
      <c r="E17" s="443">
        <f>'2022'!DP5</f>
        <v>0</v>
      </c>
      <c r="F17" s="443">
        <f>'2022'!DQ5</f>
        <v>0</v>
      </c>
      <c r="G17" s="442">
        <f>'2022'!DR5</f>
        <v>0</v>
      </c>
      <c r="H17" s="442">
        <f>'2022'!DS5</f>
        <v>0</v>
      </c>
      <c r="I17" s="442">
        <f>'2022'!DT5</f>
        <v>0</v>
      </c>
      <c r="J17" s="428">
        <f t="shared" ref="J17:J80" si="0">IF(K17&gt;0,K17/F17*100,0)</f>
        <v>0</v>
      </c>
      <c r="K17" s="444">
        <f>'2022'!DX5</f>
        <v>0</v>
      </c>
      <c r="L17" s="444"/>
      <c r="M17" s="444"/>
      <c r="N17" s="444"/>
      <c r="O17" s="444"/>
    </row>
    <row r="18" spans="1:15" ht="33" customHeight="1" x14ac:dyDescent="0.2">
      <c r="A18" s="437">
        <v>2</v>
      </c>
      <c r="B18" s="445" t="s">
        <v>25</v>
      </c>
      <c r="C18" s="442">
        <f>'2022'!B6</f>
        <v>10.308</v>
      </c>
      <c r="D18" s="443">
        <f>'2022'!DO6</f>
        <v>1.010615</v>
      </c>
      <c r="E18" s="443">
        <f>'2022'!DP6</f>
        <v>1</v>
      </c>
      <c r="F18" s="443">
        <f>'2022'!DQ6</f>
        <v>1</v>
      </c>
      <c r="G18" s="442">
        <f>'2022'!DR6</f>
        <v>7.8985E-2</v>
      </c>
      <c r="H18" s="442">
        <f>'2022'!DS6</f>
        <v>7.8156000000000003E-2</v>
      </c>
      <c r="I18" s="442">
        <f>'2022'!DT6</f>
        <v>9.7012029491656965E-2</v>
      </c>
      <c r="J18" s="428">
        <f t="shared" si="0"/>
        <v>0</v>
      </c>
      <c r="K18" s="444">
        <f>'2022'!DX6</f>
        <v>0</v>
      </c>
      <c r="L18" s="444"/>
      <c r="M18" s="444"/>
      <c r="N18" s="444"/>
      <c r="O18" s="444"/>
    </row>
    <row r="19" spans="1:15" ht="17.25" customHeight="1" x14ac:dyDescent="0.2">
      <c r="A19" s="438"/>
      <c r="B19" s="89" t="s">
        <v>26</v>
      </c>
      <c r="C19" s="96"/>
      <c r="D19" s="446"/>
      <c r="E19" s="446"/>
      <c r="F19" s="446"/>
      <c r="G19" s="447"/>
      <c r="H19" s="447"/>
      <c r="I19" s="447"/>
      <c r="J19" s="460"/>
      <c r="K19" s="439"/>
      <c r="L19" s="439"/>
      <c r="M19" s="439"/>
      <c r="N19" s="439"/>
      <c r="O19" s="463"/>
    </row>
    <row r="20" spans="1:15" ht="48" customHeight="1" x14ac:dyDescent="0.2">
      <c r="A20" s="437">
        <v>3</v>
      </c>
      <c r="B20" s="441" t="s">
        <v>285</v>
      </c>
      <c r="C20" s="442">
        <f>'2022'!B8</f>
        <v>397.6</v>
      </c>
      <c r="D20" s="443">
        <f>'2022'!DO8</f>
        <v>6.473427</v>
      </c>
      <c r="E20" s="443">
        <f>'2022'!DP8</f>
        <v>12</v>
      </c>
      <c r="F20" s="443">
        <f>'2022'!DQ8</f>
        <v>11</v>
      </c>
      <c r="G20" s="442">
        <f>'2022'!DR8</f>
        <v>1.6281E-2</v>
      </c>
      <c r="H20" s="442">
        <f>'2022'!DS8</f>
        <v>3.0180999999999999E-2</v>
      </c>
      <c r="I20" s="442">
        <f>'2022'!DT8</f>
        <v>2.7665995975855128E-2</v>
      </c>
      <c r="J20" s="428">
        <f t="shared" si="0"/>
        <v>9.0909090909090917</v>
      </c>
      <c r="K20" s="444">
        <f>'2022'!DX8</f>
        <v>1</v>
      </c>
      <c r="L20" s="444"/>
      <c r="M20" s="444"/>
      <c r="N20" s="444"/>
      <c r="O20" s="444"/>
    </row>
    <row r="21" spans="1:15" ht="48" customHeight="1" x14ac:dyDescent="0.2">
      <c r="A21" s="437">
        <v>4</v>
      </c>
      <c r="B21" s="448" t="s">
        <v>28</v>
      </c>
      <c r="C21" s="442">
        <f>'2022'!B9</f>
        <v>236.4</v>
      </c>
      <c r="D21" s="443">
        <f>'2022'!DO9</f>
        <v>2.2926319999999998</v>
      </c>
      <c r="E21" s="443">
        <f>'2022'!DP9</f>
        <v>2</v>
      </c>
      <c r="F21" s="443">
        <f>'2022'!DQ9</f>
        <v>1</v>
      </c>
      <c r="G21" s="442">
        <f>'2022'!DR9</f>
        <v>9.698E-3</v>
      </c>
      <c r="H21" s="442">
        <f>'2022'!DS9</f>
        <v>8.4600000000000005E-3</v>
      </c>
      <c r="I21" s="442">
        <f>'2022'!DT9</f>
        <v>4.2301184433164128E-3</v>
      </c>
      <c r="J21" s="428">
        <f t="shared" si="0"/>
        <v>0</v>
      </c>
      <c r="K21" s="444">
        <f>'2022'!DX9</f>
        <v>0</v>
      </c>
      <c r="L21" s="444"/>
      <c r="M21" s="444"/>
      <c r="N21" s="444"/>
      <c r="O21" s="444"/>
    </row>
    <row r="22" spans="1:15" ht="17.25" customHeight="1" x14ac:dyDescent="0.2">
      <c r="A22" s="438"/>
      <c r="B22" s="89" t="s">
        <v>46</v>
      </c>
      <c r="C22" s="96"/>
      <c r="D22" s="446"/>
      <c r="E22" s="446"/>
      <c r="F22" s="446"/>
      <c r="G22" s="447"/>
      <c r="H22" s="447"/>
      <c r="I22" s="449"/>
      <c r="J22" s="460"/>
      <c r="K22" s="439"/>
      <c r="L22" s="439"/>
      <c r="M22" s="439"/>
      <c r="N22" s="439"/>
      <c r="O22" s="463"/>
    </row>
    <row r="23" spans="1:15" ht="48.75" customHeight="1" x14ac:dyDescent="0.2">
      <c r="A23" s="437">
        <v>5</v>
      </c>
      <c r="B23" s="441" t="s">
        <v>286</v>
      </c>
      <c r="C23" s="442">
        <f>'2022'!B11</f>
        <v>225.4</v>
      </c>
      <c r="D23" s="443">
        <f>'2022'!DO11</f>
        <v>31.332739</v>
      </c>
      <c r="E23" s="443">
        <f>'2022'!DP11</f>
        <v>32</v>
      </c>
      <c r="F23" s="443">
        <f>'2022'!DQ11</f>
        <v>25</v>
      </c>
      <c r="G23" s="442">
        <f>'2022'!DR11</f>
        <v>0.13900899999999999</v>
      </c>
      <c r="H23" s="442">
        <f>'2022'!DS11</f>
        <v>0.14197000000000001</v>
      </c>
      <c r="I23" s="442">
        <f>'2022'!DT11</f>
        <v>0.11091393078970718</v>
      </c>
      <c r="J23" s="428">
        <f t="shared" si="0"/>
        <v>8</v>
      </c>
      <c r="K23" s="444">
        <f>'2022'!DX11</f>
        <v>2</v>
      </c>
      <c r="L23" s="444"/>
      <c r="M23" s="444"/>
      <c r="N23" s="444"/>
      <c r="O23" s="444"/>
    </row>
    <row r="24" spans="1:15" ht="49.5" customHeight="1" x14ac:dyDescent="0.2">
      <c r="A24" s="437">
        <v>6</v>
      </c>
      <c r="B24" s="441" t="s">
        <v>48</v>
      </c>
      <c r="C24" s="442">
        <f>'2022'!B12</f>
        <v>358.7</v>
      </c>
      <c r="D24" s="443">
        <f>'2022'!DO12</f>
        <v>36.681435</v>
      </c>
      <c r="E24" s="443">
        <f>'2022'!DP12</f>
        <v>32</v>
      </c>
      <c r="F24" s="443">
        <f>'2022'!DQ12</f>
        <v>24</v>
      </c>
      <c r="G24" s="442">
        <f>'2022'!DR12</f>
        <v>0.10226200000000001</v>
      </c>
      <c r="H24" s="442">
        <f>'2022'!DS12</f>
        <v>8.9210999999999999E-2</v>
      </c>
      <c r="I24" s="442">
        <f>'2022'!DT12</f>
        <v>6.6908279899637588E-2</v>
      </c>
      <c r="J24" s="428">
        <f t="shared" si="0"/>
        <v>8.3333333333333321</v>
      </c>
      <c r="K24" s="444">
        <f>'2022'!DX12</f>
        <v>2</v>
      </c>
      <c r="L24" s="444"/>
      <c r="M24" s="444"/>
      <c r="N24" s="444"/>
      <c r="O24" s="444"/>
    </row>
    <row r="25" spans="1:15" ht="34.5" customHeight="1" x14ac:dyDescent="0.2">
      <c r="A25" s="437">
        <v>7</v>
      </c>
      <c r="B25" s="114" t="s">
        <v>50</v>
      </c>
      <c r="C25" s="442">
        <f>'2022'!B13</f>
        <v>57.56</v>
      </c>
      <c r="D25" s="443">
        <f>'2022'!DO13</f>
        <v>4.3795229999999998</v>
      </c>
      <c r="E25" s="443">
        <f>'2022'!DP13</f>
        <v>6</v>
      </c>
      <c r="F25" s="443">
        <f>'2022'!DQ13</f>
        <v>5</v>
      </c>
      <c r="G25" s="442">
        <f>'2022'!DR13</f>
        <v>7.6004000000000002E-2</v>
      </c>
      <c r="H25" s="442">
        <f>'2022'!DS13</f>
        <v>0.104127</v>
      </c>
      <c r="I25" s="442">
        <f>'2022'!DT13</f>
        <v>8.6865879082696315E-2</v>
      </c>
      <c r="J25" s="428">
        <f t="shared" si="0"/>
        <v>0</v>
      </c>
      <c r="K25" s="444">
        <f>'2022'!DX13</f>
        <v>0</v>
      </c>
      <c r="L25" s="444"/>
      <c r="M25" s="444"/>
      <c r="N25" s="444"/>
      <c r="O25" s="444"/>
    </row>
    <row r="26" spans="1:15" ht="49.5" customHeight="1" x14ac:dyDescent="0.2">
      <c r="A26" s="437">
        <v>8</v>
      </c>
      <c r="B26" s="114" t="s">
        <v>51</v>
      </c>
      <c r="C26" s="442">
        <f>'2022'!B14</f>
        <v>335.71</v>
      </c>
      <c r="D26" s="443">
        <f>'2022'!DO14</f>
        <v>18.606366999999999</v>
      </c>
      <c r="E26" s="443">
        <f>'2022'!DP14</f>
        <v>16</v>
      </c>
      <c r="F26" s="443">
        <f>'2022'!DQ14</f>
        <v>19</v>
      </c>
      <c r="G26" s="442">
        <f>'2022'!DR14</f>
        <v>4.8238999999999997E-2</v>
      </c>
      <c r="H26" s="442">
        <f>'2022'!DS14</f>
        <v>4.1481999999999998E-2</v>
      </c>
      <c r="I26" s="442">
        <f>'2022'!DT14</f>
        <v>5.6596467188942838E-2</v>
      </c>
      <c r="J26" s="428">
        <f t="shared" si="0"/>
        <v>5.2631578947368416</v>
      </c>
      <c r="K26" s="444">
        <f>'2022'!DX14</f>
        <v>1</v>
      </c>
      <c r="L26" s="444"/>
      <c r="M26" s="444"/>
      <c r="N26" s="444"/>
      <c r="O26" s="444"/>
    </row>
    <row r="27" spans="1:15" ht="49.5" customHeight="1" x14ac:dyDescent="0.2">
      <c r="A27" s="437">
        <v>9</v>
      </c>
      <c r="B27" s="104" t="s">
        <v>287</v>
      </c>
      <c r="C27" s="442">
        <f>'2022'!B15</f>
        <v>164.08600000000001</v>
      </c>
      <c r="D27" s="443">
        <f>'2022'!DO15</f>
        <v>7.3478190000000003</v>
      </c>
      <c r="E27" s="443">
        <f>'2022'!DP15</f>
        <v>9</v>
      </c>
      <c r="F27" s="443">
        <f>'2022'!DQ15</f>
        <v>10</v>
      </c>
      <c r="G27" s="442">
        <f>'2022'!DR15</f>
        <v>4.478E-2</v>
      </c>
      <c r="H27" s="442">
        <f>'2022'!DS15</f>
        <v>5.4849000000000002E-2</v>
      </c>
      <c r="I27" s="442">
        <f>'2022'!DT15</f>
        <v>6.0943651499823261E-2</v>
      </c>
      <c r="J27" s="428">
        <f t="shared" si="0"/>
        <v>10</v>
      </c>
      <c r="K27" s="444">
        <f>'2022'!DX15</f>
        <v>1</v>
      </c>
      <c r="L27" s="444"/>
      <c r="M27" s="444"/>
      <c r="N27" s="444"/>
      <c r="O27" s="444"/>
    </row>
    <row r="28" spans="1:15" ht="49.5" customHeight="1" x14ac:dyDescent="0.2">
      <c r="A28" s="437">
        <v>10</v>
      </c>
      <c r="B28" s="104" t="s">
        <v>288</v>
      </c>
      <c r="C28" s="442">
        <f>'2022'!B16</f>
        <v>371.93</v>
      </c>
      <c r="D28" s="443">
        <f>'2022'!DO16</f>
        <v>40.713935999999997</v>
      </c>
      <c r="E28" s="443">
        <f>'2022'!DP16</f>
        <v>42</v>
      </c>
      <c r="F28" s="443">
        <f>'2022'!DQ16</f>
        <v>39</v>
      </c>
      <c r="G28" s="442">
        <f>'2022'!DR16</f>
        <v>0.10946699999999999</v>
      </c>
      <c r="H28" s="442">
        <f>'2022'!DS16</f>
        <v>0.112924</v>
      </c>
      <c r="I28" s="442">
        <f>'2022'!DT16</f>
        <v>0.10485844110450891</v>
      </c>
      <c r="J28" s="428">
        <f t="shared" si="0"/>
        <v>7.6923076923076925</v>
      </c>
      <c r="K28" s="444">
        <f>'2022'!DX16</f>
        <v>3</v>
      </c>
      <c r="L28" s="444"/>
      <c r="M28" s="444"/>
      <c r="N28" s="444"/>
      <c r="O28" s="444"/>
    </row>
    <row r="29" spans="1:15" ht="49.5" customHeight="1" x14ac:dyDescent="0.2">
      <c r="A29" s="437">
        <v>11</v>
      </c>
      <c r="B29" s="104" t="s">
        <v>289</v>
      </c>
      <c r="C29" s="442">
        <f>'2022'!B17</f>
        <v>291.029</v>
      </c>
      <c r="D29" s="443">
        <f>'2022'!DO17</f>
        <v>40.995750000000001</v>
      </c>
      <c r="E29" s="443">
        <f>'2022'!DP17</f>
        <v>32</v>
      </c>
      <c r="F29" s="443">
        <f>'2022'!DQ17</f>
        <v>31</v>
      </c>
      <c r="G29" s="442">
        <f>'2022'!DR17</f>
        <v>0.14086499999999999</v>
      </c>
      <c r="H29" s="442">
        <f>'2022'!DS17</f>
        <v>0.109955</v>
      </c>
      <c r="I29" s="442">
        <f>'2022'!DT17</f>
        <v>0.10651859436688441</v>
      </c>
      <c r="J29" s="428">
        <f t="shared" si="0"/>
        <v>9.67741935483871</v>
      </c>
      <c r="K29" s="444">
        <f>'2022'!DX17</f>
        <v>3</v>
      </c>
      <c r="L29" s="444"/>
      <c r="M29" s="444"/>
      <c r="N29" s="444"/>
      <c r="O29" s="444"/>
    </row>
    <row r="30" spans="1:15" ht="49.5" customHeight="1" x14ac:dyDescent="0.2">
      <c r="A30" s="437">
        <v>12</v>
      </c>
      <c r="B30" s="104" t="s">
        <v>290</v>
      </c>
      <c r="C30" s="442">
        <f>'2022'!B18</f>
        <v>170.64400000000001</v>
      </c>
      <c r="D30" s="443">
        <f>'2022'!DO18</f>
        <v>22.497437999999999</v>
      </c>
      <c r="E30" s="443">
        <f>'2022'!DP18</f>
        <v>20</v>
      </c>
      <c r="F30" s="443">
        <f>'2022'!DQ18</f>
        <v>17</v>
      </c>
      <c r="G30" s="442">
        <f>'2022'!DR18</f>
        <v>0.13183800000000001</v>
      </c>
      <c r="H30" s="442">
        <f>'2022'!DS18</f>
        <v>0.117203</v>
      </c>
      <c r="I30" s="442">
        <f>'2022'!DT18</f>
        <v>9.9622606127376293E-2</v>
      </c>
      <c r="J30" s="428">
        <f t="shared" si="0"/>
        <v>5.8823529411764701</v>
      </c>
      <c r="K30" s="444">
        <f>'2022'!DX18</f>
        <v>1</v>
      </c>
      <c r="L30" s="444"/>
      <c r="M30" s="444"/>
      <c r="N30" s="444"/>
      <c r="O30" s="444"/>
    </row>
    <row r="31" spans="1:15" ht="30" customHeight="1" x14ac:dyDescent="0.2">
      <c r="A31" s="437">
        <v>13</v>
      </c>
      <c r="B31" s="104" t="s">
        <v>291</v>
      </c>
      <c r="C31" s="442">
        <f>'2022'!B19</f>
        <v>50</v>
      </c>
      <c r="D31" s="443">
        <f>'2022'!DO19</f>
        <v>0</v>
      </c>
      <c r="E31" s="443">
        <f>'2022'!DP19</f>
        <v>0</v>
      </c>
      <c r="F31" s="443">
        <f>'2022'!DQ19</f>
        <v>0</v>
      </c>
      <c r="G31" s="442">
        <f>'2022'!DR19</f>
        <v>0</v>
      </c>
      <c r="H31" s="442">
        <f>'2022'!DS19</f>
        <v>0</v>
      </c>
      <c r="I31" s="442">
        <f>'2022'!DT19</f>
        <v>0</v>
      </c>
      <c r="J31" s="428">
        <f t="shared" si="0"/>
        <v>0</v>
      </c>
      <c r="K31" s="444">
        <f>'2022'!DX19</f>
        <v>0</v>
      </c>
      <c r="L31" s="444"/>
      <c r="M31" s="444"/>
      <c r="N31" s="444"/>
      <c r="O31" s="444"/>
    </row>
    <row r="32" spans="1:15" ht="48.75" customHeight="1" x14ac:dyDescent="0.2">
      <c r="A32" s="450">
        <v>14</v>
      </c>
      <c r="B32" s="104" t="s">
        <v>408</v>
      </c>
      <c r="C32" s="442">
        <f>'2022'!B20</f>
        <v>434.36</v>
      </c>
      <c r="D32" s="688">
        <f>'2022'!DO20</f>
        <v>2.1572140000000002</v>
      </c>
      <c r="E32" s="688">
        <f>'2022'!DP20</f>
        <v>26</v>
      </c>
      <c r="F32" s="443">
        <f>'2022'!DQ20</f>
        <v>26</v>
      </c>
      <c r="G32" s="690">
        <f>'2022'!DR20</f>
        <v>0</v>
      </c>
      <c r="H32" s="690">
        <f>'2022'!DS20</f>
        <v>4.2121634319411662E-2</v>
      </c>
      <c r="I32" s="442">
        <f>'2022'!DT20</f>
        <v>5.9858182153052768E-2</v>
      </c>
      <c r="J32" s="428">
        <f t="shared" si="0"/>
        <v>7.6923076923076925</v>
      </c>
      <c r="K32" s="444">
        <f>'2022'!DX20</f>
        <v>2</v>
      </c>
      <c r="L32" s="444"/>
      <c r="M32" s="444"/>
      <c r="N32" s="444"/>
      <c r="O32" s="444"/>
    </row>
    <row r="33" spans="1:15" ht="47.25" x14ac:dyDescent="0.2">
      <c r="A33" s="438">
        <v>15</v>
      </c>
      <c r="B33" s="108" t="s">
        <v>409</v>
      </c>
      <c r="C33" s="442">
        <f>'2022'!B21</f>
        <v>182.9</v>
      </c>
      <c r="D33" s="689"/>
      <c r="E33" s="689"/>
      <c r="F33" s="443">
        <f>'2022'!DQ21</f>
        <v>0</v>
      </c>
      <c r="G33" s="691"/>
      <c r="H33" s="691"/>
      <c r="I33" s="442">
        <f>'2022'!DT21</f>
        <v>0</v>
      </c>
      <c r="J33" s="428">
        <f t="shared" si="0"/>
        <v>0</v>
      </c>
      <c r="K33" s="444">
        <f>'2022'!DX21</f>
        <v>0</v>
      </c>
      <c r="L33" s="455"/>
      <c r="M33" s="455"/>
      <c r="N33" s="455"/>
      <c r="O33" s="455"/>
    </row>
    <row r="34" spans="1:15" ht="30" customHeight="1" x14ac:dyDescent="0.2">
      <c r="A34" s="437"/>
      <c r="B34" s="89" t="s">
        <v>35</v>
      </c>
      <c r="C34" s="96"/>
      <c r="D34" s="446"/>
      <c r="E34" s="446"/>
      <c r="F34" s="446"/>
      <c r="G34" s="447"/>
      <c r="H34" s="447"/>
      <c r="I34" s="447"/>
      <c r="J34" s="428">
        <f t="shared" si="0"/>
        <v>0</v>
      </c>
      <c r="K34" s="439"/>
      <c r="L34" s="444"/>
      <c r="M34" s="444"/>
      <c r="N34" s="444"/>
      <c r="O34" s="444"/>
    </row>
    <row r="35" spans="1:15" ht="32.25" customHeight="1" x14ac:dyDescent="0.2">
      <c r="A35" s="437">
        <v>16</v>
      </c>
      <c r="B35" s="441" t="s">
        <v>36</v>
      </c>
      <c r="C35" s="442">
        <f>'2022'!B23</f>
        <v>8592.0195309999999</v>
      </c>
      <c r="D35" s="443">
        <f>'2022'!DO23</f>
        <v>218.35914600000001</v>
      </c>
      <c r="E35" s="443">
        <f>'2022'!DP23</f>
        <v>153</v>
      </c>
      <c r="F35" s="443">
        <f>'2022'!DQ23</f>
        <v>223</v>
      </c>
      <c r="G35" s="442">
        <f>'2022'!DR23</f>
        <v>2.5413999999999999E-2</v>
      </c>
      <c r="H35" s="442">
        <f>'2022'!DS23</f>
        <v>1.7807E-2</v>
      </c>
      <c r="I35" s="442">
        <f>'2022'!DT23</f>
        <v>2.595431716552973E-2</v>
      </c>
      <c r="J35" s="428">
        <f t="shared" si="0"/>
        <v>0</v>
      </c>
      <c r="K35" s="444">
        <f>'2022'!DX23</f>
        <v>0</v>
      </c>
      <c r="L35" s="444"/>
      <c r="M35" s="444"/>
      <c r="N35" s="444"/>
      <c r="O35" s="444"/>
    </row>
    <row r="36" spans="1:15" ht="17.25" customHeight="1" x14ac:dyDescent="0.2">
      <c r="A36" s="438">
        <v>17</v>
      </c>
      <c r="B36" s="456" t="s">
        <v>293</v>
      </c>
      <c r="C36" s="442">
        <f>'2022'!B24</f>
        <v>0</v>
      </c>
      <c r="D36" s="443">
        <f>'2022'!DO24</f>
        <v>0</v>
      </c>
      <c r="E36" s="443">
        <f>'2022'!DP24</f>
        <v>0</v>
      </c>
      <c r="F36" s="443">
        <f>'2022'!DQ24</f>
        <v>0</v>
      </c>
      <c r="G36" s="442">
        <f>'2022'!DR24</f>
        <v>0</v>
      </c>
      <c r="H36" s="442">
        <f>'2022'!DS24</f>
        <v>0</v>
      </c>
      <c r="I36" s="442">
        <f>'2022'!DT24</f>
        <v>0</v>
      </c>
      <c r="J36" s="460"/>
      <c r="K36" s="444">
        <f>'2022'!DX24</f>
        <v>0</v>
      </c>
      <c r="L36" s="439"/>
      <c r="M36" s="439"/>
      <c r="N36" s="439"/>
      <c r="O36" s="463"/>
    </row>
    <row r="37" spans="1:15" ht="30.75" customHeight="1" x14ac:dyDescent="0.2">
      <c r="A37" s="437"/>
      <c r="B37" s="89" t="s">
        <v>58</v>
      </c>
      <c r="C37" s="96"/>
      <c r="D37" s="446"/>
      <c r="E37" s="446"/>
      <c r="F37" s="446"/>
      <c r="G37" s="447"/>
      <c r="H37" s="447"/>
      <c r="I37" s="447"/>
      <c r="J37" s="428">
        <f t="shared" si="0"/>
        <v>0</v>
      </c>
      <c r="K37" s="457"/>
      <c r="L37" s="444"/>
      <c r="M37" s="444"/>
      <c r="N37" s="444"/>
      <c r="O37" s="444"/>
    </row>
    <row r="38" spans="1:15" ht="31.5" x14ac:dyDescent="0.2">
      <c r="A38" s="437">
        <v>18</v>
      </c>
      <c r="B38" s="458" t="s">
        <v>60</v>
      </c>
      <c r="C38" s="442">
        <f>'2022'!B26</f>
        <v>1576.173</v>
      </c>
      <c r="D38" s="443">
        <f>'2022'!DO26</f>
        <v>98.323265000000006</v>
      </c>
      <c r="E38" s="443">
        <f>'2022'!DP26</f>
        <v>116</v>
      </c>
      <c r="F38" s="443">
        <f>'2022'!DQ26</f>
        <v>110</v>
      </c>
      <c r="G38" s="442">
        <f>'2022'!DR26</f>
        <v>6.2384000000000002E-2</v>
      </c>
      <c r="H38" s="442">
        <f>'2022'!DS26</f>
        <v>7.3599999999999999E-2</v>
      </c>
      <c r="I38" s="442">
        <f>'2022'!DT26</f>
        <v>6.9789293434159835E-2</v>
      </c>
      <c r="J38" s="428">
        <f t="shared" si="0"/>
        <v>10</v>
      </c>
      <c r="K38" s="444">
        <f>'2022'!DX26</f>
        <v>11</v>
      </c>
      <c r="L38" s="444"/>
      <c r="M38" s="444"/>
      <c r="N38" s="444"/>
      <c r="O38" s="444"/>
    </row>
    <row r="39" spans="1:15" ht="47.25" customHeight="1" x14ac:dyDescent="0.2">
      <c r="A39" s="437">
        <v>19</v>
      </c>
      <c r="B39" s="458" t="s">
        <v>59</v>
      </c>
      <c r="C39" s="442">
        <f>'2022'!B27</f>
        <v>116.81</v>
      </c>
      <c r="D39" s="443">
        <f>'2022'!DO27</f>
        <v>3.904074</v>
      </c>
      <c r="E39" s="443">
        <f>'2022'!DP27</f>
        <v>4</v>
      </c>
      <c r="F39" s="443">
        <f>'2022'!DQ27</f>
        <v>5</v>
      </c>
      <c r="G39" s="442">
        <f>'2022'!DR27</f>
        <v>3.3422E-2</v>
      </c>
      <c r="H39" s="442">
        <f>'2022'!DS27</f>
        <v>3.4243999999999997E-2</v>
      </c>
      <c r="I39" s="442">
        <f>'2022'!DT27</f>
        <v>4.2804554404588649E-2</v>
      </c>
      <c r="J39" s="428">
        <f t="shared" si="0"/>
        <v>0</v>
      </c>
      <c r="K39" s="444">
        <f>'2022'!DX27</f>
        <v>0</v>
      </c>
      <c r="L39" s="444"/>
      <c r="M39" s="444"/>
      <c r="N39" s="444"/>
      <c r="O39" s="444"/>
    </row>
    <row r="40" spans="1:15" ht="30.75" customHeight="1" x14ac:dyDescent="0.2">
      <c r="A40" s="437">
        <v>20</v>
      </c>
      <c r="B40" s="458" t="s">
        <v>294</v>
      </c>
      <c r="C40" s="442">
        <f>'2022'!B28</f>
        <v>109.2</v>
      </c>
      <c r="D40" s="443">
        <f>'2022'!DO28</f>
        <v>16.347975000000002</v>
      </c>
      <c r="E40" s="443">
        <f>'2022'!DP28</f>
        <v>22</v>
      </c>
      <c r="F40" s="443">
        <f>'2022'!DQ28</f>
        <v>25</v>
      </c>
      <c r="G40" s="442">
        <f>'2022'!DR28</f>
        <v>0.149011</v>
      </c>
      <c r="H40" s="442">
        <f>'2022'!DS28</f>
        <v>0.20052900000000001</v>
      </c>
      <c r="I40" s="442">
        <f>'2022'!DT28</f>
        <v>0.22893772893772893</v>
      </c>
      <c r="J40" s="428">
        <f t="shared" si="0"/>
        <v>8</v>
      </c>
      <c r="K40" s="444">
        <f>'2022'!DX28</f>
        <v>2</v>
      </c>
      <c r="L40" s="444"/>
      <c r="M40" s="444"/>
      <c r="N40" s="444"/>
      <c r="O40" s="444"/>
    </row>
    <row r="41" spans="1:15" ht="31.5" x14ac:dyDescent="0.2">
      <c r="A41" s="438">
        <v>21</v>
      </c>
      <c r="B41" s="448" t="s">
        <v>62</v>
      </c>
      <c r="C41" s="442">
        <f>'2022'!B29</f>
        <v>395.2</v>
      </c>
      <c r="D41" s="443">
        <f>'2022'!DO29</f>
        <v>66.125953999999993</v>
      </c>
      <c r="E41" s="443">
        <f>'2022'!DP29</f>
        <v>58</v>
      </c>
      <c r="F41" s="443">
        <f>'2022'!DQ29</f>
        <v>51</v>
      </c>
      <c r="G41" s="442">
        <f>'2022'!DR29</f>
        <v>0.14796000000000001</v>
      </c>
      <c r="H41" s="442">
        <f>'2022'!DS29</f>
        <v>0.129778</v>
      </c>
      <c r="I41" s="442">
        <f>'2022'!DT29</f>
        <v>0.12904858299595143</v>
      </c>
      <c r="J41" s="428">
        <f t="shared" si="0"/>
        <v>9.8039215686274517</v>
      </c>
      <c r="K41" s="444">
        <f>'2022'!DX29</f>
        <v>5</v>
      </c>
      <c r="L41" s="439"/>
      <c r="M41" s="439"/>
      <c r="N41" s="439"/>
      <c r="O41" s="463"/>
    </row>
    <row r="42" spans="1:15" ht="15.75" x14ac:dyDescent="0.2">
      <c r="A42" s="437"/>
      <c r="B42" s="89" t="s">
        <v>63</v>
      </c>
      <c r="C42" s="96"/>
      <c r="D42" s="446"/>
      <c r="E42" s="446"/>
      <c r="F42" s="446"/>
      <c r="G42" s="447"/>
      <c r="H42" s="447"/>
      <c r="I42" s="447"/>
      <c r="J42" s="428"/>
      <c r="K42" s="457"/>
      <c r="L42" s="444"/>
      <c r="M42" s="444"/>
      <c r="N42" s="444"/>
      <c r="O42" s="444"/>
    </row>
    <row r="43" spans="1:15" ht="31.5" x14ac:dyDescent="0.2">
      <c r="A43" s="437">
        <v>22</v>
      </c>
      <c r="B43" s="458" t="s">
        <v>295</v>
      </c>
      <c r="C43" s="442">
        <f>'2022'!B31</f>
        <v>375.81700000000001</v>
      </c>
      <c r="D43" s="443">
        <f>'2022'!DO31</f>
        <v>16.498560000000001</v>
      </c>
      <c r="E43" s="443">
        <f>'2022'!DP31</f>
        <v>20</v>
      </c>
      <c r="F43" s="443">
        <f>'2022'!DQ31</f>
        <v>21</v>
      </c>
      <c r="G43" s="442">
        <f>'2022'!DR31</f>
        <v>4.4267000000000001E-2</v>
      </c>
      <c r="H43" s="442">
        <f>'2022'!DS31</f>
        <v>5.3661E-2</v>
      </c>
      <c r="I43" s="442">
        <f>'2022'!DT31</f>
        <v>5.5878259897769393E-2</v>
      </c>
      <c r="J43" s="428">
        <f t="shared" si="0"/>
        <v>9.5238095238095237</v>
      </c>
      <c r="K43" s="444">
        <f>'2022'!DX31</f>
        <v>2</v>
      </c>
      <c r="L43" s="444"/>
      <c r="M43" s="444"/>
      <c r="N43" s="444"/>
      <c r="O43" s="444"/>
    </row>
    <row r="44" spans="1:15" ht="48.75" customHeight="1" x14ac:dyDescent="0.2">
      <c r="A44" s="437">
        <v>23</v>
      </c>
      <c r="B44" s="458" t="s">
        <v>296</v>
      </c>
      <c r="C44" s="442">
        <f>'2022'!B32</f>
        <v>242.9</v>
      </c>
      <c r="D44" s="443">
        <f>'2022'!DO32</f>
        <v>2.6988759999999998</v>
      </c>
      <c r="E44" s="443">
        <f>'2022'!DP32</f>
        <v>2</v>
      </c>
      <c r="F44" s="443">
        <f>'2022'!DQ32</f>
        <v>3</v>
      </c>
      <c r="G44" s="442">
        <f>'2022'!DR32</f>
        <v>1.1110999999999999E-2</v>
      </c>
      <c r="H44" s="442">
        <f>'2022'!DS32</f>
        <v>8.234E-3</v>
      </c>
      <c r="I44" s="442">
        <f>'2022'!DT32</f>
        <v>1.2350761630300536E-2</v>
      </c>
      <c r="J44" s="428">
        <f t="shared" si="0"/>
        <v>0</v>
      </c>
      <c r="K44" s="444">
        <f>'2022'!DX32</f>
        <v>0</v>
      </c>
      <c r="L44" s="444"/>
      <c r="M44" s="444"/>
      <c r="N44" s="444"/>
      <c r="O44" s="444"/>
    </row>
    <row r="45" spans="1:15" ht="31.5" x14ac:dyDescent="0.2">
      <c r="A45" s="438">
        <v>24</v>
      </c>
      <c r="B45" s="458" t="s">
        <v>66</v>
      </c>
      <c r="C45" s="442">
        <f>'2022'!B33</f>
        <v>46.606000000000002</v>
      </c>
      <c r="D45" s="443">
        <f>'2022'!DO33</f>
        <v>1.4596880000000001</v>
      </c>
      <c r="E45" s="443">
        <f>'2022'!DP33</f>
        <v>1</v>
      </c>
      <c r="F45" s="443">
        <f>'2022'!DQ33</f>
        <v>2</v>
      </c>
      <c r="G45" s="442">
        <f>'2022'!DR33</f>
        <v>3.0925999999999999E-2</v>
      </c>
      <c r="H45" s="442">
        <f>'2022'!DS33</f>
        <v>2.1189E-2</v>
      </c>
      <c r="I45" s="442">
        <f>'2022'!DT33</f>
        <v>4.2912929665708276E-2</v>
      </c>
      <c r="J45" s="428">
        <f t="shared" si="0"/>
        <v>0</v>
      </c>
      <c r="K45" s="444">
        <f>'2022'!DX33</f>
        <v>0</v>
      </c>
      <c r="L45" s="439"/>
      <c r="M45" s="439"/>
      <c r="N45" s="439"/>
      <c r="O45" s="463"/>
    </row>
    <row r="46" spans="1:15" ht="15.75" x14ac:dyDescent="0.2">
      <c r="A46" s="437"/>
      <c r="B46" s="89" t="s">
        <v>67</v>
      </c>
      <c r="C46" s="96"/>
      <c r="D46" s="446"/>
      <c r="E46" s="446"/>
      <c r="F46" s="446"/>
      <c r="G46" s="447"/>
      <c r="H46" s="447"/>
      <c r="I46" s="447"/>
      <c r="J46" s="428"/>
      <c r="K46" s="457"/>
      <c r="L46" s="444"/>
      <c r="M46" s="444"/>
      <c r="N46" s="444"/>
      <c r="O46" s="444"/>
    </row>
    <row r="47" spans="1:15" ht="50.25" customHeight="1" x14ac:dyDescent="0.2">
      <c r="A47" s="437">
        <v>25</v>
      </c>
      <c r="B47" s="459" t="s">
        <v>297</v>
      </c>
      <c r="C47" s="442">
        <f>'2022'!B35</f>
        <v>399.13200000000001</v>
      </c>
      <c r="D47" s="443">
        <f>'2022'!DO35</f>
        <v>39.345387000000002</v>
      </c>
      <c r="E47" s="443">
        <f>'2022'!DP35</f>
        <v>35</v>
      </c>
      <c r="F47" s="443">
        <f>'2022'!DQ35</f>
        <v>20</v>
      </c>
      <c r="G47" s="442">
        <f>'2022'!DR35</f>
        <v>9.9211999999999995E-2</v>
      </c>
      <c r="H47" s="442">
        <f>'2022'!DS35</f>
        <v>8.7592000000000003E-2</v>
      </c>
      <c r="I47" s="442">
        <f>'2022'!DT35</f>
        <v>5.0108735957026744E-2</v>
      </c>
      <c r="J47" s="428">
        <f t="shared" si="0"/>
        <v>5</v>
      </c>
      <c r="K47" s="444">
        <f>'2022'!DX35</f>
        <v>1</v>
      </c>
      <c r="L47" s="444"/>
      <c r="M47" s="444"/>
      <c r="N47" s="444"/>
      <c r="O47" s="444"/>
    </row>
    <row r="48" spans="1:15" ht="31.5" x14ac:dyDescent="0.2">
      <c r="A48" s="438">
        <v>26</v>
      </c>
      <c r="B48" s="459" t="s">
        <v>298</v>
      </c>
      <c r="C48" s="442">
        <f>'2022'!B36</f>
        <v>162.821</v>
      </c>
      <c r="D48" s="443">
        <f>'2022'!DO36</f>
        <v>7.4827849999999998</v>
      </c>
      <c r="E48" s="443">
        <f>'2022'!DP36</f>
        <v>20</v>
      </c>
      <c r="F48" s="443">
        <f>'2022'!DQ36</f>
        <v>24</v>
      </c>
      <c r="G48" s="442">
        <f>'2022'!DR36</f>
        <v>4.5956999999999998E-2</v>
      </c>
      <c r="H48" s="442">
        <f>'2022'!DS36</f>
        <v>0.122834</v>
      </c>
      <c r="I48" s="442">
        <f>'2022'!DT36</f>
        <v>0.14740113376038719</v>
      </c>
      <c r="J48" s="428">
        <f t="shared" si="0"/>
        <v>4.1666666666666661</v>
      </c>
      <c r="K48" s="444">
        <f>'2022'!DX36</f>
        <v>1</v>
      </c>
      <c r="L48" s="439"/>
      <c r="M48" s="439"/>
      <c r="N48" s="439"/>
      <c r="O48" s="463"/>
    </row>
    <row r="49" spans="1:15" ht="15.75" x14ac:dyDescent="0.2">
      <c r="A49" s="437"/>
      <c r="B49" s="89" t="s">
        <v>70</v>
      </c>
      <c r="C49" s="447"/>
      <c r="D49" s="446"/>
      <c r="E49" s="446"/>
      <c r="F49" s="446"/>
      <c r="G49" s="447"/>
      <c r="H49" s="447"/>
      <c r="I49" s="447"/>
      <c r="J49" s="428"/>
      <c r="K49" s="457"/>
      <c r="L49" s="444"/>
      <c r="M49" s="444"/>
      <c r="N49" s="444"/>
      <c r="O49" s="444"/>
    </row>
    <row r="50" spans="1:15" ht="30" customHeight="1" x14ac:dyDescent="0.2">
      <c r="A50" s="437">
        <v>27</v>
      </c>
      <c r="B50" s="114" t="s">
        <v>77</v>
      </c>
      <c r="C50" s="442">
        <f>'2022'!B38</f>
        <v>7.1820000000000004</v>
      </c>
      <c r="D50" s="443">
        <f>'2022'!DO38</f>
        <v>0.23702999999999999</v>
      </c>
      <c r="E50" s="443">
        <f>'2022'!DP38</f>
        <v>0</v>
      </c>
      <c r="F50" s="443">
        <f>'2022'!DQ38</f>
        <v>1</v>
      </c>
      <c r="G50" s="442">
        <f>'2022'!DR38</f>
        <v>3.3002999999999998E-2</v>
      </c>
      <c r="H50" s="442">
        <f>'2022'!DS38</f>
        <v>0</v>
      </c>
      <c r="I50" s="442">
        <f>'2022'!DT38</f>
        <v>0.13923698134224449</v>
      </c>
      <c r="J50" s="428">
        <f t="shared" si="0"/>
        <v>0</v>
      </c>
      <c r="K50" s="444">
        <f>'2022'!DX38</f>
        <v>0</v>
      </c>
      <c r="L50" s="444"/>
      <c r="M50" s="444"/>
      <c r="N50" s="444"/>
      <c r="O50" s="444"/>
    </row>
    <row r="51" spans="1:15" ht="32.25" customHeight="1" x14ac:dyDescent="0.2">
      <c r="A51" s="437">
        <v>28</v>
      </c>
      <c r="B51" s="114" t="s">
        <v>76</v>
      </c>
      <c r="C51" s="442">
        <f>'2022'!B39</f>
        <v>11.596</v>
      </c>
      <c r="D51" s="443">
        <f>'2022'!DO39</f>
        <v>0.315023</v>
      </c>
      <c r="E51" s="443">
        <f>'2022'!DP39</f>
        <v>0</v>
      </c>
      <c r="F51" s="443">
        <f>'2022'!DQ39</f>
        <v>1</v>
      </c>
      <c r="G51" s="442">
        <f>'2022'!DR39</f>
        <v>2.7167E-2</v>
      </c>
      <c r="H51" s="442">
        <f>'2022'!DS39</f>
        <v>0</v>
      </c>
      <c r="I51" s="442">
        <f>'2022'!DT39</f>
        <v>8.6236633321835121E-2</v>
      </c>
      <c r="J51" s="428">
        <f t="shared" si="0"/>
        <v>0</v>
      </c>
      <c r="K51" s="444">
        <f>'2022'!DX39</f>
        <v>0</v>
      </c>
      <c r="L51" s="444"/>
      <c r="M51" s="444"/>
      <c r="N51" s="444"/>
      <c r="O51" s="444"/>
    </row>
    <row r="52" spans="1:15" ht="34.5" customHeight="1" x14ac:dyDescent="0.2">
      <c r="A52" s="437">
        <v>29</v>
      </c>
      <c r="B52" s="114" t="s">
        <v>75</v>
      </c>
      <c r="C52" s="442">
        <f>'2022'!B40</f>
        <v>16.03</v>
      </c>
      <c r="D52" s="443">
        <f>'2022'!DO40</f>
        <v>0.43425599999999998</v>
      </c>
      <c r="E52" s="443">
        <f>'2022'!DP40</f>
        <v>0</v>
      </c>
      <c r="F52" s="443">
        <f>'2022'!DQ40</f>
        <v>0</v>
      </c>
      <c r="G52" s="442">
        <f>'2022'!DR40</f>
        <v>2.7089999999999999E-2</v>
      </c>
      <c r="H52" s="442">
        <f>'2022'!DS40</f>
        <v>0</v>
      </c>
      <c r="I52" s="442">
        <f>'2022'!DT40</f>
        <v>0</v>
      </c>
      <c r="J52" s="428">
        <f t="shared" si="0"/>
        <v>0</v>
      </c>
      <c r="K52" s="444">
        <f>'2022'!DX40</f>
        <v>0</v>
      </c>
      <c r="L52" s="444"/>
      <c r="M52" s="444"/>
      <c r="N52" s="444"/>
      <c r="O52" s="444"/>
    </row>
    <row r="53" spans="1:15" ht="34.5" customHeight="1" x14ac:dyDescent="0.2">
      <c r="A53" s="437">
        <v>30</v>
      </c>
      <c r="B53" s="114" t="s">
        <v>410</v>
      </c>
      <c r="C53" s="442">
        <f>'2022'!B41</f>
        <v>7.9729999999999999</v>
      </c>
      <c r="D53" s="688">
        <f>'2022'!DO41</f>
        <v>3.9036620000000002</v>
      </c>
      <c r="E53" s="688">
        <f>'2022'!DP41</f>
        <v>3</v>
      </c>
      <c r="F53" s="443">
        <f>'2022'!DQ41</f>
        <v>0</v>
      </c>
      <c r="G53" s="690">
        <f>'2022'!DR41</f>
        <v>5.1095000000000002E-2</v>
      </c>
      <c r="H53" s="690">
        <f>'2022'!DS41</f>
        <v>3.9267000000000003E-2</v>
      </c>
      <c r="I53" s="442">
        <f>'2022'!DT41</f>
        <v>0</v>
      </c>
      <c r="J53" s="428">
        <f t="shared" si="0"/>
        <v>0</v>
      </c>
      <c r="K53" s="444">
        <f>'2022'!DX41</f>
        <v>0</v>
      </c>
      <c r="L53" s="444"/>
      <c r="M53" s="444"/>
      <c r="N53" s="444"/>
      <c r="O53" s="444"/>
    </row>
    <row r="54" spans="1:15" ht="34.5" customHeight="1" x14ac:dyDescent="0.2">
      <c r="A54" s="437">
        <v>31</v>
      </c>
      <c r="B54" s="114" t="s">
        <v>411</v>
      </c>
      <c r="C54" s="442">
        <f>'2022'!B42</f>
        <v>28.376999999999999</v>
      </c>
      <c r="D54" s="692"/>
      <c r="E54" s="692"/>
      <c r="F54" s="443">
        <f>'2022'!DQ42</f>
        <v>0</v>
      </c>
      <c r="G54" s="693"/>
      <c r="H54" s="693"/>
      <c r="I54" s="442">
        <f>'2022'!DT42</f>
        <v>0</v>
      </c>
      <c r="J54" s="428">
        <f t="shared" si="0"/>
        <v>0</v>
      </c>
      <c r="K54" s="444">
        <f>'2022'!DX42</f>
        <v>0</v>
      </c>
      <c r="L54" s="444"/>
      <c r="M54" s="444"/>
      <c r="N54" s="444"/>
      <c r="O54" s="444"/>
    </row>
    <row r="55" spans="1:15" ht="33.75" customHeight="1" x14ac:dyDescent="0.2">
      <c r="A55" s="437">
        <v>32</v>
      </c>
      <c r="B55" s="116" t="s">
        <v>412</v>
      </c>
      <c r="C55" s="442">
        <f>'2022'!B43</f>
        <v>36.741999999999997</v>
      </c>
      <c r="D55" s="689"/>
      <c r="E55" s="689"/>
      <c r="F55" s="443">
        <f>'2022'!DQ43</f>
        <v>0</v>
      </c>
      <c r="G55" s="691"/>
      <c r="H55" s="691"/>
      <c r="I55" s="442">
        <f>'2022'!DT43</f>
        <v>0</v>
      </c>
      <c r="J55" s="428">
        <f t="shared" si="0"/>
        <v>0</v>
      </c>
      <c r="K55" s="444">
        <f>'2022'!DX43</f>
        <v>0</v>
      </c>
      <c r="L55" s="444"/>
      <c r="M55" s="444"/>
      <c r="N55" s="444"/>
      <c r="O55" s="444"/>
    </row>
    <row r="56" spans="1:15" ht="33.75" customHeight="1" x14ac:dyDescent="0.2">
      <c r="A56" s="437">
        <v>33</v>
      </c>
      <c r="B56" s="458" t="s">
        <v>74</v>
      </c>
      <c r="C56" s="442">
        <f>'2022'!B44</f>
        <v>9.98</v>
      </c>
      <c r="D56" s="443">
        <f>'2022'!DO44</f>
        <v>0.80576700000000001</v>
      </c>
      <c r="E56" s="443">
        <f>'2022'!DP44</f>
        <v>0</v>
      </c>
      <c r="F56" s="443">
        <f>'2022'!DQ44</f>
        <v>0</v>
      </c>
      <c r="G56" s="442">
        <f>'2022'!DR44</f>
        <v>8.0738000000000004E-2</v>
      </c>
      <c r="H56" s="442">
        <f>'2022'!DS44</f>
        <v>0</v>
      </c>
      <c r="I56" s="442">
        <f>'2022'!DT44</f>
        <v>0</v>
      </c>
      <c r="J56" s="428">
        <f t="shared" si="0"/>
        <v>0</v>
      </c>
      <c r="K56" s="444">
        <f>'2022'!DX44</f>
        <v>0</v>
      </c>
      <c r="L56" s="444"/>
      <c r="M56" s="444"/>
      <c r="N56" s="444"/>
      <c r="O56" s="444"/>
    </row>
    <row r="57" spans="1:15" ht="31.5" x14ac:dyDescent="0.2">
      <c r="A57" s="437">
        <v>34</v>
      </c>
      <c r="B57" s="114" t="s">
        <v>300</v>
      </c>
      <c r="C57" s="442">
        <f>'2022'!B45</f>
        <v>9.44</v>
      </c>
      <c r="D57" s="443">
        <f>'2022'!DO45</f>
        <v>0.45871699999999999</v>
      </c>
      <c r="E57" s="443">
        <f>'2022'!DP45</f>
        <v>0</v>
      </c>
      <c r="F57" s="443">
        <f>'2022'!DQ45</f>
        <v>0</v>
      </c>
      <c r="G57" s="442">
        <f>'2022'!DR45</f>
        <v>4.1758999999999998E-2</v>
      </c>
      <c r="H57" s="442">
        <f>'2022'!DS45</f>
        <v>0</v>
      </c>
      <c r="I57" s="442">
        <f>'2022'!DT45</f>
        <v>0</v>
      </c>
      <c r="J57" s="428">
        <f t="shared" si="0"/>
        <v>0</v>
      </c>
      <c r="K57" s="444">
        <f>'2022'!DX45</f>
        <v>0</v>
      </c>
      <c r="L57" s="444"/>
      <c r="M57" s="444"/>
      <c r="N57" s="444"/>
      <c r="O57" s="444"/>
    </row>
    <row r="58" spans="1:15" ht="78.75" x14ac:dyDescent="0.2">
      <c r="A58" s="437">
        <v>35</v>
      </c>
      <c r="B58" s="458" t="s">
        <v>71</v>
      </c>
      <c r="C58" s="442">
        <f>'2022'!B46</f>
        <v>51.08</v>
      </c>
      <c r="D58" s="443">
        <f>'2022'!DO46</f>
        <v>20.219324</v>
      </c>
      <c r="E58" s="443">
        <f>'2022'!DP46</f>
        <v>19</v>
      </c>
      <c r="F58" s="443">
        <f>'2022'!DQ46</f>
        <v>24</v>
      </c>
      <c r="G58" s="442">
        <f>'2022'!DR46</f>
        <v>0.37099700000000002</v>
      </c>
      <c r="H58" s="442">
        <f>'2022'!DS46</f>
        <v>0.34862399999999999</v>
      </c>
      <c r="I58" s="442">
        <f>'2022'!DT46</f>
        <v>0.46985121378230227</v>
      </c>
      <c r="J58" s="428">
        <f t="shared" si="0"/>
        <v>8.3333333333333321</v>
      </c>
      <c r="K58" s="444">
        <f>'2022'!DX46</f>
        <v>2</v>
      </c>
      <c r="L58" s="444"/>
      <c r="M58" s="444"/>
      <c r="N58" s="444"/>
      <c r="O58" s="444"/>
    </row>
    <row r="59" spans="1:15" ht="112.5" customHeight="1" x14ac:dyDescent="0.2">
      <c r="A59" s="437">
        <v>36</v>
      </c>
      <c r="B59" s="57" t="s">
        <v>301</v>
      </c>
      <c r="C59" s="442">
        <f>'2022'!B47</f>
        <v>115.1</v>
      </c>
      <c r="D59" s="443">
        <f>'2022'!DO47</f>
        <v>45.194797999999999</v>
      </c>
      <c r="E59" s="443">
        <f>'2022'!DP47</f>
        <v>29</v>
      </c>
      <c r="F59" s="443">
        <f>'2022'!DQ47</f>
        <v>26</v>
      </c>
      <c r="G59" s="442">
        <f>'2022'!DR47</f>
        <v>0.37662299999999999</v>
      </c>
      <c r="H59" s="442">
        <f>'2022'!DS47</f>
        <v>0.24166699999999999</v>
      </c>
      <c r="I59" s="442">
        <f>'2022'!DT47</f>
        <v>0.22589052997393572</v>
      </c>
      <c r="J59" s="428">
        <f t="shared" si="0"/>
        <v>7.6923076923076925</v>
      </c>
      <c r="K59" s="444">
        <f>'2022'!DX47</f>
        <v>2</v>
      </c>
      <c r="L59" s="444"/>
      <c r="M59" s="444"/>
      <c r="N59" s="444"/>
      <c r="O59" s="444"/>
    </row>
    <row r="60" spans="1:15" ht="51.75" customHeight="1" x14ac:dyDescent="0.2">
      <c r="A60" s="437">
        <v>37</v>
      </c>
      <c r="B60" s="458" t="s">
        <v>72</v>
      </c>
      <c r="C60" s="442">
        <f>'2022'!B48</f>
        <v>120.515</v>
      </c>
      <c r="D60" s="443">
        <f>'2022'!DO48</f>
        <v>0.54409200000000002</v>
      </c>
      <c r="E60" s="443">
        <f>'2022'!DP48</f>
        <v>0</v>
      </c>
      <c r="F60" s="443">
        <f>'2022'!DQ48</f>
        <v>5</v>
      </c>
      <c r="G60" s="442">
        <f>'2022'!DR48</f>
        <v>4.5149999999999999E-3</v>
      </c>
      <c r="H60" s="442">
        <f>'2022'!DS48</f>
        <v>0</v>
      </c>
      <c r="I60" s="442">
        <f>'2022'!DT48</f>
        <v>4.1488611376177237E-2</v>
      </c>
      <c r="J60" s="428">
        <f t="shared" si="0"/>
        <v>0</v>
      </c>
      <c r="K60" s="444">
        <f>'2022'!DX48</f>
        <v>0</v>
      </c>
      <c r="L60" s="444"/>
      <c r="M60" s="444"/>
      <c r="N60" s="444"/>
      <c r="O60" s="444"/>
    </row>
    <row r="61" spans="1:15" ht="48" customHeight="1" x14ac:dyDescent="0.2">
      <c r="A61" s="438">
        <v>38</v>
      </c>
      <c r="B61" s="458" t="s">
        <v>302</v>
      </c>
      <c r="C61" s="442">
        <f>'2022'!B49</f>
        <v>214.8</v>
      </c>
      <c r="D61" s="443">
        <f>'2022'!DO49</f>
        <v>10.74466</v>
      </c>
      <c r="E61" s="443">
        <f>'2022'!DP49</f>
        <v>11</v>
      </c>
      <c r="F61" s="443">
        <f>'2022'!DQ49</f>
        <v>18</v>
      </c>
      <c r="G61" s="442">
        <f>'2022'!DR49</f>
        <v>4.8640000000000003E-2</v>
      </c>
      <c r="H61" s="442">
        <f>'2022'!DS49</f>
        <v>5.2256999999999998E-2</v>
      </c>
      <c r="I61" s="442">
        <f>'2022'!DT49</f>
        <v>8.3798882681564241E-2</v>
      </c>
      <c r="J61" s="428">
        <f t="shared" si="0"/>
        <v>5.5555555555555554</v>
      </c>
      <c r="K61" s="444">
        <f>'2022'!DX49</f>
        <v>1</v>
      </c>
      <c r="L61" s="439"/>
      <c r="M61" s="439"/>
      <c r="N61" s="439"/>
      <c r="O61" s="463"/>
    </row>
    <row r="62" spans="1:15" ht="15.75" x14ac:dyDescent="0.2">
      <c r="A62" s="437"/>
      <c r="B62" s="89" t="s">
        <v>83</v>
      </c>
      <c r="C62" s="447"/>
      <c r="D62" s="446"/>
      <c r="E62" s="446"/>
      <c r="F62" s="446"/>
      <c r="G62" s="447"/>
      <c r="H62" s="447"/>
      <c r="I62" s="447"/>
      <c r="J62" s="428">
        <f t="shared" si="0"/>
        <v>0</v>
      </c>
      <c r="K62" s="457"/>
      <c r="L62" s="444"/>
      <c r="M62" s="444"/>
      <c r="N62" s="444"/>
      <c r="O62" s="444"/>
    </row>
    <row r="63" spans="1:15" ht="68.25" customHeight="1" x14ac:dyDescent="0.2">
      <c r="A63" s="437">
        <v>39</v>
      </c>
      <c r="B63" s="458" t="s">
        <v>303</v>
      </c>
      <c r="C63" s="461">
        <f>'2022'!B51</f>
        <v>299.10000000000002</v>
      </c>
      <c r="D63" s="443">
        <f>'2022'!DO51</f>
        <v>22.831232</v>
      </c>
      <c r="E63" s="443">
        <f>'2022'!DP51</f>
        <v>22</v>
      </c>
      <c r="F63" s="443">
        <f>'2022'!DQ51</f>
        <v>25</v>
      </c>
      <c r="G63" s="442">
        <f>'2022'!DR51</f>
        <v>7.6358999999999996E-2</v>
      </c>
      <c r="H63" s="442">
        <f>'2022'!DS51</f>
        <v>7.3562000000000002E-2</v>
      </c>
      <c r="I63" s="442">
        <f>'2022'!DT51</f>
        <v>8.3584085590103635E-2</v>
      </c>
      <c r="J63" s="428">
        <f t="shared" si="0"/>
        <v>8</v>
      </c>
      <c r="K63" s="444">
        <f>'2022'!DX51</f>
        <v>2</v>
      </c>
      <c r="L63" s="444"/>
      <c r="M63" s="444"/>
      <c r="N63" s="444"/>
      <c r="O63" s="444"/>
    </row>
    <row r="64" spans="1:15" ht="31.5" x14ac:dyDescent="0.2">
      <c r="A64" s="437">
        <v>40</v>
      </c>
      <c r="B64" s="458" t="s">
        <v>87</v>
      </c>
      <c r="C64" s="442">
        <f>'2022'!B52</f>
        <v>1577</v>
      </c>
      <c r="D64" s="443">
        <f>'2022'!DO52</f>
        <v>0</v>
      </c>
      <c r="E64" s="443">
        <f>'2022'!DP52</f>
        <v>5</v>
      </c>
      <c r="F64" s="443">
        <f>'2022'!DQ52</f>
        <v>8</v>
      </c>
      <c r="G64" s="442">
        <f>'2022'!DR52</f>
        <v>0</v>
      </c>
      <c r="H64" s="442">
        <f>'2022'!DS52</f>
        <v>3.1710000000000002E-3</v>
      </c>
      <c r="I64" s="442">
        <f>'2022'!DT52</f>
        <v>5.0729232720355105E-3</v>
      </c>
      <c r="J64" s="428">
        <f t="shared" si="0"/>
        <v>0</v>
      </c>
      <c r="K64" s="444">
        <f>'2022'!DX52</f>
        <v>0</v>
      </c>
      <c r="L64" s="444"/>
      <c r="M64" s="444"/>
      <c r="N64" s="444"/>
      <c r="O64" s="444"/>
    </row>
    <row r="65" spans="1:15" ht="63" x14ac:dyDescent="0.2">
      <c r="A65" s="437">
        <v>41</v>
      </c>
      <c r="B65" s="458" t="s">
        <v>304</v>
      </c>
      <c r="C65" s="442">
        <f>'2022'!B53</f>
        <v>585.35</v>
      </c>
      <c r="D65" s="443">
        <f>'2022'!DO53</f>
        <v>50.671131000000003</v>
      </c>
      <c r="E65" s="443">
        <f>'2022'!DP53</f>
        <v>35</v>
      </c>
      <c r="F65" s="443">
        <f>'2022'!DQ53</f>
        <v>29</v>
      </c>
      <c r="G65" s="442">
        <f>'2022'!DR53</f>
        <v>8.5885000000000003E-2</v>
      </c>
      <c r="H65" s="442">
        <f>'2022'!DS53</f>
        <v>5.9469000000000001E-2</v>
      </c>
      <c r="I65" s="442">
        <f>'2022'!DT53</f>
        <v>4.9543008456479028E-2</v>
      </c>
      <c r="J65" s="428">
        <f t="shared" si="0"/>
        <v>6.8965517241379306</v>
      </c>
      <c r="K65" s="444">
        <f>'2022'!DX53</f>
        <v>2</v>
      </c>
      <c r="L65" s="444"/>
      <c r="M65" s="444"/>
      <c r="N65" s="444"/>
      <c r="O65" s="444"/>
    </row>
    <row r="66" spans="1:15" ht="48" customHeight="1" x14ac:dyDescent="0.2">
      <c r="A66" s="437">
        <v>42</v>
      </c>
      <c r="B66" s="448" t="s">
        <v>305</v>
      </c>
      <c r="C66" s="442">
        <f>'2022'!B54</f>
        <v>399</v>
      </c>
      <c r="D66" s="443">
        <f>'2022'!DO54</f>
        <v>23.316970999999999</v>
      </c>
      <c r="E66" s="443">
        <f>'2022'!DP54</f>
        <v>19</v>
      </c>
      <c r="F66" s="443">
        <f>'2022'!DQ54</f>
        <v>15</v>
      </c>
      <c r="G66" s="442">
        <f>'2022'!DR54</f>
        <v>5.8443000000000002E-2</v>
      </c>
      <c r="H66" s="442">
        <f>'2022'!DS54</f>
        <v>4.7622999999999999E-2</v>
      </c>
      <c r="I66" s="442">
        <f>'2022'!DT54</f>
        <v>3.7593984962406013E-2</v>
      </c>
      <c r="J66" s="428">
        <f t="shared" si="0"/>
        <v>6.666666666666667</v>
      </c>
      <c r="K66" s="444">
        <f>'2022'!DX54</f>
        <v>1</v>
      </c>
      <c r="L66" s="444"/>
      <c r="M66" s="444"/>
      <c r="N66" s="444"/>
      <c r="O66" s="444"/>
    </row>
    <row r="67" spans="1:15" ht="34.5" customHeight="1" x14ac:dyDescent="0.2">
      <c r="A67" s="438">
        <v>43</v>
      </c>
      <c r="B67" s="456" t="s">
        <v>293</v>
      </c>
      <c r="C67" s="442">
        <f>'2022'!B55</f>
        <v>0</v>
      </c>
      <c r="D67" s="443">
        <f>'2022'!DO55</f>
        <v>0</v>
      </c>
      <c r="E67" s="443">
        <f>'2022'!DP55</f>
        <v>0</v>
      </c>
      <c r="F67" s="443">
        <f>'2022'!DQ55</f>
        <v>0</v>
      </c>
      <c r="G67" s="442">
        <f>'2022'!DR55</f>
        <v>0</v>
      </c>
      <c r="H67" s="442">
        <f>'2022'!DS55</f>
        <v>0</v>
      </c>
      <c r="I67" s="442">
        <f>'2022'!DT55</f>
        <v>0</v>
      </c>
      <c r="J67" s="460">
        <f t="shared" si="0"/>
        <v>0</v>
      </c>
      <c r="K67" s="444">
        <f>'2022'!DX55</f>
        <v>0</v>
      </c>
      <c r="L67" s="439"/>
      <c r="M67" s="439"/>
      <c r="N67" s="439"/>
      <c r="O67" s="463"/>
    </row>
    <row r="68" spans="1:15" ht="15.75" x14ac:dyDescent="0.2">
      <c r="A68" s="437"/>
      <c r="B68" s="89" t="s">
        <v>88</v>
      </c>
      <c r="C68" s="447"/>
      <c r="D68" s="446"/>
      <c r="E68" s="446"/>
      <c r="F68" s="446"/>
      <c r="G68" s="447"/>
      <c r="H68" s="447"/>
      <c r="I68" s="447"/>
      <c r="J68" s="428"/>
      <c r="K68" s="457"/>
      <c r="L68" s="444"/>
      <c r="M68" s="444"/>
      <c r="N68" s="444"/>
      <c r="O68" s="444"/>
    </row>
    <row r="69" spans="1:15" ht="31.5" x14ac:dyDescent="0.2">
      <c r="A69" s="437">
        <v>44</v>
      </c>
      <c r="B69" s="170" t="s">
        <v>413</v>
      </c>
      <c r="C69" s="442">
        <f>'2022'!B57</f>
        <v>1064.22</v>
      </c>
      <c r="D69" s="688">
        <f>'2022'!DO57</f>
        <v>0</v>
      </c>
      <c r="E69" s="688">
        <f>'2022'!DP57</f>
        <v>0</v>
      </c>
      <c r="F69" s="443">
        <f>'2022'!DQ57</f>
        <v>0</v>
      </c>
      <c r="G69" s="690">
        <f>'2022'!DR57</f>
        <v>0</v>
      </c>
      <c r="H69" s="690">
        <f>'2022'!DS57</f>
        <v>0</v>
      </c>
      <c r="I69" s="442">
        <f>'2022'!DT57</f>
        <v>0</v>
      </c>
      <c r="J69" s="428">
        <f t="shared" si="0"/>
        <v>0</v>
      </c>
      <c r="K69" s="444">
        <f>'2022'!DX57</f>
        <v>0</v>
      </c>
      <c r="L69" s="444"/>
      <c r="M69" s="444"/>
      <c r="N69" s="444"/>
      <c r="O69" s="444"/>
    </row>
    <row r="70" spans="1:15" ht="31.5" x14ac:dyDescent="0.2">
      <c r="A70" s="437">
        <v>45</v>
      </c>
      <c r="B70" s="170" t="s">
        <v>414</v>
      </c>
      <c r="C70" s="442">
        <f>'2022'!B58</f>
        <v>2277.59</v>
      </c>
      <c r="D70" s="692"/>
      <c r="E70" s="692"/>
      <c r="F70" s="443">
        <f>'2022'!DQ58</f>
        <v>0</v>
      </c>
      <c r="G70" s="693"/>
      <c r="H70" s="693"/>
      <c r="I70" s="442">
        <f>'2022'!DT58</f>
        <v>0</v>
      </c>
      <c r="J70" s="428">
        <f t="shared" si="0"/>
        <v>0</v>
      </c>
      <c r="K70" s="444">
        <f>'2022'!DX58</f>
        <v>0</v>
      </c>
      <c r="L70" s="444"/>
      <c r="M70" s="444"/>
      <c r="N70" s="444"/>
      <c r="O70" s="444"/>
    </row>
    <row r="71" spans="1:15" ht="42.75" customHeight="1" x14ac:dyDescent="0.2">
      <c r="A71" s="437">
        <v>46</v>
      </c>
      <c r="B71" s="118" t="s">
        <v>415</v>
      </c>
      <c r="C71" s="461">
        <f>'2022'!B59</f>
        <v>6270.68</v>
      </c>
      <c r="D71" s="689"/>
      <c r="E71" s="689"/>
      <c r="F71" s="443">
        <f>'2022'!DQ59</f>
        <v>77</v>
      </c>
      <c r="G71" s="691"/>
      <c r="H71" s="691"/>
      <c r="I71" s="442">
        <f>'2022'!DT59</f>
        <v>1.2279370020476247E-2</v>
      </c>
      <c r="J71" s="428">
        <f t="shared" si="0"/>
        <v>3.8961038961038961</v>
      </c>
      <c r="K71" s="444">
        <f>'2022'!DX59</f>
        <v>3</v>
      </c>
      <c r="L71" s="444"/>
      <c r="M71" s="444"/>
      <c r="N71" s="444"/>
      <c r="O71" s="444"/>
    </row>
    <row r="72" spans="1:15" ht="47.25" customHeight="1" x14ac:dyDescent="0.2">
      <c r="A72" s="437">
        <v>47</v>
      </c>
      <c r="B72" s="458" t="s">
        <v>89</v>
      </c>
      <c r="C72" s="442">
        <f>'2022'!B60</f>
        <v>644</v>
      </c>
      <c r="D72" s="443">
        <f>'2022'!DO60</f>
        <v>0</v>
      </c>
      <c r="E72" s="443">
        <f>'2022'!DP60</f>
        <v>0</v>
      </c>
      <c r="F72" s="443">
        <f>'2022'!DQ60</f>
        <v>0</v>
      </c>
      <c r="G72" s="442">
        <f>'2022'!DR60</f>
        <v>0</v>
      </c>
      <c r="H72" s="442">
        <f>'2022'!DS60</f>
        <v>0</v>
      </c>
      <c r="I72" s="442">
        <f>'2022'!DT60</f>
        <v>0</v>
      </c>
      <c r="J72" s="428">
        <f t="shared" si="0"/>
        <v>0</v>
      </c>
      <c r="K72" s="444">
        <f>'2022'!DX60</f>
        <v>0</v>
      </c>
      <c r="L72" s="444"/>
      <c r="M72" s="444"/>
      <c r="N72" s="444"/>
      <c r="O72" s="444"/>
    </row>
    <row r="73" spans="1:15" ht="47.25" customHeight="1" x14ac:dyDescent="0.2">
      <c r="A73" s="437">
        <v>48</v>
      </c>
      <c r="B73" s="116" t="s">
        <v>416</v>
      </c>
      <c r="C73" s="442">
        <f>'2022'!B61</f>
        <v>21.48</v>
      </c>
      <c r="D73" s="688">
        <f>'2022'!DO61</f>
        <v>0</v>
      </c>
      <c r="E73" s="688">
        <f>'2022'!DP61</f>
        <v>0</v>
      </c>
      <c r="F73" s="443">
        <f>'2022'!DQ61</f>
        <v>0</v>
      </c>
      <c r="G73" s="690">
        <f>'2022'!DR61</f>
        <v>0</v>
      </c>
      <c r="H73" s="690">
        <f>'2022'!DS61</f>
        <v>0</v>
      </c>
      <c r="I73" s="442">
        <f>'2022'!DT61</f>
        <v>0</v>
      </c>
      <c r="J73" s="428">
        <f t="shared" si="0"/>
        <v>0</v>
      </c>
      <c r="K73" s="444">
        <f>'2022'!DX61</f>
        <v>0</v>
      </c>
      <c r="L73" s="444"/>
      <c r="M73" s="444"/>
      <c r="N73" s="444"/>
      <c r="O73" s="444"/>
    </row>
    <row r="74" spans="1:15" ht="47.25" customHeight="1" x14ac:dyDescent="0.2">
      <c r="A74" s="437">
        <v>49</v>
      </c>
      <c r="B74" s="116" t="s">
        <v>417</v>
      </c>
      <c r="C74" s="442">
        <f>'2022'!B62</f>
        <v>75.91</v>
      </c>
      <c r="D74" s="692"/>
      <c r="E74" s="692"/>
      <c r="F74" s="443">
        <f>'2022'!DQ62</f>
        <v>0</v>
      </c>
      <c r="G74" s="693"/>
      <c r="H74" s="693"/>
      <c r="I74" s="442">
        <f>'2022'!DT62</f>
        <v>0</v>
      </c>
      <c r="J74" s="428">
        <f t="shared" si="0"/>
        <v>0</v>
      </c>
      <c r="K74" s="444">
        <f>'2022'!DX62</f>
        <v>0</v>
      </c>
      <c r="L74" s="444"/>
      <c r="M74" s="444"/>
      <c r="N74" s="444"/>
      <c r="O74" s="444"/>
    </row>
    <row r="75" spans="1:15" ht="47.25" customHeight="1" x14ac:dyDescent="0.2">
      <c r="A75" s="437">
        <v>50</v>
      </c>
      <c r="B75" s="116" t="s">
        <v>418</v>
      </c>
      <c r="C75" s="442">
        <f>'2022'!B63</f>
        <v>40.04</v>
      </c>
      <c r="D75" s="692"/>
      <c r="E75" s="692"/>
      <c r="F75" s="443">
        <f>'2022'!DQ63</f>
        <v>0</v>
      </c>
      <c r="G75" s="693"/>
      <c r="H75" s="693"/>
      <c r="I75" s="442">
        <f>'2022'!DT63</f>
        <v>0</v>
      </c>
      <c r="J75" s="428">
        <f t="shared" si="0"/>
        <v>0</v>
      </c>
      <c r="K75" s="444">
        <f>'2022'!DX63</f>
        <v>0</v>
      </c>
      <c r="L75" s="444"/>
      <c r="M75" s="444"/>
      <c r="N75" s="444"/>
      <c r="O75" s="444"/>
    </row>
    <row r="76" spans="1:15" ht="47.25" customHeight="1" x14ac:dyDescent="0.2">
      <c r="A76" s="437">
        <v>51</v>
      </c>
      <c r="B76" s="116" t="s">
        <v>419</v>
      </c>
      <c r="C76" s="442">
        <f>'2022'!B64</f>
        <v>15.12</v>
      </c>
      <c r="D76" s="692"/>
      <c r="E76" s="692"/>
      <c r="F76" s="443">
        <f>'2022'!DQ64</f>
        <v>0</v>
      </c>
      <c r="G76" s="693"/>
      <c r="H76" s="693"/>
      <c r="I76" s="442">
        <f>'2022'!DT64</f>
        <v>0</v>
      </c>
      <c r="J76" s="428">
        <f t="shared" si="0"/>
        <v>0</v>
      </c>
      <c r="K76" s="444">
        <f>'2022'!DX64</f>
        <v>0</v>
      </c>
      <c r="L76" s="444"/>
      <c r="M76" s="444"/>
      <c r="N76" s="444"/>
      <c r="O76" s="444"/>
    </row>
    <row r="77" spans="1:15" ht="47.25" customHeight="1" x14ac:dyDescent="0.2">
      <c r="A77" s="437">
        <v>52</v>
      </c>
      <c r="B77" s="116" t="s">
        <v>420</v>
      </c>
      <c r="C77" s="442">
        <f>'2022'!B65</f>
        <v>38.659999999999997</v>
      </c>
      <c r="D77" s="692"/>
      <c r="E77" s="692"/>
      <c r="F77" s="443">
        <f>'2022'!DQ65</f>
        <v>0</v>
      </c>
      <c r="G77" s="693"/>
      <c r="H77" s="693"/>
      <c r="I77" s="442">
        <f>'2022'!DT65</f>
        <v>0</v>
      </c>
      <c r="J77" s="428">
        <f t="shared" si="0"/>
        <v>0</v>
      </c>
      <c r="K77" s="444">
        <f>'2022'!DX65</f>
        <v>0</v>
      </c>
      <c r="L77" s="444"/>
      <c r="M77" s="444"/>
      <c r="N77" s="444"/>
      <c r="O77" s="444"/>
    </row>
    <row r="78" spans="1:15" ht="47.25" customHeight="1" x14ac:dyDescent="0.2">
      <c r="A78" s="437">
        <v>53</v>
      </c>
      <c r="B78" s="116" t="s">
        <v>421</v>
      </c>
      <c r="C78" s="442">
        <f>'2022'!B66</f>
        <v>19.22</v>
      </c>
      <c r="D78" s="692"/>
      <c r="E78" s="692"/>
      <c r="F78" s="443">
        <f>'2022'!DQ66</f>
        <v>0</v>
      </c>
      <c r="G78" s="693"/>
      <c r="H78" s="693"/>
      <c r="I78" s="442">
        <f>'2022'!DT66</f>
        <v>0</v>
      </c>
      <c r="J78" s="428">
        <f t="shared" si="0"/>
        <v>0</v>
      </c>
      <c r="K78" s="444">
        <f>'2022'!DX66</f>
        <v>0</v>
      </c>
      <c r="L78" s="444"/>
      <c r="M78" s="444"/>
      <c r="N78" s="444"/>
      <c r="O78" s="444"/>
    </row>
    <row r="79" spans="1:15" ht="68.25" customHeight="1" x14ac:dyDescent="0.2">
      <c r="A79" s="437">
        <v>54</v>
      </c>
      <c r="B79" s="116" t="s">
        <v>422</v>
      </c>
      <c r="C79" s="442">
        <f>'2022'!B67</f>
        <v>64.239999999999995</v>
      </c>
      <c r="D79" s="692"/>
      <c r="E79" s="692"/>
      <c r="F79" s="443">
        <f>'2022'!DQ67</f>
        <v>0</v>
      </c>
      <c r="G79" s="693"/>
      <c r="H79" s="693"/>
      <c r="I79" s="442">
        <f>'2022'!DT67</f>
        <v>0</v>
      </c>
      <c r="J79" s="428">
        <f t="shared" si="0"/>
        <v>0</v>
      </c>
      <c r="K79" s="444">
        <f>'2022'!DX67</f>
        <v>0</v>
      </c>
      <c r="L79" s="444"/>
      <c r="M79" s="444"/>
      <c r="N79" s="444"/>
      <c r="O79" s="444"/>
    </row>
    <row r="80" spans="1:15" ht="47.25" customHeight="1" x14ac:dyDescent="0.2">
      <c r="A80" s="437">
        <v>55</v>
      </c>
      <c r="B80" s="116" t="s">
        <v>423</v>
      </c>
      <c r="C80" s="442">
        <f>'2022'!B68</f>
        <v>100.11</v>
      </c>
      <c r="D80" s="692"/>
      <c r="E80" s="692"/>
      <c r="F80" s="443">
        <f>'2022'!DQ68</f>
        <v>0</v>
      </c>
      <c r="G80" s="693"/>
      <c r="H80" s="693"/>
      <c r="I80" s="442">
        <f>'2022'!DT68</f>
        <v>0</v>
      </c>
      <c r="J80" s="428">
        <f t="shared" si="0"/>
        <v>0</v>
      </c>
      <c r="K80" s="444">
        <f>'2022'!DX68</f>
        <v>0</v>
      </c>
      <c r="L80" s="444"/>
      <c r="M80" s="444"/>
      <c r="N80" s="444"/>
      <c r="O80" s="444"/>
    </row>
    <row r="81" spans="1:15" ht="47.25" customHeight="1" x14ac:dyDescent="0.2">
      <c r="A81" s="437">
        <v>56</v>
      </c>
      <c r="B81" s="116" t="s">
        <v>424</v>
      </c>
      <c r="C81" s="442">
        <f>'2022'!B69</f>
        <v>100.23</v>
      </c>
      <c r="D81" s="692"/>
      <c r="E81" s="692"/>
      <c r="F81" s="443">
        <f>'2022'!DQ69</f>
        <v>0</v>
      </c>
      <c r="G81" s="693"/>
      <c r="H81" s="693"/>
      <c r="I81" s="442">
        <f>'2022'!DT69</f>
        <v>0</v>
      </c>
      <c r="J81" s="428">
        <f t="shared" ref="J81:J101" si="1">IF(K81&gt;0,K81/F81*100,0)</f>
        <v>0</v>
      </c>
      <c r="K81" s="444">
        <f>'2022'!DX69</f>
        <v>0</v>
      </c>
      <c r="L81" s="444"/>
      <c r="M81" s="444"/>
      <c r="N81" s="444"/>
      <c r="O81" s="444"/>
    </row>
    <row r="82" spans="1:15" ht="66.75" customHeight="1" x14ac:dyDescent="0.2">
      <c r="A82" s="437">
        <v>57</v>
      </c>
      <c r="B82" s="116" t="s">
        <v>425</v>
      </c>
      <c r="C82" s="442">
        <f>'2022'!B70</f>
        <v>285.87</v>
      </c>
      <c r="D82" s="692"/>
      <c r="E82" s="692"/>
      <c r="F82" s="443">
        <f>'2022'!DQ70</f>
        <v>0</v>
      </c>
      <c r="G82" s="693"/>
      <c r="H82" s="693"/>
      <c r="I82" s="442">
        <f>'2022'!DT70</f>
        <v>0</v>
      </c>
      <c r="J82" s="428">
        <f t="shared" si="1"/>
        <v>0</v>
      </c>
      <c r="K82" s="444">
        <f>'2022'!DX70</f>
        <v>0</v>
      </c>
      <c r="L82" s="444"/>
      <c r="M82" s="444"/>
      <c r="N82" s="444"/>
      <c r="O82" s="444"/>
    </row>
    <row r="83" spans="1:15" ht="63" customHeight="1" x14ac:dyDescent="0.2">
      <c r="A83" s="437">
        <v>58</v>
      </c>
      <c r="B83" s="116" t="s">
        <v>426</v>
      </c>
      <c r="C83" s="442">
        <f>'2022'!B71</f>
        <v>75.650000000000006</v>
      </c>
      <c r="D83" s="692"/>
      <c r="E83" s="692"/>
      <c r="F83" s="443">
        <f>'2022'!DQ71</f>
        <v>0</v>
      </c>
      <c r="G83" s="693"/>
      <c r="H83" s="693"/>
      <c r="I83" s="442">
        <f>'2022'!DT71</f>
        <v>0</v>
      </c>
      <c r="J83" s="428">
        <f t="shared" si="1"/>
        <v>0</v>
      </c>
      <c r="K83" s="444">
        <f>'2022'!DX71</f>
        <v>0</v>
      </c>
      <c r="L83" s="444"/>
      <c r="M83" s="444"/>
      <c r="N83" s="444"/>
      <c r="O83" s="444"/>
    </row>
    <row r="84" spans="1:15" ht="47.25" customHeight="1" x14ac:dyDescent="0.2">
      <c r="A84" s="437">
        <v>59</v>
      </c>
      <c r="B84" s="116" t="s">
        <v>427</v>
      </c>
      <c r="C84" s="442">
        <f>'2022'!B72</f>
        <v>35.14</v>
      </c>
      <c r="D84" s="692"/>
      <c r="E84" s="692"/>
      <c r="F84" s="443">
        <f>'2022'!DQ72</f>
        <v>0</v>
      </c>
      <c r="G84" s="693"/>
      <c r="H84" s="693"/>
      <c r="I84" s="442">
        <f>'2022'!DT72</f>
        <v>0</v>
      </c>
      <c r="J84" s="428">
        <f t="shared" si="1"/>
        <v>0</v>
      </c>
      <c r="K84" s="444">
        <f>'2022'!DX72</f>
        <v>0</v>
      </c>
      <c r="L84" s="444"/>
      <c r="M84" s="444"/>
      <c r="N84" s="444"/>
      <c r="O84" s="444"/>
    </row>
    <row r="85" spans="1:15" ht="47.25" customHeight="1" x14ac:dyDescent="0.2">
      <c r="A85" s="437">
        <v>60</v>
      </c>
      <c r="B85" s="116" t="s">
        <v>428</v>
      </c>
      <c r="C85" s="442">
        <f>'2022'!B73</f>
        <v>9.93</v>
      </c>
      <c r="D85" s="692"/>
      <c r="E85" s="692"/>
      <c r="F85" s="443">
        <f>'2022'!DQ73</f>
        <v>0</v>
      </c>
      <c r="G85" s="693"/>
      <c r="H85" s="693"/>
      <c r="I85" s="442">
        <f>'2022'!DT73</f>
        <v>0</v>
      </c>
      <c r="J85" s="428">
        <f t="shared" si="1"/>
        <v>0</v>
      </c>
      <c r="K85" s="444">
        <f>'2022'!DX73</f>
        <v>0</v>
      </c>
      <c r="L85" s="444"/>
      <c r="M85" s="444"/>
      <c r="N85" s="444"/>
      <c r="O85" s="444"/>
    </row>
    <row r="86" spans="1:15" ht="63" customHeight="1" x14ac:dyDescent="0.2">
      <c r="A86" s="437">
        <v>61</v>
      </c>
      <c r="B86" s="116" t="s">
        <v>429</v>
      </c>
      <c r="C86" s="442">
        <f>'2022'!B74</f>
        <v>891.48</v>
      </c>
      <c r="D86" s="689"/>
      <c r="E86" s="689"/>
      <c r="F86" s="443">
        <f>'2022'!DQ74</f>
        <v>0</v>
      </c>
      <c r="G86" s="691"/>
      <c r="H86" s="691"/>
      <c r="I86" s="442">
        <f>'2022'!DT74</f>
        <v>0</v>
      </c>
      <c r="J86" s="428">
        <f t="shared" si="1"/>
        <v>0</v>
      </c>
      <c r="K86" s="444">
        <f>'2022'!DX74</f>
        <v>0</v>
      </c>
      <c r="L86" s="444"/>
      <c r="M86" s="444"/>
      <c r="N86" s="444"/>
      <c r="O86" s="444"/>
    </row>
    <row r="87" spans="1:15" ht="66" customHeight="1" x14ac:dyDescent="0.2">
      <c r="A87" s="437">
        <v>62</v>
      </c>
      <c r="B87" s="458" t="s">
        <v>90</v>
      </c>
      <c r="C87" s="461">
        <f>'2022'!B75</f>
        <v>1406</v>
      </c>
      <c r="D87" s="443">
        <f>'2022'!DO75</f>
        <v>0</v>
      </c>
      <c r="E87" s="443">
        <f>'2022'!DP75</f>
        <v>0</v>
      </c>
      <c r="F87" s="443">
        <f>'2022'!DQ75</f>
        <v>0</v>
      </c>
      <c r="G87" s="442">
        <f>'2022'!DR75</f>
        <v>0</v>
      </c>
      <c r="H87" s="442">
        <f>'2022'!DS75</f>
        <v>0</v>
      </c>
      <c r="I87" s="442">
        <f>'2022'!DT75</f>
        <v>0</v>
      </c>
      <c r="J87" s="428">
        <f t="shared" si="1"/>
        <v>0</v>
      </c>
      <c r="K87" s="444">
        <f>'2022'!DX75</f>
        <v>0</v>
      </c>
      <c r="L87" s="444"/>
      <c r="M87" s="444"/>
      <c r="N87" s="444"/>
      <c r="O87" s="444"/>
    </row>
    <row r="88" spans="1:15" ht="42" customHeight="1" x14ac:dyDescent="0.2">
      <c r="A88" s="437">
        <v>63</v>
      </c>
      <c r="B88" s="462" t="s">
        <v>293</v>
      </c>
      <c r="C88" s="461">
        <f>'2022'!B76</f>
        <v>0</v>
      </c>
      <c r="D88" s="443">
        <f>'2022'!DO76</f>
        <v>0</v>
      </c>
      <c r="E88" s="443">
        <f>'2022'!DP76</f>
        <v>0</v>
      </c>
      <c r="F88" s="443">
        <f>'2022'!DQ76</f>
        <v>0</v>
      </c>
      <c r="G88" s="442">
        <f>'2022'!DR76</f>
        <v>0</v>
      </c>
      <c r="H88" s="442">
        <f>'2022'!DS76</f>
        <v>0</v>
      </c>
      <c r="I88" s="442">
        <f>'2022'!DT76</f>
        <v>0</v>
      </c>
      <c r="J88" s="428">
        <f t="shared" si="1"/>
        <v>0</v>
      </c>
      <c r="K88" s="444">
        <f>'2022'!DX76</f>
        <v>0</v>
      </c>
      <c r="L88" s="444"/>
      <c r="M88" s="444"/>
      <c r="N88" s="444"/>
      <c r="O88" s="444"/>
    </row>
    <row r="89" spans="1:15" ht="36" customHeight="1" x14ac:dyDescent="0.2">
      <c r="A89" s="437">
        <v>64</v>
      </c>
      <c r="B89" s="462" t="s">
        <v>293</v>
      </c>
      <c r="C89" s="461">
        <f>'2022'!B77</f>
        <v>0</v>
      </c>
      <c r="D89" s="443">
        <f>'2022'!DO77</f>
        <v>0</v>
      </c>
      <c r="E89" s="443">
        <f>'2022'!DP77</f>
        <v>0</v>
      </c>
      <c r="F89" s="443">
        <f>'2022'!DQ77</f>
        <v>0</v>
      </c>
      <c r="G89" s="442">
        <f>'2022'!DR77</f>
        <v>0</v>
      </c>
      <c r="H89" s="442">
        <f>'2022'!DS77</f>
        <v>0</v>
      </c>
      <c r="I89" s="442">
        <f>'2022'!DT77</f>
        <v>0</v>
      </c>
      <c r="J89" s="428">
        <f t="shared" si="1"/>
        <v>0</v>
      </c>
      <c r="K89" s="444">
        <f>'2022'!DX77</f>
        <v>0</v>
      </c>
      <c r="L89" s="444"/>
      <c r="M89" s="444"/>
      <c r="N89" s="444"/>
      <c r="O89" s="444"/>
    </row>
    <row r="90" spans="1:15" ht="31.5" x14ac:dyDescent="0.2">
      <c r="A90" s="437">
        <v>65</v>
      </c>
      <c r="B90" s="462" t="s">
        <v>293</v>
      </c>
      <c r="C90" s="461">
        <f>'2022'!B78</f>
        <v>0</v>
      </c>
      <c r="D90" s="443">
        <f>'2022'!DO78</f>
        <v>0</v>
      </c>
      <c r="E90" s="443">
        <f>'2022'!DP78</f>
        <v>0</v>
      </c>
      <c r="F90" s="443">
        <f>'2022'!DQ78</f>
        <v>0</v>
      </c>
      <c r="G90" s="442">
        <f>'2022'!DR78</f>
        <v>0</v>
      </c>
      <c r="H90" s="442">
        <f>'2022'!DS78</f>
        <v>0</v>
      </c>
      <c r="I90" s="442">
        <f>'2022'!DT78</f>
        <v>0</v>
      </c>
      <c r="J90" s="428">
        <v>0</v>
      </c>
      <c r="K90" s="444">
        <f>'2022'!DX78</f>
        <v>4</v>
      </c>
      <c r="L90" s="444"/>
      <c r="M90" s="444"/>
      <c r="N90" s="444"/>
      <c r="O90" s="444"/>
    </row>
    <row r="91" spans="1:15" ht="30" customHeight="1" x14ac:dyDescent="0.2">
      <c r="A91" s="437"/>
      <c r="B91" s="89" t="s">
        <v>108</v>
      </c>
      <c r="C91" s="447"/>
      <c r="D91" s="446"/>
      <c r="E91" s="446"/>
      <c r="F91" s="446"/>
      <c r="G91" s="447"/>
      <c r="H91" s="447"/>
      <c r="I91" s="447"/>
      <c r="J91" s="428"/>
      <c r="K91" s="457"/>
      <c r="L91" s="444"/>
      <c r="M91" s="444"/>
      <c r="N91" s="444"/>
      <c r="O91" s="444"/>
    </row>
    <row r="92" spans="1:15" ht="31.5" x14ac:dyDescent="0.2">
      <c r="A92" s="438">
        <v>66</v>
      </c>
      <c r="B92" s="458" t="s">
        <v>118</v>
      </c>
      <c r="C92" s="461">
        <f>'2022'!B80</f>
        <v>1007.1</v>
      </c>
      <c r="D92" s="443">
        <f>'2022'!DO80</f>
        <v>100.100601</v>
      </c>
      <c r="E92" s="443">
        <f>'2022'!DP80</f>
        <v>226</v>
      </c>
      <c r="F92" s="443">
        <f>'2022'!DQ80</f>
        <v>161</v>
      </c>
      <c r="G92" s="442">
        <f>'2022'!DR80</f>
        <v>8.9879000000000001E-2</v>
      </c>
      <c r="H92" s="442">
        <f>'2022'!DS80</f>
        <v>0.210038</v>
      </c>
      <c r="I92" s="442">
        <f>'2022'!DT80</f>
        <v>0.15986495879257273</v>
      </c>
      <c r="J92" s="428">
        <f t="shared" si="1"/>
        <v>7.4534161490683228</v>
      </c>
      <c r="K92" s="444">
        <f>'2022'!DX80</f>
        <v>12</v>
      </c>
      <c r="L92" s="439"/>
      <c r="M92" s="439"/>
      <c r="N92" s="439"/>
      <c r="O92" s="463"/>
    </row>
    <row r="93" spans="1:15" ht="51.75" customHeight="1" x14ac:dyDescent="0.2">
      <c r="A93" s="437">
        <v>67</v>
      </c>
      <c r="B93" s="458" t="s">
        <v>308</v>
      </c>
      <c r="C93" s="442">
        <f>'2022'!B81</f>
        <v>559.5</v>
      </c>
      <c r="D93" s="443">
        <f>'2022'!DO81</f>
        <v>19.099115000000001</v>
      </c>
      <c r="E93" s="443">
        <f>'2022'!DP81</f>
        <v>41</v>
      </c>
      <c r="F93" s="443">
        <f>'2022'!DQ81</f>
        <v>35</v>
      </c>
      <c r="G93" s="442">
        <f>'2022'!DR81</f>
        <v>3.4136E-2</v>
      </c>
      <c r="H93" s="442">
        <f>'2022'!DS81</f>
        <v>7.3279999999999998E-2</v>
      </c>
      <c r="I93" s="442">
        <f>'2022'!DT81</f>
        <v>6.2555853440571935E-2</v>
      </c>
      <c r="J93" s="428">
        <f t="shared" si="1"/>
        <v>8.5714285714285712</v>
      </c>
      <c r="K93" s="444">
        <f>'2022'!DX81</f>
        <v>3</v>
      </c>
      <c r="L93" s="444"/>
      <c r="M93" s="444"/>
      <c r="N93" s="444"/>
      <c r="O93" s="444"/>
    </row>
    <row r="94" spans="1:15" ht="63" customHeight="1" x14ac:dyDescent="0.2">
      <c r="A94" s="437">
        <v>68</v>
      </c>
      <c r="B94" s="458" t="s">
        <v>117</v>
      </c>
      <c r="C94" s="442">
        <f>'2022'!B82</f>
        <v>26.7</v>
      </c>
      <c r="D94" s="443">
        <f>'2022'!DO82</f>
        <v>0</v>
      </c>
      <c r="E94" s="443">
        <f>'2022'!DP82</f>
        <v>0</v>
      </c>
      <c r="F94" s="443">
        <f>'2022'!DQ82</f>
        <v>0</v>
      </c>
      <c r="G94" s="442">
        <f>'2022'!DR82</f>
        <v>0</v>
      </c>
      <c r="H94" s="442">
        <f>'2022'!DS82</f>
        <v>0</v>
      </c>
      <c r="I94" s="442">
        <f>'2022'!DT82</f>
        <v>0</v>
      </c>
      <c r="J94" s="428">
        <f t="shared" si="1"/>
        <v>0</v>
      </c>
      <c r="K94" s="444">
        <f>'2022'!DX82</f>
        <v>0</v>
      </c>
      <c r="L94" s="444"/>
      <c r="M94" s="444"/>
      <c r="N94" s="444"/>
      <c r="O94" s="444"/>
    </row>
    <row r="95" spans="1:15" ht="47.25" x14ac:dyDescent="0.2">
      <c r="A95" s="437">
        <v>69</v>
      </c>
      <c r="B95" s="458" t="s">
        <v>116</v>
      </c>
      <c r="C95" s="442">
        <f>'2022'!B83</f>
        <v>41.696399999999997</v>
      </c>
      <c r="D95" s="443">
        <f>'2022'!DO83</f>
        <v>3.0874199999999998</v>
      </c>
      <c r="E95" s="443">
        <f>'2022'!DP83</f>
        <v>3</v>
      </c>
      <c r="F95" s="443">
        <f>'2022'!DQ83</f>
        <v>0</v>
      </c>
      <c r="G95" s="442">
        <f>'2022'!DR83</f>
        <v>7.3861999999999997E-2</v>
      </c>
      <c r="H95" s="442">
        <f>'2022'!DS83</f>
        <v>7.1614999999999998E-2</v>
      </c>
      <c r="I95" s="442">
        <f>'2022'!DT83</f>
        <v>0</v>
      </c>
      <c r="J95" s="428">
        <f t="shared" si="1"/>
        <v>0</v>
      </c>
      <c r="K95" s="444">
        <f>'2022'!DX83</f>
        <v>0</v>
      </c>
      <c r="L95" s="444"/>
      <c r="M95" s="444"/>
      <c r="N95" s="444"/>
      <c r="O95" s="444"/>
    </row>
    <row r="96" spans="1:15" ht="47.25" x14ac:dyDescent="0.2">
      <c r="A96" s="437">
        <v>70</v>
      </c>
      <c r="B96" s="458" t="s">
        <v>111</v>
      </c>
      <c r="C96" s="442">
        <f>'2022'!B84</f>
        <v>114.9</v>
      </c>
      <c r="D96" s="443">
        <f>'2022'!DO84</f>
        <v>11.550587</v>
      </c>
      <c r="E96" s="443">
        <f>'2022'!DP84</f>
        <v>14</v>
      </c>
      <c r="F96" s="443">
        <f>'2022'!DQ84</f>
        <v>17</v>
      </c>
      <c r="G96" s="442">
        <f>'2022'!DR84</f>
        <v>9.7365999999999994E-2</v>
      </c>
      <c r="H96" s="442">
        <f>'2022'!DS84</f>
        <v>0.117969</v>
      </c>
      <c r="I96" s="442">
        <f>'2022'!DT84</f>
        <v>0.14795474325500435</v>
      </c>
      <c r="J96" s="428">
        <f t="shared" si="1"/>
        <v>5.8823529411764701</v>
      </c>
      <c r="K96" s="444">
        <f>'2022'!DX84</f>
        <v>1</v>
      </c>
      <c r="L96" s="444"/>
      <c r="M96" s="444"/>
      <c r="N96" s="444"/>
      <c r="O96" s="444"/>
    </row>
    <row r="97" spans="1:15" ht="50.25" customHeight="1" x14ac:dyDescent="0.2">
      <c r="A97" s="437">
        <v>71</v>
      </c>
      <c r="B97" s="458" t="s">
        <v>309</v>
      </c>
      <c r="C97" s="442">
        <f>'2022'!B85</f>
        <v>78.599999999999994</v>
      </c>
      <c r="D97" s="443">
        <f>'2022'!DO85</f>
        <v>9.5956100000000006</v>
      </c>
      <c r="E97" s="443">
        <f>'2022'!DP85</f>
        <v>11</v>
      </c>
      <c r="F97" s="443">
        <f>'2022'!DQ85</f>
        <v>8</v>
      </c>
      <c r="G97" s="442">
        <f>'2022'!DR85</f>
        <v>0.11397599999999999</v>
      </c>
      <c r="H97" s="442">
        <f>'2022'!DS85</f>
        <v>0.130657</v>
      </c>
      <c r="I97" s="442">
        <f>'2022'!DT85</f>
        <v>0.10178117048346057</v>
      </c>
      <c r="J97" s="428">
        <f t="shared" si="1"/>
        <v>0</v>
      </c>
      <c r="K97" s="444">
        <f>'2022'!DX85</f>
        <v>0</v>
      </c>
      <c r="L97" s="444"/>
      <c r="M97" s="444"/>
      <c r="N97" s="444"/>
      <c r="O97" s="444"/>
    </row>
    <row r="98" spans="1:15" ht="47.25" customHeight="1" x14ac:dyDescent="0.2">
      <c r="A98" s="437">
        <v>72</v>
      </c>
      <c r="B98" s="458" t="s">
        <v>310</v>
      </c>
      <c r="C98" s="442">
        <f>'2022'!B86</f>
        <v>167.2</v>
      </c>
      <c r="D98" s="443">
        <f>'2022'!DO86</f>
        <v>22.976824000000001</v>
      </c>
      <c r="E98" s="443">
        <f>'2022'!DP86</f>
        <v>19</v>
      </c>
      <c r="F98" s="443">
        <f>'2022'!DQ86</f>
        <v>13</v>
      </c>
      <c r="G98" s="442">
        <f>'2022'!DR86</f>
        <v>0.124246</v>
      </c>
      <c r="H98" s="442">
        <f>'2022'!DS86</f>
        <v>0.102742</v>
      </c>
      <c r="I98" s="442">
        <f>'2022'!DT86</f>
        <v>7.7751196172248807E-2</v>
      </c>
      <c r="J98" s="428">
        <f t="shared" si="1"/>
        <v>7.6923076923076925</v>
      </c>
      <c r="K98" s="444">
        <f>'2022'!DX86</f>
        <v>1</v>
      </c>
      <c r="L98" s="444"/>
      <c r="M98" s="444"/>
      <c r="N98" s="444"/>
      <c r="O98" s="444"/>
    </row>
    <row r="99" spans="1:15" ht="31.5" x14ac:dyDescent="0.2">
      <c r="A99" s="437">
        <v>73</v>
      </c>
      <c r="B99" s="458" t="s">
        <v>115</v>
      </c>
      <c r="C99" s="442">
        <f>'2022'!B87</f>
        <v>40.045999999999999</v>
      </c>
      <c r="D99" s="443">
        <f>'2022'!DO87</f>
        <v>0</v>
      </c>
      <c r="E99" s="443">
        <f>'2022'!DP87</f>
        <v>0</v>
      </c>
      <c r="F99" s="443">
        <f>'2022'!DQ87</f>
        <v>0</v>
      </c>
      <c r="G99" s="442">
        <f>'2022'!DR87</f>
        <v>0</v>
      </c>
      <c r="H99" s="442">
        <f>'2022'!DS87</f>
        <v>0</v>
      </c>
      <c r="I99" s="442">
        <f>'2022'!DT87</f>
        <v>0</v>
      </c>
      <c r="J99" s="428">
        <f t="shared" si="1"/>
        <v>0</v>
      </c>
      <c r="K99" s="444">
        <f>'2022'!DX87</f>
        <v>0</v>
      </c>
      <c r="L99" s="444"/>
      <c r="M99" s="444"/>
      <c r="N99" s="444"/>
      <c r="O99" s="444"/>
    </row>
    <row r="100" spans="1:15" ht="36" customHeight="1" x14ac:dyDescent="0.2">
      <c r="A100" s="437">
        <v>74</v>
      </c>
      <c r="B100" s="458" t="s">
        <v>110</v>
      </c>
      <c r="C100" s="442">
        <f>'2022'!B88</f>
        <v>83.5</v>
      </c>
      <c r="D100" s="443">
        <f>'2022'!DO88</f>
        <v>4.8211919999999999</v>
      </c>
      <c r="E100" s="443">
        <f>'2022'!DP88</f>
        <v>5</v>
      </c>
      <c r="F100" s="443">
        <f>'2022'!DQ88</f>
        <v>14</v>
      </c>
      <c r="G100" s="442">
        <f>'2022'!DR88</f>
        <v>5.7069000000000002E-2</v>
      </c>
      <c r="H100" s="442">
        <f>'2022'!DS88</f>
        <v>5.9538000000000001E-2</v>
      </c>
      <c r="I100" s="442">
        <f>'2022'!DT88</f>
        <v>0.16766467065868262</v>
      </c>
      <c r="J100" s="428">
        <f t="shared" si="1"/>
        <v>7.1428571428571423</v>
      </c>
      <c r="K100" s="444">
        <f>'2022'!DX88</f>
        <v>1</v>
      </c>
      <c r="L100" s="444"/>
      <c r="M100" s="444"/>
      <c r="N100" s="444"/>
      <c r="O100" s="444"/>
    </row>
    <row r="101" spans="1:15" ht="32.25" customHeight="1" x14ac:dyDescent="0.2">
      <c r="A101" s="437">
        <v>75</v>
      </c>
      <c r="B101" s="458" t="s">
        <v>114</v>
      </c>
      <c r="C101" s="442">
        <f>'2022'!B89</f>
        <v>37.700000000000003</v>
      </c>
      <c r="D101" s="443">
        <f>'2022'!DO89</f>
        <v>0</v>
      </c>
      <c r="E101" s="443">
        <f>'2022'!DP89</f>
        <v>1</v>
      </c>
      <c r="F101" s="443">
        <f>'2022'!DQ89</f>
        <v>4</v>
      </c>
      <c r="G101" s="442">
        <f>'2022'!DR89</f>
        <v>0</v>
      </c>
      <c r="H101" s="442">
        <f>'2022'!DS89</f>
        <v>2.6499999999999999E-2</v>
      </c>
      <c r="I101" s="442">
        <f>'2022'!DT89</f>
        <v>0.10610079575596816</v>
      </c>
      <c r="J101" s="428">
        <f t="shared" si="1"/>
        <v>0</v>
      </c>
      <c r="K101" s="444">
        <f>'2022'!DX89</f>
        <v>0</v>
      </c>
      <c r="L101" s="444"/>
      <c r="M101" s="444"/>
      <c r="N101" s="444"/>
      <c r="O101" s="444"/>
    </row>
    <row r="102" spans="1:15" ht="29.25" customHeight="1" x14ac:dyDescent="0.2">
      <c r="A102" s="437">
        <v>76</v>
      </c>
      <c r="B102" s="462" t="s">
        <v>293</v>
      </c>
      <c r="C102" s="442">
        <f>'2022'!B90</f>
        <v>0</v>
      </c>
      <c r="D102" s="443">
        <f>'2022'!DO90</f>
        <v>0</v>
      </c>
      <c r="E102" s="443">
        <f>'2022'!DP90</f>
        <v>0</v>
      </c>
      <c r="F102" s="443">
        <f>'2022'!DQ90</f>
        <v>0</v>
      </c>
      <c r="G102" s="442">
        <f>'2022'!DR90</f>
        <v>0</v>
      </c>
      <c r="H102" s="442">
        <f>'2022'!DS90</f>
        <v>0</v>
      </c>
      <c r="I102" s="442">
        <f>'2022'!DT90</f>
        <v>0</v>
      </c>
      <c r="J102" s="428"/>
      <c r="K102" s="444">
        <f>'2022'!DX90</f>
        <v>4</v>
      </c>
      <c r="L102" s="444"/>
      <c r="M102" s="444"/>
      <c r="N102" s="444"/>
      <c r="O102" s="444"/>
    </row>
    <row r="103" spans="1:15" ht="17.25" customHeight="1" x14ac:dyDescent="0.2">
      <c r="A103" s="438"/>
      <c r="B103" s="89" t="s">
        <v>119</v>
      </c>
      <c r="C103" s="447"/>
      <c r="D103" s="446"/>
      <c r="E103" s="446"/>
      <c r="F103" s="446"/>
      <c r="G103" s="447"/>
      <c r="H103" s="447"/>
      <c r="I103" s="447"/>
      <c r="J103" s="460"/>
      <c r="K103" s="457"/>
      <c r="L103" s="439"/>
      <c r="M103" s="439"/>
      <c r="N103" s="439"/>
      <c r="O103" s="463"/>
    </row>
    <row r="104" spans="1:15" ht="35.25" customHeight="1" x14ac:dyDescent="0.2">
      <c r="A104" s="437">
        <v>77</v>
      </c>
      <c r="B104" s="458" t="s">
        <v>126</v>
      </c>
      <c r="C104" s="442">
        <f>'2022'!B92</f>
        <v>1493.6</v>
      </c>
      <c r="D104" s="443">
        <f>'2022'!DO92</f>
        <v>0</v>
      </c>
      <c r="E104" s="443">
        <f>'2022'!DP92</f>
        <v>0</v>
      </c>
      <c r="F104" s="443">
        <f>'2022'!DQ92</f>
        <v>5</v>
      </c>
      <c r="G104" s="442">
        <f>'2022'!DR92</f>
        <v>0</v>
      </c>
      <c r="H104" s="442">
        <f>'2022'!DS92</f>
        <v>0</v>
      </c>
      <c r="I104" s="442">
        <f>'2022'!DT92</f>
        <v>3.3476164970540978E-3</v>
      </c>
      <c r="J104" s="428">
        <f t="shared" ref="J104:J167" si="2">IF(K104&gt;0,K104/F104*100,0)</f>
        <v>0</v>
      </c>
      <c r="K104" s="444">
        <f>'2022'!DX92</f>
        <v>0</v>
      </c>
      <c r="L104" s="444"/>
      <c r="M104" s="444"/>
      <c r="N104" s="444"/>
      <c r="O104" s="444"/>
    </row>
    <row r="105" spans="1:15" ht="35.25" customHeight="1" x14ac:dyDescent="0.2">
      <c r="A105" s="437">
        <v>78</v>
      </c>
      <c r="B105" s="119" t="s">
        <v>430</v>
      </c>
      <c r="C105" s="442">
        <f>'2022'!B93</f>
        <v>438.7</v>
      </c>
      <c r="D105" s="688">
        <f>'2022'!DO93</f>
        <v>43.371532000000002</v>
      </c>
      <c r="E105" s="688">
        <f>'2022'!DP93</f>
        <v>0</v>
      </c>
      <c r="F105" s="443">
        <f>'2022'!DQ93</f>
        <v>0</v>
      </c>
      <c r="G105" s="690">
        <f>'2022'!DR93</f>
        <v>1.5625E-2</v>
      </c>
      <c r="H105" s="690">
        <f>'2022'!DS93</f>
        <v>0</v>
      </c>
      <c r="I105" s="442">
        <f>'2022'!DT93</f>
        <v>0</v>
      </c>
      <c r="J105" s="428">
        <f t="shared" si="2"/>
        <v>0</v>
      </c>
      <c r="K105" s="444">
        <f>'2022'!DX93</f>
        <v>0</v>
      </c>
      <c r="L105" s="444"/>
      <c r="M105" s="444"/>
      <c r="N105" s="444"/>
      <c r="O105" s="444"/>
    </row>
    <row r="106" spans="1:15" ht="35.25" customHeight="1" x14ac:dyDescent="0.2">
      <c r="A106" s="437">
        <v>79</v>
      </c>
      <c r="B106" s="119" t="s">
        <v>431</v>
      </c>
      <c r="C106" s="442">
        <f>'2022'!B94</f>
        <v>537.20000000000005</v>
      </c>
      <c r="D106" s="692"/>
      <c r="E106" s="692"/>
      <c r="F106" s="443">
        <f>'2022'!DQ94</f>
        <v>0</v>
      </c>
      <c r="G106" s="693"/>
      <c r="H106" s="693"/>
      <c r="I106" s="442">
        <f>'2022'!DT94</f>
        <v>0</v>
      </c>
      <c r="J106" s="428">
        <f t="shared" si="2"/>
        <v>0</v>
      </c>
      <c r="K106" s="444">
        <f>'2022'!DX94</f>
        <v>0</v>
      </c>
      <c r="L106" s="444"/>
      <c r="M106" s="444"/>
      <c r="N106" s="444"/>
      <c r="O106" s="444"/>
    </row>
    <row r="107" spans="1:15" ht="35.25" customHeight="1" x14ac:dyDescent="0.2">
      <c r="A107" s="437">
        <v>80</v>
      </c>
      <c r="B107" s="119" t="s">
        <v>432</v>
      </c>
      <c r="C107" s="442">
        <f>'2022'!B95</f>
        <v>140</v>
      </c>
      <c r="D107" s="692"/>
      <c r="E107" s="692"/>
      <c r="F107" s="443">
        <f>'2022'!DQ95</f>
        <v>0</v>
      </c>
      <c r="G107" s="693"/>
      <c r="H107" s="693"/>
      <c r="I107" s="442">
        <f>'2022'!DT95</f>
        <v>0</v>
      </c>
      <c r="J107" s="428">
        <f t="shared" si="2"/>
        <v>0</v>
      </c>
      <c r="K107" s="444">
        <f>'2022'!DX95</f>
        <v>0</v>
      </c>
      <c r="L107" s="444"/>
      <c r="M107" s="444"/>
      <c r="N107" s="444"/>
      <c r="O107" s="444"/>
    </row>
    <row r="108" spans="1:15" ht="35.25" customHeight="1" x14ac:dyDescent="0.2">
      <c r="A108" s="437">
        <v>81</v>
      </c>
      <c r="B108" s="119" t="s">
        <v>433</v>
      </c>
      <c r="C108" s="442">
        <f>'2022'!B96</f>
        <v>1100</v>
      </c>
      <c r="D108" s="692"/>
      <c r="E108" s="692"/>
      <c r="F108" s="443">
        <f>'2022'!DQ96</f>
        <v>0</v>
      </c>
      <c r="G108" s="693"/>
      <c r="H108" s="693"/>
      <c r="I108" s="442">
        <f>'2022'!DT96</f>
        <v>0</v>
      </c>
      <c r="J108" s="428">
        <f t="shared" si="2"/>
        <v>0</v>
      </c>
      <c r="K108" s="444">
        <f>'2022'!DX96</f>
        <v>0</v>
      </c>
      <c r="L108" s="444"/>
      <c r="M108" s="444"/>
      <c r="N108" s="444"/>
      <c r="O108" s="444"/>
    </row>
    <row r="109" spans="1:15" ht="35.25" customHeight="1" x14ac:dyDescent="0.2">
      <c r="A109" s="437">
        <v>82</v>
      </c>
      <c r="B109" s="119" t="s">
        <v>434</v>
      </c>
      <c r="C109" s="442">
        <f>'2022'!B97</f>
        <v>310.89999999999998</v>
      </c>
      <c r="D109" s="692"/>
      <c r="E109" s="692"/>
      <c r="F109" s="443">
        <f>'2022'!DQ97</f>
        <v>0</v>
      </c>
      <c r="G109" s="693"/>
      <c r="H109" s="693"/>
      <c r="I109" s="442">
        <f>'2022'!DT97</f>
        <v>0</v>
      </c>
      <c r="J109" s="428">
        <f t="shared" si="2"/>
        <v>0</v>
      </c>
      <c r="K109" s="444">
        <f>'2022'!DX97</f>
        <v>0</v>
      </c>
      <c r="L109" s="444"/>
      <c r="M109" s="444"/>
      <c r="N109" s="444"/>
      <c r="O109" s="444"/>
    </row>
    <row r="110" spans="1:15" ht="35.25" customHeight="1" x14ac:dyDescent="0.2">
      <c r="A110" s="437">
        <v>83</v>
      </c>
      <c r="B110" s="119" t="s">
        <v>435</v>
      </c>
      <c r="C110" s="442">
        <f>'2022'!B98</f>
        <v>75.2</v>
      </c>
      <c r="D110" s="689"/>
      <c r="E110" s="689"/>
      <c r="F110" s="443">
        <f>'2022'!DQ98</f>
        <v>0</v>
      </c>
      <c r="G110" s="691"/>
      <c r="H110" s="691"/>
      <c r="I110" s="442">
        <f>'2022'!DT98</f>
        <v>0</v>
      </c>
      <c r="J110" s="428">
        <f t="shared" si="2"/>
        <v>0</v>
      </c>
      <c r="K110" s="444">
        <f>'2022'!DX98</f>
        <v>0</v>
      </c>
      <c r="L110" s="444"/>
      <c r="M110" s="444"/>
      <c r="N110" s="444"/>
      <c r="O110" s="444"/>
    </row>
    <row r="111" spans="1:15" ht="35.25" customHeight="1" x14ac:dyDescent="0.2">
      <c r="A111" s="437">
        <v>84</v>
      </c>
      <c r="B111" s="462" t="s">
        <v>293</v>
      </c>
      <c r="C111" s="442">
        <f>'2022'!B99</f>
        <v>0</v>
      </c>
      <c r="D111" s="443">
        <f>'2022'!DO99</f>
        <v>0</v>
      </c>
      <c r="E111" s="443">
        <f>'2022'!DP99</f>
        <v>0</v>
      </c>
      <c r="F111" s="443">
        <f>'2022'!DQ99</f>
        <v>0</v>
      </c>
      <c r="G111" s="442">
        <f>'2022'!DR99</f>
        <v>0</v>
      </c>
      <c r="H111" s="442">
        <f>'2022'!DS99</f>
        <v>0</v>
      </c>
      <c r="I111" s="442">
        <f>'2022'!DT99</f>
        <v>0</v>
      </c>
      <c r="J111" s="428">
        <f t="shared" si="2"/>
        <v>0</v>
      </c>
      <c r="K111" s="444">
        <f>'2022'!DX99</f>
        <v>0</v>
      </c>
      <c r="L111" s="444"/>
      <c r="M111" s="444"/>
      <c r="N111" s="444"/>
      <c r="O111" s="444"/>
    </row>
    <row r="112" spans="1:15" ht="17.25" customHeight="1" x14ac:dyDescent="0.2">
      <c r="A112" s="438"/>
      <c r="B112" s="89" t="s">
        <v>127</v>
      </c>
      <c r="C112" s="447"/>
      <c r="D112" s="446"/>
      <c r="E112" s="446"/>
      <c r="F112" s="446"/>
      <c r="G112" s="447"/>
      <c r="H112" s="447"/>
      <c r="I112" s="447"/>
      <c r="J112" s="460"/>
      <c r="K112" s="457"/>
      <c r="L112" s="439"/>
      <c r="M112" s="439"/>
      <c r="N112" s="439"/>
      <c r="O112" s="463"/>
    </row>
    <row r="113" spans="1:15" ht="31.5" x14ac:dyDescent="0.2">
      <c r="A113" s="437">
        <v>85</v>
      </c>
      <c r="B113" s="458" t="s">
        <v>129</v>
      </c>
      <c r="C113" s="442">
        <f>'2022'!B101</f>
        <v>384.8</v>
      </c>
      <c r="D113" s="443">
        <f>'2022'!DO101</f>
        <v>15.818754999999999</v>
      </c>
      <c r="E113" s="443">
        <f>'2022'!DP101</f>
        <v>24</v>
      </c>
      <c r="F113" s="443">
        <f>'2022'!DQ101</f>
        <v>14</v>
      </c>
      <c r="G113" s="442">
        <f>'2022'!DR101</f>
        <v>4.2328999999999999E-2</v>
      </c>
      <c r="H113" s="442">
        <f>'2022'!DS101</f>
        <v>6.2375E-2</v>
      </c>
      <c r="I113" s="442">
        <f>'2022'!DT101</f>
        <v>3.6382536382536385E-2</v>
      </c>
      <c r="J113" s="428">
        <f t="shared" si="2"/>
        <v>7.1428571428571423</v>
      </c>
      <c r="K113" s="444">
        <f>'2022'!DX101</f>
        <v>1</v>
      </c>
      <c r="L113" s="444"/>
      <c r="M113" s="444"/>
      <c r="N113" s="444"/>
      <c r="O113" s="444"/>
    </row>
    <row r="114" spans="1:15" ht="51.75" customHeight="1" x14ac:dyDescent="0.2">
      <c r="A114" s="437">
        <v>86</v>
      </c>
      <c r="B114" s="465" t="s">
        <v>128</v>
      </c>
      <c r="C114" s="452">
        <f>'2022'!B102</f>
        <v>396.2</v>
      </c>
      <c r="D114" s="451">
        <f>'2022'!DO102</f>
        <v>29.651796000000001</v>
      </c>
      <c r="E114" s="451">
        <f>'2022'!DP102</f>
        <v>38</v>
      </c>
      <c r="F114" s="451">
        <f>'2022'!DQ102</f>
        <v>47</v>
      </c>
      <c r="G114" s="452">
        <f>'2022'!DR102</f>
        <v>7.4241000000000001E-2</v>
      </c>
      <c r="H114" s="452">
        <f>'2022'!DS102</f>
        <v>9.5261999999999999E-2</v>
      </c>
      <c r="I114" s="452">
        <f>'2022'!DT102</f>
        <v>0.11862695608278648</v>
      </c>
      <c r="J114" s="428">
        <f t="shared" si="2"/>
        <v>8.5106382978723403</v>
      </c>
      <c r="K114" s="467">
        <f>'2022'!DX102</f>
        <v>4</v>
      </c>
      <c r="L114" s="444"/>
      <c r="M114" s="444"/>
      <c r="N114" s="444"/>
      <c r="O114" s="444"/>
    </row>
    <row r="115" spans="1:15" ht="17.25" customHeight="1" x14ac:dyDescent="0.2">
      <c r="A115" s="438"/>
      <c r="B115" s="89" t="s">
        <v>130</v>
      </c>
      <c r="C115" s="447"/>
      <c r="D115" s="446"/>
      <c r="E115" s="446"/>
      <c r="F115" s="446"/>
      <c r="G115" s="447"/>
      <c r="H115" s="447"/>
      <c r="I115" s="447"/>
      <c r="J115" s="460"/>
      <c r="K115" s="457"/>
      <c r="L115" s="439"/>
      <c r="M115" s="439"/>
      <c r="N115" s="439"/>
      <c r="O115" s="463"/>
    </row>
    <row r="116" spans="1:15" ht="49.5" customHeight="1" x14ac:dyDescent="0.2">
      <c r="A116" s="437">
        <v>87</v>
      </c>
      <c r="B116" s="469" t="s">
        <v>134</v>
      </c>
      <c r="C116" s="454">
        <f>'2022'!B104</f>
        <v>597.84699999999998</v>
      </c>
      <c r="D116" s="453">
        <f>'2022'!DO104</f>
        <v>0</v>
      </c>
      <c r="E116" s="453">
        <f>'2022'!DP104</f>
        <v>0</v>
      </c>
      <c r="F116" s="453">
        <f>'2022'!DQ104</f>
        <v>0</v>
      </c>
      <c r="G116" s="454">
        <f>'2022'!DR104</f>
        <v>0</v>
      </c>
      <c r="H116" s="454">
        <f>'2022'!DS104</f>
        <v>0</v>
      </c>
      <c r="I116" s="454">
        <f>'2022'!DT104</f>
        <v>0</v>
      </c>
      <c r="J116" s="428">
        <f t="shared" si="2"/>
        <v>0</v>
      </c>
      <c r="K116" s="471">
        <f>'2022'!DX104</f>
        <v>0</v>
      </c>
      <c r="L116" s="444"/>
      <c r="M116" s="444"/>
      <c r="N116" s="444"/>
      <c r="O116" s="444"/>
    </row>
    <row r="117" spans="1:15" ht="67.5" customHeight="1" x14ac:dyDescent="0.2">
      <c r="A117" s="437">
        <v>88</v>
      </c>
      <c r="B117" s="116" t="s">
        <v>436</v>
      </c>
      <c r="C117" s="454">
        <f>'2022'!B105</f>
        <v>84.5</v>
      </c>
      <c r="D117" s="688">
        <f>'2022'!DO105</f>
        <v>0</v>
      </c>
      <c r="E117" s="688">
        <f>'2022'!DP105</f>
        <v>0</v>
      </c>
      <c r="F117" s="453">
        <f>'2022'!DQ105</f>
        <v>0</v>
      </c>
      <c r="G117" s="690">
        <f>'2022'!DR105</f>
        <v>0</v>
      </c>
      <c r="H117" s="690">
        <f>'2022'!DS105</f>
        <v>0</v>
      </c>
      <c r="I117" s="454">
        <f>'2022'!DT105</f>
        <v>0</v>
      </c>
      <c r="J117" s="428">
        <f t="shared" si="2"/>
        <v>0</v>
      </c>
      <c r="K117" s="471">
        <f>'2022'!DX105</f>
        <v>0</v>
      </c>
      <c r="L117" s="444"/>
      <c r="M117" s="444"/>
      <c r="N117" s="444"/>
      <c r="O117" s="444"/>
    </row>
    <row r="118" spans="1:15" ht="67.5" customHeight="1" x14ac:dyDescent="0.2">
      <c r="A118" s="437">
        <v>89</v>
      </c>
      <c r="B118" s="116" t="s">
        <v>437</v>
      </c>
      <c r="C118" s="454">
        <f>'2022'!B106</f>
        <v>70</v>
      </c>
      <c r="D118" s="692"/>
      <c r="E118" s="692"/>
      <c r="F118" s="453">
        <f>'2022'!DQ106</f>
        <v>0</v>
      </c>
      <c r="G118" s="693"/>
      <c r="H118" s="693"/>
      <c r="I118" s="454">
        <f>'2022'!DT106</f>
        <v>0</v>
      </c>
      <c r="J118" s="428">
        <f t="shared" si="2"/>
        <v>0</v>
      </c>
      <c r="K118" s="471">
        <f>'2022'!DX106</f>
        <v>0</v>
      </c>
      <c r="L118" s="444"/>
      <c r="M118" s="444"/>
      <c r="N118" s="444"/>
      <c r="O118" s="444"/>
    </row>
    <row r="119" spans="1:15" ht="65.25" customHeight="1" x14ac:dyDescent="0.2">
      <c r="A119" s="437">
        <v>90</v>
      </c>
      <c r="B119" s="116" t="s">
        <v>438</v>
      </c>
      <c r="C119" s="442">
        <f>'2022'!B107</f>
        <v>247.5</v>
      </c>
      <c r="D119" s="689"/>
      <c r="E119" s="689"/>
      <c r="F119" s="443">
        <f>'2022'!DQ107</f>
        <v>0</v>
      </c>
      <c r="G119" s="691"/>
      <c r="H119" s="691"/>
      <c r="I119" s="442">
        <f>'2022'!DT107</f>
        <v>0</v>
      </c>
      <c r="J119" s="428">
        <f t="shared" si="2"/>
        <v>0</v>
      </c>
      <c r="K119" s="444">
        <f>'2022'!DX107</f>
        <v>0</v>
      </c>
      <c r="L119" s="444"/>
      <c r="M119" s="444"/>
      <c r="N119" s="444"/>
      <c r="O119" s="444"/>
    </row>
    <row r="120" spans="1:15" ht="36" customHeight="1" x14ac:dyDescent="0.2">
      <c r="A120" s="437">
        <v>91</v>
      </c>
      <c r="B120" s="116" t="s">
        <v>439</v>
      </c>
      <c r="C120" s="442">
        <f>'2022'!B108</f>
        <v>564.6</v>
      </c>
      <c r="D120" s="688">
        <f>'2022'!DO108</f>
        <v>0</v>
      </c>
      <c r="E120" s="688">
        <f>'2022'!DP108</f>
        <v>0</v>
      </c>
      <c r="F120" s="443">
        <f>'2022'!DQ108</f>
        <v>0</v>
      </c>
      <c r="G120" s="690">
        <f>'2022'!DR108</f>
        <v>0</v>
      </c>
      <c r="H120" s="690">
        <f>'2022'!DS108</f>
        <v>0</v>
      </c>
      <c r="I120" s="442">
        <f>'2022'!DT108</f>
        <v>0</v>
      </c>
      <c r="J120" s="428">
        <f t="shared" si="2"/>
        <v>0</v>
      </c>
      <c r="K120" s="444">
        <f>'2022'!DX108</f>
        <v>0</v>
      </c>
      <c r="L120" s="444"/>
      <c r="M120" s="444"/>
      <c r="N120" s="444"/>
      <c r="O120" s="444"/>
    </row>
    <row r="121" spans="1:15" ht="38.25" customHeight="1" x14ac:dyDescent="0.2">
      <c r="A121" s="437">
        <v>92</v>
      </c>
      <c r="B121" s="116" t="s">
        <v>440</v>
      </c>
      <c r="C121" s="461">
        <f>'2022'!B109</f>
        <v>2437.1999999999998</v>
      </c>
      <c r="D121" s="689"/>
      <c r="E121" s="689"/>
      <c r="F121" s="443">
        <f>'2022'!DQ109</f>
        <v>0</v>
      </c>
      <c r="G121" s="691"/>
      <c r="H121" s="691"/>
      <c r="I121" s="442">
        <f>'2022'!DT109</f>
        <v>0</v>
      </c>
      <c r="J121" s="428">
        <f t="shared" si="2"/>
        <v>0</v>
      </c>
      <c r="K121" s="444">
        <f>'2022'!DX109</f>
        <v>0</v>
      </c>
      <c r="L121" s="444"/>
      <c r="M121" s="444"/>
      <c r="N121" s="444"/>
      <c r="O121" s="444"/>
    </row>
    <row r="122" spans="1:15" ht="17.25" customHeight="1" x14ac:dyDescent="0.2">
      <c r="A122" s="438"/>
      <c r="B122" s="89" t="s">
        <v>137</v>
      </c>
      <c r="C122" s="447"/>
      <c r="D122" s="446"/>
      <c r="E122" s="446"/>
      <c r="F122" s="446"/>
      <c r="G122" s="447"/>
      <c r="H122" s="447"/>
      <c r="I122" s="447"/>
      <c r="J122" s="460"/>
      <c r="K122" s="457"/>
      <c r="L122" s="439"/>
      <c r="M122" s="439"/>
      <c r="N122" s="439"/>
      <c r="O122" s="463"/>
    </row>
    <row r="123" spans="1:15" ht="52.5" customHeight="1" x14ac:dyDescent="0.2">
      <c r="A123" s="438">
        <v>93</v>
      </c>
      <c r="B123" s="126" t="s">
        <v>441</v>
      </c>
      <c r="C123" s="442">
        <f>'2022'!B111</f>
        <v>6.8</v>
      </c>
      <c r="D123" s="688">
        <f>'2022'!DO111</f>
        <v>0</v>
      </c>
      <c r="E123" s="688">
        <f>'2022'!DP111</f>
        <v>0</v>
      </c>
      <c r="F123" s="443">
        <f>'2022'!DQ111</f>
        <v>0</v>
      </c>
      <c r="G123" s="690">
        <f>'2022'!DR111</f>
        <v>0</v>
      </c>
      <c r="H123" s="690">
        <f>'2022'!DS111</f>
        <v>0</v>
      </c>
      <c r="I123" s="442">
        <f>'2022'!DT111</f>
        <v>0</v>
      </c>
      <c r="J123" s="428">
        <f t="shared" si="2"/>
        <v>0</v>
      </c>
      <c r="K123" s="444">
        <f>'2022'!DX111</f>
        <v>0</v>
      </c>
      <c r="L123" s="455"/>
      <c r="M123" s="455"/>
      <c r="N123" s="455"/>
      <c r="O123" s="455"/>
    </row>
    <row r="124" spans="1:15" ht="47.25" x14ac:dyDescent="0.2">
      <c r="A124" s="437">
        <v>94</v>
      </c>
      <c r="B124" s="118" t="s">
        <v>442</v>
      </c>
      <c r="C124" s="461">
        <f>'2022'!B112</f>
        <v>166.57499999999999</v>
      </c>
      <c r="D124" s="689"/>
      <c r="E124" s="689"/>
      <c r="F124" s="443">
        <f>'2022'!DQ112</f>
        <v>3</v>
      </c>
      <c r="G124" s="691"/>
      <c r="H124" s="691"/>
      <c r="I124" s="442">
        <f>'2022'!DT112</f>
        <v>1.80099054479964E-2</v>
      </c>
      <c r="J124" s="428">
        <f t="shared" si="2"/>
        <v>0</v>
      </c>
      <c r="K124" s="444">
        <f>'2022'!DX112</f>
        <v>0</v>
      </c>
      <c r="L124" s="444"/>
      <c r="M124" s="444"/>
      <c r="N124" s="444"/>
      <c r="O124" s="444"/>
    </row>
    <row r="125" spans="1:15" ht="51" customHeight="1" x14ac:dyDescent="0.2">
      <c r="A125" s="438">
        <v>95</v>
      </c>
      <c r="B125" s="458" t="s">
        <v>315</v>
      </c>
      <c r="C125" s="461">
        <f>'2022'!B113</f>
        <v>1572.825</v>
      </c>
      <c r="D125" s="443">
        <f>'2022'!DO113</f>
        <v>0</v>
      </c>
      <c r="E125" s="443">
        <f>'2022'!DP113</f>
        <v>0</v>
      </c>
      <c r="F125" s="443">
        <f>'2022'!DQ113</f>
        <v>32</v>
      </c>
      <c r="G125" s="442">
        <f>'2022'!DR113</f>
        <v>0</v>
      </c>
      <c r="H125" s="442">
        <f>'2022'!DS113</f>
        <v>0</v>
      </c>
      <c r="I125" s="442">
        <f>'2022'!DT113</f>
        <v>2.0345556562236741E-2</v>
      </c>
      <c r="J125" s="428">
        <f t="shared" si="2"/>
        <v>9.375</v>
      </c>
      <c r="K125" s="444">
        <f>'2022'!DX113</f>
        <v>3</v>
      </c>
      <c r="L125" s="439"/>
      <c r="M125" s="439"/>
      <c r="N125" s="439"/>
      <c r="O125" s="463"/>
    </row>
    <row r="126" spans="1:15" ht="15.75" x14ac:dyDescent="0.2">
      <c r="A126" s="437"/>
      <c r="B126" s="89" t="s">
        <v>141</v>
      </c>
      <c r="C126" s="447"/>
      <c r="D126" s="446"/>
      <c r="E126" s="446"/>
      <c r="F126" s="446"/>
      <c r="G126" s="447"/>
      <c r="H126" s="447"/>
      <c r="I126" s="447"/>
      <c r="J126" s="428">
        <f t="shared" si="2"/>
        <v>0</v>
      </c>
      <c r="K126" s="457"/>
      <c r="L126" s="444"/>
      <c r="M126" s="444"/>
      <c r="N126" s="444"/>
      <c r="O126" s="444"/>
    </row>
    <row r="127" spans="1:15" ht="49.5" customHeight="1" x14ac:dyDescent="0.2">
      <c r="A127" s="437">
        <v>96</v>
      </c>
      <c r="B127" s="458" t="s">
        <v>142</v>
      </c>
      <c r="C127" s="442">
        <f>'2022'!B115</f>
        <v>867</v>
      </c>
      <c r="D127" s="443">
        <f>'2022'!DO115</f>
        <v>135.426987</v>
      </c>
      <c r="E127" s="443">
        <f>'2022'!DP115</f>
        <v>128</v>
      </c>
      <c r="F127" s="443">
        <f>'2022'!DQ115</f>
        <v>147</v>
      </c>
      <c r="G127" s="442">
        <f>'2022'!DR115</f>
        <v>0.13342599999999999</v>
      </c>
      <c r="H127" s="442">
        <f>'2022'!DS115</f>
        <v>0.126108</v>
      </c>
      <c r="I127" s="442">
        <f>'2022'!DT115</f>
        <v>0.16955017301038061</v>
      </c>
      <c r="J127" s="428">
        <f t="shared" si="2"/>
        <v>9.5238095238095237</v>
      </c>
      <c r="K127" s="444">
        <f>'2022'!DX115</f>
        <v>14</v>
      </c>
      <c r="L127" s="444"/>
      <c r="M127" s="444"/>
      <c r="N127" s="444"/>
      <c r="O127" s="444"/>
    </row>
    <row r="128" spans="1:15" ht="32.25" customHeight="1" x14ac:dyDescent="0.2">
      <c r="A128" s="437">
        <v>97</v>
      </c>
      <c r="B128" s="458" t="s">
        <v>316</v>
      </c>
      <c r="C128" s="442">
        <f>'2022'!B116</f>
        <v>385.19600000000003</v>
      </c>
      <c r="D128" s="443">
        <f>'2022'!DO116</f>
        <v>8.3174100000000006</v>
      </c>
      <c r="E128" s="443">
        <f>'2022'!DP116</f>
        <v>9</v>
      </c>
      <c r="F128" s="443">
        <f>'2022'!DQ116</f>
        <v>11</v>
      </c>
      <c r="G128" s="442">
        <f>'2022'!DR116</f>
        <v>2.1592E-2</v>
      </c>
      <c r="H128" s="442">
        <f>'2022'!DS116</f>
        <v>2.3365E-2</v>
      </c>
      <c r="I128" s="442">
        <f>'2022'!DT116</f>
        <v>2.8556890518073915E-2</v>
      </c>
      <c r="J128" s="428">
        <f t="shared" si="2"/>
        <v>9.0909090909090917</v>
      </c>
      <c r="K128" s="444">
        <f>'2022'!DX116</f>
        <v>1</v>
      </c>
      <c r="L128" s="444"/>
      <c r="M128" s="444"/>
      <c r="N128" s="444"/>
      <c r="O128" s="444"/>
    </row>
    <row r="129" spans="1:15" ht="32.25" customHeight="1" x14ac:dyDescent="0.2">
      <c r="A129" s="437">
        <v>98</v>
      </c>
      <c r="B129" s="458" t="s">
        <v>317</v>
      </c>
      <c r="C129" s="442">
        <f>'2022'!B117</f>
        <v>163.09700000000001</v>
      </c>
      <c r="D129" s="443">
        <f>'2022'!DO117</f>
        <v>15.048358</v>
      </c>
      <c r="E129" s="443">
        <f>'2022'!DP117</f>
        <v>11</v>
      </c>
      <c r="F129" s="443">
        <f>'2022'!DQ117</f>
        <v>21</v>
      </c>
      <c r="G129" s="442">
        <f>'2022'!DR117</f>
        <v>9.2266000000000001E-2</v>
      </c>
      <c r="H129" s="442">
        <f>'2022'!DS117</f>
        <v>6.7396999999999999E-2</v>
      </c>
      <c r="I129" s="442">
        <f>'2022'!DT117</f>
        <v>0.12875773312813846</v>
      </c>
      <c r="J129" s="428">
        <f t="shared" si="2"/>
        <v>9.5238095238095237</v>
      </c>
      <c r="K129" s="444">
        <f>'2022'!DX117</f>
        <v>2</v>
      </c>
      <c r="L129" s="444"/>
      <c r="M129" s="444"/>
      <c r="N129" s="444"/>
      <c r="O129" s="444"/>
    </row>
    <row r="130" spans="1:15" ht="32.25" customHeight="1" x14ac:dyDescent="0.2">
      <c r="A130" s="437">
        <v>99</v>
      </c>
      <c r="B130" s="458" t="s">
        <v>318</v>
      </c>
      <c r="C130" s="442">
        <f>'2022'!B118</f>
        <v>49.08</v>
      </c>
      <c r="D130" s="443">
        <f>'2022'!DO118</f>
        <v>0.55177100000000001</v>
      </c>
      <c r="E130" s="443">
        <f>'2022'!DP118</f>
        <v>0</v>
      </c>
      <c r="F130" s="443">
        <f>'2022'!DQ118</f>
        <v>0</v>
      </c>
      <c r="G130" s="442">
        <f>'2022'!DR118</f>
        <v>1.1242E-2</v>
      </c>
      <c r="H130" s="442">
        <f>'2022'!DS118</f>
        <v>0</v>
      </c>
      <c r="I130" s="442">
        <f>'2022'!DT118</f>
        <v>0</v>
      </c>
      <c r="J130" s="428">
        <f t="shared" si="2"/>
        <v>0</v>
      </c>
      <c r="K130" s="444">
        <f>'2022'!DX118</f>
        <v>0</v>
      </c>
      <c r="L130" s="444"/>
      <c r="M130" s="444"/>
      <c r="N130" s="444"/>
      <c r="O130" s="444"/>
    </row>
    <row r="131" spans="1:15" ht="50.25" customHeight="1" x14ac:dyDescent="0.2">
      <c r="A131" s="437">
        <v>100</v>
      </c>
      <c r="B131" s="458" t="s">
        <v>319</v>
      </c>
      <c r="C131" s="442">
        <f>'2022'!B119</f>
        <v>151.1</v>
      </c>
      <c r="D131" s="443">
        <f>'2022'!DO119</f>
        <v>6.0462230000000003</v>
      </c>
      <c r="E131" s="443">
        <f>'2022'!DP119</f>
        <v>6</v>
      </c>
      <c r="F131" s="443">
        <f>'2022'!DQ119</f>
        <v>3</v>
      </c>
      <c r="G131" s="442">
        <f>'2022'!DR119</f>
        <v>4.002E-2</v>
      </c>
      <c r="H131" s="442">
        <f>'2022'!DS119</f>
        <v>3.9713999999999999E-2</v>
      </c>
      <c r="I131" s="442">
        <f>'2022'!DT119</f>
        <v>1.9854401058901391E-2</v>
      </c>
      <c r="J131" s="428">
        <f t="shared" si="2"/>
        <v>0</v>
      </c>
      <c r="K131" s="444">
        <f>'2022'!DX119</f>
        <v>0</v>
      </c>
      <c r="L131" s="444"/>
      <c r="M131" s="444"/>
      <c r="N131" s="444"/>
      <c r="O131" s="444"/>
    </row>
    <row r="132" spans="1:15" ht="34.5" customHeight="1" x14ac:dyDescent="0.2">
      <c r="A132" s="437">
        <v>101</v>
      </c>
      <c r="B132" s="458" t="s">
        <v>320</v>
      </c>
      <c r="C132" s="442">
        <f>'2022'!B120</f>
        <v>46.08</v>
      </c>
      <c r="D132" s="443">
        <f>'2022'!DO120</f>
        <v>0.23211000000000001</v>
      </c>
      <c r="E132" s="443">
        <f>'2022'!DP120</f>
        <v>0</v>
      </c>
      <c r="F132" s="443">
        <f>'2022'!DQ120</f>
        <v>0</v>
      </c>
      <c r="G132" s="442">
        <f>'2022'!DR120</f>
        <v>4.9940000000000002E-3</v>
      </c>
      <c r="H132" s="442">
        <f>'2022'!DS120</f>
        <v>0</v>
      </c>
      <c r="I132" s="442">
        <f>'2022'!DT120</f>
        <v>0</v>
      </c>
      <c r="J132" s="428">
        <f t="shared" si="2"/>
        <v>0</v>
      </c>
      <c r="K132" s="444">
        <f>'2022'!DX120</f>
        <v>0</v>
      </c>
      <c r="L132" s="444"/>
      <c r="M132" s="444"/>
      <c r="N132" s="444"/>
      <c r="O132" s="444"/>
    </row>
    <row r="133" spans="1:15" ht="47.25" customHeight="1" x14ac:dyDescent="0.2">
      <c r="A133" s="437">
        <v>102</v>
      </c>
      <c r="B133" s="458" t="s">
        <v>321</v>
      </c>
      <c r="C133" s="442">
        <f>'2022'!B121</f>
        <v>2622.1</v>
      </c>
      <c r="D133" s="443">
        <f>'2022'!DO121</f>
        <v>123.243256</v>
      </c>
      <c r="E133" s="443">
        <f>'2022'!DP121</f>
        <v>127</v>
      </c>
      <c r="F133" s="443">
        <f>'2022'!DQ121</f>
        <v>183</v>
      </c>
      <c r="G133" s="442">
        <f>'2022'!DR121</f>
        <v>5.8968E-2</v>
      </c>
      <c r="H133" s="442">
        <f>'2022'!DS121</f>
        <v>6.0766000000000001E-2</v>
      </c>
      <c r="I133" s="442">
        <f>'2022'!DT121</f>
        <v>6.9791388581671179E-2</v>
      </c>
      <c r="J133" s="428">
        <f t="shared" si="2"/>
        <v>0</v>
      </c>
      <c r="K133" s="444">
        <f>'2022'!DX121</f>
        <v>0</v>
      </c>
      <c r="L133" s="444"/>
      <c r="M133" s="444"/>
      <c r="N133" s="444"/>
      <c r="O133" s="444"/>
    </row>
    <row r="134" spans="1:15" ht="33" customHeight="1" x14ac:dyDescent="0.2">
      <c r="A134" s="437">
        <v>103</v>
      </c>
      <c r="B134" s="458" t="s">
        <v>322</v>
      </c>
      <c r="C134" s="442">
        <f>'2022'!B122</f>
        <v>31.664999999999999</v>
      </c>
      <c r="D134" s="443">
        <f>'2022'!DO122</f>
        <v>0</v>
      </c>
      <c r="E134" s="443">
        <f>'2022'!DP122</f>
        <v>0</v>
      </c>
      <c r="F134" s="443">
        <f>'2022'!DQ122</f>
        <v>0</v>
      </c>
      <c r="G134" s="442">
        <f>'2022'!DR122</f>
        <v>0</v>
      </c>
      <c r="H134" s="442">
        <f>'2022'!DS122</f>
        <v>0</v>
      </c>
      <c r="I134" s="442">
        <f>'2022'!DT122</f>
        <v>0</v>
      </c>
      <c r="J134" s="428">
        <f t="shared" si="2"/>
        <v>0</v>
      </c>
      <c r="K134" s="444">
        <f>'2022'!DX122</f>
        <v>0</v>
      </c>
      <c r="L134" s="444"/>
      <c r="M134" s="444"/>
      <c r="N134" s="444"/>
      <c r="O134" s="444"/>
    </row>
    <row r="135" spans="1:15" ht="31.5" x14ac:dyDescent="0.2">
      <c r="A135" s="438">
        <v>104</v>
      </c>
      <c r="B135" s="458" t="s">
        <v>145</v>
      </c>
      <c r="C135" s="442">
        <f>'2022'!B123</f>
        <v>42</v>
      </c>
      <c r="D135" s="443">
        <f>'2022'!DO123</f>
        <v>7.0408039999999996</v>
      </c>
      <c r="E135" s="443">
        <f>'2022'!DP123</f>
        <v>1</v>
      </c>
      <c r="F135" s="443">
        <f>'2022'!DQ123</f>
        <v>2</v>
      </c>
      <c r="G135" s="442">
        <f>'2022'!DR123</f>
        <v>0.163911</v>
      </c>
      <c r="H135" s="442">
        <f>'2022'!DS123</f>
        <v>2.3279999999999999E-2</v>
      </c>
      <c r="I135" s="442">
        <f>'2022'!DT123</f>
        <v>4.7619047619047616E-2</v>
      </c>
      <c r="J135" s="428">
        <f t="shared" si="2"/>
        <v>0</v>
      </c>
      <c r="K135" s="444">
        <f>'2022'!DX123</f>
        <v>0</v>
      </c>
      <c r="L135" s="439"/>
      <c r="M135" s="439"/>
      <c r="N135" s="439"/>
      <c r="O135" s="463"/>
    </row>
    <row r="136" spans="1:15" ht="31.5" x14ac:dyDescent="0.2">
      <c r="A136" s="437">
        <v>105</v>
      </c>
      <c r="B136" s="456" t="s">
        <v>293</v>
      </c>
      <c r="C136" s="442">
        <f>'2022'!B124</f>
        <v>0</v>
      </c>
      <c r="D136" s="443">
        <f>'2022'!DO124</f>
        <v>0</v>
      </c>
      <c r="E136" s="443">
        <f>'2022'!DP124</f>
        <v>0</v>
      </c>
      <c r="F136" s="443">
        <f>'2022'!DQ124</f>
        <v>0</v>
      </c>
      <c r="G136" s="442">
        <f>'2022'!DR124</f>
        <v>0</v>
      </c>
      <c r="H136" s="442">
        <f>'2022'!DS124</f>
        <v>0</v>
      </c>
      <c r="I136" s="442">
        <f>'2022'!DT124</f>
        <v>0</v>
      </c>
      <c r="J136" s="428" t="e">
        <f t="shared" si="2"/>
        <v>#DIV/0!</v>
      </c>
      <c r="K136" s="444">
        <f>'2022'!DX124</f>
        <v>8</v>
      </c>
      <c r="L136" s="444"/>
      <c r="M136" s="444"/>
      <c r="N136" s="444"/>
      <c r="O136" s="444"/>
    </row>
    <row r="137" spans="1:15" ht="15.75" x14ac:dyDescent="0.2">
      <c r="A137" s="437"/>
      <c r="B137" s="89" t="s">
        <v>153</v>
      </c>
      <c r="C137" s="447"/>
      <c r="D137" s="446"/>
      <c r="E137" s="446"/>
      <c r="F137" s="446"/>
      <c r="G137" s="447"/>
      <c r="H137" s="447"/>
      <c r="I137" s="447"/>
      <c r="J137" s="428"/>
      <c r="K137" s="457"/>
      <c r="L137" s="444"/>
      <c r="M137" s="444"/>
      <c r="N137" s="444"/>
      <c r="O137" s="444"/>
    </row>
    <row r="138" spans="1:15" ht="63.75" customHeight="1" x14ac:dyDescent="0.2">
      <c r="A138" s="437">
        <v>106</v>
      </c>
      <c r="B138" s="458" t="s">
        <v>168</v>
      </c>
      <c r="C138" s="442">
        <f>'2022'!B126</f>
        <v>34.731000000000002</v>
      </c>
      <c r="D138" s="443">
        <f>'2022'!DO126</f>
        <v>4.491498</v>
      </c>
      <c r="E138" s="443">
        <f>'2022'!DP126</f>
        <v>4</v>
      </c>
      <c r="F138" s="443">
        <f>'2022'!DQ126</f>
        <v>4</v>
      </c>
      <c r="G138" s="442">
        <f>'2022'!DR126</f>
        <v>0.12932199999999999</v>
      </c>
      <c r="H138" s="442">
        <f>'2022'!DS126</f>
        <v>0.115171</v>
      </c>
      <c r="I138" s="442">
        <f>'2022'!DT126</f>
        <v>0.11517088480032248</v>
      </c>
      <c r="J138" s="428">
        <f t="shared" si="2"/>
        <v>0</v>
      </c>
      <c r="K138" s="444">
        <f>'2022'!DX126</f>
        <v>0</v>
      </c>
      <c r="L138" s="444"/>
      <c r="M138" s="444"/>
      <c r="N138" s="444"/>
      <c r="O138" s="444"/>
    </row>
    <row r="139" spans="1:15" ht="84" customHeight="1" x14ac:dyDescent="0.2">
      <c r="A139" s="437">
        <v>107</v>
      </c>
      <c r="B139" s="458" t="s">
        <v>156</v>
      </c>
      <c r="C139" s="442">
        <f>'2022'!B127</f>
        <v>46.97</v>
      </c>
      <c r="D139" s="443">
        <f>'2022'!DO127</f>
        <v>12.676586</v>
      </c>
      <c r="E139" s="443">
        <f>'2022'!DP127</f>
        <v>8</v>
      </c>
      <c r="F139" s="443">
        <f>'2022'!DQ127</f>
        <v>18</v>
      </c>
      <c r="G139" s="442">
        <f>'2022'!DR127</f>
        <v>0.36499300000000001</v>
      </c>
      <c r="H139" s="442">
        <f>'2022'!DS127</f>
        <v>0.20997399999999999</v>
      </c>
      <c r="I139" s="442">
        <f>'2022'!DT127</f>
        <v>0.38322333404300618</v>
      </c>
      <c r="J139" s="428">
        <f t="shared" si="2"/>
        <v>5.5555555555555554</v>
      </c>
      <c r="K139" s="444">
        <f>'2022'!DX127</f>
        <v>1</v>
      </c>
      <c r="L139" s="444"/>
      <c r="M139" s="444"/>
      <c r="N139" s="444"/>
      <c r="O139" s="444"/>
    </row>
    <row r="140" spans="1:15" ht="69" customHeight="1" x14ac:dyDescent="0.2">
      <c r="A140" s="437">
        <v>108</v>
      </c>
      <c r="B140" s="458" t="s">
        <v>323</v>
      </c>
      <c r="C140" s="442">
        <f>'2022'!B128</f>
        <v>9.1639999999999997</v>
      </c>
      <c r="D140" s="443">
        <f>'2022'!DO128</f>
        <v>1.283984</v>
      </c>
      <c r="E140" s="443">
        <f>'2022'!DP128</f>
        <v>1</v>
      </c>
      <c r="F140" s="443">
        <f>'2022'!DQ128</f>
        <v>2</v>
      </c>
      <c r="G140" s="442">
        <f>'2022'!DR128</f>
        <v>0.100311</v>
      </c>
      <c r="H140" s="442">
        <f>'2022'!DS128</f>
        <v>8.7997000000000006E-2</v>
      </c>
      <c r="I140" s="442">
        <f>'2022'!DT128</f>
        <v>0.21824530772588391</v>
      </c>
      <c r="J140" s="428">
        <f t="shared" si="2"/>
        <v>0</v>
      </c>
      <c r="K140" s="444">
        <f>'2022'!DX128</f>
        <v>0</v>
      </c>
      <c r="L140" s="444"/>
      <c r="M140" s="444"/>
      <c r="N140" s="444"/>
      <c r="O140" s="444"/>
    </row>
    <row r="141" spans="1:15" ht="50.25" customHeight="1" x14ac:dyDescent="0.2">
      <c r="A141" s="437">
        <v>109</v>
      </c>
      <c r="B141" s="458" t="s">
        <v>324</v>
      </c>
      <c r="C141" s="442">
        <f>'2022'!B129</f>
        <v>22.285</v>
      </c>
      <c r="D141" s="443">
        <f>'2022'!DO129</f>
        <v>4.1497570000000001</v>
      </c>
      <c r="E141" s="443">
        <f>'2022'!DP129</f>
        <v>4</v>
      </c>
      <c r="F141" s="443">
        <f>'2022'!DQ129</f>
        <v>5</v>
      </c>
      <c r="G141" s="442">
        <f>'2022'!DR129</f>
        <v>0.16770099999999999</v>
      </c>
      <c r="H141" s="442">
        <f>'2022'!DS129</f>
        <v>0.16164899999999999</v>
      </c>
      <c r="I141" s="442">
        <f>'2022'!DT129</f>
        <v>0.22436616558223019</v>
      </c>
      <c r="J141" s="428">
        <f t="shared" si="2"/>
        <v>0</v>
      </c>
      <c r="K141" s="444">
        <f>'2022'!DX129</f>
        <v>0</v>
      </c>
      <c r="L141" s="444"/>
      <c r="M141" s="444"/>
      <c r="N141" s="444"/>
      <c r="O141" s="444"/>
    </row>
    <row r="142" spans="1:15" ht="31.5" x14ac:dyDescent="0.2">
      <c r="A142" s="437">
        <v>110</v>
      </c>
      <c r="B142" s="458" t="s">
        <v>155</v>
      </c>
      <c r="C142" s="442">
        <f>'2022'!B130</f>
        <v>62.6</v>
      </c>
      <c r="D142" s="443">
        <f>'2022'!DO130</f>
        <v>28.990496</v>
      </c>
      <c r="E142" s="443">
        <f>'2022'!DP130</f>
        <v>38</v>
      </c>
      <c r="F142" s="443">
        <f>'2022'!DQ130</f>
        <v>0</v>
      </c>
      <c r="G142" s="442">
        <f>'2022'!DR130</f>
        <v>0.46310699999999999</v>
      </c>
      <c r="H142" s="442">
        <f>'2022'!DS130</f>
        <v>0.60702900000000004</v>
      </c>
      <c r="I142" s="442">
        <f>'2022'!DT130</f>
        <v>0</v>
      </c>
      <c r="J142" s="428">
        <f t="shared" si="2"/>
        <v>0</v>
      </c>
      <c r="K142" s="444">
        <f>'2022'!DX130</f>
        <v>0</v>
      </c>
      <c r="L142" s="444"/>
      <c r="M142" s="444"/>
      <c r="N142" s="444"/>
      <c r="O142" s="444"/>
    </row>
    <row r="143" spans="1:15" ht="31.5" x14ac:dyDescent="0.2">
      <c r="A143" s="437">
        <v>111</v>
      </c>
      <c r="B143" s="458" t="s">
        <v>154</v>
      </c>
      <c r="C143" s="442">
        <f>'2022'!B131</f>
        <v>8.4</v>
      </c>
      <c r="D143" s="443">
        <f>'2022'!DO131</f>
        <v>5.1395600000000004</v>
      </c>
      <c r="E143" s="443">
        <f>'2022'!DP131</f>
        <v>6</v>
      </c>
      <c r="F143" s="443">
        <f>'2022'!DQ131</f>
        <v>0</v>
      </c>
      <c r="G143" s="442">
        <f>'2022'!DR131</f>
        <v>0.61185199999999995</v>
      </c>
      <c r="H143" s="442">
        <f>'2022'!DS131</f>
        <v>0.71428599999999998</v>
      </c>
      <c r="I143" s="442">
        <f>'2022'!DT131</f>
        <v>0</v>
      </c>
      <c r="J143" s="428">
        <f t="shared" si="2"/>
        <v>0</v>
      </c>
      <c r="K143" s="444">
        <f>'2022'!DX131</f>
        <v>0</v>
      </c>
      <c r="L143" s="444"/>
      <c r="M143" s="444"/>
      <c r="N143" s="444"/>
      <c r="O143" s="444"/>
    </row>
    <row r="144" spans="1:15" ht="51" customHeight="1" x14ac:dyDescent="0.2">
      <c r="A144" s="437">
        <v>112</v>
      </c>
      <c r="B144" s="458" t="s">
        <v>163</v>
      </c>
      <c r="C144" s="442">
        <f>'2022'!B132</f>
        <v>40.4</v>
      </c>
      <c r="D144" s="443">
        <f>'2022'!DO132</f>
        <v>11.958463</v>
      </c>
      <c r="E144" s="443">
        <f>'2022'!DP132</f>
        <v>10</v>
      </c>
      <c r="F144" s="443">
        <f>'2022'!DQ132</f>
        <v>12</v>
      </c>
      <c r="G144" s="442">
        <f>'2022'!DR132</f>
        <v>0.29572300000000001</v>
      </c>
      <c r="H144" s="442">
        <f>'2022'!DS132</f>
        <v>0.24729200000000001</v>
      </c>
      <c r="I144" s="442">
        <f>'2022'!DT132</f>
        <v>0.29702970297029702</v>
      </c>
      <c r="J144" s="428">
        <f t="shared" si="2"/>
        <v>8.3333333333333321</v>
      </c>
      <c r="K144" s="444">
        <f>'2022'!DX132</f>
        <v>1</v>
      </c>
      <c r="L144" s="444"/>
      <c r="M144" s="444"/>
      <c r="N144" s="444"/>
      <c r="O144" s="444"/>
    </row>
    <row r="145" spans="1:15" ht="47.25" x14ac:dyDescent="0.2">
      <c r="A145" s="437">
        <v>113</v>
      </c>
      <c r="B145" s="458" t="s">
        <v>325</v>
      </c>
      <c r="C145" s="442">
        <f>'2022'!B133</f>
        <v>25.61</v>
      </c>
      <c r="D145" s="443">
        <f>'2022'!DO133</f>
        <v>2.1366239999999999</v>
      </c>
      <c r="E145" s="443">
        <f>'2022'!DP133</f>
        <v>1</v>
      </c>
      <c r="F145" s="443">
        <f>'2022'!DQ133</f>
        <v>5</v>
      </c>
      <c r="G145" s="442">
        <f>'2022'!DR133</f>
        <v>8.3426E-2</v>
      </c>
      <c r="H145" s="442">
        <f>'2022'!DS133</f>
        <v>3.9045999999999997E-2</v>
      </c>
      <c r="I145" s="442">
        <f>'2022'!DT133</f>
        <v>0.19523623584537292</v>
      </c>
      <c r="J145" s="428">
        <f t="shared" si="2"/>
        <v>0</v>
      </c>
      <c r="K145" s="444">
        <f>'2022'!DX133</f>
        <v>0</v>
      </c>
      <c r="L145" s="444"/>
      <c r="M145" s="444"/>
      <c r="N145" s="444"/>
      <c r="O145" s="444"/>
    </row>
    <row r="146" spans="1:15" ht="36.75" customHeight="1" x14ac:dyDescent="0.2">
      <c r="A146" s="437">
        <v>114</v>
      </c>
      <c r="B146" s="458" t="s">
        <v>326</v>
      </c>
      <c r="C146" s="442">
        <f>'2022'!B134</f>
        <v>16.600000000000001</v>
      </c>
      <c r="D146" s="443">
        <f>'2022'!DO134</f>
        <v>1.4171739999999999</v>
      </c>
      <c r="E146" s="443">
        <f>'2022'!DP134</f>
        <v>1</v>
      </c>
      <c r="F146" s="443">
        <f>'2022'!DQ134</f>
        <v>4</v>
      </c>
      <c r="G146" s="442">
        <f>'2022'!DR134</f>
        <v>8.5300000000000001E-2</v>
      </c>
      <c r="H146" s="442">
        <f>'2022'!DS134</f>
        <v>6.019E-2</v>
      </c>
      <c r="I146" s="442">
        <f>'2022'!DT134</f>
        <v>0.24096385542168672</v>
      </c>
      <c r="J146" s="428">
        <f t="shared" si="2"/>
        <v>0</v>
      </c>
      <c r="K146" s="444">
        <f>'2022'!DX134</f>
        <v>0</v>
      </c>
      <c r="L146" s="444"/>
      <c r="M146" s="444"/>
      <c r="N146" s="444"/>
      <c r="O146" s="444"/>
    </row>
    <row r="147" spans="1:15" ht="31.5" x14ac:dyDescent="0.2">
      <c r="A147" s="437">
        <v>115</v>
      </c>
      <c r="B147" s="458" t="s">
        <v>158</v>
      </c>
      <c r="C147" s="442">
        <f>'2022'!B135</f>
        <v>48.85</v>
      </c>
      <c r="D147" s="443">
        <f>'2022'!DO135</f>
        <v>0</v>
      </c>
      <c r="E147" s="443">
        <f>'2022'!DP135</f>
        <v>0</v>
      </c>
      <c r="F147" s="443">
        <f>'2022'!DQ135</f>
        <v>0</v>
      </c>
      <c r="G147" s="442">
        <f>'2022'!DR135</f>
        <v>0</v>
      </c>
      <c r="H147" s="442">
        <f>'2022'!DS135</f>
        <v>0</v>
      </c>
      <c r="I147" s="442">
        <f>'2022'!DT135</f>
        <v>0</v>
      </c>
      <c r="J147" s="428">
        <f t="shared" si="2"/>
        <v>0</v>
      </c>
      <c r="K147" s="444">
        <f>'2022'!DX135</f>
        <v>0</v>
      </c>
      <c r="L147" s="444"/>
      <c r="M147" s="444"/>
      <c r="N147" s="444"/>
      <c r="O147" s="444"/>
    </row>
    <row r="148" spans="1:15" ht="47.25" x14ac:dyDescent="0.2">
      <c r="A148" s="437">
        <v>116</v>
      </c>
      <c r="B148" s="458" t="s">
        <v>157</v>
      </c>
      <c r="C148" s="442">
        <f>'2022'!B136</f>
        <v>34.69</v>
      </c>
      <c r="D148" s="443">
        <f>'2022'!DO136</f>
        <v>4.0619620000000003</v>
      </c>
      <c r="E148" s="443">
        <f>'2022'!DP136</f>
        <v>2</v>
      </c>
      <c r="F148" s="443">
        <f>'2022'!DQ136</f>
        <v>3</v>
      </c>
      <c r="G148" s="442">
        <f>'2022'!DR136</f>
        <v>0.117093</v>
      </c>
      <c r="H148" s="442">
        <f>'2022'!DS136</f>
        <v>5.7653999999999997E-2</v>
      </c>
      <c r="I148" s="442">
        <f>'2022'!DT136</f>
        <v>8.648025367541079E-2</v>
      </c>
      <c r="J148" s="428">
        <f t="shared" si="2"/>
        <v>0</v>
      </c>
      <c r="K148" s="444">
        <f>'2022'!DX136</f>
        <v>0</v>
      </c>
      <c r="L148" s="444"/>
      <c r="M148" s="444"/>
      <c r="N148" s="444"/>
      <c r="O148" s="444"/>
    </row>
    <row r="149" spans="1:15" ht="32.25" customHeight="1" x14ac:dyDescent="0.2">
      <c r="A149" s="437">
        <v>117</v>
      </c>
      <c r="B149" s="458" t="s">
        <v>161</v>
      </c>
      <c r="C149" s="442">
        <f>'2022'!B137</f>
        <v>8.7080000000000002</v>
      </c>
      <c r="D149" s="443">
        <f>'2022'!DO137</f>
        <v>0</v>
      </c>
      <c r="E149" s="443">
        <f>'2022'!DP137</f>
        <v>0</v>
      </c>
      <c r="F149" s="443">
        <f>'2022'!DQ137</f>
        <v>0</v>
      </c>
      <c r="G149" s="442">
        <f>'2022'!DR137</f>
        <v>0</v>
      </c>
      <c r="H149" s="442">
        <f>'2022'!DS137</f>
        <v>0</v>
      </c>
      <c r="I149" s="442">
        <f>'2022'!DT137</f>
        <v>0</v>
      </c>
      <c r="J149" s="428">
        <f t="shared" si="2"/>
        <v>0</v>
      </c>
      <c r="K149" s="444">
        <f>'2022'!DX137</f>
        <v>0</v>
      </c>
      <c r="L149" s="444"/>
      <c r="M149" s="444"/>
      <c r="N149" s="444"/>
      <c r="O149" s="444"/>
    </row>
    <row r="150" spans="1:15" ht="31.5" x14ac:dyDescent="0.2">
      <c r="A150" s="438">
        <v>118</v>
      </c>
      <c r="B150" s="458" t="s">
        <v>162</v>
      </c>
      <c r="C150" s="461">
        <f>'2022'!B138</f>
        <v>76.099999999999994</v>
      </c>
      <c r="D150" s="443">
        <f>'2022'!DO138</f>
        <v>2.3951560000000001</v>
      </c>
      <c r="E150" s="443">
        <f>'2022'!DP138</f>
        <v>3</v>
      </c>
      <c r="F150" s="443">
        <f>'2022'!DQ138</f>
        <v>8</v>
      </c>
      <c r="G150" s="442">
        <f>'2022'!DR138</f>
        <v>3.1454999999999997E-2</v>
      </c>
      <c r="H150" s="442">
        <f>'2022'!DS138</f>
        <v>3.9398000000000002E-2</v>
      </c>
      <c r="I150" s="442">
        <f>'2022'!DT138</f>
        <v>0.10512483574244416</v>
      </c>
      <c r="J150" s="428">
        <f t="shared" si="2"/>
        <v>0</v>
      </c>
      <c r="K150" s="444">
        <f>'2022'!DX138</f>
        <v>0</v>
      </c>
      <c r="L150" s="439"/>
      <c r="M150" s="439"/>
      <c r="N150" s="439"/>
      <c r="O150" s="463"/>
    </row>
    <row r="151" spans="1:15" ht="47.25" x14ac:dyDescent="0.2">
      <c r="A151" s="438">
        <v>119</v>
      </c>
      <c r="B151" s="128" t="s">
        <v>165</v>
      </c>
      <c r="C151" s="461">
        <f>'2022'!B139</f>
        <v>3.52</v>
      </c>
      <c r="D151" s="688">
        <f>'2022'!DO139</f>
        <v>0.64507899999999996</v>
      </c>
      <c r="E151" s="688">
        <f>'2022'!DP139</f>
        <v>0</v>
      </c>
      <c r="F151" s="443">
        <f>'2022'!DQ139</f>
        <v>0</v>
      </c>
      <c r="G151" s="690">
        <f>'2022'!DR139</f>
        <v>1.1089999999999999E-2</v>
      </c>
      <c r="H151" s="690">
        <f>'2022'!DS139</f>
        <v>0</v>
      </c>
      <c r="I151" s="442">
        <f>'2022'!DT139</f>
        <v>0</v>
      </c>
      <c r="J151" s="428">
        <f t="shared" si="2"/>
        <v>0</v>
      </c>
      <c r="K151" s="444">
        <f>'2022'!DX139</f>
        <v>0</v>
      </c>
      <c r="L151" s="439"/>
      <c r="M151" s="439"/>
      <c r="N151" s="439"/>
      <c r="O151" s="463"/>
    </row>
    <row r="152" spans="1:15" ht="47.25" x14ac:dyDescent="0.2">
      <c r="A152" s="437">
        <v>120</v>
      </c>
      <c r="B152" s="119" t="s">
        <v>443</v>
      </c>
      <c r="C152" s="442">
        <f>'2022'!B140</f>
        <v>16.07</v>
      </c>
      <c r="D152" s="689"/>
      <c r="E152" s="689"/>
      <c r="F152" s="443">
        <f>'2022'!DQ140</f>
        <v>0</v>
      </c>
      <c r="G152" s="691"/>
      <c r="H152" s="691"/>
      <c r="I152" s="442">
        <f>'2022'!DT140</f>
        <v>0</v>
      </c>
      <c r="J152" s="428">
        <f t="shared" si="2"/>
        <v>0</v>
      </c>
      <c r="K152" s="444">
        <f>'2022'!DX140</f>
        <v>0</v>
      </c>
      <c r="L152" s="444"/>
      <c r="M152" s="444"/>
      <c r="N152" s="444"/>
      <c r="O152" s="444"/>
    </row>
    <row r="153" spans="1:15" ht="15.75" x14ac:dyDescent="0.2">
      <c r="A153" s="437"/>
      <c r="B153" s="89" t="s">
        <v>173</v>
      </c>
      <c r="C153" s="447"/>
      <c r="D153" s="446"/>
      <c r="E153" s="446"/>
      <c r="F153" s="446"/>
      <c r="G153" s="447"/>
      <c r="H153" s="447"/>
      <c r="I153" s="447"/>
      <c r="J153" s="428">
        <f t="shared" si="2"/>
        <v>0</v>
      </c>
      <c r="K153" s="457"/>
      <c r="L153" s="444"/>
      <c r="M153" s="444"/>
      <c r="N153" s="444"/>
      <c r="O153" s="444"/>
    </row>
    <row r="154" spans="1:15" ht="94.5" x14ac:dyDescent="0.2">
      <c r="A154" s="437">
        <v>121</v>
      </c>
      <c r="B154" s="458" t="s">
        <v>328</v>
      </c>
      <c r="C154" s="442">
        <f>'2022'!B142</f>
        <v>22.076000000000001</v>
      </c>
      <c r="D154" s="443">
        <f>'2022'!DO142</f>
        <v>1.9269849999999999</v>
      </c>
      <c r="E154" s="443">
        <f>'2022'!DP142</f>
        <v>2</v>
      </c>
      <c r="F154" s="443">
        <f>'2022'!DQ142</f>
        <v>3</v>
      </c>
      <c r="G154" s="442">
        <f>'2022'!DR142</f>
        <v>8.7312000000000001E-2</v>
      </c>
      <c r="H154" s="442">
        <f>'2022'!DS142</f>
        <v>9.0620999999999993E-2</v>
      </c>
      <c r="I154" s="442">
        <f>'2022'!DT142</f>
        <v>0.13589418372893639</v>
      </c>
      <c r="J154" s="428">
        <f t="shared" si="2"/>
        <v>0</v>
      </c>
      <c r="K154" s="444">
        <f>'2022'!DX142</f>
        <v>0</v>
      </c>
      <c r="L154" s="444"/>
      <c r="M154" s="444"/>
      <c r="N154" s="444"/>
      <c r="O154" s="444"/>
    </row>
    <row r="155" spans="1:15" ht="66" customHeight="1" x14ac:dyDescent="0.2">
      <c r="A155" s="437">
        <v>122</v>
      </c>
      <c r="B155" s="458" t="s">
        <v>329</v>
      </c>
      <c r="C155" s="442">
        <f>'2022'!B143</f>
        <v>51.795000000000002</v>
      </c>
      <c r="D155" s="443">
        <f>'2022'!DO143</f>
        <v>0</v>
      </c>
      <c r="E155" s="443">
        <f>'2022'!DP143</f>
        <v>0</v>
      </c>
      <c r="F155" s="443">
        <f>'2022'!DQ143</f>
        <v>4</v>
      </c>
      <c r="G155" s="442">
        <f>'2022'!DR143</f>
        <v>0</v>
      </c>
      <c r="H155" s="442">
        <f>'2022'!DS143</f>
        <v>0</v>
      </c>
      <c r="I155" s="442">
        <f>'2022'!DT143</f>
        <v>7.7227531615020759E-2</v>
      </c>
      <c r="J155" s="428">
        <f t="shared" si="2"/>
        <v>0</v>
      </c>
      <c r="K155" s="444">
        <f>'2022'!DX143</f>
        <v>0</v>
      </c>
      <c r="L155" s="444"/>
      <c r="M155" s="444"/>
      <c r="N155" s="444"/>
      <c r="O155" s="444"/>
    </row>
    <row r="156" spans="1:15" ht="31.5" customHeight="1" x14ac:dyDescent="0.2">
      <c r="A156" s="437">
        <v>123</v>
      </c>
      <c r="B156" s="458" t="s">
        <v>174</v>
      </c>
      <c r="C156" s="442">
        <f>'2022'!B144</f>
        <v>10.686999999999999</v>
      </c>
      <c r="D156" s="443">
        <f>'2022'!DO144</f>
        <v>1.462842</v>
      </c>
      <c r="E156" s="443">
        <f>'2022'!DP144</f>
        <v>1</v>
      </c>
      <c r="F156" s="443">
        <f>'2022'!DQ144</f>
        <v>0</v>
      </c>
      <c r="G156" s="442">
        <f>'2022'!DR144</f>
        <v>0.13684199999999999</v>
      </c>
      <c r="H156" s="442">
        <f>'2022'!DS144</f>
        <v>9.3545000000000003E-2</v>
      </c>
      <c r="I156" s="442">
        <f>'2022'!DT144</f>
        <v>0</v>
      </c>
      <c r="J156" s="428">
        <f t="shared" si="2"/>
        <v>0</v>
      </c>
      <c r="K156" s="444">
        <f>'2022'!DX144</f>
        <v>0</v>
      </c>
      <c r="L156" s="444"/>
      <c r="M156" s="444"/>
      <c r="N156" s="444"/>
      <c r="O156" s="444"/>
    </row>
    <row r="157" spans="1:15" ht="31.5" x14ac:dyDescent="0.2">
      <c r="A157" s="437">
        <v>124</v>
      </c>
      <c r="B157" s="458" t="s">
        <v>178</v>
      </c>
      <c r="C157" s="442">
        <f>'2022'!B145</f>
        <v>127.137</v>
      </c>
      <c r="D157" s="443">
        <f>'2022'!DO145</f>
        <v>14.41667</v>
      </c>
      <c r="E157" s="443">
        <f>'2022'!DP145</f>
        <v>16</v>
      </c>
      <c r="F157" s="443">
        <f>'2022'!DQ145</f>
        <v>18</v>
      </c>
      <c r="G157" s="442">
        <f>'2022'!DR145</f>
        <v>0.113395</v>
      </c>
      <c r="H157" s="442">
        <f>'2022'!DS145</f>
        <v>0.12584799999999999</v>
      </c>
      <c r="I157" s="442">
        <f>'2022'!DT145</f>
        <v>0.14157955591212629</v>
      </c>
      <c r="J157" s="428">
        <f t="shared" si="2"/>
        <v>5.5555555555555554</v>
      </c>
      <c r="K157" s="444">
        <f>'2022'!DX145</f>
        <v>1</v>
      </c>
      <c r="L157" s="444"/>
      <c r="M157" s="444"/>
      <c r="N157" s="444"/>
      <c r="O157" s="444"/>
    </row>
    <row r="158" spans="1:15" ht="31.5" x14ac:dyDescent="0.2">
      <c r="A158" s="438">
        <v>125</v>
      </c>
      <c r="B158" s="114" t="s">
        <v>177</v>
      </c>
      <c r="C158" s="442">
        <f>'2022'!B146</f>
        <v>119.479</v>
      </c>
      <c r="D158" s="443">
        <f>'2022'!DO146</f>
        <v>8.9838579999999997</v>
      </c>
      <c r="E158" s="443">
        <f>'2022'!DP146</f>
        <v>11</v>
      </c>
      <c r="F158" s="443">
        <f>'2022'!DQ146</f>
        <v>20</v>
      </c>
      <c r="G158" s="442">
        <f>'2022'!DR146</f>
        <v>7.7128000000000002E-2</v>
      </c>
      <c r="H158" s="442">
        <f>'2022'!DS146</f>
        <v>9.4436999999999993E-2</v>
      </c>
      <c r="I158" s="442">
        <f>'2022'!DT146</f>
        <v>0.1673934331556173</v>
      </c>
      <c r="J158" s="428">
        <f t="shared" si="2"/>
        <v>10</v>
      </c>
      <c r="K158" s="444">
        <f>'2022'!DX146</f>
        <v>2</v>
      </c>
      <c r="L158" s="439"/>
      <c r="M158" s="439"/>
      <c r="N158" s="439"/>
      <c r="O158" s="463"/>
    </row>
    <row r="159" spans="1:15" ht="55.5" customHeight="1" x14ac:dyDescent="0.2">
      <c r="A159" s="437">
        <v>126</v>
      </c>
      <c r="B159" s="458" t="s">
        <v>330</v>
      </c>
      <c r="C159" s="442">
        <f>'2022'!B147</f>
        <v>19.553999999999998</v>
      </c>
      <c r="D159" s="443">
        <f>'2022'!DO147</f>
        <v>1.760222</v>
      </c>
      <c r="E159" s="443">
        <f>'2022'!DP147</f>
        <v>1</v>
      </c>
      <c r="F159" s="443">
        <f>'2022'!DQ147</f>
        <v>4</v>
      </c>
      <c r="G159" s="442">
        <f>'2022'!DR147</f>
        <v>9.0019000000000002E-2</v>
      </c>
      <c r="H159" s="442">
        <f>'2022'!DS147</f>
        <v>5.1139999999999998E-2</v>
      </c>
      <c r="I159" s="442">
        <f>'2022'!DT147</f>
        <v>0.20456172650097168</v>
      </c>
      <c r="J159" s="428">
        <f t="shared" si="2"/>
        <v>0</v>
      </c>
      <c r="K159" s="444">
        <f>'2022'!DX147</f>
        <v>0</v>
      </c>
      <c r="L159" s="444"/>
      <c r="M159" s="444"/>
      <c r="N159" s="444"/>
      <c r="O159" s="444"/>
    </row>
    <row r="160" spans="1:15" ht="32.25" customHeight="1" x14ac:dyDescent="0.2">
      <c r="A160" s="437"/>
      <c r="B160" s="89" t="s">
        <v>180</v>
      </c>
      <c r="C160" s="447"/>
      <c r="D160" s="446"/>
      <c r="E160" s="446"/>
      <c r="F160" s="446"/>
      <c r="G160" s="447"/>
      <c r="H160" s="447"/>
      <c r="I160" s="447"/>
      <c r="J160" s="428">
        <f t="shared" si="2"/>
        <v>0</v>
      </c>
      <c r="K160" s="457"/>
      <c r="L160" s="444"/>
      <c r="M160" s="444"/>
      <c r="N160" s="444"/>
      <c r="O160" s="444"/>
    </row>
    <row r="161" spans="1:15" ht="31.5" x14ac:dyDescent="0.2">
      <c r="A161" s="437">
        <v>127</v>
      </c>
      <c r="B161" s="458" t="s">
        <v>185</v>
      </c>
      <c r="C161" s="442">
        <f>'2022'!B149</f>
        <v>1372</v>
      </c>
      <c r="D161" s="443">
        <f>'2022'!DO149</f>
        <v>103.50396000000001</v>
      </c>
      <c r="E161" s="443">
        <f>'2022'!DP149</f>
        <v>80</v>
      </c>
      <c r="F161" s="443">
        <f>'2022'!DQ149</f>
        <v>82</v>
      </c>
      <c r="G161" s="442">
        <f>'2022'!DR149</f>
        <v>7.5424000000000005E-2</v>
      </c>
      <c r="H161" s="442">
        <f>'2022'!DS149</f>
        <v>5.8297000000000002E-2</v>
      </c>
      <c r="I161" s="442">
        <f>'2022'!DT149</f>
        <v>5.9766763848396499E-2</v>
      </c>
      <c r="J161" s="428">
        <f t="shared" si="2"/>
        <v>0</v>
      </c>
      <c r="K161" s="444">
        <f>'2022'!DX149</f>
        <v>0</v>
      </c>
      <c r="L161" s="444"/>
      <c r="M161" s="444"/>
      <c r="N161" s="444"/>
      <c r="O161" s="444"/>
    </row>
    <row r="162" spans="1:15" ht="31.5" x14ac:dyDescent="0.2">
      <c r="A162" s="437">
        <v>128</v>
      </c>
      <c r="B162" s="458" t="s">
        <v>331</v>
      </c>
      <c r="C162" s="442">
        <f>'2022'!B150</f>
        <v>187.15</v>
      </c>
      <c r="D162" s="443">
        <f>'2022'!DO150</f>
        <v>13.743195999999999</v>
      </c>
      <c r="E162" s="443">
        <f>'2022'!DP150</f>
        <v>8</v>
      </c>
      <c r="F162" s="443">
        <f>'2022'!DQ150</f>
        <v>0</v>
      </c>
      <c r="G162" s="442">
        <f>'2022'!DR150</f>
        <v>7.3433999999999999E-2</v>
      </c>
      <c r="H162" s="442">
        <f>'2022'!DS150</f>
        <v>4.2745999999999999E-2</v>
      </c>
      <c r="I162" s="442">
        <f>'2022'!DT150</f>
        <v>0</v>
      </c>
      <c r="J162" s="428">
        <f t="shared" si="2"/>
        <v>0</v>
      </c>
      <c r="K162" s="444">
        <f>'2022'!DX150</f>
        <v>0</v>
      </c>
      <c r="L162" s="444"/>
      <c r="M162" s="444"/>
      <c r="N162" s="444"/>
      <c r="O162" s="444"/>
    </row>
    <row r="163" spans="1:15" ht="50.25" customHeight="1" x14ac:dyDescent="0.2">
      <c r="A163" s="437">
        <v>129</v>
      </c>
      <c r="B163" s="458" t="s">
        <v>332</v>
      </c>
      <c r="C163" s="442">
        <f>'2022'!B151</f>
        <v>363.3</v>
      </c>
      <c r="D163" s="443">
        <f>'2022'!DO151</f>
        <v>8.8827630000000006</v>
      </c>
      <c r="E163" s="443">
        <f>'2022'!DP151</f>
        <v>8</v>
      </c>
      <c r="F163" s="443">
        <f>'2022'!DQ151</f>
        <v>14</v>
      </c>
      <c r="G163" s="442">
        <f>'2022'!DR151</f>
        <v>2.445E-2</v>
      </c>
      <c r="H163" s="442">
        <f>'2022'!DS151</f>
        <v>2.2020000000000001E-2</v>
      </c>
      <c r="I163" s="442">
        <f>'2022'!DT151</f>
        <v>3.8535645472061654E-2</v>
      </c>
      <c r="J163" s="428">
        <f t="shared" si="2"/>
        <v>0</v>
      </c>
      <c r="K163" s="444">
        <f>'2022'!DX151</f>
        <v>0</v>
      </c>
      <c r="L163" s="444"/>
      <c r="M163" s="444"/>
      <c r="N163" s="444"/>
      <c r="O163" s="444"/>
    </row>
    <row r="164" spans="1:15" ht="50.25" customHeight="1" x14ac:dyDescent="0.2">
      <c r="A164" s="437">
        <v>130</v>
      </c>
      <c r="B164" s="458" t="s">
        <v>333</v>
      </c>
      <c r="C164" s="442">
        <f>'2022'!B152</f>
        <v>394</v>
      </c>
      <c r="D164" s="443">
        <f>'2022'!DO152</f>
        <v>20.221437000000002</v>
      </c>
      <c r="E164" s="443">
        <f>'2022'!DP152</f>
        <v>21</v>
      </c>
      <c r="F164" s="443">
        <f>'2022'!DQ152</f>
        <v>23</v>
      </c>
      <c r="G164" s="442">
        <f>'2022'!DR152</f>
        <v>5.1282000000000001E-2</v>
      </c>
      <c r="H164" s="442">
        <f>'2022'!DS152</f>
        <v>5.3256999999999999E-2</v>
      </c>
      <c r="I164" s="442">
        <f>'2022'!DT152</f>
        <v>5.8375634517766499E-2</v>
      </c>
      <c r="J164" s="428">
        <f t="shared" si="2"/>
        <v>8.695652173913043</v>
      </c>
      <c r="K164" s="444">
        <f>'2022'!DX152</f>
        <v>2</v>
      </c>
      <c r="L164" s="444"/>
      <c r="M164" s="444"/>
      <c r="N164" s="444"/>
      <c r="O164" s="444"/>
    </row>
    <row r="165" spans="1:15" ht="31.5" x14ac:dyDescent="0.2">
      <c r="A165" s="437">
        <v>131</v>
      </c>
      <c r="B165" s="458" t="s">
        <v>182</v>
      </c>
      <c r="C165" s="442">
        <f>'2022'!B153</f>
        <v>193</v>
      </c>
      <c r="D165" s="443">
        <f>'2022'!DO153</f>
        <v>9.222372</v>
      </c>
      <c r="E165" s="443">
        <f>'2022'!DP153</f>
        <v>7</v>
      </c>
      <c r="F165" s="443">
        <f>'2022'!DQ153</f>
        <v>10</v>
      </c>
      <c r="G165" s="442">
        <f>'2022'!DR153</f>
        <v>4.7556000000000001E-2</v>
      </c>
      <c r="H165" s="442">
        <f>'2022'!DS153</f>
        <v>3.6096000000000003E-2</v>
      </c>
      <c r="I165" s="442">
        <f>'2022'!DT153</f>
        <v>5.181347150259067E-2</v>
      </c>
      <c r="J165" s="428">
        <f t="shared" si="2"/>
        <v>0</v>
      </c>
      <c r="K165" s="444">
        <f>'2022'!DX153</f>
        <v>0</v>
      </c>
      <c r="L165" s="444"/>
      <c r="M165" s="444"/>
      <c r="N165" s="444"/>
      <c r="O165" s="444"/>
    </row>
    <row r="166" spans="1:15" ht="47.25" x14ac:dyDescent="0.2">
      <c r="A166" s="438">
        <v>132</v>
      </c>
      <c r="B166" s="458" t="s">
        <v>334</v>
      </c>
      <c r="C166" s="442">
        <f>'2022'!B154</f>
        <v>264.7</v>
      </c>
      <c r="D166" s="443">
        <f>'2022'!DO154</f>
        <v>10.380236999999999</v>
      </c>
      <c r="E166" s="443">
        <f>'2022'!DP154</f>
        <v>11</v>
      </c>
      <c r="F166" s="443">
        <f>'2022'!DQ154</f>
        <v>1</v>
      </c>
      <c r="G166" s="442">
        <f>'2022'!DR154</f>
        <v>3.9216000000000001E-2</v>
      </c>
      <c r="H166" s="442">
        <f>'2022'!DS154</f>
        <v>4.1556999999999997E-2</v>
      </c>
      <c r="I166" s="442">
        <f>'2022'!DT154</f>
        <v>3.7778617302606727E-3</v>
      </c>
      <c r="J166" s="428">
        <f t="shared" si="2"/>
        <v>0</v>
      </c>
      <c r="K166" s="444">
        <f>'2022'!DX154</f>
        <v>0</v>
      </c>
      <c r="L166" s="439"/>
      <c r="M166" s="439"/>
      <c r="N166" s="439"/>
      <c r="O166" s="463"/>
    </row>
    <row r="167" spans="1:15" ht="31.5" x14ac:dyDescent="0.2">
      <c r="A167" s="437">
        <v>133</v>
      </c>
      <c r="B167" s="458" t="s">
        <v>335</v>
      </c>
      <c r="C167" s="442">
        <f>'2022'!B155</f>
        <v>93.555000000000007</v>
      </c>
      <c r="D167" s="443">
        <f>'2022'!DO155</f>
        <v>0</v>
      </c>
      <c r="E167" s="443">
        <f>'2022'!DP155</f>
        <v>0</v>
      </c>
      <c r="F167" s="443">
        <f>'2022'!DQ155</f>
        <v>1</v>
      </c>
      <c r="G167" s="442">
        <f>'2022'!DR155</f>
        <v>0</v>
      </c>
      <c r="H167" s="442">
        <f>'2022'!DS155</f>
        <v>0</v>
      </c>
      <c r="I167" s="442">
        <f>'2022'!DT155</f>
        <v>1.0688899577788466E-2</v>
      </c>
      <c r="J167" s="428">
        <f t="shared" si="2"/>
        <v>0</v>
      </c>
      <c r="K167" s="444">
        <f>'2022'!DX155</f>
        <v>0</v>
      </c>
      <c r="L167" s="444"/>
      <c r="M167" s="444"/>
      <c r="N167" s="444"/>
      <c r="O167" s="444"/>
    </row>
    <row r="168" spans="1:15" ht="15.75" x14ac:dyDescent="0.2">
      <c r="A168" s="437"/>
      <c r="B168" s="89" t="s">
        <v>187</v>
      </c>
      <c r="C168" s="447"/>
      <c r="D168" s="446"/>
      <c r="E168" s="446"/>
      <c r="F168" s="446"/>
      <c r="G168" s="447"/>
      <c r="H168" s="447"/>
      <c r="I168" s="447"/>
      <c r="J168" s="428">
        <f t="shared" ref="J168:J231" si="3">IF(K168&gt;0,K168/F168*100,0)</f>
        <v>0</v>
      </c>
      <c r="K168" s="457"/>
      <c r="L168" s="444"/>
      <c r="M168" s="444"/>
      <c r="N168" s="444"/>
      <c r="O168" s="444"/>
    </row>
    <row r="169" spans="1:15" ht="78.75" x14ac:dyDescent="0.2">
      <c r="A169" s="450">
        <v>134</v>
      </c>
      <c r="B169" s="49" t="s">
        <v>189</v>
      </c>
      <c r="C169" s="442">
        <f>'2022'!B157</f>
        <v>58.8</v>
      </c>
      <c r="D169" s="688">
        <f>'2022'!DO157</f>
        <v>22.293474</v>
      </c>
      <c r="E169" s="688">
        <f>'2022'!DP157</f>
        <v>40</v>
      </c>
      <c r="F169" s="443">
        <f>'2022'!DQ157</f>
        <v>2</v>
      </c>
      <c r="G169" s="690">
        <f>'2022'!DR157</f>
        <v>7.6657000000000003E-2</v>
      </c>
      <c r="H169" s="690">
        <f>'2022'!DS157</f>
        <v>0.137542</v>
      </c>
      <c r="I169" s="442">
        <f>'2022'!DT157</f>
        <v>3.4013605442176874E-2</v>
      </c>
      <c r="J169" s="428">
        <f t="shared" si="3"/>
        <v>0</v>
      </c>
      <c r="K169" s="444">
        <f>'2022'!DX157</f>
        <v>0</v>
      </c>
      <c r="L169" s="444"/>
      <c r="M169" s="444"/>
      <c r="N169" s="444"/>
      <c r="O169" s="444"/>
    </row>
    <row r="170" spans="1:15" ht="78.75" x14ac:dyDescent="0.2">
      <c r="A170" s="450">
        <v>135</v>
      </c>
      <c r="B170" s="49" t="s">
        <v>190</v>
      </c>
      <c r="C170" s="442">
        <f>'2022'!B158</f>
        <v>17.8</v>
      </c>
      <c r="D170" s="692"/>
      <c r="E170" s="692"/>
      <c r="F170" s="443">
        <f>'2022'!DQ158</f>
        <v>1</v>
      </c>
      <c r="G170" s="693"/>
      <c r="H170" s="693"/>
      <c r="I170" s="442">
        <f>'2022'!DT158</f>
        <v>5.6179775280898875E-2</v>
      </c>
      <c r="J170" s="428">
        <f t="shared" si="3"/>
        <v>0</v>
      </c>
      <c r="K170" s="444">
        <f>'2022'!DX158</f>
        <v>0</v>
      </c>
      <c r="L170" s="444"/>
      <c r="M170" s="444"/>
      <c r="N170" s="444"/>
      <c r="O170" s="444"/>
    </row>
    <row r="171" spans="1:15" ht="78.75" x14ac:dyDescent="0.2">
      <c r="A171" s="450">
        <v>136</v>
      </c>
      <c r="B171" s="49" t="s">
        <v>191</v>
      </c>
      <c r="C171" s="442">
        <f>'2022'!B159</f>
        <v>30.8</v>
      </c>
      <c r="D171" s="692"/>
      <c r="E171" s="692"/>
      <c r="F171" s="443">
        <f>'2022'!DQ159</f>
        <v>1</v>
      </c>
      <c r="G171" s="693"/>
      <c r="H171" s="693"/>
      <c r="I171" s="442">
        <f>'2022'!DT159</f>
        <v>3.2467532467532464E-2</v>
      </c>
      <c r="J171" s="428">
        <f t="shared" si="3"/>
        <v>0</v>
      </c>
      <c r="K171" s="444">
        <f>'2022'!DX159</f>
        <v>0</v>
      </c>
      <c r="L171" s="444"/>
      <c r="M171" s="444"/>
      <c r="N171" s="444"/>
      <c r="O171" s="444"/>
    </row>
    <row r="172" spans="1:15" ht="78.75" x14ac:dyDescent="0.2">
      <c r="A172" s="450">
        <v>137</v>
      </c>
      <c r="B172" s="49" t="s">
        <v>192</v>
      </c>
      <c r="C172" s="442">
        <f>'2022'!B160</f>
        <v>20.399999999999999</v>
      </c>
      <c r="D172" s="692"/>
      <c r="E172" s="692"/>
      <c r="F172" s="443">
        <f>'2022'!DQ160</f>
        <v>0</v>
      </c>
      <c r="G172" s="693"/>
      <c r="H172" s="693"/>
      <c r="I172" s="442">
        <f>'2022'!DT160</f>
        <v>0</v>
      </c>
      <c r="J172" s="428">
        <f t="shared" si="3"/>
        <v>0</v>
      </c>
      <c r="K172" s="444">
        <f>'2022'!DX160</f>
        <v>0</v>
      </c>
      <c r="L172" s="444"/>
      <c r="M172" s="444"/>
      <c r="N172" s="444"/>
      <c r="O172" s="444"/>
    </row>
    <row r="173" spans="1:15" ht="78.75" x14ac:dyDescent="0.2">
      <c r="A173" s="450">
        <v>138</v>
      </c>
      <c r="B173" s="49" t="s">
        <v>193</v>
      </c>
      <c r="C173" s="442">
        <f>'2022'!B161</f>
        <v>20.8</v>
      </c>
      <c r="D173" s="692"/>
      <c r="E173" s="692"/>
      <c r="F173" s="443">
        <f>'2022'!DQ161</f>
        <v>0</v>
      </c>
      <c r="G173" s="693"/>
      <c r="H173" s="693"/>
      <c r="I173" s="442">
        <f>'2022'!DT161</f>
        <v>0</v>
      </c>
      <c r="J173" s="428">
        <f t="shared" si="3"/>
        <v>0</v>
      </c>
      <c r="K173" s="444">
        <f>'2022'!DX161</f>
        <v>0</v>
      </c>
      <c r="L173" s="444"/>
      <c r="M173" s="444"/>
      <c r="N173" s="444"/>
      <c r="O173" s="444"/>
    </row>
    <row r="174" spans="1:15" ht="78.75" x14ac:dyDescent="0.2">
      <c r="A174" s="450">
        <v>139</v>
      </c>
      <c r="B174" s="49" t="s">
        <v>194</v>
      </c>
      <c r="C174" s="442">
        <f>'2022'!B162</f>
        <v>14.8</v>
      </c>
      <c r="D174" s="692"/>
      <c r="E174" s="692"/>
      <c r="F174" s="443">
        <f>'2022'!DQ162</f>
        <v>0</v>
      </c>
      <c r="G174" s="693"/>
      <c r="H174" s="693"/>
      <c r="I174" s="442">
        <f>'2022'!DT162</f>
        <v>0</v>
      </c>
      <c r="J174" s="428">
        <f t="shared" si="3"/>
        <v>0</v>
      </c>
      <c r="K174" s="444">
        <f>'2022'!DX162</f>
        <v>0</v>
      </c>
      <c r="L174" s="444"/>
      <c r="M174" s="444"/>
      <c r="N174" s="444"/>
      <c r="O174" s="444"/>
    </row>
    <row r="175" spans="1:15" ht="78.75" x14ac:dyDescent="0.2">
      <c r="A175" s="450">
        <v>140</v>
      </c>
      <c r="B175" s="49" t="s">
        <v>195</v>
      </c>
      <c r="C175" s="442">
        <f>'2022'!B163</f>
        <v>8.6</v>
      </c>
      <c r="D175" s="692"/>
      <c r="E175" s="692"/>
      <c r="F175" s="443">
        <f>'2022'!DQ163</f>
        <v>0</v>
      </c>
      <c r="G175" s="693"/>
      <c r="H175" s="693"/>
      <c r="I175" s="442">
        <f>'2022'!DT163</f>
        <v>0</v>
      </c>
      <c r="J175" s="428">
        <f t="shared" si="3"/>
        <v>0</v>
      </c>
      <c r="K175" s="444">
        <f>'2022'!DX163</f>
        <v>0</v>
      </c>
      <c r="L175" s="444"/>
      <c r="M175" s="444"/>
      <c r="N175" s="444"/>
      <c r="O175" s="444"/>
    </row>
    <row r="176" spans="1:15" ht="78.75" x14ac:dyDescent="0.2">
      <c r="A176" s="450">
        <v>141</v>
      </c>
      <c r="B176" s="49" t="s">
        <v>196</v>
      </c>
      <c r="C176" s="442">
        <f>'2022'!B164</f>
        <v>8</v>
      </c>
      <c r="D176" s="692"/>
      <c r="E176" s="692"/>
      <c r="F176" s="443">
        <f>'2022'!DQ164</f>
        <v>0</v>
      </c>
      <c r="G176" s="693"/>
      <c r="H176" s="693"/>
      <c r="I176" s="442">
        <f>'2022'!DT164</f>
        <v>0</v>
      </c>
      <c r="J176" s="428">
        <f t="shared" si="3"/>
        <v>0</v>
      </c>
      <c r="K176" s="444">
        <f>'2022'!DX164</f>
        <v>0</v>
      </c>
      <c r="L176" s="444"/>
      <c r="M176" s="444"/>
      <c r="N176" s="444"/>
      <c r="O176" s="444"/>
    </row>
    <row r="177" spans="1:15" ht="78.75" x14ac:dyDescent="0.2">
      <c r="A177" s="450">
        <v>142</v>
      </c>
      <c r="B177" s="49" t="s">
        <v>197</v>
      </c>
      <c r="C177" s="442">
        <f>'2022'!B165</f>
        <v>30.8</v>
      </c>
      <c r="D177" s="692"/>
      <c r="E177" s="692"/>
      <c r="F177" s="443">
        <f>'2022'!DQ165</f>
        <v>0</v>
      </c>
      <c r="G177" s="693"/>
      <c r="H177" s="693"/>
      <c r="I177" s="442">
        <f>'2022'!DT165</f>
        <v>0</v>
      </c>
      <c r="J177" s="428">
        <f t="shared" si="3"/>
        <v>0</v>
      </c>
      <c r="K177" s="444">
        <f>'2022'!DX165</f>
        <v>0</v>
      </c>
      <c r="L177" s="444"/>
      <c r="M177" s="444"/>
      <c r="N177" s="444"/>
      <c r="O177" s="444"/>
    </row>
    <row r="178" spans="1:15" ht="78.75" x14ac:dyDescent="0.2">
      <c r="A178" s="450">
        <v>143</v>
      </c>
      <c r="B178" s="49" t="s">
        <v>198</v>
      </c>
      <c r="C178" s="442">
        <f>'2022'!B166</f>
        <v>37.25</v>
      </c>
      <c r="D178" s="692"/>
      <c r="E178" s="692"/>
      <c r="F178" s="443">
        <f>'2022'!DQ166</f>
        <v>2</v>
      </c>
      <c r="G178" s="693"/>
      <c r="H178" s="693"/>
      <c r="I178" s="442">
        <f>'2022'!DT166</f>
        <v>5.3691275167785234E-2</v>
      </c>
      <c r="J178" s="428">
        <f t="shared" si="3"/>
        <v>0</v>
      </c>
      <c r="K178" s="444">
        <f>'2022'!DX166</f>
        <v>0</v>
      </c>
      <c r="L178" s="444"/>
      <c r="M178" s="444"/>
      <c r="N178" s="444"/>
      <c r="O178" s="444"/>
    </row>
    <row r="179" spans="1:15" ht="78.75" x14ac:dyDescent="0.2">
      <c r="A179" s="450">
        <v>144</v>
      </c>
      <c r="B179" s="49" t="s">
        <v>199</v>
      </c>
      <c r="C179" s="442">
        <f>'2022'!B167</f>
        <v>24.34</v>
      </c>
      <c r="D179" s="692"/>
      <c r="E179" s="692"/>
      <c r="F179" s="443">
        <f>'2022'!DQ167</f>
        <v>1</v>
      </c>
      <c r="G179" s="693"/>
      <c r="H179" s="693"/>
      <c r="I179" s="442">
        <f>'2022'!DT167</f>
        <v>4.1084634346754315E-2</v>
      </c>
      <c r="J179" s="428">
        <f t="shared" si="3"/>
        <v>0</v>
      </c>
      <c r="K179" s="444">
        <f>'2022'!DX167</f>
        <v>0</v>
      </c>
      <c r="L179" s="444"/>
      <c r="M179" s="444"/>
      <c r="N179" s="444"/>
      <c r="O179" s="444"/>
    </row>
    <row r="180" spans="1:15" ht="66" customHeight="1" x14ac:dyDescent="0.2">
      <c r="A180" s="438">
        <v>145</v>
      </c>
      <c r="B180" s="49" t="s">
        <v>200</v>
      </c>
      <c r="C180" s="442">
        <f>'2022'!B168</f>
        <v>30.8</v>
      </c>
      <c r="D180" s="689"/>
      <c r="E180" s="689"/>
      <c r="F180" s="443">
        <f>'2022'!DQ168</f>
        <v>1</v>
      </c>
      <c r="G180" s="691"/>
      <c r="H180" s="691"/>
      <c r="I180" s="442">
        <f>'2022'!DT168</f>
        <v>3.2467532467532464E-2</v>
      </c>
      <c r="J180" s="428">
        <f t="shared" si="3"/>
        <v>0</v>
      </c>
      <c r="K180" s="444">
        <f>'2022'!DX168</f>
        <v>0</v>
      </c>
      <c r="L180" s="455"/>
      <c r="M180" s="455"/>
      <c r="N180" s="455"/>
      <c r="O180" s="455"/>
    </row>
    <row r="181" spans="1:15" ht="31.5" x14ac:dyDescent="0.2">
      <c r="A181" s="437">
        <v>146</v>
      </c>
      <c r="B181" s="458" t="s">
        <v>337</v>
      </c>
      <c r="C181" s="442">
        <f>'2022'!B169</f>
        <v>1020.3</v>
      </c>
      <c r="D181" s="443">
        <f>'2022'!DO169</f>
        <v>187.7578125</v>
      </c>
      <c r="E181" s="443">
        <f>'2022'!DP169</f>
        <v>156</v>
      </c>
      <c r="F181" s="443">
        <f>'2022'!DQ169</f>
        <v>231</v>
      </c>
      <c r="G181" s="442">
        <f>'2022'!DR169</f>
        <v>0.168242</v>
      </c>
      <c r="H181" s="442">
        <f>'2022'!DS169</f>
        <v>0.152891</v>
      </c>
      <c r="I181" s="442">
        <f>'2022'!DT169</f>
        <v>0.22640399882387535</v>
      </c>
      <c r="J181" s="428">
        <f t="shared" si="3"/>
        <v>9.9567099567099575</v>
      </c>
      <c r="K181" s="444">
        <f>'2022'!DX169</f>
        <v>23</v>
      </c>
      <c r="L181" s="444"/>
      <c r="M181" s="444"/>
      <c r="N181" s="444"/>
      <c r="O181" s="444"/>
    </row>
    <row r="182" spans="1:15" ht="17.25" customHeight="1" x14ac:dyDescent="0.2">
      <c r="A182" s="438"/>
      <c r="B182" s="89" t="s">
        <v>201</v>
      </c>
      <c r="C182" s="447"/>
      <c r="D182" s="446"/>
      <c r="E182" s="446"/>
      <c r="F182" s="446"/>
      <c r="G182" s="447"/>
      <c r="H182" s="447"/>
      <c r="I182" s="447"/>
      <c r="J182" s="460"/>
      <c r="K182" s="457"/>
      <c r="L182" s="439"/>
      <c r="M182" s="439"/>
      <c r="N182" s="439"/>
      <c r="O182" s="463"/>
    </row>
    <row r="183" spans="1:15" ht="63" x14ac:dyDescent="0.2">
      <c r="A183" s="437">
        <v>147</v>
      </c>
      <c r="B183" s="458" t="s">
        <v>202</v>
      </c>
      <c r="C183" s="442">
        <f>'2022'!B171</f>
        <v>538.20000000000005</v>
      </c>
      <c r="D183" s="443">
        <f>'2022'!DO171</f>
        <v>31.992301999999999</v>
      </c>
      <c r="E183" s="443">
        <f>'2022'!DP171</f>
        <v>31</v>
      </c>
      <c r="F183" s="443">
        <f>'2022'!DQ171</f>
        <v>47</v>
      </c>
      <c r="G183" s="442">
        <f>'2022'!DR171</f>
        <v>5.9443000000000003E-2</v>
      </c>
      <c r="H183" s="442">
        <f>'2022'!DS171</f>
        <v>5.7598999999999997E-2</v>
      </c>
      <c r="I183" s="442">
        <f>'2022'!DT171</f>
        <v>8.7328130806391666E-2</v>
      </c>
      <c r="J183" s="428">
        <f t="shared" si="3"/>
        <v>6.3829787234042552</v>
      </c>
      <c r="K183" s="444">
        <f>'2022'!DX171</f>
        <v>3</v>
      </c>
      <c r="L183" s="444"/>
      <c r="M183" s="444"/>
      <c r="N183" s="444"/>
      <c r="O183" s="444"/>
    </row>
    <row r="184" spans="1:15" ht="15.75" x14ac:dyDescent="0.2">
      <c r="A184" s="437"/>
      <c r="B184" s="89" t="s">
        <v>203</v>
      </c>
      <c r="C184" s="447"/>
      <c r="D184" s="446"/>
      <c r="E184" s="446"/>
      <c r="F184" s="446"/>
      <c r="G184" s="447"/>
      <c r="H184" s="447"/>
      <c r="I184" s="447"/>
      <c r="J184" s="428">
        <f t="shared" si="3"/>
        <v>0</v>
      </c>
      <c r="K184" s="457"/>
      <c r="L184" s="444"/>
      <c r="M184" s="444"/>
      <c r="N184" s="444"/>
      <c r="O184" s="444"/>
    </row>
    <row r="185" spans="1:15" ht="46.5" customHeight="1" x14ac:dyDescent="0.2">
      <c r="A185" s="437">
        <v>148</v>
      </c>
      <c r="B185" s="458" t="s">
        <v>204</v>
      </c>
      <c r="C185" s="461">
        <f>'2022'!B173</f>
        <v>133.66200000000001</v>
      </c>
      <c r="D185" s="443">
        <f>'2022'!DO173</f>
        <v>76.351928999999998</v>
      </c>
      <c r="E185" s="443">
        <f>'2022'!DP173</f>
        <v>1</v>
      </c>
      <c r="F185" s="443">
        <f>'2022'!DQ173</f>
        <v>10</v>
      </c>
      <c r="G185" s="442">
        <f>'2022'!DR173</f>
        <v>3.4404999999999998E-2</v>
      </c>
      <c r="H185" s="442">
        <f>'2022'!DS173</f>
        <v>7.4819999999999999E-3</v>
      </c>
      <c r="I185" s="442">
        <f>'2022'!DT173</f>
        <v>7.4815579596295131E-2</v>
      </c>
      <c r="J185" s="428">
        <f t="shared" si="3"/>
        <v>10</v>
      </c>
      <c r="K185" s="444">
        <f>'2022'!DX173</f>
        <v>1</v>
      </c>
      <c r="L185" s="444"/>
      <c r="M185" s="444"/>
      <c r="N185" s="444"/>
      <c r="O185" s="444"/>
    </row>
    <row r="186" spans="1:15" ht="53.25" customHeight="1" x14ac:dyDescent="0.2">
      <c r="A186" s="437">
        <v>149</v>
      </c>
      <c r="B186" s="458" t="s">
        <v>205</v>
      </c>
      <c r="C186" s="461">
        <f>'2022'!B174</f>
        <v>868.12699999999995</v>
      </c>
      <c r="D186" s="443">
        <f>'2022'!DO174</f>
        <v>0</v>
      </c>
      <c r="E186" s="443">
        <f>'2022'!DP174</f>
        <v>73</v>
      </c>
      <c r="F186" s="443">
        <f>'2022'!DQ174</f>
        <v>36</v>
      </c>
      <c r="G186" s="442">
        <f>'2022'!DR174</f>
        <v>0</v>
      </c>
      <c r="H186" s="442">
        <f>'2022'!DS174</f>
        <v>8.4088999999999997E-2</v>
      </c>
      <c r="I186" s="442">
        <f>'2022'!DT174</f>
        <v>4.1468586969418068E-2</v>
      </c>
      <c r="J186" s="428">
        <f t="shared" si="3"/>
        <v>8.3333333333333321</v>
      </c>
      <c r="K186" s="444">
        <f>'2022'!DX174</f>
        <v>3</v>
      </c>
      <c r="L186" s="444"/>
      <c r="M186" s="444"/>
      <c r="N186" s="444"/>
      <c r="O186" s="444"/>
    </row>
    <row r="187" spans="1:15" ht="50.25" customHeight="1" x14ac:dyDescent="0.2">
      <c r="A187" s="437">
        <v>150</v>
      </c>
      <c r="B187" s="458" t="s">
        <v>206</v>
      </c>
      <c r="C187" s="461">
        <f>'2022'!B175</f>
        <v>1249.8789999999999</v>
      </c>
      <c r="D187" s="443">
        <f>'2022'!DO175</f>
        <v>0</v>
      </c>
      <c r="E187" s="443">
        <f>'2022'!DP175</f>
        <v>43</v>
      </c>
      <c r="F187" s="443">
        <f>'2022'!DQ175</f>
        <v>42</v>
      </c>
      <c r="G187" s="442">
        <f>'2022'!DR175</f>
        <v>0</v>
      </c>
      <c r="H187" s="442">
        <f>'2022'!DS175</f>
        <v>3.4403000000000003E-2</v>
      </c>
      <c r="I187" s="442">
        <f>'2022'!DT175</f>
        <v>3.3603252794870545E-2</v>
      </c>
      <c r="J187" s="428">
        <f t="shared" si="3"/>
        <v>9.5238095238095237</v>
      </c>
      <c r="K187" s="444">
        <f>'2022'!DX175</f>
        <v>4</v>
      </c>
      <c r="L187" s="444"/>
      <c r="M187" s="444"/>
      <c r="N187" s="444"/>
      <c r="O187" s="444"/>
    </row>
    <row r="188" spans="1:15" ht="63" x14ac:dyDescent="0.2">
      <c r="A188" s="437">
        <v>151</v>
      </c>
      <c r="B188" s="458" t="s">
        <v>209</v>
      </c>
      <c r="C188" s="442">
        <f>'2022'!B176</f>
        <v>387.9</v>
      </c>
      <c r="D188" s="443">
        <f>'2022'!DO176</f>
        <v>31.366844</v>
      </c>
      <c r="E188" s="443">
        <f>'2022'!DP176</f>
        <v>35</v>
      </c>
      <c r="F188" s="443">
        <f>'2022'!DQ176</f>
        <v>36</v>
      </c>
      <c r="G188" s="442">
        <f>'2022'!DR176</f>
        <v>8.0873E-2</v>
      </c>
      <c r="H188" s="442">
        <f>'2022'!DS176</f>
        <v>9.0241000000000002E-2</v>
      </c>
      <c r="I188" s="442">
        <f>'2022'!DT176</f>
        <v>9.2807424593967527E-2</v>
      </c>
      <c r="J188" s="428">
        <f t="shared" si="3"/>
        <v>8.3333333333333321</v>
      </c>
      <c r="K188" s="444">
        <f>'2022'!DX176</f>
        <v>3</v>
      </c>
      <c r="L188" s="444"/>
      <c r="M188" s="444"/>
      <c r="N188" s="444"/>
      <c r="O188" s="444"/>
    </row>
    <row r="189" spans="1:15" ht="31.5" x14ac:dyDescent="0.2">
      <c r="A189" s="437">
        <v>152</v>
      </c>
      <c r="B189" s="458" t="s">
        <v>210</v>
      </c>
      <c r="C189" s="442">
        <f>'2022'!B177</f>
        <v>1.9339999999999999</v>
      </c>
      <c r="D189" s="443">
        <f>'2022'!DO177</f>
        <v>0</v>
      </c>
      <c r="E189" s="443">
        <f>'2022'!DP177</f>
        <v>0</v>
      </c>
      <c r="F189" s="443">
        <f>'2022'!DQ177</f>
        <v>0</v>
      </c>
      <c r="G189" s="442">
        <f>'2022'!DR177</f>
        <v>0</v>
      </c>
      <c r="H189" s="442">
        <f>'2022'!DS177</f>
        <v>0</v>
      </c>
      <c r="I189" s="442">
        <f>'2022'!DT177</f>
        <v>0</v>
      </c>
      <c r="J189" s="428">
        <f t="shared" si="3"/>
        <v>0</v>
      </c>
      <c r="K189" s="444">
        <f>'2022'!DX177</f>
        <v>0</v>
      </c>
      <c r="L189" s="439"/>
      <c r="M189" s="439"/>
      <c r="N189" s="439"/>
      <c r="O189" s="439"/>
    </row>
    <row r="190" spans="1:15" ht="47.25" x14ac:dyDescent="0.2">
      <c r="A190" s="437">
        <v>153</v>
      </c>
      <c r="B190" s="458" t="s">
        <v>338</v>
      </c>
      <c r="C190" s="461">
        <f>'2022'!B178</f>
        <v>103.86014</v>
      </c>
      <c r="D190" s="443">
        <f>'2022'!DO178</f>
        <v>0</v>
      </c>
      <c r="E190" s="443">
        <f>'2022'!DP178</f>
        <v>0</v>
      </c>
      <c r="F190" s="443">
        <f>'2022'!DQ178</f>
        <v>0</v>
      </c>
      <c r="G190" s="442">
        <f>'2022'!DR178</f>
        <v>0</v>
      </c>
      <c r="H190" s="442">
        <f>'2022'!DS178</f>
        <v>0</v>
      </c>
      <c r="I190" s="442">
        <f>'2022'!DT178</f>
        <v>0</v>
      </c>
      <c r="J190" s="428">
        <f t="shared" si="3"/>
        <v>0</v>
      </c>
      <c r="K190" s="444">
        <f>'2022'!DX178</f>
        <v>0</v>
      </c>
      <c r="L190" s="444"/>
      <c r="M190" s="444"/>
      <c r="N190" s="444"/>
      <c r="O190" s="444"/>
    </row>
    <row r="191" spans="1:15" ht="47.25" x14ac:dyDescent="0.2">
      <c r="A191" s="437">
        <v>154</v>
      </c>
      <c r="B191" s="458" t="s">
        <v>339</v>
      </c>
      <c r="C191" s="442">
        <f>'2022'!B179</f>
        <v>385.73099999999999</v>
      </c>
      <c r="D191" s="443">
        <f>'2022'!DO179</f>
        <v>0</v>
      </c>
      <c r="E191" s="443">
        <f>'2022'!DP179</f>
        <v>5</v>
      </c>
      <c r="F191" s="443">
        <f>'2022'!DQ179</f>
        <v>5</v>
      </c>
      <c r="G191" s="442">
        <f>'2022'!DR179</f>
        <v>0</v>
      </c>
      <c r="H191" s="442">
        <f>'2022'!DS179</f>
        <v>1.2673E-2</v>
      </c>
      <c r="I191" s="442">
        <f>'2022'!DT179</f>
        <v>1.296240125890841E-2</v>
      </c>
      <c r="J191" s="428">
        <f t="shared" si="3"/>
        <v>0</v>
      </c>
      <c r="K191" s="444">
        <f>'2022'!DX179</f>
        <v>0</v>
      </c>
      <c r="L191" s="444"/>
      <c r="M191" s="444"/>
      <c r="N191" s="444"/>
      <c r="O191" s="444"/>
    </row>
    <row r="192" spans="1:15" ht="31.5" x14ac:dyDescent="0.2">
      <c r="A192" s="437">
        <v>155</v>
      </c>
      <c r="B192" s="116" t="s">
        <v>444</v>
      </c>
      <c r="C192" s="442">
        <f>'2022'!B180</f>
        <v>16.981999999999999</v>
      </c>
      <c r="D192" s="688">
        <f>'2022'!DO180</f>
        <v>0</v>
      </c>
      <c r="E192" s="688">
        <f>'2022'!DP180</f>
        <v>0</v>
      </c>
      <c r="F192" s="443">
        <f>'2022'!DQ180</f>
        <v>0</v>
      </c>
      <c r="G192" s="690">
        <f>'2022'!DR180</f>
        <v>0</v>
      </c>
      <c r="H192" s="690">
        <f>'2022'!DS180</f>
        <v>0</v>
      </c>
      <c r="I192" s="442">
        <f>'2022'!DT180</f>
        <v>0</v>
      </c>
      <c r="J192" s="428">
        <f t="shared" si="3"/>
        <v>0</v>
      </c>
      <c r="K192" s="444">
        <f>'2022'!DX180</f>
        <v>0</v>
      </c>
      <c r="L192" s="444"/>
      <c r="M192" s="444"/>
      <c r="N192" s="444"/>
      <c r="O192" s="444"/>
    </row>
    <row r="193" spans="1:15" ht="47.25" x14ac:dyDescent="0.2">
      <c r="A193" s="437">
        <v>156</v>
      </c>
      <c r="B193" s="116" t="s">
        <v>445</v>
      </c>
      <c r="C193" s="442">
        <f>'2022'!B181</f>
        <v>114.56699999999999</v>
      </c>
      <c r="D193" s="692"/>
      <c r="E193" s="692"/>
      <c r="F193" s="443">
        <f>'2022'!DQ181</f>
        <v>0</v>
      </c>
      <c r="G193" s="693"/>
      <c r="H193" s="693"/>
      <c r="I193" s="442">
        <f>'2022'!DT181</f>
        <v>0</v>
      </c>
      <c r="J193" s="428">
        <f t="shared" si="3"/>
        <v>0</v>
      </c>
      <c r="K193" s="444">
        <f>'2022'!DX181</f>
        <v>0</v>
      </c>
      <c r="L193" s="444"/>
      <c r="M193" s="444"/>
      <c r="N193" s="444"/>
      <c r="O193" s="444"/>
    </row>
    <row r="194" spans="1:15" ht="47.25" x14ac:dyDescent="0.2">
      <c r="A194" s="437">
        <v>157</v>
      </c>
      <c r="B194" s="116" t="s">
        <v>446</v>
      </c>
      <c r="C194" s="442">
        <f>'2022'!B182</f>
        <v>15.319000000000001</v>
      </c>
      <c r="D194" s="692"/>
      <c r="E194" s="692"/>
      <c r="F194" s="443">
        <f>'2022'!DQ182</f>
        <v>0</v>
      </c>
      <c r="G194" s="693"/>
      <c r="H194" s="693"/>
      <c r="I194" s="442">
        <f>'2022'!DT182</f>
        <v>0</v>
      </c>
      <c r="J194" s="428">
        <f t="shared" si="3"/>
        <v>0</v>
      </c>
      <c r="K194" s="444">
        <f>'2022'!DX182</f>
        <v>0</v>
      </c>
      <c r="L194" s="444"/>
      <c r="M194" s="444"/>
      <c r="N194" s="444"/>
      <c r="O194" s="444"/>
    </row>
    <row r="195" spans="1:15" ht="47.25" x14ac:dyDescent="0.2">
      <c r="A195" s="437">
        <v>158</v>
      </c>
      <c r="B195" s="116" t="s">
        <v>447</v>
      </c>
      <c r="C195" s="442">
        <f>'2022'!B183</f>
        <v>8.5980000000000008</v>
      </c>
      <c r="D195" s="692"/>
      <c r="E195" s="692"/>
      <c r="F195" s="443">
        <f>'2022'!DQ183</f>
        <v>0</v>
      </c>
      <c r="G195" s="693"/>
      <c r="H195" s="693"/>
      <c r="I195" s="442">
        <f>'2022'!DT183</f>
        <v>0</v>
      </c>
      <c r="J195" s="428">
        <f t="shared" si="3"/>
        <v>0</v>
      </c>
      <c r="K195" s="444">
        <f>'2022'!DX183</f>
        <v>0</v>
      </c>
      <c r="L195" s="444"/>
      <c r="M195" s="444"/>
      <c r="N195" s="444"/>
      <c r="O195" s="444"/>
    </row>
    <row r="196" spans="1:15" ht="31.5" x14ac:dyDescent="0.2">
      <c r="A196" s="437">
        <v>159</v>
      </c>
      <c r="B196" s="116" t="s">
        <v>448</v>
      </c>
      <c r="C196" s="442">
        <f>'2022'!B184</f>
        <v>13.641</v>
      </c>
      <c r="D196" s="689"/>
      <c r="E196" s="689"/>
      <c r="F196" s="443">
        <f>'2022'!DQ184</f>
        <v>0</v>
      </c>
      <c r="G196" s="691"/>
      <c r="H196" s="691"/>
      <c r="I196" s="442">
        <f>'2022'!DT184</f>
        <v>0</v>
      </c>
      <c r="J196" s="428">
        <f t="shared" si="3"/>
        <v>0</v>
      </c>
      <c r="K196" s="444">
        <f>'2022'!DX184</f>
        <v>0</v>
      </c>
      <c r="L196" s="444"/>
      <c r="M196" s="444"/>
      <c r="N196" s="444"/>
      <c r="O196" s="444"/>
    </row>
    <row r="197" spans="1:15" ht="47.25" x14ac:dyDescent="0.2">
      <c r="A197" s="437">
        <v>160</v>
      </c>
      <c r="B197" s="458" t="s">
        <v>217</v>
      </c>
      <c r="C197" s="442">
        <f>'2022'!B185</f>
        <v>52</v>
      </c>
      <c r="D197" s="443">
        <f>'2022'!DO185</f>
        <v>0.99598600000000004</v>
      </c>
      <c r="E197" s="443">
        <f>'2022'!DP185</f>
        <v>0</v>
      </c>
      <c r="F197" s="443">
        <f>'2022'!DQ185</f>
        <v>0</v>
      </c>
      <c r="G197" s="442">
        <f>'2022'!DR185</f>
        <v>1.9161999999999998E-2</v>
      </c>
      <c r="H197" s="442">
        <f>'2022'!DS185</f>
        <v>0</v>
      </c>
      <c r="I197" s="442">
        <f>'2022'!DT185</f>
        <v>0</v>
      </c>
      <c r="J197" s="428">
        <f t="shared" si="3"/>
        <v>0</v>
      </c>
      <c r="K197" s="444">
        <f>'2022'!DX185</f>
        <v>0</v>
      </c>
      <c r="L197" s="444"/>
      <c r="M197" s="444"/>
      <c r="N197" s="444"/>
      <c r="O197" s="444"/>
    </row>
    <row r="198" spans="1:15" ht="51" customHeight="1" x14ac:dyDescent="0.2">
      <c r="A198" s="437">
        <v>161</v>
      </c>
      <c r="B198" s="458" t="s">
        <v>222</v>
      </c>
      <c r="C198" s="442">
        <f>'2022'!B186</f>
        <v>52.7</v>
      </c>
      <c r="D198" s="443">
        <f>'2022'!DO186</f>
        <v>1.1894610000000001</v>
      </c>
      <c r="E198" s="443">
        <f>'2022'!DP186</f>
        <v>0</v>
      </c>
      <c r="F198" s="443">
        <f>'2022'!DQ186</f>
        <v>0</v>
      </c>
      <c r="G198" s="442">
        <f>'2022'!DR186</f>
        <v>2.2567E-2</v>
      </c>
      <c r="H198" s="442">
        <f>'2022'!DS186</f>
        <v>0</v>
      </c>
      <c r="I198" s="442">
        <f>'2022'!DT186</f>
        <v>0</v>
      </c>
      <c r="J198" s="428">
        <f t="shared" si="3"/>
        <v>0</v>
      </c>
      <c r="K198" s="444">
        <f>'2022'!DX186</f>
        <v>0</v>
      </c>
      <c r="L198" s="444"/>
      <c r="M198" s="444"/>
      <c r="N198" s="444"/>
      <c r="O198" s="444"/>
    </row>
    <row r="199" spans="1:15" ht="47.25" x14ac:dyDescent="0.2">
      <c r="A199" s="438">
        <v>162</v>
      </c>
      <c r="B199" s="458" t="s">
        <v>221</v>
      </c>
      <c r="C199" s="442">
        <f>'2022'!B187</f>
        <v>34.1</v>
      </c>
      <c r="D199" s="443">
        <f>'2022'!DO187</f>
        <v>2.6918090000000001</v>
      </c>
      <c r="E199" s="443">
        <f>'2022'!DP187</f>
        <v>1</v>
      </c>
      <c r="F199" s="443">
        <f>'2022'!DQ187</f>
        <v>0</v>
      </c>
      <c r="G199" s="442">
        <f>'2022'!DR187</f>
        <v>7.8971E-2</v>
      </c>
      <c r="H199" s="442">
        <f>'2022'!DS187</f>
        <v>2.9337999999999999E-2</v>
      </c>
      <c r="I199" s="442">
        <f>'2022'!DT187</f>
        <v>0</v>
      </c>
      <c r="J199" s="428">
        <f t="shared" si="3"/>
        <v>0</v>
      </c>
      <c r="K199" s="444">
        <f>'2022'!DX187</f>
        <v>0</v>
      </c>
      <c r="L199" s="439"/>
      <c r="M199" s="439"/>
      <c r="N199" s="439"/>
      <c r="O199" s="463"/>
    </row>
    <row r="200" spans="1:15" ht="31.5" x14ac:dyDescent="0.2">
      <c r="A200" s="437">
        <v>163</v>
      </c>
      <c r="B200" s="458" t="s">
        <v>218</v>
      </c>
      <c r="C200" s="442">
        <f>'2022'!B188</f>
        <v>18.399999999999999</v>
      </c>
      <c r="D200" s="443">
        <f>'2022'!DO188</f>
        <v>0.52314700000000003</v>
      </c>
      <c r="E200" s="443">
        <f>'2022'!DP188</f>
        <v>2</v>
      </c>
      <c r="F200" s="443">
        <f>'2022'!DQ188</f>
        <v>0</v>
      </c>
      <c r="G200" s="442">
        <f>'2022'!DR188</f>
        <v>2.8400999999999999E-2</v>
      </c>
      <c r="H200" s="442">
        <f>'2022'!DS188</f>
        <v>0.10857799999999999</v>
      </c>
      <c r="I200" s="442">
        <f>'2022'!DT188</f>
        <v>0</v>
      </c>
      <c r="J200" s="428">
        <f t="shared" si="3"/>
        <v>0</v>
      </c>
      <c r="K200" s="444">
        <f>'2022'!DX188</f>
        <v>0</v>
      </c>
      <c r="L200" s="444"/>
      <c r="M200" s="444"/>
      <c r="N200" s="444"/>
      <c r="O200" s="444"/>
    </row>
    <row r="201" spans="1:15" ht="47.25" x14ac:dyDescent="0.2">
      <c r="A201" s="437">
        <v>164</v>
      </c>
      <c r="B201" s="458" t="s">
        <v>220</v>
      </c>
      <c r="C201" s="442">
        <f>'2022'!B189</f>
        <v>48.5</v>
      </c>
      <c r="D201" s="443">
        <f>'2022'!DO189</f>
        <v>0</v>
      </c>
      <c r="E201" s="443">
        <f>'2022'!DP189</f>
        <v>2</v>
      </c>
      <c r="F201" s="443">
        <f>'2022'!DQ189</f>
        <v>0</v>
      </c>
      <c r="G201" s="442">
        <f>'2022'!DR189</f>
        <v>0</v>
      </c>
      <c r="H201" s="442">
        <f>'2022'!DS189</f>
        <v>4.1249000000000001E-2</v>
      </c>
      <c r="I201" s="442">
        <f>'2022'!DT189</f>
        <v>0</v>
      </c>
      <c r="J201" s="428">
        <f t="shared" si="3"/>
        <v>0</v>
      </c>
      <c r="K201" s="444">
        <f>'2022'!DX189</f>
        <v>0</v>
      </c>
      <c r="L201" s="444"/>
      <c r="M201" s="444"/>
      <c r="N201" s="444"/>
      <c r="O201" s="444"/>
    </row>
    <row r="202" spans="1:15" ht="47.25" x14ac:dyDescent="0.2">
      <c r="A202" s="438">
        <v>165</v>
      </c>
      <c r="B202" s="458" t="s">
        <v>219</v>
      </c>
      <c r="C202" s="442">
        <f>'2022'!B190</f>
        <v>45.7</v>
      </c>
      <c r="D202" s="443">
        <f>'2022'!DO190</f>
        <v>0</v>
      </c>
      <c r="E202" s="443">
        <f>'2022'!DP190</f>
        <v>1</v>
      </c>
      <c r="F202" s="443">
        <f>'2022'!DQ190</f>
        <v>1</v>
      </c>
      <c r="G202" s="442">
        <f>'2022'!DR190</f>
        <v>0</v>
      </c>
      <c r="H202" s="442">
        <f>'2022'!DS190</f>
        <v>2.1905999999999998E-2</v>
      </c>
      <c r="I202" s="442">
        <f>'2022'!DT190</f>
        <v>2.1881838074398249E-2</v>
      </c>
      <c r="J202" s="428">
        <f t="shared" si="3"/>
        <v>0</v>
      </c>
      <c r="K202" s="444">
        <f>'2022'!DX190</f>
        <v>0</v>
      </c>
      <c r="L202" s="439"/>
      <c r="M202" s="439"/>
      <c r="N202" s="439"/>
      <c r="O202" s="463"/>
    </row>
    <row r="203" spans="1:15" ht="51.75" customHeight="1" x14ac:dyDescent="0.2">
      <c r="A203" s="437">
        <v>166</v>
      </c>
      <c r="B203" s="458" t="s">
        <v>208</v>
      </c>
      <c r="C203" s="442">
        <f>'2022'!B191</f>
        <v>85.331000000000003</v>
      </c>
      <c r="D203" s="443">
        <f>'2022'!DO191</f>
        <v>13.680253</v>
      </c>
      <c r="E203" s="443">
        <f>'2022'!DP191</f>
        <v>11</v>
      </c>
      <c r="F203" s="443">
        <f>'2022'!DQ191</f>
        <v>11</v>
      </c>
      <c r="G203" s="442">
        <f>'2022'!DR191</f>
        <v>0.16031999999999999</v>
      </c>
      <c r="H203" s="442">
        <f>'2022'!DS191</f>
        <v>0.12891</v>
      </c>
      <c r="I203" s="442">
        <f>'2022'!DT191</f>
        <v>0.12890977487665678</v>
      </c>
      <c r="J203" s="428">
        <f t="shared" si="3"/>
        <v>9.0909090909090917</v>
      </c>
      <c r="K203" s="444">
        <f>'2022'!DX191</f>
        <v>1</v>
      </c>
      <c r="L203" s="444"/>
      <c r="M203" s="444"/>
      <c r="N203" s="444"/>
      <c r="O203" s="444"/>
    </row>
    <row r="204" spans="1:15" ht="15.75" x14ac:dyDescent="0.2">
      <c r="A204" s="437"/>
      <c r="B204" s="89" t="s">
        <v>223</v>
      </c>
      <c r="C204" s="447"/>
      <c r="D204" s="446"/>
      <c r="E204" s="446"/>
      <c r="F204" s="446"/>
      <c r="G204" s="447"/>
      <c r="H204" s="447"/>
      <c r="I204" s="447"/>
      <c r="J204" s="428">
        <f t="shared" si="3"/>
        <v>0</v>
      </c>
      <c r="K204" s="457"/>
      <c r="L204" s="444"/>
      <c r="M204" s="444"/>
      <c r="N204" s="444"/>
      <c r="O204" s="444"/>
    </row>
    <row r="205" spans="1:15" ht="63" x14ac:dyDescent="0.2">
      <c r="A205" s="437">
        <v>167</v>
      </c>
      <c r="B205" s="458" t="s">
        <v>224</v>
      </c>
      <c r="C205" s="461">
        <f>'2022'!B193</f>
        <v>3221.3</v>
      </c>
      <c r="D205" s="443">
        <f>'2022'!DO193</f>
        <v>0</v>
      </c>
      <c r="E205" s="443">
        <f>'2022'!DP193</f>
        <v>0</v>
      </c>
      <c r="F205" s="443">
        <f>'2022'!DQ193</f>
        <v>0</v>
      </c>
      <c r="G205" s="442">
        <f>'2022'!DR193</f>
        <v>0</v>
      </c>
      <c r="H205" s="442">
        <f>'2022'!DS193</f>
        <v>0</v>
      </c>
      <c r="I205" s="442">
        <f>'2022'!DT193</f>
        <v>0</v>
      </c>
      <c r="J205" s="428">
        <f t="shared" si="3"/>
        <v>0</v>
      </c>
      <c r="K205" s="444">
        <f>'2022'!DX193</f>
        <v>0</v>
      </c>
      <c r="L205" s="444"/>
      <c r="M205" s="444"/>
      <c r="N205" s="444"/>
      <c r="O205" s="444"/>
    </row>
    <row r="206" spans="1:15" ht="17.25" customHeight="1" x14ac:dyDescent="0.2">
      <c r="A206" s="438">
        <v>168</v>
      </c>
      <c r="B206" s="456" t="s">
        <v>293</v>
      </c>
      <c r="C206" s="442">
        <f>'2022'!B194</f>
        <v>0</v>
      </c>
      <c r="D206" s="443">
        <f>'2022'!DO194</f>
        <v>0</v>
      </c>
      <c r="E206" s="443">
        <f>'2022'!DP194</f>
        <v>0</v>
      </c>
      <c r="F206" s="443">
        <f>'2022'!DQ194</f>
        <v>0</v>
      </c>
      <c r="G206" s="442">
        <f>'2022'!DR194</f>
        <v>0</v>
      </c>
      <c r="H206" s="442">
        <f>'2022'!DS194</f>
        <v>0</v>
      </c>
      <c r="I206" s="442">
        <f>'2022'!DT194</f>
        <v>0</v>
      </c>
      <c r="J206" s="460"/>
      <c r="K206" s="444">
        <f>'2022'!DX194</f>
        <v>0</v>
      </c>
      <c r="L206" s="439"/>
      <c r="M206" s="439"/>
      <c r="N206" s="439"/>
      <c r="O206" s="463"/>
    </row>
    <row r="207" spans="1:15" ht="15.75" x14ac:dyDescent="0.2">
      <c r="A207" s="437"/>
      <c r="B207" s="89" t="s">
        <v>225</v>
      </c>
      <c r="C207" s="447"/>
      <c r="D207" s="446"/>
      <c r="E207" s="446"/>
      <c r="F207" s="446"/>
      <c r="G207" s="447"/>
      <c r="H207" s="447"/>
      <c r="I207" s="447"/>
      <c r="J207" s="428">
        <f t="shared" si="3"/>
        <v>0</v>
      </c>
      <c r="K207" s="457"/>
      <c r="L207" s="444"/>
      <c r="M207" s="444"/>
      <c r="N207" s="444"/>
      <c r="O207" s="444"/>
    </row>
    <row r="208" spans="1:15" ht="51.75" customHeight="1" x14ac:dyDescent="0.2">
      <c r="A208" s="437">
        <v>169</v>
      </c>
      <c r="B208" s="458" t="s">
        <v>341</v>
      </c>
      <c r="C208" s="442">
        <f>'2022'!B196</f>
        <v>307.60000000000002</v>
      </c>
      <c r="D208" s="443">
        <f>'2022'!DO196</f>
        <v>7.6695250000000001</v>
      </c>
      <c r="E208" s="443">
        <f>'2022'!DP196</f>
        <v>12</v>
      </c>
      <c r="F208" s="443">
        <f>'2022'!DQ196</f>
        <v>15</v>
      </c>
      <c r="G208" s="442">
        <f>'2022'!DR196</f>
        <v>2.4202000000000001E-2</v>
      </c>
      <c r="H208" s="442">
        <f>'2022'!DS196</f>
        <v>3.7859999999999998E-2</v>
      </c>
      <c r="I208" s="442">
        <f>'2022'!DT196</f>
        <v>4.8764629388816642E-2</v>
      </c>
      <c r="J208" s="428">
        <f t="shared" si="3"/>
        <v>0</v>
      </c>
      <c r="K208" s="444">
        <f>'2022'!DX196</f>
        <v>0</v>
      </c>
      <c r="L208" s="444"/>
      <c r="M208" s="444"/>
      <c r="N208" s="444"/>
      <c r="O208" s="444"/>
    </row>
    <row r="209" spans="1:15" ht="48" customHeight="1" x14ac:dyDescent="0.2">
      <c r="A209" s="437">
        <v>170</v>
      </c>
      <c r="B209" s="458" t="s">
        <v>342</v>
      </c>
      <c r="C209" s="461">
        <f>'2022'!B197</f>
        <v>986.8</v>
      </c>
      <c r="D209" s="443">
        <f>'2022'!DO197</f>
        <v>143.283051</v>
      </c>
      <c r="E209" s="443">
        <f>'2022'!DP197</f>
        <v>161</v>
      </c>
      <c r="F209" s="443">
        <f>'2022'!DQ197</f>
        <v>177</v>
      </c>
      <c r="G209" s="442">
        <f>'2022'!DR197</f>
        <v>0.14519099999999999</v>
      </c>
      <c r="H209" s="442">
        <f>'2022'!DS197</f>
        <v>0.16314300000000001</v>
      </c>
      <c r="I209" s="442">
        <f>'2022'!DT197</f>
        <v>0.17936765301986218</v>
      </c>
      <c r="J209" s="428">
        <f t="shared" si="3"/>
        <v>9.6045197740112993</v>
      </c>
      <c r="K209" s="444">
        <f>'2022'!DX197</f>
        <v>17</v>
      </c>
      <c r="L209" s="444"/>
      <c r="M209" s="444"/>
      <c r="N209" s="444"/>
      <c r="O209" s="444"/>
    </row>
    <row r="210" spans="1:15" ht="47.25" x14ac:dyDescent="0.2">
      <c r="A210" s="437">
        <v>171</v>
      </c>
      <c r="B210" s="458" t="s">
        <v>343</v>
      </c>
      <c r="C210" s="461">
        <f>'2022'!B198</f>
        <v>600.1</v>
      </c>
      <c r="D210" s="443">
        <f>'2022'!DO198</f>
        <v>58.910927000000001</v>
      </c>
      <c r="E210" s="443">
        <f>'2022'!DP198</f>
        <v>83</v>
      </c>
      <c r="F210" s="443">
        <f>'2022'!DQ198</f>
        <v>72</v>
      </c>
      <c r="G210" s="442">
        <f>'2022'!DR198</f>
        <v>9.8159999999999997E-2</v>
      </c>
      <c r="H210" s="442">
        <f>'2022'!DS198</f>
        <v>0.138298</v>
      </c>
      <c r="I210" s="442">
        <f>'2022'!DT198</f>
        <v>0.11998000333277786</v>
      </c>
      <c r="J210" s="428">
        <f t="shared" si="3"/>
        <v>9.7222222222222232</v>
      </c>
      <c r="K210" s="444">
        <f>'2022'!DX198</f>
        <v>7</v>
      </c>
      <c r="L210" s="444"/>
      <c r="M210" s="444"/>
      <c r="N210" s="444"/>
      <c r="O210" s="444"/>
    </row>
    <row r="211" spans="1:15" ht="15.75" x14ac:dyDescent="0.2">
      <c r="A211" s="437"/>
      <c r="B211" s="89" t="s">
        <v>229</v>
      </c>
      <c r="C211" s="447"/>
      <c r="D211" s="446"/>
      <c r="E211" s="446"/>
      <c r="F211" s="446"/>
      <c r="G211" s="447"/>
      <c r="H211" s="447"/>
      <c r="I211" s="447"/>
      <c r="J211" s="428">
        <f t="shared" si="3"/>
        <v>0</v>
      </c>
      <c r="K211" s="457"/>
      <c r="L211" s="444"/>
      <c r="M211" s="444"/>
      <c r="N211" s="444"/>
      <c r="O211" s="444"/>
    </row>
    <row r="212" spans="1:15" ht="31.5" x14ac:dyDescent="0.2">
      <c r="A212" s="437">
        <v>172</v>
      </c>
      <c r="B212" s="458" t="s">
        <v>344</v>
      </c>
      <c r="C212" s="442">
        <f>'2022'!B200</f>
        <v>74.5</v>
      </c>
      <c r="D212" s="443">
        <f>'2022'!DO200</f>
        <v>1.493498</v>
      </c>
      <c r="E212" s="443">
        <f>'2022'!DP200</f>
        <v>2</v>
      </c>
      <c r="F212" s="443">
        <f>'2022'!DQ200</f>
        <v>5</v>
      </c>
      <c r="G212" s="442">
        <f>'2022'!DR200</f>
        <v>2.0046999999999999E-2</v>
      </c>
      <c r="H212" s="442">
        <f>'2022'!DS200</f>
        <v>2.6845999999999998E-2</v>
      </c>
      <c r="I212" s="442">
        <f>'2022'!DT200</f>
        <v>6.7114093959731544E-2</v>
      </c>
      <c r="J212" s="428">
        <f t="shared" si="3"/>
        <v>0</v>
      </c>
      <c r="K212" s="444">
        <f>'2022'!DX200</f>
        <v>0</v>
      </c>
      <c r="L212" s="444"/>
      <c r="M212" s="444"/>
      <c r="N212" s="444"/>
      <c r="O212" s="444"/>
    </row>
    <row r="213" spans="1:15" ht="30" customHeight="1" x14ac:dyDescent="0.2">
      <c r="A213" s="437">
        <v>173</v>
      </c>
      <c r="B213" s="458" t="s">
        <v>231</v>
      </c>
      <c r="C213" s="442">
        <f>'2022'!B201</f>
        <v>85.9</v>
      </c>
      <c r="D213" s="443">
        <f>'2022'!DO201</f>
        <v>1.1813469999999999</v>
      </c>
      <c r="E213" s="443">
        <f>'2022'!DP201</f>
        <v>3</v>
      </c>
      <c r="F213" s="443">
        <f>'2022'!DQ201</f>
        <v>3</v>
      </c>
      <c r="G213" s="442">
        <f>'2022'!DR201</f>
        <v>1.3199000000000001E-2</v>
      </c>
      <c r="H213" s="442">
        <f>'2022'!DS201</f>
        <v>3.3520000000000001E-2</v>
      </c>
      <c r="I213" s="442">
        <f>'2022'!DT201</f>
        <v>3.4924330616996506E-2</v>
      </c>
      <c r="J213" s="428">
        <f t="shared" si="3"/>
        <v>0</v>
      </c>
      <c r="K213" s="444">
        <f>'2022'!DX201</f>
        <v>0</v>
      </c>
      <c r="L213" s="444"/>
      <c r="M213" s="444"/>
      <c r="N213" s="444"/>
      <c r="O213" s="444"/>
    </row>
    <row r="214" spans="1:15" ht="66.75" customHeight="1" x14ac:dyDescent="0.2">
      <c r="A214" s="450">
        <v>174</v>
      </c>
      <c r="B214" s="116" t="s">
        <v>449</v>
      </c>
      <c r="C214" s="442">
        <f>'2022'!B202</f>
        <v>145.69999999999999</v>
      </c>
      <c r="D214" s="688">
        <f>'2022'!DO202</f>
        <v>4.8559859999999997</v>
      </c>
      <c r="E214" s="688">
        <f>'2022'!DP202</f>
        <v>6</v>
      </c>
      <c r="F214" s="443">
        <f>'2022'!DQ202</f>
        <v>14</v>
      </c>
      <c r="G214" s="690">
        <f>'2022'!DR202</f>
        <v>2.1853999999999998E-2</v>
      </c>
      <c r="H214" s="690">
        <f>'2022'!DS202</f>
        <v>2.7002999999999999E-2</v>
      </c>
      <c r="I214" s="442">
        <f>'2022'!DT202</f>
        <v>9.6087851750171593E-2</v>
      </c>
      <c r="J214" s="460">
        <f t="shared" si="3"/>
        <v>0</v>
      </c>
      <c r="K214" s="444">
        <f>'2022'!DX202</f>
        <v>0</v>
      </c>
      <c r="L214" s="457"/>
      <c r="M214" s="457"/>
      <c r="N214" s="457"/>
      <c r="O214" s="482"/>
    </row>
    <row r="215" spans="1:15" ht="65.25" customHeight="1" x14ac:dyDescent="0.2">
      <c r="A215" s="438">
        <v>175</v>
      </c>
      <c r="B215" s="116" t="s">
        <v>450</v>
      </c>
      <c r="C215" s="442">
        <f>'2022'!B203</f>
        <v>76.5</v>
      </c>
      <c r="D215" s="689"/>
      <c r="E215" s="689"/>
      <c r="F215" s="443">
        <f>'2022'!DQ203</f>
        <v>6</v>
      </c>
      <c r="G215" s="691"/>
      <c r="H215" s="691"/>
      <c r="I215" s="442">
        <f>'2022'!DT203</f>
        <v>7.8431372549019607E-2</v>
      </c>
      <c r="J215" s="460">
        <f t="shared" si="3"/>
        <v>0</v>
      </c>
      <c r="K215" s="444">
        <f>'2022'!DX203</f>
        <v>0</v>
      </c>
      <c r="L215" s="439"/>
      <c r="M215" s="439"/>
      <c r="N215" s="439"/>
      <c r="O215" s="463"/>
    </row>
    <row r="216" spans="1:15" ht="31.5" x14ac:dyDescent="0.2">
      <c r="A216" s="437">
        <v>176</v>
      </c>
      <c r="B216" s="458" t="s">
        <v>346</v>
      </c>
      <c r="C216" s="442">
        <f>'2022'!B204</f>
        <v>161</v>
      </c>
      <c r="D216" s="443">
        <f>'2022'!DO204</f>
        <v>2.4037510000000002</v>
      </c>
      <c r="E216" s="443">
        <f>'2022'!DP204</f>
        <v>0</v>
      </c>
      <c r="F216" s="443">
        <f>'2022'!DQ204</f>
        <v>0</v>
      </c>
      <c r="G216" s="442">
        <f>'2022'!DR204</f>
        <v>1.3668E-2</v>
      </c>
      <c r="H216" s="442">
        <f>'2022'!DS204</f>
        <v>0</v>
      </c>
      <c r="I216" s="442">
        <f>'2022'!DT204</f>
        <v>0</v>
      </c>
      <c r="J216" s="428">
        <f t="shared" si="3"/>
        <v>0</v>
      </c>
      <c r="K216" s="444">
        <f>'2022'!DX204</f>
        <v>0</v>
      </c>
      <c r="L216" s="444"/>
      <c r="M216" s="444"/>
      <c r="N216" s="444"/>
      <c r="O216" s="444"/>
    </row>
    <row r="217" spans="1:15" ht="47.25" x14ac:dyDescent="0.2">
      <c r="A217" s="437">
        <v>177</v>
      </c>
      <c r="B217" s="458" t="s">
        <v>347</v>
      </c>
      <c r="C217" s="442">
        <f>'2022'!B205</f>
        <v>121.011</v>
      </c>
      <c r="D217" s="443">
        <f>'2022'!DO205</f>
        <v>10</v>
      </c>
      <c r="E217" s="443">
        <f>'2022'!DP205</f>
        <v>6</v>
      </c>
      <c r="F217" s="443">
        <f>'2022'!DQ205</f>
        <v>21</v>
      </c>
      <c r="G217" s="442">
        <f>'2022'!DR205</f>
        <v>8.2367999999999997E-2</v>
      </c>
      <c r="H217" s="442">
        <f>'2022'!DS205</f>
        <v>4.7675000000000002E-2</v>
      </c>
      <c r="I217" s="442">
        <f>'2022'!DT205</f>
        <v>0.17353794283164342</v>
      </c>
      <c r="J217" s="428">
        <f t="shared" si="3"/>
        <v>9.5238095238095237</v>
      </c>
      <c r="K217" s="444">
        <f>'2022'!DX205</f>
        <v>2</v>
      </c>
      <c r="L217" s="444"/>
      <c r="M217" s="444"/>
      <c r="N217" s="444"/>
      <c r="O217" s="444"/>
    </row>
    <row r="218" spans="1:15" ht="31.5" x14ac:dyDescent="0.2">
      <c r="A218" s="437">
        <v>178</v>
      </c>
      <c r="B218" s="458" t="s">
        <v>234</v>
      </c>
      <c r="C218" s="442">
        <f>'2022'!B206</f>
        <v>23.507999999999999</v>
      </c>
      <c r="D218" s="443">
        <f>'2022'!DO206</f>
        <v>1.8138460000000001</v>
      </c>
      <c r="E218" s="443">
        <f>'2022'!DP206</f>
        <v>1</v>
      </c>
      <c r="F218" s="443">
        <f>'2022'!DQ206</f>
        <v>4</v>
      </c>
      <c r="G218" s="442">
        <f>'2022'!DR206</f>
        <v>7.6923000000000005E-2</v>
      </c>
      <c r="H218" s="442">
        <f>'2022'!DS206</f>
        <v>4.2409000000000002E-2</v>
      </c>
      <c r="I218" s="442">
        <f>'2022'!DT206</f>
        <v>0.17015484090522376</v>
      </c>
      <c r="J218" s="428">
        <f t="shared" si="3"/>
        <v>0</v>
      </c>
      <c r="K218" s="444">
        <f>'2022'!DX206</f>
        <v>0</v>
      </c>
      <c r="L218" s="444"/>
      <c r="M218" s="444"/>
      <c r="N218" s="444"/>
      <c r="O218" s="444"/>
    </row>
    <row r="219" spans="1:15" ht="31.5" x14ac:dyDescent="0.2">
      <c r="A219" s="438">
        <v>179</v>
      </c>
      <c r="B219" s="458" t="s">
        <v>337</v>
      </c>
      <c r="C219" s="442">
        <f>'2022'!B207</f>
        <v>182.6</v>
      </c>
      <c r="D219" s="443">
        <f>'2022'!DO207</f>
        <v>31.790452999999999</v>
      </c>
      <c r="E219" s="443">
        <f>'2022'!DP207</f>
        <v>28</v>
      </c>
      <c r="F219" s="443">
        <f>'2022'!DQ207</f>
        <v>28</v>
      </c>
      <c r="G219" s="442">
        <f>'2022'!DR207</f>
        <v>0.17410800000000001</v>
      </c>
      <c r="H219" s="442">
        <f>'2022'!DS207</f>
        <v>0.15334900000000001</v>
      </c>
      <c r="I219" s="442">
        <f>'2022'!DT207</f>
        <v>0.15334063526834613</v>
      </c>
      <c r="J219" s="428">
        <f t="shared" si="3"/>
        <v>0</v>
      </c>
      <c r="K219" s="444">
        <f>'2022'!DX207</f>
        <v>0</v>
      </c>
      <c r="L219" s="439"/>
      <c r="M219" s="439"/>
      <c r="N219" s="439"/>
      <c r="O219" s="463"/>
    </row>
    <row r="220" spans="1:15" ht="15.75" x14ac:dyDescent="0.2">
      <c r="A220" s="437"/>
      <c r="B220" s="89" t="s">
        <v>239</v>
      </c>
      <c r="C220" s="447"/>
      <c r="D220" s="446"/>
      <c r="E220" s="446"/>
      <c r="F220" s="446"/>
      <c r="G220" s="447"/>
      <c r="H220" s="447"/>
      <c r="I220" s="447"/>
      <c r="J220" s="428"/>
      <c r="K220" s="457"/>
      <c r="L220" s="444"/>
      <c r="M220" s="444"/>
      <c r="N220" s="444"/>
      <c r="O220" s="444"/>
    </row>
    <row r="221" spans="1:15" ht="31.5" x14ac:dyDescent="0.2">
      <c r="A221" s="437">
        <v>180</v>
      </c>
      <c r="B221" s="458" t="s">
        <v>348</v>
      </c>
      <c r="C221" s="442">
        <f>'2022'!B209</f>
        <v>397</v>
      </c>
      <c r="D221" s="443">
        <f>'2022'!DO209</f>
        <v>23.605405999999999</v>
      </c>
      <c r="E221" s="443">
        <f>'2022'!DP209</f>
        <v>20</v>
      </c>
      <c r="F221" s="443">
        <f>'2022'!DQ209</f>
        <v>20</v>
      </c>
      <c r="G221" s="442">
        <f>'2022'!DR209</f>
        <v>5.9458999999999998E-2</v>
      </c>
      <c r="H221" s="442">
        <f>'2022'!DS209</f>
        <v>5.0377999999999999E-2</v>
      </c>
      <c r="I221" s="442">
        <f>'2022'!DT209</f>
        <v>5.0377833753148617E-2</v>
      </c>
      <c r="J221" s="428">
        <f t="shared" si="3"/>
        <v>0</v>
      </c>
      <c r="K221" s="444">
        <f>'2022'!DX209</f>
        <v>0</v>
      </c>
      <c r="L221" s="444"/>
      <c r="M221" s="444"/>
      <c r="N221" s="444"/>
      <c r="O221" s="444"/>
    </row>
    <row r="222" spans="1:15" ht="47.25" x14ac:dyDescent="0.2">
      <c r="A222" s="450">
        <v>181</v>
      </c>
      <c r="B222" s="116" t="s">
        <v>451</v>
      </c>
      <c r="C222" s="442">
        <f>'2022'!B210</f>
        <v>283.51</v>
      </c>
      <c r="D222" s="688">
        <f>'2022'!DO210</f>
        <v>109.798286</v>
      </c>
      <c r="E222" s="688">
        <f>'2022'!DP210</f>
        <v>97</v>
      </c>
      <c r="F222" s="443">
        <f>'2022'!DQ210</f>
        <v>22</v>
      </c>
      <c r="G222" s="690">
        <f>'2022'!DR210</f>
        <v>6.0995000000000001E-2</v>
      </c>
      <c r="H222" s="690">
        <f>'2022'!DS210</f>
        <v>5.6718999999999999E-2</v>
      </c>
      <c r="I222" s="442">
        <f>'2022'!DT210</f>
        <v>7.759867376812106E-2</v>
      </c>
      <c r="J222" s="428">
        <f t="shared" si="3"/>
        <v>0</v>
      </c>
      <c r="K222" s="444">
        <f>'2022'!DX210</f>
        <v>0</v>
      </c>
      <c r="L222" s="457"/>
      <c r="M222" s="457"/>
      <c r="N222" s="457"/>
      <c r="O222" s="482"/>
    </row>
    <row r="223" spans="1:15" ht="47.25" x14ac:dyDescent="0.2">
      <c r="A223" s="450">
        <v>182</v>
      </c>
      <c r="B223" s="116" t="s">
        <v>452</v>
      </c>
      <c r="C223" s="442">
        <f>'2022'!B211</f>
        <v>17.29</v>
      </c>
      <c r="D223" s="692"/>
      <c r="E223" s="692"/>
      <c r="F223" s="443">
        <f>'2022'!DQ211</f>
        <v>1</v>
      </c>
      <c r="G223" s="693"/>
      <c r="H223" s="693"/>
      <c r="I223" s="442">
        <f>'2022'!DT211</f>
        <v>5.7836899942163102E-2</v>
      </c>
      <c r="J223" s="428">
        <f t="shared" si="3"/>
        <v>0</v>
      </c>
      <c r="K223" s="444">
        <f>'2022'!DX211</f>
        <v>0</v>
      </c>
      <c r="L223" s="457"/>
      <c r="M223" s="457"/>
      <c r="N223" s="457"/>
      <c r="O223" s="482"/>
    </row>
    <row r="224" spans="1:15" ht="47.25" x14ac:dyDescent="0.2">
      <c r="A224" s="438">
        <v>183</v>
      </c>
      <c r="B224" s="116" t="s">
        <v>453</v>
      </c>
      <c r="C224" s="442">
        <f>'2022'!B212</f>
        <v>21.34</v>
      </c>
      <c r="D224" s="689"/>
      <c r="E224" s="689"/>
      <c r="F224" s="443">
        <f>'2022'!DQ212</f>
        <v>2</v>
      </c>
      <c r="G224" s="691"/>
      <c r="H224" s="691"/>
      <c r="I224" s="442">
        <f>'2022'!DT212</f>
        <v>9.3720712277413312E-2</v>
      </c>
      <c r="J224" s="428">
        <f t="shared" si="3"/>
        <v>0</v>
      </c>
      <c r="K224" s="444">
        <f>'2022'!DX212</f>
        <v>0</v>
      </c>
      <c r="L224" s="439"/>
      <c r="M224" s="439"/>
      <c r="N224" s="439"/>
      <c r="O224" s="463"/>
    </row>
    <row r="225" spans="1:15" ht="63" x14ac:dyDescent="0.2">
      <c r="A225" s="437">
        <v>184</v>
      </c>
      <c r="B225" s="459" t="s">
        <v>355</v>
      </c>
      <c r="C225" s="442">
        <f>'2022'!B213</f>
        <v>398.80799999999999</v>
      </c>
      <c r="D225" s="443">
        <f>'2022'!DO213</f>
        <v>25.274168</v>
      </c>
      <c r="E225" s="443">
        <f>'2022'!DP213</f>
        <v>20</v>
      </c>
      <c r="F225" s="443">
        <f>'2022'!DQ213</f>
        <v>25</v>
      </c>
      <c r="G225" s="442">
        <f>'2022'!DR213</f>
        <v>7.2211999999999998E-2</v>
      </c>
      <c r="H225" s="442">
        <f>'2022'!DS213</f>
        <v>5.7142999999999999E-2</v>
      </c>
      <c r="I225" s="442">
        <f>'2022'!DT213</f>
        <v>6.2686806683918073E-2</v>
      </c>
      <c r="J225" s="428">
        <f t="shared" si="3"/>
        <v>0</v>
      </c>
      <c r="K225" s="444">
        <f>'2022'!DX213</f>
        <v>0</v>
      </c>
      <c r="L225" s="444"/>
      <c r="M225" s="444"/>
      <c r="N225" s="444"/>
      <c r="O225" s="444"/>
    </row>
    <row r="226" spans="1:15" ht="47.25" x14ac:dyDescent="0.2">
      <c r="A226" s="450">
        <v>185</v>
      </c>
      <c r="B226" s="129" t="s">
        <v>454</v>
      </c>
      <c r="C226" s="442">
        <f>'2022'!B214</f>
        <v>379.44299999999998</v>
      </c>
      <c r="D226" s="443">
        <f>'2022'!DO214</f>
        <v>0</v>
      </c>
      <c r="E226" s="443">
        <f>'2022'!DP214</f>
        <v>0</v>
      </c>
      <c r="F226" s="443">
        <f>'2022'!DQ214</f>
        <v>15</v>
      </c>
      <c r="G226" s="442">
        <f>'2022'!DR214</f>
        <v>0</v>
      </c>
      <c r="H226" s="442">
        <f>'2022'!DS214</f>
        <v>0</v>
      </c>
      <c r="I226" s="442">
        <f>'2022'!DT214</f>
        <v>3.9531629256568182E-2</v>
      </c>
      <c r="J226" s="428">
        <f t="shared" si="3"/>
        <v>0</v>
      </c>
      <c r="K226" s="444">
        <f>'2022'!DX214</f>
        <v>0</v>
      </c>
      <c r="L226" s="457"/>
      <c r="M226" s="457"/>
      <c r="N226" s="457"/>
      <c r="O226" s="482"/>
    </row>
    <row r="227" spans="1:15" ht="47.25" x14ac:dyDescent="0.2">
      <c r="A227" s="450">
        <v>186</v>
      </c>
      <c r="B227" s="129" t="s">
        <v>455</v>
      </c>
      <c r="C227" s="442">
        <f>'2022'!B215</f>
        <v>349.32100000000003</v>
      </c>
      <c r="D227" s="443">
        <f>'2022'!DO215</f>
        <v>0</v>
      </c>
      <c r="E227" s="443">
        <f>'2022'!DP215</f>
        <v>0</v>
      </c>
      <c r="F227" s="443">
        <f>'2022'!DQ215</f>
        <v>17</v>
      </c>
      <c r="G227" s="442">
        <f>'2022'!DR215</f>
        <v>0</v>
      </c>
      <c r="H227" s="442">
        <f>'2022'!DS215</f>
        <v>0</v>
      </c>
      <c r="I227" s="442">
        <f>'2022'!DT215</f>
        <v>4.8665840301613701E-2</v>
      </c>
      <c r="J227" s="428">
        <f t="shared" si="3"/>
        <v>0</v>
      </c>
      <c r="K227" s="444">
        <f>'2022'!DX215</f>
        <v>0</v>
      </c>
      <c r="L227" s="457"/>
      <c r="M227" s="457"/>
      <c r="N227" s="457"/>
      <c r="O227" s="482"/>
    </row>
    <row r="228" spans="1:15" ht="47.25" x14ac:dyDescent="0.2">
      <c r="A228" s="450">
        <v>187</v>
      </c>
      <c r="B228" s="129" t="s">
        <v>456</v>
      </c>
      <c r="C228" s="442">
        <f>'2022'!B216</f>
        <v>144.42500000000001</v>
      </c>
      <c r="D228" s="443">
        <f>'2022'!DO216</f>
        <v>0</v>
      </c>
      <c r="E228" s="443">
        <f>'2022'!DP216</f>
        <v>0</v>
      </c>
      <c r="F228" s="443">
        <f>'2022'!DQ216</f>
        <v>7</v>
      </c>
      <c r="G228" s="442">
        <f>'2022'!DR216</f>
        <v>0</v>
      </c>
      <c r="H228" s="442">
        <f>'2022'!DS216</f>
        <v>0</v>
      </c>
      <c r="I228" s="442">
        <f>'2022'!DT216</f>
        <v>4.8468063008481908E-2</v>
      </c>
      <c r="J228" s="428">
        <f t="shared" si="3"/>
        <v>0</v>
      </c>
      <c r="K228" s="444">
        <f>'2022'!DX216</f>
        <v>0</v>
      </c>
      <c r="L228" s="457"/>
      <c r="M228" s="457"/>
      <c r="N228" s="457"/>
      <c r="O228" s="482"/>
    </row>
    <row r="229" spans="1:15" ht="47.25" x14ac:dyDescent="0.2">
      <c r="A229" s="450">
        <v>188</v>
      </c>
      <c r="B229" s="129" t="s">
        <v>457</v>
      </c>
      <c r="C229" s="442">
        <f>'2022'!B217</f>
        <v>289.97000000000003</v>
      </c>
      <c r="D229" s="443">
        <f>'2022'!DO217</f>
        <v>0</v>
      </c>
      <c r="E229" s="443">
        <f>'2022'!DP217</f>
        <v>0</v>
      </c>
      <c r="F229" s="443">
        <f>'2022'!DQ217</f>
        <v>14</v>
      </c>
      <c r="G229" s="442">
        <f>'2022'!DR217</f>
        <v>0</v>
      </c>
      <c r="H229" s="442">
        <f>'2022'!DS217</f>
        <v>0</v>
      </c>
      <c r="I229" s="442">
        <f>'2022'!DT217</f>
        <v>4.8280856640342103E-2</v>
      </c>
      <c r="J229" s="428">
        <f t="shared" si="3"/>
        <v>0</v>
      </c>
      <c r="K229" s="444">
        <f>'2022'!DX217</f>
        <v>0</v>
      </c>
      <c r="L229" s="457"/>
      <c r="M229" s="457"/>
      <c r="N229" s="457"/>
      <c r="O229" s="482"/>
    </row>
    <row r="230" spans="1:15" ht="47.25" x14ac:dyDescent="0.2">
      <c r="A230" s="450">
        <v>189</v>
      </c>
      <c r="B230" s="129" t="s">
        <v>458</v>
      </c>
      <c r="C230" s="442">
        <f>'2022'!B218</f>
        <v>246.11</v>
      </c>
      <c r="D230" s="443">
        <f>'2022'!DO218</f>
        <v>0</v>
      </c>
      <c r="E230" s="443">
        <f>'2022'!DP218</f>
        <v>0</v>
      </c>
      <c r="F230" s="443">
        <f>'2022'!DQ218</f>
        <v>24</v>
      </c>
      <c r="G230" s="442">
        <f>'2022'!DR218</f>
        <v>0</v>
      </c>
      <c r="H230" s="442">
        <f>'2022'!DS218</f>
        <v>0</v>
      </c>
      <c r="I230" s="442">
        <f>'2022'!DT218</f>
        <v>9.7517370281581403E-2</v>
      </c>
      <c r="J230" s="428">
        <f t="shared" si="3"/>
        <v>4.1666666666666661</v>
      </c>
      <c r="K230" s="444">
        <f>'2022'!DX218</f>
        <v>1</v>
      </c>
      <c r="L230" s="457"/>
      <c r="M230" s="457"/>
      <c r="N230" s="457"/>
      <c r="O230" s="482"/>
    </row>
    <row r="231" spans="1:15" ht="47.25" x14ac:dyDescent="0.2">
      <c r="A231" s="438">
        <v>190</v>
      </c>
      <c r="B231" s="473" t="s">
        <v>240</v>
      </c>
      <c r="C231" s="442">
        <f>'2022'!B219</f>
        <v>89.932000000000002</v>
      </c>
      <c r="D231" s="443">
        <f>'2022'!DO219</f>
        <v>0</v>
      </c>
      <c r="E231" s="443">
        <f>'2022'!DP219</f>
        <v>5</v>
      </c>
      <c r="F231" s="443">
        <f>'2022'!DQ219</f>
        <v>7</v>
      </c>
      <c r="G231" s="442">
        <f>'2022'!DR219</f>
        <v>0</v>
      </c>
      <c r="H231" s="442">
        <f>'2022'!DS219</f>
        <v>0</v>
      </c>
      <c r="I231" s="442">
        <f>'2022'!DT219</f>
        <v>7.7836587643997687E-2</v>
      </c>
      <c r="J231" s="428">
        <f t="shared" si="3"/>
        <v>0</v>
      </c>
      <c r="K231" s="444">
        <f>'2022'!DX219</f>
        <v>0</v>
      </c>
      <c r="L231" s="439"/>
      <c r="M231" s="439"/>
      <c r="N231" s="439"/>
      <c r="O231" s="463"/>
    </row>
    <row r="232" spans="1:15" ht="15.75" x14ac:dyDescent="0.2">
      <c r="A232" s="437"/>
      <c r="B232" s="89" t="s">
        <v>251</v>
      </c>
      <c r="C232" s="447"/>
      <c r="D232" s="446"/>
      <c r="E232" s="446"/>
      <c r="F232" s="446"/>
      <c r="G232" s="447"/>
      <c r="H232" s="447"/>
      <c r="I232" s="447"/>
      <c r="J232" s="428">
        <f t="shared" ref="J232:J272" si="4">IF(K232&gt;0,K232/F232*100,0)</f>
        <v>0</v>
      </c>
      <c r="K232" s="457"/>
      <c r="L232" s="444"/>
      <c r="M232" s="444"/>
      <c r="N232" s="444"/>
      <c r="O232" s="444"/>
    </row>
    <row r="233" spans="1:15" ht="48.75" customHeight="1" x14ac:dyDescent="0.2">
      <c r="A233" s="437">
        <v>191</v>
      </c>
      <c r="B233" s="458" t="s">
        <v>356</v>
      </c>
      <c r="C233" s="442">
        <f>'2022'!B221</f>
        <v>144.4</v>
      </c>
      <c r="D233" s="443">
        <f>'2022'!DO221</f>
        <v>6.9938409999999998</v>
      </c>
      <c r="E233" s="443">
        <f>'2022'!DP221</f>
        <v>4</v>
      </c>
      <c r="F233" s="443">
        <f>'2022'!DQ221</f>
        <v>8</v>
      </c>
      <c r="G233" s="442">
        <f>'2022'!DR221</f>
        <v>4.8433999999999998E-2</v>
      </c>
      <c r="H233" s="442">
        <f>'2022'!DS221</f>
        <v>2.7701E-2</v>
      </c>
      <c r="I233" s="442">
        <f>'2022'!DT221</f>
        <v>5.5401662049861494E-2</v>
      </c>
      <c r="J233" s="428">
        <f t="shared" si="4"/>
        <v>0</v>
      </c>
      <c r="K233" s="444">
        <f>'2022'!DX221</f>
        <v>0</v>
      </c>
      <c r="L233" s="444"/>
      <c r="M233" s="444"/>
      <c r="N233" s="444"/>
      <c r="O233" s="444"/>
    </row>
    <row r="234" spans="1:15" ht="63" x14ac:dyDescent="0.2">
      <c r="A234" s="437">
        <v>192</v>
      </c>
      <c r="B234" s="458" t="s">
        <v>357</v>
      </c>
      <c r="C234" s="442">
        <f>'2022'!B222</f>
        <v>18</v>
      </c>
      <c r="D234" s="443">
        <f>'2022'!DO222</f>
        <v>0</v>
      </c>
      <c r="E234" s="443">
        <f>'2022'!DP222</f>
        <v>0</v>
      </c>
      <c r="F234" s="443">
        <f>'2022'!DQ222</f>
        <v>0</v>
      </c>
      <c r="G234" s="442">
        <f>'2022'!DR222</f>
        <v>0</v>
      </c>
      <c r="H234" s="442">
        <f>'2022'!DS222</f>
        <v>0</v>
      </c>
      <c r="I234" s="442">
        <f>'2022'!DT222</f>
        <v>0</v>
      </c>
      <c r="J234" s="428">
        <f t="shared" si="4"/>
        <v>0</v>
      </c>
      <c r="K234" s="444">
        <f>'2022'!DX222</f>
        <v>0</v>
      </c>
      <c r="L234" s="444"/>
      <c r="M234" s="444"/>
      <c r="N234" s="444"/>
      <c r="O234" s="444"/>
    </row>
    <row r="235" spans="1:15" ht="15.75" x14ac:dyDescent="0.2">
      <c r="A235" s="437"/>
      <c r="B235" s="89" t="s">
        <v>21</v>
      </c>
      <c r="C235" s="447"/>
      <c r="D235" s="446"/>
      <c r="E235" s="446"/>
      <c r="F235" s="446"/>
      <c r="G235" s="447"/>
      <c r="H235" s="447"/>
      <c r="I235" s="447"/>
      <c r="J235" s="428">
        <f t="shared" si="4"/>
        <v>0</v>
      </c>
      <c r="K235" s="457"/>
      <c r="L235" s="444"/>
      <c r="M235" s="444"/>
      <c r="N235" s="444"/>
      <c r="O235" s="444"/>
    </row>
    <row r="236" spans="1:15" ht="31.5" x14ac:dyDescent="0.2">
      <c r="A236" s="438">
        <v>193</v>
      </c>
      <c r="B236" s="458" t="s">
        <v>22</v>
      </c>
      <c r="C236" s="442">
        <f>'2022'!B224</f>
        <v>240</v>
      </c>
      <c r="D236" s="443">
        <f>'2022'!DO224</f>
        <v>0</v>
      </c>
      <c r="E236" s="443">
        <f>'2022'!DP224</f>
        <v>0</v>
      </c>
      <c r="F236" s="443">
        <f>'2022'!DQ224</f>
        <v>0</v>
      </c>
      <c r="G236" s="442">
        <f>'2022'!DR224</f>
        <v>0</v>
      </c>
      <c r="H236" s="442">
        <f>'2022'!DS224</f>
        <v>0</v>
      </c>
      <c r="I236" s="442">
        <f>'2022'!DT224</f>
        <v>0</v>
      </c>
      <c r="J236" s="428">
        <f t="shared" si="4"/>
        <v>0</v>
      </c>
      <c r="K236" s="444">
        <f>'2022'!DX224</f>
        <v>0</v>
      </c>
      <c r="L236" s="439"/>
      <c r="M236" s="439"/>
      <c r="N236" s="439"/>
      <c r="O236" s="463"/>
    </row>
    <row r="237" spans="1:15" ht="15.75" x14ac:dyDescent="0.2">
      <c r="A237" s="472"/>
      <c r="B237" s="89" t="s">
        <v>29</v>
      </c>
      <c r="C237" s="447"/>
      <c r="D237" s="446"/>
      <c r="E237" s="446"/>
      <c r="F237" s="446"/>
      <c r="G237" s="447"/>
      <c r="H237" s="447"/>
      <c r="I237" s="447"/>
      <c r="J237" s="428">
        <f t="shared" si="4"/>
        <v>0</v>
      </c>
      <c r="K237" s="457"/>
      <c r="L237" s="444"/>
      <c r="M237" s="444"/>
      <c r="N237" s="444"/>
      <c r="O237" s="444"/>
    </row>
    <row r="238" spans="1:15" ht="63" x14ac:dyDescent="0.2">
      <c r="A238" s="472">
        <v>194</v>
      </c>
      <c r="B238" s="165" t="s">
        <v>358</v>
      </c>
      <c r="C238" s="442">
        <f>'2022'!B226</f>
        <v>33.299999999999997</v>
      </c>
      <c r="D238" s="688">
        <f>'2022'!DO226</f>
        <v>1.958993</v>
      </c>
      <c r="E238" s="688">
        <f>'2022'!DP226</f>
        <v>10</v>
      </c>
      <c r="F238" s="443">
        <f>'2022'!DQ226</f>
        <v>10</v>
      </c>
      <c r="G238" s="690">
        <f>'2022'!DR226</f>
        <v>3.0185E-2</v>
      </c>
      <c r="H238" s="690">
        <f>'2022'!DS226</f>
        <v>0.154083</v>
      </c>
      <c r="I238" s="442">
        <f>'2022'!DT226</f>
        <v>0.3003003003003003</v>
      </c>
      <c r="J238" s="428">
        <f t="shared" si="4"/>
        <v>10</v>
      </c>
      <c r="K238" s="444">
        <f>'2022'!DX226</f>
        <v>1</v>
      </c>
      <c r="L238" s="444"/>
      <c r="M238" s="444"/>
      <c r="N238" s="444"/>
      <c r="O238" s="444"/>
    </row>
    <row r="239" spans="1:15" ht="63" x14ac:dyDescent="0.2">
      <c r="A239" s="472">
        <v>195</v>
      </c>
      <c r="B239" s="116" t="s">
        <v>359</v>
      </c>
      <c r="C239" s="442">
        <f>'2022'!B227</f>
        <v>31.3</v>
      </c>
      <c r="D239" s="689"/>
      <c r="E239" s="689"/>
      <c r="F239" s="443">
        <f>'2022'!DQ227</f>
        <v>10</v>
      </c>
      <c r="G239" s="691"/>
      <c r="H239" s="691"/>
      <c r="I239" s="442">
        <f>'2022'!DT227</f>
        <v>0.31948881789137379</v>
      </c>
      <c r="J239" s="428">
        <f t="shared" si="4"/>
        <v>10</v>
      </c>
      <c r="K239" s="444">
        <f>'2022'!DX227</f>
        <v>1</v>
      </c>
      <c r="L239" s="444"/>
      <c r="M239" s="444"/>
      <c r="N239" s="444"/>
      <c r="O239" s="444"/>
    </row>
    <row r="240" spans="1:15" ht="47.25" x14ac:dyDescent="0.2">
      <c r="A240" s="472">
        <v>196</v>
      </c>
      <c r="B240" s="458" t="s">
        <v>30</v>
      </c>
      <c r="C240" s="442">
        <f>'2022'!B228</f>
        <v>34</v>
      </c>
      <c r="D240" s="443">
        <f>'2022'!DO228</f>
        <v>4.6819639999999998</v>
      </c>
      <c r="E240" s="443">
        <f>'2022'!DP228</f>
        <v>4</v>
      </c>
      <c r="F240" s="443">
        <f>'2022'!DQ228</f>
        <v>6</v>
      </c>
      <c r="G240" s="442">
        <f>'2022'!DR228</f>
        <v>0.13770499999999999</v>
      </c>
      <c r="H240" s="442">
        <f>'2022'!DS228</f>
        <v>0.117647</v>
      </c>
      <c r="I240" s="442">
        <f>'2022'!DT228</f>
        <v>0.17647058823529413</v>
      </c>
      <c r="J240" s="428">
        <f t="shared" si="4"/>
        <v>0</v>
      </c>
      <c r="K240" s="444">
        <f>'2022'!DX228</f>
        <v>0</v>
      </c>
      <c r="L240" s="444"/>
      <c r="M240" s="444"/>
      <c r="N240" s="444"/>
      <c r="O240" s="444"/>
    </row>
    <row r="241" spans="1:15" ht="31.5" x14ac:dyDescent="0.2">
      <c r="A241" s="472">
        <v>197</v>
      </c>
      <c r="B241" s="458" t="s">
        <v>31</v>
      </c>
      <c r="C241" s="442">
        <f>'2022'!B229</f>
        <v>21.36</v>
      </c>
      <c r="D241" s="443">
        <f>'2022'!DO229</f>
        <v>0</v>
      </c>
      <c r="E241" s="443">
        <f>'2022'!DP229</f>
        <v>0</v>
      </c>
      <c r="F241" s="443">
        <f>'2022'!DQ229</f>
        <v>0</v>
      </c>
      <c r="G241" s="442">
        <f>'2022'!DR229</f>
        <v>0</v>
      </c>
      <c r="H241" s="442">
        <f>'2022'!DS229</f>
        <v>0</v>
      </c>
      <c r="I241" s="442">
        <f>'2022'!DT229</f>
        <v>0</v>
      </c>
      <c r="J241" s="428">
        <f t="shared" si="4"/>
        <v>0</v>
      </c>
      <c r="K241" s="444">
        <f>'2022'!DX229</f>
        <v>0</v>
      </c>
      <c r="L241" s="444"/>
      <c r="M241" s="444"/>
      <c r="N241" s="444"/>
      <c r="O241" s="444"/>
    </row>
    <row r="242" spans="1:15" ht="31.5" x14ac:dyDescent="0.2">
      <c r="A242" s="472">
        <v>198</v>
      </c>
      <c r="B242" s="458" t="s">
        <v>34</v>
      </c>
      <c r="C242" s="442">
        <f>'2022'!B230</f>
        <v>254.54</v>
      </c>
      <c r="D242" s="443">
        <f>'2022'!DO230</f>
        <v>3.6759040000000001</v>
      </c>
      <c r="E242" s="443">
        <f>'2022'!DP230</f>
        <v>1</v>
      </c>
      <c r="F242" s="443">
        <f>'2022'!DQ230</f>
        <v>0</v>
      </c>
      <c r="G242" s="442">
        <f>'2022'!DR230</f>
        <v>1.4335000000000001E-2</v>
      </c>
      <c r="H242" s="442">
        <f>'2022'!DS230</f>
        <v>3.8999999999999998E-3</v>
      </c>
      <c r="I242" s="442">
        <f>'2022'!DT230</f>
        <v>0</v>
      </c>
      <c r="J242" s="428">
        <f t="shared" si="4"/>
        <v>0</v>
      </c>
      <c r="K242" s="444">
        <f>'2022'!DX230</f>
        <v>0</v>
      </c>
      <c r="L242" s="444"/>
      <c r="M242" s="444"/>
      <c r="N242" s="444"/>
      <c r="O242" s="444"/>
    </row>
    <row r="243" spans="1:15" ht="15.75" x14ac:dyDescent="0.2">
      <c r="A243" s="472"/>
      <c r="B243" s="89" t="s">
        <v>37</v>
      </c>
      <c r="C243" s="447"/>
      <c r="D243" s="446"/>
      <c r="E243" s="446"/>
      <c r="F243" s="446"/>
      <c r="G243" s="447"/>
      <c r="H243" s="447"/>
      <c r="I243" s="447"/>
      <c r="J243" s="428">
        <f t="shared" si="4"/>
        <v>0</v>
      </c>
      <c r="K243" s="457"/>
      <c r="L243" s="444"/>
      <c r="M243" s="444"/>
      <c r="N243" s="444"/>
      <c r="O243" s="444"/>
    </row>
    <row r="244" spans="1:15" ht="31.5" x14ac:dyDescent="0.2">
      <c r="A244" s="472">
        <v>199</v>
      </c>
      <c r="B244" s="458" t="s">
        <v>360</v>
      </c>
      <c r="C244" s="442">
        <f>'2022'!B232</f>
        <v>9.0289999999999999</v>
      </c>
      <c r="D244" s="443">
        <f>'2022'!DO232</f>
        <v>0</v>
      </c>
      <c r="E244" s="443">
        <f>'2022'!DP232</f>
        <v>0</v>
      </c>
      <c r="F244" s="443">
        <f>'2022'!DQ232</f>
        <v>0</v>
      </c>
      <c r="G244" s="442">
        <f>'2022'!DR232</f>
        <v>0</v>
      </c>
      <c r="H244" s="442">
        <f>'2022'!DS232</f>
        <v>0</v>
      </c>
      <c r="I244" s="442">
        <f>'2022'!DT232</f>
        <v>0</v>
      </c>
      <c r="J244" s="428">
        <f t="shared" si="4"/>
        <v>0</v>
      </c>
      <c r="K244" s="444">
        <f>'2022'!DX232</f>
        <v>0</v>
      </c>
      <c r="L244" s="444"/>
      <c r="M244" s="444"/>
      <c r="N244" s="444"/>
      <c r="O244" s="444"/>
    </row>
    <row r="245" spans="1:15" ht="31.5" x14ac:dyDescent="0.2">
      <c r="A245" s="438">
        <v>200</v>
      </c>
      <c r="B245" s="114" t="s">
        <v>361</v>
      </c>
      <c r="C245" s="442">
        <f>'2022'!B233</f>
        <v>19.600000000000001</v>
      </c>
      <c r="D245" s="443">
        <f>'2022'!DO233</f>
        <v>1.0239069999999999</v>
      </c>
      <c r="E245" s="443">
        <f>'2022'!DP233</f>
        <v>0</v>
      </c>
      <c r="F245" s="443">
        <f>'2022'!DQ233</f>
        <v>1</v>
      </c>
      <c r="G245" s="442">
        <f>'2022'!DR233</f>
        <v>5.2240000000000002E-2</v>
      </c>
      <c r="H245" s="442">
        <f>'2022'!DS233</f>
        <v>0</v>
      </c>
      <c r="I245" s="442">
        <f>'2022'!DT233</f>
        <v>5.10204081632653E-2</v>
      </c>
      <c r="J245" s="428">
        <f t="shared" si="4"/>
        <v>0</v>
      </c>
      <c r="K245" s="444">
        <f>'2022'!DX233</f>
        <v>0</v>
      </c>
      <c r="L245" s="439"/>
      <c r="M245" s="439"/>
      <c r="N245" s="439"/>
      <c r="O245" s="463"/>
    </row>
    <row r="246" spans="1:15" ht="31.5" x14ac:dyDescent="0.2">
      <c r="A246" s="437">
        <v>201</v>
      </c>
      <c r="B246" s="458" t="s">
        <v>44</v>
      </c>
      <c r="C246" s="442">
        <f>'2022'!B234</f>
        <v>10</v>
      </c>
      <c r="D246" s="443">
        <f>'2022'!DO234</f>
        <v>0.45909100000000003</v>
      </c>
      <c r="E246" s="443">
        <f>'2022'!DP234</f>
        <v>0</v>
      </c>
      <c r="F246" s="443">
        <f>'2022'!DQ234</f>
        <v>1</v>
      </c>
      <c r="G246" s="442">
        <f>'2022'!DR234</f>
        <v>4.5455000000000002E-2</v>
      </c>
      <c r="H246" s="442">
        <f>'2022'!DS234</f>
        <v>0</v>
      </c>
      <c r="I246" s="442">
        <f>'2022'!DT234</f>
        <v>0.1</v>
      </c>
      <c r="J246" s="428">
        <f t="shared" si="4"/>
        <v>0</v>
      </c>
      <c r="K246" s="444">
        <f>'2022'!DX234</f>
        <v>0</v>
      </c>
      <c r="L246" s="444"/>
      <c r="M246" s="444"/>
      <c r="N246" s="444"/>
      <c r="O246" s="444"/>
    </row>
    <row r="247" spans="1:15" ht="47.25" x14ac:dyDescent="0.2">
      <c r="A247" s="437">
        <v>202</v>
      </c>
      <c r="B247" s="458" t="s">
        <v>45</v>
      </c>
      <c r="C247" s="442">
        <f>'2022'!B235</f>
        <v>9.8000000000000007</v>
      </c>
      <c r="D247" s="443">
        <f>'2022'!DO235</f>
        <v>0</v>
      </c>
      <c r="E247" s="443">
        <f>'2022'!DP235</f>
        <v>0</v>
      </c>
      <c r="F247" s="443">
        <f>'2022'!DQ235</f>
        <v>0</v>
      </c>
      <c r="G247" s="442">
        <f>'2022'!DR235</f>
        <v>0</v>
      </c>
      <c r="H247" s="442">
        <f>'2022'!DS235</f>
        <v>0</v>
      </c>
      <c r="I247" s="442">
        <f>'2022'!DT235</f>
        <v>0</v>
      </c>
      <c r="J247" s="428">
        <f t="shared" ref="J247:J248" si="5">IF(K246&gt;0,K246/F246*100,0)</f>
        <v>0</v>
      </c>
      <c r="K247" s="444">
        <f>'2022'!DX235</f>
        <v>0</v>
      </c>
      <c r="L247" s="444"/>
      <c r="M247" s="444"/>
      <c r="N247" s="444"/>
      <c r="O247" s="444"/>
    </row>
    <row r="248" spans="1:15" ht="31.5" x14ac:dyDescent="0.2">
      <c r="A248" s="450">
        <v>203</v>
      </c>
      <c r="B248" s="116" t="s">
        <v>459</v>
      </c>
      <c r="C248" s="442">
        <f>'2022'!B236</f>
        <v>302.7</v>
      </c>
      <c r="D248" s="688">
        <f>'2022'!DO236</f>
        <v>5.6912649999999996</v>
      </c>
      <c r="E248" s="688">
        <f>'2022'!DP236</f>
        <v>22</v>
      </c>
      <c r="F248" s="443">
        <f>'2022'!DQ236</f>
        <v>12</v>
      </c>
      <c r="G248" s="690">
        <f>'2022'!DR236</f>
        <v>1.8502000000000001E-2</v>
      </c>
      <c r="H248" s="690">
        <f>'2022'!DS236</f>
        <v>7.1521000000000001E-2</v>
      </c>
      <c r="I248" s="442">
        <f>'2022'!DT236</f>
        <v>3.9643211100099107E-2</v>
      </c>
      <c r="J248" s="428">
        <f t="shared" si="5"/>
        <v>0</v>
      </c>
      <c r="K248" s="444">
        <f>'2022'!DX236</f>
        <v>1</v>
      </c>
      <c r="L248" s="444"/>
      <c r="M248" s="444"/>
      <c r="N248" s="444"/>
      <c r="O248" s="444"/>
    </row>
    <row r="249" spans="1:15" ht="31.5" x14ac:dyDescent="0.2">
      <c r="A249" s="438">
        <v>204</v>
      </c>
      <c r="B249" s="116" t="s">
        <v>460</v>
      </c>
      <c r="C249" s="442">
        <f>'2022'!B237</f>
        <v>4.8</v>
      </c>
      <c r="D249" s="689"/>
      <c r="E249" s="689"/>
      <c r="F249" s="443">
        <f>'2022'!DQ237</f>
        <v>1</v>
      </c>
      <c r="G249" s="691"/>
      <c r="H249" s="691"/>
      <c r="I249" s="442">
        <f>'2022'!DT237</f>
        <v>0.20833333333333334</v>
      </c>
      <c r="J249" s="428">
        <f>IF(K247&gt;0,K247/F247*100,0)</f>
        <v>0</v>
      </c>
      <c r="K249" s="444">
        <f>'2022'!DX237</f>
        <v>0</v>
      </c>
      <c r="L249" s="455"/>
      <c r="M249" s="455"/>
      <c r="N249" s="455"/>
      <c r="O249" s="455"/>
    </row>
    <row r="250" spans="1:15" ht="31.5" x14ac:dyDescent="0.2">
      <c r="A250" s="437">
        <v>205</v>
      </c>
      <c r="B250" s="458" t="s">
        <v>38</v>
      </c>
      <c r="C250" s="442">
        <f>'2022'!B238</f>
        <v>5.1580000000000004</v>
      </c>
      <c r="D250" s="443">
        <f>'2022'!DO238</f>
        <v>0.19750699999999999</v>
      </c>
      <c r="E250" s="443">
        <f>'2022'!DP238</f>
        <v>0</v>
      </c>
      <c r="F250" s="443">
        <f>'2022'!DQ238</f>
        <v>1</v>
      </c>
      <c r="G250" s="442">
        <f>'2022'!DR238</f>
        <v>3.8351000000000003E-2</v>
      </c>
      <c r="H250" s="442">
        <f>'2022'!DS238</f>
        <v>0</v>
      </c>
      <c r="I250" s="442">
        <f>'2022'!DT238</f>
        <v>0.19387359441644048</v>
      </c>
      <c r="J250" s="428">
        <f t="shared" si="4"/>
        <v>0</v>
      </c>
      <c r="K250" s="444">
        <f>'2022'!DX238</f>
        <v>0</v>
      </c>
      <c r="L250" s="444"/>
      <c r="M250" s="444"/>
      <c r="N250" s="444"/>
      <c r="O250" s="444"/>
    </row>
    <row r="251" spans="1:15" ht="31.5" x14ac:dyDescent="0.2">
      <c r="A251" s="438">
        <v>206</v>
      </c>
      <c r="B251" s="458" t="s">
        <v>362</v>
      </c>
      <c r="C251" s="442">
        <f>'2022'!B239</f>
        <v>6.8</v>
      </c>
      <c r="D251" s="443">
        <f>'2022'!DO239</f>
        <v>0.154059</v>
      </c>
      <c r="E251" s="443">
        <f>'2022'!DP239</f>
        <v>0</v>
      </c>
      <c r="F251" s="443">
        <f>'2022'!DQ239</f>
        <v>1</v>
      </c>
      <c r="G251" s="442">
        <f>'2022'!DR239</f>
        <v>2.2655999999999999E-2</v>
      </c>
      <c r="H251" s="442">
        <f>'2022'!DS239</f>
        <v>0</v>
      </c>
      <c r="I251" s="442">
        <f>'2022'!DT239</f>
        <v>0.14705882352941177</v>
      </c>
      <c r="J251" s="428">
        <f t="shared" si="4"/>
        <v>0</v>
      </c>
      <c r="K251" s="444">
        <f>'2022'!DX239</f>
        <v>0</v>
      </c>
      <c r="L251" s="455"/>
      <c r="M251" s="455"/>
      <c r="N251" s="455"/>
      <c r="O251" s="455"/>
    </row>
    <row r="252" spans="1:15" ht="15.75" x14ac:dyDescent="0.2">
      <c r="A252" s="437"/>
      <c r="B252" s="89" t="s">
        <v>170</v>
      </c>
      <c r="C252" s="447"/>
      <c r="D252" s="446"/>
      <c r="E252" s="446"/>
      <c r="F252" s="446"/>
      <c r="G252" s="447"/>
      <c r="H252" s="447"/>
      <c r="I252" s="447"/>
      <c r="J252" s="428">
        <f t="shared" si="4"/>
        <v>0</v>
      </c>
      <c r="K252" s="457"/>
      <c r="L252" s="444"/>
      <c r="M252" s="444"/>
      <c r="N252" s="444"/>
      <c r="O252" s="444"/>
    </row>
    <row r="253" spans="1:15" ht="31.5" x14ac:dyDescent="0.2">
      <c r="A253" s="437">
        <v>207</v>
      </c>
      <c r="B253" s="458" t="s">
        <v>171</v>
      </c>
      <c r="C253" s="442">
        <f>'2022'!B241</f>
        <v>91.6</v>
      </c>
      <c r="D253" s="443">
        <f>'2022'!DO241</f>
        <v>23.443007999999999</v>
      </c>
      <c r="E253" s="443">
        <f>'2022'!DP241</f>
        <v>23</v>
      </c>
      <c r="F253" s="443">
        <f>'2022'!DQ241</f>
        <v>23</v>
      </c>
      <c r="G253" s="442">
        <f>'2022'!DR241</f>
        <v>0.25261899999999998</v>
      </c>
      <c r="H253" s="442">
        <f>'2022'!DS241</f>
        <v>0.24779100000000001</v>
      </c>
      <c r="I253" s="442">
        <f>'2022'!DT241</f>
        <v>0.25109170305676859</v>
      </c>
      <c r="J253" s="428">
        <f t="shared" si="4"/>
        <v>8.695652173913043</v>
      </c>
      <c r="K253" s="444">
        <f>'2022'!DX241</f>
        <v>2</v>
      </c>
      <c r="L253" s="444"/>
      <c r="M253" s="444"/>
      <c r="N253" s="444"/>
      <c r="O253" s="444"/>
    </row>
    <row r="254" spans="1:15" ht="30.75" customHeight="1" x14ac:dyDescent="0.2">
      <c r="A254" s="437">
        <v>208</v>
      </c>
      <c r="B254" s="458" t="s">
        <v>172</v>
      </c>
      <c r="C254" s="442">
        <f>'2022'!B242</f>
        <v>347.2</v>
      </c>
      <c r="D254" s="443">
        <f>'2022'!DO242</f>
        <v>8.252713</v>
      </c>
      <c r="E254" s="443">
        <f>'2022'!DP242</f>
        <v>9</v>
      </c>
      <c r="F254" s="443">
        <f>'2022'!DQ242</f>
        <v>10</v>
      </c>
      <c r="G254" s="442">
        <f>'2022'!DR242</f>
        <v>2.3768999999999998E-2</v>
      </c>
      <c r="H254" s="442">
        <f>'2022'!DS242</f>
        <v>2.5922000000000001E-2</v>
      </c>
      <c r="I254" s="442">
        <f>'2022'!DT242</f>
        <v>2.880184331797235E-2</v>
      </c>
      <c r="J254" s="428">
        <f t="shared" si="4"/>
        <v>10</v>
      </c>
      <c r="K254" s="444">
        <f>'2022'!DX242</f>
        <v>1</v>
      </c>
      <c r="L254" s="444"/>
      <c r="M254" s="444"/>
      <c r="N254" s="444"/>
      <c r="O254" s="444"/>
    </row>
    <row r="255" spans="1:15" ht="15.75" x14ac:dyDescent="0.2">
      <c r="A255" s="437"/>
      <c r="B255" s="89" t="s">
        <v>151</v>
      </c>
      <c r="C255" s="447"/>
      <c r="D255" s="446"/>
      <c r="E255" s="446"/>
      <c r="F255" s="446"/>
      <c r="G255" s="447"/>
      <c r="H255" s="447"/>
      <c r="I255" s="447"/>
      <c r="J255" s="428">
        <f t="shared" si="4"/>
        <v>0</v>
      </c>
      <c r="K255" s="457"/>
      <c r="L255" s="444"/>
      <c r="M255" s="444"/>
      <c r="N255" s="444"/>
      <c r="O255" s="444"/>
    </row>
    <row r="256" spans="1:15" ht="31.5" x14ac:dyDescent="0.2">
      <c r="A256" s="437">
        <v>209</v>
      </c>
      <c r="B256" s="458" t="s">
        <v>152</v>
      </c>
      <c r="C256" s="442">
        <f>'2022'!B244</f>
        <v>211.2</v>
      </c>
      <c r="D256" s="443">
        <f>'2022'!DO244</f>
        <v>1.121191</v>
      </c>
      <c r="E256" s="443">
        <f>'2022'!DP244</f>
        <v>0</v>
      </c>
      <c r="F256" s="443">
        <f>'2022'!DQ244</f>
        <v>0</v>
      </c>
      <c r="G256" s="442">
        <f>'2022'!DR244</f>
        <v>5.3080000000000002E-3</v>
      </c>
      <c r="H256" s="442">
        <f>'2022'!DS244</f>
        <v>0</v>
      </c>
      <c r="I256" s="442">
        <f>'2022'!DT244</f>
        <v>0</v>
      </c>
      <c r="J256" s="428">
        <f t="shared" si="4"/>
        <v>0</v>
      </c>
      <c r="K256" s="444">
        <f>'2022'!DX244</f>
        <v>0</v>
      </c>
      <c r="L256" s="444"/>
      <c r="M256" s="444"/>
      <c r="N256" s="444"/>
      <c r="O256" s="444"/>
    </row>
    <row r="257" spans="1:15" ht="15.75" x14ac:dyDescent="0.2">
      <c r="A257" s="437"/>
      <c r="B257" s="89" t="s">
        <v>254</v>
      </c>
      <c r="C257" s="447"/>
      <c r="D257" s="446"/>
      <c r="E257" s="446"/>
      <c r="F257" s="446"/>
      <c r="G257" s="447"/>
      <c r="H257" s="447"/>
      <c r="I257" s="447"/>
      <c r="J257" s="428">
        <f t="shared" si="4"/>
        <v>0</v>
      </c>
      <c r="K257" s="457"/>
      <c r="L257" s="444"/>
      <c r="M257" s="444"/>
      <c r="N257" s="444"/>
      <c r="O257" s="444"/>
    </row>
    <row r="258" spans="1:15" ht="66" customHeight="1" x14ac:dyDescent="0.2">
      <c r="A258" s="437">
        <v>210</v>
      </c>
      <c r="B258" s="458" t="s">
        <v>363</v>
      </c>
      <c r="C258" s="442">
        <f>'2022'!B246</f>
        <v>15.6</v>
      </c>
      <c r="D258" s="443">
        <f>'2022'!DO246</f>
        <v>0</v>
      </c>
      <c r="E258" s="443">
        <f>'2022'!DP246</f>
        <v>0</v>
      </c>
      <c r="F258" s="443">
        <f>'2022'!DQ246</f>
        <v>6</v>
      </c>
      <c r="G258" s="442">
        <f>'2022'!DR246</f>
        <v>0</v>
      </c>
      <c r="H258" s="442">
        <f>'2022'!DS246</f>
        <v>0</v>
      </c>
      <c r="I258" s="442">
        <f>'2022'!DT246</f>
        <v>0.38461538461538464</v>
      </c>
      <c r="J258" s="428">
        <f t="shared" si="4"/>
        <v>0</v>
      </c>
      <c r="K258" s="444">
        <f>'2022'!DX246</f>
        <v>0</v>
      </c>
      <c r="L258" s="444"/>
      <c r="M258" s="444"/>
      <c r="N258" s="444"/>
      <c r="O258" s="444"/>
    </row>
    <row r="259" spans="1:15" ht="47.25" x14ac:dyDescent="0.2">
      <c r="A259" s="437">
        <v>211</v>
      </c>
      <c r="B259" s="458" t="s">
        <v>364</v>
      </c>
      <c r="C259" s="442">
        <f>'2022'!B247</f>
        <v>5.3</v>
      </c>
      <c r="D259" s="443">
        <f>'2022'!DO247</f>
        <v>0.14701800000000001</v>
      </c>
      <c r="E259" s="443">
        <f>'2022'!DP247</f>
        <v>0</v>
      </c>
      <c r="F259" s="443">
        <f>'2022'!DQ247</f>
        <v>0</v>
      </c>
      <c r="G259" s="442">
        <f>'2022'!DR247</f>
        <v>2.7739E-2</v>
      </c>
      <c r="H259" s="442">
        <f>'2022'!DS247</f>
        <v>0</v>
      </c>
      <c r="I259" s="442">
        <f>'2022'!DT247</f>
        <v>0</v>
      </c>
      <c r="J259" s="428">
        <f t="shared" si="4"/>
        <v>0</v>
      </c>
      <c r="K259" s="444">
        <f>'2022'!DX247</f>
        <v>0</v>
      </c>
      <c r="L259" s="444"/>
      <c r="M259" s="444"/>
      <c r="N259" s="444"/>
      <c r="O259" s="444"/>
    </row>
    <row r="260" spans="1:15" ht="47.25" x14ac:dyDescent="0.2">
      <c r="A260" s="437">
        <v>212</v>
      </c>
      <c r="B260" s="458" t="s">
        <v>365</v>
      </c>
      <c r="C260" s="442">
        <f>'2022'!B248</f>
        <v>3.2</v>
      </c>
      <c r="D260" s="443">
        <f>'2022'!DO248</f>
        <v>0</v>
      </c>
      <c r="E260" s="443">
        <f>'2022'!DP248</f>
        <v>0</v>
      </c>
      <c r="F260" s="443">
        <f>'2022'!DQ248</f>
        <v>0</v>
      </c>
      <c r="G260" s="442">
        <f>'2022'!DR248</f>
        <v>0</v>
      </c>
      <c r="H260" s="442">
        <f>'2022'!DS248</f>
        <v>0</v>
      </c>
      <c r="I260" s="442">
        <f>'2022'!DT248</f>
        <v>0</v>
      </c>
      <c r="J260" s="428">
        <f t="shared" si="4"/>
        <v>0</v>
      </c>
      <c r="K260" s="444">
        <f>'2022'!DX248</f>
        <v>0</v>
      </c>
      <c r="L260" s="444"/>
      <c r="M260" s="444"/>
      <c r="N260" s="444"/>
      <c r="O260" s="444"/>
    </row>
    <row r="261" spans="1:15" ht="31.5" x14ac:dyDescent="0.2">
      <c r="A261" s="437">
        <v>213</v>
      </c>
      <c r="B261" s="458" t="s">
        <v>258</v>
      </c>
      <c r="C261" s="442">
        <f>'2022'!B249</f>
        <v>4</v>
      </c>
      <c r="D261" s="443">
        <f>'2022'!DO249</f>
        <v>0</v>
      </c>
      <c r="E261" s="443">
        <f>'2022'!DP249</f>
        <v>0</v>
      </c>
      <c r="F261" s="443">
        <f>'2022'!DQ249</f>
        <v>0</v>
      </c>
      <c r="G261" s="442">
        <f>'2022'!DR249</f>
        <v>0</v>
      </c>
      <c r="H261" s="442">
        <f>'2022'!DS249</f>
        <v>0</v>
      </c>
      <c r="I261" s="442">
        <f>'2022'!DT249</f>
        <v>0</v>
      </c>
      <c r="J261" s="428">
        <f t="shared" si="4"/>
        <v>0</v>
      </c>
      <c r="K261" s="444">
        <f>'2022'!DX249</f>
        <v>0</v>
      </c>
      <c r="L261" s="444"/>
      <c r="M261" s="444"/>
      <c r="N261" s="444"/>
      <c r="O261" s="444"/>
    </row>
    <row r="262" spans="1:15" ht="31.5" x14ac:dyDescent="0.2">
      <c r="A262" s="437">
        <v>214</v>
      </c>
      <c r="B262" s="458" t="s">
        <v>262</v>
      </c>
      <c r="C262" s="461">
        <f>'2022'!B250</f>
        <v>3.52</v>
      </c>
      <c r="D262" s="443">
        <f>'2022'!DO250</f>
        <v>0</v>
      </c>
      <c r="E262" s="443">
        <f>'2022'!DP250</f>
        <v>0</v>
      </c>
      <c r="F262" s="443">
        <f>'2022'!DQ250</f>
        <v>0</v>
      </c>
      <c r="G262" s="442">
        <f>'2022'!DR250</f>
        <v>0</v>
      </c>
      <c r="H262" s="442">
        <f>'2022'!DS250</f>
        <v>0</v>
      </c>
      <c r="I262" s="442">
        <f>'2022'!DT250</f>
        <v>0</v>
      </c>
      <c r="J262" s="428">
        <f t="shared" si="4"/>
        <v>0</v>
      </c>
      <c r="K262" s="444">
        <f>'2022'!DX250</f>
        <v>0</v>
      </c>
      <c r="L262" s="444"/>
      <c r="M262" s="444"/>
      <c r="N262" s="444"/>
      <c r="O262" s="444"/>
    </row>
    <row r="263" spans="1:15" ht="78.75" x14ac:dyDescent="0.2">
      <c r="A263" s="437">
        <v>215</v>
      </c>
      <c r="B263" s="458" t="s">
        <v>261</v>
      </c>
      <c r="C263" s="442">
        <f>'2022'!B251</f>
        <v>7.2</v>
      </c>
      <c r="D263" s="443">
        <f>'2022'!DO251</f>
        <v>0</v>
      </c>
      <c r="E263" s="443">
        <f>'2022'!DP251</f>
        <v>0</v>
      </c>
      <c r="F263" s="443">
        <f>'2022'!DQ251</f>
        <v>0</v>
      </c>
      <c r="G263" s="442">
        <f>'2022'!DR251</f>
        <v>0</v>
      </c>
      <c r="H263" s="442">
        <f>'2022'!DS251</f>
        <v>0</v>
      </c>
      <c r="I263" s="442">
        <f>'2022'!DT251</f>
        <v>0</v>
      </c>
      <c r="J263" s="428">
        <f t="shared" si="4"/>
        <v>0</v>
      </c>
      <c r="K263" s="444">
        <f>'2022'!DX251</f>
        <v>0</v>
      </c>
      <c r="L263" s="444"/>
      <c r="M263" s="444"/>
      <c r="N263" s="444"/>
      <c r="O263" s="444"/>
    </row>
    <row r="264" spans="1:15" ht="37.5" customHeight="1" x14ac:dyDescent="0.2">
      <c r="A264" s="437">
        <v>216</v>
      </c>
      <c r="B264" s="458" t="s">
        <v>259</v>
      </c>
      <c r="C264" s="442">
        <f>'2022'!B252</f>
        <v>9.4</v>
      </c>
      <c r="D264" s="443">
        <f>'2022'!DO252</f>
        <v>0.20976300000000001</v>
      </c>
      <c r="E264" s="443">
        <f>'2022'!DP252</f>
        <v>0</v>
      </c>
      <c r="F264" s="443">
        <f>'2022'!DQ252</f>
        <v>0</v>
      </c>
      <c r="G264" s="442">
        <f>'2022'!DR252</f>
        <v>2.2315000000000002E-2</v>
      </c>
      <c r="H264" s="442">
        <f>'2022'!DS252</f>
        <v>0</v>
      </c>
      <c r="I264" s="442">
        <f>'2022'!DT252</f>
        <v>0</v>
      </c>
      <c r="J264" s="428">
        <f t="shared" si="4"/>
        <v>0</v>
      </c>
      <c r="K264" s="444">
        <f>'2022'!DX252</f>
        <v>0</v>
      </c>
      <c r="L264" s="444"/>
      <c r="M264" s="444"/>
      <c r="N264" s="444"/>
      <c r="O264" s="444"/>
    </row>
    <row r="265" spans="1:15" ht="63" x14ac:dyDescent="0.2">
      <c r="A265" s="474">
        <v>217</v>
      </c>
      <c r="B265" s="458" t="s">
        <v>255</v>
      </c>
      <c r="C265" s="442">
        <f>'2022'!B253</f>
        <v>29.6</v>
      </c>
      <c r="D265" s="443">
        <f>'2022'!DO253</f>
        <v>0</v>
      </c>
      <c r="E265" s="443">
        <f>'2022'!DP253</f>
        <v>0</v>
      </c>
      <c r="F265" s="443">
        <f>'2022'!DQ253</f>
        <v>0</v>
      </c>
      <c r="G265" s="442">
        <f>'2022'!DR253</f>
        <v>0</v>
      </c>
      <c r="H265" s="442">
        <f>'2022'!DS253</f>
        <v>0</v>
      </c>
      <c r="I265" s="442">
        <f>'2022'!DT253</f>
        <v>0</v>
      </c>
      <c r="J265" s="428">
        <f t="shared" si="4"/>
        <v>0</v>
      </c>
      <c r="K265" s="444">
        <f>'2022'!DX253</f>
        <v>0</v>
      </c>
      <c r="L265" s="444"/>
      <c r="M265" s="444"/>
      <c r="N265" s="444"/>
      <c r="O265" s="444"/>
    </row>
    <row r="266" spans="1:15" ht="37.5" customHeight="1" x14ac:dyDescent="0.2">
      <c r="A266" s="474">
        <v>218</v>
      </c>
      <c r="B266" s="458" t="s">
        <v>263</v>
      </c>
      <c r="C266" s="442">
        <f>'2022'!B254</f>
        <v>23.164000000000001</v>
      </c>
      <c r="D266" s="443">
        <f>'2022'!DO254</f>
        <v>1.221562</v>
      </c>
      <c r="E266" s="443">
        <f>'2022'!DP254</f>
        <v>0</v>
      </c>
      <c r="F266" s="443">
        <f>'2022'!DQ254</f>
        <v>0</v>
      </c>
      <c r="G266" s="442">
        <f>'2022'!DR254</f>
        <v>5.2653999999999999E-2</v>
      </c>
      <c r="H266" s="442">
        <f>'2022'!DS254</f>
        <v>0</v>
      </c>
      <c r="I266" s="442">
        <f>'2022'!DT254</f>
        <v>0</v>
      </c>
      <c r="J266" s="428">
        <f t="shared" si="4"/>
        <v>0</v>
      </c>
      <c r="K266" s="444">
        <f>'2022'!DX254</f>
        <v>0</v>
      </c>
      <c r="L266" s="444"/>
      <c r="M266" s="444"/>
      <c r="N266" s="444"/>
      <c r="O266" s="444"/>
    </row>
    <row r="267" spans="1:15" ht="69.75" customHeight="1" x14ac:dyDescent="0.2">
      <c r="A267" s="474">
        <v>219</v>
      </c>
      <c r="B267" s="458" t="s">
        <v>260</v>
      </c>
      <c r="C267" s="442">
        <f>'2022'!B255</f>
        <v>11.4</v>
      </c>
      <c r="D267" s="443">
        <f>'2022'!DO255</f>
        <v>0.25580900000000001</v>
      </c>
      <c r="E267" s="443">
        <f>'2022'!DP255</f>
        <v>0</v>
      </c>
      <c r="F267" s="443">
        <f>'2022'!DQ255</f>
        <v>0</v>
      </c>
      <c r="G267" s="442">
        <f>'2022'!DR255</f>
        <v>2.2439000000000001E-2</v>
      </c>
      <c r="H267" s="442">
        <f>'2022'!DS255</f>
        <v>0</v>
      </c>
      <c r="I267" s="442">
        <f>'2022'!DT255</f>
        <v>0</v>
      </c>
      <c r="J267" s="428">
        <f t="shared" si="4"/>
        <v>0</v>
      </c>
      <c r="K267" s="444">
        <f>'2022'!DX255</f>
        <v>0</v>
      </c>
      <c r="L267" s="444"/>
      <c r="M267" s="444"/>
      <c r="N267" s="444"/>
      <c r="O267" s="444"/>
    </row>
    <row r="268" spans="1:15" ht="51" customHeight="1" x14ac:dyDescent="0.2">
      <c r="A268" s="474">
        <v>220</v>
      </c>
      <c r="B268" s="116" t="s">
        <v>366</v>
      </c>
      <c r="C268" s="442">
        <f>'2022'!B256</f>
        <v>23.773</v>
      </c>
      <c r="D268" s="443">
        <f>'2022'!DO256</f>
        <v>8.7331000000000006E-2</v>
      </c>
      <c r="E268" s="443">
        <f>'2022'!DP256</f>
        <v>0</v>
      </c>
      <c r="F268" s="443">
        <f>'2022'!DQ256</f>
        <v>3</v>
      </c>
      <c r="G268" s="442">
        <f>'2022'!DR256</f>
        <v>3.6510000000000002E-3</v>
      </c>
      <c r="H268" s="442">
        <f>'2022'!DS256</f>
        <v>0</v>
      </c>
      <c r="I268" s="442">
        <f>'2022'!DT256</f>
        <v>0.12619358095318217</v>
      </c>
      <c r="J268" s="428">
        <f t="shared" si="4"/>
        <v>0</v>
      </c>
      <c r="K268" s="444">
        <f>'2022'!DX256</f>
        <v>0</v>
      </c>
      <c r="L268" s="444"/>
      <c r="M268" s="444"/>
      <c r="N268" s="444"/>
      <c r="O268" s="444"/>
    </row>
    <row r="269" spans="1:15" ht="37.5" customHeight="1" x14ac:dyDescent="0.2">
      <c r="A269" s="474">
        <v>221</v>
      </c>
      <c r="B269" s="458" t="s">
        <v>367</v>
      </c>
      <c r="C269" s="442">
        <f>'2022'!B257</f>
        <v>12.676</v>
      </c>
      <c r="D269" s="443">
        <f>'2022'!DO257</f>
        <v>0.24246899999999999</v>
      </c>
      <c r="E269" s="443">
        <f>'2022'!DP257</f>
        <v>0</v>
      </c>
      <c r="F269" s="443">
        <f>'2022'!DQ257</f>
        <v>2</v>
      </c>
      <c r="G269" s="442">
        <f>'2022'!DR257</f>
        <v>1.8992999999999999E-2</v>
      </c>
      <c r="H269" s="442">
        <f>'2022'!DS257</f>
        <v>0</v>
      </c>
      <c r="I269" s="442">
        <f>'2022'!DT257</f>
        <v>0.1577784790154623</v>
      </c>
      <c r="J269" s="428">
        <f t="shared" si="4"/>
        <v>0</v>
      </c>
      <c r="K269" s="444">
        <f>'2022'!DX257</f>
        <v>0</v>
      </c>
      <c r="L269" s="444"/>
      <c r="M269" s="444"/>
      <c r="N269" s="444"/>
      <c r="O269" s="444"/>
    </row>
    <row r="270" spans="1:15" ht="37.5" customHeight="1" x14ac:dyDescent="0.2">
      <c r="A270" s="474">
        <v>222</v>
      </c>
      <c r="B270" s="458" t="s">
        <v>368</v>
      </c>
      <c r="C270" s="442">
        <f>'2022'!B258</f>
        <v>40.1</v>
      </c>
      <c r="D270" s="443">
        <f>'2022'!DO258</f>
        <v>6.5095099999999997</v>
      </c>
      <c r="E270" s="443">
        <f>'2022'!DP258</f>
        <v>5</v>
      </c>
      <c r="F270" s="443">
        <f>'2022'!DQ258</f>
        <v>9</v>
      </c>
      <c r="G270" s="442">
        <f>'2022'!DR258</f>
        <v>0.137042</v>
      </c>
      <c r="H270" s="442">
        <f>'2022'!DS258</f>
        <v>0.106998</v>
      </c>
      <c r="I270" s="442">
        <f>'2022'!DT258</f>
        <v>0.22443890274314213</v>
      </c>
      <c r="J270" s="428">
        <f t="shared" si="4"/>
        <v>0</v>
      </c>
      <c r="K270" s="444">
        <f>'2022'!DX258</f>
        <v>0</v>
      </c>
      <c r="L270" s="444"/>
      <c r="M270" s="444"/>
      <c r="N270" s="444"/>
      <c r="O270" s="444"/>
    </row>
    <row r="271" spans="1:15" ht="45" customHeight="1" x14ac:dyDescent="0.2">
      <c r="A271" s="474">
        <v>223</v>
      </c>
      <c r="B271" s="114" t="s">
        <v>264</v>
      </c>
      <c r="C271" s="442">
        <f>'2022'!B259</f>
        <v>34.82</v>
      </c>
      <c r="D271" s="443">
        <f>'2022'!DO259</f>
        <v>0</v>
      </c>
      <c r="E271" s="443">
        <f>'2022'!DP259</f>
        <v>0</v>
      </c>
      <c r="F271" s="443">
        <f>'2022'!DQ259</f>
        <v>2</v>
      </c>
      <c r="G271" s="442">
        <f>'2022'!DR259</f>
        <v>0</v>
      </c>
      <c r="H271" s="442">
        <f>'2022'!DS259</f>
        <v>0</v>
      </c>
      <c r="I271" s="442">
        <f>'2022'!DT259</f>
        <v>5.7438253877082138E-2</v>
      </c>
      <c r="J271" s="428">
        <f t="shared" si="4"/>
        <v>0</v>
      </c>
      <c r="K271" s="444">
        <f>'2022'!DX259</f>
        <v>0</v>
      </c>
      <c r="L271" s="444"/>
      <c r="M271" s="444"/>
      <c r="N271" s="444"/>
      <c r="O271" s="444"/>
    </row>
    <row r="272" spans="1:15" ht="37.5" customHeight="1" x14ac:dyDescent="0.2">
      <c r="A272" s="474">
        <v>224</v>
      </c>
      <c r="B272" s="458" t="s">
        <v>267</v>
      </c>
      <c r="C272" s="442">
        <f>'2022'!B260</f>
        <v>179.86</v>
      </c>
      <c r="D272" s="443">
        <f>'2022'!DO260</f>
        <v>2.4018269999999999</v>
      </c>
      <c r="E272" s="443">
        <f>'2022'!DP260</f>
        <v>1</v>
      </c>
      <c r="F272" s="443">
        <f>'2022'!DQ260</f>
        <v>2</v>
      </c>
      <c r="G272" s="442">
        <f>'2022'!DR260</f>
        <v>1.1129999999999999E-2</v>
      </c>
      <c r="H272" s="442">
        <f>'2022'!DS260</f>
        <v>5.5599999999999998E-3</v>
      </c>
      <c r="I272" s="442">
        <f>'2022'!DT260</f>
        <v>1.1119759813188034E-2</v>
      </c>
      <c r="J272" s="428">
        <f t="shared" si="4"/>
        <v>0</v>
      </c>
      <c r="K272" s="444">
        <f>'2022'!DX260</f>
        <v>0</v>
      </c>
      <c r="L272" s="444"/>
      <c r="M272" s="444"/>
      <c r="N272" s="444"/>
      <c r="O272" s="444"/>
    </row>
    <row r="273" spans="1:15" ht="18" customHeight="1" x14ac:dyDescent="0.2">
      <c r="A273" s="561" t="s">
        <v>369</v>
      </c>
      <c r="B273" s="562"/>
      <c r="C273" s="475"/>
      <c r="D273" s="475"/>
      <c r="E273" s="475"/>
      <c r="F273" s="475">
        <f>SUM(F17:F272)</f>
        <v>2917</v>
      </c>
      <c r="G273" s="475"/>
      <c r="H273" s="475"/>
      <c r="I273" s="475"/>
      <c r="J273" s="475"/>
      <c r="K273" s="475">
        <f>SUM(K17:K272)</f>
        <v>188</v>
      </c>
      <c r="L273" s="475"/>
      <c r="M273" s="475"/>
      <c r="N273" s="475"/>
      <c r="O273" s="475"/>
    </row>
    <row r="274" spans="1:15" ht="0.75" customHeight="1" x14ac:dyDescent="0.2">
      <c r="A274" s="561" t="s">
        <v>370</v>
      </c>
      <c r="B274" s="562"/>
      <c r="C274" s="444"/>
      <c r="D274" s="444"/>
      <c r="E274" s="444"/>
      <c r="F274" s="444"/>
      <c r="G274" s="444"/>
      <c r="H274" s="444"/>
      <c r="I274" s="444"/>
      <c r="J274" s="444"/>
      <c r="K274" s="444">
        <v>52000</v>
      </c>
      <c r="L274" s="444"/>
      <c r="M274" s="444"/>
      <c r="N274" s="444"/>
      <c r="O274" s="444"/>
    </row>
    <row r="275" spans="1:15" ht="15.75" hidden="1" x14ac:dyDescent="0.2">
      <c r="A275" s="561" t="s">
        <v>371</v>
      </c>
      <c r="B275" s="562"/>
      <c r="C275" s="444"/>
      <c r="D275" s="444"/>
      <c r="E275" s="444"/>
      <c r="F275" s="444"/>
      <c r="G275" s="444"/>
      <c r="H275" s="444"/>
      <c r="I275" s="444"/>
      <c r="J275" s="444"/>
      <c r="K275" s="444">
        <f>K274-K273</f>
        <v>51812</v>
      </c>
      <c r="L275" s="444"/>
      <c r="M275" s="444"/>
      <c r="N275" s="444"/>
      <c r="O275" s="444"/>
    </row>
    <row r="276" spans="1:15" ht="15.75" hidden="1" x14ac:dyDescent="0.2">
      <c r="A276" s="561" t="s">
        <v>293</v>
      </c>
      <c r="B276" s="562"/>
      <c r="C276" s="485"/>
      <c r="D276" s="485"/>
      <c r="E276" s="485"/>
      <c r="F276" s="485"/>
      <c r="G276" s="444"/>
      <c r="H276" s="444"/>
      <c r="I276" s="444"/>
      <c r="J276" s="444"/>
      <c r="K276" s="444"/>
      <c r="L276" s="444"/>
      <c r="M276" s="444"/>
      <c r="N276" s="444"/>
      <c r="O276" s="444"/>
    </row>
    <row r="277" spans="1:15" ht="10.5" customHeight="1" x14ac:dyDescent="0.2">
      <c r="G277" s="476"/>
      <c r="H277" s="476"/>
      <c r="I277" s="476"/>
      <c r="J277" s="476"/>
      <c r="K277" s="476"/>
      <c r="L277" s="476"/>
      <c r="M277" s="476"/>
      <c r="N277" s="476"/>
      <c r="O277" s="476"/>
    </row>
    <row r="278" spans="1:15" ht="5.25" customHeight="1" x14ac:dyDescent="0.3">
      <c r="A278" s="477"/>
      <c r="B278" s="477"/>
      <c r="C278" s="477"/>
      <c r="D278" s="477"/>
      <c r="E278" s="477"/>
      <c r="G278" s="478"/>
      <c r="H278" s="478"/>
      <c r="I278" s="478"/>
      <c r="J278" s="478"/>
      <c r="K278" s="478"/>
      <c r="L278" s="478"/>
      <c r="M278" s="478"/>
      <c r="N278" s="478"/>
      <c r="O278" s="478"/>
    </row>
    <row r="279" spans="1:15" ht="81" customHeight="1" x14ac:dyDescent="0.3">
      <c r="A279" s="694" t="s">
        <v>461</v>
      </c>
      <c r="B279" s="694"/>
      <c r="C279" s="694"/>
      <c r="D279" s="694"/>
      <c r="E279" s="694"/>
      <c r="F279" s="694"/>
      <c r="G279" s="478"/>
      <c r="H279" s="478"/>
      <c r="I279" s="478"/>
      <c r="J279" s="478"/>
      <c r="K279" s="478"/>
      <c r="L279" s="478"/>
      <c r="N279" s="695" t="s">
        <v>462</v>
      </c>
      <c r="O279" s="695"/>
    </row>
    <row r="280" spans="1:15" ht="18.75" x14ac:dyDescent="0.3">
      <c r="A280" s="477"/>
      <c r="B280" s="477"/>
      <c r="C280" s="477"/>
      <c r="D280" s="477"/>
      <c r="E280" s="477"/>
      <c r="G280" s="478"/>
      <c r="H280" s="478"/>
      <c r="I280" s="478"/>
      <c r="J280" s="479" t="s">
        <v>463</v>
      </c>
      <c r="K280" s="478"/>
      <c r="L280" s="478"/>
      <c r="M280" s="478"/>
      <c r="N280" s="478"/>
      <c r="O280" s="478"/>
    </row>
    <row r="281" spans="1:15" x14ac:dyDescent="0.2">
      <c r="G281" s="478"/>
      <c r="H281" s="478"/>
      <c r="I281" s="478"/>
      <c r="J281" s="478"/>
      <c r="K281" s="478"/>
      <c r="L281" s="478"/>
      <c r="M281" s="478"/>
      <c r="N281" s="478"/>
      <c r="O281" s="478"/>
    </row>
    <row r="282" spans="1:15" x14ac:dyDescent="0.2">
      <c r="G282" s="478"/>
      <c r="H282" s="478"/>
      <c r="I282" s="478"/>
      <c r="J282" s="478"/>
      <c r="K282" s="478"/>
      <c r="L282" s="478"/>
      <c r="M282" s="478"/>
      <c r="N282" s="478"/>
      <c r="O282" s="478"/>
    </row>
    <row r="283" spans="1:15" x14ac:dyDescent="0.2">
      <c r="G283" s="478"/>
      <c r="H283" s="480"/>
      <c r="I283" s="481"/>
      <c r="J283" s="478"/>
      <c r="K283" s="478"/>
      <c r="L283" s="478"/>
      <c r="M283" s="478"/>
      <c r="N283" s="478"/>
      <c r="O283" s="478"/>
    </row>
    <row r="284" spans="1:15" x14ac:dyDescent="0.2">
      <c r="G284" s="478"/>
      <c r="H284" s="480"/>
      <c r="I284" s="481"/>
      <c r="J284" s="478"/>
      <c r="K284" s="478"/>
      <c r="L284" s="478"/>
      <c r="M284" s="478"/>
      <c r="N284" s="478"/>
      <c r="O284" s="478"/>
    </row>
    <row r="285" spans="1:15" x14ac:dyDescent="0.2">
      <c r="G285" s="478"/>
      <c r="H285" s="480"/>
      <c r="I285" s="481"/>
      <c r="J285" s="478"/>
      <c r="K285" s="478"/>
      <c r="L285" s="478"/>
      <c r="M285" s="478"/>
      <c r="N285" s="478"/>
      <c r="O285" s="478"/>
    </row>
    <row r="286" spans="1:15" x14ac:dyDescent="0.2">
      <c r="G286" s="478"/>
      <c r="H286" s="480"/>
      <c r="I286" s="481"/>
      <c r="J286" s="478"/>
      <c r="K286" s="478"/>
      <c r="L286" s="478"/>
      <c r="M286" s="478"/>
      <c r="N286" s="478"/>
      <c r="O286" s="478"/>
    </row>
    <row r="287" spans="1:15" x14ac:dyDescent="0.2">
      <c r="G287" s="478"/>
      <c r="H287" s="480"/>
      <c r="I287" s="481"/>
      <c r="J287" s="478"/>
      <c r="K287" s="478"/>
      <c r="L287" s="478"/>
      <c r="M287" s="478"/>
      <c r="N287" s="478"/>
      <c r="O287" s="478"/>
    </row>
  </sheetData>
  <mergeCells count="88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87"/>
  <sheetViews>
    <sheetView workbookViewId="0">
      <pane ySplit="5" topLeftCell="A6" activePane="bottomLeft" state="frozen"/>
      <selection activeCell="B272" sqref="B272"/>
      <selection pane="bottomLeft"/>
    </sheetView>
  </sheetViews>
  <sheetFormatPr defaultRowHeight="12.75" customHeight="1" x14ac:dyDescent="0.2"/>
  <cols>
    <col min="1" max="1" width="3.85546875" style="429" bestFit="1" customWidth="1"/>
    <col min="2" max="2" width="38.140625" style="430" bestFit="1" customWidth="1"/>
    <col min="3" max="3" width="11.7109375" style="430" bestFit="1" customWidth="1"/>
    <col min="4" max="5" width="7.42578125" style="430" bestFit="1" customWidth="1"/>
    <col min="6" max="6" width="7.85546875" style="430" bestFit="1" customWidth="1"/>
    <col min="7" max="7" width="5.7109375" style="431" bestFit="1" customWidth="1"/>
    <col min="8" max="8" width="6.5703125" style="432" bestFit="1" customWidth="1"/>
    <col min="9" max="9" width="6.5703125" style="430" bestFit="1" customWidth="1"/>
    <col min="10" max="10" width="10.42578125" style="431" bestFit="1" customWidth="1"/>
    <col min="11" max="11" width="7.28515625" style="433" bestFit="1" customWidth="1"/>
    <col min="12" max="12" width="15.140625" style="433" bestFit="1" customWidth="1"/>
    <col min="13" max="13" width="9.28515625" style="433" bestFit="1" customWidth="1"/>
    <col min="14" max="14" width="13.42578125" style="433" bestFit="1" customWidth="1"/>
    <col min="15" max="15" width="9.85546875" style="433" bestFit="1" customWidth="1"/>
    <col min="16" max="257" width="9.140625" style="429" bestFit="1" customWidth="1"/>
  </cols>
  <sheetData>
    <row r="2" spans="1:15" ht="18.75" x14ac:dyDescent="0.3">
      <c r="B2" s="666" t="s">
        <v>373</v>
      </c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</row>
    <row r="3" spans="1:15" ht="18.75" x14ac:dyDescent="0.3">
      <c r="B3" s="667" t="s">
        <v>1054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</row>
    <row r="4" spans="1:15" x14ac:dyDescent="0.2">
      <c r="B4" s="668" t="s">
        <v>1031</v>
      </c>
      <c r="C4" s="668"/>
      <c r="D4" s="668"/>
      <c r="E4" s="668"/>
      <c r="F4" s="668"/>
      <c r="G4" s="668"/>
      <c r="H4" s="668"/>
      <c r="I4" s="668"/>
      <c r="J4" s="668"/>
      <c r="K4" s="668"/>
      <c r="L4" s="668"/>
      <c r="M4" s="668"/>
      <c r="N4" s="668"/>
      <c r="O4" s="668"/>
    </row>
    <row r="5" spans="1:15" ht="18.75" x14ac:dyDescent="0.3">
      <c r="B5" s="669" t="s">
        <v>1032</v>
      </c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69"/>
    </row>
    <row r="6" spans="1:15" x14ac:dyDescent="0.2">
      <c r="B6" s="668" t="s">
        <v>1033</v>
      </c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</row>
    <row r="8" spans="1:15" ht="18.75" x14ac:dyDescent="0.3">
      <c r="B8" s="666" t="s">
        <v>1055</v>
      </c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6"/>
      <c r="N8" s="666"/>
      <c r="O8" s="666"/>
    </row>
    <row r="10" spans="1:15" ht="3" customHeight="1" x14ac:dyDescent="0.2"/>
    <row r="11" spans="1:15" ht="26.25" customHeight="1" x14ac:dyDescent="0.2">
      <c r="A11" s="670" t="s">
        <v>271</v>
      </c>
      <c r="B11" s="670" t="s">
        <v>1034</v>
      </c>
      <c r="C11" s="670" t="s">
        <v>1035</v>
      </c>
      <c r="D11" s="671" t="s">
        <v>1036</v>
      </c>
      <c r="E11" s="672"/>
      <c r="F11" s="673"/>
      <c r="G11" s="671" t="s">
        <v>1037</v>
      </c>
      <c r="H11" s="672"/>
      <c r="I11" s="673"/>
      <c r="J11" s="677" t="s">
        <v>1038</v>
      </c>
      <c r="K11" s="678"/>
      <c r="L11" s="678"/>
      <c r="M11" s="678"/>
      <c r="N11" s="678"/>
      <c r="O11" s="679"/>
    </row>
    <row r="12" spans="1:15" ht="24.75" customHeight="1" x14ac:dyDescent="0.2">
      <c r="A12" s="670"/>
      <c r="B12" s="670"/>
      <c r="C12" s="670"/>
      <c r="D12" s="674"/>
      <c r="E12" s="675"/>
      <c r="F12" s="676"/>
      <c r="G12" s="674"/>
      <c r="H12" s="675"/>
      <c r="I12" s="676"/>
      <c r="J12" s="680" t="s">
        <v>1039</v>
      </c>
      <c r="K12" s="680" t="s">
        <v>1040</v>
      </c>
      <c r="L12" s="683" t="s">
        <v>273</v>
      </c>
      <c r="M12" s="684"/>
      <c r="N12" s="684"/>
      <c r="O12" s="685"/>
    </row>
    <row r="13" spans="1:15" ht="24.75" customHeight="1" x14ac:dyDescent="0.2">
      <c r="A13" s="670"/>
      <c r="B13" s="670"/>
      <c r="C13" s="670"/>
      <c r="D13" s="686">
        <v>2020</v>
      </c>
      <c r="E13" s="686">
        <v>2021</v>
      </c>
      <c r="F13" s="686">
        <v>2022</v>
      </c>
      <c r="G13" s="686">
        <v>2020</v>
      </c>
      <c r="H13" s="686">
        <v>2021</v>
      </c>
      <c r="I13" s="686">
        <v>2022</v>
      </c>
      <c r="J13" s="681"/>
      <c r="K13" s="681"/>
      <c r="L13" s="683" t="s">
        <v>1041</v>
      </c>
      <c r="M13" s="684"/>
      <c r="N13" s="685"/>
      <c r="O13" s="435" t="s">
        <v>1042</v>
      </c>
    </row>
    <row r="14" spans="1:15" ht="62.25" customHeight="1" x14ac:dyDescent="0.2">
      <c r="A14" s="670"/>
      <c r="B14" s="670"/>
      <c r="C14" s="670"/>
      <c r="D14" s="687"/>
      <c r="E14" s="687"/>
      <c r="F14" s="687"/>
      <c r="G14" s="687"/>
      <c r="H14" s="687"/>
      <c r="I14" s="687"/>
      <c r="J14" s="682"/>
      <c r="K14" s="682"/>
      <c r="L14" s="434" t="s">
        <v>394</v>
      </c>
      <c r="M14" s="434" t="s">
        <v>1043</v>
      </c>
      <c r="N14" s="434" t="s">
        <v>1044</v>
      </c>
      <c r="O14" s="436"/>
    </row>
    <row r="15" spans="1:15" ht="25.5" customHeight="1" x14ac:dyDescent="0.2">
      <c r="A15" s="437">
        <v>1</v>
      </c>
      <c r="B15" s="437">
        <v>2</v>
      </c>
      <c r="C15" s="437">
        <v>3</v>
      </c>
      <c r="D15" s="437">
        <v>4</v>
      </c>
      <c r="E15" s="437">
        <v>5</v>
      </c>
      <c r="F15" s="437">
        <v>6</v>
      </c>
      <c r="G15" s="437">
        <v>7</v>
      </c>
      <c r="H15" s="437">
        <v>8</v>
      </c>
      <c r="I15" s="437">
        <v>9</v>
      </c>
      <c r="J15" s="437">
        <v>10</v>
      </c>
      <c r="K15" s="437">
        <v>11</v>
      </c>
      <c r="L15" s="437">
        <v>12</v>
      </c>
      <c r="M15" s="437">
        <v>13</v>
      </c>
      <c r="N15" s="437">
        <v>14</v>
      </c>
      <c r="O15" s="437">
        <v>15</v>
      </c>
    </row>
    <row r="16" spans="1:15" ht="17.25" customHeight="1" x14ac:dyDescent="0.2">
      <c r="A16" s="438"/>
      <c r="B16" s="42" t="s">
        <v>23</v>
      </c>
      <c r="C16" s="89"/>
      <c r="D16" s="89"/>
      <c r="E16" s="89"/>
      <c r="F16" s="89"/>
      <c r="G16" s="439"/>
      <c r="H16" s="440"/>
      <c r="I16" s="440"/>
      <c r="J16" s="439"/>
      <c r="K16" s="439"/>
      <c r="L16" s="439"/>
      <c r="M16" s="439"/>
      <c r="N16" s="439"/>
      <c r="O16" s="439"/>
    </row>
    <row r="17" spans="1:15" ht="49.5" customHeight="1" x14ac:dyDescent="0.2">
      <c r="A17" s="437">
        <v>1</v>
      </c>
      <c r="B17" s="441" t="s">
        <v>24</v>
      </c>
      <c r="C17" s="442">
        <f>'2022'!B5</f>
        <v>67.034000000000006</v>
      </c>
      <c r="D17" s="443">
        <f>'2022'!DY5</f>
        <v>21</v>
      </c>
      <c r="E17" s="443">
        <f>'2022'!DZ5</f>
        <v>21</v>
      </c>
      <c r="F17" s="443">
        <f>'2022'!EA5</f>
        <v>32</v>
      </c>
      <c r="G17" s="442">
        <f>'2022'!EB5</f>
        <v>0.31329299999999999</v>
      </c>
      <c r="H17" s="442">
        <f>'2022'!EC5</f>
        <v>0.31329299999999999</v>
      </c>
      <c r="I17" s="442">
        <f>'2022'!ED5</f>
        <v>0.47736969299161613</v>
      </c>
      <c r="J17" s="428">
        <f t="shared" ref="J17:J80" si="0">IF(K17&gt;0,K17/F17*100,0)</f>
        <v>9.375</v>
      </c>
      <c r="K17" s="444">
        <f>'2022'!EH5</f>
        <v>3</v>
      </c>
      <c r="L17" s="444"/>
      <c r="M17" s="444"/>
      <c r="N17" s="444"/>
      <c r="O17" s="444"/>
    </row>
    <row r="18" spans="1:15" ht="30" customHeight="1" x14ac:dyDescent="0.2">
      <c r="A18" s="437">
        <v>2</v>
      </c>
      <c r="B18" s="445" t="s">
        <v>25</v>
      </c>
      <c r="C18" s="442">
        <f>'2022'!B6</f>
        <v>10.308</v>
      </c>
      <c r="D18" s="443">
        <f>'2022'!DY6</f>
        <v>25</v>
      </c>
      <c r="E18" s="443">
        <f>'2022'!DZ6</f>
        <v>21</v>
      </c>
      <c r="F18" s="443">
        <f>'2022'!EA6</f>
        <v>21</v>
      </c>
      <c r="G18" s="442">
        <f>'2022'!EB6</f>
        <v>1.9538880000000001</v>
      </c>
      <c r="H18" s="442">
        <f>'2022'!EC6</f>
        <v>1.6412659999999999</v>
      </c>
      <c r="I18" s="442">
        <f>'2022'!ED6</f>
        <v>2.0372526193247964</v>
      </c>
      <c r="J18" s="428">
        <f t="shared" si="0"/>
        <v>9.5238095238095237</v>
      </c>
      <c r="K18" s="444">
        <f>'2022'!EH6</f>
        <v>2</v>
      </c>
      <c r="L18" s="444"/>
      <c r="M18" s="444"/>
      <c r="N18" s="444"/>
      <c r="O18" s="444"/>
    </row>
    <row r="19" spans="1:15" ht="17.25" customHeight="1" x14ac:dyDescent="0.2">
      <c r="A19" s="438"/>
      <c r="B19" s="89" t="s">
        <v>26</v>
      </c>
      <c r="C19" s="96"/>
      <c r="D19" s="446"/>
      <c r="E19" s="446"/>
      <c r="F19" s="446"/>
      <c r="G19" s="447"/>
      <c r="H19" s="447"/>
      <c r="I19" s="447"/>
      <c r="J19" s="460"/>
      <c r="K19" s="439"/>
      <c r="L19" s="439"/>
      <c r="M19" s="439"/>
      <c r="N19" s="439"/>
      <c r="O19" s="463"/>
    </row>
    <row r="20" spans="1:15" ht="48" customHeight="1" x14ac:dyDescent="0.2">
      <c r="A20" s="437">
        <v>3</v>
      </c>
      <c r="B20" s="441" t="s">
        <v>285</v>
      </c>
      <c r="C20" s="442">
        <f>'2022'!B8</f>
        <v>397.6</v>
      </c>
      <c r="D20" s="443">
        <f>'2022'!DY8</f>
        <v>0</v>
      </c>
      <c r="E20" s="443">
        <f>'2022'!DZ8</f>
        <v>0</v>
      </c>
      <c r="F20" s="443">
        <f>'2022'!EA8</f>
        <v>82</v>
      </c>
      <c r="G20" s="442">
        <f>'2022'!EB8</f>
        <v>0</v>
      </c>
      <c r="H20" s="442">
        <f>'2022'!EC8</f>
        <v>0</v>
      </c>
      <c r="I20" s="442">
        <f>'2022'!ED8</f>
        <v>0.20623742454728369</v>
      </c>
      <c r="J20" s="428">
        <f t="shared" si="0"/>
        <v>9.7560975609756095</v>
      </c>
      <c r="K20" s="444">
        <f>'2022'!EH8</f>
        <v>8</v>
      </c>
      <c r="L20" s="444"/>
      <c r="M20" s="444"/>
      <c r="N20" s="444"/>
      <c r="O20" s="444"/>
    </row>
    <row r="21" spans="1:15" ht="31.5" x14ac:dyDescent="0.2">
      <c r="A21" s="437">
        <v>4</v>
      </c>
      <c r="B21" s="448" t="s">
        <v>28</v>
      </c>
      <c r="C21" s="442">
        <f>'2022'!B9</f>
        <v>236.4</v>
      </c>
      <c r="D21" s="443">
        <f>'2022'!DY9</f>
        <v>0</v>
      </c>
      <c r="E21" s="443">
        <f>'2022'!DZ9</f>
        <v>0</v>
      </c>
      <c r="F21" s="443">
        <f>'2022'!EA9</f>
        <v>0</v>
      </c>
      <c r="G21" s="442">
        <f>'2022'!EB9</f>
        <v>0</v>
      </c>
      <c r="H21" s="442">
        <f>'2022'!EC9</f>
        <v>0</v>
      </c>
      <c r="I21" s="442">
        <f>'2022'!ED9</f>
        <v>0</v>
      </c>
      <c r="J21" s="428">
        <f t="shared" si="0"/>
        <v>0</v>
      </c>
      <c r="K21" s="444">
        <f>'2022'!EH9</f>
        <v>0</v>
      </c>
      <c r="L21" s="444"/>
      <c r="M21" s="444"/>
      <c r="N21" s="444"/>
      <c r="O21" s="444"/>
    </row>
    <row r="22" spans="1:15" ht="17.25" customHeight="1" x14ac:dyDescent="0.2">
      <c r="A22" s="438"/>
      <c r="B22" s="89" t="s">
        <v>46</v>
      </c>
      <c r="C22" s="96"/>
      <c r="D22" s="446"/>
      <c r="E22" s="446"/>
      <c r="F22" s="446"/>
      <c r="G22" s="447"/>
      <c r="H22" s="447"/>
      <c r="I22" s="449"/>
      <c r="J22" s="460"/>
      <c r="K22" s="439"/>
      <c r="L22" s="439"/>
      <c r="M22" s="439"/>
      <c r="N22" s="439"/>
      <c r="O22" s="463"/>
    </row>
    <row r="23" spans="1:15" ht="47.25" x14ac:dyDescent="0.2">
      <c r="A23" s="437">
        <v>5</v>
      </c>
      <c r="B23" s="441" t="s">
        <v>286</v>
      </c>
      <c r="C23" s="442">
        <f>'2022'!B11</f>
        <v>225.4</v>
      </c>
      <c r="D23" s="443">
        <f>'2022'!DY11</f>
        <v>0</v>
      </c>
      <c r="E23" s="443">
        <f>'2022'!DZ11</f>
        <v>15</v>
      </c>
      <c r="F23" s="443">
        <f>'2022'!EA11</f>
        <v>15</v>
      </c>
      <c r="G23" s="442">
        <f>'2022'!EB11</f>
        <v>0</v>
      </c>
      <c r="H23" s="442">
        <f>'2022'!EC11</f>
        <v>6.6547999999999996E-2</v>
      </c>
      <c r="I23" s="442">
        <f>'2022'!ED11</f>
        <v>6.6548358473824315E-2</v>
      </c>
      <c r="J23" s="428">
        <f t="shared" si="0"/>
        <v>6.666666666666667</v>
      </c>
      <c r="K23" s="444">
        <f>'2022'!EH11</f>
        <v>1</v>
      </c>
      <c r="L23" s="444"/>
      <c r="M23" s="444"/>
      <c r="N23" s="444"/>
      <c r="O23" s="444"/>
    </row>
    <row r="24" spans="1:15" ht="47.25" x14ac:dyDescent="0.2">
      <c r="A24" s="437">
        <v>6</v>
      </c>
      <c r="B24" s="441" t="s">
        <v>48</v>
      </c>
      <c r="C24" s="442">
        <f>'2022'!B12</f>
        <v>358.7</v>
      </c>
      <c r="D24" s="443">
        <f>'2022'!DY12</f>
        <v>0</v>
      </c>
      <c r="E24" s="443">
        <f>'2022'!DZ12</f>
        <v>15</v>
      </c>
      <c r="F24" s="443">
        <f>'2022'!EA12</f>
        <v>15</v>
      </c>
      <c r="G24" s="442">
        <f>'2022'!EB12</f>
        <v>0</v>
      </c>
      <c r="H24" s="442">
        <f>'2022'!EC12</f>
        <v>4.1818000000000001E-2</v>
      </c>
      <c r="I24" s="442">
        <f>'2022'!ED12</f>
        <v>4.1817674937273487E-2</v>
      </c>
      <c r="J24" s="428">
        <f t="shared" si="0"/>
        <v>6.666666666666667</v>
      </c>
      <c r="K24" s="444">
        <f>'2022'!EH12</f>
        <v>1</v>
      </c>
      <c r="L24" s="444"/>
      <c r="M24" s="444"/>
      <c r="N24" s="444"/>
      <c r="O24" s="444"/>
    </row>
    <row r="25" spans="1:15" ht="31.5" x14ac:dyDescent="0.2">
      <c r="A25" s="437">
        <v>7</v>
      </c>
      <c r="B25" s="114" t="s">
        <v>50</v>
      </c>
      <c r="C25" s="442">
        <f>'2022'!B13</f>
        <v>57.56</v>
      </c>
      <c r="D25" s="443">
        <f>'2022'!DY13</f>
        <v>0</v>
      </c>
      <c r="E25" s="443">
        <f>'2022'!DZ13</f>
        <v>0</v>
      </c>
      <c r="F25" s="443">
        <f>'2022'!EA13</f>
        <v>0</v>
      </c>
      <c r="G25" s="442">
        <f>'2022'!EB13</f>
        <v>0</v>
      </c>
      <c r="H25" s="442">
        <f>'2022'!EC13</f>
        <v>0</v>
      </c>
      <c r="I25" s="442">
        <f>'2022'!ED13</f>
        <v>0</v>
      </c>
      <c r="J25" s="428">
        <f t="shared" si="0"/>
        <v>0</v>
      </c>
      <c r="K25" s="444">
        <f>'2022'!EH13</f>
        <v>0</v>
      </c>
      <c r="L25" s="444"/>
      <c r="M25" s="444"/>
      <c r="N25" s="444"/>
      <c r="O25" s="444"/>
    </row>
    <row r="26" spans="1:15" ht="47.25" x14ac:dyDescent="0.2">
      <c r="A26" s="437">
        <v>8</v>
      </c>
      <c r="B26" s="114" t="s">
        <v>51</v>
      </c>
      <c r="C26" s="442">
        <f>'2022'!B14</f>
        <v>335.71</v>
      </c>
      <c r="D26" s="443">
        <f>'2022'!DY14</f>
        <v>0</v>
      </c>
      <c r="E26" s="443">
        <f>'2022'!DZ14</f>
        <v>0</v>
      </c>
      <c r="F26" s="443">
        <f>'2022'!EA14</f>
        <v>16</v>
      </c>
      <c r="G26" s="442">
        <f>'2022'!EB14</f>
        <v>0</v>
      </c>
      <c r="H26" s="442">
        <f>'2022'!EC14</f>
        <v>0</v>
      </c>
      <c r="I26" s="442">
        <f>'2022'!ED14</f>
        <v>4.7660182895951864E-2</v>
      </c>
      <c r="J26" s="428">
        <f t="shared" si="0"/>
        <v>0</v>
      </c>
      <c r="K26" s="444">
        <f>'2022'!EH14</f>
        <v>0</v>
      </c>
      <c r="L26" s="444"/>
      <c r="M26" s="444"/>
      <c r="N26" s="444"/>
      <c r="O26" s="444"/>
    </row>
    <row r="27" spans="1:15" ht="47.25" x14ac:dyDescent="0.2">
      <c r="A27" s="437">
        <v>9</v>
      </c>
      <c r="B27" s="104" t="s">
        <v>287</v>
      </c>
      <c r="C27" s="442">
        <f>'2022'!B15</f>
        <v>164.08600000000001</v>
      </c>
      <c r="D27" s="443">
        <f>'2022'!DY15</f>
        <v>0</v>
      </c>
      <c r="E27" s="443">
        <f>'2022'!DZ15</f>
        <v>0</v>
      </c>
      <c r="F27" s="443">
        <f>'2022'!EA15</f>
        <v>0</v>
      </c>
      <c r="G27" s="442">
        <f>'2022'!EB15</f>
        <v>0</v>
      </c>
      <c r="H27" s="442">
        <f>'2022'!EC15</f>
        <v>0</v>
      </c>
      <c r="I27" s="442">
        <f>'2022'!ED15</f>
        <v>0</v>
      </c>
      <c r="J27" s="428">
        <f t="shared" si="0"/>
        <v>0</v>
      </c>
      <c r="K27" s="444">
        <f>'2022'!EH15</f>
        <v>0</v>
      </c>
      <c r="L27" s="444"/>
      <c r="M27" s="444"/>
      <c r="N27" s="444"/>
      <c r="O27" s="444"/>
    </row>
    <row r="28" spans="1:15" ht="47.25" x14ac:dyDescent="0.2">
      <c r="A28" s="437">
        <v>10</v>
      </c>
      <c r="B28" s="104" t="s">
        <v>288</v>
      </c>
      <c r="C28" s="442">
        <f>'2022'!B16</f>
        <v>371.93</v>
      </c>
      <c r="D28" s="443">
        <f>'2022'!DY16</f>
        <v>0</v>
      </c>
      <c r="E28" s="443">
        <f>'2022'!DZ16</f>
        <v>0</v>
      </c>
      <c r="F28" s="443">
        <f>'2022'!EA16</f>
        <v>0</v>
      </c>
      <c r="G28" s="442">
        <f>'2022'!EB16</f>
        <v>0</v>
      </c>
      <c r="H28" s="442">
        <f>'2022'!EC16</f>
        <v>0</v>
      </c>
      <c r="I28" s="442">
        <f>'2022'!ED16</f>
        <v>0</v>
      </c>
      <c r="J28" s="428">
        <f t="shared" si="0"/>
        <v>0</v>
      </c>
      <c r="K28" s="444">
        <f>'2022'!EH16</f>
        <v>0</v>
      </c>
      <c r="L28" s="444"/>
      <c r="M28" s="444"/>
      <c r="N28" s="444"/>
      <c r="O28" s="444"/>
    </row>
    <row r="29" spans="1:15" ht="47.25" x14ac:dyDescent="0.2">
      <c r="A29" s="437">
        <v>11</v>
      </c>
      <c r="B29" s="104" t="s">
        <v>289</v>
      </c>
      <c r="C29" s="442">
        <f>'2022'!B17</f>
        <v>291.029</v>
      </c>
      <c r="D29" s="443">
        <f>'2022'!DY17</f>
        <v>0</v>
      </c>
      <c r="E29" s="443">
        <f>'2022'!DZ17</f>
        <v>56</v>
      </c>
      <c r="F29" s="443">
        <f>'2022'!EA17</f>
        <v>56</v>
      </c>
      <c r="G29" s="442">
        <f>'2022'!EB17</f>
        <v>0</v>
      </c>
      <c r="H29" s="442">
        <f>'2022'!EC17</f>
        <v>0.19242100000000001</v>
      </c>
      <c r="I29" s="442">
        <f>'2022'!ED17</f>
        <v>0.1924206865982428</v>
      </c>
      <c r="J29" s="428">
        <f t="shared" si="0"/>
        <v>8.9285714285714288</v>
      </c>
      <c r="K29" s="444">
        <f>'2022'!EH17</f>
        <v>5</v>
      </c>
      <c r="L29" s="444"/>
      <c r="M29" s="444"/>
      <c r="N29" s="444"/>
      <c r="O29" s="444"/>
    </row>
    <row r="30" spans="1:15" ht="47.25" x14ac:dyDescent="0.2">
      <c r="A30" s="437">
        <v>12</v>
      </c>
      <c r="B30" s="104" t="s">
        <v>290</v>
      </c>
      <c r="C30" s="442">
        <f>'2022'!B18</f>
        <v>170.64400000000001</v>
      </c>
      <c r="D30" s="443">
        <f>'2022'!DY18</f>
        <v>0</v>
      </c>
      <c r="E30" s="443">
        <f>'2022'!DZ18</f>
        <v>0</v>
      </c>
      <c r="F30" s="443">
        <f>'2022'!EA18</f>
        <v>8</v>
      </c>
      <c r="G30" s="442">
        <f>'2022'!EB18</f>
        <v>0</v>
      </c>
      <c r="H30" s="442">
        <f>'2022'!EC18</f>
        <v>0</v>
      </c>
      <c r="I30" s="442">
        <f>'2022'!ED18</f>
        <v>4.6881226412882962E-2</v>
      </c>
      <c r="J30" s="428">
        <f t="shared" si="0"/>
        <v>0</v>
      </c>
      <c r="K30" s="444">
        <f>'2022'!EH18</f>
        <v>0</v>
      </c>
      <c r="L30" s="444"/>
      <c r="M30" s="444"/>
      <c r="N30" s="444"/>
      <c r="O30" s="444"/>
    </row>
    <row r="31" spans="1:15" ht="30" customHeight="1" x14ac:dyDescent="0.2">
      <c r="A31" s="437">
        <v>13</v>
      </c>
      <c r="B31" s="104" t="s">
        <v>291</v>
      </c>
      <c r="C31" s="442">
        <f>'2022'!B19</f>
        <v>50</v>
      </c>
      <c r="D31" s="443">
        <f>'2022'!DY19</f>
        <v>0</v>
      </c>
      <c r="E31" s="443">
        <f>'2022'!DZ19</f>
        <v>0</v>
      </c>
      <c r="F31" s="443">
        <f>'2022'!EA19</f>
        <v>0</v>
      </c>
      <c r="G31" s="442">
        <f>'2022'!EB19</f>
        <v>0</v>
      </c>
      <c r="H31" s="442">
        <f>'2022'!EC19</f>
        <v>0</v>
      </c>
      <c r="I31" s="442">
        <f>'2022'!ED19</f>
        <v>0</v>
      </c>
      <c r="J31" s="428">
        <f t="shared" si="0"/>
        <v>0</v>
      </c>
      <c r="K31" s="444">
        <f>'2022'!EH19</f>
        <v>0</v>
      </c>
      <c r="L31" s="444"/>
      <c r="M31" s="444"/>
      <c r="N31" s="444"/>
      <c r="O31" s="444"/>
    </row>
    <row r="32" spans="1:15" ht="42.75" customHeight="1" x14ac:dyDescent="0.2">
      <c r="A32" s="450">
        <v>14</v>
      </c>
      <c r="B32" s="104" t="s">
        <v>408</v>
      </c>
      <c r="C32" s="442">
        <f>'2022'!B20</f>
        <v>434.36</v>
      </c>
      <c r="D32" s="688">
        <f>'2022'!DY20</f>
        <v>0</v>
      </c>
      <c r="E32" s="688">
        <f>'2022'!DZ20</f>
        <v>0</v>
      </c>
      <c r="F32" s="443">
        <f>'2022'!EA20</f>
        <v>0</v>
      </c>
      <c r="G32" s="690">
        <f>'2022'!EB20</f>
        <v>0</v>
      </c>
      <c r="H32" s="690">
        <f>'2022'!EC20</f>
        <v>0</v>
      </c>
      <c r="I32" s="442">
        <f>'2022'!ED20</f>
        <v>0</v>
      </c>
      <c r="J32" s="428">
        <f t="shared" si="0"/>
        <v>0</v>
      </c>
      <c r="K32" s="444">
        <f>'2022'!EH20</f>
        <v>0</v>
      </c>
      <c r="L32" s="457"/>
      <c r="M32" s="457"/>
      <c r="N32" s="457"/>
      <c r="O32" s="482"/>
    </row>
    <row r="33" spans="1:15" ht="47.25" x14ac:dyDescent="0.2">
      <c r="A33" s="438">
        <v>15</v>
      </c>
      <c r="B33" s="108" t="s">
        <v>409</v>
      </c>
      <c r="C33" s="442">
        <f>'2022'!B21</f>
        <v>182.9</v>
      </c>
      <c r="D33" s="689"/>
      <c r="E33" s="689"/>
      <c r="F33" s="443">
        <f>'2022'!EA21</f>
        <v>0</v>
      </c>
      <c r="G33" s="691"/>
      <c r="H33" s="691"/>
      <c r="I33" s="442">
        <f>'2022'!ED21</f>
        <v>0</v>
      </c>
      <c r="J33" s="428">
        <f t="shared" si="0"/>
        <v>0</v>
      </c>
      <c r="K33" s="444">
        <f>'2022'!EH21</f>
        <v>0</v>
      </c>
      <c r="L33" s="439"/>
      <c r="M33" s="439"/>
      <c r="N33" s="439"/>
      <c r="O33" s="463"/>
    </row>
    <row r="34" spans="1:15" ht="15.75" x14ac:dyDescent="0.2">
      <c r="A34" s="437"/>
      <c r="B34" s="89" t="s">
        <v>35</v>
      </c>
      <c r="C34" s="96"/>
      <c r="D34" s="446"/>
      <c r="E34" s="446"/>
      <c r="F34" s="446"/>
      <c r="G34" s="447"/>
      <c r="H34" s="447"/>
      <c r="I34" s="447"/>
      <c r="J34" s="428"/>
      <c r="K34" s="439"/>
      <c r="L34" s="444"/>
      <c r="M34" s="444"/>
      <c r="N34" s="444"/>
      <c r="O34" s="444"/>
    </row>
    <row r="35" spans="1:15" ht="32.25" customHeight="1" x14ac:dyDescent="0.2">
      <c r="A35" s="437">
        <v>16</v>
      </c>
      <c r="B35" s="441" t="s">
        <v>36</v>
      </c>
      <c r="C35" s="442">
        <f>'2022'!B23</f>
        <v>8592.0195309999999</v>
      </c>
      <c r="D35" s="443">
        <f>'2022'!DY23</f>
        <v>0</v>
      </c>
      <c r="E35" s="443">
        <f>'2022'!DZ23</f>
        <v>0</v>
      </c>
      <c r="F35" s="443">
        <f>'2022'!EA23</f>
        <v>0</v>
      </c>
      <c r="G35" s="442">
        <f>'2022'!EB23</f>
        <v>0</v>
      </c>
      <c r="H35" s="442">
        <f>'2022'!EC23</f>
        <v>0</v>
      </c>
      <c r="I35" s="442">
        <f>'2022'!ED23</f>
        <v>0</v>
      </c>
      <c r="J35" s="428">
        <f t="shared" si="0"/>
        <v>0</v>
      </c>
      <c r="K35" s="444">
        <f>'2022'!EH23</f>
        <v>0</v>
      </c>
      <c r="L35" s="444"/>
      <c r="M35" s="444"/>
      <c r="N35" s="444"/>
      <c r="O35" s="444"/>
    </row>
    <row r="36" spans="1:15" ht="34.5" customHeight="1" x14ac:dyDescent="0.2">
      <c r="A36" s="438">
        <v>17</v>
      </c>
      <c r="B36" s="456" t="s">
        <v>293</v>
      </c>
      <c r="C36" s="442">
        <f>'2022'!B24</f>
        <v>0</v>
      </c>
      <c r="D36" s="443">
        <f>'2022'!DY24</f>
        <v>0</v>
      </c>
      <c r="E36" s="443">
        <f>'2022'!DZ24</f>
        <v>0</v>
      </c>
      <c r="F36" s="443">
        <f>'2022'!EA24</f>
        <v>0</v>
      </c>
      <c r="G36" s="442">
        <v>0</v>
      </c>
      <c r="H36" s="442">
        <v>0</v>
      </c>
      <c r="I36" s="442">
        <v>0</v>
      </c>
      <c r="J36" s="460"/>
      <c r="K36" s="444">
        <f>'2022'!EH24</f>
        <v>0</v>
      </c>
      <c r="L36" s="439"/>
      <c r="M36" s="439"/>
      <c r="N36" s="439"/>
      <c r="O36" s="463"/>
    </row>
    <row r="37" spans="1:15" ht="30" customHeight="1" x14ac:dyDescent="0.2">
      <c r="A37" s="437"/>
      <c r="B37" s="89" t="s">
        <v>58</v>
      </c>
      <c r="C37" s="96"/>
      <c r="D37" s="446"/>
      <c r="E37" s="446"/>
      <c r="F37" s="446"/>
      <c r="G37" s="447"/>
      <c r="H37" s="447"/>
      <c r="I37" s="447"/>
      <c r="J37" s="428"/>
      <c r="K37" s="457"/>
      <c r="L37" s="444"/>
      <c r="M37" s="444"/>
      <c r="N37" s="444"/>
      <c r="O37" s="444"/>
    </row>
    <row r="38" spans="1:15" ht="31.5" x14ac:dyDescent="0.2">
      <c r="A38" s="437">
        <v>18</v>
      </c>
      <c r="B38" s="458" t="s">
        <v>60</v>
      </c>
      <c r="C38" s="442">
        <f>'2022'!B26</f>
        <v>1576.173</v>
      </c>
      <c r="D38" s="443">
        <f>'2022'!DY26</f>
        <v>0</v>
      </c>
      <c r="E38" s="443">
        <f>'2022'!DZ26</f>
        <v>0</v>
      </c>
      <c r="F38" s="443">
        <f>'2022'!EA26</f>
        <v>0</v>
      </c>
      <c r="G38" s="442">
        <f>'2022'!EB26</f>
        <v>0</v>
      </c>
      <c r="H38" s="442">
        <f>'2022'!EC26</f>
        <v>0</v>
      </c>
      <c r="I38" s="442">
        <f>'2022'!ED26</f>
        <v>0</v>
      </c>
      <c r="J38" s="428">
        <f t="shared" si="0"/>
        <v>0</v>
      </c>
      <c r="K38" s="444">
        <f>'2022'!EH26</f>
        <v>0</v>
      </c>
      <c r="L38" s="444"/>
      <c r="M38" s="444"/>
      <c r="N38" s="444"/>
      <c r="O38" s="444"/>
    </row>
    <row r="39" spans="1:15" ht="47.25" x14ac:dyDescent="0.2">
      <c r="A39" s="437">
        <v>19</v>
      </c>
      <c r="B39" s="458" t="s">
        <v>59</v>
      </c>
      <c r="C39" s="442">
        <f>'2022'!B27</f>
        <v>116.81</v>
      </c>
      <c r="D39" s="443">
        <f>'2022'!DY27</f>
        <v>0</v>
      </c>
      <c r="E39" s="443">
        <f>'2022'!DZ27</f>
        <v>0</v>
      </c>
      <c r="F39" s="443">
        <f>'2022'!EA27</f>
        <v>0</v>
      </c>
      <c r="G39" s="442">
        <f>'2022'!EB27</f>
        <v>0</v>
      </c>
      <c r="H39" s="442">
        <f>'2022'!EC27</f>
        <v>0</v>
      </c>
      <c r="I39" s="442">
        <f>'2022'!ED27</f>
        <v>0</v>
      </c>
      <c r="J39" s="428">
        <f t="shared" si="0"/>
        <v>0</v>
      </c>
      <c r="K39" s="444">
        <f>'2022'!EH27</f>
        <v>0</v>
      </c>
      <c r="L39" s="444"/>
      <c r="M39" s="444"/>
      <c r="N39" s="444"/>
      <c r="O39" s="444"/>
    </row>
    <row r="40" spans="1:15" ht="30.75" customHeight="1" x14ac:dyDescent="0.2">
      <c r="A40" s="437">
        <v>20</v>
      </c>
      <c r="B40" s="458" t="s">
        <v>294</v>
      </c>
      <c r="C40" s="442">
        <f>'2022'!B28</f>
        <v>109.2</v>
      </c>
      <c r="D40" s="443">
        <f>'2022'!DY28</f>
        <v>0</v>
      </c>
      <c r="E40" s="443">
        <f>'2022'!DZ28</f>
        <v>0</v>
      </c>
      <c r="F40" s="443">
        <f>'2022'!EA28</f>
        <v>0</v>
      </c>
      <c r="G40" s="442">
        <f>'2022'!EB28</f>
        <v>0</v>
      </c>
      <c r="H40" s="442">
        <f>'2022'!EC28</f>
        <v>0</v>
      </c>
      <c r="I40" s="442">
        <f>'2022'!ED28</f>
        <v>0</v>
      </c>
      <c r="J40" s="428">
        <f t="shared" si="0"/>
        <v>0</v>
      </c>
      <c r="K40" s="444">
        <f>'2022'!EH28</f>
        <v>0</v>
      </c>
      <c r="L40" s="444"/>
      <c r="M40" s="444"/>
      <c r="N40" s="444"/>
      <c r="O40" s="444"/>
    </row>
    <row r="41" spans="1:15" ht="31.5" x14ac:dyDescent="0.2">
      <c r="A41" s="438">
        <v>21</v>
      </c>
      <c r="B41" s="448" t="s">
        <v>62</v>
      </c>
      <c r="C41" s="442">
        <f>'2022'!B29</f>
        <v>395.2</v>
      </c>
      <c r="D41" s="443">
        <f>'2022'!DY29</f>
        <v>0</v>
      </c>
      <c r="E41" s="443">
        <f>'2022'!DZ29</f>
        <v>0</v>
      </c>
      <c r="F41" s="443">
        <f>'2022'!EA29</f>
        <v>0</v>
      </c>
      <c r="G41" s="442">
        <f>'2022'!EB29</f>
        <v>0</v>
      </c>
      <c r="H41" s="442">
        <f>'2022'!EC29</f>
        <v>0</v>
      </c>
      <c r="I41" s="442">
        <f>'2022'!ED29</f>
        <v>0</v>
      </c>
      <c r="J41" s="428">
        <f t="shared" si="0"/>
        <v>0</v>
      </c>
      <c r="K41" s="444">
        <f>'2022'!EH29</f>
        <v>0</v>
      </c>
      <c r="L41" s="439"/>
      <c r="M41" s="439"/>
      <c r="N41" s="439"/>
      <c r="O41" s="463"/>
    </row>
    <row r="42" spans="1:15" ht="15.75" x14ac:dyDescent="0.2">
      <c r="A42" s="437"/>
      <c r="B42" s="89" t="s">
        <v>63</v>
      </c>
      <c r="C42" s="96"/>
      <c r="D42" s="446"/>
      <c r="E42" s="446"/>
      <c r="F42" s="446"/>
      <c r="G42" s="447"/>
      <c r="H42" s="447"/>
      <c r="I42" s="447"/>
      <c r="J42" s="428"/>
      <c r="K42" s="457"/>
      <c r="L42" s="444"/>
      <c r="M42" s="444"/>
      <c r="N42" s="444"/>
      <c r="O42" s="444"/>
    </row>
    <row r="43" spans="1:15" ht="31.5" x14ac:dyDescent="0.2">
      <c r="A43" s="437">
        <v>22</v>
      </c>
      <c r="B43" s="458" t="s">
        <v>295</v>
      </c>
      <c r="C43" s="442">
        <f>'2022'!B31</f>
        <v>375.81700000000001</v>
      </c>
      <c r="D43" s="443">
        <f>'2022'!DY31</f>
        <v>0</v>
      </c>
      <c r="E43" s="443">
        <f>'2022'!DZ31</f>
        <v>0</v>
      </c>
      <c r="F43" s="443">
        <f>'2022'!EA31</f>
        <v>0</v>
      </c>
      <c r="G43" s="442">
        <f>'2022'!EB31</f>
        <v>0</v>
      </c>
      <c r="H43" s="442">
        <f>'2022'!EC31</f>
        <v>0</v>
      </c>
      <c r="I43" s="442">
        <f>'2022'!ED31</f>
        <v>0</v>
      </c>
      <c r="J43" s="428">
        <f t="shared" si="0"/>
        <v>0</v>
      </c>
      <c r="K43" s="444">
        <f>'2022'!EH31</f>
        <v>0</v>
      </c>
      <c r="L43" s="444"/>
      <c r="M43" s="444"/>
      <c r="N43" s="444"/>
      <c r="O43" s="444"/>
    </row>
    <row r="44" spans="1:15" ht="53.25" customHeight="1" x14ac:dyDescent="0.2">
      <c r="A44" s="437">
        <v>23</v>
      </c>
      <c r="B44" s="458" t="s">
        <v>296</v>
      </c>
      <c r="C44" s="442">
        <f>'2022'!B32</f>
        <v>242.9</v>
      </c>
      <c r="D44" s="443">
        <f>'2022'!DY32</f>
        <v>500</v>
      </c>
      <c r="E44" s="443">
        <f>'2022'!DZ32</f>
        <v>500</v>
      </c>
      <c r="F44" s="443">
        <f>'2022'!EA32</f>
        <v>500</v>
      </c>
      <c r="G44" s="442">
        <f>'2022'!EB32</f>
        <v>2.0584600000000002</v>
      </c>
      <c r="H44" s="442">
        <f>'2022'!EC32</f>
        <v>2.0584600000000002</v>
      </c>
      <c r="I44" s="442">
        <f>'2022'!ED32</f>
        <v>2.0584602717167559</v>
      </c>
      <c r="J44" s="428">
        <f t="shared" si="0"/>
        <v>8</v>
      </c>
      <c r="K44" s="444">
        <f>'2022'!EH32</f>
        <v>40</v>
      </c>
      <c r="L44" s="444"/>
      <c r="M44" s="444"/>
      <c r="N44" s="444"/>
      <c r="O44" s="444"/>
    </row>
    <row r="45" spans="1:15" ht="31.5" x14ac:dyDescent="0.2">
      <c r="A45" s="438">
        <v>24</v>
      </c>
      <c r="B45" s="458" t="s">
        <v>66</v>
      </c>
      <c r="C45" s="442">
        <f>'2022'!B33</f>
        <v>46.606000000000002</v>
      </c>
      <c r="D45" s="443">
        <f>'2022'!DY33</f>
        <v>0</v>
      </c>
      <c r="E45" s="443">
        <f>'2022'!DZ33</f>
        <v>0</v>
      </c>
      <c r="F45" s="443">
        <f>'2022'!EA33</f>
        <v>0</v>
      </c>
      <c r="G45" s="442">
        <f>'2022'!EB33</f>
        <v>0</v>
      </c>
      <c r="H45" s="442">
        <f>'2022'!EC33</f>
        <v>0</v>
      </c>
      <c r="I45" s="442">
        <f>'2022'!ED33</f>
        <v>0</v>
      </c>
      <c r="J45" s="428">
        <f t="shared" si="0"/>
        <v>0</v>
      </c>
      <c r="K45" s="444">
        <f>'2022'!EH33</f>
        <v>0</v>
      </c>
      <c r="L45" s="439"/>
      <c r="M45" s="439"/>
      <c r="N45" s="439"/>
      <c r="O45" s="463"/>
    </row>
    <row r="46" spans="1:15" ht="15.75" x14ac:dyDescent="0.2">
      <c r="A46" s="437"/>
      <c r="B46" s="89" t="s">
        <v>67</v>
      </c>
      <c r="C46" s="96"/>
      <c r="D46" s="446"/>
      <c r="E46" s="446"/>
      <c r="F46" s="446"/>
      <c r="G46" s="447"/>
      <c r="H46" s="447"/>
      <c r="I46" s="447"/>
      <c r="J46" s="428"/>
      <c r="K46" s="457"/>
      <c r="L46" s="444"/>
      <c r="M46" s="444"/>
      <c r="N46" s="444"/>
      <c r="O46" s="444"/>
    </row>
    <row r="47" spans="1:15" ht="47.25" customHeight="1" x14ac:dyDescent="0.2">
      <c r="A47" s="437">
        <v>25</v>
      </c>
      <c r="B47" s="459" t="s">
        <v>297</v>
      </c>
      <c r="C47" s="442">
        <f>'2022'!B35</f>
        <v>399.13200000000001</v>
      </c>
      <c r="D47" s="443">
        <f>'2022'!DY35</f>
        <v>145</v>
      </c>
      <c r="E47" s="443">
        <f>'2022'!DZ35</f>
        <v>167</v>
      </c>
      <c r="F47" s="443">
        <f>'2022'!EA35</f>
        <v>183</v>
      </c>
      <c r="G47" s="442">
        <f>'2022'!EB35</f>
        <v>0.36562600000000001</v>
      </c>
      <c r="H47" s="442">
        <f>'2022'!EC35</f>
        <v>0.417939</v>
      </c>
      <c r="I47" s="442">
        <f>'2022'!ED35</f>
        <v>0.45849493400679475</v>
      </c>
      <c r="J47" s="428">
        <f t="shared" si="0"/>
        <v>8.1967213114754092</v>
      </c>
      <c r="K47" s="444">
        <f>'2022'!EH35</f>
        <v>15</v>
      </c>
      <c r="L47" s="444"/>
      <c r="M47" s="444"/>
      <c r="N47" s="444"/>
      <c r="O47" s="444"/>
    </row>
    <row r="48" spans="1:15" ht="31.5" x14ac:dyDescent="0.2">
      <c r="A48" s="438">
        <v>26</v>
      </c>
      <c r="B48" s="459" t="s">
        <v>298</v>
      </c>
      <c r="C48" s="442">
        <f>'2022'!B36</f>
        <v>162.821</v>
      </c>
      <c r="D48" s="443">
        <f>'2022'!DY36</f>
        <v>0</v>
      </c>
      <c r="E48" s="443">
        <f>'2022'!DZ36</f>
        <v>0</v>
      </c>
      <c r="F48" s="443">
        <f>'2022'!EA36</f>
        <v>0</v>
      </c>
      <c r="G48" s="442">
        <f>'2022'!EB36</f>
        <v>0</v>
      </c>
      <c r="H48" s="442">
        <f>'2022'!EC36</f>
        <v>0</v>
      </c>
      <c r="I48" s="442">
        <f>'2022'!ED36</f>
        <v>0</v>
      </c>
      <c r="J48" s="428">
        <f t="shared" si="0"/>
        <v>0</v>
      </c>
      <c r="K48" s="444">
        <f>'2022'!EH36</f>
        <v>0</v>
      </c>
      <c r="L48" s="439"/>
      <c r="M48" s="439"/>
      <c r="N48" s="439"/>
      <c r="O48" s="463"/>
    </row>
    <row r="49" spans="1:15" ht="15.75" x14ac:dyDescent="0.2">
      <c r="A49" s="437"/>
      <c r="B49" s="89" t="s">
        <v>70</v>
      </c>
      <c r="C49" s="447"/>
      <c r="D49" s="446"/>
      <c r="E49" s="446"/>
      <c r="F49" s="446"/>
      <c r="G49" s="447"/>
      <c r="H49" s="447"/>
      <c r="I49" s="447"/>
      <c r="J49" s="428">
        <f t="shared" si="0"/>
        <v>0</v>
      </c>
      <c r="K49" s="457"/>
      <c r="L49" s="444"/>
      <c r="M49" s="444"/>
      <c r="N49" s="444"/>
      <c r="O49" s="444"/>
    </row>
    <row r="50" spans="1:15" ht="47.25" x14ac:dyDescent="0.2">
      <c r="A50" s="437">
        <v>27</v>
      </c>
      <c r="B50" s="114" t="s">
        <v>77</v>
      </c>
      <c r="C50" s="442">
        <f>'2022'!B38</f>
        <v>7.1820000000000004</v>
      </c>
      <c r="D50" s="443">
        <f>'2022'!DY38</f>
        <v>0</v>
      </c>
      <c r="E50" s="443">
        <f>'2022'!DZ38</f>
        <v>0</v>
      </c>
      <c r="F50" s="443">
        <f>'2022'!EA38</f>
        <v>0</v>
      </c>
      <c r="G50" s="442">
        <f>'2022'!EB38</f>
        <v>0</v>
      </c>
      <c r="H50" s="442">
        <f>'2022'!EC38</f>
        <v>0</v>
      </c>
      <c r="I50" s="442">
        <f>'2022'!ED38</f>
        <v>0</v>
      </c>
      <c r="J50" s="428">
        <f t="shared" si="0"/>
        <v>0</v>
      </c>
      <c r="K50" s="444">
        <f>'2022'!EH38</f>
        <v>0</v>
      </c>
      <c r="L50" s="444"/>
      <c r="M50" s="444"/>
      <c r="N50" s="444"/>
      <c r="O50" s="444"/>
    </row>
    <row r="51" spans="1:15" ht="34.5" customHeight="1" x14ac:dyDescent="0.2">
      <c r="A51" s="437">
        <v>28</v>
      </c>
      <c r="B51" s="114" t="s">
        <v>76</v>
      </c>
      <c r="C51" s="442">
        <f>'2022'!B39</f>
        <v>11.596</v>
      </c>
      <c r="D51" s="443">
        <f>'2022'!DY39</f>
        <v>0</v>
      </c>
      <c r="E51" s="443">
        <f>'2022'!DZ39</f>
        <v>0</v>
      </c>
      <c r="F51" s="443">
        <f>'2022'!EA39</f>
        <v>0</v>
      </c>
      <c r="G51" s="442">
        <f>'2022'!EB39</f>
        <v>0</v>
      </c>
      <c r="H51" s="442">
        <f>'2022'!EC39</f>
        <v>0</v>
      </c>
      <c r="I51" s="442">
        <f>'2022'!ED39</f>
        <v>0</v>
      </c>
      <c r="J51" s="428">
        <f t="shared" si="0"/>
        <v>0</v>
      </c>
      <c r="K51" s="444">
        <f>'2022'!EH39</f>
        <v>0</v>
      </c>
      <c r="L51" s="444"/>
      <c r="M51" s="444"/>
      <c r="N51" s="444"/>
      <c r="O51" s="444"/>
    </row>
    <row r="52" spans="1:15" ht="33.75" customHeight="1" x14ac:dyDescent="0.2">
      <c r="A52" s="437">
        <v>29</v>
      </c>
      <c r="B52" s="114" t="s">
        <v>75</v>
      </c>
      <c r="C52" s="442">
        <f>'2022'!B40</f>
        <v>16.03</v>
      </c>
      <c r="D52" s="443">
        <f>'2022'!DY40</f>
        <v>0</v>
      </c>
      <c r="E52" s="443">
        <f>'2022'!DZ40</f>
        <v>0</v>
      </c>
      <c r="F52" s="443">
        <f>'2022'!EA40</f>
        <v>0</v>
      </c>
      <c r="G52" s="442">
        <f>'2022'!EB40</f>
        <v>0</v>
      </c>
      <c r="H52" s="442">
        <f>'2022'!EC40</f>
        <v>0</v>
      </c>
      <c r="I52" s="442">
        <f>'2022'!ED40</f>
        <v>0</v>
      </c>
      <c r="J52" s="428">
        <f t="shared" si="0"/>
        <v>0</v>
      </c>
      <c r="K52" s="444">
        <f>'2022'!EH40</f>
        <v>0</v>
      </c>
      <c r="L52" s="444"/>
      <c r="M52" s="444"/>
      <c r="N52" s="444"/>
      <c r="O52" s="444"/>
    </row>
    <row r="53" spans="1:15" ht="33.75" customHeight="1" x14ac:dyDescent="0.2">
      <c r="A53" s="437">
        <v>30</v>
      </c>
      <c r="B53" s="114" t="s">
        <v>410</v>
      </c>
      <c r="C53" s="442">
        <f>'2022'!B41</f>
        <v>7.9729999999999999</v>
      </c>
      <c r="D53" s="688">
        <f>'2022'!DY41</f>
        <v>0</v>
      </c>
      <c r="E53" s="688">
        <f>'2022'!DZ41</f>
        <v>0</v>
      </c>
      <c r="F53" s="443">
        <f>'2022'!EA41</f>
        <v>0</v>
      </c>
      <c r="G53" s="690">
        <f>'2022'!EB41</f>
        <v>0</v>
      </c>
      <c r="H53" s="690">
        <f>'2022'!EC41</f>
        <v>0</v>
      </c>
      <c r="I53" s="442">
        <f>'2022'!ED41</f>
        <v>0</v>
      </c>
      <c r="J53" s="428">
        <f t="shared" si="0"/>
        <v>0</v>
      </c>
      <c r="K53" s="444">
        <f>'2022'!EH41</f>
        <v>0</v>
      </c>
      <c r="L53" s="444"/>
      <c r="M53" s="444"/>
      <c r="N53" s="444"/>
      <c r="O53" s="444"/>
    </row>
    <row r="54" spans="1:15" ht="33.75" customHeight="1" x14ac:dyDescent="0.2">
      <c r="A54" s="437">
        <v>31</v>
      </c>
      <c r="B54" s="114" t="s">
        <v>411</v>
      </c>
      <c r="C54" s="442">
        <f>'2022'!B42</f>
        <v>28.376999999999999</v>
      </c>
      <c r="D54" s="692"/>
      <c r="E54" s="692"/>
      <c r="F54" s="443">
        <f>'2022'!EA42</f>
        <v>0</v>
      </c>
      <c r="G54" s="693"/>
      <c r="H54" s="693"/>
      <c r="I54" s="442">
        <f>'2022'!ED42</f>
        <v>0</v>
      </c>
      <c r="J54" s="428">
        <f t="shared" si="0"/>
        <v>0</v>
      </c>
      <c r="K54" s="444">
        <f>'2022'!EH42</f>
        <v>0</v>
      </c>
      <c r="L54" s="444"/>
      <c r="M54" s="444"/>
      <c r="N54" s="444"/>
      <c r="O54" s="444"/>
    </row>
    <row r="55" spans="1:15" ht="30.75" customHeight="1" x14ac:dyDescent="0.2">
      <c r="A55" s="437">
        <v>32</v>
      </c>
      <c r="B55" s="116" t="s">
        <v>412</v>
      </c>
      <c r="C55" s="442">
        <f>'2022'!B43</f>
        <v>36.741999999999997</v>
      </c>
      <c r="D55" s="689"/>
      <c r="E55" s="689"/>
      <c r="F55" s="443">
        <f>'2022'!EA43</f>
        <v>0</v>
      </c>
      <c r="G55" s="691"/>
      <c r="H55" s="691"/>
      <c r="I55" s="442">
        <f>'2022'!ED43</f>
        <v>0</v>
      </c>
      <c r="J55" s="428">
        <f t="shared" si="0"/>
        <v>0</v>
      </c>
      <c r="K55" s="444">
        <f>'2022'!EH43</f>
        <v>0</v>
      </c>
      <c r="L55" s="444"/>
      <c r="M55" s="444"/>
      <c r="N55" s="444"/>
      <c r="O55" s="444"/>
    </row>
    <row r="56" spans="1:15" ht="30.75" customHeight="1" x14ac:dyDescent="0.2">
      <c r="A56" s="437">
        <v>33</v>
      </c>
      <c r="B56" s="458" t="s">
        <v>74</v>
      </c>
      <c r="C56" s="442">
        <f>'2022'!B44</f>
        <v>9.98</v>
      </c>
      <c r="D56" s="443">
        <f>'2022'!DY44</f>
        <v>0</v>
      </c>
      <c r="E56" s="443">
        <f>'2022'!DZ44</f>
        <v>0</v>
      </c>
      <c r="F56" s="443">
        <f>'2022'!EA44</f>
        <v>0</v>
      </c>
      <c r="G56" s="442">
        <f>'2022'!EB44</f>
        <v>0</v>
      </c>
      <c r="H56" s="442">
        <f>'2022'!EC44</f>
        <v>0</v>
      </c>
      <c r="I56" s="442">
        <f>'2022'!ED44</f>
        <v>0</v>
      </c>
      <c r="J56" s="428">
        <f t="shared" si="0"/>
        <v>0</v>
      </c>
      <c r="K56" s="444">
        <f>'2022'!EH44</f>
        <v>0</v>
      </c>
      <c r="L56" s="444"/>
      <c r="M56" s="444"/>
      <c r="N56" s="444"/>
      <c r="O56" s="444"/>
    </row>
    <row r="57" spans="1:15" ht="31.5" x14ac:dyDescent="0.2">
      <c r="A57" s="437">
        <v>34</v>
      </c>
      <c r="B57" s="114" t="s">
        <v>300</v>
      </c>
      <c r="C57" s="442">
        <f>'2022'!B45</f>
        <v>9.44</v>
      </c>
      <c r="D57" s="443">
        <f>'2022'!DY45</f>
        <v>0</v>
      </c>
      <c r="E57" s="443">
        <f>'2022'!DZ45</f>
        <v>0</v>
      </c>
      <c r="F57" s="443">
        <f>'2022'!EA45</f>
        <v>0</v>
      </c>
      <c r="G57" s="442">
        <f>'2022'!EB45</f>
        <v>0</v>
      </c>
      <c r="H57" s="442">
        <f>'2022'!EC45</f>
        <v>0</v>
      </c>
      <c r="I57" s="442">
        <f>'2022'!ED45</f>
        <v>0</v>
      </c>
      <c r="J57" s="428">
        <f t="shared" si="0"/>
        <v>0</v>
      </c>
      <c r="K57" s="444">
        <f>'2022'!EH45</f>
        <v>0</v>
      </c>
      <c r="L57" s="444"/>
      <c r="M57" s="444"/>
      <c r="N57" s="444"/>
      <c r="O57" s="444"/>
    </row>
    <row r="58" spans="1:15" ht="78.75" x14ac:dyDescent="0.2">
      <c r="A58" s="437">
        <v>35</v>
      </c>
      <c r="B58" s="458" t="s">
        <v>71</v>
      </c>
      <c r="C58" s="442">
        <f>'2022'!B46</f>
        <v>51.08</v>
      </c>
      <c r="D58" s="443">
        <f>'2022'!DY46</f>
        <v>0</v>
      </c>
      <c r="E58" s="443">
        <f>'2022'!DZ46</f>
        <v>0</v>
      </c>
      <c r="F58" s="443">
        <f>'2022'!EA46</f>
        <v>0</v>
      </c>
      <c r="G58" s="442">
        <f>'2022'!EB46</f>
        <v>0</v>
      </c>
      <c r="H58" s="442">
        <f>'2022'!EC46</f>
        <v>0</v>
      </c>
      <c r="I58" s="442">
        <f>'2022'!ED46</f>
        <v>0</v>
      </c>
      <c r="J58" s="428">
        <f t="shared" si="0"/>
        <v>0</v>
      </c>
      <c r="K58" s="444">
        <f>'2022'!EH46</f>
        <v>0</v>
      </c>
      <c r="L58" s="444"/>
      <c r="M58" s="444"/>
      <c r="N58" s="444"/>
      <c r="O58" s="444"/>
    </row>
    <row r="59" spans="1:15" ht="117" customHeight="1" x14ac:dyDescent="0.2">
      <c r="A59" s="437">
        <v>36</v>
      </c>
      <c r="B59" s="57" t="s">
        <v>301</v>
      </c>
      <c r="C59" s="442">
        <f>'2022'!B47</f>
        <v>115.1</v>
      </c>
      <c r="D59" s="443">
        <f>'2022'!DY47</f>
        <v>25</v>
      </c>
      <c r="E59" s="443">
        <f>'2022'!DZ47</f>
        <v>25</v>
      </c>
      <c r="F59" s="443">
        <f>'2022'!EA47</f>
        <v>20</v>
      </c>
      <c r="G59" s="442">
        <f>'2022'!EB47</f>
        <v>0.20833299999999999</v>
      </c>
      <c r="H59" s="442">
        <f>'2022'!EC47</f>
        <v>0.20833299999999999</v>
      </c>
      <c r="I59" s="442">
        <f>'2022'!ED47</f>
        <v>0.1737619461337967</v>
      </c>
      <c r="J59" s="428">
        <f t="shared" si="0"/>
        <v>10</v>
      </c>
      <c r="K59" s="444">
        <f>'2022'!EH47</f>
        <v>2</v>
      </c>
      <c r="L59" s="444"/>
      <c r="M59" s="444"/>
      <c r="N59" s="444"/>
      <c r="O59" s="444"/>
    </row>
    <row r="60" spans="1:15" ht="51.75" customHeight="1" x14ac:dyDescent="0.2">
      <c r="A60" s="437">
        <v>37</v>
      </c>
      <c r="B60" s="458" t="s">
        <v>72</v>
      </c>
      <c r="C60" s="442">
        <f>'2022'!B48</f>
        <v>120.515</v>
      </c>
      <c r="D60" s="443">
        <f>'2022'!DY48</f>
        <v>0</v>
      </c>
      <c r="E60" s="443">
        <f>'2022'!DZ48</f>
        <v>0</v>
      </c>
      <c r="F60" s="443">
        <f>'2022'!EA48</f>
        <v>0</v>
      </c>
      <c r="G60" s="442">
        <f>'2022'!EB48</f>
        <v>0</v>
      </c>
      <c r="H60" s="442">
        <f>'2022'!EC48</f>
        <v>0</v>
      </c>
      <c r="I60" s="442">
        <f>'2022'!ED48</f>
        <v>0</v>
      </c>
      <c r="J60" s="428">
        <f t="shared" si="0"/>
        <v>0</v>
      </c>
      <c r="K60" s="444">
        <f>'2022'!EH48</f>
        <v>0</v>
      </c>
      <c r="L60" s="444"/>
      <c r="M60" s="444"/>
      <c r="N60" s="444"/>
      <c r="O60" s="444"/>
    </row>
    <row r="61" spans="1:15" ht="63" x14ac:dyDescent="0.2">
      <c r="A61" s="438">
        <v>38</v>
      </c>
      <c r="B61" s="458" t="s">
        <v>302</v>
      </c>
      <c r="C61" s="442">
        <f>'2022'!B49</f>
        <v>214.8</v>
      </c>
      <c r="D61" s="443">
        <f>'2022'!DY49</f>
        <v>150</v>
      </c>
      <c r="E61" s="443">
        <f>'2022'!DZ49</f>
        <v>150</v>
      </c>
      <c r="F61" s="443">
        <f>'2022'!EA49</f>
        <v>130</v>
      </c>
      <c r="G61" s="442">
        <f>'2022'!EB49</f>
        <v>0.67903999999999998</v>
      </c>
      <c r="H61" s="442">
        <f>'2022'!EC49</f>
        <v>0.71258900000000003</v>
      </c>
      <c r="I61" s="442">
        <f>'2022'!ED49</f>
        <v>0.60521415270018619</v>
      </c>
      <c r="J61" s="428">
        <f t="shared" si="0"/>
        <v>10</v>
      </c>
      <c r="K61" s="444">
        <f>'2022'!EH49</f>
        <v>13</v>
      </c>
      <c r="L61" s="439"/>
      <c r="M61" s="439"/>
      <c r="N61" s="439"/>
      <c r="O61" s="463"/>
    </row>
    <row r="62" spans="1:15" ht="15.75" x14ac:dyDescent="0.2">
      <c r="A62" s="437"/>
      <c r="B62" s="89" t="s">
        <v>83</v>
      </c>
      <c r="C62" s="447"/>
      <c r="D62" s="446"/>
      <c r="E62" s="446"/>
      <c r="F62" s="446"/>
      <c r="G62" s="447"/>
      <c r="H62" s="447"/>
      <c r="I62" s="447"/>
      <c r="J62" s="428"/>
      <c r="K62" s="457"/>
      <c r="L62" s="444"/>
      <c r="M62" s="444"/>
      <c r="N62" s="444"/>
      <c r="O62" s="444"/>
    </row>
    <row r="63" spans="1:15" ht="68.25" customHeight="1" x14ac:dyDescent="0.2">
      <c r="A63" s="437">
        <v>39</v>
      </c>
      <c r="B63" s="458" t="s">
        <v>303</v>
      </c>
      <c r="C63" s="461">
        <f>'2022'!B51</f>
        <v>299.10000000000002</v>
      </c>
      <c r="D63" s="443">
        <f>'2022'!DY51</f>
        <v>0</v>
      </c>
      <c r="E63" s="443">
        <f>'2022'!DZ51</f>
        <v>0</v>
      </c>
      <c r="F63" s="443">
        <f>'2022'!EA51</f>
        <v>0</v>
      </c>
      <c r="G63" s="442">
        <f>'2022'!EB51</f>
        <v>0</v>
      </c>
      <c r="H63" s="442">
        <f>'2022'!EC51</f>
        <v>0</v>
      </c>
      <c r="I63" s="442">
        <f>'2022'!ED51</f>
        <v>0</v>
      </c>
      <c r="J63" s="428">
        <f t="shared" si="0"/>
        <v>0</v>
      </c>
      <c r="K63" s="444">
        <f>'2022'!EH51</f>
        <v>0</v>
      </c>
      <c r="L63" s="444"/>
      <c r="M63" s="444"/>
      <c r="N63" s="444"/>
      <c r="O63" s="444"/>
    </row>
    <row r="64" spans="1:15" ht="31.5" x14ac:dyDescent="0.2">
      <c r="A64" s="437">
        <v>40</v>
      </c>
      <c r="B64" s="458" t="s">
        <v>87</v>
      </c>
      <c r="C64" s="442">
        <f>'2022'!B52</f>
        <v>1577</v>
      </c>
      <c r="D64" s="443">
        <f>'2022'!DY52</f>
        <v>0</v>
      </c>
      <c r="E64" s="443">
        <f>'2022'!DZ52</f>
        <v>0</v>
      </c>
      <c r="F64" s="443">
        <f>'2022'!EA52</f>
        <v>0</v>
      </c>
      <c r="G64" s="442">
        <f>'2022'!EB52</f>
        <v>0</v>
      </c>
      <c r="H64" s="442">
        <f>'2022'!EC52</f>
        <v>0</v>
      </c>
      <c r="I64" s="442">
        <f>'2022'!ED52</f>
        <v>0</v>
      </c>
      <c r="J64" s="428">
        <f t="shared" si="0"/>
        <v>0</v>
      </c>
      <c r="K64" s="444">
        <f>'2022'!EH52</f>
        <v>0</v>
      </c>
      <c r="L64" s="444"/>
      <c r="M64" s="444"/>
      <c r="N64" s="444"/>
      <c r="O64" s="444"/>
    </row>
    <row r="65" spans="1:15" ht="63" x14ac:dyDescent="0.2">
      <c r="A65" s="437">
        <v>41</v>
      </c>
      <c r="B65" s="458" t="s">
        <v>304</v>
      </c>
      <c r="C65" s="442">
        <f>'2022'!B53</f>
        <v>585.35</v>
      </c>
      <c r="D65" s="443">
        <f>'2022'!DY53</f>
        <v>0</v>
      </c>
      <c r="E65" s="443">
        <f>'2022'!DZ53</f>
        <v>0</v>
      </c>
      <c r="F65" s="443">
        <f>'2022'!EA53</f>
        <v>0</v>
      </c>
      <c r="G65" s="442">
        <f>'2022'!EB53</f>
        <v>0</v>
      </c>
      <c r="H65" s="442">
        <f>'2022'!EC53</f>
        <v>0</v>
      </c>
      <c r="I65" s="442">
        <f>'2022'!ED53</f>
        <v>0</v>
      </c>
      <c r="J65" s="428">
        <f t="shared" si="0"/>
        <v>0</v>
      </c>
      <c r="K65" s="444">
        <f>'2022'!EH53</f>
        <v>0</v>
      </c>
      <c r="L65" s="444"/>
      <c r="M65" s="444"/>
      <c r="N65" s="444"/>
      <c r="O65" s="444"/>
    </row>
    <row r="66" spans="1:15" ht="48.75" customHeight="1" x14ac:dyDescent="0.2">
      <c r="A66" s="437">
        <v>42</v>
      </c>
      <c r="B66" s="448" t="s">
        <v>305</v>
      </c>
      <c r="C66" s="442">
        <f>'2022'!B54</f>
        <v>399</v>
      </c>
      <c r="D66" s="443">
        <f>'2022'!DY54</f>
        <v>0</v>
      </c>
      <c r="E66" s="443">
        <f>'2022'!DZ54</f>
        <v>0</v>
      </c>
      <c r="F66" s="443">
        <f>'2022'!EA54</f>
        <v>0</v>
      </c>
      <c r="G66" s="442">
        <f>'2022'!EB54</f>
        <v>0</v>
      </c>
      <c r="H66" s="442">
        <f>'2022'!EC54</f>
        <v>0</v>
      </c>
      <c r="I66" s="442">
        <f>'2022'!ED54</f>
        <v>0</v>
      </c>
      <c r="J66" s="428">
        <f t="shared" si="0"/>
        <v>0</v>
      </c>
      <c r="K66" s="444">
        <f>'2022'!EH54</f>
        <v>0</v>
      </c>
      <c r="L66" s="444"/>
      <c r="M66" s="444"/>
      <c r="N66" s="444"/>
      <c r="O66" s="444"/>
    </row>
    <row r="67" spans="1:15" ht="38.25" customHeight="1" x14ac:dyDescent="0.2">
      <c r="A67" s="438">
        <v>43</v>
      </c>
      <c r="B67" s="456" t="s">
        <v>293</v>
      </c>
      <c r="C67" s="442">
        <f>'2022'!B55</f>
        <v>0</v>
      </c>
      <c r="D67" s="443">
        <f>'2022'!DY55</f>
        <v>0</v>
      </c>
      <c r="E67" s="443">
        <f>'2022'!DZ55</f>
        <v>0</v>
      </c>
      <c r="F67" s="443">
        <f>'2022'!EA55</f>
        <v>0</v>
      </c>
      <c r="G67" s="442">
        <f>'2022'!EB55</f>
        <v>0</v>
      </c>
      <c r="H67" s="442">
        <f>'2022'!EC55</f>
        <v>0</v>
      </c>
      <c r="I67" s="442">
        <f>'2022'!ED55</f>
        <v>0</v>
      </c>
      <c r="J67" s="460">
        <f t="shared" si="0"/>
        <v>0</v>
      </c>
      <c r="K67" s="444">
        <f>'2022'!EH55</f>
        <v>0</v>
      </c>
      <c r="L67" s="439"/>
      <c r="M67" s="439"/>
      <c r="N67" s="439"/>
      <c r="O67" s="463"/>
    </row>
    <row r="68" spans="1:15" ht="15.75" x14ac:dyDescent="0.2">
      <c r="A68" s="437"/>
      <c r="B68" s="89" t="s">
        <v>88</v>
      </c>
      <c r="C68" s="447"/>
      <c r="D68" s="446"/>
      <c r="E68" s="446"/>
      <c r="F68" s="446"/>
      <c r="G68" s="447"/>
      <c r="H68" s="447"/>
      <c r="I68" s="447"/>
      <c r="J68" s="428">
        <f t="shared" si="0"/>
        <v>0</v>
      </c>
      <c r="K68" s="457"/>
      <c r="L68" s="444"/>
      <c r="M68" s="444"/>
      <c r="N68" s="444"/>
      <c r="O68" s="444"/>
    </row>
    <row r="69" spans="1:15" ht="31.5" x14ac:dyDescent="0.2">
      <c r="A69" s="437">
        <v>44</v>
      </c>
      <c r="B69" s="170" t="s">
        <v>413</v>
      </c>
      <c r="C69" s="442">
        <f>'2022'!B57</f>
        <v>1064.22</v>
      </c>
      <c r="D69" s="688">
        <f>'2022'!DY57</f>
        <v>0</v>
      </c>
      <c r="E69" s="688">
        <f>'2022'!DZ57</f>
        <v>0</v>
      </c>
      <c r="F69" s="443">
        <f>'2022'!EA57</f>
        <v>0</v>
      </c>
      <c r="G69" s="690">
        <f>'2022'!EB57</f>
        <v>0</v>
      </c>
      <c r="H69" s="690">
        <f>'2022'!EC57</f>
        <v>0</v>
      </c>
      <c r="I69" s="442">
        <f>'2022'!ED57</f>
        <v>0</v>
      </c>
      <c r="J69" s="428">
        <f t="shared" si="0"/>
        <v>0</v>
      </c>
      <c r="K69" s="444">
        <f>'2022'!EH57</f>
        <v>0</v>
      </c>
      <c r="L69" s="444"/>
      <c r="M69" s="444"/>
      <c r="N69" s="444"/>
      <c r="O69" s="444"/>
    </row>
    <row r="70" spans="1:15" ht="31.5" x14ac:dyDescent="0.2">
      <c r="A70" s="437">
        <v>45</v>
      </c>
      <c r="B70" s="170" t="s">
        <v>414</v>
      </c>
      <c r="C70" s="442">
        <f>'2022'!B58</f>
        <v>2277.59</v>
      </c>
      <c r="D70" s="692"/>
      <c r="E70" s="692"/>
      <c r="F70" s="443">
        <f>'2022'!EA58</f>
        <v>0</v>
      </c>
      <c r="G70" s="693"/>
      <c r="H70" s="693"/>
      <c r="I70" s="442">
        <f>'2022'!ED58</f>
        <v>0</v>
      </c>
      <c r="J70" s="428">
        <f t="shared" si="0"/>
        <v>0</v>
      </c>
      <c r="K70" s="444">
        <f>'2022'!EH58</f>
        <v>0</v>
      </c>
      <c r="L70" s="444"/>
      <c r="M70" s="444"/>
      <c r="N70" s="444"/>
      <c r="O70" s="444"/>
    </row>
    <row r="71" spans="1:15" ht="49.5" customHeight="1" x14ac:dyDescent="0.2">
      <c r="A71" s="437">
        <v>46</v>
      </c>
      <c r="B71" s="118" t="s">
        <v>415</v>
      </c>
      <c r="C71" s="461">
        <f>'2022'!B59</f>
        <v>6270.68</v>
      </c>
      <c r="D71" s="689"/>
      <c r="E71" s="689"/>
      <c r="F71" s="443">
        <f>'2022'!EA59</f>
        <v>0</v>
      </c>
      <c r="G71" s="691"/>
      <c r="H71" s="691"/>
      <c r="I71" s="442">
        <f>'2022'!ED59</f>
        <v>0</v>
      </c>
      <c r="J71" s="428">
        <f t="shared" si="0"/>
        <v>0</v>
      </c>
      <c r="K71" s="444">
        <f>'2022'!EH59</f>
        <v>0</v>
      </c>
      <c r="L71" s="444"/>
      <c r="M71" s="444"/>
      <c r="N71" s="444"/>
      <c r="O71" s="444"/>
    </row>
    <row r="72" spans="1:15" ht="52.5" customHeight="1" x14ac:dyDescent="0.2">
      <c r="A72" s="437">
        <v>47</v>
      </c>
      <c r="B72" s="458" t="s">
        <v>89</v>
      </c>
      <c r="C72" s="442">
        <f>'2022'!B60</f>
        <v>644</v>
      </c>
      <c r="D72" s="443">
        <f>'2022'!DY60</f>
        <v>0</v>
      </c>
      <c r="E72" s="443">
        <f>'2022'!DZ60</f>
        <v>0</v>
      </c>
      <c r="F72" s="443">
        <f>'2022'!EA60</f>
        <v>0</v>
      </c>
      <c r="G72" s="442">
        <f>'2022'!EB60</f>
        <v>0</v>
      </c>
      <c r="H72" s="442">
        <f>'2022'!EC60</f>
        <v>0</v>
      </c>
      <c r="I72" s="442">
        <f>'2022'!ED60</f>
        <v>0</v>
      </c>
      <c r="J72" s="428">
        <f t="shared" si="0"/>
        <v>0</v>
      </c>
      <c r="K72" s="444">
        <f>'2022'!EH60</f>
        <v>0</v>
      </c>
      <c r="L72" s="444"/>
      <c r="M72" s="444"/>
      <c r="N72" s="444"/>
      <c r="O72" s="444"/>
    </row>
    <row r="73" spans="1:15" ht="47.25" customHeight="1" x14ac:dyDescent="0.2">
      <c r="A73" s="437">
        <v>48</v>
      </c>
      <c r="B73" s="116" t="s">
        <v>416</v>
      </c>
      <c r="C73" s="442">
        <f>'2022'!B61</f>
        <v>21.48</v>
      </c>
      <c r="D73" s="688">
        <f>'2022'!DY61</f>
        <v>0</v>
      </c>
      <c r="E73" s="688">
        <f>'2022'!DZ61</f>
        <v>0</v>
      </c>
      <c r="F73" s="443">
        <f>'2022'!EA61</f>
        <v>0</v>
      </c>
      <c r="G73" s="690">
        <f>'2022'!EB61</f>
        <v>0</v>
      </c>
      <c r="H73" s="690">
        <f>'2022'!EC61</f>
        <v>0</v>
      </c>
      <c r="I73" s="442">
        <f>'2022'!ED61</f>
        <v>0</v>
      </c>
      <c r="J73" s="428">
        <f t="shared" si="0"/>
        <v>0</v>
      </c>
      <c r="K73" s="444">
        <f>'2022'!EH61</f>
        <v>0</v>
      </c>
      <c r="L73" s="444"/>
      <c r="M73" s="444"/>
      <c r="N73" s="444"/>
      <c r="O73" s="444"/>
    </row>
    <row r="74" spans="1:15" ht="47.25" customHeight="1" x14ac:dyDescent="0.2">
      <c r="A74" s="437">
        <v>49</v>
      </c>
      <c r="B74" s="116" t="s">
        <v>417</v>
      </c>
      <c r="C74" s="442">
        <f>'2022'!B62</f>
        <v>75.91</v>
      </c>
      <c r="D74" s="692"/>
      <c r="E74" s="692"/>
      <c r="F74" s="443">
        <f>'2022'!EA62</f>
        <v>0</v>
      </c>
      <c r="G74" s="693"/>
      <c r="H74" s="693"/>
      <c r="I74" s="442">
        <f>'2022'!ED62</f>
        <v>0</v>
      </c>
      <c r="J74" s="428">
        <f t="shared" si="0"/>
        <v>0</v>
      </c>
      <c r="K74" s="444">
        <f>'2022'!EH62</f>
        <v>0</v>
      </c>
      <c r="L74" s="444"/>
      <c r="M74" s="444"/>
      <c r="N74" s="444"/>
      <c r="O74" s="444"/>
    </row>
    <row r="75" spans="1:15" ht="47.25" customHeight="1" x14ac:dyDescent="0.2">
      <c r="A75" s="437">
        <v>50</v>
      </c>
      <c r="B75" s="116" t="s">
        <v>418</v>
      </c>
      <c r="C75" s="442">
        <f>'2022'!B63</f>
        <v>40.04</v>
      </c>
      <c r="D75" s="692"/>
      <c r="E75" s="692"/>
      <c r="F75" s="443">
        <f>'2022'!EA63</f>
        <v>0</v>
      </c>
      <c r="G75" s="693"/>
      <c r="H75" s="693"/>
      <c r="I75" s="442">
        <f>'2022'!ED63</f>
        <v>0</v>
      </c>
      <c r="J75" s="428">
        <f t="shared" si="0"/>
        <v>0</v>
      </c>
      <c r="K75" s="444">
        <f>'2022'!EH63</f>
        <v>0</v>
      </c>
      <c r="L75" s="444"/>
      <c r="M75" s="444"/>
      <c r="N75" s="444"/>
      <c r="O75" s="444"/>
    </row>
    <row r="76" spans="1:15" ht="47.25" customHeight="1" x14ac:dyDescent="0.2">
      <c r="A76" s="437">
        <v>51</v>
      </c>
      <c r="B76" s="116" t="s">
        <v>419</v>
      </c>
      <c r="C76" s="442">
        <f>'2022'!B64</f>
        <v>15.12</v>
      </c>
      <c r="D76" s="692"/>
      <c r="E76" s="692"/>
      <c r="F76" s="443">
        <f>'2022'!EA64</f>
        <v>0</v>
      </c>
      <c r="G76" s="693"/>
      <c r="H76" s="693"/>
      <c r="I76" s="442">
        <f>'2022'!ED64</f>
        <v>0</v>
      </c>
      <c r="J76" s="428">
        <f t="shared" si="0"/>
        <v>0</v>
      </c>
      <c r="K76" s="444">
        <f>'2022'!EH64</f>
        <v>0</v>
      </c>
      <c r="L76" s="444"/>
      <c r="M76" s="444"/>
      <c r="N76" s="444"/>
      <c r="O76" s="444"/>
    </row>
    <row r="77" spans="1:15" ht="47.25" customHeight="1" x14ac:dyDescent="0.2">
      <c r="A77" s="437">
        <v>52</v>
      </c>
      <c r="B77" s="116" t="s">
        <v>420</v>
      </c>
      <c r="C77" s="442">
        <f>'2022'!B65</f>
        <v>38.659999999999997</v>
      </c>
      <c r="D77" s="692"/>
      <c r="E77" s="692"/>
      <c r="F77" s="443">
        <f>'2022'!EA65</f>
        <v>0</v>
      </c>
      <c r="G77" s="693"/>
      <c r="H77" s="693"/>
      <c r="I77" s="442">
        <f>'2022'!ED65</f>
        <v>0</v>
      </c>
      <c r="J77" s="428">
        <f t="shared" si="0"/>
        <v>0</v>
      </c>
      <c r="K77" s="444">
        <f>'2022'!EH65</f>
        <v>0</v>
      </c>
      <c r="L77" s="444"/>
      <c r="M77" s="444"/>
      <c r="N77" s="444"/>
      <c r="O77" s="444"/>
    </row>
    <row r="78" spans="1:15" ht="47.25" customHeight="1" x14ac:dyDescent="0.2">
      <c r="A78" s="437">
        <v>53</v>
      </c>
      <c r="B78" s="116" t="s">
        <v>421</v>
      </c>
      <c r="C78" s="442">
        <f>'2022'!B66</f>
        <v>19.22</v>
      </c>
      <c r="D78" s="692"/>
      <c r="E78" s="692"/>
      <c r="F78" s="443">
        <f>'2022'!EA66</f>
        <v>0</v>
      </c>
      <c r="G78" s="693"/>
      <c r="H78" s="693"/>
      <c r="I78" s="442">
        <f>'2022'!ED66</f>
        <v>0</v>
      </c>
      <c r="J78" s="428">
        <f t="shared" si="0"/>
        <v>0</v>
      </c>
      <c r="K78" s="444">
        <f>'2022'!EH66</f>
        <v>0</v>
      </c>
      <c r="L78" s="444"/>
      <c r="M78" s="444"/>
      <c r="N78" s="444"/>
      <c r="O78" s="444"/>
    </row>
    <row r="79" spans="1:15" ht="62.25" customHeight="1" x14ac:dyDescent="0.2">
      <c r="A79" s="437">
        <v>54</v>
      </c>
      <c r="B79" s="116" t="s">
        <v>422</v>
      </c>
      <c r="C79" s="442">
        <f>'2022'!B67</f>
        <v>64.239999999999995</v>
      </c>
      <c r="D79" s="692"/>
      <c r="E79" s="692"/>
      <c r="F79" s="443">
        <f>'2022'!EA67</f>
        <v>0</v>
      </c>
      <c r="G79" s="693"/>
      <c r="H79" s="693"/>
      <c r="I79" s="442">
        <f>'2022'!ED67</f>
        <v>0</v>
      </c>
      <c r="J79" s="428">
        <f t="shared" si="0"/>
        <v>0</v>
      </c>
      <c r="K79" s="444">
        <f>'2022'!EH67</f>
        <v>0</v>
      </c>
      <c r="L79" s="444"/>
      <c r="M79" s="444"/>
      <c r="N79" s="444"/>
      <c r="O79" s="444"/>
    </row>
    <row r="80" spans="1:15" ht="47.25" customHeight="1" x14ac:dyDescent="0.2">
      <c r="A80" s="437">
        <v>55</v>
      </c>
      <c r="B80" s="116" t="s">
        <v>423</v>
      </c>
      <c r="C80" s="442">
        <f>'2022'!B68</f>
        <v>100.11</v>
      </c>
      <c r="D80" s="692"/>
      <c r="E80" s="692"/>
      <c r="F80" s="443">
        <f>'2022'!EA68</f>
        <v>0</v>
      </c>
      <c r="G80" s="693"/>
      <c r="H80" s="693"/>
      <c r="I80" s="442">
        <f>'2022'!ED68</f>
        <v>0</v>
      </c>
      <c r="J80" s="428">
        <f t="shared" si="0"/>
        <v>0</v>
      </c>
      <c r="K80" s="444">
        <f>'2022'!EH68</f>
        <v>0</v>
      </c>
      <c r="L80" s="444"/>
      <c r="M80" s="444"/>
      <c r="N80" s="444"/>
      <c r="O80" s="444"/>
    </row>
    <row r="81" spans="1:15" ht="56.25" customHeight="1" x14ac:dyDescent="0.2">
      <c r="A81" s="437">
        <v>56</v>
      </c>
      <c r="B81" s="116" t="s">
        <v>424</v>
      </c>
      <c r="C81" s="442">
        <f>'2022'!B69</f>
        <v>100.23</v>
      </c>
      <c r="D81" s="692"/>
      <c r="E81" s="692"/>
      <c r="F81" s="443">
        <f>'2022'!EA69</f>
        <v>0</v>
      </c>
      <c r="G81" s="693"/>
      <c r="H81" s="693"/>
      <c r="I81" s="442">
        <f>'2022'!ED69</f>
        <v>0</v>
      </c>
      <c r="J81" s="428">
        <f t="shared" ref="J81:J102" si="1">IF(K81&gt;0,K81/F81*100,0)</f>
        <v>0</v>
      </c>
      <c r="K81" s="444">
        <f>'2022'!EH69</f>
        <v>0</v>
      </c>
      <c r="L81" s="444"/>
      <c r="M81" s="444"/>
      <c r="N81" s="444"/>
      <c r="O81" s="444"/>
    </row>
    <row r="82" spans="1:15" ht="63" customHeight="1" x14ac:dyDescent="0.2">
      <c r="A82" s="437">
        <v>57</v>
      </c>
      <c r="B82" s="116" t="s">
        <v>425</v>
      </c>
      <c r="C82" s="442">
        <f>'2022'!B70</f>
        <v>285.87</v>
      </c>
      <c r="D82" s="692"/>
      <c r="E82" s="692"/>
      <c r="F82" s="443">
        <f>'2022'!EA70</f>
        <v>0</v>
      </c>
      <c r="G82" s="693"/>
      <c r="H82" s="693"/>
      <c r="I82" s="442">
        <f>'2022'!ED70</f>
        <v>0</v>
      </c>
      <c r="J82" s="428">
        <f t="shared" si="1"/>
        <v>0</v>
      </c>
      <c r="K82" s="444">
        <f>'2022'!EH70</f>
        <v>0</v>
      </c>
      <c r="L82" s="444"/>
      <c r="M82" s="444"/>
      <c r="N82" s="444"/>
      <c r="O82" s="444"/>
    </row>
    <row r="83" spans="1:15" ht="63.75" customHeight="1" x14ac:dyDescent="0.2">
      <c r="A83" s="437">
        <v>58</v>
      </c>
      <c r="B83" s="116" t="s">
        <v>426</v>
      </c>
      <c r="C83" s="442">
        <f>'2022'!B71</f>
        <v>75.650000000000006</v>
      </c>
      <c r="D83" s="692"/>
      <c r="E83" s="692"/>
      <c r="F83" s="443">
        <f>'2022'!EA71</f>
        <v>0</v>
      </c>
      <c r="G83" s="693"/>
      <c r="H83" s="693"/>
      <c r="I83" s="442">
        <f>'2022'!ED71</f>
        <v>0</v>
      </c>
      <c r="J83" s="428">
        <f t="shared" si="1"/>
        <v>0</v>
      </c>
      <c r="K83" s="444">
        <f>'2022'!EH71</f>
        <v>0</v>
      </c>
      <c r="L83" s="444"/>
      <c r="M83" s="444"/>
      <c r="N83" s="444"/>
      <c r="O83" s="444"/>
    </row>
    <row r="84" spans="1:15" ht="47.25" customHeight="1" x14ac:dyDescent="0.2">
      <c r="A84" s="437">
        <v>59</v>
      </c>
      <c r="B84" s="116" t="s">
        <v>427</v>
      </c>
      <c r="C84" s="442">
        <f>'2022'!B72</f>
        <v>35.14</v>
      </c>
      <c r="D84" s="692"/>
      <c r="E84" s="692"/>
      <c r="F84" s="443">
        <f>'2022'!EA72</f>
        <v>0</v>
      </c>
      <c r="G84" s="693"/>
      <c r="H84" s="693"/>
      <c r="I84" s="442">
        <f>'2022'!ED72</f>
        <v>0</v>
      </c>
      <c r="J84" s="428">
        <f t="shared" si="1"/>
        <v>0</v>
      </c>
      <c r="K84" s="444">
        <f>'2022'!EH72</f>
        <v>0</v>
      </c>
      <c r="L84" s="444"/>
      <c r="M84" s="444"/>
      <c r="N84" s="444"/>
      <c r="O84" s="444"/>
    </row>
    <row r="85" spans="1:15" ht="47.25" customHeight="1" x14ac:dyDescent="0.2">
      <c r="A85" s="437">
        <v>60</v>
      </c>
      <c r="B85" s="116" t="s">
        <v>428</v>
      </c>
      <c r="C85" s="442">
        <f>'2022'!B73</f>
        <v>9.93</v>
      </c>
      <c r="D85" s="692"/>
      <c r="E85" s="692"/>
      <c r="F85" s="443">
        <f>'2022'!EA73</f>
        <v>0</v>
      </c>
      <c r="G85" s="693"/>
      <c r="H85" s="693"/>
      <c r="I85" s="442">
        <f>'2022'!ED73</f>
        <v>0</v>
      </c>
      <c r="J85" s="428">
        <f t="shared" si="1"/>
        <v>0</v>
      </c>
      <c r="K85" s="444">
        <f>'2022'!EH73</f>
        <v>0</v>
      </c>
      <c r="L85" s="444"/>
      <c r="M85" s="444"/>
      <c r="N85" s="444"/>
      <c r="O85" s="444"/>
    </row>
    <row r="86" spans="1:15" ht="65.25" customHeight="1" x14ac:dyDescent="0.2">
      <c r="A86" s="437">
        <v>61</v>
      </c>
      <c r="B86" s="116" t="s">
        <v>429</v>
      </c>
      <c r="C86" s="442">
        <f>'2022'!B74</f>
        <v>891.48</v>
      </c>
      <c r="D86" s="689"/>
      <c r="E86" s="689"/>
      <c r="F86" s="443">
        <f>'2022'!EA74</f>
        <v>0</v>
      </c>
      <c r="G86" s="691"/>
      <c r="H86" s="691"/>
      <c r="I86" s="442">
        <f>'2022'!ED74</f>
        <v>0</v>
      </c>
      <c r="J86" s="428">
        <f t="shared" si="1"/>
        <v>0</v>
      </c>
      <c r="K86" s="444">
        <f>'2022'!EH74</f>
        <v>0</v>
      </c>
      <c r="L86" s="444"/>
      <c r="M86" s="444"/>
      <c r="N86" s="444"/>
      <c r="O86" s="444"/>
    </row>
    <row r="87" spans="1:15" ht="63" x14ac:dyDescent="0.2">
      <c r="A87" s="437">
        <v>62</v>
      </c>
      <c r="B87" s="458" t="s">
        <v>90</v>
      </c>
      <c r="C87" s="461">
        <f>'2022'!B75</f>
        <v>1406</v>
      </c>
      <c r="D87" s="443">
        <f>'2022'!DY75</f>
        <v>0</v>
      </c>
      <c r="E87" s="443">
        <f>'2022'!DZ75</f>
        <v>0</v>
      </c>
      <c r="F87" s="443">
        <f>'2022'!EA75</f>
        <v>0</v>
      </c>
      <c r="G87" s="442">
        <f>'2022'!EB75</f>
        <v>0</v>
      </c>
      <c r="H87" s="442">
        <f>'2022'!EC75</f>
        <v>0</v>
      </c>
      <c r="I87" s="442">
        <f>'2022'!ED75</f>
        <v>0</v>
      </c>
      <c r="J87" s="428">
        <f t="shared" si="1"/>
        <v>0</v>
      </c>
      <c r="K87" s="444">
        <f>'2022'!EH75</f>
        <v>0</v>
      </c>
      <c r="L87" s="444"/>
      <c r="M87" s="444"/>
      <c r="N87" s="444"/>
      <c r="O87" s="444"/>
    </row>
    <row r="88" spans="1:15" ht="31.5" x14ac:dyDescent="0.2">
      <c r="A88" s="437">
        <v>63</v>
      </c>
      <c r="B88" s="462" t="s">
        <v>293</v>
      </c>
      <c r="C88" s="461">
        <f>'2022'!B76</f>
        <v>0</v>
      </c>
      <c r="D88" s="443">
        <f>'2022'!DY76</f>
        <v>0</v>
      </c>
      <c r="E88" s="443">
        <f>'2022'!DZ76</f>
        <v>0</v>
      </c>
      <c r="F88" s="443">
        <f>'2022'!EA76</f>
        <v>0</v>
      </c>
      <c r="G88" s="442">
        <f>'2022'!EB76</f>
        <v>0</v>
      </c>
      <c r="H88" s="442">
        <f>'2022'!EC76</f>
        <v>0</v>
      </c>
      <c r="I88" s="442">
        <f>'2022'!ED76</f>
        <v>0</v>
      </c>
      <c r="J88" s="428">
        <f t="shared" si="1"/>
        <v>0</v>
      </c>
      <c r="K88" s="444">
        <f>'2022'!EH76</f>
        <v>0</v>
      </c>
      <c r="L88" s="444"/>
      <c r="M88" s="444"/>
      <c r="N88" s="444"/>
      <c r="O88" s="444"/>
    </row>
    <row r="89" spans="1:15" ht="31.5" x14ac:dyDescent="0.2">
      <c r="A89" s="437">
        <v>64</v>
      </c>
      <c r="B89" s="462" t="s">
        <v>293</v>
      </c>
      <c r="C89" s="461">
        <f>'2022'!B77</f>
        <v>0</v>
      </c>
      <c r="D89" s="443">
        <f>'2022'!DY77</f>
        <v>0</v>
      </c>
      <c r="E89" s="443">
        <f>'2022'!DZ77</f>
        <v>0</v>
      </c>
      <c r="F89" s="443">
        <f>'2022'!EA77</f>
        <v>0</v>
      </c>
      <c r="G89" s="442">
        <f>'2022'!EB77</f>
        <v>0</v>
      </c>
      <c r="H89" s="442">
        <f>'2022'!EC77</f>
        <v>0</v>
      </c>
      <c r="I89" s="442">
        <f>'2022'!ED77</f>
        <v>0</v>
      </c>
      <c r="J89" s="428">
        <f t="shared" si="1"/>
        <v>0</v>
      </c>
      <c r="K89" s="444">
        <f>'2022'!EH77</f>
        <v>0</v>
      </c>
      <c r="L89" s="444"/>
      <c r="M89" s="444"/>
      <c r="N89" s="444"/>
      <c r="O89" s="444"/>
    </row>
    <row r="90" spans="1:15" ht="31.5" x14ac:dyDescent="0.2">
      <c r="A90" s="437">
        <v>65</v>
      </c>
      <c r="B90" s="462" t="s">
        <v>293</v>
      </c>
      <c r="C90" s="461">
        <f>'2022'!B78</f>
        <v>0</v>
      </c>
      <c r="D90" s="443">
        <f>'2022'!DY78</f>
        <v>0</v>
      </c>
      <c r="E90" s="443">
        <f>'2022'!DZ78</f>
        <v>0</v>
      </c>
      <c r="F90" s="443">
        <f>'2022'!EA78</f>
        <v>0</v>
      </c>
      <c r="G90" s="442">
        <f>'2022'!EB78</f>
        <v>0</v>
      </c>
      <c r="H90" s="442">
        <f>'2022'!EC78</f>
        <v>0</v>
      </c>
      <c r="I90" s="442">
        <f>'2022'!ED78</f>
        <v>0</v>
      </c>
      <c r="J90" s="428">
        <f t="shared" si="1"/>
        <v>0</v>
      </c>
      <c r="K90" s="444">
        <f>'2022'!EH78</f>
        <v>0</v>
      </c>
      <c r="L90" s="444"/>
      <c r="M90" s="444"/>
      <c r="N90" s="444"/>
      <c r="O90" s="444"/>
    </row>
    <row r="91" spans="1:15" ht="15.75" x14ac:dyDescent="0.2">
      <c r="A91" s="437"/>
      <c r="B91" s="89" t="s">
        <v>108</v>
      </c>
      <c r="C91" s="447"/>
      <c r="D91" s="446"/>
      <c r="E91" s="446"/>
      <c r="F91" s="446"/>
      <c r="G91" s="447"/>
      <c r="H91" s="447"/>
      <c r="I91" s="447"/>
      <c r="J91" s="428">
        <f t="shared" si="1"/>
        <v>0</v>
      </c>
      <c r="K91" s="457"/>
      <c r="L91" s="444"/>
      <c r="M91" s="444"/>
      <c r="N91" s="444"/>
      <c r="O91" s="444"/>
    </row>
    <row r="92" spans="1:15" ht="31.5" x14ac:dyDescent="0.2">
      <c r="A92" s="438">
        <v>66</v>
      </c>
      <c r="B92" s="458" t="s">
        <v>118</v>
      </c>
      <c r="C92" s="461">
        <f>'2022'!B80</f>
        <v>1007.1</v>
      </c>
      <c r="D92" s="443">
        <f>'2022'!DY80</f>
        <v>0</v>
      </c>
      <c r="E92" s="443">
        <f>'2022'!DZ80</f>
        <v>0</v>
      </c>
      <c r="F92" s="443">
        <f>'2022'!EA80</f>
        <v>1000</v>
      </c>
      <c r="G92" s="442">
        <f>'2022'!EB80</f>
        <v>0</v>
      </c>
      <c r="H92" s="442">
        <f>'2022'!EC80</f>
        <v>0</v>
      </c>
      <c r="I92" s="442">
        <f>'2022'!ED80</f>
        <v>0.99295005461225294</v>
      </c>
      <c r="J92" s="428">
        <f t="shared" si="1"/>
        <v>10</v>
      </c>
      <c r="K92" s="444">
        <f>'2022'!EH80</f>
        <v>100</v>
      </c>
      <c r="L92" s="439"/>
      <c r="M92" s="439"/>
      <c r="N92" s="439"/>
      <c r="O92" s="463"/>
    </row>
    <row r="93" spans="1:15" ht="30" customHeight="1" x14ac:dyDescent="0.2">
      <c r="A93" s="437">
        <v>67</v>
      </c>
      <c r="B93" s="458" t="s">
        <v>308</v>
      </c>
      <c r="C93" s="442">
        <f>'2022'!B81</f>
        <v>559.5</v>
      </c>
      <c r="D93" s="443">
        <f>'2022'!DY81</f>
        <v>60</v>
      </c>
      <c r="E93" s="443">
        <f>'2022'!DZ81</f>
        <v>65</v>
      </c>
      <c r="F93" s="443">
        <f>'2022'!EA81</f>
        <v>85</v>
      </c>
      <c r="G93" s="442">
        <f>'2022'!EB81</f>
        <v>0.107239</v>
      </c>
      <c r="H93" s="442">
        <f>'2022'!EC81</f>
        <v>0.116175</v>
      </c>
      <c r="I93" s="442">
        <f>'2022'!ED81</f>
        <v>0.15192135835567472</v>
      </c>
      <c r="J93" s="428">
        <f t="shared" si="1"/>
        <v>9.4117647058823533</v>
      </c>
      <c r="K93" s="444">
        <f>'2022'!EH81</f>
        <v>8</v>
      </c>
      <c r="L93" s="444"/>
      <c r="M93" s="444"/>
      <c r="N93" s="444"/>
      <c r="O93" s="444"/>
    </row>
    <row r="94" spans="1:15" ht="63" x14ac:dyDescent="0.2">
      <c r="A94" s="437">
        <v>68</v>
      </c>
      <c r="B94" s="458" t="s">
        <v>117</v>
      </c>
      <c r="C94" s="442">
        <f>'2022'!B82</f>
        <v>26.7</v>
      </c>
      <c r="D94" s="443">
        <f>'2022'!DY82</f>
        <v>0</v>
      </c>
      <c r="E94" s="443">
        <f>'2022'!DZ82</f>
        <v>0</v>
      </c>
      <c r="F94" s="443">
        <f>'2022'!EA82</f>
        <v>0</v>
      </c>
      <c r="G94" s="442">
        <f>'2022'!EB82</f>
        <v>0</v>
      </c>
      <c r="H94" s="442">
        <f>'2022'!EC82</f>
        <v>0</v>
      </c>
      <c r="I94" s="442">
        <f>'2022'!ED82</f>
        <v>0</v>
      </c>
      <c r="J94" s="428">
        <f t="shared" si="1"/>
        <v>0</v>
      </c>
      <c r="K94" s="444">
        <f>'2022'!EH82</f>
        <v>0</v>
      </c>
      <c r="L94" s="444"/>
      <c r="M94" s="444"/>
      <c r="N94" s="444"/>
      <c r="O94" s="444"/>
    </row>
    <row r="95" spans="1:15" ht="47.25" x14ac:dyDescent="0.2">
      <c r="A95" s="437">
        <v>69</v>
      </c>
      <c r="B95" s="458" t="s">
        <v>116</v>
      </c>
      <c r="C95" s="442">
        <f>'2022'!B83</f>
        <v>41.696399999999997</v>
      </c>
      <c r="D95" s="443">
        <f>'2022'!DY83</f>
        <v>0</v>
      </c>
      <c r="E95" s="443">
        <f>'2022'!DZ83</f>
        <v>0</v>
      </c>
      <c r="F95" s="443">
        <f>'2022'!EA83</f>
        <v>0</v>
      </c>
      <c r="G95" s="442">
        <f>'2022'!EB83</f>
        <v>0</v>
      </c>
      <c r="H95" s="442">
        <f>'2022'!EC83</f>
        <v>0</v>
      </c>
      <c r="I95" s="442">
        <f>'2022'!ED83</f>
        <v>0</v>
      </c>
      <c r="J95" s="428">
        <f t="shared" si="1"/>
        <v>0</v>
      </c>
      <c r="K95" s="444">
        <f>'2022'!EH83</f>
        <v>0</v>
      </c>
      <c r="L95" s="444"/>
      <c r="M95" s="444"/>
      <c r="N95" s="444"/>
      <c r="O95" s="444"/>
    </row>
    <row r="96" spans="1:15" ht="47.25" x14ac:dyDescent="0.2">
      <c r="A96" s="437">
        <v>70</v>
      </c>
      <c r="B96" s="458" t="s">
        <v>111</v>
      </c>
      <c r="C96" s="442">
        <f>'2022'!B84</f>
        <v>114.9</v>
      </c>
      <c r="D96" s="443">
        <f>'2022'!DY84</f>
        <v>0</v>
      </c>
      <c r="E96" s="443">
        <f>'2022'!DZ84</f>
        <v>0</v>
      </c>
      <c r="F96" s="443">
        <f>'2022'!EA84</f>
        <v>0</v>
      </c>
      <c r="G96" s="442">
        <f>'2022'!EB84</f>
        <v>0</v>
      </c>
      <c r="H96" s="442">
        <f>'2022'!EC84</f>
        <v>0</v>
      </c>
      <c r="I96" s="442">
        <f>'2022'!ED84</f>
        <v>0</v>
      </c>
      <c r="J96" s="428">
        <f t="shared" si="1"/>
        <v>0</v>
      </c>
      <c r="K96" s="444">
        <f>'2022'!EH84</f>
        <v>0</v>
      </c>
      <c r="L96" s="444"/>
      <c r="M96" s="444"/>
      <c r="N96" s="444"/>
      <c r="O96" s="444"/>
    </row>
    <row r="97" spans="1:15" ht="53.25" customHeight="1" x14ac:dyDescent="0.2">
      <c r="A97" s="437">
        <v>71</v>
      </c>
      <c r="B97" s="458" t="s">
        <v>309</v>
      </c>
      <c r="C97" s="442">
        <f>'2022'!B85</f>
        <v>78.599999999999994</v>
      </c>
      <c r="D97" s="443">
        <f>'2022'!DY85</f>
        <v>0</v>
      </c>
      <c r="E97" s="443">
        <f>'2022'!DZ85</f>
        <v>0</v>
      </c>
      <c r="F97" s="443">
        <f>'2022'!EA85</f>
        <v>0</v>
      </c>
      <c r="G97" s="442">
        <f>'2022'!EB85</f>
        <v>0</v>
      </c>
      <c r="H97" s="442">
        <f>'2022'!EC85</f>
        <v>0</v>
      </c>
      <c r="I97" s="442">
        <f>'2022'!ED85</f>
        <v>0</v>
      </c>
      <c r="J97" s="428">
        <f t="shared" si="1"/>
        <v>0</v>
      </c>
      <c r="K97" s="444">
        <f>'2022'!EH85</f>
        <v>0</v>
      </c>
      <c r="L97" s="444"/>
      <c r="M97" s="444"/>
      <c r="N97" s="444"/>
      <c r="O97" s="444"/>
    </row>
    <row r="98" spans="1:15" ht="48" customHeight="1" x14ac:dyDescent="0.2">
      <c r="A98" s="437">
        <v>72</v>
      </c>
      <c r="B98" s="458" t="s">
        <v>310</v>
      </c>
      <c r="C98" s="442">
        <f>'2022'!B86</f>
        <v>167.2</v>
      </c>
      <c r="D98" s="443">
        <f>'2022'!DY86</f>
        <v>0</v>
      </c>
      <c r="E98" s="443">
        <f>'2022'!DZ86</f>
        <v>0</v>
      </c>
      <c r="F98" s="443">
        <f>'2022'!EA86</f>
        <v>0</v>
      </c>
      <c r="G98" s="442">
        <f>'2022'!EB86</f>
        <v>0</v>
      </c>
      <c r="H98" s="442">
        <f>'2022'!EC86</f>
        <v>0</v>
      </c>
      <c r="I98" s="442">
        <f>'2022'!ED86</f>
        <v>0</v>
      </c>
      <c r="J98" s="428">
        <f t="shared" si="1"/>
        <v>0</v>
      </c>
      <c r="K98" s="444">
        <f>'2022'!EH86</f>
        <v>0</v>
      </c>
      <c r="L98" s="444"/>
      <c r="M98" s="444"/>
      <c r="N98" s="444"/>
      <c r="O98" s="444"/>
    </row>
    <row r="99" spans="1:15" ht="31.5" x14ac:dyDescent="0.2">
      <c r="A99" s="437">
        <v>73</v>
      </c>
      <c r="B99" s="458" t="s">
        <v>115</v>
      </c>
      <c r="C99" s="442">
        <f>'2022'!B87</f>
        <v>40.045999999999999</v>
      </c>
      <c r="D99" s="443">
        <f>'2022'!DY87</f>
        <v>0</v>
      </c>
      <c r="E99" s="443">
        <f>'2022'!DZ87</f>
        <v>0</v>
      </c>
      <c r="F99" s="443">
        <f>'2022'!EA87</f>
        <v>0</v>
      </c>
      <c r="G99" s="442">
        <f>'2022'!EB87</f>
        <v>0</v>
      </c>
      <c r="H99" s="442">
        <f>'2022'!EC87</f>
        <v>0</v>
      </c>
      <c r="I99" s="442">
        <f>'2022'!ED87</f>
        <v>0</v>
      </c>
      <c r="J99" s="428">
        <f t="shared" si="1"/>
        <v>0</v>
      </c>
      <c r="K99" s="444">
        <f>'2022'!EH87</f>
        <v>0</v>
      </c>
      <c r="L99" s="444"/>
      <c r="M99" s="444"/>
      <c r="N99" s="444"/>
      <c r="O99" s="444"/>
    </row>
    <row r="100" spans="1:15" ht="36" customHeight="1" x14ac:dyDescent="0.2">
      <c r="A100" s="437">
        <v>74</v>
      </c>
      <c r="B100" s="458" t="s">
        <v>110</v>
      </c>
      <c r="C100" s="442">
        <f>'2022'!B88</f>
        <v>83.5</v>
      </c>
      <c r="D100" s="443">
        <f>'2022'!DY88</f>
        <v>0</v>
      </c>
      <c r="E100" s="443">
        <f>'2022'!DZ88</f>
        <v>0</v>
      </c>
      <c r="F100" s="443">
        <f>'2022'!EA88</f>
        <v>0</v>
      </c>
      <c r="G100" s="442">
        <f>'2022'!EB88</f>
        <v>0</v>
      </c>
      <c r="H100" s="442">
        <f>'2022'!EC88</f>
        <v>0</v>
      </c>
      <c r="I100" s="442">
        <f>'2022'!ED88</f>
        <v>0</v>
      </c>
      <c r="J100" s="428">
        <f t="shared" si="1"/>
        <v>0</v>
      </c>
      <c r="K100" s="444">
        <f>'2022'!EH88</f>
        <v>0</v>
      </c>
      <c r="L100" s="444"/>
      <c r="M100" s="444"/>
      <c r="N100" s="444"/>
      <c r="O100" s="444"/>
    </row>
    <row r="101" spans="1:15" ht="31.5" customHeight="1" x14ac:dyDescent="0.2">
      <c r="A101" s="437">
        <v>75</v>
      </c>
      <c r="B101" s="458" t="s">
        <v>114</v>
      </c>
      <c r="C101" s="442">
        <f>'2022'!B89</f>
        <v>37.700000000000003</v>
      </c>
      <c r="D101" s="443">
        <f>'2022'!DY89</f>
        <v>0</v>
      </c>
      <c r="E101" s="443">
        <f>'2022'!DZ89</f>
        <v>0</v>
      </c>
      <c r="F101" s="443">
        <f>'2022'!EA89</f>
        <v>0</v>
      </c>
      <c r="G101" s="442">
        <f>'2022'!EB89</f>
        <v>0</v>
      </c>
      <c r="H101" s="442">
        <f>'2022'!EC89</f>
        <v>0</v>
      </c>
      <c r="I101" s="442">
        <f>'2022'!ED89</f>
        <v>0</v>
      </c>
      <c r="J101" s="428">
        <f t="shared" si="1"/>
        <v>0</v>
      </c>
      <c r="K101" s="444">
        <f>'2022'!EH89</f>
        <v>0</v>
      </c>
      <c r="L101" s="444"/>
      <c r="M101" s="444"/>
      <c r="N101" s="444"/>
      <c r="O101" s="444"/>
    </row>
    <row r="102" spans="1:15" ht="30.75" customHeight="1" x14ac:dyDescent="0.2">
      <c r="A102" s="437">
        <v>76</v>
      </c>
      <c r="B102" s="462" t="s">
        <v>293</v>
      </c>
      <c r="C102" s="442">
        <f>'2022'!B90</f>
        <v>0</v>
      </c>
      <c r="D102" s="443">
        <f>'2022'!DY90</f>
        <v>0</v>
      </c>
      <c r="E102" s="443">
        <f>'2022'!DZ90</f>
        <v>0</v>
      </c>
      <c r="F102" s="443">
        <f>'2022'!EA90</f>
        <v>0</v>
      </c>
      <c r="G102" s="442">
        <f>'2022'!EB90</f>
        <v>0</v>
      </c>
      <c r="H102" s="442">
        <f>'2022'!EC90</f>
        <v>0</v>
      </c>
      <c r="I102" s="442">
        <f>'2022'!ED90</f>
        <v>0</v>
      </c>
      <c r="J102" s="428">
        <f t="shared" si="1"/>
        <v>0</v>
      </c>
      <c r="K102" s="444">
        <f>'2022'!EH90</f>
        <v>0</v>
      </c>
      <c r="L102" s="444"/>
      <c r="M102" s="444"/>
      <c r="N102" s="444"/>
      <c r="O102" s="444"/>
    </row>
    <row r="103" spans="1:15" ht="17.25" customHeight="1" x14ac:dyDescent="0.2">
      <c r="A103" s="438"/>
      <c r="B103" s="89" t="s">
        <v>119</v>
      </c>
      <c r="C103" s="447"/>
      <c r="D103" s="446"/>
      <c r="E103" s="446"/>
      <c r="F103" s="446"/>
      <c r="G103" s="447"/>
      <c r="H103" s="447"/>
      <c r="I103" s="447"/>
      <c r="J103" s="460"/>
      <c r="K103" s="457"/>
      <c r="L103" s="439"/>
      <c r="M103" s="439"/>
      <c r="N103" s="439"/>
      <c r="O103" s="463"/>
    </row>
    <row r="104" spans="1:15" ht="35.25" customHeight="1" x14ac:dyDescent="0.2">
      <c r="A104" s="437">
        <v>77</v>
      </c>
      <c r="B104" s="458" t="s">
        <v>126</v>
      </c>
      <c r="C104" s="442">
        <f>'2022'!B92</f>
        <v>1493.6</v>
      </c>
      <c r="D104" s="443">
        <f>'2022'!DY92</f>
        <v>0</v>
      </c>
      <c r="E104" s="443">
        <f>'2022'!DZ92</f>
        <v>0</v>
      </c>
      <c r="F104" s="443">
        <f>'2022'!EA92</f>
        <v>0</v>
      </c>
      <c r="G104" s="442">
        <f>'2022'!EB92</f>
        <v>0</v>
      </c>
      <c r="H104" s="442">
        <f>'2022'!EC92</f>
        <v>0</v>
      </c>
      <c r="I104" s="442">
        <f>'2022'!ED92</f>
        <v>0</v>
      </c>
      <c r="J104" s="428">
        <f t="shared" ref="J104:J167" si="2">IF(K104&gt;0,K104/F104*100,0)</f>
        <v>0</v>
      </c>
      <c r="K104" s="444">
        <f>'2022'!EH92</f>
        <v>0</v>
      </c>
      <c r="L104" s="444"/>
      <c r="M104" s="444"/>
      <c r="N104" s="444"/>
      <c r="O104" s="444"/>
    </row>
    <row r="105" spans="1:15" ht="35.25" customHeight="1" x14ac:dyDescent="0.2">
      <c r="A105" s="437">
        <v>78</v>
      </c>
      <c r="B105" s="119" t="s">
        <v>430</v>
      </c>
      <c r="C105" s="442">
        <f>'2022'!B93</f>
        <v>438.7</v>
      </c>
      <c r="D105" s="688">
        <f>'2022'!DY93</f>
        <v>0</v>
      </c>
      <c r="E105" s="688">
        <f>'2022'!DZ93</f>
        <v>0</v>
      </c>
      <c r="F105" s="443">
        <f>'2022'!EA93</f>
        <v>0</v>
      </c>
      <c r="G105" s="690">
        <f>'2022'!EB93</f>
        <v>0</v>
      </c>
      <c r="H105" s="690">
        <f>'2022'!EC93</f>
        <v>0</v>
      </c>
      <c r="I105" s="442">
        <f>'2022'!ED93</f>
        <v>0</v>
      </c>
      <c r="J105" s="428">
        <f t="shared" si="2"/>
        <v>0</v>
      </c>
      <c r="K105" s="444">
        <f>'2022'!EH93</f>
        <v>0</v>
      </c>
      <c r="L105" s="444"/>
      <c r="M105" s="444"/>
      <c r="N105" s="444"/>
      <c r="O105" s="444"/>
    </row>
    <row r="106" spans="1:15" ht="35.25" customHeight="1" x14ac:dyDescent="0.2">
      <c r="A106" s="437">
        <v>79</v>
      </c>
      <c r="B106" s="119" t="s">
        <v>431</v>
      </c>
      <c r="C106" s="442">
        <f>'2022'!B94</f>
        <v>537.20000000000005</v>
      </c>
      <c r="D106" s="692"/>
      <c r="E106" s="692"/>
      <c r="F106" s="443">
        <f>'2022'!EA94</f>
        <v>0</v>
      </c>
      <c r="G106" s="693"/>
      <c r="H106" s="693"/>
      <c r="I106" s="442">
        <f>'2022'!ED94</f>
        <v>0</v>
      </c>
      <c r="J106" s="428">
        <f t="shared" si="2"/>
        <v>0</v>
      </c>
      <c r="K106" s="444">
        <f>'2022'!EH94</f>
        <v>0</v>
      </c>
      <c r="L106" s="444"/>
      <c r="M106" s="444"/>
      <c r="N106" s="444"/>
      <c r="O106" s="444"/>
    </row>
    <row r="107" spans="1:15" ht="35.25" customHeight="1" x14ac:dyDescent="0.2">
      <c r="A107" s="437">
        <v>80</v>
      </c>
      <c r="B107" s="119" t="s">
        <v>432</v>
      </c>
      <c r="C107" s="442">
        <f>'2022'!B95</f>
        <v>140</v>
      </c>
      <c r="D107" s="692"/>
      <c r="E107" s="692"/>
      <c r="F107" s="443">
        <f>'2022'!EA95</f>
        <v>0</v>
      </c>
      <c r="G107" s="693"/>
      <c r="H107" s="693"/>
      <c r="I107" s="442">
        <f>'2022'!ED95</f>
        <v>0</v>
      </c>
      <c r="J107" s="428">
        <f t="shared" si="2"/>
        <v>0</v>
      </c>
      <c r="K107" s="444">
        <f>'2022'!EH95</f>
        <v>0</v>
      </c>
      <c r="L107" s="444"/>
      <c r="M107" s="444"/>
      <c r="N107" s="444"/>
      <c r="O107" s="444"/>
    </row>
    <row r="108" spans="1:15" ht="35.25" customHeight="1" x14ac:dyDescent="0.2">
      <c r="A108" s="437">
        <v>81</v>
      </c>
      <c r="B108" s="119" t="s">
        <v>433</v>
      </c>
      <c r="C108" s="442">
        <f>'2022'!B96</f>
        <v>1100</v>
      </c>
      <c r="D108" s="692"/>
      <c r="E108" s="692"/>
      <c r="F108" s="443">
        <f>'2022'!EA96</f>
        <v>0</v>
      </c>
      <c r="G108" s="693"/>
      <c r="H108" s="693"/>
      <c r="I108" s="442">
        <f>'2022'!ED96</f>
        <v>0</v>
      </c>
      <c r="J108" s="428">
        <f t="shared" si="2"/>
        <v>0</v>
      </c>
      <c r="K108" s="444">
        <f>'2022'!EH96</f>
        <v>0</v>
      </c>
      <c r="L108" s="444"/>
      <c r="M108" s="444"/>
      <c r="N108" s="444"/>
      <c r="O108" s="444"/>
    </row>
    <row r="109" spans="1:15" ht="35.25" customHeight="1" x14ac:dyDescent="0.2">
      <c r="A109" s="437">
        <v>82</v>
      </c>
      <c r="B109" s="119" t="s">
        <v>434</v>
      </c>
      <c r="C109" s="442">
        <f>'2022'!B97</f>
        <v>310.89999999999998</v>
      </c>
      <c r="D109" s="692"/>
      <c r="E109" s="692"/>
      <c r="F109" s="443">
        <f>'2022'!EA97</f>
        <v>0</v>
      </c>
      <c r="G109" s="693"/>
      <c r="H109" s="693"/>
      <c r="I109" s="442">
        <f>'2022'!ED97</f>
        <v>0</v>
      </c>
      <c r="J109" s="428">
        <f t="shared" si="2"/>
        <v>0</v>
      </c>
      <c r="K109" s="444">
        <f>'2022'!EH97</f>
        <v>0</v>
      </c>
      <c r="L109" s="444"/>
      <c r="M109" s="444"/>
      <c r="N109" s="444"/>
      <c r="O109" s="444"/>
    </row>
    <row r="110" spans="1:15" ht="35.25" customHeight="1" x14ac:dyDescent="0.2">
      <c r="A110" s="437">
        <v>83</v>
      </c>
      <c r="B110" s="119" t="s">
        <v>435</v>
      </c>
      <c r="C110" s="442">
        <f>'2022'!B98</f>
        <v>75.2</v>
      </c>
      <c r="D110" s="689"/>
      <c r="E110" s="689"/>
      <c r="F110" s="443">
        <f>'2022'!EA98</f>
        <v>0</v>
      </c>
      <c r="G110" s="691"/>
      <c r="H110" s="691"/>
      <c r="I110" s="442">
        <f>'2022'!ED98</f>
        <v>0</v>
      </c>
      <c r="J110" s="428">
        <f t="shared" si="2"/>
        <v>0</v>
      </c>
      <c r="K110" s="444">
        <f>'2022'!EH98</f>
        <v>0</v>
      </c>
      <c r="L110" s="444"/>
      <c r="M110" s="444"/>
      <c r="N110" s="444"/>
      <c r="O110" s="444"/>
    </row>
    <row r="111" spans="1:15" ht="35.25" customHeight="1" x14ac:dyDescent="0.2">
      <c r="A111" s="437">
        <v>84</v>
      </c>
      <c r="B111" s="462" t="s">
        <v>293</v>
      </c>
      <c r="C111" s="442">
        <f>'2022'!B99</f>
        <v>0</v>
      </c>
      <c r="D111" s="443">
        <f>'2022'!DY99</f>
        <v>0</v>
      </c>
      <c r="E111" s="443">
        <f>'2022'!DZ99</f>
        <v>0</v>
      </c>
      <c r="F111" s="443">
        <f>'2022'!EA99</f>
        <v>0</v>
      </c>
      <c r="G111" s="442">
        <f>'2022'!EB99</f>
        <v>0</v>
      </c>
      <c r="H111" s="442">
        <f>'2022'!EC99</f>
        <v>0</v>
      </c>
      <c r="I111" s="442">
        <f>'2022'!ED99</f>
        <v>0</v>
      </c>
      <c r="J111" s="428">
        <f t="shared" si="2"/>
        <v>0</v>
      </c>
      <c r="K111" s="444">
        <f>'2022'!EH99</f>
        <v>0</v>
      </c>
      <c r="L111" s="444"/>
      <c r="M111" s="444"/>
      <c r="N111" s="444"/>
      <c r="O111" s="444"/>
    </row>
    <row r="112" spans="1:15" ht="17.25" customHeight="1" x14ac:dyDescent="0.2">
      <c r="A112" s="438"/>
      <c r="B112" s="89" t="s">
        <v>127</v>
      </c>
      <c r="C112" s="447"/>
      <c r="D112" s="446"/>
      <c r="E112" s="446"/>
      <c r="F112" s="446"/>
      <c r="G112" s="447"/>
      <c r="H112" s="447"/>
      <c r="I112" s="447"/>
      <c r="J112" s="460"/>
      <c r="K112" s="457"/>
      <c r="L112" s="439"/>
      <c r="M112" s="439"/>
      <c r="N112" s="439"/>
      <c r="O112" s="463"/>
    </row>
    <row r="113" spans="1:15" ht="31.5" x14ac:dyDescent="0.2">
      <c r="A113" s="437">
        <v>85</v>
      </c>
      <c r="B113" s="458" t="s">
        <v>129</v>
      </c>
      <c r="C113" s="442">
        <f>'2022'!B101</f>
        <v>384.8</v>
      </c>
      <c r="D113" s="443">
        <f>'2022'!DY101</f>
        <v>550</v>
      </c>
      <c r="E113" s="443">
        <f>'2022'!DZ101</f>
        <v>610</v>
      </c>
      <c r="F113" s="443">
        <f>'2022'!EA101</f>
        <v>654</v>
      </c>
      <c r="G113" s="442">
        <f>'2022'!EB101</f>
        <v>1.4717290000000001</v>
      </c>
      <c r="H113" s="442">
        <f>'2022'!EC101</f>
        <v>1.5853630000000001</v>
      </c>
      <c r="I113" s="442">
        <f>'2022'!ED101</f>
        <v>1.6995841995841996</v>
      </c>
      <c r="J113" s="428">
        <f t="shared" si="2"/>
        <v>9.9388379204892967</v>
      </c>
      <c r="K113" s="444">
        <f>'2022'!EH101</f>
        <v>65</v>
      </c>
      <c r="L113" s="444"/>
      <c r="M113" s="444"/>
      <c r="N113" s="444"/>
      <c r="O113" s="444"/>
    </row>
    <row r="114" spans="1:15" ht="51.75" customHeight="1" x14ac:dyDescent="0.2">
      <c r="A114" s="437">
        <v>86</v>
      </c>
      <c r="B114" s="465" t="s">
        <v>128</v>
      </c>
      <c r="C114" s="452">
        <f>'2022'!B102</f>
        <v>396.2</v>
      </c>
      <c r="D114" s="451">
        <f>'2022'!DY102</f>
        <v>300</v>
      </c>
      <c r="E114" s="451">
        <f>'2022'!DZ102</f>
        <v>453</v>
      </c>
      <c r="F114" s="451">
        <f>'2022'!EA102</f>
        <v>211</v>
      </c>
      <c r="G114" s="452">
        <f>'2022'!EB102</f>
        <v>0.75112699999999999</v>
      </c>
      <c r="H114" s="452">
        <f>'2022'!EC102</f>
        <v>1.135623</v>
      </c>
      <c r="I114" s="452">
        <f>'2022'!ED102</f>
        <v>0.53255931347804142</v>
      </c>
      <c r="J114" s="428">
        <f t="shared" si="2"/>
        <v>9.9526066350710902</v>
      </c>
      <c r="K114" s="467">
        <f>'2022'!EH102</f>
        <v>21</v>
      </c>
      <c r="L114" s="444"/>
      <c r="M114" s="444"/>
      <c r="N114" s="444"/>
      <c r="O114" s="444"/>
    </row>
    <row r="115" spans="1:15" ht="17.25" customHeight="1" x14ac:dyDescent="0.2">
      <c r="A115" s="438"/>
      <c r="B115" s="89" t="s">
        <v>130</v>
      </c>
      <c r="C115" s="447"/>
      <c r="D115" s="446"/>
      <c r="E115" s="446"/>
      <c r="F115" s="446"/>
      <c r="G115" s="447"/>
      <c r="H115" s="447"/>
      <c r="I115" s="447"/>
      <c r="J115" s="460"/>
      <c r="K115" s="457"/>
      <c r="L115" s="439"/>
      <c r="M115" s="439"/>
      <c r="N115" s="439"/>
      <c r="O115" s="463"/>
    </row>
    <row r="116" spans="1:15" ht="45.75" customHeight="1" x14ac:dyDescent="0.2">
      <c r="A116" s="437">
        <v>87</v>
      </c>
      <c r="B116" s="469" t="s">
        <v>134</v>
      </c>
      <c r="C116" s="454">
        <f>'2022'!B104</f>
        <v>597.84699999999998</v>
      </c>
      <c r="D116" s="453">
        <f>'2022'!DY104</f>
        <v>0</v>
      </c>
      <c r="E116" s="453">
        <f>'2022'!DZ104</f>
        <v>0</v>
      </c>
      <c r="F116" s="453">
        <f>'2022'!EA104</f>
        <v>0</v>
      </c>
      <c r="G116" s="454">
        <f>'2022'!EB104</f>
        <v>0</v>
      </c>
      <c r="H116" s="454">
        <f>'2022'!EC104</f>
        <v>0</v>
      </c>
      <c r="I116" s="454">
        <f>'2022'!ED104</f>
        <v>0</v>
      </c>
      <c r="J116" s="428">
        <f t="shared" si="2"/>
        <v>0</v>
      </c>
      <c r="K116" s="471">
        <f>'2022'!EH104</f>
        <v>0</v>
      </c>
      <c r="L116" s="444"/>
      <c r="M116" s="444"/>
      <c r="N116" s="444"/>
      <c r="O116" s="444"/>
    </row>
    <row r="117" spans="1:15" ht="62.25" customHeight="1" x14ac:dyDescent="0.2">
      <c r="A117" s="437">
        <v>88</v>
      </c>
      <c r="B117" s="116" t="s">
        <v>436</v>
      </c>
      <c r="C117" s="454">
        <f>'2022'!B105</f>
        <v>84.5</v>
      </c>
      <c r="D117" s="688">
        <f>'2022'!DY105</f>
        <v>0</v>
      </c>
      <c r="E117" s="688">
        <f>'2022'!DZ105</f>
        <v>0</v>
      </c>
      <c r="F117" s="453">
        <f>'2022'!EA105</f>
        <v>0</v>
      </c>
      <c r="G117" s="690">
        <f>'2022'!EB105</f>
        <v>0</v>
      </c>
      <c r="H117" s="690">
        <f>'2022'!EC105</f>
        <v>0</v>
      </c>
      <c r="I117" s="454">
        <f>'2022'!ED105</f>
        <v>0</v>
      </c>
      <c r="J117" s="428">
        <f t="shared" si="2"/>
        <v>0</v>
      </c>
      <c r="K117" s="471">
        <f>'2022'!EH105</f>
        <v>0</v>
      </c>
      <c r="L117" s="444"/>
      <c r="M117" s="444"/>
      <c r="N117" s="444"/>
      <c r="O117" s="444"/>
    </row>
    <row r="118" spans="1:15" ht="68.25" customHeight="1" x14ac:dyDescent="0.2">
      <c r="A118" s="437">
        <v>89</v>
      </c>
      <c r="B118" s="116" t="s">
        <v>437</v>
      </c>
      <c r="C118" s="454">
        <f>'2022'!B106</f>
        <v>70</v>
      </c>
      <c r="D118" s="692"/>
      <c r="E118" s="692"/>
      <c r="F118" s="453">
        <f>'2022'!EA106</f>
        <v>0</v>
      </c>
      <c r="G118" s="693"/>
      <c r="H118" s="693"/>
      <c r="I118" s="454">
        <f>'2022'!ED106</f>
        <v>0</v>
      </c>
      <c r="J118" s="428">
        <f t="shared" si="2"/>
        <v>0</v>
      </c>
      <c r="K118" s="471">
        <f>'2022'!EH106</f>
        <v>0</v>
      </c>
      <c r="L118" s="444"/>
      <c r="M118" s="444"/>
      <c r="N118" s="444"/>
      <c r="O118" s="444"/>
    </row>
    <row r="119" spans="1:15" ht="69.75" customHeight="1" x14ac:dyDescent="0.2">
      <c r="A119" s="437">
        <v>90</v>
      </c>
      <c r="B119" s="116" t="s">
        <v>438</v>
      </c>
      <c r="C119" s="442">
        <f>'2022'!B107</f>
        <v>247.5</v>
      </c>
      <c r="D119" s="689"/>
      <c r="E119" s="689"/>
      <c r="F119" s="443">
        <f>'2022'!EA107</f>
        <v>0</v>
      </c>
      <c r="G119" s="691"/>
      <c r="H119" s="691"/>
      <c r="I119" s="442">
        <f>'2022'!ED107</f>
        <v>0</v>
      </c>
      <c r="J119" s="428">
        <f t="shared" si="2"/>
        <v>0</v>
      </c>
      <c r="K119" s="444">
        <f>'2022'!EH107</f>
        <v>0</v>
      </c>
      <c r="L119" s="444"/>
      <c r="M119" s="444"/>
      <c r="N119" s="444"/>
      <c r="O119" s="444"/>
    </row>
    <row r="120" spans="1:15" ht="38.25" customHeight="1" x14ac:dyDescent="0.2">
      <c r="A120" s="437">
        <v>91</v>
      </c>
      <c r="B120" s="116" t="s">
        <v>439</v>
      </c>
      <c r="C120" s="442">
        <f>'2022'!B108</f>
        <v>564.6</v>
      </c>
      <c r="D120" s="688">
        <f>'2022'!DY108</f>
        <v>0</v>
      </c>
      <c r="E120" s="688">
        <f>'2022'!DZ108</f>
        <v>0</v>
      </c>
      <c r="F120" s="443">
        <f>'2022'!EA108</f>
        <v>0</v>
      </c>
      <c r="G120" s="690">
        <f>'2022'!EB108</f>
        <v>0</v>
      </c>
      <c r="H120" s="690">
        <f>'2022'!EC108</f>
        <v>0</v>
      </c>
      <c r="I120" s="442">
        <f>'2022'!ED108</f>
        <v>0</v>
      </c>
      <c r="J120" s="428">
        <f t="shared" si="2"/>
        <v>0</v>
      </c>
      <c r="K120" s="444">
        <f>'2022'!EH108</f>
        <v>0</v>
      </c>
      <c r="L120" s="444"/>
      <c r="M120" s="444"/>
      <c r="N120" s="444"/>
      <c r="O120" s="444"/>
    </row>
    <row r="121" spans="1:15" ht="38.25" customHeight="1" x14ac:dyDescent="0.2">
      <c r="A121" s="437">
        <v>92</v>
      </c>
      <c r="B121" s="116" t="s">
        <v>440</v>
      </c>
      <c r="C121" s="461">
        <f>'2022'!B109</f>
        <v>2437.1999999999998</v>
      </c>
      <c r="D121" s="689"/>
      <c r="E121" s="689"/>
      <c r="F121" s="443">
        <f>'2022'!EA109</f>
        <v>0</v>
      </c>
      <c r="G121" s="691"/>
      <c r="H121" s="691"/>
      <c r="I121" s="442">
        <f>'2022'!ED109</f>
        <v>0</v>
      </c>
      <c r="J121" s="428">
        <f t="shared" si="2"/>
        <v>0</v>
      </c>
      <c r="K121" s="444">
        <f>'2022'!EH109</f>
        <v>0</v>
      </c>
      <c r="L121" s="444"/>
      <c r="M121" s="444"/>
      <c r="N121" s="444"/>
      <c r="O121" s="444"/>
    </row>
    <row r="122" spans="1:15" ht="17.25" customHeight="1" x14ac:dyDescent="0.2">
      <c r="A122" s="438"/>
      <c r="B122" s="89" t="s">
        <v>137</v>
      </c>
      <c r="C122" s="447"/>
      <c r="D122" s="446"/>
      <c r="E122" s="446"/>
      <c r="F122" s="446"/>
      <c r="G122" s="447"/>
      <c r="H122" s="447"/>
      <c r="I122" s="447"/>
      <c r="J122" s="460"/>
      <c r="K122" s="457"/>
      <c r="L122" s="439"/>
      <c r="M122" s="439"/>
      <c r="N122" s="439"/>
      <c r="O122" s="463"/>
    </row>
    <row r="123" spans="1:15" ht="50.25" customHeight="1" x14ac:dyDescent="0.2">
      <c r="A123" s="438">
        <v>93</v>
      </c>
      <c r="B123" s="126" t="s">
        <v>441</v>
      </c>
      <c r="C123" s="442">
        <f>'2022'!B111</f>
        <v>6.8</v>
      </c>
      <c r="D123" s="688">
        <f>'2022'!DY111</f>
        <v>0</v>
      </c>
      <c r="E123" s="688">
        <f>'2022'!DZ111</f>
        <v>0</v>
      </c>
      <c r="F123" s="443">
        <f>'2022'!EA111</f>
        <v>0</v>
      </c>
      <c r="G123" s="690">
        <f>'2022'!EB111</f>
        <v>0</v>
      </c>
      <c r="H123" s="690">
        <f>'2022'!EC111</f>
        <v>0</v>
      </c>
      <c r="I123" s="442">
        <f>'2022'!ED111</f>
        <v>0</v>
      </c>
      <c r="J123" s="428">
        <f t="shared" si="2"/>
        <v>0</v>
      </c>
      <c r="K123" s="444">
        <f>'2022'!EH111</f>
        <v>0</v>
      </c>
      <c r="L123" s="455"/>
      <c r="M123" s="455"/>
      <c r="N123" s="455"/>
      <c r="O123" s="455"/>
    </row>
    <row r="124" spans="1:15" ht="47.25" x14ac:dyDescent="0.2">
      <c r="A124" s="437">
        <v>94</v>
      </c>
      <c r="B124" s="118" t="s">
        <v>442</v>
      </c>
      <c r="C124" s="461">
        <f>'2022'!B112</f>
        <v>166.57499999999999</v>
      </c>
      <c r="D124" s="689"/>
      <c r="E124" s="689"/>
      <c r="F124" s="443">
        <f>'2022'!EA112</f>
        <v>0</v>
      </c>
      <c r="G124" s="691"/>
      <c r="H124" s="691"/>
      <c r="I124" s="442">
        <f>'2022'!ED112</f>
        <v>0</v>
      </c>
      <c r="J124" s="428">
        <f t="shared" si="2"/>
        <v>0</v>
      </c>
      <c r="K124" s="444">
        <f>'2022'!EH112</f>
        <v>0</v>
      </c>
      <c r="L124" s="444"/>
      <c r="M124" s="444"/>
      <c r="N124" s="444"/>
      <c r="O124" s="444"/>
    </row>
    <row r="125" spans="1:15" ht="63" x14ac:dyDescent="0.2">
      <c r="A125" s="438">
        <v>95</v>
      </c>
      <c r="B125" s="458" t="s">
        <v>315</v>
      </c>
      <c r="C125" s="461">
        <f>'2022'!B113</f>
        <v>1572.825</v>
      </c>
      <c r="D125" s="443">
        <f>'2022'!DY113</f>
        <v>0</v>
      </c>
      <c r="E125" s="443">
        <f>'2022'!DZ113</f>
        <v>0</v>
      </c>
      <c r="F125" s="443">
        <f>'2022'!EA113</f>
        <v>0</v>
      </c>
      <c r="G125" s="442">
        <f>'2022'!EB113</f>
        <v>0</v>
      </c>
      <c r="H125" s="442">
        <f>'2022'!EC113</f>
        <v>0</v>
      </c>
      <c r="I125" s="442">
        <f>'2022'!ED113</f>
        <v>0</v>
      </c>
      <c r="J125" s="428">
        <f t="shared" si="2"/>
        <v>0</v>
      </c>
      <c r="K125" s="444">
        <f>'2022'!EH113</f>
        <v>0</v>
      </c>
      <c r="L125" s="439"/>
      <c r="M125" s="439"/>
      <c r="N125" s="439"/>
      <c r="O125" s="463"/>
    </row>
    <row r="126" spans="1:15" ht="15.75" x14ac:dyDescent="0.2">
      <c r="A126" s="437"/>
      <c r="B126" s="89" t="s">
        <v>141</v>
      </c>
      <c r="C126" s="447"/>
      <c r="D126" s="446"/>
      <c r="E126" s="446"/>
      <c r="F126" s="446"/>
      <c r="G126" s="447"/>
      <c r="H126" s="447"/>
      <c r="I126" s="447"/>
      <c r="J126" s="428"/>
      <c r="K126" s="457"/>
      <c r="L126" s="444"/>
      <c r="M126" s="444"/>
      <c r="N126" s="444"/>
      <c r="O126" s="444"/>
    </row>
    <row r="127" spans="1:15" ht="51" customHeight="1" x14ac:dyDescent="0.2">
      <c r="A127" s="437">
        <v>96</v>
      </c>
      <c r="B127" s="458" t="s">
        <v>142</v>
      </c>
      <c r="C127" s="442">
        <f>'2022'!B115</f>
        <v>867</v>
      </c>
      <c r="D127" s="443">
        <f>'2022'!DY115</f>
        <v>0</v>
      </c>
      <c r="E127" s="443">
        <f>'2022'!DZ115</f>
        <v>0</v>
      </c>
      <c r="F127" s="443">
        <f>'2022'!EA115</f>
        <v>0</v>
      </c>
      <c r="G127" s="442">
        <f>'2022'!EB115</f>
        <v>0</v>
      </c>
      <c r="H127" s="442">
        <f>'2022'!EC115</f>
        <v>0</v>
      </c>
      <c r="I127" s="442">
        <f>'2022'!ED115</f>
        <v>0</v>
      </c>
      <c r="J127" s="428">
        <f t="shared" si="2"/>
        <v>0</v>
      </c>
      <c r="K127" s="444">
        <f>'2022'!EH115</f>
        <v>0</v>
      </c>
      <c r="L127" s="444"/>
      <c r="M127" s="444"/>
      <c r="N127" s="444"/>
      <c r="O127" s="444"/>
    </row>
    <row r="128" spans="1:15" ht="32.25" customHeight="1" x14ac:dyDescent="0.2">
      <c r="A128" s="437">
        <v>97</v>
      </c>
      <c r="B128" s="458" t="s">
        <v>316</v>
      </c>
      <c r="C128" s="442">
        <f>'2022'!B116</f>
        <v>385.19600000000003</v>
      </c>
      <c r="D128" s="443">
        <f>'2022'!DY116</f>
        <v>0</v>
      </c>
      <c r="E128" s="443">
        <f>'2022'!DZ116</f>
        <v>0</v>
      </c>
      <c r="F128" s="443">
        <f>'2022'!EA116</f>
        <v>0</v>
      </c>
      <c r="G128" s="442">
        <f>'2022'!EB116</f>
        <v>0</v>
      </c>
      <c r="H128" s="442">
        <f>'2022'!EC116</f>
        <v>0</v>
      </c>
      <c r="I128" s="442">
        <f>'2022'!ED116</f>
        <v>0</v>
      </c>
      <c r="J128" s="428">
        <f t="shared" si="2"/>
        <v>0</v>
      </c>
      <c r="K128" s="444">
        <f>'2022'!EH116</f>
        <v>0</v>
      </c>
      <c r="L128" s="444"/>
      <c r="M128" s="444"/>
      <c r="N128" s="444"/>
      <c r="O128" s="444"/>
    </row>
    <row r="129" spans="1:15" ht="32.25" customHeight="1" x14ac:dyDescent="0.2">
      <c r="A129" s="437">
        <v>98</v>
      </c>
      <c r="B129" s="458" t="s">
        <v>317</v>
      </c>
      <c r="C129" s="442">
        <f>'2022'!B117</f>
        <v>163.09700000000001</v>
      </c>
      <c r="D129" s="443">
        <f>'2022'!DY117</f>
        <v>0</v>
      </c>
      <c r="E129" s="443">
        <f>'2022'!DZ117</f>
        <v>0</v>
      </c>
      <c r="F129" s="443">
        <f>'2022'!EA117</f>
        <v>0</v>
      </c>
      <c r="G129" s="442">
        <f>'2022'!EB117</f>
        <v>0</v>
      </c>
      <c r="H129" s="442">
        <f>'2022'!EC117</f>
        <v>0</v>
      </c>
      <c r="I129" s="442">
        <f>'2022'!ED117</f>
        <v>0</v>
      </c>
      <c r="J129" s="428">
        <f t="shared" si="2"/>
        <v>0</v>
      </c>
      <c r="K129" s="444">
        <f>'2022'!EH117</f>
        <v>0</v>
      </c>
      <c r="L129" s="444"/>
      <c r="M129" s="444"/>
      <c r="N129" s="444"/>
      <c r="O129" s="444"/>
    </row>
    <row r="130" spans="1:15" ht="32.25" customHeight="1" x14ac:dyDescent="0.2">
      <c r="A130" s="437">
        <v>99</v>
      </c>
      <c r="B130" s="458" t="s">
        <v>318</v>
      </c>
      <c r="C130" s="442">
        <f>'2022'!B118</f>
        <v>49.08</v>
      </c>
      <c r="D130" s="443">
        <f>'2022'!DY118</f>
        <v>0</v>
      </c>
      <c r="E130" s="443">
        <f>'2022'!DZ118</f>
        <v>0</v>
      </c>
      <c r="F130" s="443">
        <f>'2022'!EA118</f>
        <v>0</v>
      </c>
      <c r="G130" s="442">
        <f>'2022'!EB118</f>
        <v>0</v>
      </c>
      <c r="H130" s="442">
        <f>'2022'!EC118</f>
        <v>0</v>
      </c>
      <c r="I130" s="442">
        <f>'2022'!ED118</f>
        <v>0</v>
      </c>
      <c r="J130" s="428">
        <f t="shared" si="2"/>
        <v>0</v>
      </c>
      <c r="K130" s="444">
        <f>'2022'!EH118</f>
        <v>0</v>
      </c>
      <c r="L130" s="444"/>
      <c r="M130" s="444"/>
      <c r="N130" s="444"/>
      <c r="O130" s="444"/>
    </row>
    <row r="131" spans="1:15" ht="48" customHeight="1" x14ac:dyDescent="0.2">
      <c r="A131" s="437">
        <v>100</v>
      </c>
      <c r="B131" s="458" t="s">
        <v>319</v>
      </c>
      <c r="C131" s="442">
        <f>'2022'!B119</f>
        <v>151.1</v>
      </c>
      <c r="D131" s="443">
        <f>'2022'!DY119</f>
        <v>0</v>
      </c>
      <c r="E131" s="443">
        <f>'2022'!DZ119</f>
        <v>0</v>
      </c>
      <c r="F131" s="443">
        <f>'2022'!EA119</f>
        <v>0</v>
      </c>
      <c r="G131" s="442">
        <f>'2022'!EB119</f>
        <v>0</v>
      </c>
      <c r="H131" s="442">
        <f>'2022'!EC119</f>
        <v>0</v>
      </c>
      <c r="I131" s="442">
        <f>'2022'!ED119</f>
        <v>0</v>
      </c>
      <c r="J131" s="428">
        <f t="shared" si="2"/>
        <v>0</v>
      </c>
      <c r="K131" s="444">
        <f>'2022'!EH119</f>
        <v>0</v>
      </c>
      <c r="L131" s="444"/>
      <c r="M131" s="444"/>
      <c r="N131" s="444"/>
      <c r="O131" s="444"/>
    </row>
    <row r="132" spans="1:15" ht="35.25" customHeight="1" x14ac:dyDescent="0.2">
      <c r="A132" s="437">
        <v>101</v>
      </c>
      <c r="B132" s="458" t="s">
        <v>320</v>
      </c>
      <c r="C132" s="442">
        <f>'2022'!B120</f>
        <v>46.08</v>
      </c>
      <c r="D132" s="443">
        <f>'2022'!DY120</f>
        <v>0</v>
      </c>
      <c r="E132" s="443">
        <f>'2022'!DZ120</f>
        <v>0</v>
      </c>
      <c r="F132" s="443">
        <f>'2022'!EA120</f>
        <v>0</v>
      </c>
      <c r="G132" s="442">
        <f>'2022'!EB120</f>
        <v>0</v>
      </c>
      <c r="H132" s="442">
        <f>'2022'!EC120</f>
        <v>0</v>
      </c>
      <c r="I132" s="442">
        <f>'2022'!ED120</f>
        <v>0</v>
      </c>
      <c r="J132" s="428">
        <f t="shared" si="2"/>
        <v>0</v>
      </c>
      <c r="K132" s="444">
        <f>'2022'!EH120</f>
        <v>0</v>
      </c>
      <c r="L132" s="444"/>
      <c r="M132" s="444"/>
      <c r="N132" s="444"/>
      <c r="O132" s="444"/>
    </row>
    <row r="133" spans="1:15" ht="51" customHeight="1" x14ac:dyDescent="0.2">
      <c r="A133" s="437">
        <v>102</v>
      </c>
      <c r="B133" s="458" t="s">
        <v>321</v>
      </c>
      <c r="C133" s="442">
        <f>'2022'!B121</f>
        <v>2622.1</v>
      </c>
      <c r="D133" s="443">
        <f>'2022'!DY121</f>
        <v>0</v>
      </c>
      <c r="E133" s="443">
        <f>'2022'!DZ121</f>
        <v>0</v>
      </c>
      <c r="F133" s="443">
        <f>'2022'!EA121</f>
        <v>0</v>
      </c>
      <c r="G133" s="442">
        <f>'2022'!EB121</f>
        <v>0</v>
      </c>
      <c r="H133" s="442">
        <f>'2022'!EC121</f>
        <v>0</v>
      </c>
      <c r="I133" s="442">
        <f>'2022'!ED121</f>
        <v>0</v>
      </c>
      <c r="J133" s="428">
        <f t="shared" si="2"/>
        <v>0</v>
      </c>
      <c r="K133" s="444">
        <f>'2022'!EH121</f>
        <v>0</v>
      </c>
      <c r="L133" s="444"/>
      <c r="M133" s="444"/>
      <c r="N133" s="444"/>
      <c r="O133" s="444"/>
    </row>
    <row r="134" spans="1:15" ht="33" customHeight="1" x14ac:dyDescent="0.2">
      <c r="A134" s="437">
        <v>103</v>
      </c>
      <c r="B134" s="458" t="s">
        <v>322</v>
      </c>
      <c r="C134" s="442">
        <f>'2022'!B122</f>
        <v>31.664999999999999</v>
      </c>
      <c r="D134" s="443">
        <f>'2022'!DY122</f>
        <v>0</v>
      </c>
      <c r="E134" s="443">
        <f>'2022'!DZ122</f>
        <v>0</v>
      </c>
      <c r="F134" s="443">
        <f>'2022'!EA122</f>
        <v>0</v>
      </c>
      <c r="G134" s="442">
        <f>'2022'!EB122</f>
        <v>0</v>
      </c>
      <c r="H134" s="442">
        <f>'2022'!EC122</f>
        <v>0</v>
      </c>
      <c r="I134" s="442">
        <f>'2022'!ED122</f>
        <v>0</v>
      </c>
      <c r="J134" s="428">
        <f t="shared" si="2"/>
        <v>0</v>
      </c>
      <c r="K134" s="444">
        <f>'2022'!EH122</f>
        <v>0</v>
      </c>
      <c r="L134" s="444"/>
      <c r="M134" s="444"/>
      <c r="N134" s="444"/>
      <c r="O134" s="444"/>
    </row>
    <row r="135" spans="1:15" ht="31.5" x14ac:dyDescent="0.2">
      <c r="A135" s="438">
        <v>104</v>
      </c>
      <c r="B135" s="458" t="s">
        <v>145</v>
      </c>
      <c r="C135" s="442">
        <f>'2022'!B123</f>
        <v>42</v>
      </c>
      <c r="D135" s="443">
        <f>'2022'!DY123</f>
        <v>0</v>
      </c>
      <c r="E135" s="443">
        <f>'2022'!DZ123</f>
        <v>0</v>
      </c>
      <c r="F135" s="443">
        <f>'2022'!EA123</f>
        <v>0</v>
      </c>
      <c r="G135" s="442">
        <f>'2022'!EB123</f>
        <v>0</v>
      </c>
      <c r="H135" s="442">
        <f>'2022'!EC123</f>
        <v>0</v>
      </c>
      <c r="I135" s="442">
        <f>'2022'!ED123</f>
        <v>0</v>
      </c>
      <c r="J135" s="428">
        <f t="shared" si="2"/>
        <v>0</v>
      </c>
      <c r="K135" s="444">
        <f>'2022'!EH123</f>
        <v>0</v>
      </c>
      <c r="L135" s="439"/>
      <c r="M135" s="439"/>
      <c r="N135" s="439"/>
      <c r="O135" s="463"/>
    </row>
    <row r="136" spans="1:15" ht="67.5" customHeight="1" x14ac:dyDescent="0.2">
      <c r="A136" s="437">
        <v>105</v>
      </c>
      <c r="B136" s="456" t="s">
        <v>293</v>
      </c>
      <c r="C136" s="442">
        <f>'2022'!B124</f>
        <v>0</v>
      </c>
      <c r="D136" s="443">
        <f>'2022'!DY124</f>
        <v>0</v>
      </c>
      <c r="E136" s="443">
        <f>'2022'!DZ124</f>
        <v>0</v>
      </c>
      <c r="F136" s="443">
        <f>'2022'!EA124</f>
        <v>0</v>
      </c>
      <c r="G136" s="442">
        <f>'2022'!EB124</f>
        <v>0</v>
      </c>
      <c r="H136" s="442">
        <f>'2022'!EC124</f>
        <v>0</v>
      </c>
      <c r="I136" s="442">
        <f>'2022'!ED124</f>
        <v>0</v>
      </c>
      <c r="J136" s="428">
        <f t="shared" si="2"/>
        <v>0</v>
      </c>
      <c r="K136" s="444">
        <f>'2022'!EH124</f>
        <v>0</v>
      </c>
      <c r="L136" s="444"/>
      <c r="M136" s="444"/>
      <c r="N136" s="444"/>
      <c r="O136" s="444"/>
    </row>
    <row r="137" spans="1:15" ht="15.75" x14ac:dyDescent="0.2">
      <c r="A137" s="437"/>
      <c r="B137" s="89" t="s">
        <v>153</v>
      </c>
      <c r="C137" s="447"/>
      <c r="D137" s="446"/>
      <c r="E137" s="446"/>
      <c r="F137" s="446"/>
      <c r="G137" s="447"/>
      <c r="H137" s="447"/>
      <c r="I137" s="447"/>
      <c r="J137" s="428"/>
      <c r="K137" s="457"/>
      <c r="L137" s="444"/>
      <c r="M137" s="444"/>
      <c r="N137" s="444"/>
      <c r="O137" s="444"/>
    </row>
    <row r="138" spans="1:15" ht="64.5" customHeight="1" x14ac:dyDescent="0.2">
      <c r="A138" s="437">
        <v>106</v>
      </c>
      <c r="B138" s="458" t="s">
        <v>168</v>
      </c>
      <c r="C138" s="442">
        <f>'2022'!B126</f>
        <v>34.731000000000002</v>
      </c>
      <c r="D138" s="443">
        <f>'2022'!DY126</f>
        <v>0</v>
      </c>
      <c r="E138" s="443">
        <f>'2022'!DZ126</f>
        <v>0</v>
      </c>
      <c r="F138" s="443">
        <f>'2022'!EA126</f>
        <v>0</v>
      </c>
      <c r="G138" s="442">
        <f>'2022'!EB126</f>
        <v>0</v>
      </c>
      <c r="H138" s="442">
        <f>'2022'!EC126</f>
        <v>0</v>
      </c>
      <c r="I138" s="442">
        <f>'2022'!ED126</f>
        <v>0</v>
      </c>
      <c r="J138" s="428">
        <f t="shared" si="2"/>
        <v>0</v>
      </c>
      <c r="K138" s="444">
        <f>'2022'!EH126</f>
        <v>0</v>
      </c>
      <c r="L138" s="444"/>
      <c r="M138" s="444"/>
      <c r="N138" s="444"/>
      <c r="O138" s="444"/>
    </row>
    <row r="139" spans="1:15" ht="48.75" customHeight="1" x14ac:dyDescent="0.2">
      <c r="A139" s="437">
        <v>107</v>
      </c>
      <c r="B139" s="458" t="s">
        <v>156</v>
      </c>
      <c r="C139" s="442">
        <f>'2022'!B127</f>
        <v>46.97</v>
      </c>
      <c r="D139" s="443">
        <f>'2022'!DY127</f>
        <v>0</v>
      </c>
      <c r="E139" s="443">
        <f>'2022'!DZ127</f>
        <v>0</v>
      </c>
      <c r="F139" s="443">
        <f>'2022'!EA127</f>
        <v>0</v>
      </c>
      <c r="G139" s="442">
        <f>'2022'!EB127</f>
        <v>0</v>
      </c>
      <c r="H139" s="442">
        <f>'2022'!EC127</f>
        <v>0</v>
      </c>
      <c r="I139" s="442">
        <f>'2022'!ED127</f>
        <v>0</v>
      </c>
      <c r="J139" s="428">
        <f t="shared" si="2"/>
        <v>0</v>
      </c>
      <c r="K139" s="444">
        <f>'2022'!EH127</f>
        <v>0</v>
      </c>
      <c r="L139" s="444"/>
      <c r="M139" s="444"/>
      <c r="N139" s="444"/>
      <c r="O139" s="444"/>
    </row>
    <row r="140" spans="1:15" ht="65.25" customHeight="1" x14ac:dyDescent="0.2">
      <c r="A140" s="437">
        <v>108</v>
      </c>
      <c r="B140" s="458" t="s">
        <v>323</v>
      </c>
      <c r="C140" s="442">
        <f>'2022'!B128</f>
        <v>9.1639999999999997</v>
      </c>
      <c r="D140" s="443">
        <f>'2022'!DY128</f>
        <v>0</v>
      </c>
      <c r="E140" s="443">
        <f>'2022'!DZ128</f>
        <v>0</v>
      </c>
      <c r="F140" s="443">
        <f>'2022'!EA128</f>
        <v>0</v>
      </c>
      <c r="G140" s="442">
        <f>'2022'!EB128</f>
        <v>0</v>
      </c>
      <c r="H140" s="442">
        <f>'2022'!EC128</f>
        <v>0</v>
      </c>
      <c r="I140" s="442">
        <f>'2022'!ED128</f>
        <v>0</v>
      </c>
      <c r="J140" s="428">
        <f t="shared" si="2"/>
        <v>0</v>
      </c>
      <c r="K140" s="444">
        <f>'2022'!EH128</f>
        <v>0</v>
      </c>
      <c r="L140" s="444"/>
      <c r="M140" s="444"/>
      <c r="N140" s="444"/>
      <c r="O140" s="444"/>
    </row>
    <row r="141" spans="1:15" ht="50.25" customHeight="1" x14ac:dyDescent="0.2">
      <c r="A141" s="437">
        <v>109</v>
      </c>
      <c r="B141" s="458" t="s">
        <v>324</v>
      </c>
      <c r="C141" s="442">
        <f>'2022'!B129</f>
        <v>22.285</v>
      </c>
      <c r="D141" s="443">
        <f>'2022'!DY129</f>
        <v>0</v>
      </c>
      <c r="E141" s="443">
        <f>'2022'!DZ129</f>
        <v>0</v>
      </c>
      <c r="F141" s="443">
        <f>'2022'!EA129</f>
        <v>7</v>
      </c>
      <c r="G141" s="442">
        <f>'2022'!EB129</f>
        <v>0</v>
      </c>
      <c r="H141" s="442">
        <f>'2022'!EC129</f>
        <v>0</v>
      </c>
      <c r="I141" s="442">
        <f>'2022'!ED129</f>
        <v>0.31411263181512228</v>
      </c>
      <c r="J141" s="428">
        <f t="shared" si="2"/>
        <v>0</v>
      </c>
      <c r="K141" s="444">
        <f>'2022'!EH129</f>
        <v>0</v>
      </c>
      <c r="L141" s="444"/>
      <c r="M141" s="444"/>
      <c r="N141" s="444"/>
      <c r="O141" s="444"/>
    </row>
    <row r="142" spans="1:15" ht="31.5" x14ac:dyDescent="0.2">
      <c r="A142" s="437">
        <v>110</v>
      </c>
      <c r="B142" s="458" t="s">
        <v>155</v>
      </c>
      <c r="C142" s="442">
        <f>'2022'!B130</f>
        <v>62.6</v>
      </c>
      <c r="D142" s="443">
        <f>'2022'!DY130</f>
        <v>0</v>
      </c>
      <c r="E142" s="443">
        <f>'2022'!DZ130</f>
        <v>0</v>
      </c>
      <c r="F142" s="443">
        <f>'2022'!EA130</f>
        <v>0</v>
      </c>
      <c r="G142" s="442">
        <f>'2022'!EB130</f>
        <v>0</v>
      </c>
      <c r="H142" s="442">
        <f>'2022'!EC130</f>
        <v>0</v>
      </c>
      <c r="I142" s="442">
        <f>'2022'!ED130</f>
        <v>0</v>
      </c>
      <c r="J142" s="428">
        <f t="shared" si="2"/>
        <v>0</v>
      </c>
      <c r="K142" s="444">
        <f>'2022'!EH130</f>
        <v>0</v>
      </c>
      <c r="L142" s="444"/>
      <c r="M142" s="444"/>
      <c r="N142" s="444"/>
      <c r="O142" s="444"/>
    </row>
    <row r="143" spans="1:15" ht="31.5" x14ac:dyDescent="0.2">
      <c r="A143" s="437">
        <v>111</v>
      </c>
      <c r="B143" s="458" t="s">
        <v>154</v>
      </c>
      <c r="C143" s="442">
        <f>'2022'!B131</f>
        <v>8.4</v>
      </c>
      <c r="D143" s="443">
        <f>'2022'!DY131</f>
        <v>0</v>
      </c>
      <c r="E143" s="443">
        <f>'2022'!DZ131</f>
        <v>0</v>
      </c>
      <c r="F143" s="443">
        <f>'2022'!EA131</f>
        <v>0</v>
      </c>
      <c r="G143" s="442">
        <f>'2022'!EB131</f>
        <v>0</v>
      </c>
      <c r="H143" s="442">
        <f>'2022'!EC131</f>
        <v>0</v>
      </c>
      <c r="I143" s="442">
        <f>'2022'!ED131</f>
        <v>0</v>
      </c>
      <c r="J143" s="428">
        <f t="shared" si="2"/>
        <v>0</v>
      </c>
      <c r="K143" s="444">
        <f>'2022'!EH131</f>
        <v>0</v>
      </c>
      <c r="L143" s="444"/>
      <c r="M143" s="444"/>
      <c r="N143" s="444"/>
      <c r="O143" s="444"/>
    </row>
    <row r="144" spans="1:15" ht="51.75" customHeight="1" x14ac:dyDescent="0.2">
      <c r="A144" s="437">
        <v>112</v>
      </c>
      <c r="B144" s="458" t="s">
        <v>163</v>
      </c>
      <c r="C144" s="442">
        <f>'2022'!B132</f>
        <v>40.4</v>
      </c>
      <c r="D144" s="443">
        <f>'2022'!DY132</f>
        <v>0</v>
      </c>
      <c r="E144" s="443">
        <f>'2022'!DZ132</f>
        <v>0</v>
      </c>
      <c r="F144" s="443">
        <f>'2022'!EA132</f>
        <v>0</v>
      </c>
      <c r="G144" s="442">
        <f>'2022'!EB132</f>
        <v>0</v>
      </c>
      <c r="H144" s="442">
        <f>'2022'!EC132</f>
        <v>0</v>
      </c>
      <c r="I144" s="442">
        <f>'2022'!ED132</f>
        <v>0</v>
      </c>
      <c r="J144" s="428">
        <f t="shared" si="2"/>
        <v>0</v>
      </c>
      <c r="K144" s="444">
        <f>'2022'!EH132</f>
        <v>0</v>
      </c>
      <c r="L144" s="444"/>
      <c r="M144" s="444"/>
      <c r="N144" s="444"/>
      <c r="O144" s="444"/>
    </row>
    <row r="145" spans="1:15" ht="47.25" x14ac:dyDescent="0.2">
      <c r="A145" s="437">
        <v>113</v>
      </c>
      <c r="B145" s="458" t="s">
        <v>325</v>
      </c>
      <c r="C145" s="442">
        <f>'2022'!B133</f>
        <v>25.61</v>
      </c>
      <c r="D145" s="443">
        <f>'2022'!DY133</f>
        <v>0</v>
      </c>
      <c r="E145" s="443">
        <f>'2022'!DZ133</f>
        <v>0</v>
      </c>
      <c r="F145" s="443">
        <f>'2022'!EA133</f>
        <v>0</v>
      </c>
      <c r="G145" s="442">
        <f>'2022'!EB133</f>
        <v>0</v>
      </c>
      <c r="H145" s="442">
        <f>'2022'!EC133</f>
        <v>0</v>
      </c>
      <c r="I145" s="442">
        <f>'2022'!ED133</f>
        <v>0</v>
      </c>
      <c r="J145" s="428">
        <f t="shared" si="2"/>
        <v>0</v>
      </c>
      <c r="K145" s="444">
        <f>'2022'!EH133</f>
        <v>0</v>
      </c>
      <c r="L145" s="444"/>
      <c r="M145" s="444"/>
      <c r="N145" s="444"/>
      <c r="O145" s="444"/>
    </row>
    <row r="146" spans="1:15" ht="36" customHeight="1" x14ac:dyDescent="0.2">
      <c r="A146" s="437">
        <v>114</v>
      </c>
      <c r="B146" s="458" t="s">
        <v>326</v>
      </c>
      <c r="C146" s="442">
        <f>'2022'!B134</f>
        <v>16.600000000000001</v>
      </c>
      <c r="D146" s="443">
        <f>'2022'!DY134</f>
        <v>0</v>
      </c>
      <c r="E146" s="443">
        <f>'2022'!DZ134</f>
        <v>0</v>
      </c>
      <c r="F146" s="443">
        <f>'2022'!EA134</f>
        <v>0</v>
      </c>
      <c r="G146" s="442">
        <f>'2022'!EB134</f>
        <v>0</v>
      </c>
      <c r="H146" s="442">
        <f>'2022'!EC134</f>
        <v>0</v>
      </c>
      <c r="I146" s="442">
        <f>'2022'!ED134</f>
        <v>0</v>
      </c>
      <c r="J146" s="428">
        <f t="shared" si="2"/>
        <v>0</v>
      </c>
      <c r="K146" s="444">
        <f>'2022'!EH134</f>
        <v>0</v>
      </c>
      <c r="L146" s="444"/>
      <c r="M146" s="444"/>
      <c r="N146" s="444"/>
      <c r="O146" s="444"/>
    </row>
    <row r="147" spans="1:15" ht="31.5" x14ac:dyDescent="0.2">
      <c r="A147" s="437">
        <v>115</v>
      </c>
      <c r="B147" s="458" t="s">
        <v>158</v>
      </c>
      <c r="C147" s="442">
        <f>'2022'!B135</f>
        <v>48.85</v>
      </c>
      <c r="D147" s="443">
        <f>'2022'!DY135</f>
        <v>0</v>
      </c>
      <c r="E147" s="443">
        <f>'2022'!DZ135</f>
        <v>0</v>
      </c>
      <c r="F147" s="443">
        <f>'2022'!EA135</f>
        <v>5</v>
      </c>
      <c r="G147" s="442">
        <f>'2022'!EB135</f>
        <v>0</v>
      </c>
      <c r="H147" s="442">
        <f>'2022'!EC135</f>
        <v>0</v>
      </c>
      <c r="I147" s="442">
        <f>'2022'!ED135</f>
        <v>0.10235414534288638</v>
      </c>
      <c r="J147" s="428">
        <f t="shared" si="2"/>
        <v>0</v>
      </c>
      <c r="K147" s="444">
        <f>'2022'!EH135</f>
        <v>0</v>
      </c>
      <c r="L147" s="444"/>
      <c r="M147" s="444"/>
      <c r="N147" s="444"/>
      <c r="O147" s="444"/>
    </row>
    <row r="148" spans="1:15" ht="47.25" x14ac:dyDescent="0.2">
      <c r="A148" s="437">
        <v>116</v>
      </c>
      <c r="B148" s="458" t="s">
        <v>157</v>
      </c>
      <c r="C148" s="442">
        <f>'2022'!B136</f>
        <v>34.69</v>
      </c>
      <c r="D148" s="443">
        <f>'2022'!DY136</f>
        <v>0</v>
      </c>
      <c r="E148" s="443">
        <f>'2022'!DZ136</f>
        <v>0</v>
      </c>
      <c r="F148" s="443">
        <f>'2022'!EA136</f>
        <v>0</v>
      </c>
      <c r="G148" s="442">
        <f>'2022'!EB136</f>
        <v>0</v>
      </c>
      <c r="H148" s="442">
        <f>'2022'!EC136</f>
        <v>0</v>
      </c>
      <c r="I148" s="442">
        <f>'2022'!ED136</f>
        <v>0</v>
      </c>
      <c r="J148" s="428">
        <f t="shared" si="2"/>
        <v>0</v>
      </c>
      <c r="K148" s="444">
        <f>'2022'!EH136</f>
        <v>0</v>
      </c>
      <c r="L148" s="444"/>
      <c r="M148" s="444"/>
      <c r="N148" s="444"/>
      <c r="O148" s="444"/>
    </row>
    <row r="149" spans="1:15" ht="32.25" customHeight="1" x14ac:dyDescent="0.2">
      <c r="A149" s="437">
        <v>117</v>
      </c>
      <c r="B149" s="458" t="s">
        <v>161</v>
      </c>
      <c r="C149" s="442">
        <f>'2022'!B137</f>
        <v>8.7080000000000002</v>
      </c>
      <c r="D149" s="443">
        <f>'2022'!DY137</f>
        <v>0</v>
      </c>
      <c r="E149" s="443">
        <f>'2022'!DZ137</f>
        <v>0</v>
      </c>
      <c r="F149" s="443">
        <f>'2022'!EA137</f>
        <v>0</v>
      </c>
      <c r="G149" s="442">
        <f>'2022'!EB137</f>
        <v>0</v>
      </c>
      <c r="H149" s="442">
        <f>'2022'!EC137</f>
        <v>0</v>
      </c>
      <c r="I149" s="442">
        <f>'2022'!ED137</f>
        <v>0</v>
      </c>
      <c r="J149" s="428">
        <f t="shared" si="2"/>
        <v>0</v>
      </c>
      <c r="K149" s="444">
        <f>'2022'!EH137</f>
        <v>0</v>
      </c>
      <c r="L149" s="444"/>
      <c r="M149" s="444"/>
      <c r="N149" s="444"/>
      <c r="O149" s="444"/>
    </row>
    <row r="150" spans="1:15" ht="31.5" x14ac:dyDescent="0.2">
      <c r="A150" s="438">
        <v>118</v>
      </c>
      <c r="B150" s="458" t="s">
        <v>162</v>
      </c>
      <c r="C150" s="461">
        <f>'2022'!B138</f>
        <v>76.099999999999994</v>
      </c>
      <c r="D150" s="443">
        <f>'2022'!DY138</f>
        <v>22</v>
      </c>
      <c r="E150" s="443">
        <f>'2022'!DZ138</f>
        <v>22</v>
      </c>
      <c r="F150" s="443">
        <f>'2022'!EA138</f>
        <v>0</v>
      </c>
      <c r="G150" s="442">
        <f>'2022'!EB138</f>
        <v>0.28891899999999998</v>
      </c>
      <c r="H150" s="442">
        <f>'2022'!EC138</f>
        <v>0.28891899999999998</v>
      </c>
      <c r="I150" s="442">
        <f>'2022'!ED138</f>
        <v>0</v>
      </c>
      <c r="J150" s="428">
        <f t="shared" si="2"/>
        <v>0</v>
      </c>
      <c r="K150" s="444">
        <f>'2022'!EH138</f>
        <v>0</v>
      </c>
      <c r="L150" s="439"/>
      <c r="M150" s="439"/>
      <c r="N150" s="439"/>
      <c r="O150" s="463"/>
    </row>
    <row r="151" spans="1:15" ht="47.25" x14ac:dyDescent="0.2">
      <c r="A151" s="438">
        <v>119</v>
      </c>
      <c r="B151" s="128" t="s">
        <v>165</v>
      </c>
      <c r="C151" s="461">
        <f>'2022'!B139</f>
        <v>3.52</v>
      </c>
      <c r="D151" s="688">
        <f>'2022'!DY139</f>
        <v>0</v>
      </c>
      <c r="E151" s="688">
        <f>'2022'!DZ139</f>
        <v>0</v>
      </c>
      <c r="F151" s="443">
        <f>'2022'!EA139</f>
        <v>0</v>
      </c>
      <c r="G151" s="690">
        <f>'2022'!EB139</f>
        <v>0</v>
      </c>
      <c r="H151" s="690">
        <f>'2022'!EC139</f>
        <v>0</v>
      </c>
      <c r="I151" s="442">
        <f>'2022'!ED139</f>
        <v>0</v>
      </c>
      <c r="J151" s="428">
        <f t="shared" si="2"/>
        <v>0</v>
      </c>
      <c r="K151" s="444">
        <f>'2022'!EH139</f>
        <v>0</v>
      </c>
      <c r="L151" s="439"/>
      <c r="M151" s="439"/>
      <c r="N151" s="439"/>
      <c r="O151" s="463"/>
    </row>
    <row r="152" spans="1:15" ht="47.25" x14ac:dyDescent="0.2">
      <c r="A152" s="437">
        <v>120</v>
      </c>
      <c r="B152" s="119" t="s">
        <v>443</v>
      </c>
      <c r="C152" s="442">
        <f>'2022'!B140</f>
        <v>16.07</v>
      </c>
      <c r="D152" s="689"/>
      <c r="E152" s="689"/>
      <c r="F152" s="443">
        <f>'2022'!EA140</f>
        <v>0</v>
      </c>
      <c r="G152" s="691"/>
      <c r="H152" s="691"/>
      <c r="I152" s="442">
        <f>'2022'!ED140</f>
        <v>0</v>
      </c>
      <c r="J152" s="428">
        <f t="shared" si="2"/>
        <v>0</v>
      </c>
      <c r="K152" s="444">
        <f>'2022'!EH140</f>
        <v>0</v>
      </c>
      <c r="L152" s="444"/>
      <c r="M152" s="444"/>
      <c r="N152" s="444"/>
      <c r="O152" s="444"/>
    </row>
    <row r="153" spans="1:15" ht="15.75" x14ac:dyDescent="0.2">
      <c r="A153" s="437"/>
      <c r="B153" s="89" t="s">
        <v>173</v>
      </c>
      <c r="C153" s="447"/>
      <c r="D153" s="446"/>
      <c r="E153" s="446"/>
      <c r="F153" s="446"/>
      <c r="G153" s="447"/>
      <c r="H153" s="447"/>
      <c r="I153" s="447"/>
      <c r="J153" s="428"/>
      <c r="K153" s="457"/>
      <c r="L153" s="444"/>
      <c r="M153" s="444"/>
      <c r="N153" s="444"/>
      <c r="O153" s="444"/>
    </row>
    <row r="154" spans="1:15" ht="94.5" x14ac:dyDescent="0.2">
      <c r="A154" s="437">
        <v>121</v>
      </c>
      <c r="B154" s="458" t="s">
        <v>328</v>
      </c>
      <c r="C154" s="442">
        <f>'2022'!B142</f>
        <v>22.076000000000001</v>
      </c>
      <c r="D154" s="443">
        <f>'2022'!DY142</f>
        <v>0</v>
      </c>
      <c r="E154" s="443">
        <f>'2022'!DZ142</f>
        <v>0</v>
      </c>
      <c r="F154" s="443">
        <f>'2022'!EA142</f>
        <v>0</v>
      </c>
      <c r="G154" s="442">
        <f>'2022'!EB142</f>
        <v>0</v>
      </c>
      <c r="H154" s="442">
        <f>'2022'!EC142</f>
        <v>0</v>
      </c>
      <c r="I154" s="442">
        <f>'2022'!ED142</f>
        <v>0</v>
      </c>
      <c r="J154" s="428">
        <f t="shared" si="2"/>
        <v>0</v>
      </c>
      <c r="K154" s="444">
        <f>'2022'!EH142</f>
        <v>0</v>
      </c>
      <c r="L154" s="444"/>
      <c r="M154" s="444"/>
      <c r="N154" s="444"/>
      <c r="O154" s="444"/>
    </row>
    <row r="155" spans="1:15" ht="63" x14ac:dyDescent="0.2">
      <c r="A155" s="437">
        <v>122</v>
      </c>
      <c r="B155" s="458" t="s">
        <v>329</v>
      </c>
      <c r="C155" s="442">
        <f>'2022'!B143</f>
        <v>51.795000000000002</v>
      </c>
      <c r="D155" s="443">
        <f>'2022'!DY143</f>
        <v>0</v>
      </c>
      <c r="E155" s="443">
        <f>'2022'!DZ143</f>
        <v>0</v>
      </c>
      <c r="F155" s="443">
        <f>'2022'!EA143</f>
        <v>0</v>
      </c>
      <c r="G155" s="442">
        <f>'2022'!EB143</f>
        <v>0</v>
      </c>
      <c r="H155" s="442">
        <f>'2022'!EC143</f>
        <v>0</v>
      </c>
      <c r="I155" s="442">
        <f>'2022'!ED143</f>
        <v>0</v>
      </c>
      <c r="J155" s="428">
        <f t="shared" si="2"/>
        <v>0</v>
      </c>
      <c r="K155" s="444">
        <f>'2022'!EH143</f>
        <v>0</v>
      </c>
      <c r="L155" s="444"/>
      <c r="M155" s="444"/>
      <c r="N155" s="444"/>
      <c r="O155" s="444"/>
    </row>
    <row r="156" spans="1:15" ht="31.5" customHeight="1" x14ac:dyDescent="0.2">
      <c r="A156" s="437">
        <v>123</v>
      </c>
      <c r="B156" s="458" t="s">
        <v>174</v>
      </c>
      <c r="C156" s="442">
        <f>'2022'!B144</f>
        <v>10.686999999999999</v>
      </c>
      <c r="D156" s="443">
        <f>'2022'!DY144</f>
        <v>0</v>
      </c>
      <c r="E156" s="443">
        <f>'2022'!DZ144</f>
        <v>0</v>
      </c>
      <c r="F156" s="443">
        <f>'2022'!EA144</f>
        <v>0</v>
      </c>
      <c r="G156" s="442">
        <f>'2022'!EB144</f>
        <v>0</v>
      </c>
      <c r="H156" s="442">
        <f>'2022'!EC144</f>
        <v>0</v>
      </c>
      <c r="I156" s="442">
        <f>'2022'!ED144</f>
        <v>0</v>
      </c>
      <c r="J156" s="428">
        <f t="shared" si="2"/>
        <v>0</v>
      </c>
      <c r="K156" s="444">
        <f>'2022'!EH144</f>
        <v>0</v>
      </c>
      <c r="L156" s="444"/>
      <c r="M156" s="444"/>
      <c r="N156" s="444"/>
      <c r="O156" s="444"/>
    </row>
    <row r="157" spans="1:15" ht="31.5" x14ac:dyDescent="0.2">
      <c r="A157" s="437">
        <v>124</v>
      </c>
      <c r="B157" s="458" t="s">
        <v>178</v>
      </c>
      <c r="C157" s="442">
        <f>'2022'!B145</f>
        <v>127.137</v>
      </c>
      <c r="D157" s="443">
        <f>'2022'!DY145</f>
        <v>0</v>
      </c>
      <c r="E157" s="443">
        <f>'2022'!DZ145</f>
        <v>0</v>
      </c>
      <c r="F157" s="443">
        <f>'2022'!EA145</f>
        <v>0</v>
      </c>
      <c r="G157" s="442">
        <f>'2022'!EB145</f>
        <v>0</v>
      </c>
      <c r="H157" s="442">
        <f>'2022'!EC145</f>
        <v>0</v>
      </c>
      <c r="I157" s="442">
        <f>'2022'!ED145</f>
        <v>0</v>
      </c>
      <c r="J157" s="428">
        <f t="shared" si="2"/>
        <v>0</v>
      </c>
      <c r="K157" s="444">
        <f>'2022'!EH145</f>
        <v>0</v>
      </c>
      <c r="L157" s="444"/>
      <c r="M157" s="444"/>
      <c r="N157" s="444"/>
      <c r="O157" s="444"/>
    </row>
    <row r="158" spans="1:15" ht="31.5" x14ac:dyDescent="0.2">
      <c r="A158" s="438">
        <v>125</v>
      </c>
      <c r="B158" s="114" t="s">
        <v>177</v>
      </c>
      <c r="C158" s="442">
        <f>'2022'!B146</f>
        <v>119.479</v>
      </c>
      <c r="D158" s="443">
        <f>'2022'!DY146</f>
        <v>0</v>
      </c>
      <c r="E158" s="443">
        <f>'2022'!DZ146</f>
        <v>0</v>
      </c>
      <c r="F158" s="443">
        <f>'2022'!EA146</f>
        <v>0</v>
      </c>
      <c r="G158" s="442">
        <f>'2022'!EB146</f>
        <v>0</v>
      </c>
      <c r="H158" s="442">
        <f>'2022'!EC146</f>
        <v>0</v>
      </c>
      <c r="I158" s="442">
        <f>'2022'!ED146</f>
        <v>0</v>
      </c>
      <c r="J158" s="428">
        <f t="shared" si="2"/>
        <v>0</v>
      </c>
      <c r="K158" s="444">
        <f>'2022'!EH146</f>
        <v>0</v>
      </c>
      <c r="L158" s="439"/>
      <c r="M158" s="439"/>
      <c r="N158" s="439"/>
      <c r="O158" s="463"/>
    </row>
    <row r="159" spans="1:15" ht="32.25" customHeight="1" x14ac:dyDescent="0.2">
      <c r="A159" s="437">
        <v>126</v>
      </c>
      <c r="B159" s="458" t="s">
        <v>330</v>
      </c>
      <c r="C159" s="442">
        <f>'2022'!B147</f>
        <v>19.553999999999998</v>
      </c>
      <c r="D159" s="443">
        <f>'2022'!DY147</f>
        <v>0</v>
      </c>
      <c r="E159" s="443">
        <f>'2022'!DZ147</f>
        <v>0</v>
      </c>
      <c r="F159" s="443">
        <f>'2022'!EA147</f>
        <v>0</v>
      </c>
      <c r="G159" s="442">
        <f>'2022'!EB147</f>
        <v>0</v>
      </c>
      <c r="H159" s="442">
        <f>'2022'!EC147</f>
        <v>0</v>
      </c>
      <c r="I159" s="442">
        <f>'2022'!ED147</f>
        <v>0</v>
      </c>
      <c r="J159" s="428">
        <f t="shared" si="2"/>
        <v>0</v>
      </c>
      <c r="K159" s="444">
        <f>'2022'!EH147</f>
        <v>0</v>
      </c>
      <c r="L159" s="444"/>
      <c r="M159" s="444"/>
      <c r="N159" s="444"/>
      <c r="O159" s="444"/>
    </row>
    <row r="160" spans="1:15" ht="15.75" x14ac:dyDescent="0.2">
      <c r="A160" s="437"/>
      <c r="B160" s="89" t="s">
        <v>180</v>
      </c>
      <c r="C160" s="447"/>
      <c r="D160" s="446"/>
      <c r="E160" s="446"/>
      <c r="F160" s="446"/>
      <c r="G160" s="447"/>
      <c r="H160" s="447"/>
      <c r="I160" s="447"/>
      <c r="J160" s="428"/>
      <c r="K160" s="457"/>
      <c r="L160" s="444"/>
      <c r="M160" s="444"/>
      <c r="N160" s="444"/>
      <c r="O160" s="444"/>
    </row>
    <row r="161" spans="1:15" ht="31.5" x14ac:dyDescent="0.2">
      <c r="A161" s="437">
        <v>127</v>
      </c>
      <c r="B161" s="458" t="s">
        <v>185</v>
      </c>
      <c r="C161" s="442">
        <f>'2022'!B149</f>
        <v>1372</v>
      </c>
      <c r="D161" s="443">
        <f>'2022'!DY149</f>
        <v>0</v>
      </c>
      <c r="E161" s="443">
        <f>'2022'!DZ149</f>
        <v>0</v>
      </c>
      <c r="F161" s="443">
        <f>'2022'!EA149</f>
        <v>0</v>
      </c>
      <c r="G161" s="442">
        <f>'2022'!EB149</f>
        <v>0</v>
      </c>
      <c r="H161" s="442">
        <f>'2022'!EC149</f>
        <v>0</v>
      </c>
      <c r="I161" s="442">
        <f>'2022'!ED149</f>
        <v>0</v>
      </c>
      <c r="J161" s="428">
        <f t="shared" si="2"/>
        <v>0</v>
      </c>
      <c r="K161" s="444">
        <f>'2022'!EH149</f>
        <v>0</v>
      </c>
      <c r="L161" s="444"/>
      <c r="M161" s="444"/>
      <c r="N161" s="444"/>
      <c r="O161" s="444"/>
    </row>
    <row r="162" spans="1:15" ht="31.5" x14ac:dyDescent="0.2">
      <c r="A162" s="437">
        <v>128</v>
      </c>
      <c r="B162" s="458" t="s">
        <v>331</v>
      </c>
      <c r="C162" s="442">
        <f>'2022'!B150</f>
        <v>187.15</v>
      </c>
      <c r="D162" s="443">
        <f>'2022'!DY150</f>
        <v>0</v>
      </c>
      <c r="E162" s="443">
        <f>'2022'!DZ150</f>
        <v>0</v>
      </c>
      <c r="F162" s="443">
        <f>'2022'!EA150</f>
        <v>0</v>
      </c>
      <c r="G162" s="442">
        <f>'2022'!EB150</f>
        <v>0</v>
      </c>
      <c r="H162" s="442">
        <f>'2022'!EC150</f>
        <v>0</v>
      </c>
      <c r="I162" s="442">
        <f>'2022'!ED150</f>
        <v>0</v>
      </c>
      <c r="J162" s="428">
        <f t="shared" si="2"/>
        <v>0</v>
      </c>
      <c r="K162" s="444">
        <f>'2022'!EH150</f>
        <v>0</v>
      </c>
      <c r="L162" s="444"/>
      <c r="M162" s="444"/>
      <c r="N162" s="444"/>
      <c r="O162" s="444"/>
    </row>
    <row r="163" spans="1:15" ht="52.5" customHeight="1" x14ac:dyDescent="0.2">
      <c r="A163" s="437">
        <v>129</v>
      </c>
      <c r="B163" s="458" t="s">
        <v>332</v>
      </c>
      <c r="C163" s="442">
        <f>'2022'!B151</f>
        <v>363.3</v>
      </c>
      <c r="D163" s="443">
        <f>'2022'!DY151</f>
        <v>620</v>
      </c>
      <c r="E163" s="443">
        <f>'2022'!DZ151</f>
        <v>610</v>
      </c>
      <c r="F163" s="443">
        <f>'2022'!EA151</f>
        <v>610</v>
      </c>
      <c r="G163" s="442">
        <f>'2022'!EB151</f>
        <v>1.706555</v>
      </c>
      <c r="H163" s="442">
        <f>'2022'!EC151</f>
        <v>1.67903</v>
      </c>
      <c r="I163" s="442">
        <f>'2022'!ED151</f>
        <v>1.6790531241398292</v>
      </c>
      <c r="J163" s="428">
        <f t="shared" si="2"/>
        <v>0.98360655737704927</v>
      </c>
      <c r="K163" s="444">
        <f>'2022'!EH151</f>
        <v>6</v>
      </c>
      <c r="L163" s="444"/>
      <c r="M163" s="444"/>
      <c r="N163" s="444"/>
      <c r="O163" s="444"/>
    </row>
    <row r="164" spans="1:15" ht="48.75" customHeight="1" x14ac:dyDescent="0.2">
      <c r="A164" s="437">
        <v>130</v>
      </c>
      <c r="B164" s="458" t="s">
        <v>333</v>
      </c>
      <c r="C164" s="442">
        <f>'2022'!B152</f>
        <v>394</v>
      </c>
      <c r="D164" s="443">
        <f>'2022'!DY152</f>
        <v>152</v>
      </c>
      <c r="E164" s="443">
        <f>'2022'!DZ152</f>
        <v>98</v>
      </c>
      <c r="F164" s="443">
        <f>'2022'!EA152</f>
        <v>106</v>
      </c>
      <c r="G164" s="442">
        <f>'2022'!EB152</f>
        <v>0.38547599999999999</v>
      </c>
      <c r="H164" s="442">
        <f>'2022'!EC152</f>
        <v>0.24853</v>
      </c>
      <c r="I164" s="442">
        <f>'2022'!ED152</f>
        <v>0.26903553299492383</v>
      </c>
      <c r="J164" s="428">
        <f t="shared" si="2"/>
        <v>9.433962264150944</v>
      </c>
      <c r="K164" s="444">
        <f>'2022'!EH152</f>
        <v>10</v>
      </c>
      <c r="L164" s="444"/>
      <c r="M164" s="444"/>
      <c r="N164" s="444"/>
      <c r="O164" s="444"/>
    </row>
    <row r="165" spans="1:15" ht="31.5" x14ac:dyDescent="0.2">
      <c r="A165" s="437">
        <v>131</v>
      </c>
      <c r="B165" s="458" t="s">
        <v>182</v>
      </c>
      <c r="C165" s="442">
        <f>'2022'!B153</f>
        <v>193</v>
      </c>
      <c r="D165" s="443">
        <f>'2022'!DY153</f>
        <v>0</v>
      </c>
      <c r="E165" s="443">
        <f>'2022'!DZ153</f>
        <v>0</v>
      </c>
      <c r="F165" s="443">
        <f>'2022'!EA153</f>
        <v>0</v>
      </c>
      <c r="G165" s="442">
        <f>'2022'!EB153</f>
        <v>0</v>
      </c>
      <c r="H165" s="442">
        <f>'2022'!EC153</f>
        <v>0</v>
      </c>
      <c r="I165" s="442">
        <f>'2022'!ED153</f>
        <v>0</v>
      </c>
      <c r="J165" s="428">
        <f t="shared" si="2"/>
        <v>0</v>
      </c>
      <c r="K165" s="444">
        <f>'2022'!EH153</f>
        <v>0</v>
      </c>
      <c r="L165" s="444"/>
      <c r="M165" s="444"/>
      <c r="N165" s="444"/>
      <c r="O165" s="444"/>
    </row>
    <row r="166" spans="1:15" ht="47.25" x14ac:dyDescent="0.2">
      <c r="A166" s="438">
        <v>132</v>
      </c>
      <c r="B166" s="458" t="s">
        <v>334</v>
      </c>
      <c r="C166" s="442">
        <f>'2022'!B154</f>
        <v>264.7</v>
      </c>
      <c r="D166" s="443">
        <f>'2022'!DY154</f>
        <v>0</v>
      </c>
      <c r="E166" s="443">
        <f>'2022'!DZ154</f>
        <v>0</v>
      </c>
      <c r="F166" s="443">
        <f>'2022'!EA154</f>
        <v>26</v>
      </c>
      <c r="G166" s="442">
        <f>'2022'!EB154</f>
        <v>0</v>
      </c>
      <c r="H166" s="442">
        <f>'2022'!EC154</f>
        <v>0</v>
      </c>
      <c r="I166" s="442">
        <f>'2022'!ED154</f>
        <v>9.8224404986777494E-2</v>
      </c>
      <c r="J166" s="428">
        <f t="shared" si="2"/>
        <v>7.6923076923076925</v>
      </c>
      <c r="K166" s="444">
        <f>'2022'!EH154</f>
        <v>2</v>
      </c>
      <c r="L166" s="439"/>
      <c r="M166" s="439"/>
      <c r="N166" s="439"/>
      <c r="O166" s="463"/>
    </row>
    <row r="167" spans="1:15" ht="31.5" x14ac:dyDescent="0.2">
      <c r="A167" s="437">
        <v>133</v>
      </c>
      <c r="B167" s="458" t="s">
        <v>335</v>
      </c>
      <c r="C167" s="442">
        <f>'2022'!B155</f>
        <v>93.555000000000007</v>
      </c>
      <c r="D167" s="443">
        <f>'2022'!DY155</f>
        <v>0</v>
      </c>
      <c r="E167" s="443">
        <f>'2022'!DZ155</f>
        <v>0</v>
      </c>
      <c r="F167" s="443">
        <f>'2022'!EA155</f>
        <v>0</v>
      </c>
      <c r="G167" s="442">
        <f>'2022'!EB155</f>
        <v>0</v>
      </c>
      <c r="H167" s="442">
        <f>'2022'!EC155</f>
        <v>0</v>
      </c>
      <c r="I167" s="442">
        <f>'2022'!ED155</f>
        <v>0</v>
      </c>
      <c r="J167" s="428">
        <f t="shared" si="2"/>
        <v>0</v>
      </c>
      <c r="K167" s="444">
        <f>'2022'!EH155</f>
        <v>0</v>
      </c>
      <c r="L167" s="444"/>
      <c r="M167" s="444"/>
      <c r="N167" s="444"/>
      <c r="O167" s="444"/>
    </row>
    <row r="168" spans="1:15" ht="30" customHeight="1" x14ac:dyDescent="0.2">
      <c r="A168" s="437"/>
      <c r="B168" s="89" t="s">
        <v>187</v>
      </c>
      <c r="C168" s="447"/>
      <c r="D168" s="446"/>
      <c r="E168" s="446"/>
      <c r="F168" s="446"/>
      <c r="G168" s="447"/>
      <c r="H168" s="447"/>
      <c r="I168" s="447"/>
      <c r="J168" s="428"/>
      <c r="K168" s="457"/>
      <c r="L168" s="444"/>
      <c r="M168" s="444"/>
      <c r="N168" s="444"/>
      <c r="O168" s="444"/>
    </row>
    <row r="169" spans="1:15" ht="69" customHeight="1" x14ac:dyDescent="0.2">
      <c r="A169" s="450">
        <v>134</v>
      </c>
      <c r="B169" s="49" t="s">
        <v>189</v>
      </c>
      <c r="C169" s="442">
        <f>'2022'!B157</f>
        <v>58.8</v>
      </c>
      <c r="D169" s="688">
        <f>'2022'!DY157</f>
        <v>0</v>
      </c>
      <c r="E169" s="688">
        <f>'2022'!DZ157</f>
        <v>0</v>
      </c>
      <c r="F169" s="443">
        <f>'2022'!EA157</f>
        <v>0</v>
      </c>
      <c r="G169" s="690">
        <f>'2022'!EB157</f>
        <v>0</v>
      </c>
      <c r="H169" s="690">
        <f>'2022'!EC157</f>
        <v>0</v>
      </c>
      <c r="I169" s="442">
        <f>'2022'!ED157</f>
        <v>0</v>
      </c>
      <c r="J169" s="428">
        <f t="shared" ref="J169:J231" si="3">IF(K169&gt;0,K169/F169*100,0)</f>
        <v>0</v>
      </c>
      <c r="K169" s="444">
        <f>'2022'!EH157</f>
        <v>0</v>
      </c>
      <c r="L169" s="444"/>
      <c r="M169" s="444"/>
      <c r="N169" s="444"/>
      <c r="O169" s="444"/>
    </row>
    <row r="170" spans="1:15" ht="63.75" customHeight="1" x14ac:dyDescent="0.2">
      <c r="A170" s="450">
        <v>135</v>
      </c>
      <c r="B170" s="49" t="s">
        <v>190</v>
      </c>
      <c r="C170" s="442">
        <f>'2022'!B158</f>
        <v>17.8</v>
      </c>
      <c r="D170" s="692"/>
      <c r="E170" s="692"/>
      <c r="F170" s="443">
        <f>'2022'!EA158</f>
        <v>0</v>
      </c>
      <c r="G170" s="693"/>
      <c r="H170" s="693"/>
      <c r="I170" s="442">
        <f>'2022'!ED158</f>
        <v>0</v>
      </c>
      <c r="J170" s="428">
        <f t="shared" si="3"/>
        <v>0</v>
      </c>
      <c r="K170" s="444">
        <f>'2022'!EH158</f>
        <v>0</v>
      </c>
      <c r="L170" s="444"/>
      <c r="M170" s="444"/>
      <c r="N170" s="444"/>
      <c r="O170" s="444"/>
    </row>
    <row r="171" spans="1:15" ht="60" customHeight="1" x14ac:dyDescent="0.2">
      <c r="A171" s="450">
        <v>136</v>
      </c>
      <c r="B171" s="49" t="s">
        <v>191</v>
      </c>
      <c r="C171" s="442">
        <f>'2022'!B159</f>
        <v>30.8</v>
      </c>
      <c r="D171" s="692"/>
      <c r="E171" s="692"/>
      <c r="F171" s="443">
        <f>'2022'!EA159</f>
        <v>0</v>
      </c>
      <c r="G171" s="693"/>
      <c r="H171" s="693"/>
      <c r="I171" s="442">
        <f>'2022'!ED159</f>
        <v>0</v>
      </c>
      <c r="J171" s="428">
        <f t="shared" si="3"/>
        <v>0</v>
      </c>
      <c r="K171" s="444">
        <f>'2022'!EH159</f>
        <v>0</v>
      </c>
      <c r="L171" s="444"/>
      <c r="M171" s="444"/>
      <c r="N171" s="444"/>
      <c r="O171" s="444"/>
    </row>
    <row r="172" spans="1:15" ht="63" customHeight="1" x14ac:dyDescent="0.2">
      <c r="A172" s="450">
        <v>137</v>
      </c>
      <c r="B172" s="49" t="s">
        <v>192</v>
      </c>
      <c r="C172" s="442">
        <f>'2022'!B160</f>
        <v>20.399999999999999</v>
      </c>
      <c r="D172" s="692"/>
      <c r="E172" s="692"/>
      <c r="F172" s="443">
        <f>'2022'!EA160</f>
        <v>0</v>
      </c>
      <c r="G172" s="693"/>
      <c r="H172" s="693"/>
      <c r="I172" s="442">
        <f>'2022'!ED160</f>
        <v>0</v>
      </c>
      <c r="J172" s="428">
        <f t="shared" si="3"/>
        <v>0</v>
      </c>
      <c r="K172" s="444">
        <f>'2022'!EH160</f>
        <v>0</v>
      </c>
      <c r="L172" s="444"/>
      <c r="M172" s="444"/>
      <c r="N172" s="444"/>
      <c r="O172" s="444"/>
    </row>
    <row r="173" spans="1:15" ht="66" customHeight="1" x14ac:dyDescent="0.2">
      <c r="A173" s="450">
        <v>138</v>
      </c>
      <c r="B173" s="49" t="s">
        <v>193</v>
      </c>
      <c r="C173" s="442">
        <f>'2022'!B161</f>
        <v>20.8</v>
      </c>
      <c r="D173" s="692"/>
      <c r="E173" s="692"/>
      <c r="F173" s="443">
        <f>'2022'!EA161</f>
        <v>0</v>
      </c>
      <c r="G173" s="693"/>
      <c r="H173" s="693"/>
      <c r="I173" s="442">
        <f>'2022'!ED161</f>
        <v>0</v>
      </c>
      <c r="J173" s="428">
        <f t="shared" si="3"/>
        <v>0</v>
      </c>
      <c r="K173" s="444">
        <f>'2022'!EH161</f>
        <v>0</v>
      </c>
      <c r="L173" s="444"/>
      <c r="M173" s="444"/>
      <c r="N173" s="444"/>
      <c r="O173" s="444"/>
    </row>
    <row r="174" spans="1:15" ht="60.75" customHeight="1" x14ac:dyDescent="0.2">
      <c r="A174" s="450">
        <v>139</v>
      </c>
      <c r="B174" s="49" t="s">
        <v>194</v>
      </c>
      <c r="C174" s="442">
        <f>'2022'!B162</f>
        <v>14.8</v>
      </c>
      <c r="D174" s="692"/>
      <c r="E174" s="692"/>
      <c r="F174" s="443">
        <f>'2022'!EA162</f>
        <v>0</v>
      </c>
      <c r="G174" s="693"/>
      <c r="H174" s="693"/>
      <c r="I174" s="442">
        <f>'2022'!ED162</f>
        <v>0</v>
      </c>
      <c r="J174" s="428">
        <f t="shared" si="3"/>
        <v>0</v>
      </c>
      <c r="K174" s="444">
        <f>'2022'!EH162</f>
        <v>0</v>
      </c>
      <c r="L174" s="444"/>
      <c r="M174" s="444"/>
      <c r="N174" s="444"/>
      <c r="O174" s="444"/>
    </row>
    <row r="175" spans="1:15" ht="63" customHeight="1" x14ac:dyDescent="0.2">
      <c r="A175" s="450">
        <v>140</v>
      </c>
      <c r="B175" s="49" t="s">
        <v>195</v>
      </c>
      <c r="C175" s="442">
        <f>'2022'!B163</f>
        <v>8.6</v>
      </c>
      <c r="D175" s="692"/>
      <c r="E175" s="692"/>
      <c r="F175" s="443">
        <f>'2022'!EA163</f>
        <v>0</v>
      </c>
      <c r="G175" s="693"/>
      <c r="H175" s="693"/>
      <c r="I175" s="442">
        <f>'2022'!ED163</f>
        <v>0</v>
      </c>
      <c r="J175" s="428">
        <f t="shared" si="3"/>
        <v>0</v>
      </c>
      <c r="K175" s="444">
        <f>'2022'!EH163</f>
        <v>0</v>
      </c>
      <c r="L175" s="444"/>
      <c r="M175" s="444"/>
      <c r="N175" s="444"/>
      <c r="O175" s="444"/>
    </row>
    <row r="176" spans="1:15" ht="59.25" customHeight="1" x14ac:dyDescent="0.2">
      <c r="A176" s="450">
        <v>141</v>
      </c>
      <c r="B176" s="49" t="s">
        <v>196</v>
      </c>
      <c r="C176" s="442">
        <f>'2022'!B164</f>
        <v>8</v>
      </c>
      <c r="D176" s="692"/>
      <c r="E176" s="692"/>
      <c r="F176" s="443">
        <f>'2022'!EA164</f>
        <v>0</v>
      </c>
      <c r="G176" s="693"/>
      <c r="H176" s="693"/>
      <c r="I176" s="442">
        <f>'2022'!ED164</f>
        <v>0</v>
      </c>
      <c r="J176" s="428">
        <f t="shared" si="3"/>
        <v>0</v>
      </c>
      <c r="K176" s="444">
        <f>'2022'!EH164</f>
        <v>0</v>
      </c>
      <c r="L176" s="444"/>
      <c r="M176" s="444"/>
      <c r="N176" s="444"/>
      <c r="O176" s="444"/>
    </row>
    <row r="177" spans="1:15" ht="60" customHeight="1" x14ac:dyDescent="0.2">
      <c r="A177" s="450">
        <v>142</v>
      </c>
      <c r="B177" s="49" t="s">
        <v>197</v>
      </c>
      <c r="C177" s="442">
        <f>'2022'!B165</f>
        <v>30.8</v>
      </c>
      <c r="D177" s="692"/>
      <c r="E177" s="692"/>
      <c r="F177" s="443">
        <f>'2022'!EA165</f>
        <v>0</v>
      </c>
      <c r="G177" s="693"/>
      <c r="H177" s="693"/>
      <c r="I177" s="442">
        <f>'2022'!ED165</f>
        <v>0</v>
      </c>
      <c r="J177" s="428">
        <f t="shared" si="3"/>
        <v>0</v>
      </c>
      <c r="K177" s="444">
        <f>'2022'!EH165</f>
        <v>0</v>
      </c>
      <c r="L177" s="444"/>
      <c r="M177" s="444"/>
      <c r="N177" s="444"/>
      <c r="O177" s="444"/>
    </row>
    <row r="178" spans="1:15" ht="60" customHeight="1" x14ac:dyDescent="0.2">
      <c r="A178" s="450">
        <v>143</v>
      </c>
      <c r="B178" s="49" t="s">
        <v>198</v>
      </c>
      <c r="C178" s="442">
        <f>'2022'!B166</f>
        <v>37.25</v>
      </c>
      <c r="D178" s="692"/>
      <c r="E178" s="692"/>
      <c r="F178" s="443">
        <f>'2022'!EA166</f>
        <v>0</v>
      </c>
      <c r="G178" s="693"/>
      <c r="H178" s="693"/>
      <c r="I178" s="442">
        <f>'2022'!ED166</f>
        <v>0</v>
      </c>
      <c r="J178" s="428">
        <f t="shared" si="3"/>
        <v>0</v>
      </c>
      <c r="K178" s="444">
        <f>'2022'!EH166</f>
        <v>0</v>
      </c>
      <c r="L178" s="444"/>
      <c r="M178" s="444"/>
      <c r="N178" s="444"/>
      <c r="O178" s="444"/>
    </row>
    <row r="179" spans="1:15" ht="65.25" customHeight="1" x14ac:dyDescent="0.2">
      <c r="A179" s="450">
        <v>144</v>
      </c>
      <c r="B179" s="49" t="s">
        <v>199</v>
      </c>
      <c r="C179" s="442">
        <f>'2022'!B167</f>
        <v>24.34</v>
      </c>
      <c r="D179" s="692"/>
      <c r="E179" s="692"/>
      <c r="F179" s="443">
        <f>'2022'!EA167</f>
        <v>0</v>
      </c>
      <c r="G179" s="693"/>
      <c r="H179" s="693"/>
      <c r="I179" s="442">
        <f>'2022'!ED167</f>
        <v>0</v>
      </c>
      <c r="J179" s="428">
        <f t="shared" si="3"/>
        <v>0</v>
      </c>
      <c r="K179" s="444">
        <f>'2022'!EH167</f>
        <v>0</v>
      </c>
      <c r="L179" s="444"/>
      <c r="M179" s="444"/>
      <c r="N179" s="444"/>
      <c r="O179" s="444"/>
    </row>
    <row r="180" spans="1:15" ht="68.25" customHeight="1" x14ac:dyDescent="0.2">
      <c r="A180" s="438">
        <v>145</v>
      </c>
      <c r="B180" s="49" t="s">
        <v>200</v>
      </c>
      <c r="C180" s="442">
        <f>'2022'!B168</f>
        <v>30.8</v>
      </c>
      <c r="D180" s="689"/>
      <c r="E180" s="689"/>
      <c r="F180" s="443">
        <f>'2022'!EA168</f>
        <v>0</v>
      </c>
      <c r="G180" s="691"/>
      <c r="H180" s="691"/>
      <c r="I180" s="442">
        <f>'2022'!ED168</f>
        <v>0</v>
      </c>
      <c r="J180" s="428">
        <f t="shared" si="3"/>
        <v>0</v>
      </c>
      <c r="K180" s="444">
        <f>'2022'!EH168</f>
        <v>0</v>
      </c>
      <c r="L180" s="455"/>
      <c r="M180" s="455"/>
      <c r="N180" s="455"/>
      <c r="O180" s="455"/>
    </row>
    <row r="181" spans="1:15" ht="31.5" x14ac:dyDescent="0.2">
      <c r="A181" s="437">
        <v>146</v>
      </c>
      <c r="B181" s="458" t="s">
        <v>337</v>
      </c>
      <c r="C181" s="442">
        <f>'2022'!B169</f>
        <v>1020.3</v>
      </c>
      <c r="D181" s="443">
        <f>'2022'!DY169</f>
        <v>500</v>
      </c>
      <c r="E181" s="443">
        <f>'2022'!DZ169</f>
        <v>500</v>
      </c>
      <c r="F181" s="443">
        <f>'2022'!EA169</f>
        <v>500</v>
      </c>
      <c r="G181" s="442">
        <f>'2022'!EB169</f>
        <v>0.44802900000000001</v>
      </c>
      <c r="H181" s="442">
        <f>'2022'!EC169</f>
        <v>0.49003400000000003</v>
      </c>
      <c r="I181" s="442">
        <f>'2022'!ED169</f>
        <v>0.49005194550622366</v>
      </c>
      <c r="J181" s="428">
        <f t="shared" si="3"/>
        <v>2</v>
      </c>
      <c r="K181" s="444">
        <f>'2022'!EH169</f>
        <v>10</v>
      </c>
      <c r="L181" s="444"/>
      <c r="M181" s="444"/>
      <c r="N181" s="444"/>
      <c r="O181" s="444"/>
    </row>
    <row r="182" spans="1:15" ht="17.25" customHeight="1" x14ac:dyDescent="0.2">
      <c r="A182" s="438"/>
      <c r="B182" s="89" t="s">
        <v>201</v>
      </c>
      <c r="C182" s="447"/>
      <c r="D182" s="446"/>
      <c r="E182" s="446"/>
      <c r="F182" s="446"/>
      <c r="G182" s="447"/>
      <c r="H182" s="447"/>
      <c r="I182" s="447"/>
      <c r="J182" s="460"/>
      <c r="K182" s="457"/>
      <c r="L182" s="439"/>
      <c r="M182" s="439"/>
      <c r="N182" s="439"/>
      <c r="O182" s="463"/>
    </row>
    <row r="183" spans="1:15" ht="63" x14ac:dyDescent="0.2">
      <c r="A183" s="437">
        <v>147</v>
      </c>
      <c r="B183" s="458" t="s">
        <v>202</v>
      </c>
      <c r="C183" s="442">
        <f>'2022'!B171</f>
        <v>538.20000000000005</v>
      </c>
      <c r="D183" s="443">
        <f>'2022'!DY171</f>
        <v>1910</v>
      </c>
      <c r="E183" s="443">
        <f>'2022'!DZ171</f>
        <v>2217</v>
      </c>
      <c r="F183" s="443">
        <f>'2022'!EA171</f>
        <v>5184</v>
      </c>
      <c r="G183" s="442">
        <f>'2022'!EB171</f>
        <v>3.548867</v>
      </c>
      <c r="H183" s="442">
        <f>'2022'!EC171</f>
        <v>4.1192859999999998</v>
      </c>
      <c r="I183" s="442">
        <f>'2022'!ED171</f>
        <v>9.6321070234113702</v>
      </c>
      <c r="J183" s="428">
        <f t="shared" si="3"/>
        <v>1.0030864197530864</v>
      </c>
      <c r="K183" s="444">
        <f>'2022'!EH171</f>
        <v>52</v>
      </c>
      <c r="L183" s="444"/>
      <c r="M183" s="444"/>
      <c r="N183" s="444"/>
      <c r="O183" s="444"/>
    </row>
    <row r="184" spans="1:15" ht="15.75" x14ac:dyDescent="0.2">
      <c r="A184" s="437"/>
      <c r="B184" s="89" t="s">
        <v>203</v>
      </c>
      <c r="C184" s="447"/>
      <c r="D184" s="446"/>
      <c r="E184" s="446"/>
      <c r="F184" s="446"/>
      <c r="G184" s="447"/>
      <c r="H184" s="447"/>
      <c r="I184" s="447"/>
      <c r="J184" s="428"/>
      <c r="K184" s="457"/>
      <c r="L184" s="444"/>
      <c r="M184" s="444"/>
      <c r="N184" s="444"/>
      <c r="O184" s="444"/>
    </row>
    <row r="185" spans="1:15" ht="46.5" customHeight="1" x14ac:dyDescent="0.2">
      <c r="A185" s="437">
        <v>148</v>
      </c>
      <c r="B185" s="458" t="s">
        <v>204</v>
      </c>
      <c r="C185" s="461">
        <f>'2022'!B173</f>
        <v>133.66200000000001</v>
      </c>
      <c r="D185" s="443">
        <f>'2022'!DY173</f>
        <v>136</v>
      </c>
      <c r="E185" s="443">
        <f>'2022'!DZ173</f>
        <v>0</v>
      </c>
      <c r="F185" s="443">
        <f>'2022'!EA173</f>
        <v>0</v>
      </c>
      <c r="G185" s="442">
        <f>'2022'!EB173</f>
        <v>6.1282999999999997E-2</v>
      </c>
      <c r="H185" s="442">
        <f>'2022'!EC173</f>
        <v>0</v>
      </c>
      <c r="I185" s="442">
        <f>'2022'!ED173</f>
        <v>0</v>
      </c>
      <c r="J185" s="428">
        <f t="shared" si="3"/>
        <v>0</v>
      </c>
      <c r="K185" s="444">
        <f>'2022'!EH173</f>
        <v>0</v>
      </c>
      <c r="L185" s="444"/>
      <c r="M185" s="444"/>
      <c r="N185" s="444"/>
      <c r="O185" s="444"/>
    </row>
    <row r="186" spans="1:15" ht="47.25" x14ac:dyDescent="0.2">
      <c r="A186" s="437">
        <v>149</v>
      </c>
      <c r="B186" s="458" t="s">
        <v>205</v>
      </c>
      <c r="C186" s="461">
        <f>'2022'!B174</f>
        <v>868.12699999999995</v>
      </c>
      <c r="D186" s="443">
        <f>'2022'!DY174</f>
        <v>0</v>
      </c>
      <c r="E186" s="443">
        <f>'2022'!DZ174</f>
        <v>54</v>
      </c>
      <c r="F186" s="443">
        <f>'2022'!EA174</f>
        <v>139</v>
      </c>
      <c r="G186" s="442">
        <f>'2022'!EB174</f>
        <v>0</v>
      </c>
      <c r="H186" s="442">
        <f>'2022'!EC174</f>
        <v>0</v>
      </c>
      <c r="I186" s="442">
        <f>'2022'!ED174</f>
        <v>0</v>
      </c>
      <c r="J186" s="428">
        <f t="shared" si="3"/>
        <v>4.3165467625899279</v>
      </c>
      <c r="K186" s="444">
        <f>'2022'!EH174</f>
        <v>6</v>
      </c>
      <c r="L186" s="444"/>
      <c r="M186" s="444"/>
      <c r="N186" s="444"/>
      <c r="O186" s="444"/>
    </row>
    <row r="187" spans="1:15" ht="46.5" customHeight="1" x14ac:dyDescent="0.2">
      <c r="A187" s="437">
        <v>150</v>
      </c>
      <c r="B187" s="458" t="s">
        <v>206</v>
      </c>
      <c r="C187" s="461">
        <f>'2022'!B175</f>
        <v>1249.8789999999999</v>
      </c>
      <c r="D187" s="443">
        <f>'2022'!DY175</f>
        <v>0</v>
      </c>
      <c r="E187" s="443">
        <f>'2022'!DZ175</f>
        <v>78</v>
      </c>
      <c r="F187" s="443">
        <f>'2022'!EA175</f>
        <v>205</v>
      </c>
      <c r="G187" s="442">
        <f>'2022'!EB175</f>
        <v>0</v>
      </c>
      <c r="H187" s="442">
        <f>'2022'!EC175</f>
        <v>0</v>
      </c>
      <c r="I187" s="442">
        <f>'2022'!ED175</f>
        <v>0</v>
      </c>
      <c r="J187" s="428">
        <f t="shared" si="3"/>
        <v>4.8780487804878048</v>
      </c>
      <c r="K187" s="444">
        <f>'2022'!EH175</f>
        <v>10</v>
      </c>
      <c r="L187" s="444"/>
      <c r="M187" s="444"/>
      <c r="N187" s="444"/>
      <c r="O187" s="444"/>
    </row>
    <row r="188" spans="1:15" ht="48.75" customHeight="1" x14ac:dyDescent="0.2">
      <c r="A188" s="437">
        <v>151</v>
      </c>
      <c r="B188" s="458" t="s">
        <v>209</v>
      </c>
      <c r="C188" s="442">
        <f>'2022'!B176</f>
        <v>387.9</v>
      </c>
      <c r="D188" s="443">
        <f>'2022'!DY176</f>
        <v>0</v>
      </c>
      <c r="E188" s="443">
        <f>'2022'!DZ176</f>
        <v>0</v>
      </c>
      <c r="F188" s="443">
        <f>'2022'!EA176</f>
        <v>5</v>
      </c>
      <c r="G188" s="442">
        <f>'2022'!EB176</f>
        <v>0</v>
      </c>
      <c r="H188" s="442">
        <f>'2022'!EC176</f>
        <v>0</v>
      </c>
      <c r="I188" s="442">
        <f>'2022'!ED176</f>
        <v>1.2889920082495489E-2</v>
      </c>
      <c r="J188" s="428">
        <f t="shared" si="3"/>
        <v>0</v>
      </c>
      <c r="K188" s="444">
        <f>'2022'!EH176</f>
        <v>0</v>
      </c>
      <c r="L188" s="444"/>
      <c r="M188" s="444"/>
      <c r="N188" s="444"/>
      <c r="O188" s="444"/>
    </row>
    <row r="189" spans="1:15" ht="31.5" x14ac:dyDescent="0.2">
      <c r="A189" s="437">
        <v>152</v>
      </c>
      <c r="B189" s="458" t="s">
        <v>210</v>
      </c>
      <c r="C189" s="442">
        <f>'2022'!B177</f>
        <v>1.9339999999999999</v>
      </c>
      <c r="D189" s="443">
        <f>'2022'!DY177</f>
        <v>0</v>
      </c>
      <c r="E189" s="443">
        <f>'2022'!DZ177</f>
        <v>0</v>
      </c>
      <c r="F189" s="443">
        <f>'2022'!EA177</f>
        <v>0</v>
      </c>
      <c r="G189" s="442">
        <f>'2022'!EB177</f>
        <v>0</v>
      </c>
      <c r="H189" s="442">
        <f>'2022'!EC177</f>
        <v>0</v>
      </c>
      <c r="I189" s="442">
        <f>'2022'!ED177</f>
        <v>0</v>
      </c>
      <c r="J189" s="428">
        <f t="shared" si="3"/>
        <v>0</v>
      </c>
      <c r="K189" s="444">
        <f>'2022'!EH177</f>
        <v>0</v>
      </c>
      <c r="L189" s="439"/>
      <c r="M189" s="439"/>
      <c r="N189" s="439"/>
      <c r="O189" s="439"/>
    </row>
    <row r="190" spans="1:15" ht="47.25" x14ac:dyDescent="0.2">
      <c r="A190" s="437">
        <v>153</v>
      </c>
      <c r="B190" s="458" t="s">
        <v>338</v>
      </c>
      <c r="C190" s="461">
        <f>'2022'!B178</f>
        <v>103.86014</v>
      </c>
      <c r="D190" s="443">
        <f>'2022'!DY178</f>
        <v>0</v>
      </c>
      <c r="E190" s="443">
        <f>'2022'!DZ178</f>
        <v>0</v>
      </c>
      <c r="F190" s="443">
        <f>'2022'!EA178</f>
        <v>0</v>
      </c>
      <c r="G190" s="442">
        <f>'2022'!EB178</f>
        <v>0</v>
      </c>
      <c r="H190" s="442">
        <f>'2022'!EC178</f>
        <v>0</v>
      </c>
      <c r="I190" s="442">
        <f>'2022'!ED178</f>
        <v>0</v>
      </c>
      <c r="J190" s="428">
        <f t="shared" si="3"/>
        <v>0</v>
      </c>
      <c r="K190" s="444">
        <f>'2022'!EH178</f>
        <v>0</v>
      </c>
      <c r="L190" s="444"/>
      <c r="M190" s="444"/>
      <c r="N190" s="444"/>
      <c r="O190" s="444"/>
    </row>
    <row r="191" spans="1:15" ht="48.75" customHeight="1" x14ac:dyDescent="0.2">
      <c r="A191" s="437">
        <v>154</v>
      </c>
      <c r="B191" s="458" t="s">
        <v>339</v>
      </c>
      <c r="C191" s="442">
        <f>'2022'!B179</f>
        <v>385.73099999999999</v>
      </c>
      <c r="D191" s="443">
        <f>'2022'!DY179</f>
        <v>0</v>
      </c>
      <c r="E191" s="443">
        <f>'2022'!DZ179</f>
        <v>0</v>
      </c>
      <c r="F191" s="443">
        <f>'2022'!EA179</f>
        <v>0</v>
      </c>
      <c r="G191" s="442">
        <f>'2022'!EB179</f>
        <v>0</v>
      </c>
      <c r="H191" s="442">
        <f>'2022'!EC179</f>
        <v>0</v>
      </c>
      <c r="I191" s="442">
        <f>'2022'!ED179</f>
        <v>0</v>
      </c>
      <c r="J191" s="428">
        <f t="shared" si="3"/>
        <v>0</v>
      </c>
      <c r="K191" s="444">
        <f>'2022'!EH179</f>
        <v>0</v>
      </c>
      <c r="L191" s="444"/>
      <c r="M191" s="444"/>
      <c r="N191" s="444"/>
      <c r="O191" s="444"/>
    </row>
    <row r="192" spans="1:15" ht="48.75" customHeight="1" x14ac:dyDescent="0.2">
      <c r="A192" s="437">
        <v>155</v>
      </c>
      <c r="B192" s="116" t="s">
        <v>444</v>
      </c>
      <c r="C192" s="442">
        <f>'2022'!B180</f>
        <v>16.981999999999999</v>
      </c>
      <c r="D192" s="688">
        <f>'2022'!DY180</f>
        <v>0</v>
      </c>
      <c r="E192" s="688">
        <f>'2022'!DZ180</f>
        <v>0</v>
      </c>
      <c r="F192" s="443">
        <f>'2022'!EA180</f>
        <v>0</v>
      </c>
      <c r="G192" s="690">
        <f>'2022'!EB180</f>
        <v>0</v>
      </c>
      <c r="H192" s="690">
        <f>'2022'!EC180</f>
        <v>0</v>
      </c>
      <c r="I192" s="442">
        <f>'2022'!ED180</f>
        <v>0</v>
      </c>
      <c r="J192" s="428">
        <f t="shared" si="3"/>
        <v>0</v>
      </c>
      <c r="K192" s="444">
        <f>'2022'!EH180</f>
        <v>0</v>
      </c>
      <c r="L192" s="444"/>
      <c r="M192" s="444"/>
      <c r="N192" s="444"/>
      <c r="O192" s="444"/>
    </row>
    <row r="193" spans="1:15" ht="48.75" customHeight="1" x14ac:dyDescent="0.2">
      <c r="A193" s="437">
        <v>156</v>
      </c>
      <c r="B193" s="116" t="s">
        <v>445</v>
      </c>
      <c r="C193" s="442">
        <f>'2022'!B181</f>
        <v>114.56699999999999</v>
      </c>
      <c r="D193" s="692"/>
      <c r="E193" s="692"/>
      <c r="F193" s="443">
        <f>'2022'!EA181</f>
        <v>0</v>
      </c>
      <c r="G193" s="693"/>
      <c r="H193" s="693"/>
      <c r="I193" s="442">
        <f>'2022'!ED181</f>
        <v>0</v>
      </c>
      <c r="J193" s="428">
        <f t="shared" si="3"/>
        <v>0</v>
      </c>
      <c r="K193" s="444">
        <f>'2022'!EH181</f>
        <v>0</v>
      </c>
      <c r="L193" s="444"/>
      <c r="M193" s="444"/>
      <c r="N193" s="444"/>
      <c r="O193" s="444"/>
    </row>
    <row r="194" spans="1:15" ht="48.75" customHeight="1" x14ac:dyDescent="0.2">
      <c r="A194" s="437">
        <v>157</v>
      </c>
      <c r="B194" s="116" t="s">
        <v>446</v>
      </c>
      <c r="C194" s="442">
        <f>'2022'!B182</f>
        <v>15.319000000000001</v>
      </c>
      <c r="D194" s="692"/>
      <c r="E194" s="692"/>
      <c r="F194" s="443">
        <f>'2022'!EA182</f>
        <v>0</v>
      </c>
      <c r="G194" s="693"/>
      <c r="H194" s="693"/>
      <c r="I194" s="442">
        <f>'2022'!ED182</f>
        <v>0</v>
      </c>
      <c r="J194" s="428">
        <f t="shared" si="3"/>
        <v>0</v>
      </c>
      <c r="K194" s="444">
        <f>'2022'!EH182</f>
        <v>0</v>
      </c>
      <c r="L194" s="444"/>
      <c r="M194" s="444"/>
      <c r="N194" s="444"/>
      <c r="O194" s="444"/>
    </row>
    <row r="195" spans="1:15" ht="48.75" customHeight="1" x14ac:dyDescent="0.2">
      <c r="A195" s="437">
        <v>158</v>
      </c>
      <c r="B195" s="116" t="s">
        <v>447</v>
      </c>
      <c r="C195" s="442">
        <f>'2022'!B183</f>
        <v>8.5980000000000008</v>
      </c>
      <c r="D195" s="692"/>
      <c r="E195" s="692"/>
      <c r="F195" s="443">
        <f>'2022'!EA183</f>
        <v>0</v>
      </c>
      <c r="G195" s="693"/>
      <c r="H195" s="693"/>
      <c r="I195" s="442">
        <f>'2022'!ED183</f>
        <v>0</v>
      </c>
      <c r="J195" s="428">
        <f t="shared" si="3"/>
        <v>0</v>
      </c>
      <c r="K195" s="444">
        <f>'2022'!EH183</f>
        <v>0</v>
      </c>
      <c r="L195" s="444"/>
      <c r="M195" s="444"/>
      <c r="N195" s="444"/>
      <c r="O195" s="444"/>
    </row>
    <row r="196" spans="1:15" ht="31.5" x14ac:dyDescent="0.2">
      <c r="A196" s="437">
        <v>159</v>
      </c>
      <c r="B196" s="116" t="s">
        <v>448</v>
      </c>
      <c r="C196" s="442">
        <f>'2022'!B184</f>
        <v>13.641</v>
      </c>
      <c r="D196" s="689"/>
      <c r="E196" s="689"/>
      <c r="F196" s="443">
        <f>'2022'!EA184</f>
        <v>0</v>
      </c>
      <c r="G196" s="691"/>
      <c r="H196" s="691"/>
      <c r="I196" s="442">
        <f>'2022'!ED184</f>
        <v>0</v>
      </c>
      <c r="J196" s="428">
        <f t="shared" si="3"/>
        <v>0</v>
      </c>
      <c r="K196" s="444">
        <f>'2022'!EH184</f>
        <v>0</v>
      </c>
      <c r="L196" s="444"/>
      <c r="M196" s="444"/>
      <c r="N196" s="444"/>
      <c r="O196" s="444"/>
    </row>
    <row r="197" spans="1:15" ht="32.25" customHeight="1" x14ac:dyDescent="0.2">
      <c r="A197" s="437">
        <v>160</v>
      </c>
      <c r="B197" s="458" t="s">
        <v>217</v>
      </c>
      <c r="C197" s="442">
        <f>'2022'!B185</f>
        <v>52</v>
      </c>
      <c r="D197" s="443">
        <f>'2022'!DY185</f>
        <v>0</v>
      </c>
      <c r="E197" s="443">
        <f>'2022'!DZ185</f>
        <v>0</v>
      </c>
      <c r="F197" s="443">
        <f>'2022'!EA185</f>
        <v>0</v>
      </c>
      <c r="G197" s="442">
        <f>'2022'!EB185</f>
        <v>0</v>
      </c>
      <c r="H197" s="442">
        <f>'2022'!EC185</f>
        <v>0</v>
      </c>
      <c r="I197" s="442">
        <f>'2022'!ED185</f>
        <v>0</v>
      </c>
      <c r="J197" s="428">
        <f t="shared" si="3"/>
        <v>0</v>
      </c>
      <c r="K197" s="444">
        <f>'2022'!EH185</f>
        <v>0</v>
      </c>
      <c r="L197" s="444"/>
      <c r="M197" s="444"/>
      <c r="N197" s="444"/>
      <c r="O197" s="444"/>
    </row>
    <row r="198" spans="1:15" ht="33" customHeight="1" x14ac:dyDescent="0.2">
      <c r="A198" s="437">
        <v>161</v>
      </c>
      <c r="B198" s="458" t="s">
        <v>222</v>
      </c>
      <c r="C198" s="442">
        <f>'2022'!B186</f>
        <v>52.7</v>
      </c>
      <c r="D198" s="443">
        <f>'2022'!DY186</f>
        <v>0</v>
      </c>
      <c r="E198" s="443">
        <f>'2022'!DZ186</f>
        <v>0</v>
      </c>
      <c r="F198" s="443">
        <f>'2022'!EA186</f>
        <v>0</v>
      </c>
      <c r="G198" s="442">
        <f>'2022'!EB186</f>
        <v>0</v>
      </c>
      <c r="H198" s="442">
        <f>'2022'!EC186</f>
        <v>0</v>
      </c>
      <c r="I198" s="442">
        <f>'2022'!ED186</f>
        <v>0</v>
      </c>
      <c r="J198" s="428">
        <f t="shared" si="3"/>
        <v>0</v>
      </c>
      <c r="K198" s="444">
        <f>'2022'!EH186</f>
        <v>0</v>
      </c>
      <c r="L198" s="444"/>
      <c r="M198" s="444"/>
      <c r="N198" s="444"/>
      <c r="O198" s="444"/>
    </row>
    <row r="199" spans="1:15" ht="31.5" customHeight="1" x14ac:dyDescent="0.2">
      <c r="A199" s="438">
        <v>162</v>
      </c>
      <c r="B199" s="458" t="s">
        <v>221</v>
      </c>
      <c r="C199" s="442">
        <f>'2022'!B187</f>
        <v>34.1</v>
      </c>
      <c r="D199" s="443">
        <f>'2022'!DY187</f>
        <v>0</v>
      </c>
      <c r="E199" s="443">
        <f>'2022'!DZ187</f>
        <v>0</v>
      </c>
      <c r="F199" s="443">
        <f>'2022'!EA187</f>
        <v>0</v>
      </c>
      <c r="G199" s="442">
        <f>'2022'!EB187</f>
        <v>0</v>
      </c>
      <c r="H199" s="442">
        <f>'2022'!EC187</f>
        <v>0</v>
      </c>
      <c r="I199" s="442">
        <f>'2022'!ED187</f>
        <v>0</v>
      </c>
      <c r="J199" s="428">
        <f t="shared" si="3"/>
        <v>0</v>
      </c>
      <c r="K199" s="444">
        <f>'2022'!EH187</f>
        <v>0</v>
      </c>
      <c r="L199" s="439"/>
      <c r="M199" s="439"/>
      <c r="N199" s="439"/>
      <c r="O199" s="463"/>
    </row>
    <row r="200" spans="1:15" ht="33" customHeight="1" x14ac:dyDescent="0.2">
      <c r="A200" s="437">
        <v>163</v>
      </c>
      <c r="B200" s="458" t="s">
        <v>218</v>
      </c>
      <c r="C200" s="442">
        <f>'2022'!B188</f>
        <v>18.399999999999999</v>
      </c>
      <c r="D200" s="443">
        <f>'2022'!DY188</f>
        <v>0</v>
      </c>
      <c r="E200" s="443">
        <f>'2022'!DZ188</f>
        <v>0</v>
      </c>
      <c r="F200" s="443">
        <f>'2022'!EA188</f>
        <v>0</v>
      </c>
      <c r="G200" s="442">
        <f>'2022'!EB188</f>
        <v>0</v>
      </c>
      <c r="H200" s="442">
        <f>'2022'!EC188</f>
        <v>0</v>
      </c>
      <c r="I200" s="442">
        <f>'2022'!ED188</f>
        <v>0</v>
      </c>
      <c r="J200" s="428">
        <f t="shared" si="3"/>
        <v>0</v>
      </c>
      <c r="K200" s="444">
        <f>'2022'!EH188</f>
        <v>0</v>
      </c>
      <c r="L200" s="444"/>
      <c r="M200" s="444"/>
      <c r="N200" s="444"/>
      <c r="O200" s="444"/>
    </row>
    <row r="201" spans="1:15" ht="47.25" x14ac:dyDescent="0.2">
      <c r="A201" s="437">
        <v>164</v>
      </c>
      <c r="B201" s="458" t="s">
        <v>220</v>
      </c>
      <c r="C201" s="442">
        <f>'2022'!B189</f>
        <v>48.5</v>
      </c>
      <c r="D201" s="443">
        <f>'2022'!DY189</f>
        <v>0</v>
      </c>
      <c r="E201" s="443">
        <f>'2022'!DZ189</f>
        <v>0</v>
      </c>
      <c r="F201" s="443">
        <f>'2022'!EA189</f>
        <v>0</v>
      </c>
      <c r="G201" s="442">
        <f>'2022'!EB189</f>
        <v>0</v>
      </c>
      <c r="H201" s="442">
        <f>'2022'!EC189</f>
        <v>0</v>
      </c>
      <c r="I201" s="442">
        <f>'2022'!ED189</f>
        <v>0</v>
      </c>
      <c r="J201" s="428">
        <f t="shared" si="3"/>
        <v>0</v>
      </c>
      <c r="K201" s="444">
        <f>'2022'!EH189</f>
        <v>0</v>
      </c>
      <c r="L201" s="444"/>
      <c r="M201" s="444"/>
      <c r="N201" s="444"/>
      <c r="O201" s="444"/>
    </row>
    <row r="202" spans="1:15" ht="47.25" x14ac:dyDescent="0.2">
      <c r="A202" s="438">
        <v>165</v>
      </c>
      <c r="B202" s="458" t="s">
        <v>219</v>
      </c>
      <c r="C202" s="442">
        <f>'2022'!B190</f>
        <v>45.7</v>
      </c>
      <c r="D202" s="443">
        <f>'2022'!DY190</f>
        <v>0</v>
      </c>
      <c r="E202" s="443">
        <f>'2022'!DZ190</f>
        <v>0</v>
      </c>
      <c r="F202" s="443">
        <f>'2022'!EA190</f>
        <v>0</v>
      </c>
      <c r="G202" s="442">
        <f>'2022'!EB190</f>
        <v>0</v>
      </c>
      <c r="H202" s="442">
        <f>'2022'!EC190</f>
        <v>0</v>
      </c>
      <c r="I202" s="442">
        <f>'2022'!ED190</f>
        <v>0</v>
      </c>
      <c r="J202" s="428">
        <f t="shared" si="3"/>
        <v>0</v>
      </c>
      <c r="K202" s="444">
        <f>'2022'!EH190</f>
        <v>0</v>
      </c>
      <c r="L202" s="439"/>
      <c r="M202" s="439"/>
      <c r="N202" s="439"/>
      <c r="O202" s="463"/>
    </row>
    <row r="203" spans="1:15" ht="47.25" customHeight="1" x14ac:dyDescent="0.2">
      <c r="A203" s="437">
        <v>166</v>
      </c>
      <c r="B203" s="458" t="s">
        <v>208</v>
      </c>
      <c r="C203" s="442">
        <f>'2022'!B191</f>
        <v>85.331000000000003</v>
      </c>
      <c r="D203" s="443">
        <f>'2022'!DY191</f>
        <v>0</v>
      </c>
      <c r="E203" s="443">
        <f>'2022'!DZ191</f>
        <v>10</v>
      </c>
      <c r="F203" s="443">
        <f>'2022'!EA191</f>
        <v>10</v>
      </c>
      <c r="G203" s="442">
        <f>'2022'!EB191</f>
        <v>0</v>
      </c>
      <c r="H203" s="442">
        <f>'2022'!EC191</f>
        <v>0.117191</v>
      </c>
      <c r="I203" s="442">
        <f>'2022'!ED191</f>
        <v>0.11719070443332434</v>
      </c>
      <c r="J203" s="428">
        <f t="shared" si="3"/>
        <v>10</v>
      </c>
      <c r="K203" s="444">
        <f>'2022'!EH191</f>
        <v>1</v>
      </c>
      <c r="L203" s="444"/>
      <c r="M203" s="444"/>
      <c r="N203" s="444"/>
      <c r="O203" s="444"/>
    </row>
    <row r="204" spans="1:15" ht="15.75" x14ac:dyDescent="0.2">
      <c r="A204" s="437"/>
      <c r="B204" s="89" t="s">
        <v>223</v>
      </c>
      <c r="C204" s="447"/>
      <c r="D204" s="446"/>
      <c r="E204" s="446"/>
      <c r="F204" s="446"/>
      <c r="G204" s="447"/>
      <c r="H204" s="447"/>
      <c r="I204" s="447"/>
      <c r="J204" s="428">
        <f t="shared" si="3"/>
        <v>0</v>
      </c>
      <c r="K204" s="457"/>
      <c r="L204" s="444"/>
      <c r="M204" s="444"/>
      <c r="N204" s="444"/>
      <c r="O204" s="444"/>
    </row>
    <row r="205" spans="1:15" ht="47.25" customHeight="1" x14ac:dyDescent="0.2">
      <c r="A205" s="437">
        <v>167</v>
      </c>
      <c r="B205" s="458" t="s">
        <v>224</v>
      </c>
      <c r="C205" s="461">
        <f>'2022'!B193</f>
        <v>3221.3</v>
      </c>
      <c r="D205" s="443">
        <f>'2022'!DY193</f>
        <v>0</v>
      </c>
      <c r="E205" s="443">
        <f>'2022'!DZ193</f>
        <v>0</v>
      </c>
      <c r="F205" s="443">
        <f>'2022'!EA193</f>
        <v>0</v>
      </c>
      <c r="G205" s="442">
        <f>'2022'!EB193</f>
        <v>0</v>
      </c>
      <c r="H205" s="442">
        <f>'2022'!EC193</f>
        <v>0</v>
      </c>
      <c r="I205" s="442">
        <f>'2022'!ED193</f>
        <v>0</v>
      </c>
      <c r="J205" s="428">
        <f t="shared" si="3"/>
        <v>0</v>
      </c>
      <c r="K205" s="444">
        <f>'2022'!EH193</f>
        <v>0</v>
      </c>
      <c r="L205" s="444"/>
      <c r="M205" s="444"/>
      <c r="N205" s="444"/>
      <c r="O205" s="444"/>
    </row>
    <row r="206" spans="1:15" ht="17.25" customHeight="1" x14ac:dyDescent="0.2">
      <c r="A206" s="438">
        <v>168</v>
      </c>
      <c r="B206" s="456" t="s">
        <v>293</v>
      </c>
      <c r="C206" s="442">
        <f>'2022'!B194</f>
        <v>0</v>
      </c>
      <c r="D206" s="443">
        <f>'2022'!DY194</f>
        <v>0</v>
      </c>
      <c r="E206" s="443">
        <f>'2022'!DZ194</f>
        <v>0</v>
      </c>
      <c r="F206" s="443">
        <f>'2022'!EA194</f>
        <v>0</v>
      </c>
      <c r="G206" s="442">
        <f>'2022'!EB194</f>
        <v>0</v>
      </c>
      <c r="H206" s="442">
        <f>'2022'!EC194</f>
        <v>0</v>
      </c>
      <c r="I206" s="442">
        <f>'2022'!ED194</f>
        <v>0</v>
      </c>
      <c r="J206" s="460"/>
      <c r="K206" s="444">
        <f>'2022'!EH194</f>
        <v>0</v>
      </c>
      <c r="L206" s="439"/>
      <c r="M206" s="439"/>
      <c r="N206" s="439"/>
      <c r="O206" s="463"/>
    </row>
    <row r="207" spans="1:15" ht="15.75" x14ac:dyDescent="0.2">
      <c r="A207" s="437"/>
      <c r="B207" s="89" t="s">
        <v>225</v>
      </c>
      <c r="C207" s="447"/>
      <c r="D207" s="446"/>
      <c r="E207" s="446"/>
      <c r="F207" s="446"/>
      <c r="G207" s="447"/>
      <c r="H207" s="447"/>
      <c r="I207" s="447"/>
      <c r="J207" s="428"/>
      <c r="K207" s="457"/>
      <c r="L207" s="444"/>
      <c r="M207" s="444"/>
      <c r="N207" s="444"/>
      <c r="O207" s="444"/>
    </row>
    <row r="208" spans="1:15" ht="48.75" customHeight="1" x14ac:dyDescent="0.2">
      <c r="A208" s="437">
        <v>169</v>
      </c>
      <c r="B208" s="458" t="s">
        <v>341</v>
      </c>
      <c r="C208" s="442">
        <f>'2022'!B196</f>
        <v>307.60000000000002</v>
      </c>
      <c r="D208" s="443">
        <f>'2022'!DY196</f>
        <v>0</v>
      </c>
      <c r="E208" s="443">
        <f>'2022'!DZ196</f>
        <v>0</v>
      </c>
      <c r="F208" s="443">
        <f>'2022'!EA196</f>
        <v>36</v>
      </c>
      <c r="G208" s="442">
        <f>'2022'!EB196</f>
        <v>0</v>
      </c>
      <c r="H208" s="442">
        <f>'2022'!EC196</f>
        <v>0</v>
      </c>
      <c r="I208" s="442">
        <f>'2022'!ED196</f>
        <v>0.11703511053315994</v>
      </c>
      <c r="J208" s="428">
        <f t="shared" si="3"/>
        <v>0</v>
      </c>
      <c r="K208" s="444">
        <f>'2022'!EH196</f>
        <v>0</v>
      </c>
      <c r="L208" s="444"/>
      <c r="M208" s="444"/>
      <c r="N208" s="444"/>
      <c r="O208" s="444"/>
    </row>
    <row r="209" spans="1:15" ht="47.25" x14ac:dyDescent="0.2">
      <c r="A209" s="437">
        <v>170</v>
      </c>
      <c r="B209" s="458" t="s">
        <v>342</v>
      </c>
      <c r="C209" s="461">
        <f>'2022'!B197</f>
        <v>986.8</v>
      </c>
      <c r="D209" s="443">
        <f>'2022'!DY197</f>
        <v>0</v>
      </c>
      <c r="E209" s="443">
        <f>'2022'!DZ197</f>
        <v>0</v>
      </c>
      <c r="F209" s="443">
        <f>'2022'!EA197</f>
        <v>0</v>
      </c>
      <c r="G209" s="442">
        <f>'2022'!EB197</f>
        <v>0</v>
      </c>
      <c r="H209" s="442">
        <f>'2022'!EC197</f>
        <v>0</v>
      </c>
      <c r="I209" s="442">
        <f>'2022'!ED197</f>
        <v>0</v>
      </c>
      <c r="J209" s="428">
        <f t="shared" si="3"/>
        <v>0</v>
      </c>
      <c r="K209" s="444">
        <f>'2022'!EH197</f>
        <v>0</v>
      </c>
      <c r="L209" s="444"/>
      <c r="M209" s="444"/>
      <c r="N209" s="444"/>
      <c r="O209" s="444"/>
    </row>
    <row r="210" spans="1:15" ht="47.25" x14ac:dyDescent="0.2">
      <c r="A210" s="437">
        <v>171</v>
      </c>
      <c r="B210" s="458" t="s">
        <v>343</v>
      </c>
      <c r="C210" s="461">
        <f>'2022'!B198</f>
        <v>600.1</v>
      </c>
      <c r="D210" s="443">
        <f>'2022'!DY198</f>
        <v>0</v>
      </c>
      <c r="E210" s="443">
        <f>'2022'!DZ198</f>
        <v>0</v>
      </c>
      <c r="F210" s="443">
        <f>'2022'!EA198</f>
        <v>0</v>
      </c>
      <c r="G210" s="442">
        <f>'2022'!EB198</f>
        <v>0</v>
      </c>
      <c r="H210" s="442">
        <f>'2022'!EC198</f>
        <v>0</v>
      </c>
      <c r="I210" s="442">
        <f>'2022'!ED198</f>
        <v>0</v>
      </c>
      <c r="J210" s="428">
        <f t="shared" si="3"/>
        <v>0</v>
      </c>
      <c r="K210" s="444">
        <f>'2022'!EH198</f>
        <v>0</v>
      </c>
      <c r="L210" s="444"/>
      <c r="M210" s="444"/>
      <c r="N210" s="444"/>
      <c r="O210" s="444"/>
    </row>
    <row r="211" spans="1:15" ht="15.75" x14ac:dyDescent="0.2">
      <c r="A211" s="437"/>
      <c r="B211" s="89" t="s">
        <v>229</v>
      </c>
      <c r="C211" s="447"/>
      <c r="D211" s="446"/>
      <c r="E211" s="446"/>
      <c r="F211" s="446"/>
      <c r="G211" s="447"/>
      <c r="H211" s="447"/>
      <c r="I211" s="447"/>
      <c r="J211" s="428">
        <f t="shared" si="3"/>
        <v>0</v>
      </c>
      <c r="K211" s="457"/>
      <c r="L211" s="444"/>
      <c r="M211" s="444"/>
      <c r="N211" s="444"/>
      <c r="O211" s="444"/>
    </row>
    <row r="212" spans="1:15" ht="36.75" customHeight="1" x14ac:dyDescent="0.2">
      <c r="A212" s="437">
        <v>172</v>
      </c>
      <c r="B212" s="458" t="s">
        <v>344</v>
      </c>
      <c r="C212" s="442">
        <f>'2022'!B200</f>
        <v>74.5</v>
      </c>
      <c r="D212" s="443">
        <f>'2022'!DY200</f>
        <v>0</v>
      </c>
      <c r="E212" s="443">
        <f>'2022'!DZ200</f>
        <v>0</v>
      </c>
      <c r="F212" s="443">
        <f>'2022'!EA200</f>
        <v>0</v>
      </c>
      <c r="G212" s="442">
        <f>'2022'!EB200</f>
        <v>0</v>
      </c>
      <c r="H212" s="442">
        <f>'2022'!EC200</f>
        <v>0</v>
      </c>
      <c r="I212" s="442">
        <f>'2022'!ED200</f>
        <v>0</v>
      </c>
      <c r="J212" s="428">
        <f t="shared" si="3"/>
        <v>0</v>
      </c>
      <c r="K212" s="444">
        <f>'2022'!EH200</f>
        <v>0</v>
      </c>
      <c r="L212" s="444"/>
      <c r="M212" s="444"/>
      <c r="N212" s="444"/>
      <c r="O212" s="444"/>
    </row>
    <row r="213" spans="1:15" ht="31.5" customHeight="1" x14ac:dyDescent="0.2">
      <c r="A213" s="437">
        <v>173</v>
      </c>
      <c r="B213" s="458" t="s">
        <v>231</v>
      </c>
      <c r="C213" s="442">
        <f>'2022'!B201</f>
        <v>85.9</v>
      </c>
      <c r="D213" s="443">
        <f>'2022'!DY201</f>
        <v>0</v>
      </c>
      <c r="E213" s="443">
        <f>'2022'!DZ201</f>
        <v>0</v>
      </c>
      <c r="F213" s="443">
        <f>'2022'!EA201</f>
        <v>0</v>
      </c>
      <c r="G213" s="442">
        <f>'2022'!EB201</f>
        <v>0</v>
      </c>
      <c r="H213" s="442">
        <f>'2022'!EC201</f>
        <v>0</v>
      </c>
      <c r="I213" s="442">
        <f>'2022'!ED201</f>
        <v>0</v>
      </c>
      <c r="J213" s="428">
        <f t="shared" si="3"/>
        <v>0</v>
      </c>
      <c r="K213" s="444">
        <f>'2022'!EH201</f>
        <v>0</v>
      </c>
      <c r="L213" s="444"/>
      <c r="M213" s="444"/>
      <c r="N213" s="444"/>
      <c r="O213" s="444"/>
    </row>
    <row r="214" spans="1:15" ht="65.25" customHeight="1" x14ac:dyDescent="0.2">
      <c r="A214" s="450">
        <v>174</v>
      </c>
      <c r="B214" s="116" t="s">
        <v>449</v>
      </c>
      <c r="C214" s="442">
        <f>'2022'!B202</f>
        <v>145.69999999999999</v>
      </c>
      <c r="D214" s="688">
        <f>'2022'!DY202</f>
        <v>270</v>
      </c>
      <c r="E214" s="688">
        <f>'2022'!DZ202</f>
        <v>270</v>
      </c>
      <c r="F214" s="443">
        <f>'2022'!EA202</f>
        <v>180</v>
      </c>
      <c r="G214" s="690">
        <f>'2022'!EB202</f>
        <v>1.2151209999999999</v>
      </c>
      <c r="H214" s="690">
        <f>'2022'!EC202</f>
        <v>1.2151209999999999</v>
      </c>
      <c r="I214" s="442">
        <f>'2022'!ED202</f>
        <v>1.2354152367879205</v>
      </c>
      <c r="J214" s="428">
        <f t="shared" si="3"/>
        <v>10</v>
      </c>
      <c r="K214" s="444">
        <f>'2022'!EH202</f>
        <v>18</v>
      </c>
      <c r="L214" s="457"/>
      <c r="M214" s="457"/>
      <c r="N214" s="457"/>
      <c r="O214" s="482"/>
    </row>
    <row r="215" spans="1:15" ht="65.25" customHeight="1" x14ac:dyDescent="0.2">
      <c r="A215" s="438">
        <v>175</v>
      </c>
      <c r="B215" s="116" t="s">
        <v>450</v>
      </c>
      <c r="C215" s="442">
        <f>'2022'!B203</f>
        <v>76.5</v>
      </c>
      <c r="D215" s="689"/>
      <c r="E215" s="689"/>
      <c r="F215" s="443">
        <f>'2022'!EA203</f>
        <v>150</v>
      </c>
      <c r="G215" s="691"/>
      <c r="H215" s="691"/>
      <c r="I215" s="442">
        <f>'2022'!ED203</f>
        <v>1.9607843137254901</v>
      </c>
      <c r="J215" s="428">
        <f t="shared" si="3"/>
        <v>8</v>
      </c>
      <c r="K215" s="444">
        <f>'2022'!EH203</f>
        <v>12</v>
      </c>
      <c r="L215" s="439"/>
      <c r="M215" s="439"/>
      <c r="N215" s="439"/>
      <c r="O215" s="463"/>
    </row>
    <row r="216" spans="1:15" ht="31.5" x14ac:dyDescent="0.2">
      <c r="A216" s="437">
        <v>176</v>
      </c>
      <c r="B216" s="458" t="s">
        <v>346</v>
      </c>
      <c r="C216" s="442">
        <f>'2022'!B204</f>
        <v>161</v>
      </c>
      <c r="D216" s="443">
        <f>'2022'!DY204</f>
        <v>0</v>
      </c>
      <c r="E216" s="443">
        <f>'2022'!DZ204</f>
        <v>0</v>
      </c>
      <c r="F216" s="443">
        <f>'2022'!EA204</f>
        <v>0</v>
      </c>
      <c r="G216" s="442">
        <f>'2022'!EB204</f>
        <v>0</v>
      </c>
      <c r="H216" s="442">
        <f>'2022'!EC204</f>
        <v>0</v>
      </c>
      <c r="I216" s="442">
        <f>'2022'!ED204</f>
        <v>0</v>
      </c>
      <c r="J216" s="428">
        <f t="shared" si="3"/>
        <v>0</v>
      </c>
      <c r="K216" s="444">
        <f>'2022'!EH204</f>
        <v>0</v>
      </c>
      <c r="L216" s="444"/>
      <c r="M216" s="444"/>
      <c r="N216" s="444"/>
      <c r="O216" s="444"/>
    </row>
    <row r="217" spans="1:15" ht="47.25" x14ac:dyDescent="0.2">
      <c r="A217" s="437">
        <v>177</v>
      </c>
      <c r="B217" s="458" t="s">
        <v>347</v>
      </c>
      <c r="C217" s="442">
        <f>'2022'!B205</f>
        <v>121.011</v>
      </c>
      <c r="D217" s="443">
        <f>'2022'!DY205</f>
        <v>0</v>
      </c>
      <c r="E217" s="443">
        <f>'2022'!DZ205</f>
        <v>0</v>
      </c>
      <c r="F217" s="443">
        <f>'2022'!EA205</f>
        <v>65</v>
      </c>
      <c r="G217" s="442">
        <f>'2022'!EB205</f>
        <v>0</v>
      </c>
      <c r="H217" s="442">
        <f>'2022'!EC205</f>
        <v>0</v>
      </c>
      <c r="I217" s="442">
        <f>'2022'!ED205</f>
        <v>0.53714125162175341</v>
      </c>
      <c r="J217" s="428">
        <f t="shared" si="3"/>
        <v>0</v>
      </c>
      <c r="K217" s="444">
        <f>'2022'!EH205</f>
        <v>0</v>
      </c>
      <c r="L217" s="444"/>
      <c r="M217" s="444"/>
      <c r="N217" s="444"/>
      <c r="O217" s="444"/>
    </row>
    <row r="218" spans="1:15" ht="31.5" x14ac:dyDescent="0.2">
      <c r="A218" s="437">
        <v>178</v>
      </c>
      <c r="B218" s="458" t="s">
        <v>234</v>
      </c>
      <c r="C218" s="442">
        <f>'2022'!B206</f>
        <v>23.507999999999999</v>
      </c>
      <c r="D218" s="443">
        <f>'2022'!DY206</f>
        <v>0</v>
      </c>
      <c r="E218" s="443">
        <f>'2022'!DZ206</f>
        <v>0</v>
      </c>
      <c r="F218" s="443">
        <f>'2022'!EA206</f>
        <v>0</v>
      </c>
      <c r="G218" s="442">
        <f>'2022'!EB206</f>
        <v>0</v>
      </c>
      <c r="H218" s="442">
        <f>'2022'!EC206</f>
        <v>0</v>
      </c>
      <c r="I218" s="442">
        <f>'2022'!ED206</f>
        <v>0</v>
      </c>
      <c r="J218" s="428">
        <f t="shared" si="3"/>
        <v>0</v>
      </c>
      <c r="K218" s="444">
        <f>'2022'!EH206</f>
        <v>0</v>
      </c>
      <c r="L218" s="444"/>
      <c r="M218" s="444"/>
      <c r="N218" s="444"/>
      <c r="O218" s="444"/>
    </row>
    <row r="219" spans="1:15" ht="31.5" x14ac:dyDescent="0.2">
      <c r="A219" s="438">
        <v>179</v>
      </c>
      <c r="B219" s="458" t="s">
        <v>337</v>
      </c>
      <c r="C219" s="442">
        <f>'2022'!B207</f>
        <v>182.6</v>
      </c>
      <c r="D219" s="443">
        <f>'2022'!DY207</f>
        <v>0</v>
      </c>
      <c r="E219" s="443">
        <f>'2022'!DZ207</f>
        <v>0</v>
      </c>
      <c r="F219" s="443">
        <f>'2022'!EA207</f>
        <v>0</v>
      </c>
      <c r="G219" s="442">
        <f>'2022'!EB207</f>
        <v>0</v>
      </c>
      <c r="H219" s="442">
        <f>'2022'!EC207</f>
        <v>0</v>
      </c>
      <c r="I219" s="442">
        <f>'2022'!ED207</f>
        <v>0</v>
      </c>
      <c r="J219" s="428">
        <f t="shared" si="3"/>
        <v>0</v>
      </c>
      <c r="K219" s="444">
        <f>'2022'!EH207</f>
        <v>0</v>
      </c>
      <c r="L219" s="439"/>
      <c r="M219" s="439"/>
      <c r="N219" s="439"/>
      <c r="O219" s="463"/>
    </row>
    <row r="220" spans="1:15" ht="15.75" x14ac:dyDescent="0.2">
      <c r="A220" s="437"/>
      <c r="B220" s="89" t="s">
        <v>239</v>
      </c>
      <c r="C220" s="447"/>
      <c r="D220" s="446"/>
      <c r="E220" s="446"/>
      <c r="F220" s="446"/>
      <c r="G220" s="447"/>
      <c r="H220" s="447"/>
      <c r="I220" s="447"/>
      <c r="J220" s="428"/>
      <c r="K220" s="457"/>
      <c r="L220" s="444"/>
      <c r="M220" s="444"/>
      <c r="N220" s="444"/>
      <c r="O220" s="444"/>
    </row>
    <row r="221" spans="1:15" ht="31.5" x14ac:dyDescent="0.2">
      <c r="A221" s="437">
        <v>180</v>
      </c>
      <c r="B221" s="458" t="s">
        <v>348</v>
      </c>
      <c r="C221" s="442">
        <f>'2022'!B209</f>
        <v>397</v>
      </c>
      <c r="D221" s="443">
        <f>'2022'!DY209</f>
        <v>73</v>
      </c>
      <c r="E221" s="443">
        <f>'2022'!DZ209</f>
        <v>75</v>
      </c>
      <c r="F221" s="443">
        <f>'2022'!EA209</f>
        <v>75</v>
      </c>
      <c r="G221" s="442">
        <f>'2022'!EB209</f>
        <v>0.18387899999999999</v>
      </c>
      <c r="H221" s="442">
        <f>'2022'!EC209</f>
        <v>0.188917</v>
      </c>
      <c r="I221" s="442">
        <f>'2022'!ED209</f>
        <v>0.18891687657430731</v>
      </c>
      <c r="J221" s="428">
        <f t="shared" si="3"/>
        <v>9.3333333333333339</v>
      </c>
      <c r="K221" s="444">
        <f>'2022'!EH209</f>
        <v>7</v>
      </c>
      <c r="L221" s="444"/>
      <c r="M221" s="444"/>
      <c r="N221" s="444"/>
      <c r="O221" s="444"/>
    </row>
    <row r="222" spans="1:15" ht="47.25" x14ac:dyDescent="0.2">
      <c r="A222" s="450">
        <v>181</v>
      </c>
      <c r="B222" s="116" t="s">
        <v>451</v>
      </c>
      <c r="C222" s="442">
        <f>'2022'!B210</f>
        <v>283.51</v>
      </c>
      <c r="D222" s="688">
        <f>'2022'!DY210</f>
        <v>367</v>
      </c>
      <c r="E222" s="688">
        <f>'2022'!DZ210</f>
        <v>376</v>
      </c>
      <c r="F222" s="443">
        <f>'2022'!EA210</f>
        <v>60</v>
      </c>
      <c r="G222" s="442">
        <f>'2022'!EB210</f>
        <v>0.203876</v>
      </c>
      <c r="H222" s="442">
        <f>'2022'!EC210</f>
        <v>0.21986</v>
      </c>
      <c r="I222" s="442">
        <f>'2022'!ED210</f>
        <v>0.21163274664033016</v>
      </c>
      <c r="J222" s="428">
        <f t="shared" si="3"/>
        <v>0</v>
      </c>
      <c r="K222" s="444">
        <f>'2022'!EH210</f>
        <v>0</v>
      </c>
      <c r="L222" s="457"/>
      <c r="M222" s="457"/>
      <c r="N222" s="457"/>
      <c r="O222" s="482"/>
    </row>
    <row r="223" spans="1:15" ht="47.25" x14ac:dyDescent="0.2">
      <c r="A223" s="450">
        <v>182</v>
      </c>
      <c r="B223" s="116" t="s">
        <v>452</v>
      </c>
      <c r="C223" s="442">
        <f>'2022'!B211</f>
        <v>17.29</v>
      </c>
      <c r="D223" s="692"/>
      <c r="E223" s="692"/>
      <c r="F223" s="443">
        <f>'2022'!EA211</f>
        <v>4</v>
      </c>
      <c r="G223" s="442">
        <f>'2022'!EB211</f>
        <v>0.203876</v>
      </c>
      <c r="H223" s="442">
        <f>'2022'!EC211</f>
        <v>0.21986</v>
      </c>
      <c r="I223" s="442">
        <f>'2022'!ED211</f>
        <v>0.23134759976865241</v>
      </c>
      <c r="J223" s="428">
        <f t="shared" si="3"/>
        <v>0</v>
      </c>
      <c r="K223" s="444">
        <f>'2022'!EH211</f>
        <v>0</v>
      </c>
      <c r="L223" s="457"/>
      <c r="M223" s="457"/>
      <c r="N223" s="457"/>
      <c r="O223" s="482"/>
    </row>
    <row r="224" spans="1:15" ht="47.25" x14ac:dyDescent="0.2">
      <c r="A224" s="438">
        <v>183</v>
      </c>
      <c r="B224" s="116" t="s">
        <v>453</v>
      </c>
      <c r="C224" s="442">
        <f>'2022'!B212</f>
        <v>21.34</v>
      </c>
      <c r="D224" s="689"/>
      <c r="E224" s="689"/>
      <c r="F224" s="443">
        <f>'2022'!EA212</f>
        <v>5</v>
      </c>
      <c r="G224" s="442">
        <f>'2022'!EB212</f>
        <v>0.203876</v>
      </c>
      <c r="H224" s="442">
        <f>'2022'!EC212</f>
        <v>0.21986</v>
      </c>
      <c r="I224" s="442">
        <f>'2022'!ED212</f>
        <v>0.23430178069353327</v>
      </c>
      <c r="J224" s="428">
        <f t="shared" si="3"/>
        <v>0</v>
      </c>
      <c r="K224" s="444">
        <f>'2022'!EH212</f>
        <v>0</v>
      </c>
      <c r="L224" s="439"/>
      <c r="M224" s="439"/>
      <c r="N224" s="439"/>
      <c r="O224" s="463"/>
    </row>
    <row r="225" spans="1:15" ht="63" x14ac:dyDescent="0.2">
      <c r="A225" s="437">
        <v>184</v>
      </c>
      <c r="B225" s="459" t="s">
        <v>355</v>
      </c>
      <c r="C225" s="442">
        <f>'2022'!B213</f>
        <v>398.80799999999999</v>
      </c>
      <c r="D225" s="443">
        <f>'2022'!DY213</f>
        <v>0</v>
      </c>
      <c r="E225" s="443">
        <f>'2022'!DZ213</f>
        <v>0</v>
      </c>
      <c r="F225" s="443">
        <f>'2022'!EA213</f>
        <v>70</v>
      </c>
      <c r="G225" s="442">
        <f>'2022'!EB213</f>
        <v>0</v>
      </c>
      <c r="H225" s="442">
        <f>'2022'!EC213</f>
        <v>0</v>
      </c>
      <c r="I225" s="442">
        <f>'2022'!ED213</f>
        <v>0.17552305871497062</v>
      </c>
      <c r="J225" s="428">
        <f t="shared" si="3"/>
        <v>0</v>
      </c>
      <c r="K225" s="444">
        <f>'2022'!EH213</f>
        <v>0</v>
      </c>
      <c r="L225" s="444"/>
      <c r="M225" s="444"/>
      <c r="N225" s="444"/>
      <c r="O225" s="444"/>
    </row>
    <row r="226" spans="1:15" ht="47.25" x14ac:dyDescent="0.2">
      <c r="A226" s="450">
        <v>185</v>
      </c>
      <c r="B226" s="129" t="s">
        <v>454</v>
      </c>
      <c r="C226" s="442">
        <f>'2022'!B214</f>
        <v>379.44299999999998</v>
      </c>
      <c r="D226" s="443">
        <f>'2022'!DY214</f>
        <v>0</v>
      </c>
      <c r="E226" s="443">
        <f>'2022'!DZ214</f>
        <v>0</v>
      </c>
      <c r="F226" s="443">
        <f>'2022'!EA214</f>
        <v>68</v>
      </c>
      <c r="G226" s="442">
        <f>'2022'!EB214</f>
        <v>0</v>
      </c>
      <c r="H226" s="442">
        <f>'2022'!EC214</f>
        <v>0</v>
      </c>
      <c r="I226" s="442">
        <f>'2022'!ED214</f>
        <v>0.17921005262977577</v>
      </c>
      <c r="J226" s="428">
        <f t="shared" si="3"/>
        <v>8.8235294117647065</v>
      </c>
      <c r="K226" s="444">
        <f>'2022'!EH214</f>
        <v>6</v>
      </c>
      <c r="L226" s="457"/>
      <c r="M226" s="457"/>
      <c r="N226" s="457"/>
      <c r="O226" s="482"/>
    </row>
    <row r="227" spans="1:15" ht="47.25" x14ac:dyDescent="0.2">
      <c r="A227" s="450">
        <v>186</v>
      </c>
      <c r="B227" s="129" t="s">
        <v>455</v>
      </c>
      <c r="C227" s="442">
        <f>'2022'!B215</f>
        <v>349.32100000000003</v>
      </c>
      <c r="D227" s="443">
        <f>'2022'!DY215</f>
        <v>0</v>
      </c>
      <c r="E227" s="443">
        <f>'2022'!DZ215</f>
        <v>0</v>
      </c>
      <c r="F227" s="443">
        <f>'2022'!EA215</f>
        <v>63</v>
      </c>
      <c r="G227" s="442">
        <f>'2022'!EB215</f>
        <v>0</v>
      </c>
      <c r="H227" s="442">
        <f>'2022'!EC215</f>
        <v>0</v>
      </c>
      <c r="I227" s="442">
        <f>'2022'!ED215</f>
        <v>0.18034987876480371</v>
      </c>
      <c r="J227" s="428">
        <f t="shared" si="3"/>
        <v>9.5238095238095237</v>
      </c>
      <c r="K227" s="444">
        <f>'2022'!EH215</f>
        <v>6</v>
      </c>
      <c r="L227" s="457"/>
      <c r="M227" s="457"/>
      <c r="N227" s="457"/>
      <c r="O227" s="482"/>
    </row>
    <row r="228" spans="1:15" ht="47.25" x14ac:dyDescent="0.2">
      <c r="A228" s="450">
        <v>187</v>
      </c>
      <c r="B228" s="129" t="s">
        <v>456</v>
      </c>
      <c r="C228" s="442">
        <f>'2022'!B216</f>
        <v>144.42500000000001</v>
      </c>
      <c r="D228" s="443">
        <f>'2022'!DY216</f>
        <v>0</v>
      </c>
      <c r="E228" s="443">
        <f>'2022'!DZ216</f>
        <v>0</v>
      </c>
      <c r="F228" s="443">
        <f>'2022'!EA216</f>
        <v>29</v>
      </c>
      <c r="G228" s="442">
        <f>'2022'!EB216</f>
        <v>0</v>
      </c>
      <c r="H228" s="442">
        <f>'2022'!EC216</f>
        <v>0</v>
      </c>
      <c r="I228" s="442">
        <f>'2022'!ED216</f>
        <v>0.20079626103513934</v>
      </c>
      <c r="J228" s="428">
        <f t="shared" si="3"/>
        <v>6.8965517241379306</v>
      </c>
      <c r="K228" s="444">
        <f>'2022'!EH216</f>
        <v>2</v>
      </c>
      <c r="L228" s="457"/>
      <c r="M228" s="457"/>
      <c r="N228" s="457"/>
      <c r="O228" s="482"/>
    </row>
    <row r="229" spans="1:15" ht="47.25" x14ac:dyDescent="0.2">
      <c r="A229" s="450">
        <v>188</v>
      </c>
      <c r="B229" s="129" t="s">
        <v>457</v>
      </c>
      <c r="C229" s="442">
        <f>'2022'!B217</f>
        <v>289.97000000000003</v>
      </c>
      <c r="D229" s="443">
        <f>'2022'!DY217</f>
        <v>0</v>
      </c>
      <c r="E229" s="443">
        <f>'2022'!DZ217</f>
        <v>0</v>
      </c>
      <c r="F229" s="443">
        <f>'2022'!EA217</f>
        <v>52</v>
      </c>
      <c r="G229" s="442">
        <f>'2022'!EB217</f>
        <v>0</v>
      </c>
      <c r="H229" s="442">
        <f>'2022'!EC217</f>
        <v>0</v>
      </c>
      <c r="I229" s="442">
        <f>'2022'!ED217</f>
        <v>0.17932889609269922</v>
      </c>
      <c r="J229" s="428">
        <f t="shared" si="3"/>
        <v>9.6153846153846168</v>
      </c>
      <c r="K229" s="444">
        <f>'2022'!EH217</f>
        <v>5</v>
      </c>
      <c r="L229" s="457"/>
      <c r="M229" s="457"/>
      <c r="N229" s="457"/>
      <c r="O229" s="482"/>
    </row>
    <row r="230" spans="1:15" ht="47.25" x14ac:dyDescent="0.2">
      <c r="A230" s="450">
        <v>189</v>
      </c>
      <c r="B230" s="129" t="s">
        <v>458</v>
      </c>
      <c r="C230" s="442">
        <f>'2022'!B218</f>
        <v>246.11</v>
      </c>
      <c r="D230" s="443">
        <f>'2022'!DY218</f>
        <v>0</v>
      </c>
      <c r="E230" s="443">
        <f>'2022'!DZ218</f>
        <v>0</v>
      </c>
      <c r="F230" s="443">
        <f>'2022'!EA218</f>
        <v>67</v>
      </c>
      <c r="G230" s="442">
        <f>'2022'!EB218</f>
        <v>0</v>
      </c>
      <c r="H230" s="442">
        <f>'2022'!EC218</f>
        <v>0</v>
      </c>
      <c r="I230" s="442">
        <f>'2022'!ED218</f>
        <v>0.2722359920360814</v>
      </c>
      <c r="J230" s="428">
        <f t="shared" si="3"/>
        <v>7.4626865671641784</v>
      </c>
      <c r="K230" s="444">
        <f>'2022'!EH218</f>
        <v>5</v>
      </c>
      <c r="L230" s="457"/>
      <c r="M230" s="457"/>
      <c r="N230" s="457"/>
      <c r="O230" s="482"/>
    </row>
    <row r="231" spans="1:15" ht="47.25" x14ac:dyDescent="0.2">
      <c r="A231" s="438">
        <v>190</v>
      </c>
      <c r="B231" s="473" t="s">
        <v>240</v>
      </c>
      <c r="C231" s="442">
        <f>'2022'!B219</f>
        <v>89.932000000000002</v>
      </c>
      <c r="D231" s="443">
        <f>'2022'!DY219</f>
        <v>0</v>
      </c>
      <c r="E231" s="443">
        <f>'2022'!DZ219</f>
        <v>0</v>
      </c>
      <c r="F231" s="443">
        <f>'2022'!EA219</f>
        <v>0</v>
      </c>
      <c r="G231" s="442">
        <f>'2022'!EB219</f>
        <v>0</v>
      </c>
      <c r="H231" s="442">
        <f>'2022'!EC219</f>
        <v>0</v>
      </c>
      <c r="I231" s="442">
        <f>'2022'!ED219</f>
        <v>0</v>
      </c>
      <c r="J231" s="428">
        <f t="shared" si="3"/>
        <v>0</v>
      </c>
      <c r="K231" s="444">
        <f>'2022'!EH219</f>
        <v>0</v>
      </c>
      <c r="L231" s="439"/>
      <c r="M231" s="439"/>
      <c r="N231" s="439"/>
      <c r="O231" s="463"/>
    </row>
    <row r="232" spans="1:15" ht="15.75" x14ac:dyDescent="0.2">
      <c r="A232" s="437"/>
      <c r="B232" s="89" t="s">
        <v>251</v>
      </c>
      <c r="C232" s="447"/>
      <c r="D232" s="446"/>
      <c r="E232" s="446"/>
      <c r="F232" s="446"/>
      <c r="G232" s="447"/>
      <c r="H232" s="447"/>
      <c r="I232" s="447"/>
      <c r="J232" s="428">
        <f t="shared" ref="J232:J272" si="4">IF(K232&gt;0,K232/F232*100,0)</f>
        <v>0</v>
      </c>
      <c r="K232" s="457"/>
      <c r="L232" s="444"/>
      <c r="M232" s="444"/>
      <c r="N232" s="444"/>
      <c r="O232" s="444"/>
    </row>
    <row r="233" spans="1:15" ht="47.25" customHeight="1" x14ac:dyDescent="0.2">
      <c r="A233" s="437">
        <v>191</v>
      </c>
      <c r="B233" s="458" t="s">
        <v>356</v>
      </c>
      <c r="C233" s="442">
        <f>'2022'!B221</f>
        <v>144.4</v>
      </c>
      <c r="D233" s="443">
        <f>'2022'!DY221</f>
        <v>110</v>
      </c>
      <c r="E233" s="443">
        <f>'2022'!DZ221</f>
        <v>95</v>
      </c>
      <c r="F233" s="443">
        <f>'2022'!EA221</f>
        <v>95</v>
      </c>
      <c r="G233" s="442">
        <f>'2022'!EB221</f>
        <v>0.76177300000000003</v>
      </c>
      <c r="H233" s="442">
        <f>'2022'!EC221</f>
        <v>0.65789500000000001</v>
      </c>
      <c r="I233" s="442">
        <f>'2022'!ED221</f>
        <v>0.6578947368421052</v>
      </c>
      <c r="J233" s="428">
        <f t="shared" si="4"/>
        <v>3.1578947368421053</v>
      </c>
      <c r="K233" s="444">
        <f>'2022'!EH221</f>
        <v>3</v>
      </c>
      <c r="L233" s="444"/>
      <c r="M233" s="444"/>
      <c r="N233" s="444"/>
      <c r="O233" s="444"/>
    </row>
    <row r="234" spans="1:15" ht="63" x14ac:dyDescent="0.2">
      <c r="A234" s="437">
        <v>192</v>
      </c>
      <c r="B234" s="458" t="s">
        <v>357</v>
      </c>
      <c r="C234" s="442">
        <f>'2022'!B222</f>
        <v>18</v>
      </c>
      <c r="D234" s="443">
        <f>'2022'!DY222</f>
        <v>0</v>
      </c>
      <c r="E234" s="443">
        <f>'2022'!DZ222</f>
        <v>0</v>
      </c>
      <c r="F234" s="443">
        <f>'2022'!EA222</f>
        <v>0</v>
      </c>
      <c r="G234" s="442">
        <f>'2022'!EB222</f>
        <v>0</v>
      </c>
      <c r="H234" s="442">
        <f>'2022'!EC222</f>
        <v>0</v>
      </c>
      <c r="I234" s="442">
        <f>'2022'!ED222</f>
        <v>0</v>
      </c>
      <c r="J234" s="428">
        <f t="shared" si="4"/>
        <v>0</v>
      </c>
      <c r="K234" s="444">
        <f>'2022'!EH222</f>
        <v>0</v>
      </c>
      <c r="L234" s="444"/>
      <c r="M234" s="444"/>
      <c r="N234" s="444"/>
      <c r="O234" s="444"/>
    </row>
    <row r="235" spans="1:15" ht="15.75" x14ac:dyDescent="0.2">
      <c r="A235" s="437"/>
      <c r="B235" s="89" t="s">
        <v>21</v>
      </c>
      <c r="C235" s="447"/>
      <c r="D235" s="446"/>
      <c r="E235" s="446"/>
      <c r="F235" s="446"/>
      <c r="G235" s="447"/>
      <c r="H235" s="447"/>
      <c r="I235" s="447"/>
      <c r="J235" s="428"/>
      <c r="K235" s="457"/>
      <c r="L235" s="444"/>
      <c r="M235" s="444"/>
      <c r="N235" s="444"/>
      <c r="O235" s="444"/>
    </row>
    <row r="236" spans="1:15" ht="31.5" x14ac:dyDescent="0.2">
      <c r="A236" s="438">
        <v>193</v>
      </c>
      <c r="B236" s="458" t="s">
        <v>22</v>
      </c>
      <c r="C236" s="442">
        <f>'2022'!B224</f>
        <v>240</v>
      </c>
      <c r="D236" s="443">
        <f>'2022'!DY224</f>
        <v>0</v>
      </c>
      <c r="E236" s="443">
        <f>'2022'!DZ224</f>
        <v>0</v>
      </c>
      <c r="F236" s="443">
        <f>'2022'!EA224</f>
        <v>150</v>
      </c>
      <c r="G236" s="442">
        <f>'2022'!EB224</f>
        <v>0</v>
      </c>
      <c r="H236" s="442">
        <f>'2022'!EC224</f>
        <v>0</v>
      </c>
      <c r="I236" s="442">
        <f>'2022'!ED224</f>
        <v>0.625</v>
      </c>
      <c r="J236" s="460"/>
      <c r="K236" s="444">
        <f>'2022'!EH224</f>
        <v>0</v>
      </c>
      <c r="L236" s="439"/>
      <c r="M236" s="439"/>
      <c r="N236" s="439"/>
      <c r="O236" s="463"/>
    </row>
    <row r="237" spans="1:15" ht="15.75" x14ac:dyDescent="0.2">
      <c r="A237" s="472"/>
      <c r="B237" s="89" t="s">
        <v>29</v>
      </c>
      <c r="C237" s="447"/>
      <c r="D237" s="446"/>
      <c r="E237" s="446"/>
      <c r="F237" s="446"/>
      <c r="G237" s="447"/>
      <c r="H237" s="447"/>
      <c r="I237" s="447"/>
      <c r="J237" s="428">
        <f t="shared" si="4"/>
        <v>0</v>
      </c>
      <c r="K237" s="457"/>
      <c r="L237" s="444"/>
      <c r="M237" s="444"/>
      <c r="N237" s="444"/>
      <c r="O237" s="444"/>
    </row>
    <row r="238" spans="1:15" ht="63" x14ac:dyDescent="0.2">
      <c r="A238" s="472">
        <v>194</v>
      </c>
      <c r="B238" s="126" t="s">
        <v>358</v>
      </c>
      <c r="C238" s="442">
        <f>'2022'!B226</f>
        <v>33.299999999999997</v>
      </c>
      <c r="D238" s="688">
        <f>'2022'!DY226</f>
        <v>30</v>
      </c>
      <c r="E238" s="688">
        <f>'2022'!DZ226</f>
        <v>30</v>
      </c>
      <c r="F238" s="443">
        <f>'2022'!EA226</f>
        <v>15</v>
      </c>
      <c r="G238" s="690">
        <f>'2022'!EB226</f>
        <v>0.46224999999999999</v>
      </c>
      <c r="H238" s="690">
        <f>'2022'!EC226</f>
        <v>0.46224999999999999</v>
      </c>
      <c r="I238" s="442">
        <f>'2022'!ED226</f>
        <v>0.45045045045045051</v>
      </c>
      <c r="J238" s="428">
        <f t="shared" si="4"/>
        <v>6.666666666666667</v>
      </c>
      <c r="K238" s="444">
        <f>'2022'!EH226</f>
        <v>1</v>
      </c>
      <c r="L238" s="444"/>
      <c r="M238" s="444"/>
      <c r="N238" s="444"/>
      <c r="O238" s="444"/>
    </row>
    <row r="239" spans="1:15" ht="63" x14ac:dyDescent="0.2">
      <c r="A239" s="472">
        <v>195</v>
      </c>
      <c r="B239" s="116" t="s">
        <v>359</v>
      </c>
      <c r="C239" s="442">
        <f>'2022'!B227</f>
        <v>31.3</v>
      </c>
      <c r="D239" s="689"/>
      <c r="E239" s="689"/>
      <c r="F239" s="443">
        <f>'2022'!EA227</f>
        <v>15</v>
      </c>
      <c r="G239" s="691"/>
      <c r="H239" s="691"/>
      <c r="I239" s="442">
        <f>'2022'!ED227</f>
        <v>0.47923322683706071</v>
      </c>
      <c r="J239" s="428">
        <f t="shared" si="4"/>
        <v>6.666666666666667</v>
      </c>
      <c r="K239" s="444">
        <f>'2022'!EH227</f>
        <v>1</v>
      </c>
      <c r="L239" s="444"/>
      <c r="M239" s="444"/>
      <c r="N239" s="444"/>
      <c r="O239" s="444"/>
    </row>
    <row r="240" spans="1:15" ht="47.25" x14ac:dyDescent="0.2">
      <c r="A240" s="472">
        <v>196</v>
      </c>
      <c r="B240" s="458" t="s">
        <v>30</v>
      </c>
      <c r="C240" s="442">
        <f>'2022'!B228</f>
        <v>34</v>
      </c>
      <c r="D240" s="443">
        <f>'2022'!DY228</f>
        <v>0</v>
      </c>
      <c r="E240" s="443">
        <f>'2022'!DZ228</f>
        <v>0</v>
      </c>
      <c r="F240" s="443">
        <f>'2022'!EA228</f>
        <v>0</v>
      </c>
      <c r="G240" s="442">
        <f>'2022'!EB228</f>
        <v>0</v>
      </c>
      <c r="H240" s="442">
        <f>'2022'!EC228</f>
        <v>0</v>
      </c>
      <c r="I240" s="442">
        <f>'2022'!ED228</f>
        <v>0</v>
      </c>
      <c r="J240" s="428">
        <f t="shared" si="4"/>
        <v>0</v>
      </c>
      <c r="K240" s="444">
        <f>'2022'!EH228</f>
        <v>0</v>
      </c>
      <c r="L240" s="444"/>
      <c r="M240" s="444"/>
      <c r="N240" s="444"/>
      <c r="O240" s="444"/>
    </row>
    <row r="241" spans="1:15" ht="31.5" x14ac:dyDescent="0.2">
      <c r="A241" s="472">
        <v>197</v>
      </c>
      <c r="B241" s="458" t="s">
        <v>31</v>
      </c>
      <c r="C241" s="442">
        <f>'2022'!B229</f>
        <v>21.36</v>
      </c>
      <c r="D241" s="443">
        <f>'2022'!DY229</f>
        <v>0</v>
      </c>
      <c r="E241" s="443">
        <f>'2022'!DZ229</f>
        <v>0</v>
      </c>
      <c r="F241" s="443">
        <f>'2022'!EA229</f>
        <v>0</v>
      </c>
      <c r="G241" s="442">
        <f>'2022'!EB229</f>
        <v>0</v>
      </c>
      <c r="H241" s="442">
        <f>'2022'!EC229</f>
        <v>0</v>
      </c>
      <c r="I241" s="442">
        <f>'2022'!ED229</f>
        <v>0</v>
      </c>
      <c r="J241" s="428">
        <f t="shared" si="4"/>
        <v>0</v>
      </c>
      <c r="K241" s="444">
        <f>'2022'!EH229</f>
        <v>0</v>
      </c>
      <c r="L241" s="444"/>
      <c r="M241" s="444"/>
      <c r="N241" s="444"/>
      <c r="O241" s="444"/>
    </row>
    <row r="242" spans="1:15" ht="31.5" x14ac:dyDescent="0.2">
      <c r="A242" s="472">
        <v>198</v>
      </c>
      <c r="B242" s="458" t="s">
        <v>34</v>
      </c>
      <c r="C242" s="442">
        <f>'2022'!B230</f>
        <v>254.54</v>
      </c>
      <c r="D242" s="443">
        <f>'2022'!DY230</f>
        <v>100</v>
      </c>
      <c r="E242" s="443">
        <f>'2022'!DZ230</f>
        <v>80</v>
      </c>
      <c r="F242" s="443">
        <f>'2022'!EA230</f>
        <v>48</v>
      </c>
      <c r="G242" s="442">
        <f>'2022'!EB230</f>
        <v>0.38998500000000003</v>
      </c>
      <c r="H242" s="442">
        <f>'2022'!EC230</f>
        <v>0.31198799999999999</v>
      </c>
      <c r="I242" s="442">
        <f>'2022'!ED230</f>
        <v>0.18857546947434589</v>
      </c>
      <c r="J242" s="428">
        <f t="shared" si="4"/>
        <v>8.3333333333333321</v>
      </c>
      <c r="K242" s="444">
        <f>'2022'!EH230</f>
        <v>4</v>
      </c>
      <c r="L242" s="444"/>
      <c r="M242" s="444"/>
      <c r="N242" s="444"/>
      <c r="O242" s="444"/>
    </row>
    <row r="243" spans="1:15" ht="15.75" x14ac:dyDescent="0.2">
      <c r="A243" s="472"/>
      <c r="B243" s="89" t="s">
        <v>37</v>
      </c>
      <c r="C243" s="447"/>
      <c r="D243" s="446"/>
      <c r="E243" s="446"/>
      <c r="F243" s="446"/>
      <c r="G243" s="447"/>
      <c r="H243" s="447"/>
      <c r="I243" s="447"/>
      <c r="J243" s="428"/>
      <c r="K243" s="457"/>
      <c r="L243" s="444"/>
      <c r="M243" s="444"/>
      <c r="N243" s="444"/>
      <c r="O243" s="444"/>
    </row>
    <row r="244" spans="1:15" ht="31.5" x14ac:dyDescent="0.2">
      <c r="A244" s="472">
        <v>199</v>
      </c>
      <c r="B244" s="458" t="s">
        <v>360</v>
      </c>
      <c r="C244" s="442">
        <f>'2022'!B232</f>
        <v>9.0289999999999999</v>
      </c>
      <c r="D244" s="443">
        <f>'2022'!DY232</f>
        <v>0</v>
      </c>
      <c r="E244" s="443">
        <f>'2022'!DZ232</f>
        <v>0</v>
      </c>
      <c r="F244" s="443">
        <f>'2022'!EA232</f>
        <v>0</v>
      </c>
      <c r="G244" s="442">
        <f>'2022'!EB232</f>
        <v>0</v>
      </c>
      <c r="H244" s="442">
        <f>'2022'!EC232</f>
        <v>0</v>
      </c>
      <c r="I244" s="442">
        <f>'2022'!ED232</f>
        <v>0</v>
      </c>
      <c r="J244" s="428">
        <f t="shared" si="4"/>
        <v>0</v>
      </c>
      <c r="K244" s="444">
        <f>'2022'!EH232</f>
        <v>0</v>
      </c>
      <c r="L244" s="444"/>
      <c r="M244" s="444"/>
      <c r="N244" s="444"/>
      <c r="O244" s="444"/>
    </row>
    <row r="245" spans="1:15" ht="31.5" x14ac:dyDescent="0.2">
      <c r="A245" s="438">
        <v>200</v>
      </c>
      <c r="B245" s="114" t="s">
        <v>361</v>
      </c>
      <c r="C245" s="442">
        <f>'2022'!B233</f>
        <v>19.600000000000001</v>
      </c>
      <c r="D245" s="443">
        <f>'2022'!DY233</f>
        <v>20</v>
      </c>
      <c r="E245" s="443">
        <f>'2022'!DZ233</f>
        <v>20</v>
      </c>
      <c r="F245" s="443">
        <f>'2022'!EA233</f>
        <v>20</v>
      </c>
      <c r="G245" s="442">
        <f>'2022'!EB233</f>
        <v>1.020408</v>
      </c>
      <c r="H245" s="442">
        <f>'2022'!EC233</f>
        <v>1.020408</v>
      </c>
      <c r="I245" s="442">
        <f>'2022'!ED233</f>
        <v>1.0204081632653061</v>
      </c>
      <c r="J245" s="428">
        <f t="shared" si="4"/>
        <v>10</v>
      </c>
      <c r="K245" s="444">
        <f>'2022'!EH233</f>
        <v>2</v>
      </c>
      <c r="L245" s="439"/>
      <c r="M245" s="439"/>
      <c r="N245" s="439"/>
      <c r="O245" s="463"/>
    </row>
    <row r="246" spans="1:15" ht="31.5" x14ac:dyDescent="0.2">
      <c r="A246" s="437">
        <v>201</v>
      </c>
      <c r="B246" s="458" t="s">
        <v>44</v>
      </c>
      <c r="C246" s="442">
        <f>'2022'!B234</f>
        <v>10</v>
      </c>
      <c r="D246" s="443">
        <f>'2022'!DY234</f>
        <v>0</v>
      </c>
      <c r="E246" s="443">
        <f>'2022'!DZ234</f>
        <v>0</v>
      </c>
      <c r="F246" s="443">
        <f>'2022'!EA234</f>
        <v>20</v>
      </c>
      <c r="G246" s="442">
        <f>'2022'!EB234</f>
        <v>0</v>
      </c>
      <c r="H246" s="442">
        <f>'2022'!EC234</f>
        <v>0</v>
      </c>
      <c r="I246" s="442">
        <f>'2022'!ED234</f>
        <v>2</v>
      </c>
      <c r="J246" s="428">
        <f t="shared" si="4"/>
        <v>0</v>
      </c>
      <c r="K246" s="444">
        <f>'2022'!EH234</f>
        <v>0</v>
      </c>
      <c r="L246" s="444"/>
      <c r="M246" s="444"/>
      <c r="N246" s="444"/>
      <c r="O246" s="444"/>
    </row>
    <row r="247" spans="1:15" ht="47.25" x14ac:dyDescent="0.2">
      <c r="A247" s="437">
        <v>202</v>
      </c>
      <c r="B247" s="458" t="s">
        <v>45</v>
      </c>
      <c r="C247" s="442">
        <f>'2022'!B235</f>
        <v>9.8000000000000007</v>
      </c>
      <c r="D247" s="443">
        <f>'2022'!DY235</f>
        <v>0</v>
      </c>
      <c r="E247" s="443">
        <f>'2022'!DZ235</f>
        <v>0</v>
      </c>
      <c r="F247" s="443">
        <f>'2022'!EA235</f>
        <v>0</v>
      </c>
      <c r="G247" s="442">
        <f>'2022'!EB235</f>
        <v>0</v>
      </c>
      <c r="H247" s="442">
        <f>'2022'!EC235</f>
        <v>0</v>
      </c>
      <c r="I247" s="442">
        <f>'2022'!ED235</f>
        <v>0</v>
      </c>
      <c r="J247" s="428">
        <f t="shared" si="4"/>
        <v>0</v>
      </c>
      <c r="K247" s="444">
        <f>'2022'!EH235</f>
        <v>0</v>
      </c>
      <c r="L247" s="444"/>
      <c r="M247" s="444"/>
      <c r="N247" s="444"/>
      <c r="O247" s="444"/>
    </row>
    <row r="248" spans="1:15" ht="31.5" x14ac:dyDescent="0.2">
      <c r="A248" s="450">
        <v>203</v>
      </c>
      <c r="B248" s="116" t="s">
        <v>459</v>
      </c>
      <c r="C248" s="442">
        <f>'2022'!B236</f>
        <v>302.7</v>
      </c>
      <c r="D248" s="688">
        <f>'2022'!DY236</f>
        <v>100</v>
      </c>
      <c r="E248" s="688">
        <f>'2022'!DZ236</f>
        <v>0</v>
      </c>
      <c r="F248" s="443">
        <f>'2022'!EA236</f>
        <v>0</v>
      </c>
      <c r="G248" s="690">
        <f>'2022'!EB236</f>
        <v>0.325098</v>
      </c>
      <c r="H248" s="690">
        <f>'2022'!EC236</f>
        <v>0</v>
      </c>
      <c r="I248" s="442">
        <f>'2022'!ED236</f>
        <v>0</v>
      </c>
      <c r="J248" s="428">
        <f t="shared" si="4"/>
        <v>0</v>
      </c>
      <c r="K248" s="444">
        <f>'2022'!EH236</f>
        <v>0</v>
      </c>
      <c r="L248" s="457"/>
      <c r="M248" s="457"/>
      <c r="N248" s="457"/>
      <c r="O248" s="482"/>
    </row>
    <row r="249" spans="1:15" ht="31.5" x14ac:dyDescent="0.2">
      <c r="A249" s="438">
        <v>204</v>
      </c>
      <c r="B249" s="116" t="s">
        <v>460</v>
      </c>
      <c r="C249" s="442">
        <f>'2022'!B237</f>
        <v>4.8</v>
      </c>
      <c r="D249" s="689"/>
      <c r="E249" s="689"/>
      <c r="F249" s="443">
        <f>'2022'!EA237</f>
        <v>0</v>
      </c>
      <c r="G249" s="691"/>
      <c r="H249" s="691"/>
      <c r="I249" s="442">
        <f>'2022'!ED237</f>
        <v>0</v>
      </c>
      <c r="J249" s="428">
        <f t="shared" si="4"/>
        <v>0</v>
      </c>
      <c r="K249" s="444">
        <f>'2022'!EH237</f>
        <v>0</v>
      </c>
      <c r="L249" s="439"/>
      <c r="M249" s="439"/>
      <c r="N249" s="439"/>
      <c r="O249" s="463"/>
    </row>
    <row r="250" spans="1:15" ht="31.5" x14ac:dyDescent="0.2">
      <c r="A250" s="437">
        <v>205</v>
      </c>
      <c r="B250" s="458" t="s">
        <v>38</v>
      </c>
      <c r="C250" s="442">
        <f>'2022'!B238</f>
        <v>5.1580000000000004</v>
      </c>
      <c r="D250" s="443">
        <f>'2022'!DY238</f>
        <v>11</v>
      </c>
      <c r="E250" s="443">
        <f>'2022'!DZ238</f>
        <v>10</v>
      </c>
      <c r="F250" s="443">
        <f>'2022'!EA238</f>
        <v>10</v>
      </c>
      <c r="G250" s="442">
        <f>'2022'!EB238</f>
        <v>2.1359219999999999</v>
      </c>
      <c r="H250" s="442">
        <f>'2022'!EC238</f>
        <v>1.941748</v>
      </c>
      <c r="I250" s="442">
        <f>'2022'!ED238</f>
        <v>1.9387359441644048</v>
      </c>
      <c r="J250" s="428">
        <f t="shared" si="4"/>
        <v>10</v>
      </c>
      <c r="K250" s="444">
        <f>'2022'!EH238</f>
        <v>1</v>
      </c>
      <c r="L250" s="444"/>
      <c r="M250" s="444"/>
      <c r="N250" s="444"/>
      <c r="O250" s="444"/>
    </row>
    <row r="251" spans="1:15" ht="31.5" x14ac:dyDescent="0.2">
      <c r="A251" s="438">
        <v>206</v>
      </c>
      <c r="B251" s="458" t="s">
        <v>362</v>
      </c>
      <c r="C251" s="442">
        <f>'2022'!B239</f>
        <v>6.8</v>
      </c>
      <c r="D251" s="443">
        <f>'2022'!DY239</f>
        <v>12</v>
      </c>
      <c r="E251" s="443">
        <f>'2022'!DZ239</f>
        <v>12</v>
      </c>
      <c r="F251" s="443">
        <f>'2022'!EA239</f>
        <v>12</v>
      </c>
      <c r="G251" s="442">
        <f>'2022'!EB239</f>
        <v>1.764724</v>
      </c>
      <c r="H251" s="442">
        <f>'2022'!EC239</f>
        <v>1.764724</v>
      </c>
      <c r="I251" s="442">
        <f>'2022'!ED239</f>
        <v>1.7647058823529411</v>
      </c>
      <c r="J251" s="428">
        <f t="shared" si="4"/>
        <v>8.3333333333333321</v>
      </c>
      <c r="K251" s="444">
        <f>'2022'!EH239</f>
        <v>1</v>
      </c>
      <c r="L251" s="439"/>
      <c r="M251" s="439"/>
      <c r="N251" s="439"/>
      <c r="O251" s="463"/>
    </row>
    <row r="252" spans="1:15" ht="15.75" x14ac:dyDescent="0.2">
      <c r="A252" s="437"/>
      <c r="B252" s="89" t="s">
        <v>170</v>
      </c>
      <c r="C252" s="447"/>
      <c r="D252" s="446"/>
      <c r="E252" s="446"/>
      <c r="F252" s="446"/>
      <c r="G252" s="447"/>
      <c r="H252" s="447"/>
      <c r="I252" s="447"/>
      <c r="J252" s="428"/>
      <c r="K252" s="457"/>
      <c r="L252" s="444"/>
      <c r="M252" s="444"/>
      <c r="N252" s="444"/>
      <c r="O252" s="444"/>
    </row>
    <row r="253" spans="1:15" ht="31.5" x14ac:dyDescent="0.2">
      <c r="A253" s="437">
        <v>207</v>
      </c>
      <c r="B253" s="458" t="s">
        <v>171</v>
      </c>
      <c r="C253" s="442">
        <f>'2022'!B241</f>
        <v>91.6</v>
      </c>
      <c r="D253" s="443">
        <f>'2022'!DY241</f>
        <v>0</v>
      </c>
      <c r="E253" s="443">
        <f>'2022'!DZ241</f>
        <v>0</v>
      </c>
      <c r="F253" s="443">
        <f>'2022'!EA241</f>
        <v>0</v>
      </c>
      <c r="G253" s="442">
        <f>'2022'!EB241</f>
        <v>0</v>
      </c>
      <c r="H253" s="442">
        <f>'2022'!EC241</f>
        <v>0</v>
      </c>
      <c r="I253" s="442">
        <f>'2022'!ED241</f>
        <v>0</v>
      </c>
      <c r="J253" s="428">
        <f t="shared" si="4"/>
        <v>0</v>
      </c>
      <c r="K253" s="444">
        <f>'2022'!EH241</f>
        <v>0</v>
      </c>
      <c r="L253" s="444"/>
      <c r="M253" s="444"/>
      <c r="N253" s="444"/>
      <c r="O253" s="444"/>
    </row>
    <row r="254" spans="1:15" ht="30" customHeight="1" x14ac:dyDescent="0.2">
      <c r="A254" s="437">
        <v>208</v>
      </c>
      <c r="B254" s="458" t="s">
        <v>172</v>
      </c>
      <c r="C254" s="442">
        <f>'2022'!B242</f>
        <v>347.2</v>
      </c>
      <c r="D254" s="443">
        <f>'2022'!DY242</f>
        <v>0</v>
      </c>
      <c r="E254" s="443">
        <f>'2022'!DZ242</f>
        <v>0</v>
      </c>
      <c r="F254" s="443">
        <f>'2022'!EA242</f>
        <v>0</v>
      </c>
      <c r="G254" s="442">
        <f>'2022'!EB242</f>
        <v>0</v>
      </c>
      <c r="H254" s="442">
        <f>'2022'!EC242</f>
        <v>0</v>
      </c>
      <c r="I254" s="442">
        <f>'2022'!ED242</f>
        <v>0</v>
      </c>
      <c r="J254" s="428">
        <f t="shared" si="4"/>
        <v>0</v>
      </c>
      <c r="K254" s="444">
        <f>'2022'!EH242</f>
        <v>0</v>
      </c>
      <c r="L254" s="444"/>
      <c r="M254" s="444"/>
      <c r="N254" s="444"/>
      <c r="O254" s="444"/>
    </row>
    <row r="255" spans="1:15" ht="15.75" x14ac:dyDescent="0.2">
      <c r="A255" s="437"/>
      <c r="B255" s="89" t="s">
        <v>151</v>
      </c>
      <c r="C255" s="447"/>
      <c r="D255" s="446"/>
      <c r="E255" s="446"/>
      <c r="F255" s="446"/>
      <c r="G255" s="447"/>
      <c r="H255" s="447"/>
      <c r="I255" s="447"/>
      <c r="J255" s="428"/>
      <c r="K255" s="457"/>
      <c r="L255" s="444"/>
      <c r="M255" s="444"/>
      <c r="N255" s="444"/>
      <c r="O255" s="444"/>
    </row>
    <row r="256" spans="1:15" ht="31.5" x14ac:dyDescent="0.2">
      <c r="A256" s="437">
        <v>209</v>
      </c>
      <c r="B256" s="458" t="s">
        <v>152</v>
      </c>
      <c r="C256" s="442">
        <f>'2022'!B244</f>
        <v>211.2</v>
      </c>
      <c r="D256" s="443">
        <f>'2022'!DY244</f>
        <v>0</v>
      </c>
      <c r="E256" s="443">
        <f>'2022'!DZ244</f>
        <v>28</v>
      </c>
      <c r="F256" s="443">
        <f>'2022'!EA244</f>
        <v>56</v>
      </c>
      <c r="G256" s="442">
        <f>'2022'!EB244</f>
        <v>0</v>
      </c>
      <c r="H256" s="442">
        <f>'2022'!EC244</f>
        <v>0.13256299999999999</v>
      </c>
      <c r="I256" s="442">
        <f>'2022'!ED244</f>
        <v>0.26515151515151514</v>
      </c>
      <c r="J256" s="428">
        <f t="shared" si="4"/>
        <v>0</v>
      </c>
      <c r="K256" s="444">
        <f>'2022'!EH244</f>
        <v>0</v>
      </c>
      <c r="L256" s="444"/>
      <c r="M256" s="444"/>
      <c r="N256" s="444"/>
      <c r="O256" s="444"/>
    </row>
    <row r="257" spans="1:15" ht="15.75" x14ac:dyDescent="0.2">
      <c r="A257" s="437"/>
      <c r="B257" s="89" t="s">
        <v>254</v>
      </c>
      <c r="C257" s="447"/>
      <c r="D257" s="446"/>
      <c r="E257" s="446"/>
      <c r="F257" s="446"/>
      <c r="G257" s="447"/>
      <c r="H257" s="447"/>
      <c r="I257" s="447"/>
      <c r="J257" s="428">
        <f t="shared" si="4"/>
        <v>0</v>
      </c>
      <c r="K257" s="457"/>
      <c r="L257" s="444"/>
      <c r="M257" s="444"/>
      <c r="N257" s="444"/>
      <c r="O257" s="444"/>
    </row>
    <row r="258" spans="1:15" ht="63" x14ac:dyDescent="0.2">
      <c r="A258" s="437">
        <v>210</v>
      </c>
      <c r="B258" s="458" t="s">
        <v>363</v>
      </c>
      <c r="C258" s="442">
        <f>'2022'!B246</f>
        <v>15.6</v>
      </c>
      <c r="D258" s="443">
        <f>'2022'!DY246</f>
        <v>0</v>
      </c>
      <c r="E258" s="443">
        <f>'2022'!DZ246</f>
        <v>0</v>
      </c>
      <c r="F258" s="443">
        <f>'2022'!EA246</f>
        <v>0</v>
      </c>
      <c r="G258" s="442">
        <f>'2022'!EB246</f>
        <v>0</v>
      </c>
      <c r="H258" s="442">
        <f>'2022'!EC246</f>
        <v>0</v>
      </c>
      <c r="I258" s="442">
        <f>'2022'!ED246</f>
        <v>0</v>
      </c>
      <c r="J258" s="428">
        <f t="shared" si="4"/>
        <v>0</v>
      </c>
      <c r="K258" s="444">
        <f>'2022'!EH246</f>
        <v>0</v>
      </c>
      <c r="L258" s="444"/>
      <c r="M258" s="444"/>
      <c r="N258" s="444"/>
      <c r="O258" s="444"/>
    </row>
    <row r="259" spans="1:15" ht="47.25" x14ac:dyDescent="0.2">
      <c r="A259" s="437">
        <v>211</v>
      </c>
      <c r="B259" s="458" t="s">
        <v>364</v>
      </c>
      <c r="C259" s="442">
        <f>'2022'!B247</f>
        <v>5.3</v>
      </c>
      <c r="D259" s="443">
        <f>'2022'!DY247</f>
        <v>0</v>
      </c>
      <c r="E259" s="443">
        <f>'2022'!DZ247</f>
        <v>0</v>
      </c>
      <c r="F259" s="443">
        <f>'2022'!EA247</f>
        <v>0</v>
      </c>
      <c r="G259" s="442">
        <f>'2022'!EB247</f>
        <v>0</v>
      </c>
      <c r="H259" s="442">
        <f>'2022'!EC247</f>
        <v>0</v>
      </c>
      <c r="I259" s="442">
        <f>'2022'!ED247</f>
        <v>0</v>
      </c>
      <c r="J259" s="428">
        <f t="shared" si="4"/>
        <v>0</v>
      </c>
      <c r="K259" s="444">
        <f>'2022'!EH247</f>
        <v>0</v>
      </c>
      <c r="L259" s="444"/>
      <c r="M259" s="444"/>
      <c r="N259" s="444"/>
      <c r="O259" s="444"/>
    </row>
    <row r="260" spans="1:15" ht="47.25" x14ac:dyDescent="0.2">
      <c r="A260" s="437">
        <v>212</v>
      </c>
      <c r="B260" s="458" t="s">
        <v>365</v>
      </c>
      <c r="C260" s="442">
        <f>'2022'!B248</f>
        <v>3.2</v>
      </c>
      <c r="D260" s="443">
        <f>'2022'!DY248</f>
        <v>0</v>
      </c>
      <c r="E260" s="443">
        <f>'2022'!DZ248</f>
        <v>0</v>
      </c>
      <c r="F260" s="443">
        <f>'2022'!EA248</f>
        <v>0</v>
      </c>
      <c r="G260" s="442">
        <f>'2022'!EB248</f>
        <v>0</v>
      </c>
      <c r="H260" s="442">
        <f>'2022'!EC248</f>
        <v>0</v>
      </c>
      <c r="I260" s="442">
        <f>'2022'!ED248</f>
        <v>0</v>
      </c>
      <c r="J260" s="428">
        <f t="shared" si="4"/>
        <v>0</v>
      </c>
      <c r="K260" s="444">
        <f>'2022'!EH248</f>
        <v>0</v>
      </c>
      <c r="L260" s="444"/>
      <c r="M260" s="444"/>
      <c r="N260" s="444"/>
      <c r="O260" s="444"/>
    </row>
    <row r="261" spans="1:15" ht="31.5" x14ac:dyDescent="0.2">
      <c r="A261" s="437">
        <v>213</v>
      </c>
      <c r="B261" s="458" t="s">
        <v>258</v>
      </c>
      <c r="C261" s="442">
        <f>'2022'!B249</f>
        <v>4</v>
      </c>
      <c r="D261" s="443">
        <f>'2022'!DY249</f>
        <v>0</v>
      </c>
      <c r="E261" s="443">
        <f>'2022'!DZ249</f>
        <v>0</v>
      </c>
      <c r="F261" s="443">
        <f>'2022'!EA249</f>
        <v>0</v>
      </c>
      <c r="G261" s="442">
        <f>'2022'!EB249</f>
        <v>0</v>
      </c>
      <c r="H261" s="442">
        <f>'2022'!EC249</f>
        <v>0</v>
      </c>
      <c r="I261" s="442">
        <f>'2022'!ED249</f>
        <v>0</v>
      </c>
      <c r="J261" s="428">
        <f t="shared" si="4"/>
        <v>0</v>
      </c>
      <c r="K261" s="444">
        <f>'2022'!EH249</f>
        <v>0</v>
      </c>
      <c r="L261" s="444"/>
      <c r="M261" s="444"/>
      <c r="N261" s="444"/>
      <c r="O261" s="444"/>
    </row>
    <row r="262" spans="1:15" ht="31.5" x14ac:dyDescent="0.2">
      <c r="A262" s="437">
        <v>214</v>
      </c>
      <c r="B262" s="458" t="s">
        <v>262</v>
      </c>
      <c r="C262" s="461">
        <f>'2022'!B250</f>
        <v>3.52</v>
      </c>
      <c r="D262" s="443">
        <f>'2022'!DY250</f>
        <v>0</v>
      </c>
      <c r="E262" s="443">
        <f>'2022'!DZ250</f>
        <v>0</v>
      </c>
      <c r="F262" s="443">
        <f>'2022'!EA250</f>
        <v>0</v>
      </c>
      <c r="G262" s="442">
        <f>'2022'!EB250</f>
        <v>0</v>
      </c>
      <c r="H262" s="442">
        <f>'2022'!EC250</f>
        <v>0</v>
      </c>
      <c r="I262" s="442">
        <f>'2022'!ED250</f>
        <v>0</v>
      </c>
      <c r="J262" s="428">
        <f t="shared" si="4"/>
        <v>0</v>
      </c>
      <c r="K262" s="444">
        <f>'2022'!EH250</f>
        <v>0</v>
      </c>
      <c r="L262" s="444"/>
      <c r="M262" s="444"/>
      <c r="N262" s="444"/>
      <c r="O262" s="444"/>
    </row>
    <row r="263" spans="1:15" ht="78.75" x14ac:dyDescent="0.2">
      <c r="A263" s="437">
        <v>215</v>
      </c>
      <c r="B263" s="458" t="s">
        <v>261</v>
      </c>
      <c r="C263" s="442">
        <f>'2022'!B251</f>
        <v>7.2</v>
      </c>
      <c r="D263" s="443">
        <f>'2022'!DY251</f>
        <v>0</v>
      </c>
      <c r="E263" s="443">
        <f>'2022'!DZ251</f>
        <v>0</v>
      </c>
      <c r="F263" s="443">
        <f>'2022'!EA251</f>
        <v>0</v>
      </c>
      <c r="G263" s="442">
        <f>'2022'!EB251</f>
        <v>0</v>
      </c>
      <c r="H263" s="442">
        <f>'2022'!EC251</f>
        <v>0</v>
      </c>
      <c r="I263" s="442">
        <f>'2022'!ED251</f>
        <v>0</v>
      </c>
      <c r="J263" s="428">
        <f t="shared" si="4"/>
        <v>0</v>
      </c>
      <c r="K263" s="444">
        <f>'2022'!EH251</f>
        <v>0</v>
      </c>
      <c r="L263" s="444"/>
      <c r="M263" s="444"/>
      <c r="N263" s="444"/>
      <c r="O263" s="444"/>
    </row>
    <row r="264" spans="1:15" ht="37.5" customHeight="1" x14ac:dyDescent="0.2">
      <c r="A264" s="437">
        <v>216</v>
      </c>
      <c r="B264" s="458" t="s">
        <v>259</v>
      </c>
      <c r="C264" s="442">
        <f>'2022'!B252</f>
        <v>9.4</v>
      </c>
      <c r="D264" s="443">
        <f>'2022'!DY252</f>
        <v>0</v>
      </c>
      <c r="E264" s="443">
        <f>'2022'!DZ252</f>
        <v>0</v>
      </c>
      <c r="F264" s="443">
        <f>'2022'!EA252</f>
        <v>0</v>
      </c>
      <c r="G264" s="442">
        <f>'2022'!EB252</f>
        <v>0</v>
      </c>
      <c r="H264" s="442">
        <f>'2022'!EC252</f>
        <v>0</v>
      </c>
      <c r="I264" s="442">
        <f>'2022'!ED252</f>
        <v>0</v>
      </c>
      <c r="J264" s="428">
        <f t="shared" si="4"/>
        <v>0</v>
      </c>
      <c r="K264" s="444">
        <f>'2022'!EH252</f>
        <v>0</v>
      </c>
      <c r="L264" s="444"/>
      <c r="M264" s="444"/>
      <c r="N264" s="444"/>
      <c r="O264" s="444"/>
    </row>
    <row r="265" spans="1:15" ht="63" x14ac:dyDescent="0.2">
      <c r="A265" s="474">
        <v>217</v>
      </c>
      <c r="B265" s="458" t="s">
        <v>255</v>
      </c>
      <c r="C265" s="442">
        <f>'2022'!B253</f>
        <v>29.6</v>
      </c>
      <c r="D265" s="443">
        <f>'2022'!DY253</f>
        <v>0</v>
      </c>
      <c r="E265" s="443">
        <f>'2022'!DZ253</f>
        <v>0</v>
      </c>
      <c r="F265" s="443">
        <f>'2022'!EA253</f>
        <v>5</v>
      </c>
      <c r="G265" s="442">
        <f>'2022'!EB253</f>
        <v>0</v>
      </c>
      <c r="H265" s="442">
        <f>'2022'!EC253</f>
        <v>0</v>
      </c>
      <c r="I265" s="442">
        <f>'2022'!ED253</f>
        <v>0.16891891891891891</v>
      </c>
      <c r="J265" s="428">
        <f t="shared" si="4"/>
        <v>0</v>
      </c>
      <c r="K265" s="444">
        <f>'2022'!EH253</f>
        <v>0</v>
      </c>
      <c r="L265" s="444"/>
      <c r="M265" s="444"/>
      <c r="N265" s="444"/>
      <c r="O265" s="444"/>
    </row>
    <row r="266" spans="1:15" ht="37.5" customHeight="1" x14ac:dyDescent="0.2">
      <c r="A266" s="474">
        <v>218</v>
      </c>
      <c r="B266" s="458" t="s">
        <v>263</v>
      </c>
      <c r="C266" s="442">
        <f>'2022'!B254</f>
        <v>23.164000000000001</v>
      </c>
      <c r="D266" s="443">
        <f>'2022'!DY254</f>
        <v>32</v>
      </c>
      <c r="E266" s="443">
        <f>'2022'!DZ254</f>
        <v>29</v>
      </c>
      <c r="F266" s="443">
        <f>'2022'!EA254</f>
        <v>25</v>
      </c>
      <c r="G266" s="442">
        <f>'2022'!EB254</f>
        <v>1.37931</v>
      </c>
      <c r="H266" s="442">
        <f>'2022'!EC254</f>
        <v>1.25</v>
      </c>
      <c r="I266" s="442">
        <f>'2022'!ED254</f>
        <v>1.0792609221205318</v>
      </c>
      <c r="J266" s="428">
        <f t="shared" si="4"/>
        <v>8</v>
      </c>
      <c r="K266" s="444">
        <f>'2022'!EH254</f>
        <v>2</v>
      </c>
      <c r="L266" s="444"/>
      <c r="M266" s="444"/>
      <c r="N266" s="444"/>
      <c r="O266" s="444"/>
    </row>
    <row r="267" spans="1:15" ht="63" x14ac:dyDescent="0.2">
      <c r="A267" s="474">
        <v>219</v>
      </c>
      <c r="B267" s="458" t="s">
        <v>260</v>
      </c>
      <c r="C267" s="442">
        <f>'2022'!B255</f>
        <v>11.4</v>
      </c>
      <c r="D267" s="443">
        <f>'2022'!DY255</f>
        <v>0</v>
      </c>
      <c r="E267" s="443">
        <f>'2022'!DZ255</f>
        <v>0</v>
      </c>
      <c r="F267" s="443">
        <f>'2022'!EA255</f>
        <v>0</v>
      </c>
      <c r="G267" s="442">
        <f>'2022'!EB255</f>
        <v>0</v>
      </c>
      <c r="H267" s="442">
        <f>'2022'!EC255</f>
        <v>0</v>
      </c>
      <c r="I267" s="442">
        <f>'2022'!ED255</f>
        <v>0</v>
      </c>
      <c r="J267" s="428">
        <f t="shared" si="4"/>
        <v>0</v>
      </c>
      <c r="K267" s="444">
        <f>'2022'!EH255</f>
        <v>0</v>
      </c>
      <c r="L267" s="444"/>
      <c r="M267" s="444"/>
      <c r="N267" s="444"/>
      <c r="O267" s="444"/>
    </row>
    <row r="268" spans="1:15" ht="47.25" x14ac:dyDescent="0.2">
      <c r="A268" s="474">
        <v>220</v>
      </c>
      <c r="B268" s="116" t="s">
        <v>366</v>
      </c>
      <c r="C268" s="442">
        <f>'2022'!B256</f>
        <v>23.773</v>
      </c>
      <c r="D268" s="443">
        <f>'2022'!DY256</f>
        <v>0</v>
      </c>
      <c r="E268" s="443">
        <f>'2022'!DZ256</f>
        <v>0</v>
      </c>
      <c r="F268" s="443">
        <f>'2022'!EA256</f>
        <v>21</v>
      </c>
      <c r="G268" s="442">
        <f>'2022'!EB256</f>
        <v>0</v>
      </c>
      <c r="H268" s="442">
        <f>'2022'!EC256</f>
        <v>0</v>
      </c>
      <c r="I268" s="442">
        <f>'2022'!ED256</f>
        <v>0.88335506667227526</v>
      </c>
      <c r="J268" s="428">
        <f t="shared" si="4"/>
        <v>0</v>
      </c>
      <c r="K268" s="444">
        <f>'2022'!EH256</f>
        <v>0</v>
      </c>
      <c r="L268" s="444"/>
      <c r="M268" s="444"/>
      <c r="N268" s="444"/>
      <c r="O268" s="444"/>
    </row>
    <row r="269" spans="1:15" ht="63" x14ac:dyDescent="0.2">
      <c r="A269" s="474">
        <v>221</v>
      </c>
      <c r="B269" s="458" t="s">
        <v>367</v>
      </c>
      <c r="C269" s="442">
        <f>'2022'!B257</f>
        <v>12.676</v>
      </c>
      <c r="D269" s="443">
        <f>'2022'!DY257</f>
        <v>0</v>
      </c>
      <c r="E269" s="443">
        <f>'2022'!DZ257</f>
        <v>0</v>
      </c>
      <c r="F269" s="443">
        <f>'2022'!EA257</f>
        <v>0</v>
      </c>
      <c r="G269" s="442">
        <f>'2022'!EB257</f>
        <v>0</v>
      </c>
      <c r="H269" s="442">
        <f>'2022'!EC257</f>
        <v>0</v>
      </c>
      <c r="I269" s="442">
        <f>'2022'!ED257</f>
        <v>0</v>
      </c>
      <c r="J269" s="428">
        <f t="shared" si="4"/>
        <v>0</v>
      </c>
      <c r="K269" s="444">
        <f>'2022'!EH257</f>
        <v>0</v>
      </c>
      <c r="L269" s="444"/>
      <c r="M269" s="444"/>
      <c r="N269" s="444"/>
      <c r="O269" s="444"/>
    </row>
    <row r="270" spans="1:15" ht="45" customHeight="1" x14ac:dyDescent="0.2">
      <c r="A270" s="474">
        <v>222</v>
      </c>
      <c r="B270" s="458" t="s">
        <v>368</v>
      </c>
      <c r="C270" s="442">
        <f>'2022'!B258</f>
        <v>40.1</v>
      </c>
      <c r="D270" s="443">
        <f>'2022'!DY258</f>
        <v>0</v>
      </c>
      <c r="E270" s="443">
        <f>'2022'!DZ258</f>
        <v>0</v>
      </c>
      <c r="F270" s="443">
        <f>'2022'!EA258</f>
        <v>35</v>
      </c>
      <c r="G270" s="442">
        <f>'2022'!EB258</f>
        <v>0</v>
      </c>
      <c r="H270" s="442">
        <f>'2022'!EC258</f>
        <v>0</v>
      </c>
      <c r="I270" s="442">
        <f>'2022'!ED258</f>
        <v>0.87281795511221938</v>
      </c>
      <c r="J270" s="428">
        <f t="shared" si="4"/>
        <v>0</v>
      </c>
      <c r="K270" s="444">
        <f>'2022'!EH258</f>
        <v>0</v>
      </c>
      <c r="L270" s="444"/>
      <c r="M270" s="444"/>
      <c r="N270" s="444"/>
      <c r="O270" s="444"/>
    </row>
    <row r="271" spans="1:15" ht="37.5" customHeight="1" x14ac:dyDescent="0.2">
      <c r="A271" s="474">
        <v>223</v>
      </c>
      <c r="B271" s="114" t="s">
        <v>264</v>
      </c>
      <c r="C271" s="442">
        <f>'2022'!B259</f>
        <v>34.82</v>
      </c>
      <c r="D271" s="443">
        <f>'2022'!DY259</f>
        <v>0</v>
      </c>
      <c r="E271" s="443">
        <f>'2022'!DZ259</f>
        <v>35</v>
      </c>
      <c r="F271" s="443">
        <f>'2022'!EA259</f>
        <v>38</v>
      </c>
      <c r="G271" s="442">
        <f>'2022'!EB259</f>
        <v>0</v>
      </c>
      <c r="H271" s="442">
        <f>'2022'!EC259</f>
        <v>0.97389000000000003</v>
      </c>
      <c r="I271" s="442">
        <f>'2022'!ED259</f>
        <v>1.0913268236645606</v>
      </c>
      <c r="J271" s="428">
        <f t="shared" si="4"/>
        <v>7.8947368421052628</v>
      </c>
      <c r="K271" s="444">
        <f>'2022'!EH259</f>
        <v>3</v>
      </c>
      <c r="L271" s="444"/>
      <c r="M271" s="444"/>
      <c r="N271" s="444"/>
      <c r="O271" s="444"/>
    </row>
    <row r="272" spans="1:15" ht="37.5" customHeight="1" x14ac:dyDescent="0.2">
      <c r="A272" s="474">
        <v>224</v>
      </c>
      <c r="B272" s="458" t="s">
        <v>267</v>
      </c>
      <c r="C272" s="442">
        <f>'2022'!B260</f>
        <v>179.86</v>
      </c>
      <c r="D272" s="443">
        <f>'2022'!DY260</f>
        <v>150</v>
      </c>
      <c r="E272" s="443">
        <f>'2022'!DZ260</f>
        <v>0</v>
      </c>
      <c r="F272" s="443">
        <f>'2022'!EA260</f>
        <v>100</v>
      </c>
      <c r="G272" s="442">
        <f>'2022'!EB260</f>
        <v>0.69508800000000004</v>
      </c>
      <c r="H272" s="442">
        <f>'2022'!EC260</f>
        <v>0</v>
      </c>
      <c r="I272" s="442">
        <f>'2022'!ED260</f>
        <v>0.55598799065940174</v>
      </c>
      <c r="J272" s="428">
        <f t="shared" si="4"/>
        <v>0</v>
      </c>
      <c r="K272" s="444">
        <f>'2022'!EH260</f>
        <v>0</v>
      </c>
      <c r="L272" s="444"/>
      <c r="M272" s="444"/>
      <c r="N272" s="444"/>
      <c r="O272" s="444"/>
    </row>
    <row r="273" spans="1:15" ht="18.75" customHeight="1" x14ac:dyDescent="0.2">
      <c r="A273" s="561" t="s">
        <v>369</v>
      </c>
      <c r="B273" s="562"/>
      <c r="C273" s="475"/>
      <c r="D273" s="475"/>
      <c r="E273" s="475"/>
      <c r="F273" s="475">
        <f>SUM(F17:F272)</f>
        <v>11414</v>
      </c>
      <c r="G273" s="475"/>
      <c r="H273" s="475"/>
      <c r="I273" s="475"/>
      <c r="J273" s="475"/>
      <c r="K273" s="475">
        <f>SUM(K17:K272)</f>
        <v>460</v>
      </c>
      <c r="L273" s="475"/>
      <c r="M273" s="475"/>
      <c r="N273" s="475"/>
      <c r="O273" s="475"/>
    </row>
    <row r="274" spans="1:15" ht="15.75" hidden="1" x14ac:dyDescent="0.2">
      <c r="A274" s="561" t="s">
        <v>370</v>
      </c>
      <c r="B274" s="562"/>
      <c r="C274" s="444"/>
      <c r="D274" s="444"/>
      <c r="E274" s="444"/>
      <c r="F274" s="444"/>
      <c r="G274" s="444"/>
      <c r="H274" s="444"/>
      <c r="I274" s="444"/>
      <c r="J274" s="444"/>
      <c r="K274" s="444">
        <v>52000</v>
      </c>
      <c r="L274" s="444"/>
      <c r="M274" s="444"/>
      <c r="N274" s="444"/>
      <c r="O274" s="444"/>
    </row>
    <row r="275" spans="1:15" ht="15.75" hidden="1" x14ac:dyDescent="0.2">
      <c r="A275" s="561" t="s">
        <v>371</v>
      </c>
      <c r="B275" s="562"/>
      <c r="C275" s="444"/>
      <c r="D275" s="444"/>
      <c r="E275" s="444"/>
      <c r="F275" s="444"/>
      <c r="G275" s="444"/>
      <c r="H275" s="444"/>
      <c r="I275" s="444"/>
      <c r="J275" s="444"/>
      <c r="K275" s="444">
        <f>K274-K273</f>
        <v>51540</v>
      </c>
      <c r="L275" s="444"/>
      <c r="M275" s="444"/>
      <c r="N275" s="444"/>
      <c r="O275" s="444"/>
    </row>
    <row r="276" spans="1:15" ht="15.75" hidden="1" x14ac:dyDescent="0.2">
      <c r="A276" s="561" t="s">
        <v>293</v>
      </c>
      <c r="B276" s="562"/>
      <c r="C276" s="485"/>
      <c r="D276" s="485"/>
      <c r="E276" s="485"/>
      <c r="F276" s="485"/>
      <c r="G276" s="444"/>
      <c r="H276" s="444"/>
      <c r="I276" s="444"/>
      <c r="J276" s="444"/>
      <c r="K276" s="444"/>
      <c r="L276" s="444"/>
      <c r="M276" s="444"/>
      <c r="N276" s="444"/>
      <c r="O276" s="444"/>
    </row>
    <row r="277" spans="1:15" ht="9.75" customHeight="1" x14ac:dyDescent="0.2">
      <c r="G277" s="476"/>
      <c r="H277" s="476"/>
      <c r="I277" s="476"/>
      <c r="J277" s="476"/>
      <c r="K277" s="476"/>
      <c r="L277" s="476"/>
      <c r="M277" s="476"/>
      <c r="N277" s="476"/>
      <c r="O277" s="476"/>
    </row>
    <row r="278" spans="1:15" ht="12.75" hidden="1" customHeight="1" x14ac:dyDescent="0.3">
      <c r="A278" s="477"/>
      <c r="B278" s="477"/>
      <c r="C278" s="477"/>
      <c r="D278" s="477"/>
      <c r="E278" s="477"/>
      <c r="G278" s="478"/>
      <c r="H278" s="478"/>
      <c r="I278" s="478"/>
      <c r="J278" s="478"/>
      <c r="K278" s="478"/>
      <c r="L278" s="478"/>
      <c r="M278" s="478"/>
      <c r="N278" s="478"/>
      <c r="O278" s="478"/>
    </row>
    <row r="279" spans="1:15" ht="81" customHeight="1" x14ac:dyDescent="0.3">
      <c r="A279" s="694" t="s">
        <v>461</v>
      </c>
      <c r="B279" s="694"/>
      <c r="C279" s="694"/>
      <c r="D279" s="694"/>
      <c r="E279" s="694"/>
      <c r="F279" s="694"/>
      <c r="G279" s="478"/>
      <c r="H279" s="478"/>
      <c r="I279" s="478"/>
      <c r="J279" s="478"/>
      <c r="K279" s="478"/>
      <c r="L279" s="478"/>
      <c r="N279" s="695" t="s">
        <v>462</v>
      </c>
      <c r="O279" s="695"/>
    </row>
    <row r="280" spans="1:15" ht="18.75" x14ac:dyDescent="0.3">
      <c r="A280" s="477"/>
      <c r="B280" s="477"/>
      <c r="C280" s="477"/>
      <c r="D280" s="477"/>
      <c r="E280" s="477"/>
      <c r="G280" s="478"/>
      <c r="H280" s="478"/>
      <c r="I280" s="478"/>
      <c r="J280" s="479" t="s">
        <v>463</v>
      </c>
      <c r="K280" s="478"/>
      <c r="L280" s="478"/>
      <c r="M280" s="478"/>
      <c r="N280" s="478"/>
      <c r="O280" s="478"/>
    </row>
    <row r="281" spans="1:15" x14ac:dyDescent="0.2">
      <c r="G281" s="478"/>
      <c r="H281" s="478"/>
      <c r="I281" s="478"/>
      <c r="J281" s="478"/>
      <c r="K281" s="478"/>
      <c r="L281" s="478"/>
      <c r="M281" s="478"/>
      <c r="N281" s="478"/>
      <c r="O281" s="478"/>
    </row>
    <row r="282" spans="1:15" x14ac:dyDescent="0.2">
      <c r="G282" s="478"/>
      <c r="H282" s="478"/>
      <c r="I282" s="478"/>
      <c r="J282" s="478"/>
      <c r="K282" s="478"/>
      <c r="L282" s="478"/>
      <c r="M282" s="478"/>
      <c r="N282" s="478"/>
      <c r="O282" s="478"/>
    </row>
    <row r="283" spans="1:15" x14ac:dyDescent="0.2">
      <c r="G283" s="478"/>
      <c r="H283" s="480"/>
      <c r="I283" s="481"/>
      <c r="J283" s="478"/>
      <c r="K283" s="478"/>
      <c r="L283" s="478"/>
      <c r="M283" s="478"/>
      <c r="N283" s="478"/>
      <c r="O283" s="478"/>
    </row>
    <row r="284" spans="1:15" x14ac:dyDescent="0.2">
      <c r="G284" s="478"/>
      <c r="H284" s="480"/>
      <c r="I284" s="481"/>
      <c r="J284" s="478"/>
      <c r="K284" s="478"/>
      <c r="L284" s="478"/>
      <c r="M284" s="478"/>
      <c r="N284" s="478"/>
      <c r="O284" s="478"/>
    </row>
    <row r="285" spans="1:15" x14ac:dyDescent="0.2">
      <c r="G285" s="478"/>
      <c r="H285" s="480"/>
      <c r="I285" s="481"/>
      <c r="J285" s="478"/>
      <c r="K285" s="478"/>
      <c r="L285" s="478"/>
      <c r="M285" s="478"/>
      <c r="N285" s="478"/>
      <c r="O285" s="478"/>
    </row>
    <row r="286" spans="1:15" x14ac:dyDescent="0.2">
      <c r="G286" s="478"/>
      <c r="H286" s="480"/>
      <c r="I286" s="481"/>
      <c r="J286" s="478"/>
      <c r="K286" s="478"/>
      <c r="L286" s="478"/>
      <c r="M286" s="478"/>
      <c r="N286" s="478"/>
      <c r="O286" s="478"/>
    </row>
    <row r="287" spans="1:15" x14ac:dyDescent="0.2">
      <c r="G287" s="478"/>
      <c r="H287" s="480"/>
      <c r="I287" s="481"/>
      <c r="J287" s="478"/>
      <c r="K287" s="478"/>
      <c r="L287" s="478"/>
      <c r="M287" s="478"/>
      <c r="N287" s="478"/>
      <c r="O287" s="478"/>
    </row>
  </sheetData>
  <mergeCells count="86">
    <mergeCell ref="N279:O279"/>
    <mergeCell ref="A273:B273"/>
    <mergeCell ref="A274:B274"/>
    <mergeCell ref="A275:B275"/>
    <mergeCell ref="A276:B276"/>
    <mergeCell ref="A279:F279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D214:D215"/>
    <mergeCell ref="E214:E215"/>
    <mergeCell ref="G214:G215"/>
    <mergeCell ref="H214:H215"/>
    <mergeCell ref="D222:D224"/>
    <mergeCell ref="E222:E2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53:D55"/>
    <mergeCell ref="E53:E55"/>
    <mergeCell ref="G53:G55"/>
    <mergeCell ref="H53:H55"/>
    <mergeCell ref="D69:D71"/>
    <mergeCell ref="E69:E71"/>
    <mergeCell ref="G69:G71"/>
    <mergeCell ref="H69:H71"/>
    <mergeCell ref="L13:N13"/>
    <mergeCell ref="D32:D33"/>
    <mergeCell ref="E32:E33"/>
    <mergeCell ref="G32:G33"/>
    <mergeCell ref="H32:H33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B2:O2"/>
    <mergeCell ref="B3:O3"/>
    <mergeCell ref="B4:O4"/>
    <mergeCell ref="B5:O5"/>
    <mergeCell ref="B6:O6"/>
  </mergeCells>
  <pageMargins left="0.39370099999999991" right="0.39370099999999991" top="0.39370099999999991" bottom="0.39370099999999991" header="0" footer="0"/>
  <pageSetup paperSize="9" scale="88" orientation="landscape" horizontalDpi="300" verticalDpi="300"/>
  <headerFooter>
    <oddHeader>&amp;C&amp;P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1"/>
  <sheetViews>
    <sheetView workbookViewId="0">
      <selection activeCell="D5" sqref="D5"/>
    </sheetView>
  </sheetViews>
  <sheetFormatPr defaultRowHeight="12.75" customHeight="1" x14ac:dyDescent="0.2"/>
  <cols>
    <col min="1" max="1" width="6.5703125" bestFit="1" customWidth="1"/>
    <col min="2" max="2" width="30.7109375" bestFit="1" customWidth="1"/>
    <col min="3" max="3" width="8.7109375" bestFit="1" customWidth="1"/>
    <col min="4" max="4" width="13.140625" bestFit="1" customWidth="1"/>
  </cols>
  <sheetData>
    <row r="1" spans="1:13" ht="42.75" customHeight="1" x14ac:dyDescent="0.2">
      <c r="A1" s="504" t="s">
        <v>467</v>
      </c>
      <c r="B1" s="505" t="s">
        <v>468</v>
      </c>
      <c r="C1" s="506" t="s">
        <v>469</v>
      </c>
      <c r="D1" s="506" t="s">
        <v>277</v>
      </c>
      <c r="E1" s="506" t="s">
        <v>8</v>
      </c>
      <c r="F1" s="506" t="s">
        <v>274</v>
      </c>
      <c r="G1" s="506" t="s">
        <v>4</v>
      </c>
      <c r="H1" s="506" t="s">
        <v>470</v>
      </c>
      <c r="I1" s="506" t="s">
        <v>7</v>
      </c>
      <c r="J1" s="506" t="s">
        <v>278</v>
      </c>
      <c r="K1" s="506"/>
      <c r="L1" s="506"/>
      <c r="M1" s="506"/>
    </row>
    <row r="2" spans="1:13" ht="15.75" x14ac:dyDescent="0.2">
      <c r="A2" s="507">
        <v>1</v>
      </c>
      <c r="B2" s="508" t="s">
        <v>473</v>
      </c>
      <c r="C2" s="509">
        <v>240</v>
      </c>
      <c r="D2" s="510">
        <v>0</v>
      </c>
      <c r="E2" s="510">
        <v>0</v>
      </c>
      <c r="F2" s="510">
        <v>511.42541499999999</v>
      </c>
      <c r="G2" s="510">
        <v>0</v>
      </c>
      <c r="H2" s="510">
        <v>0</v>
      </c>
      <c r="I2" s="510">
        <v>0</v>
      </c>
      <c r="J2" s="510">
        <v>0</v>
      </c>
      <c r="K2" s="506"/>
      <c r="L2" s="506"/>
      <c r="M2" s="506"/>
    </row>
    <row r="3" spans="1:13" ht="15.75" x14ac:dyDescent="0.2">
      <c r="A3" s="511" t="s">
        <v>474</v>
      </c>
      <c r="B3" s="512" t="s">
        <v>1056</v>
      </c>
      <c r="C3" s="513">
        <v>112.60000599999999</v>
      </c>
      <c r="D3" s="510">
        <v>0</v>
      </c>
      <c r="E3" s="510">
        <v>0</v>
      </c>
      <c r="F3" s="510">
        <v>137.30796799999999</v>
      </c>
      <c r="G3" s="510">
        <v>0</v>
      </c>
      <c r="H3" s="510">
        <v>0</v>
      </c>
      <c r="I3" s="510">
        <v>0</v>
      </c>
      <c r="J3" s="510">
        <v>0</v>
      </c>
      <c r="K3" s="506"/>
      <c r="L3" s="506"/>
      <c r="M3" s="506"/>
    </row>
    <row r="4" spans="1:13" ht="15.75" x14ac:dyDescent="0.2">
      <c r="A4" s="511" t="s">
        <v>1057</v>
      </c>
      <c r="B4" s="512" t="s">
        <v>475</v>
      </c>
      <c r="C4" s="513">
        <v>127.400002</v>
      </c>
      <c r="D4" s="510">
        <v>0</v>
      </c>
      <c r="E4" s="510">
        <v>0</v>
      </c>
      <c r="F4" s="510">
        <v>374.11746199999999</v>
      </c>
      <c r="G4" s="510">
        <v>0</v>
      </c>
      <c r="H4" s="510">
        <v>0</v>
      </c>
      <c r="I4" s="510">
        <v>0</v>
      </c>
      <c r="J4" s="510">
        <v>0</v>
      </c>
      <c r="K4" s="506"/>
      <c r="L4" s="506"/>
      <c r="M4" s="506"/>
    </row>
    <row r="5" spans="1:13" ht="15.75" x14ac:dyDescent="0.2">
      <c r="A5" s="514" t="s">
        <v>476</v>
      </c>
      <c r="B5" s="508" t="s">
        <v>477</v>
      </c>
      <c r="C5" s="509">
        <v>89.199996999999996</v>
      </c>
      <c r="D5" s="510">
        <v>62.108325999999998</v>
      </c>
      <c r="E5" s="510">
        <v>9.825037</v>
      </c>
      <c r="F5" s="510">
        <v>1090.8695070000001</v>
      </c>
      <c r="G5" s="510">
        <v>35.088946999999997</v>
      </c>
      <c r="H5" s="510">
        <v>82.857642999999996</v>
      </c>
      <c r="I5" s="510">
        <v>0</v>
      </c>
      <c r="J5" s="510">
        <v>0.57122300000000004</v>
      </c>
      <c r="K5" s="506"/>
      <c r="L5" s="506"/>
      <c r="M5" s="506"/>
    </row>
    <row r="6" spans="1:13" ht="15.75" x14ac:dyDescent="0.2">
      <c r="A6" s="511" t="s">
        <v>478</v>
      </c>
      <c r="B6" s="512" t="s">
        <v>479</v>
      </c>
      <c r="C6" s="513">
        <v>67.029999000000004</v>
      </c>
      <c r="D6" s="510">
        <v>28.030788000000001</v>
      </c>
      <c r="E6" s="510">
        <v>0</v>
      </c>
      <c r="F6" s="510">
        <v>889.63574200000005</v>
      </c>
      <c r="G6" s="510">
        <v>1.737681</v>
      </c>
      <c r="H6" s="510">
        <v>8.6884060000000005</v>
      </c>
      <c r="I6" s="510">
        <v>0</v>
      </c>
      <c r="J6" s="510">
        <v>0</v>
      </c>
      <c r="K6" s="506"/>
      <c r="L6" s="506"/>
      <c r="M6" s="506"/>
    </row>
    <row r="7" spans="1:13" ht="15.75" x14ac:dyDescent="0.2">
      <c r="A7" s="511" t="s">
        <v>480</v>
      </c>
      <c r="B7" s="512" t="s">
        <v>481</v>
      </c>
      <c r="C7" s="513">
        <v>22.170002</v>
      </c>
      <c r="D7" s="510">
        <v>34.077537999999997</v>
      </c>
      <c r="E7" s="510">
        <v>9.825037</v>
      </c>
      <c r="F7" s="510">
        <v>201.23371900000001</v>
      </c>
      <c r="G7" s="510">
        <v>33.351264999999998</v>
      </c>
      <c r="H7" s="510">
        <v>74.169235</v>
      </c>
      <c r="I7" s="510">
        <v>0</v>
      </c>
      <c r="J7" s="510">
        <v>0.57122300000000004</v>
      </c>
      <c r="K7" s="506"/>
      <c r="L7" s="506"/>
      <c r="M7" s="506"/>
    </row>
    <row r="8" spans="1:13" ht="15.75" x14ac:dyDescent="0.2">
      <c r="A8" s="514" t="s">
        <v>482</v>
      </c>
      <c r="B8" s="508" t="s">
        <v>483</v>
      </c>
      <c r="C8" s="509">
        <v>634</v>
      </c>
      <c r="D8" s="510">
        <v>487.28469799999999</v>
      </c>
      <c r="E8" s="510">
        <v>800.27392599999996</v>
      </c>
      <c r="F8" s="510">
        <v>959.08422900000005</v>
      </c>
      <c r="G8" s="510">
        <v>614.32122800000002</v>
      </c>
      <c r="H8" s="510">
        <v>728.05505400000004</v>
      </c>
      <c r="I8" s="510">
        <v>0</v>
      </c>
      <c r="J8" s="510">
        <v>14.227993</v>
      </c>
      <c r="K8" s="506"/>
      <c r="L8" s="506"/>
      <c r="M8" s="506"/>
    </row>
    <row r="9" spans="1:13" ht="15.75" x14ac:dyDescent="0.2">
      <c r="A9" s="511" t="s">
        <v>484</v>
      </c>
      <c r="B9" s="512" t="s">
        <v>485</v>
      </c>
      <c r="C9" s="513">
        <v>397.60000600000001</v>
      </c>
      <c r="D9" s="510">
        <v>346.975616</v>
      </c>
      <c r="E9" s="510">
        <v>603.10754399999996</v>
      </c>
      <c r="F9" s="510">
        <v>560.16619900000001</v>
      </c>
      <c r="G9" s="510">
        <v>408.04162600000001</v>
      </c>
      <c r="H9" s="510">
        <v>546.24932899999999</v>
      </c>
      <c r="I9" s="510">
        <v>0</v>
      </c>
      <c r="J9" s="510">
        <v>10.789044000000001</v>
      </c>
      <c r="K9" s="506"/>
      <c r="L9" s="506"/>
      <c r="M9" s="506"/>
    </row>
    <row r="10" spans="1:13" ht="15.75" x14ac:dyDescent="0.2">
      <c r="A10" s="511" t="s">
        <v>486</v>
      </c>
      <c r="B10" s="512" t="s">
        <v>487</v>
      </c>
      <c r="C10" s="513">
        <v>236.39999399999999</v>
      </c>
      <c r="D10" s="510">
        <v>140.30908203125</v>
      </c>
      <c r="E10" s="510">
        <v>197.166382</v>
      </c>
      <c r="F10" s="510">
        <v>398.91806000000003</v>
      </c>
      <c r="G10" s="510">
        <v>206.27960200000001</v>
      </c>
      <c r="H10" s="510">
        <v>181.80573999999999</v>
      </c>
      <c r="I10" s="510">
        <v>0</v>
      </c>
      <c r="J10" s="510">
        <v>3.4389479999999999</v>
      </c>
      <c r="K10" s="506"/>
      <c r="L10" s="506"/>
      <c r="M10" s="506"/>
    </row>
    <row r="11" spans="1:13" ht="15.75" x14ac:dyDescent="0.2">
      <c r="A11" s="514" t="s">
        <v>488</v>
      </c>
      <c r="B11" s="508" t="s">
        <v>489</v>
      </c>
      <c r="C11" s="509">
        <v>377.11602799999997</v>
      </c>
      <c r="D11" s="510">
        <v>233.24951171875</v>
      </c>
      <c r="E11" s="510">
        <v>196.68113700000001</v>
      </c>
      <c r="F11" s="510">
        <v>3416.1308589999999</v>
      </c>
      <c r="G11" s="510">
        <v>187.05212399999999</v>
      </c>
      <c r="H11" s="510">
        <v>804.68102999999996</v>
      </c>
      <c r="I11" s="510">
        <v>0</v>
      </c>
      <c r="J11" s="510">
        <v>11.037693000000001</v>
      </c>
      <c r="K11" s="506"/>
      <c r="L11" s="506"/>
      <c r="M11" s="506"/>
    </row>
    <row r="12" spans="1:13" ht="31.5" x14ac:dyDescent="0.2">
      <c r="A12" s="511" t="s">
        <v>490</v>
      </c>
      <c r="B12" s="512" t="s">
        <v>491</v>
      </c>
      <c r="C12" s="513">
        <v>34.400002000000001</v>
      </c>
      <c r="D12" s="510">
        <v>29.291782000000001</v>
      </c>
      <c r="E12" s="510">
        <v>46.781543999999997</v>
      </c>
      <c r="F12" s="510">
        <v>204.945007</v>
      </c>
      <c r="G12" s="510">
        <v>35.737170999999996</v>
      </c>
      <c r="H12" s="510">
        <v>48.221026999999999</v>
      </c>
      <c r="I12" s="510">
        <v>0</v>
      </c>
      <c r="J12" s="510">
        <v>5.2276319999999998</v>
      </c>
      <c r="K12" s="506"/>
      <c r="L12" s="506"/>
      <c r="M12" s="506"/>
    </row>
    <row r="13" spans="1:13" ht="15.75" x14ac:dyDescent="0.2">
      <c r="A13" s="511" t="s">
        <v>492</v>
      </c>
      <c r="B13" s="512" t="s">
        <v>493</v>
      </c>
      <c r="C13" s="513">
        <v>21.360001</v>
      </c>
      <c r="D13" s="510">
        <v>10.472189</v>
      </c>
      <c r="E13" s="510">
        <v>0</v>
      </c>
      <c r="F13" s="510">
        <v>328.66381799999999</v>
      </c>
      <c r="G13" s="510">
        <v>42.6551513671875</v>
      </c>
      <c r="H13" s="510">
        <v>210.20458984375</v>
      </c>
      <c r="I13" s="510">
        <v>0</v>
      </c>
      <c r="J13" s="510">
        <v>0</v>
      </c>
      <c r="K13" s="506"/>
      <c r="L13" s="506"/>
      <c r="M13" s="506"/>
    </row>
    <row r="14" spans="1:13" ht="31.5" x14ac:dyDescent="0.2">
      <c r="A14" s="511" t="s">
        <v>494</v>
      </c>
      <c r="B14" s="512" t="s">
        <v>1058</v>
      </c>
      <c r="C14" s="513">
        <v>64.936004999999994</v>
      </c>
      <c r="D14" s="510">
        <v>112.32785</v>
      </c>
      <c r="E14" s="510">
        <v>149.899597</v>
      </c>
      <c r="F14" s="510">
        <v>467.582336</v>
      </c>
      <c r="G14" s="510">
        <v>103.370682</v>
      </c>
      <c r="H14" s="510">
        <v>435.11920199999997</v>
      </c>
      <c r="I14" s="510">
        <v>0</v>
      </c>
      <c r="J14" s="510">
        <v>5.8100610000000001</v>
      </c>
      <c r="K14" s="506"/>
      <c r="L14" s="506"/>
      <c r="M14" s="506"/>
    </row>
    <row r="15" spans="1:13" ht="15.75" x14ac:dyDescent="0.2">
      <c r="A15" s="511" t="s">
        <v>496</v>
      </c>
      <c r="B15" s="512" t="s">
        <v>499</v>
      </c>
      <c r="C15" s="513">
        <v>256.42001299999998</v>
      </c>
      <c r="D15" s="510">
        <v>81.157684000000003</v>
      </c>
      <c r="E15" s="510">
        <v>0</v>
      </c>
      <c r="F15" s="510">
        <v>2414.9396969999998</v>
      </c>
      <c r="G15" s="510">
        <v>5.289123</v>
      </c>
      <c r="H15" s="510">
        <v>111.136185</v>
      </c>
      <c r="I15" s="510">
        <v>0</v>
      </c>
      <c r="J15" s="510">
        <v>0</v>
      </c>
      <c r="K15" s="506"/>
      <c r="L15" s="506"/>
      <c r="M15" s="506"/>
    </row>
    <row r="16" spans="1:13" ht="15.75" x14ac:dyDescent="0.2">
      <c r="A16" s="514" t="s">
        <v>500</v>
      </c>
      <c r="B16" s="508" t="s">
        <v>501</v>
      </c>
      <c r="C16" s="509">
        <v>8952.0205079999996</v>
      </c>
      <c r="D16" s="510">
        <v>26176.003906000002</v>
      </c>
      <c r="E16" s="510">
        <v>10499.369140999999</v>
      </c>
      <c r="F16" s="510">
        <v>0</v>
      </c>
      <c r="G16" s="510">
        <v>5056.2744140000004</v>
      </c>
      <c r="H16" s="510">
        <v>6947.2158200000003</v>
      </c>
      <c r="I16" s="510">
        <v>12079.277344</v>
      </c>
      <c r="J16" s="510">
        <v>205.61798099999999</v>
      </c>
      <c r="K16" s="506"/>
      <c r="L16" s="506"/>
      <c r="M16" s="506"/>
    </row>
    <row r="17" spans="1:13" ht="15.75" x14ac:dyDescent="0.2">
      <c r="A17" s="511" t="s">
        <v>502</v>
      </c>
      <c r="B17" s="512" t="s">
        <v>503</v>
      </c>
      <c r="C17" s="513">
        <v>8952.0205079999996</v>
      </c>
      <c r="D17" s="510">
        <v>26176.003906000002</v>
      </c>
      <c r="E17" s="510">
        <v>10499.369140999999</v>
      </c>
      <c r="F17" s="510">
        <v>0</v>
      </c>
      <c r="G17" s="510">
        <v>5056.2744140000004</v>
      </c>
      <c r="H17" s="510">
        <v>6947.2158200000003</v>
      </c>
      <c r="I17" s="510">
        <v>12079.277344</v>
      </c>
      <c r="J17" s="510">
        <v>205.61798099999999</v>
      </c>
      <c r="K17" s="506"/>
      <c r="L17" s="506"/>
      <c r="M17" s="506"/>
    </row>
    <row r="18" spans="1:13" ht="15.75" x14ac:dyDescent="0.2">
      <c r="A18" s="514" t="s">
        <v>504</v>
      </c>
      <c r="B18" s="508" t="s">
        <v>505</v>
      </c>
      <c r="C18" s="509">
        <v>369.45001200000002</v>
      </c>
      <c r="D18" s="510">
        <v>90.757514999999998</v>
      </c>
      <c r="E18" s="510">
        <v>53.211880000000001</v>
      </c>
      <c r="F18" s="510">
        <v>749.99127199999998</v>
      </c>
      <c r="G18" s="510">
        <v>32.668930000000003</v>
      </c>
      <c r="H18" s="510">
        <v>180.37098700000001</v>
      </c>
      <c r="I18" s="510">
        <v>0</v>
      </c>
      <c r="J18" s="510">
        <v>7.3780700000000001</v>
      </c>
      <c r="K18" s="506"/>
      <c r="L18" s="506"/>
      <c r="M18" s="506"/>
    </row>
    <row r="19" spans="1:13" ht="15.75" x14ac:dyDescent="0.2">
      <c r="A19" s="511" t="s">
        <v>506</v>
      </c>
      <c r="B19" s="512" t="s">
        <v>507</v>
      </c>
      <c r="C19" s="513">
        <v>5.15</v>
      </c>
      <c r="D19" s="510">
        <v>10.132118</v>
      </c>
      <c r="E19" s="510">
        <v>4.140244</v>
      </c>
      <c r="F19" s="510">
        <v>33.107143000000001</v>
      </c>
      <c r="G19" s="510">
        <v>5.120374</v>
      </c>
      <c r="H19" s="510">
        <v>15.73762</v>
      </c>
      <c r="I19" s="510">
        <v>0</v>
      </c>
      <c r="J19" s="510">
        <v>0.56783300000000003</v>
      </c>
      <c r="K19" s="506"/>
      <c r="L19" s="506"/>
      <c r="M19" s="506"/>
    </row>
    <row r="20" spans="1:13" ht="15.75" x14ac:dyDescent="0.2">
      <c r="A20" s="511" t="s">
        <v>508</v>
      </c>
      <c r="B20" s="512" t="s">
        <v>509</v>
      </c>
      <c r="C20" s="513">
        <v>6.8</v>
      </c>
      <c r="D20" s="510">
        <v>9.3166849999999997</v>
      </c>
      <c r="E20" s="510">
        <v>7.0283769999999999</v>
      </c>
      <c r="F20" s="510">
        <v>35</v>
      </c>
      <c r="G20" s="510">
        <v>3.8427920000000002</v>
      </c>
      <c r="H20" s="510">
        <v>14.644155</v>
      </c>
      <c r="I20" s="510">
        <v>0</v>
      </c>
      <c r="J20" s="510">
        <v>0.23836599999999999</v>
      </c>
      <c r="K20" s="506"/>
      <c r="L20" s="506"/>
      <c r="M20" s="506"/>
    </row>
    <row r="21" spans="1:13" ht="15.75" x14ac:dyDescent="0.2">
      <c r="A21" s="511" t="s">
        <v>510</v>
      </c>
      <c r="B21" s="512" t="s">
        <v>511</v>
      </c>
      <c r="C21" s="513">
        <v>10.400001</v>
      </c>
      <c r="D21" s="510">
        <v>1.8606290000000001</v>
      </c>
      <c r="E21" s="510">
        <v>0</v>
      </c>
      <c r="F21" s="510">
        <v>52.124969</v>
      </c>
      <c r="G21" s="510">
        <v>0</v>
      </c>
      <c r="H21" s="510">
        <v>1.2518199999999999</v>
      </c>
      <c r="I21" s="510">
        <v>0</v>
      </c>
      <c r="J21" s="510">
        <v>0</v>
      </c>
      <c r="K21" s="506"/>
      <c r="L21" s="506"/>
      <c r="M21" s="506"/>
    </row>
    <row r="22" spans="1:13" ht="15.75" x14ac:dyDescent="0.2">
      <c r="A22" s="511" t="s">
        <v>512</v>
      </c>
      <c r="B22" s="512" t="s">
        <v>513</v>
      </c>
      <c r="C22" s="513">
        <v>19.600000000000001</v>
      </c>
      <c r="D22" s="510">
        <v>28</v>
      </c>
      <c r="E22" s="510">
        <v>37</v>
      </c>
      <c r="F22" s="510">
        <v>81</v>
      </c>
      <c r="G22" s="510">
        <v>7.9337780000000002</v>
      </c>
      <c r="H22" s="510">
        <v>42</v>
      </c>
      <c r="I22" s="510">
        <v>0</v>
      </c>
      <c r="J22" s="510">
        <v>1.734159</v>
      </c>
      <c r="K22" s="506"/>
      <c r="L22" s="506"/>
      <c r="M22" s="506"/>
    </row>
    <row r="23" spans="1:13" ht="15.75" x14ac:dyDescent="0.2">
      <c r="A23" s="511" t="s">
        <v>514</v>
      </c>
      <c r="B23" s="512" t="s">
        <v>1059</v>
      </c>
      <c r="C23" s="513">
        <v>307.60000600000001</v>
      </c>
      <c r="D23" s="510">
        <v>30.202159999999999</v>
      </c>
      <c r="E23" s="510">
        <v>0</v>
      </c>
      <c r="F23" s="510">
        <v>401.79663099999999</v>
      </c>
      <c r="G23" s="510">
        <v>0</v>
      </c>
      <c r="H23" s="510">
        <v>30.157221</v>
      </c>
      <c r="I23" s="510">
        <v>0</v>
      </c>
      <c r="J23" s="510">
        <v>4.4943695068359375</v>
      </c>
      <c r="K23" s="506"/>
      <c r="L23" s="506"/>
      <c r="M23" s="506"/>
    </row>
    <row r="24" spans="1:13" ht="15.75" x14ac:dyDescent="0.2">
      <c r="A24" s="511" t="s">
        <v>516</v>
      </c>
      <c r="B24" s="512" t="s">
        <v>519</v>
      </c>
      <c r="C24" s="513">
        <v>10.1</v>
      </c>
      <c r="D24" s="510">
        <v>12.497676999999999</v>
      </c>
      <c r="E24" s="510">
        <v>0</v>
      </c>
      <c r="F24" s="510">
        <v>89.784142000000003</v>
      </c>
      <c r="G24" s="510">
        <v>9.2502270000000006</v>
      </c>
      <c r="H24" s="510">
        <v>31.415866999999999</v>
      </c>
      <c r="I24" s="510">
        <v>0</v>
      </c>
      <c r="J24" s="510">
        <v>0.34334300000000001</v>
      </c>
      <c r="K24" s="506"/>
      <c r="L24" s="506"/>
      <c r="M24" s="506"/>
    </row>
    <row r="25" spans="1:13" ht="15.75" x14ac:dyDescent="0.2">
      <c r="A25" s="511" t="s">
        <v>518</v>
      </c>
      <c r="B25" s="512" t="s">
        <v>521</v>
      </c>
      <c r="C25" s="513">
        <v>9.8000000000000007</v>
      </c>
      <c r="D25" s="510">
        <v>0.11156249046325684</v>
      </c>
      <c r="E25" s="510">
        <v>6.9958980000000004</v>
      </c>
      <c r="F25" s="510">
        <v>66.9375</v>
      </c>
      <c r="G25" s="510">
        <v>6.521757</v>
      </c>
      <c r="H25" s="510">
        <v>47.495410999999997</v>
      </c>
      <c r="I25" s="510">
        <v>0</v>
      </c>
      <c r="J25" s="510">
        <v>0</v>
      </c>
      <c r="K25" s="506"/>
      <c r="L25" s="506"/>
      <c r="M25" s="506"/>
    </row>
    <row r="26" spans="1:13" ht="15.75" x14ac:dyDescent="0.2">
      <c r="A26" s="514" t="s">
        <v>522</v>
      </c>
      <c r="B26" s="508" t="s">
        <v>523</v>
      </c>
      <c r="C26" s="509">
        <v>2475.1899410000001</v>
      </c>
      <c r="D26" s="510">
        <v>4654.560547</v>
      </c>
      <c r="E26" s="510">
        <v>0</v>
      </c>
      <c r="F26" s="510">
        <v>3900.3464359999998</v>
      </c>
      <c r="G26" s="510">
        <v>4277.6850590000004</v>
      </c>
      <c r="H26" s="510">
        <v>3394.6108399999998</v>
      </c>
      <c r="I26" s="510">
        <v>0</v>
      </c>
      <c r="J26" s="510">
        <v>269.47048999999998</v>
      </c>
      <c r="K26" s="506"/>
      <c r="L26" s="506"/>
      <c r="M26" s="506"/>
    </row>
    <row r="27" spans="1:13" ht="15.75" x14ac:dyDescent="0.2">
      <c r="A27" s="511" t="s">
        <v>524</v>
      </c>
      <c r="B27" s="512" t="s">
        <v>525</v>
      </c>
      <c r="C27" s="513">
        <v>164.08599899999999</v>
      </c>
      <c r="D27" s="510">
        <v>264.415955</v>
      </c>
      <c r="E27" s="510">
        <v>0</v>
      </c>
      <c r="F27" s="510">
        <v>173.38752700000001</v>
      </c>
      <c r="G27" s="510">
        <v>336.02862499999998</v>
      </c>
      <c r="H27" s="510">
        <v>195.55763200000001</v>
      </c>
      <c r="I27" s="510">
        <v>0</v>
      </c>
      <c r="J27" s="510">
        <v>8.1275399999999998</v>
      </c>
      <c r="K27" s="506"/>
      <c r="L27" s="506"/>
      <c r="M27" s="506"/>
    </row>
    <row r="28" spans="1:13" ht="15.75" x14ac:dyDescent="0.2">
      <c r="A28" s="511" t="s">
        <v>526</v>
      </c>
      <c r="B28" s="512" t="s">
        <v>527</v>
      </c>
      <c r="C28" s="513">
        <v>358.70001200000002</v>
      </c>
      <c r="D28" s="510">
        <v>857.58160399999997</v>
      </c>
      <c r="E28" s="510">
        <v>0</v>
      </c>
      <c r="F28" s="510">
        <v>431.70120200000002</v>
      </c>
      <c r="G28" s="510">
        <v>734.78125</v>
      </c>
      <c r="H28" s="510">
        <v>724.91839600000003</v>
      </c>
      <c r="I28" s="510">
        <v>0</v>
      </c>
      <c r="J28" s="510">
        <v>53.3563232421875</v>
      </c>
      <c r="K28" s="506"/>
      <c r="L28" s="506"/>
      <c r="M28" s="506"/>
    </row>
    <row r="29" spans="1:13" ht="15.75" x14ac:dyDescent="0.2">
      <c r="A29" s="511" t="s">
        <v>528</v>
      </c>
      <c r="B29" s="512" t="s">
        <v>531</v>
      </c>
      <c r="C29" s="513">
        <v>57.622002000000002</v>
      </c>
      <c r="D29" s="510">
        <v>183.18916300000001</v>
      </c>
      <c r="E29" s="510">
        <v>0</v>
      </c>
      <c r="F29" s="510">
        <v>126.69332900000001</v>
      </c>
      <c r="G29" s="510">
        <v>159.33642578125</v>
      </c>
      <c r="H29" s="510">
        <v>84.915809999999993</v>
      </c>
      <c r="I29" s="510">
        <v>0</v>
      </c>
      <c r="J29" s="510">
        <v>5.0051680000000003</v>
      </c>
      <c r="K29" s="506"/>
      <c r="L29" s="506"/>
      <c r="M29" s="506"/>
    </row>
    <row r="30" spans="1:13" ht="31.5" x14ac:dyDescent="0.2">
      <c r="A30" s="511" t="s">
        <v>530</v>
      </c>
      <c r="B30" s="512" t="s">
        <v>533</v>
      </c>
      <c r="C30" s="513">
        <v>385.709991</v>
      </c>
      <c r="D30" s="510">
        <v>1065.976807</v>
      </c>
      <c r="E30" s="510">
        <v>0</v>
      </c>
      <c r="F30" s="510">
        <v>1538.3983149999999</v>
      </c>
      <c r="G30" s="510">
        <v>979.06341599999996</v>
      </c>
      <c r="H30" s="510">
        <v>640.39367700000003</v>
      </c>
      <c r="I30" s="510">
        <v>0</v>
      </c>
      <c r="J30" s="510">
        <v>16.151163</v>
      </c>
      <c r="K30" s="506"/>
      <c r="L30" s="506"/>
      <c r="M30" s="506"/>
    </row>
    <row r="31" spans="1:13" ht="31.5" x14ac:dyDescent="0.2">
      <c r="A31" s="511" t="s">
        <v>532</v>
      </c>
      <c r="B31" s="512" t="s">
        <v>535</v>
      </c>
      <c r="C31" s="513">
        <v>371.92999300000002</v>
      </c>
      <c r="D31" s="510">
        <v>614.96075399999995</v>
      </c>
      <c r="E31" s="510">
        <v>0</v>
      </c>
      <c r="F31" s="510">
        <v>404.88833599999998</v>
      </c>
      <c r="G31" s="510">
        <v>471.29391500000003</v>
      </c>
      <c r="H31" s="510">
        <v>447.43090799999999</v>
      </c>
      <c r="I31" s="510">
        <v>0</v>
      </c>
      <c r="J31" s="510">
        <v>43.031609000000003</v>
      </c>
      <c r="K31" s="506"/>
      <c r="L31" s="506"/>
      <c r="M31" s="506"/>
    </row>
    <row r="32" spans="1:13" ht="31.5" x14ac:dyDescent="0.2">
      <c r="A32" s="511" t="s">
        <v>534</v>
      </c>
      <c r="B32" s="512" t="s">
        <v>537</v>
      </c>
      <c r="C32" s="513">
        <v>291.02899200000002</v>
      </c>
      <c r="D32" s="510">
        <v>374.14801</v>
      </c>
      <c r="E32" s="510">
        <v>0</v>
      </c>
      <c r="F32" s="510">
        <v>664.68158000000005</v>
      </c>
      <c r="G32" s="510">
        <v>380.11480699999998</v>
      </c>
      <c r="H32" s="510">
        <v>375.42199699999998</v>
      </c>
      <c r="I32" s="510">
        <v>0</v>
      </c>
      <c r="J32" s="510">
        <v>40.472743999999999</v>
      </c>
      <c r="K32" s="506"/>
      <c r="L32" s="506"/>
      <c r="M32" s="506"/>
    </row>
    <row r="33" spans="1:13" ht="47.25" x14ac:dyDescent="0.2">
      <c r="A33" s="511" t="s">
        <v>536</v>
      </c>
      <c r="B33" s="512" t="s">
        <v>539</v>
      </c>
      <c r="C33" s="513">
        <v>170.64399700000001</v>
      </c>
      <c r="D33" s="510">
        <v>342.59896900000001</v>
      </c>
      <c r="E33" s="510">
        <v>0</v>
      </c>
      <c r="F33" s="510">
        <v>150.761032</v>
      </c>
      <c r="G33" s="510">
        <v>302.10470600000002</v>
      </c>
      <c r="H33" s="510">
        <v>310.99014299999999</v>
      </c>
      <c r="I33" s="510">
        <v>0</v>
      </c>
      <c r="J33" s="510">
        <v>36.415706999999998</v>
      </c>
      <c r="K33" s="506"/>
      <c r="L33" s="506"/>
      <c r="M33" s="506"/>
    </row>
    <row r="34" spans="1:13" ht="47.25" x14ac:dyDescent="0.2">
      <c r="A34" s="511" t="s">
        <v>538</v>
      </c>
      <c r="B34" s="512" t="s">
        <v>541</v>
      </c>
      <c r="C34" s="513">
        <v>225.39999399999999</v>
      </c>
      <c r="D34" s="510">
        <v>461.08078</v>
      </c>
      <c r="E34" s="510">
        <v>0</v>
      </c>
      <c r="F34" s="510">
        <v>196.270905</v>
      </c>
      <c r="G34" s="510">
        <v>449.76153599999998</v>
      </c>
      <c r="H34" s="510">
        <v>465.598206</v>
      </c>
      <c r="I34" s="510">
        <v>0</v>
      </c>
      <c r="J34" s="510">
        <v>41.538815</v>
      </c>
      <c r="K34" s="506"/>
      <c r="L34" s="506"/>
      <c r="M34" s="506"/>
    </row>
    <row r="35" spans="1:13" ht="15.75" x14ac:dyDescent="0.2">
      <c r="A35" s="511" t="s">
        <v>540</v>
      </c>
      <c r="B35" s="512" t="s">
        <v>1060</v>
      </c>
      <c r="C35" s="513">
        <v>434.35501099999999</v>
      </c>
      <c r="D35" s="510">
        <v>481.49014299999999</v>
      </c>
      <c r="E35" s="510">
        <v>0</v>
      </c>
      <c r="F35" s="510">
        <v>213.564178</v>
      </c>
      <c r="G35" s="510">
        <v>460.565155</v>
      </c>
      <c r="H35" s="510">
        <v>144.749054</v>
      </c>
      <c r="I35" s="510">
        <v>0</v>
      </c>
      <c r="J35" s="510">
        <v>21.572137999999999</v>
      </c>
      <c r="K35" s="506"/>
      <c r="L35" s="506"/>
      <c r="M35" s="506"/>
    </row>
    <row r="36" spans="1:13" ht="15.75" x14ac:dyDescent="0.2">
      <c r="A36" s="514" t="s">
        <v>546</v>
      </c>
      <c r="B36" s="508" t="s">
        <v>547</v>
      </c>
      <c r="C36" s="509">
        <v>2264.4570309999999</v>
      </c>
      <c r="D36" s="510">
        <v>7793.1264650000003</v>
      </c>
      <c r="E36" s="510">
        <v>7814.2416990000002</v>
      </c>
      <c r="F36" s="510">
        <v>5292.1293949999999</v>
      </c>
      <c r="G36" s="510">
        <v>1875.122314</v>
      </c>
      <c r="H36" s="510">
        <v>2570.2126459999999</v>
      </c>
      <c r="I36" s="510">
        <v>624.40405299999998</v>
      </c>
      <c r="J36" s="510">
        <v>187.07630900000001</v>
      </c>
      <c r="K36" s="506"/>
      <c r="L36" s="506"/>
      <c r="M36" s="506"/>
    </row>
    <row r="37" spans="1:13" ht="31.5" x14ac:dyDescent="0.2">
      <c r="A37" s="511" t="s">
        <v>548</v>
      </c>
      <c r="B37" s="512" t="s">
        <v>549</v>
      </c>
      <c r="C37" s="513">
        <v>131.729996</v>
      </c>
      <c r="D37" s="510">
        <v>295</v>
      </c>
      <c r="E37" s="510">
        <v>500</v>
      </c>
      <c r="F37" s="510">
        <v>617</v>
      </c>
      <c r="G37" s="510">
        <v>77</v>
      </c>
      <c r="H37" s="510">
        <v>261</v>
      </c>
      <c r="I37" s="510">
        <v>0</v>
      </c>
      <c r="J37" s="510">
        <v>5.5312960000000002</v>
      </c>
      <c r="K37" s="506"/>
      <c r="L37" s="506"/>
      <c r="M37" s="506"/>
    </row>
    <row r="38" spans="1:13" ht="15.75" x14ac:dyDescent="0.2">
      <c r="A38" s="511" t="s">
        <v>550</v>
      </c>
      <c r="B38" s="512" t="s">
        <v>551</v>
      </c>
      <c r="C38" s="513">
        <v>1576.099976</v>
      </c>
      <c r="D38" s="510">
        <v>6327.1015630000002</v>
      </c>
      <c r="E38" s="510">
        <v>3752.2614749999998</v>
      </c>
      <c r="F38" s="510">
        <v>3687.1225589999999</v>
      </c>
      <c r="G38" s="510">
        <v>1180.8009030000001</v>
      </c>
      <c r="H38" s="510">
        <v>1349.4868160000001</v>
      </c>
      <c r="I38" s="510">
        <v>408.65603599999997</v>
      </c>
      <c r="J38" s="510">
        <v>92.178061999999997</v>
      </c>
      <c r="K38" s="506"/>
      <c r="L38" s="506"/>
      <c r="M38" s="506"/>
    </row>
    <row r="39" spans="1:13" ht="15.75" x14ac:dyDescent="0.2">
      <c r="A39" s="511" t="s">
        <v>552</v>
      </c>
      <c r="B39" s="512" t="s">
        <v>553</v>
      </c>
      <c r="C39" s="513">
        <v>109.709999</v>
      </c>
      <c r="D39" s="510">
        <v>286.20498700000002</v>
      </c>
      <c r="E39" s="510">
        <v>804.78607199999999</v>
      </c>
      <c r="F39" s="510">
        <v>235.19163499999999</v>
      </c>
      <c r="G39" s="510">
        <v>136.39459199999999</v>
      </c>
      <c r="H39" s="510">
        <v>377.18994099999998</v>
      </c>
      <c r="I39" s="510">
        <v>26.086393000000001</v>
      </c>
      <c r="J39" s="510">
        <v>17.114882999999999</v>
      </c>
      <c r="K39" s="506"/>
      <c r="L39" s="506"/>
      <c r="M39" s="506"/>
    </row>
    <row r="40" spans="1:13" ht="15.75" x14ac:dyDescent="0.2">
      <c r="A40" s="511" t="s">
        <v>554</v>
      </c>
      <c r="B40" s="512" t="s">
        <v>555</v>
      </c>
      <c r="C40" s="513">
        <v>446.9169921875</v>
      </c>
      <c r="D40" s="510">
        <v>821.39178500000003</v>
      </c>
      <c r="E40" s="510">
        <v>2648.9885250000002</v>
      </c>
      <c r="F40" s="510">
        <v>804.27948000000004</v>
      </c>
      <c r="G40" s="510">
        <v>463.934235</v>
      </c>
      <c r="H40" s="510">
        <v>608.91369599999996</v>
      </c>
      <c r="I40" s="510">
        <v>189.66163599999999</v>
      </c>
      <c r="J40" s="510">
        <v>72.25206</v>
      </c>
      <c r="K40" s="506"/>
      <c r="L40" s="506"/>
      <c r="M40" s="506"/>
    </row>
    <row r="41" spans="1:13" ht="15.75" x14ac:dyDescent="0.2">
      <c r="A41" s="514" t="s">
        <v>556</v>
      </c>
      <c r="B41" s="508" t="s">
        <v>557</v>
      </c>
      <c r="C41" s="509">
        <v>662.73004200000003</v>
      </c>
      <c r="D41" s="510">
        <v>1847.021851</v>
      </c>
      <c r="E41" s="510">
        <v>4257.6103519999997</v>
      </c>
      <c r="F41" s="510">
        <v>3702.3583979999999</v>
      </c>
      <c r="G41" s="510">
        <v>939.99322500000005</v>
      </c>
      <c r="H41" s="510">
        <v>2092.7414549999999</v>
      </c>
      <c r="I41" s="510">
        <v>98.987548828125</v>
      </c>
      <c r="J41" s="510">
        <v>21.995594000000001</v>
      </c>
      <c r="K41" s="506"/>
      <c r="L41" s="506"/>
      <c r="M41" s="506"/>
    </row>
    <row r="42" spans="1:13" ht="15.75" x14ac:dyDescent="0.2">
      <c r="A42" s="511" t="s">
        <v>558</v>
      </c>
      <c r="B42" s="512" t="s">
        <v>559</v>
      </c>
      <c r="C42" s="513">
        <v>242.81999200000001</v>
      </c>
      <c r="D42" s="510">
        <v>189.33363299999999</v>
      </c>
      <c r="E42" s="510">
        <v>254.417068</v>
      </c>
      <c r="F42" s="510">
        <v>1737.369263</v>
      </c>
      <c r="G42" s="510">
        <v>135.997803</v>
      </c>
      <c r="H42" s="510">
        <v>88.921645999999996</v>
      </c>
      <c r="I42" s="510">
        <v>0</v>
      </c>
      <c r="J42" s="510">
        <v>2.5724680000000002</v>
      </c>
      <c r="K42" s="506"/>
      <c r="L42" s="506"/>
      <c r="M42" s="506"/>
    </row>
    <row r="43" spans="1:13" ht="15.75" x14ac:dyDescent="0.2">
      <c r="A43" s="511" t="s">
        <v>560</v>
      </c>
      <c r="B43" s="512" t="s">
        <v>561</v>
      </c>
      <c r="C43" s="513">
        <v>372.71002199999998</v>
      </c>
      <c r="D43" s="510">
        <v>1575.5732419999999</v>
      </c>
      <c r="E43" s="510">
        <v>3729.4738769999999</v>
      </c>
      <c r="F43" s="510">
        <v>1613.0996090000001</v>
      </c>
      <c r="G43" s="510">
        <v>702.609375</v>
      </c>
      <c r="H43" s="510">
        <v>1798.40234375</v>
      </c>
      <c r="I43" s="510">
        <v>98.987548828125</v>
      </c>
      <c r="J43" s="510">
        <v>18.854771</v>
      </c>
      <c r="K43" s="506"/>
      <c r="L43" s="506"/>
      <c r="M43" s="506"/>
    </row>
    <row r="44" spans="1:13" ht="15.75" x14ac:dyDescent="0.2">
      <c r="A44" s="511" t="s">
        <v>562</v>
      </c>
      <c r="B44" s="512" t="s">
        <v>563</v>
      </c>
      <c r="C44" s="513">
        <v>47.200001</v>
      </c>
      <c r="D44" s="510">
        <v>82.114959999999996</v>
      </c>
      <c r="E44" s="510">
        <v>273.71951300000001</v>
      </c>
      <c r="F44" s="510">
        <v>351.88952599999999</v>
      </c>
      <c r="G44" s="510">
        <v>101.386055</v>
      </c>
      <c r="H44" s="510">
        <v>205.41752600000001</v>
      </c>
      <c r="I44" s="510">
        <v>0</v>
      </c>
      <c r="J44" s="510">
        <v>0.56835400000000003</v>
      </c>
      <c r="K44" s="506"/>
      <c r="L44" s="506"/>
      <c r="M44" s="506"/>
    </row>
    <row r="45" spans="1:13" ht="15.75" x14ac:dyDescent="0.2">
      <c r="A45" s="514" t="s">
        <v>564</v>
      </c>
      <c r="B45" s="508" t="s">
        <v>565</v>
      </c>
      <c r="C45" s="509">
        <v>625.19000200000005</v>
      </c>
      <c r="D45" s="510">
        <v>877.02642800000001</v>
      </c>
      <c r="E45" s="510">
        <v>588.01251200000002</v>
      </c>
      <c r="F45" s="510">
        <v>2701.6379390000002</v>
      </c>
      <c r="G45" s="510">
        <v>956.87390100000005</v>
      </c>
      <c r="H45" s="510">
        <v>880.40795900000001</v>
      </c>
      <c r="I45" s="510">
        <v>0</v>
      </c>
      <c r="J45" s="510">
        <v>42.832272000000003</v>
      </c>
      <c r="K45" s="506"/>
      <c r="L45" s="506"/>
      <c r="M45" s="506"/>
    </row>
    <row r="46" spans="1:13" ht="15.75" x14ac:dyDescent="0.2">
      <c r="A46" s="511" t="s">
        <v>566</v>
      </c>
      <c r="B46" s="512" t="s">
        <v>567</v>
      </c>
      <c r="C46" s="513">
        <v>396.57998700000002</v>
      </c>
      <c r="D46" s="510">
        <v>160.358307</v>
      </c>
      <c r="E46" s="510">
        <v>0</v>
      </c>
      <c r="F46" s="510">
        <v>2062.1689449999999</v>
      </c>
      <c r="G46" s="510">
        <v>301.530396</v>
      </c>
      <c r="H46" s="510">
        <v>381.28207400000002</v>
      </c>
      <c r="I46" s="510">
        <v>0</v>
      </c>
      <c r="J46" s="510">
        <v>36.641010000000001</v>
      </c>
      <c r="K46" s="506"/>
      <c r="L46" s="506"/>
      <c r="M46" s="506"/>
    </row>
    <row r="47" spans="1:13" ht="15.75" x14ac:dyDescent="0.2">
      <c r="A47" s="511" t="s">
        <v>568</v>
      </c>
      <c r="B47" s="512" t="s">
        <v>569</v>
      </c>
      <c r="C47" s="509">
        <v>162.81999200000001</v>
      </c>
      <c r="D47" s="510">
        <v>454.26168799999999</v>
      </c>
      <c r="E47" s="510">
        <v>536.25176999999996</v>
      </c>
      <c r="F47" s="510">
        <v>639.46893299999999</v>
      </c>
      <c r="G47" s="510">
        <v>299.43597399999999</v>
      </c>
      <c r="H47" s="510">
        <v>407.3408203125</v>
      </c>
      <c r="I47" s="510">
        <v>0</v>
      </c>
      <c r="J47" s="510">
        <v>6.191262</v>
      </c>
      <c r="K47" s="506"/>
      <c r="L47" s="506"/>
      <c r="M47" s="506"/>
    </row>
    <row r="48" spans="1:13" ht="15.75" x14ac:dyDescent="0.2">
      <c r="A48" s="514" t="s">
        <v>570</v>
      </c>
      <c r="B48" s="508" t="s">
        <v>571</v>
      </c>
      <c r="C48" s="513">
        <v>627.65600600000005</v>
      </c>
      <c r="D48" s="510">
        <v>799.07751499999995</v>
      </c>
      <c r="E48" s="510">
        <v>617.03271500000005</v>
      </c>
      <c r="F48" s="510">
        <v>4313.9228519999997</v>
      </c>
      <c r="G48" s="510">
        <v>949.20092799999998</v>
      </c>
      <c r="H48" s="510">
        <v>1436.9620359999999</v>
      </c>
      <c r="I48" s="510">
        <v>0</v>
      </c>
      <c r="J48" s="510">
        <v>76.32132</v>
      </c>
      <c r="K48" s="506"/>
      <c r="L48" s="506"/>
      <c r="M48" s="506"/>
    </row>
    <row r="49" spans="1:13" ht="31.5" x14ac:dyDescent="0.2">
      <c r="A49" s="511" t="s">
        <v>572</v>
      </c>
      <c r="B49" s="512" t="s">
        <v>573</v>
      </c>
      <c r="C49" s="513">
        <v>54.429996000000003</v>
      </c>
      <c r="D49" s="510">
        <v>50.244903999999998</v>
      </c>
      <c r="E49" s="510">
        <v>0</v>
      </c>
      <c r="F49" s="510">
        <v>429.95504799999998</v>
      </c>
      <c r="G49" s="510">
        <v>140.05784600000001</v>
      </c>
      <c r="H49" s="510">
        <v>165.94682299999999</v>
      </c>
      <c r="I49" s="510">
        <v>0</v>
      </c>
      <c r="J49" s="510">
        <v>22.62351</v>
      </c>
      <c r="K49" s="506"/>
      <c r="L49" s="506"/>
      <c r="M49" s="506"/>
    </row>
    <row r="50" spans="1:13" ht="31.5" x14ac:dyDescent="0.2">
      <c r="A50" s="511" t="s">
        <v>576</v>
      </c>
      <c r="B50" s="512" t="s">
        <v>575</v>
      </c>
      <c r="C50" s="513">
        <v>88.900002000000001</v>
      </c>
      <c r="D50" s="510">
        <v>126.679703</v>
      </c>
      <c r="E50" s="510">
        <v>44.239486999999997</v>
      </c>
      <c r="F50" s="510">
        <v>430.764679</v>
      </c>
      <c r="G50" s="510">
        <v>103.687698</v>
      </c>
      <c r="H50" s="510">
        <v>135.06686400000001</v>
      </c>
      <c r="I50" s="510">
        <v>0</v>
      </c>
      <c r="J50" s="510">
        <v>0</v>
      </c>
      <c r="K50" s="506"/>
      <c r="L50" s="506"/>
      <c r="M50" s="506"/>
    </row>
    <row r="51" spans="1:13" ht="15.75" x14ac:dyDescent="0.2">
      <c r="A51" s="511" t="s">
        <v>578</v>
      </c>
      <c r="B51" s="512" t="s">
        <v>577</v>
      </c>
      <c r="C51" s="513">
        <v>220.90000900000001</v>
      </c>
      <c r="D51" s="510">
        <v>192.699814</v>
      </c>
      <c r="E51" s="510">
        <v>17.196379</v>
      </c>
      <c r="F51" s="510">
        <v>2155.1628420000002</v>
      </c>
      <c r="G51" s="510">
        <v>161.29310599999999</v>
      </c>
      <c r="H51" s="510">
        <v>188.781158</v>
      </c>
      <c r="I51" s="510">
        <v>0</v>
      </c>
      <c r="J51" s="510">
        <v>4.7989899999999999</v>
      </c>
      <c r="K51" s="506"/>
      <c r="L51" s="506"/>
      <c r="M51" s="506"/>
    </row>
    <row r="52" spans="1:13" ht="31.5" x14ac:dyDescent="0.2">
      <c r="A52" s="511" t="s">
        <v>580</v>
      </c>
      <c r="B52" s="512" t="s">
        <v>579</v>
      </c>
      <c r="C52" s="513">
        <v>9.98</v>
      </c>
      <c r="D52" s="510">
        <v>23.161771999999999</v>
      </c>
      <c r="E52" s="510">
        <v>0.97642799999999996</v>
      </c>
      <c r="F52" s="510">
        <v>39.170647000000002</v>
      </c>
      <c r="G52" s="510">
        <v>39.82349</v>
      </c>
      <c r="H52" s="510">
        <v>54.540871000000003</v>
      </c>
      <c r="I52" s="510">
        <v>0</v>
      </c>
      <c r="J52" s="510">
        <v>0.73799800000000004</v>
      </c>
      <c r="K52" s="506"/>
      <c r="L52" s="506"/>
      <c r="M52" s="506"/>
    </row>
    <row r="53" spans="1:13" ht="15.75" x14ac:dyDescent="0.2">
      <c r="A53" s="511" t="s">
        <v>582</v>
      </c>
      <c r="B53" s="512" t="s">
        <v>581</v>
      </c>
      <c r="C53" s="513">
        <v>16.030000999999999</v>
      </c>
      <c r="D53" s="510">
        <v>47.878044000000003</v>
      </c>
      <c r="E53" s="510">
        <v>66.123230000000007</v>
      </c>
      <c r="F53" s="510">
        <v>125.43049600000001</v>
      </c>
      <c r="G53" s="510">
        <v>63.887259999999998</v>
      </c>
      <c r="H53" s="510">
        <v>113.323837</v>
      </c>
      <c r="I53" s="510">
        <v>0</v>
      </c>
      <c r="J53" s="510">
        <v>0.58185100000000001</v>
      </c>
      <c r="K53" s="506"/>
      <c r="L53" s="506"/>
      <c r="M53" s="506"/>
    </row>
    <row r="54" spans="1:13" ht="15.75" x14ac:dyDescent="0.2">
      <c r="A54" s="511" t="s">
        <v>584</v>
      </c>
      <c r="B54" s="512" t="s">
        <v>583</v>
      </c>
      <c r="C54" s="513">
        <v>11.596</v>
      </c>
      <c r="D54" s="510">
        <v>8.1653979999999997</v>
      </c>
      <c r="E54" s="510">
        <v>0</v>
      </c>
      <c r="F54" s="510">
        <v>71.447235000000006</v>
      </c>
      <c r="G54" s="510">
        <v>35.358192000000003</v>
      </c>
      <c r="H54" s="510">
        <v>69.563400000000001</v>
      </c>
      <c r="I54" s="510">
        <v>0</v>
      </c>
      <c r="J54" s="510">
        <v>6.3005000000000005E-2</v>
      </c>
      <c r="K54" s="506"/>
      <c r="L54" s="506"/>
      <c r="M54" s="506"/>
    </row>
    <row r="55" spans="1:13" ht="15.75" x14ac:dyDescent="0.2">
      <c r="A55" s="511" t="s">
        <v>586</v>
      </c>
      <c r="B55" s="512" t="s">
        <v>585</v>
      </c>
      <c r="C55" s="513">
        <v>7.1820000000000004</v>
      </c>
      <c r="D55" s="510">
        <v>2.1806730000000001</v>
      </c>
      <c r="E55" s="510">
        <v>1.868584</v>
      </c>
      <c r="F55" s="510">
        <v>42.546836999999996</v>
      </c>
      <c r="G55" s="510">
        <v>3.0122529999999998</v>
      </c>
      <c r="H55" s="510">
        <v>34.821640000000002</v>
      </c>
      <c r="I55" s="510">
        <v>0</v>
      </c>
      <c r="J55" s="510">
        <v>0</v>
      </c>
      <c r="K55" s="506"/>
      <c r="L55" s="506"/>
      <c r="M55" s="506"/>
    </row>
    <row r="56" spans="1:13" ht="15.75" x14ac:dyDescent="0.2">
      <c r="A56" s="511" t="s">
        <v>588</v>
      </c>
      <c r="B56" s="512" t="s">
        <v>1061</v>
      </c>
      <c r="C56" s="513">
        <v>76.400002000000001</v>
      </c>
      <c r="D56" s="510">
        <v>61.677860000000003</v>
      </c>
      <c r="E56" s="510">
        <v>0</v>
      </c>
      <c r="F56" s="510">
        <v>229.85485800000001</v>
      </c>
      <c r="G56" s="510">
        <v>86.319725000000005</v>
      </c>
      <c r="H56" s="510">
        <v>177.600357</v>
      </c>
      <c r="I56" s="510">
        <v>0</v>
      </c>
      <c r="J56" s="510">
        <v>3.9036620000000002</v>
      </c>
      <c r="K56" s="506"/>
      <c r="L56" s="506"/>
      <c r="M56" s="506"/>
    </row>
    <row r="57" spans="1:13" ht="47.25" x14ac:dyDescent="0.2">
      <c r="A57" s="511" t="s">
        <v>590</v>
      </c>
      <c r="B57" s="512" t="s">
        <v>593</v>
      </c>
      <c r="C57" s="509">
        <v>120.44000200000001</v>
      </c>
      <c r="D57" s="510">
        <v>241.41175799999999</v>
      </c>
      <c r="E57" s="510">
        <v>432.52941900000002</v>
      </c>
      <c r="F57" s="510">
        <v>700.09417699999995</v>
      </c>
      <c r="G57" s="510">
        <v>273.48507699999999</v>
      </c>
      <c r="H57" s="510">
        <v>420.74624599999999</v>
      </c>
      <c r="I57" s="510">
        <v>0</v>
      </c>
      <c r="J57" s="510">
        <v>43.109245000000001</v>
      </c>
      <c r="K57" s="506"/>
      <c r="L57" s="506"/>
      <c r="M57" s="506"/>
    </row>
    <row r="58" spans="1:13" ht="31.5" x14ac:dyDescent="0.2">
      <c r="A58" s="511" t="s">
        <v>592</v>
      </c>
      <c r="B58" s="512" t="s">
        <v>82</v>
      </c>
      <c r="C58" s="513">
        <v>9.3680000000000003</v>
      </c>
      <c r="D58" s="510">
        <v>31.793068000000002</v>
      </c>
      <c r="E58" s="510">
        <v>33.168087</v>
      </c>
      <c r="F58" s="510">
        <v>52.988453</v>
      </c>
      <c r="G58" s="510">
        <v>32.732104999999997</v>
      </c>
      <c r="H58" s="510">
        <v>46.029522</v>
      </c>
      <c r="I58" s="510">
        <v>0</v>
      </c>
      <c r="J58" s="510">
        <v>0.50305500000000003</v>
      </c>
      <c r="K58" s="506"/>
      <c r="L58" s="506"/>
      <c r="M58" s="506"/>
    </row>
    <row r="59" spans="1:13" ht="15.75" x14ac:dyDescent="0.2">
      <c r="A59" s="514" t="s">
        <v>595</v>
      </c>
      <c r="B59" s="508" t="s">
        <v>596</v>
      </c>
      <c r="C59" s="513">
        <v>3188.219971</v>
      </c>
      <c r="D59" s="510">
        <v>10154.105469</v>
      </c>
      <c r="E59" s="510">
        <v>9091.1367190000001</v>
      </c>
      <c r="F59" s="510">
        <v>961.71435499999995</v>
      </c>
      <c r="G59" s="510">
        <v>2059.7785640000002</v>
      </c>
      <c r="H59" s="510">
        <v>2402.601318</v>
      </c>
      <c r="I59" s="510">
        <v>625.19842500000004</v>
      </c>
      <c r="J59" s="510">
        <v>135.93926999999999</v>
      </c>
      <c r="K59" s="506"/>
      <c r="L59" s="506"/>
      <c r="M59" s="506"/>
    </row>
    <row r="60" spans="1:13" ht="31.5" x14ac:dyDescent="0.2">
      <c r="A60" s="511" t="s">
        <v>597</v>
      </c>
      <c r="B60" s="512" t="s">
        <v>598</v>
      </c>
      <c r="C60" s="513">
        <v>590.54003899999998</v>
      </c>
      <c r="D60" s="510">
        <v>2109.2314449999999</v>
      </c>
      <c r="E60" s="510">
        <v>2033.10022</v>
      </c>
      <c r="F60" s="510">
        <v>384.66229199999998</v>
      </c>
      <c r="G60" s="510">
        <v>668.08355700000004</v>
      </c>
      <c r="H60" s="510">
        <v>936.94641100000001</v>
      </c>
      <c r="I60" s="510">
        <v>158.94030799999999</v>
      </c>
      <c r="J60" s="510">
        <v>42.740253000000003</v>
      </c>
      <c r="K60" s="506"/>
      <c r="L60" s="506"/>
      <c r="M60" s="506"/>
    </row>
    <row r="61" spans="1:13" ht="31.5" x14ac:dyDescent="0.2">
      <c r="A61" s="511" t="s">
        <v>599</v>
      </c>
      <c r="B61" s="512" t="s">
        <v>600</v>
      </c>
      <c r="C61" s="513">
        <v>299</v>
      </c>
      <c r="D61" s="510">
        <v>497.962890625</v>
      </c>
      <c r="E61" s="510">
        <v>467.62725799999998</v>
      </c>
      <c r="F61" s="510">
        <v>94.441237999999998</v>
      </c>
      <c r="G61" s="510">
        <v>139.65855400000001</v>
      </c>
      <c r="H61" s="510">
        <v>187.66618299999999</v>
      </c>
      <c r="I61" s="510">
        <v>60.098965</v>
      </c>
      <c r="J61" s="510">
        <v>24.325775</v>
      </c>
      <c r="K61" s="506"/>
      <c r="L61" s="506"/>
      <c r="M61" s="506"/>
    </row>
    <row r="62" spans="1:13" ht="15.75" x14ac:dyDescent="0.2">
      <c r="A62" s="511" t="s">
        <v>601</v>
      </c>
      <c r="B62" s="512" t="s">
        <v>602</v>
      </c>
      <c r="C62" s="513">
        <v>398.97000100000002</v>
      </c>
      <c r="D62" s="510">
        <v>1258.7974850000001</v>
      </c>
      <c r="E62" s="510">
        <v>1515.5347899999999</v>
      </c>
      <c r="F62" s="510">
        <v>120.26728799999999</v>
      </c>
      <c r="G62" s="510">
        <v>264.92208900000003</v>
      </c>
      <c r="H62" s="510">
        <v>208.880875</v>
      </c>
      <c r="I62" s="510">
        <v>181.236099</v>
      </c>
      <c r="J62" s="510">
        <v>30.06682</v>
      </c>
      <c r="K62" s="506"/>
      <c r="L62" s="506"/>
      <c r="M62" s="506"/>
    </row>
    <row r="63" spans="1:13" ht="31.5" x14ac:dyDescent="0.2">
      <c r="A63" s="511" t="s">
        <v>603</v>
      </c>
      <c r="B63" s="512" t="s">
        <v>604</v>
      </c>
      <c r="C63" s="513">
        <v>1576.969971</v>
      </c>
      <c r="D63" s="510">
        <v>6023.7592770000001</v>
      </c>
      <c r="E63" s="510">
        <v>5051.9467770000001</v>
      </c>
      <c r="F63" s="510">
        <v>362.34350599999999</v>
      </c>
      <c r="G63" s="510">
        <v>853.977844</v>
      </c>
      <c r="H63" s="510">
        <v>943.25732400000004</v>
      </c>
      <c r="I63" s="510">
        <v>220.974625</v>
      </c>
      <c r="J63" s="510">
        <v>38.430374</v>
      </c>
      <c r="K63" s="506"/>
      <c r="L63" s="506"/>
      <c r="M63" s="506"/>
    </row>
    <row r="64" spans="1:13" ht="15.75" x14ac:dyDescent="0.2">
      <c r="A64" s="514" t="s">
        <v>605</v>
      </c>
      <c r="B64" s="508" t="s">
        <v>606</v>
      </c>
      <c r="C64" s="513">
        <v>13619.200194999999</v>
      </c>
      <c r="D64" s="510">
        <v>63718.648437999997</v>
      </c>
      <c r="E64" s="510">
        <v>0</v>
      </c>
      <c r="F64" s="510">
        <v>0</v>
      </c>
      <c r="G64" s="510">
        <v>12357.082031</v>
      </c>
      <c r="H64" s="510">
        <v>328.936127</v>
      </c>
      <c r="I64" s="510">
        <v>7393.576172</v>
      </c>
      <c r="J64" s="510">
        <v>218.08531199999999</v>
      </c>
      <c r="K64" s="506"/>
      <c r="L64" s="506"/>
      <c r="M64" s="506"/>
    </row>
    <row r="65" spans="1:13" ht="15.75" x14ac:dyDescent="0.2">
      <c r="A65" s="511" t="s">
        <v>607</v>
      </c>
      <c r="B65" s="512" t="s">
        <v>608</v>
      </c>
      <c r="C65" s="513">
        <v>644</v>
      </c>
      <c r="D65" s="510">
        <v>3212.4479980000001</v>
      </c>
      <c r="E65" s="510">
        <v>0</v>
      </c>
      <c r="F65" s="510">
        <v>0</v>
      </c>
      <c r="G65" s="510">
        <v>430.72100799999998</v>
      </c>
      <c r="H65" s="510">
        <v>0</v>
      </c>
      <c r="I65" s="510">
        <v>327.72250400000001</v>
      </c>
      <c r="J65" s="510">
        <v>0</v>
      </c>
      <c r="K65" s="506"/>
      <c r="L65" s="506"/>
      <c r="M65" s="506"/>
    </row>
    <row r="66" spans="1:13" ht="15.75" x14ac:dyDescent="0.2">
      <c r="A66" s="511" t="s">
        <v>609</v>
      </c>
      <c r="B66" s="512" t="s">
        <v>610</v>
      </c>
      <c r="C66" s="509">
        <v>1406</v>
      </c>
      <c r="D66" s="510">
        <v>5848.6523440000001</v>
      </c>
      <c r="E66" s="510">
        <v>0</v>
      </c>
      <c r="F66" s="510">
        <v>0</v>
      </c>
      <c r="G66" s="510">
        <v>865.252747</v>
      </c>
      <c r="H66" s="510">
        <v>0</v>
      </c>
      <c r="I66" s="510">
        <v>309.26797499999998</v>
      </c>
      <c r="J66" s="510">
        <v>116.266159</v>
      </c>
      <c r="K66" s="506"/>
      <c r="L66" s="506"/>
      <c r="M66" s="506"/>
    </row>
    <row r="67" spans="1:13" ht="15.75" x14ac:dyDescent="0.2">
      <c r="A67" s="511" t="s">
        <v>611</v>
      </c>
      <c r="B67" s="512" t="s">
        <v>1062</v>
      </c>
      <c r="C67" s="513">
        <v>800</v>
      </c>
      <c r="D67" s="510">
        <v>2886.5820309999999</v>
      </c>
      <c r="E67" s="510">
        <v>0</v>
      </c>
      <c r="F67" s="510">
        <v>0</v>
      </c>
      <c r="G67" s="510">
        <v>366.07440200000002</v>
      </c>
      <c r="H67" s="510">
        <v>0</v>
      </c>
      <c r="I67" s="510">
        <v>212.60787999999999</v>
      </c>
      <c r="J67" s="510">
        <v>0</v>
      </c>
      <c r="K67" s="506"/>
      <c r="L67" s="506"/>
      <c r="M67" s="506"/>
    </row>
    <row r="68" spans="1:13" ht="15.75" x14ac:dyDescent="0.2">
      <c r="A68" s="511" t="s">
        <v>613</v>
      </c>
      <c r="B68" s="512" t="s">
        <v>1063</v>
      </c>
      <c r="C68" s="513">
        <v>2001.9001459999999</v>
      </c>
      <c r="D68" s="510">
        <v>6094.7749020000001</v>
      </c>
      <c r="E68" s="510">
        <v>0</v>
      </c>
      <c r="F68" s="510">
        <v>0</v>
      </c>
      <c r="G68" s="510">
        <v>1808.4879149999999</v>
      </c>
      <c r="H68" s="510">
        <v>0</v>
      </c>
      <c r="I68" s="510">
        <v>807.06652799999995</v>
      </c>
      <c r="J68" s="510">
        <v>101.819153</v>
      </c>
      <c r="K68" s="506"/>
      <c r="L68" s="506"/>
      <c r="M68" s="506"/>
    </row>
    <row r="69" spans="1:13" ht="15.75" x14ac:dyDescent="0.2">
      <c r="A69" s="511" t="s">
        <v>615</v>
      </c>
      <c r="B69" s="512" t="s">
        <v>1064</v>
      </c>
      <c r="C69" s="513">
        <v>1480.400024</v>
      </c>
      <c r="D69" s="510">
        <v>6412.7939450000003</v>
      </c>
      <c r="E69" s="510">
        <v>0</v>
      </c>
      <c r="F69" s="510">
        <v>0</v>
      </c>
      <c r="G69" s="510">
        <v>1214.265991</v>
      </c>
      <c r="H69" s="510">
        <v>0</v>
      </c>
      <c r="I69" s="510">
        <v>547.19604500000003</v>
      </c>
      <c r="J69" s="510">
        <v>0</v>
      </c>
      <c r="K69" s="506"/>
      <c r="L69" s="506"/>
      <c r="M69" s="506"/>
    </row>
    <row r="70" spans="1:13" ht="15.75" x14ac:dyDescent="0.2">
      <c r="A70" s="511" t="s">
        <v>617</v>
      </c>
      <c r="B70" s="512" t="s">
        <v>1065</v>
      </c>
      <c r="C70" s="513">
        <v>1671.099976</v>
      </c>
      <c r="D70" s="510">
        <v>2577.7470699999999</v>
      </c>
      <c r="E70" s="510">
        <v>0</v>
      </c>
      <c r="F70" s="510">
        <v>0</v>
      </c>
      <c r="G70" s="510">
        <v>815.42291299999999</v>
      </c>
      <c r="H70" s="510">
        <v>38.920276999999999</v>
      </c>
      <c r="I70" s="510">
        <v>727.27783199999999</v>
      </c>
      <c r="J70" s="510">
        <v>0</v>
      </c>
      <c r="K70" s="506"/>
      <c r="L70" s="506"/>
      <c r="M70" s="506"/>
    </row>
    <row r="71" spans="1:13" ht="15.75" x14ac:dyDescent="0.2">
      <c r="A71" s="511" t="s">
        <v>619</v>
      </c>
      <c r="B71" s="512" t="s">
        <v>1066</v>
      </c>
      <c r="C71" s="513">
        <v>5615.7998049999997</v>
      </c>
      <c r="D71" s="510">
        <v>36685.648437999997</v>
      </c>
      <c r="E71" s="510">
        <v>0</v>
      </c>
      <c r="F71" s="510">
        <v>0</v>
      </c>
      <c r="G71" s="510">
        <v>6856.857422</v>
      </c>
      <c r="H71" s="510">
        <v>290.01583900000003</v>
      </c>
      <c r="I71" s="510">
        <v>4462.4375</v>
      </c>
      <c r="J71" s="510">
        <v>0</v>
      </c>
      <c r="K71" s="506"/>
      <c r="L71" s="506"/>
      <c r="M71" s="506"/>
    </row>
    <row r="72" spans="1:13" ht="15.75" x14ac:dyDescent="0.2">
      <c r="A72" s="514" t="s">
        <v>645</v>
      </c>
      <c r="B72" s="508" t="s">
        <v>646</v>
      </c>
      <c r="C72" s="513">
        <v>2367.48999</v>
      </c>
      <c r="D72" s="510">
        <v>2812.9873050000001</v>
      </c>
      <c r="E72" s="510">
        <v>3632.580078</v>
      </c>
      <c r="F72" s="510">
        <v>13322.180664</v>
      </c>
      <c r="G72" s="510">
        <v>2442.2319339999999</v>
      </c>
      <c r="H72" s="510">
        <v>4242.34375</v>
      </c>
      <c r="I72" s="510">
        <v>1021.620667</v>
      </c>
      <c r="J72" s="510">
        <v>99.278435000000002</v>
      </c>
      <c r="K72" s="506"/>
      <c r="L72" s="506"/>
      <c r="M72" s="506"/>
    </row>
    <row r="73" spans="1:13" ht="15.75" x14ac:dyDescent="0.2">
      <c r="A73" s="511" t="s">
        <v>647</v>
      </c>
      <c r="B73" s="512" t="s">
        <v>648</v>
      </c>
      <c r="C73" s="513">
        <v>588.59997599999997</v>
      </c>
      <c r="D73" s="510">
        <v>413.36227400000001</v>
      </c>
      <c r="E73" s="510">
        <v>509.94888300000002</v>
      </c>
      <c r="F73" s="510">
        <v>8308.2695309999999</v>
      </c>
      <c r="G73" s="510">
        <v>345.87872299999998</v>
      </c>
      <c r="H73" s="510">
        <v>731.11175500000002</v>
      </c>
      <c r="I73" s="510">
        <v>0</v>
      </c>
      <c r="J73" s="510">
        <v>12.616251</v>
      </c>
      <c r="K73" s="506"/>
      <c r="L73" s="506"/>
      <c r="M73" s="506"/>
    </row>
    <row r="74" spans="1:13" ht="15.75" x14ac:dyDescent="0.2">
      <c r="A74" s="511" t="s">
        <v>649</v>
      </c>
      <c r="B74" s="512" t="s">
        <v>650</v>
      </c>
      <c r="C74" s="513">
        <v>84.480002999999996</v>
      </c>
      <c r="D74" s="510">
        <v>62.355282000000003</v>
      </c>
      <c r="E74" s="510">
        <v>41.495956</v>
      </c>
      <c r="F74" s="510">
        <v>347.40798999999998</v>
      </c>
      <c r="G74" s="510">
        <v>153.95815999999999</v>
      </c>
      <c r="H74" s="510">
        <v>238.861557</v>
      </c>
      <c r="I74" s="510">
        <v>0</v>
      </c>
      <c r="J74" s="510">
        <v>4.8251109999999997</v>
      </c>
      <c r="K74" s="506"/>
      <c r="L74" s="506"/>
      <c r="M74" s="506"/>
    </row>
    <row r="75" spans="1:13" ht="15.75" x14ac:dyDescent="0.2">
      <c r="A75" s="511" t="s">
        <v>651</v>
      </c>
      <c r="B75" s="512" t="s">
        <v>652</v>
      </c>
      <c r="C75" s="513">
        <v>118.629997</v>
      </c>
      <c r="D75" s="510">
        <v>153.78568999999999</v>
      </c>
      <c r="E75" s="510">
        <v>401.02282700000001</v>
      </c>
      <c r="F75" s="510">
        <v>523.40423599999997</v>
      </c>
      <c r="G75" s="510">
        <v>159.28080700000001</v>
      </c>
      <c r="H75" s="510">
        <v>354.92010499999998</v>
      </c>
      <c r="I75" s="510">
        <v>31.087039999999998</v>
      </c>
      <c r="J75" s="510">
        <v>5.7098649999999997</v>
      </c>
      <c r="K75" s="506"/>
      <c r="L75" s="506"/>
      <c r="M75" s="506"/>
    </row>
    <row r="76" spans="1:13" ht="15.75" x14ac:dyDescent="0.2">
      <c r="A76" s="511" t="s">
        <v>653</v>
      </c>
      <c r="B76" s="512" t="s">
        <v>654</v>
      </c>
      <c r="C76" s="509">
        <v>84.190002000000007</v>
      </c>
      <c r="D76" s="510">
        <v>131.563019</v>
      </c>
      <c r="E76" s="510">
        <v>298.16061400000001</v>
      </c>
      <c r="F76" s="510">
        <v>282.74408</v>
      </c>
      <c r="G76" s="510">
        <v>129.088852</v>
      </c>
      <c r="H76" s="510">
        <v>313.305634</v>
      </c>
      <c r="I76" s="510">
        <v>0</v>
      </c>
      <c r="J76" s="510">
        <v>5.4030914306640625</v>
      </c>
      <c r="K76" s="506"/>
      <c r="L76" s="506"/>
      <c r="M76" s="506"/>
    </row>
    <row r="77" spans="1:13" ht="15.75" x14ac:dyDescent="0.2">
      <c r="A77" s="511" t="s">
        <v>655</v>
      </c>
      <c r="B77" s="512" t="s">
        <v>656</v>
      </c>
      <c r="C77" s="513">
        <v>184.82998699999999</v>
      </c>
      <c r="D77" s="510">
        <v>275.301849</v>
      </c>
      <c r="E77" s="510">
        <v>628.977844</v>
      </c>
      <c r="F77" s="510">
        <v>529.07843000000003</v>
      </c>
      <c r="G77" s="510">
        <v>430.42813100000001</v>
      </c>
      <c r="H77" s="510">
        <v>593.8984375</v>
      </c>
      <c r="I77" s="510">
        <v>464.03002900000001</v>
      </c>
      <c r="J77" s="510">
        <v>7.3413830000000004</v>
      </c>
      <c r="K77" s="506"/>
      <c r="L77" s="506"/>
      <c r="M77" s="506"/>
    </row>
    <row r="78" spans="1:13" ht="15.75" x14ac:dyDescent="0.2">
      <c r="A78" s="511" t="s">
        <v>657</v>
      </c>
      <c r="B78" s="512" t="s">
        <v>660</v>
      </c>
      <c r="C78" s="513">
        <v>40.040000999999997</v>
      </c>
      <c r="D78" s="510">
        <v>26</v>
      </c>
      <c r="E78" s="510">
        <v>106</v>
      </c>
      <c r="F78" s="510">
        <v>191</v>
      </c>
      <c r="G78" s="510">
        <v>57</v>
      </c>
      <c r="H78" s="510">
        <v>89</v>
      </c>
      <c r="I78" s="510">
        <v>0</v>
      </c>
      <c r="J78" s="510">
        <v>0</v>
      </c>
      <c r="K78" s="506"/>
      <c r="L78" s="506"/>
      <c r="M78" s="506"/>
    </row>
    <row r="79" spans="1:13" ht="15.75" x14ac:dyDescent="0.2">
      <c r="A79" s="511" t="s">
        <v>659</v>
      </c>
      <c r="B79" s="512" t="s">
        <v>662</v>
      </c>
      <c r="C79" s="509">
        <v>41.099997999999999</v>
      </c>
      <c r="D79" s="510">
        <v>43.547145999999998</v>
      </c>
      <c r="E79" s="510">
        <v>65.934066999999999</v>
      </c>
      <c r="F79" s="510">
        <v>105.801186</v>
      </c>
      <c r="G79" s="510">
        <v>60.017890999999999</v>
      </c>
      <c r="H79" s="510">
        <v>88.467934</v>
      </c>
      <c r="I79" s="510">
        <v>0</v>
      </c>
      <c r="J79" s="510">
        <v>3.5778180000000002</v>
      </c>
      <c r="K79" s="506"/>
      <c r="L79" s="506"/>
      <c r="M79" s="506"/>
    </row>
    <row r="80" spans="1:13" ht="15.75" x14ac:dyDescent="0.2">
      <c r="A80" s="511" t="s">
        <v>661</v>
      </c>
      <c r="B80" s="512" t="s">
        <v>664</v>
      </c>
      <c r="C80" s="513">
        <v>26.68</v>
      </c>
      <c r="D80" s="510">
        <v>75.550888</v>
      </c>
      <c r="E80" s="510">
        <v>50.986362</v>
      </c>
      <c r="F80" s="510">
        <v>0</v>
      </c>
      <c r="G80" s="510">
        <v>34.564532999999997</v>
      </c>
      <c r="H80" s="510">
        <v>32.644278999999997</v>
      </c>
      <c r="I80" s="510">
        <v>30.666315000000001</v>
      </c>
      <c r="J80" s="510">
        <v>0.52465899999999999</v>
      </c>
      <c r="K80" s="506"/>
      <c r="L80" s="506"/>
      <c r="M80" s="506"/>
    </row>
    <row r="81" spans="1:13" ht="15.75" x14ac:dyDescent="0.2">
      <c r="A81" s="511" t="s">
        <v>663</v>
      </c>
      <c r="B81" s="512" t="s">
        <v>666</v>
      </c>
      <c r="C81" s="513">
        <v>1113.7301030000001</v>
      </c>
      <c r="D81" s="510">
        <v>1596.5344239999999</v>
      </c>
      <c r="E81" s="510">
        <v>1522.9289550000001</v>
      </c>
      <c r="F81" s="510">
        <v>2707.086914</v>
      </c>
      <c r="G81" s="510">
        <v>986.28515625</v>
      </c>
      <c r="H81" s="510">
        <v>1709.5607910000001</v>
      </c>
      <c r="I81" s="510">
        <v>495.837311</v>
      </c>
      <c r="J81" s="510">
        <v>55.435229999999997</v>
      </c>
      <c r="K81" s="506"/>
      <c r="L81" s="506"/>
      <c r="M81" s="506"/>
    </row>
    <row r="82" spans="1:13" ht="15.75" x14ac:dyDescent="0.2">
      <c r="A82" s="514" t="s">
        <v>667</v>
      </c>
      <c r="B82" s="508" t="s">
        <v>668</v>
      </c>
      <c r="C82" s="509">
        <v>4290.2871089999999</v>
      </c>
      <c r="D82" s="510">
        <v>16943.580077999999</v>
      </c>
      <c r="E82" s="510">
        <v>821.33960000000002</v>
      </c>
      <c r="F82" s="510">
        <v>203.33239699999999</v>
      </c>
      <c r="G82" s="510">
        <v>4101.5073240000002</v>
      </c>
      <c r="H82" s="510">
        <v>2413.4140625</v>
      </c>
      <c r="I82" s="510">
        <v>1834.924072</v>
      </c>
      <c r="J82" s="510">
        <v>0</v>
      </c>
      <c r="K82" s="506"/>
      <c r="L82" s="506"/>
      <c r="M82" s="506"/>
    </row>
    <row r="83" spans="1:13" ht="15.75" x14ac:dyDescent="0.2">
      <c r="A83" s="511" t="s">
        <v>669</v>
      </c>
      <c r="B83" s="512" t="s">
        <v>1067</v>
      </c>
      <c r="C83" s="513">
        <v>2775.7138669999999</v>
      </c>
      <c r="D83" s="510">
        <v>7571.5493159999996</v>
      </c>
      <c r="E83" s="510">
        <v>0</v>
      </c>
      <c r="F83" s="510">
        <v>0</v>
      </c>
      <c r="G83" s="510">
        <v>2467</v>
      </c>
      <c r="H83" s="510">
        <v>1680.493164</v>
      </c>
      <c r="I83" s="510">
        <v>1166.391846</v>
      </c>
      <c r="J83" s="510">
        <v>0</v>
      </c>
      <c r="K83" s="506"/>
      <c r="L83" s="506"/>
      <c r="M83" s="506"/>
    </row>
    <row r="84" spans="1:13" ht="15.75" x14ac:dyDescent="0.2">
      <c r="A84" s="511" t="s">
        <v>671</v>
      </c>
      <c r="B84" s="512" t="s">
        <v>682</v>
      </c>
      <c r="C84" s="513">
        <v>1489.6130370000001</v>
      </c>
      <c r="D84" s="510">
        <v>9316.3193360000005</v>
      </c>
      <c r="E84" s="510">
        <v>821.33960000000002</v>
      </c>
      <c r="F84" s="510">
        <v>203.33239699999999</v>
      </c>
      <c r="G84" s="510">
        <v>1634.977173</v>
      </c>
      <c r="H84" s="510">
        <v>732.92083700000001</v>
      </c>
      <c r="I84" s="510">
        <v>668.53222700000003</v>
      </c>
      <c r="J84" s="510">
        <v>0</v>
      </c>
      <c r="K84" s="506"/>
      <c r="L84" s="506"/>
      <c r="M84" s="506"/>
    </row>
    <row r="85" spans="1:13" ht="15.75" x14ac:dyDescent="0.2">
      <c r="A85" s="514" t="s">
        <v>683</v>
      </c>
      <c r="B85" s="508" t="s">
        <v>684</v>
      </c>
      <c r="C85" s="509">
        <v>823.78997800000002</v>
      </c>
      <c r="D85" s="510">
        <v>167.744766</v>
      </c>
      <c r="E85" s="510">
        <v>49.958984375</v>
      </c>
      <c r="F85" s="510">
        <v>1699.818237</v>
      </c>
      <c r="G85" s="510">
        <v>732.97051999999996</v>
      </c>
      <c r="H85" s="510">
        <v>410.58831800000002</v>
      </c>
      <c r="I85" s="510">
        <v>0</v>
      </c>
      <c r="J85" s="510">
        <v>41.251399999999997</v>
      </c>
      <c r="K85" s="506"/>
      <c r="L85" s="506"/>
      <c r="M85" s="506"/>
    </row>
    <row r="86" spans="1:13" ht="15.75" x14ac:dyDescent="0.2">
      <c r="A86" s="511" t="s">
        <v>685</v>
      </c>
      <c r="B86" s="512" t="s">
        <v>686</v>
      </c>
      <c r="C86" s="513">
        <v>399.39999399999999</v>
      </c>
      <c r="D86" s="510">
        <v>104.65340399999999</v>
      </c>
      <c r="E86" s="510">
        <v>45.000965000000001</v>
      </c>
      <c r="F86" s="510">
        <v>1145.9548339999999</v>
      </c>
      <c r="G86" s="510">
        <v>420.27062999999998</v>
      </c>
      <c r="H86" s="510">
        <v>234.07476800000001</v>
      </c>
      <c r="I86" s="510">
        <v>0</v>
      </c>
      <c r="J86" s="510">
        <v>24.419127</v>
      </c>
      <c r="K86" s="506"/>
      <c r="L86" s="506"/>
      <c r="M86" s="506"/>
    </row>
    <row r="87" spans="1:13" ht="15.75" x14ac:dyDescent="0.2">
      <c r="A87" s="511" t="s">
        <v>687</v>
      </c>
      <c r="B87" s="512" t="s">
        <v>688</v>
      </c>
      <c r="C87" s="509">
        <v>373.709991</v>
      </c>
      <c r="D87" s="510">
        <v>60.879874999999998</v>
      </c>
      <c r="E87" s="510">
        <v>4.9580200000000003</v>
      </c>
      <c r="F87" s="510">
        <v>505.026276</v>
      </c>
      <c r="G87" s="510">
        <v>260.23840300000001</v>
      </c>
      <c r="H87" s="510">
        <v>151.21961999999999</v>
      </c>
      <c r="I87" s="510">
        <v>0</v>
      </c>
      <c r="J87" s="510">
        <v>14.989364</v>
      </c>
      <c r="K87" s="506"/>
      <c r="L87" s="506"/>
      <c r="M87" s="506"/>
    </row>
    <row r="88" spans="1:13" ht="15.75" x14ac:dyDescent="0.2">
      <c r="A88" s="514" t="s">
        <v>689</v>
      </c>
      <c r="B88" s="508" t="s">
        <v>690</v>
      </c>
      <c r="C88" s="513">
        <v>4444.2202150000003</v>
      </c>
      <c r="D88" s="510">
        <v>17938.634765999999</v>
      </c>
      <c r="E88" s="510">
        <v>3108.9316410000001</v>
      </c>
      <c r="F88" s="510">
        <v>0</v>
      </c>
      <c r="G88" s="510">
        <v>1112.8514399999999</v>
      </c>
      <c r="H88" s="510">
        <v>885.90155000000004</v>
      </c>
      <c r="I88" s="510">
        <v>1703.26001</v>
      </c>
      <c r="J88" s="510">
        <v>29.176323</v>
      </c>
      <c r="K88" s="506"/>
      <c r="L88" s="506"/>
      <c r="M88" s="506"/>
    </row>
    <row r="89" spans="1:13" ht="31.5" x14ac:dyDescent="0.2">
      <c r="A89" s="511" t="s">
        <v>691</v>
      </c>
      <c r="B89" s="512" t="s">
        <v>1068</v>
      </c>
      <c r="C89" s="513">
        <v>401.10000600000001</v>
      </c>
      <c r="D89" s="510">
        <v>710.50286900000003</v>
      </c>
      <c r="E89" s="510">
        <v>0</v>
      </c>
      <c r="F89" s="510">
        <v>0</v>
      </c>
      <c r="G89" s="510">
        <v>46.602879000000001</v>
      </c>
      <c r="H89" s="510">
        <v>0</v>
      </c>
      <c r="I89" s="510">
        <v>147.066452</v>
      </c>
      <c r="J89" s="510">
        <v>0</v>
      </c>
      <c r="K89" s="506"/>
      <c r="L89" s="506"/>
      <c r="M89" s="506"/>
    </row>
    <row r="90" spans="1:13" ht="15.75" x14ac:dyDescent="0.2">
      <c r="A90" s="511" t="s">
        <v>693</v>
      </c>
      <c r="B90" s="512" t="s">
        <v>698</v>
      </c>
      <c r="C90" s="513">
        <v>600.65997300000004</v>
      </c>
      <c r="D90" s="510">
        <v>3391.553711</v>
      </c>
      <c r="E90" s="510">
        <v>474.30972300000002</v>
      </c>
      <c r="F90" s="510">
        <v>0</v>
      </c>
      <c r="G90" s="510">
        <v>247.560959</v>
      </c>
      <c r="H90" s="510">
        <v>120.606613</v>
      </c>
      <c r="I90" s="510">
        <v>269.51779199999999</v>
      </c>
      <c r="J90" s="510">
        <v>0</v>
      </c>
      <c r="K90" s="506"/>
      <c r="L90" s="506"/>
      <c r="M90" s="506"/>
    </row>
    <row r="91" spans="1:13" ht="31.5" x14ac:dyDescent="0.2">
      <c r="A91" s="511" t="s">
        <v>695</v>
      </c>
      <c r="B91" s="512" t="s">
        <v>1069</v>
      </c>
      <c r="C91" s="513">
        <v>3442.4602049999999</v>
      </c>
      <c r="D91" s="510">
        <v>13836.579102</v>
      </c>
      <c r="E91" s="510">
        <v>2634.6218260000001</v>
      </c>
      <c r="F91" s="510">
        <v>0</v>
      </c>
      <c r="G91" s="510">
        <v>818.68762200000003</v>
      </c>
      <c r="H91" s="510">
        <v>765.294921875</v>
      </c>
      <c r="I91" s="510">
        <v>1286.67578125</v>
      </c>
      <c r="J91" s="510">
        <v>29.176323</v>
      </c>
      <c r="K91" s="506"/>
      <c r="L91" s="506"/>
      <c r="M91" s="506"/>
    </row>
    <row r="92" spans="1:13" ht="15.75" x14ac:dyDescent="0.2">
      <c r="A92" s="514" t="s">
        <v>703</v>
      </c>
      <c r="B92" s="508" t="s">
        <v>704</v>
      </c>
      <c r="C92" s="513">
        <v>1786.400024</v>
      </c>
      <c r="D92" s="510">
        <v>2838.1320799999999</v>
      </c>
      <c r="E92" s="510">
        <v>533.87145999999996</v>
      </c>
      <c r="F92" s="510">
        <v>694.14581299999998</v>
      </c>
      <c r="G92" s="510">
        <v>1056.7971190000001</v>
      </c>
      <c r="H92" s="510">
        <v>1277.4968260000001</v>
      </c>
      <c r="I92" s="510">
        <v>446.51541099999997</v>
      </c>
      <c r="J92" s="510">
        <v>11.673398000000001</v>
      </c>
      <c r="K92" s="506"/>
      <c r="L92" s="506"/>
      <c r="M92" s="506"/>
    </row>
    <row r="93" spans="1:13" ht="31.5" x14ac:dyDescent="0.2">
      <c r="A93" s="511" t="s">
        <v>705</v>
      </c>
      <c r="B93" s="512" t="s">
        <v>706</v>
      </c>
      <c r="C93" s="513">
        <v>1739.599976</v>
      </c>
      <c r="D93" s="510">
        <v>2763.0385740000002</v>
      </c>
      <c r="E93" s="510">
        <v>533.87145999999996</v>
      </c>
      <c r="F93" s="510">
        <v>694.14581299999998</v>
      </c>
      <c r="G93" s="510">
        <v>1015.541015625</v>
      </c>
      <c r="H93" s="510">
        <v>1256.516846</v>
      </c>
      <c r="I93" s="510">
        <v>444.42257699999999</v>
      </c>
      <c r="J93" s="510">
        <v>11.286924000000001</v>
      </c>
      <c r="K93" s="506"/>
      <c r="L93" s="506"/>
      <c r="M93" s="506"/>
    </row>
    <row r="94" spans="1:13" ht="31.5" x14ac:dyDescent="0.2">
      <c r="A94" s="511" t="s">
        <v>707</v>
      </c>
      <c r="B94" s="512" t="s">
        <v>1070</v>
      </c>
      <c r="C94" s="513">
        <v>6.8</v>
      </c>
      <c r="D94" s="510">
        <v>20.368932999999998</v>
      </c>
      <c r="E94" s="510">
        <v>0</v>
      </c>
      <c r="F94" s="510">
        <v>0</v>
      </c>
      <c r="G94" s="510">
        <v>0</v>
      </c>
      <c r="H94" s="510">
        <v>0.94129200000000002</v>
      </c>
      <c r="I94" s="510">
        <v>2.0928309999999999</v>
      </c>
      <c r="J94" s="510">
        <v>0</v>
      </c>
      <c r="K94" s="506"/>
      <c r="L94" s="506"/>
      <c r="M94" s="506"/>
    </row>
    <row r="95" spans="1:13" ht="15.75" x14ac:dyDescent="0.2">
      <c r="A95" s="514" t="s">
        <v>711</v>
      </c>
      <c r="B95" s="508" t="s">
        <v>712</v>
      </c>
      <c r="C95" s="509">
        <v>3942.8920899999998</v>
      </c>
      <c r="D95" s="510">
        <v>14344.572265999999</v>
      </c>
      <c r="E95" s="510">
        <v>20293.316406000002</v>
      </c>
      <c r="F95" s="510">
        <v>2751.7583009999998</v>
      </c>
      <c r="G95" s="510">
        <v>2127.0593260000001</v>
      </c>
      <c r="H95" s="510">
        <v>4972.6621089999999</v>
      </c>
      <c r="I95" s="510">
        <v>189.42555200000001</v>
      </c>
      <c r="J95" s="510">
        <v>296.73034699999999</v>
      </c>
      <c r="K95" s="506"/>
      <c r="L95" s="506"/>
      <c r="M95" s="506"/>
    </row>
    <row r="96" spans="1:13" ht="31.5" x14ac:dyDescent="0.2">
      <c r="A96" s="511" t="s">
        <v>713</v>
      </c>
      <c r="B96" s="512" t="s">
        <v>714</v>
      </c>
      <c r="C96" s="513">
        <v>1015</v>
      </c>
      <c r="D96" s="510">
        <v>1123.261841</v>
      </c>
      <c r="E96" s="510">
        <v>1983.7607419999999</v>
      </c>
      <c r="F96" s="510">
        <v>1795.2132570000001</v>
      </c>
      <c r="G96" s="510">
        <v>825.89831500000003</v>
      </c>
      <c r="H96" s="510">
        <v>846.29089399999998</v>
      </c>
      <c r="I96" s="510">
        <v>0</v>
      </c>
      <c r="J96" s="510">
        <v>133.72164900000001</v>
      </c>
      <c r="K96" s="506"/>
      <c r="L96" s="506"/>
      <c r="M96" s="506"/>
    </row>
    <row r="97" spans="1:13" ht="15.75" x14ac:dyDescent="0.2">
      <c r="A97" s="511" t="s">
        <v>715</v>
      </c>
      <c r="B97" s="512" t="s">
        <v>716</v>
      </c>
      <c r="C97" s="509">
        <v>163.09700000000001</v>
      </c>
      <c r="D97" s="510">
        <v>1402.774658</v>
      </c>
      <c r="E97" s="510">
        <v>2788.374268</v>
      </c>
      <c r="F97" s="510">
        <v>433.766571</v>
      </c>
      <c r="G97" s="510">
        <v>224.50706500000001</v>
      </c>
      <c r="H97" s="510">
        <v>245.888671875</v>
      </c>
      <c r="I97" s="510">
        <v>0</v>
      </c>
      <c r="J97" s="510">
        <v>9.6392559999999996</v>
      </c>
      <c r="K97" s="506"/>
      <c r="L97" s="506"/>
      <c r="M97" s="506"/>
    </row>
    <row r="98" spans="1:13" ht="15.75" x14ac:dyDescent="0.2">
      <c r="A98" s="511" t="s">
        <v>717</v>
      </c>
      <c r="B98" s="512" t="s">
        <v>718</v>
      </c>
      <c r="C98" s="513">
        <v>385.20001200000002</v>
      </c>
      <c r="D98" s="510">
        <v>1468.776611</v>
      </c>
      <c r="E98" s="510">
        <v>1423.1898189999999</v>
      </c>
      <c r="F98" s="510">
        <v>12.489598000000001</v>
      </c>
      <c r="G98" s="510">
        <v>342.83944700000001</v>
      </c>
      <c r="H98" s="510">
        <v>539.65472399999999</v>
      </c>
      <c r="I98" s="510">
        <v>189.42555200000001</v>
      </c>
      <c r="J98" s="510">
        <v>6.2447990000000004</v>
      </c>
      <c r="K98" s="506"/>
      <c r="L98" s="506"/>
      <c r="M98" s="506"/>
    </row>
    <row r="99" spans="1:13" ht="15.75" x14ac:dyDescent="0.2">
      <c r="A99" s="511" t="s">
        <v>719</v>
      </c>
      <c r="B99" s="512" t="s">
        <v>720</v>
      </c>
      <c r="C99" s="513">
        <v>42.955002</v>
      </c>
      <c r="D99" s="510">
        <v>262.98980699999998</v>
      </c>
      <c r="E99" s="510">
        <v>647.10101299999997</v>
      </c>
      <c r="F99" s="510">
        <v>127.11174800000001</v>
      </c>
      <c r="G99" s="510">
        <v>98.779456999999994</v>
      </c>
      <c r="H99" s="510">
        <v>175.27784700000001</v>
      </c>
      <c r="I99" s="510">
        <v>0</v>
      </c>
      <c r="J99" s="510">
        <v>9.009836</v>
      </c>
      <c r="K99" s="506"/>
      <c r="L99" s="506"/>
      <c r="M99" s="506"/>
    </row>
    <row r="100" spans="1:13" ht="31.5" x14ac:dyDescent="0.2">
      <c r="A100" s="511" t="s">
        <v>721</v>
      </c>
      <c r="B100" s="512" t="s">
        <v>724</v>
      </c>
      <c r="C100" s="513">
        <v>49.080002</v>
      </c>
      <c r="D100" s="510">
        <v>218.92924500000001</v>
      </c>
      <c r="E100" s="510">
        <v>212.96916200000001</v>
      </c>
      <c r="F100" s="510">
        <v>72.192939999999993</v>
      </c>
      <c r="G100" s="510">
        <v>20.482647</v>
      </c>
      <c r="H100" s="510">
        <v>37.551516999999997</v>
      </c>
      <c r="I100" s="510">
        <v>0</v>
      </c>
      <c r="J100" s="510">
        <v>1.1192703247070313</v>
      </c>
      <c r="K100" s="506"/>
      <c r="L100" s="506"/>
      <c r="M100" s="506"/>
    </row>
    <row r="101" spans="1:13" ht="31.5" x14ac:dyDescent="0.2">
      <c r="A101" s="511" t="s">
        <v>723</v>
      </c>
      <c r="B101" s="512" t="s">
        <v>726</v>
      </c>
      <c r="C101" s="513">
        <v>151.08000200000001</v>
      </c>
      <c r="D101" s="510">
        <v>559.25732400000004</v>
      </c>
      <c r="E101" s="510">
        <v>950.42901600000005</v>
      </c>
      <c r="F101" s="510">
        <v>310.98406999999997</v>
      </c>
      <c r="G101" s="510">
        <v>73.162643000000003</v>
      </c>
      <c r="H101" s="510">
        <v>117.582825</v>
      </c>
      <c r="I101" s="510">
        <v>0</v>
      </c>
      <c r="J101" s="510">
        <v>6.8536429999999999</v>
      </c>
      <c r="K101" s="506"/>
      <c r="L101" s="506"/>
      <c r="M101" s="506"/>
    </row>
    <row r="102" spans="1:13" ht="31.5" x14ac:dyDescent="0.2">
      <c r="A102" s="511" t="s">
        <v>725</v>
      </c>
      <c r="B102" s="512" t="s">
        <v>1071</v>
      </c>
      <c r="C102" s="513">
        <v>46.48</v>
      </c>
      <c r="D102" s="510">
        <v>154.28079199999999</v>
      </c>
      <c r="E102" s="510">
        <v>177.454666</v>
      </c>
      <c r="F102" s="510">
        <v>0</v>
      </c>
      <c r="G102" s="510">
        <v>20.171313999999999</v>
      </c>
      <c r="H102" s="510">
        <v>29.046693999999999</v>
      </c>
      <c r="I102" s="510">
        <v>0</v>
      </c>
      <c r="J102" s="510">
        <v>0.264542</v>
      </c>
      <c r="K102" s="506"/>
      <c r="L102" s="506"/>
      <c r="M102" s="506"/>
    </row>
    <row r="103" spans="1:13" ht="31.5" x14ac:dyDescent="0.2">
      <c r="A103" s="511" t="s">
        <v>727</v>
      </c>
      <c r="B103" s="512" t="s">
        <v>730</v>
      </c>
      <c r="C103" s="513">
        <v>2090</v>
      </c>
      <c r="D103" s="510">
        <v>9154.3017579999996</v>
      </c>
      <c r="E103" s="510">
        <v>12110.038086</v>
      </c>
      <c r="F103" s="510">
        <v>0</v>
      </c>
      <c r="G103" s="510">
        <v>521.21832300000005</v>
      </c>
      <c r="H103" s="510">
        <v>2981.3688959999999</v>
      </c>
      <c r="I103" s="510">
        <v>0</v>
      </c>
      <c r="J103" s="510">
        <v>129.87735000000001</v>
      </c>
      <c r="K103" s="506"/>
      <c r="L103" s="506"/>
      <c r="M103" s="506"/>
    </row>
    <row r="104" spans="1:13" ht="15.75" x14ac:dyDescent="0.2">
      <c r="A104" s="514" t="s">
        <v>731</v>
      </c>
      <c r="B104" s="508" t="s">
        <v>732</v>
      </c>
      <c r="C104" s="513">
        <v>211.220001</v>
      </c>
      <c r="D104" s="510">
        <v>21.526862999999999</v>
      </c>
      <c r="E104" s="510">
        <v>0</v>
      </c>
      <c r="F104" s="510">
        <v>336.23464999999999</v>
      </c>
      <c r="G104" s="510">
        <v>13.678528999999999</v>
      </c>
      <c r="H104" s="510">
        <v>0</v>
      </c>
      <c r="I104" s="510">
        <v>0</v>
      </c>
      <c r="J104" s="510">
        <v>2.2423820000000001</v>
      </c>
      <c r="K104" s="506"/>
      <c r="L104" s="506"/>
      <c r="M104" s="506"/>
    </row>
    <row r="105" spans="1:13" ht="15.75" x14ac:dyDescent="0.2">
      <c r="A105" s="511" t="s">
        <v>733</v>
      </c>
      <c r="B105" s="512" t="s">
        <v>734</v>
      </c>
      <c r="C105" s="513">
        <v>211.220001</v>
      </c>
      <c r="D105" s="510">
        <v>21.526862999999999</v>
      </c>
      <c r="E105" s="510">
        <v>0</v>
      </c>
      <c r="F105" s="510">
        <v>336.23464999999999</v>
      </c>
      <c r="G105" s="510">
        <v>13.678528999999999</v>
      </c>
      <c r="H105" s="510">
        <v>0</v>
      </c>
      <c r="I105" s="510">
        <v>0</v>
      </c>
      <c r="J105" s="510">
        <v>2.2423820000000001</v>
      </c>
      <c r="K105" s="506"/>
      <c r="L105" s="506"/>
      <c r="M105" s="506"/>
    </row>
    <row r="106" spans="1:13" ht="15.75" x14ac:dyDescent="0.2">
      <c r="A106" s="514" t="s">
        <v>735</v>
      </c>
      <c r="B106" s="508" t="s">
        <v>736</v>
      </c>
      <c r="C106" s="509">
        <v>412.39315800000003</v>
      </c>
      <c r="D106" s="510">
        <v>629.57116699999995</v>
      </c>
      <c r="E106" s="510">
        <v>1468.2470699999999</v>
      </c>
      <c r="F106" s="510">
        <v>2653.7570799999999</v>
      </c>
      <c r="G106" s="510">
        <v>488.97125199999999</v>
      </c>
      <c r="H106" s="510">
        <v>1902.934814</v>
      </c>
      <c r="I106" s="510">
        <v>0</v>
      </c>
      <c r="J106" s="510">
        <v>69.073859999999996</v>
      </c>
      <c r="K106" s="506"/>
      <c r="L106" s="506"/>
      <c r="M106" s="506"/>
    </row>
    <row r="107" spans="1:13" ht="31.5" x14ac:dyDescent="0.2">
      <c r="A107" s="511" t="s">
        <v>737</v>
      </c>
      <c r="B107" s="512" t="s">
        <v>742</v>
      </c>
      <c r="C107" s="513">
        <v>38.150002000000001</v>
      </c>
      <c r="D107" s="510">
        <v>43.242130000000003</v>
      </c>
      <c r="E107" s="510">
        <v>119.441833</v>
      </c>
      <c r="F107" s="510">
        <v>335.11077899999998</v>
      </c>
      <c r="G107" s="510">
        <v>64.307631999999998</v>
      </c>
      <c r="H107" s="510">
        <v>227</v>
      </c>
      <c r="I107" s="510">
        <v>0</v>
      </c>
      <c r="J107" s="510">
        <v>11.903964999999999</v>
      </c>
      <c r="K107" s="506"/>
      <c r="L107" s="506"/>
      <c r="M107" s="506"/>
    </row>
    <row r="108" spans="1:13" ht="31.5" x14ac:dyDescent="0.2">
      <c r="A108" s="511" t="s">
        <v>739</v>
      </c>
      <c r="B108" s="512" t="s">
        <v>744</v>
      </c>
      <c r="C108" s="513">
        <v>34.740001999999997</v>
      </c>
      <c r="D108" s="510">
        <v>51.118873999999998</v>
      </c>
      <c r="E108" s="510">
        <v>79.491455078125</v>
      </c>
      <c r="F108" s="510">
        <v>227.25230400000001</v>
      </c>
      <c r="G108" s="510">
        <v>26.966011000000002</v>
      </c>
      <c r="H108" s="510">
        <v>66.802161999999996</v>
      </c>
      <c r="I108" s="510">
        <v>0</v>
      </c>
      <c r="J108" s="510">
        <v>0</v>
      </c>
      <c r="K108" s="506"/>
      <c r="L108" s="506"/>
      <c r="M108" s="506"/>
    </row>
    <row r="109" spans="1:13" ht="31.5" x14ac:dyDescent="0.2">
      <c r="A109" s="511" t="s">
        <v>741</v>
      </c>
      <c r="B109" s="512" t="s">
        <v>1072</v>
      </c>
      <c r="C109" s="513">
        <v>22.299999</v>
      </c>
      <c r="D109" s="510">
        <v>47.684223000000003</v>
      </c>
      <c r="E109" s="510">
        <v>71.728210000000004</v>
      </c>
      <c r="F109" s="510">
        <v>134.32205200000001</v>
      </c>
      <c r="G109" s="510">
        <v>11.342003999999999</v>
      </c>
      <c r="H109" s="510">
        <v>46.664245999999999</v>
      </c>
      <c r="I109" s="510">
        <v>0</v>
      </c>
      <c r="J109" s="510">
        <v>3.8249379999999999</v>
      </c>
      <c r="K109" s="506"/>
      <c r="L109" s="506"/>
      <c r="M109" s="506"/>
    </row>
    <row r="110" spans="1:13" ht="31.5" x14ac:dyDescent="0.2">
      <c r="A110" s="511" t="s">
        <v>743</v>
      </c>
      <c r="B110" s="512" t="s">
        <v>1073</v>
      </c>
      <c r="C110" s="513">
        <v>8.4</v>
      </c>
      <c r="D110" s="510">
        <v>31.116447000000001</v>
      </c>
      <c r="E110" s="510">
        <v>56.369746999999997</v>
      </c>
      <c r="F110" s="510">
        <v>55.030014000000001</v>
      </c>
      <c r="G110" s="510">
        <v>4.2472989999999999</v>
      </c>
      <c r="H110" s="510">
        <v>58.144058000000001</v>
      </c>
      <c r="I110" s="510">
        <v>0</v>
      </c>
      <c r="J110" s="510">
        <v>5.1860749999999998</v>
      </c>
      <c r="K110" s="506"/>
      <c r="L110" s="506"/>
      <c r="M110" s="506"/>
    </row>
    <row r="111" spans="1:13" ht="31.5" x14ac:dyDescent="0.2">
      <c r="A111" s="511" t="s">
        <v>745</v>
      </c>
      <c r="B111" s="512" t="s">
        <v>1074</v>
      </c>
      <c r="C111" s="513">
        <v>62.600002000000003</v>
      </c>
      <c r="D111" s="510">
        <v>92.440383999999995</v>
      </c>
      <c r="E111" s="510">
        <v>700.97918700000002</v>
      </c>
      <c r="F111" s="510">
        <v>208.31637599999999</v>
      </c>
      <c r="G111" s="510">
        <v>28.955432999999999</v>
      </c>
      <c r="H111" s="510">
        <v>287.899719</v>
      </c>
      <c r="I111" s="510">
        <v>0</v>
      </c>
      <c r="J111" s="510">
        <v>25.768301000000001</v>
      </c>
      <c r="K111" s="506"/>
      <c r="L111" s="506"/>
      <c r="M111" s="506"/>
    </row>
    <row r="112" spans="1:13" ht="15.75" x14ac:dyDescent="0.2">
      <c r="A112" s="511" t="s">
        <v>747</v>
      </c>
      <c r="B112" s="512" t="s">
        <v>746</v>
      </c>
      <c r="C112" s="513">
        <v>49.59</v>
      </c>
      <c r="D112" s="510">
        <v>77.059364000000002</v>
      </c>
      <c r="E112" s="510">
        <v>70.716064453125</v>
      </c>
      <c r="F112" s="510">
        <v>270.96078499999999</v>
      </c>
      <c r="G112" s="510">
        <v>101.910492</v>
      </c>
      <c r="H112" s="510">
        <v>366.24084499999998</v>
      </c>
      <c r="I112" s="510">
        <v>0</v>
      </c>
      <c r="J112" s="510">
        <v>0</v>
      </c>
      <c r="K112" s="506"/>
      <c r="L112" s="506"/>
      <c r="M112" s="506"/>
    </row>
    <row r="113" spans="1:13" ht="15.75" x14ac:dyDescent="0.2">
      <c r="A113" s="511" t="s">
        <v>749</v>
      </c>
      <c r="B113" s="512" t="s">
        <v>748</v>
      </c>
      <c r="C113" s="513">
        <v>16.614000000000001</v>
      </c>
      <c r="D113" s="510">
        <v>40.248801999999998</v>
      </c>
      <c r="E113" s="510">
        <v>47.667541999999997</v>
      </c>
      <c r="F113" s="510">
        <v>87.546836999999996</v>
      </c>
      <c r="G113" s="510">
        <v>5.4906269999999999</v>
      </c>
      <c r="H113" s="510">
        <v>97.964332999999996</v>
      </c>
      <c r="I113" s="510">
        <v>0</v>
      </c>
      <c r="J113" s="510">
        <v>1.042224</v>
      </c>
      <c r="K113" s="506"/>
      <c r="L113" s="506"/>
      <c r="M113" s="506"/>
    </row>
    <row r="114" spans="1:13" ht="15.75" x14ac:dyDescent="0.2">
      <c r="A114" s="511" t="s">
        <v>751</v>
      </c>
      <c r="B114" s="512" t="s">
        <v>750</v>
      </c>
      <c r="C114" s="513">
        <v>25.611000000000001</v>
      </c>
      <c r="D114" s="510">
        <v>45.270713999999998</v>
      </c>
      <c r="E114" s="510">
        <v>63.504753000000001</v>
      </c>
      <c r="F114" s="510">
        <v>152.21839900000001</v>
      </c>
      <c r="G114" s="510">
        <v>49.057896</v>
      </c>
      <c r="H114" s="510">
        <v>185.97403</v>
      </c>
      <c r="I114" s="510">
        <v>0</v>
      </c>
      <c r="J114" s="510">
        <v>0.43867</v>
      </c>
      <c r="K114" s="506"/>
      <c r="L114" s="506"/>
      <c r="M114" s="506"/>
    </row>
    <row r="115" spans="1:13" ht="15.75" x14ac:dyDescent="0.2">
      <c r="A115" s="511" t="s">
        <v>753</v>
      </c>
      <c r="B115" s="512" t="s">
        <v>752</v>
      </c>
      <c r="C115" s="513">
        <v>9.4641590000000004</v>
      </c>
      <c r="D115" s="510">
        <v>45.749996000000003</v>
      </c>
      <c r="E115" s="510">
        <v>15.700891</v>
      </c>
      <c r="F115" s="510">
        <v>7.1937439999999997</v>
      </c>
      <c r="G115" s="510">
        <v>0</v>
      </c>
      <c r="H115" s="510">
        <v>12.03919</v>
      </c>
      <c r="I115" s="510">
        <v>0</v>
      </c>
      <c r="J115" s="510">
        <v>0</v>
      </c>
      <c r="K115" s="506"/>
      <c r="L115" s="506"/>
      <c r="M115" s="506"/>
    </row>
    <row r="116" spans="1:13" ht="31.5" x14ac:dyDescent="0.2">
      <c r="A116" s="511" t="s">
        <v>755</v>
      </c>
      <c r="B116" s="512" t="s">
        <v>756</v>
      </c>
      <c r="C116" s="509">
        <v>40.400002000000001</v>
      </c>
      <c r="D116" s="510">
        <v>39.433391999999998</v>
      </c>
      <c r="E116" s="510">
        <v>37.403731999999998</v>
      </c>
      <c r="F116" s="510">
        <v>252.25773599999999</v>
      </c>
      <c r="G116" s="510">
        <v>100.81611599999999</v>
      </c>
      <c r="H116" s="510">
        <v>191.01998900000001</v>
      </c>
      <c r="I116" s="510">
        <v>0</v>
      </c>
      <c r="J116" s="510">
        <v>12.757863</v>
      </c>
      <c r="K116" s="506"/>
      <c r="L116" s="506"/>
      <c r="M116" s="506"/>
    </row>
    <row r="117" spans="1:13" ht="15.75" x14ac:dyDescent="0.2">
      <c r="A117" s="511" t="s">
        <v>757</v>
      </c>
      <c r="B117" s="512" t="s">
        <v>1075</v>
      </c>
      <c r="C117" s="513">
        <v>58.169998</v>
      </c>
      <c r="D117" s="510">
        <v>62.522854000000002</v>
      </c>
      <c r="E117" s="510">
        <v>90.750473</v>
      </c>
      <c r="F117" s="510">
        <v>715.25354000000004</v>
      </c>
      <c r="G117" s="510">
        <v>25.144345999999999</v>
      </c>
      <c r="H117" s="510">
        <v>273.57049599999999</v>
      </c>
      <c r="I117" s="510">
        <v>0</v>
      </c>
      <c r="J117" s="510">
        <v>3.6273810000000002</v>
      </c>
      <c r="K117" s="506"/>
      <c r="L117" s="506"/>
      <c r="M117" s="506"/>
    </row>
    <row r="118" spans="1:13" ht="31.5" x14ac:dyDescent="0.2">
      <c r="A118" s="511" t="s">
        <v>759</v>
      </c>
      <c r="B118" s="512" t="s">
        <v>764</v>
      </c>
      <c r="C118" s="513">
        <v>33.554001</v>
      </c>
      <c r="D118" s="510">
        <v>51</v>
      </c>
      <c r="E118" s="510">
        <v>96</v>
      </c>
      <c r="F118" s="510">
        <v>140</v>
      </c>
      <c r="G118" s="510">
        <v>70</v>
      </c>
      <c r="H118" s="510">
        <v>79</v>
      </c>
      <c r="I118" s="510">
        <v>0</v>
      </c>
      <c r="J118" s="510">
        <v>4</v>
      </c>
      <c r="K118" s="506"/>
      <c r="L118" s="506"/>
      <c r="M118" s="506"/>
    </row>
    <row r="119" spans="1:13" ht="31.5" x14ac:dyDescent="0.2">
      <c r="A119" s="511" t="s">
        <v>761</v>
      </c>
      <c r="B119" s="512" t="s">
        <v>766</v>
      </c>
      <c r="C119" s="513">
        <v>12.8</v>
      </c>
      <c r="D119" s="510">
        <v>9.7976089999999996</v>
      </c>
      <c r="E119" s="510">
        <v>32.384197</v>
      </c>
      <c r="F119" s="510">
        <v>88.869202000000001</v>
      </c>
      <c r="G119" s="510">
        <v>10.519057999999999</v>
      </c>
      <c r="H119" s="510">
        <v>25.331607999999999</v>
      </c>
      <c r="I119" s="510">
        <v>0</v>
      </c>
      <c r="J119" s="510">
        <v>1.1261620000000001</v>
      </c>
      <c r="K119" s="506"/>
      <c r="L119" s="506"/>
      <c r="M119" s="506"/>
    </row>
    <row r="120" spans="1:13" ht="15.75" x14ac:dyDescent="0.2">
      <c r="A120" s="514" t="s">
        <v>767</v>
      </c>
      <c r="B120" s="508" t="s">
        <v>768</v>
      </c>
      <c r="C120" s="513">
        <v>410</v>
      </c>
      <c r="D120" s="510">
        <v>501.99676499999998</v>
      </c>
      <c r="E120" s="510">
        <v>1267.1674800000001</v>
      </c>
      <c r="F120" s="510">
        <v>3471.6296390000002</v>
      </c>
      <c r="G120" s="510">
        <v>483.32318099999998</v>
      </c>
      <c r="H120" s="510">
        <v>672.21569799999997</v>
      </c>
      <c r="I120" s="510">
        <v>10.561631999999999</v>
      </c>
      <c r="J120" s="510">
        <v>24.976766999999999</v>
      </c>
      <c r="K120" s="506"/>
      <c r="L120" s="506"/>
      <c r="M120" s="506"/>
    </row>
    <row r="121" spans="1:13" ht="15.75" x14ac:dyDescent="0.2">
      <c r="A121" s="511" t="s">
        <v>769</v>
      </c>
      <c r="B121" s="512" t="s">
        <v>770</v>
      </c>
      <c r="C121" s="513">
        <v>92.800003000000004</v>
      </c>
      <c r="D121" s="510">
        <v>195.541077</v>
      </c>
      <c r="E121" s="510">
        <v>672.88372800000002</v>
      </c>
      <c r="F121" s="510">
        <v>550.92926</v>
      </c>
      <c r="G121" s="510">
        <v>61.796329</v>
      </c>
      <c r="H121" s="510">
        <v>149.88896199999999</v>
      </c>
      <c r="I121" s="510">
        <v>10.561631999999999</v>
      </c>
      <c r="J121" s="510">
        <v>18.967831</v>
      </c>
      <c r="K121" s="506"/>
      <c r="L121" s="506"/>
      <c r="M121" s="506"/>
    </row>
    <row r="122" spans="1:13" ht="15.75" x14ac:dyDescent="0.2">
      <c r="A122" s="511" t="s">
        <v>771</v>
      </c>
      <c r="B122" s="512" t="s">
        <v>772</v>
      </c>
      <c r="C122" s="513">
        <v>317.20001200000002</v>
      </c>
      <c r="D122" s="510">
        <v>306.45568800000001</v>
      </c>
      <c r="E122" s="510">
        <v>594.28375200000005</v>
      </c>
      <c r="F122" s="510">
        <v>2920.7004390000002</v>
      </c>
      <c r="G122" s="510">
        <v>421.52685500000001</v>
      </c>
      <c r="H122" s="510">
        <v>522.32672100000002</v>
      </c>
      <c r="I122" s="510">
        <v>0</v>
      </c>
      <c r="J122" s="510">
        <v>6.0089350000000001</v>
      </c>
      <c r="K122" s="506"/>
      <c r="L122" s="506"/>
      <c r="M122" s="506"/>
    </row>
    <row r="123" spans="1:13" ht="15.75" x14ac:dyDescent="0.2">
      <c r="A123" s="514" t="s">
        <v>773</v>
      </c>
      <c r="B123" s="508" t="s">
        <v>774</v>
      </c>
      <c r="C123" s="509">
        <v>377.533997</v>
      </c>
      <c r="D123" s="510">
        <v>1294.314697</v>
      </c>
      <c r="E123" s="510">
        <v>1443.822876</v>
      </c>
      <c r="F123" s="510">
        <v>1077.822754</v>
      </c>
      <c r="G123" s="510">
        <v>146.592941</v>
      </c>
      <c r="H123" s="510">
        <v>904.47961399999997</v>
      </c>
      <c r="I123" s="510">
        <v>0</v>
      </c>
      <c r="J123" s="510">
        <v>25.967030000000001</v>
      </c>
      <c r="K123" s="506"/>
      <c r="L123" s="506"/>
      <c r="M123" s="506"/>
    </row>
    <row r="124" spans="1:13" ht="15.75" x14ac:dyDescent="0.2">
      <c r="A124" s="511" t="s">
        <v>775</v>
      </c>
      <c r="B124" s="512" t="s">
        <v>776</v>
      </c>
      <c r="C124" s="513">
        <v>10.69</v>
      </c>
      <c r="D124" s="510">
        <v>40.265663000000004</v>
      </c>
      <c r="E124" s="510">
        <v>46.605434000000002</v>
      </c>
      <c r="F124" s="510">
        <v>44.987082999999998</v>
      </c>
      <c r="G124" s="510">
        <v>2.2642009999999999</v>
      </c>
      <c r="H124" s="510">
        <v>20.679707000000001</v>
      </c>
      <c r="I124" s="510">
        <v>0</v>
      </c>
      <c r="J124" s="510">
        <v>1.682685</v>
      </c>
      <c r="K124" s="506"/>
      <c r="L124" s="506"/>
      <c r="M124" s="506"/>
    </row>
    <row r="125" spans="1:13" ht="15.75" x14ac:dyDescent="0.2">
      <c r="A125" s="511" t="s">
        <v>777</v>
      </c>
      <c r="B125" s="512" t="s">
        <v>778</v>
      </c>
      <c r="C125" s="513">
        <v>22.07</v>
      </c>
      <c r="D125" s="510">
        <v>202.09240700000001</v>
      </c>
      <c r="E125" s="510">
        <v>331.19134500000001</v>
      </c>
      <c r="F125" s="510">
        <v>151.92262299999999</v>
      </c>
      <c r="G125" s="510">
        <v>5.0287569999999997</v>
      </c>
      <c r="H125" s="510">
        <v>213.72215299999999</v>
      </c>
      <c r="I125" s="510">
        <v>0</v>
      </c>
      <c r="J125" s="510">
        <v>2.1198510000000002</v>
      </c>
      <c r="K125" s="506"/>
      <c r="L125" s="506"/>
      <c r="M125" s="506"/>
    </row>
    <row r="126" spans="1:13" ht="31.5" x14ac:dyDescent="0.2">
      <c r="A126" s="511" t="s">
        <v>779</v>
      </c>
      <c r="B126" s="512" t="s">
        <v>780</v>
      </c>
      <c r="C126" s="513">
        <v>19.554001</v>
      </c>
      <c r="D126" s="510">
        <v>99.038505999999998</v>
      </c>
      <c r="E126" s="510">
        <v>193.73988299999999</v>
      </c>
      <c r="F126" s="510">
        <v>55.267032999999998</v>
      </c>
      <c r="G126" s="510">
        <v>17.016981000000001</v>
      </c>
      <c r="H126" s="510">
        <v>168.564438</v>
      </c>
      <c r="I126" s="510">
        <v>0</v>
      </c>
      <c r="J126" s="510">
        <v>1.368517</v>
      </c>
      <c r="K126" s="506"/>
      <c r="L126" s="506"/>
      <c r="M126" s="506"/>
    </row>
    <row r="127" spans="1:13" ht="15.75" x14ac:dyDescent="0.2">
      <c r="A127" s="511" t="s">
        <v>781</v>
      </c>
      <c r="B127" s="512" t="s">
        <v>782</v>
      </c>
      <c r="C127" s="513">
        <v>116.479996</v>
      </c>
      <c r="D127" s="510">
        <v>323.78857399999998</v>
      </c>
      <c r="E127" s="510">
        <v>226.99067700000001</v>
      </c>
      <c r="F127" s="510">
        <v>120.27739</v>
      </c>
      <c r="G127" s="510">
        <v>52.938457</v>
      </c>
      <c r="H127" s="510">
        <v>136.54843099999999</v>
      </c>
      <c r="I127" s="510">
        <v>0</v>
      </c>
      <c r="J127" s="510">
        <v>5.3456739999999998</v>
      </c>
      <c r="K127" s="506"/>
      <c r="L127" s="506"/>
      <c r="M127" s="506"/>
    </row>
    <row r="128" spans="1:13" ht="15.75" x14ac:dyDescent="0.2">
      <c r="A128" s="511" t="s">
        <v>783</v>
      </c>
      <c r="B128" s="512" t="s">
        <v>784</v>
      </c>
      <c r="C128" s="513">
        <v>127.137001</v>
      </c>
      <c r="D128" s="510">
        <v>472.02242999999999</v>
      </c>
      <c r="E128" s="510">
        <v>427.50021400000003</v>
      </c>
      <c r="F128" s="510">
        <v>583.54431199999999</v>
      </c>
      <c r="G128" s="510">
        <v>24.170259000000001</v>
      </c>
      <c r="H128" s="510">
        <v>173.586411</v>
      </c>
      <c r="I128" s="510">
        <v>0</v>
      </c>
      <c r="J128" s="510">
        <v>12.247225</v>
      </c>
      <c r="K128" s="506"/>
      <c r="L128" s="506"/>
      <c r="M128" s="506"/>
    </row>
    <row r="129" spans="1:13" ht="31.5" x14ac:dyDescent="0.2">
      <c r="A129" s="511" t="s">
        <v>785</v>
      </c>
      <c r="B129" s="512" t="s">
        <v>786</v>
      </c>
      <c r="C129" s="513">
        <v>51.963000999999998</v>
      </c>
      <c r="D129" s="510">
        <v>69.848015000000004</v>
      </c>
      <c r="E129" s="510">
        <v>75.668694000000002</v>
      </c>
      <c r="F129" s="510">
        <v>36.548386000000001</v>
      </c>
      <c r="G129" s="510">
        <v>35.093215999999998</v>
      </c>
      <c r="H129" s="510">
        <v>144.50146484375</v>
      </c>
      <c r="I129" s="510">
        <v>0</v>
      </c>
      <c r="J129" s="510">
        <v>2.7072880000000001</v>
      </c>
      <c r="K129" s="506"/>
      <c r="L129" s="506"/>
      <c r="M129" s="506"/>
    </row>
    <row r="130" spans="1:13" ht="15.75" x14ac:dyDescent="0.2">
      <c r="A130" s="514" t="s">
        <v>787</v>
      </c>
      <c r="B130" s="508" t="s">
        <v>788</v>
      </c>
      <c r="C130" s="509">
        <v>2869.23999</v>
      </c>
      <c r="D130" s="510">
        <v>7387.3940430000002</v>
      </c>
      <c r="E130" s="510">
        <v>15781.447265999999</v>
      </c>
      <c r="F130" s="510">
        <v>3469.1965329999998</v>
      </c>
      <c r="G130" s="510">
        <v>4409.798828</v>
      </c>
      <c r="H130" s="510">
        <v>5259.1889650000003</v>
      </c>
      <c r="I130" s="510">
        <v>530.33081100000004</v>
      </c>
      <c r="J130" s="510">
        <v>89.379631000000003</v>
      </c>
      <c r="K130" s="506"/>
      <c r="L130" s="506"/>
      <c r="M130" s="506"/>
    </row>
    <row r="131" spans="1:13" ht="31.5" x14ac:dyDescent="0.2">
      <c r="A131" s="511" t="s">
        <v>789</v>
      </c>
      <c r="B131" s="512" t="s">
        <v>790</v>
      </c>
      <c r="C131" s="513">
        <v>394.317993</v>
      </c>
      <c r="D131" s="510">
        <v>1175.2669679999999</v>
      </c>
      <c r="E131" s="510">
        <v>1273.205811</v>
      </c>
      <c r="F131" s="510">
        <v>313.1767578125</v>
      </c>
      <c r="G131" s="510">
        <v>700.47198500000002</v>
      </c>
      <c r="H131" s="510">
        <v>555.746399</v>
      </c>
      <c r="I131" s="510">
        <v>73.074569999999994</v>
      </c>
      <c r="J131" s="510">
        <v>18.980409999999999</v>
      </c>
      <c r="K131" s="506"/>
      <c r="L131" s="506"/>
      <c r="M131" s="506"/>
    </row>
    <row r="132" spans="1:13" ht="15.75" x14ac:dyDescent="0.2">
      <c r="A132" s="511" t="s">
        <v>791</v>
      </c>
      <c r="B132" s="512" t="s">
        <v>792</v>
      </c>
      <c r="C132" s="513">
        <v>193.925995</v>
      </c>
      <c r="D132" s="510">
        <v>258.22644000000003</v>
      </c>
      <c r="E132" s="510">
        <v>2079.7475589999999</v>
      </c>
      <c r="F132" s="510">
        <v>190.595703125</v>
      </c>
      <c r="G132" s="510">
        <v>284.407715</v>
      </c>
      <c r="H132" s="510">
        <v>368.79244999999997</v>
      </c>
      <c r="I132" s="510">
        <v>43.037734999999998</v>
      </c>
      <c r="J132" s="510">
        <v>9.222372</v>
      </c>
      <c r="K132" s="506"/>
      <c r="L132" s="506"/>
      <c r="M132" s="506"/>
    </row>
    <row r="133" spans="1:13" ht="15.75" x14ac:dyDescent="0.2">
      <c r="A133" s="511" t="s">
        <v>793</v>
      </c>
      <c r="B133" s="512" t="s">
        <v>794</v>
      </c>
      <c r="C133" s="509">
        <v>187.14999399999999</v>
      </c>
      <c r="D133" s="510">
        <v>1235.9174800000001</v>
      </c>
      <c r="E133" s="510">
        <v>1922.3498540000001</v>
      </c>
      <c r="F133" s="510">
        <v>0</v>
      </c>
      <c r="G133" s="510">
        <v>219.446518</v>
      </c>
      <c r="H133" s="510">
        <v>475.87838699999998</v>
      </c>
      <c r="I133" s="510">
        <v>28.294813000000001</v>
      </c>
      <c r="J133" s="510">
        <v>8.8926560000000006</v>
      </c>
      <c r="K133" s="506"/>
      <c r="L133" s="506"/>
      <c r="M133" s="506"/>
    </row>
    <row r="134" spans="1:13" ht="31.5" x14ac:dyDescent="0.2">
      <c r="A134" s="511" t="s">
        <v>795</v>
      </c>
      <c r="B134" s="512" t="s">
        <v>796</v>
      </c>
      <c r="C134" s="513">
        <v>264.69601399999999</v>
      </c>
      <c r="D134" s="510">
        <v>451.54025300000001</v>
      </c>
      <c r="E134" s="510">
        <v>1584.543091</v>
      </c>
      <c r="F134" s="510">
        <v>303.62191799999999</v>
      </c>
      <c r="G134" s="510">
        <v>380</v>
      </c>
      <c r="H134" s="510">
        <v>320.55465700000002</v>
      </c>
      <c r="I134" s="510">
        <v>79.473686000000001</v>
      </c>
      <c r="J134" s="510">
        <v>10.380236999999999</v>
      </c>
      <c r="K134" s="506"/>
      <c r="L134" s="506"/>
      <c r="M134" s="506"/>
    </row>
    <row r="135" spans="1:13" ht="15.75" x14ac:dyDescent="0.2">
      <c r="A135" s="511" t="s">
        <v>797</v>
      </c>
      <c r="B135" s="512" t="s">
        <v>798</v>
      </c>
      <c r="C135" s="509">
        <v>93.550003000000004</v>
      </c>
      <c r="D135" s="510">
        <v>797.135986</v>
      </c>
      <c r="E135" s="510">
        <v>1278.739014</v>
      </c>
      <c r="F135" s="510">
        <v>0</v>
      </c>
      <c r="G135" s="510">
        <v>126.955589</v>
      </c>
      <c r="H135" s="510">
        <v>232.97004699999999</v>
      </c>
      <c r="I135" s="510">
        <v>0</v>
      </c>
      <c r="J135" s="510">
        <v>0</v>
      </c>
      <c r="K135" s="506"/>
      <c r="L135" s="506"/>
      <c r="M135" s="506"/>
    </row>
    <row r="136" spans="1:13" ht="15.75" x14ac:dyDescent="0.2">
      <c r="A136" s="511" t="s">
        <v>799</v>
      </c>
      <c r="B136" s="512" t="s">
        <v>800</v>
      </c>
      <c r="C136" s="513">
        <v>1372.290039</v>
      </c>
      <c r="D136" s="510">
        <v>1778.083862</v>
      </c>
      <c r="E136" s="510">
        <v>6487.3120120000003</v>
      </c>
      <c r="F136" s="510">
        <v>1434.5904539999999</v>
      </c>
      <c r="G136" s="510">
        <v>2074.7678219999998</v>
      </c>
      <c r="H136" s="510">
        <v>2485.6130370000001</v>
      </c>
      <c r="I136" s="510">
        <v>306.45001200000002</v>
      </c>
      <c r="J136" s="510">
        <v>40.410995</v>
      </c>
      <c r="K136" s="506"/>
      <c r="L136" s="506"/>
      <c r="M136" s="506"/>
    </row>
    <row r="137" spans="1:13" ht="15.75" x14ac:dyDescent="0.2">
      <c r="A137" s="511" t="s">
        <v>801</v>
      </c>
      <c r="B137" s="512" t="s">
        <v>802</v>
      </c>
      <c r="C137" s="513">
        <v>363.30999800000001</v>
      </c>
      <c r="D137" s="510">
        <v>1691.2232670000001</v>
      </c>
      <c r="E137" s="510">
        <v>1155.549927</v>
      </c>
      <c r="F137" s="510">
        <v>1227.2117920000001</v>
      </c>
      <c r="G137" s="510">
        <v>623.83270300000004</v>
      </c>
      <c r="H137" s="510">
        <v>819.63421600000004</v>
      </c>
      <c r="I137" s="510">
        <v>0</v>
      </c>
      <c r="J137" s="510">
        <v>1.4929589999999999</v>
      </c>
      <c r="K137" s="506"/>
      <c r="L137" s="506"/>
      <c r="M137" s="506"/>
    </row>
    <row r="138" spans="1:13" ht="15.75" x14ac:dyDescent="0.2">
      <c r="A138" s="514" t="s">
        <v>803</v>
      </c>
      <c r="B138" s="508" t="s">
        <v>804</v>
      </c>
      <c r="C138" s="513">
        <v>1432.469971</v>
      </c>
      <c r="D138" s="510">
        <v>3035.8510740000002</v>
      </c>
      <c r="E138" s="510">
        <v>5571.7597660000001</v>
      </c>
      <c r="F138" s="510">
        <v>3433.443115</v>
      </c>
      <c r="G138" s="510">
        <v>1441.477539</v>
      </c>
      <c r="H138" s="510">
        <v>1922.8167719999999</v>
      </c>
      <c r="I138" s="510">
        <v>0</v>
      </c>
      <c r="J138" s="510">
        <v>270.237122</v>
      </c>
      <c r="K138" s="506"/>
      <c r="L138" s="506"/>
      <c r="M138" s="506"/>
    </row>
    <row r="139" spans="1:13" ht="31.5" x14ac:dyDescent="0.2">
      <c r="A139" s="511" t="s">
        <v>807</v>
      </c>
      <c r="B139" s="512" t="s">
        <v>1076</v>
      </c>
      <c r="C139" s="513">
        <v>1116</v>
      </c>
      <c r="D139" s="510">
        <v>2687.101318</v>
      </c>
      <c r="E139" s="510">
        <v>5424.0825199999999</v>
      </c>
      <c r="F139" s="510">
        <v>2384.453857</v>
      </c>
      <c r="G139" s="510">
        <v>968.56494099999998</v>
      </c>
      <c r="H139" s="510">
        <v>1475.786865</v>
      </c>
      <c r="I139" s="510">
        <v>0</v>
      </c>
      <c r="J139" s="510">
        <v>207.720001</v>
      </c>
      <c r="K139" s="506"/>
      <c r="L139" s="506"/>
      <c r="M139" s="506"/>
    </row>
    <row r="140" spans="1:13" ht="15.75" x14ac:dyDescent="0.2">
      <c r="A140" s="511" t="s">
        <v>809</v>
      </c>
      <c r="B140" s="512" t="s">
        <v>1077</v>
      </c>
      <c r="C140" s="513">
        <v>286.95001200000002</v>
      </c>
      <c r="D140" s="510">
        <v>317.82720899999998</v>
      </c>
      <c r="E140" s="510">
        <v>138.51252700000001</v>
      </c>
      <c r="F140" s="510">
        <v>1041.316284</v>
      </c>
      <c r="G140" s="510">
        <v>406.08483899999999</v>
      </c>
      <c r="H140" s="510">
        <v>352.68920900000001</v>
      </c>
      <c r="I140" s="510">
        <v>0</v>
      </c>
      <c r="J140" s="510">
        <v>61.948765000000002</v>
      </c>
      <c r="K140" s="506"/>
      <c r="L140" s="506"/>
      <c r="M140" s="506"/>
    </row>
    <row r="141" spans="1:13" ht="15.75" x14ac:dyDescent="0.2">
      <c r="A141" s="514" t="s">
        <v>831</v>
      </c>
      <c r="B141" s="508" t="s">
        <v>832</v>
      </c>
      <c r="C141" s="513">
        <v>538.20001200000002</v>
      </c>
      <c r="D141" s="510">
        <v>1042.8454589999999</v>
      </c>
      <c r="E141" s="510">
        <v>1557.1308590000001</v>
      </c>
      <c r="F141" s="510">
        <v>7661.2182620000003</v>
      </c>
      <c r="G141" s="510">
        <v>755.19055200000003</v>
      </c>
      <c r="H141" s="510">
        <v>1553.980225</v>
      </c>
      <c r="I141" s="510">
        <v>0</v>
      </c>
      <c r="J141" s="510">
        <v>52.521942000000003</v>
      </c>
      <c r="K141" s="506"/>
      <c r="L141" s="506"/>
      <c r="M141" s="506"/>
    </row>
    <row r="142" spans="1:13" ht="15.75" x14ac:dyDescent="0.2">
      <c r="A142" s="511" t="s">
        <v>833</v>
      </c>
      <c r="B142" s="512" t="s">
        <v>834</v>
      </c>
      <c r="C142" s="513">
        <v>538.20001200000002</v>
      </c>
      <c r="D142" s="510">
        <v>1042.8454589999999</v>
      </c>
      <c r="E142" s="510">
        <v>1557.1308590000001</v>
      </c>
      <c r="F142" s="510">
        <v>7661.2182620000003</v>
      </c>
      <c r="G142" s="510">
        <v>755.19055200000003</v>
      </c>
      <c r="H142" s="510">
        <v>1553.980225</v>
      </c>
      <c r="I142" s="510">
        <v>0</v>
      </c>
      <c r="J142" s="510">
        <v>52.521942000000003</v>
      </c>
      <c r="K142" s="506"/>
      <c r="L142" s="506"/>
      <c r="M142" s="506"/>
    </row>
    <row r="143" spans="1:13" ht="15.75" x14ac:dyDescent="0.2">
      <c r="A143" s="514" t="s">
        <v>835</v>
      </c>
      <c r="B143" s="508" t="s">
        <v>836</v>
      </c>
      <c r="C143" s="513">
        <v>3656.2348630000001</v>
      </c>
      <c r="D143" s="510">
        <v>11925.635742</v>
      </c>
      <c r="E143" s="510">
        <v>357.17614700000001</v>
      </c>
      <c r="F143" s="510">
        <v>97.249481000000003</v>
      </c>
      <c r="G143" s="510">
        <v>5618.0478519999997</v>
      </c>
      <c r="H143" s="510">
        <v>2859.0444339999999</v>
      </c>
      <c r="I143" s="510">
        <v>193.16471899999999</v>
      </c>
      <c r="J143" s="510">
        <v>125.11908</v>
      </c>
      <c r="K143" s="506"/>
      <c r="L143" s="506"/>
      <c r="M143" s="506"/>
    </row>
    <row r="144" spans="1:13" ht="15.75" x14ac:dyDescent="0.2">
      <c r="A144" s="511" t="s">
        <v>837</v>
      </c>
      <c r="B144" s="512" t="s">
        <v>1078</v>
      </c>
      <c r="C144" s="513">
        <v>2251.6599120000001</v>
      </c>
      <c r="D144" s="510">
        <v>7366.9150390000004</v>
      </c>
      <c r="E144" s="510">
        <v>92.787734999999998</v>
      </c>
      <c r="F144" s="510">
        <v>0</v>
      </c>
      <c r="G144" s="510">
        <v>2895.8405760000001</v>
      </c>
      <c r="H144" s="510">
        <v>1612.4567870000001</v>
      </c>
      <c r="I144" s="510">
        <v>122.727974</v>
      </c>
      <c r="J144" s="510">
        <v>53.946357999999996</v>
      </c>
      <c r="K144" s="506"/>
      <c r="L144" s="506"/>
      <c r="M144" s="506"/>
    </row>
    <row r="145" spans="1:13" ht="15.75" x14ac:dyDescent="0.2">
      <c r="A145" s="511" t="s">
        <v>839</v>
      </c>
      <c r="B145" s="512" t="s">
        <v>844</v>
      </c>
      <c r="C145" s="509">
        <v>405.03298999999998</v>
      </c>
      <c r="D145" s="510">
        <v>1543.5706789999999</v>
      </c>
      <c r="E145" s="510">
        <v>255.41835</v>
      </c>
      <c r="F145" s="510">
        <v>0</v>
      </c>
      <c r="G145" s="510">
        <v>818.38336200000003</v>
      </c>
      <c r="H145" s="510">
        <v>406.068085</v>
      </c>
      <c r="I145" s="510">
        <v>21.506758000000001</v>
      </c>
      <c r="J145" s="510">
        <v>20.482626</v>
      </c>
      <c r="K145" s="506"/>
      <c r="L145" s="506"/>
      <c r="M145" s="506"/>
    </row>
    <row r="146" spans="1:13" ht="15.75" x14ac:dyDescent="0.2">
      <c r="A146" s="511" t="s">
        <v>841</v>
      </c>
      <c r="B146" s="512" t="s">
        <v>846</v>
      </c>
      <c r="C146" s="513">
        <v>85.330001999999993</v>
      </c>
      <c r="D146" s="510">
        <v>169.816879</v>
      </c>
      <c r="E146" s="510">
        <v>0</v>
      </c>
      <c r="F146" s="510">
        <v>59.963588999999999</v>
      </c>
      <c r="G146" s="510">
        <v>152.40744000000001</v>
      </c>
      <c r="H146" s="510">
        <v>137.77633700000001</v>
      </c>
      <c r="I146" s="510">
        <v>0</v>
      </c>
      <c r="J146" s="510">
        <v>15.99029</v>
      </c>
      <c r="K146" s="506"/>
      <c r="L146" s="506"/>
      <c r="M146" s="506"/>
    </row>
    <row r="147" spans="1:13" ht="31.5" x14ac:dyDescent="0.2">
      <c r="A147" s="511" t="s">
        <v>843</v>
      </c>
      <c r="B147" s="512" t="s">
        <v>848</v>
      </c>
      <c r="C147" s="509">
        <v>387.85101300000002</v>
      </c>
      <c r="D147" s="510">
        <v>1532.003784</v>
      </c>
      <c r="E147" s="510">
        <v>8.970065</v>
      </c>
      <c r="F147" s="510">
        <v>0</v>
      </c>
      <c r="G147" s="510">
        <v>668.06121800000005</v>
      </c>
      <c r="H147" s="510">
        <v>369.02432299999998</v>
      </c>
      <c r="I147" s="510">
        <v>18.253039999999999</v>
      </c>
      <c r="J147" s="510">
        <v>25.032741999999999</v>
      </c>
      <c r="K147" s="506"/>
      <c r="L147" s="506"/>
      <c r="M147" s="506"/>
    </row>
    <row r="148" spans="1:13" ht="15.75" x14ac:dyDescent="0.2">
      <c r="A148" s="511" t="s">
        <v>845</v>
      </c>
      <c r="B148" s="512" t="s">
        <v>850</v>
      </c>
      <c r="C148" s="513">
        <v>1.9339999999999999</v>
      </c>
      <c r="D148" s="510">
        <v>0</v>
      </c>
      <c r="E148" s="510">
        <v>0</v>
      </c>
      <c r="F148" s="510">
        <v>35.566544</v>
      </c>
      <c r="G148" s="510">
        <v>0</v>
      </c>
      <c r="H148" s="510">
        <v>0</v>
      </c>
      <c r="I148" s="510">
        <v>0</v>
      </c>
      <c r="J148" s="510">
        <v>0</v>
      </c>
      <c r="K148" s="506"/>
      <c r="L148" s="506"/>
      <c r="M148" s="506"/>
    </row>
    <row r="149" spans="1:13" ht="15.75" x14ac:dyDescent="0.2">
      <c r="A149" s="511" t="s">
        <v>847</v>
      </c>
      <c r="B149" s="512" t="s">
        <v>1079</v>
      </c>
      <c r="C149" s="513">
        <v>229.029999</v>
      </c>
      <c r="D149" s="510">
        <v>615.93127400000003</v>
      </c>
      <c r="E149" s="510">
        <v>0</v>
      </c>
      <c r="F149" s="510">
        <v>0</v>
      </c>
      <c r="G149" s="510">
        <v>442.76541099999997</v>
      </c>
      <c r="H149" s="510">
        <v>233.24250799999999</v>
      </c>
      <c r="I149" s="510">
        <v>20.414387000000001</v>
      </c>
      <c r="J149" s="510">
        <v>2.5923029999999998</v>
      </c>
      <c r="K149" s="506"/>
      <c r="L149" s="506"/>
      <c r="M149" s="506"/>
    </row>
    <row r="150" spans="1:13" ht="15.75" x14ac:dyDescent="0.2">
      <c r="A150" s="511" t="s">
        <v>849</v>
      </c>
      <c r="B150" s="512" t="s">
        <v>864</v>
      </c>
      <c r="C150" s="509">
        <v>50.599997999999999</v>
      </c>
      <c r="D150" s="510">
        <v>98</v>
      </c>
      <c r="E150" s="510">
        <v>0</v>
      </c>
      <c r="F150" s="510">
        <v>0</v>
      </c>
      <c r="G150" s="510">
        <v>103</v>
      </c>
      <c r="H150" s="510">
        <v>17.784507999999999</v>
      </c>
      <c r="I150" s="510">
        <v>1.1338029999999999</v>
      </c>
      <c r="J150" s="510">
        <v>1.079812</v>
      </c>
      <c r="K150" s="506"/>
      <c r="L150" s="506"/>
      <c r="M150" s="506"/>
    </row>
    <row r="151" spans="1:13" ht="15.75" x14ac:dyDescent="0.2">
      <c r="A151" s="511" t="s">
        <v>851</v>
      </c>
      <c r="B151" s="512" t="s">
        <v>866</v>
      </c>
      <c r="C151" s="513">
        <v>18.41</v>
      </c>
      <c r="D151" s="510">
        <v>56.971127000000003</v>
      </c>
      <c r="E151" s="510">
        <v>0</v>
      </c>
      <c r="F151" s="510">
        <v>0</v>
      </c>
      <c r="G151" s="510">
        <v>41.46302</v>
      </c>
      <c r="H151" s="510">
        <v>3.1894629999999999</v>
      </c>
      <c r="I151" s="510">
        <v>3.1110340000000001</v>
      </c>
      <c r="J151" s="510">
        <v>0.209145</v>
      </c>
      <c r="K151" s="506"/>
      <c r="L151" s="506"/>
      <c r="M151" s="506"/>
    </row>
    <row r="152" spans="1:13" ht="15.75" x14ac:dyDescent="0.2">
      <c r="A152" s="511" t="s">
        <v>853</v>
      </c>
      <c r="B152" s="512" t="s">
        <v>868</v>
      </c>
      <c r="C152" s="513">
        <v>46.439999</v>
      </c>
      <c r="D152" s="510">
        <v>98.660911999999996</v>
      </c>
      <c r="E152" s="510">
        <v>0</v>
      </c>
      <c r="F152" s="510">
        <v>0</v>
      </c>
      <c r="G152" s="510">
        <v>93.252555999999998</v>
      </c>
      <c r="H152" s="510">
        <v>0</v>
      </c>
      <c r="I152" s="510">
        <v>0</v>
      </c>
      <c r="J152" s="510">
        <v>0</v>
      </c>
      <c r="K152" s="506"/>
      <c r="L152" s="506"/>
      <c r="M152" s="506"/>
    </row>
    <row r="153" spans="1:13" ht="15.75" x14ac:dyDescent="0.2">
      <c r="A153" s="511" t="s">
        <v>855</v>
      </c>
      <c r="B153" s="512" t="s">
        <v>870</v>
      </c>
      <c r="C153" s="513">
        <v>51.91</v>
      </c>
      <c r="D153" s="510">
        <v>115.54022999999999</v>
      </c>
      <c r="E153" s="510">
        <v>0</v>
      </c>
      <c r="F153" s="510">
        <v>1.719349</v>
      </c>
      <c r="G153" s="510">
        <v>124.98232299999999</v>
      </c>
      <c r="H153" s="510">
        <v>17.480042999999998</v>
      </c>
      <c r="I153" s="510">
        <v>6.0177199999999997</v>
      </c>
      <c r="J153" s="510">
        <v>0</v>
      </c>
      <c r="K153" s="506"/>
      <c r="L153" s="506"/>
      <c r="M153" s="506"/>
    </row>
    <row r="154" spans="1:13" ht="15.75" x14ac:dyDescent="0.2">
      <c r="A154" s="511" t="s">
        <v>857</v>
      </c>
      <c r="B154" s="512" t="s">
        <v>872</v>
      </c>
      <c r="C154" s="513">
        <v>34.097000000000001</v>
      </c>
      <c r="D154" s="510">
        <v>126.47893500000001</v>
      </c>
      <c r="E154" s="510">
        <v>0</v>
      </c>
      <c r="F154" s="510">
        <v>0</v>
      </c>
      <c r="G154" s="510">
        <v>99.138641000000007</v>
      </c>
      <c r="H154" s="510">
        <v>18.771813999999999</v>
      </c>
      <c r="I154" s="510">
        <v>0</v>
      </c>
      <c r="J154" s="510">
        <v>1.5386734008789063</v>
      </c>
      <c r="K154" s="506"/>
      <c r="L154" s="506"/>
      <c r="M154" s="506"/>
    </row>
    <row r="155" spans="1:13" ht="15.75" x14ac:dyDescent="0.2">
      <c r="A155" s="511" t="s">
        <v>859</v>
      </c>
      <c r="B155" s="512" t="s">
        <v>874</v>
      </c>
      <c r="C155" s="513">
        <v>48.299999</v>
      </c>
      <c r="D155" s="510">
        <v>116.4105</v>
      </c>
      <c r="E155" s="510">
        <v>0</v>
      </c>
      <c r="F155" s="510">
        <v>0</v>
      </c>
      <c r="G155" s="510">
        <v>96.409255999999999</v>
      </c>
      <c r="H155" s="510">
        <v>34.07568359375</v>
      </c>
      <c r="I155" s="510">
        <v>0</v>
      </c>
      <c r="J155" s="510">
        <v>1.907475</v>
      </c>
      <c r="K155" s="506"/>
      <c r="L155" s="506"/>
      <c r="M155" s="506"/>
    </row>
    <row r="156" spans="1:13" ht="15.75" x14ac:dyDescent="0.2">
      <c r="A156" s="514" t="s">
        <v>875</v>
      </c>
      <c r="B156" s="508" t="s">
        <v>876</v>
      </c>
      <c r="C156" s="513">
        <v>3242.2001949999999</v>
      </c>
      <c r="D156" s="510">
        <v>13239.377930000001</v>
      </c>
      <c r="E156" s="510">
        <v>3047.4252929999998</v>
      </c>
      <c r="F156" s="510">
        <v>0</v>
      </c>
      <c r="G156" s="510">
        <v>2293.83374</v>
      </c>
      <c r="H156" s="510">
        <v>2166.025635</v>
      </c>
      <c r="I156" s="510">
        <v>968.577271</v>
      </c>
      <c r="J156" s="510">
        <v>92.245461000000006</v>
      </c>
      <c r="K156" s="506"/>
      <c r="L156" s="506"/>
      <c r="M156" s="506"/>
    </row>
    <row r="157" spans="1:13" ht="15.75" x14ac:dyDescent="0.2">
      <c r="A157" s="511" t="s">
        <v>877</v>
      </c>
      <c r="B157" s="512" t="s">
        <v>878</v>
      </c>
      <c r="C157" s="509">
        <v>3189.1000979999999</v>
      </c>
      <c r="D157" s="510">
        <v>13172.651367</v>
      </c>
      <c r="E157" s="510">
        <v>3014.5815429999998</v>
      </c>
      <c r="F157" s="510">
        <v>0</v>
      </c>
      <c r="G157" s="510">
        <v>2278.9240719999998</v>
      </c>
      <c r="H157" s="510">
        <v>2110.1147460000002</v>
      </c>
      <c r="I157" s="510">
        <v>968.577271</v>
      </c>
      <c r="J157" s="510">
        <v>92.245461000000006</v>
      </c>
      <c r="K157" s="506"/>
      <c r="L157" s="506"/>
      <c r="M157" s="506"/>
    </row>
    <row r="158" spans="1:13" ht="15.75" x14ac:dyDescent="0.2">
      <c r="A158" s="514" t="s">
        <v>879</v>
      </c>
      <c r="B158" s="508" t="s">
        <v>880</v>
      </c>
      <c r="C158" s="513">
        <v>2039</v>
      </c>
      <c r="D158" s="510">
        <v>5641.6503910000001</v>
      </c>
      <c r="E158" s="510">
        <v>4951.3310549999997</v>
      </c>
      <c r="F158" s="510">
        <v>3431.5554200000001</v>
      </c>
      <c r="G158" s="510">
        <v>1461.5823969999999</v>
      </c>
      <c r="H158" s="510">
        <v>3487.9660640000002</v>
      </c>
      <c r="I158" s="510">
        <v>669.53472899999997</v>
      </c>
      <c r="J158" s="510">
        <v>179.78434799999999</v>
      </c>
      <c r="K158" s="506"/>
      <c r="L158" s="506"/>
      <c r="M158" s="506"/>
    </row>
    <row r="159" spans="1:13" ht="15.75" x14ac:dyDescent="0.2">
      <c r="A159" s="511" t="s">
        <v>881</v>
      </c>
      <c r="B159" s="512" t="s">
        <v>1080</v>
      </c>
      <c r="C159" s="513">
        <v>1726.1999510000001</v>
      </c>
      <c r="D159" s="510">
        <v>5306.9951170000004</v>
      </c>
      <c r="E159" s="510">
        <v>4405.6362300000001</v>
      </c>
      <c r="F159" s="510">
        <v>992.14349400000003</v>
      </c>
      <c r="G159" s="510">
        <v>1404.239746</v>
      </c>
      <c r="H159" s="510">
        <v>3263.3740229999999</v>
      </c>
      <c r="I159" s="510">
        <v>669.53472899999997</v>
      </c>
      <c r="J159" s="510">
        <v>175.084137</v>
      </c>
      <c r="K159" s="506"/>
      <c r="L159" s="506"/>
      <c r="M159" s="506"/>
    </row>
    <row r="160" spans="1:13" ht="31.5" x14ac:dyDescent="0.2">
      <c r="A160" s="511" t="s">
        <v>883</v>
      </c>
      <c r="B160" s="512" t="s">
        <v>886</v>
      </c>
      <c r="C160" s="513">
        <v>312.79998799999998</v>
      </c>
      <c r="D160" s="510">
        <v>334.655304</v>
      </c>
      <c r="E160" s="510">
        <v>545.69494599999996</v>
      </c>
      <c r="F160" s="510">
        <v>2439.411865</v>
      </c>
      <c r="G160" s="510">
        <v>57.342632000000002</v>
      </c>
      <c r="H160" s="510">
        <v>224.59196499999999</v>
      </c>
      <c r="I160" s="510">
        <v>0</v>
      </c>
      <c r="J160" s="510">
        <v>4.7002160000000002</v>
      </c>
      <c r="K160" s="506"/>
      <c r="L160" s="506"/>
      <c r="M160" s="506"/>
    </row>
    <row r="161" spans="1:13" ht="15.75" x14ac:dyDescent="0.2">
      <c r="A161" s="514" t="s">
        <v>887</v>
      </c>
      <c r="B161" s="508" t="s">
        <v>888</v>
      </c>
      <c r="C161" s="509">
        <v>890.86798099999999</v>
      </c>
      <c r="D161" s="510">
        <v>3824.0512699999999</v>
      </c>
      <c r="E161" s="510">
        <v>6800.5791019999997</v>
      </c>
      <c r="F161" s="510">
        <v>4709.3178710000002</v>
      </c>
      <c r="G161" s="510">
        <v>929.70263699999998</v>
      </c>
      <c r="H161" s="510">
        <v>3317.038818</v>
      </c>
      <c r="I161" s="510">
        <v>0</v>
      </c>
      <c r="J161" s="510">
        <v>52.993659999999998</v>
      </c>
      <c r="K161" s="506"/>
      <c r="L161" s="506"/>
      <c r="M161" s="506"/>
    </row>
    <row r="162" spans="1:13" ht="31.5" x14ac:dyDescent="0.2">
      <c r="A162" s="511" t="s">
        <v>889</v>
      </c>
      <c r="B162" s="512" t="s">
        <v>890</v>
      </c>
      <c r="C162" s="513">
        <v>182.58999600000001</v>
      </c>
      <c r="D162" s="510">
        <v>1516.716919</v>
      </c>
      <c r="E162" s="510">
        <v>2769.179443</v>
      </c>
      <c r="F162" s="510">
        <v>680.88665800000001</v>
      </c>
      <c r="G162" s="510">
        <v>320.43374599999999</v>
      </c>
      <c r="H162" s="510">
        <v>1582.60022</v>
      </c>
      <c r="I162" s="510">
        <v>0</v>
      </c>
      <c r="J162" s="510">
        <v>32.079464000000002</v>
      </c>
      <c r="K162" s="506"/>
      <c r="L162" s="506"/>
      <c r="M162" s="506"/>
    </row>
    <row r="163" spans="1:13" ht="15.75" x14ac:dyDescent="0.2">
      <c r="A163" s="511" t="s">
        <v>891</v>
      </c>
      <c r="B163" s="512" t="s">
        <v>892</v>
      </c>
      <c r="C163" s="513">
        <v>89.5</v>
      </c>
      <c r="D163" s="510">
        <v>563.88348399999995</v>
      </c>
      <c r="E163" s="510">
        <v>1163.9223629999999</v>
      </c>
      <c r="F163" s="510">
        <v>221.359238</v>
      </c>
      <c r="G163" s="510">
        <v>46.194175999999999</v>
      </c>
      <c r="H163" s="510">
        <v>133.84466599999999</v>
      </c>
      <c r="I163" s="510">
        <v>0</v>
      </c>
      <c r="J163" s="510">
        <v>0</v>
      </c>
      <c r="K163" s="506"/>
      <c r="L163" s="506"/>
      <c r="M163" s="506"/>
    </row>
    <row r="164" spans="1:13" ht="15.75" x14ac:dyDescent="0.2">
      <c r="A164" s="511" t="s">
        <v>893</v>
      </c>
      <c r="B164" s="512" t="s">
        <v>894</v>
      </c>
      <c r="C164" s="509">
        <v>74.510002</v>
      </c>
      <c r="D164" s="510">
        <v>395.23413099999999</v>
      </c>
      <c r="E164" s="510">
        <v>860.67236300000002</v>
      </c>
      <c r="F164" s="510">
        <v>349.526794</v>
      </c>
      <c r="G164" s="510">
        <v>76.309607999999997</v>
      </c>
      <c r="H164" s="510">
        <v>387.24279799999999</v>
      </c>
      <c r="I164" s="510">
        <v>0</v>
      </c>
      <c r="J164" s="510">
        <v>1.1202780000000001</v>
      </c>
      <c r="K164" s="506"/>
      <c r="L164" s="506"/>
      <c r="M164" s="506"/>
    </row>
    <row r="165" spans="1:13" ht="15.75" x14ac:dyDescent="0.2">
      <c r="A165" s="511" t="s">
        <v>895</v>
      </c>
      <c r="B165" s="512" t="s">
        <v>896</v>
      </c>
      <c r="C165" s="513">
        <v>122.675995</v>
      </c>
      <c r="D165" s="510">
        <v>529.72186299999998</v>
      </c>
      <c r="E165" s="510">
        <v>1011.355286</v>
      </c>
      <c r="F165" s="510">
        <v>651.66570999999999</v>
      </c>
      <c r="G165" s="510">
        <v>138.59757999999999</v>
      </c>
      <c r="H165" s="510">
        <v>536.11370799999997</v>
      </c>
      <c r="I165" s="510">
        <v>0</v>
      </c>
      <c r="J165" s="510">
        <v>9.9872139999999998</v>
      </c>
      <c r="K165" s="506"/>
      <c r="L165" s="506"/>
      <c r="M165" s="506"/>
    </row>
    <row r="166" spans="1:13" ht="15.75" x14ac:dyDescent="0.2">
      <c r="A166" s="511" t="s">
        <v>897</v>
      </c>
      <c r="B166" s="512" t="s">
        <v>898</v>
      </c>
      <c r="C166" s="513">
        <v>23.58</v>
      </c>
      <c r="D166" s="510">
        <v>93.594459999999998</v>
      </c>
      <c r="E166" s="510">
        <v>267.41275000000002</v>
      </c>
      <c r="F166" s="510">
        <v>75.404174999999995</v>
      </c>
      <c r="G166" s="510">
        <v>23.314404</v>
      </c>
      <c r="H166" s="510">
        <v>62.4351806640625</v>
      </c>
      <c r="I166" s="510">
        <v>0</v>
      </c>
      <c r="J166" s="510">
        <v>1.6842859999999999</v>
      </c>
      <c r="K166" s="506"/>
      <c r="L166" s="506"/>
      <c r="M166" s="506"/>
    </row>
    <row r="167" spans="1:13" ht="15.75" x14ac:dyDescent="0.2">
      <c r="A167" s="511" t="s">
        <v>899</v>
      </c>
      <c r="B167" s="512" t="s">
        <v>1081</v>
      </c>
      <c r="C167" s="513">
        <v>175.871994</v>
      </c>
      <c r="D167" s="510">
        <v>313.55075099999999</v>
      </c>
      <c r="E167" s="510">
        <v>671.32525599999997</v>
      </c>
      <c r="F167" s="510">
        <v>103.863686</v>
      </c>
      <c r="G167" s="510">
        <v>81.686508000000003</v>
      </c>
      <c r="H167" s="510">
        <v>266.97540299999997</v>
      </c>
      <c r="I167" s="510">
        <v>0</v>
      </c>
      <c r="J167" s="510">
        <v>2.6129229999999999</v>
      </c>
      <c r="K167" s="506"/>
      <c r="L167" s="506"/>
      <c r="M167" s="506"/>
    </row>
    <row r="168" spans="1:13" ht="15.75" x14ac:dyDescent="0.2">
      <c r="A168" s="511" t="s">
        <v>901</v>
      </c>
      <c r="B168" s="512" t="s">
        <v>1082</v>
      </c>
      <c r="C168" s="513">
        <v>222.139984</v>
      </c>
      <c r="D168" s="510">
        <v>411.34970099999998</v>
      </c>
      <c r="E168" s="510">
        <v>56.711502000000003</v>
      </c>
      <c r="F168" s="510">
        <v>2626.6115719999998</v>
      </c>
      <c r="G168" s="510">
        <v>243.16662600000001</v>
      </c>
      <c r="H168" s="510">
        <v>347.82678199999998</v>
      </c>
      <c r="I168" s="510">
        <v>0</v>
      </c>
      <c r="J168" s="510">
        <v>5.509493</v>
      </c>
      <c r="K168" s="506"/>
      <c r="L168" s="506"/>
      <c r="M168" s="506"/>
    </row>
    <row r="169" spans="1:13" ht="15.75" x14ac:dyDescent="0.2">
      <c r="A169" s="514" t="s">
        <v>905</v>
      </c>
      <c r="B169" s="508" t="s">
        <v>906</v>
      </c>
      <c r="C169" s="513">
        <v>2547.110107</v>
      </c>
      <c r="D169" s="510">
        <v>9527.1533199999994</v>
      </c>
      <c r="E169" s="510">
        <v>2974.8964839999999</v>
      </c>
      <c r="F169" s="510">
        <v>1781.50390625</v>
      </c>
      <c r="G169" s="510">
        <v>2251.161865</v>
      </c>
      <c r="H169" s="510">
        <v>1526.2875979999999</v>
      </c>
      <c r="I169" s="510">
        <v>451.64837599999998</v>
      </c>
      <c r="J169" s="510">
        <v>174.54858400000001</v>
      </c>
      <c r="K169" s="506"/>
      <c r="L169" s="506"/>
      <c r="M169" s="506"/>
    </row>
    <row r="170" spans="1:13" ht="15.75" x14ac:dyDescent="0.2">
      <c r="A170" s="511" t="s">
        <v>907</v>
      </c>
      <c r="B170" s="512" t="s">
        <v>910</v>
      </c>
      <c r="C170" s="513">
        <v>397</v>
      </c>
      <c r="D170" s="510">
        <v>1637.785889</v>
      </c>
      <c r="E170" s="510">
        <v>535.19897500000002</v>
      </c>
      <c r="F170" s="510">
        <v>251.07568359375</v>
      </c>
      <c r="G170" s="510">
        <v>333.80191000000002</v>
      </c>
      <c r="H170" s="510">
        <v>229.07972699999999</v>
      </c>
      <c r="I170" s="510">
        <v>26.287838000000001</v>
      </c>
      <c r="J170" s="510">
        <v>25.751352000000001</v>
      </c>
      <c r="K170" s="506"/>
      <c r="L170" s="506"/>
      <c r="M170" s="506"/>
    </row>
    <row r="171" spans="1:13" ht="15.75" x14ac:dyDescent="0.2">
      <c r="A171" s="511" t="s">
        <v>909</v>
      </c>
      <c r="B171" s="512" t="s">
        <v>1083</v>
      </c>
      <c r="C171" s="513">
        <v>1800.110107</v>
      </c>
      <c r="D171" s="510">
        <v>7230.216797</v>
      </c>
      <c r="E171" s="510">
        <v>1918.0385739999999</v>
      </c>
      <c r="F171" s="510">
        <v>782.31280500000003</v>
      </c>
      <c r="G171" s="510">
        <v>1465.12085</v>
      </c>
      <c r="H171" s="510">
        <v>983.72393799999998</v>
      </c>
      <c r="I171" s="510">
        <v>372.28478999999999</v>
      </c>
      <c r="J171" s="510">
        <v>123.52306400000001</v>
      </c>
      <c r="K171" s="506"/>
      <c r="L171" s="506"/>
      <c r="M171" s="506"/>
    </row>
    <row r="172" spans="1:13" ht="15.75" x14ac:dyDescent="0.2">
      <c r="A172" s="511" t="s">
        <v>911</v>
      </c>
      <c r="B172" s="512" t="s">
        <v>918</v>
      </c>
      <c r="C172" s="513">
        <v>350.00003099999998</v>
      </c>
      <c r="D172" s="510">
        <v>659.15020800000002</v>
      </c>
      <c r="E172" s="510">
        <v>521.65881300000001</v>
      </c>
      <c r="F172" s="510">
        <v>748.11535600000002</v>
      </c>
      <c r="G172" s="510">
        <v>452.239105</v>
      </c>
      <c r="H172" s="510">
        <v>313.483948</v>
      </c>
      <c r="I172" s="510">
        <v>53.075752000000001</v>
      </c>
      <c r="J172" s="510">
        <v>25.274168</v>
      </c>
      <c r="K172" s="506"/>
      <c r="L172" s="506"/>
      <c r="M172" s="506"/>
    </row>
    <row r="173" spans="1:13" ht="15.75" x14ac:dyDescent="0.2">
      <c r="A173" s="514" t="s">
        <v>924</v>
      </c>
      <c r="B173" s="508" t="s">
        <v>925</v>
      </c>
      <c r="C173" s="513">
        <v>162.39999399999999</v>
      </c>
      <c r="D173" s="510">
        <v>617.96905500000003</v>
      </c>
      <c r="E173" s="510">
        <v>543.49694799999997</v>
      </c>
      <c r="F173" s="510">
        <v>1717.8842770000001</v>
      </c>
      <c r="G173" s="510">
        <v>134.49234000000001</v>
      </c>
      <c r="H173" s="510">
        <v>309.41439800000001</v>
      </c>
      <c r="I173" s="510">
        <v>0</v>
      </c>
      <c r="J173" s="510">
        <v>12.837634</v>
      </c>
      <c r="K173" s="506"/>
      <c r="L173" s="506"/>
      <c r="M173" s="506"/>
    </row>
    <row r="174" spans="1:13" ht="31.5" x14ac:dyDescent="0.2">
      <c r="A174" s="511" t="s">
        <v>926</v>
      </c>
      <c r="B174" s="512" t="s">
        <v>927</v>
      </c>
      <c r="C174" s="513">
        <v>18</v>
      </c>
      <c r="D174" s="510">
        <v>47.020409000000001</v>
      </c>
      <c r="E174" s="510">
        <v>74.591835000000003</v>
      </c>
      <c r="F174" s="510">
        <v>29.38775634765625</v>
      </c>
      <c r="G174" s="510">
        <v>18.984694999999999</v>
      </c>
      <c r="H174" s="510">
        <v>70.647964000000002</v>
      </c>
      <c r="I174" s="510">
        <v>0</v>
      </c>
      <c r="J174" s="510">
        <v>0.20408200000000001</v>
      </c>
      <c r="K174" s="506"/>
      <c r="L174" s="506"/>
      <c r="M174" s="506"/>
    </row>
    <row r="175" spans="1:13" ht="15.75" x14ac:dyDescent="0.2">
      <c r="A175" s="511" t="s">
        <v>928</v>
      </c>
      <c r="B175" s="512" t="s">
        <v>929</v>
      </c>
      <c r="C175" s="513">
        <v>144.39999399999999</v>
      </c>
      <c r="D175" s="510">
        <v>570.948669</v>
      </c>
      <c r="E175" s="510">
        <v>468.90508999999997</v>
      </c>
      <c r="F175" s="510">
        <v>1688.4964600000001</v>
      </c>
      <c r="G175" s="510">
        <v>115.507645</v>
      </c>
      <c r="H175" s="510">
        <v>238.766434</v>
      </c>
      <c r="I175" s="510">
        <v>0</v>
      </c>
      <c r="J175" s="510">
        <v>12.633552999999999</v>
      </c>
      <c r="K175" s="506"/>
      <c r="L175" s="506"/>
      <c r="M175" s="506"/>
    </row>
    <row r="176" spans="1:13" ht="15.75" x14ac:dyDescent="0.2">
      <c r="A176" s="514" t="s">
        <v>930</v>
      </c>
      <c r="B176" s="508" t="s">
        <v>931</v>
      </c>
      <c r="C176" s="513">
        <v>421.82598899999999</v>
      </c>
      <c r="D176" s="510">
        <v>227.64198300000001</v>
      </c>
      <c r="E176" s="510">
        <v>299.49377399999997</v>
      </c>
      <c r="F176" s="510">
        <v>2754.9624020000001</v>
      </c>
      <c r="G176" s="510">
        <v>156.18794299999999</v>
      </c>
      <c r="H176" s="510">
        <v>806.32861300000002</v>
      </c>
      <c r="I176" s="510">
        <v>0</v>
      </c>
      <c r="J176" s="510">
        <v>9.8282930000000004</v>
      </c>
      <c r="K176" s="506"/>
      <c r="L176" s="506"/>
      <c r="M176" s="506"/>
    </row>
    <row r="177" spans="1:13" ht="15.75" x14ac:dyDescent="0.2">
      <c r="A177" s="511" t="s">
        <v>932</v>
      </c>
      <c r="B177" s="512" t="s">
        <v>1084</v>
      </c>
      <c r="C177" s="513">
        <v>29.6</v>
      </c>
      <c r="D177" s="510">
        <v>0</v>
      </c>
      <c r="E177" s="510">
        <v>0</v>
      </c>
      <c r="F177" s="510">
        <v>249.71821600000001</v>
      </c>
      <c r="G177" s="510">
        <v>0</v>
      </c>
      <c r="H177" s="510">
        <v>24.302177</v>
      </c>
      <c r="I177" s="510">
        <v>0</v>
      </c>
      <c r="J177" s="510">
        <v>0</v>
      </c>
      <c r="K177" s="506"/>
      <c r="L177" s="506"/>
      <c r="M177" s="506"/>
    </row>
    <row r="178" spans="1:13" ht="15.75" customHeight="1" x14ac:dyDescent="0.2">
      <c r="A178" s="511" t="s">
        <v>934</v>
      </c>
      <c r="B178" s="512" t="s">
        <v>935</v>
      </c>
      <c r="C178" s="509">
        <v>5.2</v>
      </c>
      <c r="D178" s="510">
        <v>10.385574999999999</v>
      </c>
      <c r="E178" s="510">
        <v>1.240499</v>
      </c>
      <c r="F178" s="510">
        <v>17.222746000000001</v>
      </c>
      <c r="G178" s="510">
        <v>3.079612</v>
      </c>
      <c r="H178" s="510">
        <v>48.393894000000003</v>
      </c>
      <c r="I178" s="510">
        <v>0</v>
      </c>
      <c r="J178" s="510">
        <v>0.173093</v>
      </c>
      <c r="K178" s="506"/>
      <c r="L178" s="506"/>
      <c r="M178" s="506"/>
    </row>
    <row r="179" spans="1:13" ht="15.75" customHeight="1" x14ac:dyDescent="0.25">
      <c r="A179" s="511" t="s">
        <v>936</v>
      </c>
      <c r="B179" s="512" t="s">
        <v>1085</v>
      </c>
      <c r="C179" s="515">
        <v>4</v>
      </c>
      <c r="D179" s="516">
        <v>16.32</v>
      </c>
      <c r="E179" s="510">
        <v>4.1088889999999996</v>
      </c>
      <c r="F179" s="510">
        <v>25.466667000000001</v>
      </c>
      <c r="G179" s="510">
        <v>24.061111</v>
      </c>
      <c r="H179" s="510">
        <v>27.043333000000001</v>
      </c>
      <c r="I179" s="510">
        <v>0</v>
      </c>
      <c r="J179" s="510">
        <v>0</v>
      </c>
      <c r="K179" s="506"/>
      <c r="L179" s="506"/>
      <c r="M179" s="506"/>
    </row>
    <row r="180" spans="1:13" ht="15.75" x14ac:dyDescent="0.2">
      <c r="A180" s="511" t="s">
        <v>938</v>
      </c>
      <c r="B180" s="512" t="s">
        <v>941</v>
      </c>
      <c r="C180" s="513">
        <v>9.4</v>
      </c>
      <c r="D180" s="510">
        <v>0.81539700000000004</v>
      </c>
      <c r="E180" s="510">
        <v>1.2522180000000001</v>
      </c>
      <c r="F180" s="510">
        <v>35.091213000000003</v>
      </c>
      <c r="G180" s="510">
        <v>5.9213389999999997</v>
      </c>
      <c r="H180" s="510">
        <v>21.612888000000002</v>
      </c>
      <c r="I180" s="510">
        <v>0</v>
      </c>
      <c r="J180" s="510">
        <v>0</v>
      </c>
    </row>
    <row r="181" spans="1:13" ht="15.75" x14ac:dyDescent="0.2">
      <c r="A181" s="511" t="s">
        <v>940</v>
      </c>
      <c r="B181" s="512" t="s">
        <v>943</v>
      </c>
      <c r="C181" s="513">
        <v>11.4</v>
      </c>
      <c r="D181" s="510">
        <v>1.2613983154296875</v>
      </c>
      <c r="E181" s="510">
        <v>0</v>
      </c>
      <c r="F181" s="510">
        <v>36.615589</v>
      </c>
      <c r="G181" s="510">
        <v>0</v>
      </c>
      <c r="H181" s="510">
        <v>0</v>
      </c>
      <c r="I181" s="510">
        <v>0</v>
      </c>
      <c r="J181" s="510">
        <v>0</v>
      </c>
    </row>
    <row r="182" spans="1:13" ht="15.75" x14ac:dyDescent="0.2">
      <c r="A182" s="511" t="s">
        <v>942</v>
      </c>
      <c r="B182" s="512" t="s">
        <v>945</v>
      </c>
      <c r="C182" s="513">
        <v>7.2</v>
      </c>
      <c r="D182" s="510">
        <v>6.2410959999999998</v>
      </c>
      <c r="E182" s="510">
        <v>0.65776299999999999</v>
      </c>
      <c r="F182" s="510">
        <v>42.333903999999997</v>
      </c>
      <c r="G182" s="510">
        <v>7.8147539999999998</v>
      </c>
      <c r="H182" s="510">
        <v>76.864525</v>
      </c>
      <c r="I182" s="510">
        <v>0</v>
      </c>
      <c r="J182" s="510">
        <v>7.6483999999999996E-2</v>
      </c>
    </row>
    <row r="183" spans="1:13" ht="47.25" x14ac:dyDescent="0.2">
      <c r="A183" s="511" t="s">
        <v>944</v>
      </c>
      <c r="B183" s="512" t="s">
        <v>1086</v>
      </c>
      <c r="C183" s="513">
        <v>23.92</v>
      </c>
      <c r="D183" s="510">
        <v>16.039055000000001</v>
      </c>
      <c r="E183" s="510">
        <v>8.8169240000000002</v>
      </c>
      <c r="F183" s="510">
        <v>137.48413099999999</v>
      </c>
      <c r="G183" s="510">
        <v>17.393024</v>
      </c>
      <c r="H183" s="510">
        <v>44.471927999999998</v>
      </c>
      <c r="I183" s="510">
        <v>0</v>
      </c>
      <c r="J183" s="510">
        <v>0.15188499999999999</v>
      </c>
    </row>
    <row r="184" spans="1:13" ht="15.75" x14ac:dyDescent="0.2">
      <c r="A184" s="511" t="s">
        <v>946</v>
      </c>
      <c r="B184" s="512" t="s">
        <v>947</v>
      </c>
      <c r="C184" s="513">
        <v>3.2</v>
      </c>
      <c r="D184" s="510">
        <v>0</v>
      </c>
      <c r="E184" s="510">
        <v>0</v>
      </c>
      <c r="F184" s="510">
        <v>6.3350249999999999</v>
      </c>
      <c r="G184" s="510">
        <v>0</v>
      </c>
      <c r="H184" s="510">
        <v>0</v>
      </c>
      <c r="I184" s="510">
        <v>0</v>
      </c>
      <c r="J184" s="510">
        <v>0</v>
      </c>
    </row>
    <row r="185" spans="1:13" ht="15.75" x14ac:dyDescent="0.2">
      <c r="A185" s="511" t="s">
        <v>948</v>
      </c>
      <c r="B185" s="512" t="s">
        <v>949</v>
      </c>
      <c r="C185" s="513">
        <v>23.92</v>
      </c>
      <c r="D185" s="510">
        <v>41.23563</v>
      </c>
      <c r="E185" s="510">
        <v>72.782927999999998</v>
      </c>
      <c r="F185" s="510">
        <v>287.41528299999999</v>
      </c>
      <c r="G185" s="510">
        <v>43.340401</v>
      </c>
      <c r="H185" s="510">
        <v>132.24981700000001</v>
      </c>
      <c r="I185" s="510">
        <v>0</v>
      </c>
      <c r="J185" s="510">
        <v>0.81362500000000004</v>
      </c>
    </row>
    <row r="186" spans="1:13" ht="47.25" x14ac:dyDescent="0.2">
      <c r="A186" s="511" t="s">
        <v>950</v>
      </c>
      <c r="B186" s="512" t="s">
        <v>953</v>
      </c>
      <c r="C186" s="513">
        <v>12.766</v>
      </c>
      <c r="D186" s="510">
        <v>2.6186669999999999</v>
      </c>
      <c r="E186" s="510">
        <v>6.2557039999999997</v>
      </c>
      <c r="F186" s="510">
        <v>61.647781000000002</v>
      </c>
      <c r="G186" s="510">
        <v>1.4790620000000001</v>
      </c>
      <c r="H186" s="510">
        <v>52.506690999999996</v>
      </c>
      <c r="I186" s="510">
        <v>0</v>
      </c>
      <c r="J186" s="510">
        <v>0.24246899999999999</v>
      </c>
    </row>
    <row r="187" spans="1:13" ht="47.25" x14ac:dyDescent="0.2">
      <c r="A187" s="511" t="s">
        <v>952</v>
      </c>
      <c r="B187" s="512" t="s">
        <v>1087</v>
      </c>
      <c r="C187" s="513">
        <v>27.92</v>
      </c>
      <c r="D187" s="510">
        <v>34.667544999999997</v>
      </c>
      <c r="E187" s="510">
        <v>46.584515000000003</v>
      </c>
      <c r="F187" s="510">
        <v>110.502472</v>
      </c>
      <c r="G187" s="510">
        <v>30.288961</v>
      </c>
      <c r="H187" s="510">
        <v>76.988968</v>
      </c>
      <c r="I187" s="510">
        <v>0</v>
      </c>
      <c r="J187" s="510">
        <v>1.805601</v>
      </c>
    </row>
    <row r="188" spans="1:13" ht="31.5" x14ac:dyDescent="0.2">
      <c r="A188" s="511" t="s">
        <v>954</v>
      </c>
      <c r="B188" s="512" t="s">
        <v>957</v>
      </c>
      <c r="C188" s="513">
        <v>215.800003</v>
      </c>
      <c r="D188" s="510">
        <v>49.227035999999998</v>
      </c>
      <c r="E188" s="510">
        <v>39.199306</v>
      </c>
      <c r="F188" s="510">
        <v>1249.1423339999999</v>
      </c>
      <c r="G188" s="510">
        <v>6.9510399999999999</v>
      </c>
      <c r="H188" s="510">
        <v>243.28639200000001</v>
      </c>
      <c r="I188" s="510">
        <v>0</v>
      </c>
      <c r="J188" s="510">
        <v>1.1395150000000001</v>
      </c>
    </row>
    <row r="189" spans="1:13" ht="31.5" x14ac:dyDescent="0.2">
      <c r="A189" s="511" t="s">
        <v>1088</v>
      </c>
      <c r="B189" s="512" t="s">
        <v>959</v>
      </c>
      <c r="C189" s="513">
        <v>47.5</v>
      </c>
      <c r="D189" s="510">
        <v>48.830584999999999</v>
      </c>
      <c r="E189" s="510">
        <v>118.595024</v>
      </c>
      <c r="F189" s="510">
        <v>495.98706099999998</v>
      </c>
      <c r="G189" s="510">
        <v>15.858637999999999</v>
      </c>
      <c r="H189" s="510">
        <v>58.608009000000003</v>
      </c>
      <c r="I189" s="510">
        <v>0</v>
      </c>
      <c r="J189" s="510">
        <v>5.4256209999999996</v>
      </c>
    </row>
    <row r="190" spans="1:13" ht="15.75" x14ac:dyDescent="0.25">
      <c r="A190" s="696" t="s">
        <v>961</v>
      </c>
      <c r="B190" s="697"/>
      <c r="C190" s="515">
        <v>70990.203125</v>
      </c>
      <c r="D190" s="516">
        <v>230855.609375</v>
      </c>
      <c r="E190" s="510">
        <v>108431.367188</v>
      </c>
      <c r="F190" s="510">
        <v>82866.625</v>
      </c>
      <c r="G190" s="510">
        <v>61498.601562999997</v>
      </c>
      <c r="H190" s="510">
        <v>62739.78125</v>
      </c>
      <c r="I190" s="510">
        <v>28841.005859000001</v>
      </c>
      <c r="J190" s="510">
        <v>2850.4191890000002</v>
      </c>
    </row>
    <row r="191" spans="1:13" ht="15.75" x14ac:dyDescent="0.25">
      <c r="A191" s="696" t="s">
        <v>962</v>
      </c>
      <c r="B191" s="697"/>
      <c r="C191" s="515">
        <v>70990.203125</v>
      </c>
      <c r="D191" s="516">
        <v>174864.09375</v>
      </c>
      <c r="E191" s="510">
        <v>166223.5</v>
      </c>
      <c r="F191" s="510">
        <v>240893.4375</v>
      </c>
      <c r="G191" s="510">
        <v>79259.960938000004</v>
      </c>
      <c r="H191" s="510">
        <v>146289.078125</v>
      </c>
      <c r="I191" s="510">
        <v>10102.389648</v>
      </c>
      <c r="J191" s="510">
        <v>4313.4555659999996</v>
      </c>
    </row>
  </sheetData>
  <mergeCells count="2">
    <mergeCell ref="A190:B190"/>
    <mergeCell ref="A191:B191"/>
  </mergeCells>
  <pageMargins left="0.7" right="0.7" top="0.75" bottom="0.75" header="0.3" footer="0.3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5"/>
  <sheetViews>
    <sheetView topLeftCell="A4" workbookViewId="0">
      <selection activeCell="D1" sqref="D1"/>
    </sheetView>
  </sheetViews>
  <sheetFormatPr defaultRowHeight="12.75" customHeight="1" x14ac:dyDescent="0.2"/>
  <cols>
    <col min="1" max="1" width="37.140625" style="517" bestFit="1" customWidth="1"/>
    <col min="2" max="2" width="11.42578125" style="517" bestFit="1" customWidth="1"/>
    <col min="3" max="3" width="14.5703125" style="518" bestFit="1" customWidth="1"/>
    <col min="4" max="4" width="15.5703125" style="518" bestFit="1" customWidth="1"/>
    <col min="5" max="5" width="14.85546875" style="518" bestFit="1" customWidth="1"/>
    <col min="6" max="6" width="14.28515625" style="518" bestFit="1" customWidth="1"/>
    <col min="7" max="7" width="13.42578125" style="518" bestFit="1" customWidth="1"/>
    <col min="8" max="8" width="13.5703125" style="518" bestFit="1" customWidth="1"/>
    <col min="9" max="9" width="9.5703125" style="518" bestFit="1" customWidth="1"/>
    <col min="10" max="10" width="8.140625" style="518" bestFit="1" customWidth="1"/>
    <col min="11" max="11" width="9.140625" style="518" bestFit="1" customWidth="1"/>
    <col min="12" max="12" width="7" style="518" hidden="1" bestFit="1" customWidth="1"/>
    <col min="13" max="13" width="6.5703125" style="518" hidden="1" bestFit="1" customWidth="1"/>
    <col min="14" max="14" width="6.140625" style="518" bestFit="1" customWidth="1"/>
    <col min="15" max="15" width="7.5703125" style="518" bestFit="1" customWidth="1"/>
    <col min="16" max="16" width="7.42578125" style="518" bestFit="1" customWidth="1"/>
    <col min="17" max="17" width="7.140625" style="518" hidden="1" bestFit="1" customWidth="1"/>
    <col min="18" max="18" width="7.140625" style="518" bestFit="1" customWidth="1"/>
    <col min="19" max="19" width="7.28515625" style="518" bestFit="1" customWidth="1"/>
    <col min="20" max="20" width="7" style="518" bestFit="1" customWidth="1"/>
    <col min="21" max="21" width="0.28515625" style="518" hidden="1" bestFit="1" customWidth="1"/>
    <col min="22" max="22" width="7" style="518" hidden="1" bestFit="1" customWidth="1"/>
    <col min="23" max="23" width="7.140625" style="518" bestFit="1" customWidth="1"/>
    <col min="24" max="24" width="8.5703125" style="518" bestFit="1" customWidth="1"/>
    <col min="25" max="25" width="8.28515625" style="518" bestFit="1" customWidth="1"/>
    <col min="26" max="26" width="8.28515625" style="518" hidden="1" bestFit="1" customWidth="1"/>
    <col min="27" max="28" width="8.42578125" style="518" hidden="1" bestFit="1" customWidth="1"/>
    <col min="29" max="29" width="7.5703125" style="518" bestFit="1" customWidth="1"/>
    <col min="30" max="30" width="6.7109375" style="518" bestFit="1" customWidth="1"/>
    <col min="31" max="31" width="5.5703125" style="518" bestFit="1" customWidth="1"/>
    <col min="32" max="32" width="0.140625" style="518" bestFit="1" customWidth="1"/>
    <col min="33" max="33" width="8" style="518" hidden="1" bestFit="1" customWidth="1"/>
    <col min="34" max="34" width="7" style="518" hidden="1" bestFit="1" customWidth="1"/>
    <col min="35" max="35" width="6.85546875" style="518" hidden="1" bestFit="1" customWidth="1"/>
    <col min="36" max="36" width="6.42578125" style="518" bestFit="1" customWidth="1"/>
    <col min="37" max="37" width="7.5703125" style="518" bestFit="1" customWidth="1"/>
    <col min="38" max="38" width="7.42578125" style="518" bestFit="1" customWidth="1"/>
    <col min="39" max="39" width="9.28515625" style="518" hidden="1" bestFit="1" customWidth="1"/>
    <col min="40" max="40" width="8.42578125" style="518" hidden="1" bestFit="1" customWidth="1"/>
    <col min="41" max="41" width="8" style="518" bestFit="1" customWidth="1"/>
    <col min="42" max="42" width="4.7109375" style="518" bestFit="1" customWidth="1"/>
    <col min="43" max="43" width="5.5703125" style="518" bestFit="1" customWidth="1"/>
    <col min="44" max="44" width="9.5703125" style="518" hidden="1" bestFit="1" customWidth="1"/>
    <col min="45" max="257" width="9.140625" style="518" bestFit="1" customWidth="1"/>
  </cols>
  <sheetData>
    <row r="1" spans="1:44" ht="58.5" customHeight="1" x14ac:dyDescent="0.25">
      <c r="A1" s="519"/>
      <c r="B1" s="519"/>
      <c r="C1" s="520" t="s">
        <v>1089</v>
      </c>
      <c r="D1" s="520"/>
      <c r="E1" s="698" t="s">
        <v>0</v>
      </c>
      <c r="F1" s="698"/>
      <c r="G1" s="698"/>
      <c r="H1" s="698"/>
      <c r="I1" s="520"/>
      <c r="J1" s="520"/>
      <c r="K1" s="520"/>
      <c r="L1" s="520"/>
      <c r="M1" s="520"/>
    </row>
    <row r="2" spans="1:44" ht="169.5" customHeight="1" x14ac:dyDescent="0.2">
      <c r="A2" s="699" t="s">
        <v>1090</v>
      </c>
      <c r="B2" s="699"/>
      <c r="C2" s="699"/>
      <c r="D2" s="699"/>
      <c r="E2" s="699"/>
      <c r="F2" s="699"/>
      <c r="G2" s="699"/>
      <c r="H2" s="699"/>
      <c r="M2" s="700"/>
      <c r="N2" s="700"/>
      <c r="O2" s="700"/>
      <c r="P2" s="700"/>
      <c r="Q2" s="700"/>
      <c r="R2" s="700"/>
      <c r="S2" s="700"/>
    </row>
    <row r="3" spans="1:44" ht="18.75" customHeight="1" x14ac:dyDescent="0.2">
      <c r="A3" s="701" t="s">
        <v>1091</v>
      </c>
      <c r="B3" s="704" t="s">
        <v>3</v>
      </c>
      <c r="C3" s="704"/>
      <c r="D3" s="704"/>
      <c r="E3" s="704"/>
      <c r="F3" s="704"/>
      <c r="G3" s="704"/>
      <c r="H3" s="704"/>
    </row>
    <row r="4" spans="1:44" ht="32.25" customHeight="1" x14ac:dyDescent="0.2">
      <c r="A4" s="702"/>
      <c r="B4" s="701" t="s">
        <v>1092</v>
      </c>
      <c r="C4" s="701" t="s">
        <v>1093</v>
      </c>
      <c r="D4" s="701" t="s">
        <v>1094</v>
      </c>
      <c r="E4" s="701" t="s">
        <v>1095</v>
      </c>
      <c r="F4" s="701" t="s">
        <v>9</v>
      </c>
      <c r="G4" s="701" t="s">
        <v>10</v>
      </c>
      <c r="H4" s="701" t="s">
        <v>1096</v>
      </c>
      <c r="I4" s="521"/>
      <c r="J4" s="521"/>
      <c r="K4" s="521"/>
      <c r="L4" s="521"/>
      <c r="M4" s="521"/>
      <c r="N4" s="705"/>
      <c r="O4" s="705"/>
      <c r="P4" s="705"/>
      <c r="Q4" s="705"/>
      <c r="R4" s="706"/>
      <c r="S4" s="706"/>
      <c r="T4" s="706"/>
      <c r="U4" s="706"/>
      <c r="V4" s="706"/>
      <c r="W4" s="706"/>
      <c r="X4" s="706"/>
      <c r="Y4" s="706"/>
      <c r="Z4" s="706"/>
      <c r="AA4" s="706"/>
      <c r="AB4" s="706"/>
      <c r="AC4" s="707"/>
      <c r="AD4" s="708"/>
      <c r="AE4" s="708"/>
      <c r="AF4" s="708"/>
      <c r="AG4" s="708"/>
      <c r="AH4" s="708"/>
      <c r="AI4" s="708"/>
      <c r="AJ4" s="708"/>
      <c r="AK4" s="708"/>
      <c r="AL4" s="708"/>
      <c r="AM4" s="708"/>
      <c r="AN4" s="708"/>
      <c r="AO4" s="709"/>
      <c r="AP4" s="709"/>
      <c r="AQ4" s="709"/>
      <c r="AR4" s="709"/>
    </row>
    <row r="5" spans="1:44" ht="33" hidden="1" customHeight="1" x14ac:dyDescent="0.2">
      <c r="A5" s="702"/>
      <c r="B5" s="702"/>
      <c r="C5" s="702"/>
      <c r="D5" s="702"/>
      <c r="E5" s="702"/>
      <c r="F5" s="702"/>
      <c r="G5" s="702"/>
      <c r="H5" s="702"/>
      <c r="I5" s="523"/>
      <c r="J5" s="523"/>
      <c r="K5" s="523"/>
      <c r="L5" s="523"/>
      <c r="M5" s="523"/>
      <c r="N5" s="522"/>
      <c r="O5" s="522"/>
      <c r="P5" s="522"/>
      <c r="Q5" s="522"/>
      <c r="R5" s="523"/>
      <c r="S5" s="523"/>
      <c r="T5" s="523"/>
      <c r="U5" s="523"/>
      <c r="V5" s="523"/>
      <c r="W5" s="523"/>
      <c r="X5" s="523"/>
      <c r="Y5" s="523"/>
      <c r="Z5" s="523"/>
      <c r="AA5" s="523"/>
      <c r="AB5" s="523"/>
      <c r="AC5" s="524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6"/>
      <c r="AP5" s="526"/>
      <c r="AQ5" s="526"/>
      <c r="AR5" s="526"/>
    </row>
    <row r="6" spans="1:44" ht="18.75" hidden="1" customHeight="1" x14ac:dyDescent="0.2">
      <c r="A6" s="702"/>
      <c r="B6" s="702"/>
      <c r="C6" s="702"/>
      <c r="D6" s="702"/>
      <c r="E6" s="702"/>
      <c r="F6" s="702"/>
      <c r="G6" s="702"/>
      <c r="H6" s="702"/>
      <c r="I6" s="527"/>
      <c r="J6" s="528"/>
      <c r="K6" s="527"/>
      <c r="L6" s="529"/>
      <c r="M6" s="529"/>
      <c r="N6" s="710"/>
      <c r="O6" s="711"/>
      <c r="P6" s="710"/>
      <c r="Q6" s="712"/>
      <c r="R6" s="710"/>
      <c r="S6" s="711"/>
      <c r="T6" s="710"/>
      <c r="U6" s="713"/>
      <c r="V6" s="713"/>
      <c r="W6" s="710"/>
      <c r="X6" s="711"/>
      <c r="Y6" s="710"/>
      <c r="Z6" s="705"/>
      <c r="AA6" s="705"/>
      <c r="AB6" s="705"/>
      <c r="AC6" s="710"/>
      <c r="AD6" s="711"/>
      <c r="AE6" s="710"/>
      <c r="AF6" s="705"/>
      <c r="AG6" s="705"/>
      <c r="AH6" s="705"/>
      <c r="AI6" s="705"/>
      <c r="AJ6" s="710"/>
      <c r="AK6" s="711"/>
      <c r="AL6" s="710"/>
      <c r="AM6" s="713"/>
      <c r="AN6" s="713"/>
      <c r="AO6" s="710"/>
      <c r="AP6" s="711"/>
      <c r="AQ6" s="710"/>
      <c r="AR6" s="532"/>
    </row>
    <row r="7" spans="1:44" ht="32.25" customHeight="1" x14ac:dyDescent="0.2">
      <c r="A7" s="703"/>
      <c r="B7" s="703"/>
      <c r="C7" s="703"/>
      <c r="D7" s="703"/>
      <c r="E7" s="703"/>
      <c r="F7" s="703"/>
      <c r="G7" s="703"/>
      <c r="H7" s="703"/>
      <c r="I7" s="527"/>
      <c r="J7" s="528"/>
      <c r="K7" s="527"/>
      <c r="L7" s="530"/>
      <c r="M7" s="531"/>
      <c r="N7" s="710"/>
      <c r="O7" s="711"/>
      <c r="P7" s="710"/>
      <c r="Q7" s="712"/>
      <c r="R7" s="710"/>
      <c r="S7" s="711"/>
      <c r="T7" s="710"/>
      <c r="U7" s="530"/>
      <c r="V7" s="530"/>
      <c r="W7" s="710"/>
      <c r="X7" s="711"/>
      <c r="Y7" s="710"/>
      <c r="Z7" s="531"/>
      <c r="AA7" s="530"/>
      <c r="AB7" s="530"/>
      <c r="AC7" s="710"/>
      <c r="AD7" s="711"/>
      <c r="AE7" s="710"/>
      <c r="AF7" s="530"/>
      <c r="AG7" s="530"/>
      <c r="AH7" s="530"/>
      <c r="AI7" s="530"/>
      <c r="AJ7" s="710"/>
      <c r="AK7" s="711"/>
      <c r="AL7" s="710"/>
      <c r="AM7" s="530"/>
      <c r="AN7" s="530"/>
      <c r="AO7" s="710"/>
      <c r="AP7" s="711"/>
      <c r="AQ7" s="710"/>
      <c r="AR7" s="530"/>
    </row>
    <row r="8" spans="1:44" ht="18" customHeight="1" x14ac:dyDescent="0.2">
      <c r="A8" s="533" t="s">
        <v>83</v>
      </c>
      <c r="B8" s="534">
        <f>'2022'!BO55</f>
        <v>0</v>
      </c>
      <c r="C8" s="534">
        <f>'2022'!CG55</f>
        <v>0</v>
      </c>
      <c r="D8" s="534">
        <f>'2022'!AX55</f>
        <v>0</v>
      </c>
      <c r="E8" s="534">
        <f>'2022'!DL55</f>
        <v>7</v>
      </c>
      <c r="F8" s="534">
        <f>'2022'!L55</f>
        <v>0</v>
      </c>
      <c r="G8" s="534">
        <f>'2022'!DX55</f>
        <v>0</v>
      </c>
      <c r="H8" s="534">
        <f>'2022'!N55</f>
        <v>0</v>
      </c>
    </row>
    <row r="9" spans="1:44" ht="15" customHeight="1" x14ac:dyDescent="0.2">
      <c r="A9" s="533" t="s">
        <v>1097</v>
      </c>
      <c r="B9" s="534">
        <f>'2022'!BO76</f>
        <v>13</v>
      </c>
      <c r="C9" s="534">
        <f>'2022'!CG76</f>
        <v>0</v>
      </c>
      <c r="D9" s="534">
        <f>'2022'!AX76</f>
        <v>0</v>
      </c>
      <c r="E9" s="534">
        <f>'2022'!DL76</f>
        <v>68</v>
      </c>
      <c r="F9" s="534">
        <f>'2022'!L76</f>
        <v>1244</v>
      </c>
      <c r="G9" s="534">
        <f>'2022'!DX76</f>
        <v>0</v>
      </c>
      <c r="H9" s="534">
        <f>'2022'!N76</f>
        <v>0</v>
      </c>
    </row>
    <row r="10" spans="1:44" ht="17.25" customHeight="1" x14ac:dyDescent="0.2">
      <c r="A10" s="533" t="s">
        <v>1098</v>
      </c>
      <c r="B10" s="534">
        <f>'2022'!BO77</f>
        <v>31</v>
      </c>
      <c r="C10" s="534">
        <f>'2022'!CG77</f>
        <v>0</v>
      </c>
      <c r="D10" s="534">
        <f>'2022'!AX77</f>
        <v>0</v>
      </c>
      <c r="E10" s="534">
        <f>'2022'!DL77</f>
        <v>149</v>
      </c>
      <c r="F10" s="534">
        <f>'2022'!L77</f>
        <v>811</v>
      </c>
      <c r="G10" s="534">
        <f>'2022'!DX77</f>
        <v>0</v>
      </c>
      <c r="H10" s="534">
        <f>'2022'!N77</f>
        <v>0</v>
      </c>
    </row>
    <row r="11" spans="1:44" ht="13.5" customHeight="1" x14ac:dyDescent="0.2">
      <c r="A11" s="533" t="s">
        <v>1099</v>
      </c>
      <c r="B11" s="534">
        <f>'2022'!BO78</f>
        <v>240</v>
      </c>
      <c r="C11" s="534">
        <f>'2022'!CG78</f>
        <v>6</v>
      </c>
      <c r="D11" s="534">
        <f>'2022'!AX78</f>
        <v>0</v>
      </c>
      <c r="E11" s="534">
        <f>'2022'!DL78</f>
        <v>633</v>
      </c>
      <c r="F11" s="534">
        <f>'2022'!L78</f>
        <v>5666</v>
      </c>
      <c r="G11" s="534">
        <f>'2022'!DX78</f>
        <v>4</v>
      </c>
      <c r="H11" s="534">
        <f>'2022'!N78</f>
        <v>0</v>
      </c>
    </row>
    <row r="12" spans="1:44" ht="12.75" customHeight="1" x14ac:dyDescent="0.2">
      <c r="A12" s="533" t="s">
        <v>108</v>
      </c>
      <c r="B12" s="534">
        <f>'2022'!BO90</f>
        <v>27</v>
      </c>
      <c r="C12" s="534">
        <f>'2022'!CG90</f>
        <v>7</v>
      </c>
      <c r="D12" s="534">
        <f>'2022'!AX90</f>
        <v>25</v>
      </c>
      <c r="E12" s="534">
        <f>'2022'!DL90</f>
        <v>50</v>
      </c>
      <c r="F12" s="534">
        <f>'2022'!L90</f>
        <v>150</v>
      </c>
      <c r="G12" s="534">
        <f>'2022'!DX90</f>
        <v>4</v>
      </c>
      <c r="H12" s="534">
        <f>'2022'!N90</f>
        <v>0</v>
      </c>
    </row>
    <row r="13" spans="1:44" ht="16.5" customHeight="1" x14ac:dyDescent="0.2">
      <c r="A13" s="533" t="s">
        <v>119</v>
      </c>
      <c r="B13" s="534">
        <f>'2022'!BO99</f>
        <v>3</v>
      </c>
      <c r="C13" s="534">
        <f>'2022'!CG99</f>
        <v>1</v>
      </c>
      <c r="D13" s="534">
        <f>'2022'!AX99</f>
        <v>0</v>
      </c>
      <c r="E13" s="534">
        <f>'2022'!DL99</f>
        <v>7</v>
      </c>
      <c r="F13" s="534">
        <f>'2022'!L99</f>
        <v>30</v>
      </c>
      <c r="G13" s="534">
        <f>'2022'!DX99</f>
        <v>0</v>
      </c>
      <c r="H13" s="534">
        <f>'2022'!N99</f>
        <v>0</v>
      </c>
    </row>
    <row r="14" spans="1:44" ht="14.25" customHeight="1" x14ac:dyDescent="0.2">
      <c r="A14" s="533" t="s">
        <v>141</v>
      </c>
      <c r="B14" s="534">
        <f>'2022'!BO124</f>
        <v>10</v>
      </c>
      <c r="C14" s="534">
        <v>40</v>
      </c>
      <c r="D14" s="534">
        <f>'2022'!AX124</f>
        <v>0</v>
      </c>
      <c r="E14" s="534">
        <f>'2022'!DL124</f>
        <v>0</v>
      </c>
      <c r="F14" s="534">
        <f>'2022'!L124</f>
        <v>937</v>
      </c>
      <c r="G14" s="534">
        <f>'2022'!DX124</f>
        <v>8</v>
      </c>
      <c r="H14" s="534">
        <f>'2022'!N124</f>
        <v>0</v>
      </c>
    </row>
    <row r="15" spans="1:44" ht="15.75" customHeight="1" x14ac:dyDescent="0.2">
      <c r="A15" s="533" t="s">
        <v>223</v>
      </c>
      <c r="B15" s="534">
        <f>'2022'!BO194</f>
        <v>0</v>
      </c>
      <c r="C15" s="534">
        <f>'2022'!CG194</f>
        <v>0</v>
      </c>
      <c r="D15" s="534">
        <f>'2022'!AX194</f>
        <v>0</v>
      </c>
      <c r="E15" s="534">
        <f>'2022'!DL194</f>
        <v>0</v>
      </c>
      <c r="F15" s="534">
        <f>'2022'!L194</f>
        <v>0</v>
      </c>
      <c r="G15" s="534">
        <f>'2022'!DX194</f>
        <v>0</v>
      </c>
      <c r="H15" s="534">
        <f>'2022'!N194</f>
        <v>0</v>
      </c>
    </row>
    <row r="16" spans="1:44" ht="18" customHeight="1" x14ac:dyDescent="0.2">
      <c r="A16" s="238" t="s">
        <v>270</v>
      </c>
      <c r="B16" s="535">
        <f t="shared" ref="B16:G16" si="0">SUM(B8:B15)</f>
        <v>324</v>
      </c>
      <c r="C16" s="535">
        <f t="shared" si="0"/>
        <v>54</v>
      </c>
      <c r="D16" s="535">
        <f t="shared" si="0"/>
        <v>25</v>
      </c>
      <c r="E16" s="535">
        <f t="shared" si="0"/>
        <v>914</v>
      </c>
      <c r="F16" s="535">
        <f t="shared" si="0"/>
        <v>8838</v>
      </c>
      <c r="G16" s="535">
        <f t="shared" si="0"/>
        <v>16</v>
      </c>
      <c r="H16" s="535">
        <f>SUM(H8:H15)</f>
        <v>0</v>
      </c>
    </row>
    <row r="17" spans="1:8" x14ac:dyDescent="0.2">
      <c r="A17" s="536"/>
      <c r="B17" s="536"/>
      <c r="E17" s="536"/>
    </row>
    <row r="18" spans="1:8" ht="0.75" customHeight="1" x14ac:dyDescent="0.2">
      <c r="B18" s="537"/>
      <c r="C18" s="538"/>
      <c r="D18" s="538"/>
      <c r="E18" s="539"/>
    </row>
    <row r="19" spans="1:8" ht="12.75" customHeight="1" x14ac:dyDescent="0.3">
      <c r="A19" s="714"/>
      <c r="B19" s="714"/>
      <c r="C19" s="714"/>
      <c r="D19" s="540"/>
      <c r="E19" s="539"/>
    </row>
    <row r="20" spans="1:8" ht="20.25" customHeight="1" x14ac:dyDescent="0.3">
      <c r="A20" s="714"/>
      <c r="B20" s="714"/>
      <c r="C20" s="714"/>
      <c r="D20" s="540"/>
      <c r="E20" s="539"/>
      <c r="F20" s="715"/>
      <c r="G20" s="715"/>
      <c r="H20" s="715"/>
    </row>
    <row r="21" spans="1:8" x14ac:dyDescent="0.2">
      <c r="B21" s="539"/>
      <c r="C21" s="539"/>
      <c r="D21" s="539"/>
      <c r="E21" s="539"/>
    </row>
    <row r="22" spans="1:8" x14ac:dyDescent="0.2">
      <c r="B22" s="539"/>
      <c r="C22" s="539"/>
      <c r="D22" s="539"/>
      <c r="E22" s="539"/>
    </row>
    <row r="23" spans="1:8" x14ac:dyDescent="0.2">
      <c r="B23" s="539"/>
      <c r="C23" s="539"/>
      <c r="D23" s="539"/>
      <c r="E23" s="539"/>
    </row>
    <row r="24" spans="1:8" x14ac:dyDescent="0.2">
      <c r="B24" s="539"/>
      <c r="C24" s="539"/>
      <c r="D24" s="539"/>
      <c r="E24" s="539"/>
    </row>
    <row r="25" spans="1:8" x14ac:dyDescent="0.2">
      <c r="B25" s="539"/>
      <c r="C25" s="539"/>
      <c r="D25" s="539"/>
      <c r="E25" s="539"/>
    </row>
  </sheetData>
  <mergeCells count="43">
    <mergeCell ref="AQ6:AQ7"/>
    <mergeCell ref="A19:C20"/>
    <mergeCell ref="F20:H20"/>
    <mergeCell ref="AK6:AK7"/>
    <mergeCell ref="AL6:AL7"/>
    <mergeCell ref="AM6:AN6"/>
    <mergeCell ref="AO6:AO7"/>
    <mergeCell ref="AP6:AP7"/>
    <mergeCell ref="AC6:AC7"/>
    <mergeCell ref="AD6:AD7"/>
    <mergeCell ref="AE6:AE7"/>
    <mergeCell ref="AF6:AI6"/>
    <mergeCell ref="AJ6:AJ7"/>
    <mergeCell ref="W4:AB4"/>
    <mergeCell ref="AC4:AI4"/>
    <mergeCell ref="AJ4:AN4"/>
    <mergeCell ref="AO4:AR4"/>
    <mergeCell ref="N6:N7"/>
    <mergeCell ref="O6:O7"/>
    <mergeCell ref="P6:P7"/>
    <mergeCell ref="Q6:Q7"/>
    <mergeCell ref="R6:R7"/>
    <mergeCell ref="S6:S7"/>
    <mergeCell ref="T6:T7"/>
    <mergeCell ref="U6:V6"/>
    <mergeCell ref="W6:W7"/>
    <mergeCell ref="X6:X7"/>
    <mergeCell ref="Y6:Y7"/>
    <mergeCell ref="Z6:AB6"/>
    <mergeCell ref="E1:H1"/>
    <mergeCell ref="A2:H2"/>
    <mergeCell ref="M2:S2"/>
    <mergeCell ref="A3:A7"/>
    <mergeCell ref="B3:H3"/>
    <mergeCell ref="B4:B7"/>
    <mergeCell ref="C4:C7"/>
    <mergeCell ref="D4:D7"/>
    <mergeCell ref="E4:E7"/>
    <mergeCell ref="F4:F7"/>
    <mergeCell ref="G4:G7"/>
    <mergeCell ref="H4:H7"/>
    <mergeCell ref="N4:Q4"/>
    <mergeCell ref="R4:V4"/>
  </mergeCells>
  <pageMargins left="0.19685039370078738" right="0.19685039370078738" top="0.39370078740157477" bottom="0.19685039370078738" header="0" footer="0"/>
  <pageSetup paperSize="9"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76"/>
  <sheetViews>
    <sheetView zoomScale="70" workbookViewId="0">
      <pane xSplit="1" topLeftCell="B1" activePane="topRight" state="frozen"/>
      <selection activeCell="H247" sqref="H247:Y247"/>
      <selection pane="topRight"/>
    </sheetView>
  </sheetViews>
  <sheetFormatPr defaultRowHeight="15.75" customHeight="1" x14ac:dyDescent="0.25"/>
  <cols>
    <col min="1" max="1" width="6.28515625" style="32" bestFit="1" customWidth="1"/>
    <col min="2" max="2" width="38.140625" style="79" bestFit="1" customWidth="1"/>
    <col min="3" max="3" width="10.140625" style="31" bestFit="1" customWidth="1"/>
    <col min="4" max="4" width="7.42578125" style="31" bestFit="1" customWidth="1"/>
    <col min="5" max="5" width="7.85546875" style="31" bestFit="1" customWidth="1"/>
    <col min="6" max="6" width="15.28515625" style="31" bestFit="1" customWidth="1"/>
    <col min="7" max="7" width="9" style="79" bestFit="1" customWidth="1"/>
    <col min="8" max="8" width="7.7109375" style="60" bestFit="1" customWidth="1"/>
    <col min="9" max="9" width="15.140625" style="60" bestFit="1" customWidth="1"/>
    <col min="10" max="10" width="9.28515625" style="60" bestFit="1" customWidth="1"/>
    <col min="11" max="11" width="13.42578125" style="60" bestFit="1" customWidth="1"/>
    <col min="12" max="12" width="9.85546875" style="60" bestFit="1" customWidth="1"/>
    <col min="13" max="13" width="12" style="32" bestFit="1" customWidth="1"/>
    <col min="14" max="16" width="9.140625" style="32" bestFit="1" customWidth="1"/>
    <col min="17" max="17" width="11" style="32" bestFit="1" customWidth="1"/>
    <col min="18" max="18" width="9.140625" style="32" bestFit="1" customWidth="1"/>
    <col min="19" max="19" width="12" style="32" bestFit="1" customWidth="1"/>
    <col min="20" max="20" width="9.140625" style="32" bestFit="1" customWidth="1"/>
    <col min="21" max="21" width="10.28515625" style="32" bestFit="1" customWidth="1"/>
    <col min="22" max="27" width="9.140625" style="32" bestFit="1" customWidth="1"/>
    <col min="28" max="28" width="11.140625" style="32" bestFit="1" customWidth="1"/>
    <col min="29" max="29" width="9.140625" style="32" bestFit="1" customWidth="1"/>
    <col min="30" max="30" width="11.7109375" style="32" bestFit="1" customWidth="1"/>
    <col min="31" max="40" width="9.140625" style="32" bestFit="1" customWidth="1"/>
    <col min="41" max="41" width="6.42578125" style="32" bestFit="1" customWidth="1"/>
    <col min="42" max="257" width="9.140625" style="32" bestFit="1" customWidth="1"/>
  </cols>
  <sheetData>
    <row r="2" spans="1:42" x14ac:dyDescent="0.25">
      <c r="B2" s="32" t="s">
        <v>373</v>
      </c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42" x14ac:dyDescent="0.25">
      <c r="B3" s="32" t="s">
        <v>374</v>
      </c>
      <c r="C3" s="32"/>
      <c r="D3" s="32"/>
      <c r="E3" s="32"/>
      <c r="F3" s="32"/>
      <c r="G3" s="32"/>
      <c r="H3" s="32"/>
      <c r="I3" s="80"/>
      <c r="J3" s="80"/>
      <c r="K3" s="80"/>
      <c r="L3" s="80"/>
    </row>
    <row r="4" spans="1:42" x14ac:dyDescent="0.25">
      <c r="B4" s="564"/>
      <c r="C4" s="565"/>
      <c r="D4" s="565"/>
      <c r="E4" s="565"/>
      <c r="F4" s="565"/>
      <c r="G4" s="565"/>
      <c r="H4" s="565"/>
      <c r="I4" s="565"/>
      <c r="J4" s="565"/>
      <c r="K4" s="565"/>
      <c r="L4" s="565"/>
    </row>
    <row r="5" spans="1:42" x14ac:dyDescent="0.25">
      <c r="B5" s="32" t="s">
        <v>375</v>
      </c>
      <c r="C5" s="32"/>
      <c r="D5" s="32"/>
      <c r="E5" s="32"/>
      <c r="F5" s="32"/>
      <c r="G5" s="32"/>
      <c r="H5" s="32"/>
      <c r="I5" s="32"/>
      <c r="J5" s="32"/>
      <c r="K5" s="32"/>
      <c r="L5" s="32"/>
    </row>
    <row r="6" spans="1:42" x14ac:dyDescent="0.25">
      <c r="B6" s="32" t="s">
        <v>376</v>
      </c>
      <c r="C6" s="32"/>
      <c r="D6" s="32"/>
      <c r="E6" s="32"/>
      <c r="F6" s="32"/>
      <c r="G6" s="32"/>
      <c r="H6" s="32"/>
      <c r="I6" s="32"/>
      <c r="J6" s="32"/>
      <c r="K6" s="32"/>
      <c r="L6" s="32"/>
    </row>
    <row r="8" spans="1:42" ht="3" customHeight="1" x14ac:dyDescent="0.25"/>
    <row r="9" spans="1:42" ht="26.25" customHeight="1" x14ac:dyDescent="0.25">
      <c r="A9" s="557" t="s">
        <v>271</v>
      </c>
      <c r="B9" s="558" t="s">
        <v>272</v>
      </c>
      <c r="C9" s="566" t="s">
        <v>377</v>
      </c>
      <c r="D9" s="569" t="s">
        <v>378</v>
      </c>
      <c r="E9" s="570"/>
      <c r="F9" s="566" t="s">
        <v>379</v>
      </c>
      <c r="G9" s="558" t="s">
        <v>380</v>
      </c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7">
        <v>2022</v>
      </c>
      <c r="W9" s="557"/>
      <c r="X9" s="557"/>
      <c r="Y9" s="557"/>
      <c r="Z9" s="557"/>
      <c r="AA9" s="557"/>
      <c r="AB9" s="557"/>
      <c r="AC9" s="557"/>
      <c r="AD9" s="557"/>
      <c r="AE9" s="557"/>
    </row>
    <row r="10" spans="1:42" ht="62.25" customHeight="1" x14ac:dyDescent="0.25">
      <c r="A10" s="557"/>
      <c r="B10" s="558"/>
      <c r="C10" s="567"/>
      <c r="D10" s="571"/>
      <c r="E10" s="572"/>
      <c r="F10" s="567"/>
      <c r="G10" s="557" t="s">
        <v>381</v>
      </c>
      <c r="H10" s="557"/>
      <c r="I10" s="557"/>
      <c r="J10" s="557"/>
      <c r="K10" s="557"/>
      <c r="L10" s="557"/>
      <c r="M10" s="557"/>
      <c r="N10" s="557"/>
      <c r="O10" s="557" t="s">
        <v>382</v>
      </c>
      <c r="P10" s="557"/>
      <c r="Q10" s="557"/>
      <c r="R10" s="557"/>
      <c r="S10" s="557"/>
      <c r="T10" s="557"/>
      <c r="U10" s="557"/>
      <c r="V10" s="557" t="s">
        <v>383</v>
      </c>
      <c r="W10" s="557"/>
      <c r="X10" s="557" t="s">
        <v>384</v>
      </c>
      <c r="Y10" s="557"/>
      <c r="Z10" s="557"/>
      <c r="AA10" s="557"/>
      <c r="AB10" s="557"/>
      <c r="AC10" s="557"/>
      <c r="AD10" s="557"/>
      <c r="AE10" s="557"/>
    </row>
    <row r="11" spans="1:42" ht="24.75" customHeight="1" x14ac:dyDescent="0.25">
      <c r="A11" s="557"/>
      <c r="B11" s="558"/>
      <c r="C11" s="567"/>
      <c r="D11" s="573"/>
      <c r="E11" s="574"/>
      <c r="F11" s="567"/>
      <c r="G11" s="557" t="s">
        <v>280</v>
      </c>
      <c r="H11" s="557" t="s">
        <v>385</v>
      </c>
      <c r="I11" s="557" t="s">
        <v>386</v>
      </c>
      <c r="J11" s="557" t="s">
        <v>273</v>
      </c>
      <c r="K11" s="557"/>
      <c r="L11" s="557"/>
      <c r="M11" s="557"/>
      <c r="N11" s="557"/>
      <c r="O11" s="557" t="s">
        <v>280</v>
      </c>
      <c r="P11" s="557" t="s">
        <v>273</v>
      </c>
      <c r="Q11" s="557"/>
      <c r="R11" s="557"/>
      <c r="S11" s="557"/>
      <c r="T11" s="557"/>
      <c r="U11" s="557" t="s">
        <v>387</v>
      </c>
      <c r="V11" s="557" t="s">
        <v>280</v>
      </c>
      <c r="W11" s="557" t="s">
        <v>385</v>
      </c>
      <c r="X11" s="575" t="s">
        <v>280</v>
      </c>
      <c r="Y11" s="575" t="s">
        <v>385</v>
      </c>
      <c r="Z11" s="575" t="s">
        <v>388</v>
      </c>
      <c r="AA11" s="557" t="s">
        <v>273</v>
      </c>
      <c r="AB11" s="557"/>
      <c r="AC11" s="557"/>
      <c r="AD11" s="557"/>
      <c r="AE11" s="557"/>
    </row>
    <row r="12" spans="1:42" ht="33" customHeight="1" x14ac:dyDescent="0.25">
      <c r="A12" s="557"/>
      <c r="B12" s="558"/>
      <c r="C12" s="567"/>
      <c r="D12" s="557" t="s">
        <v>389</v>
      </c>
      <c r="E12" s="557" t="s">
        <v>390</v>
      </c>
      <c r="F12" s="567"/>
      <c r="G12" s="557"/>
      <c r="H12" s="557"/>
      <c r="I12" s="557"/>
      <c r="J12" s="557" t="s">
        <v>391</v>
      </c>
      <c r="K12" s="557"/>
      <c r="L12" s="557"/>
      <c r="M12" s="557"/>
      <c r="N12" s="557" t="s">
        <v>392</v>
      </c>
      <c r="O12" s="557"/>
      <c r="P12" s="557" t="s">
        <v>391</v>
      </c>
      <c r="Q12" s="557"/>
      <c r="R12" s="557"/>
      <c r="S12" s="557"/>
      <c r="T12" s="557" t="s">
        <v>392</v>
      </c>
      <c r="U12" s="557"/>
      <c r="V12" s="557"/>
      <c r="W12" s="557"/>
      <c r="X12" s="576"/>
      <c r="Y12" s="576"/>
      <c r="Z12" s="576"/>
      <c r="AA12" s="578" t="s">
        <v>391</v>
      </c>
      <c r="AB12" s="579"/>
      <c r="AC12" s="579"/>
      <c r="AD12" s="580"/>
      <c r="AE12" s="35" t="s">
        <v>392</v>
      </c>
    </row>
    <row r="13" spans="1:42" ht="211.5" customHeight="1" x14ac:dyDescent="0.25">
      <c r="A13" s="557"/>
      <c r="B13" s="558"/>
      <c r="C13" s="568"/>
      <c r="D13" s="557"/>
      <c r="E13" s="557"/>
      <c r="F13" s="568"/>
      <c r="G13" s="557"/>
      <c r="H13" s="557"/>
      <c r="I13" s="557"/>
      <c r="J13" s="35" t="s">
        <v>393</v>
      </c>
      <c r="K13" s="35" t="s">
        <v>394</v>
      </c>
      <c r="L13" s="35" t="s">
        <v>283</v>
      </c>
      <c r="M13" s="35" t="s">
        <v>395</v>
      </c>
      <c r="N13" s="557"/>
      <c r="O13" s="557"/>
      <c r="P13" s="35" t="s">
        <v>393</v>
      </c>
      <c r="Q13" s="35" t="s">
        <v>394</v>
      </c>
      <c r="R13" s="35" t="s">
        <v>283</v>
      </c>
      <c r="S13" s="35" t="s">
        <v>395</v>
      </c>
      <c r="T13" s="557"/>
      <c r="U13" s="557"/>
      <c r="V13" s="557"/>
      <c r="W13" s="557"/>
      <c r="X13" s="577"/>
      <c r="Y13" s="577"/>
      <c r="Z13" s="577"/>
      <c r="AA13" s="35" t="s">
        <v>393</v>
      </c>
      <c r="AB13" s="35" t="s">
        <v>394</v>
      </c>
      <c r="AC13" s="35" t="s">
        <v>283</v>
      </c>
      <c r="AD13" s="35" t="s">
        <v>395</v>
      </c>
      <c r="AE13" s="35"/>
    </row>
    <row r="14" spans="1:42" ht="25.5" customHeight="1" x14ac:dyDescent="0.25">
      <c r="A14" s="34">
        <v>1</v>
      </c>
      <c r="B14" s="61">
        <v>2</v>
      </c>
      <c r="C14" s="34">
        <v>3</v>
      </c>
      <c r="D14" s="34">
        <v>4</v>
      </c>
      <c r="E14" s="34">
        <v>5</v>
      </c>
      <c r="F14" s="34">
        <v>6</v>
      </c>
      <c r="G14" s="34">
        <v>7</v>
      </c>
      <c r="H14" s="34">
        <v>8</v>
      </c>
      <c r="I14" s="34">
        <v>9</v>
      </c>
      <c r="J14" s="34">
        <v>10</v>
      </c>
      <c r="K14" s="34">
        <v>11</v>
      </c>
      <c r="L14" s="34">
        <v>12</v>
      </c>
      <c r="M14" s="34">
        <v>13</v>
      </c>
      <c r="N14" s="34">
        <v>14</v>
      </c>
      <c r="O14" s="34">
        <v>15</v>
      </c>
      <c r="P14" s="34">
        <v>16</v>
      </c>
      <c r="Q14" s="34">
        <v>17</v>
      </c>
      <c r="R14" s="34">
        <v>18</v>
      </c>
      <c r="S14" s="34">
        <v>19</v>
      </c>
      <c r="T14" s="34">
        <v>20</v>
      </c>
      <c r="U14" s="34">
        <v>21</v>
      </c>
      <c r="V14" s="34">
        <v>22</v>
      </c>
      <c r="W14" s="34">
        <v>23</v>
      </c>
      <c r="X14" s="34">
        <v>24</v>
      </c>
      <c r="Y14" s="34">
        <v>25</v>
      </c>
      <c r="Z14" s="34">
        <v>26</v>
      </c>
      <c r="AA14" s="34">
        <v>27</v>
      </c>
      <c r="AB14" s="34">
        <v>28</v>
      </c>
      <c r="AC14" s="34">
        <v>29</v>
      </c>
      <c r="AD14" s="34">
        <v>30</v>
      </c>
      <c r="AE14" s="81">
        <v>31</v>
      </c>
      <c r="AF14" s="82" t="s">
        <v>396</v>
      </c>
      <c r="AG14" s="82" t="s">
        <v>397</v>
      </c>
      <c r="AH14" s="83" t="s">
        <v>398</v>
      </c>
      <c r="AI14" s="84" t="s">
        <v>399</v>
      </c>
      <c r="AJ14" s="82" t="s">
        <v>400</v>
      </c>
      <c r="AK14" s="82" t="s">
        <v>401</v>
      </c>
      <c r="AL14" s="85" t="s">
        <v>402</v>
      </c>
      <c r="AM14" s="85" t="s">
        <v>403</v>
      </c>
      <c r="AN14" s="86" t="s">
        <v>404</v>
      </c>
      <c r="AO14" s="86" t="s">
        <v>405</v>
      </c>
      <c r="AP14" s="34" t="s">
        <v>406</v>
      </c>
    </row>
    <row r="15" spans="1:42" ht="17.25" customHeight="1" x14ac:dyDescent="0.25">
      <c r="A15" s="87"/>
      <c r="B15" s="88" t="s">
        <v>23</v>
      </c>
      <c r="C15" s="89"/>
      <c r="D15" s="89"/>
      <c r="E15" s="89"/>
      <c r="F15" s="90"/>
      <c r="G15" s="47"/>
      <c r="H15" s="47"/>
      <c r="I15" s="47"/>
      <c r="J15" s="47"/>
      <c r="K15" s="47"/>
      <c r="L15" s="47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34"/>
    </row>
    <row r="16" spans="1:42" ht="49.5" customHeight="1" x14ac:dyDescent="0.25">
      <c r="A16" s="34">
        <v>1</v>
      </c>
      <c r="B16" s="48" t="s">
        <v>24</v>
      </c>
      <c r="C16" s="92">
        <f>'2022'!B5</f>
        <v>67.034000000000006</v>
      </c>
      <c r="D16" s="93">
        <f>'2022'!BV5</f>
        <v>12</v>
      </c>
      <c r="E16" s="93">
        <f>'2022'!BW5</f>
        <v>43</v>
      </c>
      <c r="F16" s="92">
        <f>'2022'!BZ5</f>
        <v>0.64146552495748421</v>
      </c>
      <c r="G16" s="44">
        <f>'2021'!CG5</f>
        <v>0</v>
      </c>
      <c r="H16" s="94">
        <f t="shared" ref="H16:H61" si="0">IF(G16&gt;0,G16/D16*100,0)</f>
        <v>0</v>
      </c>
      <c r="I16" s="44"/>
      <c r="J16" s="44">
        <f>'2021'!CM5</f>
        <v>0</v>
      </c>
      <c r="K16" s="44">
        <f>'2021'!CJ5</f>
        <v>0</v>
      </c>
      <c r="L16" s="44"/>
      <c r="M16" s="44">
        <f t="shared" ref="M16:M61" si="1">G16-J16-K16-N16</f>
        <v>0</v>
      </c>
      <c r="N16" s="44">
        <f>'2021'!CO5</f>
        <v>0</v>
      </c>
      <c r="O16" s="44">
        <f>'Добыча 2021'!I15</f>
        <v>0</v>
      </c>
      <c r="P16" s="44"/>
      <c r="Q16" s="44"/>
      <c r="R16" s="44"/>
      <c r="S16" s="44">
        <f>'Добыча 2021'!K15</f>
        <v>0</v>
      </c>
      <c r="T16" s="44">
        <f>'Добыча 2021'!J15</f>
        <v>0</v>
      </c>
      <c r="U16" s="44">
        <f t="shared" ref="U16:U70" si="2">IF(G16=0,0,O16/G16*100)</f>
        <v>0</v>
      </c>
      <c r="V16" s="94">
        <f>'2022'!CE5</f>
        <v>1.2899999999999956</v>
      </c>
      <c r="W16" s="44">
        <f t="shared" ref="W16:W79" si="3">IF(V16&gt;1,V16/E16*100,0)</f>
        <v>2.9999999999999898</v>
      </c>
      <c r="X16" s="44">
        <f>'2022'!CG5</f>
        <v>1</v>
      </c>
      <c r="Y16" s="94">
        <f t="shared" ref="Y16:Y79" si="4">IF(X16&gt;0,X16/E16*100,0)</f>
        <v>2.3255813953488373</v>
      </c>
      <c r="Z16" s="44"/>
      <c r="AA16" s="44">
        <f>'2022'!CM5</f>
        <v>0</v>
      </c>
      <c r="AB16" s="44">
        <f>'2022'!CJ5</f>
        <v>0</v>
      </c>
      <c r="AC16" s="44"/>
      <c r="AD16" s="44"/>
      <c r="AE16" s="95">
        <f>'2022'!CO5</f>
        <v>0</v>
      </c>
      <c r="AF16" s="82" t="str">
        <f t="shared" ref="AF16:AF79" si="5">IF(C16&gt;0,IF(AND(C16&lt;7,F16&lt;5),IF(COUNTIF(Z16:AE16,"&gt;0")&gt;0,"Ошибка!",""),""),"")</f>
        <v/>
      </c>
      <c r="AG16" s="91"/>
      <c r="AH16" s="92">
        <f t="shared" ref="AH16:AH79" si="6">IF(AND(ISNUMBER(--C16),C16&gt;0),E16/C16,"")</f>
        <v>0.64146552495748421</v>
      </c>
      <c r="AI16" s="92" t="e">
        <f t="shared" ref="AI16:AI79" ca="1" si="7">IF(AND(ISNUMBER(--E16),ISNUMBER(--AJ16)),ЧАСТНОЕ(E16*AJ16,100),"")</f>
        <v>#NAME?</v>
      </c>
      <c r="AJ16" s="72">
        <f t="shared" ref="AJ16:AJ79" si="8">IF(AND(ISNUMBER(--C16),C16&gt;0),IF(F16&lt;=8,IF(F16&lt;=1,3,IF(F16&lt;=2,5,IF(F16&lt;=4,7,IF(F16&lt;=6,8,IF(F16&lt;=8,10,0))))),IF(F16&lt;=10,12,IF(F16&lt;=12,15,IF(F16&lt;=15,20,IF(F16&lt;=20,25,30))))),"")</f>
        <v>3</v>
      </c>
      <c r="AK16" s="72" t="str">
        <f t="shared" ref="AK16:AK79" si="9">IF(AJ16&lt;Y16,"Норматив превышен","")</f>
        <v/>
      </c>
      <c r="AL16" s="72" t="e">
        <f t="shared" ref="AL16:AL79" ca="1" si="10">IF(ISNUMBER(X16),IF(X16&gt;0,MAX(ЧАСТНОЕ(X16*20,100),1),0),"")</f>
        <v>#NAME?</v>
      </c>
      <c r="AM16" s="72">
        <f t="shared" ref="AM16:AM79" si="11">IF(ISNUMBER(X16),X16,"")</f>
        <v>1</v>
      </c>
      <c r="AN16" s="34" t="e">
        <f t="shared" ref="AN16:AN79" ca="1" si="12">IF(ISNUMBER(AE16),IF(AND(AM16&gt;=AE16,AL16&lt;=AE16),"","Вне норматива или не ОДОУ"),"")</f>
        <v>#NAME?</v>
      </c>
      <c r="AO16" s="34" t="str">
        <f t="shared" ref="AO16:AO79" si="13">IF(ISNUMBER(X16),IF(SUM(Z16:AE16)&lt;&gt;X16,"Сумма не совпадает или не ОДОУ",""),"")</f>
        <v>Сумма не совпадает или не ОДОУ</v>
      </c>
      <c r="AP16" s="34" t="str">
        <f t="shared" ref="AP16:AP79" si="14">IF(AND(ISNUMBER(AA16),AA16&gt;0),IF(AA16&lt;=(X16*0.149999999999999),"","Изъятие более 15% !"),"")</f>
        <v/>
      </c>
    </row>
    <row r="17" spans="1:42" ht="36.75" customHeight="1" x14ac:dyDescent="0.25">
      <c r="A17" s="34">
        <v>2</v>
      </c>
      <c r="B17" s="45" t="s">
        <v>25</v>
      </c>
      <c r="C17" s="92">
        <f>'2022'!B6</f>
        <v>10.308</v>
      </c>
      <c r="D17" s="93">
        <f>'2022'!BV6</f>
        <v>7</v>
      </c>
      <c r="E17" s="93">
        <f>'2022'!BW6</f>
        <v>17</v>
      </c>
      <c r="F17" s="92">
        <f>'2022'!BZ6</f>
        <v>1.6492045013581684</v>
      </c>
      <c r="G17" s="44">
        <f>'2021'!CG6</f>
        <v>0</v>
      </c>
      <c r="H17" s="94">
        <f t="shared" si="0"/>
        <v>0</v>
      </c>
      <c r="I17" s="44"/>
      <c r="J17" s="44">
        <f>'2021'!CM6</f>
        <v>0</v>
      </c>
      <c r="K17" s="44">
        <f>'2021'!CJ6</f>
        <v>0</v>
      </c>
      <c r="L17" s="44"/>
      <c r="M17" s="44">
        <f t="shared" si="1"/>
        <v>0</v>
      </c>
      <c r="N17" s="44">
        <f>'2021'!CO6</f>
        <v>0</v>
      </c>
      <c r="O17" s="44">
        <f>'Добыча 2021'!I16</f>
        <v>0</v>
      </c>
      <c r="P17" s="44"/>
      <c r="Q17" s="44"/>
      <c r="R17" s="44"/>
      <c r="S17" s="44">
        <f>'Добыча 2021'!K16</f>
        <v>0</v>
      </c>
      <c r="T17" s="44">
        <f>'Добыча 2021'!J16</f>
        <v>0</v>
      </c>
      <c r="U17" s="44">
        <f t="shared" si="2"/>
        <v>0</v>
      </c>
      <c r="V17" s="94">
        <f>'2022'!CE6</f>
        <v>0.85000000000000009</v>
      </c>
      <c r="W17" s="44">
        <f t="shared" si="3"/>
        <v>0</v>
      </c>
      <c r="X17" s="44">
        <f>'2022'!CG6</f>
        <v>0</v>
      </c>
      <c r="Y17" s="94">
        <f t="shared" si="4"/>
        <v>0</v>
      </c>
      <c r="Z17" s="44"/>
      <c r="AA17" s="44">
        <f>'2022'!CM6</f>
        <v>0</v>
      </c>
      <c r="AB17" s="44">
        <f>'2022'!CJ6</f>
        <v>0</v>
      </c>
      <c r="AC17" s="44"/>
      <c r="AD17" s="44">
        <f>X17-AA17-AB17-AE17</f>
        <v>0</v>
      </c>
      <c r="AE17" s="95">
        <f>'2022'!CO6</f>
        <v>0</v>
      </c>
      <c r="AF17" s="82" t="str">
        <f t="shared" si="5"/>
        <v/>
      </c>
      <c r="AG17" s="91"/>
      <c r="AH17" s="92">
        <f t="shared" si="6"/>
        <v>1.6492045013581684</v>
      </c>
      <c r="AI17" s="92" t="e">
        <f t="shared" ca="1" si="7"/>
        <v>#NAME?</v>
      </c>
      <c r="AJ17" s="72">
        <f t="shared" si="8"/>
        <v>5</v>
      </c>
      <c r="AK17" s="72" t="str">
        <f t="shared" si="9"/>
        <v/>
      </c>
      <c r="AL17" s="72">
        <f t="shared" si="10"/>
        <v>0</v>
      </c>
      <c r="AM17" s="72">
        <f t="shared" si="11"/>
        <v>0</v>
      </c>
      <c r="AN17" s="34" t="str">
        <f t="shared" si="12"/>
        <v/>
      </c>
      <c r="AO17" s="34" t="str">
        <f t="shared" si="13"/>
        <v/>
      </c>
      <c r="AP17" s="34" t="str">
        <f t="shared" si="14"/>
        <v/>
      </c>
    </row>
    <row r="18" spans="1:42" ht="17.25" customHeight="1" x14ac:dyDescent="0.25">
      <c r="A18" s="72"/>
      <c r="B18" s="46" t="s">
        <v>26</v>
      </c>
      <c r="C18" s="96"/>
      <c r="D18" s="97"/>
      <c r="E18" s="97"/>
      <c r="F18" s="98"/>
      <c r="G18" s="56"/>
      <c r="H18" s="94"/>
      <c r="I18" s="47"/>
      <c r="J18" s="56"/>
      <c r="K18" s="56"/>
      <c r="L18" s="99"/>
      <c r="M18" s="44"/>
      <c r="N18" s="56"/>
      <c r="O18" s="47"/>
      <c r="P18" s="47"/>
      <c r="Q18" s="47"/>
      <c r="R18" s="47"/>
      <c r="S18" s="47"/>
      <c r="T18" s="47"/>
      <c r="U18" s="44"/>
      <c r="V18" s="100"/>
      <c r="W18" s="44"/>
      <c r="X18" s="47"/>
      <c r="Y18" s="94"/>
      <c r="Z18" s="47"/>
      <c r="AA18" s="47"/>
      <c r="AB18" s="47"/>
      <c r="AC18" s="47"/>
      <c r="AD18" s="44"/>
      <c r="AE18" s="47"/>
      <c r="AF18" s="82" t="str">
        <f t="shared" si="5"/>
        <v/>
      </c>
      <c r="AG18" s="91"/>
      <c r="AH18" s="92" t="str">
        <f t="shared" si="6"/>
        <v/>
      </c>
      <c r="AI18" s="92" t="str">
        <f t="shared" si="7"/>
        <v/>
      </c>
      <c r="AJ18" s="72" t="str">
        <f t="shared" si="8"/>
        <v/>
      </c>
      <c r="AK18" s="72" t="str">
        <f t="shared" si="9"/>
        <v/>
      </c>
      <c r="AL18" s="72" t="str">
        <f t="shared" si="10"/>
        <v/>
      </c>
      <c r="AM18" s="72" t="str">
        <f t="shared" si="11"/>
        <v/>
      </c>
      <c r="AN18" s="34" t="str">
        <f t="shared" si="12"/>
        <v/>
      </c>
      <c r="AO18" s="34" t="str">
        <f t="shared" si="13"/>
        <v/>
      </c>
      <c r="AP18" s="34" t="str">
        <f t="shared" si="14"/>
        <v/>
      </c>
    </row>
    <row r="19" spans="1:42" ht="54.75" customHeight="1" x14ac:dyDescent="0.25">
      <c r="A19" s="34">
        <v>3</v>
      </c>
      <c r="B19" s="48" t="s">
        <v>285</v>
      </c>
      <c r="C19" s="92">
        <f>'2022'!B8</f>
        <v>397.6</v>
      </c>
      <c r="D19" s="93">
        <f>'2022'!BV8</f>
        <v>597</v>
      </c>
      <c r="E19" s="93">
        <f>'2022'!BW8</f>
        <v>595</v>
      </c>
      <c r="F19" s="92">
        <f>'2022'!BZ8</f>
        <v>1.4964788732394365</v>
      </c>
      <c r="G19" s="44">
        <f>'2021'!CG8</f>
        <v>29</v>
      </c>
      <c r="H19" s="94">
        <f t="shared" si="0"/>
        <v>4.857621440536013</v>
      </c>
      <c r="I19" s="44"/>
      <c r="J19" s="44">
        <f>'2021'!CM8</f>
        <v>0</v>
      </c>
      <c r="K19" s="44">
        <f>'2021'!CJ8</f>
        <v>0</v>
      </c>
      <c r="L19" s="44"/>
      <c r="M19" s="44">
        <f t="shared" si="1"/>
        <v>29</v>
      </c>
      <c r="N19" s="44">
        <f>'2021'!CO8</f>
        <v>0</v>
      </c>
      <c r="O19" s="44">
        <f>'Добыча 2021'!I18</f>
        <v>15</v>
      </c>
      <c r="P19" s="44"/>
      <c r="Q19" s="44"/>
      <c r="R19" s="44"/>
      <c r="S19" s="44">
        <f>'Добыча 2021'!K18</f>
        <v>12</v>
      </c>
      <c r="T19" s="44">
        <f>'Добыча 2021'!J18</f>
        <v>3</v>
      </c>
      <c r="U19" s="44">
        <f t="shared" si="2"/>
        <v>51.724137931034484</v>
      </c>
      <c r="V19" s="94">
        <f>'2022'!CE8</f>
        <v>29.75</v>
      </c>
      <c r="W19" s="44">
        <f t="shared" si="3"/>
        <v>5</v>
      </c>
      <c r="X19" s="44">
        <f>'2022'!CG8</f>
        <v>29</v>
      </c>
      <c r="Y19" s="94">
        <f t="shared" si="4"/>
        <v>4.8739495798319332</v>
      </c>
      <c r="Z19" s="44"/>
      <c r="AA19" s="44">
        <f>'2022'!CM8</f>
        <v>0</v>
      </c>
      <c r="AB19" s="44">
        <f>'2022'!CJ8</f>
        <v>0</v>
      </c>
      <c r="AC19" s="44"/>
      <c r="AD19" s="44"/>
      <c r="AE19" s="95">
        <f>'2022'!CO8</f>
        <v>0</v>
      </c>
      <c r="AF19" s="82" t="str">
        <f t="shared" si="5"/>
        <v/>
      </c>
      <c r="AG19" s="91"/>
      <c r="AH19" s="92">
        <f t="shared" si="6"/>
        <v>1.4964788732394365</v>
      </c>
      <c r="AI19" s="92" t="e">
        <f t="shared" ca="1" si="7"/>
        <v>#NAME?</v>
      </c>
      <c r="AJ19" s="72">
        <f t="shared" si="8"/>
        <v>5</v>
      </c>
      <c r="AK19" s="72" t="str">
        <f t="shared" si="9"/>
        <v/>
      </c>
      <c r="AL19" s="72" t="e">
        <f t="shared" ca="1" si="10"/>
        <v>#NAME?</v>
      </c>
      <c r="AM19" s="72">
        <f t="shared" si="11"/>
        <v>29</v>
      </c>
      <c r="AN19" s="34" t="e">
        <f t="shared" ca="1" si="12"/>
        <v>#NAME?</v>
      </c>
      <c r="AO19" s="34" t="str">
        <f t="shared" si="13"/>
        <v>Сумма не совпадает или не ОДОУ</v>
      </c>
      <c r="AP19" s="34" t="str">
        <f t="shared" si="14"/>
        <v/>
      </c>
    </row>
    <row r="20" spans="1:42" ht="36.75" customHeight="1" x14ac:dyDescent="0.25">
      <c r="A20" s="34">
        <v>4</v>
      </c>
      <c r="B20" s="48" t="s">
        <v>28</v>
      </c>
      <c r="C20" s="92">
        <f>'2022'!B9</f>
        <v>236.4</v>
      </c>
      <c r="D20" s="93">
        <f>'2022'!BV9</f>
        <v>237</v>
      </c>
      <c r="E20" s="93">
        <f>'2022'!BW9</f>
        <v>243</v>
      </c>
      <c r="F20" s="92">
        <f>'2022'!BZ9</f>
        <v>1.0279187817258884</v>
      </c>
      <c r="G20" s="44">
        <f>'2021'!CG9</f>
        <v>7</v>
      </c>
      <c r="H20" s="94">
        <f t="shared" si="0"/>
        <v>2.9535864978902953</v>
      </c>
      <c r="I20" s="44"/>
      <c r="J20" s="44">
        <f>'2021'!CM9</f>
        <v>0</v>
      </c>
      <c r="K20" s="44">
        <f>'2021'!CJ9</f>
        <v>1</v>
      </c>
      <c r="L20" s="44"/>
      <c r="M20" s="44">
        <f t="shared" si="1"/>
        <v>4</v>
      </c>
      <c r="N20" s="44">
        <f>'2021'!CO9</f>
        <v>2</v>
      </c>
      <c r="O20" s="44">
        <f>'Добыча 2021'!I19</f>
        <v>3</v>
      </c>
      <c r="P20" s="44"/>
      <c r="Q20" s="44"/>
      <c r="R20" s="44"/>
      <c r="S20" s="44">
        <f>'Добыча 2021'!K19</f>
        <v>2</v>
      </c>
      <c r="T20" s="44">
        <f>'Добыча 2021'!J19</f>
        <v>1</v>
      </c>
      <c r="U20" s="44">
        <f t="shared" si="2"/>
        <v>42.857142857142854</v>
      </c>
      <c r="V20" s="94">
        <f>'2022'!CE9</f>
        <v>12.15</v>
      </c>
      <c r="W20" s="44">
        <f t="shared" si="3"/>
        <v>5</v>
      </c>
      <c r="X20" s="44">
        <f>'2022'!CG9</f>
        <v>12</v>
      </c>
      <c r="Y20" s="94">
        <f t="shared" si="4"/>
        <v>4.9382716049382713</v>
      </c>
      <c r="Z20" s="44"/>
      <c r="AA20" s="44">
        <f>'2022'!CM9</f>
        <v>1</v>
      </c>
      <c r="AB20" s="44">
        <f>'2022'!CJ9</f>
        <v>0</v>
      </c>
      <c r="AC20" s="44"/>
      <c r="AD20" s="44">
        <f>X20-AA20-AB20-AE20</f>
        <v>7</v>
      </c>
      <c r="AE20" s="95">
        <f>'2022'!CO9</f>
        <v>4</v>
      </c>
      <c r="AF20" s="82" t="str">
        <f t="shared" si="5"/>
        <v/>
      </c>
      <c r="AG20" s="91"/>
      <c r="AH20" s="92">
        <f t="shared" si="6"/>
        <v>1.0279187817258884</v>
      </c>
      <c r="AI20" s="92" t="e">
        <f t="shared" ca="1" si="7"/>
        <v>#NAME?</v>
      </c>
      <c r="AJ20" s="72">
        <f t="shared" si="8"/>
        <v>5</v>
      </c>
      <c r="AK20" s="72" t="str">
        <f t="shared" si="9"/>
        <v/>
      </c>
      <c r="AL20" s="72" t="e">
        <f t="shared" ca="1" si="10"/>
        <v>#NAME?</v>
      </c>
      <c r="AM20" s="72">
        <f t="shared" si="11"/>
        <v>12</v>
      </c>
      <c r="AN20" s="34" t="e">
        <f t="shared" ca="1" si="12"/>
        <v>#NAME?</v>
      </c>
      <c r="AO20" s="34" t="str">
        <f t="shared" si="13"/>
        <v/>
      </c>
      <c r="AP20" s="34" t="str">
        <f t="shared" si="14"/>
        <v/>
      </c>
    </row>
    <row r="21" spans="1:42" ht="17.25" customHeight="1" x14ac:dyDescent="0.25">
      <c r="A21" s="72"/>
      <c r="B21" s="46" t="s">
        <v>46</v>
      </c>
      <c r="C21" s="96"/>
      <c r="D21" s="97"/>
      <c r="E21" s="97"/>
      <c r="F21" s="101"/>
      <c r="G21" s="56"/>
      <c r="H21" s="94"/>
      <c r="I21" s="47"/>
      <c r="J21" s="56"/>
      <c r="K21" s="56"/>
      <c r="L21" s="99"/>
      <c r="M21" s="44"/>
      <c r="N21" s="56"/>
      <c r="O21" s="47"/>
      <c r="P21" s="47"/>
      <c r="Q21" s="47"/>
      <c r="R21" s="47"/>
      <c r="S21" s="47"/>
      <c r="T21" s="47"/>
      <c r="U21" s="44"/>
      <c r="V21" s="100"/>
      <c r="W21" s="44"/>
      <c r="X21" s="47"/>
      <c r="Y21" s="94"/>
      <c r="Z21" s="47"/>
      <c r="AA21" s="47"/>
      <c r="AB21" s="47"/>
      <c r="AC21" s="47"/>
      <c r="AD21" s="44"/>
      <c r="AE21" s="47"/>
      <c r="AF21" s="82" t="str">
        <f t="shared" si="5"/>
        <v/>
      </c>
      <c r="AG21" s="91"/>
      <c r="AH21" s="92" t="str">
        <f t="shared" si="6"/>
        <v/>
      </c>
      <c r="AI21" s="92" t="str">
        <f t="shared" si="7"/>
        <v/>
      </c>
      <c r="AJ21" s="72" t="str">
        <f t="shared" si="8"/>
        <v/>
      </c>
      <c r="AK21" s="72" t="str">
        <f t="shared" si="9"/>
        <v/>
      </c>
      <c r="AL21" s="72" t="str">
        <f t="shared" si="10"/>
        <v/>
      </c>
      <c r="AM21" s="72" t="str">
        <f t="shared" si="11"/>
        <v/>
      </c>
      <c r="AN21" s="34" t="str">
        <f t="shared" si="12"/>
        <v/>
      </c>
      <c r="AO21" s="34" t="str">
        <f t="shared" si="13"/>
        <v/>
      </c>
      <c r="AP21" s="34" t="str">
        <f t="shared" si="14"/>
        <v/>
      </c>
    </row>
    <row r="22" spans="1:42" ht="126" x14ac:dyDescent="0.25">
      <c r="A22" s="34">
        <v>5</v>
      </c>
      <c r="B22" s="48" t="s">
        <v>286</v>
      </c>
      <c r="C22" s="92">
        <f>'2022'!B11</f>
        <v>225.4</v>
      </c>
      <c r="D22" s="93">
        <f>'2022'!BV11</f>
        <v>340</v>
      </c>
      <c r="E22" s="93">
        <f>'2022'!BW11</f>
        <v>403</v>
      </c>
      <c r="F22" s="92">
        <f>'2022'!BZ11</f>
        <v>1.7879325643300799</v>
      </c>
      <c r="G22" s="44">
        <f>'2021'!CG11</f>
        <v>17</v>
      </c>
      <c r="H22" s="94">
        <f t="shared" si="0"/>
        <v>5</v>
      </c>
      <c r="I22" s="44"/>
      <c r="J22" s="44">
        <f>'2021'!CM11</f>
        <v>0</v>
      </c>
      <c r="K22" s="44">
        <f>'2021'!CJ11</f>
        <v>0</v>
      </c>
      <c r="L22" s="44"/>
      <c r="M22" s="44">
        <f t="shared" si="1"/>
        <v>17</v>
      </c>
      <c r="N22" s="44">
        <f>'2021'!CO11</f>
        <v>0</v>
      </c>
      <c r="O22" s="44">
        <f>'Добыча 2021'!I21</f>
        <v>11</v>
      </c>
      <c r="P22" s="44"/>
      <c r="Q22" s="44"/>
      <c r="R22" s="44"/>
      <c r="S22" s="44">
        <f>'Добыча 2021'!K21</f>
        <v>9</v>
      </c>
      <c r="T22" s="44">
        <f>'Добыча 2021'!J21</f>
        <v>2</v>
      </c>
      <c r="U22" s="44">
        <f t="shared" si="2"/>
        <v>64.705882352941174</v>
      </c>
      <c r="V22" s="94">
        <f>'2022'!CE11</f>
        <v>20.150000000000002</v>
      </c>
      <c r="W22" s="44">
        <f t="shared" si="3"/>
        <v>5</v>
      </c>
      <c r="X22" s="44">
        <f>'2022'!CG11</f>
        <v>20</v>
      </c>
      <c r="Y22" s="94">
        <f t="shared" si="4"/>
        <v>4.9627791563275441</v>
      </c>
      <c r="Z22" s="44"/>
      <c r="AA22" s="44">
        <f>'2022'!CM11</f>
        <v>0</v>
      </c>
      <c r="AB22" s="44">
        <f>'2022'!CJ11</f>
        <v>0</v>
      </c>
      <c r="AC22" s="44"/>
      <c r="AD22" s="44"/>
      <c r="AE22" s="95">
        <f>'2022'!CO11</f>
        <v>0</v>
      </c>
      <c r="AF22" s="82" t="str">
        <f t="shared" si="5"/>
        <v/>
      </c>
      <c r="AG22" s="91"/>
      <c r="AH22" s="92">
        <f t="shared" si="6"/>
        <v>1.7879325643300799</v>
      </c>
      <c r="AI22" s="92" t="e">
        <f t="shared" ca="1" si="7"/>
        <v>#NAME?</v>
      </c>
      <c r="AJ22" s="72">
        <f t="shared" si="8"/>
        <v>5</v>
      </c>
      <c r="AK22" s="72" t="str">
        <f t="shared" si="9"/>
        <v/>
      </c>
      <c r="AL22" s="72" t="e">
        <f t="shared" ca="1" si="10"/>
        <v>#NAME?</v>
      </c>
      <c r="AM22" s="72">
        <f t="shared" si="11"/>
        <v>20</v>
      </c>
      <c r="AN22" s="34" t="e">
        <f t="shared" ca="1" si="12"/>
        <v>#NAME?</v>
      </c>
      <c r="AO22" s="34" t="str">
        <f t="shared" si="13"/>
        <v>Сумма не совпадает или не ОДОУ</v>
      </c>
      <c r="AP22" s="34" t="str">
        <f t="shared" si="14"/>
        <v/>
      </c>
    </row>
    <row r="23" spans="1:42" ht="126" x14ac:dyDescent="0.25">
      <c r="A23" s="34">
        <v>6</v>
      </c>
      <c r="B23" s="48" t="s">
        <v>48</v>
      </c>
      <c r="C23" s="92">
        <f>'2022'!B12</f>
        <v>358.7</v>
      </c>
      <c r="D23" s="93">
        <f>'2022'!BV12</f>
        <v>541</v>
      </c>
      <c r="E23" s="93">
        <f>'2022'!BW12</f>
        <v>644</v>
      </c>
      <c r="F23" s="92">
        <f>'2022'!BZ12</f>
        <v>1.7953721773069418</v>
      </c>
      <c r="G23" s="44">
        <f>'2021'!CG12</f>
        <v>27</v>
      </c>
      <c r="H23" s="94">
        <f t="shared" si="0"/>
        <v>4.9907578558225509</v>
      </c>
      <c r="I23" s="44"/>
      <c r="J23" s="44">
        <f>'2021'!CM12</f>
        <v>0</v>
      </c>
      <c r="K23" s="44">
        <f>'2021'!CJ12</f>
        <v>0</v>
      </c>
      <c r="L23" s="44"/>
      <c r="M23" s="44">
        <f t="shared" si="1"/>
        <v>27</v>
      </c>
      <c r="N23" s="44">
        <f>'2021'!CO12</f>
        <v>0</v>
      </c>
      <c r="O23" s="44">
        <f>'Добыча 2021'!I22</f>
        <v>10</v>
      </c>
      <c r="P23" s="44"/>
      <c r="Q23" s="44"/>
      <c r="R23" s="44"/>
      <c r="S23" s="44">
        <f>'Добыча 2021'!K22</f>
        <v>8</v>
      </c>
      <c r="T23" s="44">
        <f>'Добыча 2021'!J22</f>
        <v>2</v>
      </c>
      <c r="U23" s="44">
        <f t="shared" si="2"/>
        <v>37.037037037037038</v>
      </c>
      <c r="V23" s="94">
        <f>'2022'!CE12</f>
        <v>32.200000000000003</v>
      </c>
      <c r="W23" s="44">
        <f t="shared" si="3"/>
        <v>5</v>
      </c>
      <c r="X23" s="44">
        <f>'2022'!CG12</f>
        <v>32</v>
      </c>
      <c r="Y23" s="94">
        <f t="shared" si="4"/>
        <v>4.9689440993788816</v>
      </c>
      <c r="Z23" s="44"/>
      <c r="AA23" s="44">
        <f>'2022'!CM12</f>
        <v>0</v>
      </c>
      <c r="AB23" s="44">
        <f>'2022'!CJ12</f>
        <v>0</v>
      </c>
      <c r="AC23" s="44"/>
      <c r="AD23" s="44"/>
      <c r="AE23" s="95">
        <f>'2022'!CO12</f>
        <v>0</v>
      </c>
      <c r="AF23" s="82" t="str">
        <f t="shared" si="5"/>
        <v/>
      </c>
      <c r="AG23" s="91"/>
      <c r="AH23" s="92">
        <f t="shared" si="6"/>
        <v>1.7953721773069418</v>
      </c>
      <c r="AI23" s="92" t="e">
        <f t="shared" ca="1" si="7"/>
        <v>#NAME?</v>
      </c>
      <c r="AJ23" s="72">
        <f t="shared" si="8"/>
        <v>5</v>
      </c>
      <c r="AK23" s="72" t="str">
        <f t="shared" si="9"/>
        <v/>
      </c>
      <c r="AL23" s="72" t="e">
        <f t="shared" ca="1" si="10"/>
        <v>#NAME?</v>
      </c>
      <c r="AM23" s="72">
        <f t="shared" si="11"/>
        <v>32</v>
      </c>
      <c r="AN23" s="34" t="e">
        <f t="shared" ca="1" si="12"/>
        <v>#NAME?</v>
      </c>
      <c r="AO23" s="34" t="str">
        <f t="shared" si="13"/>
        <v>Сумма не совпадает или не ОДОУ</v>
      </c>
      <c r="AP23" s="34" t="str">
        <f t="shared" si="14"/>
        <v/>
      </c>
    </row>
    <row r="24" spans="1:42" ht="126" x14ac:dyDescent="0.25">
      <c r="A24" s="34">
        <v>7</v>
      </c>
      <c r="B24" s="102" t="s">
        <v>50</v>
      </c>
      <c r="C24" s="92">
        <f>'2022'!B13</f>
        <v>57.56</v>
      </c>
      <c r="D24" s="93">
        <f>'2022'!BV13</f>
        <v>102</v>
      </c>
      <c r="E24" s="93">
        <f>'2022'!BW13</f>
        <v>120</v>
      </c>
      <c r="F24" s="92">
        <f>'2022'!BZ13</f>
        <v>2.0847810979847115</v>
      </c>
      <c r="G24" s="44">
        <f>'2021'!CG13</f>
        <v>5</v>
      </c>
      <c r="H24" s="94">
        <f t="shared" si="0"/>
        <v>4.9019607843137258</v>
      </c>
      <c r="I24" s="44"/>
      <c r="J24" s="44">
        <f>'2021'!CM13</f>
        <v>0</v>
      </c>
      <c r="K24" s="44">
        <f>'2021'!CJ13</f>
        <v>0</v>
      </c>
      <c r="L24" s="44"/>
      <c r="M24" s="44">
        <f t="shared" si="1"/>
        <v>5</v>
      </c>
      <c r="N24" s="44">
        <f>'2021'!CO13</f>
        <v>0</v>
      </c>
      <c r="O24" s="44">
        <f>'Добыча 2021'!I23</f>
        <v>5</v>
      </c>
      <c r="P24" s="44"/>
      <c r="Q24" s="44"/>
      <c r="R24" s="44"/>
      <c r="S24" s="44">
        <f>'Добыча 2021'!K23</f>
        <v>4</v>
      </c>
      <c r="T24" s="44">
        <f>'Добыча 2021'!J23</f>
        <v>1</v>
      </c>
      <c r="U24" s="44">
        <f t="shared" si="2"/>
        <v>100</v>
      </c>
      <c r="V24" s="94">
        <f>'2022'!CE13</f>
        <v>8.4</v>
      </c>
      <c r="W24" s="44">
        <f t="shared" si="3"/>
        <v>7.0000000000000009</v>
      </c>
      <c r="X24" s="44">
        <f>'2022'!CG13</f>
        <v>8</v>
      </c>
      <c r="Y24" s="94">
        <f t="shared" si="4"/>
        <v>6.666666666666667</v>
      </c>
      <c r="Z24" s="44"/>
      <c r="AA24" s="44">
        <f>'2022'!CM13</f>
        <v>0</v>
      </c>
      <c r="AB24" s="44">
        <f>'2022'!CJ13</f>
        <v>0</v>
      </c>
      <c r="AC24" s="44"/>
      <c r="AD24" s="44"/>
      <c r="AE24" s="95">
        <f>'2022'!CO13</f>
        <v>0</v>
      </c>
      <c r="AF24" s="82" t="str">
        <f t="shared" si="5"/>
        <v/>
      </c>
      <c r="AG24" s="91"/>
      <c r="AH24" s="92">
        <f t="shared" si="6"/>
        <v>2.0847810979847115</v>
      </c>
      <c r="AI24" s="92" t="e">
        <f t="shared" ca="1" si="7"/>
        <v>#NAME?</v>
      </c>
      <c r="AJ24" s="72">
        <f t="shared" si="8"/>
        <v>7</v>
      </c>
      <c r="AK24" s="72" t="str">
        <f t="shared" si="9"/>
        <v/>
      </c>
      <c r="AL24" s="72" t="e">
        <f t="shared" ca="1" si="10"/>
        <v>#NAME?</v>
      </c>
      <c r="AM24" s="72">
        <f t="shared" si="11"/>
        <v>8</v>
      </c>
      <c r="AN24" s="34" t="e">
        <f t="shared" ca="1" si="12"/>
        <v>#NAME?</v>
      </c>
      <c r="AO24" s="34" t="str">
        <f t="shared" si="13"/>
        <v>Сумма не совпадает или не ОДОУ</v>
      </c>
      <c r="AP24" s="34" t="str">
        <f t="shared" si="14"/>
        <v/>
      </c>
    </row>
    <row r="25" spans="1:42" ht="126" x14ac:dyDescent="0.25">
      <c r="A25" s="34">
        <v>8</v>
      </c>
      <c r="B25" s="102" t="s">
        <v>51</v>
      </c>
      <c r="C25" s="92">
        <f>'2022'!B14</f>
        <v>335.71</v>
      </c>
      <c r="D25" s="93">
        <f>'2022'!BV14</f>
        <v>706</v>
      </c>
      <c r="E25" s="93">
        <f>'2022'!BW14</f>
        <v>772</v>
      </c>
      <c r="F25" s="92">
        <f>'2022'!BZ14</f>
        <v>2.2996038247296777</v>
      </c>
      <c r="G25" s="44">
        <f>'2021'!CG14</f>
        <v>35</v>
      </c>
      <c r="H25" s="94">
        <f t="shared" si="0"/>
        <v>4.9575070821529748</v>
      </c>
      <c r="I25" s="44"/>
      <c r="J25" s="44">
        <f>'2021'!CM14</f>
        <v>0</v>
      </c>
      <c r="K25" s="44">
        <f>'2021'!CJ14</f>
        <v>0</v>
      </c>
      <c r="L25" s="44"/>
      <c r="M25" s="44">
        <f t="shared" si="1"/>
        <v>35</v>
      </c>
      <c r="N25" s="44">
        <f>'2021'!CO14</f>
        <v>0</v>
      </c>
      <c r="O25" s="44">
        <f>'Добыча 2021'!I24</f>
        <v>2</v>
      </c>
      <c r="P25" s="44"/>
      <c r="Q25" s="44"/>
      <c r="R25" s="44"/>
      <c r="S25" s="44">
        <f>'Добыча 2021'!K24</f>
        <v>0</v>
      </c>
      <c r="T25" s="44">
        <f>'Добыча 2021'!J24</f>
        <v>2</v>
      </c>
      <c r="U25" s="44">
        <f t="shared" si="2"/>
        <v>5.7142857142857144</v>
      </c>
      <c r="V25" s="94">
        <f>'2022'!CE14</f>
        <v>54.040000000000006</v>
      </c>
      <c r="W25" s="44">
        <f t="shared" si="3"/>
        <v>7.0000000000000009</v>
      </c>
      <c r="X25" s="44">
        <f>'2022'!CG14</f>
        <v>54</v>
      </c>
      <c r="Y25" s="94">
        <f t="shared" si="4"/>
        <v>6.9948186528497409</v>
      </c>
      <c r="Z25" s="44"/>
      <c r="AA25" s="44">
        <f>'2022'!CM14</f>
        <v>0</v>
      </c>
      <c r="AB25" s="44">
        <f>'2022'!CJ14</f>
        <v>0</v>
      </c>
      <c r="AC25" s="44"/>
      <c r="AD25" s="44"/>
      <c r="AE25" s="95">
        <f>'2022'!CO14</f>
        <v>0</v>
      </c>
      <c r="AF25" s="82" t="str">
        <f t="shared" si="5"/>
        <v/>
      </c>
      <c r="AG25" s="91"/>
      <c r="AH25" s="92">
        <f t="shared" si="6"/>
        <v>2.2996038247296777</v>
      </c>
      <c r="AI25" s="92" t="e">
        <f t="shared" ca="1" si="7"/>
        <v>#NAME?</v>
      </c>
      <c r="AJ25" s="72">
        <f t="shared" si="8"/>
        <v>7</v>
      </c>
      <c r="AK25" s="72" t="str">
        <f t="shared" si="9"/>
        <v/>
      </c>
      <c r="AL25" s="72" t="e">
        <f t="shared" ca="1" si="10"/>
        <v>#NAME?</v>
      </c>
      <c r="AM25" s="72">
        <f t="shared" si="11"/>
        <v>54</v>
      </c>
      <c r="AN25" s="34" t="e">
        <f t="shared" ca="1" si="12"/>
        <v>#NAME?</v>
      </c>
      <c r="AO25" s="34" t="str">
        <f t="shared" si="13"/>
        <v>Сумма не совпадает или не ОДОУ</v>
      </c>
      <c r="AP25" s="34" t="str">
        <f t="shared" si="14"/>
        <v/>
      </c>
    </row>
    <row r="26" spans="1:42" ht="126" x14ac:dyDescent="0.25">
      <c r="A26" s="34">
        <v>9</v>
      </c>
      <c r="B26" s="103" t="s">
        <v>287</v>
      </c>
      <c r="C26" s="92">
        <f>'2022'!B15</f>
        <v>164.08600000000001</v>
      </c>
      <c r="D26" s="93">
        <f>'2022'!BV15</f>
        <v>283</v>
      </c>
      <c r="E26" s="93">
        <f>'2022'!BW15</f>
        <v>285</v>
      </c>
      <c r="F26" s="92">
        <f>'2022'!BZ15</f>
        <v>1.7368940677449629</v>
      </c>
      <c r="G26" s="44">
        <f>'2021'!CG15</f>
        <v>14</v>
      </c>
      <c r="H26" s="94">
        <f t="shared" si="0"/>
        <v>4.946996466431095</v>
      </c>
      <c r="I26" s="44"/>
      <c r="J26" s="44">
        <f>'2021'!CM15</f>
        <v>0</v>
      </c>
      <c r="K26" s="44">
        <f>'2021'!CJ15</f>
        <v>0</v>
      </c>
      <c r="L26" s="44"/>
      <c r="M26" s="44">
        <f t="shared" si="1"/>
        <v>14</v>
      </c>
      <c r="N26" s="44">
        <f>'2021'!CO15</f>
        <v>0</v>
      </c>
      <c r="O26" s="44">
        <f>'Добыча 2021'!I25</f>
        <v>9</v>
      </c>
      <c r="P26" s="44"/>
      <c r="Q26" s="44"/>
      <c r="R26" s="44"/>
      <c r="S26" s="44">
        <f>'Добыча 2021'!K25</f>
        <v>8</v>
      </c>
      <c r="T26" s="44">
        <f>'Добыча 2021'!J25</f>
        <v>1</v>
      </c>
      <c r="U26" s="44">
        <f t="shared" si="2"/>
        <v>64.285714285714292</v>
      </c>
      <c r="V26" s="94">
        <f>'2022'!CE15</f>
        <v>14.25</v>
      </c>
      <c r="W26" s="44">
        <f t="shared" si="3"/>
        <v>5</v>
      </c>
      <c r="X26" s="44">
        <f>'2022'!CG15</f>
        <v>14</v>
      </c>
      <c r="Y26" s="94">
        <f t="shared" si="4"/>
        <v>4.9122807017543861</v>
      </c>
      <c r="Z26" s="44"/>
      <c r="AA26" s="44">
        <f>'2022'!CM15</f>
        <v>0</v>
      </c>
      <c r="AB26" s="44">
        <f>'2022'!CJ15</f>
        <v>0</v>
      </c>
      <c r="AC26" s="44"/>
      <c r="AD26" s="44"/>
      <c r="AE26" s="95">
        <f>'2022'!CO15</f>
        <v>0</v>
      </c>
      <c r="AF26" s="82" t="str">
        <f t="shared" si="5"/>
        <v/>
      </c>
      <c r="AG26" s="91"/>
      <c r="AH26" s="92">
        <f t="shared" si="6"/>
        <v>1.7368940677449629</v>
      </c>
      <c r="AI26" s="92" t="e">
        <f t="shared" ca="1" si="7"/>
        <v>#NAME?</v>
      </c>
      <c r="AJ26" s="72">
        <f t="shared" si="8"/>
        <v>5</v>
      </c>
      <c r="AK26" s="72" t="str">
        <f t="shared" si="9"/>
        <v/>
      </c>
      <c r="AL26" s="72" t="e">
        <f t="shared" ca="1" si="10"/>
        <v>#NAME?</v>
      </c>
      <c r="AM26" s="72">
        <f t="shared" si="11"/>
        <v>14</v>
      </c>
      <c r="AN26" s="34" t="e">
        <f t="shared" ca="1" si="12"/>
        <v>#NAME?</v>
      </c>
      <c r="AO26" s="34" t="str">
        <f t="shared" si="13"/>
        <v>Сумма не совпадает или не ОДОУ</v>
      </c>
      <c r="AP26" s="34" t="str">
        <f t="shared" si="14"/>
        <v/>
      </c>
    </row>
    <row r="27" spans="1:42" ht="126" x14ac:dyDescent="0.25">
      <c r="A27" s="34">
        <v>10</v>
      </c>
      <c r="B27" s="103" t="s">
        <v>288</v>
      </c>
      <c r="C27" s="92">
        <f>'2022'!B16</f>
        <v>371.93</v>
      </c>
      <c r="D27" s="93">
        <f>'2022'!BV16</f>
        <v>437</v>
      </c>
      <c r="E27" s="93">
        <f>'2022'!BW16</f>
        <v>543</v>
      </c>
      <c r="F27" s="92">
        <f>'2022'!BZ16</f>
        <v>1.4599521415320087</v>
      </c>
      <c r="G27" s="44">
        <f>'2021'!CG16</f>
        <v>21</v>
      </c>
      <c r="H27" s="94">
        <f t="shared" si="0"/>
        <v>4.805491990846682</v>
      </c>
      <c r="I27" s="44"/>
      <c r="J27" s="44">
        <f>'2021'!CM16</f>
        <v>0</v>
      </c>
      <c r="K27" s="44">
        <f>'2021'!CJ16</f>
        <v>0</v>
      </c>
      <c r="L27" s="44"/>
      <c r="M27" s="44">
        <f t="shared" si="1"/>
        <v>21</v>
      </c>
      <c r="N27" s="44">
        <f>'2021'!CO16</f>
        <v>0</v>
      </c>
      <c r="O27" s="44">
        <f>'Добыча 2021'!I26</f>
        <v>9</v>
      </c>
      <c r="P27" s="44"/>
      <c r="Q27" s="44"/>
      <c r="R27" s="44"/>
      <c r="S27" s="44">
        <f>'Добыча 2021'!K26</f>
        <v>5</v>
      </c>
      <c r="T27" s="44">
        <f>'Добыча 2021'!J26</f>
        <v>4</v>
      </c>
      <c r="U27" s="44">
        <f t="shared" si="2"/>
        <v>42.857142857142854</v>
      </c>
      <c r="V27" s="94">
        <f>'2022'!CE16</f>
        <v>27.150000000000002</v>
      </c>
      <c r="W27" s="44">
        <f t="shared" si="3"/>
        <v>5</v>
      </c>
      <c r="X27" s="44">
        <f>'2022'!CG16</f>
        <v>27</v>
      </c>
      <c r="Y27" s="94">
        <f t="shared" si="4"/>
        <v>4.972375690607735</v>
      </c>
      <c r="Z27" s="44"/>
      <c r="AA27" s="44">
        <f>'2022'!CM16</f>
        <v>0</v>
      </c>
      <c r="AB27" s="44">
        <f>'2022'!CJ16</f>
        <v>0</v>
      </c>
      <c r="AC27" s="44"/>
      <c r="AD27" s="44"/>
      <c r="AE27" s="95">
        <f>'2022'!CO16</f>
        <v>0</v>
      </c>
      <c r="AF27" s="82" t="str">
        <f t="shared" si="5"/>
        <v/>
      </c>
      <c r="AG27" s="91"/>
      <c r="AH27" s="92">
        <f t="shared" si="6"/>
        <v>1.4599521415320087</v>
      </c>
      <c r="AI27" s="92" t="e">
        <f t="shared" ca="1" si="7"/>
        <v>#NAME?</v>
      </c>
      <c r="AJ27" s="72">
        <f t="shared" si="8"/>
        <v>5</v>
      </c>
      <c r="AK27" s="72" t="str">
        <f t="shared" si="9"/>
        <v/>
      </c>
      <c r="AL27" s="72" t="e">
        <f t="shared" ca="1" si="10"/>
        <v>#NAME?</v>
      </c>
      <c r="AM27" s="72">
        <f t="shared" si="11"/>
        <v>27</v>
      </c>
      <c r="AN27" s="34" t="e">
        <f t="shared" ca="1" si="12"/>
        <v>#NAME?</v>
      </c>
      <c r="AO27" s="34" t="str">
        <f t="shared" si="13"/>
        <v>Сумма не совпадает или не ОДОУ</v>
      </c>
      <c r="AP27" s="34" t="str">
        <f t="shared" si="14"/>
        <v/>
      </c>
    </row>
    <row r="28" spans="1:42" ht="126" x14ac:dyDescent="0.25">
      <c r="A28" s="34">
        <v>11</v>
      </c>
      <c r="B28" s="103" t="s">
        <v>289</v>
      </c>
      <c r="C28" s="92">
        <f>'2022'!B17</f>
        <v>291.029</v>
      </c>
      <c r="D28" s="93">
        <f>'2022'!BV17</f>
        <v>384</v>
      </c>
      <c r="E28" s="93">
        <f>'2022'!BW17</f>
        <v>402</v>
      </c>
      <c r="F28" s="92">
        <f>'2022'!BZ17</f>
        <v>1.3813056430802428</v>
      </c>
      <c r="G28" s="44">
        <f>'2021'!CG17</f>
        <v>19</v>
      </c>
      <c r="H28" s="94">
        <f t="shared" si="0"/>
        <v>4.9479166666666661</v>
      </c>
      <c r="I28" s="44"/>
      <c r="J28" s="44">
        <f>'2021'!CM17</f>
        <v>0</v>
      </c>
      <c r="K28" s="44">
        <f>'2021'!CJ17</f>
        <v>0</v>
      </c>
      <c r="L28" s="44"/>
      <c r="M28" s="44">
        <f t="shared" si="1"/>
        <v>19</v>
      </c>
      <c r="N28" s="44">
        <f>'2021'!CO17</f>
        <v>0</v>
      </c>
      <c r="O28" s="44">
        <f>'Добыча 2021'!I27</f>
        <v>2</v>
      </c>
      <c r="P28" s="44"/>
      <c r="Q28" s="44"/>
      <c r="R28" s="44"/>
      <c r="S28" s="44">
        <f>'Добыча 2021'!K27</f>
        <v>0</v>
      </c>
      <c r="T28" s="44">
        <f>'Добыча 2021'!J27</f>
        <v>2</v>
      </c>
      <c r="U28" s="44">
        <f t="shared" si="2"/>
        <v>10.526315789473683</v>
      </c>
      <c r="V28" s="94">
        <f>'2022'!CE17</f>
        <v>20.100000000000001</v>
      </c>
      <c r="W28" s="44">
        <f t="shared" si="3"/>
        <v>5</v>
      </c>
      <c r="X28" s="44">
        <f>'2022'!CG17</f>
        <v>20</v>
      </c>
      <c r="Y28" s="94">
        <f t="shared" si="4"/>
        <v>4.9751243781094532</v>
      </c>
      <c r="Z28" s="44"/>
      <c r="AA28" s="44">
        <f>'2022'!CM17</f>
        <v>0</v>
      </c>
      <c r="AB28" s="44">
        <f>'2022'!CJ17</f>
        <v>0</v>
      </c>
      <c r="AC28" s="44"/>
      <c r="AD28" s="44"/>
      <c r="AE28" s="95">
        <f>'2022'!CO17</f>
        <v>0</v>
      </c>
      <c r="AF28" s="82" t="str">
        <f t="shared" si="5"/>
        <v/>
      </c>
      <c r="AG28" s="91"/>
      <c r="AH28" s="92">
        <f t="shared" si="6"/>
        <v>1.3813056430802428</v>
      </c>
      <c r="AI28" s="92" t="e">
        <f t="shared" ca="1" si="7"/>
        <v>#NAME?</v>
      </c>
      <c r="AJ28" s="72">
        <f t="shared" si="8"/>
        <v>5</v>
      </c>
      <c r="AK28" s="72" t="str">
        <f t="shared" si="9"/>
        <v/>
      </c>
      <c r="AL28" s="72" t="e">
        <f t="shared" ca="1" si="10"/>
        <v>#NAME?</v>
      </c>
      <c r="AM28" s="72">
        <f t="shared" si="11"/>
        <v>20</v>
      </c>
      <c r="AN28" s="34" t="e">
        <f t="shared" ca="1" si="12"/>
        <v>#NAME?</v>
      </c>
      <c r="AO28" s="34" t="str">
        <f t="shared" si="13"/>
        <v>Сумма не совпадает или не ОДОУ</v>
      </c>
      <c r="AP28" s="34" t="str">
        <f t="shared" si="14"/>
        <v/>
      </c>
    </row>
    <row r="29" spans="1:42" ht="51" customHeight="1" x14ac:dyDescent="0.25">
      <c r="A29" s="34">
        <v>12</v>
      </c>
      <c r="B29" s="103" t="s">
        <v>407</v>
      </c>
      <c r="C29" s="92">
        <f>'2022'!B18</f>
        <v>170.64400000000001</v>
      </c>
      <c r="D29" s="93">
        <f>'2022'!BV18</f>
        <v>263</v>
      </c>
      <c r="E29" s="93">
        <f>'2022'!BW18</f>
        <v>281</v>
      </c>
      <c r="F29" s="92">
        <f>'2022'!BZ18</f>
        <v>1.646703077752514</v>
      </c>
      <c r="G29" s="44">
        <f>'2021'!CG18</f>
        <v>13</v>
      </c>
      <c r="H29" s="94">
        <f t="shared" si="0"/>
        <v>4.9429657794676807</v>
      </c>
      <c r="I29" s="44"/>
      <c r="J29" s="44">
        <f>'2021'!CM18</f>
        <v>0</v>
      </c>
      <c r="K29" s="44">
        <f>'2021'!CJ18</f>
        <v>0</v>
      </c>
      <c r="L29" s="44"/>
      <c r="M29" s="44">
        <f t="shared" si="1"/>
        <v>13</v>
      </c>
      <c r="N29" s="44">
        <f>'2021'!CO18</f>
        <v>0</v>
      </c>
      <c r="O29" s="44">
        <f>'Добыча 2021'!I28</f>
        <v>2</v>
      </c>
      <c r="P29" s="44"/>
      <c r="Q29" s="44"/>
      <c r="R29" s="44"/>
      <c r="S29" s="44">
        <f>'Добыча 2021'!K28</f>
        <v>2</v>
      </c>
      <c r="T29" s="44">
        <f>'Добыча 2021'!J28</f>
        <v>0</v>
      </c>
      <c r="U29" s="44">
        <f t="shared" si="2"/>
        <v>15.384615384615385</v>
      </c>
      <c r="V29" s="94">
        <f>'2022'!CE18</f>
        <v>14.05</v>
      </c>
      <c r="W29" s="44">
        <f t="shared" si="3"/>
        <v>5</v>
      </c>
      <c r="X29" s="44">
        <f>'2022'!CG18</f>
        <v>14</v>
      </c>
      <c r="Y29" s="94">
        <f t="shared" si="4"/>
        <v>4.9822064056939501</v>
      </c>
      <c r="Z29" s="44"/>
      <c r="AA29" s="44">
        <f>'2022'!CM18</f>
        <v>0</v>
      </c>
      <c r="AB29" s="44">
        <f>'2022'!CJ18</f>
        <v>0</v>
      </c>
      <c r="AC29" s="44"/>
      <c r="AD29" s="44"/>
      <c r="AE29" s="95">
        <f>'2022'!CO18</f>
        <v>0</v>
      </c>
      <c r="AF29" s="82" t="str">
        <f t="shared" si="5"/>
        <v/>
      </c>
      <c r="AG29" s="91"/>
      <c r="AH29" s="92">
        <f t="shared" si="6"/>
        <v>1.646703077752514</v>
      </c>
      <c r="AI29" s="92" t="e">
        <f t="shared" ca="1" si="7"/>
        <v>#NAME?</v>
      </c>
      <c r="AJ29" s="72">
        <f t="shared" si="8"/>
        <v>5</v>
      </c>
      <c r="AK29" s="72" t="str">
        <f t="shared" si="9"/>
        <v/>
      </c>
      <c r="AL29" s="72" t="e">
        <f t="shared" ca="1" si="10"/>
        <v>#NAME?</v>
      </c>
      <c r="AM29" s="72">
        <f t="shared" si="11"/>
        <v>14</v>
      </c>
      <c r="AN29" s="34" t="e">
        <f t="shared" ca="1" si="12"/>
        <v>#NAME?</v>
      </c>
      <c r="AO29" s="34" t="str">
        <f t="shared" si="13"/>
        <v>Сумма не совпадает или не ОДОУ</v>
      </c>
      <c r="AP29" s="34" t="str">
        <f t="shared" si="14"/>
        <v/>
      </c>
    </row>
    <row r="30" spans="1:42" ht="30" customHeight="1" x14ac:dyDescent="0.25">
      <c r="A30" s="34">
        <v>13</v>
      </c>
      <c r="B30" s="103" t="s">
        <v>291</v>
      </c>
      <c r="C30" s="92">
        <f>'2022'!B19</f>
        <v>50</v>
      </c>
      <c r="D30" s="93">
        <f>'2022'!BV19</f>
        <v>0</v>
      </c>
      <c r="E30" s="93">
        <f>'2022'!BW19</f>
        <v>25</v>
      </c>
      <c r="F30" s="92">
        <f>'2022'!BZ19</f>
        <v>0.5</v>
      </c>
      <c r="G30" s="44">
        <f>'2021'!CG19</f>
        <v>0</v>
      </c>
      <c r="H30" s="94">
        <f t="shared" si="0"/>
        <v>0</v>
      </c>
      <c r="I30" s="44"/>
      <c r="J30" s="44">
        <f>'2021'!CM19</f>
        <v>0</v>
      </c>
      <c r="K30" s="44">
        <f>'2021'!CJ19</f>
        <v>0</v>
      </c>
      <c r="L30" s="44"/>
      <c r="M30" s="44">
        <f t="shared" si="1"/>
        <v>0</v>
      </c>
      <c r="N30" s="44"/>
      <c r="O30" s="44">
        <f>'Добыча 2021'!I29</f>
        <v>0</v>
      </c>
      <c r="P30" s="44"/>
      <c r="Q30" s="44"/>
      <c r="R30" s="44"/>
      <c r="S30" s="44">
        <f>'Добыча 2021'!K29</f>
        <v>0</v>
      </c>
      <c r="T30" s="44">
        <f>'Добыча 2021'!J29</f>
        <v>0</v>
      </c>
      <c r="U30" s="44">
        <f t="shared" si="2"/>
        <v>0</v>
      </c>
      <c r="V30" s="94">
        <f>'2022'!CE19</f>
        <v>0.74999999999999745</v>
      </c>
      <c r="W30" s="44">
        <f t="shared" si="3"/>
        <v>0</v>
      </c>
      <c r="X30" s="44">
        <f>'2022'!CG19</f>
        <v>0</v>
      </c>
      <c r="Y30" s="94">
        <f t="shared" si="4"/>
        <v>0</v>
      </c>
      <c r="Z30" s="44"/>
      <c r="AA30" s="44">
        <f>'2022'!CM19</f>
        <v>0</v>
      </c>
      <c r="AB30" s="44">
        <f>'2022'!CJ19</f>
        <v>0</v>
      </c>
      <c r="AC30" s="44"/>
      <c r="AD30" s="44"/>
      <c r="AE30" s="95">
        <f>'2022'!CO19</f>
        <v>0</v>
      </c>
      <c r="AF30" s="82" t="str">
        <f t="shared" si="5"/>
        <v/>
      </c>
      <c r="AG30" s="91"/>
      <c r="AH30" s="92">
        <f t="shared" si="6"/>
        <v>0.5</v>
      </c>
      <c r="AI30" s="92" t="e">
        <f t="shared" ca="1" si="7"/>
        <v>#NAME?</v>
      </c>
      <c r="AJ30" s="72">
        <f t="shared" si="8"/>
        <v>3</v>
      </c>
      <c r="AK30" s="72" t="str">
        <f t="shared" si="9"/>
        <v/>
      </c>
      <c r="AL30" s="72">
        <f t="shared" si="10"/>
        <v>0</v>
      </c>
      <c r="AM30" s="72">
        <f t="shared" si="11"/>
        <v>0</v>
      </c>
      <c r="AN30" s="34" t="str">
        <f t="shared" si="12"/>
        <v/>
      </c>
      <c r="AO30" s="34" t="str">
        <f t="shared" si="13"/>
        <v/>
      </c>
      <c r="AP30" s="34" t="str">
        <f t="shared" si="14"/>
        <v/>
      </c>
    </row>
    <row r="31" spans="1:42" ht="50.25" customHeight="1" x14ac:dyDescent="0.25">
      <c r="A31" s="34">
        <v>14</v>
      </c>
      <c r="B31" s="104" t="s">
        <v>408</v>
      </c>
      <c r="C31" s="92">
        <f>'2022'!B20</f>
        <v>434.36</v>
      </c>
      <c r="D31" s="581">
        <f>'2022'!BV20</f>
        <v>708</v>
      </c>
      <c r="E31" s="93">
        <f>'2022'!BW20</f>
        <v>508</v>
      </c>
      <c r="F31" s="92">
        <f>'2022'!BZ20</f>
        <v>1.1695367897596463</v>
      </c>
      <c r="G31" s="583">
        <f>'2021'!CG20</f>
        <v>34</v>
      </c>
      <c r="H31" s="585">
        <f t="shared" si="0"/>
        <v>4.8022598870056497</v>
      </c>
      <c r="I31" s="56"/>
      <c r="J31" s="583">
        <f>'2021'!CM20</f>
        <v>0</v>
      </c>
      <c r="K31" s="583">
        <f>'2021'!CJ20</f>
        <v>5</v>
      </c>
      <c r="L31" s="107"/>
      <c r="M31" s="583">
        <f t="shared" si="1"/>
        <v>22</v>
      </c>
      <c r="N31" s="583">
        <f>'2021'!CO20</f>
        <v>7</v>
      </c>
      <c r="O31" s="583">
        <f>'Добыча 2021'!I30</f>
        <v>12</v>
      </c>
      <c r="P31" s="44"/>
      <c r="Q31" s="44"/>
      <c r="R31" s="44"/>
      <c r="S31" s="583">
        <f>'Добыча 2021'!K30</f>
        <v>11</v>
      </c>
      <c r="T31" s="583">
        <f>'Добыча 2021'!J30</f>
        <v>1</v>
      </c>
      <c r="U31" s="583">
        <f t="shared" si="2"/>
        <v>35.294117647058826</v>
      </c>
      <c r="V31" s="94">
        <f>'2022'!CE20</f>
        <v>25.400000000000002</v>
      </c>
      <c r="W31" s="44">
        <f t="shared" si="3"/>
        <v>5</v>
      </c>
      <c r="X31" s="44">
        <f>'2022'!CG20</f>
        <v>25</v>
      </c>
      <c r="Y31" s="94">
        <f t="shared" si="4"/>
        <v>4.9212598425196852</v>
      </c>
      <c r="Z31" s="44"/>
      <c r="AA31" s="44">
        <f>'2022'!CM20</f>
        <v>2</v>
      </c>
      <c r="AB31" s="44">
        <f>'2022'!CJ20</f>
        <v>1</v>
      </c>
      <c r="AC31" s="44"/>
      <c r="AD31" s="44">
        <f t="shared" ref="AD31:AD39" si="15">X31-AA31-AB31-AE31</f>
        <v>17</v>
      </c>
      <c r="AE31" s="95">
        <f>'2022'!CO20</f>
        <v>5</v>
      </c>
      <c r="AF31" s="82" t="str">
        <f t="shared" si="5"/>
        <v/>
      </c>
      <c r="AG31" s="91"/>
      <c r="AH31" s="92">
        <f t="shared" si="6"/>
        <v>1.1695367897596463</v>
      </c>
      <c r="AI31" s="92" t="e">
        <f t="shared" ca="1" si="7"/>
        <v>#NAME?</v>
      </c>
      <c r="AJ31" s="72">
        <f t="shared" si="8"/>
        <v>5</v>
      </c>
      <c r="AK31" s="72" t="str">
        <f t="shared" si="9"/>
        <v/>
      </c>
      <c r="AL31" s="72" t="e">
        <f t="shared" ca="1" si="10"/>
        <v>#NAME?</v>
      </c>
      <c r="AM31" s="72">
        <f t="shared" si="11"/>
        <v>25</v>
      </c>
      <c r="AN31" s="34" t="e">
        <f t="shared" ca="1" si="12"/>
        <v>#NAME?</v>
      </c>
      <c r="AO31" s="34" t="str">
        <f t="shared" si="13"/>
        <v/>
      </c>
      <c r="AP31" s="34" t="str">
        <f t="shared" si="14"/>
        <v/>
      </c>
    </row>
    <row r="32" spans="1:42" ht="47.25" x14ac:dyDescent="0.25">
      <c r="A32" s="34">
        <v>15</v>
      </c>
      <c r="B32" s="108" t="s">
        <v>409</v>
      </c>
      <c r="C32" s="92">
        <f>'2022'!B21</f>
        <v>182.9</v>
      </c>
      <c r="D32" s="582"/>
      <c r="E32" s="93">
        <f>'2022'!BW21</f>
        <v>223</v>
      </c>
      <c r="F32" s="92">
        <f>'2022'!BZ21</f>
        <v>1.2192454893384364</v>
      </c>
      <c r="G32" s="584"/>
      <c r="H32" s="586"/>
      <c r="I32" s="47"/>
      <c r="J32" s="584"/>
      <c r="K32" s="584"/>
      <c r="L32" s="99"/>
      <c r="M32" s="584"/>
      <c r="N32" s="584"/>
      <c r="O32" s="584"/>
      <c r="P32" s="44"/>
      <c r="Q32" s="44"/>
      <c r="R32" s="44"/>
      <c r="S32" s="584"/>
      <c r="T32" s="584"/>
      <c r="U32" s="584"/>
      <c r="V32" s="94">
        <f>'2022'!CE21</f>
        <v>11.15</v>
      </c>
      <c r="W32" s="44">
        <f t="shared" si="3"/>
        <v>5</v>
      </c>
      <c r="X32" s="44">
        <f>'2022'!CG21</f>
        <v>11</v>
      </c>
      <c r="Y32" s="94">
        <f t="shared" si="4"/>
        <v>4.9327354260089686</v>
      </c>
      <c r="Z32" s="44"/>
      <c r="AA32" s="44">
        <f>'2022'!CM21</f>
        <v>1</v>
      </c>
      <c r="AB32" s="44">
        <f>'2022'!CJ21</f>
        <v>0</v>
      </c>
      <c r="AC32" s="44"/>
      <c r="AD32" s="44">
        <f t="shared" si="15"/>
        <v>7</v>
      </c>
      <c r="AE32" s="95">
        <f>'2022'!CO21</f>
        <v>3</v>
      </c>
      <c r="AF32" s="82" t="str">
        <f t="shared" si="5"/>
        <v/>
      </c>
      <c r="AG32" s="91"/>
      <c r="AH32" s="92">
        <f t="shared" si="6"/>
        <v>1.2192454893384364</v>
      </c>
      <c r="AI32" s="92" t="e">
        <f t="shared" ca="1" si="7"/>
        <v>#NAME?</v>
      </c>
      <c r="AJ32" s="72">
        <f t="shared" si="8"/>
        <v>5</v>
      </c>
      <c r="AK32" s="72" t="str">
        <f t="shared" si="9"/>
        <v/>
      </c>
      <c r="AL32" s="72" t="e">
        <f t="shared" ca="1" si="10"/>
        <v>#NAME?</v>
      </c>
      <c r="AM32" s="72">
        <f t="shared" si="11"/>
        <v>11</v>
      </c>
      <c r="AN32" s="34" t="e">
        <f t="shared" ca="1" si="12"/>
        <v>#NAME?</v>
      </c>
      <c r="AO32" s="34" t="str">
        <f t="shared" si="13"/>
        <v/>
      </c>
      <c r="AP32" s="34" t="str">
        <f t="shared" si="14"/>
        <v/>
      </c>
    </row>
    <row r="33" spans="1:42" ht="18.75" x14ac:dyDescent="0.25">
      <c r="A33" s="34"/>
      <c r="B33" s="46" t="s">
        <v>35</v>
      </c>
      <c r="C33" s="96"/>
      <c r="D33" s="97"/>
      <c r="E33" s="97"/>
      <c r="F33" s="98"/>
      <c r="G33" s="44"/>
      <c r="H33" s="94"/>
      <c r="I33" s="44"/>
      <c r="J33" s="44"/>
      <c r="K33" s="44"/>
      <c r="L33" s="44"/>
      <c r="M33" s="44"/>
      <c r="N33" s="44"/>
      <c r="O33" s="47"/>
      <c r="P33" s="47"/>
      <c r="Q33" s="47"/>
      <c r="R33" s="47"/>
      <c r="S33" s="47"/>
      <c r="T33" s="47"/>
      <c r="U33" s="44"/>
      <c r="V33" s="100"/>
      <c r="W33" s="44"/>
      <c r="X33" s="47"/>
      <c r="Y33" s="94"/>
      <c r="Z33" s="47"/>
      <c r="AA33" s="47"/>
      <c r="AB33" s="47"/>
      <c r="AC33" s="47"/>
      <c r="AD33" s="44"/>
      <c r="AE33" s="47"/>
      <c r="AF33" s="82" t="str">
        <f t="shared" si="5"/>
        <v/>
      </c>
      <c r="AG33" s="91"/>
      <c r="AH33" s="92" t="str">
        <f t="shared" si="6"/>
        <v/>
      </c>
      <c r="AI33" s="92" t="str">
        <f t="shared" si="7"/>
        <v/>
      </c>
      <c r="AJ33" s="72" t="str">
        <f t="shared" si="8"/>
        <v/>
      </c>
      <c r="AK33" s="72" t="str">
        <f t="shared" si="9"/>
        <v/>
      </c>
      <c r="AL33" s="72" t="str">
        <f t="shared" si="10"/>
        <v/>
      </c>
      <c r="AM33" s="72" t="str">
        <f t="shared" si="11"/>
        <v/>
      </c>
      <c r="AN33" s="34" t="str">
        <f t="shared" si="12"/>
        <v/>
      </c>
      <c r="AO33" s="34" t="str">
        <f t="shared" si="13"/>
        <v/>
      </c>
      <c r="AP33" s="34" t="str">
        <f t="shared" si="14"/>
        <v/>
      </c>
    </row>
    <row r="34" spans="1:42" ht="32.25" customHeight="1" x14ac:dyDescent="0.25">
      <c r="A34" s="34">
        <v>16</v>
      </c>
      <c r="B34" s="48" t="s">
        <v>36</v>
      </c>
      <c r="C34" s="92">
        <f>'2022'!B23</f>
        <v>8592.0195309999999</v>
      </c>
      <c r="D34" s="93">
        <f>'2022'!BV23</f>
        <v>5724</v>
      </c>
      <c r="E34" s="93">
        <f>'2022'!BW23</f>
        <v>6142</v>
      </c>
      <c r="F34" s="92">
        <f>'2022'!BZ23</f>
        <v>0.71484939924073365</v>
      </c>
      <c r="G34" s="44">
        <f>'2021'!CG22</f>
        <v>40</v>
      </c>
      <c r="H34" s="94">
        <f t="shared" si="0"/>
        <v>0.69881201956673655</v>
      </c>
      <c r="I34" s="47"/>
      <c r="J34" s="44">
        <f>'2021'!CM22</f>
        <v>0</v>
      </c>
      <c r="K34" s="44">
        <f>'2021'!CJ22</f>
        <v>0</v>
      </c>
      <c r="L34" s="44"/>
      <c r="M34" s="44">
        <f t="shared" si="1"/>
        <v>40</v>
      </c>
      <c r="N34" s="44">
        <f>'2021'!CO22</f>
        <v>0</v>
      </c>
      <c r="O34" s="44">
        <f>'Добыча 2021'!I32</f>
        <v>2</v>
      </c>
      <c r="P34" s="44"/>
      <c r="Q34" s="44"/>
      <c r="R34" s="44"/>
      <c r="S34" s="44">
        <f>'Добыча 2021'!K32</f>
        <v>2</v>
      </c>
      <c r="T34" s="44">
        <f>'Добыча 2021'!J32</f>
        <v>0</v>
      </c>
      <c r="U34" s="44">
        <f t="shared" si="2"/>
        <v>5</v>
      </c>
      <c r="V34" s="94">
        <f>'2022'!CE23</f>
        <v>184.25999999999937</v>
      </c>
      <c r="W34" s="44">
        <f t="shared" si="3"/>
        <v>2.9999999999999898</v>
      </c>
      <c r="X34" s="44">
        <f>'2022'!CG23</f>
        <v>42</v>
      </c>
      <c r="Y34" s="94">
        <f t="shared" si="4"/>
        <v>0.68381634646694889</v>
      </c>
      <c r="Z34" s="44">
        <f>'2022'!CG24</f>
        <v>0</v>
      </c>
      <c r="AA34" s="44">
        <f>'2022'!CM23</f>
        <v>0</v>
      </c>
      <c r="AB34" s="44">
        <f>'2022'!CJ23</f>
        <v>0</v>
      </c>
      <c r="AC34" s="44"/>
      <c r="AD34" s="44"/>
      <c r="AE34" s="95">
        <f>'2022'!CO23</f>
        <v>0</v>
      </c>
      <c r="AF34" s="82" t="str">
        <f t="shared" si="5"/>
        <v/>
      </c>
      <c r="AG34" s="91"/>
      <c r="AH34" s="92">
        <f t="shared" si="6"/>
        <v>0.71484939924073365</v>
      </c>
      <c r="AI34" s="92" t="e">
        <f t="shared" ca="1" si="7"/>
        <v>#NAME?</v>
      </c>
      <c r="AJ34" s="72">
        <f t="shared" si="8"/>
        <v>3</v>
      </c>
      <c r="AK34" s="72" t="str">
        <f t="shared" si="9"/>
        <v/>
      </c>
      <c r="AL34" s="72" t="e">
        <f t="shared" ca="1" si="10"/>
        <v>#NAME?</v>
      </c>
      <c r="AM34" s="72">
        <f t="shared" si="11"/>
        <v>42</v>
      </c>
      <c r="AN34" s="34" t="e">
        <f t="shared" ca="1" si="12"/>
        <v>#NAME?</v>
      </c>
      <c r="AO34" s="34" t="str">
        <f t="shared" si="13"/>
        <v>Сумма не совпадает или не ОДОУ</v>
      </c>
      <c r="AP34" s="34" t="str">
        <f t="shared" si="14"/>
        <v/>
      </c>
    </row>
    <row r="35" spans="1:42" ht="18.75" x14ac:dyDescent="0.25">
      <c r="A35" s="34"/>
      <c r="B35" s="46" t="s">
        <v>58</v>
      </c>
      <c r="C35" s="96"/>
      <c r="D35" s="97"/>
      <c r="E35" s="97"/>
      <c r="F35" s="98"/>
      <c r="G35" s="44"/>
      <c r="H35" s="94"/>
      <c r="I35" s="44"/>
      <c r="J35" s="44"/>
      <c r="K35" s="44"/>
      <c r="L35" s="44"/>
      <c r="M35" s="44"/>
      <c r="N35" s="44"/>
      <c r="O35" s="56"/>
      <c r="P35" s="56"/>
      <c r="Q35" s="56"/>
      <c r="R35" s="56"/>
      <c r="S35" s="56"/>
      <c r="T35" s="56"/>
      <c r="U35" s="44"/>
      <c r="V35" s="111"/>
      <c r="W35" s="44"/>
      <c r="X35" s="56"/>
      <c r="Y35" s="94"/>
      <c r="Z35" s="56"/>
      <c r="AA35" s="56"/>
      <c r="AB35" s="56"/>
      <c r="AC35" s="56"/>
      <c r="AD35" s="44"/>
      <c r="AE35" s="56"/>
      <c r="AF35" s="82" t="str">
        <f t="shared" si="5"/>
        <v/>
      </c>
      <c r="AG35" s="91"/>
      <c r="AH35" s="92" t="str">
        <f t="shared" si="6"/>
        <v/>
      </c>
      <c r="AI35" s="92" t="str">
        <f t="shared" si="7"/>
        <v/>
      </c>
      <c r="AJ35" s="72" t="str">
        <f t="shared" si="8"/>
        <v/>
      </c>
      <c r="AK35" s="72" t="str">
        <f t="shared" si="9"/>
        <v/>
      </c>
      <c r="AL35" s="72" t="str">
        <f t="shared" si="10"/>
        <v/>
      </c>
      <c r="AM35" s="72" t="str">
        <f t="shared" si="11"/>
        <v/>
      </c>
      <c r="AN35" s="34" t="str">
        <f t="shared" si="12"/>
        <v/>
      </c>
      <c r="AO35" s="34" t="str">
        <f t="shared" si="13"/>
        <v/>
      </c>
      <c r="AP35" s="34" t="str">
        <f t="shared" si="14"/>
        <v/>
      </c>
    </row>
    <row r="36" spans="1:42" ht="126" x14ac:dyDescent="0.25">
      <c r="A36" s="34">
        <v>17</v>
      </c>
      <c r="B36" s="112" t="s">
        <v>60</v>
      </c>
      <c r="C36" s="92">
        <f>'2022'!B26</f>
        <v>1576.173</v>
      </c>
      <c r="D36" s="93">
        <f>'2022'!BV26</f>
        <v>1843</v>
      </c>
      <c r="E36" s="93">
        <f>'2022'!BW26</f>
        <v>2019</v>
      </c>
      <c r="F36" s="92">
        <f>'2022'!BZ26</f>
        <v>1.2809507585778972</v>
      </c>
      <c r="G36" s="44">
        <f>'2021'!CG25</f>
        <v>90</v>
      </c>
      <c r="H36" s="94">
        <f t="shared" si="0"/>
        <v>4.8833423765599564</v>
      </c>
      <c r="I36" s="44"/>
      <c r="J36" s="44">
        <f>'2021'!CM25</f>
        <v>0</v>
      </c>
      <c r="K36" s="44">
        <f>'2021'!CJ25</f>
        <v>0</v>
      </c>
      <c r="L36" s="44"/>
      <c r="M36" s="44">
        <f t="shared" si="1"/>
        <v>90</v>
      </c>
      <c r="N36" s="44">
        <f>'2021'!CO25</f>
        <v>0</v>
      </c>
      <c r="O36" s="44">
        <f>'Добыча 2021'!I35</f>
        <v>43</v>
      </c>
      <c r="P36" s="44"/>
      <c r="Q36" s="44"/>
      <c r="R36" s="44"/>
      <c r="S36" s="44">
        <f>'Добыча 2021'!K35</f>
        <v>30</v>
      </c>
      <c r="T36" s="44">
        <f>'Добыча 2021'!J35</f>
        <v>13</v>
      </c>
      <c r="U36" s="44">
        <f t="shared" si="2"/>
        <v>47.777777777777779</v>
      </c>
      <c r="V36" s="94">
        <f>'2022'!CE26</f>
        <v>100.95</v>
      </c>
      <c r="W36" s="44">
        <f t="shared" si="3"/>
        <v>5</v>
      </c>
      <c r="X36" s="44">
        <f>'2022'!CG26</f>
        <v>100</v>
      </c>
      <c r="Y36" s="94">
        <f t="shared" si="4"/>
        <v>4.9529470034670631</v>
      </c>
      <c r="Z36" s="44"/>
      <c r="AA36" s="44">
        <f>'2022'!CM26</f>
        <v>0</v>
      </c>
      <c r="AB36" s="44">
        <f>'2022'!CJ26</f>
        <v>0</v>
      </c>
      <c r="AC36" s="44"/>
      <c r="AD36" s="44"/>
      <c r="AE36" s="95">
        <f>'2022'!CO26</f>
        <v>0</v>
      </c>
      <c r="AF36" s="82" t="str">
        <f t="shared" si="5"/>
        <v/>
      </c>
      <c r="AG36" s="91"/>
      <c r="AH36" s="92">
        <f t="shared" si="6"/>
        <v>1.2809507585778972</v>
      </c>
      <c r="AI36" s="92" t="e">
        <f t="shared" ca="1" si="7"/>
        <v>#NAME?</v>
      </c>
      <c r="AJ36" s="72">
        <f t="shared" si="8"/>
        <v>5</v>
      </c>
      <c r="AK36" s="72" t="str">
        <f t="shared" si="9"/>
        <v/>
      </c>
      <c r="AL36" s="72" t="e">
        <f t="shared" ca="1" si="10"/>
        <v>#NAME?</v>
      </c>
      <c r="AM36" s="72">
        <f t="shared" si="11"/>
        <v>100</v>
      </c>
      <c r="AN36" s="34" t="e">
        <f t="shared" ca="1" si="12"/>
        <v>#NAME?</v>
      </c>
      <c r="AO36" s="34" t="str">
        <f t="shared" si="13"/>
        <v>Сумма не совпадает или не ОДОУ</v>
      </c>
      <c r="AP36" s="34" t="str">
        <f t="shared" si="14"/>
        <v/>
      </c>
    </row>
    <row r="37" spans="1:42" ht="126" x14ac:dyDescent="0.25">
      <c r="A37" s="34">
        <v>18</v>
      </c>
      <c r="B37" s="112" t="s">
        <v>59</v>
      </c>
      <c r="C37" s="92">
        <f>'2022'!B27</f>
        <v>116.81</v>
      </c>
      <c r="D37" s="93">
        <f>'2022'!BV27</f>
        <v>272</v>
      </c>
      <c r="E37" s="93">
        <f>'2022'!BW27</f>
        <v>274</v>
      </c>
      <c r="F37" s="92">
        <f>'2022'!BZ27</f>
        <v>2.3456895813714578</v>
      </c>
      <c r="G37" s="44">
        <f>'2021'!CG26</f>
        <v>18</v>
      </c>
      <c r="H37" s="94">
        <f t="shared" si="0"/>
        <v>6.6176470588235299</v>
      </c>
      <c r="I37" s="44"/>
      <c r="J37" s="44">
        <f>'2021'!CM26</f>
        <v>0</v>
      </c>
      <c r="K37" s="44">
        <f>'2021'!CJ26</f>
        <v>0</v>
      </c>
      <c r="L37" s="44"/>
      <c r="M37" s="44">
        <f t="shared" si="1"/>
        <v>18</v>
      </c>
      <c r="N37" s="44">
        <f>'2021'!CO26</f>
        <v>0</v>
      </c>
      <c r="O37" s="44">
        <f>'Добыча 2021'!I36</f>
        <v>10</v>
      </c>
      <c r="P37" s="44"/>
      <c r="Q37" s="44"/>
      <c r="R37" s="44"/>
      <c r="S37" s="44">
        <f>'Добыча 2021'!K36</f>
        <v>6</v>
      </c>
      <c r="T37" s="44">
        <f>'Добыча 2021'!J36</f>
        <v>4</v>
      </c>
      <c r="U37" s="44">
        <f t="shared" si="2"/>
        <v>55.555555555555557</v>
      </c>
      <c r="V37" s="94">
        <f>'2022'!CE27</f>
        <v>19.180000000000003</v>
      </c>
      <c r="W37" s="44">
        <f t="shared" si="3"/>
        <v>7.0000000000000009</v>
      </c>
      <c r="X37" s="44">
        <f>'2022'!CG27</f>
        <v>19</v>
      </c>
      <c r="Y37" s="94">
        <f t="shared" si="4"/>
        <v>6.9343065693430654</v>
      </c>
      <c r="Z37" s="44"/>
      <c r="AA37" s="44">
        <f>'2022'!CM27</f>
        <v>0</v>
      </c>
      <c r="AB37" s="44">
        <f>'2022'!CJ27</f>
        <v>0</v>
      </c>
      <c r="AC37" s="44"/>
      <c r="AD37" s="44"/>
      <c r="AE37" s="95">
        <f>'2022'!CO27</f>
        <v>0</v>
      </c>
      <c r="AF37" s="82" t="str">
        <f t="shared" si="5"/>
        <v/>
      </c>
      <c r="AG37" s="91"/>
      <c r="AH37" s="92">
        <f t="shared" si="6"/>
        <v>2.3456895813714578</v>
      </c>
      <c r="AI37" s="92" t="e">
        <f t="shared" ca="1" si="7"/>
        <v>#NAME?</v>
      </c>
      <c r="AJ37" s="72">
        <f t="shared" si="8"/>
        <v>7</v>
      </c>
      <c r="AK37" s="72" t="str">
        <f t="shared" si="9"/>
        <v/>
      </c>
      <c r="AL37" s="72" t="e">
        <f t="shared" ca="1" si="10"/>
        <v>#NAME?</v>
      </c>
      <c r="AM37" s="72">
        <f t="shared" si="11"/>
        <v>19</v>
      </c>
      <c r="AN37" s="34" t="e">
        <f t="shared" ca="1" si="12"/>
        <v>#NAME?</v>
      </c>
      <c r="AO37" s="34" t="str">
        <f t="shared" si="13"/>
        <v>Сумма не совпадает или не ОДОУ</v>
      </c>
      <c r="AP37" s="34" t="str">
        <f t="shared" si="14"/>
        <v/>
      </c>
    </row>
    <row r="38" spans="1:42" ht="30.75" customHeight="1" x14ac:dyDescent="0.25">
      <c r="A38" s="34">
        <v>19</v>
      </c>
      <c r="B38" s="112" t="s">
        <v>294</v>
      </c>
      <c r="C38" s="92">
        <f>'2022'!B28</f>
        <v>109.2</v>
      </c>
      <c r="D38" s="93">
        <f>'2022'!BV28</f>
        <v>375</v>
      </c>
      <c r="E38" s="93">
        <f>'2022'!BW28</f>
        <v>401</v>
      </c>
      <c r="F38" s="92">
        <f>'2022'!BZ28</f>
        <v>3.672161172161172</v>
      </c>
      <c r="G38" s="44">
        <f>'2021'!CG27</f>
        <v>26</v>
      </c>
      <c r="H38" s="94">
        <f t="shared" si="0"/>
        <v>6.9333333333333327</v>
      </c>
      <c r="I38" s="44"/>
      <c r="J38" s="44">
        <f>'2021'!CM27</f>
        <v>0</v>
      </c>
      <c r="K38" s="44">
        <f>'2021'!CJ27</f>
        <v>0</v>
      </c>
      <c r="L38" s="44"/>
      <c r="M38" s="44">
        <f t="shared" si="1"/>
        <v>26</v>
      </c>
      <c r="N38" s="44">
        <f>'2021'!CO27</f>
        <v>0</v>
      </c>
      <c r="O38" s="44">
        <f>'Добыча 2021'!I37</f>
        <v>9</v>
      </c>
      <c r="P38" s="44"/>
      <c r="Q38" s="44"/>
      <c r="R38" s="44"/>
      <c r="S38" s="44">
        <f>'Добыча 2021'!K37</f>
        <v>8</v>
      </c>
      <c r="T38" s="44">
        <f>'Добыча 2021'!J37</f>
        <v>1</v>
      </c>
      <c r="U38" s="44">
        <f t="shared" si="2"/>
        <v>34.615384615384613</v>
      </c>
      <c r="V38" s="94">
        <f>'2022'!CE28</f>
        <v>28.070000000000004</v>
      </c>
      <c r="W38" s="44">
        <f t="shared" si="3"/>
        <v>7.0000000000000009</v>
      </c>
      <c r="X38" s="44">
        <f>'2022'!CG28</f>
        <v>28</v>
      </c>
      <c r="Y38" s="94">
        <f t="shared" si="4"/>
        <v>6.982543640897755</v>
      </c>
      <c r="Z38" s="44"/>
      <c r="AA38" s="44">
        <f>'2022'!CM28</f>
        <v>0</v>
      </c>
      <c r="AB38" s="44">
        <f>'2022'!CJ28</f>
        <v>0</v>
      </c>
      <c r="AC38" s="44"/>
      <c r="AD38" s="44"/>
      <c r="AE38" s="95">
        <f>'2022'!CO28</f>
        <v>0</v>
      </c>
      <c r="AF38" s="82" t="str">
        <f t="shared" si="5"/>
        <v/>
      </c>
      <c r="AG38" s="91"/>
      <c r="AH38" s="92">
        <f t="shared" si="6"/>
        <v>3.672161172161172</v>
      </c>
      <c r="AI38" s="92" t="e">
        <f t="shared" ca="1" si="7"/>
        <v>#NAME?</v>
      </c>
      <c r="AJ38" s="72">
        <f t="shared" si="8"/>
        <v>7</v>
      </c>
      <c r="AK38" s="72" t="str">
        <f t="shared" si="9"/>
        <v/>
      </c>
      <c r="AL38" s="72" t="e">
        <f t="shared" ca="1" si="10"/>
        <v>#NAME?</v>
      </c>
      <c r="AM38" s="72">
        <f t="shared" si="11"/>
        <v>28</v>
      </c>
      <c r="AN38" s="34" t="e">
        <f t="shared" ca="1" si="12"/>
        <v>#NAME?</v>
      </c>
      <c r="AO38" s="34" t="str">
        <f t="shared" si="13"/>
        <v>Сумма не совпадает или не ОДОУ</v>
      </c>
      <c r="AP38" s="34" t="str">
        <f t="shared" si="14"/>
        <v/>
      </c>
    </row>
    <row r="39" spans="1:42" ht="31.5" x14ac:dyDescent="0.25">
      <c r="A39" s="72">
        <v>20</v>
      </c>
      <c r="B39" s="48" t="s">
        <v>62</v>
      </c>
      <c r="C39" s="92">
        <f>'2022'!B29</f>
        <v>395.2</v>
      </c>
      <c r="D39" s="93">
        <f>'2022'!BV29</f>
        <v>528</v>
      </c>
      <c r="E39" s="93">
        <f>'2022'!BW29</f>
        <v>541</v>
      </c>
      <c r="F39" s="92">
        <f>'2022'!BZ29</f>
        <v>1.3689271255060729</v>
      </c>
      <c r="G39" s="44">
        <f>'2021'!CG28</f>
        <v>26</v>
      </c>
      <c r="H39" s="94">
        <f t="shared" si="0"/>
        <v>4.9242424242424239</v>
      </c>
      <c r="I39" s="47"/>
      <c r="J39" s="44">
        <f>'2021'!CM28</f>
        <v>0</v>
      </c>
      <c r="K39" s="44">
        <f>'2021'!CJ28</f>
        <v>3</v>
      </c>
      <c r="L39" s="99"/>
      <c r="M39" s="44">
        <f t="shared" si="1"/>
        <v>17</v>
      </c>
      <c r="N39" s="44">
        <f>'2021'!CO28</f>
        <v>6</v>
      </c>
      <c r="O39" s="44">
        <f>'Добыча 2021'!I38</f>
        <v>17</v>
      </c>
      <c r="P39" s="44"/>
      <c r="Q39" s="44"/>
      <c r="R39" s="44"/>
      <c r="S39" s="44">
        <f>'Добыча 2021'!K38</f>
        <v>12</v>
      </c>
      <c r="T39" s="44">
        <f>'Добыча 2021'!J38</f>
        <v>5</v>
      </c>
      <c r="U39" s="44">
        <f t="shared" si="2"/>
        <v>65.384615384615387</v>
      </c>
      <c r="V39" s="94">
        <f>'2022'!CE29</f>
        <v>27.05</v>
      </c>
      <c r="W39" s="44">
        <f t="shared" si="3"/>
        <v>5</v>
      </c>
      <c r="X39" s="44">
        <f>'2022'!CG29</f>
        <v>27</v>
      </c>
      <c r="Y39" s="94">
        <f t="shared" si="4"/>
        <v>4.9907578558225509</v>
      </c>
      <c r="Z39" s="44"/>
      <c r="AA39" s="44">
        <f>'2022'!CM29</f>
        <v>2</v>
      </c>
      <c r="AB39" s="44">
        <f>'2022'!CJ29</f>
        <v>2</v>
      </c>
      <c r="AC39" s="44"/>
      <c r="AD39" s="44">
        <f t="shared" si="15"/>
        <v>17</v>
      </c>
      <c r="AE39" s="95">
        <f>'2022'!CO29</f>
        <v>6</v>
      </c>
      <c r="AF39" s="82" t="str">
        <f t="shared" si="5"/>
        <v/>
      </c>
      <c r="AG39" s="91"/>
      <c r="AH39" s="92">
        <f t="shared" si="6"/>
        <v>1.3689271255060729</v>
      </c>
      <c r="AI39" s="92" t="e">
        <f t="shared" ca="1" si="7"/>
        <v>#NAME?</v>
      </c>
      <c r="AJ39" s="72">
        <f t="shared" si="8"/>
        <v>5</v>
      </c>
      <c r="AK39" s="72" t="str">
        <f t="shared" si="9"/>
        <v/>
      </c>
      <c r="AL39" s="72" t="e">
        <f t="shared" ca="1" si="10"/>
        <v>#NAME?</v>
      </c>
      <c r="AM39" s="72">
        <f t="shared" si="11"/>
        <v>27</v>
      </c>
      <c r="AN39" s="34" t="e">
        <f t="shared" ca="1" si="12"/>
        <v>#NAME?</v>
      </c>
      <c r="AO39" s="34" t="str">
        <f t="shared" si="13"/>
        <v/>
      </c>
      <c r="AP39" s="34" t="str">
        <f t="shared" si="14"/>
        <v/>
      </c>
    </row>
    <row r="40" spans="1:42" ht="18.75" x14ac:dyDescent="0.25">
      <c r="A40" s="34"/>
      <c r="B40" s="46" t="s">
        <v>63</v>
      </c>
      <c r="C40" s="96"/>
      <c r="D40" s="97"/>
      <c r="E40" s="97"/>
      <c r="F40" s="98"/>
      <c r="G40" s="44"/>
      <c r="H40" s="94"/>
      <c r="I40" s="44"/>
      <c r="J40" s="44"/>
      <c r="K40" s="44"/>
      <c r="L40" s="44"/>
      <c r="M40" s="44"/>
      <c r="N40" s="44"/>
      <c r="O40" s="56"/>
      <c r="P40" s="56"/>
      <c r="Q40" s="56"/>
      <c r="R40" s="56"/>
      <c r="S40" s="56"/>
      <c r="T40" s="56"/>
      <c r="U40" s="44"/>
      <c r="V40" s="111"/>
      <c r="W40" s="44"/>
      <c r="X40" s="56"/>
      <c r="Y40" s="94"/>
      <c r="Z40" s="56"/>
      <c r="AA40" s="56"/>
      <c r="AB40" s="56"/>
      <c r="AC40" s="56"/>
      <c r="AD40" s="44"/>
      <c r="AE40" s="56"/>
      <c r="AF40" s="82" t="str">
        <f t="shared" si="5"/>
        <v/>
      </c>
      <c r="AG40" s="91"/>
      <c r="AH40" s="92" t="str">
        <f t="shared" si="6"/>
        <v/>
      </c>
      <c r="AI40" s="92" t="str">
        <f t="shared" si="7"/>
        <v/>
      </c>
      <c r="AJ40" s="72" t="str">
        <f t="shared" si="8"/>
        <v/>
      </c>
      <c r="AK40" s="72" t="str">
        <f t="shared" si="9"/>
        <v/>
      </c>
      <c r="AL40" s="72" t="str">
        <f t="shared" si="10"/>
        <v/>
      </c>
      <c r="AM40" s="72" t="str">
        <f t="shared" si="11"/>
        <v/>
      </c>
      <c r="AN40" s="34" t="str">
        <f t="shared" si="12"/>
        <v/>
      </c>
      <c r="AO40" s="34" t="str">
        <f t="shared" si="13"/>
        <v/>
      </c>
      <c r="AP40" s="34" t="str">
        <f t="shared" si="14"/>
        <v/>
      </c>
    </row>
    <row r="41" spans="1:42" ht="126" x14ac:dyDescent="0.25">
      <c r="A41" s="34">
        <v>21</v>
      </c>
      <c r="B41" s="112" t="s">
        <v>295</v>
      </c>
      <c r="C41" s="92">
        <f>'2022'!B31</f>
        <v>375.81700000000001</v>
      </c>
      <c r="D41" s="93">
        <f>'2022'!BV31</f>
        <v>1758</v>
      </c>
      <c r="E41" s="93">
        <f>'2022'!BW31</f>
        <v>1792</v>
      </c>
      <c r="F41" s="92">
        <f>'2022'!BZ31</f>
        <v>4.7682781779429879</v>
      </c>
      <c r="G41" s="44">
        <f>'2021'!CG30</f>
        <v>140</v>
      </c>
      <c r="H41" s="94">
        <f t="shared" si="0"/>
        <v>7.9635949943117179</v>
      </c>
      <c r="I41" s="44"/>
      <c r="J41" s="44">
        <f>'2021'!CM30</f>
        <v>0</v>
      </c>
      <c r="K41" s="44">
        <f>'2021'!CJ30</f>
        <v>0</v>
      </c>
      <c r="L41" s="44"/>
      <c r="M41" s="44">
        <f t="shared" si="1"/>
        <v>140</v>
      </c>
      <c r="N41" s="44">
        <f>'2021'!CO30</f>
        <v>0</v>
      </c>
      <c r="O41" s="44">
        <f>'Добыча 2021'!I40</f>
        <v>45</v>
      </c>
      <c r="P41" s="44"/>
      <c r="Q41" s="44"/>
      <c r="R41" s="44"/>
      <c r="S41" s="44">
        <f>'Добыча 2021'!K40</f>
        <v>25</v>
      </c>
      <c r="T41" s="44">
        <f>'Добыча 2021'!J40</f>
        <v>20</v>
      </c>
      <c r="U41" s="44">
        <f t="shared" si="2"/>
        <v>32.142857142857146</v>
      </c>
      <c r="V41" s="94">
        <f>'2022'!CE31</f>
        <v>143.36000000000001</v>
      </c>
      <c r="W41" s="44">
        <f t="shared" si="3"/>
        <v>8</v>
      </c>
      <c r="X41" s="44">
        <f>'2022'!CG31</f>
        <v>143</v>
      </c>
      <c r="Y41" s="94">
        <f t="shared" si="4"/>
        <v>7.9799107142857135</v>
      </c>
      <c r="Z41" s="44"/>
      <c r="AA41" s="44">
        <f>'2022'!CM31</f>
        <v>0</v>
      </c>
      <c r="AB41" s="44">
        <f>'2022'!CJ31</f>
        <v>0</v>
      </c>
      <c r="AC41" s="44"/>
      <c r="AD41" s="44"/>
      <c r="AE41" s="95">
        <f>'2022'!CO31</f>
        <v>0</v>
      </c>
      <c r="AF41" s="82" t="str">
        <f t="shared" si="5"/>
        <v/>
      </c>
      <c r="AG41" s="91"/>
      <c r="AH41" s="92">
        <f t="shared" si="6"/>
        <v>4.7682781779429879</v>
      </c>
      <c r="AI41" s="92" t="e">
        <f t="shared" ca="1" si="7"/>
        <v>#NAME?</v>
      </c>
      <c r="AJ41" s="72">
        <f t="shared" si="8"/>
        <v>8</v>
      </c>
      <c r="AK41" s="72" t="str">
        <f t="shared" si="9"/>
        <v/>
      </c>
      <c r="AL41" s="72" t="e">
        <f t="shared" ca="1" si="10"/>
        <v>#NAME?</v>
      </c>
      <c r="AM41" s="72">
        <f t="shared" si="11"/>
        <v>143</v>
      </c>
      <c r="AN41" s="34" t="e">
        <f t="shared" ca="1" si="12"/>
        <v>#NAME?</v>
      </c>
      <c r="AO41" s="34" t="str">
        <f t="shared" si="13"/>
        <v>Сумма не совпадает или не ОДОУ</v>
      </c>
      <c r="AP41" s="34" t="str">
        <f t="shared" si="14"/>
        <v/>
      </c>
    </row>
    <row r="42" spans="1:42" ht="126" x14ac:dyDescent="0.25">
      <c r="A42" s="34">
        <v>22</v>
      </c>
      <c r="B42" s="112" t="s">
        <v>296</v>
      </c>
      <c r="C42" s="92">
        <f>'2022'!B32</f>
        <v>242.9</v>
      </c>
      <c r="D42" s="93">
        <f>'2022'!BV32</f>
        <v>62</v>
      </c>
      <c r="E42" s="93">
        <f>'2022'!BW32</f>
        <v>122</v>
      </c>
      <c r="F42" s="92">
        <f>'2022'!BZ32</f>
        <v>0.50226430629888841</v>
      </c>
      <c r="G42" s="44">
        <f>'2021'!CG31</f>
        <v>1</v>
      </c>
      <c r="H42" s="94">
        <f t="shared" si="0"/>
        <v>1.6129032258064515</v>
      </c>
      <c r="I42" s="44"/>
      <c r="J42" s="44">
        <f>'2021'!CM31</f>
        <v>0</v>
      </c>
      <c r="K42" s="44">
        <f>'2021'!CJ31</f>
        <v>0</v>
      </c>
      <c r="L42" s="44"/>
      <c r="M42" s="44">
        <f t="shared" si="1"/>
        <v>1</v>
      </c>
      <c r="N42" s="44">
        <f>'2021'!CO31</f>
        <v>0</v>
      </c>
      <c r="O42" s="44">
        <f>'Добыча 2021'!I41</f>
        <v>1</v>
      </c>
      <c r="P42" s="44"/>
      <c r="Q42" s="44"/>
      <c r="R42" s="44"/>
      <c r="S42" s="44">
        <f>'Добыча 2021'!K41</f>
        <v>0</v>
      </c>
      <c r="T42" s="44">
        <f>'Добыча 2021'!J41</f>
        <v>1</v>
      </c>
      <c r="U42" s="44">
        <f t="shared" si="2"/>
        <v>100</v>
      </c>
      <c r="V42" s="94">
        <f>'2022'!CE32</f>
        <v>3.6599999999999877</v>
      </c>
      <c r="W42" s="44">
        <f t="shared" si="3"/>
        <v>2.9999999999999898</v>
      </c>
      <c r="X42" s="44">
        <f>'2022'!CG32</f>
        <v>3</v>
      </c>
      <c r="Y42" s="94">
        <f t="shared" si="4"/>
        <v>2.459016393442623</v>
      </c>
      <c r="Z42" s="44"/>
      <c r="AA42" s="44">
        <f>'2022'!CM32</f>
        <v>0</v>
      </c>
      <c r="AB42" s="44">
        <f>'2022'!CJ32</f>
        <v>0</v>
      </c>
      <c r="AC42" s="44"/>
      <c r="AD42" s="44"/>
      <c r="AE42" s="95">
        <f>'2022'!CO32</f>
        <v>0</v>
      </c>
      <c r="AF42" s="82" t="str">
        <f t="shared" si="5"/>
        <v/>
      </c>
      <c r="AG42" s="91"/>
      <c r="AH42" s="92">
        <f t="shared" si="6"/>
        <v>0.50226430629888841</v>
      </c>
      <c r="AI42" s="92" t="e">
        <f t="shared" ca="1" si="7"/>
        <v>#NAME?</v>
      </c>
      <c r="AJ42" s="72">
        <f t="shared" si="8"/>
        <v>3</v>
      </c>
      <c r="AK42" s="72" t="str">
        <f t="shared" si="9"/>
        <v/>
      </c>
      <c r="AL42" s="72" t="e">
        <f t="shared" ca="1" si="10"/>
        <v>#NAME?</v>
      </c>
      <c r="AM42" s="72">
        <f t="shared" si="11"/>
        <v>3</v>
      </c>
      <c r="AN42" s="34" t="e">
        <f t="shared" ca="1" si="12"/>
        <v>#NAME?</v>
      </c>
      <c r="AO42" s="34" t="str">
        <f t="shared" si="13"/>
        <v>Сумма не совпадает или не ОДОУ</v>
      </c>
      <c r="AP42" s="34" t="str">
        <f t="shared" si="14"/>
        <v/>
      </c>
    </row>
    <row r="43" spans="1:42" ht="126" x14ac:dyDescent="0.25">
      <c r="A43" s="72">
        <v>23</v>
      </c>
      <c r="B43" s="112" t="s">
        <v>66</v>
      </c>
      <c r="C43" s="92">
        <f>'2022'!B33</f>
        <v>46.606000000000002</v>
      </c>
      <c r="D43" s="93">
        <f>'2022'!BV33</f>
        <v>234</v>
      </c>
      <c r="E43" s="93">
        <f>'2022'!BW33</f>
        <v>245</v>
      </c>
      <c r="F43" s="92">
        <f>'2022'!BZ33</f>
        <v>5.2568338840492634</v>
      </c>
      <c r="G43" s="44">
        <f>'2021'!CG32</f>
        <v>18</v>
      </c>
      <c r="H43" s="94">
        <f t="shared" si="0"/>
        <v>7.6923076923076925</v>
      </c>
      <c r="I43" s="47"/>
      <c r="J43" s="44">
        <f>'2021'!CM32</f>
        <v>0</v>
      </c>
      <c r="K43" s="44">
        <f>'2021'!CJ32</f>
        <v>0</v>
      </c>
      <c r="L43" s="99"/>
      <c r="M43" s="44">
        <f t="shared" si="1"/>
        <v>18</v>
      </c>
      <c r="N43" s="44">
        <f>'2021'!CO32</f>
        <v>0</v>
      </c>
      <c r="O43" s="44">
        <f>'Добыча 2021'!I42</f>
        <v>5</v>
      </c>
      <c r="P43" s="44"/>
      <c r="Q43" s="44"/>
      <c r="R43" s="44"/>
      <c r="S43" s="44">
        <f>'Добыча 2021'!K42</f>
        <v>4</v>
      </c>
      <c r="T43" s="44">
        <f>'Добыча 2021'!J42</f>
        <v>1</v>
      </c>
      <c r="U43" s="44">
        <f t="shared" si="2"/>
        <v>27.777777777777779</v>
      </c>
      <c r="V43" s="94">
        <f>'2022'!CE33</f>
        <v>19.600000000000001</v>
      </c>
      <c r="W43" s="44">
        <f t="shared" si="3"/>
        <v>8</v>
      </c>
      <c r="X43" s="44">
        <f>'2022'!CG33</f>
        <v>19</v>
      </c>
      <c r="Y43" s="94">
        <f t="shared" si="4"/>
        <v>7.7551020408163263</v>
      </c>
      <c r="Z43" s="44"/>
      <c r="AA43" s="44">
        <f>'2022'!CM33</f>
        <v>0</v>
      </c>
      <c r="AB43" s="44">
        <f>'2022'!CJ33</f>
        <v>0</v>
      </c>
      <c r="AC43" s="44"/>
      <c r="AD43" s="44"/>
      <c r="AE43" s="95">
        <f>'2022'!CO33</f>
        <v>0</v>
      </c>
      <c r="AF43" s="82" t="str">
        <f t="shared" si="5"/>
        <v/>
      </c>
      <c r="AG43" s="91"/>
      <c r="AH43" s="92">
        <f t="shared" si="6"/>
        <v>5.2568338840492634</v>
      </c>
      <c r="AI43" s="92" t="e">
        <f t="shared" ca="1" si="7"/>
        <v>#NAME?</v>
      </c>
      <c r="AJ43" s="72">
        <f t="shared" si="8"/>
        <v>8</v>
      </c>
      <c r="AK43" s="72" t="str">
        <f t="shared" si="9"/>
        <v/>
      </c>
      <c r="AL43" s="72" t="e">
        <f t="shared" ca="1" si="10"/>
        <v>#NAME?</v>
      </c>
      <c r="AM43" s="72">
        <f t="shared" si="11"/>
        <v>19</v>
      </c>
      <c r="AN43" s="34" t="e">
        <f t="shared" ca="1" si="12"/>
        <v>#NAME?</v>
      </c>
      <c r="AO43" s="34" t="str">
        <f t="shared" si="13"/>
        <v>Сумма не совпадает или не ОДОУ</v>
      </c>
      <c r="AP43" s="34" t="str">
        <f t="shared" si="14"/>
        <v/>
      </c>
    </row>
    <row r="44" spans="1:42" ht="18.75" x14ac:dyDescent="0.25">
      <c r="A44" s="34"/>
      <c r="B44" s="46" t="s">
        <v>67</v>
      </c>
      <c r="C44" s="96"/>
      <c r="D44" s="97"/>
      <c r="E44" s="97"/>
      <c r="F44" s="98"/>
      <c r="G44" s="44"/>
      <c r="H44" s="94"/>
      <c r="I44" s="44"/>
      <c r="J44" s="44"/>
      <c r="K44" s="44"/>
      <c r="L44" s="44"/>
      <c r="M44" s="44"/>
      <c r="N44" s="44"/>
      <c r="O44" s="56"/>
      <c r="P44" s="56"/>
      <c r="Q44" s="56"/>
      <c r="R44" s="56"/>
      <c r="S44" s="56"/>
      <c r="T44" s="56"/>
      <c r="U44" s="44"/>
      <c r="V44" s="111"/>
      <c r="W44" s="44"/>
      <c r="X44" s="56"/>
      <c r="Y44" s="94"/>
      <c r="Z44" s="56"/>
      <c r="AA44" s="56"/>
      <c r="AB44" s="56"/>
      <c r="AC44" s="56"/>
      <c r="AD44" s="44"/>
      <c r="AE44" s="56"/>
      <c r="AF44" s="82" t="str">
        <f t="shared" si="5"/>
        <v/>
      </c>
      <c r="AG44" s="91"/>
      <c r="AH44" s="92" t="str">
        <f t="shared" si="6"/>
        <v/>
      </c>
      <c r="AI44" s="92" t="str">
        <f t="shared" si="7"/>
        <v/>
      </c>
      <c r="AJ44" s="72" t="str">
        <f t="shared" si="8"/>
        <v/>
      </c>
      <c r="AK44" s="72" t="str">
        <f t="shared" si="9"/>
        <v/>
      </c>
      <c r="AL44" s="72" t="str">
        <f t="shared" si="10"/>
        <v/>
      </c>
      <c r="AM44" s="72" t="str">
        <f t="shared" si="11"/>
        <v/>
      </c>
      <c r="AN44" s="34" t="str">
        <f t="shared" si="12"/>
        <v/>
      </c>
      <c r="AO44" s="34" t="str">
        <f t="shared" si="13"/>
        <v/>
      </c>
      <c r="AP44" s="34" t="str">
        <f t="shared" si="14"/>
        <v/>
      </c>
    </row>
    <row r="45" spans="1:42" ht="126" x14ac:dyDescent="0.25">
      <c r="A45" s="34">
        <v>24</v>
      </c>
      <c r="B45" s="113" t="s">
        <v>297</v>
      </c>
      <c r="C45" s="92">
        <f>'2022'!B35</f>
        <v>399.13200000000001</v>
      </c>
      <c r="D45" s="93">
        <f>'2022'!BV35</f>
        <v>154</v>
      </c>
      <c r="E45" s="93">
        <f>'2022'!BW35</f>
        <v>185</v>
      </c>
      <c r="F45" s="92">
        <f>'2022'!BZ35</f>
        <v>0.46350580760249743</v>
      </c>
      <c r="G45" s="44">
        <f>'2021'!CG34</f>
        <v>4</v>
      </c>
      <c r="H45" s="94">
        <f t="shared" si="0"/>
        <v>2.5974025974025974</v>
      </c>
      <c r="I45" s="44"/>
      <c r="J45" s="44">
        <f>'2021'!CM34</f>
        <v>0</v>
      </c>
      <c r="K45" s="44">
        <f>'2021'!CJ34</f>
        <v>0</v>
      </c>
      <c r="L45" s="44"/>
      <c r="M45" s="44">
        <f t="shared" si="1"/>
        <v>4</v>
      </c>
      <c r="N45" s="44">
        <f>'2021'!CO34</f>
        <v>0</v>
      </c>
      <c r="O45" s="44">
        <f>'Добыча 2021'!I44</f>
        <v>4</v>
      </c>
      <c r="P45" s="44"/>
      <c r="Q45" s="44"/>
      <c r="R45" s="44"/>
      <c r="S45" s="44">
        <f>'Добыча 2021'!K44</f>
        <v>3</v>
      </c>
      <c r="T45" s="44">
        <f>'Добыча 2021'!J44</f>
        <v>1</v>
      </c>
      <c r="U45" s="44">
        <f t="shared" si="2"/>
        <v>100</v>
      </c>
      <c r="V45" s="94">
        <f>'2022'!CE35</f>
        <v>5.5499999999999812</v>
      </c>
      <c r="W45" s="44">
        <f t="shared" si="3"/>
        <v>2.9999999999999898</v>
      </c>
      <c r="X45" s="44">
        <f>'2022'!CG35</f>
        <v>5</v>
      </c>
      <c r="Y45" s="94">
        <f t="shared" si="4"/>
        <v>2.7027027027027026</v>
      </c>
      <c r="Z45" s="44"/>
      <c r="AA45" s="44">
        <f>'2022'!CM35</f>
        <v>0</v>
      </c>
      <c r="AB45" s="44">
        <f>'2022'!CJ35</f>
        <v>0</v>
      </c>
      <c r="AC45" s="44"/>
      <c r="AD45" s="44"/>
      <c r="AE45" s="95">
        <f>'2022'!CO35</f>
        <v>0</v>
      </c>
      <c r="AF45" s="82" t="str">
        <f t="shared" si="5"/>
        <v/>
      </c>
      <c r="AG45" s="91"/>
      <c r="AH45" s="92">
        <f t="shared" si="6"/>
        <v>0.46350580760249743</v>
      </c>
      <c r="AI45" s="92" t="e">
        <f t="shared" ca="1" si="7"/>
        <v>#NAME?</v>
      </c>
      <c r="AJ45" s="72">
        <f t="shared" si="8"/>
        <v>3</v>
      </c>
      <c r="AK45" s="72" t="str">
        <f t="shared" si="9"/>
        <v/>
      </c>
      <c r="AL45" s="72" t="e">
        <f t="shared" ca="1" si="10"/>
        <v>#NAME?</v>
      </c>
      <c r="AM45" s="72">
        <f t="shared" si="11"/>
        <v>5</v>
      </c>
      <c r="AN45" s="34" t="e">
        <f t="shared" ca="1" si="12"/>
        <v>#NAME?</v>
      </c>
      <c r="AO45" s="34" t="str">
        <f t="shared" si="13"/>
        <v>Сумма не совпадает или не ОДОУ</v>
      </c>
      <c r="AP45" s="34" t="str">
        <f t="shared" si="14"/>
        <v/>
      </c>
    </row>
    <row r="46" spans="1:42" ht="126" x14ac:dyDescent="0.25">
      <c r="A46" s="72">
        <v>25</v>
      </c>
      <c r="B46" s="113" t="s">
        <v>298</v>
      </c>
      <c r="C46" s="92">
        <f>'2022'!B36</f>
        <v>162.821</v>
      </c>
      <c r="D46" s="93">
        <f>'2022'!BV36</f>
        <v>384</v>
      </c>
      <c r="E46" s="93">
        <f>'2022'!BW36</f>
        <v>413</v>
      </c>
      <c r="F46" s="92">
        <f>'2022'!BZ36</f>
        <v>2.536527843459996</v>
      </c>
      <c r="G46" s="44">
        <f>'2021'!CG35</f>
        <v>16</v>
      </c>
      <c r="H46" s="94">
        <f t="shared" si="0"/>
        <v>4.1666666666666661</v>
      </c>
      <c r="I46" s="47"/>
      <c r="J46" s="44">
        <f>'2021'!CM35</f>
        <v>0</v>
      </c>
      <c r="K46" s="44">
        <f>'2021'!CJ35</f>
        <v>0</v>
      </c>
      <c r="L46" s="99"/>
      <c r="M46" s="44">
        <f t="shared" si="1"/>
        <v>16</v>
      </c>
      <c r="N46" s="44">
        <f>'2021'!CO35</f>
        <v>0</v>
      </c>
      <c r="O46" s="44">
        <f>'Добыча 2021'!I45</f>
        <v>14</v>
      </c>
      <c r="P46" s="44"/>
      <c r="Q46" s="44"/>
      <c r="R46" s="44"/>
      <c r="S46" s="44">
        <f>'Добыча 2021'!K45</f>
        <v>11</v>
      </c>
      <c r="T46" s="44">
        <f>'Добыча 2021'!J45</f>
        <v>3</v>
      </c>
      <c r="U46" s="44">
        <f t="shared" si="2"/>
        <v>87.5</v>
      </c>
      <c r="V46" s="94">
        <f>'2022'!CE36</f>
        <v>28.910000000000004</v>
      </c>
      <c r="W46" s="44">
        <f t="shared" si="3"/>
        <v>7.0000000000000009</v>
      </c>
      <c r="X46" s="44">
        <f>'2022'!CG36</f>
        <v>20</v>
      </c>
      <c r="Y46" s="94">
        <f t="shared" si="4"/>
        <v>4.8426150121065374</v>
      </c>
      <c r="Z46" s="44"/>
      <c r="AA46" s="44">
        <f>'2022'!CM36</f>
        <v>0</v>
      </c>
      <c r="AB46" s="44">
        <f>'2022'!CJ36</f>
        <v>0</v>
      </c>
      <c r="AC46" s="44"/>
      <c r="AD46" s="44"/>
      <c r="AE46" s="95">
        <f>'2022'!CO36</f>
        <v>0</v>
      </c>
      <c r="AF46" s="82" t="str">
        <f t="shared" si="5"/>
        <v/>
      </c>
      <c r="AG46" s="91"/>
      <c r="AH46" s="92">
        <f t="shared" si="6"/>
        <v>2.536527843459996</v>
      </c>
      <c r="AI46" s="92" t="e">
        <f t="shared" ca="1" si="7"/>
        <v>#NAME?</v>
      </c>
      <c r="AJ46" s="72">
        <f t="shared" si="8"/>
        <v>7</v>
      </c>
      <c r="AK46" s="72" t="str">
        <f t="shared" si="9"/>
        <v/>
      </c>
      <c r="AL46" s="72" t="e">
        <f t="shared" ca="1" si="10"/>
        <v>#NAME?</v>
      </c>
      <c r="AM46" s="72">
        <f t="shared" si="11"/>
        <v>20</v>
      </c>
      <c r="AN46" s="34" t="e">
        <f t="shared" ca="1" si="12"/>
        <v>#NAME?</v>
      </c>
      <c r="AO46" s="34" t="str">
        <f t="shared" si="13"/>
        <v>Сумма не совпадает или не ОДОУ</v>
      </c>
      <c r="AP46" s="34" t="str">
        <f t="shared" si="14"/>
        <v/>
      </c>
    </row>
    <row r="47" spans="1:42" ht="18.75" x14ac:dyDescent="0.25">
      <c r="A47" s="34"/>
      <c r="B47" s="46" t="s">
        <v>70</v>
      </c>
      <c r="C47" s="98"/>
      <c r="D47" s="97"/>
      <c r="E47" s="97"/>
      <c r="F47" s="98"/>
      <c r="G47" s="44"/>
      <c r="H47" s="94">
        <f t="shared" si="0"/>
        <v>0</v>
      </c>
      <c r="I47" s="44"/>
      <c r="J47" s="44"/>
      <c r="K47" s="44"/>
      <c r="L47" s="44"/>
      <c r="M47" s="44">
        <f t="shared" si="1"/>
        <v>0</v>
      </c>
      <c r="N47" s="44"/>
      <c r="O47" s="56">
        <f>'Добыча 2021'!I46</f>
        <v>0</v>
      </c>
      <c r="P47" s="56"/>
      <c r="Q47" s="56"/>
      <c r="R47" s="56"/>
      <c r="S47" s="56">
        <f>'Добыча 2021'!K46</f>
        <v>0</v>
      </c>
      <c r="T47" s="56">
        <f>'Добыча 2021'!J46</f>
        <v>0</v>
      </c>
      <c r="U47" s="44">
        <f t="shared" si="2"/>
        <v>0</v>
      </c>
      <c r="V47" s="111"/>
      <c r="W47" s="44">
        <f t="shared" si="3"/>
        <v>0</v>
      </c>
      <c r="X47" s="56"/>
      <c r="Y47" s="94">
        <f t="shared" si="4"/>
        <v>0</v>
      </c>
      <c r="Z47" s="56"/>
      <c r="AA47" s="56"/>
      <c r="AB47" s="56"/>
      <c r="AC47" s="56"/>
      <c r="AD47" s="44"/>
      <c r="AE47" s="56"/>
      <c r="AF47" s="82" t="str">
        <f t="shared" si="5"/>
        <v/>
      </c>
      <c r="AG47" s="91"/>
      <c r="AH47" s="92" t="str">
        <f t="shared" si="6"/>
        <v/>
      </c>
      <c r="AI47" s="92" t="str">
        <f t="shared" si="7"/>
        <v/>
      </c>
      <c r="AJ47" s="72" t="str">
        <f t="shared" si="8"/>
        <v/>
      </c>
      <c r="AK47" s="72" t="str">
        <f t="shared" si="9"/>
        <v/>
      </c>
      <c r="AL47" s="72" t="str">
        <f t="shared" si="10"/>
        <v/>
      </c>
      <c r="AM47" s="72" t="str">
        <f t="shared" si="11"/>
        <v/>
      </c>
      <c r="AN47" s="34" t="str">
        <f t="shared" si="12"/>
        <v/>
      </c>
      <c r="AO47" s="34" t="str">
        <f t="shared" si="13"/>
        <v/>
      </c>
      <c r="AP47" s="34" t="str">
        <f t="shared" si="14"/>
        <v/>
      </c>
    </row>
    <row r="48" spans="1:42" ht="126" x14ac:dyDescent="0.25">
      <c r="A48" s="34">
        <v>26</v>
      </c>
      <c r="B48" s="102" t="s">
        <v>77</v>
      </c>
      <c r="C48" s="92">
        <f>'2022'!B38</f>
        <v>7.1820000000000004</v>
      </c>
      <c r="D48" s="93">
        <f>'2022'!BV38</f>
        <v>47</v>
      </c>
      <c r="E48" s="93">
        <f>'2022'!BW38</f>
        <v>48</v>
      </c>
      <c r="F48" s="92">
        <f>'2022'!BZ38</f>
        <v>6.6833751044277356</v>
      </c>
      <c r="G48" s="44">
        <f>'2021'!CG37</f>
        <v>4</v>
      </c>
      <c r="H48" s="94">
        <f t="shared" si="0"/>
        <v>8.5106382978723403</v>
      </c>
      <c r="I48" s="44"/>
      <c r="J48" s="44">
        <f>'2021'!CM37</f>
        <v>0</v>
      </c>
      <c r="K48" s="44">
        <f>'2021'!CJ37</f>
        <v>0</v>
      </c>
      <c r="L48" s="44"/>
      <c r="M48" s="44">
        <f t="shared" si="1"/>
        <v>4</v>
      </c>
      <c r="N48" s="44">
        <f>'2021'!CO37</f>
        <v>0</v>
      </c>
      <c r="O48" s="44">
        <f>'Добыча 2021'!I47</f>
        <v>1</v>
      </c>
      <c r="P48" s="44"/>
      <c r="Q48" s="44"/>
      <c r="R48" s="44"/>
      <c r="S48" s="44">
        <f>'Добыча 2021'!K47</f>
        <v>1</v>
      </c>
      <c r="T48" s="44">
        <f>'Добыча 2021'!J47</f>
        <v>0</v>
      </c>
      <c r="U48" s="44">
        <f t="shared" si="2"/>
        <v>25</v>
      </c>
      <c r="V48" s="94">
        <f>'2022'!CE38</f>
        <v>4.8000000000000007</v>
      </c>
      <c r="W48" s="44">
        <f t="shared" si="3"/>
        <v>10.000000000000002</v>
      </c>
      <c r="X48" s="44">
        <f>'2022'!CG38</f>
        <v>4</v>
      </c>
      <c r="Y48" s="94">
        <f t="shared" si="4"/>
        <v>8.3333333333333321</v>
      </c>
      <c r="Z48" s="44"/>
      <c r="AA48" s="44">
        <f>'2022'!CM38</f>
        <v>0</v>
      </c>
      <c r="AB48" s="44">
        <f>'2022'!CJ38</f>
        <v>0</v>
      </c>
      <c r="AC48" s="44"/>
      <c r="AD48" s="44"/>
      <c r="AE48" s="95">
        <f>'2022'!CO38</f>
        <v>0</v>
      </c>
      <c r="AF48" s="82" t="str">
        <f t="shared" si="5"/>
        <v/>
      </c>
      <c r="AG48" s="91"/>
      <c r="AH48" s="92">
        <f t="shared" si="6"/>
        <v>6.6833751044277356</v>
      </c>
      <c r="AI48" s="92" t="e">
        <f t="shared" ca="1" si="7"/>
        <v>#NAME?</v>
      </c>
      <c r="AJ48" s="72">
        <f t="shared" si="8"/>
        <v>10</v>
      </c>
      <c r="AK48" s="72" t="str">
        <f t="shared" si="9"/>
        <v/>
      </c>
      <c r="AL48" s="72" t="e">
        <f t="shared" ca="1" si="10"/>
        <v>#NAME?</v>
      </c>
      <c r="AM48" s="72">
        <f t="shared" si="11"/>
        <v>4</v>
      </c>
      <c r="AN48" s="34" t="e">
        <f t="shared" ca="1" si="12"/>
        <v>#NAME?</v>
      </c>
      <c r="AO48" s="34" t="str">
        <f t="shared" si="13"/>
        <v>Сумма не совпадает или не ОДОУ</v>
      </c>
      <c r="AP48" s="34" t="str">
        <f t="shared" si="14"/>
        <v/>
      </c>
    </row>
    <row r="49" spans="1:42" ht="126" x14ac:dyDescent="0.25">
      <c r="A49" s="34">
        <v>27</v>
      </c>
      <c r="B49" s="102" t="s">
        <v>76</v>
      </c>
      <c r="C49" s="92">
        <f>'2022'!B39</f>
        <v>11.596</v>
      </c>
      <c r="D49" s="93">
        <f>'2022'!BV39</f>
        <v>84</v>
      </c>
      <c r="E49" s="93">
        <f>'2022'!BW39</f>
        <v>85</v>
      </c>
      <c r="F49" s="92">
        <f>'2022'!BZ39</f>
        <v>7.3301138323559849</v>
      </c>
      <c r="G49" s="44">
        <f>'2021'!CG38</f>
        <v>8</v>
      </c>
      <c r="H49" s="94">
        <f t="shared" si="0"/>
        <v>9.5238095238095237</v>
      </c>
      <c r="I49" s="44"/>
      <c r="J49" s="44">
        <f>'2021'!CM38</f>
        <v>0</v>
      </c>
      <c r="K49" s="44">
        <f>'2021'!CJ38</f>
        <v>0</v>
      </c>
      <c r="L49" s="44"/>
      <c r="M49" s="44">
        <f t="shared" si="1"/>
        <v>8</v>
      </c>
      <c r="N49" s="44">
        <f>'2021'!CO38</f>
        <v>0</v>
      </c>
      <c r="O49" s="44">
        <f>'Добыча 2021'!I48</f>
        <v>1</v>
      </c>
      <c r="P49" s="44"/>
      <c r="Q49" s="44"/>
      <c r="R49" s="44"/>
      <c r="S49" s="44">
        <f>'Добыча 2021'!K48</f>
        <v>1</v>
      </c>
      <c r="T49" s="44">
        <f>'Добыча 2021'!J48</f>
        <v>0</v>
      </c>
      <c r="U49" s="44">
        <f t="shared" si="2"/>
        <v>12.5</v>
      </c>
      <c r="V49" s="94">
        <f>'2022'!CE39</f>
        <v>8.5</v>
      </c>
      <c r="W49" s="44">
        <f t="shared" si="3"/>
        <v>10</v>
      </c>
      <c r="X49" s="44">
        <f>'2022'!CG39</f>
        <v>8</v>
      </c>
      <c r="Y49" s="94">
        <f t="shared" si="4"/>
        <v>9.4117647058823533</v>
      </c>
      <c r="Z49" s="44"/>
      <c r="AA49" s="44">
        <f>'2022'!CM39</f>
        <v>0</v>
      </c>
      <c r="AB49" s="44">
        <f>'2022'!CJ39</f>
        <v>0</v>
      </c>
      <c r="AC49" s="44"/>
      <c r="AD49" s="44"/>
      <c r="AE49" s="95">
        <f>'2022'!CO39</f>
        <v>0</v>
      </c>
      <c r="AF49" s="82" t="str">
        <f t="shared" si="5"/>
        <v/>
      </c>
      <c r="AG49" s="91"/>
      <c r="AH49" s="92">
        <f t="shared" si="6"/>
        <v>7.3301138323559849</v>
      </c>
      <c r="AI49" s="92" t="e">
        <f t="shared" ca="1" si="7"/>
        <v>#NAME?</v>
      </c>
      <c r="AJ49" s="72">
        <f t="shared" si="8"/>
        <v>10</v>
      </c>
      <c r="AK49" s="72" t="str">
        <f t="shared" si="9"/>
        <v/>
      </c>
      <c r="AL49" s="72" t="e">
        <f t="shared" ca="1" si="10"/>
        <v>#NAME?</v>
      </c>
      <c r="AM49" s="72">
        <f t="shared" si="11"/>
        <v>8</v>
      </c>
      <c r="AN49" s="34" t="e">
        <f t="shared" ca="1" si="12"/>
        <v>#NAME?</v>
      </c>
      <c r="AO49" s="34" t="str">
        <f t="shared" si="13"/>
        <v>Сумма не совпадает или не ОДОУ</v>
      </c>
      <c r="AP49" s="34" t="str">
        <f t="shared" si="14"/>
        <v/>
      </c>
    </row>
    <row r="50" spans="1:42" ht="30.75" customHeight="1" x14ac:dyDescent="0.25">
      <c r="A50" s="34">
        <v>28</v>
      </c>
      <c r="B50" s="102" t="s">
        <v>75</v>
      </c>
      <c r="C50" s="92">
        <f>'2022'!B40</f>
        <v>16.03</v>
      </c>
      <c r="D50" s="93">
        <f>'2022'!BV40</f>
        <v>109</v>
      </c>
      <c r="E50" s="93">
        <f>'2022'!BW40</f>
        <v>111</v>
      </c>
      <c r="F50" s="92">
        <f>'2022'!BZ40</f>
        <v>6.9245165315034303</v>
      </c>
      <c r="G50" s="44">
        <f>'2021'!CG39</f>
        <v>10</v>
      </c>
      <c r="H50" s="94">
        <f t="shared" si="0"/>
        <v>9.1743119266055047</v>
      </c>
      <c r="I50" s="44"/>
      <c r="J50" s="44">
        <f>'2021'!CM39</f>
        <v>0</v>
      </c>
      <c r="K50" s="44">
        <f>'2021'!CJ39</f>
        <v>0</v>
      </c>
      <c r="L50" s="44"/>
      <c r="M50" s="44">
        <f t="shared" si="1"/>
        <v>10</v>
      </c>
      <c r="N50" s="44">
        <f>'2021'!CO39</f>
        <v>0</v>
      </c>
      <c r="O50" s="44">
        <f>'Добыча 2021'!I49</f>
        <v>0</v>
      </c>
      <c r="P50" s="44"/>
      <c r="Q50" s="44"/>
      <c r="R50" s="44"/>
      <c r="S50" s="44">
        <f>'Добыча 2021'!K49</f>
        <v>0</v>
      </c>
      <c r="T50" s="44">
        <f>'Добыча 2021'!J49</f>
        <v>0</v>
      </c>
      <c r="U50" s="44">
        <f t="shared" si="2"/>
        <v>0</v>
      </c>
      <c r="V50" s="94">
        <f>'2022'!CE40</f>
        <v>11.100000000000001</v>
      </c>
      <c r="W50" s="44">
        <f t="shared" si="3"/>
        <v>10.000000000000002</v>
      </c>
      <c r="X50" s="44">
        <f>'2022'!CG40</f>
        <v>11</v>
      </c>
      <c r="Y50" s="94">
        <f t="shared" si="4"/>
        <v>9.9099099099099099</v>
      </c>
      <c r="Z50" s="44"/>
      <c r="AA50" s="44">
        <f>'2022'!CM40</f>
        <v>0</v>
      </c>
      <c r="AB50" s="44">
        <f>'2022'!CJ40</f>
        <v>0</v>
      </c>
      <c r="AC50" s="44"/>
      <c r="AD50" s="44"/>
      <c r="AE50" s="95">
        <f>'2022'!CO40</f>
        <v>0</v>
      </c>
      <c r="AF50" s="82" t="str">
        <f t="shared" si="5"/>
        <v/>
      </c>
      <c r="AG50" s="91"/>
      <c r="AH50" s="92">
        <f t="shared" si="6"/>
        <v>6.9245165315034303</v>
      </c>
      <c r="AI50" s="92" t="e">
        <f t="shared" ca="1" si="7"/>
        <v>#NAME?</v>
      </c>
      <c r="AJ50" s="72">
        <f t="shared" si="8"/>
        <v>10</v>
      </c>
      <c r="AK50" s="72" t="str">
        <f t="shared" si="9"/>
        <v/>
      </c>
      <c r="AL50" s="72" t="e">
        <f t="shared" ca="1" si="10"/>
        <v>#NAME?</v>
      </c>
      <c r="AM50" s="72">
        <f t="shared" si="11"/>
        <v>11</v>
      </c>
      <c r="AN50" s="34" t="e">
        <f t="shared" ca="1" si="12"/>
        <v>#NAME?</v>
      </c>
      <c r="AO50" s="34" t="str">
        <f t="shared" si="13"/>
        <v>Сумма не совпадает или не ОДОУ</v>
      </c>
      <c r="AP50" s="34" t="str">
        <f t="shared" si="14"/>
        <v/>
      </c>
    </row>
    <row r="51" spans="1:42" ht="30.75" customHeight="1" x14ac:dyDescent="0.25">
      <c r="A51" s="34">
        <v>29</v>
      </c>
      <c r="B51" s="114" t="s">
        <v>410</v>
      </c>
      <c r="C51" s="92">
        <f>'2022'!B41</f>
        <v>7.9729999999999999</v>
      </c>
      <c r="D51" s="581">
        <f>'2022'!BV41</f>
        <v>245</v>
      </c>
      <c r="E51" s="93">
        <f>'2022'!BW41</f>
        <v>35</v>
      </c>
      <c r="F51" s="92">
        <f>'2022'!BZ41</f>
        <v>4.3898156277436344</v>
      </c>
      <c r="G51" s="583">
        <f>'2021'!CG40</f>
        <v>15</v>
      </c>
      <c r="H51" s="585">
        <f t="shared" si="0"/>
        <v>6.1224489795918364</v>
      </c>
      <c r="I51" s="44"/>
      <c r="J51" s="583">
        <f>'2021'!CM40</f>
        <v>0</v>
      </c>
      <c r="K51" s="583">
        <f>'2021'!CJ40</f>
        <v>2</v>
      </c>
      <c r="L51" s="44"/>
      <c r="M51" s="583">
        <f t="shared" si="1"/>
        <v>10</v>
      </c>
      <c r="N51" s="583">
        <f>'2021'!CO40</f>
        <v>3</v>
      </c>
      <c r="O51" s="583">
        <f>'Добыча 2021'!I50</f>
        <v>8</v>
      </c>
      <c r="P51" s="44"/>
      <c r="Q51" s="44"/>
      <c r="R51" s="44"/>
      <c r="S51" s="583">
        <f>'Добыча 2021'!K50</f>
        <v>7</v>
      </c>
      <c r="T51" s="583">
        <f>'Добыча 2021'!J50</f>
        <v>1</v>
      </c>
      <c r="U51" s="583">
        <f t="shared" si="2"/>
        <v>53.333333333333336</v>
      </c>
      <c r="V51" s="94">
        <f>'2022'!CE41</f>
        <v>2.8000000000000003</v>
      </c>
      <c r="W51" s="44">
        <f t="shared" si="3"/>
        <v>8</v>
      </c>
      <c r="X51" s="44">
        <f>'2022'!CG41</f>
        <v>2</v>
      </c>
      <c r="Y51" s="94">
        <f t="shared" si="4"/>
        <v>5.7142857142857144</v>
      </c>
      <c r="Z51" s="71"/>
      <c r="AA51" s="71">
        <f>'2022'!CM41</f>
        <v>0</v>
      </c>
      <c r="AB51" s="71">
        <f>'2022'!CJ41</f>
        <v>0</v>
      </c>
      <c r="AC51" s="71"/>
      <c r="AD51" s="71">
        <f t="shared" ref="AD51:AD53" si="16">X51-AA51-AB51-AE51-Z51</f>
        <v>1</v>
      </c>
      <c r="AE51" s="115">
        <f>'2022'!CO41</f>
        <v>1</v>
      </c>
      <c r="AF51" s="82" t="str">
        <f t="shared" si="5"/>
        <v/>
      </c>
      <c r="AG51" s="91"/>
      <c r="AH51" s="92">
        <f t="shared" si="6"/>
        <v>4.3898156277436344</v>
      </c>
      <c r="AI51" s="92" t="e">
        <f t="shared" ca="1" si="7"/>
        <v>#NAME?</v>
      </c>
      <c r="AJ51" s="72">
        <f t="shared" si="8"/>
        <v>8</v>
      </c>
      <c r="AK51" s="72" t="str">
        <f t="shared" si="9"/>
        <v/>
      </c>
      <c r="AL51" s="72" t="e">
        <f t="shared" ca="1" si="10"/>
        <v>#NAME?</v>
      </c>
      <c r="AM51" s="72">
        <f t="shared" si="11"/>
        <v>2</v>
      </c>
      <c r="AN51" s="34" t="e">
        <f t="shared" ca="1" si="12"/>
        <v>#NAME?</v>
      </c>
      <c r="AO51" s="34" t="str">
        <f t="shared" si="13"/>
        <v/>
      </c>
      <c r="AP51" s="34" t="str">
        <f t="shared" si="14"/>
        <v/>
      </c>
    </row>
    <row r="52" spans="1:42" ht="30.75" customHeight="1" x14ac:dyDescent="0.25">
      <c r="A52" s="34">
        <v>30</v>
      </c>
      <c r="B52" s="114" t="s">
        <v>411</v>
      </c>
      <c r="C52" s="92">
        <f>'2022'!B42</f>
        <v>28.376999999999999</v>
      </c>
      <c r="D52" s="587"/>
      <c r="E52" s="93">
        <f>'2022'!BW42</f>
        <v>140</v>
      </c>
      <c r="F52" s="92">
        <f>'2022'!BZ42</f>
        <v>4.9335729640201578</v>
      </c>
      <c r="G52" s="588"/>
      <c r="H52" s="589"/>
      <c r="I52" s="44"/>
      <c r="J52" s="588"/>
      <c r="K52" s="588"/>
      <c r="L52" s="44"/>
      <c r="M52" s="588"/>
      <c r="N52" s="588"/>
      <c r="O52" s="588"/>
      <c r="P52" s="44"/>
      <c r="Q52" s="44"/>
      <c r="R52" s="44"/>
      <c r="S52" s="588"/>
      <c r="T52" s="588"/>
      <c r="U52" s="588"/>
      <c r="V52" s="94">
        <f>'2022'!CE42</f>
        <v>11.200000000000001</v>
      </c>
      <c r="W52" s="44">
        <f t="shared" si="3"/>
        <v>8</v>
      </c>
      <c r="X52" s="44">
        <f>'2022'!CG42</f>
        <v>11</v>
      </c>
      <c r="Y52" s="94">
        <f t="shared" si="4"/>
        <v>7.8571428571428568</v>
      </c>
      <c r="Z52" s="71"/>
      <c r="AA52" s="71">
        <f>'2022'!CM42</f>
        <v>0</v>
      </c>
      <c r="AB52" s="71">
        <f>'2022'!CJ42</f>
        <v>1</v>
      </c>
      <c r="AC52" s="71"/>
      <c r="AD52" s="71">
        <f t="shared" si="16"/>
        <v>6</v>
      </c>
      <c r="AE52" s="115">
        <f>'2022'!CO42</f>
        <v>4</v>
      </c>
      <c r="AF52" s="82" t="str">
        <f t="shared" si="5"/>
        <v/>
      </c>
      <c r="AG52" s="91"/>
      <c r="AH52" s="92">
        <f t="shared" si="6"/>
        <v>4.9335729640201578</v>
      </c>
      <c r="AI52" s="92" t="e">
        <f t="shared" ca="1" si="7"/>
        <v>#NAME?</v>
      </c>
      <c r="AJ52" s="72">
        <f t="shared" si="8"/>
        <v>8</v>
      </c>
      <c r="AK52" s="72" t="str">
        <f t="shared" si="9"/>
        <v/>
      </c>
      <c r="AL52" s="72" t="e">
        <f t="shared" ca="1" si="10"/>
        <v>#NAME?</v>
      </c>
      <c r="AM52" s="72">
        <f t="shared" si="11"/>
        <v>11</v>
      </c>
      <c r="AN52" s="34" t="e">
        <f t="shared" ca="1" si="12"/>
        <v>#NAME?</v>
      </c>
      <c r="AO52" s="34" t="str">
        <f t="shared" si="13"/>
        <v/>
      </c>
      <c r="AP52" s="34" t="str">
        <f t="shared" si="14"/>
        <v/>
      </c>
    </row>
    <row r="53" spans="1:42" ht="31.5" x14ac:dyDescent="0.25">
      <c r="A53" s="34">
        <v>31</v>
      </c>
      <c r="B53" s="116" t="s">
        <v>412</v>
      </c>
      <c r="C53" s="92">
        <f>'2022'!B43</f>
        <v>36.741999999999997</v>
      </c>
      <c r="D53" s="582"/>
      <c r="E53" s="93">
        <f>'2022'!BW43</f>
        <v>0</v>
      </c>
      <c r="F53" s="92">
        <f>'2022'!BZ43</f>
        <v>0</v>
      </c>
      <c r="G53" s="584"/>
      <c r="H53" s="586"/>
      <c r="I53" s="44"/>
      <c r="J53" s="584"/>
      <c r="K53" s="584"/>
      <c r="L53" s="44"/>
      <c r="M53" s="584"/>
      <c r="N53" s="584"/>
      <c r="O53" s="584"/>
      <c r="P53" s="44"/>
      <c r="Q53" s="44"/>
      <c r="R53" s="44"/>
      <c r="S53" s="584"/>
      <c r="T53" s="584"/>
      <c r="U53" s="584"/>
      <c r="V53" s="94">
        <f>'2022'!CE43</f>
        <v>0</v>
      </c>
      <c r="W53" s="44">
        <f t="shared" si="3"/>
        <v>0</v>
      </c>
      <c r="X53" s="44">
        <f>'2022'!CG43</f>
        <v>0</v>
      </c>
      <c r="Y53" s="94">
        <f t="shared" si="4"/>
        <v>0</v>
      </c>
      <c r="Z53" s="44"/>
      <c r="AA53" s="44">
        <f>'2022'!CM43</f>
        <v>0</v>
      </c>
      <c r="AB53" s="44">
        <f>'2022'!CJ43</f>
        <v>0</v>
      </c>
      <c r="AC53" s="44"/>
      <c r="AD53" s="44">
        <f t="shared" si="16"/>
        <v>0</v>
      </c>
      <c r="AE53" s="95">
        <f>'2022'!CO43</f>
        <v>0</v>
      </c>
      <c r="AF53" s="82" t="str">
        <f t="shared" si="5"/>
        <v/>
      </c>
      <c r="AG53" s="91"/>
      <c r="AH53" s="92">
        <f t="shared" si="6"/>
        <v>0</v>
      </c>
      <c r="AI53" s="92" t="e">
        <f t="shared" ca="1" si="7"/>
        <v>#NAME?</v>
      </c>
      <c r="AJ53" s="72">
        <f t="shared" si="8"/>
        <v>3</v>
      </c>
      <c r="AK53" s="72" t="str">
        <f t="shared" si="9"/>
        <v/>
      </c>
      <c r="AL53" s="72">
        <f t="shared" si="10"/>
        <v>0</v>
      </c>
      <c r="AM53" s="72">
        <f t="shared" si="11"/>
        <v>0</v>
      </c>
      <c r="AN53" s="34" t="str">
        <f t="shared" si="12"/>
        <v/>
      </c>
      <c r="AO53" s="34" t="str">
        <f t="shared" si="13"/>
        <v/>
      </c>
      <c r="AP53" s="34" t="str">
        <f t="shared" si="14"/>
        <v/>
      </c>
    </row>
    <row r="54" spans="1:42" ht="31.5" customHeight="1" x14ac:dyDescent="0.25">
      <c r="A54" s="34">
        <v>32</v>
      </c>
      <c r="B54" s="112" t="s">
        <v>74</v>
      </c>
      <c r="C54" s="92">
        <f>'2022'!B44</f>
        <v>9.98</v>
      </c>
      <c r="D54" s="93">
        <f>'2022'!BV44</f>
        <v>72</v>
      </c>
      <c r="E54" s="93">
        <f>'2022'!BW44</f>
        <v>74</v>
      </c>
      <c r="F54" s="92">
        <f>'2022'!BZ44</f>
        <v>7.4148296593186371</v>
      </c>
      <c r="G54" s="44">
        <f>'2021'!CG41</f>
        <v>7</v>
      </c>
      <c r="H54" s="94">
        <f t="shared" si="0"/>
        <v>9.7222222222222232</v>
      </c>
      <c r="I54" s="44"/>
      <c r="J54" s="44">
        <f>'2021'!CM41</f>
        <v>0</v>
      </c>
      <c r="K54" s="44">
        <f>'2021'!CJ41</f>
        <v>0</v>
      </c>
      <c r="L54" s="44"/>
      <c r="M54" s="44">
        <f t="shared" si="1"/>
        <v>7</v>
      </c>
      <c r="N54" s="44">
        <f>'2021'!CO41</f>
        <v>0</v>
      </c>
      <c r="O54" s="44">
        <f>'Добыча 2021'!I51</f>
        <v>7</v>
      </c>
      <c r="P54" s="44"/>
      <c r="Q54" s="44"/>
      <c r="R54" s="44"/>
      <c r="S54" s="44">
        <f>'Добыча 2021'!K51</f>
        <v>4</v>
      </c>
      <c r="T54" s="44">
        <f>'Добыча 2021'!J51</f>
        <v>3</v>
      </c>
      <c r="U54" s="44">
        <f t="shared" si="2"/>
        <v>100</v>
      </c>
      <c r="V54" s="94">
        <f>'2022'!CE44</f>
        <v>7.4</v>
      </c>
      <c r="W54" s="44">
        <f t="shared" si="3"/>
        <v>10</v>
      </c>
      <c r="X54" s="44">
        <f>'2022'!CG44</f>
        <v>7</v>
      </c>
      <c r="Y54" s="94">
        <f t="shared" si="4"/>
        <v>9.4594594594594597</v>
      </c>
      <c r="Z54" s="44"/>
      <c r="AA54" s="44">
        <f>'2022'!CM44</f>
        <v>0</v>
      </c>
      <c r="AB54" s="44">
        <f>'2022'!CJ44</f>
        <v>0</v>
      </c>
      <c r="AC54" s="44"/>
      <c r="AD54" s="44"/>
      <c r="AE54" s="95">
        <f>'2022'!CO44</f>
        <v>0</v>
      </c>
      <c r="AF54" s="82" t="str">
        <f t="shared" si="5"/>
        <v/>
      </c>
      <c r="AG54" s="91"/>
      <c r="AH54" s="92">
        <f t="shared" si="6"/>
        <v>7.4148296593186371</v>
      </c>
      <c r="AI54" s="92" t="e">
        <f t="shared" ca="1" si="7"/>
        <v>#NAME?</v>
      </c>
      <c r="AJ54" s="72">
        <f t="shared" si="8"/>
        <v>10</v>
      </c>
      <c r="AK54" s="72" t="str">
        <f t="shared" si="9"/>
        <v/>
      </c>
      <c r="AL54" s="72" t="e">
        <f t="shared" ca="1" si="10"/>
        <v>#NAME?</v>
      </c>
      <c r="AM54" s="72">
        <f t="shared" si="11"/>
        <v>7</v>
      </c>
      <c r="AN54" s="34" t="e">
        <f t="shared" ca="1" si="12"/>
        <v>#NAME?</v>
      </c>
      <c r="AO54" s="34" t="str">
        <f t="shared" si="13"/>
        <v>Сумма не совпадает или не ОДОУ</v>
      </c>
      <c r="AP54" s="34" t="str">
        <f t="shared" si="14"/>
        <v/>
      </c>
    </row>
    <row r="55" spans="1:42" ht="126" x14ac:dyDescent="0.25">
      <c r="A55" s="34">
        <v>33</v>
      </c>
      <c r="B55" s="102" t="s">
        <v>300</v>
      </c>
      <c r="C55" s="92">
        <f>'2022'!B45</f>
        <v>9.44</v>
      </c>
      <c r="D55" s="93">
        <f>'2022'!BV45</f>
        <v>44</v>
      </c>
      <c r="E55" s="93">
        <f>'2022'!BW45</f>
        <v>38</v>
      </c>
      <c r="F55" s="92">
        <f>'2022'!BZ45</f>
        <v>4.0254237288135597</v>
      </c>
      <c r="G55" s="44">
        <f>'2021'!CG42</f>
        <v>3</v>
      </c>
      <c r="H55" s="94">
        <f t="shared" si="0"/>
        <v>6.8181818181818175</v>
      </c>
      <c r="I55" s="44"/>
      <c r="J55" s="44">
        <f>'2021'!CM42</f>
        <v>0</v>
      </c>
      <c r="K55" s="44">
        <f>'2021'!CJ42</f>
        <v>0</v>
      </c>
      <c r="L55" s="44"/>
      <c r="M55" s="44">
        <f t="shared" si="1"/>
        <v>3</v>
      </c>
      <c r="N55" s="44">
        <f>'2021'!CO42</f>
        <v>0</v>
      </c>
      <c r="O55" s="44">
        <f>'Добыча 2021'!I52</f>
        <v>2</v>
      </c>
      <c r="P55" s="44"/>
      <c r="Q55" s="44"/>
      <c r="R55" s="44"/>
      <c r="S55" s="44">
        <f>'Добыча 2021'!K52</f>
        <v>1</v>
      </c>
      <c r="T55" s="44">
        <f>'Добыча 2021'!J52</f>
        <v>1</v>
      </c>
      <c r="U55" s="44">
        <f t="shared" si="2"/>
        <v>66.666666666666657</v>
      </c>
      <c r="V55" s="94">
        <f>'2022'!CE45</f>
        <v>3.04</v>
      </c>
      <c r="W55" s="44">
        <f t="shared" si="3"/>
        <v>8</v>
      </c>
      <c r="X55" s="44">
        <f>'2022'!CG45</f>
        <v>2</v>
      </c>
      <c r="Y55" s="94">
        <f t="shared" si="4"/>
        <v>5.2631578947368416</v>
      </c>
      <c r="Z55" s="44"/>
      <c r="AA55" s="44">
        <f>'2022'!CM45</f>
        <v>0</v>
      </c>
      <c r="AB55" s="44">
        <f>'2022'!CJ45</f>
        <v>0</v>
      </c>
      <c r="AC55" s="44"/>
      <c r="AD55" s="44"/>
      <c r="AE55" s="95">
        <f>'2022'!CO45</f>
        <v>0</v>
      </c>
      <c r="AF55" s="82" t="str">
        <f t="shared" si="5"/>
        <v/>
      </c>
      <c r="AG55" s="91"/>
      <c r="AH55" s="92">
        <f t="shared" si="6"/>
        <v>4.0254237288135597</v>
      </c>
      <c r="AI55" s="92" t="e">
        <f t="shared" ca="1" si="7"/>
        <v>#NAME?</v>
      </c>
      <c r="AJ55" s="72">
        <f t="shared" si="8"/>
        <v>8</v>
      </c>
      <c r="AK55" s="72" t="str">
        <f t="shared" si="9"/>
        <v/>
      </c>
      <c r="AL55" s="72" t="e">
        <f t="shared" ca="1" si="10"/>
        <v>#NAME?</v>
      </c>
      <c r="AM55" s="72">
        <f t="shared" si="11"/>
        <v>2</v>
      </c>
      <c r="AN55" s="34" t="e">
        <f t="shared" ca="1" si="12"/>
        <v>#NAME?</v>
      </c>
      <c r="AO55" s="34" t="str">
        <f t="shared" si="13"/>
        <v>Сумма не совпадает или не ОДОУ</v>
      </c>
      <c r="AP55" s="34" t="str">
        <f t="shared" si="14"/>
        <v/>
      </c>
    </row>
    <row r="56" spans="1:42" ht="126" x14ac:dyDescent="0.25">
      <c r="A56" s="34">
        <v>34</v>
      </c>
      <c r="B56" s="112" t="s">
        <v>71</v>
      </c>
      <c r="C56" s="92">
        <f>'2022'!B46</f>
        <v>51.08</v>
      </c>
      <c r="D56" s="93">
        <f>'2022'!BV46</f>
        <v>133</v>
      </c>
      <c r="E56" s="93">
        <f>'2022'!BW46</f>
        <v>151</v>
      </c>
      <c r="F56" s="92">
        <f>'2022'!BZ46</f>
        <v>2.9561472200469852</v>
      </c>
      <c r="G56" s="44">
        <f>'2021'!CG43</f>
        <v>9</v>
      </c>
      <c r="H56" s="94">
        <f t="shared" si="0"/>
        <v>6.7669172932330826</v>
      </c>
      <c r="I56" s="44"/>
      <c r="J56" s="44">
        <f>'2021'!CM43</f>
        <v>0</v>
      </c>
      <c r="K56" s="44">
        <f>'2021'!CJ43</f>
        <v>0</v>
      </c>
      <c r="L56" s="44"/>
      <c r="M56" s="44">
        <f t="shared" si="1"/>
        <v>9</v>
      </c>
      <c r="N56" s="44">
        <f>'2021'!CO43</f>
        <v>0</v>
      </c>
      <c r="O56" s="44">
        <f>'Добыча 2021'!I53</f>
        <v>7</v>
      </c>
      <c r="P56" s="44"/>
      <c r="Q56" s="44"/>
      <c r="R56" s="44"/>
      <c r="S56" s="44">
        <f>'Добыча 2021'!K53</f>
        <v>6</v>
      </c>
      <c r="T56" s="44">
        <f>'Добыча 2021'!J53</f>
        <v>1</v>
      </c>
      <c r="U56" s="44">
        <f t="shared" si="2"/>
        <v>77.777777777777786</v>
      </c>
      <c r="V56" s="94">
        <f>'2022'!CE46</f>
        <v>10.57</v>
      </c>
      <c r="W56" s="44">
        <f t="shared" si="3"/>
        <v>7.0000000000000009</v>
      </c>
      <c r="X56" s="44">
        <f>'2022'!CG46</f>
        <v>10</v>
      </c>
      <c r="Y56" s="94">
        <f t="shared" si="4"/>
        <v>6.6225165562913908</v>
      </c>
      <c r="Z56" s="44"/>
      <c r="AA56" s="44">
        <f>'2022'!CM46</f>
        <v>0</v>
      </c>
      <c r="AB56" s="44">
        <f>'2022'!CJ46</f>
        <v>0</v>
      </c>
      <c r="AC56" s="44"/>
      <c r="AD56" s="44"/>
      <c r="AE56" s="95">
        <f>'2022'!CO46</f>
        <v>0</v>
      </c>
      <c r="AF56" s="82" t="str">
        <f t="shared" si="5"/>
        <v/>
      </c>
      <c r="AG56" s="91"/>
      <c r="AH56" s="92">
        <f t="shared" si="6"/>
        <v>2.9561472200469852</v>
      </c>
      <c r="AI56" s="92" t="e">
        <f t="shared" ca="1" si="7"/>
        <v>#NAME?</v>
      </c>
      <c r="AJ56" s="72">
        <f t="shared" si="8"/>
        <v>7</v>
      </c>
      <c r="AK56" s="72" t="str">
        <f t="shared" si="9"/>
        <v/>
      </c>
      <c r="AL56" s="72" t="e">
        <f t="shared" ca="1" si="10"/>
        <v>#NAME?</v>
      </c>
      <c r="AM56" s="72">
        <f t="shared" si="11"/>
        <v>10</v>
      </c>
      <c r="AN56" s="34" t="e">
        <f t="shared" ca="1" si="12"/>
        <v>#NAME?</v>
      </c>
      <c r="AO56" s="34" t="str">
        <f t="shared" si="13"/>
        <v>Сумма не совпадает или не ОДОУ</v>
      </c>
      <c r="AP56" s="34" t="str">
        <f t="shared" si="14"/>
        <v/>
      </c>
    </row>
    <row r="57" spans="1:42" ht="120.75" customHeight="1" x14ac:dyDescent="0.25">
      <c r="A57" s="34">
        <v>35</v>
      </c>
      <c r="B57" s="112" t="s">
        <v>301</v>
      </c>
      <c r="C57" s="92">
        <f>'2022'!B47</f>
        <v>115.1</v>
      </c>
      <c r="D57" s="93">
        <f>'2022'!BV47</f>
        <v>499</v>
      </c>
      <c r="E57" s="93">
        <f>'2022'!BW47</f>
        <v>483</v>
      </c>
      <c r="F57" s="92">
        <f>'2022'!BZ47</f>
        <v>4.1963509991311909</v>
      </c>
      <c r="G57" s="44">
        <f>'2021'!CG44</f>
        <v>39</v>
      </c>
      <c r="H57" s="94">
        <f t="shared" si="0"/>
        <v>7.8156312625250495</v>
      </c>
      <c r="I57" s="44"/>
      <c r="J57" s="44">
        <f>'2021'!CM44</f>
        <v>0</v>
      </c>
      <c r="K57" s="44">
        <f>'2021'!CJ44</f>
        <v>0</v>
      </c>
      <c r="L57" s="44"/>
      <c r="M57" s="44">
        <f t="shared" si="1"/>
        <v>39</v>
      </c>
      <c r="N57" s="44">
        <f>'2021'!CO44</f>
        <v>0</v>
      </c>
      <c r="O57" s="44">
        <f>'Добыча 2021'!I54</f>
        <v>21</v>
      </c>
      <c r="P57" s="44"/>
      <c r="Q57" s="44"/>
      <c r="R57" s="44"/>
      <c r="S57" s="44">
        <f>'Добыча 2021'!K54</f>
        <v>16</v>
      </c>
      <c r="T57" s="44">
        <f>'Добыча 2021'!J54</f>
        <v>5</v>
      </c>
      <c r="U57" s="44">
        <f t="shared" si="2"/>
        <v>53.846153846153847</v>
      </c>
      <c r="V57" s="94">
        <f>'2022'!CE47</f>
        <v>38.64</v>
      </c>
      <c r="W57" s="44">
        <f t="shared" si="3"/>
        <v>8</v>
      </c>
      <c r="X57" s="44">
        <f>'2022'!CG47</f>
        <v>38</v>
      </c>
      <c r="Y57" s="94">
        <f t="shared" si="4"/>
        <v>7.8674948240165632</v>
      </c>
      <c r="Z57" s="44"/>
      <c r="AA57" s="44">
        <f>'2022'!CM47</f>
        <v>0</v>
      </c>
      <c r="AB57" s="44">
        <f>'2022'!CJ47</f>
        <v>0</v>
      </c>
      <c r="AC57" s="44"/>
      <c r="AD57" s="44"/>
      <c r="AE57" s="95">
        <f>'2022'!CO47</f>
        <v>0</v>
      </c>
      <c r="AF57" s="82" t="str">
        <f t="shared" si="5"/>
        <v/>
      </c>
      <c r="AG57" s="91"/>
      <c r="AH57" s="92">
        <f t="shared" si="6"/>
        <v>4.1963509991311909</v>
      </c>
      <c r="AI57" s="92" t="e">
        <f t="shared" ca="1" si="7"/>
        <v>#NAME?</v>
      </c>
      <c r="AJ57" s="72">
        <f t="shared" si="8"/>
        <v>8</v>
      </c>
      <c r="AK57" s="72" t="str">
        <f t="shared" si="9"/>
        <v/>
      </c>
      <c r="AL57" s="72" t="e">
        <f t="shared" ca="1" si="10"/>
        <v>#NAME?</v>
      </c>
      <c r="AM57" s="72">
        <f t="shared" si="11"/>
        <v>38</v>
      </c>
      <c r="AN57" s="34" t="e">
        <f t="shared" ca="1" si="12"/>
        <v>#NAME?</v>
      </c>
      <c r="AO57" s="34" t="str">
        <f t="shared" si="13"/>
        <v>Сумма не совпадает или не ОДОУ</v>
      </c>
      <c r="AP57" s="34" t="str">
        <f t="shared" si="14"/>
        <v/>
      </c>
    </row>
    <row r="58" spans="1:42" ht="58.5" customHeight="1" x14ac:dyDescent="0.25">
      <c r="A58" s="34">
        <v>36</v>
      </c>
      <c r="B58" s="112" t="s">
        <v>72</v>
      </c>
      <c r="C58" s="92">
        <f>'2022'!B48</f>
        <v>120.515</v>
      </c>
      <c r="D58" s="93">
        <f>'2022'!BV48</f>
        <v>188</v>
      </c>
      <c r="E58" s="93">
        <f>'2022'!BW48</f>
        <v>185</v>
      </c>
      <c r="F58" s="92">
        <f>'2022'!BZ48</f>
        <v>1.5350786209185578</v>
      </c>
      <c r="G58" s="44">
        <f>'2021'!CG45</f>
        <v>9</v>
      </c>
      <c r="H58" s="94">
        <f t="shared" si="0"/>
        <v>4.7872340425531918</v>
      </c>
      <c r="I58" s="44"/>
      <c r="J58" s="44">
        <f>'2021'!CM45</f>
        <v>0</v>
      </c>
      <c r="K58" s="44">
        <f>'2021'!CJ45</f>
        <v>0</v>
      </c>
      <c r="L58" s="44"/>
      <c r="M58" s="44">
        <f t="shared" si="1"/>
        <v>9</v>
      </c>
      <c r="N58" s="44">
        <f>'2021'!CO45</f>
        <v>0</v>
      </c>
      <c r="O58" s="44">
        <f>'Добыча 2021'!I55</f>
        <v>5</v>
      </c>
      <c r="P58" s="44"/>
      <c r="Q58" s="44"/>
      <c r="R58" s="44"/>
      <c r="S58" s="44">
        <f>'Добыча 2021'!K55</f>
        <v>5</v>
      </c>
      <c r="T58" s="44">
        <f>'Добыча 2021'!J55</f>
        <v>0</v>
      </c>
      <c r="U58" s="44">
        <f t="shared" si="2"/>
        <v>55.555555555555557</v>
      </c>
      <c r="V58" s="94">
        <f>'2022'!CE48</f>
        <v>9.25</v>
      </c>
      <c r="W58" s="44">
        <f t="shared" si="3"/>
        <v>5</v>
      </c>
      <c r="X58" s="44">
        <f>'2022'!CG48</f>
        <v>9</v>
      </c>
      <c r="Y58" s="94">
        <f t="shared" si="4"/>
        <v>4.8648648648648649</v>
      </c>
      <c r="Z58" s="44"/>
      <c r="AA58" s="44">
        <f>'2022'!CM48</f>
        <v>0</v>
      </c>
      <c r="AB58" s="44">
        <f>'2022'!CJ48</f>
        <v>0</v>
      </c>
      <c r="AC58" s="44"/>
      <c r="AD58" s="44"/>
      <c r="AE58" s="95">
        <f>'2022'!CO48</f>
        <v>0</v>
      </c>
      <c r="AF58" s="82" t="str">
        <f t="shared" si="5"/>
        <v/>
      </c>
      <c r="AG58" s="91"/>
      <c r="AH58" s="92">
        <f t="shared" si="6"/>
        <v>1.5350786209185578</v>
      </c>
      <c r="AI58" s="92" t="e">
        <f t="shared" ca="1" si="7"/>
        <v>#NAME?</v>
      </c>
      <c r="AJ58" s="72">
        <f t="shared" si="8"/>
        <v>5</v>
      </c>
      <c r="AK58" s="72" t="str">
        <f t="shared" si="9"/>
        <v/>
      </c>
      <c r="AL58" s="72" t="e">
        <f t="shared" ca="1" si="10"/>
        <v>#NAME?</v>
      </c>
      <c r="AM58" s="72">
        <f t="shared" si="11"/>
        <v>9</v>
      </c>
      <c r="AN58" s="34" t="e">
        <f t="shared" ca="1" si="12"/>
        <v>#NAME?</v>
      </c>
      <c r="AO58" s="34" t="str">
        <f t="shared" si="13"/>
        <v>Сумма не совпадает или не ОДОУ</v>
      </c>
      <c r="AP58" s="34" t="str">
        <f t="shared" si="14"/>
        <v/>
      </c>
    </row>
    <row r="59" spans="1:42" ht="55.5" customHeight="1" x14ac:dyDescent="0.25">
      <c r="A59" s="34">
        <v>37</v>
      </c>
      <c r="B59" s="112" t="s">
        <v>302</v>
      </c>
      <c r="C59" s="92">
        <f>'2022'!B49</f>
        <v>214.8</v>
      </c>
      <c r="D59" s="93">
        <f>'2022'!BV49</f>
        <v>327</v>
      </c>
      <c r="E59" s="93">
        <f>'2022'!BW49</f>
        <v>246</v>
      </c>
      <c r="F59" s="92">
        <f>'2022'!BZ49</f>
        <v>1.1452513966480447</v>
      </c>
      <c r="G59" s="44">
        <f>'2021'!CG46</f>
        <v>14</v>
      </c>
      <c r="H59" s="94">
        <f t="shared" si="0"/>
        <v>4.281345565749235</v>
      </c>
      <c r="I59" s="47"/>
      <c r="J59" s="44">
        <f>'2021'!CM46</f>
        <v>0</v>
      </c>
      <c r="K59" s="44">
        <f>'2021'!CJ46</f>
        <v>0</v>
      </c>
      <c r="L59" s="99"/>
      <c r="M59" s="44">
        <f t="shared" si="1"/>
        <v>14</v>
      </c>
      <c r="N59" s="44">
        <f>'2021'!CO46</f>
        <v>0</v>
      </c>
      <c r="O59" s="44">
        <f>'Добыча 2021'!I56</f>
        <v>5</v>
      </c>
      <c r="P59" s="44"/>
      <c r="Q59" s="44"/>
      <c r="R59" s="44"/>
      <c r="S59" s="44">
        <f>'Добыча 2021'!K56</f>
        <v>2</v>
      </c>
      <c r="T59" s="44">
        <f>'Добыча 2021'!J56</f>
        <v>3</v>
      </c>
      <c r="U59" s="44">
        <f t="shared" si="2"/>
        <v>35.714285714285715</v>
      </c>
      <c r="V59" s="94">
        <f>'2022'!CE49</f>
        <v>12.3</v>
      </c>
      <c r="W59" s="44">
        <f t="shared" si="3"/>
        <v>5</v>
      </c>
      <c r="X59" s="44">
        <f>'2022'!CG49</f>
        <v>7</v>
      </c>
      <c r="Y59" s="94">
        <f t="shared" si="4"/>
        <v>2.8455284552845526</v>
      </c>
      <c r="Z59" s="44"/>
      <c r="AA59" s="44">
        <f>'2022'!CM49</f>
        <v>0</v>
      </c>
      <c r="AB59" s="44">
        <f>'2022'!CJ49</f>
        <v>0</v>
      </c>
      <c r="AC59" s="44"/>
      <c r="AD59" s="44"/>
      <c r="AE59" s="95">
        <f>'2022'!CO49</f>
        <v>0</v>
      </c>
      <c r="AF59" s="82" t="str">
        <f t="shared" si="5"/>
        <v/>
      </c>
      <c r="AG59" s="91"/>
      <c r="AH59" s="92">
        <f t="shared" si="6"/>
        <v>1.1452513966480447</v>
      </c>
      <c r="AI59" s="92" t="e">
        <f t="shared" ca="1" si="7"/>
        <v>#NAME?</v>
      </c>
      <c r="AJ59" s="72">
        <f t="shared" si="8"/>
        <v>5</v>
      </c>
      <c r="AK59" s="72" t="str">
        <f t="shared" si="9"/>
        <v/>
      </c>
      <c r="AL59" s="72" t="e">
        <f t="shared" ca="1" si="10"/>
        <v>#NAME?</v>
      </c>
      <c r="AM59" s="72">
        <f t="shared" si="11"/>
        <v>7</v>
      </c>
      <c r="AN59" s="34" t="e">
        <f t="shared" ca="1" si="12"/>
        <v>#NAME?</v>
      </c>
      <c r="AO59" s="34" t="str">
        <f t="shared" si="13"/>
        <v>Сумма не совпадает или не ОДОУ</v>
      </c>
      <c r="AP59" s="34" t="str">
        <f t="shared" si="14"/>
        <v/>
      </c>
    </row>
    <row r="60" spans="1:42" ht="18.75" x14ac:dyDescent="0.25">
      <c r="A60" s="34"/>
      <c r="B60" s="46" t="s">
        <v>83</v>
      </c>
      <c r="C60" s="98"/>
      <c r="D60" s="97"/>
      <c r="E60" s="97"/>
      <c r="F60" s="98"/>
      <c r="G60" s="44"/>
      <c r="H60" s="94"/>
      <c r="I60" s="44"/>
      <c r="J60" s="44"/>
      <c r="K60" s="44"/>
      <c r="L60" s="44"/>
      <c r="M60" s="44"/>
      <c r="N60" s="44"/>
      <c r="O60" s="56"/>
      <c r="P60" s="56"/>
      <c r="Q60" s="56"/>
      <c r="R60" s="56"/>
      <c r="S60" s="56"/>
      <c r="T60" s="56"/>
      <c r="U60" s="44"/>
      <c r="V60" s="111"/>
      <c r="W60" s="44"/>
      <c r="X60" s="56"/>
      <c r="Y60" s="94"/>
      <c r="Z60" s="56"/>
      <c r="AA60" s="56"/>
      <c r="AB60" s="56"/>
      <c r="AC60" s="56"/>
      <c r="AD60" s="44"/>
      <c r="AE60" s="56"/>
      <c r="AF60" s="82" t="str">
        <f t="shared" si="5"/>
        <v/>
      </c>
      <c r="AG60" s="91"/>
      <c r="AH60" s="92" t="str">
        <f t="shared" si="6"/>
        <v/>
      </c>
      <c r="AI60" s="92" t="str">
        <f t="shared" si="7"/>
        <v/>
      </c>
      <c r="AJ60" s="72" t="str">
        <f t="shared" si="8"/>
        <v/>
      </c>
      <c r="AK60" s="72" t="str">
        <f t="shared" si="9"/>
        <v/>
      </c>
      <c r="AL60" s="72" t="str">
        <f t="shared" si="10"/>
        <v/>
      </c>
      <c r="AM60" s="72" t="str">
        <f t="shared" si="11"/>
        <v/>
      </c>
      <c r="AN60" s="34" t="str">
        <f t="shared" si="12"/>
        <v/>
      </c>
      <c r="AO60" s="34" t="str">
        <f t="shared" si="13"/>
        <v/>
      </c>
      <c r="AP60" s="34" t="str">
        <f t="shared" si="14"/>
        <v/>
      </c>
    </row>
    <row r="61" spans="1:42" ht="126" x14ac:dyDescent="0.25">
      <c r="A61" s="34">
        <v>38</v>
      </c>
      <c r="B61" s="112" t="s">
        <v>303</v>
      </c>
      <c r="C61" s="92">
        <f>'2022'!B51</f>
        <v>299.10000000000002</v>
      </c>
      <c r="D61" s="93">
        <f>'2022'!BV51</f>
        <v>212</v>
      </c>
      <c r="E61" s="93">
        <f>'2022'!BW51</f>
        <v>304</v>
      </c>
      <c r="F61" s="92">
        <f>'2022'!BZ51</f>
        <v>1.0163824807756603</v>
      </c>
      <c r="G61" s="44">
        <f>'2021'!CG48</f>
        <v>6</v>
      </c>
      <c r="H61" s="94">
        <f t="shared" si="0"/>
        <v>2.8301886792452833</v>
      </c>
      <c r="I61" s="47"/>
      <c r="J61" s="44">
        <f>'2021'!CM48</f>
        <v>0</v>
      </c>
      <c r="K61" s="44">
        <f>'2021'!CJ48</f>
        <v>0</v>
      </c>
      <c r="L61" s="44"/>
      <c r="M61" s="44">
        <f t="shared" si="1"/>
        <v>6</v>
      </c>
      <c r="N61" s="44">
        <f>'2021'!CO48</f>
        <v>0</v>
      </c>
      <c r="O61" s="44">
        <f>'Добыча 2021'!I58</f>
        <v>6</v>
      </c>
      <c r="P61" s="44"/>
      <c r="Q61" s="44"/>
      <c r="R61" s="44"/>
      <c r="S61" s="44">
        <f>'Добыча 2021'!K58</f>
        <v>5</v>
      </c>
      <c r="T61" s="44">
        <f>'Добыча 2021'!J58</f>
        <v>1</v>
      </c>
      <c r="U61" s="44">
        <f t="shared" si="2"/>
        <v>100</v>
      </c>
      <c r="V61" s="94">
        <f>'2022'!CE51</f>
        <v>15.200000000000001</v>
      </c>
      <c r="W61" s="44">
        <f t="shared" si="3"/>
        <v>5</v>
      </c>
      <c r="X61" s="44">
        <f>'2022'!CG51</f>
        <v>15</v>
      </c>
      <c r="Y61" s="94">
        <f t="shared" si="4"/>
        <v>4.9342105263157894</v>
      </c>
      <c r="Z61" s="44">
        <f>'2022'!CG55</f>
        <v>0</v>
      </c>
      <c r="AA61" s="44">
        <f>'2022'!CM51</f>
        <v>0</v>
      </c>
      <c r="AB61" s="44">
        <f>'2022'!CJ51</f>
        <v>0</v>
      </c>
      <c r="AC61" s="44"/>
      <c r="AD61" s="44"/>
      <c r="AE61" s="95">
        <f>'2022'!CO51</f>
        <v>0</v>
      </c>
      <c r="AF61" s="82" t="str">
        <f t="shared" si="5"/>
        <v/>
      </c>
      <c r="AG61" s="91"/>
      <c r="AH61" s="92">
        <f t="shared" si="6"/>
        <v>1.0163824807756603</v>
      </c>
      <c r="AI61" s="92" t="e">
        <f t="shared" ca="1" si="7"/>
        <v>#NAME?</v>
      </c>
      <c r="AJ61" s="72">
        <f t="shared" si="8"/>
        <v>5</v>
      </c>
      <c r="AK61" s="72" t="str">
        <f t="shared" si="9"/>
        <v/>
      </c>
      <c r="AL61" s="72" t="e">
        <f t="shared" ca="1" si="10"/>
        <v>#NAME?</v>
      </c>
      <c r="AM61" s="72">
        <f t="shared" si="11"/>
        <v>15</v>
      </c>
      <c r="AN61" s="34" t="e">
        <f t="shared" ca="1" si="12"/>
        <v>#NAME?</v>
      </c>
      <c r="AO61" s="34" t="str">
        <f t="shared" si="13"/>
        <v>Сумма не совпадает или не ОДОУ</v>
      </c>
      <c r="AP61" s="34" t="str">
        <f t="shared" si="14"/>
        <v/>
      </c>
    </row>
    <row r="62" spans="1:42" ht="31.5" x14ac:dyDescent="0.25">
      <c r="A62" s="34">
        <v>39</v>
      </c>
      <c r="B62" s="112" t="s">
        <v>87</v>
      </c>
      <c r="C62" s="92">
        <f>'2022'!B52</f>
        <v>1577</v>
      </c>
      <c r="D62" s="93">
        <f>'2022'!BV52</f>
        <v>974</v>
      </c>
      <c r="E62" s="93">
        <f>'2022'!BW52</f>
        <v>365</v>
      </c>
      <c r="F62" s="92">
        <f>'2022'!BZ52</f>
        <v>0.23145212428662015</v>
      </c>
      <c r="G62" s="44">
        <f>'2021'!CG49</f>
        <v>29</v>
      </c>
      <c r="H62" s="94">
        <f>'2021'!CH49</f>
        <v>2.1749999999999972</v>
      </c>
      <c r="I62" s="44"/>
      <c r="J62" s="44">
        <f>'2021'!CM49</f>
        <v>0</v>
      </c>
      <c r="K62" s="44">
        <f>'2021'!CJ49</f>
        <v>4</v>
      </c>
      <c r="L62" s="44">
        <f>'2021'!CL49</f>
        <v>0</v>
      </c>
      <c r="M62" s="44">
        <f>'2021'!CM49</f>
        <v>0</v>
      </c>
      <c r="N62" s="44">
        <f>'2021'!CO49</f>
        <v>6</v>
      </c>
      <c r="O62" s="44">
        <f>'Добыча 2021'!I59</f>
        <v>2</v>
      </c>
      <c r="P62" s="44"/>
      <c r="Q62" s="44"/>
      <c r="R62" s="44"/>
      <c r="S62" s="44">
        <f>'Добыча 2021'!K59</f>
        <v>2</v>
      </c>
      <c r="T62" s="44">
        <f>'Добыча 2021'!J59</f>
        <v>0</v>
      </c>
      <c r="U62" s="44">
        <f t="shared" si="2"/>
        <v>6.8965517241379306</v>
      </c>
      <c r="V62" s="94">
        <f>'2022'!CE52</f>
        <v>10.949999999999962</v>
      </c>
      <c r="W62" s="44">
        <f t="shared" si="3"/>
        <v>2.9999999999999893</v>
      </c>
      <c r="X62" s="44">
        <f>'2022'!CG52</f>
        <v>10</v>
      </c>
      <c r="Y62" s="94">
        <f t="shared" si="4"/>
        <v>2.7397260273972601</v>
      </c>
      <c r="Z62" s="44"/>
      <c r="AA62" s="44">
        <f>'2022'!CM52</f>
        <v>0</v>
      </c>
      <c r="AB62" s="44">
        <f>'2022'!CJ52</f>
        <v>1</v>
      </c>
      <c r="AC62" s="44"/>
      <c r="AD62" s="44">
        <f>X62-AA62-AB62-AE62</f>
        <v>6</v>
      </c>
      <c r="AE62" s="95">
        <f>'2022'!CO52</f>
        <v>3</v>
      </c>
      <c r="AF62" s="82" t="str">
        <f t="shared" si="5"/>
        <v/>
      </c>
      <c r="AG62" s="91"/>
      <c r="AH62" s="92">
        <f t="shared" si="6"/>
        <v>0.23145212428662015</v>
      </c>
      <c r="AI62" s="92" t="e">
        <f t="shared" ca="1" si="7"/>
        <v>#NAME?</v>
      </c>
      <c r="AJ62" s="72">
        <f t="shared" si="8"/>
        <v>3</v>
      </c>
      <c r="AK62" s="72" t="str">
        <f t="shared" si="9"/>
        <v/>
      </c>
      <c r="AL62" s="72" t="e">
        <f t="shared" ca="1" si="10"/>
        <v>#NAME?</v>
      </c>
      <c r="AM62" s="72">
        <f t="shared" si="11"/>
        <v>10</v>
      </c>
      <c r="AN62" s="34" t="e">
        <f t="shared" ca="1" si="12"/>
        <v>#NAME?</v>
      </c>
      <c r="AO62" s="34" t="str">
        <f t="shared" si="13"/>
        <v/>
      </c>
      <c r="AP62" s="34" t="str">
        <f t="shared" si="14"/>
        <v/>
      </c>
    </row>
    <row r="63" spans="1:42" ht="126" x14ac:dyDescent="0.25">
      <c r="A63" s="34">
        <v>40</v>
      </c>
      <c r="B63" s="112" t="s">
        <v>304</v>
      </c>
      <c r="C63" s="92">
        <f>'2022'!B53</f>
        <v>585.35</v>
      </c>
      <c r="D63" s="93">
        <f>'2022'!BV53</f>
        <v>962</v>
      </c>
      <c r="E63" s="93">
        <f>'2022'!BW53</f>
        <v>913</v>
      </c>
      <c r="F63" s="92">
        <f>'2022'!BZ53</f>
        <v>1.5597505765781157</v>
      </c>
      <c r="G63" s="44">
        <f>'2021'!CG50</f>
        <v>48</v>
      </c>
      <c r="H63" s="94">
        <f>'2021'!CH50</f>
        <v>3.5999999999999952</v>
      </c>
      <c r="I63" s="44"/>
      <c r="J63" s="44">
        <f>'2021'!CM50</f>
        <v>0</v>
      </c>
      <c r="K63" s="44">
        <f>'2021'!CJ50</f>
        <v>0</v>
      </c>
      <c r="L63" s="44">
        <f>'2021'!CL50</f>
        <v>0</v>
      </c>
      <c r="M63" s="44">
        <f>'2021'!CM50</f>
        <v>0</v>
      </c>
      <c r="N63" s="44">
        <f>'2021'!CO50</f>
        <v>0</v>
      </c>
      <c r="O63" s="44">
        <f>'Добыча 2021'!I60</f>
        <v>13</v>
      </c>
      <c r="P63" s="44"/>
      <c r="Q63" s="44"/>
      <c r="R63" s="44"/>
      <c r="S63" s="44">
        <f>'Добыча 2021'!K60</f>
        <v>12</v>
      </c>
      <c r="T63" s="44">
        <f>'Добыча 2021'!J60</f>
        <v>1</v>
      </c>
      <c r="U63" s="44">
        <f t="shared" si="2"/>
        <v>27.083333333333332</v>
      </c>
      <c r="V63" s="94">
        <f>'2022'!CE53</f>
        <v>45.650000000000006</v>
      </c>
      <c r="W63" s="44">
        <f t="shared" si="3"/>
        <v>5</v>
      </c>
      <c r="X63" s="44">
        <f>'2022'!CG53</f>
        <v>45</v>
      </c>
      <c r="Y63" s="94">
        <f t="shared" si="4"/>
        <v>4.928806133625411</v>
      </c>
      <c r="Z63" s="44"/>
      <c r="AA63" s="44">
        <f>'2022'!CM53</f>
        <v>0</v>
      </c>
      <c r="AB63" s="44">
        <f>'2022'!CJ53</f>
        <v>0</v>
      </c>
      <c r="AC63" s="44"/>
      <c r="AD63" s="44"/>
      <c r="AE63" s="95">
        <f>'2022'!CO53</f>
        <v>0</v>
      </c>
      <c r="AF63" s="82" t="str">
        <f t="shared" si="5"/>
        <v/>
      </c>
      <c r="AG63" s="91"/>
      <c r="AH63" s="92">
        <f t="shared" si="6"/>
        <v>1.5597505765781157</v>
      </c>
      <c r="AI63" s="92" t="e">
        <f t="shared" ca="1" si="7"/>
        <v>#NAME?</v>
      </c>
      <c r="AJ63" s="72">
        <f t="shared" si="8"/>
        <v>5</v>
      </c>
      <c r="AK63" s="72" t="str">
        <f t="shared" si="9"/>
        <v/>
      </c>
      <c r="AL63" s="72" t="e">
        <f t="shared" ca="1" si="10"/>
        <v>#NAME?</v>
      </c>
      <c r="AM63" s="72">
        <f t="shared" si="11"/>
        <v>45</v>
      </c>
      <c r="AN63" s="34" t="e">
        <f t="shared" ca="1" si="12"/>
        <v>#NAME?</v>
      </c>
      <c r="AO63" s="34" t="str">
        <f t="shared" si="13"/>
        <v>Сумма не совпадает или не ОДОУ</v>
      </c>
      <c r="AP63" s="34" t="str">
        <f t="shared" si="14"/>
        <v/>
      </c>
    </row>
    <row r="64" spans="1:42" ht="126" x14ac:dyDescent="0.25">
      <c r="A64" s="34">
        <v>41</v>
      </c>
      <c r="B64" s="48" t="s">
        <v>305</v>
      </c>
      <c r="C64" s="92">
        <f>'2022'!B54</f>
        <v>399</v>
      </c>
      <c r="D64" s="93">
        <f>'2022'!BV54</f>
        <v>279</v>
      </c>
      <c r="E64" s="93">
        <f>'2022'!BW54</f>
        <v>368</v>
      </c>
      <c r="F64" s="92">
        <f>'2022'!BZ54</f>
        <v>0.92230576441102752</v>
      </c>
      <c r="G64" s="44">
        <f>'2021'!CG51</f>
        <v>8</v>
      </c>
      <c r="H64" s="94">
        <f>'2021'!CH51</f>
        <v>0.5999999999999992</v>
      </c>
      <c r="I64" s="44"/>
      <c r="J64" s="44">
        <f>'2021'!CM51</f>
        <v>0</v>
      </c>
      <c r="K64" s="44">
        <f>'2021'!CJ51</f>
        <v>0</v>
      </c>
      <c r="L64" s="44">
        <f>'2021'!CL51</f>
        <v>0</v>
      </c>
      <c r="M64" s="44">
        <f>'2021'!CM51</f>
        <v>0</v>
      </c>
      <c r="N64" s="44">
        <f>'2021'!CO51</f>
        <v>0</v>
      </c>
      <c r="O64" s="44">
        <f>'Добыча 2021'!I61</f>
        <v>4</v>
      </c>
      <c r="P64" s="44"/>
      <c r="Q64" s="44"/>
      <c r="R64" s="44"/>
      <c r="S64" s="44">
        <f>'Добыча 2021'!K61</f>
        <v>4</v>
      </c>
      <c r="T64" s="44">
        <f>'Добыча 2021'!J61</f>
        <v>0</v>
      </c>
      <c r="U64" s="44">
        <f t="shared" si="2"/>
        <v>50</v>
      </c>
      <c r="V64" s="94">
        <f>'2022'!CE54</f>
        <v>11.039999999999962</v>
      </c>
      <c r="W64" s="44">
        <f t="shared" si="3"/>
        <v>2.9999999999999893</v>
      </c>
      <c r="X64" s="44">
        <f>'2022'!CG54</f>
        <v>11</v>
      </c>
      <c r="Y64" s="94">
        <f t="shared" si="4"/>
        <v>2.9891304347826089</v>
      </c>
      <c r="Z64" s="44"/>
      <c r="AA64" s="44">
        <f>'2022'!CM54</f>
        <v>0</v>
      </c>
      <c r="AB64" s="44">
        <f>'2022'!CJ54</f>
        <v>0</v>
      </c>
      <c r="AC64" s="44"/>
      <c r="AD64" s="44"/>
      <c r="AE64" s="95">
        <f>'2022'!CO54</f>
        <v>0</v>
      </c>
      <c r="AF64" s="82" t="str">
        <f t="shared" si="5"/>
        <v/>
      </c>
      <c r="AG64" s="91"/>
      <c r="AH64" s="92">
        <f t="shared" si="6"/>
        <v>0.92230576441102752</v>
      </c>
      <c r="AI64" s="92" t="e">
        <f t="shared" ca="1" si="7"/>
        <v>#NAME?</v>
      </c>
      <c r="AJ64" s="72">
        <f t="shared" si="8"/>
        <v>3</v>
      </c>
      <c r="AK64" s="72" t="str">
        <f t="shared" si="9"/>
        <v/>
      </c>
      <c r="AL64" s="72" t="e">
        <f t="shared" ca="1" si="10"/>
        <v>#NAME?</v>
      </c>
      <c r="AM64" s="72">
        <f t="shared" si="11"/>
        <v>11</v>
      </c>
      <c r="AN64" s="34" t="e">
        <f t="shared" ca="1" si="12"/>
        <v>#NAME?</v>
      </c>
      <c r="AO64" s="34" t="str">
        <f t="shared" si="13"/>
        <v>Сумма не совпадает или не ОДОУ</v>
      </c>
      <c r="AP64" s="34" t="str">
        <f t="shared" si="14"/>
        <v/>
      </c>
    </row>
    <row r="65" spans="1:42" ht="18.75" x14ac:dyDescent="0.25">
      <c r="A65" s="34"/>
      <c r="B65" s="46" t="s">
        <v>88</v>
      </c>
      <c r="C65" s="98"/>
      <c r="D65" s="97"/>
      <c r="E65" s="97"/>
      <c r="F65" s="98"/>
      <c r="G65" s="44"/>
      <c r="H65" s="94"/>
      <c r="I65" s="44"/>
      <c r="J65" s="44"/>
      <c r="K65" s="44"/>
      <c r="L65" s="44"/>
      <c r="M65" s="44"/>
      <c r="N65" s="44"/>
      <c r="O65" s="56"/>
      <c r="P65" s="56"/>
      <c r="Q65" s="56"/>
      <c r="R65" s="56"/>
      <c r="S65" s="56"/>
      <c r="T65" s="56"/>
      <c r="U65" s="44"/>
      <c r="V65" s="111"/>
      <c r="W65" s="44"/>
      <c r="X65" s="56"/>
      <c r="Y65" s="94"/>
      <c r="Z65" s="56"/>
      <c r="AA65" s="56"/>
      <c r="AB65" s="56"/>
      <c r="AC65" s="56"/>
      <c r="AD65" s="44"/>
      <c r="AE65" s="56"/>
      <c r="AF65" s="82" t="str">
        <f t="shared" si="5"/>
        <v/>
      </c>
      <c r="AG65" s="91"/>
      <c r="AH65" s="92" t="str">
        <f t="shared" si="6"/>
        <v/>
      </c>
      <c r="AI65" s="92" t="str">
        <f t="shared" si="7"/>
        <v/>
      </c>
      <c r="AJ65" s="72" t="str">
        <f t="shared" si="8"/>
        <v/>
      </c>
      <c r="AK65" s="72" t="str">
        <f t="shared" si="9"/>
        <v/>
      </c>
      <c r="AL65" s="72" t="str">
        <f t="shared" si="10"/>
        <v/>
      </c>
      <c r="AM65" s="72" t="str">
        <f t="shared" si="11"/>
        <v/>
      </c>
      <c r="AN65" s="34" t="str">
        <f t="shared" si="12"/>
        <v/>
      </c>
      <c r="AO65" s="34" t="str">
        <f t="shared" si="13"/>
        <v/>
      </c>
      <c r="AP65" s="34" t="str">
        <f t="shared" si="14"/>
        <v/>
      </c>
    </row>
    <row r="66" spans="1:42" ht="31.5" x14ac:dyDescent="0.25">
      <c r="A66" s="34">
        <v>42</v>
      </c>
      <c r="B66" s="117" t="s">
        <v>413</v>
      </c>
      <c r="C66" s="92">
        <f>'2022'!B57</f>
        <v>1064.22</v>
      </c>
      <c r="D66" s="581">
        <f>'2022'!BV57</f>
        <v>76</v>
      </c>
      <c r="E66" s="93">
        <f>'2022'!BW57</f>
        <v>0</v>
      </c>
      <c r="F66" s="92">
        <f>'2022'!BZ57</f>
        <v>0</v>
      </c>
      <c r="G66" s="583">
        <f>'2021'!CG54</f>
        <v>0</v>
      </c>
      <c r="H66" s="585">
        <f>IF(G66&gt;0,G66/D68*100,0)</f>
        <v>0</v>
      </c>
      <c r="I66" s="44"/>
      <c r="J66" s="583">
        <f>'2021'!CM54</f>
        <v>0</v>
      </c>
      <c r="K66" s="583">
        <f>'2021'!CJ54</f>
        <v>0</v>
      </c>
      <c r="L66" s="44"/>
      <c r="M66" s="583">
        <f>G66-J66-K66-N66</f>
        <v>0</v>
      </c>
      <c r="N66" s="583">
        <f>'2021'!CO54</f>
        <v>0</v>
      </c>
      <c r="O66" s="583">
        <f>'Добыча 2021'!I64</f>
        <v>0</v>
      </c>
      <c r="P66" s="44"/>
      <c r="Q66" s="44"/>
      <c r="R66" s="44"/>
      <c r="S66" s="583">
        <f>'Добыча 2021'!K64</f>
        <v>0</v>
      </c>
      <c r="T66" s="583">
        <f>'Добыча 2021'!J64</f>
        <v>0</v>
      </c>
      <c r="U66" s="583">
        <f t="shared" si="2"/>
        <v>0</v>
      </c>
      <c r="V66" s="111">
        <f>'2022'!CE57</f>
        <v>0</v>
      </c>
      <c r="W66" s="44">
        <f t="shared" si="3"/>
        <v>0</v>
      </c>
      <c r="X66" s="56">
        <f>'2022'!CG57</f>
        <v>0</v>
      </c>
      <c r="Y66" s="94">
        <f t="shared" si="4"/>
        <v>0</v>
      </c>
      <c r="Z66" s="44"/>
      <c r="AA66" s="44">
        <f>'2022'!CM57</f>
        <v>0</v>
      </c>
      <c r="AB66" s="44">
        <f>'2022'!CJ57</f>
        <v>0</v>
      </c>
      <c r="AC66" s="44"/>
      <c r="AD66" s="44">
        <f t="shared" ref="AD66:AD67" si="17">X66-AA66-AB66-AE66</f>
        <v>0</v>
      </c>
      <c r="AE66" s="56">
        <f>'2022'!CO57</f>
        <v>0</v>
      </c>
      <c r="AF66" s="82" t="str">
        <f t="shared" si="5"/>
        <v/>
      </c>
      <c r="AG66" s="91"/>
      <c r="AH66" s="92">
        <f t="shared" si="6"/>
        <v>0</v>
      </c>
      <c r="AI66" s="92" t="e">
        <f t="shared" ca="1" si="7"/>
        <v>#NAME?</v>
      </c>
      <c r="AJ66" s="72">
        <f t="shared" si="8"/>
        <v>3</v>
      </c>
      <c r="AK66" s="72" t="str">
        <f t="shared" si="9"/>
        <v/>
      </c>
      <c r="AL66" s="72">
        <f t="shared" si="10"/>
        <v>0</v>
      </c>
      <c r="AM66" s="72">
        <f t="shared" si="11"/>
        <v>0</v>
      </c>
      <c r="AN66" s="34" t="str">
        <f t="shared" si="12"/>
        <v/>
      </c>
      <c r="AO66" s="34" t="str">
        <f t="shared" si="13"/>
        <v/>
      </c>
      <c r="AP66" s="34" t="str">
        <f t="shared" si="14"/>
        <v/>
      </c>
    </row>
    <row r="67" spans="1:42" ht="31.5" x14ac:dyDescent="0.25">
      <c r="A67" s="34">
        <v>43</v>
      </c>
      <c r="B67" s="117" t="s">
        <v>414</v>
      </c>
      <c r="C67" s="92">
        <f>'2022'!B58</f>
        <v>2277.59</v>
      </c>
      <c r="D67" s="587"/>
      <c r="E67" s="93">
        <f>'2022'!BW58</f>
        <v>0</v>
      </c>
      <c r="F67" s="92">
        <f>'2022'!BZ58</f>
        <v>0</v>
      </c>
      <c r="G67" s="588"/>
      <c r="H67" s="589"/>
      <c r="I67" s="44"/>
      <c r="J67" s="588"/>
      <c r="K67" s="588"/>
      <c r="L67" s="44"/>
      <c r="M67" s="588"/>
      <c r="N67" s="588"/>
      <c r="O67" s="588"/>
      <c r="P67" s="44"/>
      <c r="Q67" s="44"/>
      <c r="R67" s="44"/>
      <c r="S67" s="588"/>
      <c r="T67" s="588"/>
      <c r="U67" s="588"/>
      <c r="V67" s="111">
        <f>'2022'!CE58</f>
        <v>0</v>
      </c>
      <c r="W67" s="44">
        <f t="shared" si="3"/>
        <v>0</v>
      </c>
      <c r="X67" s="56">
        <f>'2022'!CG58</f>
        <v>0</v>
      </c>
      <c r="Y67" s="94">
        <f t="shared" si="4"/>
        <v>0</v>
      </c>
      <c r="Z67" s="44"/>
      <c r="AA67" s="44">
        <f>'2022'!CM58</f>
        <v>0</v>
      </c>
      <c r="AB67" s="44">
        <f>'2022'!CJ58</f>
        <v>0</v>
      </c>
      <c r="AC67" s="44"/>
      <c r="AD67" s="44">
        <f t="shared" si="17"/>
        <v>0</v>
      </c>
      <c r="AE67" s="56">
        <f>'2022'!CO58</f>
        <v>0</v>
      </c>
      <c r="AF67" s="82" t="str">
        <f t="shared" si="5"/>
        <v/>
      </c>
      <c r="AG67" s="91"/>
      <c r="AH67" s="92">
        <f t="shared" si="6"/>
        <v>0</v>
      </c>
      <c r="AI67" s="92" t="e">
        <f t="shared" ca="1" si="7"/>
        <v>#NAME?</v>
      </c>
      <c r="AJ67" s="72">
        <f t="shared" si="8"/>
        <v>3</v>
      </c>
      <c r="AK67" s="72" t="str">
        <f t="shared" si="9"/>
        <v/>
      </c>
      <c r="AL67" s="72">
        <f t="shared" si="10"/>
        <v>0</v>
      </c>
      <c r="AM67" s="72">
        <f t="shared" si="11"/>
        <v>0</v>
      </c>
      <c r="AN67" s="34" t="str">
        <f t="shared" si="12"/>
        <v/>
      </c>
      <c r="AO67" s="34" t="str">
        <f t="shared" si="13"/>
        <v/>
      </c>
      <c r="AP67" s="34" t="str">
        <f t="shared" si="14"/>
        <v/>
      </c>
    </row>
    <row r="68" spans="1:42" ht="31.5" x14ac:dyDescent="0.25">
      <c r="A68" s="34">
        <v>44</v>
      </c>
      <c r="B68" s="118" t="s">
        <v>415</v>
      </c>
      <c r="C68" s="92">
        <f>'2022'!B59</f>
        <v>6270.68</v>
      </c>
      <c r="D68" s="582"/>
      <c r="E68" s="93">
        <f>'2022'!BW59</f>
        <v>899</v>
      </c>
      <c r="F68" s="92">
        <f>'2022'!BZ59</f>
        <v>0.14336563179750839</v>
      </c>
      <c r="G68" s="584"/>
      <c r="H68" s="586"/>
      <c r="I68" s="44"/>
      <c r="J68" s="584"/>
      <c r="K68" s="584"/>
      <c r="L68" s="44"/>
      <c r="M68" s="584"/>
      <c r="N68" s="584"/>
      <c r="O68" s="584"/>
      <c r="P68" s="44"/>
      <c r="Q68" s="44"/>
      <c r="R68" s="44"/>
      <c r="S68" s="584"/>
      <c r="T68" s="584"/>
      <c r="U68" s="584"/>
      <c r="V68" s="94">
        <f>'2022'!CE59</f>
        <v>26.96999999999991</v>
      </c>
      <c r="W68" s="44">
        <f t="shared" si="3"/>
        <v>2.9999999999999898</v>
      </c>
      <c r="X68" s="44">
        <v>26</v>
      </c>
      <c r="Y68" s="94">
        <f t="shared" si="4"/>
        <v>2.8921023359288096</v>
      </c>
      <c r="Z68" s="44">
        <v>6</v>
      </c>
      <c r="AA68" s="44">
        <f>'2022'!CM59</f>
        <v>0</v>
      </c>
      <c r="AB68" s="44">
        <f>'2022'!CJ59</f>
        <v>0</v>
      </c>
      <c r="AC68" s="44"/>
      <c r="AD68" s="44">
        <f>X68-AA68-AB68-AE68-Z68</f>
        <v>14</v>
      </c>
      <c r="AE68" s="95">
        <v>6</v>
      </c>
      <c r="AF68" s="82" t="str">
        <f t="shared" si="5"/>
        <v/>
      </c>
      <c r="AG68" s="91"/>
      <c r="AH68" s="92">
        <f t="shared" si="6"/>
        <v>0.14336563179750839</v>
      </c>
      <c r="AI68" s="92" t="e">
        <f t="shared" ca="1" si="7"/>
        <v>#NAME?</v>
      </c>
      <c r="AJ68" s="72">
        <f t="shared" si="8"/>
        <v>3</v>
      </c>
      <c r="AK68" s="72" t="str">
        <f t="shared" si="9"/>
        <v/>
      </c>
      <c r="AL68" s="72" t="e">
        <f t="shared" ca="1" si="10"/>
        <v>#NAME?</v>
      </c>
      <c r="AM68" s="72">
        <f t="shared" si="11"/>
        <v>26</v>
      </c>
      <c r="AN68" s="34" t="e">
        <f t="shared" ca="1" si="12"/>
        <v>#NAME?</v>
      </c>
      <c r="AO68" s="34" t="str">
        <f t="shared" si="13"/>
        <v/>
      </c>
      <c r="AP68" s="34" t="str">
        <f t="shared" si="14"/>
        <v/>
      </c>
    </row>
    <row r="69" spans="1:42" ht="52.5" customHeight="1" x14ac:dyDescent="0.25">
      <c r="A69" s="34">
        <v>45</v>
      </c>
      <c r="B69" s="112" t="s">
        <v>89</v>
      </c>
      <c r="C69" s="92">
        <f>'2022'!B60</f>
        <v>644</v>
      </c>
      <c r="D69" s="93">
        <f>'2022'!BV60</f>
        <v>0</v>
      </c>
      <c r="E69" s="93">
        <f>'2022'!BW60</f>
        <v>0</v>
      </c>
      <c r="F69" s="92">
        <f>'2022'!BZ60</f>
        <v>0</v>
      </c>
      <c r="G69" s="44">
        <f>'2021'!CG55</f>
        <v>0</v>
      </c>
      <c r="H69" s="94">
        <f t="shared" ref="H69:H98" si="18">IF(G69&gt;0,G69/D69*100,0)</f>
        <v>0</v>
      </c>
      <c r="I69" s="44"/>
      <c r="J69" s="44">
        <f>'2021'!CM55</f>
        <v>0</v>
      </c>
      <c r="K69" s="44">
        <f>'2021'!CJ55</f>
        <v>0</v>
      </c>
      <c r="L69" s="44"/>
      <c r="M69" s="44">
        <f t="shared" ref="M69:M98" si="19">G69-J69-K69-N69</f>
        <v>0</v>
      </c>
      <c r="N69" s="44">
        <f>'2021'!CO55</f>
        <v>0</v>
      </c>
      <c r="O69" s="44">
        <f>'Добыча 2021'!I65</f>
        <v>0</v>
      </c>
      <c r="P69" s="44"/>
      <c r="Q69" s="44"/>
      <c r="R69" s="44"/>
      <c r="S69" s="44">
        <f>'Добыча 2021'!K65</f>
        <v>0</v>
      </c>
      <c r="T69" s="44">
        <f>'Добыча 2021'!J65</f>
        <v>0</v>
      </c>
      <c r="U69" s="44">
        <f t="shared" si="2"/>
        <v>0</v>
      </c>
      <c r="V69" s="94">
        <f>'2022'!CE60</f>
        <v>0</v>
      </c>
      <c r="W69" s="44">
        <f t="shared" si="3"/>
        <v>0</v>
      </c>
      <c r="X69" s="44">
        <f>'2022'!CG60</f>
        <v>0</v>
      </c>
      <c r="Y69" s="94">
        <f t="shared" si="4"/>
        <v>0</v>
      </c>
      <c r="Z69" s="44"/>
      <c r="AA69" s="44">
        <f>'2022'!CM60</f>
        <v>0</v>
      </c>
      <c r="AB69" s="44">
        <f>'2022'!CJ60</f>
        <v>0</v>
      </c>
      <c r="AC69" s="44"/>
      <c r="AD69" s="44"/>
      <c r="AE69" s="95">
        <f>'2022'!CO60</f>
        <v>0</v>
      </c>
      <c r="AF69" s="82" t="str">
        <f t="shared" si="5"/>
        <v/>
      </c>
      <c r="AG69" s="91"/>
      <c r="AH69" s="92">
        <f t="shared" si="6"/>
        <v>0</v>
      </c>
      <c r="AI69" s="92" t="e">
        <f t="shared" ca="1" si="7"/>
        <v>#NAME?</v>
      </c>
      <c r="AJ69" s="72">
        <f t="shared" si="8"/>
        <v>3</v>
      </c>
      <c r="AK69" s="72" t="str">
        <f t="shared" si="9"/>
        <v/>
      </c>
      <c r="AL69" s="72">
        <f t="shared" si="10"/>
        <v>0</v>
      </c>
      <c r="AM69" s="72">
        <f t="shared" si="11"/>
        <v>0</v>
      </c>
      <c r="AN69" s="34" t="str">
        <f t="shared" si="12"/>
        <v/>
      </c>
      <c r="AO69" s="34" t="str">
        <f t="shared" si="13"/>
        <v/>
      </c>
      <c r="AP69" s="34" t="str">
        <f t="shared" si="14"/>
        <v/>
      </c>
    </row>
    <row r="70" spans="1:42" ht="47.25" customHeight="1" x14ac:dyDescent="0.25">
      <c r="A70" s="34">
        <v>46</v>
      </c>
      <c r="B70" s="116" t="s">
        <v>416</v>
      </c>
      <c r="C70" s="92">
        <f>'2022'!B61</f>
        <v>21.48</v>
      </c>
      <c r="D70" s="581">
        <f>'2022'!BV61</f>
        <v>0</v>
      </c>
      <c r="E70" s="93">
        <f>'2022'!BW61</f>
        <v>0</v>
      </c>
      <c r="F70" s="92">
        <f>'2022'!BZ61</f>
        <v>0</v>
      </c>
      <c r="G70" s="583">
        <f>'2021'!CG56</f>
        <v>0</v>
      </c>
      <c r="H70" s="585">
        <f t="shared" si="18"/>
        <v>0</v>
      </c>
      <c r="I70" s="44"/>
      <c r="J70" s="583">
        <f>'2021'!CM56</f>
        <v>0</v>
      </c>
      <c r="K70" s="583">
        <f>'2021'!CJ56</f>
        <v>0</v>
      </c>
      <c r="L70" s="44"/>
      <c r="M70" s="583">
        <f t="shared" si="19"/>
        <v>0</v>
      </c>
      <c r="N70" s="583">
        <f>'2021'!CO56</f>
        <v>0</v>
      </c>
      <c r="O70" s="583">
        <f>'Добыча 2021'!I66</f>
        <v>0</v>
      </c>
      <c r="P70" s="44"/>
      <c r="Q70" s="44"/>
      <c r="R70" s="44"/>
      <c r="S70" s="583">
        <f>'Добыча 2021'!K66</f>
        <v>0</v>
      </c>
      <c r="T70" s="583">
        <f>'Добыча 2021'!J66</f>
        <v>0</v>
      </c>
      <c r="U70" s="583">
        <f t="shared" si="2"/>
        <v>0</v>
      </c>
      <c r="V70" s="94">
        <f>'2022'!CE61</f>
        <v>0</v>
      </c>
      <c r="W70" s="44">
        <f t="shared" si="3"/>
        <v>0</v>
      </c>
      <c r="X70" s="44">
        <f>'2022'!CG61</f>
        <v>0</v>
      </c>
      <c r="Y70" s="94">
        <f t="shared" si="4"/>
        <v>0</v>
      </c>
      <c r="Z70" s="44"/>
      <c r="AA70" s="44">
        <f>'2022'!CM61</f>
        <v>0</v>
      </c>
      <c r="AB70" s="44">
        <f>'2022'!CJ61</f>
        <v>0</v>
      </c>
      <c r="AC70" s="44"/>
      <c r="AD70" s="44"/>
      <c r="AE70" s="95">
        <f>'2022'!CO61</f>
        <v>0</v>
      </c>
      <c r="AF70" s="82" t="str">
        <f t="shared" si="5"/>
        <v/>
      </c>
      <c r="AG70" s="91"/>
      <c r="AH70" s="92">
        <f t="shared" si="6"/>
        <v>0</v>
      </c>
      <c r="AI70" s="92" t="e">
        <f t="shared" ca="1" si="7"/>
        <v>#NAME?</v>
      </c>
      <c r="AJ70" s="72">
        <f t="shared" si="8"/>
        <v>3</v>
      </c>
      <c r="AK70" s="72" t="str">
        <f t="shared" si="9"/>
        <v/>
      </c>
      <c r="AL70" s="72">
        <f t="shared" si="10"/>
        <v>0</v>
      </c>
      <c r="AM70" s="72">
        <f t="shared" si="11"/>
        <v>0</v>
      </c>
      <c r="AN70" s="34" t="str">
        <f t="shared" si="12"/>
        <v/>
      </c>
      <c r="AO70" s="34" t="str">
        <f t="shared" si="13"/>
        <v/>
      </c>
      <c r="AP70" s="34" t="str">
        <f t="shared" si="14"/>
        <v/>
      </c>
    </row>
    <row r="71" spans="1:42" ht="47.25" customHeight="1" x14ac:dyDescent="0.25">
      <c r="A71" s="34">
        <v>47</v>
      </c>
      <c r="B71" s="116" t="s">
        <v>417</v>
      </c>
      <c r="C71" s="92">
        <f>'2022'!B62</f>
        <v>75.91</v>
      </c>
      <c r="D71" s="587"/>
      <c r="E71" s="93">
        <f>'2022'!BW62</f>
        <v>0</v>
      </c>
      <c r="F71" s="92">
        <f>'2022'!BZ62</f>
        <v>0</v>
      </c>
      <c r="G71" s="588"/>
      <c r="H71" s="589"/>
      <c r="I71" s="44"/>
      <c r="J71" s="588"/>
      <c r="K71" s="588"/>
      <c r="L71" s="44"/>
      <c r="M71" s="588"/>
      <c r="N71" s="588"/>
      <c r="O71" s="588"/>
      <c r="P71" s="44"/>
      <c r="Q71" s="44"/>
      <c r="R71" s="44"/>
      <c r="S71" s="588"/>
      <c r="T71" s="588"/>
      <c r="U71" s="588"/>
      <c r="V71" s="94">
        <f>'2022'!CE62</f>
        <v>0</v>
      </c>
      <c r="W71" s="44">
        <f t="shared" si="3"/>
        <v>0</v>
      </c>
      <c r="X71" s="44">
        <f>'2022'!CG62</f>
        <v>0</v>
      </c>
      <c r="Y71" s="94">
        <f t="shared" si="4"/>
        <v>0</v>
      </c>
      <c r="Z71" s="44"/>
      <c r="AA71" s="44">
        <f>'2022'!CM62</f>
        <v>0</v>
      </c>
      <c r="AB71" s="44">
        <f>'2022'!CJ62</f>
        <v>0</v>
      </c>
      <c r="AC71" s="44"/>
      <c r="AD71" s="44"/>
      <c r="AE71" s="95">
        <f>'2022'!CO62</f>
        <v>0</v>
      </c>
      <c r="AF71" s="82" t="str">
        <f t="shared" si="5"/>
        <v/>
      </c>
      <c r="AG71" s="91"/>
      <c r="AH71" s="92">
        <f t="shared" si="6"/>
        <v>0</v>
      </c>
      <c r="AI71" s="92" t="e">
        <f t="shared" ca="1" si="7"/>
        <v>#NAME?</v>
      </c>
      <c r="AJ71" s="72">
        <f t="shared" si="8"/>
        <v>3</v>
      </c>
      <c r="AK71" s="72" t="str">
        <f t="shared" si="9"/>
        <v/>
      </c>
      <c r="AL71" s="72">
        <f t="shared" si="10"/>
        <v>0</v>
      </c>
      <c r="AM71" s="72">
        <f t="shared" si="11"/>
        <v>0</v>
      </c>
      <c r="AN71" s="34" t="str">
        <f t="shared" si="12"/>
        <v/>
      </c>
      <c r="AO71" s="34" t="str">
        <f t="shared" si="13"/>
        <v/>
      </c>
      <c r="AP71" s="34" t="str">
        <f t="shared" si="14"/>
        <v/>
      </c>
    </row>
    <row r="72" spans="1:42" ht="47.25" customHeight="1" x14ac:dyDescent="0.25">
      <c r="A72" s="34">
        <v>48</v>
      </c>
      <c r="B72" s="116" t="s">
        <v>418</v>
      </c>
      <c r="C72" s="92">
        <f>'2022'!B63</f>
        <v>40.04</v>
      </c>
      <c r="D72" s="587"/>
      <c r="E72" s="93">
        <f>'2022'!BW63</f>
        <v>0</v>
      </c>
      <c r="F72" s="92">
        <f>'2022'!BZ63</f>
        <v>0</v>
      </c>
      <c r="G72" s="588"/>
      <c r="H72" s="589"/>
      <c r="I72" s="44"/>
      <c r="J72" s="588"/>
      <c r="K72" s="588"/>
      <c r="L72" s="44"/>
      <c r="M72" s="588"/>
      <c r="N72" s="588"/>
      <c r="O72" s="588"/>
      <c r="P72" s="44"/>
      <c r="Q72" s="44"/>
      <c r="R72" s="44"/>
      <c r="S72" s="588"/>
      <c r="T72" s="588"/>
      <c r="U72" s="588"/>
      <c r="V72" s="94">
        <f>'2022'!CE63</f>
        <v>0</v>
      </c>
      <c r="W72" s="44">
        <f t="shared" si="3"/>
        <v>0</v>
      </c>
      <c r="X72" s="44">
        <f>'2022'!CG63</f>
        <v>0</v>
      </c>
      <c r="Y72" s="94">
        <f t="shared" si="4"/>
        <v>0</v>
      </c>
      <c r="Z72" s="44"/>
      <c r="AA72" s="44">
        <f>'2022'!CM63</f>
        <v>0</v>
      </c>
      <c r="AB72" s="44">
        <f>'2022'!CJ63</f>
        <v>0</v>
      </c>
      <c r="AC72" s="44"/>
      <c r="AD72" s="44"/>
      <c r="AE72" s="95">
        <f>'2022'!CO63</f>
        <v>0</v>
      </c>
      <c r="AF72" s="82" t="str">
        <f t="shared" si="5"/>
        <v/>
      </c>
      <c r="AG72" s="91"/>
      <c r="AH72" s="92">
        <f t="shared" si="6"/>
        <v>0</v>
      </c>
      <c r="AI72" s="92" t="e">
        <f t="shared" ca="1" si="7"/>
        <v>#NAME?</v>
      </c>
      <c r="AJ72" s="72">
        <f t="shared" si="8"/>
        <v>3</v>
      </c>
      <c r="AK72" s="72" t="str">
        <f t="shared" si="9"/>
        <v/>
      </c>
      <c r="AL72" s="72">
        <f t="shared" si="10"/>
        <v>0</v>
      </c>
      <c r="AM72" s="72">
        <f t="shared" si="11"/>
        <v>0</v>
      </c>
      <c r="AN72" s="34" t="str">
        <f t="shared" si="12"/>
        <v/>
      </c>
      <c r="AO72" s="34" t="str">
        <f t="shared" si="13"/>
        <v/>
      </c>
      <c r="AP72" s="34" t="str">
        <f t="shared" si="14"/>
        <v/>
      </c>
    </row>
    <row r="73" spans="1:42" ht="47.25" customHeight="1" x14ac:dyDescent="0.25">
      <c r="A73" s="34">
        <v>49</v>
      </c>
      <c r="B73" s="116" t="s">
        <v>419</v>
      </c>
      <c r="C73" s="92">
        <f>'2022'!B64</f>
        <v>15.12</v>
      </c>
      <c r="D73" s="587"/>
      <c r="E73" s="93">
        <f>'2022'!BW64</f>
        <v>0</v>
      </c>
      <c r="F73" s="92">
        <f>'2022'!BZ64</f>
        <v>0</v>
      </c>
      <c r="G73" s="588"/>
      <c r="H73" s="589"/>
      <c r="I73" s="44"/>
      <c r="J73" s="588"/>
      <c r="K73" s="588"/>
      <c r="L73" s="44"/>
      <c r="M73" s="588"/>
      <c r="N73" s="588"/>
      <c r="O73" s="588"/>
      <c r="P73" s="44"/>
      <c r="Q73" s="44"/>
      <c r="R73" s="44"/>
      <c r="S73" s="588"/>
      <c r="T73" s="588"/>
      <c r="U73" s="588"/>
      <c r="V73" s="94">
        <f>'2022'!CE64</f>
        <v>0</v>
      </c>
      <c r="W73" s="44">
        <f t="shared" si="3"/>
        <v>0</v>
      </c>
      <c r="X73" s="44">
        <f>'2022'!CG64</f>
        <v>0</v>
      </c>
      <c r="Y73" s="94">
        <f t="shared" si="4"/>
        <v>0</v>
      </c>
      <c r="Z73" s="44"/>
      <c r="AA73" s="44">
        <f>'2022'!CM64</f>
        <v>0</v>
      </c>
      <c r="AB73" s="44">
        <f>'2022'!CJ64</f>
        <v>0</v>
      </c>
      <c r="AC73" s="44"/>
      <c r="AD73" s="44"/>
      <c r="AE73" s="95">
        <f>'2022'!CO64</f>
        <v>0</v>
      </c>
      <c r="AF73" s="82" t="str">
        <f t="shared" si="5"/>
        <v/>
      </c>
      <c r="AG73" s="91"/>
      <c r="AH73" s="92">
        <f t="shared" si="6"/>
        <v>0</v>
      </c>
      <c r="AI73" s="92" t="e">
        <f t="shared" ca="1" si="7"/>
        <v>#NAME?</v>
      </c>
      <c r="AJ73" s="72">
        <f t="shared" si="8"/>
        <v>3</v>
      </c>
      <c r="AK73" s="72" t="str">
        <f t="shared" si="9"/>
        <v/>
      </c>
      <c r="AL73" s="72">
        <f t="shared" si="10"/>
        <v>0</v>
      </c>
      <c r="AM73" s="72">
        <f t="shared" si="11"/>
        <v>0</v>
      </c>
      <c r="AN73" s="34" t="str">
        <f t="shared" si="12"/>
        <v/>
      </c>
      <c r="AO73" s="34" t="str">
        <f t="shared" si="13"/>
        <v/>
      </c>
      <c r="AP73" s="34" t="str">
        <f t="shared" si="14"/>
        <v/>
      </c>
    </row>
    <row r="74" spans="1:42" ht="47.25" customHeight="1" x14ac:dyDescent="0.25">
      <c r="A74" s="34">
        <v>50</v>
      </c>
      <c r="B74" s="116" t="s">
        <v>420</v>
      </c>
      <c r="C74" s="92">
        <f>'2022'!B65</f>
        <v>38.659999999999997</v>
      </c>
      <c r="D74" s="587"/>
      <c r="E74" s="93">
        <f>'2022'!BW65</f>
        <v>0</v>
      </c>
      <c r="F74" s="92">
        <f>'2022'!BZ65</f>
        <v>0</v>
      </c>
      <c r="G74" s="588"/>
      <c r="H74" s="589"/>
      <c r="I74" s="44"/>
      <c r="J74" s="588"/>
      <c r="K74" s="588"/>
      <c r="L74" s="44"/>
      <c r="M74" s="588"/>
      <c r="N74" s="588"/>
      <c r="O74" s="588"/>
      <c r="P74" s="44"/>
      <c r="Q74" s="44"/>
      <c r="R74" s="44"/>
      <c r="S74" s="588"/>
      <c r="T74" s="588"/>
      <c r="U74" s="588"/>
      <c r="V74" s="94">
        <f>'2022'!CE65</f>
        <v>0</v>
      </c>
      <c r="W74" s="44">
        <f t="shared" si="3"/>
        <v>0</v>
      </c>
      <c r="X74" s="44">
        <f>'2022'!CG65</f>
        <v>0</v>
      </c>
      <c r="Y74" s="94">
        <f t="shared" si="4"/>
        <v>0</v>
      </c>
      <c r="Z74" s="44"/>
      <c r="AA74" s="44">
        <f>'2022'!CM65</f>
        <v>0</v>
      </c>
      <c r="AB74" s="44">
        <f>'2022'!CJ65</f>
        <v>0</v>
      </c>
      <c r="AC74" s="44"/>
      <c r="AD74" s="44"/>
      <c r="AE74" s="95">
        <f>'2022'!CO65</f>
        <v>0</v>
      </c>
      <c r="AF74" s="82" t="str">
        <f t="shared" si="5"/>
        <v/>
      </c>
      <c r="AG74" s="91"/>
      <c r="AH74" s="92">
        <f t="shared" si="6"/>
        <v>0</v>
      </c>
      <c r="AI74" s="92" t="e">
        <f t="shared" ca="1" si="7"/>
        <v>#NAME?</v>
      </c>
      <c r="AJ74" s="72">
        <f t="shared" si="8"/>
        <v>3</v>
      </c>
      <c r="AK74" s="72" t="str">
        <f t="shared" si="9"/>
        <v/>
      </c>
      <c r="AL74" s="72">
        <f t="shared" si="10"/>
        <v>0</v>
      </c>
      <c r="AM74" s="72">
        <f t="shared" si="11"/>
        <v>0</v>
      </c>
      <c r="AN74" s="34" t="str">
        <f t="shared" si="12"/>
        <v/>
      </c>
      <c r="AO74" s="34" t="str">
        <f t="shared" si="13"/>
        <v/>
      </c>
      <c r="AP74" s="34" t="str">
        <f t="shared" si="14"/>
        <v/>
      </c>
    </row>
    <row r="75" spans="1:42" ht="47.25" customHeight="1" x14ac:dyDescent="0.25">
      <c r="A75" s="34">
        <v>51</v>
      </c>
      <c r="B75" s="116" t="s">
        <v>421</v>
      </c>
      <c r="C75" s="92">
        <f>'2022'!B66</f>
        <v>19.22</v>
      </c>
      <c r="D75" s="587"/>
      <c r="E75" s="93">
        <f>'2022'!BW66</f>
        <v>0</v>
      </c>
      <c r="F75" s="92">
        <f>'2022'!BZ66</f>
        <v>0</v>
      </c>
      <c r="G75" s="588"/>
      <c r="H75" s="589"/>
      <c r="I75" s="44"/>
      <c r="J75" s="588"/>
      <c r="K75" s="588"/>
      <c r="L75" s="44"/>
      <c r="M75" s="588"/>
      <c r="N75" s="588"/>
      <c r="O75" s="588"/>
      <c r="P75" s="44"/>
      <c r="Q75" s="44"/>
      <c r="R75" s="44"/>
      <c r="S75" s="588"/>
      <c r="T75" s="588"/>
      <c r="U75" s="588"/>
      <c r="V75" s="94">
        <f>'2022'!CE66</f>
        <v>0</v>
      </c>
      <c r="W75" s="44">
        <f t="shared" si="3"/>
        <v>0</v>
      </c>
      <c r="X75" s="44">
        <f>'2022'!CG66</f>
        <v>0</v>
      </c>
      <c r="Y75" s="94">
        <f t="shared" si="4"/>
        <v>0</v>
      </c>
      <c r="Z75" s="44"/>
      <c r="AA75" s="44">
        <f>'2022'!CM66</f>
        <v>0</v>
      </c>
      <c r="AB75" s="44">
        <f>'2022'!CJ66</f>
        <v>0</v>
      </c>
      <c r="AC75" s="44"/>
      <c r="AD75" s="44"/>
      <c r="AE75" s="95">
        <f>'2022'!CO66</f>
        <v>0</v>
      </c>
      <c r="AF75" s="82" t="str">
        <f t="shared" si="5"/>
        <v/>
      </c>
      <c r="AG75" s="91"/>
      <c r="AH75" s="92">
        <f t="shared" si="6"/>
        <v>0</v>
      </c>
      <c r="AI75" s="92" t="e">
        <f t="shared" ca="1" si="7"/>
        <v>#NAME?</v>
      </c>
      <c r="AJ75" s="72">
        <f t="shared" si="8"/>
        <v>3</v>
      </c>
      <c r="AK75" s="72" t="str">
        <f t="shared" si="9"/>
        <v/>
      </c>
      <c r="AL75" s="72">
        <f t="shared" si="10"/>
        <v>0</v>
      </c>
      <c r="AM75" s="72">
        <f t="shared" si="11"/>
        <v>0</v>
      </c>
      <c r="AN75" s="34" t="str">
        <f t="shared" si="12"/>
        <v/>
      </c>
      <c r="AO75" s="34" t="str">
        <f t="shared" si="13"/>
        <v/>
      </c>
      <c r="AP75" s="34" t="str">
        <f t="shared" si="14"/>
        <v/>
      </c>
    </row>
    <row r="76" spans="1:42" ht="47.25" customHeight="1" x14ac:dyDescent="0.25">
      <c r="A76" s="34">
        <v>52</v>
      </c>
      <c r="B76" s="116" t="s">
        <v>422</v>
      </c>
      <c r="C76" s="92">
        <f>'2022'!B67</f>
        <v>64.239999999999995</v>
      </c>
      <c r="D76" s="587"/>
      <c r="E76" s="93">
        <f>'2022'!BW67</f>
        <v>0</v>
      </c>
      <c r="F76" s="92">
        <f>'2022'!BZ67</f>
        <v>0</v>
      </c>
      <c r="G76" s="588"/>
      <c r="H76" s="589"/>
      <c r="I76" s="44"/>
      <c r="J76" s="588"/>
      <c r="K76" s="588"/>
      <c r="L76" s="44"/>
      <c r="M76" s="588"/>
      <c r="N76" s="588"/>
      <c r="O76" s="588"/>
      <c r="P76" s="44"/>
      <c r="Q76" s="44"/>
      <c r="R76" s="44"/>
      <c r="S76" s="588"/>
      <c r="T76" s="588"/>
      <c r="U76" s="588"/>
      <c r="V76" s="94">
        <f>'2022'!CE67</f>
        <v>0</v>
      </c>
      <c r="W76" s="44">
        <f t="shared" si="3"/>
        <v>0</v>
      </c>
      <c r="X76" s="44">
        <f>'2022'!CG67</f>
        <v>0</v>
      </c>
      <c r="Y76" s="94">
        <f t="shared" si="4"/>
        <v>0</v>
      </c>
      <c r="Z76" s="44"/>
      <c r="AA76" s="44">
        <f>'2022'!CM67</f>
        <v>0</v>
      </c>
      <c r="AB76" s="44">
        <f>'2022'!CJ67</f>
        <v>0</v>
      </c>
      <c r="AC76" s="44"/>
      <c r="AD76" s="44"/>
      <c r="AE76" s="95">
        <f>'2022'!CO67</f>
        <v>0</v>
      </c>
      <c r="AF76" s="82" t="str">
        <f t="shared" si="5"/>
        <v/>
      </c>
      <c r="AG76" s="91"/>
      <c r="AH76" s="92">
        <f t="shared" si="6"/>
        <v>0</v>
      </c>
      <c r="AI76" s="92" t="e">
        <f t="shared" ca="1" si="7"/>
        <v>#NAME?</v>
      </c>
      <c r="AJ76" s="72">
        <f t="shared" si="8"/>
        <v>3</v>
      </c>
      <c r="AK76" s="72" t="str">
        <f t="shared" si="9"/>
        <v/>
      </c>
      <c r="AL76" s="72">
        <f t="shared" si="10"/>
        <v>0</v>
      </c>
      <c r="AM76" s="72">
        <f t="shared" si="11"/>
        <v>0</v>
      </c>
      <c r="AN76" s="34" t="str">
        <f t="shared" si="12"/>
        <v/>
      </c>
      <c r="AO76" s="34" t="str">
        <f t="shared" si="13"/>
        <v/>
      </c>
      <c r="AP76" s="34" t="str">
        <f t="shared" si="14"/>
        <v/>
      </c>
    </row>
    <row r="77" spans="1:42" ht="47.25" customHeight="1" x14ac:dyDescent="0.25">
      <c r="A77" s="34">
        <v>53</v>
      </c>
      <c r="B77" s="116" t="s">
        <v>423</v>
      </c>
      <c r="C77" s="92">
        <f>'2022'!B68</f>
        <v>100.11</v>
      </c>
      <c r="D77" s="587"/>
      <c r="E77" s="93">
        <f>'2022'!BW68</f>
        <v>0</v>
      </c>
      <c r="F77" s="92">
        <f>'2022'!BZ68</f>
        <v>0</v>
      </c>
      <c r="G77" s="588"/>
      <c r="H77" s="589"/>
      <c r="I77" s="44"/>
      <c r="J77" s="588"/>
      <c r="K77" s="588"/>
      <c r="L77" s="44"/>
      <c r="M77" s="588"/>
      <c r="N77" s="588"/>
      <c r="O77" s="588"/>
      <c r="P77" s="44"/>
      <c r="Q77" s="44"/>
      <c r="R77" s="44"/>
      <c r="S77" s="588"/>
      <c r="T77" s="588"/>
      <c r="U77" s="588"/>
      <c r="V77" s="94">
        <f>'2022'!CE68</f>
        <v>0</v>
      </c>
      <c r="W77" s="44">
        <f t="shared" si="3"/>
        <v>0</v>
      </c>
      <c r="X77" s="44">
        <f>'2022'!CG68</f>
        <v>0</v>
      </c>
      <c r="Y77" s="94">
        <f t="shared" si="4"/>
        <v>0</v>
      </c>
      <c r="Z77" s="44"/>
      <c r="AA77" s="44">
        <f>'2022'!CM68</f>
        <v>0</v>
      </c>
      <c r="AB77" s="44">
        <f>'2022'!CJ68</f>
        <v>0</v>
      </c>
      <c r="AC77" s="44"/>
      <c r="AD77" s="44"/>
      <c r="AE77" s="95">
        <f>'2022'!CO68</f>
        <v>0</v>
      </c>
      <c r="AF77" s="82" t="str">
        <f t="shared" si="5"/>
        <v/>
      </c>
      <c r="AG77" s="91"/>
      <c r="AH77" s="92">
        <f t="shared" si="6"/>
        <v>0</v>
      </c>
      <c r="AI77" s="92" t="e">
        <f t="shared" ca="1" si="7"/>
        <v>#NAME?</v>
      </c>
      <c r="AJ77" s="72">
        <f t="shared" si="8"/>
        <v>3</v>
      </c>
      <c r="AK77" s="72" t="str">
        <f t="shared" si="9"/>
        <v/>
      </c>
      <c r="AL77" s="72">
        <f t="shared" si="10"/>
        <v>0</v>
      </c>
      <c r="AM77" s="72">
        <f t="shared" si="11"/>
        <v>0</v>
      </c>
      <c r="AN77" s="34" t="str">
        <f t="shared" si="12"/>
        <v/>
      </c>
      <c r="AO77" s="34" t="str">
        <f t="shared" si="13"/>
        <v/>
      </c>
      <c r="AP77" s="34" t="str">
        <f t="shared" si="14"/>
        <v/>
      </c>
    </row>
    <row r="78" spans="1:42" ht="51" customHeight="1" x14ac:dyDescent="0.25">
      <c r="A78" s="34">
        <v>54</v>
      </c>
      <c r="B78" s="116" t="s">
        <v>424</v>
      </c>
      <c r="C78" s="92">
        <f>'2022'!B69</f>
        <v>100.23</v>
      </c>
      <c r="D78" s="587"/>
      <c r="E78" s="93">
        <f>'2022'!BW69</f>
        <v>0</v>
      </c>
      <c r="F78" s="92">
        <f>'2022'!BZ69</f>
        <v>0</v>
      </c>
      <c r="G78" s="588"/>
      <c r="H78" s="589"/>
      <c r="I78" s="44"/>
      <c r="J78" s="588"/>
      <c r="K78" s="588"/>
      <c r="L78" s="44"/>
      <c r="M78" s="588"/>
      <c r="N78" s="588"/>
      <c r="O78" s="588"/>
      <c r="P78" s="44"/>
      <c r="Q78" s="44"/>
      <c r="R78" s="44"/>
      <c r="S78" s="588"/>
      <c r="T78" s="588"/>
      <c r="U78" s="588"/>
      <c r="V78" s="94">
        <f>'2022'!CE69</f>
        <v>0</v>
      </c>
      <c r="W78" s="44">
        <f t="shared" si="3"/>
        <v>0</v>
      </c>
      <c r="X78" s="44">
        <f>'2022'!CG69</f>
        <v>0</v>
      </c>
      <c r="Y78" s="94">
        <f t="shared" si="4"/>
        <v>0</v>
      </c>
      <c r="Z78" s="44"/>
      <c r="AA78" s="44">
        <f>'2022'!CM69</f>
        <v>0</v>
      </c>
      <c r="AB78" s="44">
        <f>'2022'!CJ69</f>
        <v>0</v>
      </c>
      <c r="AC78" s="44"/>
      <c r="AD78" s="44"/>
      <c r="AE78" s="95">
        <f>'2022'!CO69</f>
        <v>0</v>
      </c>
      <c r="AF78" s="82" t="str">
        <f t="shared" si="5"/>
        <v/>
      </c>
      <c r="AG78" s="91"/>
      <c r="AH78" s="92">
        <f t="shared" si="6"/>
        <v>0</v>
      </c>
      <c r="AI78" s="92" t="e">
        <f t="shared" ca="1" si="7"/>
        <v>#NAME?</v>
      </c>
      <c r="AJ78" s="72">
        <f t="shared" si="8"/>
        <v>3</v>
      </c>
      <c r="AK78" s="72" t="str">
        <f t="shared" si="9"/>
        <v/>
      </c>
      <c r="AL78" s="72">
        <f t="shared" si="10"/>
        <v>0</v>
      </c>
      <c r="AM78" s="72">
        <f t="shared" si="11"/>
        <v>0</v>
      </c>
      <c r="AN78" s="34" t="str">
        <f t="shared" si="12"/>
        <v/>
      </c>
      <c r="AO78" s="34" t="str">
        <f t="shared" si="13"/>
        <v/>
      </c>
      <c r="AP78" s="34" t="str">
        <f t="shared" si="14"/>
        <v/>
      </c>
    </row>
    <row r="79" spans="1:42" ht="63.75" customHeight="1" x14ac:dyDescent="0.25">
      <c r="A79" s="34">
        <v>55</v>
      </c>
      <c r="B79" s="116" t="s">
        <v>425</v>
      </c>
      <c r="C79" s="92">
        <f>'2022'!B70</f>
        <v>285.87</v>
      </c>
      <c r="D79" s="587"/>
      <c r="E79" s="93">
        <f>'2022'!BW70</f>
        <v>0</v>
      </c>
      <c r="F79" s="92">
        <f>'2022'!BZ70</f>
        <v>0</v>
      </c>
      <c r="G79" s="588"/>
      <c r="H79" s="589"/>
      <c r="I79" s="44"/>
      <c r="J79" s="588"/>
      <c r="K79" s="588"/>
      <c r="L79" s="44"/>
      <c r="M79" s="588"/>
      <c r="N79" s="588"/>
      <c r="O79" s="588"/>
      <c r="P79" s="44"/>
      <c r="Q79" s="44"/>
      <c r="R79" s="44"/>
      <c r="S79" s="588"/>
      <c r="T79" s="588"/>
      <c r="U79" s="588"/>
      <c r="V79" s="94">
        <f>'2022'!CE70</f>
        <v>0</v>
      </c>
      <c r="W79" s="44">
        <f t="shared" si="3"/>
        <v>0</v>
      </c>
      <c r="X79" s="44">
        <f>'2022'!CG70</f>
        <v>0</v>
      </c>
      <c r="Y79" s="94">
        <f t="shared" si="4"/>
        <v>0</v>
      </c>
      <c r="Z79" s="44"/>
      <c r="AA79" s="44">
        <f>'2022'!CM70</f>
        <v>0</v>
      </c>
      <c r="AB79" s="44">
        <f>'2022'!CJ70</f>
        <v>0</v>
      </c>
      <c r="AC79" s="44"/>
      <c r="AD79" s="44"/>
      <c r="AE79" s="95">
        <f>'2022'!CO70</f>
        <v>0</v>
      </c>
      <c r="AF79" s="82" t="str">
        <f t="shared" si="5"/>
        <v/>
      </c>
      <c r="AG79" s="91"/>
      <c r="AH79" s="92">
        <f t="shared" si="6"/>
        <v>0</v>
      </c>
      <c r="AI79" s="92" t="e">
        <f t="shared" ca="1" si="7"/>
        <v>#NAME?</v>
      </c>
      <c r="AJ79" s="72">
        <f t="shared" si="8"/>
        <v>3</v>
      </c>
      <c r="AK79" s="72" t="str">
        <f t="shared" si="9"/>
        <v/>
      </c>
      <c r="AL79" s="72">
        <f t="shared" si="10"/>
        <v>0</v>
      </c>
      <c r="AM79" s="72">
        <f t="shared" si="11"/>
        <v>0</v>
      </c>
      <c r="AN79" s="34" t="str">
        <f t="shared" si="12"/>
        <v/>
      </c>
      <c r="AO79" s="34" t="str">
        <f t="shared" si="13"/>
        <v/>
      </c>
      <c r="AP79" s="34" t="str">
        <f t="shared" si="14"/>
        <v/>
      </c>
    </row>
    <row r="80" spans="1:42" ht="66" customHeight="1" x14ac:dyDescent="0.25">
      <c r="A80" s="34">
        <v>56</v>
      </c>
      <c r="B80" s="116" t="s">
        <v>426</v>
      </c>
      <c r="C80" s="92">
        <f>'2022'!B71</f>
        <v>75.650000000000006</v>
      </c>
      <c r="D80" s="587"/>
      <c r="E80" s="93">
        <f>'2022'!BW71</f>
        <v>0</v>
      </c>
      <c r="F80" s="92">
        <f>'2022'!BZ71</f>
        <v>0</v>
      </c>
      <c r="G80" s="588"/>
      <c r="H80" s="589"/>
      <c r="I80" s="44"/>
      <c r="J80" s="588"/>
      <c r="K80" s="588"/>
      <c r="L80" s="44"/>
      <c r="M80" s="588"/>
      <c r="N80" s="588"/>
      <c r="O80" s="588"/>
      <c r="P80" s="44"/>
      <c r="Q80" s="44"/>
      <c r="R80" s="44"/>
      <c r="S80" s="588"/>
      <c r="T80" s="588"/>
      <c r="U80" s="588"/>
      <c r="V80" s="94">
        <f>'2022'!CE71</f>
        <v>0</v>
      </c>
      <c r="W80" s="44">
        <f t="shared" ref="W80:W143" si="20">IF(V80&gt;1,V80/E80*100,0)</f>
        <v>0</v>
      </c>
      <c r="X80" s="44">
        <f>'2022'!CG71</f>
        <v>0</v>
      </c>
      <c r="Y80" s="94">
        <f t="shared" ref="Y80:Y143" si="21">IF(X80&gt;0,X80/E80*100,0)</f>
        <v>0</v>
      </c>
      <c r="Z80" s="44"/>
      <c r="AA80" s="44">
        <f>'2022'!CM71</f>
        <v>0</v>
      </c>
      <c r="AB80" s="44">
        <f>'2022'!CJ71</f>
        <v>0</v>
      </c>
      <c r="AC80" s="44"/>
      <c r="AD80" s="44"/>
      <c r="AE80" s="95">
        <f>'2022'!CO71</f>
        <v>0</v>
      </c>
      <c r="AF80" s="82" t="str">
        <f t="shared" ref="AF80:AF143" si="22">IF(C80&gt;0,IF(AND(C80&lt;7,F80&lt;5),IF(COUNTIF(Z80:AE80,"&gt;0")&gt;0,"Ошибка!",""),""),"")</f>
        <v/>
      </c>
      <c r="AG80" s="91"/>
      <c r="AH80" s="92">
        <f t="shared" ref="AH80:AH143" si="23">IF(AND(ISNUMBER(--C80),C80&gt;0),E80/C80,"")</f>
        <v>0</v>
      </c>
      <c r="AI80" s="92" t="e">
        <f t="shared" ref="AI80:AI143" ca="1" si="24">IF(AND(ISNUMBER(--E80),ISNUMBER(--AJ80)),ЧАСТНОЕ(E80*AJ80,100),"")</f>
        <v>#NAME?</v>
      </c>
      <c r="AJ80" s="72">
        <f t="shared" ref="AJ80:AJ143" si="25">IF(AND(ISNUMBER(--C80),C80&gt;0),IF(F80&lt;=8,IF(F80&lt;=1,3,IF(F80&lt;=2,5,IF(F80&lt;=4,7,IF(F80&lt;=6,8,IF(F80&lt;=8,10,0))))),IF(F80&lt;=10,12,IF(F80&lt;=12,15,IF(F80&lt;=15,20,IF(F80&lt;=20,25,30))))),"")</f>
        <v>3</v>
      </c>
      <c r="AK80" s="72" t="str">
        <f t="shared" ref="AK80:AK143" si="26">IF(AJ80&lt;Y80,"Норматив превышен","")</f>
        <v/>
      </c>
      <c r="AL80" s="72">
        <f t="shared" ref="AL80:AL143" si="27">IF(ISNUMBER(X80),IF(X80&gt;0,MAX(ЧАСТНОЕ(X80*20,100),1),0),"")</f>
        <v>0</v>
      </c>
      <c r="AM80" s="72">
        <f t="shared" ref="AM80:AM143" si="28">IF(ISNUMBER(X80),X80,"")</f>
        <v>0</v>
      </c>
      <c r="AN80" s="34" t="str">
        <f t="shared" ref="AN80:AN143" si="29">IF(ISNUMBER(AE80),IF(AND(AM80&gt;=AE80,AL80&lt;=AE80),"","Вне норматива или не ОДОУ"),"")</f>
        <v/>
      </c>
      <c r="AO80" s="34" t="str">
        <f t="shared" ref="AO80:AO143" si="30">IF(ISNUMBER(X80),IF(SUM(Z80:AE80)&lt;&gt;X80,"Сумма не совпадает или не ОДОУ",""),"")</f>
        <v/>
      </c>
      <c r="AP80" s="34" t="str">
        <f t="shared" ref="AP80:AP143" si="31">IF(AND(ISNUMBER(AA80),AA80&gt;0),IF(AA80&lt;=(X80*0.15),"","Изъятие более 15% !"),"")</f>
        <v/>
      </c>
    </row>
    <row r="81" spans="1:42" ht="47.25" customHeight="1" x14ac:dyDescent="0.25">
      <c r="A81" s="34">
        <v>57</v>
      </c>
      <c r="B81" s="116" t="s">
        <v>427</v>
      </c>
      <c r="C81" s="92">
        <f>'2022'!B72</f>
        <v>35.14</v>
      </c>
      <c r="D81" s="587"/>
      <c r="E81" s="93">
        <f>'2022'!BW72</f>
        <v>0</v>
      </c>
      <c r="F81" s="92">
        <f>'2022'!BZ72</f>
        <v>0</v>
      </c>
      <c r="G81" s="588"/>
      <c r="H81" s="589"/>
      <c r="I81" s="44"/>
      <c r="J81" s="588"/>
      <c r="K81" s="588"/>
      <c r="L81" s="44"/>
      <c r="M81" s="588"/>
      <c r="N81" s="588"/>
      <c r="O81" s="588"/>
      <c r="P81" s="44"/>
      <c r="Q81" s="44"/>
      <c r="R81" s="44"/>
      <c r="S81" s="588"/>
      <c r="T81" s="588"/>
      <c r="U81" s="588"/>
      <c r="V81" s="94">
        <f>'2022'!CE72</f>
        <v>0</v>
      </c>
      <c r="W81" s="44">
        <f t="shared" si="20"/>
        <v>0</v>
      </c>
      <c r="X81" s="44">
        <f>'2022'!CG72</f>
        <v>0</v>
      </c>
      <c r="Y81" s="94">
        <f t="shared" si="21"/>
        <v>0</v>
      </c>
      <c r="Z81" s="44"/>
      <c r="AA81" s="44">
        <f>'2022'!CM72</f>
        <v>0</v>
      </c>
      <c r="AB81" s="44">
        <f>'2022'!CJ72</f>
        <v>0</v>
      </c>
      <c r="AC81" s="44"/>
      <c r="AD81" s="44"/>
      <c r="AE81" s="95">
        <f>'2022'!CO72</f>
        <v>0</v>
      </c>
      <c r="AF81" s="82" t="str">
        <f t="shared" si="22"/>
        <v/>
      </c>
      <c r="AG81" s="91"/>
      <c r="AH81" s="92">
        <f t="shared" si="23"/>
        <v>0</v>
      </c>
      <c r="AI81" s="92" t="e">
        <f t="shared" ca="1" si="24"/>
        <v>#NAME?</v>
      </c>
      <c r="AJ81" s="72">
        <f t="shared" si="25"/>
        <v>3</v>
      </c>
      <c r="AK81" s="72" t="str">
        <f t="shared" si="26"/>
        <v/>
      </c>
      <c r="AL81" s="72">
        <f t="shared" si="27"/>
        <v>0</v>
      </c>
      <c r="AM81" s="72">
        <f t="shared" si="28"/>
        <v>0</v>
      </c>
      <c r="AN81" s="34" t="str">
        <f t="shared" si="29"/>
        <v/>
      </c>
      <c r="AO81" s="34" t="str">
        <f t="shared" si="30"/>
        <v/>
      </c>
      <c r="AP81" s="34" t="str">
        <f t="shared" si="31"/>
        <v/>
      </c>
    </row>
    <row r="82" spans="1:42" ht="47.25" customHeight="1" x14ac:dyDescent="0.25">
      <c r="A82" s="34">
        <v>58</v>
      </c>
      <c r="B82" s="116" t="s">
        <v>428</v>
      </c>
      <c r="C82" s="92">
        <f>'2022'!B73</f>
        <v>9.93</v>
      </c>
      <c r="D82" s="587"/>
      <c r="E82" s="93">
        <f>'2022'!BW73</f>
        <v>0</v>
      </c>
      <c r="F82" s="92">
        <f>'2022'!BZ73</f>
        <v>0</v>
      </c>
      <c r="G82" s="588"/>
      <c r="H82" s="589"/>
      <c r="I82" s="44"/>
      <c r="J82" s="588"/>
      <c r="K82" s="588"/>
      <c r="L82" s="44"/>
      <c r="M82" s="588"/>
      <c r="N82" s="588"/>
      <c r="O82" s="588"/>
      <c r="P82" s="44"/>
      <c r="Q82" s="44"/>
      <c r="R82" s="44"/>
      <c r="S82" s="588"/>
      <c r="T82" s="588"/>
      <c r="U82" s="588"/>
      <c r="V82" s="94">
        <f>'2022'!CE73</f>
        <v>0</v>
      </c>
      <c r="W82" s="44">
        <f t="shared" si="20"/>
        <v>0</v>
      </c>
      <c r="X82" s="44">
        <f>'2022'!CG73</f>
        <v>0</v>
      </c>
      <c r="Y82" s="94">
        <f t="shared" si="21"/>
        <v>0</v>
      </c>
      <c r="Z82" s="44"/>
      <c r="AA82" s="44">
        <f>'2022'!CM73</f>
        <v>0</v>
      </c>
      <c r="AB82" s="44">
        <f>'2022'!CJ73</f>
        <v>0</v>
      </c>
      <c r="AC82" s="44"/>
      <c r="AD82" s="44"/>
      <c r="AE82" s="95">
        <f>'2022'!CO73</f>
        <v>0</v>
      </c>
      <c r="AF82" s="82" t="str">
        <f t="shared" si="22"/>
        <v/>
      </c>
      <c r="AG82" s="91"/>
      <c r="AH82" s="92">
        <f t="shared" si="23"/>
        <v>0</v>
      </c>
      <c r="AI82" s="92" t="e">
        <f t="shared" ca="1" si="24"/>
        <v>#NAME?</v>
      </c>
      <c r="AJ82" s="72">
        <f t="shared" si="25"/>
        <v>3</v>
      </c>
      <c r="AK82" s="72" t="str">
        <f t="shared" si="26"/>
        <v/>
      </c>
      <c r="AL82" s="72">
        <f t="shared" si="27"/>
        <v>0</v>
      </c>
      <c r="AM82" s="72">
        <f t="shared" si="28"/>
        <v>0</v>
      </c>
      <c r="AN82" s="34" t="str">
        <f t="shared" si="29"/>
        <v/>
      </c>
      <c r="AO82" s="34" t="str">
        <f t="shared" si="30"/>
        <v/>
      </c>
      <c r="AP82" s="34" t="str">
        <f t="shared" si="31"/>
        <v/>
      </c>
    </row>
    <row r="83" spans="1:42" ht="64.5" customHeight="1" x14ac:dyDescent="0.25">
      <c r="A83" s="34">
        <v>59</v>
      </c>
      <c r="B83" s="116" t="s">
        <v>429</v>
      </c>
      <c r="C83" s="92">
        <f>'2022'!B74</f>
        <v>891.48</v>
      </c>
      <c r="D83" s="582"/>
      <c r="E83" s="93">
        <f>'2022'!BW74</f>
        <v>0</v>
      </c>
      <c r="F83" s="92">
        <f>'2022'!BZ74</f>
        <v>0</v>
      </c>
      <c r="G83" s="584"/>
      <c r="H83" s="586"/>
      <c r="I83" s="44"/>
      <c r="J83" s="584"/>
      <c r="K83" s="584"/>
      <c r="L83" s="44"/>
      <c r="M83" s="584"/>
      <c r="N83" s="584"/>
      <c r="O83" s="584"/>
      <c r="P83" s="44"/>
      <c r="Q83" s="44"/>
      <c r="R83" s="44"/>
      <c r="S83" s="584"/>
      <c r="T83" s="584"/>
      <c r="U83" s="584"/>
      <c r="V83" s="94">
        <f>'2022'!CE74</f>
        <v>0</v>
      </c>
      <c r="W83" s="44">
        <f t="shared" si="20"/>
        <v>0</v>
      </c>
      <c r="X83" s="44">
        <f>'2022'!CG74</f>
        <v>0</v>
      </c>
      <c r="Y83" s="94">
        <f t="shared" si="21"/>
        <v>0</v>
      </c>
      <c r="Z83" s="44"/>
      <c r="AA83" s="44">
        <f>'2022'!CM74</f>
        <v>0</v>
      </c>
      <c r="AB83" s="44">
        <f>'2022'!CJ74</f>
        <v>0</v>
      </c>
      <c r="AC83" s="44"/>
      <c r="AD83" s="44"/>
      <c r="AE83" s="95">
        <f>'2022'!CO74</f>
        <v>0</v>
      </c>
      <c r="AF83" s="82" t="str">
        <f t="shared" si="22"/>
        <v/>
      </c>
      <c r="AG83" s="91"/>
      <c r="AH83" s="92">
        <f t="shared" si="23"/>
        <v>0</v>
      </c>
      <c r="AI83" s="92" t="e">
        <f t="shared" ca="1" si="24"/>
        <v>#NAME?</v>
      </c>
      <c r="AJ83" s="72">
        <f t="shared" si="25"/>
        <v>3</v>
      </c>
      <c r="AK83" s="72" t="str">
        <f t="shared" si="26"/>
        <v/>
      </c>
      <c r="AL83" s="72">
        <f t="shared" si="27"/>
        <v>0</v>
      </c>
      <c r="AM83" s="72">
        <f t="shared" si="28"/>
        <v>0</v>
      </c>
      <c r="AN83" s="34" t="str">
        <f t="shared" si="29"/>
        <v/>
      </c>
      <c r="AO83" s="34" t="str">
        <f t="shared" si="30"/>
        <v/>
      </c>
      <c r="AP83" s="34" t="str">
        <f t="shared" si="31"/>
        <v/>
      </c>
    </row>
    <row r="84" spans="1:42" ht="63" x14ac:dyDescent="0.25">
      <c r="A84" s="34">
        <v>60</v>
      </c>
      <c r="B84" s="112" t="s">
        <v>90</v>
      </c>
      <c r="C84" s="92">
        <f>'2022'!B75</f>
        <v>1406</v>
      </c>
      <c r="D84" s="93">
        <f>'2022'!BV75</f>
        <v>0</v>
      </c>
      <c r="E84" s="93">
        <f>'2022'!BW75</f>
        <v>0</v>
      </c>
      <c r="F84" s="92">
        <f>'2022'!BZ75</f>
        <v>0</v>
      </c>
      <c r="G84" s="44">
        <f>'2021'!CG57</f>
        <v>0</v>
      </c>
      <c r="H84" s="94">
        <f t="shared" si="18"/>
        <v>0</v>
      </c>
      <c r="I84" s="44"/>
      <c r="J84" s="44">
        <f>'2021'!CM57</f>
        <v>0</v>
      </c>
      <c r="K84" s="44">
        <f>'2021'!CJ57</f>
        <v>0</v>
      </c>
      <c r="L84" s="44"/>
      <c r="M84" s="44">
        <f t="shared" si="19"/>
        <v>0</v>
      </c>
      <c r="N84" s="44">
        <f>'2021'!CO57</f>
        <v>0</v>
      </c>
      <c r="O84" s="44">
        <f>'Добыча 2021'!I67</f>
        <v>0</v>
      </c>
      <c r="P84" s="44"/>
      <c r="Q84" s="44"/>
      <c r="R84" s="44"/>
      <c r="S84" s="44">
        <f>'Добыча 2021'!K67</f>
        <v>0</v>
      </c>
      <c r="T84" s="44">
        <f>'Добыча 2021'!J67</f>
        <v>0</v>
      </c>
      <c r="U84" s="44">
        <f t="shared" ref="U84:U141" si="32">IF(G84=0,0,O84/G84*100)</f>
        <v>0</v>
      </c>
      <c r="V84" s="94">
        <f>'2022'!CE75</f>
        <v>0</v>
      </c>
      <c r="W84" s="44">
        <f t="shared" si="20"/>
        <v>0</v>
      </c>
      <c r="X84" s="44">
        <f>'2022'!CG75</f>
        <v>0</v>
      </c>
      <c r="Y84" s="94">
        <f t="shared" si="21"/>
        <v>0</v>
      </c>
      <c r="Z84" s="44"/>
      <c r="AA84" s="44">
        <f>'2022'!CM75</f>
        <v>0</v>
      </c>
      <c r="AB84" s="44">
        <f>'2022'!CJ75</f>
        <v>0</v>
      </c>
      <c r="AC84" s="44"/>
      <c r="AD84" s="44"/>
      <c r="AE84" s="95">
        <f>'2022'!CO75</f>
        <v>0</v>
      </c>
      <c r="AF84" s="82" t="str">
        <f t="shared" si="22"/>
        <v/>
      </c>
      <c r="AG84" s="91"/>
      <c r="AH84" s="92">
        <f t="shared" si="23"/>
        <v>0</v>
      </c>
      <c r="AI84" s="92" t="e">
        <f t="shared" ca="1" si="24"/>
        <v>#NAME?</v>
      </c>
      <c r="AJ84" s="72">
        <f t="shared" si="25"/>
        <v>3</v>
      </c>
      <c r="AK84" s="72" t="str">
        <f t="shared" si="26"/>
        <v/>
      </c>
      <c r="AL84" s="72">
        <f t="shared" si="27"/>
        <v>0</v>
      </c>
      <c r="AM84" s="72">
        <f t="shared" si="28"/>
        <v>0</v>
      </c>
      <c r="AN84" s="34" t="str">
        <f t="shared" si="29"/>
        <v/>
      </c>
      <c r="AO84" s="34" t="str">
        <f t="shared" si="30"/>
        <v/>
      </c>
      <c r="AP84" s="34" t="str">
        <f t="shared" si="31"/>
        <v/>
      </c>
    </row>
    <row r="85" spans="1:42" ht="18.75" x14ac:dyDescent="0.25">
      <c r="A85" s="34"/>
      <c r="B85" s="46" t="s">
        <v>108</v>
      </c>
      <c r="C85" s="98"/>
      <c r="D85" s="97"/>
      <c r="E85" s="97"/>
      <c r="F85" s="98"/>
      <c r="G85" s="44"/>
      <c r="H85" s="94"/>
      <c r="I85" s="44"/>
      <c r="J85" s="44"/>
      <c r="K85" s="44"/>
      <c r="L85" s="44"/>
      <c r="M85" s="44"/>
      <c r="N85" s="44"/>
      <c r="O85" s="56"/>
      <c r="P85" s="56"/>
      <c r="Q85" s="56"/>
      <c r="R85" s="56"/>
      <c r="S85" s="56"/>
      <c r="T85" s="56"/>
      <c r="U85" s="44"/>
      <c r="V85" s="111"/>
      <c r="W85" s="44"/>
      <c r="X85" s="56"/>
      <c r="Y85" s="94"/>
      <c r="Z85" s="56"/>
      <c r="AA85" s="56"/>
      <c r="AB85" s="56"/>
      <c r="AC85" s="56"/>
      <c r="AD85" s="44"/>
      <c r="AE85" s="56"/>
      <c r="AF85" s="82" t="str">
        <f t="shared" si="22"/>
        <v/>
      </c>
      <c r="AG85" s="91"/>
      <c r="AH85" s="92" t="str">
        <f t="shared" si="23"/>
        <v/>
      </c>
      <c r="AI85" s="92" t="str">
        <f t="shared" si="24"/>
        <v/>
      </c>
      <c r="AJ85" s="72" t="str">
        <f t="shared" si="25"/>
        <v/>
      </c>
      <c r="AK85" s="72" t="str">
        <f t="shared" si="26"/>
        <v/>
      </c>
      <c r="AL85" s="72" t="str">
        <f t="shared" si="27"/>
        <v/>
      </c>
      <c r="AM85" s="72" t="str">
        <f t="shared" si="28"/>
        <v/>
      </c>
      <c r="AN85" s="34" t="str">
        <f t="shared" si="29"/>
        <v/>
      </c>
      <c r="AO85" s="34" t="str">
        <f t="shared" si="30"/>
        <v/>
      </c>
      <c r="AP85" s="34" t="str">
        <f t="shared" si="31"/>
        <v/>
      </c>
    </row>
    <row r="86" spans="1:42" ht="31.5" x14ac:dyDescent="0.25">
      <c r="A86" s="72">
        <v>61</v>
      </c>
      <c r="B86" s="112" t="s">
        <v>118</v>
      </c>
      <c r="C86" s="92">
        <f>'2022'!B80</f>
        <v>1007.1</v>
      </c>
      <c r="D86" s="93">
        <f>'2022'!BV80</f>
        <v>2664</v>
      </c>
      <c r="E86" s="93">
        <f>'2022'!BW80</f>
        <v>1752</v>
      </c>
      <c r="F86" s="92">
        <f>'2022'!BZ80</f>
        <v>1.7396484956806673</v>
      </c>
      <c r="G86" s="44">
        <f>'2021'!CG60</f>
        <v>140</v>
      </c>
      <c r="H86" s="94">
        <f t="shared" si="18"/>
        <v>5.2552552552552552</v>
      </c>
      <c r="I86" s="44">
        <f>'2021'!CG70</f>
        <v>40</v>
      </c>
      <c r="J86" s="44">
        <f>'2021'!CM60</f>
        <v>6</v>
      </c>
      <c r="K86" s="44">
        <f>'2021'!CJ60</f>
        <v>15</v>
      </c>
      <c r="L86" s="99"/>
      <c r="M86" s="44">
        <f t="shared" si="19"/>
        <v>83</v>
      </c>
      <c r="N86" s="44">
        <f>'2021'!CO60</f>
        <v>36</v>
      </c>
      <c r="O86" s="44">
        <f>'Добыча 2021'!I70</f>
        <v>75</v>
      </c>
      <c r="P86" s="44"/>
      <c r="Q86" s="44"/>
      <c r="R86" s="44"/>
      <c r="S86" s="44">
        <f>'Добыча 2021'!K70</f>
        <v>53</v>
      </c>
      <c r="T86" s="44">
        <f>'Добыча 2021'!J70</f>
        <v>22</v>
      </c>
      <c r="U86" s="44">
        <f t="shared" si="32"/>
        <v>53.571428571428569</v>
      </c>
      <c r="V86" s="94">
        <f>'2022'!CE80</f>
        <v>87.600000000000009</v>
      </c>
      <c r="W86" s="44">
        <f t="shared" si="20"/>
        <v>5</v>
      </c>
      <c r="X86" s="44">
        <v>87</v>
      </c>
      <c r="Y86" s="94">
        <f t="shared" si="21"/>
        <v>4.9657534246575343</v>
      </c>
      <c r="Z86" s="44">
        <f>'2022'!CG90</f>
        <v>7</v>
      </c>
      <c r="AA86" s="44">
        <f>'2022'!CM80</f>
        <v>6</v>
      </c>
      <c r="AB86" s="44">
        <f>'2022'!CJ80</f>
        <v>6</v>
      </c>
      <c r="AC86" s="44"/>
      <c r="AD86" s="44">
        <f>X86-AA86-AB86-AE86-Z86</f>
        <v>50</v>
      </c>
      <c r="AE86" s="115">
        <v>18</v>
      </c>
      <c r="AF86" s="82" t="str">
        <f t="shared" si="22"/>
        <v/>
      </c>
      <c r="AG86" s="91"/>
      <c r="AH86" s="92">
        <f t="shared" si="23"/>
        <v>1.7396484956806673</v>
      </c>
      <c r="AI86" s="92" t="e">
        <f t="shared" ca="1" si="24"/>
        <v>#NAME?</v>
      </c>
      <c r="AJ86" s="72">
        <f t="shared" si="25"/>
        <v>5</v>
      </c>
      <c r="AK86" s="72" t="str">
        <f t="shared" si="26"/>
        <v/>
      </c>
      <c r="AL86" s="72" t="e">
        <f t="shared" ca="1" si="27"/>
        <v>#NAME?</v>
      </c>
      <c r="AM86" s="72">
        <f t="shared" si="28"/>
        <v>87</v>
      </c>
      <c r="AN86" s="34" t="e">
        <f t="shared" ca="1" si="29"/>
        <v>#NAME?</v>
      </c>
      <c r="AO86" s="34" t="str">
        <f t="shared" si="30"/>
        <v/>
      </c>
      <c r="AP86" s="34" t="str">
        <f t="shared" si="31"/>
        <v/>
      </c>
    </row>
    <row r="87" spans="1:42" ht="46.5" customHeight="1" x14ac:dyDescent="0.25">
      <c r="A87" s="34">
        <v>62</v>
      </c>
      <c r="B87" s="112" t="s">
        <v>308</v>
      </c>
      <c r="C87" s="92">
        <f>'2022'!B81</f>
        <v>559.5</v>
      </c>
      <c r="D87" s="93">
        <f>'2022'!BV81</f>
        <v>691</v>
      </c>
      <c r="E87" s="93">
        <f>'2022'!BW81</f>
        <v>870</v>
      </c>
      <c r="F87" s="92">
        <f>'2022'!BZ81</f>
        <v>1.5549597855227881</v>
      </c>
      <c r="G87" s="44">
        <f>'2021'!CG61</f>
        <v>34</v>
      </c>
      <c r="H87" s="94">
        <f t="shared" si="18"/>
        <v>4.9204052098408102</v>
      </c>
      <c r="I87" s="44"/>
      <c r="J87" s="44">
        <f>'2021'!CM61</f>
        <v>0</v>
      </c>
      <c r="K87" s="44">
        <f>'2021'!CJ61</f>
        <v>0</v>
      </c>
      <c r="L87" s="44"/>
      <c r="M87" s="44">
        <f t="shared" si="19"/>
        <v>34</v>
      </c>
      <c r="N87" s="44">
        <f>'2021'!CO61</f>
        <v>0</v>
      </c>
      <c r="O87" s="44">
        <f>'Добыча 2021'!I71</f>
        <v>23</v>
      </c>
      <c r="P87" s="44"/>
      <c r="Q87" s="44"/>
      <c r="R87" s="44"/>
      <c r="S87" s="44">
        <f>'Добыча 2021'!K71</f>
        <v>19</v>
      </c>
      <c r="T87" s="44">
        <f>'Добыча 2021'!J71</f>
        <v>4</v>
      </c>
      <c r="U87" s="44">
        <f t="shared" si="32"/>
        <v>67.64705882352942</v>
      </c>
      <c r="V87" s="94">
        <f>'2022'!CE81</f>
        <v>43.5</v>
      </c>
      <c r="W87" s="44">
        <f t="shared" si="20"/>
        <v>5</v>
      </c>
      <c r="X87" s="44">
        <f>'2022'!CG81</f>
        <v>43</v>
      </c>
      <c r="Y87" s="94">
        <f t="shared" si="21"/>
        <v>4.9425287356321839</v>
      </c>
      <c r="Z87" s="44"/>
      <c r="AA87" s="44">
        <f>'2022'!CM81</f>
        <v>0</v>
      </c>
      <c r="AB87" s="44">
        <f>'2022'!CJ81</f>
        <v>0</v>
      </c>
      <c r="AC87" s="44"/>
      <c r="AD87" s="44"/>
      <c r="AE87" s="95">
        <f>'2022'!CO81</f>
        <v>0</v>
      </c>
      <c r="AF87" s="82" t="str">
        <f t="shared" si="22"/>
        <v/>
      </c>
      <c r="AG87" s="91"/>
      <c r="AH87" s="92">
        <f t="shared" si="23"/>
        <v>1.5549597855227881</v>
      </c>
      <c r="AI87" s="92" t="e">
        <f t="shared" ca="1" si="24"/>
        <v>#NAME?</v>
      </c>
      <c r="AJ87" s="72">
        <f t="shared" si="25"/>
        <v>5</v>
      </c>
      <c r="AK87" s="72" t="str">
        <f t="shared" si="26"/>
        <v/>
      </c>
      <c r="AL87" s="72" t="e">
        <f t="shared" ca="1" si="27"/>
        <v>#NAME?</v>
      </c>
      <c r="AM87" s="72">
        <f t="shared" si="28"/>
        <v>43</v>
      </c>
      <c r="AN87" s="34" t="e">
        <f t="shared" ca="1" si="29"/>
        <v>#NAME?</v>
      </c>
      <c r="AO87" s="34" t="str">
        <f t="shared" si="30"/>
        <v>Сумма не совпадает или не ОДОУ</v>
      </c>
      <c r="AP87" s="34" t="str">
        <f t="shared" si="31"/>
        <v/>
      </c>
    </row>
    <row r="88" spans="1:42" ht="126" x14ac:dyDescent="0.25">
      <c r="A88" s="72">
        <v>63</v>
      </c>
      <c r="B88" s="112" t="s">
        <v>117</v>
      </c>
      <c r="C88" s="92">
        <f>'2022'!B82</f>
        <v>26.7</v>
      </c>
      <c r="D88" s="93">
        <f>'2022'!BV82</f>
        <v>47</v>
      </c>
      <c r="E88" s="93">
        <f>'2022'!BW82</f>
        <v>77</v>
      </c>
      <c r="F88" s="92">
        <f>'2022'!BZ82</f>
        <v>2.8838951310861423</v>
      </c>
      <c r="G88" s="44">
        <f>'2021'!CG62</f>
        <v>2</v>
      </c>
      <c r="H88" s="94">
        <f t="shared" si="18"/>
        <v>4.2553191489361701</v>
      </c>
      <c r="I88" s="44"/>
      <c r="J88" s="44">
        <f>'2021'!CM62</f>
        <v>0</v>
      </c>
      <c r="K88" s="44">
        <f>'2021'!CJ62</f>
        <v>0</v>
      </c>
      <c r="L88" s="44"/>
      <c r="M88" s="44">
        <f t="shared" si="19"/>
        <v>2</v>
      </c>
      <c r="N88" s="44">
        <f>'2021'!CO62</f>
        <v>0</v>
      </c>
      <c r="O88" s="44">
        <f>'Добыча 2021'!I72</f>
        <v>2</v>
      </c>
      <c r="P88" s="44"/>
      <c r="Q88" s="44"/>
      <c r="R88" s="44"/>
      <c r="S88" s="44">
        <f>'Добыча 2021'!K72</f>
        <v>1</v>
      </c>
      <c r="T88" s="44">
        <f>'Добыча 2021'!J72</f>
        <v>1</v>
      </c>
      <c r="U88" s="44">
        <f t="shared" si="32"/>
        <v>100</v>
      </c>
      <c r="V88" s="94">
        <f>'2022'!CE82</f>
        <v>5.3900000000000006</v>
      </c>
      <c r="W88" s="44">
        <f t="shared" si="20"/>
        <v>7.0000000000000009</v>
      </c>
      <c r="X88" s="44">
        <f>'2022'!CG82</f>
        <v>2</v>
      </c>
      <c r="Y88" s="94">
        <f t="shared" si="21"/>
        <v>2.5974025974025974</v>
      </c>
      <c r="Z88" s="44"/>
      <c r="AA88" s="44">
        <f>'2022'!CM82</f>
        <v>0</v>
      </c>
      <c r="AB88" s="44">
        <f>'2022'!CJ82</f>
        <v>0</v>
      </c>
      <c r="AC88" s="44"/>
      <c r="AD88" s="44"/>
      <c r="AE88" s="95">
        <f>'2022'!CO82</f>
        <v>0</v>
      </c>
      <c r="AF88" s="82" t="str">
        <f t="shared" si="22"/>
        <v/>
      </c>
      <c r="AG88" s="91"/>
      <c r="AH88" s="92">
        <f t="shared" si="23"/>
        <v>2.8838951310861423</v>
      </c>
      <c r="AI88" s="92" t="e">
        <f t="shared" ca="1" si="24"/>
        <v>#NAME?</v>
      </c>
      <c r="AJ88" s="72">
        <f t="shared" si="25"/>
        <v>7</v>
      </c>
      <c r="AK88" s="72" t="str">
        <f t="shared" si="26"/>
        <v/>
      </c>
      <c r="AL88" s="72" t="e">
        <f t="shared" ca="1" si="27"/>
        <v>#NAME?</v>
      </c>
      <c r="AM88" s="72">
        <f t="shared" si="28"/>
        <v>2</v>
      </c>
      <c r="AN88" s="34" t="e">
        <f t="shared" ca="1" si="29"/>
        <v>#NAME?</v>
      </c>
      <c r="AO88" s="34" t="str">
        <f t="shared" si="30"/>
        <v>Сумма не совпадает или не ОДОУ</v>
      </c>
      <c r="AP88" s="34" t="str">
        <f t="shared" si="31"/>
        <v/>
      </c>
    </row>
    <row r="89" spans="1:42" ht="40.5" customHeight="1" x14ac:dyDescent="0.25">
      <c r="A89" s="34">
        <v>64</v>
      </c>
      <c r="B89" s="112" t="s">
        <v>116</v>
      </c>
      <c r="C89" s="92">
        <f>'2022'!B83</f>
        <v>41.696399999999997</v>
      </c>
      <c r="D89" s="93">
        <f>'2022'!BV83</f>
        <v>140</v>
      </c>
      <c r="E89" s="93">
        <f>'2022'!BW83</f>
        <v>136</v>
      </c>
      <c r="F89" s="92">
        <f>'2022'!BZ83</f>
        <v>3.2616724705250335</v>
      </c>
      <c r="G89" s="44">
        <f>'2021'!CG63</f>
        <v>9</v>
      </c>
      <c r="H89" s="94">
        <f t="shared" si="18"/>
        <v>6.4285714285714279</v>
      </c>
      <c r="I89" s="44"/>
      <c r="J89" s="44">
        <f>'2021'!CM63</f>
        <v>0</v>
      </c>
      <c r="K89" s="44">
        <f>'2021'!CJ63</f>
        <v>0</v>
      </c>
      <c r="L89" s="44"/>
      <c r="M89" s="44">
        <f t="shared" si="19"/>
        <v>9</v>
      </c>
      <c r="N89" s="44">
        <f>'2021'!CO63</f>
        <v>0</v>
      </c>
      <c r="O89" s="44">
        <f>'Добыча 2021'!I73</f>
        <v>6</v>
      </c>
      <c r="P89" s="44"/>
      <c r="Q89" s="44"/>
      <c r="R89" s="44"/>
      <c r="S89" s="44">
        <f>'Добыча 2021'!K73</f>
        <v>4</v>
      </c>
      <c r="T89" s="44">
        <f>'Добыча 2021'!J73</f>
        <v>2</v>
      </c>
      <c r="U89" s="44">
        <f t="shared" si="32"/>
        <v>66.666666666666657</v>
      </c>
      <c r="V89" s="94">
        <f>'2022'!CE83</f>
        <v>9.5200000000000014</v>
      </c>
      <c r="W89" s="44">
        <f t="shared" si="20"/>
        <v>7.0000000000000009</v>
      </c>
      <c r="X89" s="44">
        <f>'2022'!CG83</f>
        <v>9</v>
      </c>
      <c r="Y89" s="94">
        <f t="shared" si="21"/>
        <v>6.6176470588235299</v>
      </c>
      <c r="Z89" s="44"/>
      <c r="AA89" s="44">
        <f>'2022'!CM83</f>
        <v>0</v>
      </c>
      <c r="AB89" s="44">
        <f>'2022'!CJ83</f>
        <v>0</v>
      </c>
      <c r="AC89" s="44"/>
      <c r="AD89" s="44"/>
      <c r="AE89" s="95">
        <f>'2022'!CO83</f>
        <v>0</v>
      </c>
      <c r="AF89" s="82" t="str">
        <f t="shared" si="22"/>
        <v/>
      </c>
      <c r="AG89" s="91"/>
      <c r="AH89" s="92">
        <f t="shared" si="23"/>
        <v>3.2616724705250335</v>
      </c>
      <c r="AI89" s="92" t="e">
        <f t="shared" ca="1" si="24"/>
        <v>#NAME?</v>
      </c>
      <c r="AJ89" s="72">
        <f t="shared" si="25"/>
        <v>7</v>
      </c>
      <c r="AK89" s="72" t="str">
        <f t="shared" si="26"/>
        <v/>
      </c>
      <c r="AL89" s="72" t="e">
        <f t="shared" ca="1" si="27"/>
        <v>#NAME?</v>
      </c>
      <c r="AM89" s="72">
        <f t="shared" si="28"/>
        <v>9</v>
      </c>
      <c r="AN89" s="34" t="e">
        <f t="shared" ca="1" si="29"/>
        <v>#NAME?</v>
      </c>
      <c r="AO89" s="34" t="str">
        <f t="shared" si="30"/>
        <v>Сумма не совпадает или не ОДОУ</v>
      </c>
      <c r="AP89" s="34" t="str">
        <f t="shared" si="31"/>
        <v/>
      </c>
    </row>
    <row r="90" spans="1:42" ht="126" x14ac:dyDescent="0.25">
      <c r="A90" s="72">
        <v>65</v>
      </c>
      <c r="B90" s="112" t="s">
        <v>111</v>
      </c>
      <c r="C90" s="92">
        <f>'2022'!B84</f>
        <v>114.9</v>
      </c>
      <c r="D90" s="93">
        <f>'2022'!BV84</f>
        <v>502</v>
      </c>
      <c r="E90" s="93">
        <f>'2022'!BW84</f>
        <v>502</v>
      </c>
      <c r="F90" s="92">
        <f>'2022'!BZ84</f>
        <v>4.3690165361183633</v>
      </c>
      <c r="G90" s="44">
        <f>'2021'!CG64</f>
        <v>40</v>
      </c>
      <c r="H90" s="94">
        <f t="shared" si="18"/>
        <v>7.9681274900398407</v>
      </c>
      <c r="I90" s="44"/>
      <c r="J90" s="44">
        <f>'2021'!CM64</f>
        <v>0</v>
      </c>
      <c r="K90" s="44">
        <f>'2021'!CJ64</f>
        <v>0</v>
      </c>
      <c r="L90" s="44"/>
      <c r="M90" s="44">
        <f t="shared" si="19"/>
        <v>40</v>
      </c>
      <c r="N90" s="44">
        <f>'2021'!CO64</f>
        <v>0</v>
      </c>
      <c r="O90" s="44">
        <f>'Добыча 2021'!I74</f>
        <v>19</v>
      </c>
      <c r="P90" s="44"/>
      <c r="Q90" s="44"/>
      <c r="R90" s="44"/>
      <c r="S90" s="44">
        <f>'Добыча 2021'!K74</f>
        <v>12</v>
      </c>
      <c r="T90" s="44">
        <f>'Добыча 2021'!J74</f>
        <v>7</v>
      </c>
      <c r="U90" s="44">
        <f t="shared" si="32"/>
        <v>47.5</v>
      </c>
      <c r="V90" s="94">
        <f>'2022'!CE84</f>
        <v>40.160000000000004</v>
      </c>
      <c r="W90" s="44">
        <f t="shared" si="20"/>
        <v>8</v>
      </c>
      <c r="X90" s="44">
        <f>'2022'!CG84</f>
        <v>40</v>
      </c>
      <c r="Y90" s="94">
        <f t="shared" si="21"/>
        <v>7.9681274900398407</v>
      </c>
      <c r="Z90" s="44"/>
      <c r="AA90" s="44">
        <f>'2022'!CM84</f>
        <v>0</v>
      </c>
      <c r="AB90" s="44">
        <f>'2022'!CJ84</f>
        <v>0</v>
      </c>
      <c r="AC90" s="44"/>
      <c r="AD90" s="44"/>
      <c r="AE90" s="95">
        <f>'2022'!CO84</f>
        <v>0</v>
      </c>
      <c r="AF90" s="82" t="str">
        <f t="shared" si="22"/>
        <v/>
      </c>
      <c r="AG90" s="91"/>
      <c r="AH90" s="92">
        <f t="shared" si="23"/>
        <v>4.3690165361183633</v>
      </c>
      <c r="AI90" s="92" t="e">
        <f t="shared" ca="1" si="24"/>
        <v>#NAME?</v>
      </c>
      <c r="AJ90" s="72">
        <f t="shared" si="25"/>
        <v>8</v>
      </c>
      <c r="AK90" s="72" t="str">
        <f t="shared" si="26"/>
        <v/>
      </c>
      <c r="AL90" s="72" t="e">
        <f t="shared" ca="1" si="27"/>
        <v>#NAME?</v>
      </c>
      <c r="AM90" s="72">
        <f t="shared" si="28"/>
        <v>40</v>
      </c>
      <c r="AN90" s="34" t="e">
        <f t="shared" ca="1" si="29"/>
        <v>#NAME?</v>
      </c>
      <c r="AO90" s="34" t="str">
        <f t="shared" si="30"/>
        <v>Сумма не совпадает или не ОДОУ</v>
      </c>
      <c r="AP90" s="34" t="str">
        <f t="shared" si="31"/>
        <v/>
      </c>
    </row>
    <row r="91" spans="1:42" ht="53.25" customHeight="1" x14ac:dyDescent="0.25">
      <c r="A91" s="34">
        <v>66</v>
      </c>
      <c r="B91" s="112" t="s">
        <v>309</v>
      </c>
      <c r="C91" s="92">
        <f>'2022'!B85</f>
        <v>78.599999999999994</v>
      </c>
      <c r="D91" s="93">
        <f>'2022'!BV85</f>
        <v>343</v>
      </c>
      <c r="E91" s="93">
        <f>'2022'!BW85</f>
        <v>350</v>
      </c>
      <c r="F91" s="92">
        <f>'2022'!BZ85</f>
        <v>4.4529262086513999</v>
      </c>
      <c r="G91" s="44">
        <f>'2021'!CG65</f>
        <v>27</v>
      </c>
      <c r="H91" s="94">
        <f t="shared" si="18"/>
        <v>7.8717201166180768</v>
      </c>
      <c r="I91" s="44"/>
      <c r="J91" s="44">
        <f>'2021'!CM65</f>
        <v>0</v>
      </c>
      <c r="K91" s="44">
        <f>'2021'!CJ65</f>
        <v>0</v>
      </c>
      <c r="L91" s="44"/>
      <c r="M91" s="44">
        <f t="shared" si="19"/>
        <v>27</v>
      </c>
      <c r="N91" s="44">
        <f>'2021'!CO65</f>
        <v>0</v>
      </c>
      <c r="O91" s="44">
        <f>'Добыча 2021'!I75</f>
        <v>14</v>
      </c>
      <c r="P91" s="44"/>
      <c r="Q91" s="44"/>
      <c r="R91" s="44"/>
      <c r="S91" s="44">
        <f>'Добыча 2021'!K75</f>
        <v>10</v>
      </c>
      <c r="T91" s="44">
        <f>'Добыча 2021'!J75</f>
        <v>4</v>
      </c>
      <c r="U91" s="44">
        <f t="shared" si="32"/>
        <v>51.851851851851848</v>
      </c>
      <c r="V91" s="94">
        <f>'2022'!CE85</f>
        <v>28</v>
      </c>
      <c r="W91" s="44">
        <f t="shared" si="20"/>
        <v>8</v>
      </c>
      <c r="X91" s="44">
        <f>'2022'!CG85</f>
        <v>28</v>
      </c>
      <c r="Y91" s="94">
        <f t="shared" si="21"/>
        <v>8</v>
      </c>
      <c r="Z91" s="44"/>
      <c r="AA91" s="44">
        <f>'2022'!CM85</f>
        <v>0</v>
      </c>
      <c r="AB91" s="44">
        <f>'2022'!CJ85</f>
        <v>0</v>
      </c>
      <c r="AC91" s="44"/>
      <c r="AD91" s="44"/>
      <c r="AE91" s="95">
        <f>'2022'!CO85</f>
        <v>0</v>
      </c>
      <c r="AF91" s="82" t="str">
        <f t="shared" si="22"/>
        <v/>
      </c>
      <c r="AG91" s="91"/>
      <c r="AH91" s="92">
        <f t="shared" si="23"/>
        <v>4.4529262086513999</v>
      </c>
      <c r="AI91" s="92" t="e">
        <f t="shared" ca="1" si="24"/>
        <v>#NAME?</v>
      </c>
      <c r="AJ91" s="72">
        <f t="shared" si="25"/>
        <v>8</v>
      </c>
      <c r="AK91" s="72" t="str">
        <f t="shared" si="26"/>
        <v/>
      </c>
      <c r="AL91" s="72" t="e">
        <f t="shared" ca="1" si="27"/>
        <v>#NAME?</v>
      </c>
      <c r="AM91" s="72">
        <f t="shared" si="28"/>
        <v>28</v>
      </c>
      <c r="AN91" s="34" t="e">
        <f t="shared" ca="1" si="29"/>
        <v>#NAME?</v>
      </c>
      <c r="AO91" s="34" t="str">
        <f t="shared" si="30"/>
        <v>Сумма не совпадает или не ОДОУ</v>
      </c>
      <c r="AP91" s="34" t="str">
        <f t="shared" si="31"/>
        <v/>
      </c>
    </row>
    <row r="92" spans="1:42" ht="51" customHeight="1" x14ac:dyDescent="0.25">
      <c r="A92" s="72">
        <v>67</v>
      </c>
      <c r="B92" s="112" t="s">
        <v>310</v>
      </c>
      <c r="C92" s="92">
        <f>'2022'!B86</f>
        <v>167.2</v>
      </c>
      <c r="D92" s="93">
        <f>'2022'!BV86</f>
        <v>708</v>
      </c>
      <c r="E92" s="93">
        <f>'2022'!BW86</f>
        <v>707</v>
      </c>
      <c r="F92" s="92">
        <f>'2022'!BZ86</f>
        <v>4.2284688995215314</v>
      </c>
      <c r="G92" s="44">
        <f>'2021'!CG66</f>
        <v>49</v>
      </c>
      <c r="H92" s="94">
        <f t="shared" si="18"/>
        <v>6.9209039548022595</v>
      </c>
      <c r="I92" s="44"/>
      <c r="J92" s="44">
        <f>'2021'!CM66</f>
        <v>0</v>
      </c>
      <c r="K92" s="44">
        <f>'2021'!CJ66</f>
        <v>0</v>
      </c>
      <c r="L92" s="44"/>
      <c r="M92" s="44">
        <f t="shared" si="19"/>
        <v>49</v>
      </c>
      <c r="N92" s="44">
        <f>'2021'!CO66</f>
        <v>0</v>
      </c>
      <c r="O92" s="44">
        <f>'Добыча 2021'!I76</f>
        <v>25</v>
      </c>
      <c r="P92" s="44"/>
      <c r="Q92" s="44"/>
      <c r="R92" s="44"/>
      <c r="S92" s="44">
        <f>'Добыча 2021'!K76</f>
        <v>20</v>
      </c>
      <c r="T92" s="44">
        <f>'Добыча 2021'!J76</f>
        <v>5</v>
      </c>
      <c r="U92" s="44">
        <f t="shared" si="32"/>
        <v>51.020408163265309</v>
      </c>
      <c r="V92" s="94">
        <f>'2022'!CE86</f>
        <v>56.56</v>
      </c>
      <c r="W92" s="44">
        <f t="shared" si="20"/>
        <v>8</v>
      </c>
      <c r="X92" s="44">
        <f>'2022'!CG86</f>
        <v>56</v>
      </c>
      <c r="Y92" s="94">
        <f t="shared" si="21"/>
        <v>7.9207920792079207</v>
      </c>
      <c r="Z92" s="44"/>
      <c r="AA92" s="44">
        <f>'2022'!CM86</f>
        <v>0</v>
      </c>
      <c r="AB92" s="44">
        <f>'2022'!CJ86</f>
        <v>0</v>
      </c>
      <c r="AC92" s="44"/>
      <c r="AD92" s="44"/>
      <c r="AE92" s="95">
        <f>'2022'!CO86</f>
        <v>0</v>
      </c>
      <c r="AF92" s="82" t="str">
        <f t="shared" si="22"/>
        <v/>
      </c>
      <c r="AG92" s="91"/>
      <c r="AH92" s="92">
        <f t="shared" si="23"/>
        <v>4.2284688995215314</v>
      </c>
      <c r="AI92" s="92" t="e">
        <f t="shared" ca="1" si="24"/>
        <v>#NAME?</v>
      </c>
      <c r="AJ92" s="72">
        <f t="shared" si="25"/>
        <v>8</v>
      </c>
      <c r="AK92" s="72" t="str">
        <f t="shared" si="26"/>
        <v/>
      </c>
      <c r="AL92" s="72" t="e">
        <f t="shared" ca="1" si="27"/>
        <v>#NAME?</v>
      </c>
      <c r="AM92" s="72">
        <f t="shared" si="28"/>
        <v>56</v>
      </c>
      <c r="AN92" s="34" t="e">
        <f t="shared" ca="1" si="29"/>
        <v>#NAME?</v>
      </c>
      <c r="AO92" s="34" t="str">
        <f t="shared" si="30"/>
        <v>Сумма не совпадает или не ОДОУ</v>
      </c>
      <c r="AP92" s="34" t="str">
        <f t="shared" si="31"/>
        <v/>
      </c>
    </row>
    <row r="93" spans="1:42" ht="126" x14ac:dyDescent="0.25">
      <c r="A93" s="34">
        <v>68</v>
      </c>
      <c r="B93" s="112" t="s">
        <v>115</v>
      </c>
      <c r="C93" s="92">
        <f>'2022'!B87</f>
        <v>40.045999999999999</v>
      </c>
      <c r="D93" s="93">
        <f>'2022'!BV87</f>
        <v>116</v>
      </c>
      <c r="E93" s="93">
        <f>'2022'!BW87</f>
        <v>124</v>
      </c>
      <c r="F93" s="92">
        <f>'2022'!BZ87</f>
        <v>3.096439095040703</v>
      </c>
      <c r="G93" s="44">
        <f>'2021'!CG67</f>
        <v>8</v>
      </c>
      <c r="H93" s="94">
        <f t="shared" si="18"/>
        <v>6.8965517241379306</v>
      </c>
      <c r="I93" s="44"/>
      <c r="J93" s="44">
        <f>'2021'!CM67</f>
        <v>0</v>
      </c>
      <c r="K93" s="44">
        <f>'2021'!CJ67</f>
        <v>0</v>
      </c>
      <c r="L93" s="44"/>
      <c r="M93" s="44">
        <f t="shared" si="19"/>
        <v>8</v>
      </c>
      <c r="N93" s="44">
        <f>'2021'!CO67</f>
        <v>0</v>
      </c>
      <c r="O93" s="44">
        <f>'Добыча 2021'!I77</f>
        <v>4</v>
      </c>
      <c r="P93" s="44"/>
      <c r="Q93" s="44"/>
      <c r="R93" s="44"/>
      <c r="S93" s="44">
        <f>'Добыча 2021'!K77</f>
        <v>3</v>
      </c>
      <c r="T93" s="44">
        <f>'Добыча 2021'!J77</f>
        <v>1</v>
      </c>
      <c r="U93" s="44">
        <f t="shared" si="32"/>
        <v>50</v>
      </c>
      <c r="V93" s="94">
        <f>'2022'!CE87</f>
        <v>8.6800000000000015</v>
      </c>
      <c r="W93" s="44">
        <f t="shared" si="20"/>
        <v>7.0000000000000009</v>
      </c>
      <c r="X93" s="44">
        <f>'2022'!CG87</f>
        <v>8</v>
      </c>
      <c r="Y93" s="94">
        <f t="shared" si="21"/>
        <v>6.4516129032258061</v>
      </c>
      <c r="Z93" s="44"/>
      <c r="AA93" s="44">
        <f>'2022'!CM87</f>
        <v>0</v>
      </c>
      <c r="AB93" s="44">
        <f>'2022'!CJ87</f>
        <v>0</v>
      </c>
      <c r="AC93" s="44"/>
      <c r="AD93" s="44"/>
      <c r="AE93" s="95">
        <f>'2022'!CO87</f>
        <v>0</v>
      </c>
      <c r="AF93" s="82" t="str">
        <f t="shared" si="22"/>
        <v/>
      </c>
      <c r="AG93" s="91"/>
      <c r="AH93" s="92">
        <f t="shared" si="23"/>
        <v>3.096439095040703</v>
      </c>
      <c r="AI93" s="92" t="e">
        <f t="shared" ca="1" si="24"/>
        <v>#NAME?</v>
      </c>
      <c r="AJ93" s="72">
        <f t="shared" si="25"/>
        <v>7</v>
      </c>
      <c r="AK93" s="72" t="str">
        <f t="shared" si="26"/>
        <v/>
      </c>
      <c r="AL93" s="72" t="e">
        <f t="shared" ca="1" si="27"/>
        <v>#NAME?</v>
      </c>
      <c r="AM93" s="72">
        <f t="shared" si="28"/>
        <v>8</v>
      </c>
      <c r="AN93" s="34" t="e">
        <f t="shared" ca="1" si="29"/>
        <v>#NAME?</v>
      </c>
      <c r="AO93" s="34" t="str">
        <f t="shared" si="30"/>
        <v>Сумма не совпадает или не ОДОУ</v>
      </c>
      <c r="AP93" s="34" t="str">
        <f t="shared" si="31"/>
        <v/>
      </c>
    </row>
    <row r="94" spans="1:42" ht="30" customHeight="1" x14ac:dyDescent="0.25">
      <c r="A94" s="72">
        <v>69</v>
      </c>
      <c r="B94" s="112" t="s">
        <v>110</v>
      </c>
      <c r="C94" s="92">
        <f>'2022'!B88</f>
        <v>83.5</v>
      </c>
      <c r="D94" s="93">
        <f>'2022'!BV88</f>
        <v>228</v>
      </c>
      <c r="E94" s="93">
        <f>'2022'!BW88</f>
        <v>240</v>
      </c>
      <c r="F94" s="92">
        <f>'2022'!BZ88</f>
        <v>2.874251497005988</v>
      </c>
      <c r="G94" s="44">
        <f>'2021'!CG68</f>
        <v>15</v>
      </c>
      <c r="H94" s="94">
        <f t="shared" si="18"/>
        <v>6.5789473684210522</v>
      </c>
      <c r="I94" s="44"/>
      <c r="J94" s="44">
        <f>'2021'!CM68</f>
        <v>0</v>
      </c>
      <c r="K94" s="44">
        <f>'2021'!CJ68</f>
        <v>0</v>
      </c>
      <c r="L94" s="44"/>
      <c r="M94" s="44">
        <f t="shared" si="19"/>
        <v>15</v>
      </c>
      <c r="N94" s="44">
        <f>'2021'!CO68</f>
        <v>0</v>
      </c>
      <c r="O94" s="44">
        <f>'Добыча 2021'!I78</f>
        <v>0</v>
      </c>
      <c r="P94" s="44"/>
      <c r="Q94" s="44"/>
      <c r="R94" s="44"/>
      <c r="S94" s="44">
        <f>'Добыча 2021'!K78</f>
        <v>0</v>
      </c>
      <c r="T94" s="44">
        <f>'Добыча 2021'!J78</f>
        <v>0</v>
      </c>
      <c r="U94" s="44">
        <f t="shared" si="32"/>
        <v>0</v>
      </c>
      <c r="V94" s="94">
        <f>'2022'!CE88</f>
        <v>16.8</v>
      </c>
      <c r="W94" s="44">
        <f t="shared" si="20"/>
        <v>7.0000000000000009</v>
      </c>
      <c r="X94" s="44">
        <f>'2022'!CG88</f>
        <v>16</v>
      </c>
      <c r="Y94" s="94">
        <f t="shared" si="21"/>
        <v>6.666666666666667</v>
      </c>
      <c r="Z94" s="44"/>
      <c r="AA94" s="44">
        <f>'2022'!CM88</f>
        <v>0</v>
      </c>
      <c r="AB94" s="44">
        <f>'2022'!CJ88</f>
        <v>0</v>
      </c>
      <c r="AC94" s="44"/>
      <c r="AD94" s="44"/>
      <c r="AE94" s="95">
        <f>'2022'!CO88</f>
        <v>0</v>
      </c>
      <c r="AF94" s="82" t="str">
        <f t="shared" si="22"/>
        <v/>
      </c>
      <c r="AG94" s="91"/>
      <c r="AH94" s="92">
        <f t="shared" si="23"/>
        <v>2.874251497005988</v>
      </c>
      <c r="AI94" s="92" t="e">
        <f t="shared" ca="1" si="24"/>
        <v>#NAME?</v>
      </c>
      <c r="AJ94" s="72">
        <f t="shared" si="25"/>
        <v>7</v>
      </c>
      <c r="AK94" s="72" t="str">
        <f t="shared" si="26"/>
        <v/>
      </c>
      <c r="AL94" s="72" t="e">
        <f t="shared" ca="1" si="27"/>
        <v>#NAME?</v>
      </c>
      <c r="AM94" s="72">
        <f t="shared" si="28"/>
        <v>16</v>
      </c>
      <c r="AN94" s="34" t="e">
        <f t="shared" ca="1" si="29"/>
        <v>#NAME?</v>
      </c>
      <c r="AO94" s="34" t="str">
        <f t="shared" si="30"/>
        <v>Сумма не совпадает или не ОДОУ</v>
      </c>
      <c r="AP94" s="34" t="str">
        <f t="shared" si="31"/>
        <v/>
      </c>
    </row>
    <row r="95" spans="1:42" ht="33" customHeight="1" x14ac:dyDescent="0.25">
      <c r="A95" s="34">
        <v>70</v>
      </c>
      <c r="B95" s="112" t="s">
        <v>114</v>
      </c>
      <c r="C95" s="92">
        <f>'2022'!B89</f>
        <v>37.700000000000003</v>
      </c>
      <c r="D95" s="93">
        <f>'2022'!BV89</f>
        <v>67</v>
      </c>
      <c r="E95" s="93">
        <f>'2022'!BW89</f>
        <v>74</v>
      </c>
      <c r="F95" s="92">
        <f>'2022'!BZ89</f>
        <v>1.9628647214854109</v>
      </c>
      <c r="G95" s="44">
        <f>'2021'!CG69</f>
        <v>3</v>
      </c>
      <c r="H95" s="94">
        <f t="shared" si="18"/>
        <v>4.4776119402985071</v>
      </c>
      <c r="I95" s="44"/>
      <c r="J95" s="44">
        <f>'2021'!CM69</f>
        <v>0</v>
      </c>
      <c r="K95" s="44">
        <f>'2021'!CJ69</f>
        <v>0</v>
      </c>
      <c r="L95" s="44"/>
      <c r="M95" s="44">
        <f t="shared" si="19"/>
        <v>3</v>
      </c>
      <c r="N95" s="44">
        <f>'2021'!CO69</f>
        <v>0</v>
      </c>
      <c r="O95" s="44">
        <f>'Добыча 2021'!I79</f>
        <v>3</v>
      </c>
      <c r="P95" s="44"/>
      <c r="Q95" s="44"/>
      <c r="R95" s="44"/>
      <c r="S95" s="44">
        <f>'Добыча 2021'!K79</f>
        <v>1</v>
      </c>
      <c r="T95" s="44">
        <f>'Добыча 2021'!J79</f>
        <v>1</v>
      </c>
      <c r="U95" s="44">
        <f t="shared" si="32"/>
        <v>100</v>
      </c>
      <c r="V95" s="94">
        <f>'2022'!CE89</f>
        <v>3.7</v>
      </c>
      <c r="W95" s="44">
        <f t="shared" si="20"/>
        <v>5</v>
      </c>
      <c r="X95" s="44">
        <f>'2022'!CG89</f>
        <v>3</v>
      </c>
      <c r="Y95" s="94">
        <f t="shared" si="21"/>
        <v>4.0540540540540544</v>
      </c>
      <c r="Z95" s="44"/>
      <c r="AA95" s="44">
        <f>'2022'!CM89</f>
        <v>0</v>
      </c>
      <c r="AB95" s="44">
        <f>'2022'!CJ89</f>
        <v>0</v>
      </c>
      <c r="AC95" s="44"/>
      <c r="AD95" s="44"/>
      <c r="AE95" s="95">
        <f>'2022'!CO89</f>
        <v>0</v>
      </c>
      <c r="AF95" s="82" t="str">
        <f t="shared" si="22"/>
        <v/>
      </c>
      <c r="AG95" s="91"/>
      <c r="AH95" s="92">
        <f t="shared" si="23"/>
        <v>1.9628647214854109</v>
      </c>
      <c r="AI95" s="92" t="e">
        <f t="shared" ca="1" si="24"/>
        <v>#NAME?</v>
      </c>
      <c r="AJ95" s="72">
        <f t="shared" si="25"/>
        <v>5</v>
      </c>
      <c r="AK95" s="72" t="str">
        <f t="shared" si="26"/>
        <v/>
      </c>
      <c r="AL95" s="72" t="e">
        <f t="shared" ca="1" si="27"/>
        <v>#NAME?</v>
      </c>
      <c r="AM95" s="72">
        <f t="shared" si="28"/>
        <v>3</v>
      </c>
      <c r="AN95" s="34" t="e">
        <f t="shared" ca="1" si="29"/>
        <v>#NAME?</v>
      </c>
      <c r="AO95" s="34" t="str">
        <f t="shared" si="30"/>
        <v>Сумма не совпадает или не ОДОУ</v>
      </c>
      <c r="AP95" s="34" t="str">
        <f t="shared" si="31"/>
        <v/>
      </c>
    </row>
    <row r="96" spans="1:42" ht="17.25" customHeight="1" x14ac:dyDescent="0.25">
      <c r="A96" s="72"/>
      <c r="B96" s="46" t="s">
        <v>119</v>
      </c>
      <c r="C96" s="98"/>
      <c r="D96" s="97"/>
      <c r="E96" s="97"/>
      <c r="F96" s="98"/>
      <c r="G96" s="56"/>
      <c r="H96" s="94"/>
      <c r="I96" s="47"/>
      <c r="J96" s="56"/>
      <c r="K96" s="56"/>
      <c r="L96" s="99"/>
      <c r="M96" s="44"/>
      <c r="N96" s="56"/>
      <c r="O96" s="56"/>
      <c r="P96" s="56"/>
      <c r="Q96" s="56"/>
      <c r="R96" s="56"/>
      <c r="S96" s="56"/>
      <c r="T96" s="56"/>
      <c r="U96" s="44"/>
      <c r="V96" s="111"/>
      <c r="W96" s="44"/>
      <c r="X96" s="56"/>
      <c r="Y96" s="94"/>
      <c r="Z96" s="56"/>
      <c r="AA96" s="56"/>
      <c r="AB96" s="56"/>
      <c r="AC96" s="56"/>
      <c r="AD96" s="44"/>
      <c r="AE96" s="56"/>
      <c r="AF96" s="82" t="str">
        <f t="shared" si="22"/>
        <v/>
      </c>
      <c r="AG96" s="91"/>
      <c r="AH96" s="92" t="str">
        <f t="shared" si="23"/>
        <v/>
      </c>
      <c r="AI96" s="92" t="str">
        <f t="shared" si="24"/>
        <v/>
      </c>
      <c r="AJ96" s="72" t="str">
        <f t="shared" si="25"/>
        <v/>
      </c>
      <c r="AK96" s="72" t="str">
        <f t="shared" si="26"/>
        <v/>
      </c>
      <c r="AL96" s="72" t="str">
        <f t="shared" si="27"/>
        <v/>
      </c>
      <c r="AM96" s="72" t="str">
        <f t="shared" si="28"/>
        <v/>
      </c>
      <c r="AN96" s="34" t="str">
        <f t="shared" si="29"/>
        <v/>
      </c>
      <c r="AO96" s="34" t="str">
        <f t="shared" si="30"/>
        <v/>
      </c>
      <c r="AP96" s="34" t="str">
        <f t="shared" si="31"/>
        <v/>
      </c>
    </row>
    <row r="97" spans="1:42" ht="33" customHeight="1" x14ac:dyDescent="0.25">
      <c r="A97" s="34">
        <v>71</v>
      </c>
      <c r="B97" s="112" t="s">
        <v>126</v>
      </c>
      <c r="C97" s="92">
        <f>'2022'!B92</f>
        <v>1493.6</v>
      </c>
      <c r="D97" s="93">
        <f>'2022'!BV92</f>
        <v>567</v>
      </c>
      <c r="E97" s="93">
        <f>'2022'!BW92</f>
        <v>707</v>
      </c>
      <c r="F97" s="92">
        <f>'2022'!BZ92</f>
        <v>0.47335297268344939</v>
      </c>
      <c r="G97" s="44">
        <f>'2021'!CG72</f>
        <v>10</v>
      </c>
      <c r="H97" s="94">
        <f t="shared" si="18"/>
        <v>1.7636684303350969</v>
      </c>
      <c r="I97" s="44"/>
      <c r="J97" s="44">
        <f>'2021'!CM72</f>
        <v>0</v>
      </c>
      <c r="K97" s="44">
        <f>'2021'!CJ72</f>
        <v>0</v>
      </c>
      <c r="L97" s="44"/>
      <c r="M97" s="44">
        <f t="shared" si="19"/>
        <v>10</v>
      </c>
      <c r="N97" s="44">
        <f>'2021'!CO72</f>
        <v>0</v>
      </c>
      <c r="O97" s="44">
        <f>'Добыча 2021'!I82</f>
        <v>4</v>
      </c>
      <c r="P97" s="44"/>
      <c r="Q97" s="44"/>
      <c r="R97" s="44"/>
      <c r="S97" s="44">
        <f>'Добыча 2021'!K82</f>
        <v>3</v>
      </c>
      <c r="T97" s="44">
        <f>'Добыча 2021'!J82</f>
        <v>1</v>
      </c>
      <c r="U97" s="44">
        <f t="shared" si="32"/>
        <v>40</v>
      </c>
      <c r="V97" s="94">
        <f>'2022'!CE92</f>
        <v>21.20999999999993</v>
      </c>
      <c r="W97" s="44">
        <f t="shared" si="20"/>
        <v>2.9999999999999902</v>
      </c>
      <c r="X97" s="44">
        <v>21</v>
      </c>
      <c r="Y97" s="94">
        <f t="shared" si="21"/>
        <v>2.9702970297029703</v>
      </c>
      <c r="Z97" s="44">
        <f>'2022'!CG99</f>
        <v>1</v>
      </c>
      <c r="AA97" s="44">
        <f>'2022'!CM92</f>
        <v>0</v>
      </c>
      <c r="AB97" s="44">
        <f>'2022'!CJ92</f>
        <v>0</v>
      </c>
      <c r="AC97" s="44"/>
      <c r="AD97" s="44"/>
      <c r="AE97" s="95">
        <f>'2022'!CO92</f>
        <v>0</v>
      </c>
      <c r="AF97" s="82" t="str">
        <f t="shared" si="22"/>
        <v/>
      </c>
      <c r="AG97" s="91"/>
      <c r="AH97" s="92">
        <f t="shared" si="23"/>
        <v>0.47335297268344939</v>
      </c>
      <c r="AI97" s="92" t="e">
        <f t="shared" ca="1" si="24"/>
        <v>#NAME?</v>
      </c>
      <c r="AJ97" s="72">
        <f t="shared" si="25"/>
        <v>3</v>
      </c>
      <c r="AK97" s="72" t="str">
        <f t="shared" si="26"/>
        <v/>
      </c>
      <c r="AL97" s="72" t="e">
        <f t="shared" ca="1" si="27"/>
        <v>#NAME?</v>
      </c>
      <c r="AM97" s="72">
        <f t="shared" si="28"/>
        <v>21</v>
      </c>
      <c r="AN97" s="34" t="e">
        <f t="shared" ca="1" si="29"/>
        <v>#NAME?</v>
      </c>
      <c r="AO97" s="34" t="str">
        <f t="shared" si="30"/>
        <v>Сумма не совпадает или не ОДОУ</v>
      </c>
      <c r="AP97" s="34" t="str">
        <f t="shared" si="31"/>
        <v/>
      </c>
    </row>
    <row r="98" spans="1:42" ht="33" customHeight="1" x14ac:dyDescent="0.25">
      <c r="A98" s="34">
        <v>72</v>
      </c>
      <c r="B98" s="119" t="s">
        <v>430</v>
      </c>
      <c r="C98" s="92">
        <f>'2022'!B93</f>
        <v>438.7</v>
      </c>
      <c r="D98" s="581">
        <f>'2022'!BV93</f>
        <v>1770</v>
      </c>
      <c r="E98" s="93">
        <f>'2022'!BW93</f>
        <v>193</v>
      </c>
      <c r="F98" s="92">
        <f>'2022'!BZ93</f>
        <v>0.43993617506268523</v>
      </c>
      <c r="G98" s="583">
        <f>'2021'!CG73</f>
        <v>53</v>
      </c>
      <c r="H98" s="585">
        <f t="shared" si="18"/>
        <v>2.9943502824858759</v>
      </c>
      <c r="I98" s="44"/>
      <c r="J98" s="583">
        <f>'2021'!CM73</f>
        <v>4</v>
      </c>
      <c r="K98" s="583">
        <f>'2021'!CJ73</f>
        <v>3</v>
      </c>
      <c r="L98" s="44"/>
      <c r="M98" s="583">
        <f t="shared" si="19"/>
        <v>35</v>
      </c>
      <c r="N98" s="583">
        <f>'2021'!CO73</f>
        <v>11</v>
      </c>
      <c r="O98" s="583">
        <f>'Добыча 2021'!I83</f>
        <v>5</v>
      </c>
      <c r="P98" s="44"/>
      <c r="Q98" s="44"/>
      <c r="R98" s="44"/>
      <c r="S98" s="583">
        <f>'Добыча 2021'!K83</f>
        <v>4</v>
      </c>
      <c r="T98" s="583">
        <f>'Добыча 2021'!J83</f>
        <v>1</v>
      </c>
      <c r="U98" s="583">
        <f t="shared" si="32"/>
        <v>9.433962264150944</v>
      </c>
      <c r="V98" s="94">
        <f>'2022'!CE93</f>
        <v>5.7899999999999805</v>
      </c>
      <c r="W98" s="44">
        <f t="shared" si="20"/>
        <v>2.9999999999999898</v>
      </c>
      <c r="X98" s="44">
        <f>'2022'!CG93</f>
        <v>5</v>
      </c>
      <c r="Y98" s="94">
        <f t="shared" si="21"/>
        <v>2.5906735751295336</v>
      </c>
      <c r="Z98" s="44"/>
      <c r="AA98" s="44">
        <f>'2022'!CM93</f>
        <v>0</v>
      </c>
      <c r="AB98" s="44">
        <f>'2022'!CJ93</f>
        <v>0</v>
      </c>
      <c r="AC98" s="44"/>
      <c r="AD98" s="44">
        <f t="shared" ref="AD98:AD103" si="33">X98-AA98-AB98-AE98</f>
        <v>4</v>
      </c>
      <c r="AE98" s="95">
        <f>'2022'!CO93</f>
        <v>1</v>
      </c>
      <c r="AF98" s="82" t="str">
        <f t="shared" si="22"/>
        <v/>
      </c>
      <c r="AG98" s="91"/>
      <c r="AH98" s="92">
        <f t="shared" si="23"/>
        <v>0.43993617506268523</v>
      </c>
      <c r="AI98" s="92" t="e">
        <f t="shared" ca="1" si="24"/>
        <v>#NAME?</v>
      </c>
      <c r="AJ98" s="72">
        <f t="shared" si="25"/>
        <v>3</v>
      </c>
      <c r="AK98" s="72" t="str">
        <f t="shared" si="26"/>
        <v/>
      </c>
      <c r="AL98" s="72" t="e">
        <f t="shared" ca="1" si="27"/>
        <v>#NAME?</v>
      </c>
      <c r="AM98" s="72">
        <f t="shared" si="28"/>
        <v>5</v>
      </c>
      <c r="AN98" s="34" t="e">
        <f t="shared" ca="1" si="29"/>
        <v>#NAME?</v>
      </c>
      <c r="AO98" s="34" t="str">
        <f t="shared" si="30"/>
        <v/>
      </c>
      <c r="AP98" s="34" t="str">
        <f t="shared" si="31"/>
        <v/>
      </c>
    </row>
    <row r="99" spans="1:42" ht="33" customHeight="1" x14ac:dyDescent="0.25">
      <c r="A99" s="34">
        <v>73</v>
      </c>
      <c r="B99" s="119" t="s">
        <v>431</v>
      </c>
      <c r="C99" s="92">
        <f>'2022'!B94</f>
        <v>537.20000000000005</v>
      </c>
      <c r="D99" s="587"/>
      <c r="E99" s="93">
        <f>'2022'!BW94</f>
        <v>211</v>
      </c>
      <c r="F99" s="92">
        <f>'2022'!BZ94</f>
        <v>0.39277736411020103</v>
      </c>
      <c r="G99" s="588"/>
      <c r="H99" s="589"/>
      <c r="I99" s="44"/>
      <c r="J99" s="588"/>
      <c r="K99" s="588"/>
      <c r="L99" s="44"/>
      <c r="M99" s="588"/>
      <c r="N99" s="588"/>
      <c r="O99" s="588"/>
      <c r="P99" s="44"/>
      <c r="Q99" s="44"/>
      <c r="R99" s="44"/>
      <c r="S99" s="588"/>
      <c r="T99" s="588"/>
      <c r="U99" s="588"/>
      <c r="V99" s="94">
        <f>'2022'!CE94</f>
        <v>6.3299999999999788</v>
      </c>
      <c r="W99" s="44">
        <f t="shared" si="20"/>
        <v>2.9999999999999898</v>
      </c>
      <c r="X99" s="44">
        <f>'2022'!CG94</f>
        <v>6</v>
      </c>
      <c r="Y99" s="94">
        <f t="shared" si="21"/>
        <v>2.8436018957345972</v>
      </c>
      <c r="Z99" s="44"/>
      <c r="AA99" s="44">
        <f>'2022'!CM94</f>
        <v>0</v>
      </c>
      <c r="AB99" s="44">
        <f>'2022'!CJ94</f>
        <v>0</v>
      </c>
      <c r="AC99" s="44"/>
      <c r="AD99" s="44">
        <f t="shared" si="33"/>
        <v>4</v>
      </c>
      <c r="AE99" s="95">
        <f>'2022'!CO94</f>
        <v>2</v>
      </c>
      <c r="AF99" s="82" t="str">
        <f t="shared" si="22"/>
        <v/>
      </c>
      <c r="AG99" s="91"/>
      <c r="AH99" s="92">
        <f t="shared" si="23"/>
        <v>0.39277736411020103</v>
      </c>
      <c r="AI99" s="92" t="e">
        <f t="shared" ca="1" si="24"/>
        <v>#NAME?</v>
      </c>
      <c r="AJ99" s="72">
        <f t="shared" si="25"/>
        <v>3</v>
      </c>
      <c r="AK99" s="72" t="str">
        <f t="shared" si="26"/>
        <v/>
      </c>
      <c r="AL99" s="72" t="e">
        <f t="shared" ca="1" si="27"/>
        <v>#NAME?</v>
      </c>
      <c r="AM99" s="72">
        <f t="shared" si="28"/>
        <v>6</v>
      </c>
      <c r="AN99" s="34" t="e">
        <f t="shared" ca="1" si="29"/>
        <v>#NAME?</v>
      </c>
      <c r="AO99" s="34" t="str">
        <f t="shared" si="30"/>
        <v/>
      </c>
      <c r="AP99" s="34" t="str">
        <f t="shared" si="31"/>
        <v/>
      </c>
    </row>
    <row r="100" spans="1:42" ht="33" customHeight="1" x14ac:dyDescent="0.25">
      <c r="A100" s="34">
        <v>74</v>
      </c>
      <c r="B100" s="119" t="s">
        <v>432</v>
      </c>
      <c r="C100" s="92">
        <f>'2022'!B95</f>
        <v>140</v>
      </c>
      <c r="D100" s="587"/>
      <c r="E100" s="93">
        <f>'2022'!BW95</f>
        <v>74</v>
      </c>
      <c r="F100" s="92">
        <f>'2022'!BZ95</f>
        <v>0.52857142857142858</v>
      </c>
      <c r="G100" s="588"/>
      <c r="H100" s="589"/>
      <c r="I100" s="44"/>
      <c r="J100" s="588"/>
      <c r="K100" s="588"/>
      <c r="L100" s="44"/>
      <c r="M100" s="588"/>
      <c r="N100" s="588"/>
      <c r="O100" s="588"/>
      <c r="P100" s="44"/>
      <c r="Q100" s="44"/>
      <c r="R100" s="44"/>
      <c r="S100" s="588"/>
      <c r="T100" s="588"/>
      <c r="U100" s="588"/>
      <c r="V100" s="94">
        <f>'2022'!CE95</f>
        <v>2.2199999999999926</v>
      </c>
      <c r="W100" s="44">
        <f t="shared" ref="W100:W102" si="34">IF(V100&gt;1,V100/E100*100,0)</f>
        <v>2.9999999999999902</v>
      </c>
      <c r="X100" s="44">
        <f>'2022'!CG95</f>
        <v>2</v>
      </c>
      <c r="Y100" s="94">
        <f t="shared" ref="Y100:Y102" si="35">IF(X100&gt;0,X100/E100*100,0)</f>
        <v>2.7027027027027026</v>
      </c>
      <c r="Z100" s="44"/>
      <c r="AA100" s="44">
        <f>'2022'!CM95</f>
        <v>0</v>
      </c>
      <c r="AB100" s="44">
        <f>'2022'!CJ95</f>
        <v>0</v>
      </c>
      <c r="AC100" s="44"/>
      <c r="AD100" s="44">
        <f t="shared" si="33"/>
        <v>1</v>
      </c>
      <c r="AE100" s="95">
        <f>'2022'!CO95</f>
        <v>1</v>
      </c>
      <c r="AF100" s="82" t="str">
        <f t="shared" si="22"/>
        <v/>
      </c>
      <c r="AG100" s="91"/>
      <c r="AH100" s="92">
        <f t="shared" si="23"/>
        <v>0.52857142857142858</v>
      </c>
      <c r="AI100" s="92" t="e">
        <f t="shared" ca="1" si="24"/>
        <v>#NAME?</v>
      </c>
      <c r="AJ100" s="72">
        <f t="shared" si="25"/>
        <v>3</v>
      </c>
      <c r="AK100" s="72" t="str">
        <f t="shared" si="26"/>
        <v/>
      </c>
      <c r="AL100" s="72" t="e">
        <f t="shared" ca="1" si="27"/>
        <v>#NAME?</v>
      </c>
      <c r="AM100" s="72">
        <f t="shared" si="28"/>
        <v>2</v>
      </c>
      <c r="AN100" s="34" t="e">
        <f t="shared" ca="1" si="29"/>
        <v>#NAME?</v>
      </c>
      <c r="AO100" s="34" t="str">
        <f t="shared" si="30"/>
        <v/>
      </c>
      <c r="AP100" s="34" t="str">
        <f t="shared" si="31"/>
        <v/>
      </c>
    </row>
    <row r="101" spans="1:42" ht="33" customHeight="1" x14ac:dyDescent="0.25">
      <c r="A101" s="34">
        <v>75</v>
      </c>
      <c r="B101" s="119" t="s">
        <v>433</v>
      </c>
      <c r="C101" s="92">
        <f>'2022'!B96</f>
        <v>1100</v>
      </c>
      <c r="D101" s="587"/>
      <c r="E101" s="93">
        <f>'2022'!BW96</f>
        <v>413</v>
      </c>
      <c r="F101" s="92">
        <f>'2022'!BZ96</f>
        <v>0.37545454545454543</v>
      </c>
      <c r="G101" s="588"/>
      <c r="H101" s="589"/>
      <c r="I101" s="44"/>
      <c r="J101" s="588"/>
      <c r="K101" s="588"/>
      <c r="L101" s="44"/>
      <c r="M101" s="588"/>
      <c r="N101" s="588"/>
      <c r="O101" s="588"/>
      <c r="P101" s="44"/>
      <c r="Q101" s="44"/>
      <c r="R101" s="44"/>
      <c r="S101" s="588"/>
      <c r="T101" s="588"/>
      <c r="U101" s="588"/>
      <c r="V101" s="94">
        <f>'2022'!CE96</f>
        <v>12.389999999999958</v>
      </c>
      <c r="W101" s="44">
        <f t="shared" si="34"/>
        <v>2.9999999999999898</v>
      </c>
      <c r="X101" s="44">
        <f>'2022'!CG96</f>
        <v>12</v>
      </c>
      <c r="Y101" s="94">
        <f t="shared" si="35"/>
        <v>2.9055690072639226</v>
      </c>
      <c r="Z101" s="44"/>
      <c r="AA101" s="44">
        <f>'2022'!CM96</f>
        <v>1</v>
      </c>
      <c r="AB101" s="44">
        <f>'2022'!CJ96</f>
        <v>0</v>
      </c>
      <c r="AC101" s="44"/>
      <c r="AD101" s="44">
        <f t="shared" si="33"/>
        <v>8</v>
      </c>
      <c r="AE101" s="95">
        <f>'2022'!CO96</f>
        <v>3</v>
      </c>
      <c r="AF101" s="82" t="str">
        <f t="shared" si="22"/>
        <v/>
      </c>
      <c r="AG101" s="91"/>
      <c r="AH101" s="92">
        <f t="shared" si="23"/>
        <v>0.37545454545454543</v>
      </c>
      <c r="AI101" s="92" t="e">
        <f t="shared" ca="1" si="24"/>
        <v>#NAME?</v>
      </c>
      <c r="AJ101" s="72">
        <f t="shared" si="25"/>
        <v>3</v>
      </c>
      <c r="AK101" s="72" t="str">
        <f t="shared" si="26"/>
        <v/>
      </c>
      <c r="AL101" s="72" t="e">
        <f t="shared" ca="1" si="27"/>
        <v>#NAME?</v>
      </c>
      <c r="AM101" s="72">
        <f t="shared" si="28"/>
        <v>12</v>
      </c>
      <c r="AN101" s="34" t="e">
        <f t="shared" ca="1" si="29"/>
        <v>#NAME?</v>
      </c>
      <c r="AO101" s="34" t="str">
        <f t="shared" si="30"/>
        <v/>
      </c>
      <c r="AP101" s="34" t="str">
        <f t="shared" si="31"/>
        <v/>
      </c>
    </row>
    <row r="102" spans="1:42" ht="33" customHeight="1" x14ac:dyDescent="0.25">
      <c r="A102" s="34">
        <v>76</v>
      </c>
      <c r="B102" s="119" t="s">
        <v>434</v>
      </c>
      <c r="C102" s="92">
        <f>'2022'!B97</f>
        <v>310.89999999999998</v>
      </c>
      <c r="D102" s="587"/>
      <c r="E102" s="93">
        <f>'2022'!BW97</f>
        <v>200</v>
      </c>
      <c r="F102" s="92">
        <f>'2022'!BZ97</f>
        <v>0.64329366355741402</v>
      </c>
      <c r="G102" s="588"/>
      <c r="H102" s="589"/>
      <c r="I102" s="44"/>
      <c r="J102" s="588"/>
      <c r="K102" s="588"/>
      <c r="L102" s="44"/>
      <c r="M102" s="588"/>
      <c r="N102" s="588"/>
      <c r="O102" s="588"/>
      <c r="P102" s="44"/>
      <c r="Q102" s="44"/>
      <c r="R102" s="44"/>
      <c r="S102" s="588"/>
      <c r="T102" s="588"/>
      <c r="U102" s="588"/>
      <c r="V102" s="94">
        <f>'2022'!CE97</f>
        <v>5.9999999999999796</v>
      </c>
      <c r="W102" s="44">
        <f t="shared" si="34"/>
        <v>2.9999999999999898</v>
      </c>
      <c r="X102" s="44">
        <f>'2022'!CG97</f>
        <v>6</v>
      </c>
      <c r="Y102" s="94">
        <f t="shared" si="35"/>
        <v>3</v>
      </c>
      <c r="Z102" s="44"/>
      <c r="AA102" s="44">
        <f>'2022'!CM97</f>
        <v>0</v>
      </c>
      <c r="AB102" s="44">
        <f>'2022'!CJ97</f>
        <v>0</v>
      </c>
      <c r="AC102" s="44"/>
      <c r="AD102" s="44">
        <f t="shared" si="33"/>
        <v>4</v>
      </c>
      <c r="AE102" s="95">
        <f>'2022'!CO97</f>
        <v>2</v>
      </c>
      <c r="AF102" s="82" t="str">
        <f t="shared" si="22"/>
        <v/>
      </c>
      <c r="AG102" s="91"/>
      <c r="AH102" s="92">
        <f t="shared" si="23"/>
        <v>0.64329366355741402</v>
      </c>
      <c r="AI102" s="92" t="e">
        <f t="shared" ca="1" si="24"/>
        <v>#NAME?</v>
      </c>
      <c r="AJ102" s="72">
        <f t="shared" si="25"/>
        <v>3</v>
      </c>
      <c r="AK102" s="72" t="str">
        <f t="shared" si="26"/>
        <v/>
      </c>
      <c r="AL102" s="72" t="e">
        <f t="shared" ca="1" si="27"/>
        <v>#NAME?</v>
      </c>
      <c r="AM102" s="72">
        <f t="shared" si="28"/>
        <v>6</v>
      </c>
      <c r="AN102" s="34" t="e">
        <f t="shared" ca="1" si="29"/>
        <v>#NAME?</v>
      </c>
      <c r="AO102" s="34" t="str">
        <f t="shared" si="30"/>
        <v/>
      </c>
      <c r="AP102" s="34" t="str">
        <f t="shared" si="31"/>
        <v/>
      </c>
    </row>
    <row r="103" spans="1:42" ht="33" customHeight="1" x14ac:dyDescent="0.25">
      <c r="A103" s="34">
        <v>77</v>
      </c>
      <c r="B103" s="119" t="s">
        <v>435</v>
      </c>
      <c r="C103" s="92">
        <f>'2022'!B98</f>
        <v>75.2</v>
      </c>
      <c r="D103" s="582"/>
      <c r="E103" s="93">
        <f>'2022'!BW98</f>
        <v>61</v>
      </c>
      <c r="F103" s="92">
        <f>'2022'!BZ98</f>
        <v>0.81117021276595747</v>
      </c>
      <c r="G103" s="584"/>
      <c r="H103" s="586"/>
      <c r="I103" s="44"/>
      <c r="J103" s="584"/>
      <c r="K103" s="584"/>
      <c r="L103" s="44"/>
      <c r="M103" s="584"/>
      <c r="N103" s="584"/>
      <c r="O103" s="584"/>
      <c r="P103" s="44"/>
      <c r="Q103" s="44"/>
      <c r="R103" s="44"/>
      <c r="S103" s="584"/>
      <c r="T103" s="584"/>
      <c r="U103" s="584"/>
      <c r="V103" s="94">
        <f>'2022'!CE98</f>
        <v>1.8299999999999939</v>
      </c>
      <c r="W103" s="44">
        <f t="shared" si="20"/>
        <v>2.9999999999999898</v>
      </c>
      <c r="X103" s="44">
        <f>'2022'!CG98</f>
        <v>1</v>
      </c>
      <c r="Y103" s="94">
        <f t="shared" si="21"/>
        <v>1.639344262295082</v>
      </c>
      <c r="Z103" s="44"/>
      <c r="AA103" s="44">
        <f>'2022'!CM98</f>
        <v>0</v>
      </c>
      <c r="AB103" s="44">
        <f>'2022'!CJ98</f>
        <v>0</v>
      </c>
      <c r="AC103" s="44"/>
      <c r="AD103" s="44">
        <f t="shared" si="33"/>
        <v>0</v>
      </c>
      <c r="AE103" s="95">
        <f>'2022'!CO98</f>
        <v>1</v>
      </c>
      <c r="AF103" s="82" t="str">
        <f t="shared" si="22"/>
        <v/>
      </c>
      <c r="AG103" s="91"/>
      <c r="AH103" s="92">
        <f t="shared" si="23"/>
        <v>0.81117021276595747</v>
      </c>
      <c r="AI103" s="92" t="e">
        <f t="shared" ca="1" si="24"/>
        <v>#NAME?</v>
      </c>
      <c r="AJ103" s="72">
        <f t="shared" si="25"/>
        <v>3</v>
      </c>
      <c r="AK103" s="72" t="str">
        <f t="shared" si="26"/>
        <v/>
      </c>
      <c r="AL103" s="72" t="e">
        <f t="shared" ca="1" si="27"/>
        <v>#NAME?</v>
      </c>
      <c r="AM103" s="72">
        <f t="shared" si="28"/>
        <v>1</v>
      </c>
      <c r="AN103" s="34" t="e">
        <f t="shared" ca="1" si="29"/>
        <v>#NAME?</v>
      </c>
      <c r="AO103" s="34" t="str">
        <f t="shared" si="30"/>
        <v/>
      </c>
      <c r="AP103" s="34" t="str">
        <f t="shared" si="31"/>
        <v/>
      </c>
    </row>
    <row r="104" spans="1:42" ht="17.25" customHeight="1" x14ac:dyDescent="0.25">
      <c r="A104" s="72"/>
      <c r="B104" s="46" t="s">
        <v>127</v>
      </c>
      <c r="C104" s="98"/>
      <c r="D104" s="97"/>
      <c r="E104" s="97"/>
      <c r="F104" s="98"/>
      <c r="G104" s="56"/>
      <c r="H104" s="94"/>
      <c r="I104" s="47"/>
      <c r="J104" s="56"/>
      <c r="K104" s="56"/>
      <c r="L104" s="99"/>
      <c r="M104" s="44"/>
      <c r="N104" s="56"/>
      <c r="O104" s="56"/>
      <c r="P104" s="56"/>
      <c r="Q104" s="56"/>
      <c r="R104" s="56"/>
      <c r="S104" s="56"/>
      <c r="T104" s="56"/>
      <c r="U104" s="44"/>
      <c r="V104" s="111"/>
      <c r="W104" s="44"/>
      <c r="X104" s="56"/>
      <c r="Y104" s="94"/>
      <c r="Z104" s="56"/>
      <c r="AA104" s="56"/>
      <c r="AB104" s="56"/>
      <c r="AC104" s="56"/>
      <c r="AD104" s="44"/>
      <c r="AE104" s="56"/>
      <c r="AF104" s="82" t="str">
        <f t="shared" si="22"/>
        <v/>
      </c>
      <c r="AG104" s="91"/>
      <c r="AH104" s="92" t="str">
        <f t="shared" si="23"/>
        <v/>
      </c>
      <c r="AI104" s="92" t="str">
        <f t="shared" si="24"/>
        <v/>
      </c>
      <c r="AJ104" s="72" t="str">
        <f t="shared" si="25"/>
        <v/>
      </c>
      <c r="AK104" s="72" t="str">
        <f t="shared" si="26"/>
        <v/>
      </c>
      <c r="AL104" s="72" t="str">
        <f t="shared" si="27"/>
        <v/>
      </c>
      <c r="AM104" s="72" t="str">
        <f t="shared" si="28"/>
        <v/>
      </c>
      <c r="AN104" s="34" t="str">
        <f t="shared" si="29"/>
        <v/>
      </c>
      <c r="AO104" s="34" t="str">
        <f t="shared" si="30"/>
        <v/>
      </c>
      <c r="AP104" s="34" t="str">
        <f t="shared" si="31"/>
        <v/>
      </c>
    </row>
    <row r="105" spans="1:42" ht="31.5" x14ac:dyDescent="0.25">
      <c r="A105" s="34">
        <v>78</v>
      </c>
      <c r="B105" s="112" t="s">
        <v>129</v>
      </c>
      <c r="C105" s="92">
        <f>'2022'!B101</f>
        <v>384.8</v>
      </c>
      <c r="D105" s="93">
        <f>'2022'!BV101</f>
        <v>222</v>
      </c>
      <c r="E105" s="93">
        <f>'2022'!BW101</f>
        <v>148</v>
      </c>
      <c r="F105" s="92">
        <f>'2022'!BZ101</f>
        <v>0.38461538461538458</v>
      </c>
      <c r="G105" s="44">
        <f>'2021'!CG76</f>
        <v>6</v>
      </c>
      <c r="H105" s="94">
        <f t="shared" ref="H105:H108" si="36">IF(G105&gt;0,G105/D105*100,0)</f>
        <v>2.7027027027027026</v>
      </c>
      <c r="I105" s="44"/>
      <c r="J105" s="44">
        <f>'2021'!CM76</f>
        <v>0</v>
      </c>
      <c r="K105" s="44">
        <f>'2021'!CJ76</f>
        <v>0</v>
      </c>
      <c r="L105" s="44"/>
      <c r="M105" s="44">
        <f t="shared" ref="M105:M160" si="37">G105-J105-K105-N105</f>
        <v>4</v>
      </c>
      <c r="N105" s="44">
        <f>'2021'!CO76</f>
        <v>2</v>
      </c>
      <c r="O105" s="44">
        <f>'Добыча 2021'!I86</f>
        <v>2</v>
      </c>
      <c r="P105" s="44"/>
      <c r="Q105" s="44"/>
      <c r="R105" s="44"/>
      <c r="S105" s="44">
        <f>'Добыча 2021'!K86</f>
        <v>2</v>
      </c>
      <c r="T105" s="44">
        <f>'Добыча 2021'!J86</f>
        <v>0</v>
      </c>
      <c r="U105" s="44">
        <f t="shared" si="32"/>
        <v>33.333333333333329</v>
      </c>
      <c r="V105" s="94">
        <f>'2022'!CE101</f>
        <v>4.4399999999999853</v>
      </c>
      <c r="W105" s="44">
        <f t="shared" si="20"/>
        <v>2.9999999999999902</v>
      </c>
      <c r="X105" s="44">
        <f>'2022'!CG101</f>
        <v>4</v>
      </c>
      <c r="Y105" s="94">
        <f t="shared" si="21"/>
        <v>2.7027027027027026</v>
      </c>
      <c r="Z105" s="44"/>
      <c r="AA105" s="44">
        <f>'2022'!CM101</f>
        <v>0</v>
      </c>
      <c r="AB105" s="44">
        <f>'2022'!CJ101</f>
        <v>0</v>
      </c>
      <c r="AC105" s="44"/>
      <c r="AD105" s="44">
        <f>X105-AA105-AB105-AE105</f>
        <v>3</v>
      </c>
      <c r="AE105" s="95">
        <f>'2022'!CO101</f>
        <v>1</v>
      </c>
      <c r="AF105" s="82" t="str">
        <f t="shared" si="22"/>
        <v/>
      </c>
      <c r="AG105" s="91"/>
      <c r="AH105" s="92">
        <f t="shared" si="23"/>
        <v>0.38461538461538458</v>
      </c>
      <c r="AI105" s="92" t="e">
        <f t="shared" ca="1" si="24"/>
        <v>#NAME?</v>
      </c>
      <c r="AJ105" s="72">
        <f t="shared" si="25"/>
        <v>3</v>
      </c>
      <c r="AK105" s="72" t="str">
        <f t="shared" si="26"/>
        <v/>
      </c>
      <c r="AL105" s="72" t="e">
        <f t="shared" ca="1" si="27"/>
        <v>#NAME?</v>
      </c>
      <c r="AM105" s="72">
        <f t="shared" si="28"/>
        <v>4</v>
      </c>
      <c r="AN105" s="34" t="e">
        <f t="shared" ca="1" si="29"/>
        <v>#NAME?</v>
      </c>
      <c r="AO105" s="34" t="str">
        <f t="shared" si="30"/>
        <v/>
      </c>
      <c r="AP105" s="34" t="str">
        <f t="shared" si="31"/>
        <v/>
      </c>
    </row>
    <row r="106" spans="1:42" ht="51.75" customHeight="1" x14ac:dyDescent="0.25">
      <c r="A106" s="34">
        <v>79</v>
      </c>
      <c r="B106" s="120" t="s">
        <v>128</v>
      </c>
      <c r="C106" s="121">
        <f>'2022'!B102</f>
        <v>396.2</v>
      </c>
      <c r="D106" s="105">
        <f>'2022'!BV102</f>
        <v>404</v>
      </c>
      <c r="E106" s="105">
        <f>'2022'!BW102</f>
        <v>414</v>
      </c>
      <c r="F106" s="121">
        <f>'2022'!BZ102</f>
        <v>1.0449268046441191</v>
      </c>
      <c r="G106" s="44">
        <f>'2021'!CG77</f>
        <v>20</v>
      </c>
      <c r="H106" s="94">
        <f t="shared" si="36"/>
        <v>4.9504950495049505</v>
      </c>
      <c r="I106" s="44"/>
      <c r="J106" s="44">
        <f>'2021'!CM77</f>
        <v>0</v>
      </c>
      <c r="K106" s="44">
        <f>'2021'!CJ77</f>
        <v>0</v>
      </c>
      <c r="L106" s="44"/>
      <c r="M106" s="44">
        <f t="shared" si="37"/>
        <v>20</v>
      </c>
      <c r="N106" s="44">
        <f>'2021'!CO77</f>
        <v>0</v>
      </c>
      <c r="O106" s="65">
        <f>'Добыча 2021'!I87</f>
        <v>8</v>
      </c>
      <c r="P106" s="65"/>
      <c r="Q106" s="65"/>
      <c r="R106" s="65"/>
      <c r="S106" s="65">
        <f>'Добыча 2021'!K87</f>
        <v>7</v>
      </c>
      <c r="T106" s="65">
        <f>'Добыча 2021'!J87</f>
        <v>1</v>
      </c>
      <c r="U106" s="44">
        <f t="shared" si="32"/>
        <v>40</v>
      </c>
      <c r="V106" s="106">
        <f>'2022'!CE102</f>
        <v>20.700000000000003</v>
      </c>
      <c r="W106" s="44">
        <f t="shared" si="20"/>
        <v>5.0000000000000009</v>
      </c>
      <c r="X106" s="65">
        <f>'2022'!CG102</f>
        <v>20</v>
      </c>
      <c r="Y106" s="94">
        <f t="shared" si="21"/>
        <v>4.8309178743961354</v>
      </c>
      <c r="Z106" s="65"/>
      <c r="AA106" s="65">
        <f>'2022'!CM102</f>
        <v>0</v>
      </c>
      <c r="AB106" s="65">
        <f>'2022'!CJ102</f>
        <v>0</v>
      </c>
      <c r="AC106" s="65"/>
      <c r="AD106" s="44"/>
      <c r="AE106" s="122">
        <f>'2022'!CO102</f>
        <v>0</v>
      </c>
      <c r="AF106" s="82" t="str">
        <f t="shared" si="22"/>
        <v/>
      </c>
      <c r="AG106" s="91"/>
      <c r="AH106" s="92">
        <f t="shared" si="23"/>
        <v>1.0449268046441191</v>
      </c>
      <c r="AI106" s="92" t="e">
        <f t="shared" ca="1" si="24"/>
        <v>#NAME?</v>
      </c>
      <c r="AJ106" s="72">
        <f t="shared" si="25"/>
        <v>5</v>
      </c>
      <c r="AK106" s="72" t="str">
        <f t="shared" si="26"/>
        <v/>
      </c>
      <c r="AL106" s="72" t="e">
        <f t="shared" ca="1" si="27"/>
        <v>#NAME?</v>
      </c>
      <c r="AM106" s="72">
        <f t="shared" si="28"/>
        <v>20</v>
      </c>
      <c r="AN106" s="34" t="e">
        <f t="shared" ca="1" si="29"/>
        <v>#NAME?</v>
      </c>
      <c r="AO106" s="34" t="str">
        <f t="shared" si="30"/>
        <v>Сумма не совпадает или не ОДОУ</v>
      </c>
      <c r="AP106" s="34" t="str">
        <f t="shared" si="31"/>
        <v/>
      </c>
    </row>
    <row r="107" spans="1:42" ht="17.25" customHeight="1" x14ac:dyDescent="0.25">
      <c r="A107" s="72"/>
      <c r="B107" s="46" t="s">
        <v>130</v>
      </c>
      <c r="C107" s="98"/>
      <c r="D107" s="97"/>
      <c r="E107" s="97"/>
      <c r="F107" s="98"/>
      <c r="G107" s="56"/>
      <c r="H107" s="94"/>
      <c r="I107" s="47"/>
      <c r="J107" s="56"/>
      <c r="K107" s="56"/>
      <c r="L107" s="99"/>
      <c r="M107" s="44"/>
      <c r="N107" s="56"/>
      <c r="O107" s="56"/>
      <c r="P107" s="56"/>
      <c r="Q107" s="56"/>
      <c r="R107" s="56"/>
      <c r="S107" s="56"/>
      <c r="T107" s="56"/>
      <c r="U107" s="44"/>
      <c r="V107" s="111"/>
      <c r="W107" s="44"/>
      <c r="X107" s="56"/>
      <c r="Y107" s="94"/>
      <c r="Z107" s="56"/>
      <c r="AA107" s="56"/>
      <c r="AB107" s="56"/>
      <c r="AC107" s="56"/>
      <c r="AD107" s="44"/>
      <c r="AE107" s="56"/>
      <c r="AF107" s="82" t="str">
        <f t="shared" si="22"/>
        <v/>
      </c>
      <c r="AG107" s="91"/>
      <c r="AH107" s="92" t="str">
        <f t="shared" si="23"/>
        <v/>
      </c>
      <c r="AI107" s="92" t="str">
        <f t="shared" si="24"/>
        <v/>
      </c>
      <c r="AJ107" s="72" t="str">
        <f t="shared" si="25"/>
        <v/>
      </c>
      <c r="AK107" s="72" t="str">
        <f t="shared" si="26"/>
        <v/>
      </c>
      <c r="AL107" s="72" t="str">
        <f t="shared" si="27"/>
        <v/>
      </c>
      <c r="AM107" s="72" t="str">
        <f t="shared" si="28"/>
        <v/>
      </c>
      <c r="AN107" s="34" t="str">
        <f t="shared" si="29"/>
        <v/>
      </c>
      <c r="AO107" s="34" t="str">
        <f t="shared" si="30"/>
        <v/>
      </c>
      <c r="AP107" s="34" t="str">
        <f t="shared" si="31"/>
        <v/>
      </c>
    </row>
    <row r="108" spans="1:42" ht="45" customHeight="1" x14ac:dyDescent="0.25">
      <c r="A108" s="34">
        <v>80</v>
      </c>
      <c r="B108" s="123" t="s">
        <v>134</v>
      </c>
      <c r="C108" s="124">
        <f>'2022'!B104</f>
        <v>597.84699999999998</v>
      </c>
      <c r="D108" s="109">
        <f>'2022'!BV104</f>
        <v>413</v>
      </c>
      <c r="E108" s="109">
        <f>'2022'!BW104</f>
        <v>496</v>
      </c>
      <c r="F108" s="124">
        <f>'2022'!BZ104</f>
        <v>0.82964370482748928</v>
      </c>
      <c r="G108" s="44">
        <f>'2021'!CG79</f>
        <v>12</v>
      </c>
      <c r="H108" s="94">
        <f t="shared" si="36"/>
        <v>2.9055690072639226</v>
      </c>
      <c r="I108" s="44"/>
      <c r="J108" s="44">
        <f>'2021'!CM79</f>
        <v>0</v>
      </c>
      <c r="K108" s="44">
        <f>'2021'!CJ79</f>
        <v>0</v>
      </c>
      <c r="L108" s="44"/>
      <c r="M108" s="44">
        <f t="shared" si="37"/>
        <v>12</v>
      </c>
      <c r="N108" s="44">
        <f>'2021'!CO79</f>
        <v>0</v>
      </c>
      <c r="O108" s="67">
        <f>'Добыча 2021'!I89</f>
        <v>2</v>
      </c>
      <c r="P108" s="67"/>
      <c r="Q108" s="67"/>
      <c r="R108" s="67"/>
      <c r="S108" s="67">
        <f>'Добыча 2021'!K89</f>
        <v>2</v>
      </c>
      <c r="T108" s="67">
        <f>'Добыча 2021'!J89</f>
        <v>0</v>
      </c>
      <c r="U108" s="44">
        <f t="shared" si="32"/>
        <v>16.666666666666664</v>
      </c>
      <c r="V108" s="110">
        <f>'2022'!CE104</f>
        <v>14.879999999999949</v>
      </c>
      <c r="W108" s="44">
        <f t="shared" si="20"/>
        <v>2.9999999999999898</v>
      </c>
      <c r="X108" s="67">
        <f>'2022'!CG104</f>
        <v>14</v>
      </c>
      <c r="Y108" s="94">
        <f t="shared" si="21"/>
        <v>2.82258064516129</v>
      </c>
      <c r="Z108" s="67"/>
      <c r="AA108" s="67">
        <f>'2022'!CM104</f>
        <v>0</v>
      </c>
      <c r="AB108" s="67">
        <f>'2022'!CJ104</f>
        <v>0</v>
      </c>
      <c r="AC108" s="67"/>
      <c r="AD108" s="44"/>
      <c r="AE108" s="125">
        <f>'2022'!CO104</f>
        <v>0</v>
      </c>
      <c r="AF108" s="82" t="str">
        <f t="shared" si="22"/>
        <v/>
      </c>
      <c r="AG108" s="91"/>
      <c r="AH108" s="92">
        <f t="shared" si="23"/>
        <v>0.82964370482748928</v>
      </c>
      <c r="AI108" s="92" t="e">
        <f t="shared" ca="1" si="24"/>
        <v>#NAME?</v>
      </c>
      <c r="AJ108" s="72">
        <f t="shared" si="25"/>
        <v>3</v>
      </c>
      <c r="AK108" s="72" t="str">
        <f t="shared" si="26"/>
        <v/>
      </c>
      <c r="AL108" s="72" t="e">
        <f t="shared" ca="1" si="27"/>
        <v>#NAME?</v>
      </c>
      <c r="AM108" s="72">
        <f t="shared" si="28"/>
        <v>14</v>
      </c>
      <c r="AN108" s="34" t="e">
        <f t="shared" ca="1" si="29"/>
        <v>#NAME?</v>
      </c>
      <c r="AO108" s="34" t="str">
        <f t="shared" si="30"/>
        <v>Сумма не совпадает или не ОДОУ</v>
      </c>
      <c r="AP108" s="34" t="str">
        <f t="shared" si="31"/>
        <v/>
      </c>
    </row>
    <row r="109" spans="1:42" ht="63.75" customHeight="1" x14ac:dyDescent="0.25">
      <c r="A109" s="34">
        <v>81</v>
      </c>
      <c r="B109" s="116" t="s">
        <v>436</v>
      </c>
      <c r="C109" s="124">
        <f>'2022'!B105</f>
        <v>84.5</v>
      </c>
      <c r="D109" s="581">
        <f>'2022'!BV105</f>
        <v>0</v>
      </c>
      <c r="E109" s="109">
        <f>'2022'!BW105</f>
        <v>0</v>
      </c>
      <c r="F109" s="124">
        <f>'2022'!BZ105</f>
        <v>0</v>
      </c>
      <c r="G109" s="583">
        <f>'2021'!CG80</f>
        <v>0</v>
      </c>
      <c r="H109" s="585">
        <f>IF(G109&gt;0,G109/D111*100,0)</f>
        <v>0</v>
      </c>
      <c r="I109" s="44"/>
      <c r="J109" s="583">
        <f>'2021'!CM80</f>
        <v>0</v>
      </c>
      <c r="K109" s="583">
        <f>'2021'!CJ80</f>
        <v>0</v>
      </c>
      <c r="L109" s="44"/>
      <c r="M109" s="583">
        <f t="shared" si="37"/>
        <v>0</v>
      </c>
      <c r="N109" s="583">
        <f>'2021'!CO80</f>
        <v>0</v>
      </c>
      <c r="O109" s="583">
        <f>'Добыча 2021'!I90</f>
        <v>0</v>
      </c>
      <c r="P109" s="67"/>
      <c r="Q109" s="67"/>
      <c r="R109" s="67"/>
      <c r="S109" s="583">
        <f>'Добыча 2021'!K90</f>
        <v>0</v>
      </c>
      <c r="T109" s="583">
        <f>'Добыча 2021'!J90</f>
        <v>0</v>
      </c>
      <c r="U109" s="583">
        <f>IF(G109=0,0,O109/G109*100)</f>
        <v>0</v>
      </c>
      <c r="V109" s="110">
        <f>'2022'!CE105</f>
        <v>0</v>
      </c>
      <c r="W109" s="44">
        <f t="shared" si="20"/>
        <v>0</v>
      </c>
      <c r="X109" s="67">
        <f>'2022'!CG105</f>
        <v>0</v>
      </c>
      <c r="Y109" s="94">
        <f t="shared" ref="Y109:Y110" si="38">IF(X109&gt;0,X109/E109*100,0)</f>
        <v>0</v>
      </c>
      <c r="Z109" s="67"/>
      <c r="AA109" s="67">
        <f>'2022'!CM105</f>
        <v>0</v>
      </c>
      <c r="AB109" s="67">
        <f>'2022'!CJ105</f>
        <v>0</v>
      </c>
      <c r="AC109" s="67"/>
      <c r="AD109" s="44"/>
      <c r="AE109" s="125">
        <f>'2022'!CO105</f>
        <v>0</v>
      </c>
      <c r="AF109" s="82" t="str">
        <f t="shared" si="22"/>
        <v/>
      </c>
      <c r="AG109" s="91"/>
      <c r="AH109" s="92">
        <f t="shared" si="23"/>
        <v>0</v>
      </c>
      <c r="AI109" s="92" t="e">
        <f t="shared" ca="1" si="24"/>
        <v>#NAME?</v>
      </c>
      <c r="AJ109" s="72">
        <f t="shared" si="25"/>
        <v>3</v>
      </c>
      <c r="AK109" s="72" t="str">
        <f t="shared" si="26"/>
        <v/>
      </c>
      <c r="AL109" s="72">
        <f t="shared" si="27"/>
        <v>0</v>
      </c>
      <c r="AM109" s="72">
        <f t="shared" si="28"/>
        <v>0</v>
      </c>
      <c r="AN109" s="34" t="str">
        <f t="shared" si="29"/>
        <v/>
      </c>
      <c r="AO109" s="34" t="str">
        <f t="shared" si="30"/>
        <v/>
      </c>
      <c r="AP109" s="34" t="str">
        <f t="shared" si="31"/>
        <v/>
      </c>
    </row>
    <row r="110" spans="1:42" ht="72" customHeight="1" x14ac:dyDescent="0.25">
      <c r="A110" s="34">
        <v>82</v>
      </c>
      <c r="B110" s="116" t="s">
        <v>437</v>
      </c>
      <c r="C110" s="124">
        <f>'2022'!B106</f>
        <v>70</v>
      </c>
      <c r="D110" s="587"/>
      <c r="E110" s="109">
        <f>'2022'!BW106</f>
        <v>0</v>
      </c>
      <c r="F110" s="124">
        <f>'2022'!BZ106</f>
        <v>0</v>
      </c>
      <c r="G110" s="588"/>
      <c r="H110" s="589"/>
      <c r="I110" s="44"/>
      <c r="J110" s="588"/>
      <c r="K110" s="588"/>
      <c r="L110" s="44"/>
      <c r="M110" s="588"/>
      <c r="N110" s="588"/>
      <c r="O110" s="588"/>
      <c r="P110" s="67"/>
      <c r="Q110" s="67"/>
      <c r="R110" s="67"/>
      <c r="S110" s="588"/>
      <c r="T110" s="588"/>
      <c r="U110" s="588"/>
      <c r="V110" s="110">
        <f>'2022'!CE106</f>
        <v>0</v>
      </c>
      <c r="W110" s="44">
        <f t="shared" si="20"/>
        <v>0</v>
      </c>
      <c r="X110" s="67">
        <f>'2022'!CG106</f>
        <v>0</v>
      </c>
      <c r="Y110" s="94">
        <f t="shared" si="38"/>
        <v>0</v>
      </c>
      <c r="Z110" s="67"/>
      <c r="AA110" s="67">
        <f>'2022'!CM106</f>
        <v>0</v>
      </c>
      <c r="AB110" s="67">
        <f>'2022'!CJ106</f>
        <v>0</v>
      </c>
      <c r="AC110" s="67"/>
      <c r="AD110" s="44"/>
      <c r="AE110" s="125">
        <f>'2022'!CO106</f>
        <v>0</v>
      </c>
      <c r="AF110" s="82" t="str">
        <f t="shared" si="22"/>
        <v/>
      </c>
      <c r="AG110" s="91"/>
      <c r="AH110" s="92">
        <f t="shared" si="23"/>
        <v>0</v>
      </c>
      <c r="AI110" s="92" t="e">
        <f t="shared" ca="1" si="24"/>
        <v>#NAME?</v>
      </c>
      <c r="AJ110" s="72">
        <f t="shared" si="25"/>
        <v>3</v>
      </c>
      <c r="AK110" s="72" t="str">
        <f t="shared" si="26"/>
        <v/>
      </c>
      <c r="AL110" s="72">
        <f t="shared" si="27"/>
        <v>0</v>
      </c>
      <c r="AM110" s="72">
        <f t="shared" si="28"/>
        <v>0</v>
      </c>
      <c r="AN110" s="34" t="str">
        <f t="shared" si="29"/>
        <v/>
      </c>
      <c r="AO110" s="34" t="str">
        <f t="shared" si="30"/>
        <v/>
      </c>
      <c r="AP110" s="34" t="str">
        <f t="shared" si="31"/>
        <v/>
      </c>
    </row>
    <row r="111" spans="1:42" ht="70.5" customHeight="1" x14ac:dyDescent="0.25">
      <c r="A111" s="34">
        <v>83</v>
      </c>
      <c r="B111" s="116" t="s">
        <v>438</v>
      </c>
      <c r="C111" s="92">
        <f>'2022'!B107</f>
        <v>247.5</v>
      </c>
      <c r="D111" s="582"/>
      <c r="E111" s="93">
        <f>'2022'!BW107</f>
        <v>0</v>
      </c>
      <c r="F111" s="92">
        <f>'2022'!BZ107</f>
        <v>0</v>
      </c>
      <c r="G111" s="584"/>
      <c r="H111" s="586"/>
      <c r="I111" s="44"/>
      <c r="J111" s="584"/>
      <c r="K111" s="584"/>
      <c r="L111" s="44"/>
      <c r="M111" s="584"/>
      <c r="N111" s="584"/>
      <c r="O111" s="584"/>
      <c r="P111" s="44"/>
      <c r="Q111" s="44"/>
      <c r="R111" s="44"/>
      <c r="S111" s="584"/>
      <c r="T111" s="584"/>
      <c r="U111" s="584"/>
      <c r="V111" s="94">
        <f>'2022'!CE107</f>
        <v>0</v>
      </c>
      <c r="W111" s="44">
        <f t="shared" ref="W111:W112" si="39">IF(V111&gt;1,V111/E111*100,0)</f>
        <v>0</v>
      </c>
      <c r="X111" s="44">
        <f>'2022'!CG107</f>
        <v>0</v>
      </c>
      <c r="Y111" s="94">
        <f t="shared" si="21"/>
        <v>0</v>
      </c>
      <c r="Z111" s="44"/>
      <c r="AA111" s="44">
        <f>'2022'!CM107</f>
        <v>0</v>
      </c>
      <c r="AB111" s="44">
        <f>'2022'!CJ107</f>
        <v>0</v>
      </c>
      <c r="AC111" s="44"/>
      <c r="AD111" s="44"/>
      <c r="AE111" s="95">
        <f>'2022'!CO107</f>
        <v>0</v>
      </c>
      <c r="AF111" s="82" t="str">
        <f t="shared" si="22"/>
        <v/>
      </c>
      <c r="AG111" s="91"/>
      <c r="AH111" s="92">
        <f t="shared" si="23"/>
        <v>0</v>
      </c>
      <c r="AI111" s="92" t="e">
        <f t="shared" ca="1" si="24"/>
        <v>#NAME?</v>
      </c>
      <c r="AJ111" s="72">
        <f t="shared" si="25"/>
        <v>3</v>
      </c>
      <c r="AK111" s="72" t="str">
        <f t="shared" si="26"/>
        <v/>
      </c>
      <c r="AL111" s="72">
        <f t="shared" si="27"/>
        <v>0</v>
      </c>
      <c r="AM111" s="72">
        <f t="shared" si="28"/>
        <v>0</v>
      </c>
      <c r="AN111" s="34" t="str">
        <f t="shared" si="29"/>
        <v/>
      </c>
      <c r="AO111" s="34" t="str">
        <f t="shared" si="30"/>
        <v/>
      </c>
      <c r="AP111" s="34" t="str">
        <f t="shared" si="31"/>
        <v/>
      </c>
    </row>
    <row r="112" spans="1:42" ht="36.75" customHeight="1" x14ac:dyDescent="0.25">
      <c r="A112" s="34">
        <v>84</v>
      </c>
      <c r="B112" s="116" t="s">
        <v>439</v>
      </c>
      <c r="C112" s="92">
        <f>'2022'!B108</f>
        <v>564.6</v>
      </c>
      <c r="D112" s="581">
        <f>'2022'!BV108</f>
        <v>2295</v>
      </c>
      <c r="E112" s="93">
        <f>'2022'!BW108</f>
        <v>423</v>
      </c>
      <c r="F112" s="92">
        <f>'2022'!BZ108</f>
        <v>0.74920297555791704</v>
      </c>
      <c r="G112" s="583">
        <f>'2021'!CG81</f>
        <v>68</v>
      </c>
      <c r="H112" s="585">
        <f>IF(G112&gt;0,G112/D112*100,0)</f>
        <v>2.9629629629629632</v>
      </c>
      <c r="I112" s="44"/>
      <c r="J112" s="583">
        <f>'2021'!CM81</f>
        <v>5</v>
      </c>
      <c r="K112" s="583">
        <f>'2021'!CJ81</f>
        <v>5</v>
      </c>
      <c r="L112" s="44"/>
      <c r="M112" s="583">
        <f t="shared" si="37"/>
        <v>44</v>
      </c>
      <c r="N112" s="583">
        <f>'2021'!CO81</f>
        <v>14</v>
      </c>
      <c r="O112" s="583">
        <f>'Добыча 2021'!I91</f>
        <v>0</v>
      </c>
      <c r="P112" s="44"/>
      <c r="Q112" s="44"/>
      <c r="R112" s="44"/>
      <c r="S112" s="583">
        <f>'Добыча 2021'!K91</f>
        <v>0</v>
      </c>
      <c r="T112" s="583">
        <f>'Добыча 2021'!J91</f>
        <v>0</v>
      </c>
      <c r="U112" s="583">
        <f>IF(G112=0,0,O112/G112*100)</f>
        <v>0</v>
      </c>
      <c r="V112" s="94">
        <f>'2022'!CE108</f>
        <v>12.689999999999957</v>
      </c>
      <c r="W112" s="44">
        <f t="shared" si="39"/>
        <v>2.9999999999999898</v>
      </c>
      <c r="X112" s="44">
        <f>'2022'!CG108</f>
        <v>12</v>
      </c>
      <c r="Y112" s="94">
        <f>IF(X112&gt;0,X112/E112*100,0)</f>
        <v>2.8368794326241136</v>
      </c>
      <c r="Z112" s="44"/>
      <c r="AA112" s="44">
        <f>'2022'!CM108</f>
        <v>0</v>
      </c>
      <c r="AB112" s="44">
        <f>'2022'!CJ108</f>
        <v>1</v>
      </c>
      <c r="AC112" s="44"/>
      <c r="AD112" s="44">
        <f t="shared" ref="AD112:AD124" si="40">X112-AA112-AB112-AE112</f>
        <v>8</v>
      </c>
      <c r="AE112" s="95">
        <f>'2022'!CO108</f>
        <v>3</v>
      </c>
      <c r="AF112" s="82" t="str">
        <f t="shared" si="22"/>
        <v/>
      </c>
      <c r="AG112" s="91"/>
      <c r="AH112" s="92">
        <f t="shared" si="23"/>
        <v>0.74920297555791704</v>
      </c>
      <c r="AI112" s="92" t="e">
        <f t="shared" ca="1" si="24"/>
        <v>#NAME?</v>
      </c>
      <c r="AJ112" s="72">
        <f t="shared" si="25"/>
        <v>3</v>
      </c>
      <c r="AK112" s="72" t="str">
        <f t="shared" si="26"/>
        <v/>
      </c>
      <c r="AL112" s="72" t="e">
        <f t="shared" ca="1" si="27"/>
        <v>#NAME?</v>
      </c>
      <c r="AM112" s="72">
        <f t="shared" si="28"/>
        <v>12</v>
      </c>
      <c r="AN112" s="34" t="e">
        <f t="shared" ca="1" si="29"/>
        <v>#NAME?</v>
      </c>
      <c r="AO112" s="34" t="str">
        <f t="shared" si="30"/>
        <v/>
      </c>
      <c r="AP112" s="34" t="str">
        <f t="shared" si="31"/>
        <v/>
      </c>
    </row>
    <row r="113" spans="1:42" ht="33" customHeight="1" x14ac:dyDescent="0.25">
      <c r="A113" s="34">
        <v>85</v>
      </c>
      <c r="B113" s="116" t="s">
        <v>440</v>
      </c>
      <c r="C113" s="92">
        <f>'2022'!B109</f>
        <v>2437.1999999999998</v>
      </c>
      <c r="D113" s="582"/>
      <c r="E113" s="93">
        <f>'2022'!BW109</f>
        <v>1121</v>
      </c>
      <c r="F113" s="92">
        <f>'2022'!BZ109</f>
        <v>0.4599540456261284</v>
      </c>
      <c r="G113" s="584"/>
      <c r="H113" s="586"/>
      <c r="I113" s="44"/>
      <c r="J113" s="584"/>
      <c r="K113" s="584"/>
      <c r="L113" s="44"/>
      <c r="M113" s="584"/>
      <c r="N113" s="584"/>
      <c r="O113" s="584"/>
      <c r="P113" s="44"/>
      <c r="Q113" s="44"/>
      <c r="R113" s="44"/>
      <c r="S113" s="584"/>
      <c r="T113" s="584"/>
      <c r="U113" s="584"/>
      <c r="V113" s="94">
        <f>'2022'!CE109</f>
        <v>33.629999999999889</v>
      </c>
      <c r="W113" s="44">
        <f t="shared" si="20"/>
        <v>2.9999999999999902</v>
      </c>
      <c r="X113" s="44">
        <f>'2022'!CG109</f>
        <v>33</v>
      </c>
      <c r="Y113" s="94">
        <f t="shared" si="21"/>
        <v>2.9438001784121322</v>
      </c>
      <c r="Z113" s="44"/>
      <c r="AA113" s="44">
        <f>'2022'!CM109</f>
        <v>0</v>
      </c>
      <c r="AB113" s="44">
        <f>'2022'!CJ109</f>
        <v>4</v>
      </c>
      <c r="AC113" s="44"/>
      <c r="AD113" s="44">
        <f t="shared" si="40"/>
        <v>22</v>
      </c>
      <c r="AE113" s="95">
        <f>'2022'!CO109</f>
        <v>7</v>
      </c>
      <c r="AF113" s="82" t="str">
        <f t="shared" si="22"/>
        <v/>
      </c>
      <c r="AG113" s="91"/>
      <c r="AH113" s="92">
        <f t="shared" si="23"/>
        <v>0.4599540456261284</v>
      </c>
      <c r="AI113" s="92" t="e">
        <f t="shared" ca="1" si="24"/>
        <v>#NAME?</v>
      </c>
      <c r="AJ113" s="72">
        <f t="shared" si="25"/>
        <v>3</v>
      </c>
      <c r="AK113" s="72" t="str">
        <f t="shared" si="26"/>
        <v/>
      </c>
      <c r="AL113" s="72" t="e">
        <f t="shared" ca="1" si="27"/>
        <v>#NAME?</v>
      </c>
      <c r="AM113" s="72">
        <f t="shared" si="28"/>
        <v>33</v>
      </c>
      <c r="AN113" s="34" t="e">
        <f t="shared" ca="1" si="29"/>
        <v>#NAME?</v>
      </c>
      <c r="AO113" s="34" t="str">
        <f t="shared" si="30"/>
        <v/>
      </c>
      <c r="AP113" s="34" t="str">
        <f t="shared" si="31"/>
        <v/>
      </c>
    </row>
    <row r="114" spans="1:42" ht="17.25" customHeight="1" x14ac:dyDescent="0.25">
      <c r="A114" s="72"/>
      <c r="B114" s="46" t="s">
        <v>137</v>
      </c>
      <c r="C114" s="98"/>
      <c r="D114" s="97"/>
      <c r="E114" s="97"/>
      <c r="F114" s="98"/>
      <c r="G114" s="56"/>
      <c r="H114" s="94"/>
      <c r="I114" s="47"/>
      <c r="J114" s="56"/>
      <c r="K114" s="56"/>
      <c r="L114" s="99"/>
      <c r="M114" s="44"/>
      <c r="N114" s="56"/>
      <c r="O114" s="56"/>
      <c r="P114" s="56"/>
      <c r="Q114" s="56"/>
      <c r="R114" s="56"/>
      <c r="S114" s="56"/>
      <c r="T114" s="56"/>
      <c r="U114" s="44"/>
      <c r="V114" s="111"/>
      <c r="W114" s="44"/>
      <c r="X114" s="56"/>
      <c r="Y114" s="94"/>
      <c r="Z114" s="56"/>
      <c r="AA114" s="56"/>
      <c r="AB114" s="56"/>
      <c r="AC114" s="56"/>
      <c r="AD114" s="44"/>
      <c r="AE114" s="56"/>
      <c r="AF114" s="82" t="str">
        <f t="shared" si="22"/>
        <v/>
      </c>
      <c r="AG114" s="91"/>
      <c r="AH114" s="92" t="str">
        <f t="shared" si="23"/>
        <v/>
      </c>
      <c r="AI114" s="92" t="str">
        <f t="shared" si="24"/>
        <v/>
      </c>
      <c r="AJ114" s="72" t="str">
        <f t="shared" si="25"/>
        <v/>
      </c>
      <c r="AK114" s="72" t="str">
        <f t="shared" si="26"/>
        <v/>
      </c>
      <c r="AL114" s="72" t="str">
        <f t="shared" si="27"/>
        <v/>
      </c>
      <c r="AM114" s="72" t="str">
        <f t="shared" si="28"/>
        <v/>
      </c>
      <c r="AN114" s="34" t="str">
        <f t="shared" si="29"/>
        <v/>
      </c>
      <c r="AO114" s="34" t="str">
        <f t="shared" si="30"/>
        <v/>
      </c>
      <c r="AP114" s="34" t="str">
        <f t="shared" si="31"/>
        <v/>
      </c>
    </row>
    <row r="115" spans="1:42" ht="50.25" customHeight="1" x14ac:dyDescent="0.25">
      <c r="A115" s="72">
        <v>86</v>
      </c>
      <c r="B115" s="126" t="s">
        <v>441</v>
      </c>
      <c r="C115" s="92">
        <f>'2022'!B111</f>
        <v>6.8</v>
      </c>
      <c r="D115" s="581">
        <f>'2022'!BV111</f>
        <v>210</v>
      </c>
      <c r="E115" s="93">
        <f>'2022'!BW111</f>
        <v>3</v>
      </c>
      <c r="F115" s="92">
        <f>'2022'!BZ111</f>
        <v>0.44117647058823528</v>
      </c>
      <c r="G115" s="583">
        <f>'2021'!CG83</f>
        <v>10</v>
      </c>
      <c r="H115" s="585">
        <f>IF(G115&gt;0,G115/D115*100,0)</f>
        <v>4.7619047619047619</v>
      </c>
      <c r="I115" s="127"/>
      <c r="J115" s="583">
        <f>'2021'!CM83</f>
        <v>0</v>
      </c>
      <c r="K115" s="583">
        <f>'2021'!CJ83</f>
        <v>1</v>
      </c>
      <c r="L115" s="127"/>
      <c r="M115" s="583">
        <f t="shared" si="37"/>
        <v>7</v>
      </c>
      <c r="N115" s="583">
        <f>'2021'!CO83</f>
        <v>2</v>
      </c>
      <c r="O115" s="583">
        <f>'Добыча 2021'!I93</f>
        <v>1</v>
      </c>
      <c r="P115" s="44"/>
      <c r="Q115" s="44"/>
      <c r="R115" s="44"/>
      <c r="S115" s="583">
        <f>'Добыча 2021'!K93</f>
        <v>1</v>
      </c>
      <c r="T115" s="583">
        <f>'Добыча 2021'!J93</f>
        <v>0</v>
      </c>
      <c r="U115" s="583">
        <f>IF(G115=0,0,O115/G115*100)</f>
        <v>10</v>
      </c>
      <c r="V115" s="94">
        <f>'2022'!CE111</f>
        <v>8.9999999999999691E-2</v>
      </c>
      <c r="W115" s="44">
        <f>IF(V115&gt;1,V115/E115*100,0)</f>
        <v>0</v>
      </c>
      <c r="X115" s="44">
        <f>'2022'!CG111</f>
        <v>0</v>
      </c>
      <c r="Y115" s="94">
        <f>IF(X115&gt;0,X115/E115*100,0)</f>
        <v>0</v>
      </c>
      <c r="Z115" s="44"/>
      <c r="AA115" s="44">
        <f>'2022'!CM111</f>
        <v>0</v>
      </c>
      <c r="AB115" s="44">
        <f>'2022'!CJ111</f>
        <v>0</v>
      </c>
      <c r="AC115" s="44"/>
      <c r="AD115" s="44">
        <f t="shared" si="40"/>
        <v>0</v>
      </c>
      <c r="AE115" s="95">
        <f>'2022'!CO111</f>
        <v>0</v>
      </c>
      <c r="AF115" s="82" t="str">
        <f t="shared" si="22"/>
        <v/>
      </c>
      <c r="AG115" s="91"/>
      <c r="AH115" s="92">
        <f t="shared" si="23"/>
        <v>0.44117647058823528</v>
      </c>
      <c r="AI115" s="92" t="e">
        <f t="shared" ca="1" si="24"/>
        <v>#NAME?</v>
      </c>
      <c r="AJ115" s="72">
        <f t="shared" si="25"/>
        <v>3</v>
      </c>
      <c r="AK115" s="72" t="str">
        <f t="shared" si="26"/>
        <v/>
      </c>
      <c r="AL115" s="72">
        <f t="shared" si="27"/>
        <v>0</v>
      </c>
      <c r="AM115" s="72">
        <f t="shared" si="28"/>
        <v>0</v>
      </c>
      <c r="AN115" s="34" t="str">
        <f t="shared" si="29"/>
        <v/>
      </c>
      <c r="AO115" s="34" t="str">
        <f t="shared" si="30"/>
        <v/>
      </c>
      <c r="AP115" s="34" t="str">
        <f t="shared" si="31"/>
        <v/>
      </c>
    </row>
    <row r="116" spans="1:42" ht="47.25" x14ac:dyDescent="0.25">
      <c r="A116" s="34">
        <v>87</v>
      </c>
      <c r="B116" s="118" t="s">
        <v>442</v>
      </c>
      <c r="C116" s="92">
        <f>'2022'!B112</f>
        <v>166.57499999999999</v>
      </c>
      <c r="D116" s="582"/>
      <c r="E116" s="93">
        <f>'2022'!BW112</f>
        <v>226</v>
      </c>
      <c r="F116" s="92">
        <f>'2022'!BZ112</f>
        <v>1.3567462104157288</v>
      </c>
      <c r="G116" s="584"/>
      <c r="H116" s="586"/>
      <c r="I116" s="44"/>
      <c r="J116" s="584"/>
      <c r="K116" s="584"/>
      <c r="L116" s="44"/>
      <c r="M116" s="584"/>
      <c r="N116" s="584"/>
      <c r="O116" s="584"/>
      <c r="P116" s="44"/>
      <c r="Q116" s="44"/>
      <c r="R116" s="44"/>
      <c r="S116" s="584"/>
      <c r="T116" s="584"/>
      <c r="U116" s="584"/>
      <c r="V116" s="94">
        <f>'2022'!CE112</f>
        <v>11.3</v>
      </c>
      <c r="W116" s="44">
        <f t="shared" si="20"/>
        <v>5</v>
      </c>
      <c r="X116" s="44">
        <f>'2022'!CG112</f>
        <v>11</v>
      </c>
      <c r="Y116" s="94">
        <f t="shared" si="21"/>
        <v>4.8672566371681416</v>
      </c>
      <c r="Z116" s="44"/>
      <c r="AA116" s="44">
        <f>'2022'!CM112</f>
        <v>0</v>
      </c>
      <c r="AB116" s="44">
        <f>'2022'!CJ112</f>
        <v>1</v>
      </c>
      <c r="AC116" s="44"/>
      <c r="AD116" s="44">
        <f t="shared" si="40"/>
        <v>7</v>
      </c>
      <c r="AE116" s="95">
        <f>'2022'!CO112</f>
        <v>3</v>
      </c>
      <c r="AF116" s="82" t="str">
        <f t="shared" si="22"/>
        <v/>
      </c>
      <c r="AG116" s="91"/>
      <c r="AH116" s="92">
        <f t="shared" si="23"/>
        <v>1.3567462104157288</v>
      </c>
      <c r="AI116" s="92" t="e">
        <f t="shared" ca="1" si="24"/>
        <v>#NAME?</v>
      </c>
      <c r="AJ116" s="72">
        <f t="shared" si="25"/>
        <v>5</v>
      </c>
      <c r="AK116" s="72" t="str">
        <f t="shared" si="26"/>
        <v/>
      </c>
      <c r="AL116" s="72" t="e">
        <f t="shared" ca="1" si="27"/>
        <v>#NAME?</v>
      </c>
      <c r="AM116" s="72">
        <f t="shared" si="28"/>
        <v>11</v>
      </c>
      <c r="AN116" s="34" t="e">
        <f t="shared" ca="1" si="29"/>
        <v>#NAME?</v>
      </c>
      <c r="AO116" s="34" t="str">
        <f t="shared" si="30"/>
        <v/>
      </c>
      <c r="AP116" s="34" t="str">
        <f t="shared" si="31"/>
        <v/>
      </c>
    </row>
    <row r="117" spans="1:42" ht="53.25" customHeight="1" x14ac:dyDescent="0.25">
      <c r="A117" s="72">
        <v>88</v>
      </c>
      <c r="B117" s="112" t="s">
        <v>315</v>
      </c>
      <c r="C117" s="92">
        <f>'2022'!B113</f>
        <v>1572.825</v>
      </c>
      <c r="D117" s="93">
        <f>'2022'!BV113</f>
        <v>1676</v>
      </c>
      <c r="E117" s="93">
        <f>'2022'!BW113</f>
        <v>1664</v>
      </c>
      <c r="F117" s="92">
        <f>'2022'!BZ113</f>
        <v>1.0579689412363105</v>
      </c>
      <c r="G117" s="44">
        <f>'2021'!CG84</f>
        <v>83</v>
      </c>
      <c r="H117" s="94">
        <f t="shared" ref="H117:H180" si="41">IF(G117&gt;0,G117/D117*100,0)</f>
        <v>4.9522673031026256</v>
      </c>
      <c r="I117" s="47"/>
      <c r="J117" s="44">
        <f>'2021'!CM84</f>
        <v>0</v>
      </c>
      <c r="K117" s="44">
        <f>'2021'!CJ84</f>
        <v>0</v>
      </c>
      <c r="L117" s="99"/>
      <c r="M117" s="44">
        <f t="shared" si="37"/>
        <v>83</v>
      </c>
      <c r="N117" s="44">
        <f>'2021'!CO84</f>
        <v>0</v>
      </c>
      <c r="O117" s="44">
        <f>'Добыча 2021'!I94</f>
        <v>21</v>
      </c>
      <c r="P117" s="44"/>
      <c r="Q117" s="44"/>
      <c r="R117" s="44"/>
      <c r="S117" s="44">
        <f>'Добыча 2021'!K94</f>
        <v>20</v>
      </c>
      <c r="T117" s="44">
        <f>'Добыча 2021'!J94</f>
        <v>1</v>
      </c>
      <c r="U117" s="44">
        <f t="shared" si="32"/>
        <v>25.301204819277107</v>
      </c>
      <c r="V117" s="94">
        <f>'2022'!CE113</f>
        <v>83.2</v>
      </c>
      <c r="W117" s="44">
        <f t="shared" si="20"/>
        <v>5</v>
      </c>
      <c r="X117" s="44">
        <f>'2022'!CG113</f>
        <v>83</v>
      </c>
      <c r="Y117" s="94">
        <f t="shared" si="21"/>
        <v>4.9879807692307692</v>
      </c>
      <c r="Z117" s="44"/>
      <c r="AA117" s="44">
        <f>'2022'!CM113</f>
        <v>0</v>
      </c>
      <c r="AB117" s="44">
        <f>'2022'!CJ113</f>
        <v>0</v>
      </c>
      <c r="AC117" s="44"/>
      <c r="AD117" s="44"/>
      <c r="AE117" s="95">
        <f>'2022'!CO113</f>
        <v>0</v>
      </c>
      <c r="AF117" s="82" t="str">
        <f t="shared" si="22"/>
        <v/>
      </c>
      <c r="AG117" s="91"/>
      <c r="AH117" s="92">
        <f t="shared" si="23"/>
        <v>1.0579689412363105</v>
      </c>
      <c r="AI117" s="92" t="e">
        <f t="shared" ca="1" si="24"/>
        <v>#NAME?</v>
      </c>
      <c r="AJ117" s="72">
        <f t="shared" si="25"/>
        <v>5</v>
      </c>
      <c r="AK117" s="72" t="str">
        <f t="shared" si="26"/>
        <v/>
      </c>
      <c r="AL117" s="72" t="e">
        <f t="shared" ca="1" si="27"/>
        <v>#NAME?</v>
      </c>
      <c r="AM117" s="72">
        <f t="shared" si="28"/>
        <v>83</v>
      </c>
      <c r="AN117" s="34" t="e">
        <f t="shared" ca="1" si="29"/>
        <v>#NAME?</v>
      </c>
      <c r="AO117" s="34" t="str">
        <f t="shared" si="30"/>
        <v>Сумма не совпадает или не ОДОУ</v>
      </c>
      <c r="AP117" s="34" t="str">
        <f t="shared" si="31"/>
        <v/>
      </c>
    </row>
    <row r="118" spans="1:42" ht="18.75" x14ac:dyDescent="0.25">
      <c r="A118" s="34"/>
      <c r="B118" s="46" t="s">
        <v>141</v>
      </c>
      <c r="C118" s="98"/>
      <c r="D118" s="97"/>
      <c r="E118" s="97"/>
      <c r="F118" s="98"/>
      <c r="G118" s="44"/>
      <c r="H118" s="94"/>
      <c r="I118" s="44"/>
      <c r="J118" s="44"/>
      <c r="K118" s="44"/>
      <c r="L118" s="44"/>
      <c r="M118" s="44"/>
      <c r="N118" s="44"/>
      <c r="O118" s="56"/>
      <c r="P118" s="56"/>
      <c r="Q118" s="56"/>
      <c r="R118" s="56"/>
      <c r="S118" s="56"/>
      <c r="T118" s="56"/>
      <c r="U118" s="44"/>
      <c r="V118" s="111"/>
      <c r="W118" s="44"/>
      <c r="X118" s="56"/>
      <c r="Y118" s="94"/>
      <c r="Z118" s="56"/>
      <c r="AA118" s="56"/>
      <c r="AB118" s="56"/>
      <c r="AC118" s="56"/>
      <c r="AD118" s="44"/>
      <c r="AE118" s="56"/>
      <c r="AF118" s="82" t="str">
        <f t="shared" si="22"/>
        <v/>
      </c>
      <c r="AG118" s="91"/>
      <c r="AH118" s="92" t="str">
        <f t="shared" si="23"/>
        <v/>
      </c>
      <c r="AI118" s="92" t="str">
        <f t="shared" si="24"/>
        <v/>
      </c>
      <c r="AJ118" s="72" t="str">
        <f t="shared" si="25"/>
        <v/>
      </c>
      <c r="AK118" s="72" t="str">
        <f t="shared" si="26"/>
        <v/>
      </c>
      <c r="AL118" s="72" t="str">
        <f t="shared" si="27"/>
        <v/>
      </c>
      <c r="AM118" s="72" t="str">
        <f t="shared" si="28"/>
        <v/>
      </c>
      <c r="AN118" s="34" t="str">
        <f t="shared" si="29"/>
        <v/>
      </c>
      <c r="AO118" s="34" t="str">
        <f t="shared" si="30"/>
        <v/>
      </c>
      <c r="AP118" s="34" t="str">
        <f t="shared" si="31"/>
        <v/>
      </c>
    </row>
    <row r="119" spans="1:42" ht="50.25" customHeight="1" x14ac:dyDescent="0.25">
      <c r="A119" s="34">
        <v>89</v>
      </c>
      <c r="B119" s="112" t="s">
        <v>142</v>
      </c>
      <c r="C119" s="92">
        <f>'2022'!B115</f>
        <v>867</v>
      </c>
      <c r="D119" s="93">
        <f>'2022'!BV115</f>
        <v>1304</v>
      </c>
      <c r="E119" s="93">
        <f>'2022'!BW115</f>
        <v>1300</v>
      </c>
      <c r="F119" s="92">
        <f>'2022'!BZ115</f>
        <v>1.4994232987312572</v>
      </c>
      <c r="G119" s="44">
        <f>'2021'!CG86</f>
        <v>39</v>
      </c>
      <c r="H119" s="94">
        <f t="shared" si="41"/>
        <v>2.9907975460122702</v>
      </c>
      <c r="I119" s="44"/>
      <c r="J119" s="44">
        <f>'2021'!CM86</f>
        <v>0</v>
      </c>
      <c r="K119" s="44">
        <f>'2021'!CJ86</f>
        <v>0</v>
      </c>
      <c r="L119" s="44"/>
      <c r="M119" s="44">
        <f t="shared" si="37"/>
        <v>39</v>
      </c>
      <c r="N119" s="44">
        <f>'2021'!CO86</f>
        <v>0</v>
      </c>
      <c r="O119" s="44">
        <f>'Добыча 2021'!I96</f>
        <v>28</v>
      </c>
      <c r="P119" s="44"/>
      <c r="Q119" s="44"/>
      <c r="R119" s="44"/>
      <c r="S119" s="44">
        <f>'Добыча 2021'!K96</f>
        <v>18</v>
      </c>
      <c r="T119" s="44">
        <f>'Добыча 2021'!J96</f>
        <v>10</v>
      </c>
      <c r="U119" s="44">
        <f t="shared" si="32"/>
        <v>71.794871794871796</v>
      </c>
      <c r="V119" s="94">
        <f>'2022'!CE115</f>
        <v>65</v>
      </c>
      <c r="W119" s="44">
        <f t="shared" si="20"/>
        <v>5</v>
      </c>
      <c r="X119" s="44">
        <f>'2022'!CG115</f>
        <v>65</v>
      </c>
      <c r="Y119" s="94">
        <f t="shared" si="21"/>
        <v>5</v>
      </c>
      <c r="Z119" s="44"/>
      <c r="AA119" s="44">
        <f>'2022'!CM115</f>
        <v>0</v>
      </c>
      <c r="AB119" s="44">
        <f>'2022'!CJ115</f>
        <v>0</v>
      </c>
      <c r="AC119" s="44"/>
      <c r="AD119" s="44"/>
      <c r="AE119" s="95">
        <f>'2022'!CO115</f>
        <v>0</v>
      </c>
      <c r="AF119" s="82" t="str">
        <f t="shared" si="22"/>
        <v/>
      </c>
      <c r="AG119" s="91"/>
      <c r="AH119" s="92">
        <f t="shared" si="23"/>
        <v>1.4994232987312572</v>
      </c>
      <c r="AI119" s="92" t="e">
        <f t="shared" ca="1" si="24"/>
        <v>#NAME?</v>
      </c>
      <c r="AJ119" s="72">
        <f t="shared" si="25"/>
        <v>5</v>
      </c>
      <c r="AK119" s="72" t="str">
        <f t="shared" si="26"/>
        <v/>
      </c>
      <c r="AL119" s="72" t="e">
        <f t="shared" ca="1" si="27"/>
        <v>#NAME?</v>
      </c>
      <c r="AM119" s="72">
        <f t="shared" si="28"/>
        <v>65</v>
      </c>
      <c r="AN119" s="34" t="e">
        <f t="shared" ca="1" si="29"/>
        <v>#NAME?</v>
      </c>
      <c r="AO119" s="34" t="str">
        <f t="shared" si="30"/>
        <v>Сумма не совпадает или не ОДОУ</v>
      </c>
      <c r="AP119" s="34" t="str">
        <f t="shared" si="31"/>
        <v/>
      </c>
    </row>
    <row r="120" spans="1:42" ht="32.25" customHeight="1" x14ac:dyDescent="0.25">
      <c r="A120" s="34">
        <v>90</v>
      </c>
      <c r="B120" s="112" t="s">
        <v>316</v>
      </c>
      <c r="C120" s="92">
        <f>'2022'!B116</f>
        <v>385.19600000000003</v>
      </c>
      <c r="D120" s="93">
        <f>'2022'!BV116</f>
        <v>598</v>
      </c>
      <c r="E120" s="93">
        <f>'2022'!BW116</f>
        <v>627</v>
      </c>
      <c r="F120" s="92">
        <f>'2022'!BZ116</f>
        <v>1.627742759530213</v>
      </c>
      <c r="G120" s="44">
        <f>'2021'!CG87</f>
        <v>29</v>
      </c>
      <c r="H120" s="94">
        <f t="shared" si="41"/>
        <v>4.8494983277591972</v>
      </c>
      <c r="I120" s="44"/>
      <c r="J120" s="44">
        <f>'2021'!CM87</f>
        <v>0</v>
      </c>
      <c r="K120" s="44">
        <f>'2021'!CJ87</f>
        <v>0</v>
      </c>
      <c r="L120" s="44"/>
      <c r="M120" s="44">
        <f t="shared" si="37"/>
        <v>29</v>
      </c>
      <c r="N120" s="44">
        <f>'2021'!CO87</f>
        <v>0</v>
      </c>
      <c r="O120" s="44">
        <f>'Добыча 2021'!I97</f>
        <v>27</v>
      </c>
      <c r="P120" s="44"/>
      <c r="Q120" s="44"/>
      <c r="R120" s="44"/>
      <c r="S120" s="44">
        <f>'Добыча 2021'!K97</f>
        <v>15</v>
      </c>
      <c r="T120" s="44">
        <f>'Добыча 2021'!J97</f>
        <v>12</v>
      </c>
      <c r="U120" s="44">
        <f t="shared" si="32"/>
        <v>93.103448275862064</v>
      </c>
      <c r="V120" s="94">
        <f>'2022'!CE116</f>
        <v>31.35</v>
      </c>
      <c r="W120" s="44">
        <f t="shared" si="20"/>
        <v>5</v>
      </c>
      <c r="X120" s="44">
        <f>'2022'!CG116</f>
        <v>31</v>
      </c>
      <c r="Y120" s="94">
        <f t="shared" si="21"/>
        <v>4.944178628389154</v>
      </c>
      <c r="Z120" s="44"/>
      <c r="AA120" s="44">
        <f>'2022'!CM116</f>
        <v>0</v>
      </c>
      <c r="AB120" s="44">
        <f>'2022'!CJ116</f>
        <v>0</v>
      </c>
      <c r="AC120" s="44"/>
      <c r="AD120" s="44"/>
      <c r="AE120" s="95">
        <f>'2022'!CO116</f>
        <v>0</v>
      </c>
      <c r="AF120" s="82" t="str">
        <f t="shared" si="22"/>
        <v/>
      </c>
      <c r="AG120" s="91"/>
      <c r="AH120" s="92">
        <f t="shared" si="23"/>
        <v>1.627742759530213</v>
      </c>
      <c r="AI120" s="92" t="e">
        <f t="shared" ca="1" si="24"/>
        <v>#NAME?</v>
      </c>
      <c r="AJ120" s="72">
        <f t="shared" si="25"/>
        <v>5</v>
      </c>
      <c r="AK120" s="72" t="str">
        <f t="shared" si="26"/>
        <v/>
      </c>
      <c r="AL120" s="72" t="e">
        <f t="shared" ca="1" si="27"/>
        <v>#NAME?</v>
      </c>
      <c r="AM120" s="72">
        <f t="shared" si="28"/>
        <v>31</v>
      </c>
      <c r="AN120" s="34" t="e">
        <f t="shared" ca="1" si="29"/>
        <v>#NAME?</v>
      </c>
      <c r="AO120" s="34" t="str">
        <f t="shared" si="30"/>
        <v>Сумма не совпадает или не ОДОУ</v>
      </c>
      <c r="AP120" s="34" t="str">
        <f t="shared" si="31"/>
        <v/>
      </c>
    </row>
    <row r="121" spans="1:42" ht="32.25" customHeight="1" x14ac:dyDescent="0.25">
      <c r="A121" s="34">
        <v>91</v>
      </c>
      <c r="B121" s="112" t="s">
        <v>317</v>
      </c>
      <c r="C121" s="92">
        <f>'2022'!B117</f>
        <v>163.09700000000001</v>
      </c>
      <c r="D121" s="93">
        <f>'2022'!BV117</f>
        <v>319</v>
      </c>
      <c r="E121" s="93">
        <f>'2022'!BW117</f>
        <v>504</v>
      </c>
      <c r="F121" s="92">
        <f>'2022'!BZ117</f>
        <v>3.0901855950753232</v>
      </c>
      <c r="G121" s="44">
        <f>'2021'!CG88</f>
        <v>15</v>
      </c>
      <c r="H121" s="94">
        <f t="shared" si="41"/>
        <v>4.7021943573667713</v>
      </c>
      <c r="I121" s="44"/>
      <c r="J121" s="44">
        <f>'2021'!CM88</f>
        <v>0</v>
      </c>
      <c r="K121" s="44">
        <f>'2021'!CJ88</f>
        <v>0</v>
      </c>
      <c r="L121" s="44"/>
      <c r="M121" s="44">
        <f t="shared" si="37"/>
        <v>15</v>
      </c>
      <c r="N121" s="44">
        <f>'2021'!CO88</f>
        <v>0</v>
      </c>
      <c r="O121" s="44">
        <f>'Добыча 2021'!I98</f>
        <v>1</v>
      </c>
      <c r="P121" s="44"/>
      <c r="Q121" s="44"/>
      <c r="R121" s="44"/>
      <c r="S121" s="44">
        <f>'Добыча 2021'!K98</f>
        <v>0</v>
      </c>
      <c r="T121" s="44">
        <f>'Добыча 2021'!J98</f>
        <v>1</v>
      </c>
      <c r="U121" s="44">
        <f t="shared" si="32"/>
        <v>6.666666666666667</v>
      </c>
      <c r="V121" s="94">
        <f>'2022'!CE117</f>
        <v>35.28</v>
      </c>
      <c r="W121" s="44">
        <f t="shared" si="20"/>
        <v>7.0000000000000009</v>
      </c>
      <c r="X121" s="44">
        <f>'2022'!CG117</f>
        <v>35</v>
      </c>
      <c r="Y121" s="94">
        <f t="shared" si="21"/>
        <v>6.9444444444444446</v>
      </c>
      <c r="Z121" s="44"/>
      <c r="AA121" s="44">
        <f>'2022'!CM117</f>
        <v>0</v>
      </c>
      <c r="AB121" s="44">
        <f>'2022'!CJ117</f>
        <v>0</v>
      </c>
      <c r="AC121" s="44"/>
      <c r="AD121" s="44"/>
      <c r="AE121" s="95">
        <f>'2022'!CO117</f>
        <v>0</v>
      </c>
      <c r="AF121" s="82" t="str">
        <f t="shared" si="22"/>
        <v/>
      </c>
      <c r="AG121" s="91"/>
      <c r="AH121" s="92">
        <f t="shared" si="23"/>
        <v>3.0901855950753232</v>
      </c>
      <c r="AI121" s="92" t="e">
        <f t="shared" ca="1" si="24"/>
        <v>#NAME?</v>
      </c>
      <c r="AJ121" s="72">
        <f t="shared" si="25"/>
        <v>7</v>
      </c>
      <c r="AK121" s="72" t="str">
        <f t="shared" si="26"/>
        <v/>
      </c>
      <c r="AL121" s="72" t="e">
        <f t="shared" ca="1" si="27"/>
        <v>#NAME?</v>
      </c>
      <c r="AM121" s="72">
        <f t="shared" si="28"/>
        <v>35</v>
      </c>
      <c r="AN121" s="34" t="e">
        <f t="shared" ca="1" si="29"/>
        <v>#NAME?</v>
      </c>
      <c r="AO121" s="34" t="str">
        <f t="shared" si="30"/>
        <v>Сумма не совпадает или не ОДОУ</v>
      </c>
      <c r="AP121" s="34" t="str">
        <f t="shared" si="31"/>
        <v/>
      </c>
    </row>
    <row r="122" spans="1:42" ht="32.25" customHeight="1" x14ac:dyDescent="0.25">
      <c r="A122" s="34">
        <v>92</v>
      </c>
      <c r="B122" s="112" t="s">
        <v>318</v>
      </c>
      <c r="C122" s="92">
        <f>'2022'!B118</f>
        <v>49.08</v>
      </c>
      <c r="D122" s="93">
        <f>'2022'!BV118</f>
        <v>43</v>
      </c>
      <c r="E122" s="93">
        <f>'2022'!BW118</f>
        <v>45</v>
      </c>
      <c r="F122" s="92">
        <f>'2022'!BZ118</f>
        <v>0.91687041564792182</v>
      </c>
      <c r="G122" s="44">
        <f>'2021'!CG89</f>
        <v>1</v>
      </c>
      <c r="H122" s="94">
        <f t="shared" si="41"/>
        <v>2.3255813953488373</v>
      </c>
      <c r="I122" s="44"/>
      <c r="J122" s="44">
        <f>'2021'!CM89</f>
        <v>0</v>
      </c>
      <c r="K122" s="44">
        <f>'2021'!CJ89</f>
        <v>0</v>
      </c>
      <c r="L122" s="44"/>
      <c r="M122" s="44">
        <f t="shared" si="37"/>
        <v>0</v>
      </c>
      <c r="N122" s="44">
        <f>'2021'!CO89</f>
        <v>1</v>
      </c>
      <c r="O122" s="44">
        <f>'Добыча 2021'!I99</f>
        <v>1</v>
      </c>
      <c r="P122" s="44"/>
      <c r="Q122" s="44"/>
      <c r="R122" s="44"/>
      <c r="S122" s="44">
        <f>'Добыча 2021'!K99</f>
        <v>0</v>
      </c>
      <c r="T122" s="44">
        <f>'Добыча 2021'!J99</f>
        <v>1</v>
      </c>
      <c r="U122" s="44">
        <f t="shared" si="32"/>
        <v>100</v>
      </c>
      <c r="V122" s="94">
        <f>'2022'!CE118</f>
        <v>1.3499999999999954</v>
      </c>
      <c r="W122" s="44">
        <f t="shared" si="20"/>
        <v>2.9999999999999898</v>
      </c>
      <c r="X122" s="44">
        <f>'2022'!CG118</f>
        <v>1</v>
      </c>
      <c r="Y122" s="94">
        <f t="shared" si="21"/>
        <v>2.2222222222222223</v>
      </c>
      <c r="Z122" s="44"/>
      <c r="AA122" s="44">
        <f>'2022'!CM118</f>
        <v>0</v>
      </c>
      <c r="AB122" s="44">
        <f>'2022'!CJ118</f>
        <v>0</v>
      </c>
      <c r="AC122" s="44"/>
      <c r="AD122" s="44">
        <f t="shared" si="40"/>
        <v>0</v>
      </c>
      <c r="AE122" s="95">
        <f>'2022'!CO118</f>
        <v>1</v>
      </c>
      <c r="AF122" s="82" t="str">
        <f t="shared" si="22"/>
        <v/>
      </c>
      <c r="AG122" s="91"/>
      <c r="AH122" s="92">
        <f t="shared" si="23"/>
        <v>0.91687041564792182</v>
      </c>
      <c r="AI122" s="92" t="e">
        <f t="shared" ca="1" si="24"/>
        <v>#NAME?</v>
      </c>
      <c r="AJ122" s="72">
        <f t="shared" si="25"/>
        <v>3</v>
      </c>
      <c r="AK122" s="72" t="str">
        <f t="shared" si="26"/>
        <v/>
      </c>
      <c r="AL122" s="72" t="e">
        <f t="shared" ca="1" si="27"/>
        <v>#NAME?</v>
      </c>
      <c r="AM122" s="72">
        <f t="shared" si="28"/>
        <v>1</v>
      </c>
      <c r="AN122" s="34" t="e">
        <f t="shared" ca="1" si="29"/>
        <v>#NAME?</v>
      </c>
      <c r="AO122" s="34" t="str">
        <f t="shared" si="30"/>
        <v/>
      </c>
      <c r="AP122" s="34" t="str">
        <f t="shared" si="31"/>
        <v/>
      </c>
    </row>
    <row r="123" spans="1:42" ht="47.25" x14ac:dyDescent="0.25">
      <c r="A123" s="34">
        <v>93</v>
      </c>
      <c r="B123" s="112" t="s">
        <v>319</v>
      </c>
      <c r="C123" s="92">
        <f>'2022'!B119</f>
        <v>151.1</v>
      </c>
      <c r="D123" s="93">
        <f>'2022'!BV119</f>
        <v>113</v>
      </c>
      <c r="E123" s="93">
        <f>'2022'!BW119</f>
        <v>121</v>
      </c>
      <c r="F123" s="92">
        <f>'2022'!BZ119</f>
        <v>0.80079417604235603</v>
      </c>
      <c r="G123" s="44">
        <f>'2021'!CG90</f>
        <v>3</v>
      </c>
      <c r="H123" s="94">
        <f t="shared" si="41"/>
        <v>2.6548672566371683</v>
      </c>
      <c r="I123" s="44"/>
      <c r="J123" s="44">
        <f>'2021'!CM90</f>
        <v>0</v>
      </c>
      <c r="K123" s="44">
        <f>'2021'!CJ90</f>
        <v>0</v>
      </c>
      <c r="L123" s="44"/>
      <c r="M123" s="44">
        <f t="shared" si="37"/>
        <v>2</v>
      </c>
      <c r="N123" s="44">
        <f>'2021'!CO90</f>
        <v>1</v>
      </c>
      <c r="O123" s="44">
        <f>'Добыча 2021'!I100</f>
        <v>3</v>
      </c>
      <c r="P123" s="44"/>
      <c r="Q123" s="44"/>
      <c r="R123" s="44"/>
      <c r="S123" s="44">
        <f>'Добыча 2021'!K100</f>
        <v>2</v>
      </c>
      <c r="T123" s="44">
        <f>'Добыча 2021'!J100</f>
        <v>1</v>
      </c>
      <c r="U123" s="44">
        <f t="shared" si="32"/>
        <v>100</v>
      </c>
      <c r="V123" s="94">
        <f>'2022'!CE119</f>
        <v>3.6299999999999879</v>
      </c>
      <c r="W123" s="44">
        <f t="shared" si="20"/>
        <v>2.9999999999999902</v>
      </c>
      <c r="X123" s="44">
        <f>'2022'!CG119</f>
        <v>3</v>
      </c>
      <c r="Y123" s="94">
        <f t="shared" si="21"/>
        <v>2.4793388429752068</v>
      </c>
      <c r="Z123" s="44"/>
      <c r="AA123" s="44">
        <f>'2022'!CM119</f>
        <v>0</v>
      </c>
      <c r="AB123" s="44">
        <f>'2022'!CJ119</f>
        <v>0</v>
      </c>
      <c r="AC123" s="44"/>
      <c r="AD123" s="44">
        <f t="shared" si="40"/>
        <v>2</v>
      </c>
      <c r="AE123" s="95">
        <f>'2022'!CO119</f>
        <v>1</v>
      </c>
      <c r="AF123" s="82" t="str">
        <f t="shared" si="22"/>
        <v/>
      </c>
      <c r="AG123" s="91"/>
      <c r="AH123" s="92">
        <f t="shared" si="23"/>
        <v>0.80079417604235603</v>
      </c>
      <c r="AI123" s="92" t="e">
        <f t="shared" ca="1" si="24"/>
        <v>#NAME?</v>
      </c>
      <c r="AJ123" s="72">
        <f t="shared" si="25"/>
        <v>3</v>
      </c>
      <c r="AK123" s="72" t="str">
        <f t="shared" si="26"/>
        <v/>
      </c>
      <c r="AL123" s="72" t="e">
        <f t="shared" ca="1" si="27"/>
        <v>#NAME?</v>
      </c>
      <c r="AM123" s="72">
        <f t="shared" si="28"/>
        <v>3</v>
      </c>
      <c r="AN123" s="34" t="e">
        <f t="shared" ca="1" si="29"/>
        <v>#NAME?</v>
      </c>
      <c r="AO123" s="34" t="str">
        <f t="shared" si="30"/>
        <v/>
      </c>
      <c r="AP123" s="34" t="str">
        <f t="shared" si="31"/>
        <v/>
      </c>
    </row>
    <row r="124" spans="1:42" ht="29.25" customHeight="1" x14ac:dyDescent="0.25">
      <c r="A124" s="34">
        <v>94</v>
      </c>
      <c r="B124" s="112" t="s">
        <v>320</v>
      </c>
      <c r="C124" s="92">
        <f>'2022'!B120</f>
        <v>46.08</v>
      </c>
      <c r="D124" s="93">
        <f>'2022'!BV120</f>
        <v>22</v>
      </c>
      <c r="E124" s="93">
        <f>'2022'!BW120</f>
        <v>27</v>
      </c>
      <c r="F124" s="92">
        <f>'2022'!BZ120</f>
        <v>0.5859375</v>
      </c>
      <c r="G124" s="44">
        <f>'2021'!CG91</f>
        <v>0</v>
      </c>
      <c r="H124" s="94">
        <f t="shared" si="41"/>
        <v>0</v>
      </c>
      <c r="I124" s="44"/>
      <c r="J124" s="44">
        <f>'2021'!CM91</f>
        <v>0</v>
      </c>
      <c r="K124" s="44">
        <f>'2021'!CJ91</f>
        <v>0</v>
      </c>
      <c r="L124" s="44"/>
      <c r="M124" s="44">
        <f t="shared" si="37"/>
        <v>0</v>
      </c>
      <c r="N124" s="44">
        <f>'2021'!CO91</f>
        <v>0</v>
      </c>
      <c r="O124" s="44">
        <f>'Добыча 2021'!I101</f>
        <v>0</v>
      </c>
      <c r="P124" s="44"/>
      <c r="Q124" s="44"/>
      <c r="R124" s="44"/>
      <c r="S124" s="44">
        <f>'Добыча 2021'!K101</f>
        <v>0</v>
      </c>
      <c r="T124" s="44">
        <f>'Добыча 2021'!J101</f>
        <v>0</v>
      </c>
      <c r="U124" s="44">
        <f t="shared" si="32"/>
        <v>0</v>
      </c>
      <c r="V124" s="94">
        <f>'2022'!CE120</f>
        <v>0.80999999999999728</v>
      </c>
      <c r="W124" s="44">
        <f t="shared" si="20"/>
        <v>0</v>
      </c>
      <c r="X124" s="44">
        <f>'2022'!CG120</f>
        <v>0</v>
      </c>
      <c r="Y124" s="94">
        <f t="shared" si="21"/>
        <v>0</v>
      </c>
      <c r="Z124" s="44"/>
      <c r="AA124" s="44">
        <f>'2022'!CM120</f>
        <v>0</v>
      </c>
      <c r="AB124" s="44">
        <f>'2022'!CJ120</f>
        <v>0</v>
      </c>
      <c r="AC124" s="44"/>
      <c r="AD124" s="44">
        <f t="shared" si="40"/>
        <v>0</v>
      </c>
      <c r="AE124" s="95">
        <f>'2022'!CO120</f>
        <v>0</v>
      </c>
      <c r="AF124" s="82" t="str">
        <f t="shared" si="22"/>
        <v/>
      </c>
      <c r="AG124" s="91"/>
      <c r="AH124" s="92">
        <f t="shared" si="23"/>
        <v>0.5859375</v>
      </c>
      <c r="AI124" s="92" t="e">
        <f t="shared" ca="1" si="24"/>
        <v>#NAME?</v>
      </c>
      <c r="AJ124" s="72">
        <f t="shared" si="25"/>
        <v>3</v>
      </c>
      <c r="AK124" s="72" t="str">
        <f t="shared" si="26"/>
        <v/>
      </c>
      <c r="AL124" s="72">
        <f t="shared" si="27"/>
        <v>0</v>
      </c>
      <c r="AM124" s="72">
        <f t="shared" si="28"/>
        <v>0</v>
      </c>
      <c r="AN124" s="34" t="str">
        <f t="shared" si="29"/>
        <v/>
      </c>
      <c r="AO124" s="34" t="str">
        <f t="shared" si="30"/>
        <v/>
      </c>
      <c r="AP124" s="34" t="str">
        <f t="shared" si="31"/>
        <v/>
      </c>
    </row>
    <row r="125" spans="1:42" ht="47.25" x14ac:dyDescent="0.25">
      <c r="A125" s="34">
        <v>95</v>
      </c>
      <c r="B125" s="112" t="s">
        <v>321</v>
      </c>
      <c r="C125" s="92">
        <f>'2022'!B121</f>
        <v>2622.1</v>
      </c>
      <c r="D125" s="93">
        <f>'2022'!BV121</f>
        <v>3189</v>
      </c>
      <c r="E125" s="93">
        <f>'2022'!BW121</f>
        <v>3461</v>
      </c>
      <c r="F125" s="92">
        <f>'2022'!BZ121</f>
        <v>1.3199344037222074</v>
      </c>
      <c r="G125" s="44">
        <f>'2021'!CG92</f>
        <v>85</v>
      </c>
      <c r="H125" s="94">
        <f t="shared" si="41"/>
        <v>2.66541235497021</v>
      </c>
      <c r="I125" s="44">
        <f>'2021'!CG95</f>
        <v>30</v>
      </c>
      <c r="J125" s="44">
        <f>'2021'!CM92</f>
        <v>6</v>
      </c>
      <c r="K125" s="44">
        <f>'2021'!CJ92</f>
        <v>6</v>
      </c>
      <c r="L125" s="44"/>
      <c r="M125" s="44">
        <f t="shared" si="37"/>
        <v>50</v>
      </c>
      <c r="N125" s="44">
        <f>'2021'!CO92</f>
        <v>23</v>
      </c>
      <c r="O125" s="44">
        <f>'Добыча 2021'!I102</f>
        <v>19</v>
      </c>
      <c r="P125" s="44"/>
      <c r="Q125" s="44"/>
      <c r="R125" s="44"/>
      <c r="S125" s="44">
        <f>'Добыча 2021'!K102</f>
        <v>11</v>
      </c>
      <c r="T125" s="44">
        <f>'Добыча 2021'!J102</f>
        <v>8</v>
      </c>
      <c r="U125" s="44">
        <f t="shared" si="32"/>
        <v>22.352941176470591</v>
      </c>
      <c r="V125" s="94">
        <f>'2022'!CE121</f>
        <v>173.05</v>
      </c>
      <c r="W125" s="44">
        <f t="shared" si="20"/>
        <v>5</v>
      </c>
      <c r="X125" s="44">
        <v>143</v>
      </c>
      <c r="Y125" s="94">
        <f t="shared" si="21"/>
        <v>4.1317538283733022</v>
      </c>
      <c r="Z125" s="44">
        <f>'2022'!CG124</f>
        <v>40</v>
      </c>
      <c r="AA125" s="44">
        <f>'2022'!CM121</f>
        <v>7</v>
      </c>
      <c r="AB125" s="44">
        <f>'2022'!CJ121</f>
        <v>8</v>
      </c>
      <c r="AC125" s="44"/>
      <c r="AD125" s="44">
        <f>X125-AA125-AB125-AE125-Z125</f>
        <v>59</v>
      </c>
      <c r="AE125" s="115">
        <v>29</v>
      </c>
      <c r="AF125" s="82" t="str">
        <f t="shared" si="22"/>
        <v/>
      </c>
      <c r="AG125" s="91"/>
      <c r="AH125" s="92">
        <f t="shared" si="23"/>
        <v>1.3199344037222074</v>
      </c>
      <c r="AI125" s="92" t="e">
        <f t="shared" ca="1" si="24"/>
        <v>#NAME?</v>
      </c>
      <c r="AJ125" s="72">
        <f t="shared" si="25"/>
        <v>5</v>
      </c>
      <c r="AK125" s="72" t="str">
        <f t="shared" si="26"/>
        <v/>
      </c>
      <c r="AL125" s="72" t="e">
        <f t="shared" ca="1" si="27"/>
        <v>#NAME?</v>
      </c>
      <c r="AM125" s="72">
        <f t="shared" si="28"/>
        <v>143</v>
      </c>
      <c r="AN125" s="34" t="e">
        <f t="shared" ca="1" si="29"/>
        <v>#NAME?</v>
      </c>
      <c r="AO125" s="34" t="str">
        <f t="shared" si="30"/>
        <v/>
      </c>
      <c r="AP125" s="34" t="str">
        <f t="shared" si="31"/>
        <v/>
      </c>
    </row>
    <row r="126" spans="1:42" ht="30.75" customHeight="1" x14ac:dyDescent="0.25">
      <c r="A126" s="34">
        <v>96</v>
      </c>
      <c r="B126" s="112" t="s">
        <v>322</v>
      </c>
      <c r="C126" s="92">
        <f>'2022'!B122</f>
        <v>31.664999999999999</v>
      </c>
      <c r="D126" s="93">
        <f>'2022'!BV122</f>
        <v>10</v>
      </c>
      <c r="E126" s="93">
        <f>'2022'!BW122</f>
        <v>29</v>
      </c>
      <c r="F126" s="92">
        <f>'2022'!BZ122</f>
        <v>0.91583767566714036</v>
      </c>
      <c r="G126" s="44">
        <f>'2021'!CG93</f>
        <v>0</v>
      </c>
      <c r="H126" s="94">
        <f t="shared" si="41"/>
        <v>0</v>
      </c>
      <c r="I126" s="44"/>
      <c r="J126" s="44">
        <f>'2021'!CM93</f>
        <v>0</v>
      </c>
      <c r="K126" s="44">
        <f>'2021'!CJ93</f>
        <v>0</v>
      </c>
      <c r="L126" s="44"/>
      <c r="M126" s="44">
        <f t="shared" si="37"/>
        <v>0</v>
      </c>
      <c r="N126" s="44">
        <f>'2021'!CO93</f>
        <v>0</v>
      </c>
      <c r="O126" s="44">
        <f>'Добыча 2021'!I103</f>
        <v>0</v>
      </c>
      <c r="P126" s="44"/>
      <c r="Q126" s="44"/>
      <c r="R126" s="44"/>
      <c r="S126" s="44">
        <f>'Добыча 2021'!K103</f>
        <v>0</v>
      </c>
      <c r="T126" s="44">
        <f>'Добыча 2021'!J103</f>
        <v>0</v>
      </c>
      <c r="U126" s="44">
        <f t="shared" si="32"/>
        <v>0</v>
      </c>
      <c r="V126" s="94">
        <f>'2022'!CE122</f>
        <v>0.869999999999997</v>
      </c>
      <c r="W126" s="44">
        <f t="shared" si="20"/>
        <v>0</v>
      </c>
      <c r="X126" s="44">
        <f>'2022'!CG122</f>
        <v>0</v>
      </c>
      <c r="Y126" s="94">
        <f t="shared" si="21"/>
        <v>0</v>
      </c>
      <c r="Z126" s="44"/>
      <c r="AA126" s="44">
        <f>'2022'!CM122</f>
        <v>0</v>
      </c>
      <c r="AB126" s="44">
        <f>'2022'!CJ122</f>
        <v>0</v>
      </c>
      <c r="AC126" s="44"/>
      <c r="AD126" s="44">
        <f>X126-AA126-AB126-AE126</f>
        <v>0</v>
      </c>
      <c r="AE126" s="95">
        <f>'2022'!CO122</f>
        <v>0</v>
      </c>
      <c r="AF126" s="82" t="str">
        <f t="shared" si="22"/>
        <v/>
      </c>
      <c r="AG126" s="91"/>
      <c r="AH126" s="92">
        <f t="shared" si="23"/>
        <v>0.91583767566714036</v>
      </c>
      <c r="AI126" s="92" t="e">
        <f t="shared" ca="1" si="24"/>
        <v>#NAME?</v>
      </c>
      <c r="AJ126" s="72">
        <f t="shared" si="25"/>
        <v>3</v>
      </c>
      <c r="AK126" s="72" t="str">
        <f t="shared" si="26"/>
        <v/>
      </c>
      <c r="AL126" s="72">
        <f t="shared" si="27"/>
        <v>0</v>
      </c>
      <c r="AM126" s="72">
        <f t="shared" si="28"/>
        <v>0</v>
      </c>
      <c r="AN126" s="34" t="str">
        <f t="shared" si="29"/>
        <v/>
      </c>
      <c r="AO126" s="34" t="str">
        <f t="shared" si="30"/>
        <v/>
      </c>
      <c r="AP126" s="34" t="str">
        <f t="shared" si="31"/>
        <v/>
      </c>
    </row>
    <row r="127" spans="1:42" ht="126" x14ac:dyDescent="0.25">
      <c r="A127" s="34">
        <v>97</v>
      </c>
      <c r="B127" s="112" t="s">
        <v>145</v>
      </c>
      <c r="C127" s="92">
        <f>'2022'!B123</f>
        <v>42</v>
      </c>
      <c r="D127" s="93">
        <f>'2022'!BV123</f>
        <v>154</v>
      </c>
      <c r="E127" s="93">
        <f>'2022'!BW123</f>
        <v>189</v>
      </c>
      <c r="F127" s="92">
        <f>'2022'!BZ123</f>
        <v>4.5</v>
      </c>
      <c r="G127" s="44">
        <f>'2021'!CG94</f>
        <v>7</v>
      </c>
      <c r="H127" s="94">
        <f t="shared" si="41"/>
        <v>4.5454545454545459</v>
      </c>
      <c r="I127" s="47"/>
      <c r="J127" s="44">
        <f>'2021'!CM94</f>
        <v>0</v>
      </c>
      <c r="K127" s="44">
        <f>'2021'!CJ94</f>
        <v>0</v>
      </c>
      <c r="L127" s="99"/>
      <c r="M127" s="44">
        <f t="shared" si="37"/>
        <v>7</v>
      </c>
      <c r="N127" s="44">
        <f>'2021'!CO94</f>
        <v>0</v>
      </c>
      <c r="O127" s="44">
        <f>'Добыча 2021'!I104</f>
        <v>2</v>
      </c>
      <c r="P127" s="44"/>
      <c r="Q127" s="44"/>
      <c r="R127" s="44"/>
      <c r="S127" s="44">
        <f>'Добыча 2021'!K104</f>
        <v>1</v>
      </c>
      <c r="T127" s="44">
        <f>'Добыча 2021'!J104</f>
        <v>1</v>
      </c>
      <c r="U127" s="44">
        <f t="shared" si="32"/>
        <v>28.571428571428569</v>
      </c>
      <c r="V127" s="94">
        <f>'2022'!CE123</f>
        <v>15.120000000000001</v>
      </c>
      <c r="W127" s="44">
        <f t="shared" si="20"/>
        <v>8</v>
      </c>
      <c r="X127" s="44">
        <f>'2022'!CG123</f>
        <v>15</v>
      </c>
      <c r="Y127" s="94">
        <f t="shared" si="21"/>
        <v>7.9365079365079358</v>
      </c>
      <c r="Z127" s="44"/>
      <c r="AA127" s="44">
        <f>'2022'!CM123</f>
        <v>0</v>
      </c>
      <c r="AB127" s="44">
        <f>'2022'!CJ123</f>
        <v>0</v>
      </c>
      <c r="AC127" s="44"/>
      <c r="AD127" s="44"/>
      <c r="AE127" s="95">
        <f>'2022'!CO123</f>
        <v>0</v>
      </c>
      <c r="AF127" s="82" t="str">
        <f t="shared" si="22"/>
        <v/>
      </c>
      <c r="AG127" s="91"/>
      <c r="AH127" s="92">
        <f t="shared" si="23"/>
        <v>4.5</v>
      </c>
      <c r="AI127" s="92" t="e">
        <f t="shared" ca="1" si="24"/>
        <v>#NAME?</v>
      </c>
      <c r="AJ127" s="72">
        <f t="shared" si="25"/>
        <v>8</v>
      </c>
      <c r="AK127" s="72" t="str">
        <f t="shared" si="26"/>
        <v/>
      </c>
      <c r="AL127" s="72" t="e">
        <f t="shared" ca="1" si="27"/>
        <v>#NAME?</v>
      </c>
      <c r="AM127" s="72">
        <f t="shared" si="28"/>
        <v>15</v>
      </c>
      <c r="AN127" s="34" t="e">
        <f t="shared" ca="1" si="29"/>
        <v>#NAME?</v>
      </c>
      <c r="AO127" s="34" t="str">
        <f t="shared" si="30"/>
        <v>Сумма не совпадает или не ОДОУ</v>
      </c>
      <c r="AP127" s="34" t="str">
        <f t="shared" si="31"/>
        <v/>
      </c>
    </row>
    <row r="128" spans="1:42" ht="18.75" x14ac:dyDescent="0.25">
      <c r="A128" s="34"/>
      <c r="B128" s="46" t="s">
        <v>153</v>
      </c>
      <c r="C128" s="98"/>
      <c r="D128" s="97"/>
      <c r="E128" s="97"/>
      <c r="F128" s="98"/>
      <c r="G128" s="44"/>
      <c r="H128" s="94"/>
      <c r="I128" s="44"/>
      <c r="J128" s="44"/>
      <c r="K128" s="44"/>
      <c r="L128" s="44"/>
      <c r="M128" s="44"/>
      <c r="N128" s="44"/>
      <c r="O128" s="56"/>
      <c r="P128" s="56"/>
      <c r="Q128" s="56"/>
      <c r="R128" s="56"/>
      <c r="S128" s="56"/>
      <c r="T128" s="56"/>
      <c r="U128" s="44"/>
      <c r="V128" s="111"/>
      <c r="W128" s="44"/>
      <c r="X128" s="56"/>
      <c r="Y128" s="94"/>
      <c r="Z128" s="56"/>
      <c r="AA128" s="56"/>
      <c r="AB128" s="56"/>
      <c r="AC128" s="56"/>
      <c r="AD128" s="44"/>
      <c r="AE128" s="56"/>
      <c r="AF128" s="82" t="str">
        <f t="shared" si="22"/>
        <v/>
      </c>
      <c r="AG128" s="91"/>
      <c r="AH128" s="92" t="str">
        <f t="shared" si="23"/>
        <v/>
      </c>
      <c r="AI128" s="92" t="str">
        <f t="shared" si="24"/>
        <v/>
      </c>
      <c r="AJ128" s="72" t="str">
        <f t="shared" si="25"/>
        <v/>
      </c>
      <c r="AK128" s="72" t="str">
        <f t="shared" si="26"/>
        <v/>
      </c>
      <c r="AL128" s="72" t="str">
        <f t="shared" si="27"/>
        <v/>
      </c>
      <c r="AM128" s="72" t="str">
        <f t="shared" si="28"/>
        <v/>
      </c>
      <c r="AN128" s="34" t="str">
        <f t="shared" si="29"/>
        <v/>
      </c>
      <c r="AO128" s="34" t="str">
        <f t="shared" si="30"/>
        <v/>
      </c>
      <c r="AP128" s="34" t="str">
        <f t="shared" si="31"/>
        <v/>
      </c>
    </row>
    <row r="129" spans="1:42" ht="61.5" customHeight="1" x14ac:dyDescent="0.25">
      <c r="A129" s="34">
        <v>98</v>
      </c>
      <c r="B129" s="112" t="s">
        <v>168</v>
      </c>
      <c r="C129" s="92">
        <f>'2022'!B126</f>
        <v>34.731000000000002</v>
      </c>
      <c r="D129" s="93">
        <f>'2022'!BV126</f>
        <v>86</v>
      </c>
      <c r="E129" s="93">
        <f>'2022'!BW126</f>
        <v>92</v>
      </c>
      <c r="F129" s="92">
        <f>'2022'!BZ126</f>
        <v>2.6489303504074169</v>
      </c>
      <c r="G129" s="44">
        <f>'2021'!CG97</f>
        <v>5</v>
      </c>
      <c r="H129" s="94">
        <f t="shared" si="41"/>
        <v>5.8139534883720927</v>
      </c>
      <c r="I129" s="44"/>
      <c r="J129" s="44">
        <f>'2021'!CM97</f>
        <v>0</v>
      </c>
      <c r="K129" s="44">
        <f>'2021'!CJ97</f>
        <v>0</v>
      </c>
      <c r="L129" s="44"/>
      <c r="M129" s="44">
        <f t="shared" si="37"/>
        <v>5</v>
      </c>
      <c r="N129" s="44">
        <f>'2021'!CO97</f>
        <v>0</v>
      </c>
      <c r="O129" s="44">
        <f>'Добыча 2021'!I107</f>
        <v>4</v>
      </c>
      <c r="P129" s="44"/>
      <c r="Q129" s="44"/>
      <c r="R129" s="44"/>
      <c r="S129" s="44">
        <f>'Добыча 2021'!K107</f>
        <v>4</v>
      </c>
      <c r="T129" s="44">
        <f>'Добыча 2021'!J107</f>
        <v>0</v>
      </c>
      <c r="U129" s="44">
        <f t="shared" si="32"/>
        <v>80</v>
      </c>
      <c r="V129" s="94">
        <f>'2022'!CE126</f>
        <v>6.44</v>
      </c>
      <c r="W129" s="44">
        <f t="shared" si="20"/>
        <v>7.0000000000000009</v>
      </c>
      <c r="X129" s="44">
        <f>'2022'!CG126</f>
        <v>5</v>
      </c>
      <c r="Y129" s="94">
        <f t="shared" si="21"/>
        <v>5.4347826086956523</v>
      </c>
      <c r="Z129" s="44"/>
      <c r="AA129" s="44">
        <f>'2022'!CM126</f>
        <v>0</v>
      </c>
      <c r="AB129" s="44">
        <f>'2022'!CJ126</f>
        <v>0</v>
      </c>
      <c r="AC129" s="44"/>
      <c r="AD129" s="44"/>
      <c r="AE129" s="95">
        <f>'2022'!CO126</f>
        <v>0</v>
      </c>
      <c r="AF129" s="82" t="str">
        <f t="shared" si="22"/>
        <v/>
      </c>
      <c r="AG129" s="91"/>
      <c r="AH129" s="92">
        <f t="shared" si="23"/>
        <v>2.6489303504074169</v>
      </c>
      <c r="AI129" s="92" t="e">
        <f t="shared" ca="1" si="24"/>
        <v>#NAME?</v>
      </c>
      <c r="AJ129" s="72">
        <f t="shared" si="25"/>
        <v>7</v>
      </c>
      <c r="AK129" s="72" t="str">
        <f t="shared" si="26"/>
        <v/>
      </c>
      <c r="AL129" s="72" t="e">
        <f t="shared" ca="1" si="27"/>
        <v>#NAME?</v>
      </c>
      <c r="AM129" s="72">
        <f t="shared" si="28"/>
        <v>5</v>
      </c>
      <c r="AN129" s="34" t="e">
        <f t="shared" ca="1" si="29"/>
        <v>#NAME?</v>
      </c>
      <c r="AO129" s="34" t="str">
        <f t="shared" si="30"/>
        <v>Сумма не совпадает или не ОДОУ</v>
      </c>
      <c r="AP129" s="34" t="str">
        <f t="shared" si="31"/>
        <v/>
      </c>
    </row>
    <row r="130" spans="1:42" ht="126" x14ac:dyDescent="0.25">
      <c r="A130" s="34">
        <v>99</v>
      </c>
      <c r="B130" s="112" t="s">
        <v>156</v>
      </c>
      <c r="C130" s="92">
        <f>'2022'!B127</f>
        <v>46.97</v>
      </c>
      <c r="D130" s="93">
        <f>'2022'!BV127</f>
        <v>197</v>
      </c>
      <c r="E130" s="93">
        <f>'2022'!BW127</f>
        <v>274</v>
      </c>
      <c r="F130" s="92">
        <f>'2022'!BZ127</f>
        <v>5.8335107515435389</v>
      </c>
      <c r="G130" s="44">
        <f>'2021'!CG98</f>
        <v>15</v>
      </c>
      <c r="H130" s="94">
        <f t="shared" si="41"/>
        <v>7.6142131979695442</v>
      </c>
      <c r="I130" s="44"/>
      <c r="J130" s="44">
        <f>'2021'!CM98</f>
        <v>0</v>
      </c>
      <c r="K130" s="44">
        <f>'2021'!CJ98</f>
        <v>0</v>
      </c>
      <c r="L130" s="44"/>
      <c r="M130" s="44">
        <f t="shared" si="37"/>
        <v>15</v>
      </c>
      <c r="N130" s="44">
        <f>'2021'!CO98</f>
        <v>0</v>
      </c>
      <c r="O130" s="44">
        <f>'Добыча 2021'!I108</f>
        <v>13</v>
      </c>
      <c r="P130" s="44"/>
      <c r="Q130" s="44"/>
      <c r="R130" s="44"/>
      <c r="S130" s="44">
        <f>'Добыча 2021'!K108</f>
        <v>10</v>
      </c>
      <c r="T130" s="44">
        <f>'Добыча 2021'!J108</f>
        <v>3</v>
      </c>
      <c r="U130" s="44">
        <f t="shared" si="32"/>
        <v>86.666666666666671</v>
      </c>
      <c r="V130" s="94">
        <f>'2022'!CE127</f>
        <v>21.92</v>
      </c>
      <c r="W130" s="44">
        <f t="shared" si="20"/>
        <v>8</v>
      </c>
      <c r="X130" s="44">
        <f>'2022'!CG127</f>
        <v>21</v>
      </c>
      <c r="Y130" s="94">
        <f t="shared" si="21"/>
        <v>7.664233576642336</v>
      </c>
      <c r="Z130" s="44"/>
      <c r="AA130" s="44">
        <f>'2022'!CM127</f>
        <v>0</v>
      </c>
      <c r="AB130" s="44">
        <f>'2022'!CJ127</f>
        <v>0</v>
      </c>
      <c r="AC130" s="44"/>
      <c r="AD130" s="44"/>
      <c r="AE130" s="95">
        <f>'2022'!CO127</f>
        <v>0</v>
      </c>
      <c r="AF130" s="82" t="str">
        <f t="shared" si="22"/>
        <v/>
      </c>
      <c r="AG130" s="91"/>
      <c r="AH130" s="92">
        <f t="shared" si="23"/>
        <v>5.8335107515435389</v>
      </c>
      <c r="AI130" s="92" t="e">
        <f t="shared" ca="1" si="24"/>
        <v>#NAME?</v>
      </c>
      <c r="AJ130" s="72">
        <f t="shared" si="25"/>
        <v>8</v>
      </c>
      <c r="AK130" s="72" t="str">
        <f t="shared" si="26"/>
        <v/>
      </c>
      <c r="AL130" s="72" t="e">
        <f t="shared" ca="1" si="27"/>
        <v>#NAME?</v>
      </c>
      <c r="AM130" s="72">
        <f t="shared" si="28"/>
        <v>21</v>
      </c>
      <c r="AN130" s="34" t="e">
        <f t="shared" ca="1" si="29"/>
        <v>#NAME?</v>
      </c>
      <c r="AO130" s="34" t="str">
        <f t="shared" si="30"/>
        <v>Сумма не совпадает или не ОДОУ</v>
      </c>
      <c r="AP130" s="34" t="str">
        <f t="shared" si="31"/>
        <v/>
      </c>
    </row>
    <row r="131" spans="1:42" ht="69.75" customHeight="1" x14ac:dyDescent="0.25">
      <c r="A131" s="34">
        <v>100</v>
      </c>
      <c r="B131" s="112" t="s">
        <v>323</v>
      </c>
      <c r="C131" s="92">
        <f>'2022'!B128</f>
        <v>9.1639999999999997</v>
      </c>
      <c r="D131" s="93">
        <f>'2022'!BV128</f>
        <v>23</v>
      </c>
      <c r="E131" s="93">
        <f>'2022'!BW128</f>
        <v>28</v>
      </c>
      <c r="F131" s="92">
        <f>'2022'!BZ128</f>
        <v>3.0554343081623747</v>
      </c>
      <c r="G131" s="44">
        <f>'2021'!CG99</f>
        <v>1</v>
      </c>
      <c r="H131" s="94">
        <f t="shared" si="41"/>
        <v>4.3478260869565215</v>
      </c>
      <c r="I131" s="44"/>
      <c r="J131" s="44">
        <f>'2021'!CM99</f>
        <v>0</v>
      </c>
      <c r="K131" s="44">
        <f>'2021'!CJ99</f>
        <v>0</v>
      </c>
      <c r="L131" s="44"/>
      <c r="M131" s="44">
        <f t="shared" si="37"/>
        <v>1</v>
      </c>
      <c r="N131" s="44">
        <f>'2021'!CO99</f>
        <v>0</v>
      </c>
      <c r="O131" s="44">
        <f>'Добыча 2021'!I109</f>
        <v>1</v>
      </c>
      <c r="P131" s="44"/>
      <c r="Q131" s="44"/>
      <c r="R131" s="44"/>
      <c r="S131" s="44">
        <f>'Добыча 2021'!K109</f>
        <v>0</v>
      </c>
      <c r="T131" s="44">
        <f>'Добыча 2021'!J109</f>
        <v>1</v>
      </c>
      <c r="U131" s="44">
        <f t="shared" si="32"/>
        <v>100</v>
      </c>
      <c r="V131" s="94">
        <f>'2022'!CE128</f>
        <v>1.9600000000000002</v>
      </c>
      <c r="W131" s="44">
        <f t="shared" si="20"/>
        <v>7.0000000000000009</v>
      </c>
      <c r="X131" s="44">
        <f>'2022'!CG128</f>
        <v>1</v>
      </c>
      <c r="Y131" s="94">
        <f t="shared" si="21"/>
        <v>3.5714285714285712</v>
      </c>
      <c r="Z131" s="44"/>
      <c r="AA131" s="44">
        <f>'2022'!CM128</f>
        <v>0</v>
      </c>
      <c r="AB131" s="44">
        <f>'2022'!CJ128</f>
        <v>0</v>
      </c>
      <c r="AC131" s="44"/>
      <c r="AD131" s="44"/>
      <c r="AE131" s="95">
        <f>'2022'!CO128</f>
        <v>0</v>
      </c>
      <c r="AF131" s="82" t="str">
        <f t="shared" si="22"/>
        <v/>
      </c>
      <c r="AG131" s="91"/>
      <c r="AH131" s="92">
        <f t="shared" si="23"/>
        <v>3.0554343081623747</v>
      </c>
      <c r="AI131" s="92" t="e">
        <f t="shared" ca="1" si="24"/>
        <v>#NAME?</v>
      </c>
      <c r="AJ131" s="72">
        <f t="shared" si="25"/>
        <v>7</v>
      </c>
      <c r="AK131" s="72" t="str">
        <f t="shared" si="26"/>
        <v/>
      </c>
      <c r="AL131" s="72" t="e">
        <f t="shared" ca="1" si="27"/>
        <v>#NAME?</v>
      </c>
      <c r="AM131" s="72">
        <f t="shared" si="28"/>
        <v>1</v>
      </c>
      <c r="AN131" s="34" t="e">
        <f t="shared" ca="1" si="29"/>
        <v>#NAME?</v>
      </c>
      <c r="AO131" s="34" t="str">
        <f t="shared" si="30"/>
        <v>Сумма не совпадает или не ОДОУ</v>
      </c>
      <c r="AP131" s="34" t="str">
        <f t="shared" si="31"/>
        <v/>
      </c>
    </row>
    <row r="132" spans="1:42" ht="50.25" customHeight="1" x14ac:dyDescent="0.25">
      <c r="A132" s="34">
        <v>101</v>
      </c>
      <c r="B132" s="112" t="s">
        <v>324</v>
      </c>
      <c r="C132" s="92">
        <f>'2022'!B129</f>
        <v>22.285</v>
      </c>
      <c r="D132" s="93">
        <f>'2022'!BV129</f>
        <v>56</v>
      </c>
      <c r="E132" s="93">
        <f>'2022'!BW129</f>
        <v>60</v>
      </c>
      <c r="F132" s="92">
        <f>'2022'!BZ129</f>
        <v>2.6923939869867626</v>
      </c>
      <c r="G132" s="44">
        <f>'2021'!CG100</f>
        <v>3</v>
      </c>
      <c r="H132" s="94">
        <f t="shared" si="41"/>
        <v>5.3571428571428568</v>
      </c>
      <c r="I132" s="44"/>
      <c r="J132" s="44">
        <f>'2021'!CM100</f>
        <v>0</v>
      </c>
      <c r="K132" s="44">
        <f>'2021'!CJ100</f>
        <v>0</v>
      </c>
      <c r="L132" s="44"/>
      <c r="M132" s="44">
        <f t="shared" si="37"/>
        <v>3</v>
      </c>
      <c r="N132" s="44">
        <f>'2021'!CO100</f>
        <v>0</v>
      </c>
      <c r="O132" s="44">
        <f>'Добыча 2021'!I110</f>
        <v>0</v>
      </c>
      <c r="P132" s="44"/>
      <c r="Q132" s="44"/>
      <c r="R132" s="44"/>
      <c r="S132" s="44">
        <f>'Добыча 2021'!K110</f>
        <v>0</v>
      </c>
      <c r="T132" s="44">
        <f>'Добыча 2021'!J110</f>
        <v>0</v>
      </c>
      <c r="U132" s="44">
        <f t="shared" si="32"/>
        <v>0</v>
      </c>
      <c r="V132" s="94">
        <f>'2022'!CE129</f>
        <v>4.2</v>
      </c>
      <c r="W132" s="44">
        <f t="shared" si="20"/>
        <v>7.0000000000000009</v>
      </c>
      <c r="X132" s="44">
        <f>'2022'!CG129</f>
        <v>4</v>
      </c>
      <c r="Y132" s="94">
        <f t="shared" si="21"/>
        <v>6.666666666666667</v>
      </c>
      <c r="Z132" s="44"/>
      <c r="AA132" s="44">
        <f>'2022'!CM129</f>
        <v>0</v>
      </c>
      <c r="AB132" s="44">
        <f>'2022'!CJ129</f>
        <v>0</v>
      </c>
      <c r="AC132" s="44"/>
      <c r="AD132" s="44"/>
      <c r="AE132" s="95">
        <f>'2022'!CO129</f>
        <v>0</v>
      </c>
      <c r="AF132" s="82" t="str">
        <f t="shared" si="22"/>
        <v/>
      </c>
      <c r="AG132" s="91"/>
      <c r="AH132" s="92">
        <f t="shared" si="23"/>
        <v>2.6923939869867626</v>
      </c>
      <c r="AI132" s="92" t="e">
        <f t="shared" ca="1" si="24"/>
        <v>#NAME?</v>
      </c>
      <c r="AJ132" s="72">
        <f t="shared" si="25"/>
        <v>7</v>
      </c>
      <c r="AK132" s="72" t="str">
        <f t="shared" si="26"/>
        <v/>
      </c>
      <c r="AL132" s="72" t="e">
        <f t="shared" ca="1" si="27"/>
        <v>#NAME?</v>
      </c>
      <c r="AM132" s="72">
        <f t="shared" si="28"/>
        <v>4</v>
      </c>
      <c r="AN132" s="34" t="e">
        <f t="shared" ca="1" si="29"/>
        <v>#NAME?</v>
      </c>
      <c r="AO132" s="34" t="str">
        <f t="shared" si="30"/>
        <v>Сумма не совпадает или не ОДОУ</v>
      </c>
      <c r="AP132" s="34" t="str">
        <f t="shared" si="31"/>
        <v/>
      </c>
    </row>
    <row r="133" spans="1:42" ht="33" customHeight="1" x14ac:dyDescent="0.25">
      <c r="A133" s="34">
        <v>102</v>
      </c>
      <c r="B133" s="112" t="s">
        <v>155</v>
      </c>
      <c r="C133" s="92">
        <f>'2022'!B130</f>
        <v>62.6</v>
      </c>
      <c r="D133" s="93">
        <f>'2022'!BV130</f>
        <v>468</v>
      </c>
      <c r="E133" s="93">
        <f>'2022'!BW130</f>
        <v>755</v>
      </c>
      <c r="F133" s="92">
        <f>'2022'!BZ130</f>
        <v>12.060702875399361</v>
      </c>
      <c r="G133" s="44">
        <f>'2021'!CG101</f>
        <v>46</v>
      </c>
      <c r="H133" s="94">
        <f t="shared" si="41"/>
        <v>9.8290598290598297</v>
      </c>
      <c r="I133" s="44"/>
      <c r="J133" s="44">
        <f>'2021'!CM101</f>
        <v>0</v>
      </c>
      <c r="K133" s="44">
        <f>'2021'!CJ101</f>
        <v>0</v>
      </c>
      <c r="L133" s="44"/>
      <c r="M133" s="44">
        <f t="shared" si="37"/>
        <v>46</v>
      </c>
      <c r="N133" s="44">
        <f>'2021'!CO101</f>
        <v>0</v>
      </c>
      <c r="O133" s="44">
        <f>'Добыча 2021'!I111</f>
        <v>5</v>
      </c>
      <c r="P133" s="44"/>
      <c r="Q133" s="44"/>
      <c r="R133" s="44"/>
      <c r="S133" s="44">
        <f>'Добыча 2021'!K111</f>
        <v>5</v>
      </c>
      <c r="T133" s="44">
        <f>'Добыча 2021'!J111</f>
        <v>0</v>
      </c>
      <c r="U133" s="44">
        <f t="shared" si="32"/>
        <v>10.869565217391305</v>
      </c>
      <c r="V133" s="94">
        <v>151</v>
      </c>
      <c r="W133" s="44">
        <f t="shared" si="20"/>
        <v>20</v>
      </c>
      <c r="X133" s="44">
        <f>'2022'!CG130</f>
        <v>45</v>
      </c>
      <c r="Y133" s="94">
        <f t="shared" si="21"/>
        <v>5.9602649006622519</v>
      </c>
      <c r="Z133" s="44"/>
      <c r="AA133" s="44">
        <f>'2022'!CM130</f>
        <v>0</v>
      </c>
      <c r="AB133" s="44">
        <f>'2022'!CJ130</f>
        <v>0</v>
      </c>
      <c r="AC133" s="44"/>
      <c r="AD133" s="44"/>
      <c r="AE133" s="95">
        <f>'2022'!CO130</f>
        <v>0</v>
      </c>
      <c r="AF133" s="82" t="str">
        <f t="shared" si="22"/>
        <v/>
      </c>
      <c r="AG133" s="91"/>
      <c r="AH133" s="92">
        <f t="shared" si="23"/>
        <v>12.060702875399361</v>
      </c>
      <c r="AI133" s="92" t="e">
        <f t="shared" ca="1" si="24"/>
        <v>#NAME?</v>
      </c>
      <c r="AJ133" s="72">
        <f t="shared" si="25"/>
        <v>20</v>
      </c>
      <c r="AK133" s="72" t="str">
        <f t="shared" si="26"/>
        <v/>
      </c>
      <c r="AL133" s="72" t="e">
        <f t="shared" ca="1" si="27"/>
        <v>#NAME?</v>
      </c>
      <c r="AM133" s="72">
        <f t="shared" si="28"/>
        <v>45</v>
      </c>
      <c r="AN133" s="34" t="e">
        <f t="shared" ca="1" si="29"/>
        <v>#NAME?</v>
      </c>
      <c r="AO133" s="34" t="str">
        <f t="shared" si="30"/>
        <v>Сумма не совпадает или не ОДОУ</v>
      </c>
      <c r="AP133" s="34" t="str">
        <f t="shared" si="31"/>
        <v/>
      </c>
    </row>
    <row r="134" spans="1:42" ht="126" x14ac:dyDescent="0.25">
      <c r="A134" s="34">
        <v>103</v>
      </c>
      <c r="B134" s="112" t="s">
        <v>154</v>
      </c>
      <c r="C134" s="92">
        <f>'2022'!B131</f>
        <v>8.4</v>
      </c>
      <c r="D134" s="93">
        <f>'2022'!BV131</f>
        <v>80</v>
      </c>
      <c r="E134" s="93">
        <f>'2022'!BW131</f>
        <v>131</v>
      </c>
      <c r="F134" s="92">
        <f>'2022'!BZ131</f>
        <v>15.595238095238095</v>
      </c>
      <c r="G134" s="44">
        <f>'2021'!CG102</f>
        <v>9</v>
      </c>
      <c r="H134" s="94">
        <f t="shared" si="41"/>
        <v>11.25</v>
      </c>
      <c r="I134" s="44"/>
      <c r="J134" s="44">
        <f>'2021'!CM102</f>
        <v>0</v>
      </c>
      <c r="K134" s="44">
        <f>'2021'!CJ102</f>
        <v>0</v>
      </c>
      <c r="L134" s="44"/>
      <c r="M134" s="44">
        <f t="shared" si="37"/>
        <v>9</v>
      </c>
      <c r="N134" s="44">
        <f>'2021'!CO102</f>
        <v>0</v>
      </c>
      <c r="O134" s="44">
        <f>'Добыча 2021'!I112</f>
        <v>6</v>
      </c>
      <c r="P134" s="44"/>
      <c r="Q134" s="44"/>
      <c r="R134" s="44"/>
      <c r="S134" s="44">
        <f>'Добыча 2021'!K112</f>
        <v>3</v>
      </c>
      <c r="T134" s="44">
        <f>'Добыча 2021'!J112</f>
        <v>3</v>
      </c>
      <c r="U134" s="44">
        <f t="shared" si="32"/>
        <v>66.666666666666657</v>
      </c>
      <c r="V134" s="94">
        <v>32.75</v>
      </c>
      <c r="W134" s="44">
        <f t="shared" si="20"/>
        <v>25</v>
      </c>
      <c r="X134" s="44">
        <f>'2022'!CG131</f>
        <v>32</v>
      </c>
      <c r="Y134" s="94">
        <f t="shared" si="21"/>
        <v>24.427480916030532</v>
      </c>
      <c r="Z134" s="44"/>
      <c r="AA134" s="44">
        <f>'2022'!CM131</f>
        <v>0</v>
      </c>
      <c r="AB134" s="44">
        <f>'2022'!CJ131</f>
        <v>0</v>
      </c>
      <c r="AC134" s="44"/>
      <c r="AD134" s="44"/>
      <c r="AE134" s="95">
        <f>'2022'!CO131</f>
        <v>0</v>
      </c>
      <c r="AF134" s="82" t="str">
        <f t="shared" si="22"/>
        <v/>
      </c>
      <c r="AG134" s="91"/>
      <c r="AH134" s="92">
        <f t="shared" si="23"/>
        <v>15.595238095238095</v>
      </c>
      <c r="AI134" s="92" t="e">
        <f t="shared" ca="1" si="24"/>
        <v>#NAME?</v>
      </c>
      <c r="AJ134" s="72">
        <f t="shared" si="25"/>
        <v>25</v>
      </c>
      <c r="AK134" s="72" t="str">
        <f t="shared" si="26"/>
        <v/>
      </c>
      <c r="AL134" s="72" t="e">
        <f t="shared" ca="1" si="27"/>
        <v>#NAME?</v>
      </c>
      <c r="AM134" s="72">
        <f t="shared" si="28"/>
        <v>32</v>
      </c>
      <c r="AN134" s="34" t="e">
        <f t="shared" ca="1" si="29"/>
        <v>#NAME?</v>
      </c>
      <c r="AO134" s="34" t="str">
        <f t="shared" si="30"/>
        <v>Сумма не совпадает или не ОДОУ</v>
      </c>
      <c r="AP134" s="34" t="str">
        <f t="shared" si="31"/>
        <v/>
      </c>
    </row>
    <row r="135" spans="1:42" ht="30.75" customHeight="1" x14ac:dyDescent="0.25">
      <c r="A135" s="34">
        <v>104</v>
      </c>
      <c r="B135" s="112" t="s">
        <v>163</v>
      </c>
      <c r="C135" s="92">
        <f>'2022'!B132</f>
        <v>40.4</v>
      </c>
      <c r="D135" s="93">
        <f>'2022'!BV132</f>
        <v>232</v>
      </c>
      <c r="E135" s="93">
        <f>'2022'!BW132</f>
        <v>245</v>
      </c>
      <c r="F135" s="92">
        <f>'2022'!BZ132</f>
        <v>6.0643564356435649</v>
      </c>
      <c r="G135" s="44">
        <f>'2021'!CG103</f>
        <v>14</v>
      </c>
      <c r="H135" s="94">
        <f t="shared" si="41"/>
        <v>6.0344827586206895</v>
      </c>
      <c r="I135" s="44"/>
      <c r="J135" s="44">
        <f>'2021'!CM103</f>
        <v>0</v>
      </c>
      <c r="K135" s="44">
        <f>'2021'!CJ103</f>
        <v>0</v>
      </c>
      <c r="L135" s="44"/>
      <c r="M135" s="44">
        <f t="shared" si="37"/>
        <v>14</v>
      </c>
      <c r="N135" s="44">
        <f>'2021'!CO103</f>
        <v>0</v>
      </c>
      <c r="O135" s="44">
        <f>'Добыча 2021'!I113</f>
        <v>12</v>
      </c>
      <c r="P135" s="44"/>
      <c r="Q135" s="44"/>
      <c r="R135" s="44"/>
      <c r="S135" s="44">
        <f>'Добыча 2021'!K113</f>
        <v>11</v>
      </c>
      <c r="T135" s="44">
        <f>'Добыча 2021'!J113</f>
        <v>1</v>
      </c>
      <c r="U135" s="44">
        <f t="shared" si="32"/>
        <v>85.714285714285708</v>
      </c>
      <c r="V135" s="94">
        <f>'2022'!CE132</f>
        <v>24.5</v>
      </c>
      <c r="W135" s="44">
        <f t="shared" si="20"/>
        <v>10</v>
      </c>
      <c r="X135" s="44">
        <f>'2022'!CG132</f>
        <v>20</v>
      </c>
      <c r="Y135" s="94">
        <f t="shared" si="21"/>
        <v>8.1632653061224492</v>
      </c>
      <c r="Z135" s="44"/>
      <c r="AA135" s="44">
        <f>'2022'!CM132</f>
        <v>0</v>
      </c>
      <c r="AB135" s="44">
        <f>'2022'!CJ132</f>
        <v>0</v>
      </c>
      <c r="AC135" s="44"/>
      <c r="AD135" s="44"/>
      <c r="AE135" s="95">
        <f>'2022'!CO132</f>
        <v>0</v>
      </c>
      <c r="AF135" s="82" t="str">
        <f t="shared" si="22"/>
        <v/>
      </c>
      <c r="AG135" s="91"/>
      <c r="AH135" s="92">
        <f t="shared" si="23"/>
        <v>6.0643564356435649</v>
      </c>
      <c r="AI135" s="92" t="e">
        <f t="shared" ca="1" si="24"/>
        <v>#NAME?</v>
      </c>
      <c r="AJ135" s="72">
        <f t="shared" si="25"/>
        <v>10</v>
      </c>
      <c r="AK135" s="72" t="str">
        <f t="shared" si="26"/>
        <v/>
      </c>
      <c r="AL135" s="72" t="e">
        <f t="shared" ca="1" si="27"/>
        <v>#NAME?</v>
      </c>
      <c r="AM135" s="72">
        <f t="shared" si="28"/>
        <v>20</v>
      </c>
      <c r="AN135" s="34" t="e">
        <f t="shared" ca="1" si="29"/>
        <v>#NAME?</v>
      </c>
      <c r="AO135" s="34" t="str">
        <f t="shared" si="30"/>
        <v>Сумма не совпадает или не ОДОУ</v>
      </c>
      <c r="AP135" s="34" t="str">
        <f t="shared" si="31"/>
        <v/>
      </c>
    </row>
    <row r="136" spans="1:42" ht="126" x14ac:dyDescent="0.25">
      <c r="A136" s="34">
        <v>105</v>
      </c>
      <c r="B136" s="112" t="s">
        <v>325</v>
      </c>
      <c r="C136" s="92">
        <f>'2022'!B133</f>
        <v>25.61</v>
      </c>
      <c r="D136" s="93">
        <f>'2022'!BV133</f>
        <v>191</v>
      </c>
      <c r="E136" s="93">
        <f>'2022'!BW133</f>
        <v>190</v>
      </c>
      <c r="F136" s="92">
        <f>'2022'!BZ133</f>
        <v>7.4189769621241703</v>
      </c>
      <c r="G136" s="44">
        <f>'2021'!CG104</f>
        <v>17</v>
      </c>
      <c r="H136" s="94">
        <f t="shared" si="41"/>
        <v>8.9005235602094235</v>
      </c>
      <c r="I136" s="44"/>
      <c r="J136" s="44">
        <f>'2021'!CM104</f>
        <v>0</v>
      </c>
      <c r="K136" s="44">
        <f>'2021'!CJ104</f>
        <v>0</v>
      </c>
      <c r="L136" s="44"/>
      <c r="M136" s="44">
        <f t="shared" si="37"/>
        <v>17</v>
      </c>
      <c r="N136" s="44">
        <f>'2021'!CO104</f>
        <v>0</v>
      </c>
      <c r="O136" s="44">
        <f>'Добыча 2021'!I114</f>
        <v>3</v>
      </c>
      <c r="P136" s="44"/>
      <c r="Q136" s="44"/>
      <c r="R136" s="44"/>
      <c r="S136" s="44">
        <f>'Добыча 2021'!K114</f>
        <v>3</v>
      </c>
      <c r="T136" s="44">
        <f>'Добыча 2021'!J114</f>
        <v>0</v>
      </c>
      <c r="U136" s="44">
        <f t="shared" si="32"/>
        <v>17.647058823529413</v>
      </c>
      <c r="V136" s="94">
        <f>'2022'!CE133</f>
        <v>19</v>
      </c>
      <c r="W136" s="44">
        <f t="shared" si="20"/>
        <v>10</v>
      </c>
      <c r="X136" s="44">
        <f>'2022'!CG133</f>
        <v>17</v>
      </c>
      <c r="Y136" s="94">
        <f t="shared" si="21"/>
        <v>8.9473684210526319</v>
      </c>
      <c r="Z136" s="44"/>
      <c r="AA136" s="44">
        <f>'2022'!CM133</f>
        <v>0</v>
      </c>
      <c r="AB136" s="44">
        <f>'2022'!CJ133</f>
        <v>0</v>
      </c>
      <c r="AC136" s="44"/>
      <c r="AD136" s="44"/>
      <c r="AE136" s="95">
        <f>'2022'!CO133</f>
        <v>0</v>
      </c>
      <c r="AF136" s="82" t="str">
        <f t="shared" si="22"/>
        <v/>
      </c>
      <c r="AG136" s="91"/>
      <c r="AH136" s="92">
        <f t="shared" si="23"/>
        <v>7.4189769621241703</v>
      </c>
      <c r="AI136" s="92" t="e">
        <f t="shared" ca="1" si="24"/>
        <v>#NAME?</v>
      </c>
      <c r="AJ136" s="72">
        <f t="shared" si="25"/>
        <v>10</v>
      </c>
      <c r="AK136" s="72" t="str">
        <f t="shared" si="26"/>
        <v/>
      </c>
      <c r="AL136" s="72" t="e">
        <f t="shared" ca="1" si="27"/>
        <v>#NAME?</v>
      </c>
      <c r="AM136" s="72">
        <f t="shared" si="28"/>
        <v>17</v>
      </c>
      <c r="AN136" s="34" t="e">
        <f t="shared" ca="1" si="29"/>
        <v>#NAME?</v>
      </c>
      <c r="AO136" s="34" t="str">
        <f t="shared" si="30"/>
        <v>Сумма не совпадает или не ОДОУ</v>
      </c>
      <c r="AP136" s="34" t="str">
        <f t="shared" si="31"/>
        <v/>
      </c>
    </row>
    <row r="137" spans="1:42" ht="33.75" customHeight="1" x14ac:dyDescent="0.25">
      <c r="A137" s="34">
        <v>106</v>
      </c>
      <c r="B137" s="112" t="s">
        <v>326</v>
      </c>
      <c r="C137" s="92">
        <f>'2022'!B134</f>
        <v>16.600000000000001</v>
      </c>
      <c r="D137" s="93">
        <f>'2022'!BV134</f>
        <v>113</v>
      </c>
      <c r="E137" s="93">
        <f>'2022'!BW134</f>
        <v>167</v>
      </c>
      <c r="F137" s="92">
        <f>'2022'!BZ134</f>
        <v>10.060240963855421</v>
      </c>
      <c r="G137" s="44">
        <f>'2021'!CG105</f>
        <v>11</v>
      </c>
      <c r="H137" s="94">
        <f t="shared" si="41"/>
        <v>9.7345132743362832</v>
      </c>
      <c r="I137" s="44"/>
      <c r="J137" s="44">
        <f>'2021'!CM105</f>
        <v>0</v>
      </c>
      <c r="K137" s="44">
        <f>'2021'!CJ105</f>
        <v>0</v>
      </c>
      <c r="L137" s="44"/>
      <c r="M137" s="44">
        <f t="shared" si="37"/>
        <v>11</v>
      </c>
      <c r="N137" s="44">
        <f>'2021'!CO105</f>
        <v>0</v>
      </c>
      <c r="O137" s="44">
        <f>'Добыча 2021'!I115</f>
        <v>6</v>
      </c>
      <c r="P137" s="44"/>
      <c r="Q137" s="44"/>
      <c r="R137" s="44"/>
      <c r="S137" s="44">
        <f>'Добыча 2021'!K115</f>
        <v>4</v>
      </c>
      <c r="T137" s="44">
        <f>'Добыча 2021'!J115</f>
        <v>2</v>
      </c>
      <c r="U137" s="44">
        <f t="shared" si="32"/>
        <v>54.54545454545454</v>
      </c>
      <c r="V137" s="94">
        <f>'2022'!CE134</f>
        <v>25.049999999999834</v>
      </c>
      <c r="W137" s="44">
        <f t="shared" si="20"/>
        <v>14.999999999999899</v>
      </c>
      <c r="X137" s="44">
        <f>'2022'!CG134</f>
        <v>16</v>
      </c>
      <c r="Y137" s="94">
        <f t="shared" si="21"/>
        <v>9.5808383233532943</v>
      </c>
      <c r="Z137" s="44"/>
      <c r="AA137" s="44">
        <f>'2022'!CM134</f>
        <v>0</v>
      </c>
      <c r="AB137" s="44">
        <f>'2022'!CJ134</f>
        <v>0</v>
      </c>
      <c r="AC137" s="44"/>
      <c r="AD137" s="44"/>
      <c r="AE137" s="95">
        <f>'2022'!CO134</f>
        <v>0</v>
      </c>
      <c r="AF137" s="82" t="str">
        <f t="shared" si="22"/>
        <v/>
      </c>
      <c r="AG137" s="91"/>
      <c r="AH137" s="92">
        <f t="shared" si="23"/>
        <v>10.060240963855421</v>
      </c>
      <c r="AI137" s="92" t="e">
        <f t="shared" ca="1" si="24"/>
        <v>#NAME?</v>
      </c>
      <c r="AJ137" s="72">
        <f t="shared" si="25"/>
        <v>15</v>
      </c>
      <c r="AK137" s="72" t="str">
        <f t="shared" si="26"/>
        <v/>
      </c>
      <c r="AL137" s="72" t="e">
        <f t="shared" ca="1" si="27"/>
        <v>#NAME?</v>
      </c>
      <c r="AM137" s="72">
        <f t="shared" si="28"/>
        <v>16</v>
      </c>
      <c r="AN137" s="34" t="e">
        <f t="shared" ca="1" si="29"/>
        <v>#NAME?</v>
      </c>
      <c r="AO137" s="34" t="str">
        <f t="shared" si="30"/>
        <v>Сумма не совпадает или не ОДОУ</v>
      </c>
      <c r="AP137" s="34" t="str">
        <f t="shared" si="31"/>
        <v/>
      </c>
    </row>
    <row r="138" spans="1:42" ht="126" x14ac:dyDescent="0.25">
      <c r="A138" s="34">
        <v>107</v>
      </c>
      <c r="B138" s="112" t="s">
        <v>158</v>
      </c>
      <c r="C138" s="92">
        <f>'2022'!B135</f>
        <v>48.85</v>
      </c>
      <c r="D138" s="93">
        <f>'2022'!BV135</f>
        <v>348</v>
      </c>
      <c r="E138" s="93">
        <f>'2022'!BW135</f>
        <v>324</v>
      </c>
      <c r="F138" s="92">
        <f>'2022'!BZ135</f>
        <v>6.6325486182190376</v>
      </c>
      <c r="G138" s="44">
        <f>'2021'!CG106</f>
        <v>34</v>
      </c>
      <c r="H138" s="94">
        <f t="shared" si="41"/>
        <v>9.7701149425287355</v>
      </c>
      <c r="I138" s="44"/>
      <c r="J138" s="44">
        <f>'2021'!CM106</f>
        <v>0</v>
      </c>
      <c r="K138" s="44">
        <f>'2021'!CJ106</f>
        <v>0</v>
      </c>
      <c r="L138" s="44"/>
      <c r="M138" s="44">
        <f t="shared" si="37"/>
        <v>34</v>
      </c>
      <c r="N138" s="44">
        <f>'2021'!CO106</f>
        <v>0</v>
      </c>
      <c r="O138" s="44">
        <f>'Добыча 2021'!I116</f>
        <v>19</v>
      </c>
      <c r="P138" s="44"/>
      <c r="Q138" s="44"/>
      <c r="R138" s="44"/>
      <c r="S138" s="44">
        <f>'Добыча 2021'!K116</f>
        <v>17</v>
      </c>
      <c r="T138" s="44">
        <f>'Добыча 2021'!J116</f>
        <v>2</v>
      </c>
      <c r="U138" s="44">
        <f t="shared" si="32"/>
        <v>55.882352941176471</v>
      </c>
      <c r="V138" s="94">
        <f>'2022'!CE135</f>
        <v>32.4</v>
      </c>
      <c r="W138" s="44">
        <f t="shared" si="20"/>
        <v>10</v>
      </c>
      <c r="X138" s="44">
        <f>'2022'!CG135</f>
        <v>32</v>
      </c>
      <c r="Y138" s="94">
        <f t="shared" si="21"/>
        <v>9.8765432098765427</v>
      </c>
      <c r="Z138" s="44"/>
      <c r="AA138" s="44">
        <f>'2022'!CM135</f>
        <v>0</v>
      </c>
      <c r="AB138" s="44">
        <f>'2022'!CJ135</f>
        <v>0</v>
      </c>
      <c r="AC138" s="44"/>
      <c r="AD138" s="44"/>
      <c r="AE138" s="95">
        <f>'2022'!CO135</f>
        <v>0</v>
      </c>
      <c r="AF138" s="82" t="str">
        <f t="shared" si="22"/>
        <v/>
      </c>
      <c r="AG138" s="91"/>
      <c r="AH138" s="92">
        <f t="shared" si="23"/>
        <v>6.6325486182190376</v>
      </c>
      <c r="AI138" s="92" t="e">
        <f t="shared" ca="1" si="24"/>
        <v>#NAME?</v>
      </c>
      <c r="AJ138" s="72">
        <f t="shared" si="25"/>
        <v>10</v>
      </c>
      <c r="AK138" s="72" t="str">
        <f t="shared" si="26"/>
        <v/>
      </c>
      <c r="AL138" s="72" t="e">
        <f t="shared" ca="1" si="27"/>
        <v>#NAME?</v>
      </c>
      <c r="AM138" s="72">
        <f t="shared" si="28"/>
        <v>32</v>
      </c>
      <c r="AN138" s="34" t="e">
        <f t="shared" ca="1" si="29"/>
        <v>#NAME?</v>
      </c>
      <c r="AO138" s="34" t="str">
        <f t="shared" si="30"/>
        <v>Сумма не совпадает или не ОДОУ</v>
      </c>
      <c r="AP138" s="34" t="str">
        <f t="shared" si="31"/>
        <v/>
      </c>
    </row>
    <row r="139" spans="1:42" ht="126" x14ac:dyDescent="0.25">
      <c r="A139" s="34">
        <v>108</v>
      </c>
      <c r="B139" s="112" t="s">
        <v>157</v>
      </c>
      <c r="C139" s="92">
        <f>'2022'!B136</f>
        <v>34.69</v>
      </c>
      <c r="D139" s="93">
        <f>'2022'!BV136</f>
        <v>88</v>
      </c>
      <c r="E139" s="93">
        <f>'2022'!BW136</f>
        <v>88</v>
      </c>
      <c r="F139" s="92">
        <f>'2022'!BZ136</f>
        <v>2.5367541078120497</v>
      </c>
      <c r="G139" s="44">
        <f>'2021'!CG107</f>
        <v>6</v>
      </c>
      <c r="H139" s="94">
        <f t="shared" si="41"/>
        <v>6.8181818181818175</v>
      </c>
      <c r="I139" s="44"/>
      <c r="J139" s="44">
        <f>'2021'!CM107</f>
        <v>0</v>
      </c>
      <c r="K139" s="44">
        <f>'2021'!CJ107</f>
        <v>0</v>
      </c>
      <c r="L139" s="44"/>
      <c r="M139" s="44">
        <f t="shared" si="37"/>
        <v>6</v>
      </c>
      <c r="N139" s="44">
        <f>'2021'!CO107</f>
        <v>0</v>
      </c>
      <c r="O139" s="44">
        <f>'Добыча 2021'!I117</f>
        <v>2</v>
      </c>
      <c r="P139" s="44"/>
      <c r="Q139" s="44"/>
      <c r="R139" s="44"/>
      <c r="S139" s="44">
        <f>'Добыча 2021'!K117</f>
        <v>1</v>
      </c>
      <c r="T139" s="44">
        <f>'Добыча 2021'!J117</f>
        <v>1</v>
      </c>
      <c r="U139" s="44">
        <f t="shared" si="32"/>
        <v>33.333333333333329</v>
      </c>
      <c r="V139" s="94">
        <f>'2022'!CE136</f>
        <v>6.16</v>
      </c>
      <c r="W139" s="44">
        <f t="shared" si="20"/>
        <v>7.0000000000000009</v>
      </c>
      <c r="X139" s="44">
        <f>'2022'!CG136</f>
        <v>6</v>
      </c>
      <c r="Y139" s="94">
        <f t="shared" si="21"/>
        <v>6.8181818181818175</v>
      </c>
      <c r="Z139" s="44"/>
      <c r="AA139" s="44">
        <f>'2022'!CM136</f>
        <v>0</v>
      </c>
      <c r="AB139" s="44">
        <f>'2022'!CJ136</f>
        <v>0</v>
      </c>
      <c r="AC139" s="44"/>
      <c r="AD139" s="44"/>
      <c r="AE139" s="95">
        <f>'2022'!CO136</f>
        <v>0</v>
      </c>
      <c r="AF139" s="82" t="str">
        <f t="shared" si="22"/>
        <v/>
      </c>
      <c r="AG139" s="91"/>
      <c r="AH139" s="92">
        <f t="shared" si="23"/>
        <v>2.5367541078120497</v>
      </c>
      <c r="AI139" s="92" t="e">
        <f t="shared" ca="1" si="24"/>
        <v>#NAME?</v>
      </c>
      <c r="AJ139" s="72">
        <f t="shared" si="25"/>
        <v>7</v>
      </c>
      <c r="AK139" s="72" t="str">
        <f t="shared" si="26"/>
        <v/>
      </c>
      <c r="AL139" s="72" t="e">
        <f t="shared" ca="1" si="27"/>
        <v>#NAME?</v>
      </c>
      <c r="AM139" s="72">
        <f t="shared" si="28"/>
        <v>6</v>
      </c>
      <c r="AN139" s="34" t="e">
        <f t="shared" ca="1" si="29"/>
        <v>#NAME?</v>
      </c>
      <c r="AO139" s="34" t="str">
        <f t="shared" si="30"/>
        <v>Сумма не совпадает или не ОДОУ</v>
      </c>
      <c r="AP139" s="34" t="str">
        <f t="shared" si="31"/>
        <v/>
      </c>
    </row>
    <row r="140" spans="1:42" ht="32.25" customHeight="1" x14ac:dyDescent="0.25">
      <c r="A140" s="34">
        <v>109</v>
      </c>
      <c r="B140" s="112" t="s">
        <v>161</v>
      </c>
      <c r="C140" s="92">
        <f>'2022'!B137</f>
        <v>8.7080000000000002</v>
      </c>
      <c r="D140" s="93">
        <f>'2022'!BV137</f>
        <v>12</v>
      </c>
      <c r="E140" s="93">
        <f>'2022'!BW137</f>
        <v>12</v>
      </c>
      <c r="F140" s="92">
        <f>'2022'!BZ137</f>
        <v>1.3780431786862655</v>
      </c>
      <c r="G140" s="44">
        <f>'2021'!CG108</f>
        <v>0</v>
      </c>
      <c r="H140" s="94">
        <f t="shared" si="41"/>
        <v>0</v>
      </c>
      <c r="I140" s="44"/>
      <c r="J140" s="44">
        <f>'2021'!CM108</f>
        <v>0</v>
      </c>
      <c r="K140" s="44">
        <f>'2021'!CJ108</f>
        <v>0</v>
      </c>
      <c r="L140" s="44"/>
      <c r="M140" s="44">
        <f t="shared" si="37"/>
        <v>0</v>
      </c>
      <c r="N140" s="44">
        <f>'2021'!CO108</f>
        <v>0</v>
      </c>
      <c r="O140" s="44">
        <f>'Добыча 2021'!I118</f>
        <v>0</v>
      </c>
      <c r="P140" s="44"/>
      <c r="Q140" s="44"/>
      <c r="R140" s="44"/>
      <c r="S140" s="44">
        <f>'Добыча 2021'!K118</f>
        <v>0</v>
      </c>
      <c r="T140" s="44">
        <f>'Добыча 2021'!J118</f>
        <v>0</v>
      </c>
      <c r="U140" s="44">
        <f t="shared" si="32"/>
        <v>0</v>
      </c>
      <c r="V140" s="94">
        <f>'2022'!CE137</f>
        <v>0.60000000000000009</v>
      </c>
      <c r="W140" s="44">
        <f t="shared" si="20"/>
        <v>0</v>
      </c>
      <c r="X140" s="44">
        <f>'2022'!CG137</f>
        <v>0</v>
      </c>
      <c r="Y140" s="94">
        <f t="shared" si="21"/>
        <v>0</v>
      </c>
      <c r="Z140" s="44"/>
      <c r="AA140" s="44">
        <f>'2022'!CM137</f>
        <v>0</v>
      </c>
      <c r="AB140" s="44">
        <f>'2022'!CJ137</f>
        <v>0</v>
      </c>
      <c r="AC140" s="44"/>
      <c r="AD140" s="44"/>
      <c r="AE140" s="95">
        <f>'2022'!CO137</f>
        <v>0</v>
      </c>
      <c r="AF140" s="82" t="str">
        <f t="shared" si="22"/>
        <v/>
      </c>
      <c r="AG140" s="91"/>
      <c r="AH140" s="92">
        <f t="shared" si="23"/>
        <v>1.3780431786862655</v>
      </c>
      <c r="AI140" s="92" t="e">
        <f t="shared" ca="1" si="24"/>
        <v>#NAME?</v>
      </c>
      <c r="AJ140" s="72">
        <f t="shared" si="25"/>
        <v>5</v>
      </c>
      <c r="AK140" s="72" t="str">
        <f t="shared" si="26"/>
        <v/>
      </c>
      <c r="AL140" s="72">
        <f t="shared" si="27"/>
        <v>0</v>
      </c>
      <c r="AM140" s="72">
        <f t="shared" si="28"/>
        <v>0</v>
      </c>
      <c r="AN140" s="34" t="str">
        <f t="shared" si="29"/>
        <v/>
      </c>
      <c r="AO140" s="34" t="str">
        <f t="shared" si="30"/>
        <v/>
      </c>
      <c r="AP140" s="34" t="str">
        <f t="shared" si="31"/>
        <v/>
      </c>
    </row>
    <row r="141" spans="1:42" ht="126" x14ac:dyDescent="0.25">
      <c r="A141" s="34">
        <v>110</v>
      </c>
      <c r="B141" s="112" t="s">
        <v>162</v>
      </c>
      <c r="C141" s="92">
        <f>'2022'!B138</f>
        <v>76.099999999999994</v>
      </c>
      <c r="D141" s="93">
        <f>'2022'!BV138</f>
        <v>320</v>
      </c>
      <c r="E141" s="93">
        <f>'2022'!BW138</f>
        <v>306</v>
      </c>
      <c r="F141" s="92">
        <f>'2022'!BZ138</f>
        <v>4.021024967148489</v>
      </c>
      <c r="G141" s="44">
        <f>'2021'!CG109</f>
        <v>25</v>
      </c>
      <c r="H141" s="94">
        <f t="shared" si="41"/>
        <v>7.8125</v>
      </c>
      <c r="I141" s="47"/>
      <c r="J141" s="44">
        <f>'2021'!CM109</f>
        <v>0</v>
      </c>
      <c r="K141" s="44">
        <f>'2021'!CJ109</f>
        <v>0</v>
      </c>
      <c r="L141" s="99"/>
      <c r="M141" s="44">
        <f t="shared" si="37"/>
        <v>25</v>
      </c>
      <c r="N141" s="44">
        <f>'2021'!CO109</f>
        <v>0</v>
      </c>
      <c r="O141" s="44">
        <f>'Добыча 2021'!I119</f>
        <v>4</v>
      </c>
      <c r="P141" s="44"/>
      <c r="Q141" s="44"/>
      <c r="R141" s="44"/>
      <c r="S141" s="44">
        <f>'Добыча 2021'!K119</f>
        <v>4</v>
      </c>
      <c r="T141" s="44">
        <f>'Добыча 2021'!J119</f>
        <v>0</v>
      </c>
      <c r="U141" s="44">
        <f t="shared" si="32"/>
        <v>16</v>
      </c>
      <c r="V141" s="94">
        <f>'2022'!CE138</f>
        <v>24.48</v>
      </c>
      <c r="W141" s="44">
        <f t="shared" si="20"/>
        <v>8</v>
      </c>
      <c r="X141" s="44">
        <f>'2022'!CG138</f>
        <v>24</v>
      </c>
      <c r="Y141" s="94">
        <f t="shared" si="21"/>
        <v>7.8431372549019605</v>
      </c>
      <c r="Z141" s="44"/>
      <c r="AA141" s="44">
        <f>'2022'!CM138</f>
        <v>0</v>
      </c>
      <c r="AB141" s="44">
        <f>'2022'!CJ138</f>
        <v>0</v>
      </c>
      <c r="AC141" s="44"/>
      <c r="AD141" s="44"/>
      <c r="AE141" s="95">
        <f>'2022'!CO138</f>
        <v>0</v>
      </c>
      <c r="AF141" s="82" t="str">
        <f t="shared" si="22"/>
        <v/>
      </c>
      <c r="AG141" s="91"/>
      <c r="AH141" s="92">
        <f t="shared" si="23"/>
        <v>4.021024967148489</v>
      </c>
      <c r="AI141" s="92" t="e">
        <f t="shared" ca="1" si="24"/>
        <v>#NAME?</v>
      </c>
      <c r="AJ141" s="72">
        <f t="shared" si="25"/>
        <v>8</v>
      </c>
      <c r="AK141" s="72" t="str">
        <f t="shared" si="26"/>
        <v/>
      </c>
      <c r="AL141" s="72" t="e">
        <f t="shared" ca="1" si="27"/>
        <v>#NAME?</v>
      </c>
      <c r="AM141" s="72">
        <f t="shared" si="28"/>
        <v>24</v>
      </c>
      <c r="AN141" s="34" t="e">
        <f t="shared" ca="1" si="29"/>
        <v>#NAME?</v>
      </c>
      <c r="AO141" s="34" t="str">
        <f t="shared" si="30"/>
        <v>Сумма не совпадает или не ОДОУ</v>
      </c>
      <c r="AP141" s="34" t="str">
        <f t="shared" si="31"/>
        <v/>
      </c>
    </row>
    <row r="142" spans="1:42" ht="47.25" x14ac:dyDescent="0.25">
      <c r="A142" s="34">
        <v>111</v>
      </c>
      <c r="B142" s="128" t="s">
        <v>165</v>
      </c>
      <c r="C142" s="92">
        <f>'2022'!B139</f>
        <v>3.52</v>
      </c>
      <c r="D142" s="581">
        <f>'2022'!BV139</f>
        <v>151</v>
      </c>
      <c r="E142" s="93">
        <f>'2022'!BW139</f>
        <v>8</v>
      </c>
      <c r="F142" s="92">
        <f>'2022'!BZ139</f>
        <v>2.2727272727272729</v>
      </c>
      <c r="G142" s="583">
        <f>'2021'!CG110</f>
        <v>10</v>
      </c>
      <c r="H142" s="585">
        <f t="shared" si="41"/>
        <v>6.6225165562913908</v>
      </c>
      <c r="I142" s="47"/>
      <c r="J142" s="583">
        <f>'2021'!CM110</f>
        <v>0</v>
      </c>
      <c r="K142" s="583">
        <f>'2021'!CJ110</f>
        <v>0</v>
      </c>
      <c r="L142" s="99"/>
      <c r="M142" s="583">
        <f t="shared" si="37"/>
        <v>8</v>
      </c>
      <c r="N142" s="583">
        <f>'2021'!CO110</f>
        <v>2</v>
      </c>
      <c r="O142" s="583">
        <f>'Добыча 2021'!I120</f>
        <v>3</v>
      </c>
      <c r="P142" s="44"/>
      <c r="Q142" s="44"/>
      <c r="R142" s="44"/>
      <c r="S142" s="583">
        <f>'Добыча 2021'!K120</f>
        <v>3</v>
      </c>
      <c r="T142" s="583">
        <f>'Добыча 2021'!J120</f>
        <v>0</v>
      </c>
      <c r="U142" s="583">
        <f>IF(G143=0,0,O142/G143*100)</f>
        <v>0</v>
      </c>
      <c r="V142" s="94">
        <f>'2022'!CE139</f>
        <v>0.56000000000000005</v>
      </c>
      <c r="W142" s="44">
        <f>IF(V142&gt;1,V142/E142*100,0)</f>
        <v>0</v>
      </c>
      <c r="X142" s="44">
        <f>'2022'!CG139</f>
        <v>0</v>
      </c>
      <c r="Y142" s="94">
        <f>IF(X142&gt;0,X142/E142*100,0)</f>
        <v>0</v>
      </c>
      <c r="Z142" s="44"/>
      <c r="AA142" s="44">
        <f>'2022'!CM139</f>
        <v>0</v>
      </c>
      <c r="AB142" s="44">
        <f>'2022'!CJ139</f>
        <v>0</v>
      </c>
      <c r="AC142" s="44"/>
      <c r="AD142" s="44">
        <f t="shared" ref="AD142:AD187" si="42">X142-AA142-AB142-AE142</f>
        <v>0</v>
      </c>
      <c r="AE142" s="95">
        <f>'2022'!CO139</f>
        <v>0</v>
      </c>
      <c r="AF142" s="82" t="str">
        <f t="shared" si="22"/>
        <v/>
      </c>
      <c r="AG142" s="91"/>
      <c r="AH142" s="92">
        <f t="shared" si="23"/>
        <v>2.2727272727272729</v>
      </c>
      <c r="AI142" s="92" t="e">
        <f t="shared" ca="1" si="24"/>
        <v>#NAME?</v>
      </c>
      <c r="AJ142" s="72">
        <f t="shared" si="25"/>
        <v>7</v>
      </c>
      <c r="AK142" s="72" t="str">
        <f t="shared" si="26"/>
        <v/>
      </c>
      <c r="AL142" s="72">
        <f t="shared" si="27"/>
        <v>0</v>
      </c>
      <c r="AM142" s="72">
        <f t="shared" si="28"/>
        <v>0</v>
      </c>
      <c r="AN142" s="34" t="str">
        <f t="shared" si="29"/>
        <v/>
      </c>
      <c r="AO142" s="34" t="str">
        <f t="shared" si="30"/>
        <v/>
      </c>
      <c r="AP142" s="34" t="str">
        <f t="shared" si="31"/>
        <v/>
      </c>
    </row>
    <row r="143" spans="1:42" ht="48" customHeight="1" x14ac:dyDescent="0.25">
      <c r="A143" s="34">
        <v>112</v>
      </c>
      <c r="B143" s="119" t="s">
        <v>443</v>
      </c>
      <c r="C143" s="92">
        <f>'2022'!B140</f>
        <v>16.07</v>
      </c>
      <c r="D143" s="582"/>
      <c r="E143" s="93">
        <f>'2022'!BW140</f>
        <v>74</v>
      </c>
      <c r="F143" s="92">
        <f>'2022'!BZ140</f>
        <v>4.604853764779091</v>
      </c>
      <c r="G143" s="584"/>
      <c r="H143" s="586"/>
      <c r="I143" s="44"/>
      <c r="J143" s="584"/>
      <c r="K143" s="584"/>
      <c r="L143" s="44"/>
      <c r="M143" s="584"/>
      <c r="N143" s="584"/>
      <c r="O143" s="584"/>
      <c r="P143" s="44"/>
      <c r="Q143" s="44"/>
      <c r="R143" s="44"/>
      <c r="S143" s="584"/>
      <c r="T143" s="584"/>
      <c r="U143" s="584"/>
      <c r="V143" s="94">
        <f>'2022'!CE140</f>
        <v>5.92</v>
      </c>
      <c r="W143" s="44">
        <f t="shared" si="20"/>
        <v>8</v>
      </c>
      <c r="X143" s="44">
        <f>'2022'!CG140</f>
        <v>5</v>
      </c>
      <c r="Y143" s="94">
        <f t="shared" si="21"/>
        <v>6.756756756756757</v>
      </c>
      <c r="Z143" s="44"/>
      <c r="AA143" s="44">
        <f>'2022'!CM140</f>
        <v>0</v>
      </c>
      <c r="AB143" s="44">
        <f>'2022'!CJ140</f>
        <v>0</v>
      </c>
      <c r="AC143" s="44"/>
      <c r="AD143" s="44">
        <f t="shared" si="42"/>
        <v>4</v>
      </c>
      <c r="AE143" s="95">
        <f>'2022'!CO140</f>
        <v>1</v>
      </c>
      <c r="AF143" s="82" t="str">
        <f t="shared" si="22"/>
        <v/>
      </c>
      <c r="AG143" s="91"/>
      <c r="AH143" s="92">
        <f t="shared" si="23"/>
        <v>4.604853764779091</v>
      </c>
      <c r="AI143" s="92" t="e">
        <f t="shared" ca="1" si="24"/>
        <v>#NAME?</v>
      </c>
      <c r="AJ143" s="72">
        <f t="shared" si="25"/>
        <v>8</v>
      </c>
      <c r="AK143" s="72" t="str">
        <f t="shared" si="26"/>
        <v/>
      </c>
      <c r="AL143" s="72" t="e">
        <f t="shared" ca="1" si="27"/>
        <v>#NAME?</v>
      </c>
      <c r="AM143" s="72">
        <f t="shared" si="28"/>
        <v>5</v>
      </c>
      <c r="AN143" s="34" t="e">
        <f t="shared" ca="1" si="29"/>
        <v>#NAME?</v>
      </c>
      <c r="AO143" s="34" t="str">
        <f t="shared" si="30"/>
        <v/>
      </c>
      <c r="AP143" s="34" t="str">
        <f t="shared" si="31"/>
        <v/>
      </c>
    </row>
    <row r="144" spans="1:42" ht="18.75" x14ac:dyDescent="0.25">
      <c r="A144" s="34"/>
      <c r="B144" s="46" t="s">
        <v>173</v>
      </c>
      <c r="C144" s="98"/>
      <c r="D144" s="97"/>
      <c r="E144" s="97"/>
      <c r="F144" s="98"/>
      <c r="G144" s="44"/>
      <c r="H144" s="94"/>
      <c r="I144" s="44"/>
      <c r="J144" s="44"/>
      <c r="K144" s="44"/>
      <c r="L144" s="44"/>
      <c r="M144" s="44"/>
      <c r="N144" s="44"/>
      <c r="O144" s="56"/>
      <c r="P144" s="56"/>
      <c r="Q144" s="56"/>
      <c r="R144" s="56"/>
      <c r="S144" s="56"/>
      <c r="T144" s="56"/>
      <c r="U144" s="44"/>
      <c r="V144" s="111"/>
      <c r="W144" s="44"/>
      <c r="X144" s="56"/>
      <c r="Y144" s="94"/>
      <c r="Z144" s="56"/>
      <c r="AA144" s="56"/>
      <c r="AB144" s="56"/>
      <c r="AC144" s="56"/>
      <c r="AD144" s="44"/>
      <c r="AE144" s="56"/>
      <c r="AF144" s="82" t="str">
        <f t="shared" ref="AF144:AF207" si="43">IF(C144&gt;0,IF(AND(C144&lt;7,F144&lt;5),IF(COUNTIF(Z144:AE144,"&gt;0")&gt;0,"Ошибка!",""),""),"")</f>
        <v/>
      </c>
      <c r="AG144" s="91"/>
      <c r="AH144" s="92" t="str">
        <f t="shared" ref="AH144:AH207" si="44">IF(AND(ISNUMBER(--C144),C144&gt;0),E144/C144,"")</f>
        <v/>
      </c>
      <c r="AI144" s="92" t="str">
        <f t="shared" ref="AI144:AI207" si="45">IF(AND(ISNUMBER(--E144),ISNUMBER(--AJ144)),ЧАСТНОЕ(E144*AJ144,100),"")</f>
        <v/>
      </c>
      <c r="AJ144" s="72" t="str">
        <f t="shared" ref="AJ144:AJ207" si="46">IF(AND(ISNUMBER(--C144),C144&gt;0),IF(F144&lt;=8,IF(F144&lt;=1,3,IF(F144&lt;=2,5,IF(F144&lt;=4,7,IF(F144&lt;=6,8,IF(F144&lt;=8,10,0))))),IF(F144&lt;=10,12,IF(F144&lt;=12,15,IF(F144&lt;=15,20,IF(F144&lt;=20,25,30))))),"")</f>
        <v/>
      </c>
      <c r="AK144" s="72" t="str">
        <f t="shared" ref="AK144:AK207" si="47">IF(AJ144&lt;Y144,"Норматив превышен","")</f>
        <v/>
      </c>
      <c r="AL144" s="72" t="str">
        <f t="shared" ref="AL144:AL207" si="48">IF(ISNUMBER(X144),IF(X144&gt;0,MAX(ЧАСТНОЕ(X144*20,100),1),0),"")</f>
        <v/>
      </c>
      <c r="AM144" s="72" t="str">
        <f t="shared" ref="AM144:AM207" si="49">IF(ISNUMBER(X144),X144,"")</f>
        <v/>
      </c>
      <c r="AN144" s="34" t="str">
        <f t="shared" ref="AN144:AN207" si="50">IF(ISNUMBER(AE144),IF(AND(AM144&gt;=AE144,AL144&lt;=AE144),"","Вне норматива или не ОДОУ"),"")</f>
        <v/>
      </c>
      <c r="AO144" s="34" t="str">
        <f t="shared" ref="AO144:AO207" si="51">IF(ISNUMBER(X144),IF(SUM(Z144:AE144)&lt;&gt;X144,"Сумма не совпадает или не ОДОУ",""),"")</f>
        <v/>
      </c>
      <c r="AP144" s="34" t="str">
        <f>IF(AND(ISNUMBER(AA144),AA144&gt;0),IF(AA144&lt;=(X144*0.15),"","Изъятие более 15% !"),"")</f>
        <v/>
      </c>
    </row>
    <row r="145" spans="1:42" ht="126" x14ac:dyDescent="0.25">
      <c r="A145" s="34">
        <v>113</v>
      </c>
      <c r="B145" s="112" t="s">
        <v>328</v>
      </c>
      <c r="C145" s="92">
        <f>'2022'!B142</f>
        <v>22.076000000000001</v>
      </c>
      <c r="D145" s="93">
        <f>'2022'!BV142</f>
        <v>220</v>
      </c>
      <c r="E145" s="93">
        <f>'2022'!BW142</f>
        <v>259</v>
      </c>
      <c r="F145" s="92">
        <f>'2022'!BZ142</f>
        <v>11.732197861931509</v>
      </c>
      <c r="G145" s="44">
        <f>'2021'!CG112</f>
        <v>26</v>
      </c>
      <c r="H145" s="94">
        <f t="shared" si="41"/>
        <v>11.818181818181818</v>
      </c>
      <c r="I145" s="44"/>
      <c r="J145" s="44">
        <f>'2021'!CM112</f>
        <v>0</v>
      </c>
      <c r="K145" s="44">
        <f>'2021'!CJ112</f>
        <v>0</v>
      </c>
      <c r="L145" s="44"/>
      <c r="M145" s="44">
        <f t="shared" si="37"/>
        <v>26</v>
      </c>
      <c r="N145" s="44">
        <f>'2021'!CO112</f>
        <v>0</v>
      </c>
      <c r="O145" s="44">
        <f>'Добыча 2021'!I122</f>
        <v>5</v>
      </c>
      <c r="P145" s="44"/>
      <c r="Q145" s="44"/>
      <c r="R145" s="44"/>
      <c r="S145" s="44">
        <f>'Добыча 2021'!K122</f>
        <v>4</v>
      </c>
      <c r="T145" s="44">
        <f>'Добыча 2021'!J122</f>
        <v>1</v>
      </c>
      <c r="U145" s="44">
        <f t="shared" ref="U145:U176" si="52">IF(G145=0,0,O145/G145*100)</f>
        <v>19.230769230769234</v>
      </c>
      <c r="V145" s="94">
        <f>'2022'!CE142</f>
        <v>38.849999999999739</v>
      </c>
      <c r="W145" s="44">
        <f t="shared" ref="W145:W177" si="53">IF(V145&gt;1,V145/E145*100,0)</f>
        <v>14.999999999999899</v>
      </c>
      <c r="X145" s="44">
        <f>'2022'!CG142</f>
        <v>38</v>
      </c>
      <c r="Y145" s="94">
        <f t="shared" ref="Y145:Y177" si="54">IF(X145&gt;0,X145/E145*100,0)</f>
        <v>14.671814671814673</v>
      </c>
      <c r="Z145" s="44"/>
      <c r="AA145" s="44">
        <f>'2022'!CM142</f>
        <v>0</v>
      </c>
      <c r="AB145" s="44">
        <f>'2022'!CJ142</f>
        <v>0</v>
      </c>
      <c r="AC145" s="44"/>
      <c r="AD145" s="44"/>
      <c r="AE145" s="95">
        <f>'2022'!CO142</f>
        <v>0</v>
      </c>
      <c r="AF145" s="82" t="str">
        <f t="shared" si="43"/>
        <v/>
      </c>
      <c r="AG145" s="91"/>
      <c r="AH145" s="92">
        <f t="shared" si="44"/>
        <v>11.732197861931509</v>
      </c>
      <c r="AI145" s="92" t="e">
        <f t="shared" ca="1" si="45"/>
        <v>#NAME?</v>
      </c>
      <c r="AJ145" s="72">
        <f t="shared" si="46"/>
        <v>15</v>
      </c>
      <c r="AK145" s="72" t="str">
        <f t="shared" si="47"/>
        <v/>
      </c>
      <c r="AL145" s="72" t="e">
        <f t="shared" ca="1" si="48"/>
        <v>#NAME?</v>
      </c>
      <c r="AM145" s="72">
        <f t="shared" si="49"/>
        <v>38</v>
      </c>
      <c r="AN145" s="34" t="e">
        <f t="shared" ca="1" si="50"/>
        <v>#NAME?</v>
      </c>
      <c r="AO145" s="34" t="str">
        <f t="shared" si="51"/>
        <v>Сумма не совпадает или не ОДОУ</v>
      </c>
      <c r="AP145" s="34" t="str">
        <f t="shared" ref="AP145:AP208" si="55">IF(AND(ISNUMBER(AA145),AA145&gt;0),IF(AA145&lt;=(X145*0.149999999999999),"","Изъятие более 15% !"),"")</f>
        <v/>
      </c>
    </row>
    <row r="146" spans="1:42" ht="126" x14ac:dyDescent="0.25">
      <c r="A146" s="34">
        <v>114</v>
      </c>
      <c r="B146" s="112" t="s">
        <v>329</v>
      </c>
      <c r="C146" s="92">
        <f>'2022'!B143</f>
        <v>51.795000000000002</v>
      </c>
      <c r="D146" s="93">
        <f>'2022'!BV143</f>
        <v>266</v>
      </c>
      <c r="E146" s="93">
        <f>'2022'!BW143</f>
        <v>346</v>
      </c>
      <c r="F146" s="92">
        <f>'2022'!BZ143</f>
        <v>6.6801814846992951</v>
      </c>
      <c r="G146" s="44">
        <f>'2021'!CG113</f>
        <v>21</v>
      </c>
      <c r="H146" s="94">
        <f t="shared" si="41"/>
        <v>7.8947368421052628</v>
      </c>
      <c r="I146" s="44"/>
      <c r="J146" s="44">
        <f>'2021'!CM113</f>
        <v>0</v>
      </c>
      <c r="K146" s="44">
        <f>'2021'!CJ113</f>
        <v>0</v>
      </c>
      <c r="L146" s="44"/>
      <c r="M146" s="44">
        <f t="shared" si="37"/>
        <v>21</v>
      </c>
      <c r="N146" s="44">
        <f>'2021'!CO113</f>
        <v>0</v>
      </c>
      <c r="O146" s="44">
        <f>'Добыча 2021'!I123</f>
        <v>6</v>
      </c>
      <c r="P146" s="44"/>
      <c r="Q146" s="44"/>
      <c r="R146" s="44"/>
      <c r="S146" s="44">
        <f>'Добыча 2021'!K123</f>
        <v>5</v>
      </c>
      <c r="T146" s="44">
        <f>'Добыча 2021'!J123</f>
        <v>1</v>
      </c>
      <c r="U146" s="44">
        <f t="shared" si="52"/>
        <v>28.571428571428569</v>
      </c>
      <c r="V146" s="94">
        <f>'2022'!CE143</f>
        <v>34.6</v>
      </c>
      <c r="W146" s="44">
        <f t="shared" si="53"/>
        <v>10</v>
      </c>
      <c r="X146" s="44">
        <f>'2022'!CG143</f>
        <v>34</v>
      </c>
      <c r="Y146" s="94">
        <f t="shared" si="54"/>
        <v>9.8265895953757223</v>
      </c>
      <c r="Z146" s="44"/>
      <c r="AA146" s="44">
        <f>'2022'!CM143</f>
        <v>0</v>
      </c>
      <c r="AB146" s="44">
        <f>'2022'!CJ143</f>
        <v>0</v>
      </c>
      <c r="AC146" s="44"/>
      <c r="AD146" s="44"/>
      <c r="AE146" s="95">
        <f>'2022'!CO143</f>
        <v>0</v>
      </c>
      <c r="AF146" s="82" t="str">
        <f t="shared" si="43"/>
        <v/>
      </c>
      <c r="AG146" s="91"/>
      <c r="AH146" s="92">
        <f t="shared" si="44"/>
        <v>6.6801814846992951</v>
      </c>
      <c r="AI146" s="92" t="e">
        <f t="shared" ca="1" si="45"/>
        <v>#NAME?</v>
      </c>
      <c r="AJ146" s="72">
        <f t="shared" si="46"/>
        <v>10</v>
      </c>
      <c r="AK146" s="72" t="str">
        <f t="shared" si="47"/>
        <v/>
      </c>
      <c r="AL146" s="72" t="e">
        <f t="shared" ca="1" si="48"/>
        <v>#NAME?</v>
      </c>
      <c r="AM146" s="72">
        <f t="shared" si="49"/>
        <v>34</v>
      </c>
      <c r="AN146" s="34" t="e">
        <f t="shared" ca="1" si="50"/>
        <v>#NAME?</v>
      </c>
      <c r="AO146" s="34" t="str">
        <f t="shared" si="51"/>
        <v>Сумма не совпадает или не ОДОУ</v>
      </c>
      <c r="AP146" s="34" t="str">
        <f t="shared" si="55"/>
        <v/>
      </c>
    </row>
    <row r="147" spans="1:42" ht="31.5" customHeight="1" x14ac:dyDescent="0.25">
      <c r="A147" s="34">
        <v>115</v>
      </c>
      <c r="B147" s="112" t="s">
        <v>174</v>
      </c>
      <c r="C147" s="92">
        <f>'2022'!B144</f>
        <v>10.686999999999999</v>
      </c>
      <c r="D147" s="93">
        <f>'2022'!BV144</f>
        <v>27</v>
      </c>
      <c r="E147" s="93">
        <f>'2022'!BW144</f>
        <v>28</v>
      </c>
      <c r="F147" s="92">
        <f>'2022'!BZ144</f>
        <v>2.620005614297745</v>
      </c>
      <c r="G147" s="44">
        <f>'2021'!CG114</f>
        <v>1</v>
      </c>
      <c r="H147" s="94">
        <f t="shared" si="41"/>
        <v>3.7037037037037033</v>
      </c>
      <c r="I147" s="44"/>
      <c r="J147" s="44">
        <f>'2021'!CM114</f>
        <v>0</v>
      </c>
      <c r="K147" s="44">
        <f>'2021'!CJ114</f>
        <v>0</v>
      </c>
      <c r="L147" s="44"/>
      <c r="M147" s="44">
        <f t="shared" si="37"/>
        <v>1</v>
      </c>
      <c r="N147" s="44">
        <f>'2021'!CO114</f>
        <v>0</v>
      </c>
      <c r="O147" s="44">
        <f>'Добыча 2021'!I124</f>
        <v>0</v>
      </c>
      <c r="P147" s="44"/>
      <c r="Q147" s="44"/>
      <c r="R147" s="44"/>
      <c r="S147" s="44">
        <f>'Добыча 2021'!K124</f>
        <v>0</v>
      </c>
      <c r="T147" s="44">
        <f>'Добыча 2021'!J124</f>
        <v>0</v>
      </c>
      <c r="U147" s="44">
        <f t="shared" si="52"/>
        <v>0</v>
      </c>
      <c r="V147" s="94">
        <f>'2022'!CE144</f>
        <v>1.9600000000000002</v>
      </c>
      <c r="W147" s="44">
        <f t="shared" si="53"/>
        <v>7.0000000000000009</v>
      </c>
      <c r="X147" s="44">
        <f>'2022'!CG144</f>
        <v>1</v>
      </c>
      <c r="Y147" s="94">
        <f t="shared" si="54"/>
        <v>3.5714285714285712</v>
      </c>
      <c r="Z147" s="44"/>
      <c r="AA147" s="44">
        <f>'2022'!CM144</f>
        <v>0</v>
      </c>
      <c r="AB147" s="44">
        <f>'2022'!CJ144</f>
        <v>0</v>
      </c>
      <c r="AC147" s="44"/>
      <c r="AD147" s="44"/>
      <c r="AE147" s="95">
        <f>'2022'!CO144</f>
        <v>0</v>
      </c>
      <c r="AF147" s="82" t="str">
        <f t="shared" si="43"/>
        <v/>
      </c>
      <c r="AG147" s="91"/>
      <c r="AH147" s="92">
        <f t="shared" si="44"/>
        <v>2.620005614297745</v>
      </c>
      <c r="AI147" s="92" t="e">
        <f t="shared" ca="1" si="45"/>
        <v>#NAME?</v>
      </c>
      <c r="AJ147" s="72">
        <f t="shared" si="46"/>
        <v>7</v>
      </c>
      <c r="AK147" s="72" t="str">
        <f t="shared" si="47"/>
        <v/>
      </c>
      <c r="AL147" s="72" t="e">
        <f t="shared" ca="1" si="48"/>
        <v>#NAME?</v>
      </c>
      <c r="AM147" s="72">
        <f t="shared" si="49"/>
        <v>1</v>
      </c>
      <c r="AN147" s="34" t="e">
        <f t="shared" ca="1" si="50"/>
        <v>#NAME?</v>
      </c>
      <c r="AO147" s="34" t="str">
        <f t="shared" si="51"/>
        <v>Сумма не совпадает или не ОДОУ</v>
      </c>
      <c r="AP147" s="34" t="str">
        <f t="shared" si="55"/>
        <v/>
      </c>
    </row>
    <row r="148" spans="1:42" ht="31.5" x14ac:dyDescent="0.25">
      <c r="A148" s="34">
        <v>116</v>
      </c>
      <c r="B148" s="112" t="s">
        <v>178</v>
      </c>
      <c r="C148" s="92">
        <f>'2022'!B145</f>
        <v>127.137</v>
      </c>
      <c r="D148" s="93">
        <f>'2022'!BV145</f>
        <v>252</v>
      </c>
      <c r="E148" s="93">
        <f>'2022'!BW145</f>
        <v>248</v>
      </c>
      <c r="F148" s="92">
        <f>'2022'!BZ145</f>
        <v>1.95065165923374</v>
      </c>
      <c r="G148" s="44">
        <f>'2021'!CG115</f>
        <v>12</v>
      </c>
      <c r="H148" s="94">
        <f t="shared" si="41"/>
        <v>4.7619047619047619</v>
      </c>
      <c r="I148" s="44"/>
      <c r="J148" s="44">
        <f>'2021'!CM115</f>
        <v>0</v>
      </c>
      <c r="K148" s="44">
        <f>'2021'!CJ115</f>
        <v>1</v>
      </c>
      <c r="L148" s="44"/>
      <c r="M148" s="44">
        <f t="shared" si="37"/>
        <v>8</v>
      </c>
      <c r="N148" s="44">
        <f>'2021'!CO115</f>
        <v>3</v>
      </c>
      <c r="O148" s="44">
        <f>'Добыча 2021'!I125</f>
        <v>2</v>
      </c>
      <c r="P148" s="44"/>
      <c r="Q148" s="44"/>
      <c r="R148" s="44"/>
      <c r="S148" s="44">
        <f>'Добыча 2021'!K125</f>
        <v>2</v>
      </c>
      <c r="T148" s="44">
        <f>'Добыча 2021'!J125</f>
        <v>0</v>
      </c>
      <c r="U148" s="44">
        <f t="shared" si="52"/>
        <v>16.666666666666664</v>
      </c>
      <c r="V148" s="94">
        <f>'2022'!CE145</f>
        <v>12.4</v>
      </c>
      <c r="W148" s="44">
        <f t="shared" si="53"/>
        <v>5</v>
      </c>
      <c r="X148" s="44">
        <f>'2022'!CG145</f>
        <v>12</v>
      </c>
      <c r="Y148" s="94">
        <f t="shared" si="54"/>
        <v>4.838709677419355</v>
      </c>
      <c r="Z148" s="44"/>
      <c r="AA148" s="44">
        <f>'2022'!CM145</f>
        <v>1</v>
      </c>
      <c r="AB148" s="44">
        <f>'2022'!CJ145</f>
        <v>0</v>
      </c>
      <c r="AC148" s="44"/>
      <c r="AD148" s="44">
        <f t="shared" si="42"/>
        <v>8</v>
      </c>
      <c r="AE148" s="95">
        <f>'2022'!CO145</f>
        <v>3</v>
      </c>
      <c r="AF148" s="82" t="str">
        <f t="shared" si="43"/>
        <v/>
      </c>
      <c r="AG148" s="91"/>
      <c r="AH148" s="92">
        <f t="shared" si="44"/>
        <v>1.95065165923374</v>
      </c>
      <c r="AI148" s="92" t="e">
        <f t="shared" ca="1" si="45"/>
        <v>#NAME?</v>
      </c>
      <c r="AJ148" s="72">
        <f t="shared" si="46"/>
        <v>5</v>
      </c>
      <c r="AK148" s="72" t="str">
        <f t="shared" si="47"/>
        <v/>
      </c>
      <c r="AL148" s="72" t="e">
        <f t="shared" ca="1" si="48"/>
        <v>#NAME?</v>
      </c>
      <c r="AM148" s="72">
        <f t="shared" si="49"/>
        <v>12</v>
      </c>
      <c r="AN148" s="34" t="e">
        <f t="shared" ca="1" si="50"/>
        <v>#NAME?</v>
      </c>
      <c r="AO148" s="34" t="str">
        <f t="shared" si="51"/>
        <v/>
      </c>
      <c r="AP148" s="34" t="str">
        <f t="shared" si="55"/>
        <v/>
      </c>
    </row>
    <row r="149" spans="1:42" ht="126" x14ac:dyDescent="0.25">
      <c r="A149" s="34">
        <v>117</v>
      </c>
      <c r="B149" s="102" t="s">
        <v>177</v>
      </c>
      <c r="C149" s="92">
        <f>'2022'!B146</f>
        <v>119.479</v>
      </c>
      <c r="D149" s="93">
        <f>'2022'!BV146</f>
        <v>219</v>
      </c>
      <c r="E149" s="93">
        <f>'2022'!BW146</f>
        <v>278</v>
      </c>
      <c r="F149" s="92">
        <f>'2022'!BZ146</f>
        <v>2.3267687208630807</v>
      </c>
      <c r="G149" s="44">
        <f>'2021'!CG116</f>
        <v>10</v>
      </c>
      <c r="H149" s="94">
        <f t="shared" si="41"/>
        <v>4.5662100456620998</v>
      </c>
      <c r="I149" s="47"/>
      <c r="J149" s="44">
        <f>'2021'!CM116</f>
        <v>0</v>
      </c>
      <c r="K149" s="44">
        <f>'2021'!CJ116</f>
        <v>0</v>
      </c>
      <c r="L149" s="99"/>
      <c r="M149" s="44">
        <f t="shared" si="37"/>
        <v>10</v>
      </c>
      <c r="N149" s="44">
        <f>'2021'!CO116</f>
        <v>0</v>
      </c>
      <c r="O149" s="44">
        <f>'Добыча 2021'!I126</f>
        <v>1</v>
      </c>
      <c r="P149" s="44"/>
      <c r="Q149" s="44"/>
      <c r="R149" s="44"/>
      <c r="S149" s="44">
        <f>'Добыча 2021'!K126</f>
        <v>1</v>
      </c>
      <c r="T149" s="44">
        <f>'Добыча 2021'!J126</f>
        <v>0</v>
      </c>
      <c r="U149" s="44">
        <f t="shared" si="52"/>
        <v>10</v>
      </c>
      <c r="V149" s="94">
        <f>'2022'!CE146</f>
        <v>19.46</v>
      </c>
      <c r="W149" s="44">
        <f t="shared" si="53"/>
        <v>7.0000000000000009</v>
      </c>
      <c r="X149" s="44">
        <f>'2022'!CG146</f>
        <v>19</v>
      </c>
      <c r="Y149" s="94">
        <f t="shared" si="54"/>
        <v>6.8345323741007196</v>
      </c>
      <c r="Z149" s="44"/>
      <c r="AA149" s="44">
        <f>'2022'!CM146</f>
        <v>0</v>
      </c>
      <c r="AB149" s="44">
        <f>'2022'!CJ146</f>
        <v>0</v>
      </c>
      <c r="AC149" s="44"/>
      <c r="AD149" s="44"/>
      <c r="AE149" s="95">
        <f>'2022'!CO146</f>
        <v>0</v>
      </c>
      <c r="AF149" s="82" t="str">
        <f t="shared" si="43"/>
        <v/>
      </c>
      <c r="AG149" s="91"/>
      <c r="AH149" s="92">
        <f t="shared" si="44"/>
        <v>2.3267687208630807</v>
      </c>
      <c r="AI149" s="92" t="e">
        <f t="shared" ca="1" si="45"/>
        <v>#NAME?</v>
      </c>
      <c r="AJ149" s="72">
        <f t="shared" si="46"/>
        <v>7</v>
      </c>
      <c r="AK149" s="72" t="str">
        <f t="shared" si="47"/>
        <v/>
      </c>
      <c r="AL149" s="72" t="e">
        <f t="shared" ca="1" si="48"/>
        <v>#NAME?</v>
      </c>
      <c r="AM149" s="72">
        <f t="shared" si="49"/>
        <v>19</v>
      </c>
      <c r="AN149" s="34" t="e">
        <f t="shared" ca="1" si="50"/>
        <v>#NAME?</v>
      </c>
      <c r="AO149" s="34" t="str">
        <f t="shared" si="51"/>
        <v>Сумма не совпадает или не ОДОУ</v>
      </c>
      <c r="AP149" s="34" t="str">
        <f t="shared" si="55"/>
        <v/>
      </c>
    </row>
    <row r="150" spans="1:42" ht="126" x14ac:dyDescent="0.25">
      <c r="A150" s="34">
        <v>118</v>
      </c>
      <c r="B150" s="112" t="s">
        <v>330</v>
      </c>
      <c r="C150" s="92">
        <f>'2022'!B147</f>
        <v>19.553999999999998</v>
      </c>
      <c r="D150" s="93">
        <f>'2022'!BV147</f>
        <v>170</v>
      </c>
      <c r="E150" s="93">
        <f>'2022'!BW147</f>
        <v>165</v>
      </c>
      <c r="F150" s="92">
        <f>'2022'!BZ147</f>
        <v>8.4381712181650812</v>
      </c>
      <c r="G150" s="44">
        <f>'2021'!CG117</f>
        <v>5</v>
      </c>
      <c r="H150" s="94">
        <f t="shared" si="41"/>
        <v>2.9411764705882351</v>
      </c>
      <c r="I150" s="44"/>
      <c r="J150" s="44">
        <f>'2021'!CM117</f>
        <v>0</v>
      </c>
      <c r="K150" s="44">
        <f>'2021'!CJ117</f>
        <v>0</v>
      </c>
      <c r="L150" s="44"/>
      <c r="M150" s="44">
        <f t="shared" si="37"/>
        <v>5</v>
      </c>
      <c r="N150" s="44">
        <f>'2021'!CO117</f>
        <v>0</v>
      </c>
      <c r="O150" s="44">
        <f>'Добыча 2021'!I127</f>
        <v>5</v>
      </c>
      <c r="P150" s="44"/>
      <c r="Q150" s="44"/>
      <c r="R150" s="44"/>
      <c r="S150" s="44">
        <f>'Добыча 2021'!K127</f>
        <v>4</v>
      </c>
      <c r="T150" s="44">
        <f>'Добыча 2021'!J127</f>
        <v>1</v>
      </c>
      <c r="U150" s="44">
        <f t="shared" si="52"/>
        <v>100</v>
      </c>
      <c r="V150" s="94">
        <f>'2022'!CE147</f>
        <v>19.8</v>
      </c>
      <c r="W150" s="44">
        <f t="shared" si="53"/>
        <v>12.000000000000002</v>
      </c>
      <c r="X150" s="44">
        <f>'2022'!CG147</f>
        <v>5</v>
      </c>
      <c r="Y150" s="94">
        <f t="shared" si="54"/>
        <v>3.0303030303030303</v>
      </c>
      <c r="Z150" s="44"/>
      <c r="AA150" s="44">
        <f>'2022'!CM147</f>
        <v>0</v>
      </c>
      <c r="AB150" s="44">
        <f>'2022'!CJ147</f>
        <v>0</v>
      </c>
      <c r="AC150" s="44"/>
      <c r="AD150" s="44"/>
      <c r="AE150" s="95">
        <f>'2022'!CO147</f>
        <v>0</v>
      </c>
      <c r="AF150" s="82" t="str">
        <f t="shared" si="43"/>
        <v/>
      </c>
      <c r="AG150" s="91"/>
      <c r="AH150" s="92">
        <f t="shared" si="44"/>
        <v>8.4381712181650812</v>
      </c>
      <c r="AI150" s="92" t="e">
        <f t="shared" ca="1" si="45"/>
        <v>#NAME?</v>
      </c>
      <c r="AJ150" s="72">
        <f t="shared" si="46"/>
        <v>12</v>
      </c>
      <c r="AK150" s="72" t="str">
        <f t="shared" si="47"/>
        <v/>
      </c>
      <c r="AL150" s="72" t="e">
        <f t="shared" ca="1" si="48"/>
        <v>#NAME?</v>
      </c>
      <c r="AM150" s="72">
        <f t="shared" si="49"/>
        <v>5</v>
      </c>
      <c r="AN150" s="34" t="e">
        <f t="shared" ca="1" si="50"/>
        <v>#NAME?</v>
      </c>
      <c r="AO150" s="34" t="str">
        <f t="shared" si="51"/>
        <v>Сумма не совпадает или не ОДОУ</v>
      </c>
      <c r="AP150" s="34" t="str">
        <f t="shared" si="55"/>
        <v/>
      </c>
    </row>
    <row r="151" spans="1:42" ht="18.75" x14ac:dyDescent="0.25">
      <c r="A151" s="34"/>
      <c r="B151" s="46" t="s">
        <v>180</v>
      </c>
      <c r="C151" s="98"/>
      <c r="D151" s="97"/>
      <c r="E151" s="97"/>
      <c r="F151" s="98"/>
      <c r="G151" s="44"/>
      <c r="H151" s="94"/>
      <c r="I151" s="44"/>
      <c r="J151" s="44"/>
      <c r="K151" s="44"/>
      <c r="L151" s="44"/>
      <c r="M151" s="44"/>
      <c r="N151" s="44"/>
      <c r="O151" s="56"/>
      <c r="P151" s="56"/>
      <c r="Q151" s="56"/>
      <c r="R151" s="56"/>
      <c r="S151" s="56"/>
      <c r="T151" s="56"/>
      <c r="U151" s="44"/>
      <c r="V151" s="111"/>
      <c r="W151" s="44"/>
      <c r="X151" s="56"/>
      <c r="Y151" s="94"/>
      <c r="Z151" s="56"/>
      <c r="AA151" s="56"/>
      <c r="AB151" s="56"/>
      <c r="AC151" s="56"/>
      <c r="AD151" s="44"/>
      <c r="AE151" s="56"/>
      <c r="AF151" s="82" t="str">
        <f t="shared" si="43"/>
        <v/>
      </c>
      <c r="AG151" s="91"/>
      <c r="AH151" s="92" t="str">
        <f t="shared" si="44"/>
        <v/>
      </c>
      <c r="AI151" s="92" t="str">
        <f t="shared" si="45"/>
        <v/>
      </c>
      <c r="AJ151" s="72" t="str">
        <f t="shared" si="46"/>
        <v/>
      </c>
      <c r="AK151" s="72" t="str">
        <f t="shared" si="47"/>
        <v/>
      </c>
      <c r="AL151" s="72" t="str">
        <f t="shared" si="48"/>
        <v/>
      </c>
      <c r="AM151" s="72" t="str">
        <f t="shared" si="49"/>
        <v/>
      </c>
      <c r="AN151" s="34" t="str">
        <f t="shared" si="50"/>
        <v/>
      </c>
      <c r="AO151" s="34" t="str">
        <f t="shared" si="51"/>
        <v/>
      </c>
      <c r="AP151" s="34" t="str">
        <f t="shared" si="55"/>
        <v/>
      </c>
    </row>
    <row r="152" spans="1:42" ht="31.5" x14ac:dyDescent="0.25">
      <c r="A152" s="34">
        <v>119</v>
      </c>
      <c r="B152" s="112" t="s">
        <v>185</v>
      </c>
      <c r="C152" s="92">
        <f>'2022'!B149</f>
        <v>1372</v>
      </c>
      <c r="D152" s="93">
        <f>'2022'!BV149</f>
        <v>2915</v>
      </c>
      <c r="E152" s="93">
        <f>'2022'!BW149</f>
        <v>2195</v>
      </c>
      <c r="F152" s="92">
        <f>'2022'!BZ149</f>
        <v>1.5998542274052479</v>
      </c>
      <c r="G152" s="44">
        <f>'2021'!CG119</f>
        <v>100</v>
      </c>
      <c r="H152" s="94">
        <f t="shared" si="41"/>
        <v>3.4305317324185252</v>
      </c>
      <c r="I152" s="44"/>
      <c r="J152" s="44">
        <f>'2021'!CM119</f>
        <v>7</v>
      </c>
      <c r="K152" s="44">
        <f>'2021'!CJ119</f>
        <v>8</v>
      </c>
      <c r="L152" s="44"/>
      <c r="M152" s="44">
        <f t="shared" si="37"/>
        <v>65</v>
      </c>
      <c r="N152" s="44">
        <f>'2021'!CO119</f>
        <v>20</v>
      </c>
      <c r="O152" s="44">
        <f>'Добыча 2021'!I129</f>
        <v>14</v>
      </c>
      <c r="P152" s="44"/>
      <c r="Q152" s="44"/>
      <c r="R152" s="44"/>
      <c r="S152" s="44">
        <f>'Добыча 2021'!K129</f>
        <v>8</v>
      </c>
      <c r="T152" s="44">
        <f>'Добыча 2021'!J129</f>
        <v>6</v>
      </c>
      <c r="U152" s="44">
        <f t="shared" si="52"/>
        <v>14.000000000000002</v>
      </c>
      <c r="V152" s="94">
        <f>'2022'!CE149</f>
        <v>109.75</v>
      </c>
      <c r="W152" s="44">
        <f t="shared" si="53"/>
        <v>5</v>
      </c>
      <c r="X152" s="44">
        <f>'2022'!CG149</f>
        <v>100</v>
      </c>
      <c r="Y152" s="94">
        <f t="shared" si="54"/>
        <v>4.5558086560364464</v>
      </c>
      <c r="Z152" s="44"/>
      <c r="AA152" s="44">
        <f>'2022'!CM149</f>
        <v>3</v>
      </c>
      <c r="AB152" s="44">
        <f>'2022'!CJ149</f>
        <v>12</v>
      </c>
      <c r="AC152" s="44"/>
      <c r="AD152" s="44">
        <f t="shared" si="42"/>
        <v>65</v>
      </c>
      <c r="AE152" s="95">
        <f>'2022'!CO149</f>
        <v>20</v>
      </c>
      <c r="AF152" s="82" t="str">
        <f t="shared" si="43"/>
        <v/>
      </c>
      <c r="AG152" s="91"/>
      <c r="AH152" s="92">
        <f t="shared" si="44"/>
        <v>1.5998542274052479</v>
      </c>
      <c r="AI152" s="92" t="e">
        <f t="shared" ca="1" si="45"/>
        <v>#NAME?</v>
      </c>
      <c r="AJ152" s="72">
        <f t="shared" si="46"/>
        <v>5</v>
      </c>
      <c r="AK152" s="72" t="str">
        <f t="shared" si="47"/>
        <v/>
      </c>
      <c r="AL152" s="72" t="e">
        <f t="shared" ca="1" si="48"/>
        <v>#NAME?</v>
      </c>
      <c r="AM152" s="72">
        <f t="shared" si="49"/>
        <v>100</v>
      </c>
      <c r="AN152" s="34" t="e">
        <f t="shared" ca="1" si="50"/>
        <v>#NAME?</v>
      </c>
      <c r="AO152" s="34" t="str">
        <f t="shared" si="51"/>
        <v/>
      </c>
      <c r="AP152" s="34" t="str">
        <f t="shared" si="55"/>
        <v/>
      </c>
    </row>
    <row r="153" spans="1:42" ht="126" x14ac:dyDescent="0.25">
      <c r="A153" s="34">
        <v>120</v>
      </c>
      <c r="B153" s="112" t="s">
        <v>331</v>
      </c>
      <c r="C153" s="92">
        <f>'2022'!B150</f>
        <v>187.15</v>
      </c>
      <c r="D153" s="93">
        <f>'2022'!BV150</f>
        <v>456</v>
      </c>
      <c r="E153" s="93">
        <f>'2022'!BW150</f>
        <v>421</v>
      </c>
      <c r="F153" s="92">
        <f>'2022'!BZ150</f>
        <v>2.2495324605931071</v>
      </c>
      <c r="G153" s="44">
        <f>'2021'!CG120</f>
        <v>31</v>
      </c>
      <c r="H153" s="94">
        <f t="shared" si="41"/>
        <v>6.7982456140350882</v>
      </c>
      <c r="I153" s="44"/>
      <c r="J153" s="44">
        <f>'2021'!CM120</f>
        <v>0</v>
      </c>
      <c r="K153" s="44">
        <f>'2021'!CJ120</f>
        <v>0</v>
      </c>
      <c r="L153" s="44"/>
      <c r="M153" s="44">
        <f t="shared" si="37"/>
        <v>31</v>
      </c>
      <c r="N153" s="44">
        <f>'2021'!CO120</f>
        <v>0</v>
      </c>
      <c r="O153" s="44">
        <f>'Добыча 2021'!I130</f>
        <v>2</v>
      </c>
      <c r="P153" s="44"/>
      <c r="Q153" s="44"/>
      <c r="R153" s="44"/>
      <c r="S153" s="44">
        <f>'Добыча 2021'!K130</f>
        <v>2</v>
      </c>
      <c r="T153" s="44">
        <f>'Добыча 2021'!J130</f>
        <v>0</v>
      </c>
      <c r="U153" s="44">
        <f t="shared" si="52"/>
        <v>6.4516129032258061</v>
      </c>
      <c r="V153" s="94">
        <f>'2022'!CE150</f>
        <v>29.470000000000002</v>
      </c>
      <c r="W153" s="44">
        <f t="shared" si="53"/>
        <v>7.0000000000000009</v>
      </c>
      <c r="X153" s="44">
        <f>'2022'!CG150</f>
        <v>29</v>
      </c>
      <c r="Y153" s="94">
        <f t="shared" si="54"/>
        <v>6.8883610451306403</v>
      </c>
      <c r="Z153" s="44"/>
      <c r="AA153" s="44">
        <f>'2022'!CM150</f>
        <v>0</v>
      </c>
      <c r="AB153" s="44">
        <f>'2022'!CJ150</f>
        <v>0</v>
      </c>
      <c r="AC153" s="44"/>
      <c r="AD153" s="44"/>
      <c r="AE153" s="95">
        <f>'2022'!CO150</f>
        <v>0</v>
      </c>
      <c r="AF153" s="82" t="str">
        <f t="shared" si="43"/>
        <v/>
      </c>
      <c r="AG153" s="91"/>
      <c r="AH153" s="92">
        <f t="shared" si="44"/>
        <v>2.2495324605931071</v>
      </c>
      <c r="AI153" s="92" t="e">
        <f t="shared" ca="1" si="45"/>
        <v>#NAME?</v>
      </c>
      <c r="AJ153" s="72">
        <f t="shared" si="46"/>
        <v>7</v>
      </c>
      <c r="AK153" s="72" t="str">
        <f t="shared" si="47"/>
        <v/>
      </c>
      <c r="AL153" s="72" t="e">
        <f t="shared" ca="1" si="48"/>
        <v>#NAME?</v>
      </c>
      <c r="AM153" s="72">
        <f t="shared" si="49"/>
        <v>29</v>
      </c>
      <c r="AN153" s="34" t="e">
        <f t="shared" ca="1" si="50"/>
        <v>#NAME?</v>
      </c>
      <c r="AO153" s="34" t="str">
        <f t="shared" si="51"/>
        <v>Сумма не совпадает или не ОДОУ</v>
      </c>
      <c r="AP153" s="34" t="str">
        <f t="shared" si="55"/>
        <v/>
      </c>
    </row>
    <row r="154" spans="1:42" ht="48" customHeight="1" x14ac:dyDescent="0.25">
      <c r="A154" s="34">
        <v>121</v>
      </c>
      <c r="B154" s="112" t="s">
        <v>332</v>
      </c>
      <c r="C154" s="92">
        <f>'2022'!B151</f>
        <v>363.3</v>
      </c>
      <c r="D154" s="93">
        <f>'2022'!BV151</f>
        <v>1112</v>
      </c>
      <c r="E154" s="93">
        <f>'2022'!BW151</f>
        <v>952</v>
      </c>
      <c r="F154" s="92">
        <f>'2022'!BZ151</f>
        <v>2.6204238921001926</v>
      </c>
      <c r="G154" s="44">
        <f>'2021'!CG121</f>
        <v>28</v>
      </c>
      <c r="H154" s="94">
        <f t="shared" si="41"/>
        <v>2.5179856115107913</v>
      </c>
      <c r="I154" s="44"/>
      <c r="J154" s="44">
        <f>'2021'!CM121</f>
        <v>0</v>
      </c>
      <c r="K154" s="44">
        <f>'2021'!CJ121</f>
        <v>0</v>
      </c>
      <c r="L154" s="44"/>
      <c r="M154" s="44">
        <f t="shared" si="37"/>
        <v>28</v>
      </c>
      <c r="N154" s="44">
        <f>'2021'!CO121</f>
        <v>0</v>
      </c>
      <c r="O154" s="44">
        <f>'Добыча 2021'!I131</f>
        <v>7</v>
      </c>
      <c r="P154" s="44"/>
      <c r="Q154" s="44"/>
      <c r="R154" s="44"/>
      <c r="S154" s="44">
        <f>'Добыча 2021'!K131</f>
        <v>7</v>
      </c>
      <c r="T154" s="44">
        <f>'Добыча 2021'!J131</f>
        <v>0</v>
      </c>
      <c r="U154" s="44">
        <f t="shared" si="52"/>
        <v>25</v>
      </c>
      <c r="V154" s="94">
        <f>'2022'!CE151</f>
        <v>66.64</v>
      </c>
      <c r="W154" s="44">
        <f t="shared" si="53"/>
        <v>7.0000000000000009</v>
      </c>
      <c r="X154" s="44">
        <f>'2022'!CG151</f>
        <v>30</v>
      </c>
      <c r="Y154" s="94">
        <f t="shared" si="54"/>
        <v>3.1512605042016806</v>
      </c>
      <c r="Z154" s="44"/>
      <c r="AA154" s="44">
        <f>'2022'!CM151</f>
        <v>0</v>
      </c>
      <c r="AB154" s="44">
        <f>'2022'!CJ151</f>
        <v>0</v>
      </c>
      <c r="AC154" s="44"/>
      <c r="AD154" s="44"/>
      <c r="AE154" s="95">
        <f>'2022'!CO151</f>
        <v>0</v>
      </c>
      <c r="AF154" s="82" t="str">
        <f t="shared" si="43"/>
        <v/>
      </c>
      <c r="AG154" s="91"/>
      <c r="AH154" s="92">
        <f t="shared" si="44"/>
        <v>2.6204238921001926</v>
      </c>
      <c r="AI154" s="92" t="e">
        <f t="shared" ca="1" si="45"/>
        <v>#NAME?</v>
      </c>
      <c r="AJ154" s="72">
        <f t="shared" si="46"/>
        <v>7</v>
      </c>
      <c r="AK154" s="72" t="str">
        <f t="shared" si="47"/>
        <v/>
      </c>
      <c r="AL154" s="72" t="e">
        <f t="shared" ca="1" si="48"/>
        <v>#NAME?</v>
      </c>
      <c r="AM154" s="72">
        <f t="shared" si="49"/>
        <v>30</v>
      </c>
      <c r="AN154" s="34" t="e">
        <f t="shared" ca="1" si="50"/>
        <v>#NAME?</v>
      </c>
      <c r="AO154" s="34" t="str">
        <f t="shared" si="51"/>
        <v>Сумма не совпадает или не ОДОУ</v>
      </c>
      <c r="AP154" s="34" t="str">
        <f t="shared" si="55"/>
        <v/>
      </c>
    </row>
    <row r="155" spans="1:42" ht="47.25" customHeight="1" x14ac:dyDescent="0.25">
      <c r="A155" s="34">
        <v>122</v>
      </c>
      <c r="B155" s="112" t="s">
        <v>333</v>
      </c>
      <c r="C155" s="92">
        <f>'2022'!B152</f>
        <v>394</v>
      </c>
      <c r="D155" s="93">
        <f>'2022'!BV152</f>
        <v>718</v>
      </c>
      <c r="E155" s="93">
        <f>'2022'!BW152</f>
        <v>799</v>
      </c>
      <c r="F155" s="92">
        <f>'2022'!BZ152</f>
        <v>2.0279187817258881</v>
      </c>
      <c r="G155" s="44">
        <f>'2021'!CG122</f>
        <v>35</v>
      </c>
      <c r="H155" s="94">
        <f t="shared" si="41"/>
        <v>4.8746518105849583</v>
      </c>
      <c r="I155" s="44"/>
      <c r="J155" s="44">
        <f>'2021'!CM122</f>
        <v>0</v>
      </c>
      <c r="K155" s="44">
        <f>'2021'!CJ122</f>
        <v>0</v>
      </c>
      <c r="L155" s="44"/>
      <c r="M155" s="44">
        <f t="shared" si="37"/>
        <v>35</v>
      </c>
      <c r="N155" s="44">
        <f>'2021'!CO122</f>
        <v>0</v>
      </c>
      <c r="O155" s="44">
        <f>'Добыча 2021'!I132</f>
        <v>7</v>
      </c>
      <c r="P155" s="44"/>
      <c r="Q155" s="44"/>
      <c r="R155" s="44"/>
      <c r="S155" s="44">
        <f>'Добыча 2021'!K132</f>
        <v>3</v>
      </c>
      <c r="T155" s="44">
        <f>'Добыча 2021'!J132</f>
        <v>4</v>
      </c>
      <c r="U155" s="44">
        <f t="shared" si="52"/>
        <v>20</v>
      </c>
      <c r="V155" s="94">
        <f>'2022'!CE152</f>
        <v>55.930000000000007</v>
      </c>
      <c r="W155" s="44">
        <f t="shared" si="53"/>
        <v>7.0000000000000009</v>
      </c>
      <c r="X155" s="44">
        <f>'2022'!CG152</f>
        <v>55</v>
      </c>
      <c r="Y155" s="94">
        <f t="shared" si="54"/>
        <v>6.8836045056320403</v>
      </c>
      <c r="Z155" s="44"/>
      <c r="AA155" s="44">
        <f>'2022'!CM152</f>
        <v>0</v>
      </c>
      <c r="AB155" s="44">
        <f>'2022'!CJ152</f>
        <v>0</v>
      </c>
      <c r="AC155" s="44"/>
      <c r="AD155" s="44"/>
      <c r="AE155" s="95">
        <f>'2022'!CO152</f>
        <v>0</v>
      </c>
      <c r="AF155" s="82" t="str">
        <f t="shared" si="43"/>
        <v/>
      </c>
      <c r="AG155" s="91"/>
      <c r="AH155" s="92">
        <f t="shared" si="44"/>
        <v>2.0279187817258881</v>
      </c>
      <c r="AI155" s="92" t="e">
        <f t="shared" ca="1" si="45"/>
        <v>#NAME?</v>
      </c>
      <c r="AJ155" s="72">
        <f t="shared" si="46"/>
        <v>7</v>
      </c>
      <c r="AK155" s="72" t="str">
        <f t="shared" si="47"/>
        <v/>
      </c>
      <c r="AL155" s="72" t="e">
        <f t="shared" ca="1" si="48"/>
        <v>#NAME?</v>
      </c>
      <c r="AM155" s="72">
        <f t="shared" si="49"/>
        <v>55</v>
      </c>
      <c r="AN155" s="34" t="e">
        <f t="shared" ca="1" si="50"/>
        <v>#NAME?</v>
      </c>
      <c r="AO155" s="34" t="str">
        <f t="shared" si="51"/>
        <v>Сумма не совпадает или не ОДОУ</v>
      </c>
      <c r="AP155" s="34" t="str">
        <f t="shared" si="55"/>
        <v/>
      </c>
    </row>
    <row r="156" spans="1:42" ht="126" x14ac:dyDescent="0.25">
      <c r="A156" s="34">
        <v>123</v>
      </c>
      <c r="B156" s="112" t="s">
        <v>182</v>
      </c>
      <c r="C156" s="92">
        <f>'2022'!B153</f>
        <v>193</v>
      </c>
      <c r="D156" s="93">
        <f>'2022'!BV153</f>
        <v>413</v>
      </c>
      <c r="E156" s="93">
        <f>'2022'!BW153</f>
        <v>544</v>
      </c>
      <c r="F156" s="92">
        <f>'2022'!BZ153</f>
        <v>2.8186528497409324</v>
      </c>
      <c r="G156" s="44">
        <f>'2021'!CG123</f>
        <v>28</v>
      </c>
      <c r="H156" s="94">
        <f t="shared" si="41"/>
        <v>6.7796610169491522</v>
      </c>
      <c r="I156" s="44"/>
      <c r="J156" s="44">
        <f>'2021'!CM123</f>
        <v>0</v>
      </c>
      <c r="K156" s="44">
        <f>'2021'!CJ123</f>
        <v>0</v>
      </c>
      <c r="L156" s="44"/>
      <c r="M156" s="44">
        <f t="shared" si="37"/>
        <v>28</v>
      </c>
      <c r="N156" s="44">
        <f>'2021'!CO123</f>
        <v>0</v>
      </c>
      <c r="O156" s="44">
        <f>'Добыча 2021'!I133</f>
        <v>10</v>
      </c>
      <c r="P156" s="44"/>
      <c r="Q156" s="44"/>
      <c r="R156" s="44"/>
      <c r="S156" s="44">
        <f>'Добыча 2021'!K133</f>
        <v>10</v>
      </c>
      <c r="T156" s="44">
        <f>'Добыча 2021'!J133</f>
        <v>0</v>
      </c>
      <c r="U156" s="44">
        <f t="shared" si="52"/>
        <v>35.714285714285715</v>
      </c>
      <c r="V156" s="94">
        <f>'2022'!CE153</f>
        <v>38.080000000000005</v>
      </c>
      <c r="W156" s="44">
        <f t="shared" si="53"/>
        <v>7.0000000000000009</v>
      </c>
      <c r="X156" s="44">
        <f>'2022'!CG153</f>
        <v>38</v>
      </c>
      <c r="Y156" s="94">
        <f t="shared" si="54"/>
        <v>6.9852941176470589</v>
      </c>
      <c r="Z156" s="44"/>
      <c r="AA156" s="44">
        <f>'2022'!CM153</f>
        <v>0</v>
      </c>
      <c r="AB156" s="44">
        <f>'2022'!CJ153</f>
        <v>0</v>
      </c>
      <c r="AC156" s="44"/>
      <c r="AD156" s="44"/>
      <c r="AE156" s="95">
        <f>'2022'!CO153</f>
        <v>0</v>
      </c>
      <c r="AF156" s="82" t="str">
        <f t="shared" si="43"/>
        <v/>
      </c>
      <c r="AG156" s="91"/>
      <c r="AH156" s="92">
        <f t="shared" si="44"/>
        <v>2.8186528497409324</v>
      </c>
      <c r="AI156" s="92" t="e">
        <f t="shared" ca="1" si="45"/>
        <v>#NAME?</v>
      </c>
      <c r="AJ156" s="72">
        <f t="shared" si="46"/>
        <v>7</v>
      </c>
      <c r="AK156" s="72" t="str">
        <f t="shared" si="47"/>
        <v/>
      </c>
      <c r="AL156" s="72" t="e">
        <f t="shared" ca="1" si="48"/>
        <v>#NAME?</v>
      </c>
      <c r="AM156" s="72">
        <f t="shared" si="49"/>
        <v>38</v>
      </c>
      <c r="AN156" s="34" t="e">
        <f t="shared" ca="1" si="50"/>
        <v>#NAME?</v>
      </c>
      <c r="AO156" s="34" t="str">
        <f t="shared" si="51"/>
        <v>Сумма не совпадает или не ОДОУ</v>
      </c>
      <c r="AP156" s="34" t="str">
        <f t="shared" si="55"/>
        <v/>
      </c>
    </row>
    <row r="157" spans="1:42" ht="126" x14ac:dyDescent="0.25">
      <c r="A157" s="34">
        <v>124</v>
      </c>
      <c r="B157" s="112" t="s">
        <v>334</v>
      </c>
      <c r="C157" s="92">
        <f>'2022'!B154</f>
        <v>264.7</v>
      </c>
      <c r="D157" s="93">
        <f>'2022'!BV154</f>
        <v>399</v>
      </c>
      <c r="E157" s="93">
        <f>'2022'!BW154</f>
        <v>1349</v>
      </c>
      <c r="F157" s="92">
        <f>'2022'!BZ154</f>
        <v>5.0963354741216476</v>
      </c>
      <c r="G157" s="44">
        <f>'2021'!CG124</f>
        <v>19</v>
      </c>
      <c r="H157" s="94">
        <f t="shared" si="41"/>
        <v>4.7619047619047619</v>
      </c>
      <c r="I157" s="47"/>
      <c r="J157" s="44">
        <f>'2021'!CM124</f>
        <v>0</v>
      </c>
      <c r="K157" s="44">
        <f>'2021'!CJ124</f>
        <v>0</v>
      </c>
      <c r="L157" s="99"/>
      <c r="M157" s="44">
        <f t="shared" si="37"/>
        <v>19</v>
      </c>
      <c r="N157" s="44">
        <f>'2021'!CO124</f>
        <v>0</v>
      </c>
      <c r="O157" s="44">
        <f>'Добыча 2021'!I134</f>
        <v>1</v>
      </c>
      <c r="P157" s="44"/>
      <c r="Q157" s="44"/>
      <c r="R157" s="44"/>
      <c r="S157" s="44">
        <f>'Добыча 2021'!K134</f>
        <v>1</v>
      </c>
      <c r="T157" s="44">
        <f>'Добыча 2021'!J134</f>
        <v>0</v>
      </c>
      <c r="U157" s="44">
        <f t="shared" si="52"/>
        <v>5.2631578947368416</v>
      </c>
      <c r="V157" s="94">
        <f>'2022'!CE154</f>
        <v>107.92</v>
      </c>
      <c r="W157" s="44">
        <f t="shared" si="53"/>
        <v>8</v>
      </c>
      <c r="X157" s="44">
        <f>'2022'!CG154</f>
        <v>67</v>
      </c>
      <c r="Y157" s="94">
        <f t="shared" si="54"/>
        <v>4.966641957005189</v>
      </c>
      <c r="Z157" s="44"/>
      <c r="AA157" s="44">
        <f>'2022'!CM154</f>
        <v>0</v>
      </c>
      <c r="AB157" s="44">
        <f>'2022'!CJ154</f>
        <v>0</v>
      </c>
      <c r="AC157" s="44"/>
      <c r="AD157" s="44"/>
      <c r="AE157" s="95">
        <f>'2022'!CO154</f>
        <v>0</v>
      </c>
      <c r="AF157" s="82" t="str">
        <f t="shared" si="43"/>
        <v/>
      </c>
      <c r="AG157" s="91"/>
      <c r="AH157" s="92">
        <f t="shared" si="44"/>
        <v>5.0963354741216476</v>
      </c>
      <c r="AI157" s="92" t="e">
        <f t="shared" ca="1" si="45"/>
        <v>#NAME?</v>
      </c>
      <c r="AJ157" s="72">
        <f t="shared" si="46"/>
        <v>8</v>
      </c>
      <c r="AK157" s="72" t="str">
        <f t="shared" si="47"/>
        <v/>
      </c>
      <c r="AL157" s="72" t="e">
        <f t="shared" ca="1" si="48"/>
        <v>#NAME?</v>
      </c>
      <c r="AM157" s="72">
        <f t="shared" si="49"/>
        <v>67</v>
      </c>
      <c r="AN157" s="34" t="e">
        <f t="shared" ca="1" si="50"/>
        <v>#NAME?</v>
      </c>
      <c r="AO157" s="34" t="str">
        <f t="shared" si="51"/>
        <v>Сумма не совпадает или не ОДОУ</v>
      </c>
      <c r="AP157" s="34" t="str">
        <f t="shared" si="55"/>
        <v/>
      </c>
    </row>
    <row r="158" spans="1:42" ht="126" x14ac:dyDescent="0.25">
      <c r="A158" s="34">
        <v>125</v>
      </c>
      <c r="B158" s="112" t="s">
        <v>335</v>
      </c>
      <c r="C158" s="92">
        <f>'2022'!B155</f>
        <v>93.555000000000007</v>
      </c>
      <c r="D158" s="93">
        <f>'2022'!BV155</f>
        <v>286</v>
      </c>
      <c r="E158" s="93">
        <f>'2022'!BW155</f>
        <v>290</v>
      </c>
      <c r="F158" s="92">
        <f>'2022'!BZ155</f>
        <v>3.0997808775586551</v>
      </c>
      <c r="G158" s="44">
        <f>'2021'!CG125</f>
        <v>20</v>
      </c>
      <c r="H158" s="94">
        <f t="shared" si="41"/>
        <v>6.9930069930069934</v>
      </c>
      <c r="I158" s="44"/>
      <c r="J158" s="44">
        <f>'2021'!CM125</f>
        <v>0</v>
      </c>
      <c r="K158" s="44">
        <f>'2021'!CJ125</f>
        <v>0</v>
      </c>
      <c r="L158" s="44"/>
      <c r="M158" s="44">
        <f t="shared" si="37"/>
        <v>20</v>
      </c>
      <c r="N158" s="44">
        <f>'2021'!CO125</f>
        <v>0</v>
      </c>
      <c r="O158" s="44">
        <f>'Добыча 2021'!I135</f>
        <v>7</v>
      </c>
      <c r="P158" s="44"/>
      <c r="Q158" s="44"/>
      <c r="R158" s="44"/>
      <c r="S158" s="44">
        <f>'Добыча 2021'!K135</f>
        <v>5</v>
      </c>
      <c r="T158" s="44">
        <f>'Добыча 2021'!J135</f>
        <v>2</v>
      </c>
      <c r="U158" s="44">
        <f t="shared" si="52"/>
        <v>35</v>
      </c>
      <c r="V158" s="94">
        <f>'2022'!CE155</f>
        <v>20.3</v>
      </c>
      <c r="W158" s="44">
        <f t="shared" si="53"/>
        <v>7.0000000000000009</v>
      </c>
      <c r="X158" s="44">
        <f>'2022'!CG155</f>
        <v>20</v>
      </c>
      <c r="Y158" s="94">
        <f t="shared" si="54"/>
        <v>6.8965517241379306</v>
      </c>
      <c r="Z158" s="44"/>
      <c r="AA158" s="44">
        <f>'2022'!CM155</f>
        <v>0</v>
      </c>
      <c r="AB158" s="44">
        <f>'2022'!CJ155</f>
        <v>0</v>
      </c>
      <c r="AC158" s="44"/>
      <c r="AD158" s="44"/>
      <c r="AE158" s="95">
        <f>'2022'!CO155</f>
        <v>0</v>
      </c>
      <c r="AF158" s="82" t="str">
        <f t="shared" si="43"/>
        <v/>
      </c>
      <c r="AG158" s="91"/>
      <c r="AH158" s="92">
        <f t="shared" si="44"/>
        <v>3.0997808775586551</v>
      </c>
      <c r="AI158" s="92" t="e">
        <f t="shared" ca="1" si="45"/>
        <v>#NAME?</v>
      </c>
      <c r="AJ158" s="72">
        <f t="shared" si="46"/>
        <v>7</v>
      </c>
      <c r="AK158" s="72" t="str">
        <f t="shared" si="47"/>
        <v/>
      </c>
      <c r="AL158" s="72" t="e">
        <f t="shared" ca="1" si="48"/>
        <v>#NAME?</v>
      </c>
      <c r="AM158" s="72">
        <f t="shared" si="49"/>
        <v>20</v>
      </c>
      <c r="AN158" s="34" t="e">
        <f t="shared" ca="1" si="50"/>
        <v>#NAME?</v>
      </c>
      <c r="AO158" s="34" t="str">
        <f t="shared" si="51"/>
        <v>Сумма не совпадает или не ОДОУ</v>
      </c>
      <c r="AP158" s="34" t="str">
        <f t="shared" si="55"/>
        <v/>
      </c>
    </row>
    <row r="159" spans="1:42" ht="18.75" x14ac:dyDescent="0.25">
      <c r="A159" s="34"/>
      <c r="B159" s="46" t="s">
        <v>187</v>
      </c>
      <c r="C159" s="98"/>
      <c r="D159" s="97"/>
      <c r="E159" s="97"/>
      <c r="F159" s="98"/>
      <c r="G159" s="44"/>
      <c r="H159" s="94"/>
      <c r="I159" s="44"/>
      <c r="J159" s="44"/>
      <c r="K159" s="44"/>
      <c r="L159" s="44"/>
      <c r="M159" s="44"/>
      <c r="N159" s="44"/>
      <c r="O159" s="56"/>
      <c r="P159" s="56"/>
      <c r="Q159" s="56"/>
      <c r="R159" s="56"/>
      <c r="S159" s="56"/>
      <c r="T159" s="56"/>
      <c r="U159" s="44"/>
      <c r="V159" s="111"/>
      <c r="W159" s="44"/>
      <c r="X159" s="56"/>
      <c r="Y159" s="94"/>
      <c r="Z159" s="56"/>
      <c r="AA159" s="56"/>
      <c r="AB159" s="56"/>
      <c r="AC159" s="56"/>
      <c r="AD159" s="44"/>
      <c r="AE159" s="56"/>
      <c r="AF159" s="82" t="str">
        <f t="shared" si="43"/>
        <v/>
      </c>
      <c r="AG159" s="91"/>
      <c r="AH159" s="92" t="str">
        <f t="shared" si="44"/>
        <v/>
      </c>
      <c r="AI159" s="92" t="str">
        <f t="shared" si="45"/>
        <v/>
      </c>
      <c r="AJ159" s="72" t="str">
        <f t="shared" si="46"/>
        <v/>
      </c>
      <c r="AK159" s="72" t="str">
        <f t="shared" si="47"/>
        <v/>
      </c>
      <c r="AL159" s="72" t="str">
        <f t="shared" si="48"/>
        <v/>
      </c>
      <c r="AM159" s="72" t="str">
        <f t="shared" si="49"/>
        <v/>
      </c>
      <c r="AN159" s="34" t="str">
        <f t="shared" si="50"/>
        <v/>
      </c>
      <c r="AO159" s="34" t="str">
        <f t="shared" si="51"/>
        <v/>
      </c>
      <c r="AP159" s="34" t="str">
        <f t="shared" si="55"/>
        <v/>
      </c>
    </row>
    <row r="160" spans="1:42" ht="126" x14ac:dyDescent="0.25">
      <c r="A160" s="34">
        <v>126</v>
      </c>
      <c r="B160" s="49" t="s">
        <v>189</v>
      </c>
      <c r="C160" s="92">
        <f>'2022'!B157</f>
        <v>58.8</v>
      </c>
      <c r="D160" s="581">
        <f>'2022'!BV157</f>
        <v>396</v>
      </c>
      <c r="E160" s="93">
        <f>'2022'!BW157</f>
        <v>39</v>
      </c>
      <c r="F160" s="92">
        <f>'2022'!BZ157</f>
        <v>0.66326530612244905</v>
      </c>
      <c r="G160" s="583">
        <f>'2021'!CG127</f>
        <v>19</v>
      </c>
      <c r="H160" s="585">
        <f t="shared" si="41"/>
        <v>4.7979797979797976</v>
      </c>
      <c r="I160" s="44"/>
      <c r="J160" s="583">
        <f>'2021'!CM127</f>
        <v>0</v>
      </c>
      <c r="K160" s="583">
        <f>'2021'!CJ127</f>
        <v>0</v>
      </c>
      <c r="L160" s="44"/>
      <c r="M160" s="583">
        <f t="shared" si="37"/>
        <v>19</v>
      </c>
      <c r="N160" s="583">
        <f>'2021'!CO127</f>
        <v>0</v>
      </c>
      <c r="O160" s="583">
        <f>'Добыча 2021'!I137</f>
        <v>1</v>
      </c>
      <c r="P160" s="44"/>
      <c r="Q160" s="44"/>
      <c r="R160" s="44"/>
      <c r="S160" s="583">
        <f>'Добыча 2021'!K137</f>
        <v>1</v>
      </c>
      <c r="T160" s="583">
        <f>'Добыча 2021'!J137</f>
        <v>0</v>
      </c>
      <c r="U160" s="583">
        <f>IF(G171=0,0,O160/G171*100)</f>
        <v>0</v>
      </c>
      <c r="V160" s="94">
        <f>'2022'!CE157</f>
        <v>1.1699999999999959</v>
      </c>
      <c r="W160" s="44">
        <f t="shared" ref="W160:W170" si="56">IF(V160&gt;1,V160/E160*100,0)</f>
        <v>2.9999999999999893</v>
      </c>
      <c r="X160" s="44">
        <f>'2022'!CG157</f>
        <v>1</v>
      </c>
      <c r="Y160" s="94">
        <f t="shared" ref="Y160:Y170" si="57">IF(X160&gt;0,X160/E160*100,0)</f>
        <v>2.5641025641025639</v>
      </c>
      <c r="Z160" s="44"/>
      <c r="AA160" s="44">
        <f>'2022'!CM157</f>
        <v>0</v>
      </c>
      <c r="AB160" s="44">
        <f>'2022'!CJ157</f>
        <v>0</v>
      </c>
      <c r="AC160" s="44"/>
      <c r="AD160" s="44"/>
      <c r="AE160" s="95">
        <f>'2022'!CO157</f>
        <v>0</v>
      </c>
      <c r="AF160" s="82" t="str">
        <f t="shared" si="43"/>
        <v/>
      </c>
      <c r="AG160" s="91"/>
      <c r="AH160" s="92">
        <f t="shared" si="44"/>
        <v>0.66326530612244905</v>
      </c>
      <c r="AI160" s="92" t="e">
        <f t="shared" ca="1" si="45"/>
        <v>#NAME?</v>
      </c>
      <c r="AJ160" s="72">
        <f t="shared" si="46"/>
        <v>3</v>
      </c>
      <c r="AK160" s="72" t="str">
        <f t="shared" si="47"/>
        <v/>
      </c>
      <c r="AL160" s="72" t="e">
        <f t="shared" ca="1" si="48"/>
        <v>#NAME?</v>
      </c>
      <c r="AM160" s="72">
        <f t="shared" si="49"/>
        <v>1</v>
      </c>
      <c r="AN160" s="34" t="e">
        <f t="shared" ca="1" si="50"/>
        <v>#NAME?</v>
      </c>
      <c r="AO160" s="34" t="str">
        <f t="shared" si="51"/>
        <v>Сумма не совпадает или не ОДОУ</v>
      </c>
      <c r="AP160" s="34" t="str">
        <f t="shared" si="55"/>
        <v/>
      </c>
    </row>
    <row r="161" spans="1:42" ht="78.75" x14ac:dyDescent="0.25">
      <c r="A161" s="34">
        <v>127</v>
      </c>
      <c r="B161" s="49" t="s">
        <v>190</v>
      </c>
      <c r="C161" s="92">
        <f>'2022'!B158</f>
        <v>17.8</v>
      </c>
      <c r="D161" s="587"/>
      <c r="E161" s="93">
        <f>'2022'!BW158</f>
        <v>0</v>
      </c>
      <c r="F161" s="92">
        <f>'2022'!BZ158</f>
        <v>0</v>
      </c>
      <c r="G161" s="588"/>
      <c r="H161" s="589"/>
      <c r="I161" s="44"/>
      <c r="J161" s="588"/>
      <c r="K161" s="588"/>
      <c r="L161" s="44"/>
      <c r="M161" s="588"/>
      <c r="N161" s="588"/>
      <c r="O161" s="588"/>
      <c r="P161" s="44"/>
      <c r="Q161" s="44"/>
      <c r="R161" s="44"/>
      <c r="S161" s="588"/>
      <c r="T161" s="588"/>
      <c r="U161" s="588"/>
      <c r="V161" s="94">
        <f>'2022'!CE158</f>
        <v>0</v>
      </c>
      <c r="W161" s="44">
        <f t="shared" si="56"/>
        <v>0</v>
      </c>
      <c r="X161" s="44">
        <f>'2022'!CG158</f>
        <v>0</v>
      </c>
      <c r="Y161" s="94">
        <f t="shared" si="57"/>
        <v>0</v>
      </c>
      <c r="Z161" s="44"/>
      <c r="AA161" s="44">
        <f>'2022'!CM158</f>
        <v>0</v>
      </c>
      <c r="AB161" s="44">
        <f>'2022'!CJ158</f>
        <v>0</v>
      </c>
      <c r="AC161" s="44"/>
      <c r="AD161" s="44"/>
      <c r="AE161" s="95">
        <f>'2022'!CO158</f>
        <v>0</v>
      </c>
      <c r="AF161" s="82" t="str">
        <f t="shared" si="43"/>
        <v/>
      </c>
      <c r="AG161" s="91"/>
      <c r="AH161" s="92">
        <f t="shared" si="44"/>
        <v>0</v>
      </c>
      <c r="AI161" s="92" t="e">
        <f t="shared" ca="1" si="45"/>
        <v>#NAME?</v>
      </c>
      <c r="AJ161" s="72">
        <f t="shared" si="46"/>
        <v>3</v>
      </c>
      <c r="AK161" s="72" t="str">
        <f t="shared" si="47"/>
        <v/>
      </c>
      <c r="AL161" s="72">
        <f t="shared" si="48"/>
        <v>0</v>
      </c>
      <c r="AM161" s="72">
        <f t="shared" si="49"/>
        <v>0</v>
      </c>
      <c r="AN161" s="34" t="str">
        <f t="shared" si="50"/>
        <v/>
      </c>
      <c r="AO161" s="34" t="str">
        <f t="shared" si="51"/>
        <v/>
      </c>
      <c r="AP161" s="34" t="str">
        <f t="shared" si="55"/>
        <v/>
      </c>
    </row>
    <row r="162" spans="1:42" ht="126" x14ac:dyDescent="0.25">
      <c r="A162" s="34">
        <v>128</v>
      </c>
      <c r="B162" s="49" t="s">
        <v>191</v>
      </c>
      <c r="C162" s="92">
        <f>'2022'!B159</f>
        <v>30.8</v>
      </c>
      <c r="D162" s="587"/>
      <c r="E162" s="93">
        <f>'2022'!BW159</f>
        <v>39</v>
      </c>
      <c r="F162" s="92">
        <f>'2022'!BZ159</f>
        <v>1.2662337662337662</v>
      </c>
      <c r="G162" s="588"/>
      <c r="H162" s="589"/>
      <c r="I162" s="44"/>
      <c r="J162" s="588"/>
      <c r="K162" s="588"/>
      <c r="L162" s="44"/>
      <c r="M162" s="588"/>
      <c r="N162" s="588"/>
      <c r="O162" s="588"/>
      <c r="P162" s="44"/>
      <c r="Q162" s="44"/>
      <c r="R162" s="44"/>
      <c r="S162" s="588"/>
      <c r="T162" s="588"/>
      <c r="U162" s="588"/>
      <c r="V162" s="94">
        <f>'2022'!CE159</f>
        <v>1.9500000000000002</v>
      </c>
      <c r="W162" s="44">
        <f t="shared" si="56"/>
        <v>5</v>
      </c>
      <c r="X162" s="44">
        <f>'2022'!CG159</f>
        <v>1</v>
      </c>
      <c r="Y162" s="94">
        <f t="shared" si="57"/>
        <v>2.5641025641025639</v>
      </c>
      <c r="Z162" s="44"/>
      <c r="AA162" s="44">
        <f>'2022'!CM159</f>
        <v>0</v>
      </c>
      <c r="AB162" s="44">
        <f>'2022'!CJ159</f>
        <v>0</v>
      </c>
      <c r="AC162" s="44"/>
      <c r="AD162" s="44"/>
      <c r="AE162" s="95">
        <f>'2022'!CO159</f>
        <v>0</v>
      </c>
      <c r="AF162" s="82" t="str">
        <f t="shared" si="43"/>
        <v/>
      </c>
      <c r="AG162" s="91"/>
      <c r="AH162" s="92">
        <f t="shared" si="44"/>
        <v>1.2662337662337662</v>
      </c>
      <c r="AI162" s="92" t="e">
        <f t="shared" ca="1" si="45"/>
        <v>#NAME?</v>
      </c>
      <c r="AJ162" s="72">
        <f t="shared" si="46"/>
        <v>5</v>
      </c>
      <c r="AK162" s="72" t="str">
        <f t="shared" si="47"/>
        <v/>
      </c>
      <c r="AL162" s="72" t="e">
        <f t="shared" ca="1" si="48"/>
        <v>#NAME?</v>
      </c>
      <c r="AM162" s="72">
        <f t="shared" si="49"/>
        <v>1</v>
      </c>
      <c r="AN162" s="34" t="e">
        <f t="shared" ca="1" si="50"/>
        <v>#NAME?</v>
      </c>
      <c r="AO162" s="34" t="str">
        <f t="shared" si="51"/>
        <v>Сумма не совпадает или не ОДОУ</v>
      </c>
      <c r="AP162" s="34" t="str">
        <f t="shared" si="55"/>
        <v/>
      </c>
    </row>
    <row r="163" spans="1:42" ht="78.75" x14ac:dyDescent="0.25">
      <c r="A163" s="34">
        <v>129</v>
      </c>
      <c r="B163" s="49" t="s">
        <v>192</v>
      </c>
      <c r="C163" s="92">
        <f>'2022'!B160</f>
        <v>20.399999999999999</v>
      </c>
      <c r="D163" s="587"/>
      <c r="E163" s="93">
        <f>'2022'!BW160</f>
        <v>22</v>
      </c>
      <c r="F163" s="92">
        <f>'2022'!BZ160</f>
        <v>1.0784313725490198</v>
      </c>
      <c r="G163" s="588"/>
      <c r="H163" s="589"/>
      <c r="I163" s="44"/>
      <c r="J163" s="588"/>
      <c r="K163" s="588"/>
      <c r="L163" s="44"/>
      <c r="M163" s="588"/>
      <c r="N163" s="588"/>
      <c r="O163" s="588"/>
      <c r="P163" s="44"/>
      <c r="Q163" s="44"/>
      <c r="R163" s="44"/>
      <c r="S163" s="588"/>
      <c r="T163" s="588"/>
      <c r="U163" s="588"/>
      <c r="V163" s="94">
        <f>'2022'!CE160</f>
        <v>1.1000000000000001</v>
      </c>
      <c r="W163" s="44">
        <f t="shared" si="56"/>
        <v>5</v>
      </c>
      <c r="X163" s="44">
        <f>'2022'!CG160</f>
        <v>0</v>
      </c>
      <c r="Y163" s="94">
        <f t="shared" si="57"/>
        <v>0</v>
      </c>
      <c r="Z163" s="44"/>
      <c r="AA163" s="44">
        <f>'2022'!CM160</f>
        <v>0</v>
      </c>
      <c r="AB163" s="44">
        <f>'2022'!CJ160</f>
        <v>0</v>
      </c>
      <c r="AC163" s="44"/>
      <c r="AD163" s="44"/>
      <c r="AE163" s="95">
        <f>'2022'!CO160</f>
        <v>0</v>
      </c>
      <c r="AF163" s="82" t="str">
        <f t="shared" si="43"/>
        <v/>
      </c>
      <c r="AG163" s="91"/>
      <c r="AH163" s="92">
        <f t="shared" si="44"/>
        <v>1.0784313725490198</v>
      </c>
      <c r="AI163" s="92" t="e">
        <f t="shared" ca="1" si="45"/>
        <v>#NAME?</v>
      </c>
      <c r="AJ163" s="72">
        <f t="shared" si="46"/>
        <v>5</v>
      </c>
      <c r="AK163" s="72" t="str">
        <f t="shared" si="47"/>
        <v/>
      </c>
      <c r="AL163" s="72">
        <f t="shared" si="48"/>
        <v>0</v>
      </c>
      <c r="AM163" s="72">
        <f t="shared" si="49"/>
        <v>0</v>
      </c>
      <c r="AN163" s="34" t="str">
        <f t="shared" si="50"/>
        <v/>
      </c>
      <c r="AO163" s="34" t="str">
        <f t="shared" si="51"/>
        <v/>
      </c>
      <c r="AP163" s="34" t="str">
        <f t="shared" si="55"/>
        <v/>
      </c>
    </row>
    <row r="164" spans="1:42" ht="126" x14ac:dyDescent="0.25">
      <c r="A164" s="34">
        <v>130</v>
      </c>
      <c r="B164" s="49" t="s">
        <v>193</v>
      </c>
      <c r="C164" s="92">
        <f>'2022'!B161</f>
        <v>20.8</v>
      </c>
      <c r="D164" s="587"/>
      <c r="E164" s="93">
        <f>'2022'!BW161</f>
        <v>23</v>
      </c>
      <c r="F164" s="92">
        <f>'2022'!BZ161</f>
        <v>1.1057692307692308</v>
      </c>
      <c r="G164" s="588"/>
      <c r="H164" s="589"/>
      <c r="I164" s="44"/>
      <c r="J164" s="588"/>
      <c r="K164" s="588"/>
      <c r="L164" s="44"/>
      <c r="M164" s="588"/>
      <c r="N164" s="588"/>
      <c r="O164" s="588"/>
      <c r="P164" s="44"/>
      <c r="Q164" s="44"/>
      <c r="R164" s="44"/>
      <c r="S164" s="588"/>
      <c r="T164" s="588"/>
      <c r="U164" s="588"/>
      <c r="V164" s="94">
        <f>'2022'!CE161</f>
        <v>1.1500000000000001</v>
      </c>
      <c r="W164" s="44">
        <f t="shared" si="56"/>
        <v>5</v>
      </c>
      <c r="X164" s="44">
        <f>'2022'!CG161</f>
        <v>1</v>
      </c>
      <c r="Y164" s="94">
        <f t="shared" si="57"/>
        <v>4.3478260869565215</v>
      </c>
      <c r="Z164" s="44"/>
      <c r="AA164" s="44">
        <f>'2022'!CM161</f>
        <v>0</v>
      </c>
      <c r="AB164" s="44">
        <f>'2022'!CJ161</f>
        <v>0</v>
      </c>
      <c r="AC164" s="44"/>
      <c r="AD164" s="44"/>
      <c r="AE164" s="95">
        <f>'2022'!CO161</f>
        <v>0</v>
      </c>
      <c r="AF164" s="82" t="str">
        <f t="shared" si="43"/>
        <v/>
      </c>
      <c r="AG164" s="91"/>
      <c r="AH164" s="92">
        <f t="shared" si="44"/>
        <v>1.1057692307692308</v>
      </c>
      <c r="AI164" s="92" t="e">
        <f t="shared" ca="1" si="45"/>
        <v>#NAME?</v>
      </c>
      <c r="AJ164" s="72">
        <f t="shared" si="46"/>
        <v>5</v>
      </c>
      <c r="AK164" s="72" t="str">
        <f t="shared" si="47"/>
        <v/>
      </c>
      <c r="AL164" s="72" t="e">
        <f t="shared" ca="1" si="48"/>
        <v>#NAME?</v>
      </c>
      <c r="AM164" s="72">
        <f t="shared" si="49"/>
        <v>1</v>
      </c>
      <c r="AN164" s="34" t="e">
        <f t="shared" ca="1" si="50"/>
        <v>#NAME?</v>
      </c>
      <c r="AO164" s="34" t="str">
        <f t="shared" si="51"/>
        <v>Сумма не совпадает или не ОДОУ</v>
      </c>
      <c r="AP164" s="34" t="str">
        <f t="shared" si="55"/>
        <v/>
      </c>
    </row>
    <row r="165" spans="1:42" ht="126" x14ac:dyDescent="0.25">
      <c r="A165" s="34">
        <v>131</v>
      </c>
      <c r="B165" s="49" t="s">
        <v>194</v>
      </c>
      <c r="C165" s="92">
        <f>'2022'!B162</f>
        <v>14.8</v>
      </c>
      <c r="D165" s="587"/>
      <c r="E165" s="93">
        <f>'2022'!BW162</f>
        <v>27</v>
      </c>
      <c r="F165" s="92">
        <f>'2022'!BZ162</f>
        <v>1.8243243243243243</v>
      </c>
      <c r="G165" s="588"/>
      <c r="H165" s="589"/>
      <c r="I165" s="44"/>
      <c r="J165" s="588"/>
      <c r="K165" s="588"/>
      <c r="L165" s="44"/>
      <c r="M165" s="588"/>
      <c r="N165" s="588"/>
      <c r="O165" s="588"/>
      <c r="P165" s="44"/>
      <c r="Q165" s="44"/>
      <c r="R165" s="44"/>
      <c r="S165" s="588"/>
      <c r="T165" s="588"/>
      <c r="U165" s="588"/>
      <c r="V165" s="94">
        <f>'2022'!CE162</f>
        <v>1.35</v>
      </c>
      <c r="W165" s="44">
        <f t="shared" si="56"/>
        <v>5</v>
      </c>
      <c r="X165" s="44">
        <f>'2022'!CG162</f>
        <v>1</v>
      </c>
      <c r="Y165" s="94">
        <f t="shared" si="57"/>
        <v>3.7037037037037033</v>
      </c>
      <c r="Z165" s="44"/>
      <c r="AA165" s="44">
        <f>'2022'!CM162</f>
        <v>0</v>
      </c>
      <c r="AB165" s="44">
        <f>'2022'!CJ162</f>
        <v>0</v>
      </c>
      <c r="AC165" s="44"/>
      <c r="AD165" s="44"/>
      <c r="AE165" s="95">
        <f>'2022'!CO162</f>
        <v>0</v>
      </c>
      <c r="AF165" s="82" t="str">
        <f t="shared" si="43"/>
        <v/>
      </c>
      <c r="AG165" s="91"/>
      <c r="AH165" s="92">
        <f t="shared" si="44"/>
        <v>1.8243243243243243</v>
      </c>
      <c r="AI165" s="92" t="e">
        <f t="shared" ca="1" si="45"/>
        <v>#NAME?</v>
      </c>
      <c r="AJ165" s="72">
        <f t="shared" si="46"/>
        <v>5</v>
      </c>
      <c r="AK165" s="72" t="str">
        <f t="shared" si="47"/>
        <v/>
      </c>
      <c r="AL165" s="72" t="e">
        <f t="shared" ca="1" si="48"/>
        <v>#NAME?</v>
      </c>
      <c r="AM165" s="72">
        <f t="shared" si="49"/>
        <v>1</v>
      </c>
      <c r="AN165" s="34" t="e">
        <f t="shared" ca="1" si="50"/>
        <v>#NAME?</v>
      </c>
      <c r="AO165" s="34" t="str">
        <f t="shared" si="51"/>
        <v>Сумма не совпадает или не ОДОУ</v>
      </c>
      <c r="AP165" s="34" t="str">
        <f t="shared" si="55"/>
        <v/>
      </c>
    </row>
    <row r="166" spans="1:42" ht="126" x14ac:dyDescent="0.25">
      <c r="A166" s="34">
        <v>132</v>
      </c>
      <c r="B166" s="49" t="s">
        <v>195</v>
      </c>
      <c r="C166" s="92">
        <f>'2022'!B163</f>
        <v>8.6</v>
      </c>
      <c r="D166" s="587"/>
      <c r="E166" s="93">
        <f>'2022'!BW163</f>
        <v>22</v>
      </c>
      <c r="F166" s="92">
        <f>'2022'!BZ163</f>
        <v>2.558139534883721</v>
      </c>
      <c r="G166" s="588"/>
      <c r="H166" s="589"/>
      <c r="I166" s="44"/>
      <c r="J166" s="588"/>
      <c r="K166" s="588"/>
      <c r="L166" s="44"/>
      <c r="M166" s="588"/>
      <c r="N166" s="588"/>
      <c r="O166" s="588"/>
      <c r="P166" s="44"/>
      <c r="Q166" s="44"/>
      <c r="R166" s="44"/>
      <c r="S166" s="588"/>
      <c r="T166" s="588"/>
      <c r="U166" s="588"/>
      <c r="V166" s="94">
        <f>'2022'!CE163</f>
        <v>1.54</v>
      </c>
      <c r="W166" s="44">
        <f t="shared" si="56"/>
        <v>7.0000000000000009</v>
      </c>
      <c r="X166" s="44">
        <f>'2022'!CG163</f>
        <v>1</v>
      </c>
      <c r="Y166" s="94">
        <f t="shared" si="57"/>
        <v>4.5454545454545459</v>
      </c>
      <c r="Z166" s="44"/>
      <c r="AA166" s="44">
        <f>'2022'!CM163</f>
        <v>0</v>
      </c>
      <c r="AB166" s="44">
        <f>'2022'!CJ163</f>
        <v>0</v>
      </c>
      <c r="AC166" s="44"/>
      <c r="AD166" s="44"/>
      <c r="AE166" s="95">
        <f>'2022'!CO163</f>
        <v>0</v>
      </c>
      <c r="AF166" s="82" t="str">
        <f t="shared" si="43"/>
        <v/>
      </c>
      <c r="AG166" s="91"/>
      <c r="AH166" s="92">
        <f t="shared" si="44"/>
        <v>2.558139534883721</v>
      </c>
      <c r="AI166" s="92" t="e">
        <f t="shared" ca="1" si="45"/>
        <v>#NAME?</v>
      </c>
      <c r="AJ166" s="72">
        <f t="shared" si="46"/>
        <v>7</v>
      </c>
      <c r="AK166" s="72" t="str">
        <f t="shared" si="47"/>
        <v/>
      </c>
      <c r="AL166" s="72" t="e">
        <f t="shared" ca="1" si="48"/>
        <v>#NAME?</v>
      </c>
      <c r="AM166" s="72">
        <f t="shared" si="49"/>
        <v>1</v>
      </c>
      <c r="AN166" s="34" t="e">
        <f t="shared" ca="1" si="50"/>
        <v>#NAME?</v>
      </c>
      <c r="AO166" s="34" t="str">
        <f t="shared" si="51"/>
        <v>Сумма не совпадает или не ОДОУ</v>
      </c>
      <c r="AP166" s="34" t="str">
        <f t="shared" si="55"/>
        <v/>
      </c>
    </row>
    <row r="167" spans="1:42" ht="126" x14ac:dyDescent="0.25">
      <c r="A167" s="34">
        <v>133</v>
      </c>
      <c r="B167" s="49" t="s">
        <v>196</v>
      </c>
      <c r="C167" s="92">
        <f>'2022'!B164</f>
        <v>8</v>
      </c>
      <c r="D167" s="587"/>
      <c r="E167" s="93">
        <f>'2022'!BW164</f>
        <v>36</v>
      </c>
      <c r="F167" s="92">
        <f>'2022'!BZ164</f>
        <v>4.5</v>
      </c>
      <c r="G167" s="588"/>
      <c r="H167" s="589"/>
      <c r="I167" s="44"/>
      <c r="J167" s="588"/>
      <c r="K167" s="588"/>
      <c r="L167" s="44"/>
      <c r="M167" s="588"/>
      <c r="N167" s="588"/>
      <c r="O167" s="588"/>
      <c r="P167" s="44"/>
      <c r="Q167" s="44"/>
      <c r="R167" s="44"/>
      <c r="S167" s="588"/>
      <c r="T167" s="588"/>
      <c r="U167" s="588"/>
      <c r="V167" s="94">
        <f>'2022'!CE164</f>
        <v>2.88</v>
      </c>
      <c r="W167" s="44">
        <f t="shared" si="56"/>
        <v>8</v>
      </c>
      <c r="X167" s="44">
        <f>'2022'!CG164</f>
        <v>2</v>
      </c>
      <c r="Y167" s="94">
        <f t="shared" si="57"/>
        <v>5.5555555555555554</v>
      </c>
      <c r="Z167" s="44"/>
      <c r="AA167" s="44">
        <f>'2022'!CM164</f>
        <v>0</v>
      </c>
      <c r="AB167" s="44">
        <f>'2022'!CJ164</f>
        <v>0</v>
      </c>
      <c r="AC167" s="44"/>
      <c r="AD167" s="44"/>
      <c r="AE167" s="95">
        <f>'2022'!CO164</f>
        <v>0</v>
      </c>
      <c r="AF167" s="82" t="str">
        <f t="shared" si="43"/>
        <v/>
      </c>
      <c r="AG167" s="91"/>
      <c r="AH167" s="92">
        <f t="shared" si="44"/>
        <v>4.5</v>
      </c>
      <c r="AI167" s="92" t="e">
        <f t="shared" ca="1" si="45"/>
        <v>#NAME?</v>
      </c>
      <c r="AJ167" s="72">
        <f t="shared" si="46"/>
        <v>8</v>
      </c>
      <c r="AK167" s="72" t="str">
        <f t="shared" si="47"/>
        <v/>
      </c>
      <c r="AL167" s="72" t="e">
        <f t="shared" ca="1" si="48"/>
        <v>#NAME?</v>
      </c>
      <c r="AM167" s="72">
        <f t="shared" si="49"/>
        <v>2</v>
      </c>
      <c r="AN167" s="34" t="e">
        <f t="shared" ca="1" si="50"/>
        <v>#NAME?</v>
      </c>
      <c r="AO167" s="34" t="str">
        <f t="shared" si="51"/>
        <v>Сумма не совпадает или не ОДОУ</v>
      </c>
      <c r="AP167" s="34" t="str">
        <f t="shared" si="55"/>
        <v/>
      </c>
    </row>
    <row r="168" spans="1:42" ht="78.75" x14ac:dyDescent="0.25">
      <c r="A168" s="34">
        <v>134</v>
      </c>
      <c r="B168" s="49" t="s">
        <v>197</v>
      </c>
      <c r="C168" s="92">
        <f>'2022'!B165</f>
        <v>30.8</v>
      </c>
      <c r="D168" s="587"/>
      <c r="E168" s="93">
        <f>'2022'!BW165</f>
        <v>24</v>
      </c>
      <c r="F168" s="92">
        <f>'2022'!BZ165</f>
        <v>0.77922077922077926</v>
      </c>
      <c r="G168" s="588"/>
      <c r="H168" s="589"/>
      <c r="I168" s="44"/>
      <c r="J168" s="588"/>
      <c r="K168" s="588"/>
      <c r="L168" s="44"/>
      <c r="M168" s="588"/>
      <c r="N168" s="588"/>
      <c r="O168" s="588"/>
      <c r="P168" s="44"/>
      <c r="Q168" s="44"/>
      <c r="R168" s="44"/>
      <c r="S168" s="588"/>
      <c r="T168" s="588"/>
      <c r="U168" s="588"/>
      <c r="V168" s="94">
        <f>'2022'!CE165</f>
        <v>0.71999999999999753</v>
      </c>
      <c r="W168" s="44">
        <f t="shared" si="56"/>
        <v>0</v>
      </c>
      <c r="X168" s="44">
        <f>'2022'!CG165</f>
        <v>0</v>
      </c>
      <c r="Y168" s="94">
        <f t="shared" si="57"/>
        <v>0</v>
      </c>
      <c r="Z168" s="44"/>
      <c r="AA168" s="44">
        <f>'2022'!CM165</f>
        <v>0</v>
      </c>
      <c r="AB168" s="44">
        <f>'2022'!CJ165</f>
        <v>0</v>
      </c>
      <c r="AC168" s="44"/>
      <c r="AD168" s="44"/>
      <c r="AE168" s="95">
        <f>'2022'!CO165</f>
        <v>0</v>
      </c>
      <c r="AF168" s="82" t="str">
        <f t="shared" si="43"/>
        <v/>
      </c>
      <c r="AG168" s="91"/>
      <c r="AH168" s="92">
        <f t="shared" si="44"/>
        <v>0.77922077922077926</v>
      </c>
      <c r="AI168" s="92" t="e">
        <f t="shared" ca="1" si="45"/>
        <v>#NAME?</v>
      </c>
      <c r="AJ168" s="72">
        <f t="shared" si="46"/>
        <v>3</v>
      </c>
      <c r="AK168" s="72" t="str">
        <f t="shared" si="47"/>
        <v/>
      </c>
      <c r="AL168" s="72">
        <f t="shared" si="48"/>
        <v>0</v>
      </c>
      <c r="AM168" s="72">
        <f t="shared" si="49"/>
        <v>0</v>
      </c>
      <c r="AN168" s="34" t="str">
        <f t="shared" si="50"/>
        <v/>
      </c>
      <c r="AO168" s="34" t="str">
        <f t="shared" si="51"/>
        <v/>
      </c>
      <c r="AP168" s="34" t="str">
        <f t="shared" si="55"/>
        <v/>
      </c>
    </row>
    <row r="169" spans="1:42" ht="78.75" x14ac:dyDescent="0.25">
      <c r="A169" s="34">
        <v>135</v>
      </c>
      <c r="B169" s="49" t="s">
        <v>198</v>
      </c>
      <c r="C169" s="92">
        <f>'2022'!B166</f>
        <v>37.25</v>
      </c>
      <c r="D169" s="587"/>
      <c r="E169" s="93">
        <f>'2022'!BW166</f>
        <v>28</v>
      </c>
      <c r="F169" s="92">
        <f>'2022'!BZ166</f>
        <v>0.75167785234899331</v>
      </c>
      <c r="G169" s="588"/>
      <c r="H169" s="589"/>
      <c r="I169" s="44"/>
      <c r="J169" s="588"/>
      <c r="K169" s="588"/>
      <c r="L169" s="44"/>
      <c r="M169" s="588"/>
      <c r="N169" s="588"/>
      <c r="O169" s="588"/>
      <c r="P169" s="44"/>
      <c r="Q169" s="44"/>
      <c r="R169" s="44"/>
      <c r="S169" s="588"/>
      <c r="T169" s="588"/>
      <c r="U169" s="588"/>
      <c r="V169" s="94">
        <f>'2022'!CE166</f>
        <v>0.83999999999999719</v>
      </c>
      <c r="W169" s="44">
        <f t="shared" si="56"/>
        <v>0</v>
      </c>
      <c r="X169" s="44">
        <f>'2022'!CG166</f>
        <v>0</v>
      </c>
      <c r="Y169" s="94">
        <f t="shared" si="57"/>
        <v>0</v>
      </c>
      <c r="Z169" s="44"/>
      <c r="AA169" s="44">
        <f>'2022'!CM166</f>
        <v>0</v>
      </c>
      <c r="AB169" s="44">
        <f>'2022'!CJ166</f>
        <v>0</v>
      </c>
      <c r="AC169" s="44"/>
      <c r="AD169" s="44"/>
      <c r="AE169" s="95">
        <f>'2022'!CO166</f>
        <v>0</v>
      </c>
      <c r="AF169" s="82" t="str">
        <f t="shared" si="43"/>
        <v/>
      </c>
      <c r="AG169" s="91"/>
      <c r="AH169" s="92">
        <f t="shared" si="44"/>
        <v>0.75167785234899331</v>
      </c>
      <c r="AI169" s="92" t="e">
        <f t="shared" ca="1" si="45"/>
        <v>#NAME?</v>
      </c>
      <c r="AJ169" s="72">
        <f t="shared" si="46"/>
        <v>3</v>
      </c>
      <c r="AK169" s="72" t="str">
        <f t="shared" si="47"/>
        <v/>
      </c>
      <c r="AL169" s="72">
        <f t="shared" si="48"/>
        <v>0</v>
      </c>
      <c r="AM169" s="72">
        <f t="shared" si="49"/>
        <v>0</v>
      </c>
      <c r="AN169" s="34" t="str">
        <f t="shared" si="50"/>
        <v/>
      </c>
      <c r="AO169" s="34" t="str">
        <f t="shared" si="51"/>
        <v/>
      </c>
      <c r="AP169" s="34" t="str">
        <f t="shared" si="55"/>
        <v/>
      </c>
    </row>
    <row r="170" spans="1:42" ht="78.75" x14ac:dyDescent="0.25">
      <c r="A170" s="34">
        <v>136</v>
      </c>
      <c r="B170" s="49" t="s">
        <v>199</v>
      </c>
      <c r="C170" s="92">
        <f>'2022'!B167</f>
        <v>24.34</v>
      </c>
      <c r="D170" s="587"/>
      <c r="E170" s="93">
        <f>'2022'!BW167</f>
        <v>6</v>
      </c>
      <c r="F170" s="92">
        <f>'2022'!BZ167</f>
        <v>0.24650780608052589</v>
      </c>
      <c r="G170" s="588"/>
      <c r="H170" s="589"/>
      <c r="I170" s="44"/>
      <c r="J170" s="588"/>
      <c r="K170" s="588"/>
      <c r="L170" s="44"/>
      <c r="M170" s="588"/>
      <c r="N170" s="588"/>
      <c r="O170" s="588"/>
      <c r="P170" s="44"/>
      <c r="Q170" s="44"/>
      <c r="R170" s="44"/>
      <c r="S170" s="588"/>
      <c r="T170" s="588"/>
      <c r="U170" s="588"/>
      <c r="V170" s="94">
        <f>'2022'!CE167</f>
        <v>0.17999999999999938</v>
      </c>
      <c r="W170" s="44">
        <f t="shared" si="56"/>
        <v>0</v>
      </c>
      <c r="X170" s="44">
        <f>'2022'!CG167</f>
        <v>0</v>
      </c>
      <c r="Y170" s="94">
        <f t="shared" si="57"/>
        <v>0</v>
      </c>
      <c r="Z170" s="44"/>
      <c r="AA170" s="44">
        <f>'2022'!CM167</f>
        <v>0</v>
      </c>
      <c r="AB170" s="44">
        <f>'2022'!CJ167</f>
        <v>0</v>
      </c>
      <c r="AC170" s="44"/>
      <c r="AD170" s="44"/>
      <c r="AE170" s="95">
        <f>'2022'!CO167</f>
        <v>0</v>
      </c>
      <c r="AF170" s="82" t="str">
        <f t="shared" si="43"/>
        <v/>
      </c>
      <c r="AG170" s="91"/>
      <c r="AH170" s="92">
        <f t="shared" si="44"/>
        <v>0.24650780608052589</v>
      </c>
      <c r="AI170" s="92" t="e">
        <f t="shared" ca="1" si="45"/>
        <v>#NAME?</v>
      </c>
      <c r="AJ170" s="72">
        <f t="shared" si="46"/>
        <v>3</v>
      </c>
      <c r="AK170" s="72" t="str">
        <f t="shared" si="47"/>
        <v/>
      </c>
      <c r="AL170" s="72">
        <f t="shared" si="48"/>
        <v>0</v>
      </c>
      <c r="AM170" s="72">
        <f t="shared" si="49"/>
        <v>0</v>
      </c>
      <c r="AN170" s="34" t="str">
        <f t="shared" si="50"/>
        <v/>
      </c>
      <c r="AO170" s="34" t="str">
        <f t="shared" si="51"/>
        <v/>
      </c>
      <c r="AP170" s="34" t="str">
        <f t="shared" si="55"/>
        <v/>
      </c>
    </row>
    <row r="171" spans="1:42" ht="65.25" customHeight="1" x14ac:dyDescent="0.25">
      <c r="A171" s="72">
        <v>137</v>
      </c>
      <c r="B171" s="49" t="s">
        <v>200</v>
      </c>
      <c r="C171" s="92">
        <f>'2022'!B168</f>
        <v>30.8</v>
      </c>
      <c r="D171" s="582"/>
      <c r="E171" s="93">
        <f>'2022'!BW168</f>
        <v>20</v>
      </c>
      <c r="F171" s="92">
        <f>'2022'!BZ168</f>
        <v>0.64935064935064934</v>
      </c>
      <c r="G171" s="584"/>
      <c r="H171" s="586"/>
      <c r="I171" s="47"/>
      <c r="J171" s="584"/>
      <c r="K171" s="584"/>
      <c r="L171" s="99"/>
      <c r="M171" s="584"/>
      <c r="N171" s="584"/>
      <c r="O171" s="584"/>
      <c r="P171" s="44"/>
      <c r="Q171" s="44"/>
      <c r="R171" s="44"/>
      <c r="S171" s="584"/>
      <c r="T171" s="584"/>
      <c r="U171" s="584"/>
      <c r="V171" s="94">
        <f>'2022'!CE168</f>
        <v>0.6</v>
      </c>
      <c r="W171" s="44">
        <f t="shared" si="53"/>
        <v>0</v>
      </c>
      <c r="X171" s="44">
        <f>'2022'!CG168</f>
        <v>0</v>
      </c>
      <c r="Y171" s="94">
        <f t="shared" si="54"/>
        <v>0</v>
      </c>
      <c r="Z171" s="44"/>
      <c r="AA171" s="44">
        <f>'2022'!CM168</f>
        <v>0</v>
      </c>
      <c r="AB171" s="44">
        <f>'2022'!CJ168</f>
        <v>0</v>
      </c>
      <c r="AC171" s="44"/>
      <c r="AD171" s="44"/>
      <c r="AE171" s="95">
        <f>'2022'!CO168</f>
        <v>0</v>
      </c>
      <c r="AF171" s="82" t="str">
        <f t="shared" si="43"/>
        <v/>
      </c>
      <c r="AG171" s="91"/>
      <c r="AH171" s="92">
        <f t="shared" si="44"/>
        <v>0.64935064935064934</v>
      </c>
      <c r="AI171" s="92" t="e">
        <f t="shared" ca="1" si="45"/>
        <v>#NAME?</v>
      </c>
      <c r="AJ171" s="72">
        <f t="shared" si="46"/>
        <v>3</v>
      </c>
      <c r="AK171" s="72" t="str">
        <f t="shared" si="47"/>
        <v/>
      </c>
      <c r="AL171" s="72">
        <f t="shared" si="48"/>
        <v>0</v>
      </c>
      <c r="AM171" s="72">
        <f t="shared" si="49"/>
        <v>0</v>
      </c>
      <c r="AN171" s="34" t="str">
        <f t="shared" si="50"/>
        <v/>
      </c>
      <c r="AO171" s="34" t="str">
        <f t="shared" si="51"/>
        <v/>
      </c>
      <c r="AP171" s="34" t="str">
        <f t="shared" si="55"/>
        <v/>
      </c>
    </row>
    <row r="172" spans="1:42" ht="126" x14ac:dyDescent="0.25">
      <c r="A172" s="34">
        <v>138</v>
      </c>
      <c r="B172" s="112" t="s">
        <v>337</v>
      </c>
      <c r="C172" s="92">
        <f>'2022'!B169</f>
        <v>1020.3</v>
      </c>
      <c r="D172" s="93">
        <f>'2022'!BV169</f>
        <v>1631</v>
      </c>
      <c r="E172" s="93">
        <f>'2022'!BW169</f>
        <v>1832</v>
      </c>
      <c r="F172" s="92">
        <f>'2022'!BZ169</f>
        <v>1.7955503283348035</v>
      </c>
      <c r="G172" s="44">
        <f>'2021'!CG128</f>
        <v>81</v>
      </c>
      <c r="H172" s="94">
        <f t="shared" si="41"/>
        <v>4.9662783568362974</v>
      </c>
      <c r="I172" s="44"/>
      <c r="J172" s="44">
        <f>'2021'!CM127</f>
        <v>0</v>
      </c>
      <c r="K172" s="44">
        <f>'2021'!CJ127</f>
        <v>0</v>
      </c>
      <c r="L172" s="44"/>
      <c r="M172" s="44">
        <f t="shared" ref="M172:M232" si="58">G172-J172-K172-N172</f>
        <v>81</v>
      </c>
      <c r="N172" s="44">
        <f>'2021'!CO127</f>
        <v>0</v>
      </c>
      <c r="O172" s="44">
        <f>'Добыча 2021'!I138</f>
        <v>24</v>
      </c>
      <c r="P172" s="44"/>
      <c r="Q172" s="44"/>
      <c r="R172" s="44"/>
      <c r="S172" s="44">
        <f>'Добыча 2021'!K138</f>
        <v>14</v>
      </c>
      <c r="T172" s="44">
        <f>'Добыча 2021'!J138</f>
        <v>10</v>
      </c>
      <c r="U172" s="44">
        <f t="shared" si="52"/>
        <v>29.629629629629626</v>
      </c>
      <c r="V172" s="94">
        <f>'2022'!CE169</f>
        <v>91.600000000000009</v>
      </c>
      <c r="W172" s="44">
        <f t="shared" si="53"/>
        <v>5</v>
      </c>
      <c r="X172" s="44">
        <f>'2022'!CG169</f>
        <v>91</v>
      </c>
      <c r="Y172" s="94">
        <f t="shared" si="54"/>
        <v>4.9672489082969431</v>
      </c>
      <c r="Z172" s="44"/>
      <c r="AA172" s="44">
        <f>'2022'!CM169</f>
        <v>0</v>
      </c>
      <c r="AB172" s="44">
        <f>'2022'!CJ169</f>
        <v>0</v>
      </c>
      <c r="AC172" s="44"/>
      <c r="AD172" s="44"/>
      <c r="AE172" s="95">
        <f>'2022'!CO169</f>
        <v>0</v>
      </c>
      <c r="AF172" s="82" t="str">
        <f t="shared" si="43"/>
        <v/>
      </c>
      <c r="AG172" s="91"/>
      <c r="AH172" s="92">
        <f t="shared" si="44"/>
        <v>1.7955503283348035</v>
      </c>
      <c r="AI172" s="92" t="e">
        <f t="shared" ca="1" si="45"/>
        <v>#NAME?</v>
      </c>
      <c r="AJ172" s="72">
        <f t="shared" si="46"/>
        <v>5</v>
      </c>
      <c r="AK172" s="72" t="str">
        <f t="shared" si="47"/>
        <v/>
      </c>
      <c r="AL172" s="72" t="e">
        <f t="shared" ca="1" si="48"/>
        <v>#NAME?</v>
      </c>
      <c r="AM172" s="72">
        <f t="shared" si="49"/>
        <v>91</v>
      </c>
      <c r="AN172" s="34" t="e">
        <f t="shared" ca="1" si="50"/>
        <v>#NAME?</v>
      </c>
      <c r="AO172" s="34" t="str">
        <f t="shared" si="51"/>
        <v>Сумма не совпадает или не ОДОУ</v>
      </c>
      <c r="AP172" s="34" t="str">
        <f t="shared" si="55"/>
        <v/>
      </c>
    </row>
    <row r="173" spans="1:42" ht="17.25" customHeight="1" x14ac:dyDescent="0.25">
      <c r="A173" s="72"/>
      <c r="B173" s="46" t="s">
        <v>201</v>
      </c>
      <c r="C173" s="98"/>
      <c r="D173" s="97"/>
      <c r="E173" s="97"/>
      <c r="F173" s="98"/>
      <c r="G173" s="56"/>
      <c r="H173" s="94"/>
      <c r="I173" s="47"/>
      <c r="J173" s="56"/>
      <c r="K173" s="56"/>
      <c r="L173" s="99"/>
      <c r="M173" s="44"/>
      <c r="N173" s="56"/>
      <c r="O173" s="56"/>
      <c r="P173" s="56"/>
      <c r="Q173" s="56"/>
      <c r="R173" s="56"/>
      <c r="S173" s="56"/>
      <c r="T173" s="56"/>
      <c r="U173" s="44"/>
      <c r="V173" s="111"/>
      <c r="W173" s="44"/>
      <c r="X173" s="56"/>
      <c r="Y173" s="94"/>
      <c r="Z173" s="56"/>
      <c r="AA173" s="56"/>
      <c r="AB173" s="56"/>
      <c r="AC173" s="56"/>
      <c r="AD173" s="44"/>
      <c r="AE173" s="56"/>
      <c r="AF173" s="82" t="str">
        <f t="shared" si="43"/>
        <v/>
      </c>
      <c r="AG173" s="91"/>
      <c r="AH173" s="92" t="str">
        <f t="shared" si="44"/>
        <v/>
      </c>
      <c r="AI173" s="92" t="str">
        <f t="shared" si="45"/>
        <v/>
      </c>
      <c r="AJ173" s="72" t="str">
        <f t="shared" si="46"/>
        <v/>
      </c>
      <c r="AK173" s="72" t="str">
        <f t="shared" si="47"/>
        <v/>
      </c>
      <c r="AL173" s="72" t="str">
        <f t="shared" si="48"/>
        <v/>
      </c>
      <c r="AM173" s="72" t="str">
        <f t="shared" si="49"/>
        <v/>
      </c>
      <c r="AN173" s="34" t="str">
        <f t="shared" si="50"/>
        <v/>
      </c>
      <c r="AO173" s="34" t="str">
        <f t="shared" si="51"/>
        <v/>
      </c>
      <c r="AP173" s="34" t="str">
        <f t="shared" si="55"/>
        <v/>
      </c>
    </row>
    <row r="174" spans="1:42" ht="45.75" customHeight="1" x14ac:dyDescent="0.25">
      <c r="A174" s="34">
        <v>139</v>
      </c>
      <c r="B174" s="112" t="s">
        <v>202</v>
      </c>
      <c r="C174" s="92">
        <f>'2022'!B171</f>
        <v>538.20000000000005</v>
      </c>
      <c r="D174" s="93">
        <f>'2022'!BV171</f>
        <v>1485</v>
      </c>
      <c r="E174" s="93">
        <f>'2022'!BW171</f>
        <v>2287</v>
      </c>
      <c r="F174" s="92">
        <f>'2022'!BZ171</f>
        <v>4.2493496841322926</v>
      </c>
      <c r="G174" s="44">
        <f>'2021'!CG130</f>
        <v>103</v>
      </c>
      <c r="H174" s="94">
        <f t="shared" si="41"/>
        <v>6.936026936026936</v>
      </c>
      <c r="I174" s="44"/>
      <c r="J174" s="44">
        <f>'2021'!CM130</f>
        <v>0</v>
      </c>
      <c r="K174" s="44">
        <f>'2021'!CJ130</f>
        <v>0</v>
      </c>
      <c r="L174" s="44"/>
      <c r="M174" s="44">
        <f t="shared" si="58"/>
        <v>103</v>
      </c>
      <c r="N174" s="44">
        <f>'2021'!CO130</f>
        <v>0</v>
      </c>
      <c r="O174" s="44">
        <f>'Добыча 2021'!I140</f>
        <v>46</v>
      </c>
      <c r="P174" s="44"/>
      <c r="Q174" s="44"/>
      <c r="R174" s="44"/>
      <c r="S174" s="44">
        <f>'Добыча 2021'!K140</f>
        <v>38</v>
      </c>
      <c r="T174" s="44">
        <f>'Добыча 2021'!J140</f>
        <v>8</v>
      </c>
      <c r="U174" s="44">
        <f t="shared" si="52"/>
        <v>44.660194174757287</v>
      </c>
      <c r="V174" s="94">
        <f>'2022'!CE171</f>
        <v>182.96</v>
      </c>
      <c r="W174" s="44">
        <f t="shared" si="53"/>
        <v>8</v>
      </c>
      <c r="X174" s="44">
        <f>'2022'!CG171</f>
        <v>160</v>
      </c>
      <c r="Y174" s="94">
        <f t="shared" si="54"/>
        <v>6.9960647135986003</v>
      </c>
      <c r="Z174" s="44"/>
      <c r="AA174" s="44">
        <f>'2022'!CM171</f>
        <v>0</v>
      </c>
      <c r="AB174" s="44">
        <f>'2022'!CJ171</f>
        <v>0</v>
      </c>
      <c r="AC174" s="44"/>
      <c r="AD174" s="44"/>
      <c r="AE174" s="95">
        <f>'2022'!CO171</f>
        <v>0</v>
      </c>
      <c r="AF174" s="82" t="str">
        <f t="shared" si="43"/>
        <v/>
      </c>
      <c r="AG174" s="91"/>
      <c r="AH174" s="92">
        <f t="shared" si="44"/>
        <v>4.2493496841322926</v>
      </c>
      <c r="AI174" s="92" t="e">
        <f t="shared" ca="1" si="45"/>
        <v>#NAME?</v>
      </c>
      <c r="AJ174" s="72">
        <f t="shared" si="46"/>
        <v>8</v>
      </c>
      <c r="AK174" s="72" t="str">
        <f t="shared" si="47"/>
        <v/>
      </c>
      <c r="AL174" s="72" t="e">
        <f t="shared" ca="1" si="48"/>
        <v>#NAME?</v>
      </c>
      <c r="AM174" s="72">
        <f t="shared" si="49"/>
        <v>160</v>
      </c>
      <c r="AN174" s="34" t="e">
        <f t="shared" ca="1" si="50"/>
        <v>#NAME?</v>
      </c>
      <c r="AO174" s="34" t="str">
        <f t="shared" si="51"/>
        <v>Сумма не совпадает или не ОДОУ</v>
      </c>
      <c r="AP174" s="34" t="str">
        <f t="shared" si="55"/>
        <v/>
      </c>
    </row>
    <row r="175" spans="1:42" ht="18.75" x14ac:dyDescent="0.25">
      <c r="A175" s="34"/>
      <c r="B175" s="46" t="s">
        <v>203</v>
      </c>
      <c r="C175" s="98"/>
      <c r="D175" s="97"/>
      <c r="E175" s="97"/>
      <c r="F175" s="98"/>
      <c r="G175" s="44"/>
      <c r="H175" s="94"/>
      <c r="I175" s="44"/>
      <c r="J175" s="44"/>
      <c r="K175" s="44"/>
      <c r="L175" s="44"/>
      <c r="M175" s="44"/>
      <c r="N175" s="44"/>
      <c r="O175" s="56"/>
      <c r="P175" s="56"/>
      <c r="Q175" s="56"/>
      <c r="R175" s="56"/>
      <c r="S175" s="56"/>
      <c r="T175" s="56"/>
      <c r="U175" s="44"/>
      <c r="V175" s="111"/>
      <c r="W175" s="44"/>
      <c r="X175" s="56"/>
      <c r="Y175" s="94"/>
      <c r="Z175" s="56"/>
      <c r="AA175" s="56"/>
      <c r="AB175" s="56"/>
      <c r="AC175" s="56"/>
      <c r="AD175" s="44"/>
      <c r="AE175" s="56"/>
      <c r="AF175" s="82" t="str">
        <f t="shared" si="43"/>
        <v/>
      </c>
      <c r="AG175" s="91"/>
      <c r="AH175" s="92" t="str">
        <f t="shared" si="44"/>
        <v/>
      </c>
      <c r="AI175" s="92" t="str">
        <f t="shared" si="45"/>
        <v/>
      </c>
      <c r="AJ175" s="72" t="str">
        <f t="shared" si="46"/>
        <v/>
      </c>
      <c r="AK175" s="72" t="str">
        <f t="shared" si="47"/>
        <v/>
      </c>
      <c r="AL175" s="72" t="str">
        <f t="shared" si="48"/>
        <v/>
      </c>
      <c r="AM175" s="72" t="str">
        <f t="shared" si="49"/>
        <v/>
      </c>
      <c r="AN175" s="34" t="str">
        <f t="shared" si="50"/>
        <v/>
      </c>
      <c r="AO175" s="34" t="str">
        <f t="shared" si="51"/>
        <v/>
      </c>
      <c r="AP175" s="34" t="str">
        <f t="shared" si="55"/>
        <v/>
      </c>
    </row>
    <row r="176" spans="1:42" ht="126" x14ac:dyDescent="0.25">
      <c r="A176" s="34">
        <v>140</v>
      </c>
      <c r="B176" s="112" t="s">
        <v>204</v>
      </c>
      <c r="C176" s="92">
        <f>'2022'!B173</f>
        <v>133.66200000000001</v>
      </c>
      <c r="D176" s="93">
        <f>'2022'!BV173</f>
        <v>175</v>
      </c>
      <c r="E176" s="93">
        <f>'2022'!BW173</f>
        <v>295</v>
      </c>
      <c r="F176" s="92">
        <f>'2022'!BZ173</f>
        <v>2.2070595980907064</v>
      </c>
      <c r="G176" s="44">
        <f>'2021'!CG132</f>
        <v>8</v>
      </c>
      <c r="H176" s="94">
        <f t="shared" si="41"/>
        <v>4.5714285714285712</v>
      </c>
      <c r="I176" s="44"/>
      <c r="J176" s="44">
        <f>'2021'!CM132</f>
        <v>0</v>
      </c>
      <c r="K176" s="44">
        <f>'2021'!CJ132</f>
        <v>0</v>
      </c>
      <c r="L176" s="44"/>
      <c r="M176" s="44">
        <f t="shared" si="58"/>
        <v>8</v>
      </c>
      <c r="N176" s="44">
        <f>'2021'!CO132</f>
        <v>0</v>
      </c>
      <c r="O176" s="44">
        <f>'Добыча 2021'!I142</f>
        <v>7</v>
      </c>
      <c r="P176" s="44"/>
      <c r="Q176" s="44"/>
      <c r="R176" s="44"/>
      <c r="S176" s="44">
        <f>'Добыча 2021'!K142</f>
        <v>6</v>
      </c>
      <c r="T176" s="44">
        <f>'Добыча 2021'!J142</f>
        <v>1</v>
      </c>
      <c r="U176" s="44">
        <f t="shared" si="52"/>
        <v>87.5</v>
      </c>
      <c r="V176" s="94">
        <f>'2022'!CE173</f>
        <v>20.650000000000002</v>
      </c>
      <c r="W176" s="44">
        <f t="shared" si="53"/>
        <v>7.0000000000000009</v>
      </c>
      <c r="X176" s="44">
        <f>'2022'!CG173</f>
        <v>20</v>
      </c>
      <c r="Y176" s="94">
        <f t="shared" si="54"/>
        <v>6.7796610169491522</v>
      </c>
      <c r="Z176" s="44"/>
      <c r="AA176" s="44">
        <f>'2022'!CM173</f>
        <v>0</v>
      </c>
      <c r="AB176" s="44">
        <f>'2022'!CJ173</f>
        <v>0</v>
      </c>
      <c r="AC176" s="44"/>
      <c r="AD176" s="44"/>
      <c r="AE176" s="95">
        <f>'2022'!CO173</f>
        <v>0</v>
      </c>
      <c r="AF176" s="82" t="str">
        <f t="shared" si="43"/>
        <v/>
      </c>
      <c r="AG176" s="91"/>
      <c r="AH176" s="92">
        <f t="shared" si="44"/>
        <v>2.2070595980907064</v>
      </c>
      <c r="AI176" s="92" t="e">
        <f t="shared" ca="1" si="45"/>
        <v>#NAME?</v>
      </c>
      <c r="AJ176" s="72">
        <f t="shared" si="46"/>
        <v>7</v>
      </c>
      <c r="AK176" s="72" t="str">
        <f t="shared" si="47"/>
        <v/>
      </c>
      <c r="AL176" s="72" t="e">
        <f t="shared" ca="1" si="48"/>
        <v>#NAME?</v>
      </c>
      <c r="AM176" s="72">
        <f t="shared" si="49"/>
        <v>20</v>
      </c>
      <c r="AN176" s="34" t="e">
        <f t="shared" ca="1" si="50"/>
        <v>#NAME?</v>
      </c>
      <c r="AO176" s="34" t="str">
        <f t="shared" si="51"/>
        <v>Сумма не совпадает или не ОДОУ</v>
      </c>
      <c r="AP176" s="34" t="str">
        <f t="shared" si="55"/>
        <v/>
      </c>
    </row>
    <row r="177" spans="1:42" ht="126" x14ac:dyDescent="0.25">
      <c r="A177" s="34">
        <v>141</v>
      </c>
      <c r="B177" s="112" t="s">
        <v>205</v>
      </c>
      <c r="C177" s="92">
        <f>'2022'!B174</f>
        <v>868.12699999999995</v>
      </c>
      <c r="D177" s="93">
        <f>'2022'!BV174</f>
        <v>957</v>
      </c>
      <c r="E177" s="93">
        <f>'2022'!BW174</f>
        <v>972</v>
      </c>
      <c r="F177" s="92">
        <f>'2022'!BZ174</f>
        <v>1.1196518481742879</v>
      </c>
      <c r="G177" s="44">
        <f>'2021'!CG133</f>
        <v>47</v>
      </c>
      <c r="H177" s="94">
        <f t="shared" si="41"/>
        <v>4.9111807732497388</v>
      </c>
      <c r="I177" s="44"/>
      <c r="J177" s="44">
        <f>'2021'!CM133</f>
        <v>0</v>
      </c>
      <c r="K177" s="44">
        <f>'2021'!CJ133</f>
        <v>0</v>
      </c>
      <c r="L177" s="44"/>
      <c r="M177" s="44">
        <f t="shared" si="58"/>
        <v>47</v>
      </c>
      <c r="N177" s="44">
        <f>'2021'!CO133</f>
        <v>0</v>
      </c>
      <c r="O177" s="44">
        <f>'Добыча 2021'!I143</f>
        <v>21</v>
      </c>
      <c r="P177" s="44"/>
      <c r="Q177" s="44"/>
      <c r="R177" s="44"/>
      <c r="S177" s="44">
        <f>'Добыча 2021'!K143</f>
        <v>15</v>
      </c>
      <c r="T177" s="44">
        <f>'Добыча 2021'!J143</f>
        <v>6</v>
      </c>
      <c r="U177" s="44">
        <f t="shared" ref="U177:U240" si="59">IF(G177=0,0,O177/G177*100)</f>
        <v>44.680851063829785</v>
      </c>
      <c r="V177" s="94">
        <f>'2022'!CE174</f>
        <v>48.6</v>
      </c>
      <c r="W177" s="44">
        <f t="shared" si="53"/>
        <v>5</v>
      </c>
      <c r="X177" s="44">
        <f>'2022'!CG174</f>
        <v>48</v>
      </c>
      <c r="Y177" s="94">
        <f t="shared" si="54"/>
        <v>4.9382716049382713</v>
      </c>
      <c r="Z177" s="44"/>
      <c r="AA177" s="44">
        <f>'2022'!CM174</f>
        <v>0</v>
      </c>
      <c r="AB177" s="44">
        <f>'2022'!CJ174</f>
        <v>0</v>
      </c>
      <c r="AC177" s="44"/>
      <c r="AD177" s="44"/>
      <c r="AE177" s="95">
        <f>'2022'!CO174</f>
        <v>0</v>
      </c>
      <c r="AF177" s="82" t="str">
        <f t="shared" si="43"/>
        <v/>
      </c>
      <c r="AG177" s="91"/>
      <c r="AH177" s="92">
        <f t="shared" si="44"/>
        <v>1.1196518481742879</v>
      </c>
      <c r="AI177" s="92" t="e">
        <f t="shared" ca="1" si="45"/>
        <v>#NAME?</v>
      </c>
      <c r="AJ177" s="72">
        <f t="shared" si="46"/>
        <v>5</v>
      </c>
      <c r="AK177" s="72" t="str">
        <f t="shared" si="47"/>
        <v/>
      </c>
      <c r="AL177" s="72" t="e">
        <f t="shared" ca="1" si="48"/>
        <v>#NAME?</v>
      </c>
      <c r="AM177" s="72">
        <f t="shared" si="49"/>
        <v>48</v>
      </c>
      <c r="AN177" s="34" t="e">
        <f t="shared" ca="1" si="50"/>
        <v>#NAME?</v>
      </c>
      <c r="AO177" s="34" t="str">
        <f t="shared" si="51"/>
        <v>Сумма не совпадает или не ОДОУ</v>
      </c>
      <c r="AP177" s="34" t="str">
        <f t="shared" si="55"/>
        <v/>
      </c>
    </row>
    <row r="178" spans="1:42" ht="126" x14ac:dyDescent="0.25">
      <c r="A178" s="34">
        <v>142</v>
      </c>
      <c r="B178" s="112" t="s">
        <v>206</v>
      </c>
      <c r="C178" s="92">
        <f>'2022'!B175</f>
        <v>1249.8789999999999</v>
      </c>
      <c r="D178" s="93">
        <f>'2022'!BV175</f>
        <v>923</v>
      </c>
      <c r="E178" s="93">
        <f>'2022'!BW175</f>
        <v>1224</v>
      </c>
      <c r="F178" s="92">
        <f>'2022'!BZ175</f>
        <v>0.97929479573622735</v>
      </c>
      <c r="G178" s="44">
        <f>'2021'!CG134</f>
        <v>27</v>
      </c>
      <c r="H178" s="94">
        <f t="shared" si="41"/>
        <v>2.9252437703141929</v>
      </c>
      <c r="I178" s="44"/>
      <c r="J178" s="44">
        <f>'2021'!CM134</f>
        <v>0</v>
      </c>
      <c r="K178" s="44">
        <f>'2021'!CJ134</f>
        <v>0</v>
      </c>
      <c r="L178" s="44"/>
      <c r="M178" s="44">
        <f t="shared" si="58"/>
        <v>27</v>
      </c>
      <c r="N178" s="44">
        <f>'2021'!CO134</f>
        <v>0</v>
      </c>
      <c r="O178" s="44">
        <f>'Добыча 2021'!I144</f>
        <v>6</v>
      </c>
      <c r="P178" s="44"/>
      <c r="Q178" s="44"/>
      <c r="R178" s="44"/>
      <c r="S178" s="44">
        <f>'Добыча 2021'!K144</f>
        <v>5</v>
      </c>
      <c r="T178" s="44">
        <f>'Добыча 2021'!J144</f>
        <v>1</v>
      </c>
      <c r="U178" s="44">
        <f t="shared" si="59"/>
        <v>22.222222222222221</v>
      </c>
      <c r="V178" s="94">
        <f>'2022'!CE175</f>
        <v>36.719999999999878</v>
      </c>
      <c r="W178" s="44">
        <f t="shared" ref="W178:W241" si="60">IF(V178&gt;1,V178/E178*100,0)</f>
        <v>2.9999999999999902</v>
      </c>
      <c r="X178" s="44">
        <f>'2022'!CG175</f>
        <v>36</v>
      </c>
      <c r="Y178" s="94">
        <f t="shared" ref="Y178:Y241" si="61">IF(X178&gt;0,X178/E178*100,0)</f>
        <v>2.9411764705882351</v>
      </c>
      <c r="Z178" s="44"/>
      <c r="AA178" s="44">
        <f>'2022'!CM175</f>
        <v>0</v>
      </c>
      <c r="AB178" s="44">
        <f>'2022'!CJ175</f>
        <v>0</v>
      </c>
      <c r="AC178" s="44"/>
      <c r="AD178" s="44"/>
      <c r="AE178" s="95">
        <f>'2022'!CO175</f>
        <v>0</v>
      </c>
      <c r="AF178" s="82" t="str">
        <f t="shared" si="43"/>
        <v/>
      </c>
      <c r="AG178" s="91"/>
      <c r="AH178" s="92">
        <f t="shared" si="44"/>
        <v>0.97929479573622735</v>
      </c>
      <c r="AI178" s="92" t="e">
        <f t="shared" ca="1" si="45"/>
        <v>#NAME?</v>
      </c>
      <c r="AJ178" s="72">
        <f t="shared" si="46"/>
        <v>3</v>
      </c>
      <c r="AK178" s="72" t="str">
        <f t="shared" si="47"/>
        <v/>
      </c>
      <c r="AL178" s="72" t="e">
        <f t="shared" ca="1" si="48"/>
        <v>#NAME?</v>
      </c>
      <c r="AM178" s="72">
        <f t="shared" si="49"/>
        <v>36</v>
      </c>
      <c r="AN178" s="34" t="e">
        <f t="shared" ca="1" si="50"/>
        <v>#NAME?</v>
      </c>
      <c r="AO178" s="34" t="str">
        <f t="shared" si="51"/>
        <v>Сумма не совпадает или не ОДОУ</v>
      </c>
      <c r="AP178" s="34" t="str">
        <f t="shared" si="55"/>
        <v/>
      </c>
    </row>
    <row r="179" spans="1:42" ht="51.75" customHeight="1" x14ac:dyDescent="0.25">
      <c r="A179" s="34">
        <v>143</v>
      </c>
      <c r="B179" s="112" t="s">
        <v>209</v>
      </c>
      <c r="C179" s="92">
        <f>'2022'!B176</f>
        <v>387.9</v>
      </c>
      <c r="D179" s="93">
        <f>'2022'!BV176</f>
        <v>498</v>
      </c>
      <c r="E179" s="93">
        <f>'2022'!BW176</f>
        <v>537</v>
      </c>
      <c r="F179" s="92">
        <f>'2022'!BZ176</f>
        <v>1.3843774168600156</v>
      </c>
      <c r="G179" s="44">
        <f>'2021'!CG135</f>
        <v>24</v>
      </c>
      <c r="H179" s="94">
        <f t="shared" si="41"/>
        <v>4.8192771084337354</v>
      </c>
      <c r="I179" s="44"/>
      <c r="J179" s="44">
        <f>'2021'!CM135</f>
        <v>0</v>
      </c>
      <c r="K179" s="44">
        <f>'2021'!CJ135</f>
        <v>0</v>
      </c>
      <c r="L179" s="44"/>
      <c r="M179" s="44">
        <f t="shared" si="58"/>
        <v>24</v>
      </c>
      <c r="N179" s="44">
        <f>'2021'!CO135</f>
        <v>0</v>
      </c>
      <c r="O179" s="44">
        <f>'Добыча 2021'!I145</f>
        <v>12</v>
      </c>
      <c r="P179" s="44"/>
      <c r="Q179" s="44"/>
      <c r="R179" s="44"/>
      <c r="S179" s="44">
        <f>'Добыча 2021'!K145</f>
        <v>9</v>
      </c>
      <c r="T179" s="44">
        <f>'Добыча 2021'!J145</f>
        <v>3</v>
      </c>
      <c r="U179" s="44">
        <f t="shared" si="59"/>
        <v>50</v>
      </c>
      <c r="V179" s="94">
        <f>'2022'!CE176</f>
        <v>26.85</v>
      </c>
      <c r="W179" s="44">
        <f t="shared" si="60"/>
        <v>5</v>
      </c>
      <c r="X179" s="44">
        <f>'2022'!CG176</f>
        <v>26</v>
      </c>
      <c r="Y179" s="94">
        <f t="shared" si="61"/>
        <v>4.8417132216014895</v>
      </c>
      <c r="Z179" s="44"/>
      <c r="AA179" s="44">
        <f>'2022'!CM176</f>
        <v>0</v>
      </c>
      <c r="AB179" s="44">
        <f>'2022'!CJ176</f>
        <v>0</v>
      </c>
      <c r="AC179" s="44"/>
      <c r="AD179" s="44"/>
      <c r="AE179" s="95">
        <f>'2022'!CO176</f>
        <v>0</v>
      </c>
      <c r="AF179" s="82" t="str">
        <f t="shared" si="43"/>
        <v/>
      </c>
      <c r="AG179" s="91"/>
      <c r="AH179" s="92">
        <f t="shared" si="44"/>
        <v>1.3843774168600156</v>
      </c>
      <c r="AI179" s="92" t="e">
        <f t="shared" ca="1" si="45"/>
        <v>#NAME?</v>
      </c>
      <c r="AJ179" s="72">
        <f t="shared" si="46"/>
        <v>5</v>
      </c>
      <c r="AK179" s="72" t="str">
        <f t="shared" si="47"/>
        <v/>
      </c>
      <c r="AL179" s="72" t="e">
        <f t="shared" ca="1" si="48"/>
        <v>#NAME?</v>
      </c>
      <c r="AM179" s="72">
        <f t="shared" si="49"/>
        <v>26</v>
      </c>
      <c r="AN179" s="34" t="e">
        <f t="shared" ca="1" si="50"/>
        <v>#NAME?</v>
      </c>
      <c r="AO179" s="34" t="str">
        <f t="shared" si="51"/>
        <v>Сумма не совпадает или не ОДОУ</v>
      </c>
      <c r="AP179" s="34" t="str">
        <f t="shared" si="55"/>
        <v/>
      </c>
    </row>
    <row r="180" spans="1:42" ht="31.5" x14ac:dyDescent="0.25">
      <c r="A180" s="34">
        <v>144</v>
      </c>
      <c r="B180" s="112" t="s">
        <v>210</v>
      </c>
      <c r="C180" s="92">
        <f>'2022'!B177</f>
        <v>1.9339999999999999</v>
      </c>
      <c r="D180" s="93">
        <f>'2022'!BV177</f>
        <v>0</v>
      </c>
      <c r="E180" s="93">
        <f>'2022'!BW177</f>
        <v>2</v>
      </c>
      <c r="F180" s="92">
        <f>'2022'!BZ177</f>
        <v>1.0341261633919339</v>
      </c>
      <c r="G180" s="44">
        <f>'2021'!CG136</f>
        <v>0</v>
      </c>
      <c r="H180" s="94">
        <f t="shared" si="41"/>
        <v>0</v>
      </c>
      <c r="I180" s="47"/>
      <c r="J180" s="44">
        <f>'2021'!CM136</f>
        <v>0</v>
      </c>
      <c r="K180" s="44">
        <f>'2021'!CJ136</f>
        <v>0</v>
      </c>
      <c r="L180" s="47"/>
      <c r="M180" s="44">
        <f t="shared" si="58"/>
        <v>0</v>
      </c>
      <c r="N180" s="44">
        <f>'2021'!CO136</f>
        <v>0</v>
      </c>
      <c r="O180" s="44">
        <f>'Добыча 2021'!I146</f>
        <v>0</v>
      </c>
      <c r="P180" s="44"/>
      <c r="Q180" s="44"/>
      <c r="R180" s="44"/>
      <c r="S180" s="44">
        <f>'Добыча 2021'!K146</f>
        <v>0</v>
      </c>
      <c r="T180" s="44">
        <f>'Добыча 2021'!J146</f>
        <v>0</v>
      </c>
      <c r="U180" s="44">
        <f t="shared" si="59"/>
        <v>0</v>
      </c>
      <c r="V180" s="94">
        <f>'2022'!CE177</f>
        <v>0.1</v>
      </c>
      <c r="W180" s="44">
        <f t="shared" si="60"/>
        <v>0</v>
      </c>
      <c r="X180" s="44">
        <f>'2022'!CG177</f>
        <v>0</v>
      </c>
      <c r="Y180" s="94">
        <f t="shared" si="61"/>
        <v>0</v>
      </c>
      <c r="Z180" s="44"/>
      <c r="AA180" s="44">
        <f>'2022'!CM177</f>
        <v>0</v>
      </c>
      <c r="AB180" s="44">
        <f>'2022'!CJ177</f>
        <v>0</v>
      </c>
      <c r="AC180" s="44"/>
      <c r="AD180" s="44"/>
      <c r="AE180" s="95">
        <f>'2022'!CO177</f>
        <v>0</v>
      </c>
      <c r="AF180" s="82" t="str">
        <f t="shared" si="43"/>
        <v/>
      </c>
      <c r="AG180" s="91"/>
      <c r="AH180" s="92">
        <f t="shared" si="44"/>
        <v>1.0341261633919339</v>
      </c>
      <c r="AI180" s="92" t="e">
        <f t="shared" ca="1" si="45"/>
        <v>#NAME?</v>
      </c>
      <c r="AJ180" s="72">
        <f t="shared" si="46"/>
        <v>5</v>
      </c>
      <c r="AK180" s="72" t="str">
        <f t="shared" si="47"/>
        <v/>
      </c>
      <c r="AL180" s="72">
        <f t="shared" si="48"/>
        <v>0</v>
      </c>
      <c r="AM180" s="72">
        <f t="shared" si="49"/>
        <v>0</v>
      </c>
      <c r="AN180" s="34" t="str">
        <f t="shared" si="50"/>
        <v/>
      </c>
      <c r="AO180" s="34" t="str">
        <f t="shared" si="51"/>
        <v/>
      </c>
      <c r="AP180" s="34" t="str">
        <f t="shared" si="55"/>
        <v/>
      </c>
    </row>
    <row r="181" spans="1:42" ht="126" x14ac:dyDescent="0.25">
      <c r="A181" s="34">
        <v>145</v>
      </c>
      <c r="B181" s="112" t="s">
        <v>338</v>
      </c>
      <c r="C181" s="92">
        <f>'2022'!B178</f>
        <v>103.86014</v>
      </c>
      <c r="D181" s="93">
        <f>'2022'!BV178</f>
        <v>96</v>
      </c>
      <c r="E181" s="93">
        <f>'2022'!BW178</f>
        <v>210</v>
      </c>
      <c r="F181" s="92">
        <f>'2022'!BZ178</f>
        <v>2.0219499030138031</v>
      </c>
      <c r="G181" s="44">
        <f>'2021'!CG137</f>
        <v>4</v>
      </c>
      <c r="H181" s="94">
        <f t="shared" ref="H181:H244" si="62">IF(G181&gt;0,G181/D181*100,0)</f>
        <v>4.1666666666666661</v>
      </c>
      <c r="I181" s="44"/>
      <c r="J181" s="44">
        <f>'2021'!CM137</f>
        <v>0</v>
      </c>
      <c r="K181" s="44">
        <f>'2021'!CJ137</f>
        <v>0</v>
      </c>
      <c r="L181" s="44"/>
      <c r="M181" s="44">
        <f t="shared" si="58"/>
        <v>4</v>
      </c>
      <c r="N181" s="44">
        <f>'2021'!CO137</f>
        <v>0</v>
      </c>
      <c r="O181" s="44">
        <f>'Добыча 2021'!I147</f>
        <v>0</v>
      </c>
      <c r="P181" s="44"/>
      <c r="Q181" s="44"/>
      <c r="R181" s="44"/>
      <c r="S181" s="44">
        <f>'Добыча 2021'!K147</f>
        <v>0</v>
      </c>
      <c r="T181" s="44">
        <f>'Добыча 2021'!J147</f>
        <v>0</v>
      </c>
      <c r="U181" s="44">
        <f t="shared" si="59"/>
        <v>0</v>
      </c>
      <c r="V181" s="94">
        <f>'2022'!CE178</f>
        <v>14.700000000000001</v>
      </c>
      <c r="W181" s="44">
        <f t="shared" si="60"/>
        <v>7.0000000000000009</v>
      </c>
      <c r="X181" s="44">
        <f>'2022'!CG178</f>
        <v>14</v>
      </c>
      <c r="Y181" s="94">
        <f t="shared" si="61"/>
        <v>6.666666666666667</v>
      </c>
      <c r="Z181" s="44"/>
      <c r="AA181" s="44">
        <f>'2022'!CM178</f>
        <v>0</v>
      </c>
      <c r="AB181" s="44">
        <f>'2022'!CJ178</f>
        <v>0</v>
      </c>
      <c r="AC181" s="44"/>
      <c r="AD181" s="44"/>
      <c r="AE181" s="95">
        <f>'2022'!CO178</f>
        <v>0</v>
      </c>
      <c r="AF181" s="82" t="str">
        <f t="shared" si="43"/>
        <v/>
      </c>
      <c r="AG181" s="91"/>
      <c r="AH181" s="92">
        <f t="shared" si="44"/>
        <v>2.0219499030138031</v>
      </c>
      <c r="AI181" s="92" t="e">
        <f t="shared" ca="1" si="45"/>
        <v>#NAME?</v>
      </c>
      <c r="AJ181" s="72">
        <f t="shared" si="46"/>
        <v>7</v>
      </c>
      <c r="AK181" s="72" t="str">
        <f t="shared" si="47"/>
        <v/>
      </c>
      <c r="AL181" s="72" t="e">
        <f t="shared" ca="1" si="48"/>
        <v>#NAME?</v>
      </c>
      <c r="AM181" s="72">
        <f t="shared" si="49"/>
        <v>14</v>
      </c>
      <c r="AN181" s="34" t="e">
        <f t="shared" ca="1" si="50"/>
        <v>#NAME?</v>
      </c>
      <c r="AO181" s="34" t="str">
        <f t="shared" si="51"/>
        <v>Сумма не совпадает или не ОДОУ</v>
      </c>
      <c r="AP181" s="34" t="str">
        <f t="shared" si="55"/>
        <v/>
      </c>
    </row>
    <row r="182" spans="1:42" ht="126" x14ac:dyDescent="0.25">
      <c r="A182" s="34">
        <v>146</v>
      </c>
      <c r="B182" s="112" t="s">
        <v>339</v>
      </c>
      <c r="C182" s="92">
        <f>'2022'!B179</f>
        <v>385.73099999999999</v>
      </c>
      <c r="D182" s="93">
        <f>'2022'!BV179</f>
        <v>830</v>
      </c>
      <c r="E182" s="93">
        <f>'2022'!BW179</f>
        <v>871</v>
      </c>
      <c r="F182" s="92">
        <f>'2022'!BZ179</f>
        <v>2.258050299301845</v>
      </c>
      <c r="G182" s="44">
        <f>'2021'!CG138</f>
        <v>24</v>
      </c>
      <c r="H182" s="94">
        <f t="shared" si="62"/>
        <v>2.8915662650602409</v>
      </c>
      <c r="I182" s="44"/>
      <c r="J182" s="44">
        <f>'2021'!CM138</f>
        <v>0</v>
      </c>
      <c r="K182" s="44">
        <f>'2021'!CJ138</f>
        <v>0</v>
      </c>
      <c r="L182" s="44"/>
      <c r="M182" s="44">
        <f t="shared" si="58"/>
        <v>24</v>
      </c>
      <c r="N182" s="44">
        <f>'2021'!CO138</f>
        <v>0</v>
      </c>
      <c r="O182" s="44">
        <f>'Добыча 2021'!I148</f>
        <v>5</v>
      </c>
      <c r="P182" s="44"/>
      <c r="Q182" s="44"/>
      <c r="R182" s="44"/>
      <c r="S182" s="44">
        <f>'Добыча 2021'!K148</f>
        <v>5</v>
      </c>
      <c r="T182" s="44">
        <f>'Добыча 2021'!J148</f>
        <v>0</v>
      </c>
      <c r="U182" s="44">
        <f t="shared" si="59"/>
        <v>20.833333333333336</v>
      </c>
      <c r="V182" s="94">
        <f>'2022'!CE179</f>
        <v>60.970000000000006</v>
      </c>
      <c r="W182" s="44">
        <f t="shared" si="60"/>
        <v>7.0000000000000009</v>
      </c>
      <c r="X182" s="44">
        <f>'2022'!CG179</f>
        <v>23</v>
      </c>
      <c r="Y182" s="94">
        <f t="shared" si="61"/>
        <v>2.640642939150402</v>
      </c>
      <c r="Z182" s="44"/>
      <c r="AA182" s="44">
        <f>'2022'!CM179</f>
        <v>0</v>
      </c>
      <c r="AB182" s="44">
        <f>'2022'!CJ179</f>
        <v>0</v>
      </c>
      <c r="AC182" s="44"/>
      <c r="AD182" s="44"/>
      <c r="AE182" s="95">
        <f>'2022'!CO179</f>
        <v>0</v>
      </c>
      <c r="AF182" s="82" t="str">
        <f t="shared" si="43"/>
        <v/>
      </c>
      <c r="AG182" s="91"/>
      <c r="AH182" s="92">
        <f t="shared" si="44"/>
        <v>2.258050299301845</v>
      </c>
      <c r="AI182" s="92" t="e">
        <f t="shared" ca="1" si="45"/>
        <v>#NAME?</v>
      </c>
      <c r="AJ182" s="72">
        <f t="shared" si="46"/>
        <v>7</v>
      </c>
      <c r="AK182" s="72" t="str">
        <f t="shared" si="47"/>
        <v/>
      </c>
      <c r="AL182" s="72" t="e">
        <f t="shared" ca="1" si="48"/>
        <v>#NAME?</v>
      </c>
      <c r="AM182" s="72">
        <f t="shared" si="49"/>
        <v>23</v>
      </c>
      <c r="AN182" s="34" t="e">
        <f t="shared" ca="1" si="50"/>
        <v>#NAME?</v>
      </c>
      <c r="AO182" s="34" t="str">
        <f t="shared" si="51"/>
        <v>Сумма не совпадает или не ОДОУ</v>
      </c>
      <c r="AP182" s="34" t="str">
        <f t="shared" si="55"/>
        <v/>
      </c>
    </row>
    <row r="183" spans="1:42" ht="31.5" x14ac:dyDescent="0.25">
      <c r="A183" s="34">
        <v>147</v>
      </c>
      <c r="B183" s="116" t="s">
        <v>444</v>
      </c>
      <c r="C183" s="92">
        <f>'2022'!B180</f>
        <v>16.981999999999999</v>
      </c>
      <c r="D183" s="581">
        <f>'2022'!BV180</f>
        <v>219</v>
      </c>
      <c r="E183" s="93">
        <f>'2022'!BW180</f>
        <v>30</v>
      </c>
      <c r="F183" s="92">
        <f>'2022'!BZ180</f>
        <v>1.7665763749852785</v>
      </c>
      <c r="G183" s="583">
        <f>'2021'!CG139</f>
        <v>10</v>
      </c>
      <c r="H183" s="585">
        <f t="shared" si="62"/>
        <v>4.5662100456620998</v>
      </c>
      <c r="I183" s="44"/>
      <c r="J183" s="583">
        <f>'2021'!CM139</f>
        <v>0</v>
      </c>
      <c r="K183" s="583">
        <f>'2021'!CJ139</f>
        <v>1</v>
      </c>
      <c r="L183" s="44"/>
      <c r="M183" s="583">
        <f t="shared" si="58"/>
        <v>7</v>
      </c>
      <c r="N183" s="583">
        <f>'2021'!CO139</f>
        <v>2</v>
      </c>
      <c r="O183" s="583">
        <f>'Добыча 2021'!I149</f>
        <v>3</v>
      </c>
      <c r="P183" s="44"/>
      <c r="Q183" s="44"/>
      <c r="R183" s="44"/>
      <c r="S183" s="583">
        <f>'Добыча 2021'!K149</f>
        <v>2</v>
      </c>
      <c r="T183" s="583">
        <f>'Добыча 2021'!J149</f>
        <v>1</v>
      </c>
      <c r="U183" s="583">
        <f t="shared" si="59"/>
        <v>30</v>
      </c>
      <c r="V183" s="94">
        <f>'2022'!CE180</f>
        <v>1.5</v>
      </c>
      <c r="W183" s="44">
        <f t="shared" si="60"/>
        <v>5</v>
      </c>
      <c r="X183" s="44">
        <f>'2022'!CG180</f>
        <v>1</v>
      </c>
      <c r="Y183" s="94">
        <f t="shared" si="61"/>
        <v>3.3333333333333335</v>
      </c>
      <c r="Z183" s="44"/>
      <c r="AA183" s="44">
        <f>'2022'!CM180</f>
        <v>0</v>
      </c>
      <c r="AB183" s="44">
        <f>'2022'!CJ180</f>
        <v>0</v>
      </c>
      <c r="AC183" s="44"/>
      <c r="AD183" s="44">
        <f t="shared" si="42"/>
        <v>0</v>
      </c>
      <c r="AE183" s="95">
        <f>'2022'!CO180</f>
        <v>1</v>
      </c>
      <c r="AF183" s="82" t="str">
        <f t="shared" si="43"/>
        <v/>
      </c>
      <c r="AG183" s="91"/>
      <c r="AH183" s="92">
        <f t="shared" si="44"/>
        <v>1.7665763749852785</v>
      </c>
      <c r="AI183" s="92" t="e">
        <f t="shared" ca="1" si="45"/>
        <v>#NAME?</v>
      </c>
      <c r="AJ183" s="72">
        <f t="shared" si="46"/>
        <v>5</v>
      </c>
      <c r="AK183" s="72" t="str">
        <f t="shared" si="47"/>
        <v/>
      </c>
      <c r="AL183" s="72" t="e">
        <f t="shared" ca="1" si="48"/>
        <v>#NAME?</v>
      </c>
      <c r="AM183" s="72">
        <f t="shared" si="49"/>
        <v>1</v>
      </c>
      <c r="AN183" s="34" t="e">
        <f t="shared" ca="1" si="50"/>
        <v>#NAME?</v>
      </c>
      <c r="AO183" s="34" t="str">
        <f t="shared" si="51"/>
        <v/>
      </c>
      <c r="AP183" s="34" t="str">
        <f t="shared" si="55"/>
        <v/>
      </c>
    </row>
    <row r="184" spans="1:42" ht="47.25" x14ac:dyDescent="0.25">
      <c r="A184" s="34">
        <v>148</v>
      </c>
      <c r="B184" s="116" t="s">
        <v>445</v>
      </c>
      <c r="C184" s="92">
        <f>'2022'!B181</f>
        <v>114.56699999999999</v>
      </c>
      <c r="D184" s="587"/>
      <c r="E184" s="93">
        <f>'2022'!BW181</f>
        <v>147</v>
      </c>
      <c r="F184" s="92">
        <f>'2022'!BZ181</f>
        <v>1.2830919898400064</v>
      </c>
      <c r="G184" s="588"/>
      <c r="H184" s="589"/>
      <c r="I184" s="44"/>
      <c r="J184" s="588"/>
      <c r="K184" s="588"/>
      <c r="L184" s="44"/>
      <c r="M184" s="588"/>
      <c r="N184" s="588"/>
      <c r="O184" s="588"/>
      <c r="P184" s="44"/>
      <c r="Q184" s="44"/>
      <c r="R184" s="44"/>
      <c r="S184" s="588"/>
      <c r="T184" s="588"/>
      <c r="U184" s="588"/>
      <c r="V184" s="94">
        <f>'2022'!CE181</f>
        <v>7.3500000000000005</v>
      </c>
      <c r="W184" s="44">
        <f t="shared" si="60"/>
        <v>5</v>
      </c>
      <c r="X184" s="44">
        <f>'2022'!CG181</f>
        <v>7</v>
      </c>
      <c r="Y184" s="94">
        <f t="shared" si="61"/>
        <v>4.7619047619047619</v>
      </c>
      <c r="Z184" s="44"/>
      <c r="AA184" s="44">
        <f>'2022'!CM181</f>
        <v>0</v>
      </c>
      <c r="AB184" s="44">
        <f>'2022'!CJ181</f>
        <v>1</v>
      </c>
      <c r="AC184" s="44"/>
      <c r="AD184" s="44">
        <f t="shared" si="42"/>
        <v>4</v>
      </c>
      <c r="AE184" s="95">
        <f>'2022'!CO181</f>
        <v>2</v>
      </c>
      <c r="AF184" s="82" t="str">
        <f t="shared" si="43"/>
        <v/>
      </c>
      <c r="AG184" s="91"/>
      <c r="AH184" s="92">
        <f t="shared" si="44"/>
        <v>1.2830919898400064</v>
      </c>
      <c r="AI184" s="92" t="e">
        <f t="shared" ca="1" si="45"/>
        <v>#NAME?</v>
      </c>
      <c r="AJ184" s="72">
        <f t="shared" si="46"/>
        <v>5</v>
      </c>
      <c r="AK184" s="72" t="str">
        <f t="shared" si="47"/>
        <v/>
      </c>
      <c r="AL184" s="72" t="e">
        <f t="shared" ca="1" si="48"/>
        <v>#NAME?</v>
      </c>
      <c r="AM184" s="72">
        <f t="shared" si="49"/>
        <v>7</v>
      </c>
      <c r="AN184" s="34" t="e">
        <f t="shared" ca="1" si="50"/>
        <v>#NAME?</v>
      </c>
      <c r="AO184" s="34" t="str">
        <f t="shared" si="51"/>
        <v/>
      </c>
      <c r="AP184" s="34" t="str">
        <f t="shared" si="55"/>
        <v/>
      </c>
    </row>
    <row r="185" spans="1:42" ht="47.25" x14ac:dyDescent="0.25">
      <c r="A185" s="34">
        <v>149</v>
      </c>
      <c r="B185" s="116" t="s">
        <v>446</v>
      </c>
      <c r="C185" s="92">
        <f>'2022'!B182</f>
        <v>15.319000000000001</v>
      </c>
      <c r="D185" s="587"/>
      <c r="E185" s="93">
        <f>'2022'!BW182</f>
        <v>26</v>
      </c>
      <c r="F185" s="92">
        <f>'2022'!BZ182</f>
        <v>1.6972387231542527</v>
      </c>
      <c r="G185" s="588"/>
      <c r="H185" s="589"/>
      <c r="I185" s="44"/>
      <c r="J185" s="588"/>
      <c r="K185" s="588"/>
      <c r="L185" s="44"/>
      <c r="M185" s="588"/>
      <c r="N185" s="588"/>
      <c r="O185" s="588"/>
      <c r="P185" s="44"/>
      <c r="Q185" s="44"/>
      <c r="R185" s="44"/>
      <c r="S185" s="588"/>
      <c r="T185" s="588"/>
      <c r="U185" s="588"/>
      <c r="V185" s="94">
        <f>'2022'!CE182</f>
        <v>1.3</v>
      </c>
      <c r="W185" s="44">
        <f t="shared" si="60"/>
        <v>5</v>
      </c>
      <c r="X185" s="44">
        <f>'2022'!CG182</f>
        <v>1</v>
      </c>
      <c r="Y185" s="94">
        <f t="shared" si="61"/>
        <v>3.8461538461538463</v>
      </c>
      <c r="Z185" s="44"/>
      <c r="AA185" s="44">
        <f>'2022'!CM182</f>
        <v>0</v>
      </c>
      <c r="AB185" s="44">
        <f>'2022'!CJ182</f>
        <v>0</v>
      </c>
      <c r="AC185" s="44"/>
      <c r="AD185" s="44">
        <f t="shared" si="42"/>
        <v>0</v>
      </c>
      <c r="AE185" s="95">
        <f>'2022'!CO182</f>
        <v>1</v>
      </c>
      <c r="AF185" s="82" t="str">
        <f t="shared" si="43"/>
        <v/>
      </c>
      <c r="AG185" s="91"/>
      <c r="AH185" s="92">
        <f t="shared" si="44"/>
        <v>1.6972387231542527</v>
      </c>
      <c r="AI185" s="92" t="e">
        <f t="shared" ca="1" si="45"/>
        <v>#NAME?</v>
      </c>
      <c r="AJ185" s="72">
        <f t="shared" si="46"/>
        <v>5</v>
      </c>
      <c r="AK185" s="72" t="str">
        <f t="shared" si="47"/>
        <v/>
      </c>
      <c r="AL185" s="72" t="e">
        <f t="shared" ca="1" si="48"/>
        <v>#NAME?</v>
      </c>
      <c r="AM185" s="72">
        <f t="shared" si="49"/>
        <v>1</v>
      </c>
      <c r="AN185" s="34" t="e">
        <f t="shared" ca="1" si="50"/>
        <v>#NAME?</v>
      </c>
      <c r="AO185" s="34" t="str">
        <f t="shared" si="51"/>
        <v/>
      </c>
      <c r="AP185" s="34" t="str">
        <f t="shared" si="55"/>
        <v/>
      </c>
    </row>
    <row r="186" spans="1:42" ht="47.25" x14ac:dyDescent="0.25">
      <c r="A186" s="34">
        <v>150</v>
      </c>
      <c r="B186" s="116" t="s">
        <v>447</v>
      </c>
      <c r="C186" s="92">
        <f>'2022'!B183</f>
        <v>8.5980000000000008</v>
      </c>
      <c r="D186" s="587"/>
      <c r="E186" s="93">
        <f>'2022'!BW183</f>
        <v>5</v>
      </c>
      <c r="F186" s="92">
        <f>'2022'!BZ183</f>
        <v>0.58153058850895556</v>
      </c>
      <c r="G186" s="588"/>
      <c r="H186" s="589"/>
      <c r="I186" s="44"/>
      <c r="J186" s="588"/>
      <c r="K186" s="588"/>
      <c r="L186" s="44"/>
      <c r="M186" s="588"/>
      <c r="N186" s="588"/>
      <c r="O186" s="588"/>
      <c r="P186" s="44"/>
      <c r="Q186" s="44"/>
      <c r="R186" s="44"/>
      <c r="S186" s="588"/>
      <c r="T186" s="588"/>
      <c r="U186" s="588"/>
      <c r="V186" s="94">
        <f>'2022'!CE183</f>
        <v>0.14999999999999949</v>
      </c>
      <c r="W186" s="44">
        <f t="shared" si="60"/>
        <v>0</v>
      </c>
      <c r="X186" s="44">
        <f>'2022'!CG183</f>
        <v>0</v>
      </c>
      <c r="Y186" s="94">
        <f t="shared" si="61"/>
        <v>0</v>
      </c>
      <c r="Z186" s="44"/>
      <c r="AA186" s="44">
        <f>'2022'!CM183</f>
        <v>0</v>
      </c>
      <c r="AB186" s="44">
        <f>'2022'!CJ183</f>
        <v>0</v>
      </c>
      <c r="AC186" s="44"/>
      <c r="AD186" s="44">
        <f t="shared" si="42"/>
        <v>0</v>
      </c>
      <c r="AE186" s="95">
        <f>'2022'!CO183</f>
        <v>0</v>
      </c>
      <c r="AF186" s="82" t="str">
        <f t="shared" si="43"/>
        <v/>
      </c>
      <c r="AG186" s="91"/>
      <c r="AH186" s="92">
        <f t="shared" si="44"/>
        <v>0.58153058850895556</v>
      </c>
      <c r="AI186" s="92" t="e">
        <f t="shared" ca="1" si="45"/>
        <v>#NAME?</v>
      </c>
      <c r="AJ186" s="72">
        <f t="shared" si="46"/>
        <v>3</v>
      </c>
      <c r="AK186" s="72" t="str">
        <f t="shared" si="47"/>
        <v/>
      </c>
      <c r="AL186" s="72">
        <f t="shared" si="48"/>
        <v>0</v>
      </c>
      <c r="AM186" s="72">
        <f t="shared" si="49"/>
        <v>0</v>
      </c>
      <c r="AN186" s="34" t="str">
        <f t="shared" si="50"/>
        <v/>
      </c>
      <c r="AO186" s="34" t="str">
        <f t="shared" si="51"/>
        <v/>
      </c>
      <c r="AP186" s="34" t="str">
        <f t="shared" si="55"/>
        <v/>
      </c>
    </row>
    <row r="187" spans="1:42" ht="31.5" x14ac:dyDescent="0.25">
      <c r="A187" s="34">
        <v>151</v>
      </c>
      <c r="B187" s="116" t="s">
        <v>448</v>
      </c>
      <c r="C187" s="92">
        <f>'2022'!B184</f>
        <v>13.641</v>
      </c>
      <c r="D187" s="582"/>
      <c r="E187" s="93">
        <f>'2022'!BW184</f>
        <v>0</v>
      </c>
      <c r="F187" s="92">
        <f>'2022'!BZ184</f>
        <v>0</v>
      </c>
      <c r="G187" s="584"/>
      <c r="H187" s="586"/>
      <c r="I187" s="44"/>
      <c r="J187" s="584"/>
      <c r="K187" s="584"/>
      <c r="L187" s="44"/>
      <c r="M187" s="584"/>
      <c r="N187" s="584"/>
      <c r="O187" s="584"/>
      <c r="P187" s="44"/>
      <c r="Q187" s="44"/>
      <c r="R187" s="44"/>
      <c r="S187" s="584"/>
      <c r="T187" s="584"/>
      <c r="U187" s="584"/>
      <c r="V187" s="94">
        <f>'2022'!CE184</f>
        <v>0</v>
      </c>
      <c r="W187" s="44">
        <f t="shared" si="60"/>
        <v>0</v>
      </c>
      <c r="X187" s="44">
        <f>'2022'!CG184</f>
        <v>0</v>
      </c>
      <c r="Y187" s="94">
        <f t="shared" si="61"/>
        <v>0</v>
      </c>
      <c r="Z187" s="44"/>
      <c r="AA187" s="44">
        <f>'2022'!CM184</f>
        <v>0</v>
      </c>
      <c r="AB187" s="44">
        <f>'2022'!CJ184</f>
        <v>0</v>
      </c>
      <c r="AC187" s="44"/>
      <c r="AD187" s="44">
        <f t="shared" si="42"/>
        <v>0</v>
      </c>
      <c r="AE187" s="95">
        <f>'2022'!CO184</f>
        <v>0</v>
      </c>
      <c r="AF187" s="82" t="str">
        <f t="shared" si="43"/>
        <v/>
      </c>
      <c r="AG187" s="91"/>
      <c r="AH187" s="92">
        <f t="shared" si="44"/>
        <v>0</v>
      </c>
      <c r="AI187" s="92" t="e">
        <f t="shared" ca="1" si="45"/>
        <v>#NAME?</v>
      </c>
      <c r="AJ187" s="72">
        <f t="shared" si="46"/>
        <v>3</v>
      </c>
      <c r="AK187" s="72" t="str">
        <f t="shared" si="47"/>
        <v/>
      </c>
      <c r="AL187" s="72">
        <f t="shared" si="48"/>
        <v>0</v>
      </c>
      <c r="AM187" s="72">
        <f t="shared" si="49"/>
        <v>0</v>
      </c>
      <c r="AN187" s="34" t="str">
        <f t="shared" si="50"/>
        <v/>
      </c>
      <c r="AO187" s="34" t="str">
        <f t="shared" si="51"/>
        <v/>
      </c>
      <c r="AP187" s="34" t="str">
        <f t="shared" si="55"/>
        <v/>
      </c>
    </row>
    <row r="188" spans="1:42" ht="46.5" customHeight="1" x14ac:dyDescent="0.25">
      <c r="A188" s="34">
        <v>152</v>
      </c>
      <c r="B188" s="112" t="s">
        <v>217</v>
      </c>
      <c r="C188" s="92">
        <f>'2022'!B185</f>
        <v>52</v>
      </c>
      <c r="D188" s="93">
        <f>'2022'!BV185</f>
        <v>21</v>
      </c>
      <c r="E188" s="93">
        <f>'2022'!BW185</f>
        <v>37</v>
      </c>
      <c r="F188" s="92">
        <f>'2022'!BZ185</f>
        <v>0.71153846153846156</v>
      </c>
      <c r="G188" s="44">
        <f>'2021'!CG140</f>
        <v>0</v>
      </c>
      <c r="H188" s="94">
        <f t="shared" si="62"/>
        <v>0</v>
      </c>
      <c r="I188" s="44"/>
      <c r="J188" s="44">
        <f>'2021'!CM140</f>
        <v>0</v>
      </c>
      <c r="K188" s="44">
        <f>'2021'!CJ140</f>
        <v>0</v>
      </c>
      <c r="L188" s="44"/>
      <c r="M188" s="44">
        <f t="shared" si="58"/>
        <v>0</v>
      </c>
      <c r="N188" s="44">
        <f>'2021'!CO140</f>
        <v>0</v>
      </c>
      <c r="O188" s="44">
        <f>'Добыча 2021'!I150</f>
        <v>0</v>
      </c>
      <c r="P188" s="44"/>
      <c r="Q188" s="44"/>
      <c r="R188" s="44"/>
      <c r="S188" s="44">
        <f>'Добыча 2021'!K150</f>
        <v>0</v>
      </c>
      <c r="T188" s="44">
        <f>'Добыча 2021'!J150</f>
        <v>0</v>
      </c>
      <c r="U188" s="44">
        <f t="shared" si="59"/>
        <v>0</v>
      </c>
      <c r="V188" s="94">
        <f>'2022'!CE185</f>
        <v>1.1099999999999963</v>
      </c>
      <c r="W188" s="44">
        <f t="shared" si="60"/>
        <v>2.9999999999999902</v>
      </c>
      <c r="X188" s="44">
        <f>'2022'!CG185</f>
        <v>1</v>
      </c>
      <c r="Y188" s="94">
        <f t="shared" si="61"/>
        <v>2.7027027027027026</v>
      </c>
      <c r="Z188" s="44"/>
      <c r="AA188" s="44">
        <f>'2022'!CM185</f>
        <v>0</v>
      </c>
      <c r="AB188" s="44">
        <f>'2022'!CJ185</f>
        <v>0</v>
      </c>
      <c r="AC188" s="44"/>
      <c r="AD188" s="44"/>
      <c r="AE188" s="95">
        <f>'2022'!CO185</f>
        <v>0</v>
      </c>
      <c r="AF188" s="82" t="str">
        <f t="shared" si="43"/>
        <v/>
      </c>
      <c r="AG188" s="91"/>
      <c r="AH188" s="92">
        <f t="shared" si="44"/>
        <v>0.71153846153846156</v>
      </c>
      <c r="AI188" s="92" t="e">
        <f t="shared" ca="1" si="45"/>
        <v>#NAME?</v>
      </c>
      <c r="AJ188" s="72">
        <f t="shared" si="46"/>
        <v>3</v>
      </c>
      <c r="AK188" s="72" t="str">
        <f t="shared" si="47"/>
        <v/>
      </c>
      <c r="AL188" s="72" t="e">
        <f t="shared" ca="1" si="48"/>
        <v>#NAME?</v>
      </c>
      <c r="AM188" s="72">
        <f t="shared" si="49"/>
        <v>1</v>
      </c>
      <c r="AN188" s="34" t="e">
        <f t="shared" ca="1" si="50"/>
        <v>#NAME?</v>
      </c>
      <c r="AO188" s="34" t="str">
        <f t="shared" si="51"/>
        <v>Сумма не совпадает или не ОДОУ</v>
      </c>
      <c r="AP188" s="34" t="str">
        <f t="shared" si="55"/>
        <v/>
      </c>
    </row>
    <row r="189" spans="1:42" ht="51" customHeight="1" x14ac:dyDescent="0.25">
      <c r="A189" s="34">
        <v>153</v>
      </c>
      <c r="B189" s="112" t="s">
        <v>222</v>
      </c>
      <c r="C189" s="92">
        <f>'2022'!B186</f>
        <v>52.7</v>
      </c>
      <c r="D189" s="93">
        <f>'2022'!BV186</f>
        <v>49</v>
      </c>
      <c r="E189" s="93">
        <f>'2022'!BW186</f>
        <v>66</v>
      </c>
      <c r="F189" s="92">
        <f>'2022'!BZ186</f>
        <v>1.2523719165085387</v>
      </c>
      <c r="G189" s="44">
        <f>'2021'!CG141</f>
        <v>1</v>
      </c>
      <c r="H189" s="94">
        <f t="shared" si="62"/>
        <v>2.0408163265306123</v>
      </c>
      <c r="I189" s="44"/>
      <c r="J189" s="44">
        <f>'2021'!CM141</f>
        <v>0</v>
      </c>
      <c r="K189" s="44">
        <f>'2021'!CJ141</f>
        <v>0</v>
      </c>
      <c r="L189" s="44"/>
      <c r="M189" s="44">
        <f t="shared" si="58"/>
        <v>1</v>
      </c>
      <c r="N189" s="44">
        <f>'2021'!CO141</f>
        <v>0</v>
      </c>
      <c r="O189" s="44">
        <f>'Добыча 2021'!I151</f>
        <v>1</v>
      </c>
      <c r="P189" s="44"/>
      <c r="Q189" s="44"/>
      <c r="R189" s="44"/>
      <c r="S189" s="44">
        <f>'Добыча 2021'!K151</f>
        <v>0</v>
      </c>
      <c r="T189" s="44">
        <f>'Добыча 2021'!J151</f>
        <v>1</v>
      </c>
      <c r="U189" s="44">
        <f t="shared" si="59"/>
        <v>100</v>
      </c>
      <c r="V189" s="94">
        <f>'2022'!CE186</f>
        <v>3.3000000000000003</v>
      </c>
      <c r="W189" s="44">
        <f t="shared" si="60"/>
        <v>5</v>
      </c>
      <c r="X189" s="44">
        <f>'2022'!CG186</f>
        <v>3</v>
      </c>
      <c r="Y189" s="94">
        <f t="shared" si="61"/>
        <v>4.5454545454545459</v>
      </c>
      <c r="Z189" s="44"/>
      <c r="AA189" s="44">
        <f>'2022'!CM186</f>
        <v>0</v>
      </c>
      <c r="AB189" s="44">
        <f>'2022'!CJ186</f>
        <v>0</v>
      </c>
      <c r="AC189" s="44"/>
      <c r="AD189" s="44"/>
      <c r="AE189" s="95">
        <f>'2022'!CO186</f>
        <v>0</v>
      </c>
      <c r="AF189" s="82" t="str">
        <f t="shared" si="43"/>
        <v/>
      </c>
      <c r="AG189" s="91"/>
      <c r="AH189" s="92">
        <f t="shared" si="44"/>
        <v>1.2523719165085387</v>
      </c>
      <c r="AI189" s="92" t="e">
        <f t="shared" ca="1" si="45"/>
        <v>#NAME?</v>
      </c>
      <c r="AJ189" s="72">
        <f t="shared" si="46"/>
        <v>5</v>
      </c>
      <c r="AK189" s="72" t="str">
        <f t="shared" si="47"/>
        <v/>
      </c>
      <c r="AL189" s="72" t="e">
        <f t="shared" ca="1" si="48"/>
        <v>#NAME?</v>
      </c>
      <c r="AM189" s="72">
        <f t="shared" si="49"/>
        <v>3</v>
      </c>
      <c r="AN189" s="34" t="e">
        <f t="shared" ca="1" si="50"/>
        <v>#NAME?</v>
      </c>
      <c r="AO189" s="34" t="str">
        <f t="shared" si="51"/>
        <v>Сумма не совпадает или не ОДОУ</v>
      </c>
      <c r="AP189" s="34" t="str">
        <f t="shared" si="55"/>
        <v/>
      </c>
    </row>
    <row r="190" spans="1:42" ht="47.25" customHeight="1" x14ac:dyDescent="0.25">
      <c r="A190" s="34">
        <v>154</v>
      </c>
      <c r="B190" s="112" t="s">
        <v>221</v>
      </c>
      <c r="C190" s="92">
        <f>'2022'!B187</f>
        <v>34.1</v>
      </c>
      <c r="D190" s="93">
        <f>'2022'!BV187</f>
        <v>24</v>
      </c>
      <c r="E190" s="93">
        <f>'2022'!BW187</f>
        <v>39</v>
      </c>
      <c r="F190" s="92">
        <f>'2022'!BZ187</f>
        <v>1.1436950146627565</v>
      </c>
      <c r="G190" s="44">
        <f>'2021'!CG142</f>
        <v>0</v>
      </c>
      <c r="H190" s="94">
        <f t="shared" si="62"/>
        <v>0</v>
      </c>
      <c r="I190" s="47"/>
      <c r="J190" s="44">
        <f>'2021'!CM142</f>
        <v>0</v>
      </c>
      <c r="K190" s="44">
        <f>'2021'!CJ142</f>
        <v>0</v>
      </c>
      <c r="L190" s="99"/>
      <c r="M190" s="44">
        <f t="shared" si="58"/>
        <v>0</v>
      </c>
      <c r="N190" s="44">
        <f>'2021'!CO142</f>
        <v>0</v>
      </c>
      <c r="O190" s="44">
        <f>'Добыча 2021'!I152</f>
        <v>0</v>
      </c>
      <c r="P190" s="44"/>
      <c r="Q190" s="44"/>
      <c r="R190" s="44"/>
      <c r="S190" s="44">
        <f>'Добыча 2021'!K152</f>
        <v>0</v>
      </c>
      <c r="T190" s="44">
        <f>'Добыча 2021'!J152</f>
        <v>0</v>
      </c>
      <c r="U190" s="44">
        <f t="shared" si="59"/>
        <v>0</v>
      </c>
      <c r="V190" s="94">
        <f>'2022'!CE187</f>
        <v>1.9500000000000002</v>
      </c>
      <c r="W190" s="44">
        <f t="shared" si="60"/>
        <v>5</v>
      </c>
      <c r="X190" s="44">
        <f>'2022'!CG187</f>
        <v>1</v>
      </c>
      <c r="Y190" s="94">
        <f t="shared" si="61"/>
        <v>2.5641025641025639</v>
      </c>
      <c r="Z190" s="44"/>
      <c r="AA190" s="44">
        <f>'2022'!CM187</f>
        <v>0</v>
      </c>
      <c r="AB190" s="44">
        <f>'2022'!CJ187</f>
        <v>0</v>
      </c>
      <c r="AC190" s="44"/>
      <c r="AD190" s="44"/>
      <c r="AE190" s="95">
        <f>'2022'!CO187</f>
        <v>0</v>
      </c>
      <c r="AF190" s="82" t="str">
        <f t="shared" si="43"/>
        <v/>
      </c>
      <c r="AG190" s="91"/>
      <c r="AH190" s="92">
        <f t="shared" si="44"/>
        <v>1.1436950146627565</v>
      </c>
      <c r="AI190" s="92" t="e">
        <f t="shared" ca="1" si="45"/>
        <v>#NAME?</v>
      </c>
      <c r="AJ190" s="72">
        <f t="shared" si="46"/>
        <v>5</v>
      </c>
      <c r="AK190" s="72" t="str">
        <f t="shared" si="47"/>
        <v/>
      </c>
      <c r="AL190" s="72" t="e">
        <f t="shared" ca="1" si="48"/>
        <v>#NAME?</v>
      </c>
      <c r="AM190" s="72">
        <f t="shared" si="49"/>
        <v>1</v>
      </c>
      <c r="AN190" s="34" t="e">
        <f t="shared" ca="1" si="50"/>
        <v>#NAME?</v>
      </c>
      <c r="AO190" s="34" t="str">
        <f t="shared" si="51"/>
        <v>Сумма не совпадает или не ОДОУ</v>
      </c>
      <c r="AP190" s="34" t="str">
        <f t="shared" si="55"/>
        <v/>
      </c>
    </row>
    <row r="191" spans="1:42" ht="38.25" customHeight="1" x14ac:dyDescent="0.25">
      <c r="A191" s="34">
        <v>155</v>
      </c>
      <c r="B191" s="112" t="s">
        <v>218</v>
      </c>
      <c r="C191" s="92">
        <f>'2022'!B188</f>
        <v>18.399999999999999</v>
      </c>
      <c r="D191" s="93">
        <f>'2022'!BV188</f>
        <v>1</v>
      </c>
      <c r="E191" s="93">
        <f>'2022'!BW188</f>
        <v>7</v>
      </c>
      <c r="F191" s="92">
        <f>'2022'!BZ188</f>
        <v>0.38043478260869568</v>
      </c>
      <c r="G191" s="44">
        <f>'2021'!CG143</f>
        <v>0</v>
      </c>
      <c r="H191" s="94">
        <f t="shared" si="62"/>
        <v>0</v>
      </c>
      <c r="I191" s="44"/>
      <c r="J191" s="44">
        <f>'2021'!CM143</f>
        <v>0</v>
      </c>
      <c r="K191" s="44">
        <f>'2021'!CJ143</f>
        <v>0</v>
      </c>
      <c r="L191" s="44"/>
      <c r="M191" s="44">
        <f t="shared" si="58"/>
        <v>0</v>
      </c>
      <c r="N191" s="44">
        <f>'2021'!CO143</f>
        <v>0</v>
      </c>
      <c r="O191" s="44">
        <f>'Добыча 2021'!I153</f>
        <v>0</v>
      </c>
      <c r="P191" s="44"/>
      <c r="Q191" s="44"/>
      <c r="R191" s="44"/>
      <c r="S191" s="44">
        <f>'Добыча 2021'!K153</f>
        <v>0</v>
      </c>
      <c r="T191" s="44">
        <f>'Добыча 2021'!J153</f>
        <v>0</v>
      </c>
      <c r="U191" s="44">
        <f t="shared" si="59"/>
        <v>0</v>
      </c>
      <c r="V191" s="94">
        <f>'2022'!CE188</f>
        <v>0.2099999999999993</v>
      </c>
      <c r="W191" s="44">
        <f t="shared" si="60"/>
        <v>0</v>
      </c>
      <c r="X191" s="44">
        <f>'2022'!CG188</f>
        <v>0</v>
      </c>
      <c r="Y191" s="94">
        <f t="shared" si="61"/>
        <v>0</v>
      </c>
      <c r="Z191" s="44"/>
      <c r="AA191" s="44">
        <f>'2022'!CM188</f>
        <v>0</v>
      </c>
      <c r="AB191" s="44">
        <f>'2022'!CJ188</f>
        <v>0</v>
      </c>
      <c r="AC191" s="44"/>
      <c r="AD191" s="44"/>
      <c r="AE191" s="95">
        <f>'2022'!CO188</f>
        <v>0</v>
      </c>
      <c r="AF191" s="82" t="str">
        <f t="shared" si="43"/>
        <v/>
      </c>
      <c r="AG191" s="91"/>
      <c r="AH191" s="92">
        <f t="shared" si="44"/>
        <v>0.38043478260869568</v>
      </c>
      <c r="AI191" s="92" t="e">
        <f t="shared" ca="1" si="45"/>
        <v>#NAME?</v>
      </c>
      <c r="AJ191" s="72">
        <f t="shared" si="46"/>
        <v>3</v>
      </c>
      <c r="AK191" s="72" t="str">
        <f t="shared" si="47"/>
        <v/>
      </c>
      <c r="AL191" s="72">
        <f t="shared" si="48"/>
        <v>0</v>
      </c>
      <c r="AM191" s="72">
        <f t="shared" si="49"/>
        <v>0</v>
      </c>
      <c r="AN191" s="34" t="str">
        <f t="shared" si="50"/>
        <v/>
      </c>
      <c r="AO191" s="34" t="str">
        <f t="shared" si="51"/>
        <v/>
      </c>
      <c r="AP191" s="34" t="str">
        <f t="shared" si="55"/>
        <v/>
      </c>
    </row>
    <row r="192" spans="1:42" ht="126" x14ac:dyDescent="0.25">
      <c r="A192" s="34">
        <v>156</v>
      </c>
      <c r="B192" s="112" t="s">
        <v>220</v>
      </c>
      <c r="C192" s="92">
        <f>'2022'!B189</f>
        <v>48.5</v>
      </c>
      <c r="D192" s="93">
        <f>'2022'!BV189</f>
        <v>42</v>
      </c>
      <c r="E192" s="93">
        <f>'2022'!BW189</f>
        <v>44</v>
      </c>
      <c r="F192" s="92">
        <f>'2022'!BZ189</f>
        <v>0.90721649484536082</v>
      </c>
      <c r="G192" s="44">
        <f>'2021'!CG144</f>
        <v>1</v>
      </c>
      <c r="H192" s="94">
        <f t="shared" si="62"/>
        <v>2.3809523809523809</v>
      </c>
      <c r="I192" s="44"/>
      <c r="J192" s="44">
        <f>'2021'!CM144</f>
        <v>0</v>
      </c>
      <c r="K192" s="44">
        <f>'2021'!CJ144</f>
        <v>0</v>
      </c>
      <c r="L192" s="44"/>
      <c r="M192" s="44">
        <f t="shared" si="58"/>
        <v>1</v>
      </c>
      <c r="N192" s="44">
        <f>'2021'!CO144</f>
        <v>0</v>
      </c>
      <c r="O192" s="44">
        <f>'Добыча 2021'!I154</f>
        <v>1</v>
      </c>
      <c r="P192" s="44"/>
      <c r="Q192" s="44"/>
      <c r="R192" s="44"/>
      <c r="S192" s="44">
        <f>'Добыча 2021'!K154</f>
        <v>0</v>
      </c>
      <c r="T192" s="44">
        <f>'Добыча 2021'!J154</f>
        <v>1</v>
      </c>
      <c r="U192" s="44">
        <f t="shared" si="59"/>
        <v>100</v>
      </c>
      <c r="V192" s="94">
        <f>'2022'!CE189</f>
        <v>1.3199999999999956</v>
      </c>
      <c r="W192" s="44">
        <f t="shared" si="60"/>
        <v>2.9999999999999902</v>
      </c>
      <c r="X192" s="44">
        <f>'2022'!CG189</f>
        <v>1</v>
      </c>
      <c r="Y192" s="94">
        <f t="shared" si="61"/>
        <v>2.2727272727272729</v>
      </c>
      <c r="Z192" s="44"/>
      <c r="AA192" s="44">
        <f>'2022'!CM189</f>
        <v>0</v>
      </c>
      <c r="AB192" s="44">
        <f>'2022'!CJ189</f>
        <v>0</v>
      </c>
      <c r="AC192" s="44"/>
      <c r="AD192" s="44"/>
      <c r="AE192" s="95">
        <f>'2022'!CO189</f>
        <v>0</v>
      </c>
      <c r="AF192" s="82" t="str">
        <f t="shared" si="43"/>
        <v/>
      </c>
      <c r="AG192" s="91"/>
      <c r="AH192" s="92">
        <f t="shared" si="44"/>
        <v>0.90721649484536082</v>
      </c>
      <c r="AI192" s="92" t="e">
        <f t="shared" ca="1" si="45"/>
        <v>#NAME?</v>
      </c>
      <c r="AJ192" s="72">
        <f t="shared" si="46"/>
        <v>3</v>
      </c>
      <c r="AK192" s="72" t="str">
        <f t="shared" si="47"/>
        <v/>
      </c>
      <c r="AL192" s="72" t="e">
        <f t="shared" ca="1" si="48"/>
        <v>#NAME?</v>
      </c>
      <c r="AM192" s="72">
        <f t="shared" si="49"/>
        <v>1</v>
      </c>
      <c r="AN192" s="34" t="e">
        <f t="shared" ca="1" si="50"/>
        <v>#NAME?</v>
      </c>
      <c r="AO192" s="34" t="str">
        <f t="shared" si="51"/>
        <v>Сумма не совпадает или не ОДОУ</v>
      </c>
      <c r="AP192" s="34" t="str">
        <f t="shared" si="55"/>
        <v/>
      </c>
    </row>
    <row r="193" spans="1:42" ht="47.25" x14ac:dyDescent="0.25">
      <c r="A193" s="34">
        <v>157</v>
      </c>
      <c r="B193" s="112" t="s">
        <v>219</v>
      </c>
      <c r="C193" s="92">
        <f>'2022'!B190</f>
        <v>45.7</v>
      </c>
      <c r="D193" s="93">
        <f>'2022'!BV190</f>
        <v>11</v>
      </c>
      <c r="E193" s="93">
        <f>'2022'!BW190</f>
        <v>21</v>
      </c>
      <c r="F193" s="92">
        <f>'2022'!BZ190</f>
        <v>0.45951859956236318</v>
      </c>
      <c r="G193" s="44">
        <f>'2021'!CG145</f>
        <v>0</v>
      </c>
      <c r="H193" s="94">
        <f t="shared" si="62"/>
        <v>0</v>
      </c>
      <c r="I193" s="47"/>
      <c r="J193" s="44">
        <f>'2021'!CM145</f>
        <v>0</v>
      </c>
      <c r="K193" s="44">
        <f>'2021'!CJ145</f>
        <v>0</v>
      </c>
      <c r="L193" s="99"/>
      <c r="M193" s="44">
        <f t="shared" si="58"/>
        <v>0</v>
      </c>
      <c r="N193" s="44">
        <f>'2021'!CO145</f>
        <v>0</v>
      </c>
      <c r="O193" s="44">
        <f>'Добыча 2021'!I155</f>
        <v>0</v>
      </c>
      <c r="P193" s="44"/>
      <c r="Q193" s="44"/>
      <c r="R193" s="44"/>
      <c r="S193" s="44">
        <f>'Добыча 2021'!K155</f>
        <v>0</v>
      </c>
      <c r="T193" s="44">
        <f>'Добыча 2021'!J155</f>
        <v>0</v>
      </c>
      <c r="U193" s="44">
        <f t="shared" si="59"/>
        <v>0</v>
      </c>
      <c r="V193" s="94">
        <f>'2022'!CE190</f>
        <v>0.6299999999999979</v>
      </c>
      <c r="W193" s="44">
        <f t="shared" si="60"/>
        <v>0</v>
      </c>
      <c r="X193" s="44">
        <f>'2022'!CG190</f>
        <v>0</v>
      </c>
      <c r="Y193" s="94">
        <f t="shared" si="61"/>
        <v>0</v>
      </c>
      <c r="Z193" s="44"/>
      <c r="AA193" s="44">
        <f>'2022'!CM190</f>
        <v>0</v>
      </c>
      <c r="AB193" s="44">
        <f>'2022'!CJ190</f>
        <v>0</v>
      </c>
      <c r="AC193" s="44"/>
      <c r="AD193" s="44"/>
      <c r="AE193" s="95">
        <f>'2022'!CO190</f>
        <v>0</v>
      </c>
      <c r="AF193" s="82" t="str">
        <f t="shared" si="43"/>
        <v/>
      </c>
      <c r="AG193" s="91"/>
      <c r="AH193" s="92">
        <f t="shared" si="44"/>
        <v>0.45951859956236318</v>
      </c>
      <c r="AI193" s="92" t="e">
        <f t="shared" ca="1" si="45"/>
        <v>#NAME?</v>
      </c>
      <c r="AJ193" s="72">
        <f t="shared" si="46"/>
        <v>3</v>
      </c>
      <c r="AK193" s="72" t="str">
        <f t="shared" si="47"/>
        <v/>
      </c>
      <c r="AL193" s="72">
        <f t="shared" si="48"/>
        <v>0</v>
      </c>
      <c r="AM193" s="72">
        <f t="shared" si="49"/>
        <v>0</v>
      </c>
      <c r="AN193" s="34" t="str">
        <f t="shared" si="50"/>
        <v/>
      </c>
      <c r="AO193" s="34" t="str">
        <f t="shared" si="51"/>
        <v/>
      </c>
      <c r="AP193" s="34" t="str">
        <f t="shared" si="55"/>
        <v/>
      </c>
    </row>
    <row r="194" spans="1:42" ht="126" x14ac:dyDescent="0.25">
      <c r="A194" s="34">
        <v>158</v>
      </c>
      <c r="B194" s="112" t="s">
        <v>208</v>
      </c>
      <c r="C194" s="92">
        <f>'2022'!B191</f>
        <v>85.331000000000003</v>
      </c>
      <c r="D194" s="93">
        <f>'2022'!BV191</f>
        <v>122</v>
      </c>
      <c r="E194" s="93">
        <f>'2022'!BW191</f>
        <v>163</v>
      </c>
      <c r="F194" s="92">
        <f>'2022'!BZ191</f>
        <v>1.9102084822631868</v>
      </c>
      <c r="G194" s="44">
        <f>'2021'!CG146</f>
        <v>6</v>
      </c>
      <c r="H194" s="94">
        <f t="shared" si="62"/>
        <v>4.918032786885246</v>
      </c>
      <c r="I194" s="44"/>
      <c r="J194" s="44">
        <f>'2021'!CM146</f>
        <v>0</v>
      </c>
      <c r="K194" s="44">
        <f>'2021'!CJ146</f>
        <v>0</v>
      </c>
      <c r="L194" s="44"/>
      <c r="M194" s="44">
        <f t="shared" si="58"/>
        <v>6</v>
      </c>
      <c r="N194" s="44">
        <f>'2021'!CO146</f>
        <v>0</v>
      </c>
      <c r="O194" s="44">
        <f>'Добыча 2021'!I156</f>
        <v>5</v>
      </c>
      <c r="P194" s="44"/>
      <c r="Q194" s="44"/>
      <c r="R194" s="44"/>
      <c r="S194" s="44">
        <f>'Добыча 2021'!K156</f>
        <v>3</v>
      </c>
      <c r="T194" s="44">
        <f>'Добыча 2021'!J156</f>
        <v>2</v>
      </c>
      <c r="U194" s="44">
        <f t="shared" si="59"/>
        <v>83.333333333333343</v>
      </c>
      <c r="V194" s="94">
        <f>'2022'!CE191</f>
        <v>8.15</v>
      </c>
      <c r="W194" s="44">
        <f t="shared" si="60"/>
        <v>5</v>
      </c>
      <c r="X194" s="44">
        <f>'2022'!CG191</f>
        <v>8</v>
      </c>
      <c r="Y194" s="94">
        <f t="shared" si="61"/>
        <v>4.9079754601226995</v>
      </c>
      <c r="Z194" s="44"/>
      <c r="AA194" s="44">
        <f>'2022'!CM191</f>
        <v>0</v>
      </c>
      <c r="AB194" s="44">
        <f>'2022'!CJ191</f>
        <v>0</v>
      </c>
      <c r="AC194" s="44"/>
      <c r="AD194" s="44"/>
      <c r="AE194" s="95">
        <f>'2022'!CO191</f>
        <v>0</v>
      </c>
      <c r="AF194" s="82" t="str">
        <f t="shared" si="43"/>
        <v/>
      </c>
      <c r="AG194" s="91"/>
      <c r="AH194" s="92">
        <f t="shared" si="44"/>
        <v>1.9102084822631868</v>
      </c>
      <c r="AI194" s="92" t="e">
        <f t="shared" ca="1" si="45"/>
        <v>#NAME?</v>
      </c>
      <c r="AJ194" s="72">
        <f t="shared" si="46"/>
        <v>5</v>
      </c>
      <c r="AK194" s="72" t="str">
        <f t="shared" si="47"/>
        <v/>
      </c>
      <c r="AL194" s="72" t="e">
        <f t="shared" ca="1" si="48"/>
        <v>#NAME?</v>
      </c>
      <c r="AM194" s="72">
        <f t="shared" si="49"/>
        <v>8</v>
      </c>
      <c r="AN194" s="34" t="e">
        <f t="shared" ca="1" si="50"/>
        <v>#NAME?</v>
      </c>
      <c r="AO194" s="34" t="str">
        <f t="shared" si="51"/>
        <v>Сумма не совпадает или не ОДОУ</v>
      </c>
      <c r="AP194" s="34" t="str">
        <f t="shared" si="55"/>
        <v/>
      </c>
    </row>
    <row r="195" spans="1:42" ht="18.75" x14ac:dyDescent="0.25">
      <c r="A195" s="34"/>
      <c r="B195" s="46" t="s">
        <v>223</v>
      </c>
      <c r="C195" s="98"/>
      <c r="D195" s="97"/>
      <c r="E195" s="97"/>
      <c r="F195" s="98"/>
      <c r="G195" s="44"/>
      <c r="H195" s="94"/>
      <c r="I195" s="44"/>
      <c r="J195" s="44"/>
      <c r="K195" s="44"/>
      <c r="L195" s="44"/>
      <c r="M195" s="44"/>
      <c r="N195" s="44"/>
      <c r="O195" s="56"/>
      <c r="P195" s="56"/>
      <c r="Q195" s="56"/>
      <c r="R195" s="56"/>
      <c r="S195" s="56"/>
      <c r="T195" s="56"/>
      <c r="U195" s="44"/>
      <c r="V195" s="111"/>
      <c r="W195" s="44"/>
      <c r="X195" s="56"/>
      <c r="Y195" s="94"/>
      <c r="Z195" s="56"/>
      <c r="AA195" s="56"/>
      <c r="AB195" s="56"/>
      <c r="AC195" s="56"/>
      <c r="AD195" s="44"/>
      <c r="AE195" s="56"/>
      <c r="AF195" s="82" t="str">
        <f t="shared" si="43"/>
        <v/>
      </c>
      <c r="AG195" s="91"/>
      <c r="AH195" s="92" t="str">
        <f t="shared" si="44"/>
        <v/>
      </c>
      <c r="AI195" s="92" t="str">
        <f t="shared" si="45"/>
        <v/>
      </c>
      <c r="AJ195" s="72" t="str">
        <f t="shared" si="46"/>
        <v/>
      </c>
      <c r="AK195" s="72" t="str">
        <f t="shared" si="47"/>
        <v/>
      </c>
      <c r="AL195" s="72" t="str">
        <f t="shared" si="48"/>
        <v/>
      </c>
      <c r="AM195" s="72" t="str">
        <f t="shared" si="49"/>
        <v/>
      </c>
      <c r="AN195" s="34" t="str">
        <f t="shared" si="50"/>
        <v/>
      </c>
      <c r="AO195" s="34" t="str">
        <f t="shared" si="51"/>
        <v/>
      </c>
      <c r="AP195" s="34" t="str">
        <f t="shared" si="55"/>
        <v/>
      </c>
    </row>
    <row r="196" spans="1:42" ht="49.5" customHeight="1" x14ac:dyDescent="0.25">
      <c r="A196" s="34">
        <v>159</v>
      </c>
      <c r="B196" s="112" t="s">
        <v>224</v>
      </c>
      <c r="C196" s="92">
        <f>'2022'!B193</f>
        <v>3221.3</v>
      </c>
      <c r="D196" s="93">
        <f>'2022'!BV193</f>
        <v>3209</v>
      </c>
      <c r="E196" s="93">
        <f>'2022'!BW193</f>
        <v>2914</v>
      </c>
      <c r="F196" s="92">
        <f>'2022'!BZ193</f>
        <v>0.90460373141278361</v>
      </c>
      <c r="G196" s="44">
        <f>'2021'!CG148</f>
        <v>96</v>
      </c>
      <c r="H196" s="94">
        <f t="shared" si="62"/>
        <v>2.991586163913992</v>
      </c>
      <c r="I196" s="44"/>
      <c r="J196" s="44">
        <f>'2021'!CM148</f>
        <v>0</v>
      </c>
      <c r="K196" s="44">
        <f>'2021'!CJ148</f>
        <v>0</v>
      </c>
      <c r="L196" s="44"/>
      <c r="M196" s="44">
        <f t="shared" si="58"/>
        <v>96</v>
      </c>
      <c r="N196" s="44">
        <f>'2021'!CO148</f>
        <v>0</v>
      </c>
      <c r="O196" s="44">
        <f>'Добыча 2021'!I158</f>
        <v>11</v>
      </c>
      <c r="P196" s="44"/>
      <c r="Q196" s="44"/>
      <c r="R196" s="44"/>
      <c r="S196" s="44">
        <f>'Добыча 2021'!K158</f>
        <v>11</v>
      </c>
      <c r="T196" s="44">
        <f>'Добыча 2021'!J158</f>
        <v>0</v>
      </c>
      <c r="U196" s="44">
        <f t="shared" si="59"/>
        <v>11.458333333333332</v>
      </c>
      <c r="V196" s="94">
        <f>'2022'!CE193</f>
        <v>87.419999999999703</v>
      </c>
      <c r="W196" s="44">
        <f t="shared" si="60"/>
        <v>2.9999999999999898</v>
      </c>
      <c r="X196" s="44">
        <f>'2022'!CG193</f>
        <v>87</v>
      </c>
      <c r="Y196" s="94">
        <f t="shared" si="61"/>
        <v>2.9855868222374746</v>
      </c>
      <c r="Z196" s="44"/>
      <c r="AA196" s="44">
        <f>'2022'!CM193</f>
        <v>0</v>
      </c>
      <c r="AB196" s="44">
        <f>'2022'!CJ193</f>
        <v>0</v>
      </c>
      <c r="AC196" s="44"/>
      <c r="AD196" s="44"/>
      <c r="AE196" s="95">
        <f>'2022'!CO193</f>
        <v>0</v>
      </c>
      <c r="AF196" s="82" t="str">
        <f t="shared" si="43"/>
        <v/>
      </c>
      <c r="AG196" s="91"/>
      <c r="AH196" s="92">
        <f t="shared" si="44"/>
        <v>0.90460373141278361</v>
      </c>
      <c r="AI196" s="92" t="e">
        <f t="shared" ca="1" si="45"/>
        <v>#NAME?</v>
      </c>
      <c r="AJ196" s="72">
        <f t="shared" si="46"/>
        <v>3</v>
      </c>
      <c r="AK196" s="72" t="str">
        <f t="shared" si="47"/>
        <v/>
      </c>
      <c r="AL196" s="72" t="e">
        <f t="shared" ca="1" si="48"/>
        <v>#NAME?</v>
      </c>
      <c r="AM196" s="72">
        <f t="shared" si="49"/>
        <v>87</v>
      </c>
      <c r="AN196" s="34" t="e">
        <f t="shared" ca="1" si="50"/>
        <v>#NAME?</v>
      </c>
      <c r="AO196" s="34" t="str">
        <f t="shared" si="51"/>
        <v>Сумма не совпадает или не ОДОУ</v>
      </c>
      <c r="AP196" s="34" t="str">
        <f t="shared" si="55"/>
        <v/>
      </c>
    </row>
    <row r="197" spans="1:42" ht="18.75" x14ac:dyDescent="0.25">
      <c r="A197" s="34"/>
      <c r="B197" s="46" t="s">
        <v>225</v>
      </c>
      <c r="C197" s="98"/>
      <c r="D197" s="97"/>
      <c r="E197" s="97"/>
      <c r="F197" s="98"/>
      <c r="G197" s="44"/>
      <c r="H197" s="94"/>
      <c r="I197" s="44"/>
      <c r="J197" s="44"/>
      <c r="K197" s="44"/>
      <c r="L197" s="44"/>
      <c r="M197" s="44"/>
      <c r="N197" s="44"/>
      <c r="O197" s="56"/>
      <c r="P197" s="56"/>
      <c r="Q197" s="56"/>
      <c r="R197" s="56"/>
      <c r="S197" s="56"/>
      <c r="T197" s="56"/>
      <c r="U197" s="44"/>
      <c r="V197" s="111"/>
      <c r="W197" s="44"/>
      <c r="X197" s="56"/>
      <c r="Y197" s="94"/>
      <c r="Z197" s="56"/>
      <c r="AA197" s="56"/>
      <c r="AB197" s="56"/>
      <c r="AC197" s="56"/>
      <c r="AD197" s="44"/>
      <c r="AE197" s="56"/>
      <c r="AF197" s="82" t="str">
        <f t="shared" si="43"/>
        <v/>
      </c>
      <c r="AG197" s="91"/>
      <c r="AH197" s="92" t="str">
        <f t="shared" si="44"/>
        <v/>
      </c>
      <c r="AI197" s="92" t="str">
        <f t="shared" si="45"/>
        <v/>
      </c>
      <c r="AJ197" s="72" t="str">
        <f t="shared" si="46"/>
        <v/>
      </c>
      <c r="AK197" s="72" t="str">
        <f t="shared" si="47"/>
        <v/>
      </c>
      <c r="AL197" s="72" t="str">
        <f t="shared" si="48"/>
        <v/>
      </c>
      <c r="AM197" s="72" t="str">
        <f t="shared" si="49"/>
        <v/>
      </c>
      <c r="AN197" s="34" t="str">
        <f t="shared" si="50"/>
        <v/>
      </c>
      <c r="AO197" s="34" t="str">
        <f t="shared" si="51"/>
        <v/>
      </c>
      <c r="AP197" s="34" t="str">
        <f t="shared" si="55"/>
        <v/>
      </c>
    </row>
    <row r="198" spans="1:42" ht="50.25" customHeight="1" x14ac:dyDescent="0.25">
      <c r="A198" s="34">
        <v>160</v>
      </c>
      <c r="B198" s="112" t="s">
        <v>341</v>
      </c>
      <c r="C198" s="92">
        <f>'2022'!B196</f>
        <v>307.60000000000002</v>
      </c>
      <c r="D198" s="93">
        <f>'2022'!BV196</f>
        <v>427</v>
      </c>
      <c r="E198" s="93">
        <f>'2022'!BW196</f>
        <v>535</v>
      </c>
      <c r="F198" s="92">
        <f>'2022'!BZ196</f>
        <v>1.7392717815344603</v>
      </c>
      <c r="G198" s="44">
        <f>'2021'!CG151</f>
        <v>14</v>
      </c>
      <c r="H198" s="94">
        <f t="shared" si="62"/>
        <v>3.278688524590164</v>
      </c>
      <c r="I198" s="44"/>
      <c r="J198" s="44">
        <f>'2021'!CM151</f>
        <v>0</v>
      </c>
      <c r="K198" s="44">
        <f>'2021'!CJ151</f>
        <v>0</v>
      </c>
      <c r="L198" s="44"/>
      <c r="M198" s="44">
        <f t="shared" si="58"/>
        <v>14</v>
      </c>
      <c r="N198" s="44">
        <f>'2021'!CO151</f>
        <v>0</v>
      </c>
      <c r="O198" s="44">
        <f>'Добыча 2021'!I161</f>
        <v>12</v>
      </c>
      <c r="P198" s="44"/>
      <c r="Q198" s="44"/>
      <c r="R198" s="44"/>
      <c r="S198" s="44">
        <f>'Добыча 2021'!K161</f>
        <v>10</v>
      </c>
      <c r="T198" s="44">
        <f>'Добыча 2021'!J161</f>
        <v>2</v>
      </c>
      <c r="U198" s="44">
        <f t="shared" si="59"/>
        <v>85.714285714285708</v>
      </c>
      <c r="V198" s="94">
        <f>'2022'!CE196</f>
        <v>26.75</v>
      </c>
      <c r="W198" s="44">
        <f t="shared" si="60"/>
        <v>5</v>
      </c>
      <c r="X198" s="44">
        <f>'2022'!CG196</f>
        <v>15</v>
      </c>
      <c r="Y198" s="94">
        <f t="shared" si="61"/>
        <v>2.8037383177570092</v>
      </c>
      <c r="Z198" s="44"/>
      <c r="AA198" s="44">
        <f>'2022'!CM196</f>
        <v>0</v>
      </c>
      <c r="AB198" s="44">
        <f>'2022'!CJ196</f>
        <v>0</v>
      </c>
      <c r="AC198" s="44"/>
      <c r="AD198" s="44"/>
      <c r="AE198" s="95">
        <f>'2022'!CO196</f>
        <v>0</v>
      </c>
      <c r="AF198" s="82" t="str">
        <f t="shared" si="43"/>
        <v/>
      </c>
      <c r="AG198" s="91"/>
      <c r="AH198" s="92">
        <f t="shared" si="44"/>
        <v>1.7392717815344603</v>
      </c>
      <c r="AI198" s="92" t="e">
        <f t="shared" ca="1" si="45"/>
        <v>#NAME?</v>
      </c>
      <c r="AJ198" s="72">
        <f t="shared" si="46"/>
        <v>5</v>
      </c>
      <c r="AK198" s="72" t="str">
        <f t="shared" si="47"/>
        <v/>
      </c>
      <c r="AL198" s="72" t="e">
        <f t="shared" ca="1" si="48"/>
        <v>#NAME?</v>
      </c>
      <c r="AM198" s="72">
        <f t="shared" si="49"/>
        <v>15</v>
      </c>
      <c r="AN198" s="34" t="e">
        <f t="shared" ca="1" si="50"/>
        <v>#NAME?</v>
      </c>
      <c r="AO198" s="34" t="str">
        <f t="shared" si="51"/>
        <v>Сумма не совпадает или не ОДОУ</v>
      </c>
      <c r="AP198" s="34" t="str">
        <f t="shared" si="55"/>
        <v/>
      </c>
    </row>
    <row r="199" spans="1:42" ht="47.25" customHeight="1" x14ac:dyDescent="0.25">
      <c r="A199" s="34">
        <v>161</v>
      </c>
      <c r="B199" s="112" t="s">
        <v>342</v>
      </c>
      <c r="C199" s="92">
        <f>'2022'!B197</f>
        <v>986.8</v>
      </c>
      <c r="D199" s="93">
        <f>'2022'!BV197</f>
        <v>3150</v>
      </c>
      <c r="E199" s="93">
        <f>'2022'!BW197</f>
        <v>3059</v>
      </c>
      <c r="F199" s="92">
        <f>'2022'!BZ197</f>
        <v>3.0999189298743413</v>
      </c>
      <c r="G199" s="44">
        <f>'2021'!CG152</f>
        <v>220</v>
      </c>
      <c r="H199" s="94">
        <f t="shared" si="62"/>
        <v>6.9841269841269842</v>
      </c>
      <c r="I199" s="44"/>
      <c r="J199" s="44">
        <f>'2021'!CM152</f>
        <v>0</v>
      </c>
      <c r="K199" s="44">
        <f>'2021'!CJ152</f>
        <v>0</v>
      </c>
      <c r="L199" s="44"/>
      <c r="M199" s="44">
        <f t="shared" si="58"/>
        <v>220</v>
      </c>
      <c r="N199" s="44">
        <f>'2021'!CO152</f>
        <v>0</v>
      </c>
      <c r="O199" s="44">
        <f>'Добыча 2021'!I162</f>
        <v>34</v>
      </c>
      <c r="P199" s="44"/>
      <c r="Q199" s="44"/>
      <c r="R199" s="44"/>
      <c r="S199" s="44">
        <f>'Добыча 2021'!K162</f>
        <v>32</v>
      </c>
      <c r="T199" s="44">
        <f>'Добыча 2021'!J162</f>
        <v>2</v>
      </c>
      <c r="U199" s="44">
        <f t="shared" si="59"/>
        <v>15.454545454545453</v>
      </c>
      <c r="V199" s="94">
        <f>'2022'!CE197</f>
        <v>214.13000000000002</v>
      </c>
      <c r="W199" s="44">
        <f t="shared" si="60"/>
        <v>7.0000000000000009</v>
      </c>
      <c r="X199" s="44">
        <f>'2022'!CG197</f>
        <v>214</v>
      </c>
      <c r="Y199" s="94">
        <f t="shared" si="61"/>
        <v>6.9957502451781632</v>
      </c>
      <c r="Z199" s="44"/>
      <c r="AA199" s="44">
        <f>'2022'!CM197</f>
        <v>0</v>
      </c>
      <c r="AB199" s="44">
        <f>'2022'!CJ197</f>
        <v>0</v>
      </c>
      <c r="AC199" s="44"/>
      <c r="AD199" s="44"/>
      <c r="AE199" s="95">
        <f>'2022'!CO197</f>
        <v>0</v>
      </c>
      <c r="AF199" s="82" t="str">
        <f t="shared" si="43"/>
        <v/>
      </c>
      <c r="AG199" s="91"/>
      <c r="AH199" s="92">
        <f t="shared" si="44"/>
        <v>3.0999189298743413</v>
      </c>
      <c r="AI199" s="92" t="e">
        <f t="shared" ca="1" si="45"/>
        <v>#NAME?</v>
      </c>
      <c r="AJ199" s="72">
        <f t="shared" si="46"/>
        <v>7</v>
      </c>
      <c r="AK199" s="72" t="str">
        <f t="shared" si="47"/>
        <v/>
      </c>
      <c r="AL199" s="72" t="e">
        <f t="shared" ca="1" si="48"/>
        <v>#NAME?</v>
      </c>
      <c r="AM199" s="72">
        <f t="shared" si="49"/>
        <v>214</v>
      </c>
      <c r="AN199" s="34" t="e">
        <f t="shared" ca="1" si="50"/>
        <v>#NAME?</v>
      </c>
      <c r="AO199" s="34" t="str">
        <f t="shared" si="51"/>
        <v>Сумма не совпадает или не ОДОУ</v>
      </c>
      <c r="AP199" s="34" t="str">
        <f t="shared" si="55"/>
        <v/>
      </c>
    </row>
    <row r="200" spans="1:42" ht="126" x14ac:dyDescent="0.25">
      <c r="A200" s="34">
        <v>162</v>
      </c>
      <c r="B200" s="112" t="s">
        <v>343</v>
      </c>
      <c r="C200" s="92">
        <f>'2022'!B198</f>
        <v>600.1</v>
      </c>
      <c r="D200" s="93">
        <f>'2022'!BV198</f>
        <v>1194</v>
      </c>
      <c r="E200" s="93">
        <f>'2022'!BW198</f>
        <v>1260</v>
      </c>
      <c r="F200" s="92">
        <f>'2022'!BZ198</f>
        <v>2.0996500583236126</v>
      </c>
      <c r="G200" s="44">
        <f>'2021'!CG153</f>
        <v>59</v>
      </c>
      <c r="H200" s="94">
        <f t="shared" si="62"/>
        <v>4.9413735343383589</v>
      </c>
      <c r="I200" s="44"/>
      <c r="J200" s="44">
        <f>'2021'!CM153</f>
        <v>0</v>
      </c>
      <c r="K200" s="44">
        <f>'2021'!CJ153</f>
        <v>0</v>
      </c>
      <c r="L200" s="44"/>
      <c r="M200" s="44">
        <f t="shared" si="58"/>
        <v>59</v>
      </c>
      <c r="N200" s="44">
        <f>'2021'!CO153</f>
        <v>0</v>
      </c>
      <c r="O200" s="44">
        <f>'Добыча 2021'!I163</f>
        <v>8</v>
      </c>
      <c r="P200" s="44"/>
      <c r="Q200" s="44"/>
      <c r="R200" s="44"/>
      <c r="S200" s="44">
        <f>'Добыча 2021'!K163</f>
        <v>8</v>
      </c>
      <c r="T200" s="44">
        <f>'Добыча 2021'!J163</f>
        <v>0</v>
      </c>
      <c r="U200" s="44">
        <f t="shared" si="59"/>
        <v>13.559322033898304</v>
      </c>
      <c r="V200" s="94">
        <f>'2022'!CE198</f>
        <v>88.2</v>
      </c>
      <c r="W200" s="44">
        <f t="shared" si="60"/>
        <v>7.0000000000000009</v>
      </c>
      <c r="X200" s="44">
        <f>'2022'!CG198</f>
        <v>88</v>
      </c>
      <c r="Y200" s="94">
        <f t="shared" si="61"/>
        <v>6.9841269841269842</v>
      </c>
      <c r="Z200" s="44"/>
      <c r="AA200" s="44">
        <f>'2022'!CM198</f>
        <v>0</v>
      </c>
      <c r="AB200" s="44">
        <f>'2022'!CJ198</f>
        <v>0</v>
      </c>
      <c r="AC200" s="44"/>
      <c r="AD200" s="44"/>
      <c r="AE200" s="95">
        <f>'2022'!CO198</f>
        <v>0</v>
      </c>
      <c r="AF200" s="82" t="str">
        <f t="shared" si="43"/>
        <v/>
      </c>
      <c r="AG200" s="91"/>
      <c r="AH200" s="92">
        <f t="shared" si="44"/>
        <v>2.0996500583236126</v>
      </c>
      <c r="AI200" s="92" t="e">
        <f t="shared" ca="1" si="45"/>
        <v>#NAME?</v>
      </c>
      <c r="AJ200" s="72">
        <f t="shared" si="46"/>
        <v>7</v>
      </c>
      <c r="AK200" s="72" t="str">
        <f t="shared" si="47"/>
        <v/>
      </c>
      <c r="AL200" s="72" t="e">
        <f t="shared" ca="1" si="48"/>
        <v>#NAME?</v>
      </c>
      <c r="AM200" s="72">
        <f t="shared" si="49"/>
        <v>88</v>
      </c>
      <c r="AN200" s="34" t="e">
        <f t="shared" ca="1" si="50"/>
        <v>#NAME?</v>
      </c>
      <c r="AO200" s="34" t="str">
        <f t="shared" si="51"/>
        <v>Сумма не совпадает или не ОДОУ</v>
      </c>
      <c r="AP200" s="34" t="str">
        <f t="shared" si="55"/>
        <v/>
      </c>
    </row>
    <row r="201" spans="1:42" ht="18.75" x14ac:dyDescent="0.25">
      <c r="A201" s="34"/>
      <c r="B201" s="46" t="s">
        <v>229</v>
      </c>
      <c r="C201" s="98"/>
      <c r="D201" s="97"/>
      <c r="E201" s="97"/>
      <c r="F201" s="98"/>
      <c r="G201" s="44"/>
      <c r="H201" s="94"/>
      <c r="I201" s="44"/>
      <c r="J201" s="44"/>
      <c r="K201" s="44"/>
      <c r="L201" s="44"/>
      <c r="M201" s="44"/>
      <c r="N201" s="44"/>
      <c r="O201" s="56"/>
      <c r="P201" s="56"/>
      <c r="Q201" s="56"/>
      <c r="R201" s="56"/>
      <c r="S201" s="56"/>
      <c r="T201" s="56"/>
      <c r="U201" s="44"/>
      <c r="V201" s="111"/>
      <c r="W201" s="44"/>
      <c r="X201" s="56"/>
      <c r="Y201" s="94"/>
      <c r="Z201" s="56"/>
      <c r="AA201" s="56"/>
      <c r="AB201" s="56"/>
      <c r="AC201" s="56"/>
      <c r="AD201" s="44"/>
      <c r="AE201" s="56"/>
      <c r="AF201" s="82" t="str">
        <f t="shared" si="43"/>
        <v/>
      </c>
      <c r="AG201" s="91"/>
      <c r="AH201" s="92" t="str">
        <f t="shared" si="44"/>
        <v/>
      </c>
      <c r="AI201" s="92" t="str">
        <f t="shared" si="45"/>
        <v/>
      </c>
      <c r="AJ201" s="72" t="str">
        <f t="shared" si="46"/>
        <v/>
      </c>
      <c r="AK201" s="72" t="str">
        <f t="shared" si="47"/>
        <v/>
      </c>
      <c r="AL201" s="72" t="str">
        <f t="shared" si="48"/>
        <v/>
      </c>
      <c r="AM201" s="72" t="str">
        <f t="shared" si="49"/>
        <v/>
      </c>
      <c r="AN201" s="34" t="str">
        <f t="shared" si="50"/>
        <v/>
      </c>
      <c r="AO201" s="34" t="str">
        <f t="shared" si="51"/>
        <v/>
      </c>
      <c r="AP201" s="34" t="str">
        <f t="shared" si="55"/>
        <v/>
      </c>
    </row>
    <row r="202" spans="1:42" ht="126" x14ac:dyDescent="0.25">
      <c r="A202" s="34">
        <v>163</v>
      </c>
      <c r="B202" s="112" t="s">
        <v>344</v>
      </c>
      <c r="C202" s="92">
        <f>'2022'!B200</f>
        <v>74.5</v>
      </c>
      <c r="D202" s="93">
        <f>'2022'!BV200</f>
        <v>489</v>
      </c>
      <c r="E202" s="93">
        <f>'2022'!BW200</f>
        <v>500</v>
      </c>
      <c r="F202" s="92">
        <f>'2022'!BZ200</f>
        <v>6.7114093959731544</v>
      </c>
      <c r="G202" s="44">
        <f>'2021'!CG155</f>
        <v>48</v>
      </c>
      <c r="H202" s="94">
        <f t="shared" si="62"/>
        <v>9.8159509202453989</v>
      </c>
      <c r="I202" s="44"/>
      <c r="J202" s="44">
        <f>'2021'!CM155</f>
        <v>0</v>
      </c>
      <c r="K202" s="44">
        <f>'2021'!CJ155</f>
        <v>0</v>
      </c>
      <c r="L202" s="44"/>
      <c r="M202" s="44">
        <f t="shared" si="58"/>
        <v>48</v>
      </c>
      <c r="N202" s="44">
        <f>'2021'!CO155</f>
        <v>0</v>
      </c>
      <c r="O202" s="44">
        <f>'Добыча 2021'!I165</f>
        <v>18</v>
      </c>
      <c r="P202" s="44"/>
      <c r="Q202" s="44"/>
      <c r="R202" s="44"/>
      <c r="S202" s="44">
        <f>'Добыча 2021'!K165</f>
        <v>14</v>
      </c>
      <c r="T202" s="44">
        <f>'Добыча 2021'!J165</f>
        <v>4</v>
      </c>
      <c r="U202" s="44">
        <f t="shared" si="59"/>
        <v>37.5</v>
      </c>
      <c r="V202" s="94">
        <f>'2022'!CE200</f>
        <v>50</v>
      </c>
      <c r="W202" s="44">
        <f t="shared" si="60"/>
        <v>10</v>
      </c>
      <c r="X202" s="44">
        <f>'2022'!CG200</f>
        <v>50</v>
      </c>
      <c r="Y202" s="94">
        <f t="shared" si="61"/>
        <v>10</v>
      </c>
      <c r="Z202" s="44"/>
      <c r="AA202" s="44">
        <f>'2022'!CM200</f>
        <v>0</v>
      </c>
      <c r="AB202" s="44">
        <f>'2022'!CJ200</f>
        <v>0</v>
      </c>
      <c r="AC202" s="44"/>
      <c r="AD202" s="44"/>
      <c r="AE202" s="95">
        <f>'2022'!CO200</f>
        <v>0</v>
      </c>
      <c r="AF202" s="82" t="str">
        <f t="shared" si="43"/>
        <v/>
      </c>
      <c r="AG202" s="91"/>
      <c r="AH202" s="92">
        <f t="shared" si="44"/>
        <v>6.7114093959731544</v>
      </c>
      <c r="AI202" s="92" t="e">
        <f t="shared" ca="1" si="45"/>
        <v>#NAME?</v>
      </c>
      <c r="AJ202" s="72">
        <f t="shared" si="46"/>
        <v>10</v>
      </c>
      <c r="AK202" s="72" t="str">
        <f t="shared" si="47"/>
        <v/>
      </c>
      <c r="AL202" s="72" t="e">
        <f t="shared" ca="1" si="48"/>
        <v>#NAME?</v>
      </c>
      <c r="AM202" s="72">
        <f t="shared" si="49"/>
        <v>50</v>
      </c>
      <c r="AN202" s="34" t="e">
        <f t="shared" ca="1" si="50"/>
        <v>#NAME?</v>
      </c>
      <c r="AO202" s="34" t="str">
        <f t="shared" si="51"/>
        <v>Сумма не совпадает или не ОДОУ</v>
      </c>
      <c r="AP202" s="34" t="str">
        <f t="shared" si="55"/>
        <v/>
      </c>
    </row>
    <row r="203" spans="1:42" ht="30.75" customHeight="1" x14ac:dyDescent="0.25">
      <c r="A203" s="34">
        <v>164</v>
      </c>
      <c r="B203" s="112" t="s">
        <v>231</v>
      </c>
      <c r="C203" s="92">
        <f>'2022'!B201</f>
        <v>85.9</v>
      </c>
      <c r="D203" s="93">
        <f>'2022'!BV201</f>
        <v>132</v>
      </c>
      <c r="E203" s="93">
        <f>'2022'!BW201</f>
        <v>136</v>
      </c>
      <c r="F203" s="92">
        <f>'2022'!BZ201</f>
        <v>1.5832363213038416</v>
      </c>
      <c r="G203" s="44">
        <f>'2021'!CG156</f>
        <v>6</v>
      </c>
      <c r="H203" s="94">
        <f t="shared" si="62"/>
        <v>4.5454545454545459</v>
      </c>
      <c r="I203" s="44"/>
      <c r="J203" s="44">
        <f>'2021'!CM156</f>
        <v>0</v>
      </c>
      <c r="K203" s="44">
        <f>'2021'!CJ156</f>
        <v>0</v>
      </c>
      <c r="L203" s="44"/>
      <c r="M203" s="44">
        <f t="shared" si="58"/>
        <v>6</v>
      </c>
      <c r="N203" s="44">
        <f>'2021'!CO156</f>
        <v>0</v>
      </c>
      <c r="O203" s="44">
        <f>'Добыча 2021'!I166</f>
        <v>6</v>
      </c>
      <c r="P203" s="44"/>
      <c r="Q203" s="44"/>
      <c r="R203" s="44"/>
      <c r="S203" s="44">
        <f>'Добыча 2021'!K166</f>
        <v>5</v>
      </c>
      <c r="T203" s="44">
        <f>'Добыча 2021'!J166</f>
        <v>1</v>
      </c>
      <c r="U203" s="44">
        <f t="shared" si="59"/>
        <v>100</v>
      </c>
      <c r="V203" s="94">
        <f>'2022'!CE201</f>
        <v>6.8000000000000007</v>
      </c>
      <c r="W203" s="44">
        <f t="shared" si="60"/>
        <v>5</v>
      </c>
      <c r="X203" s="44">
        <f>'2022'!CG201</f>
        <v>6</v>
      </c>
      <c r="Y203" s="94">
        <f t="shared" si="61"/>
        <v>4.4117647058823533</v>
      </c>
      <c r="Z203" s="44"/>
      <c r="AA203" s="44">
        <f>'2022'!CM201</f>
        <v>0</v>
      </c>
      <c r="AB203" s="44">
        <f>'2022'!CJ201</f>
        <v>0</v>
      </c>
      <c r="AC203" s="44"/>
      <c r="AD203" s="44"/>
      <c r="AE203" s="95">
        <f>'2022'!CO201</f>
        <v>0</v>
      </c>
      <c r="AF203" s="82" t="str">
        <f t="shared" si="43"/>
        <v/>
      </c>
      <c r="AG203" s="91"/>
      <c r="AH203" s="92">
        <f t="shared" si="44"/>
        <v>1.5832363213038416</v>
      </c>
      <c r="AI203" s="92" t="e">
        <f t="shared" ca="1" si="45"/>
        <v>#NAME?</v>
      </c>
      <c r="AJ203" s="72">
        <f t="shared" si="46"/>
        <v>5</v>
      </c>
      <c r="AK203" s="72" t="str">
        <f t="shared" si="47"/>
        <v/>
      </c>
      <c r="AL203" s="72" t="e">
        <f t="shared" ca="1" si="48"/>
        <v>#NAME?</v>
      </c>
      <c r="AM203" s="72">
        <f t="shared" si="49"/>
        <v>6</v>
      </c>
      <c r="AN203" s="34" t="e">
        <f t="shared" ca="1" si="50"/>
        <v>#NAME?</v>
      </c>
      <c r="AO203" s="34" t="str">
        <f t="shared" si="51"/>
        <v>Сумма не совпадает или не ОДОУ</v>
      </c>
      <c r="AP203" s="34" t="str">
        <f t="shared" si="55"/>
        <v/>
      </c>
    </row>
    <row r="204" spans="1:42" ht="71.25" customHeight="1" x14ac:dyDescent="0.25">
      <c r="A204" s="34">
        <v>165</v>
      </c>
      <c r="B204" s="116" t="s">
        <v>449</v>
      </c>
      <c r="C204" s="92">
        <f>'2022'!B202</f>
        <v>145.69999999999999</v>
      </c>
      <c r="D204" s="581">
        <f>'2022'!BV202</f>
        <v>600</v>
      </c>
      <c r="E204" s="93">
        <f>'2022'!BW202</f>
        <v>257</v>
      </c>
      <c r="F204" s="92">
        <f>'2022'!BZ202</f>
        <v>1.7638984214138642</v>
      </c>
      <c r="G204" s="583">
        <f>'2021'!CG157</f>
        <v>42</v>
      </c>
      <c r="H204" s="585">
        <f t="shared" si="62"/>
        <v>7.0000000000000009</v>
      </c>
      <c r="I204" s="56"/>
      <c r="J204" s="583">
        <f>'2021'!CM157</f>
        <v>0</v>
      </c>
      <c r="K204" s="583">
        <f>'2021'!CJ157</f>
        <v>0</v>
      </c>
      <c r="L204" s="107"/>
      <c r="M204" s="583">
        <f t="shared" si="58"/>
        <v>42</v>
      </c>
      <c r="N204" s="583">
        <f>'2021'!CO157</f>
        <v>0</v>
      </c>
      <c r="O204" s="583">
        <f>'Добыча 2021'!I167</f>
        <v>4</v>
      </c>
      <c r="P204" s="44"/>
      <c r="Q204" s="44"/>
      <c r="R204" s="44"/>
      <c r="S204" s="583">
        <f>'Добыча 2021'!K167</f>
        <v>2</v>
      </c>
      <c r="T204" s="583">
        <f>'Добыча 2021'!J167</f>
        <v>2</v>
      </c>
      <c r="U204" s="583">
        <f t="shared" si="59"/>
        <v>9.5238095238095237</v>
      </c>
      <c r="V204" s="94">
        <f>'2022'!CE202</f>
        <v>12.850000000000001</v>
      </c>
      <c r="W204" s="44">
        <f t="shared" si="60"/>
        <v>5</v>
      </c>
      <c r="X204" s="44">
        <f>'2022'!CG202</f>
        <v>12</v>
      </c>
      <c r="Y204" s="94">
        <f t="shared" si="61"/>
        <v>4.6692607003891053</v>
      </c>
      <c r="Z204" s="44"/>
      <c r="AA204" s="44">
        <f>'2022'!CM202</f>
        <v>0</v>
      </c>
      <c r="AB204" s="44">
        <f>'2022'!CJ202</f>
        <v>0</v>
      </c>
      <c r="AC204" s="44"/>
      <c r="AD204" s="44"/>
      <c r="AE204" s="95">
        <f>'2022'!CO202</f>
        <v>0</v>
      </c>
      <c r="AF204" s="82" t="str">
        <f t="shared" si="43"/>
        <v/>
      </c>
      <c r="AG204" s="91"/>
      <c r="AH204" s="92">
        <f t="shared" si="44"/>
        <v>1.7638984214138642</v>
      </c>
      <c r="AI204" s="92" t="e">
        <f t="shared" ca="1" si="45"/>
        <v>#NAME?</v>
      </c>
      <c r="AJ204" s="72">
        <f t="shared" si="46"/>
        <v>5</v>
      </c>
      <c r="AK204" s="72" t="str">
        <f t="shared" si="47"/>
        <v/>
      </c>
      <c r="AL204" s="72" t="e">
        <f t="shared" ca="1" si="48"/>
        <v>#NAME?</v>
      </c>
      <c r="AM204" s="72">
        <f t="shared" si="49"/>
        <v>12</v>
      </c>
      <c r="AN204" s="34" t="e">
        <f t="shared" ca="1" si="50"/>
        <v>#NAME?</v>
      </c>
      <c r="AO204" s="34" t="str">
        <f t="shared" si="51"/>
        <v>Сумма не совпадает или не ОДОУ</v>
      </c>
      <c r="AP204" s="34" t="str">
        <f t="shared" si="55"/>
        <v/>
      </c>
    </row>
    <row r="205" spans="1:42" ht="73.5" customHeight="1" x14ac:dyDescent="0.25">
      <c r="A205" s="34">
        <v>166</v>
      </c>
      <c r="B205" s="116" t="s">
        <v>450</v>
      </c>
      <c r="C205" s="92">
        <f>'2022'!B203</f>
        <v>76.5</v>
      </c>
      <c r="D205" s="582"/>
      <c r="E205" s="93">
        <f>'2022'!BW203</f>
        <v>184</v>
      </c>
      <c r="F205" s="92">
        <f>'2022'!BZ203</f>
        <v>2.4052287581699345</v>
      </c>
      <c r="G205" s="584"/>
      <c r="H205" s="586"/>
      <c r="I205" s="47"/>
      <c r="J205" s="584"/>
      <c r="K205" s="584"/>
      <c r="L205" s="99"/>
      <c r="M205" s="584"/>
      <c r="N205" s="584"/>
      <c r="O205" s="584"/>
      <c r="P205" s="44"/>
      <c r="Q205" s="44"/>
      <c r="R205" s="44"/>
      <c r="S205" s="584"/>
      <c r="T205" s="584"/>
      <c r="U205" s="584"/>
      <c r="V205" s="94">
        <f>'2022'!CE203</f>
        <v>12.88</v>
      </c>
      <c r="W205" s="44">
        <f t="shared" si="60"/>
        <v>7.0000000000000009</v>
      </c>
      <c r="X205" s="44">
        <f>'2022'!CG203</f>
        <v>12</v>
      </c>
      <c r="Y205" s="94">
        <f t="shared" si="61"/>
        <v>6.5217391304347823</v>
      </c>
      <c r="Z205" s="44"/>
      <c r="AA205" s="44">
        <f>'2022'!CM203</f>
        <v>0</v>
      </c>
      <c r="AB205" s="44">
        <f>'2022'!CJ203</f>
        <v>0</v>
      </c>
      <c r="AC205" s="44"/>
      <c r="AD205" s="44"/>
      <c r="AE205" s="95">
        <f>'2022'!CO203</f>
        <v>0</v>
      </c>
      <c r="AF205" s="82" t="str">
        <f t="shared" si="43"/>
        <v/>
      </c>
      <c r="AG205" s="91"/>
      <c r="AH205" s="92">
        <f t="shared" si="44"/>
        <v>2.4052287581699345</v>
      </c>
      <c r="AI205" s="92" t="e">
        <f t="shared" ca="1" si="45"/>
        <v>#NAME?</v>
      </c>
      <c r="AJ205" s="72">
        <f t="shared" si="46"/>
        <v>7</v>
      </c>
      <c r="AK205" s="72" t="str">
        <f t="shared" si="47"/>
        <v/>
      </c>
      <c r="AL205" s="72" t="e">
        <f t="shared" ca="1" si="48"/>
        <v>#NAME?</v>
      </c>
      <c r="AM205" s="72">
        <f t="shared" si="49"/>
        <v>12</v>
      </c>
      <c r="AN205" s="34" t="e">
        <f t="shared" ca="1" si="50"/>
        <v>#NAME?</v>
      </c>
      <c r="AO205" s="34" t="str">
        <f t="shared" si="51"/>
        <v>Сумма не совпадает или не ОДОУ</v>
      </c>
      <c r="AP205" s="34" t="str">
        <f t="shared" si="55"/>
        <v/>
      </c>
    </row>
    <row r="206" spans="1:42" ht="31.5" x14ac:dyDescent="0.25">
      <c r="A206" s="34">
        <v>167</v>
      </c>
      <c r="B206" s="112" t="s">
        <v>346</v>
      </c>
      <c r="C206" s="92">
        <f>'2022'!B204</f>
        <v>161</v>
      </c>
      <c r="D206" s="93">
        <f>'2022'!BV204</f>
        <v>0</v>
      </c>
      <c r="E206" s="93">
        <f>'2022'!BW204</f>
        <v>0</v>
      </c>
      <c r="F206" s="92">
        <f>'2022'!BZ204</f>
        <v>0</v>
      </c>
      <c r="G206" s="44">
        <f>'2021'!CG158</f>
        <v>0</v>
      </c>
      <c r="H206" s="94">
        <f t="shared" si="62"/>
        <v>0</v>
      </c>
      <c r="I206" s="44"/>
      <c r="J206" s="44">
        <f>'2021'!CM158</f>
        <v>0</v>
      </c>
      <c r="K206" s="44">
        <f>'2021'!CJ158</f>
        <v>0</v>
      </c>
      <c r="L206" s="44"/>
      <c r="M206" s="44">
        <f t="shared" si="58"/>
        <v>0</v>
      </c>
      <c r="N206" s="44">
        <f>'2021'!CO158</f>
        <v>0</v>
      </c>
      <c r="O206" s="44">
        <f>'Добыча 2021'!I168</f>
        <v>0</v>
      </c>
      <c r="P206" s="44"/>
      <c r="Q206" s="44"/>
      <c r="R206" s="44"/>
      <c r="S206" s="44">
        <f>'Добыча 2021'!K168</f>
        <v>0</v>
      </c>
      <c r="T206" s="44">
        <f>'Добыча 2021'!J168</f>
        <v>0</v>
      </c>
      <c r="U206" s="44">
        <f t="shared" si="59"/>
        <v>0</v>
      </c>
      <c r="V206" s="94">
        <f>'2022'!CE204</f>
        <v>0</v>
      </c>
      <c r="W206" s="44">
        <f t="shared" si="60"/>
        <v>0</v>
      </c>
      <c r="X206" s="44">
        <f>'2022'!CG204</f>
        <v>0</v>
      </c>
      <c r="Y206" s="94">
        <f t="shared" si="61"/>
        <v>0</v>
      </c>
      <c r="Z206" s="44"/>
      <c r="AA206" s="44">
        <f>'2022'!CM204</f>
        <v>0</v>
      </c>
      <c r="AB206" s="44">
        <f>'2022'!CJ204</f>
        <v>0</v>
      </c>
      <c r="AC206" s="44"/>
      <c r="AD206" s="44">
        <f t="shared" ref="AD206:AD262" si="63">X206-AA206-AB206-AE206</f>
        <v>0</v>
      </c>
      <c r="AE206" s="95">
        <f>'2022'!CO204</f>
        <v>0</v>
      </c>
      <c r="AF206" s="82" t="str">
        <f t="shared" si="43"/>
        <v/>
      </c>
      <c r="AG206" s="91"/>
      <c r="AH206" s="92">
        <f t="shared" si="44"/>
        <v>0</v>
      </c>
      <c r="AI206" s="92" t="e">
        <f t="shared" ca="1" si="45"/>
        <v>#NAME?</v>
      </c>
      <c r="AJ206" s="72">
        <f t="shared" si="46"/>
        <v>3</v>
      </c>
      <c r="AK206" s="72" t="str">
        <f t="shared" si="47"/>
        <v/>
      </c>
      <c r="AL206" s="72">
        <f t="shared" si="48"/>
        <v>0</v>
      </c>
      <c r="AM206" s="72">
        <f t="shared" si="49"/>
        <v>0</v>
      </c>
      <c r="AN206" s="34" t="str">
        <f t="shared" si="50"/>
        <v/>
      </c>
      <c r="AO206" s="34" t="str">
        <f t="shared" si="51"/>
        <v/>
      </c>
      <c r="AP206" s="34" t="str">
        <f t="shared" si="55"/>
        <v/>
      </c>
    </row>
    <row r="207" spans="1:42" ht="126" x14ac:dyDescent="0.25">
      <c r="A207" s="34">
        <v>168</v>
      </c>
      <c r="B207" s="112" t="s">
        <v>347</v>
      </c>
      <c r="C207" s="92">
        <f>'2022'!B205</f>
        <v>121.011</v>
      </c>
      <c r="D207" s="93">
        <f>'2022'!BV205</f>
        <v>509</v>
      </c>
      <c r="E207" s="93">
        <f>'2022'!BW205</f>
        <v>677</v>
      </c>
      <c r="F207" s="92">
        <f>'2022'!BZ205</f>
        <v>5.5945327284296473</v>
      </c>
      <c r="G207" s="44">
        <f>'2021'!CG159</f>
        <v>40</v>
      </c>
      <c r="H207" s="94">
        <f t="shared" si="62"/>
        <v>7.8585461689587426</v>
      </c>
      <c r="I207" s="44"/>
      <c r="J207" s="44">
        <f>'2021'!CM159</f>
        <v>0</v>
      </c>
      <c r="K207" s="44">
        <f>'2021'!CJ159</f>
        <v>0</v>
      </c>
      <c r="L207" s="44"/>
      <c r="M207" s="44">
        <f t="shared" si="58"/>
        <v>40</v>
      </c>
      <c r="N207" s="44">
        <f>'2021'!CO159</f>
        <v>0</v>
      </c>
      <c r="O207" s="44">
        <f>'Добыча 2021'!I169</f>
        <v>15</v>
      </c>
      <c r="P207" s="44"/>
      <c r="Q207" s="44"/>
      <c r="R207" s="44"/>
      <c r="S207" s="44">
        <f>'Добыча 2021'!K169</f>
        <v>12</v>
      </c>
      <c r="T207" s="44">
        <f>'Добыча 2021'!J169</f>
        <v>3</v>
      </c>
      <c r="U207" s="44">
        <f t="shared" si="59"/>
        <v>37.5</v>
      </c>
      <c r="V207" s="94">
        <f>'2022'!CE205</f>
        <v>54.160000000000004</v>
      </c>
      <c r="W207" s="44">
        <f t="shared" si="60"/>
        <v>8</v>
      </c>
      <c r="X207" s="44">
        <f>'2022'!CG205</f>
        <v>54</v>
      </c>
      <c r="Y207" s="94">
        <f t="shared" si="61"/>
        <v>7.9763663220088628</v>
      </c>
      <c r="Z207" s="44"/>
      <c r="AA207" s="44">
        <f>'2022'!CM205</f>
        <v>0</v>
      </c>
      <c r="AB207" s="44">
        <f>'2022'!CJ205</f>
        <v>0</v>
      </c>
      <c r="AC207" s="44"/>
      <c r="AD207" s="44"/>
      <c r="AE207" s="95">
        <f>'2022'!CO205</f>
        <v>0</v>
      </c>
      <c r="AF207" s="82" t="str">
        <f t="shared" si="43"/>
        <v/>
      </c>
      <c r="AG207" s="91"/>
      <c r="AH207" s="92">
        <f t="shared" si="44"/>
        <v>5.5945327284296473</v>
      </c>
      <c r="AI207" s="92" t="e">
        <f t="shared" ca="1" si="45"/>
        <v>#NAME?</v>
      </c>
      <c r="AJ207" s="72">
        <f t="shared" si="46"/>
        <v>8</v>
      </c>
      <c r="AK207" s="72" t="str">
        <f t="shared" si="47"/>
        <v/>
      </c>
      <c r="AL207" s="72" t="e">
        <f t="shared" ca="1" si="48"/>
        <v>#NAME?</v>
      </c>
      <c r="AM207" s="72">
        <f t="shared" si="49"/>
        <v>54</v>
      </c>
      <c r="AN207" s="34" t="e">
        <f t="shared" ca="1" si="50"/>
        <v>#NAME?</v>
      </c>
      <c r="AO207" s="34" t="str">
        <f t="shared" si="51"/>
        <v>Сумма не совпадает или не ОДОУ</v>
      </c>
      <c r="AP207" s="34" t="str">
        <f t="shared" si="55"/>
        <v/>
      </c>
    </row>
    <row r="208" spans="1:42" ht="126" x14ac:dyDescent="0.25">
      <c r="A208" s="34">
        <v>169</v>
      </c>
      <c r="B208" s="112" t="s">
        <v>234</v>
      </c>
      <c r="C208" s="92">
        <f>'2022'!B206</f>
        <v>23.507999999999999</v>
      </c>
      <c r="D208" s="93">
        <f>'2022'!BV206</f>
        <v>71</v>
      </c>
      <c r="E208" s="93">
        <f>'2022'!BW206</f>
        <v>78</v>
      </c>
      <c r="F208" s="92">
        <f>'2022'!BZ206</f>
        <v>3.3180193976518635</v>
      </c>
      <c r="G208" s="44">
        <f>'2021'!CG160</f>
        <v>3</v>
      </c>
      <c r="H208" s="94">
        <f t="shared" si="62"/>
        <v>4.225352112676056</v>
      </c>
      <c r="I208" s="44"/>
      <c r="J208" s="44">
        <f>'2021'!CM160</f>
        <v>0</v>
      </c>
      <c r="K208" s="44">
        <f>'2021'!CJ160</f>
        <v>0</v>
      </c>
      <c r="L208" s="44"/>
      <c r="M208" s="44">
        <f t="shared" si="58"/>
        <v>3</v>
      </c>
      <c r="N208" s="44">
        <f>'2021'!CO160</f>
        <v>0</v>
      </c>
      <c r="O208" s="44">
        <f>'Добыча 2021'!I170</f>
        <v>0</v>
      </c>
      <c r="P208" s="44"/>
      <c r="Q208" s="44"/>
      <c r="R208" s="44"/>
      <c r="S208" s="44">
        <f>'Добыча 2021'!K170</f>
        <v>0</v>
      </c>
      <c r="T208" s="44">
        <f>'Добыча 2021'!J170</f>
        <v>0</v>
      </c>
      <c r="U208" s="44">
        <f t="shared" si="59"/>
        <v>0</v>
      </c>
      <c r="V208" s="94">
        <f>'2022'!CE206</f>
        <v>5.4600000000000009</v>
      </c>
      <c r="W208" s="44">
        <f t="shared" si="60"/>
        <v>7.0000000000000009</v>
      </c>
      <c r="X208" s="44">
        <f>'2022'!CG206</f>
        <v>5</v>
      </c>
      <c r="Y208" s="94">
        <f t="shared" si="61"/>
        <v>6.4102564102564097</v>
      </c>
      <c r="Z208" s="44"/>
      <c r="AA208" s="44">
        <f>'2022'!CM206</f>
        <v>0</v>
      </c>
      <c r="AB208" s="44">
        <f>'2022'!CJ206</f>
        <v>0</v>
      </c>
      <c r="AC208" s="44"/>
      <c r="AD208" s="44"/>
      <c r="AE208" s="95">
        <f>'2022'!CO206</f>
        <v>0</v>
      </c>
      <c r="AF208" s="82" t="str">
        <f t="shared" ref="AF208:AF262" si="64">IF(C208&gt;0,IF(AND(C208&lt;7,F208&lt;5),IF(COUNTIF(Z208:AE208,"&gt;0")&gt;0,"Ошибка!",""),""),"")</f>
        <v/>
      </c>
      <c r="AG208" s="91"/>
      <c r="AH208" s="92">
        <f t="shared" ref="AH208:AH262" si="65">IF(AND(ISNUMBER(--C208),C208&gt;0),E208/C208,"")</f>
        <v>3.3180193976518635</v>
      </c>
      <c r="AI208" s="92" t="e">
        <f t="shared" ref="AI208:AI262" ca="1" si="66">IF(AND(ISNUMBER(--E208),ISNUMBER(--AJ208)),ЧАСТНОЕ(E208*AJ208,100),"")</f>
        <v>#NAME?</v>
      </c>
      <c r="AJ208" s="72">
        <f t="shared" ref="AJ208:AJ262" si="67">IF(AND(ISNUMBER(--C208),C208&gt;0),IF(F208&lt;=8,IF(F208&lt;=1,3,IF(F208&lt;=2,5,IF(F208&lt;=4,7,IF(F208&lt;=6,8,IF(F208&lt;=8,10,0))))),IF(F208&lt;=10,12,IF(F208&lt;=12,15,IF(F208&lt;=15,20,IF(F208&lt;=20,25,30))))),"")</f>
        <v>7</v>
      </c>
      <c r="AK208" s="72" t="str">
        <f t="shared" ref="AK208:AK262" si="68">IF(AJ208&lt;Y208,"Норматив превышен","")</f>
        <v/>
      </c>
      <c r="AL208" s="72" t="e">
        <f t="shared" ref="AL208:AL262" ca="1" si="69">IF(ISNUMBER(X208),IF(X208&gt;0,MAX(ЧАСТНОЕ(X208*20,100),1),0),"")</f>
        <v>#NAME?</v>
      </c>
      <c r="AM208" s="72">
        <f t="shared" ref="AM208:AM262" si="70">IF(ISNUMBER(X208),X208,"")</f>
        <v>5</v>
      </c>
      <c r="AN208" s="34" t="e">
        <f t="shared" ref="AN208:AN262" ca="1" si="71">IF(ISNUMBER(AE208),IF(AND(AM208&gt;=AE208,AL208&lt;=AE208),"","Вне норматива или не ОДОУ"),"")</f>
        <v>#NAME?</v>
      </c>
      <c r="AO208" s="34" t="str">
        <f t="shared" ref="AO208:AO262" si="72">IF(ISNUMBER(X208),IF(SUM(Z208:AE208)&lt;&gt;X208,"Сумма не совпадает или не ОДОУ",""),"")</f>
        <v>Сумма не совпадает или не ОДОУ</v>
      </c>
      <c r="AP208" s="34" t="str">
        <f t="shared" si="55"/>
        <v/>
      </c>
    </row>
    <row r="209" spans="1:42" ht="126" x14ac:dyDescent="0.25">
      <c r="A209" s="34">
        <v>170</v>
      </c>
      <c r="B209" s="112" t="s">
        <v>337</v>
      </c>
      <c r="C209" s="92">
        <f>'2022'!B207</f>
        <v>182.6</v>
      </c>
      <c r="D209" s="93">
        <f>'2022'!BV207</f>
        <v>1347</v>
      </c>
      <c r="E209" s="93">
        <f>'2022'!BW207</f>
        <v>1312</v>
      </c>
      <c r="F209" s="92">
        <f>'2022'!BZ207</f>
        <v>7.1851040525739327</v>
      </c>
      <c r="G209" s="44">
        <f>'2021'!CG161</f>
        <v>94</v>
      </c>
      <c r="H209" s="94">
        <f t="shared" si="62"/>
        <v>6.9784706755753527</v>
      </c>
      <c r="I209" s="47"/>
      <c r="J209" s="44">
        <f>'2021'!CM161</f>
        <v>0</v>
      </c>
      <c r="K209" s="44">
        <f>'2021'!CJ161</f>
        <v>0</v>
      </c>
      <c r="L209" s="99"/>
      <c r="M209" s="44">
        <f t="shared" si="58"/>
        <v>94</v>
      </c>
      <c r="N209" s="44">
        <f>'2021'!CO161</f>
        <v>0</v>
      </c>
      <c r="O209" s="44">
        <f>'Добыча 2021'!I171</f>
        <v>12</v>
      </c>
      <c r="P209" s="44"/>
      <c r="Q209" s="44"/>
      <c r="R209" s="44"/>
      <c r="S209" s="44">
        <f>'Добыча 2021'!K171</f>
        <v>7</v>
      </c>
      <c r="T209" s="44">
        <f>'Добыча 2021'!J171</f>
        <v>5</v>
      </c>
      <c r="U209" s="44">
        <f t="shared" si="59"/>
        <v>12.76595744680851</v>
      </c>
      <c r="V209" s="94">
        <f>'2022'!CE207</f>
        <v>131.20000000000002</v>
      </c>
      <c r="W209" s="44">
        <f t="shared" si="60"/>
        <v>10.000000000000002</v>
      </c>
      <c r="X209" s="44">
        <f>'2022'!CG207</f>
        <v>94</v>
      </c>
      <c r="Y209" s="94">
        <f t="shared" si="61"/>
        <v>7.1646341463414629</v>
      </c>
      <c r="Z209" s="44"/>
      <c r="AA209" s="44">
        <f>'2022'!CM207</f>
        <v>0</v>
      </c>
      <c r="AB209" s="44">
        <f>'2022'!CJ207</f>
        <v>0</v>
      </c>
      <c r="AC209" s="44"/>
      <c r="AD209" s="44"/>
      <c r="AE209" s="95">
        <f>'2022'!CO207</f>
        <v>0</v>
      </c>
      <c r="AF209" s="82" t="str">
        <f t="shared" si="64"/>
        <v/>
      </c>
      <c r="AG209" s="91"/>
      <c r="AH209" s="92">
        <f t="shared" si="65"/>
        <v>7.1851040525739327</v>
      </c>
      <c r="AI209" s="92" t="e">
        <f t="shared" ca="1" si="66"/>
        <v>#NAME?</v>
      </c>
      <c r="AJ209" s="72">
        <f t="shared" si="67"/>
        <v>10</v>
      </c>
      <c r="AK209" s="72" t="str">
        <f t="shared" si="68"/>
        <v/>
      </c>
      <c r="AL209" s="72" t="e">
        <f t="shared" ca="1" si="69"/>
        <v>#NAME?</v>
      </c>
      <c r="AM209" s="72">
        <f t="shared" si="70"/>
        <v>94</v>
      </c>
      <c r="AN209" s="34" t="e">
        <f t="shared" ca="1" si="71"/>
        <v>#NAME?</v>
      </c>
      <c r="AO209" s="34" t="str">
        <f t="shared" si="72"/>
        <v>Сумма не совпадает или не ОДОУ</v>
      </c>
      <c r="AP209" s="34" t="str">
        <f t="shared" ref="AP209:AP262" si="73">IF(AND(ISNUMBER(AA209),AA209&gt;0),IF(AA209&lt;=(X209*0.15),"","Изъятие более 15% !"),"")</f>
        <v/>
      </c>
    </row>
    <row r="210" spans="1:42" ht="18.75" x14ac:dyDescent="0.25">
      <c r="A210" s="34"/>
      <c r="B210" s="46" t="s">
        <v>239</v>
      </c>
      <c r="C210" s="98"/>
      <c r="D210" s="97"/>
      <c r="E210" s="97"/>
      <c r="F210" s="98"/>
      <c r="G210" s="44"/>
      <c r="H210" s="94"/>
      <c r="I210" s="44"/>
      <c r="J210" s="44"/>
      <c r="K210" s="44"/>
      <c r="L210" s="44"/>
      <c r="M210" s="44"/>
      <c r="N210" s="44"/>
      <c r="O210" s="56"/>
      <c r="P210" s="56"/>
      <c r="Q210" s="56"/>
      <c r="R210" s="56"/>
      <c r="S210" s="56"/>
      <c r="T210" s="56"/>
      <c r="U210" s="44"/>
      <c r="V210" s="111"/>
      <c r="W210" s="44"/>
      <c r="X210" s="56"/>
      <c r="Y210" s="94"/>
      <c r="Z210" s="56"/>
      <c r="AA210" s="56"/>
      <c r="AB210" s="56"/>
      <c r="AC210" s="56"/>
      <c r="AD210" s="44"/>
      <c r="AE210" s="56"/>
      <c r="AF210" s="82" t="str">
        <f t="shared" si="64"/>
        <v/>
      </c>
      <c r="AG210" s="91"/>
      <c r="AH210" s="92" t="str">
        <f t="shared" si="65"/>
        <v/>
      </c>
      <c r="AI210" s="92" t="str">
        <f t="shared" si="66"/>
        <v/>
      </c>
      <c r="AJ210" s="72" t="str">
        <f t="shared" si="67"/>
        <v/>
      </c>
      <c r="AK210" s="72" t="str">
        <f t="shared" si="68"/>
        <v/>
      </c>
      <c r="AL210" s="72" t="str">
        <f t="shared" si="69"/>
        <v/>
      </c>
      <c r="AM210" s="72" t="str">
        <f t="shared" si="70"/>
        <v/>
      </c>
      <c r="AN210" s="34" t="str">
        <f t="shared" si="71"/>
        <v/>
      </c>
      <c r="AO210" s="34" t="str">
        <f t="shared" si="72"/>
        <v/>
      </c>
      <c r="AP210" s="34" t="str">
        <f t="shared" si="73"/>
        <v/>
      </c>
    </row>
    <row r="211" spans="1:42" ht="126" x14ac:dyDescent="0.25">
      <c r="A211" s="34">
        <v>171</v>
      </c>
      <c r="B211" s="112" t="s">
        <v>348</v>
      </c>
      <c r="C211" s="92">
        <f>'2022'!B209</f>
        <v>397</v>
      </c>
      <c r="D211" s="93">
        <f>'2022'!BV209</f>
        <v>299</v>
      </c>
      <c r="E211" s="93">
        <f>'2022'!BW209</f>
        <v>322</v>
      </c>
      <c r="F211" s="92">
        <f>'2022'!BZ209</f>
        <v>0.81108312342569266</v>
      </c>
      <c r="G211" s="44">
        <f>'2021'!CG163</f>
        <v>8</v>
      </c>
      <c r="H211" s="94">
        <f t="shared" si="62"/>
        <v>2.6755852842809364</v>
      </c>
      <c r="I211" s="44"/>
      <c r="J211" s="44">
        <f>'2021'!CM163</f>
        <v>0</v>
      </c>
      <c r="K211" s="44">
        <f>'2021'!CJ163</f>
        <v>0</v>
      </c>
      <c r="L211" s="44"/>
      <c r="M211" s="44">
        <f t="shared" si="58"/>
        <v>8</v>
      </c>
      <c r="N211" s="44">
        <f>'2021'!CO163</f>
        <v>0</v>
      </c>
      <c r="O211" s="44">
        <f>'Добыча 2021'!I173</f>
        <v>7</v>
      </c>
      <c r="P211" s="44"/>
      <c r="Q211" s="44"/>
      <c r="R211" s="44"/>
      <c r="S211" s="44">
        <f>'Добыча 2021'!K173</f>
        <v>6</v>
      </c>
      <c r="T211" s="44">
        <f>'Добыча 2021'!J173</f>
        <v>1</v>
      </c>
      <c r="U211" s="44">
        <f t="shared" si="59"/>
        <v>87.5</v>
      </c>
      <c r="V211" s="94">
        <f>'2022'!CE209</f>
        <v>9.6599999999999664</v>
      </c>
      <c r="W211" s="44">
        <f t="shared" si="60"/>
        <v>2.9999999999999893</v>
      </c>
      <c r="X211" s="44">
        <f>'2022'!CG209</f>
        <v>9</v>
      </c>
      <c r="Y211" s="94">
        <f t="shared" si="61"/>
        <v>2.7950310559006213</v>
      </c>
      <c r="Z211" s="44"/>
      <c r="AA211" s="44">
        <f>'2022'!CM209</f>
        <v>0</v>
      </c>
      <c r="AB211" s="44">
        <f>'2022'!CJ209</f>
        <v>0</v>
      </c>
      <c r="AC211" s="44"/>
      <c r="AD211" s="44"/>
      <c r="AE211" s="95">
        <f>'2022'!CO209</f>
        <v>0</v>
      </c>
      <c r="AF211" s="82" t="str">
        <f t="shared" si="64"/>
        <v/>
      </c>
      <c r="AG211" s="91"/>
      <c r="AH211" s="92">
        <f t="shared" si="65"/>
        <v>0.81108312342569266</v>
      </c>
      <c r="AI211" s="92" t="e">
        <f t="shared" ca="1" si="66"/>
        <v>#NAME?</v>
      </c>
      <c r="AJ211" s="72">
        <f t="shared" si="67"/>
        <v>3</v>
      </c>
      <c r="AK211" s="72" t="str">
        <f t="shared" si="68"/>
        <v/>
      </c>
      <c r="AL211" s="72" t="e">
        <f t="shared" ca="1" si="69"/>
        <v>#NAME?</v>
      </c>
      <c r="AM211" s="72">
        <f t="shared" si="70"/>
        <v>9</v>
      </c>
      <c r="AN211" s="34" t="e">
        <f t="shared" ca="1" si="71"/>
        <v>#NAME?</v>
      </c>
      <c r="AO211" s="34" t="str">
        <f t="shared" si="72"/>
        <v>Сумма не совпадает или не ОДОУ</v>
      </c>
      <c r="AP211" s="34" t="str">
        <f t="shared" si="73"/>
        <v/>
      </c>
    </row>
    <row r="212" spans="1:42" ht="47.25" x14ac:dyDescent="0.25">
      <c r="A212" s="34">
        <v>172</v>
      </c>
      <c r="B212" s="116" t="s">
        <v>451</v>
      </c>
      <c r="C212" s="92">
        <f>'2022'!B210</f>
        <v>283.51</v>
      </c>
      <c r="D212" s="581">
        <f>'2022'!BV210</f>
        <v>1092</v>
      </c>
      <c r="E212" s="93">
        <f>'2022'!BW210</f>
        <v>206</v>
      </c>
      <c r="F212" s="92">
        <f>'2022'!BZ210</f>
        <v>0.7266057634651335</v>
      </c>
      <c r="G212" s="583">
        <f>'2021'!CG164</f>
        <v>32</v>
      </c>
      <c r="H212" s="585">
        <f t="shared" si="62"/>
        <v>2.9304029304029302</v>
      </c>
      <c r="I212" s="56"/>
      <c r="J212" s="583">
        <f>'2021'!CM164</f>
        <v>2</v>
      </c>
      <c r="K212" s="583">
        <f>'2021'!CJ164</f>
        <v>2</v>
      </c>
      <c r="L212" s="107"/>
      <c r="M212" s="583">
        <f t="shared" si="58"/>
        <v>21</v>
      </c>
      <c r="N212" s="583">
        <f>'2021'!CO164</f>
        <v>7</v>
      </c>
      <c r="O212" s="583">
        <f>'Добыча 2021'!I174</f>
        <v>27</v>
      </c>
      <c r="P212" s="44"/>
      <c r="Q212" s="44"/>
      <c r="R212" s="44"/>
      <c r="S212" s="583">
        <f>'Добыча 2021'!K174</f>
        <v>21</v>
      </c>
      <c r="T212" s="583">
        <f>'Добыча 2021'!J174</f>
        <v>6</v>
      </c>
      <c r="U212" s="583">
        <f t="shared" si="59"/>
        <v>84.375</v>
      </c>
      <c r="V212" s="94">
        <f>'2022'!CE210</f>
        <v>6.1799999999999793</v>
      </c>
      <c r="W212" s="44">
        <f t="shared" si="60"/>
        <v>2.9999999999999898</v>
      </c>
      <c r="X212" s="44">
        <f>'2022'!CG210</f>
        <v>6</v>
      </c>
      <c r="Y212" s="94">
        <f t="shared" si="61"/>
        <v>2.912621359223301</v>
      </c>
      <c r="Z212" s="44"/>
      <c r="AA212" s="44">
        <f>'2022'!CM210</f>
        <v>0</v>
      </c>
      <c r="AB212" s="44">
        <f>'2022'!CJ210</f>
        <v>0</v>
      </c>
      <c r="AC212" s="44"/>
      <c r="AD212" s="44">
        <f t="shared" si="63"/>
        <v>4</v>
      </c>
      <c r="AE212" s="95">
        <f>'2022'!CO210</f>
        <v>2</v>
      </c>
      <c r="AF212" s="82" t="str">
        <f t="shared" si="64"/>
        <v/>
      </c>
      <c r="AG212" s="91"/>
      <c r="AH212" s="92">
        <f t="shared" si="65"/>
        <v>0.7266057634651335</v>
      </c>
      <c r="AI212" s="92" t="e">
        <f t="shared" ca="1" si="66"/>
        <v>#NAME?</v>
      </c>
      <c r="AJ212" s="72">
        <f t="shared" si="67"/>
        <v>3</v>
      </c>
      <c r="AK212" s="72" t="str">
        <f t="shared" si="68"/>
        <v/>
      </c>
      <c r="AL212" s="72" t="e">
        <f t="shared" ca="1" si="69"/>
        <v>#NAME?</v>
      </c>
      <c r="AM212" s="72">
        <f t="shared" si="70"/>
        <v>6</v>
      </c>
      <c r="AN212" s="34" t="e">
        <f t="shared" ca="1" si="71"/>
        <v>#NAME?</v>
      </c>
      <c r="AO212" s="34" t="str">
        <f t="shared" si="72"/>
        <v/>
      </c>
      <c r="AP212" s="34" t="str">
        <f t="shared" si="73"/>
        <v/>
      </c>
    </row>
    <row r="213" spans="1:42" ht="47.25" x14ac:dyDescent="0.25">
      <c r="A213" s="34">
        <v>173</v>
      </c>
      <c r="B213" s="116" t="s">
        <v>452</v>
      </c>
      <c r="C213" s="92">
        <f>'2022'!B211</f>
        <v>17.29</v>
      </c>
      <c r="D213" s="587"/>
      <c r="E213" s="93">
        <f>'2022'!BW211</f>
        <v>22</v>
      </c>
      <c r="F213" s="92">
        <f>'2022'!BZ211</f>
        <v>1.2724117987275883</v>
      </c>
      <c r="G213" s="588"/>
      <c r="H213" s="589"/>
      <c r="I213" s="56"/>
      <c r="J213" s="588"/>
      <c r="K213" s="588"/>
      <c r="L213" s="107"/>
      <c r="M213" s="588"/>
      <c r="N213" s="588"/>
      <c r="O213" s="588"/>
      <c r="P213" s="44"/>
      <c r="Q213" s="44"/>
      <c r="R213" s="44"/>
      <c r="S213" s="588"/>
      <c r="T213" s="588"/>
      <c r="U213" s="588"/>
      <c r="V213" s="94">
        <f>'2022'!CE211</f>
        <v>1.1000000000000001</v>
      </c>
      <c r="W213" s="44">
        <f t="shared" si="60"/>
        <v>5</v>
      </c>
      <c r="X213" s="44">
        <f>'2022'!CG211</f>
        <v>1</v>
      </c>
      <c r="Y213" s="94">
        <f t="shared" si="61"/>
        <v>4.5454545454545459</v>
      </c>
      <c r="Z213" s="44"/>
      <c r="AA213" s="44">
        <f>'2022'!CM211</f>
        <v>0</v>
      </c>
      <c r="AB213" s="44">
        <f>'2022'!CJ211</f>
        <v>0</v>
      </c>
      <c r="AC213" s="44"/>
      <c r="AD213" s="44">
        <f t="shared" si="63"/>
        <v>0</v>
      </c>
      <c r="AE213" s="95">
        <f>'2022'!CO211</f>
        <v>1</v>
      </c>
      <c r="AF213" s="82" t="str">
        <f t="shared" si="64"/>
        <v/>
      </c>
      <c r="AG213" s="91"/>
      <c r="AH213" s="92">
        <f t="shared" si="65"/>
        <v>1.2724117987275883</v>
      </c>
      <c r="AI213" s="92" t="e">
        <f t="shared" ca="1" si="66"/>
        <v>#NAME?</v>
      </c>
      <c r="AJ213" s="72">
        <f t="shared" si="67"/>
        <v>5</v>
      </c>
      <c r="AK213" s="72" t="str">
        <f t="shared" si="68"/>
        <v/>
      </c>
      <c r="AL213" s="72" t="e">
        <f t="shared" ca="1" si="69"/>
        <v>#NAME?</v>
      </c>
      <c r="AM213" s="72">
        <f t="shared" si="70"/>
        <v>1</v>
      </c>
      <c r="AN213" s="34" t="e">
        <f t="shared" ca="1" si="71"/>
        <v>#NAME?</v>
      </c>
      <c r="AO213" s="34" t="str">
        <f t="shared" si="72"/>
        <v/>
      </c>
      <c r="AP213" s="34" t="str">
        <f t="shared" si="73"/>
        <v/>
      </c>
    </row>
    <row r="214" spans="1:42" ht="47.25" x14ac:dyDescent="0.25">
      <c r="A214" s="72">
        <v>174</v>
      </c>
      <c r="B214" s="116" t="s">
        <v>453</v>
      </c>
      <c r="C214" s="92">
        <f>'2022'!B212</f>
        <v>21.34</v>
      </c>
      <c r="D214" s="582"/>
      <c r="E214" s="93">
        <f>'2022'!BW212</f>
        <v>26</v>
      </c>
      <c r="F214" s="92">
        <f>'2022'!BZ212</f>
        <v>1.2183692596063731</v>
      </c>
      <c r="G214" s="584"/>
      <c r="H214" s="586"/>
      <c r="I214" s="47"/>
      <c r="J214" s="584"/>
      <c r="K214" s="584"/>
      <c r="L214" s="99"/>
      <c r="M214" s="584"/>
      <c r="N214" s="584"/>
      <c r="O214" s="584"/>
      <c r="P214" s="44"/>
      <c r="Q214" s="44"/>
      <c r="R214" s="44"/>
      <c r="S214" s="584"/>
      <c r="T214" s="584"/>
      <c r="U214" s="584"/>
      <c r="V214" s="94">
        <f>'2022'!CE212</f>
        <v>1.3</v>
      </c>
      <c r="W214" s="44">
        <f t="shared" si="60"/>
        <v>5</v>
      </c>
      <c r="X214" s="44">
        <f>'2022'!CG212</f>
        <v>1</v>
      </c>
      <c r="Y214" s="94">
        <f t="shared" si="61"/>
        <v>3.8461538461538463</v>
      </c>
      <c r="Z214" s="44"/>
      <c r="AA214" s="44">
        <f>'2022'!CM212</f>
        <v>0</v>
      </c>
      <c r="AB214" s="44">
        <f>'2022'!CJ212</f>
        <v>0</v>
      </c>
      <c r="AC214" s="44"/>
      <c r="AD214" s="44">
        <f t="shared" si="63"/>
        <v>0</v>
      </c>
      <c r="AE214" s="95">
        <f>'2022'!CO212</f>
        <v>1</v>
      </c>
      <c r="AF214" s="82" t="str">
        <f t="shared" si="64"/>
        <v/>
      </c>
      <c r="AG214" s="91"/>
      <c r="AH214" s="92">
        <f t="shared" si="65"/>
        <v>1.2183692596063731</v>
      </c>
      <c r="AI214" s="92" t="e">
        <f t="shared" ca="1" si="66"/>
        <v>#NAME?</v>
      </c>
      <c r="AJ214" s="72">
        <f t="shared" si="67"/>
        <v>5</v>
      </c>
      <c r="AK214" s="72" t="str">
        <f t="shared" si="68"/>
        <v/>
      </c>
      <c r="AL214" s="72" t="e">
        <f t="shared" ca="1" si="69"/>
        <v>#NAME?</v>
      </c>
      <c r="AM214" s="72">
        <f t="shared" si="70"/>
        <v>1</v>
      </c>
      <c r="AN214" s="34" t="e">
        <f t="shared" ca="1" si="71"/>
        <v>#NAME?</v>
      </c>
      <c r="AO214" s="34" t="str">
        <f t="shared" si="72"/>
        <v/>
      </c>
      <c r="AP214" s="34" t="str">
        <f t="shared" si="73"/>
        <v/>
      </c>
    </row>
    <row r="215" spans="1:42" ht="126" x14ac:dyDescent="0.25">
      <c r="A215" s="34">
        <v>175</v>
      </c>
      <c r="B215" s="113" t="s">
        <v>355</v>
      </c>
      <c r="C215" s="92">
        <f>'2022'!B213</f>
        <v>398.80799999999999</v>
      </c>
      <c r="D215" s="93">
        <f>'2022'!BV213</f>
        <v>323</v>
      </c>
      <c r="E215" s="93">
        <f>'2022'!BW213</f>
        <v>415</v>
      </c>
      <c r="F215" s="92">
        <f>'2022'!BZ213</f>
        <v>1.04060099095304</v>
      </c>
      <c r="G215" s="44">
        <f>'2021'!CG165</f>
        <v>7</v>
      </c>
      <c r="H215" s="94">
        <f t="shared" si="62"/>
        <v>2.1671826625386998</v>
      </c>
      <c r="I215" s="44"/>
      <c r="J215" s="44">
        <f>'2021'!CM165</f>
        <v>0</v>
      </c>
      <c r="K215" s="44">
        <f>'2021'!CJ165</f>
        <v>0</v>
      </c>
      <c r="L215" s="44"/>
      <c r="M215" s="44">
        <f t="shared" si="58"/>
        <v>7</v>
      </c>
      <c r="N215" s="44">
        <f>'2021'!CO165</f>
        <v>0</v>
      </c>
      <c r="O215" s="44">
        <f>'Добыча 2021'!I180</f>
        <v>5</v>
      </c>
      <c r="P215" s="44"/>
      <c r="Q215" s="44"/>
      <c r="R215" s="44"/>
      <c r="S215" s="44">
        <f>'Добыча 2021'!K180</f>
        <v>4</v>
      </c>
      <c r="T215" s="44">
        <f>'Добыча 2021'!J180</f>
        <v>1</v>
      </c>
      <c r="U215" s="44">
        <f t="shared" si="59"/>
        <v>71.428571428571431</v>
      </c>
      <c r="V215" s="94">
        <f>'2022'!CE213</f>
        <v>20.75</v>
      </c>
      <c r="W215" s="44">
        <f t="shared" si="60"/>
        <v>5</v>
      </c>
      <c r="X215" s="44">
        <f>'2022'!CG213</f>
        <v>7</v>
      </c>
      <c r="Y215" s="94">
        <f t="shared" si="61"/>
        <v>1.6867469879518073</v>
      </c>
      <c r="Z215" s="44"/>
      <c r="AA215" s="44">
        <f>'2022'!CM213</f>
        <v>0</v>
      </c>
      <c r="AB215" s="44">
        <f>'2022'!CJ213</f>
        <v>0</v>
      </c>
      <c r="AC215" s="44"/>
      <c r="AD215" s="44"/>
      <c r="AE215" s="95">
        <f>'2022'!CO213</f>
        <v>0</v>
      </c>
      <c r="AF215" s="82" t="str">
        <f t="shared" si="64"/>
        <v/>
      </c>
      <c r="AG215" s="91"/>
      <c r="AH215" s="92">
        <f t="shared" si="65"/>
        <v>1.04060099095304</v>
      </c>
      <c r="AI215" s="92" t="e">
        <f t="shared" ca="1" si="66"/>
        <v>#NAME?</v>
      </c>
      <c r="AJ215" s="72">
        <f t="shared" si="67"/>
        <v>5</v>
      </c>
      <c r="AK215" s="72" t="str">
        <f t="shared" si="68"/>
        <v/>
      </c>
      <c r="AL215" s="72" t="e">
        <f t="shared" ca="1" si="69"/>
        <v>#NAME?</v>
      </c>
      <c r="AM215" s="72">
        <f t="shared" si="70"/>
        <v>7</v>
      </c>
      <c r="AN215" s="34" t="e">
        <f t="shared" ca="1" si="71"/>
        <v>#NAME?</v>
      </c>
      <c r="AO215" s="34" t="str">
        <f t="shared" si="72"/>
        <v>Сумма не совпадает или не ОДОУ</v>
      </c>
      <c r="AP215" s="34" t="str">
        <f t="shared" si="73"/>
        <v/>
      </c>
    </row>
    <row r="216" spans="1:42" ht="126" x14ac:dyDescent="0.25">
      <c r="A216" s="34">
        <v>176</v>
      </c>
      <c r="B216" s="129" t="s">
        <v>454</v>
      </c>
      <c r="C216" s="92">
        <f>'2022'!B214</f>
        <v>379.44299999999998</v>
      </c>
      <c r="D216" s="93">
        <f>'2022'!BV214</f>
        <v>0</v>
      </c>
      <c r="E216" s="93">
        <f>'2022'!BW214</f>
        <v>319</v>
      </c>
      <c r="F216" s="92">
        <f>'2022'!BZ214</f>
        <v>0.84070598218968329</v>
      </c>
      <c r="G216" s="44"/>
      <c r="H216" s="94"/>
      <c r="I216" s="56"/>
      <c r="J216" s="44"/>
      <c r="K216" s="44"/>
      <c r="L216" s="107"/>
      <c r="M216" s="44"/>
      <c r="N216" s="44"/>
      <c r="O216" s="44"/>
      <c r="P216" s="44"/>
      <c r="Q216" s="44"/>
      <c r="R216" s="44"/>
      <c r="S216" s="44"/>
      <c r="T216" s="44"/>
      <c r="U216" s="44"/>
      <c r="V216" s="94">
        <f>'2022'!CE214</f>
        <v>9.5699999999999683</v>
      </c>
      <c r="W216" s="44">
        <f t="shared" si="60"/>
        <v>2.9999999999999902</v>
      </c>
      <c r="X216" s="44">
        <f>'2022'!CG214</f>
        <v>9</v>
      </c>
      <c r="Y216" s="94">
        <f t="shared" si="61"/>
        <v>2.8213166144200628</v>
      </c>
      <c r="Z216" s="44"/>
      <c r="AA216" s="44">
        <f>'2022'!CM214</f>
        <v>0</v>
      </c>
      <c r="AB216" s="44">
        <f>'2022'!CJ214</f>
        <v>0</v>
      </c>
      <c r="AC216" s="44"/>
      <c r="AD216" s="44"/>
      <c r="AE216" s="95">
        <f>'2022'!CO214</f>
        <v>0</v>
      </c>
      <c r="AF216" s="82" t="str">
        <f t="shared" si="64"/>
        <v/>
      </c>
      <c r="AG216" s="91"/>
      <c r="AH216" s="92">
        <f t="shared" si="65"/>
        <v>0.84070598218968329</v>
      </c>
      <c r="AI216" s="92" t="e">
        <f t="shared" ca="1" si="66"/>
        <v>#NAME?</v>
      </c>
      <c r="AJ216" s="72">
        <f t="shared" si="67"/>
        <v>3</v>
      </c>
      <c r="AK216" s="72" t="str">
        <f t="shared" si="68"/>
        <v/>
      </c>
      <c r="AL216" s="72" t="e">
        <f t="shared" ca="1" si="69"/>
        <v>#NAME?</v>
      </c>
      <c r="AM216" s="72">
        <f t="shared" si="70"/>
        <v>9</v>
      </c>
      <c r="AN216" s="34" t="e">
        <f t="shared" ca="1" si="71"/>
        <v>#NAME?</v>
      </c>
      <c r="AO216" s="34" t="str">
        <f t="shared" si="72"/>
        <v>Сумма не совпадает или не ОДОУ</v>
      </c>
      <c r="AP216" s="34" t="str">
        <f t="shared" si="73"/>
        <v/>
      </c>
    </row>
    <row r="217" spans="1:42" ht="126" x14ac:dyDescent="0.25">
      <c r="A217" s="34">
        <v>177</v>
      </c>
      <c r="B217" s="129" t="s">
        <v>455</v>
      </c>
      <c r="C217" s="92">
        <f>'2022'!B215</f>
        <v>349.32100000000003</v>
      </c>
      <c r="D217" s="93">
        <f>'2022'!BV215</f>
        <v>0</v>
      </c>
      <c r="E217" s="93">
        <f>'2022'!BW215</f>
        <v>300</v>
      </c>
      <c r="F217" s="92">
        <f>'2022'!BZ215</f>
        <v>0.85880894649906525</v>
      </c>
      <c r="G217" s="44"/>
      <c r="H217" s="94"/>
      <c r="I217" s="56"/>
      <c r="J217" s="44"/>
      <c r="K217" s="44"/>
      <c r="L217" s="107"/>
      <c r="M217" s="44"/>
      <c r="N217" s="44"/>
      <c r="O217" s="44"/>
      <c r="P217" s="44"/>
      <c r="Q217" s="44"/>
      <c r="R217" s="44"/>
      <c r="S217" s="44"/>
      <c r="T217" s="44"/>
      <c r="U217" s="44"/>
      <c r="V217" s="94">
        <f>'2022'!CE215</f>
        <v>8.9999999999999698</v>
      </c>
      <c r="W217" s="44">
        <f t="shared" si="60"/>
        <v>2.9999999999999898</v>
      </c>
      <c r="X217" s="44">
        <f>'2022'!CG215</f>
        <v>9</v>
      </c>
      <c r="Y217" s="94">
        <f t="shared" si="61"/>
        <v>3</v>
      </c>
      <c r="Z217" s="44"/>
      <c r="AA217" s="44">
        <f>'2022'!CM215</f>
        <v>0</v>
      </c>
      <c r="AB217" s="44">
        <f>'2022'!CJ215</f>
        <v>0</v>
      </c>
      <c r="AC217" s="44"/>
      <c r="AD217" s="44"/>
      <c r="AE217" s="95">
        <f>'2022'!CO215</f>
        <v>0</v>
      </c>
      <c r="AF217" s="82" t="str">
        <f t="shared" si="64"/>
        <v/>
      </c>
      <c r="AG217" s="91"/>
      <c r="AH217" s="92">
        <f t="shared" si="65"/>
        <v>0.85880894649906525</v>
      </c>
      <c r="AI217" s="92" t="e">
        <f t="shared" ca="1" si="66"/>
        <v>#NAME?</v>
      </c>
      <c r="AJ217" s="72">
        <f t="shared" si="67"/>
        <v>3</v>
      </c>
      <c r="AK217" s="72" t="str">
        <f t="shared" si="68"/>
        <v/>
      </c>
      <c r="AL217" s="72" t="e">
        <f t="shared" ca="1" si="69"/>
        <v>#NAME?</v>
      </c>
      <c r="AM217" s="72">
        <f t="shared" si="70"/>
        <v>9</v>
      </c>
      <c r="AN217" s="34" t="e">
        <f t="shared" ca="1" si="71"/>
        <v>#NAME?</v>
      </c>
      <c r="AO217" s="34" t="str">
        <f t="shared" si="72"/>
        <v>Сумма не совпадает или не ОДОУ</v>
      </c>
      <c r="AP217" s="34" t="str">
        <f t="shared" si="73"/>
        <v/>
      </c>
    </row>
    <row r="218" spans="1:42" ht="126" x14ac:dyDescent="0.25">
      <c r="A218" s="34">
        <v>178</v>
      </c>
      <c r="B218" s="129" t="s">
        <v>456</v>
      </c>
      <c r="C218" s="92">
        <f>'2022'!B216</f>
        <v>144.42500000000001</v>
      </c>
      <c r="D218" s="93">
        <f>'2022'!BV216</f>
        <v>0</v>
      </c>
      <c r="E218" s="93">
        <f>'2022'!BW216</f>
        <v>117</v>
      </c>
      <c r="F218" s="92">
        <f>'2022'!BZ216</f>
        <v>0.81010905314176906</v>
      </c>
      <c r="G218" s="44"/>
      <c r="H218" s="94"/>
      <c r="I218" s="56"/>
      <c r="J218" s="44"/>
      <c r="K218" s="44"/>
      <c r="L218" s="107"/>
      <c r="M218" s="44"/>
      <c r="N218" s="44"/>
      <c r="O218" s="44"/>
      <c r="P218" s="44"/>
      <c r="Q218" s="44"/>
      <c r="R218" s="44"/>
      <c r="S218" s="44"/>
      <c r="T218" s="44"/>
      <c r="U218" s="44"/>
      <c r="V218" s="94">
        <f>'2022'!CE216</f>
        <v>3.5099999999999882</v>
      </c>
      <c r="W218" s="44">
        <f t="shared" si="60"/>
        <v>2.9999999999999898</v>
      </c>
      <c r="X218" s="44">
        <f>'2022'!CG216</f>
        <v>3</v>
      </c>
      <c r="Y218" s="94">
        <f t="shared" si="61"/>
        <v>2.5641025641025639</v>
      </c>
      <c r="Z218" s="44"/>
      <c r="AA218" s="44">
        <f>'2022'!CM216</f>
        <v>0</v>
      </c>
      <c r="AB218" s="44">
        <f>'2022'!CJ216</f>
        <v>0</v>
      </c>
      <c r="AC218" s="44"/>
      <c r="AD218" s="44"/>
      <c r="AE218" s="95">
        <f>'2022'!CO216</f>
        <v>0</v>
      </c>
      <c r="AF218" s="82" t="str">
        <f t="shared" si="64"/>
        <v/>
      </c>
      <c r="AG218" s="91"/>
      <c r="AH218" s="92">
        <f t="shared" si="65"/>
        <v>0.81010905314176906</v>
      </c>
      <c r="AI218" s="92" t="e">
        <f t="shared" ca="1" si="66"/>
        <v>#NAME?</v>
      </c>
      <c r="AJ218" s="72">
        <f t="shared" si="67"/>
        <v>3</v>
      </c>
      <c r="AK218" s="72" t="str">
        <f t="shared" si="68"/>
        <v/>
      </c>
      <c r="AL218" s="72" t="e">
        <f t="shared" ca="1" si="69"/>
        <v>#NAME?</v>
      </c>
      <c r="AM218" s="72">
        <f t="shared" si="70"/>
        <v>3</v>
      </c>
      <c r="AN218" s="34" t="e">
        <f t="shared" ca="1" si="71"/>
        <v>#NAME?</v>
      </c>
      <c r="AO218" s="34" t="str">
        <f t="shared" si="72"/>
        <v>Сумма не совпадает или не ОДОУ</v>
      </c>
      <c r="AP218" s="34" t="str">
        <f t="shared" si="73"/>
        <v/>
      </c>
    </row>
    <row r="219" spans="1:42" ht="126" x14ac:dyDescent="0.25">
      <c r="A219" s="34">
        <v>179</v>
      </c>
      <c r="B219" s="129" t="s">
        <v>457</v>
      </c>
      <c r="C219" s="92">
        <f>'2022'!B217</f>
        <v>289.97000000000003</v>
      </c>
      <c r="D219" s="93">
        <f>'2022'!BV217</f>
        <v>0</v>
      </c>
      <c r="E219" s="93">
        <f>'2022'!BW217</f>
        <v>238</v>
      </c>
      <c r="F219" s="92">
        <f>'2022'!BZ217</f>
        <v>0.82077456288581574</v>
      </c>
      <c r="G219" s="44"/>
      <c r="H219" s="94"/>
      <c r="I219" s="56"/>
      <c r="J219" s="44"/>
      <c r="K219" s="44"/>
      <c r="L219" s="107"/>
      <c r="M219" s="44"/>
      <c r="N219" s="44"/>
      <c r="O219" s="44"/>
      <c r="P219" s="44"/>
      <c r="Q219" s="44"/>
      <c r="R219" s="44"/>
      <c r="S219" s="44"/>
      <c r="T219" s="44"/>
      <c r="U219" s="44"/>
      <c r="V219" s="94">
        <f>'2022'!CE217</f>
        <v>7.1399999999999757</v>
      </c>
      <c r="W219" s="44">
        <f t="shared" si="60"/>
        <v>2.9999999999999898</v>
      </c>
      <c r="X219" s="44">
        <f>'2022'!CG217</f>
        <v>7</v>
      </c>
      <c r="Y219" s="94">
        <f t="shared" si="61"/>
        <v>2.9411764705882351</v>
      </c>
      <c r="Z219" s="44"/>
      <c r="AA219" s="44">
        <f>'2022'!CM217</f>
        <v>0</v>
      </c>
      <c r="AB219" s="44">
        <f>'2022'!CJ217</f>
        <v>0</v>
      </c>
      <c r="AC219" s="44"/>
      <c r="AD219" s="44"/>
      <c r="AE219" s="95">
        <f>'2022'!CO217</f>
        <v>0</v>
      </c>
      <c r="AF219" s="82" t="str">
        <f t="shared" si="64"/>
        <v/>
      </c>
      <c r="AG219" s="91"/>
      <c r="AH219" s="92">
        <f t="shared" si="65"/>
        <v>0.82077456288581574</v>
      </c>
      <c r="AI219" s="92" t="e">
        <f t="shared" ca="1" si="66"/>
        <v>#NAME?</v>
      </c>
      <c r="AJ219" s="72">
        <f t="shared" si="67"/>
        <v>3</v>
      </c>
      <c r="AK219" s="72" t="str">
        <f t="shared" si="68"/>
        <v/>
      </c>
      <c r="AL219" s="72" t="e">
        <f t="shared" ca="1" si="69"/>
        <v>#NAME?</v>
      </c>
      <c r="AM219" s="72">
        <f t="shared" si="70"/>
        <v>7</v>
      </c>
      <c r="AN219" s="34" t="e">
        <f t="shared" ca="1" si="71"/>
        <v>#NAME?</v>
      </c>
      <c r="AO219" s="34" t="str">
        <f t="shared" si="72"/>
        <v>Сумма не совпадает или не ОДОУ</v>
      </c>
      <c r="AP219" s="34" t="str">
        <f t="shared" si="73"/>
        <v/>
      </c>
    </row>
    <row r="220" spans="1:42" ht="126" x14ac:dyDescent="0.25">
      <c r="A220" s="34">
        <v>180</v>
      </c>
      <c r="B220" s="129" t="s">
        <v>458</v>
      </c>
      <c r="C220" s="92">
        <f>'2022'!B218</f>
        <v>246.11</v>
      </c>
      <c r="D220" s="93">
        <f>'2022'!BV218</f>
        <v>0</v>
      </c>
      <c r="E220" s="93">
        <f>'2022'!BW218</f>
        <v>293</v>
      </c>
      <c r="F220" s="92">
        <f>'2022'!BZ218</f>
        <v>1.1905245621876397</v>
      </c>
      <c r="G220" s="44"/>
      <c r="H220" s="94"/>
      <c r="I220" s="56"/>
      <c r="J220" s="44"/>
      <c r="K220" s="44"/>
      <c r="L220" s="107"/>
      <c r="M220" s="44"/>
      <c r="N220" s="44"/>
      <c r="O220" s="44"/>
      <c r="P220" s="44"/>
      <c r="Q220" s="44"/>
      <c r="R220" s="44"/>
      <c r="S220" s="44"/>
      <c r="T220" s="44"/>
      <c r="U220" s="44"/>
      <c r="V220" s="94">
        <f>'2022'!CE218</f>
        <v>14.65</v>
      </c>
      <c r="W220" s="44">
        <f t="shared" si="60"/>
        <v>5</v>
      </c>
      <c r="X220" s="44">
        <f>'2022'!CG218</f>
        <v>14</v>
      </c>
      <c r="Y220" s="94">
        <f t="shared" si="61"/>
        <v>4.7781569965870307</v>
      </c>
      <c r="Z220" s="44"/>
      <c r="AA220" s="44">
        <f>'2022'!CM218</f>
        <v>0</v>
      </c>
      <c r="AB220" s="44">
        <f>'2022'!CJ218</f>
        <v>0</v>
      </c>
      <c r="AC220" s="44"/>
      <c r="AD220" s="44"/>
      <c r="AE220" s="95">
        <f>'2022'!CO218</f>
        <v>0</v>
      </c>
      <c r="AF220" s="82" t="str">
        <f t="shared" si="64"/>
        <v/>
      </c>
      <c r="AG220" s="91"/>
      <c r="AH220" s="92">
        <f t="shared" si="65"/>
        <v>1.1905245621876397</v>
      </c>
      <c r="AI220" s="92" t="e">
        <f t="shared" ca="1" si="66"/>
        <v>#NAME?</v>
      </c>
      <c r="AJ220" s="72">
        <f t="shared" si="67"/>
        <v>5</v>
      </c>
      <c r="AK220" s="72" t="str">
        <f t="shared" si="68"/>
        <v/>
      </c>
      <c r="AL220" s="72" t="e">
        <f t="shared" ca="1" si="69"/>
        <v>#NAME?</v>
      </c>
      <c r="AM220" s="72">
        <f t="shared" si="70"/>
        <v>14</v>
      </c>
      <c r="AN220" s="34" t="e">
        <f t="shared" ca="1" si="71"/>
        <v>#NAME?</v>
      </c>
      <c r="AO220" s="34" t="str">
        <f t="shared" si="72"/>
        <v>Сумма не совпадает или не ОДОУ</v>
      </c>
      <c r="AP220" s="34" t="str">
        <f t="shared" si="73"/>
        <v/>
      </c>
    </row>
    <row r="221" spans="1:42" ht="126" x14ac:dyDescent="0.25">
      <c r="A221" s="72">
        <v>181</v>
      </c>
      <c r="B221" s="130" t="s">
        <v>240</v>
      </c>
      <c r="C221" s="92">
        <f>'2022'!B219</f>
        <v>89.932000000000002</v>
      </c>
      <c r="D221" s="93">
        <f>'2022'!BV219</f>
        <v>102</v>
      </c>
      <c r="E221" s="93">
        <f>'2022'!BW219</f>
        <v>104</v>
      </c>
      <c r="F221" s="92">
        <f>'2022'!BZ219</f>
        <v>1.1564293021393941</v>
      </c>
      <c r="G221" s="44">
        <f>'2021'!CG166</f>
        <v>5</v>
      </c>
      <c r="H221" s="94">
        <f t="shared" si="62"/>
        <v>4.9019607843137258</v>
      </c>
      <c r="I221" s="47"/>
      <c r="J221" s="44">
        <f>'2021'!CM166</f>
        <v>0</v>
      </c>
      <c r="K221" s="44">
        <f>'2021'!CJ166</f>
        <v>0</v>
      </c>
      <c r="L221" s="99"/>
      <c r="M221" s="44">
        <f t="shared" si="58"/>
        <v>5</v>
      </c>
      <c r="N221" s="44">
        <f>'2021'!CO166</f>
        <v>0</v>
      </c>
      <c r="O221" s="44">
        <f>'Добыча 2021'!I181</f>
        <v>3</v>
      </c>
      <c r="P221" s="44"/>
      <c r="Q221" s="44"/>
      <c r="R221" s="44"/>
      <c r="S221" s="44">
        <f>'Добыча 2021'!K181</f>
        <v>2</v>
      </c>
      <c r="T221" s="44">
        <f>'Добыча 2021'!J181</f>
        <v>1</v>
      </c>
      <c r="U221" s="44">
        <f t="shared" si="59"/>
        <v>60</v>
      </c>
      <c r="V221" s="94">
        <f>'2022'!CE219</f>
        <v>5.2</v>
      </c>
      <c r="W221" s="44">
        <f t="shared" si="60"/>
        <v>5</v>
      </c>
      <c r="X221" s="44">
        <f>'2022'!CG219</f>
        <v>5</v>
      </c>
      <c r="Y221" s="94">
        <f t="shared" si="61"/>
        <v>4.8076923076923084</v>
      </c>
      <c r="Z221" s="44"/>
      <c r="AA221" s="44">
        <f>'2022'!CM219</f>
        <v>0</v>
      </c>
      <c r="AB221" s="44">
        <f>'2022'!CJ219</f>
        <v>0</v>
      </c>
      <c r="AC221" s="44"/>
      <c r="AD221" s="44"/>
      <c r="AE221" s="95">
        <f>'2022'!CO219</f>
        <v>0</v>
      </c>
      <c r="AF221" s="82" t="str">
        <f t="shared" si="64"/>
        <v/>
      </c>
      <c r="AG221" s="91"/>
      <c r="AH221" s="92">
        <f t="shared" si="65"/>
        <v>1.1564293021393941</v>
      </c>
      <c r="AI221" s="92" t="e">
        <f t="shared" ca="1" si="66"/>
        <v>#NAME?</v>
      </c>
      <c r="AJ221" s="72">
        <f t="shared" si="67"/>
        <v>5</v>
      </c>
      <c r="AK221" s="72" t="str">
        <f t="shared" si="68"/>
        <v/>
      </c>
      <c r="AL221" s="72" t="e">
        <f t="shared" ca="1" si="69"/>
        <v>#NAME?</v>
      </c>
      <c r="AM221" s="72">
        <f t="shared" si="70"/>
        <v>5</v>
      </c>
      <c r="AN221" s="34" t="e">
        <f t="shared" ca="1" si="71"/>
        <v>#NAME?</v>
      </c>
      <c r="AO221" s="34" t="str">
        <f t="shared" si="72"/>
        <v>Сумма не совпадает или не ОДОУ</v>
      </c>
      <c r="AP221" s="34" t="str">
        <f t="shared" si="73"/>
        <v/>
      </c>
    </row>
    <row r="222" spans="1:42" ht="18.75" x14ac:dyDescent="0.25">
      <c r="A222" s="34"/>
      <c r="B222" s="46" t="s">
        <v>251</v>
      </c>
      <c r="C222" s="98"/>
      <c r="D222" s="97"/>
      <c r="E222" s="97"/>
      <c r="F222" s="98"/>
      <c r="G222" s="44"/>
      <c r="H222" s="94"/>
      <c r="I222" s="44"/>
      <c r="J222" s="44"/>
      <c r="K222" s="44"/>
      <c r="L222" s="44"/>
      <c r="M222" s="44"/>
      <c r="N222" s="44"/>
      <c r="O222" s="56"/>
      <c r="P222" s="56"/>
      <c r="Q222" s="56"/>
      <c r="R222" s="56"/>
      <c r="S222" s="56"/>
      <c r="T222" s="56"/>
      <c r="U222" s="44"/>
      <c r="V222" s="111"/>
      <c r="W222" s="44"/>
      <c r="X222" s="56"/>
      <c r="Y222" s="94"/>
      <c r="Z222" s="56"/>
      <c r="AA222" s="56"/>
      <c r="AB222" s="56"/>
      <c r="AC222" s="56"/>
      <c r="AD222" s="44"/>
      <c r="AE222" s="56"/>
      <c r="AF222" s="82" t="str">
        <f t="shared" si="64"/>
        <v/>
      </c>
      <c r="AG222" s="91"/>
      <c r="AH222" s="92" t="str">
        <f t="shared" si="65"/>
        <v/>
      </c>
      <c r="AI222" s="92" t="str">
        <f t="shared" si="66"/>
        <v/>
      </c>
      <c r="AJ222" s="72" t="str">
        <f t="shared" si="67"/>
        <v/>
      </c>
      <c r="AK222" s="72" t="str">
        <f t="shared" si="68"/>
        <v/>
      </c>
      <c r="AL222" s="72" t="str">
        <f t="shared" si="69"/>
        <v/>
      </c>
      <c r="AM222" s="72" t="str">
        <f t="shared" si="70"/>
        <v/>
      </c>
      <c r="AN222" s="34" t="str">
        <f t="shared" si="71"/>
        <v/>
      </c>
      <c r="AO222" s="34" t="str">
        <f t="shared" si="72"/>
        <v/>
      </c>
      <c r="AP222" s="34" t="str">
        <f t="shared" si="73"/>
        <v/>
      </c>
    </row>
    <row r="223" spans="1:42" ht="47.25" customHeight="1" x14ac:dyDescent="0.25">
      <c r="A223" s="34">
        <v>182</v>
      </c>
      <c r="B223" s="112" t="s">
        <v>356</v>
      </c>
      <c r="C223" s="92">
        <f>'2022'!B221</f>
        <v>144.4</v>
      </c>
      <c r="D223" s="93">
        <f>'2022'!BV221</f>
        <v>307</v>
      </c>
      <c r="E223" s="93">
        <f>'2022'!BW221</f>
        <v>302</v>
      </c>
      <c r="F223" s="92">
        <f>'2022'!BZ221</f>
        <v>2.0914127423822713</v>
      </c>
      <c r="G223" s="44">
        <f>'2021'!CG168</f>
        <v>21</v>
      </c>
      <c r="H223" s="94">
        <f t="shared" si="62"/>
        <v>6.8403908794788277</v>
      </c>
      <c r="I223" s="44"/>
      <c r="J223" s="44">
        <f>'2021'!CM168</f>
        <v>0</v>
      </c>
      <c r="K223" s="44">
        <f>'2021'!CJ168</f>
        <v>0</v>
      </c>
      <c r="L223" s="44"/>
      <c r="M223" s="44">
        <f t="shared" si="58"/>
        <v>21</v>
      </c>
      <c r="N223" s="44">
        <f>'2021'!CO168</f>
        <v>0</v>
      </c>
      <c r="O223" s="44">
        <f>'Добыча 2021'!I183</f>
        <v>20</v>
      </c>
      <c r="P223" s="44"/>
      <c r="Q223" s="44"/>
      <c r="R223" s="44"/>
      <c r="S223" s="44">
        <f>'Добыча 2021'!K183</f>
        <v>15</v>
      </c>
      <c r="T223" s="44">
        <f>'Добыча 2021'!J183</f>
        <v>5</v>
      </c>
      <c r="U223" s="44">
        <f t="shared" si="59"/>
        <v>95.238095238095227</v>
      </c>
      <c r="V223" s="94">
        <f>'2022'!CE221</f>
        <v>21.14</v>
      </c>
      <c r="W223" s="44">
        <f t="shared" si="60"/>
        <v>7.0000000000000009</v>
      </c>
      <c r="X223" s="44">
        <f>'2022'!CG221</f>
        <v>21</v>
      </c>
      <c r="Y223" s="94">
        <f t="shared" si="61"/>
        <v>6.9536423841059598</v>
      </c>
      <c r="Z223" s="44"/>
      <c r="AA223" s="44">
        <f>'2022'!CM221</f>
        <v>0</v>
      </c>
      <c r="AB223" s="44">
        <f>'2022'!CJ221</f>
        <v>0</v>
      </c>
      <c r="AC223" s="44"/>
      <c r="AD223" s="44"/>
      <c r="AE223" s="95">
        <f>'2022'!CO221</f>
        <v>0</v>
      </c>
      <c r="AF223" s="82" t="str">
        <f t="shared" si="64"/>
        <v/>
      </c>
      <c r="AG223" s="91"/>
      <c r="AH223" s="92">
        <f t="shared" si="65"/>
        <v>2.0914127423822713</v>
      </c>
      <c r="AI223" s="92" t="e">
        <f t="shared" ca="1" si="66"/>
        <v>#NAME?</v>
      </c>
      <c r="AJ223" s="72">
        <f t="shared" si="67"/>
        <v>7</v>
      </c>
      <c r="AK223" s="72" t="str">
        <f t="shared" si="68"/>
        <v/>
      </c>
      <c r="AL223" s="72" t="e">
        <f t="shared" ca="1" si="69"/>
        <v>#NAME?</v>
      </c>
      <c r="AM223" s="72">
        <f t="shared" si="70"/>
        <v>21</v>
      </c>
      <c r="AN223" s="34" t="e">
        <f t="shared" ca="1" si="71"/>
        <v>#NAME?</v>
      </c>
      <c r="AO223" s="34" t="str">
        <f t="shared" si="72"/>
        <v>Сумма не совпадает или не ОДОУ</v>
      </c>
      <c r="AP223" s="34" t="str">
        <f t="shared" si="73"/>
        <v/>
      </c>
    </row>
    <row r="224" spans="1:42" ht="126" x14ac:dyDescent="0.25">
      <c r="A224" s="34">
        <v>183</v>
      </c>
      <c r="B224" s="112" t="s">
        <v>357</v>
      </c>
      <c r="C224" s="92">
        <f>'2022'!B222</f>
        <v>18</v>
      </c>
      <c r="D224" s="93">
        <f>'2022'!BV222</f>
        <v>177</v>
      </c>
      <c r="E224" s="93">
        <f>'2022'!BW222</f>
        <v>222</v>
      </c>
      <c r="F224" s="92">
        <f>'2022'!BZ222</f>
        <v>12.333333333333334</v>
      </c>
      <c r="G224" s="44">
        <f>'2021'!CG169</f>
        <v>21</v>
      </c>
      <c r="H224" s="94">
        <f t="shared" si="62"/>
        <v>11.864406779661017</v>
      </c>
      <c r="I224" s="44"/>
      <c r="J224" s="44">
        <f>'2021'!CM169</f>
        <v>0</v>
      </c>
      <c r="K224" s="44">
        <f>'2021'!CJ169</f>
        <v>0</v>
      </c>
      <c r="L224" s="44"/>
      <c r="M224" s="44">
        <f t="shared" si="58"/>
        <v>21</v>
      </c>
      <c r="N224" s="44">
        <f>'2021'!CO169</f>
        <v>0</v>
      </c>
      <c r="O224" s="44">
        <f>'Добыча 2021'!I184</f>
        <v>2</v>
      </c>
      <c r="P224" s="44"/>
      <c r="Q224" s="44"/>
      <c r="R224" s="44"/>
      <c r="S224" s="44">
        <f>'Добыча 2021'!K184</f>
        <v>2</v>
      </c>
      <c r="T224" s="44">
        <f>'Добыча 2021'!J184</f>
        <v>0</v>
      </c>
      <c r="U224" s="44">
        <f t="shared" si="59"/>
        <v>9.5238095238095237</v>
      </c>
      <c r="V224" s="94">
        <v>44.4</v>
      </c>
      <c r="W224" s="44">
        <f t="shared" si="60"/>
        <v>20</v>
      </c>
      <c r="X224" s="44">
        <f>'2022'!CG222</f>
        <v>44</v>
      </c>
      <c r="Y224" s="94">
        <f t="shared" si="61"/>
        <v>19.81981981981982</v>
      </c>
      <c r="Z224" s="44"/>
      <c r="AA224" s="44">
        <f>'2022'!CM222</f>
        <v>0</v>
      </c>
      <c r="AB224" s="44">
        <f>'2022'!CJ222</f>
        <v>0</v>
      </c>
      <c r="AC224" s="44"/>
      <c r="AD224" s="44"/>
      <c r="AE224" s="95">
        <f>'2022'!CO222</f>
        <v>0</v>
      </c>
      <c r="AF224" s="82" t="str">
        <f t="shared" si="64"/>
        <v/>
      </c>
      <c r="AG224" s="91"/>
      <c r="AH224" s="92">
        <f t="shared" si="65"/>
        <v>12.333333333333334</v>
      </c>
      <c r="AI224" s="92" t="e">
        <f t="shared" ca="1" si="66"/>
        <v>#NAME?</v>
      </c>
      <c r="AJ224" s="72">
        <f t="shared" si="67"/>
        <v>20</v>
      </c>
      <c r="AK224" s="72" t="str">
        <f t="shared" si="68"/>
        <v/>
      </c>
      <c r="AL224" s="72" t="e">
        <f t="shared" ca="1" si="69"/>
        <v>#NAME?</v>
      </c>
      <c r="AM224" s="72">
        <f t="shared" si="70"/>
        <v>44</v>
      </c>
      <c r="AN224" s="34" t="e">
        <f t="shared" ca="1" si="71"/>
        <v>#NAME?</v>
      </c>
      <c r="AO224" s="34" t="str">
        <f t="shared" si="72"/>
        <v>Сумма не совпадает или не ОДОУ</v>
      </c>
      <c r="AP224" s="34" t="str">
        <f t="shared" si="73"/>
        <v/>
      </c>
    </row>
    <row r="225" spans="1:42" ht="18.75" x14ac:dyDescent="0.25">
      <c r="A225" s="34"/>
      <c r="B225" s="46" t="s">
        <v>21</v>
      </c>
      <c r="C225" s="98"/>
      <c r="D225" s="97"/>
      <c r="E225" s="97"/>
      <c r="F225" s="98"/>
      <c r="G225" s="44"/>
      <c r="H225" s="94"/>
      <c r="I225" s="44"/>
      <c r="J225" s="44"/>
      <c r="K225" s="44"/>
      <c r="L225" s="44"/>
      <c r="M225" s="44"/>
      <c r="N225" s="44"/>
      <c r="O225" s="56"/>
      <c r="P225" s="56"/>
      <c r="Q225" s="56"/>
      <c r="R225" s="56"/>
      <c r="S225" s="56"/>
      <c r="T225" s="56"/>
      <c r="U225" s="44"/>
      <c r="V225" s="111"/>
      <c r="W225" s="44"/>
      <c r="X225" s="56"/>
      <c r="Y225" s="94"/>
      <c r="Z225" s="56"/>
      <c r="AA225" s="56"/>
      <c r="AB225" s="56"/>
      <c r="AC225" s="56"/>
      <c r="AD225" s="44"/>
      <c r="AE225" s="56"/>
      <c r="AF225" s="82" t="str">
        <f t="shared" si="64"/>
        <v/>
      </c>
      <c r="AG225" s="91"/>
      <c r="AH225" s="92" t="str">
        <f t="shared" si="65"/>
        <v/>
      </c>
      <c r="AI225" s="92" t="str">
        <f t="shared" si="66"/>
        <v/>
      </c>
      <c r="AJ225" s="72" t="str">
        <f t="shared" si="67"/>
        <v/>
      </c>
      <c r="AK225" s="72" t="str">
        <f t="shared" si="68"/>
        <v/>
      </c>
      <c r="AL225" s="72" t="str">
        <f t="shared" si="69"/>
        <v/>
      </c>
      <c r="AM225" s="72" t="str">
        <f t="shared" si="70"/>
        <v/>
      </c>
      <c r="AN225" s="34" t="str">
        <f t="shared" si="71"/>
        <v/>
      </c>
      <c r="AO225" s="34" t="str">
        <f t="shared" si="72"/>
        <v/>
      </c>
      <c r="AP225" s="34" t="str">
        <f t="shared" si="73"/>
        <v/>
      </c>
    </row>
    <row r="226" spans="1:42" ht="31.5" x14ac:dyDescent="0.25">
      <c r="A226" s="72">
        <v>184</v>
      </c>
      <c r="B226" s="112" t="s">
        <v>22</v>
      </c>
      <c r="C226" s="92">
        <f>'2022'!B224</f>
        <v>240</v>
      </c>
      <c r="D226" s="93">
        <f>'2022'!BV224</f>
        <v>0</v>
      </c>
      <c r="E226" s="93">
        <f>'2022'!BW224</f>
        <v>0</v>
      </c>
      <c r="F226" s="92">
        <f>'2022'!BZ224</f>
        <v>0</v>
      </c>
      <c r="G226" s="56">
        <f>'2021'!CG171</f>
        <v>0</v>
      </c>
      <c r="H226" s="94">
        <f t="shared" si="62"/>
        <v>0</v>
      </c>
      <c r="I226" s="47"/>
      <c r="J226" s="56">
        <f>'2021'!CM171</f>
        <v>0</v>
      </c>
      <c r="K226" s="56">
        <f>'2021'!CJ171</f>
        <v>0</v>
      </c>
      <c r="L226" s="99"/>
      <c r="M226" s="44">
        <f t="shared" si="58"/>
        <v>0</v>
      </c>
      <c r="N226" s="56">
        <f>'2021'!CO171</f>
        <v>0</v>
      </c>
      <c r="O226" s="44">
        <f>'Добыча 2021'!I186</f>
        <v>0</v>
      </c>
      <c r="P226" s="44"/>
      <c r="Q226" s="44"/>
      <c r="R226" s="44"/>
      <c r="S226" s="44">
        <f>'Добыча 2021'!K186</f>
        <v>0</v>
      </c>
      <c r="T226" s="44">
        <f>'Добыча 2021'!J186</f>
        <v>0</v>
      </c>
      <c r="U226" s="44">
        <f t="shared" si="59"/>
        <v>0</v>
      </c>
      <c r="V226" s="94">
        <f>'2022'!CE224</f>
        <v>0</v>
      </c>
      <c r="W226" s="44">
        <f t="shared" si="60"/>
        <v>0</v>
      </c>
      <c r="X226" s="44">
        <f>'2022'!CG224</f>
        <v>0</v>
      </c>
      <c r="Y226" s="94">
        <f t="shared" si="61"/>
        <v>0</v>
      </c>
      <c r="Z226" s="44"/>
      <c r="AA226" s="44">
        <f>'2022'!CM224</f>
        <v>0</v>
      </c>
      <c r="AB226" s="44">
        <f>'2022'!CJ224</f>
        <v>0</v>
      </c>
      <c r="AC226" s="44"/>
      <c r="AD226" s="44">
        <f t="shared" si="63"/>
        <v>0</v>
      </c>
      <c r="AE226" s="95">
        <f>'2022'!CO224</f>
        <v>0</v>
      </c>
      <c r="AF226" s="82" t="str">
        <f t="shared" si="64"/>
        <v/>
      </c>
      <c r="AG226" s="91"/>
      <c r="AH226" s="92">
        <f t="shared" si="65"/>
        <v>0</v>
      </c>
      <c r="AI226" s="92" t="e">
        <f t="shared" ca="1" si="66"/>
        <v>#NAME?</v>
      </c>
      <c r="AJ226" s="72">
        <f t="shared" si="67"/>
        <v>3</v>
      </c>
      <c r="AK226" s="72" t="str">
        <f t="shared" si="68"/>
        <v/>
      </c>
      <c r="AL226" s="72">
        <f t="shared" si="69"/>
        <v>0</v>
      </c>
      <c r="AM226" s="72">
        <f t="shared" si="70"/>
        <v>0</v>
      </c>
      <c r="AN226" s="34" t="str">
        <f t="shared" si="71"/>
        <v/>
      </c>
      <c r="AO226" s="34" t="str">
        <f t="shared" si="72"/>
        <v/>
      </c>
      <c r="AP226" s="34" t="str">
        <f t="shared" si="73"/>
        <v/>
      </c>
    </row>
    <row r="227" spans="1:42" ht="18.75" x14ac:dyDescent="0.25">
      <c r="A227" s="72"/>
      <c r="B227" s="46" t="s">
        <v>29</v>
      </c>
      <c r="C227" s="98"/>
      <c r="D227" s="97"/>
      <c r="E227" s="97"/>
      <c r="F227" s="98"/>
      <c r="G227" s="44"/>
      <c r="H227" s="94"/>
      <c r="I227" s="44"/>
      <c r="J227" s="44"/>
      <c r="K227" s="44"/>
      <c r="L227" s="44"/>
      <c r="M227" s="44"/>
      <c r="N227" s="44"/>
      <c r="O227" s="56"/>
      <c r="P227" s="56"/>
      <c r="Q227" s="56"/>
      <c r="R227" s="56"/>
      <c r="S227" s="56"/>
      <c r="T227" s="56"/>
      <c r="U227" s="44"/>
      <c r="V227" s="111"/>
      <c r="W227" s="44"/>
      <c r="X227" s="56"/>
      <c r="Y227" s="94"/>
      <c r="Z227" s="56"/>
      <c r="AA227" s="56"/>
      <c r="AB227" s="56"/>
      <c r="AC227" s="56"/>
      <c r="AD227" s="44"/>
      <c r="AE227" s="56"/>
      <c r="AF227" s="82" t="str">
        <f t="shared" si="64"/>
        <v/>
      </c>
      <c r="AG227" s="91"/>
      <c r="AH227" s="92" t="str">
        <f t="shared" si="65"/>
        <v/>
      </c>
      <c r="AI227" s="92" t="str">
        <f t="shared" si="66"/>
        <v/>
      </c>
      <c r="AJ227" s="72" t="str">
        <f t="shared" si="67"/>
        <v/>
      </c>
      <c r="AK227" s="72" t="str">
        <f t="shared" si="68"/>
        <v/>
      </c>
      <c r="AL227" s="72" t="str">
        <f t="shared" si="69"/>
        <v/>
      </c>
      <c r="AM227" s="72" t="str">
        <f t="shared" si="70"/>
        <v/>
      </c>
      <c r="AN227" s="34" t="str">
        <f t="shared" si="71"/>
        <v/>
      </c>
      <c r="AO227" s="34" t="str">
        <f t="shared" si="72"/>
        <v/>
      </c>
      <c r="AP227" s="34" t="str">
        <f t="shared" si="73"/>
        <v/>
      </c>
    </row>
    <row r="228" spans="1:42" ht="126" x14ac:dyDescent="0.25">
      <c r="A228" s="72">
        <v>185</v>
      </c>
      <c r="B228" s="126" t="s">
        <v>358</v>
      </c>
      <c r="C228" s="92">
        <f>'2022'!B226</f>
        <v>33.299999999999997</v>
      </c>
      <c r="D228" s="581">
        <f>'2022'!BV226</f>
        <v>466</v>
      </c>
      <c r="E228" s="93">
        <f>'2022'!BW226</f>
        <v>155</v>
      </c>
      <c r="F228" s="92">
        <f>'2022'!BZ226</f>
        <v>4.6546546546546548</v>
      </c>
      <c r="G228" s="583">
        <f>'2021'!CG173</f>
        <v>46</v>
      </c>
      <c r="H228" s="585">
        <f t="shared" si="62"/>
        <v>9.8712446351931327</v>
      </c>
      <c r="I228" s="44"/>
      <c r="J228" s="583">
        <f>'2021'!CM173</f>
        <v>0</v>
      </c>
      <c r="K228" s="583">
        <f>'2021'!CJ173</f>
        <v>0</v>
      </c>
      <c r="L228" s="44"/>
      <c r="M228" s="583">
        <f t="shared" si="58"/>
        <v>46</v>
      </c>
      <c r="N228" s="583">
        <f>'2021'!CO173</f>
        <v>0</v>
      </c>
      <c r="O228" s="44">
        <f>'Добыча 2021'!I188</f>
        <v>3</v>
      </c>
      <c r="P228" s="44"/>
      <c r="Q228" s="44"/>
      <c r="R228" s="44"/>
      <c r="S228" s="44">
        <f>'Добыча 2021'!K188</f>
        <v>2</v>
      </c>
      <c r="T228" s="44">
        <f>'Добыча 2021'!J188</f>
        <v>1</v>
      </c>
      <c r="U228" s="44">
        <f t="shared" si="59"/>
        <v>6.5217391304347823</v>
      </c>
      <c r="V228" s="94">
        <f>'2022'!CE226</f>
        <v>12.4</v>
      </c>
      <c r="W228" s="44">
        <f t="shared" si="60"/>
        <v>8</v>
      </c>
      <c r="X228" s="44">
        <f>'2022'!CG226</f>
        <v>12</v>
      </c>
      <c r="Y228" s="94">
        <f t="shared" si="61"/>
        <v>7.741935483870968</v>
      </c>
      <c r="Z228" s="44"/>
      <c r="AA228" s="44">
        <f>'2022'!CM226</f>
        <v>0</v>
      </c>
      <c r="AB228" s="44">
        <f>'2022'!CJ226</f>
        <v>0</v>
      </c>
      <c r="AC228" s="44"/>
      <c r="AD228" s="44"/>
      <c r="AE228" s="95">
        <f>'2022'!CO226</f>
        <v>0</v>
      </c>
      <c r="AF228" s="82" t="str">
        <f t="shared" si="64"/>
        <v/>
      </c>
      <c r="AG228" s="91"/>
      <c r="AH228" s="92">
        <f t="shared" si="65"/>
        <v>4.6546546546546548</v>
      </c>
      <c r="AI228" s="92" t="e">
        <f t="shared" ca="1" si="66"/>
        <v>#NAME?</v>
      </c>
      <c r="AJ228" s="72">
        <f t="shared" si="67"/>
        <v>8</v>
      </c>
      <c r="AK228" s="72" t="str">
        <f t="shared" si="68"/>
        <v/>
      </c>
      <c r="AL228" s="72" t="e">
        <f t="shared" ca="1" si="69"/>
        <v>#NAME?</v>
      </c>
      <c r="AM228" s="72">
        <f t="shared" si="70"/>
        <v>12</v>
      </c>
      <c r="AN228" s="34" t="e">
        <f t="shared" ca="1" si="71"/>
        <v>#NAME?</v>
      </c>
      <c r="AO228" s="34" t="str">
        <f t="shared" si="72"/>
        <v>Сумма не совпадает или не ОДОУ</v>
      </c>
      <c r="AP228" s="34" t="str">
        <f t="shared" si="73"/>
        <v/>
      </c>
    </row>
    <row r="229" spans="1:42" ht="126" x14ac:dyDescent="0.25">
      <c r="A229" s="72">
        <v>186</v>
      </c>
      <c r="B229" s="116" t="s">
        <v>359</v>
      </c>
      <c r="C229" s="92">
        <f>'2022'!B227</f>
        <v>31.3</v>
      </c>
      <c r="D229" s="582"/>
      <c r="E229" s="93">
        <f>'2022'!BW227</f>
        <v>236</v>
      </c>
      <c r="F229" s="92">
        <f>'2022'!BZ227</f>
        <v>7.539936102236422</v>
      </c>
      <c r="G229" s="584"/>
      <c r="H229" s="586"/>
      <c r="I229" s="44"/>
      <c r="J229" s="584"/>
      <c r="K229" s="584"/>
      <c r="L229" s="44"/>
      <c r="M229" s="584"/>
      <c r="N229" s="584"/>
      <c r="O229" s="44">
        <f>'Добыча 2021'!I189</f>
        <v>3</v>
      </c>
      <c r="P229" s="44"/>
      <c r="Q229" s="44"/>
      <c r="R229" s="44"/>
      <c r="S229" s="44">
        <f>'Добыча 2021'!K189</f>
        <v>3</v>
      </c>
      <c r="T229" s="44">
        <f>'Добыча 2021'!J189</f>
        <v>0</v>
      </c>
      <c r="U229" s="44">
        <f>IF(G228=0,0,O229/G228*100)</f>
        <v>6.5217391304347823</v>
      </c>
      <c r="V229" s="94">
        <f>'2022'!CE227</f>
        <v>23.6</v>
      </c>
      <c r="W229" s="44">
        <f t="shared" si="60"/>
        <v>10</v>
      </c>
      <c r="X229" s="44">
        <f>'2022'!CG227</f>
        <v>23</v>
      </c>
      <c r="Y229" s="94">
        <f t="shared" si="61"/>
        <v>9.7457627118644066</v>
      </c>
      <c r="Z229" s="44"/>
      <c r="AA229" s="44">
        <f>'2022'!CM227</f>
        <v>0</v>
      </c>
      <c r="AB229" s="44">
        <f>'2022'!CJ227</f>
        <v>0</v>
      </c>
      <c r="AC229" s="44"/>
      <c r="AD229" s="44"/>
      <c r="AE229" s="95">
        <f>'2022'!CO227</f>
        <v>0</v>
      </c>
      <c r="AF229" s="82" t="str">
        <f t="shared" si="64"/>
        <v/>
      </c>
      <c r="AG229" s="91"/>
      <c r="AH229" s="92">
        <f t="shared" si="65"/>
        <v>7.539936102236422</v>
      </c>
      <c r="AI229" s="92" t="e">
        <f t="shared" ca="1" si="66"/>
        <v>#NAME?</v>
      </c>
      <c r="AJ229" s="72">
        <f t="shared" si="67"/>
        <v>10</v>
      </c>
      <c r="AK229" s="72" t="str">
        <f t="shared" si="68"/>
        <v/>
      </c>
      <c r="AL229" s="72" t="e">
        <f t="shared" ca="1" si="69"/>
        <v>#NAME?</v>
      </c>
      <c r="AM229" s="72">
        <f t="shared" si="70"/>
        <v>23</v>
      </c>
      <c r="AN229" s="34" t="e">
        <f t="shared" ca="1" si="71"/>
        <v>#NAME?</v>
      </c>
      <c r="AO229" s="34" t="str">
        <f t="shared" si="72"/>
        <v>Сумма не совпадает или не ОДОУ</v>
      </c>
      <c r="AP229" s="34" t="str">
        <f t="shared" si="73"/>
        <v/>
      </c>
    </row>
    <row r="230" spans="1:42" ht="126" x14ac:dyDescent="0.25">
      <c r="A230" s="72">
        <v>187</v>
      </c>
      <c r="B230" s="112" t="s">
        <v>30</v>
      </c>
      <c r="C230" s="92">
        <f>'2022'!B228</f>
        <v>34</v>
      </c>
      <c r="D230" s="93">
        <f>'2022'!BV228</f>
        <v>88</v>
      </c>
      <c r="E230" s="93">
        <f>'2022'!BW228</f>
        <v>92</v>
      </c>
      <c r="F230" s="92">
        <f>'2022'!BZ228</f>
        <v>2.7058823529411766</v>
      </c>
      <c r="G230" s="44">
        <f>'2021'!CG174</f>
        <v>6</v>
      </c>
      <c r="H230" s="94">
        <f t="shared" si="62"/>
        <v>6.8181818181818175</v>
      </c>
      <c r="I230" s="44"/>
      <c r="J230" s="44">
        <f>'2021'!CM174</f>
        <v>0</v>
      </c>
      <c r="K230" s="44">
        <f>'2021'!CJ174</f>
        <v>0</v>
      </c>
      <c r="L230" s="44"/>
      <c r="M230" s="44">
        <f t="shared" si="58"/>
        <v>6</v>
      </c>
      <c r="N230" s="44">
        <f>'2021'!CO174</f>
        <v>0</v>
      </c>
      <c r="O230" s="44">
        <f>'Добыча 2021'!I190</f>
        <v>6</v>
      </c>
      <c r="P230" s="44"/>
      <c r="Q230" s="44"/>
      <c r="R230" s="44"/>
      <c r="S230" s="44">
        <f>'Добыча 2021'!K190</f>
        <v>5</v>
      </c>
      <c r="T230" s="44">
        <f>'Добыча 2021'!J190</f>
        <v>1</v>
      </c>
      <c r="U230" s="44">
        <f t="shared" si="59"/>
        <v>100</v>
      </c>
      <c r="V230" s="94">
        <f>'2022'!CE228</f>
        <v>6.44</v>
      </c>
      <c r="W230" s="44">
        <f t="shared" si="60"/>
        <v>7.0000000000000009</v>
      </c>
      <c r="X230" s="44">
        <f>'2022'!CG228</f>
        <v>6</v>
      </c>
      <c r="Y230" s="94">
        <f t="shared" si="61"/>
        <v>6.5217391304347823</v>
      </c>
      <c r="Z230" s="44"/>
      <c r="AA230" s="44">
        <f>'2022'!CM228</f>
        <v>0</v>
      </c>
      <c r="AB230" s="44">
        <f>'2022'!CJ228</f>
        <v>0</v>
      </c>
      <c r="AC230" s="44"/>
      <c r="AD230" s="44"/>
      <c r="AE230" s="95">
        <f>'2022'!CO228</f>
        <v>0</v>
      </c>
      <c r="AF230" s="82" t="str">
        <f t="shared" si="64"/>
        <v/>
      </c>
      <c r="AG230" s="91"/>
      <c r="AH230" s="92">
        <f t="shared" si="65"/>
        <v>2.7058823529411766</v>
      </c>
      <c r="AI230" s="92" t="e">
        <f t="shared" ca="1" si="66"/>
        <v>#NAME?</v>
      </c>
      <c r="AJ230" s="72">
        <f t="shared" si="67"/>
        <v>7</v>
      </c>
      <c r="AK230" s="72" t="str">
        <f t="shared" si="68"/>
        <v/>
      </c>
      <c r="AL230" s="72" t="e">
        <f t="shared" ca="1" si="69"/>
        <v>#NAME?</v>
      </c>
      <c r="AM230" s="72">
        <f t="shared" si="70"/>
        <v>6</v>
      </c>
      <c r="AN230" s="34" t="e">
        <f t="shared" ca="1" si="71"/>
        <v>#NAME?</v>
      </c>
      <c r="AO230" s="34" t="str">
        <f t="shared" si="72"/>
        <v>Сумма не совпадает или не ОДОУ</v>
      </c>
      <c r="AP230" s="34" t="str">
        <f t="shared" si="73"/>
        <v/>
      </c>
    </row>
    <row r="231" spans="1:42" ht="126" x14ac:dyDescent="0.25">
      <c r="A231" s="72">
        <v>188</v>
      </c>
      <c r="B231" s="112" t="s">
        <v>31</v>
      </c>
      <c r="C231" s="92">
        <f>'2022'!B229</f>
        <v>21.36</v>
      </c>
      <c r="D231" s="93">
        <f>'2022'!BV229</f>
        <v>204</v>
      </c>
      <c r="E231" s="93">
        <f>'2022'!BW229</f>
        <v>179</v>
      </c>
      <c r="F231" s="92">
        <f>'2022'!BZ229</f>
        <v>8.3801498127340821</v>
      </c>
      <c r="G231" s="44">
        <f>'2021'!CG175</f>
        <v>24</v>
      </c>
      <c r="H231" s="94">
        <f t="shared" si="62"/>
        <v>11.76470588235294</v>
      </c>
      <c r="I231" s="44"/>
      <c r="J231" s="44">
        <f>'2021'!CM175</f>
        <v>0</v>
      </c>
      <c r="K231" s="44">
        <f>'2021'!CJ175</f>
        <v>0</v>
      </c>
      <c r="L231" s="44"/>
      <c r="M231" s="44">
        <f t="shared" si="58"/>
        <v>24</v>
      </c>
      <c r="N231" s="44">
        <f>'2021'!CO175</f>
        <v>0</v>
      </c>
      <c r="O231" s="44">
        <f>'Добыча 2021'!I191</f>
        <v>18</v>
      </c>
      <c r="P231" s="44"/>
      <c r="Q231" s="44"/>
      <c r="R231" s="44"/>
      <c r="S231" s="44">
        <f>'Добыча 2021'!K191</f>
        <v>14</v>
      </c>
      <c r="T231" s="44">
        <f>'Добыча 2021'!J191</f>
        <v>4</v>
      </c>
      <c r="U231" s="44">
        <f t="shared" si="59"/>
        <v>75</v>
      </c>
      <c r="V231" s="94">
        <f>'2022'!CE229</f>
        <v>21.48</v>
      </c>
      <c r="W231" s="44">
        <f t="shared" si="60"/>
        <v>12</v>
      </c>
      <c r="X231" s="44">
        <f>'2022'!CG229</f>
        <v>21</v>
      </c>
      <c r="Y231" s="94">
        <f t="shared" si="61"/>
        <v>11.731843575418994</v>
      </c>
      <c r="Z231" s="44"/>
      <c r="AA231" s="44">
        <f>'2022'!CM229</f>
        <v>0</v>
      </c>
      <c r="AB231" s="44">
        <f>'2022'!CJ229</f>
        <v>0</v>
      </c>
      <c r="AC231" s="44"/>
      <c r="AD231" s="44"/>
      <c r="AE231" s="95">
        <f>'2022'!CO229</f>
        <v>0</v>
      </c>
      <c r="AF231" s="82" t="str">
        <f t="shared" si="64"/>
        <v/>
      </c>
      <c r="AG231" s="91"/>
      <c r="AH231" s="92">
        <f t="shared" si="65"/>
        <v>8.3801498127340821</v>
      </c>
      <c r="AI231" s="92" t="e">
        <f t="shared" ca="1" si="66"/>
        <v>#NAME?</v>
      </c>
      <c r="AJ231" s="72">
        <f t="shared" si="67"/>
        <v>12</v>
      </c>
      <c r="AK231" s="72" t="str">
        <f t="shared" si="68"/>
        <v/>
      </c>
      <c r="AL231" s="72" t="e">
        <f t="shared" ca="1" si="69"/>
        <v>#NAME?</v>
      </c>
      <c r="AM231" s="72">
        <f t="shared" si="70"/>
        <v>21</v>
      </c>
      <c r="AN231" s="34" t="e">
        <f t="shared" ca="1" si="71"/>
        <v>#NAME?</v>
      </c>
      <c r="AO231" s="34" t="str">
        <f t="shared" si="72"/>
        <v>Сумма не совпадает или не ОДОУ</v>
      </c>
      <c r="AP231" s="34" t="str">
        <f t="shared" si="73"/>
        <v/>
      </c>
    </row>
    <row r="232" spans="1:42" ht="31.5" x14ac:dyDescent="0.25">
      <c r="A232" s="72">
        <v>189</v>
      </c>
      <c r="B232" s="112" t="s">
        <v>34</v>
      </c>
      <c r="C232" s="92">
        <f>'2022'!B230</f>
        <v>254.54</v>
      </c>
      <c r="D232" s="93">
        <f>'2022'!BV230</f>
        <v>228</v>
      </c>
      <c r="E232" s="93">
        <f>'2022'!BW230</f>
        <v>264</v>
      </c>
      <c r="F232" s="92">
        <f>'2022'!BZ230</f>
        <v>1.0371650821089025</v>
      </c>
      <c r="G232" s="44">
        <f>'2021'!CG176</f>
        <v>3</v>
      </c>
      <c r="H232" s="94">
        <f t="shared" si="62"/>
        <v>1.3157894736842104</v>
      </c>
      <c r="I232" s="44"/>
      <c r="J232" s="44">
        <f>'2021'!CM176</f>
        <v>0</v>
      </c>
      <c r="K232" s="44">
        <f>'2021'!CJ176</f>
        <v>0</v>
      </c>
      <c r="L232" s="44"/>
      <c r="M232" s="44">
        <f t="shared" si="58"/>
        <v>2</v>
      </c>
      <c r="N232" s="44">
        <f>'2021'!CO176</f>
        <v>1</v>
      </c>
      <c r="O232" s="44">
        <f>'Добыча 2021'!I192</f>
        <v>2</v>
      </c>
      <c r="P232" s="44"/>
      <c r="Q232" s="44"/>
      <c r="R232" s="44"/>
      <c r="S232" s="44">
        <f>'Добыча 2021'!K192</f>
        <v>2</v>
      </c>
      <c r="T232" s="44">
        <f>'Добыча 2021'!J192</f>
        <v>0</v>
      </c>
      <c r="U232" s="44">
        <f t="shared" si="59"/>
        <v>66.666666666666657</v>
      </c>
      <c r="V232" s="94">
        <f>'2022'!CE230</f>
        <v>13.200000000000001</v>
      </c>
      <c r="W232" s="44">
        <f t="shared" si="60"/>
        <v>5</v>
      </c>
      <c r="X232" s="44">
        <f>'2022'!CG230</f>
        <v>7</v>
      </c>
      <c r="Y232" s="94">
        <f t="shared" si="61"/>
        <v>2.6515151515151514</v>
      </c>
      <c r="Z232" s="44"/>
      <c r="AA232" s="44">
        <f>'2022'!CM230</f>
        <v>0</v>
      </c>
      <c r="AB232" s="44">
        <f>'2022'!CJ230</f>
        <v>1</v>
      </c>
      <c r="AC232" s="44"/>
      <c r="AD232" s="44">
        <f t="shared" si="63"/>
        <v>4</v>
      </c>
      <c r="AE232" s="95">
        <f>'2022'!CO230</f>
        <v>2</v>
      </c>
      <c r="AF232" s="82" t="str">
        <f t="shared" si="64"/>
        <v/>
      </c>
      <c r="AG232" s="91"/>
      <c r="AH232" s="92">
        <f t="shared" si="65"/>
        <v>1.0371650821089025</v>
      </c>
      <c r="AI232" s="92" t="e">
        <f t="shared" ca="1" si="66"/>
        <v>#NAME?</v>
      </c>
      <c r="AJ232" s="72">
        <f t="shared" si="67"/>
        <v>5</v>
      </c>
      <c r="AK232" s="72" t="str">
        <f t="shared" si="68"/>
        <v/>
      </c>
      <c r="AL232" s="72" t="e">
        <f t="shared" ca="1" si="69"/>
        <v>#NAME?</v>
      </c>
      <c r="AM232" s="72">
        <f t="shared" si="70"/>
        <v>7</v>
      </c>
      <c r="AN232" s="34" t="e">
        <f t="shared" ca="1" si="71"/>
        <v>#NAME?</v>
      </c>
      <c r="AO232" s="34" t="str">
        <f t="shared" si="72"/>
        <v/>
      </c>
      <c r="AP232" s="34" t="str">
        <f t="shared" si="73"/>
        <v/>
      </c>
    </row>
    <row r="233" spans="1:42" ht="18.75" x14ac:dyDescent="0.25">
      <c r="A233" s="72"/>
      <c r="B233" s="46" t="s">
        <v>37</v>
      </c>
      <c r="C233" s="98"/>
      <c r="D233" s="97"/>
      <c r="E233" s="97"/>
      <c r="F233" s="98"/>
      <c r="G233" s="44"/>
      <c r="H233" s="94"/>
      <c r="I233" s="44"/>
      <c r="J233" s="44"/>
      <c r="K233" s="44"/>
      <c r="L233" s="44"/>
      <c r="M233" s="44"/>
      <c r="N233" s="44"/>
      <c r="O233" s="56"/>
      <c r="P233" s="56"/>
      <c r="Q233" s="56"/>
      <c r="R233" s="56"/>
      <c r="S233" s="56"/>
      <c r="T233" s="56"/>
      <c r="U233" s="44"/>
      <c r="V233" s="111"/>
      <c r="W233" s="44"/>
      <c r="X233" s="56"/>
      <c r="Y233" s="94"/>
      <c r="Z233" s="56"/>
      <c r="AA233" s="56"/>
      <c r="AB233" s="56"/>
      <c r="AC233" s="56"/>
      <c r="AD233" s="44"/>
      <c r="AE233" s="56"/>
      <c r="AF233" s="82" t="str">
        <f t="shared" si="64"/>
        <v/>
      </c>
      <c r="AG233" s="91"/>
      <c r="AH233" s="92" t="str">
        <f t="shared" si="65"/>
        <v/>
      </c>
      <c r="AI233" s="92" t="str">
        <f t="shared" si="66"/>
        <v/>
      </c>
      <c r="AJ233" s="72" t="str">
        <f t="shared" si="67"/>
        <v/>
      </c>
      <c r="AK233" s="72" t="str">
        <f t="shared" si="68"/>
        <v/>
      </c>
      <c r="AL233" s="72" t="str">
        <f t="shared" si="69"/>
        <v/>
      </c>
      <c r="AM233" s="72" t="str">
        <f t="shared" si="70"/>
        <v/>
      </c>
      <c r="AN233" s="34" t="str">
        <f t="shared" si="71"/>
        <v/>
      </c>
      <c r="AO233" s="34" t="str">
        <f t="shared" si="72"/>
        <v/>
      </c>
      <c r="AP233" s="34" t="str">
        <f t="shared" si="73"/>
        <v/>
      </c>
    </row>
    <row r="234" spans="1:42" ht="31.5" x14ac:dyDescent="0.25">
      <c r="A234" s="72">
        <v>190</v>
      </c>
      <c r="B234" s="112" t="s">
        <v>360</v>
      </c>
      <c r="C234" s="92">
        <f>'2022'!B232</f>
        <v>9.0289999999999999</v>
      </c>
      <c r="D234" s="93">
        <f>'2022'!BV232</f>
        <v>0</v>
      </c>
      <c r="E234" s="93">
        <f>'2022'!BW232</f>
        <v>16</v>
      </c>
      <c r="F234" s="92">
        <f>'2022'!BZ232</f>
        <v>1.772067781592646</v>
      </c>
      <c r="G234" s="44">
        <f>'2021'!CG178</f>
        <v>0</v>
      </c>
      <c r="H234" s="94">
        <f t="shared" si="62"/>
        <v>0</v>
      </c>
      <c r="I234" s="44"/>
      <c r="J234" s="44">
        <f>'2021'!CM178</f>
        <v>0</v>
      </c>
      <c r="K234" s="44">
        <f>'2021'!CJ178</f>
        <v>0</v>
      </c>
      <c r="L234" s="44"/>
      <c r="M234" s="44">
        <f t="shared" ref="M234:M262" si="74">G234-J234-K234-N234</f>
        <v>0</v>
      </c>
      <c r="N234" s="44">
        <f>'2021'!CO178</f>
        <v>0</v>
      </c>
      <c r="O234" s="44">
        <f>'Добыча 2021'!I194</f>
        <v>0</v>
      </c>
      <c r="P234" s="44"/>
      <c r="Q234" s="44"/>
      <c r="R234" s="44"/>
      <c r="S234" s="44">
        <f>'Добыча 2021'!K194</f>
        <v>0</v>
      </c>
      <c r="T234" s="44">
        <f>'Добыча 2021'!J194</f>
        <v>0</v>
      </c>
      <c r="U234" s="44">
        <f t="shared" si="59"/>
        <v>0</v>
      </c>
      <c r="V234" s="94">
        <f>'2022'!CE232</f>
        <v>0.8</v>
      </c>
      <c r="W234" s="44">
        <f t="shared" si="60"/>
        <v>0</v>
      </c>
      <c r="X234" s="44">
        <f>'2022'!CG232</f>
        <v>0</v>
      </c>
      <c r="Y234" s="94">
        <f t="shared" si="61"/>
        <v>0</v>
      </c>
      <c r="Z234" s="44"/>
      <c r="AA234" s="44">
        <f>'2022'!CM232</f>
        <v>0</v>
      </c>
      <c r="AB234" s="44">
        <f>'2022'!CJ232</f>
        <v>0</v>
      </c>
      <c r="AC234" s="44"/>
      <c r="AD234" s="44"/>
      <c r="AE234" s="95">
        <f>'2022'!CO232</f>
        <v>0</v>
      </c>
      <c r="AF234" s="82" t="str">
        <f t="shared" si="64"/>
        <v/>
      </c>
      <c r="AG234" s="91"/>
      <c r="AH234" s="92">
        <f t="shared" si="65"/>
        <v>1.772067781592646</v>
      </c>
      <c r="AI234" s="92" t="e">
        <f t="shared" ca="1" si="66"/>
        <v>#NAME?</v>
      </c>
      <c r="AJ234" s="72">
        <f t="shared" si="67"/>
        <v>5</v>
      </c>
      <c r="AK234" s="72" t="str">
        <f t="shared" si="68"/>
        <v/>
      </c>
      <c r="AL234" s="72">
        <f t="shared" si="69"/>
        <v>0</v>
      </c>
      <c r="AM234" s="72">
        <f t="shared" si="70"/>
        <v>0</v>
      </c>
      <c r="AN234" s="34" t="str">
        <f t="shared" si="71"/>
        <v/>
      </c>
      <c r="AO234" s="34" t="str">
        <f t="shared" si="72"/>
        <v/>
      </c>
      <c r="AP234" s="34" t="str">
        <f t="shared" si="73"/>
        <v/>
      </c>
    </row>
    <row r="235" spans="1:42" ht="126" x14ac:dyDescent="0.25">
      <c r="A235" s="72">
        <v>191</v>
      </c>
      <c r="B235" s="102" t="s">
        <v>361</v>
      </c>
      <c r="C235" s="92">
        <f>'2022'!B233</f>
        <v>19.600000000000001</v>
      </c>
      <c r="D235" s="93">
        <f>'2022'!BV233</f>
        <v>51</v>
      </c>
      <c r="E235" s="93">
        <f>'2022'!BW233</f>
        <v>59</v>
      </c>
      <c r="F235" s="92">
        <f>'2022'!BZ233</f>
        <v>3.010204081632653</v>
      </c>
      <c r="G235" s="44">
        <f>'2021'!CG179</f>
        <v>3</v>
      </c>
      <c r="H235" s="94">
        <f t="shared" si="62"/>
        <v>5.8823529411764701</v>
      </c>
      <c r="I235" s="47"/>
      <c r="J235" s="44">
        <f>'2021'!CM179</f>
        <v>0</v>
      </c>
      <c r="K235" s="44">
        <f>'2021'!CJ179</f>
        <v>0</v>
      </c>
      <c r="L235" s="99"/>
      <c r="M235" s="44">
        <f t="shared" si="74"/>
        <v>3</v>
      </c>
      <c r="N235" s="44">
        <f>'2021'!CO179</f>
        <v>0</v>
      </c>
      <c r="O235" s="44">
        <f>'Добыча 2021'!I195</f>
        <v>3</v>
      </c>
      <c r="P235" s="44"/>
      <c r="Q235" s="44"/>
      <c r="R235" s="44"/>
      <c r="S235" s="44">
        <f>'Добыча 2021'!K195</f>
        <v>2</v>
      </c>
      <c r="T235" s="44">
        <f>'Добыча 2021'!J195</f>
        <v>1</v>
      </c>
      <c r="U235" s="44">
        <f t="shared" si="59"/>
        <v>100</v>
      </c>
      <c r="V235" s="94">
        <f>'2022'!CE233</f>
        <v>4.1300000000000008</v>
      </c>
      <c r="W235" s="44">
        <f t="shared" si="60"/>
        <v>7.0000000000000009</v>
      </c>
      <c r="X235" s="44">
        <f>'2022'!CG233</f>
        <v>4</v>
      </c>
      <c r="Y235" s="94">
        <f t="shared" si="61"/>
        <v>6.7796610169491522</v>
      </c>
      <c r="Z235" s="44"/>
      <c r="AA235" s="44">
        <f>'2022'!CM233</f>
        <v>0</v>
      </c>
      <c r="AB235" s="44">
        <f>'2022'!CJ233</f>
        <v>0</v>
      </c>
      <c r="AC235" s="44"/>
      <c r="AD235" s="44"/>
      <c r="AE235" s="95">
        <f>'2022'!CO233</f>
        <v>0</v>
      </c>
      <c r="AF235" s="82" t="str">
        <f t="shared" si="64"/>
        <v/>
      </c>
      <c r="AG235" s="91"/>
      <c r="AH235" s="92">
        <f t="shared" si="65"/>
        <v>3.010204081632653</v>
      </c>
      <c r="AI235" s="92" t="e">
        <f t="shared" ca="1" si="66"/>
        <v>#NAME?</v>
      </c>
      <c r="AJ235" s="72">
        <f t="shared" si="67"/>
        <v>7</v>
      </c>
      <c r="AK235" s="72" t="str">
        <f t="shared" si="68"/>
        <v/>
      </c>
      <c r="AL235" s="72" t="e">
        <f t="shared" ca="1" si="69"/>
        <v>#NAME?</v>
      </c>
      <c r="AM235" s="72">
        <f t="shared" si="70"/>
        <v>4</v>
      </c>
      <c r="AN235" s="34" t="e">
        <f t="shared" ca="1" si="71"/>
        <v>#NAME?</v>
      </c>
      <c r="AO235" s="34" t="str">
        <f t="shared" si="72"/>
        <v>Сумма не совпадает или не ОДОУ</v>
      </c>
      <c r="AP235" s="34" t="str">
        <f t="shared" si="73"/>
        <v/>
      </c>
    </row>
    <row r="236" spans="1:42" ht="126" x14ac:dyDescent="0.25">
      <c r="A236" s="72">
        <v>192</v>
      </c>
      <c r="B236" s="112" t="s">
        <v>44</v>
      </c>
      <c r="C236" s="92">
        <f>'2022'!B234</f>
        <v>10</v>
      </c>
      <c r="D236" s="93">
        <f>'2022'!BV234</f>
        <v>29</v>
      </c>
      <c r="E236" s="93">
        <f>'2022'!BW234</f>
        <v>30</v>
      </c>
      <c r="F236" s="92">
        <f>'2022'!BZ234</f>
        <v>3</v>
      </c>
      <c r="G236" s="44">
        <f>'2021'!CG180</f>
        <v>2</v>
      </c>
      <c r="H236" s="94">
        <f t="shared" si="62"/>
        <v>6.8965517241379306</v>
      </c>
      <c r="I236" s="44"/>
      <c r="J236" s="44">
        <f>'2021'!CM180</f>
        <v>0</v>
      </c>
      <c r="K236" s="44">
        <f>'2021'!CJ180</f>
        <v>0</v>
      </c>
      <c r="L236" s="44"/>
      <c r="M236" s="44">
        <f t="shared" si="74"/>
        <v>2</v>
      </c>
      <c r="N236" s="44">
        <f>'2021'!CO180</f>
        <v>0</v>
      </c>
      <c r="O236" s="44">
        <f>'Добыча 2021'!I196</f>
        <v>2</v>
      </c>
      <c r="P236" s="44"/>
      <c r="Q236" s="44"/>
      <c r="R236" s="44"/>
      <c r="S236" s="44">
        <f>'Добыча 2021'!K196</f>
        <v>1</v>
      </c>
      <c r="T236" s="44">
        <f>'Добыча 2021'!J196</f>
        <v>1</v>
      </c>
      <c r="U236" s="44">
        <f t="shared" si="59"/>
        <v>100</v>
      </c>
      <c r="V236" s="94">
        <f>'2022'!CE234</f>
        <v>2.1</v>
      </c>
      <c r="W236" s="44">
        <f t="shared" si="60"/>
        <v>7.0000000000000009</v>
      </c>
      <c r="X236" s="44">
        <f>'2022'!CG234</f>
        <v>2</v>
      </c>
      <c r="Y236" s="94">
        <f t="shared" si="61"/>
        <v>6.666666666666667</v>
      </c>
      <c r="Z236" s="44"/>
      <c r="AA236" s="44">
        <f>'2022'!CM234</f>
        <v>0</v>
      </c>
      <c r="AB236" s="44">
        <f>'2022'!CJ234</f>
        <v>0</v>
      </c>
      <c r="AC236" s="44"/>
      <c r="AD236" s="44"/>
      <c r="AE236" s="95">
        <f>'2022'!CO234</f>
        <v>0</v>
      </c>
      <c r="AF236" s="82" t="str">
        <f t="shared" si="64"/>
        <v/>
      </c>
      <c r="AG236" s="91"/>
      <c r="AH236" s="92">
        <f t="shared" si="65"/>
        <v>3</v>
      </c>
      <c r="AI236" s="92" t="e">
        <f t="shared" ca="1" si="66"/>
        <v>#NAME?</v>
      </c>
      <c r="AJ236" s="72">
        <f t="shared" si="67"/>
        <v>7</v>
      </c>
      <c r="AK236" s="72" t="str">
        <f t="shared" si="68"/>
        <v/>
      </c>
      <c r="AL236" s="72" t="e">
        <f t="shared" ca="1" si="69"/>
        <v>#NAME?</v>
      </c>
      <c r="AM236" s="72">
        <f t="shared" si="70"/>
        <v>2</v>
      </c>
      <c r="AN236" s="34" t="e">
        <f t="shared" ca="1" si="71"/>
        <v>#NAME?</v>
      </c>
      <c r="AO236" s="34" t="str">
        <f t="shared" si="72"/>
        <v>Сумма не совпадает или не ОДОУ</v>
      </c>
      <c r="AP236" s="34" t="str">
        <f t="shared" si="73"/>
        <v/>
      </c>
    </row>
    <row r="237" spans="1:42" ht="126" x14ac:dyDescent="0.25">
      <c r="A237" s="72">
        <v>193</v>
      </c>
      <c r="B237" s="112" t="s">
        <v>45</v>
      </c>
      <c r="C237" s="92">
        <f>'2022'!B235</f>
        <v>9.8000000000000007</v>
      </c>
      <c r="D237" s="93">
        <f>'2022'!BV235</f>
        <v>65</v>
      </c>
      <c r="E237" s="93">
        <f>'2022'!BW235</f>
        <v>24</v>
      </c>
      <c r="F237" s="92">
        <f>'2022'!BZ235</f>
        <v>2.4489795918367343</v>
      </c>
      <c r="G237" s="44">
        <f>'2021'!CG181</f>
        <v>6</v>
      </c>
      <c r="H237" s="94">
        <f t="shared" si="62"/>
        <v>9.2307692307692317</v>
      </c>
      <c r="I237" s="44"/>
      <c r="J237" s="44">
        <f>'2021'!CM181</f>
        <v>0</v>
      </c>
      <c r="K237" s="44">
        <f>'2021'!CJ181</f>
        <v>0</v>
      </c>
      <c r="L237" s="44"/>
      <c r="M237" s="44">
        <f t="shared" si="74"/>
        <v>6</v>
      </c>
      <c r="N237" s="44">
        <f>'2021'!CO181</f>
        <v>0</v>
      </c>
      <c r="O237" s="44">
        <f>'Добыча 2021'!I197</f>
        <v>6</v>
      </c>
      <c r="P237" s="44"/>
      <c r="Q237" s="44"/>
      <c r="R237" s="44"/>
      <c r="S237" s="44">
        <f>'Добыча 2021'!K197</f>
        <v>4</v>
      </c>
      <c r="T237" s="44">
        <f>'Добыча 2021'!J197</f>
        <v>2</v>
      </c>
      <c r="U237" s="44">
        <f t="shared" si="59"/>
        <v>100</v>
      </c>
      <c r="V237" s="94">
        <f>'2022'!CE235</f>
        <v>1.6800000000000002</v>
      </c>
      <c r="W237" s="44">
        <f t="shared" si="60"/>
        <v>7.0000000000000009</v>
      </c>
      <c r="X237" s="44">
        <f>'2022'!CG235</f>
        <v>1</v>
      </c>
      <c r="Y237" s="94">
        <f t="shared" si="61"/>
        <v>4.1666666666666661</v>
      </c>
      <c r="Z237" s="44"/>
      <c r="AA237" s="44">
        <f>'2022'!CM235</f>
        <v>0</v>
      </c>
      <c r="AB237" s="44">
        <f>'2022'!CJ235</f>
        <v>0</v>
      </c>
      <c r="AC237" s="44"/>
      <c r="AD237" s="44"/>
      <c r="AE237" s="95">
        <f>'2022'!CO235</f>
        <v>0</v>
      </c>
      <c r="AF237" s="82" t="str">
        <f t="shared" si="64"/>
        <v/>
      </c>
      <c r="AG237" s="91"/>
      <c r="AH237" s="92">
        <f t="shared" si="65"/>
        <v>2.4489795918367343</v>
      </c>
      <c r="AI237" s="92" t="e">
        <f t="shared" ca="1" si="66"/>
        <v>#NAME?</v>
      </c>
      <c r="AJ237" s="72">
        <f t="shared" si="67"/>
        <v>7</v>
      </c>
      <c r="AK237" s="72" t="str">
        <f t="shared" si="68"/>
        <v/>
      </c>
      <c r="AL237" s="72" t="e">
        <f t="shared" ca="1" si="69"/>
        <v>#NAME?</v>
      </c>
      <c r="AM237" s="72">
        <f t="shared" si="70"/>
        <v>1</v>
      </c>
      <c r="AN237" s="34" t="e">
        <f t="shared" ca="1" si="71"/>
        <v>#NAME?</v>
      </c>
      <c r="AO237" s="34" t="str">
        <f t="shared" si="72"/>
        <v>Сумма не совпадает или не ОДОУ</v>
      </c>
      <c r="AP237" s="34" t="str">
        <f t="shared" si="73"/>
        <v/>
      </c>
    </row>
    <row r="238" spans="1:42" ht="31.5" x14ac:dyDescent="0.25">
      <c r="A238" s="72">
        <v>194</v>
      </c>
      <c r="B238" s="116" t="s">
        <v>459</v>
      </c>
      <c r="C238" s="92">
        <f>'2022'!B236</f>
        <v>302.7</v>
      </c>
      <c r="D238" s="581">
        <f>'2022'!BV236</f>
        <v>46</v>
      </c>
      <c r="E238" s="93">
        <f>'2022'!BW236</f>
        <v>0</v>
      </c>
      <c r="F238" s="92">
        <f>'2022'!BZ236</f>
        <v>0</v>
      </c>
      <c r="G238" s="583">
        <f>'2021'!CG182</f>
        <v>0</v>
      </c>
      <c r="H238" s="585">
        <f t="shared" si="62"/>
        <v>0</v>
      </c>
      <c r="I238" s="56"/>
      <c r="J238" s="583">
        <f>'2021'!CM182</f>
        <v>0</v>
      </c>
      <c r="K238" s="583">
        <f>'2021'!CJ182</f>
        <v>0</v>
      </c>
      <c r="L238" s="107"/>
      <c r="M238" s="583">
        <f t="shared" si="74"/>
        <v>0</v>
      </c>
      <c r="N238" s="583">
        <f>'2021'!CO182</f>
        <v>0</v>
      </c>
      <c r="O238" s="583">
        <f>'Добыча 2021'!I198</f>
        <v>0</v>
      </c>
      <c r="P238" s="44"/>
      <c r="Q238" s="44"/>
      <c r="R238" s="44"/>
      <c r="S238" s="583">
        <f>'Добыча 2021'!K198</f>
        <v>0</v>
      </c>
      <c r="T238" s="583">
        <f>'Добыча 2021'!J198</f>
        <v>0</v>
      </c>
      <c r="U238" s="583">
        <f>IF(G239=0,0,O238/G239*100)</f>
        <v>0</v>
      </c>
      <c r="V238" s="94">
        <f>'2022'!CE236</f>
        <v>0</v>
      </c>
      <c r="W238" s="44">
        <f t="shared" si="60"/>
        <v>0</v>
      </c>
      <c r="X238" s="44">
        <f>'2022'!CG236</f>
        <v>0</v>
      </c>
      <c r="Y238" s="94">
        <f t="shared" si="61"/>
        <v>0</v>
      </c>
      <c r="Z238" s="44"/>
      <c r="AA238" s="44">
        <f>'2022'!CM236</f>
        <v>0</v>
      </c>
      <c r="AB238" s="44">
        <f>'2022'!CJ236</f>
        <v>0</v>
      </c>
      <c r="AC238" s="44"/>
      <c r="AD238" s="44">
        <f t="shared" si="63"/>
        <v>0</v>
      </c>
      <c r="AE238" s="95">
        <f>'2022'!CO236</f>
        <v>0</v>
      </c>
      <c r="AF238" s="82" t="str">
        <f t="shared" si="64"/>
        <v/>
      </c>
      <c r="AG238" s="91"/>
      <c r="AH238" s="92">
        <f t="shared" si="65"/>
        <v>0</v>
      </c>
      <c r="AI238" s="92" t="e">
        <f t="shared" ca="1" si="66"/>
        <v>#NAME?</v>
      </c>
      <c r="AJ238" s="72">
        <f t="shared" si="67"/>
        <v>3</v>
      </c>
      <c r="AK238" s="72" t="str">
        <f t="shared" si="68"/>
        <v/>
      </c>
      <c r="AL238" s="72">
        <f t="shared" si="69"/>
        <v>0</v>
      </c>
      <c r="AM238" s="72">
        <f t="shared" si="70"/>
        <v>0</v>
      </c>
      <c r="AN238" s="34" t="str">
        <f t="shared" si="71"/>
        <v/>
      </c>
      <c r="AO238" s="34" t="str">
        <f t="shared" si="72"/>
        <v/>
      </c>
      <c r="AP238" s="34" t="str">
        <f t="shared" si="73"/>
        <v/>
      </c>
    </row>
    <row r="239" spans="1:42" ht="31.5" x14ac:dyDescent="0.25">
      <c r="A239" s="72">
        <v>195</v>
      </c>
      <c r="B239" s="116" t="s">
        <v>460</v>
      </c>
      <c r="C239" s="92">
        <f>'2022'!B237</f>
        <v>4.8</v>
      </c>
      <c r="D239" s="582"/>
      <c r="E239" s="93">
        <f>'2022'!BW237</f>
        <v>7</v>
      </c>
      <c r="F239" s="92">
        <f>'2022'!BZ237</f>
        <v>1.4583333333333335</v>
      </c>
      <c r="G239" s="584"/>
      <c r="H239" s="586"/>
      <c r="I239" s="47"/>
      <c r="J239" s="584"/>
      <c r="K239" s="584"/>
      <c r="L239" s="99"/>
      <c r="M239" s="584"/>
      <c r="N239" s="584"/>
      <c r="O239" s="584"/>
      <c r="P239" s="44"/>
      <c r="Q239" s="44"/>
      <c r="R239" s="44"/>
      <c r="S239" s="584"/>
      <c r="T239" s="584"/>
      <c r="U239" s="584"/>
      <c r="V239" s="94">
        <f>'2022'!CE237</f>
        <v>0.35000000000000003</v>
      </c>
      <c r="W239" s="44">
        <f t="shared" si="60"/>
        <v>0</v>
      </c>
      <c r="X239" s="44">
        <f>'2022'!CG237</f>
        <v>0</v>
      </c>
      <c r="Y239" s="94">
        <f t="shared" si="61"/>
        <v>0</v>
      </c>
      <c r="Z239" s="44"/>
      <c r="AA239" s="44">
        <f>'2022'!CM237</f>
        <v>0</v>
      </c>
      <c r="AB239" s="44">
        <f>'2022'!CJ237</f>
        <v>0</v>
      </c>
      <c r="AC239" s="44"/>
      <c r="AD239" s="44">
        <f t="shared" si="63"/>
        <v>0</v>
      </c>
      <c r="AE239" s="95">
        <f>'2022'!CO237</f>
        <v>0</v>
      </c>
      <c r="AF239" s="82" t="str">
        <f t="shared" si="64"/>
        <v/>
      </c>
      <c r="AG239" s="91"/>
      <c r="AH239" s="92">
        <f t="shared" si="65"/>
        <v>1.4583333333333335</v>
      </c>
      <c r="AI239" s="92" t="e">
        <f t="shared" ca="1" si="66"/>
        <v>#NAME?</v>
      </c>
      <c r="AJ239" s="72">
        <f t="shared" si="67"/>
        <v>5</v>
      </c>
      <c r="AK239" s="72" t="str">
        <f t="shared" si="68"/>
        <v/>
      </c>
      <c r="AL239" s="72">
        <f t="shared" si="69"/>
        <v>0</v>
      </c>
      <c r="AM239" s="72">
        <f t="shared" si="70"/>
        <v>0</v>
      </c>
      <c r="AN239" s="34" t="str">
        <f t="shared" si="71"/>
        <v/>
      </c>
      <c r="AO239" s="34" t="str">
        <f t="shared" si="72"/>
        <v/>
      </c>
      <c r="AP239" s="34" t="str">
        <f t="shared" si="73"/>
        <v/>
      </c>
    </row>
    <row r="240" spans="1:42" ht="31.5" x14ac:dyDescent="0.25">
      <c r="A240" s="72">
        <v>196</v>
      </c>
      <c r="B240" s="112" t="s">
        <v>38</v>
      </c>
      <c r="C240" s="92">
        <f>'2022'!B238</f>
        <v>5.1580000000000004</v>
      </c>
      <c r="D240" s="93">
        <f>'2022'!BV238</f>
        <v>14</v>
      </c>
      <c r="E240" s="93">
        <f>'2022'!BW238</f>
        <v>11</v>
      </c>
      <c r="F240" s="92">
        <f>'2022'!BZ238</f>
        <v>2.1326095385808452</v>
      </c>
      <c r="G240" s="44">
        <f>'2021'!CG183</f>
        <v>0</v>
      </c>
      <c r="H240" s="94">
        <f t="shared" si="62"/>
        <v>0</v>
      </c>
      <c r="I240" s="44"/>
      <c r="J240" s="44">
        <f>'2021'!CM183</f>
        <v>0</v>
      </c>
      <c r="K240" s="44">
        <f>'2021'!CJ183</f>
        <v>0</v>
      </c>
      <c r="L240" s="44"/>
      <c r="M240" s="44">
        <f t="shared" si="74"/>
        <v>0</v>
      </c>
      <c r="N240" s="44">
        <f>'2021'!CO183</f>
        <v>0</v>
      </c>
      <c r="O240" s="44">
        <f>'Добыча 2021'!I199</f>
        <v>0</v>
      </c>
      <c r="P240" s="44"/>
      <c r="Q240" s="44"/>
      <c r="R240" s="44"/>
      <c r="S240" s="44">
        <f>'Добыча 2021'!K199</f>
        <v>0</v>
      </c>
      <c r="T240" s="44">
        <f>'Добыча 2021'!J199</f>
        <v>0</v>
      </c>
      <c r="U240" s="44">
        <f t="shared" si="59"/>
        <v>0</v>
      </c>
      <c r="V240" s="94">
        <f>'2022'!CE238</f>
        <v>0.77</v>
      </c>
      <c r="W240" s="44">
        <f t="shared" si="60"/>
        <v>0</v>
      </c>
      <c r="X240" s="44">
        <f>'2022'!CG238</f>
        <v>0</v>
      </c>
      <c r="Y240" s="94">
        <f t="shared" si="61"/>
        <v>0</v>
      </c>
      <c r="Z240" s="44"/>
      <c r="AA240" s="44">
        <f>'2022'!CM238</f>
        <v>0</v>
      </c>
      <c r="AB240" s="44">
        <f>'2022'!CJ238</f>
        <v>0</v>
      </c>
      <c r="AC240" s="44"/>
      <c r="AD240" s="44"/>
      <c r="AE240" s="95">
        <f>'2022'!CO238</f>
        <v>0</v>
      </c>
      <c r="AF240" s="82" t="str">
        <f t="shared" si="64"/>
        <v/>
      </c>
      <c r="AG240" s="91"/>
      <c r="AH240" s="92">
        <f t="shared" si="65"/>
        <v>2.1326095385808452</v>
      </c>
      <c r="AI240" s="92" t="e">
        <f t="shared" ca="1" si="66"/>
        <v>#NAME?</v>
      </c>
      <c r="AJ240" s="72">
        <f t="shared" si="67"/>
        <v>7</v>
      </c>
      <c r="AK240" s="72" t="str">
        <f t="shared" si="68"/>
        <v/>
      </c>
      <c r="AL240" s="72">
        <f t="shared" si="69"/>
        <v>0</v>
      </c>
      <c r="AM240" s="72">
        <f t="shared" si="70"/>
        <v>0</v>
      </c>
      <c r="AN240" s="34" t="str">
        <f t="shared" si="71"/>
        <v/>
      </c>
      <c r="AO240" s="34" t="str">
        <f t="shared" si="72"/>
        <v/>
      </c>
      <c r="AP240" s="34" t="str">
        <f t="shared" si="73"/>
        <v/>
      </c>
    </row>
    <row r="241" spans="1:42" ht="31.5" x14ac:dyDescent="0.25">
      <c r="A241" s="72">
        <v>197</v>
      </c>
      <c r="B241" s="112" t="s">
        <v>362</v>
      </c>
      <c r="C241" s="92">
        <f>'2022'!B239</f>
        <v>6.8</v>
      </c>
      <c r="D241" s="93">
        <f>'2022'!BV239</f>
        <v>18</v>
      </c>
      <c r="E241" s="93">
        <f>'2022'!BW239</f>
        <v>16</v>
      </c>
      <c r="F241" s="92">
        <f>'2022'!BZ239</f>
        <v>2.3529411764705883</v>
      </c>
      <c r="G241" s="44">
        <f>'2021'!CG184</f>
        <v>0</v>
      </c>
      <c r="H241" s="94">
        <f t="shared" si="62"/>
        <v>0</v>
      </c>
      <c r="I241" s="47"/>
      <c r="J241" s="44">
        <f>'2021'!CM184</f>
        <v>0</v>
      </c>
      <c r="K241" s="44">
        <f>'2021'!CJ184</f>
        <v>0</v>
      </c>
      <c r="L241" s="99"/>
      <c r="M241" s="44">
        <f t="shared" si="74"/>
        <v>0</v>
      </c>
      <c r="N241" s="44">
        <f>'2021'!CO184</f>
        <v>0</v>
      </c>
      <c r="O241" s="44">
        <f>'Добыча 2021'!I200</f>
        <v>0</v>
      </c>
      <c r="P241" s="44"/>
      <c r="Q241" s="44"/>
      <c r="R241" s="44"/>
      <c r="S241" s="44">
        <f>'Добыча 2021'!K200</f>
        <v>0</v>
      </c>
      <c r="T241" s="44">
        <f>'Добыча 2021'!J200</f>
        <v>0</v>
      </c>
      <c r="U241" s="44">
        <f t="shared" ref="U241:U262" si="75">IF(G241=0,0,O241/G241*100)</f>
        <v>0</v>
      </c>
      <c r="V241" s="94">
        <f>'2022'!CE239</f>
        <v>1.1200000000000001</v>
      </c>
      <c r="W241" s="44">
        <f t="shared" si="60"/>
        <v>7.0000000000000009</v>
      </c>
      <c r="X241" s="44">
        <f>'2022'!CG239</f>
        <v>0</v>
      </c>
      <c r="Y241" s="94">
        <f t="shared" si="61"/>
        <v>0</v>
      </c>
      <c r="Z241" s="44"/>
      <c r="AA241" s="44">
        <f>'2022'!CM239</f>
        <v>0</v>
      </c>
      <c r="AB241" s="44">
        <f>'2022'!CJ239</f>
        <v>0</v>
      </c>
      <c r="AC241" s="44"/>
      <c r="AD241" s="44"/>
      <c r="AE241" s="95">
        <f>'2022'!CO239</f>
        <v>0</v>
      </c>
      <c r="AF241" s="82" t="str">
        <f t="shared" si="64"/>
        <v/>
      </c>
      <c r="AG241" s="91"/>
      <c r="AH241" s="92">
        <f t="shared" si="65"/>
        <v>2.3529411764705883</v>
      </c>
      <c r="AI241" s="92" t="e">
        <f t="shared" ca="1" si="66"/>
        <v>#NAME?</v>
      </c>
      <c r="AJ241" s="72">
        <f t="shared" si="67"/>
        <v>7</v>
      </c>
      <c r="AK241" s="72" t="str">
        <f t="shared" si="68"/>
        <v/>
      </c>
      <c r="AL241" s="72">
        <f t="shared" si="69"/>
        <v>0</v>
      </c>
      <c r="AM241" s="72">
        <f t="shared" si="70"/>
        <v>0</v>
      </c>
      <c r="AN241" s="34" t="str">
        <f t="shared" si="71"/>
        <v/>
      </c>
      <c r="AO241" s="34" t="str">
        <f t="shared" si="72"/>
        <v/>
      </c>
      <c r="AP241" s="34" t="str">
        <f t="shared" si="73"/>
        <v/>
      </c>
    </row>
    <row r="242" spans="1:42" ht="18.75" x14ac:dyDescent="0.25">
      <c r="A242" s="34"/>
      <c r="B242" s="46" t="s">
        <v>170</v>
      </c>
      <c r="C242" s="98"/>
      <c r="D242" s="97"/>
      <c r="E242" s="97"/>
      <c r="F242" s="98"/>
      <c r="G242" s="44"/>
      <c r="H242" s="94"/>
      <c r="I242" s="44"/>
      <c r="J242" s="44"/>
      <c r="K242" s="44"/>
      <c r="L242" s="44"/>
      <c r="M242" s="44"/>
      <c r="N242" s="44"/>
      <c r="O242" s="56"/>
      <c r="P242" s="56"/>
      <c r="Q242" s="56"/>
      <c r="R242" s="56"/>
      <c r="S242" s="56"/>
      <c r="T242" s="56"/>
      <c r="U242" s="44"/>
      <c r="V242" s="111"/>
      <c r="W242" s="44"/>
      <c r="X242" s="56"/>
      <c r="Y242" s="94"/>
      <c r="Z242" s="56"/>
      <c r="AA242" s="56"/>
      <c r="AB242" s="56"/>
      <c r="AC242" s="56"/>
      <c r="AD242" s="44"/>
      <c r="AE242" s="56"/>
      <c r="AF242" s="82" t="str">
        <f t="shared" si="64"/>
        <v/>
      </c>
      <c r="AG242" s="91"/>
      <c r="AH242" s="92" t="str">
        <f t="shared" si="65"/>
        <v/>
      </c>
      <c r="AI242" s="92" t="str">
        <f t="shared" si="66"/>
        <v/>
      </c>
      <c r="AJ242" s="72" t="str">
        <f t="shared" si="67"/>
        <v/>
      </c>
      <c r="AK242" s="72" t="str">
        <f t="shared" si="68"/>
        <v/>
      </c>
      <c r="AL242" s="72" t="str">
        <f t="shared" si="69"/>
        <v/>
      </c>
      <c r="AM242" s="72" t="str">
        <f t="shared" si="70"/>
        <v/>
      </c>
      <c r="AN242" s="34" t="str">
        <f t="shared" si="71"/>
        <v/>
      </c>
      <c r="AO242" s="34" t="str">
        <f t="shared" si="72"/>
        <v/>
      </c>
      <c r="AP242" s="34" t="str">
        <f t="shared" si="73"/>
        <v/>
      </c>
    </row>
    <row r="243" spans="1:42" ht="126" x14ac:dyDescent="0.25">
      <c r="A243" s="34">
        <v>198</v>
      </c>
      <c r="B243" s="112" t="s">
        <v>171</v>
      </c>
      <c r="C243" s="92">
        <f>'2022'!B241</f>
        <v>91.6</v>
      </c>
      <c r="D243" s="93">
        <f>'2022'!BV241</f>
        <v>183</v>
      </c>
      <c r="E243" s="93">
        <f>'2022'!BW241</f>
        <v>197</v>
      </c>
      <c r="F243" s="92">
        <f>'2022'!BZ241</f>
        <v>2.1506550218340612</v>
      </c>
      <c r="G243" s="44">
        <f>'2021'!CG186</f>
        <v>9</v>
      </c>
      <c r="H243" s="94">
        <f t="shared" si="62"/>
        <v>4.918032786885246</v>
      </c>
      <c r="I243" s="44"/>
      <c r="J243" s="44">
        <f>'2021'!CM186</f>
        <v>0</v>
      </c>
      <c r="K243" s="44">
        <f>'2021'!CJ186</f>
        <v>0</v>
      </c>
      <c r="L243" s="44"/>
      <c r="M243" s="44">
        <f t="shared" si="74"/>
        <v>9</v>
      </c>
      <c r="N243" s="44">
        <f>'2021'!CO186</f>
        <v>0</v>
      </c>
      <c r="O243" s="44">
        <f>'Добыча 2021'!I202</f>
        <v>5</v>
      </c>
      <c r="P243" s="44"/>
      <c r="Q243" s="44"/>
      <c r="R243" s="44"/>
      <c r="S243" s="44">
        <f>'Добыча 2021'!K202</f>
        <v>4</v>
      </c>
      <c r="T243" s="44">
        <f>'Добыча 2021'!J202</f>
        <v>1</v>
      </c>
      <c r="U243" s="44">
        <f t="shared" si="75"/>
        <v>55.555555555555557</v>
      </c>
      <c r="V243" s="94">
        <f>'2022'!CE241</f>
        <v>13.790000000000001</v>
      </c>
      <c r="W243" s="44">
        <f t="shared" ref="W243:W262" si="76">IF(V243&gt;1,V243/E243*100,0)</f>
        <v>7.0000000000000009</v>
      </c>
      <c r="X243" s="44">
        <f>'2022'!CG241</f>
        <v>13</v>
      </c>
      <c r="Y243" s="94">
        <f t="shared" ref="Y243:Y262" si="77">IF(X243&gt;0,X243/E243*100,0)</f>
        <v>6.5989847715736047</v>
      </c>
      <c r="Z243" s="44"/>
      <c r="AA243" s="44">
        <f>'2022'!CM241</f>
        <v>0</v>
      </c>
      <c r="AB243" s="44">
        <f>'2022'!CJ241</f>
        <v>0</v>
      </c>
      <c r="AC243" s="44"/>
      <c r="AD243" s="44"/>
      <c r="AE243" s="95">
        <f>'2022'!CO241</f>
        <v>0</v>
      </c>
      <c r="AF243" s="82" t="str">
        <f t="shared" si="64"/>
        <v/>
      </c>
      <c r="AG243" s="91"/>
      <c r="AH243" s="92">
        <f t="shared" si="65"/>
        <v>2.1506550218340612</v>
      </c>
      <c r="AI243" s="92" t="e">
        <f t="shared" ca="1" si="66"/>
        <v>#NAME?</v>
      </c>
      <c r="AJ243" s="72">
        <f t="shared" si="67"/>
        <v>7</v>
      </c>
      <c r="AK243" s="72" t="str">
        <f t="shared" si="68"/>
        <v/>
      </c>
      <c r="AL243" s="72" t="e">
        <f t="shared" ca="1" si="69"/>
        <v>#NAME?</v>
      </c>
      <c r="AM243" s="72">
        <f t="shared" si="70"/>
        <v>13</v>
      </c>
      <c r="AN243" s="34" t="e">
        <f t="shared" ca="1" si="71"/>
        <v>#NAME?</v>
      </c>
      <c r="AO243" s="34" t="str">
        <f t="shared" si="72"/>
        <v>Сумма не совпадает или не ОДОУ</v>
      </c>
      <c r="AP243" s="34" t="str">
        <f t="shared" si="73"/>
        <v/>
      </c>
    </row>
    <row r="244" spans="1:42" ht="31.5" customHeight="1" x14ac:dyDescent="0.25">
      <c r="A244" s="34">
        <v>199</v>
      </c>
      <c r="B244" s="112" t="s">
        <v>172</v>
      </c>
      <c r="C244" s="92">
        <f>'2022'!B242</f>
        <v>347.2</v>
      </c>
      <c r="D244" s="93">
        <f>'2022'!BV242</f>
        <v>438</v>
      </c>
      <c r="E244" s="93">
        <f>'2022'!BW242</f>
        <v>548</v>
      </c>
      <c r="F244" s="92">
        <f>'2022'!BZ242</f>
        <v>1.5783410138248848</v>
      </c>
      <c r="G244" s="44">
        <f>'2021'!CG187</f>
        <v>20</v>
      </c>
      <c r="H244" s="94">
        <f t="shared" si="62"/>
        <v>4.5662100456620998</v>
      </c>
      <c r="I244" s="44"/>
      <c r="J244" s="44">
        <f>'2021'!CM187</f>
        <v>1</v>
      </c>
      <c r="K244" s="44">
        <f>'2021'!CJ187</f>
        <v>2</v>
      </c>
      <c r="L244" s="44"/>
      <c r="M244" s="44">
        <f t="shared" si="74"/>
        <v>13</v>
      </c>
      <c r="N244" s="44">
        <f>'2021'!CO187</f>
        <v>4</v>
      </c>
      <c r="O244" s="44">
        <f>'Добыча 2021'!I203</f>
        <v>6</v>
      </c>
      <c r="P244" s="44"/>
      <c r="Q244" s="44"/>
      <c r="R244" s="44"/>
      <c r="S244" s="44">
        <f>'Добыча 2021'!K203</f>
        <v>6</v>
      </c>
      <c r="T244" s="44">
        <f>'Добыча 2021'!J203</f>
        <v>0</v>
      </c>
      <c r="U244" s="44">
        <f t="shared" si="75"/>
        <v>30</v>
      </c>
      <c r="V244" s="94">
        <f>'2022'!CE242</f>
        <v>27.400000000000002</v>
      </c>
      <c r="W244" s="44">
        <f t="shared" si="76"/>
        <v>5</v>
      </c>
      <c r="X244" s="44">
        <f>'2022'!CG242</f>
        <v>20</v>
      </c>
      <c r="Y244" s="94">
        <f t="shared" si="77"/>
        <v>3.6496350364963499</v>
      </c>
      <c r="Z244" s="44"/>
      <c r="AA244" s="44">
        <f>'2022'!CM242</f>
        <v>1</v>
      </c>
      <c r="AB244" s="44">
        <f>'2022'!CJ242</f>
        <v>2</v>
      </c>
      <c r="AC244" s="44"/>
      <c r="AD244" s="44">
        <f t="shared" si="63"/>
        <v>13</v>
      </c>
      <c r="AE244" s="95">
        <f>'2022'!CO242</f>
        <v>4</v>
      </c>
      <c r="AF244" s="82" t="str">
        <f t="shared" si="64"/>
        <v/>
      </c>
      <c r="AG244" s="91"/>
      <c r="AH244" s="92">
        <f t="shared" si="65"/>
        <v>1.5783410138248848</v>
      </c>
      <c r="AI244" s="92" t="e">
        <f t="shared" ca="1" si="66"/>
        <v>#NAME?</v>
      </c>
      <c r="AJ244" s="72">
        <f t="shared" si="67"/>
        <v>5</v>
      </c>
      <c r="AK244" s="72" t="str">
        <f t="shared" si="68"/>
        <v/>
      </c>
      <c r="AL244" s="72" t="e">
        <f t="shared" ca="1" si="69"/>
        <v>#NAME?</v>
      </c>
      <c r="AM244" s="72">
        <f t="shared" si="70"/>
        <v>20</v>
      </c>
      <c r="AN244" s="34" t="e">
        <f t="shared" ca="1" si="71"/>
        <v>#NAME?</v>
      </c>
      <c r="AO244" s="34" t="str">
        <f t="shared" si="72"/>
        <v/>
      </c>
      <c r="AP244" s="34" t="str">
        <f t="shared" si="73"/>
        <v/>
      </c>
    </row>
    <row r="245" spans="1:42" ht="18.75" x14ac:dyDescent="0.25">
      <c r="A245" s="34"/>
      <c r="B245" s="46" t="s">
        <v>151</v>
      </c>
      <c r="C245" s="98"/>
      <c r="D245" s="97"/>
      <c r="E245" s="97"/>
      <c r="F245" s="98"/>
      <c r="G245" s="44"/>
      <c r="H245" s="94"/>
      <c r="I245" s="44"/>
      <c r="J245" s="44"/>
      <c r="K245" s="44"/>
      <c r="L245" s="44"/>
      <c r="M245" s="44"/>
      <c r="N245" s="44"/>
      <c r="O245" s="56"/>
      <c r="P245" s="56"/>
      <c r="Q245" s="56"/>
      <c r="R245" s="56"/>
      <c r="S245" s="56"/>
      <c r="T245" s="56"/>
      <c r="U245" s="44"/>
      <c r="V245" s="111"/>
      <c r="W245" s="44"/>
      <c r="X245" s="56"/>
      <c r="Y245" s="94"/>
      <c r="Z245" s="56"/>
      <c r="AA245" s="56"/>
      <c r="AB245" s="56"/>
      <c r="AC245" s="56"/>
      <c r="AD245" s="44"/>
      <c r="AE245" s="56"/>
      <c r="AF245" s="82" t="str">
        <f t="shared" si="64"/>
        <v/>
      </c>
      <c r="AG245" s="91"/>
      <c r="AH245" s="92" t="str">
        <f t="shared" si="65"/>
        <v/>
      </c>
      <c r="AI245" s="92" t="str">
        <f t="shared" si="66"/>
        <v/>
      </c>
      <c r="AJ245" s="72" t="str">
        <f t="shared" si="67"/>
        <v/>
      </c>
      <c r="AK245" s="72" t="str">
        <f t="shared" si="68"/>
        <v/>
      </c>
      <c r="AL245" s="72" t="str">
        <f t="shared" si="69"/>
        <v/>
      </c>
      <c r="AM245" s="72" t="str">
        <f t="shared" si="70"/>
        <v/>
      </c>
      <c r="AN245" s="34" t="str">
        <f t="shared" si="71"/>
        <v/>
      </c>
      <c r="AO245" s="34" t="str">
        <f t="shared" si="72"/>
        <v/>
      </c>
      <c r="AP245" s="34" t="str">
        <f t="shared" si="73"/>
        <v/>
      </c>
    </row>
    <row r="246" spans="1:42" ht="31.5" x14ac:dyDescent="0.25">
      <c r="A246" s="34">
        <v>200</v>
      </c>
      <c r="B246" s="112" t="s">
        <v>152</v>
      </c>
      <c r="C246" s="92">
        <f>'2022'!B244</f>
        <v>211.2</v>
      </c>
      <c r="D246" s="93">
        <f>'2022'!BV244</f>
        <v>0</v>
      </c>
      <c r="E246" s="93">
        <f>'2022'!BW244</f>
        <v>0</v>
      </c>
      <c r="F246" s="92">
        <f>'2022'!BZ244</f>
        <v>0</v>
      </c>
      <c r="G246" s="44">
        <f>'2021'!CG189</f>
        <v>0</v>
      </c>
      <c r="H246" s="94">
        <f t="shared" ref="H246:H262" si="78">IF(G246&gt;0,G246/D246*100,0)</f>
        <v>0</v>
      </c>
      <c r="I246" s="44"/>
      <c r="J246" s="44">
        <f>'2021'!CM189</f>
        <v>0</v>
      </c>
      <c r="K246" s="44">
        <f>'2021'!CJ189</f>
        <v>0</v>
      </c>
      <c r="L246" s="44"/>
      <c r="M246" s="44">
        <f t="shared" si="74"/>
        <v>0</v>
      </c>
      <c r="N246" s="44">
        <f>'2021'!CO189</f>
        <v>0</v>
      </c>
      <c r="O246" s="44">
        <f>'Добыча 2021'!I205</f>
        <v>0</v>
      </c>
      <c r="P246" s="44"/>
      <c r="Q246" s="44"/>
      <c r="R246" s="44"/>
      <c r="S246" s="44">
        <f>'Добыча 2021'!K205</f>
        <v>0</v>
      </c>
      <c r="T246" s="44">
        <f>'Добыча 2021'!J205</f>
        <v>0</v>
      </c>
      <c r="U246" s="44">
        <f t="shared" si="75"/>
        <v>0</v>
      </c>
      <c r="V246" s="94">
        <f>'2022'!CE244</f>
        <v>0</v>
      </c>
      <c r="W246" s="44">
        <f t="shared" si="76"/>
        <v>0</v>
      </c>
      <c r="X246" s="44">
        <f>'2022'!CG244</f>
        <v>0</v>
      </c>
      <c r="Y246" s="94">
        <f t="shared" si="77"/>
        <v>0</v>
      </c>
      <c r="Z246" s="44"/>
      <c r="AA246" s="44">
        <f>'2022'!CM244</f>
        <v>0</v>
      </c>
      <c r="AB246" s="44">
        <f>'2022'!CJ244</f>
        <v>0</v>
      </c>
      <c r="AC246" s="44"/>
      <c r="AD246" s="44">
        <f t="shared" si="63"/>
        <v>0</v>
      </c>
      <c r="AE246" s="95">
        <f>'2022'!CO244</f>
        <v>0</v>
      </c>
      <c r="AF246" s="82" t="str">
        <f t="shared" si="64"/>
        <v/>
      </c>
      <c r="AG246" s="91"/>
      <c r="AH246" s="92">
        <f t="shared" si="65"/>
        <v>0</v>
      </c>
      <c r="AI246" s="92" t="e">
        <f t="shared" ca="1" si="66"/>
        <v>#NAME?</v>
      </c>
      <c r="AJ246" s="72">
        <f t="shared" si="67"/>
        <v>3</v>
      </c>
      <c r="AK246" s="72" t="str">
        <f t="shared" si="68"/>
        <v/>
      </c>
      <c r="AL246" s="72">
        <f t="shared" si="69"/>
        <v>0</v>
      </c>
      <c r="AM246" s="72">
        <f t="shared" si="70"/>
        <v>0</v>
      </c>
      <c r="AN246" s="34" t="str">
        <f t="shared" si="71"/>
        <v/>
      </c>
      <c r="AO246" s="34" t="str">
        <f t="shared" si="72"/>
        <v/>
      </c>
      <c r="AP246" s="34" t="str">
        <f t="shared" si="73"/>
        <v/>
      </c>
    </row>
    <row r="247" spans="1:42" ht="18.75" x14ac:dyDescent="0.25">
      <c r="A247" s="34"/>
      <c r="B247" s="46" t="s">
        <v>254</v>
      </c>
      <c r="C247" s="98"/>
      <c r="D247" s="97"/>
      <c r="E247" s="97"/>
      <c r="F247" s="98"/>
      <c r="G247" s="44"/>
      <c r="H247" s="94"/>
      <c r="I247" s="44"/>
      <c r="J247" s="44"/>
      <c r="K247" s="44"/>
      <c r="L247" s="44"/>
      <c r="M247" s="44"/>
      <c r="N247" s="44"/>
      <c r="O247" s="56"/>
      <c r="P247" s="56"/>
      <c r="Q247" s="56"/>
      <c r="R247" s="56"/>
      <c r="S247" s="56"/>
      <c r="T247" s="56"/>
      <c r="U247" s="44"/>
      <c r="V247" s="111"/>
      <c r="W247" s="44"/>
      <c r="X247" s="56"/>
      <c r="Y247" s="94"/>
      <c r="Z247" s="56"/>
      <c r="AA247" s="56"/>
      <c r="AB247" s="56"/>
      <c r="AC247" s="56"/>
      <c r="AD247" s="44"/>
      <c r="AE247" s="56"/>
      <c r="AF247" s="82" t="str">
        <f t="shared" si="64"/>
        <v/>
      </c>
      <c r="AG247" s="91"/>
      <c r="AH247" s="92" t="str">
        <f t="shared" si="65"/>
        <v/>
      </c>
      <c r="AI247" s="92" t="str">
        <f t="shared" si="66"/>
        <v/>
      </c>
      <c r="AJ247" s="72" t="str">
        <f t="shared" si="67"/>
        <v/>
      </c>
      <c r="AK247" s="72" t="str">
        <f t="shared" si="68"/>
        <v/>
      </c>
      <c r="AL247" s="72" t="str">
        <f t="shared" si="69"/>
        <v/>
      </c>
      <c r="AM247" s="72" t="str">
        <f t="shared" si="70"/>
        <v/>
      </c>
      <c r="AN247" s="34" t="str">
        <f t="shared" si="71"/>
        <v/>
      </c>
      <c r="AO247" s="34" t="str">
        <f t="shared" si="72"/>
        <v/>
      </c>
      <c r="AP247" s="34" t="str">
        <f t="shared" si="73"/>
        <v/>
      </c>
    </row>
    <row r="248" spans="1:42" ht="66" customHeight="1" x14ac:dyDescent="0.25">
      <c r="A248" s="34">
        <v>201</v>
      </c>
      <c r="B248" s="112" t="s">
        <v>363</v>
      </c>
      <c r="C248" s="92">
        <f>'2022'!B246</f>
        <v>15.6</v>
      </c>
      <c r="D248" s="93">
        <f>'2022'!BV246</f>
        <v>72</v>
      </c>
      <c r="E248" s="93">
        <f>'2022'!BW246</f>
        <v>73</v>
      </c>
      <c r="F248" s="92">
        <f>'2022'!BZ246</f>
        <v>4.6794871794871797</v>
      </c>
      <c r="G248" s="44">
        <f>'2021'!CG191</f>
        <v>0</v>
      </c>
      <c r="H248" s="94">
        <f t="shared" si="78"/>
        <v>0</v>
      </c>
      <c r="I248" s="44"/>
      <c r="J248" s="44">
        <f>'2021'!CM191</f>
        <v>0</v>
      </c>
      <c r="K248" s="44">
        <f>'2021'!CJ191</f>
        <v>0</v>
      </c>
      <c r="L248" s="44"/>
      <c r="M248" s="44">
        <f t="shared" si="74"/>
        <v>0</v>
      </c>
      <c r="N248" s="44">
        <f>'2021'!CO191</f>
        <v>0</v>
      </c>
      <c r="O248" s="44">
        <f>'Добыча 2021'!I207</f>
        <v>0</v>
      </c>
      <c r="P248" s="44"/>
      <c r="Q248" s="44"/>
      <c r="R248" s="44"/>
      <c r="S248" s="44">
        <f>'Добыча 2021'!K207</f>
        <v>0</v>
      </c>
      <c r="T248" s="44">
        <f>'Добыча 2021'!J207</f>
        <v>0</v>
      </c>
      <c r="U248" s="44">
        <f t="shared" si="75"/>
        <v>0</v>
      </c>
      <c r="V248" s="94">
        <f>'2022'!CE246</f>
        <v>5.84</v>
      </c>
      <c r="W248" s="44">
        <f t="shared" si="76"/>
        <v>8</v>
      </c>
      <c r="X248" s="44">
        <f>'2022'!CG246</f>
        <v>0</v>
      </c>
      <c r="Y248" s="94">
        <f t="shared" si="77"/>
        <v>0</v>
      </c>
      <c r="Z248" s="44"/>
      <c r="AA248" s="44">
        <f>'2022'!CM246</f>
        <v>0</v>
      </c>
      <c r="AB248" s="44">
        <f>'2022'!CJ246</f>
        <v>0</v>
      </c>
      <c r="AC248" s="44"/>
      <c r="AD248" s="44"/>
      <c r="AE248" s="95">
        <f>'2022'!CO246</f>
        <v>0</v>
      </c>
      <c r="AF248" s="82" t="str">
        <f t="shared" si="64"/>
        <v/>
      </c>
      <c r="AG248" s="91"/>
      <c r="AH248" s="92">
        <f t="shared" si="65"/>
        <v>4.6794871794871797</v>
      </c>
      <c r="AI248" s="92" t="e">
        <f t="shared" ca="1" si="66"/>
        <v>#NAME?</v>
      </c>
      <c r="AJ248" s="72">
        <f t="shared" si="67"/>
        <v>8</v>
      </c>
      <c r="AK248" s="72" t="str">
        <f t="shared" si="68"/>
        <v/>
      </c>
      <c r="AL248" s="72">
        <f t="shared" si="69"/>
        <v>0</v>
      </c>
      <c r="AM248" s="72">
        <f t="shared" si="70"/>
        <v>0</v>
      </c>
      <c r="AN248" s="34" t="str">
        <f t="shared" si="71"/>
        <v/>
      </c>
      <c r="AO248" s="34" t="str">
        <f t="shared" si="72"/>
        <v/>
      </c>
      <c r="AP248" s="34" t="str">
        <f t="shared" si="73"/>
        <v/>
      </c>
    </row>
    <row r="249" spans="1:42" ht="126" x14ac:dyDescent="0.25">
      <c r="A249" s="34">
        <v>202</v>
      </c>
      <c r="B249" s="112" t="s">
        <v>364</v>
      </c>
      <c r="C249" s="92">
        <f>'2022'!B247</f>
        <v>5.3</v>
      </c>
      <c r="D249" s="93">
        <f>'2022'!BV247</f>
        <v>48</v>
      </c>
      <c r="E249" s="93">
        <f>'2022'!BW247</f>
        <v>58</v>
      </c>
      <c r="F249" s="92">
        <f>'2022'!BZ247</f>
        <v>10.943396226415095</v>
      </c>
      <c r="G249" s="44">
        <f>'2021'!CG192</f>
        <v>5</v>
      </c>
      <c r="H249" s="94">
        <f t="shared" si="78"/>
        <v>10.416666666666668</v>
      </c>
      <c r="I249" s="44"/>
      <c r="J249" s="44">
        <f>'2021'!CM192</f>
        <v>0</v>
      </c>
      <c r="K249" s="44">
        <f>'2021'!CJ192</f>
        <v>0</v>
      </c>
      <c r="L249" s="44"/>
      <c r="M249" s="44">
        <f t="shared" si="74"/>
        <v>5</v>
      </c>
      <c r="N249" s="44">
        <f>'2021'!CO192</f>
        <v>0</v>
      </c>
      <c r="O249" s="44">
        <f>'Добыча 2021'!I208</f>
        <v>5</v>
      </c>
      <c r="P249" s="44"/>
      <c r="Q249" s="44"/>
      <c r="R249" s="44"/>
      <c r="S249" s="44">
        <f>'Добыча 2021'!K208</f>
        <v>3</v>
      </c>
      <c r="T249" s="44">
        <f>'Добыча 2021'!J208</f>
        <v>2</v>
      </c>
      <c r="U249" s="44">
        <f t="shared" si="75"/>
        <v>100</v>
      </c>
      <c r="V249" s="94">
        <f>'2022'!CE247</f>
        <v>8.6999999999999993</v>
      </c>
      <c r="W249" s="44">
        <f t="shared" si="76"/>
        <v>15</v>
      </c>
      <c r="X249" s="44">
        <f>'2022'!CG247</f>
        <v>8</v>
      </c>
      <c r="Y249" s="94">
        <f t="shared" si="77"/>
        <v>13.793103448275861</v>
      </c>
      <c r="Z249" s="44"/>
      <c r="AA249" s="44">
        <f>'2022'!CM247</f>
        <v>0</v>
      </c>
      <c r="AB249" s="44">
        <f>'2022'!CJ247</f>
        <v>0</v>
      </c>
      <c r="AC249" s="44"/>
      <c r="AD249" s="44"/>
      <c r="AE249" s="95">
        <f>'2022'!CO247</f>
        <v>0</v>
      </c>
      <c r="AF249" s="82" t="str">
        <f t="shared" si="64"/>
        <v/>
      </c>
      <c r="AG249" s="91"/>
      <c r="AH249" s="92">
        <f t="shared" si="65"/>
        <v>10.943396226415095</v>
      </c>
      <c r="AI249" s="92" t="e">
        <f t="shared" ca="1" si="66"/>
        <v>#NAME?</v>
      </c>
      <c r="AJ249" s="72">
        <f t="shared" si="67"/>
        <v>15</v>
      </c>
      <c r="AK249" s="72" t="str">
        <f t="shared" si="68"/>
        <v/>
      </c>
      <c r="AL249" s="72" t="e">
        <f t="shared" ca="1" si="69"/>
        <v>#NAME?</v>
      </c>
      <c r="AM249" s="72">
        <f t="shared" si="70"/>
        <v>8</v>
      </c>
      <c r="AN249" s="34" t="e">
        <f t="shared" ca="1" si="71"/>
        <v>#NAME?</v>
      </c>
      <c r="AO249" s="34" t="str">
        <f t="shared" si="72"/>
        <v>Сумма не совпадает или не ОДОУ</v>
      </c>
      <c r="AP249" s="34" t="str">
        <f t="shared" si="73"/>
        <v/>
      </c>
    </row>
    <row r="250" spans="1:42" ht="47.25" x14ac:dyDescent="0.25">
      <c r="A250" s="34">
        <v>203</v>
      </c>
      <c r="B250" s="112" t="s">
        <v>365</v>
      </c>
      <c r="C250" s="92">
        <f>'2022'!B248</f>
        <v>3.2</v>
      </c>
      <c r="D250" s="93">
        <f>'2022'!BV248</f>
        <v>35</v>
      </c>
      <c r="E250" s="93">
        <f>'2022'!BW248</f>
        <v>15</v>
      </c>
      <c r="F250" s="92">
        <f>'2022'!BZ248</f>
        <v>4.6875</v>
      </c>
      <c r="G250" s="44">
        <f>'2021'!CG193</f>
        <v>0</v>
      </c>
      <c r="H250" s="94">
        <f t="shared" si="78"/>
        <v>0</v>
      </c>
      <c r="I250" s="44"/>
      <c r="J250" s="44">
        <f>'2021'!CM193</f>
        <v>0</v>
      </c>
      <c r="K250" s="44">
        <f>'2021'!CJ193</f>
        <v>0</v>
      </c>
      <c r="L250" s="44"/>
      <c r="M250" s="44">
        <f t="shared" si="74"/>
        <v>0</v>
      </c>
      <c r="N250" s="44">
        <f>'2021'!CO193</f>
        <v>0</v>
      </c>
      <c r="O250" s="44">
        <f>'Добыча 2021'!I209</f>
        <v>0</v>
      </c>
      <c r="P250" s="44"/>
      <c r="Q250" s="44"/>
      <c r="R250" s="44"/>
      <c r="S250" s="44">
        <f>'Добыча 2021'!K209</f>
        <v>0</v>
      </c>
      <c r="T250" s="44">
        <f>'Добыча 2021'!J209</f>
        <v>0</v>
      </c>
      <c r="U250" s="44">
        <f t="shared" si="75"/>
        <v>0</v>
      </c>
      <c r="V250" s="94">
        <f>'2022'!CE248</f>
        <v>1.2</v>
      </c>
      <c r="W250" s="44">
        <f t="shared" si="76"/>
        <v>8</v>
      </c>
      <c r="X250" s="44">
        <f>'2022'!CG248</f>
        <v>0</v>
      </c>
      <c r="Y250" s="94">
        <f t="shared" si="77"/>
        <v>0</v>
      </c>
      <c r="Z250" s="44"/>
      <c r="AA250" s="44">
        <f>'2022'!CM248</f>
        <v>0</v>
      </c>
      <c r="AB250" s="44">
        <f>'2022'!CJ248</f>
        <v>0</v>
      </c>
      <c r="AC250" s="44"/>
      <c r="AD250" s="44"/>
      <c r="AE250" s="95">
        <f>'2022'!CO248</f>
        <v>0</v>
      </c>
      <c r="AF250" s="82" t="str">
        <f t="shared" si="64"/>
        <v/>
      </c>
      <c r="AG250" s="91"/>
      <c r="AH250" s="92">
        <f t="shared" si="65"/>
        <v>4.6875</v>
      </c>
      <c r="AI250" s="92" t="e">
        <f t="shared" ca="1" si="66"/>
        <v>#NAME?</v>
      </c>
      <c r="AJ250" s="72">
        <f t="shared" si="67"/>
        <v>8</v>
      </c>
      <c r="AK250" s="72" t="str">
        <f t="shared" si="68"/>
        <v/>
      </c>
      <c r="AL250" s="72">
        <f t="shared" si="69"/>
        <v>0</v>
      </c>
      <c r="AM250" s="72">
        <f t="shared" si="70"/>
        <v>0</v>
      </c>
      <c r="AN250" s="34" t="str">
        <f t="shared" si="71"/>
        <v/>
      </c>
      <c r="AO250" s="34" t="str">
        <f t="shared" si="72"/>
        <v/>
      </c>
      <c r="AP250" s="34" t="str">
        <f t="shared" si="73"/>
        <v/>
      </c>
    </row>
    <row r="251" spans="1:42" ht="126" x14ac:dyDescent="0.25">
      <c r="A251" s="34">
        <v>204</v>
      </c>
      <c r="B251" s="112" t="s">
        <v>258</v>
      </c>
      <c r="C251" s="92">
        <f>'2022'!B249</f>
        <v>4</v>
      </c>
      <c r="D251" s="93">
        <f>'2022'!BV249</f>
        <v>35</v>
      </c>
      <c r="E251" s="93">
        <f>'2022'!BW249</f>
        <v>33</v>
      </c>
      <c r="F251" s="92">
        <f>'2022'!BZ249</f>
        <v>8.25</v>
      </c>
      <c r="G251" s="44">
        <f>'2021'!CG194</f>
        <v>2</v>
      </c>
      <c r="H251" s="94">
        <f t="shared" si="78"/>
        <v>5.7142857142857144</v>
      </c>
      <c r="I251" s="44"/>
      <c r="J251" s="44">
        <f>'2021'!CM194</f>
        <v>0</v>
      </c>
      <c r="K251" s="44">
        <f>'2021'!CJ194</f>
        <v>0</v>
      </c>
      <c r="L251" s="44"/>
      <c r="M251" s="44">
        <f t="shared" si="74"/>
        <v>2</v>
      </c>
      <c r="N251" s="44">
        <f>'2021'!CO194</f>
        <v>0</v>
      </c>
      <c r="O251" s="44">
        <f>'Добыча 2021'!I210</f>
        <v>2</v>
      </c>
      <c r="P251" s="44"/>
      <c r="Q251" s="44"/>
      <c r="R251" s="44"/>
      <c r="S251" s="44">
        <f>'Добыча 2021'!K210</f>
        <v>1</v>
      </c>
      <c r="T251" s="44">
        <f>'Добыча 2021'!J210</f>
        <v>1</v>
      </c>
      <c r="U251" s="44">
        <f t="shared" si="75"/>
        <v>100</v>
      </c>
      <c r="V251" s="94">
        <f>'2022'!CE249</f>
        <v>3.96</v>
      </c>
      <c r="W251" s="44">
        <f t="shared" si="76"/>
        <v>12</v>
      </c>
      <c r="X251" s="44">
        <f>'2022'!CG249</f>
        <v>2</v>
      </c>
      <c r="Y251" s="94">
        <f t="shared" si="77"/>
        <v>6.0606060606060606</v>
      </c>
      <c r="Z251" s="44"/>
      <c r="AA251" s="44">
        <f>'2022'!CM249</f>
        <v>0</v>
      </c>
      <c r="AB251" s="44">
        <f>'2022'!CJ249</f>
        <v>0</v>
      </c>
      <c r="AC251" s="44"/>
      <c r="AD251" s="44"/>
      <c r="AE251" s="95">
        <f>'2022'!CO249</f>
        <v>0</v>
      </c>
      <c r="AF251" s="82" t="str">
        <f t="shared" si="64"/>
        <v/>
      </c>
      <c r="AG251" s="91"/>
      <c r="AH251" s="92">
        <f t="shared" si="65"/>
        <v>8.25</v>
      </c>
      <c r="AI251" s="92" t="e">
        <f t="shared" ca="1" si="66"/>
        <v>#NAME?</v>
      </c>
      <c r="AJ251" s="72">
        <f t="shared" si="67"/>
        <v>12</v>
      </c>
      <c r="AK251" s="72" t="str">
        <f t="shared" si="68"/>
        <v/>
      </c>
      <c r="AL251" s="72" t="e">
        <f t="shared" ca="1" si="69"/>
        <v>#NAME?</v>
      </c>
      <c r="AM251" s="72">
        <f t="shared" si="70"/>
        <v>2</v>
      </c>
      <c r="AN251" s="34" t="e">
        <f t="shared" ca="1" si="71"/>
        <v>#NAME?</v>
      </c>
      <c r="AO251" s="34" t="str">
        <f t="shared" si="72"/>
        <v>Сумма не совпадает или не ОДОУ</v>
      </c>
      <c r="AP251" s="34" t="str">
        <f t="shared" si="73"/>
        <v/>
      </c>
    </row>
    <row r="252" spans="1:42" ht="31.5" x14ac:dyDescent="0.25">
      <c r="A252" s="34">
        <v>205</v>
      </c>
      <c r="B252" s="112" t="s">
        <v>262</v>
      </c>
      <c r="C252" s="92">
        <f>'2022'!B250</f>
        <v>3.52</v>
      </c>
      <c r="D252" s="93">
        <f>'2022'!BV250</f>
        <v>6</v>
      </c>
      <c r="E252" s="93">
        <f>'2022'!BW250</f>
        <v>4</v>
      </c>
      <c r="F252" s="92">
        <f>'2022'!BZ250</f>
        <v>1.1363636363636365</v>
      </c>
      <c r="G252" s="44">
        <f>'2021'!CG195</f>
        <v>0</v>
      </c>
      <c r="H252" s="94">
        <f t="shared" si="78"/>
        <v>0</v>
      </c>
      <c r="I252" s="44"/>
      <c r="J252" s="44">
        <f>'2021'!CM195</f>
        <v>0</v>
      </c>
      <c r="K252" s="44">
        <f>'2021'!CJ195</f>
        <v>0</v>
      </c>
      <c r="L252" s="44"/>
      <c r="M252" s="44">
        <f t="shared" si="74"/>
        <v>0</v>
      </c>
      <c r="N252" s="44">
        <f>'2021'!CO195</f>
        <v>0</v>
      </c>
      <c r="O252" s="44">
        <f>'Добыча 2021'!I211</f>
        <v>0</v>
      </c>
      <c r="P252" s="44"/>
      <c r="Q252" s="44"/>
      <c r="R252" s="44"/>
      <c r="S252" s="44">
        <f>'Добыча 2021'!K211</f>
        <v>0</v>
      </c>
      <c r="T252" s="44">
        <f>'Добыча 2021'!J211</f>
        <v>0</v>
      </c>
      <c r="U252" s="44">
        <f t="shared" si="75"/>
        <v>0</v>
      </c>
      <c r="V252" s="94">
        <f>'2022'!CE250</f>
        <v>0.2</v>
      </c>
      <c r="W252" s="44">
        <f t="shared" si="76"/>
        <v>0</v>
      </c>
      <c r="X252" s="44">
        <f>'2022'!CG250</f>
        <v>0</v>
      </c>
      <c r="Y252" s="94">
        <f t="shared" si="77"/>
        <v>0</v>
      </c>
      <c r="Z252" s="44"/>
      <c r="AA252" s="44">
        <f>'2022'!CM250</f>
        <v>0</v>
      </c>
      <c r="AB252" s="44">
        <f>'2022'!CJ250</f>
        <v>0</v>
      </c>
      <c r="AC252" s="44"/>
      <c r="AD252" s="44"/>
      <c r="AE252" s="95">
        <f>'2022'!CO250</f>
        <v>0</v>
      </c>
      <c r="AF252" s="82" t="str">
        <f t="shared" si="64"/>
        <v/>
      </c>
      <c r="AG252" s="91"/>
      <c r="AH252" s="92">
        <f t="shared" si="65"/>
        <v>1.1363636363636365</v>
      </c>
      <c r="AI252" s="92" t="e">
        <f t="shared" ca="1" si="66"/>
        <v>#NAME?</v>
      </c>
      <c r="AJ252" s="72">
        <f t="shared" si="67"/>
        <v>5</v>
      </c>
      <c r="AK252" s="72" t="str">
        <f t="shared" si="68"/>
        <v/>
      </c>
      <c r="AL252" s="72">
        <f t="shared" si="69"/>
        <v>0</v>
      </c>
      <c r="AM252" s="72">
        <f t="shared" si="70"/>
        <v>0</v>
      </c>
      <c r="AN252" s="34" t="str">
        <f t="shared" si="71"/>
        <v/>
      </c>
      <c r="AO252" s="34" t="str">
        <f t="shared" si="72"/>
        <v/>
      </c>
      <c r="AP252" s="34" t="str">
        <f t="shared" si="73"/>
        <v/>
      </c>
    </row>
    <row r="253" spans="1:42" ht="126" x14ac:dyDescent="0.25">
      <c r="A253" s="34">
        <v>206</v>
      </c>
      <c r="B253" s="112" t="s">
        <v>261</v>
      </c>
      <c r="C253" s="92">
        <f>'2022'!B251</f>
        <v>7.2</v>
      </c>
      <c r="D253" s="93">
        <f>'2022'!BV251</f>
        <v>79</v>
      </c>
      <c r="E253" s="93">
        <f>'2022'!BW251</f>
        <v>71</v>
      </c>
      <c r="F253" s="92">
        <f>'2022'!BZ251</f>
        <v>9.8611111111111107</v>
      </c>
      <c r="G253" s="44">
        <f>'2021'!CG196</f>
        <v>8</v>
      </c>
      <c r="H253" s="94">
        <f t="shared" si="78"/>
        <v>10.126582278481013</v>
      </c>
      <c r="I253" s="44"/>
      <c r="J253" s="44">
        <f>'2021'!CM196</f>
        <v>0</v>
      </c>
      <c r="K253" s="44">
        <f>'2021'!CJ196</f>
        <v>0</v>
      </c>
      <c r="L253" s="44"/>
      <c r="M253" s="44">
        <f t="shared" si="74"/>
        <v>8</v>
      </c>
      <c r="N253" s="44">
        <f>'2021'!CO196</f>
        <v>0</v>
      </c>
      <c r="O253" s="44">
        <f>'Добыча 2021'!I212</f>
        <v>8</v>
      </c>
      <c r="P253" s="44"/>
      <c r="Q253" s="44"/>
      <c r="R253" s="44"/>
      <c r="S253" s="44">
        <f>'Добыча 2021'!K212</f>
        <v>6</v>
      </c>
      <c r="T253" s="44">
        <f>'Добыча 2021'!J212</f>
        <v>2</v>
      </c>
      <c r="U253" s="44">
        <f t="shared" si="75"/>
        <v>100</v>
      </c>
      <c r="V253" s="94">
        <f>'2022'!CE251</f>
        <v>8.52</v>
      </c>
      <c r="W253" s="44">
        <f t="shared" si="76"/>
        <v>12</v>
      </c>
      <c r="X253" s="44">
        <f>'2022'!CG251</f>
        <v>8</v>
      </c>
      <c r="Y253" s="94">
        <f t="shared" si="77"/>
        <v>11.267605633802818</v>
      </c>
      <c r="Z253" s="44"/>
      <c r="AA253" s="44">
        <f>'2022'!CM251</f>
        <v>0</v>
      </c>
      <c r="AB253" s="44">
        <f>'2022'!CJ251</f>
        <v>0</v>
      </c>
      <c r="AC253" s="44"/>
      <c r="AD253" s="44"/>
      <c r="AE253" s="95">
        <f>'2022'!CO251</f>
        <v>0</v>
      </c>
      <c r="AF253" s="82" t="str">
        <f t="shared" si="64"/>
        <v/>
      </c>
      <c r="AG253" s="91"/>
      <c r="AH253" s="92">
        <f t="shared" si="65"/>
        <v>9.8611111111111107</v>
      </c>
      <c r="AI253" s="92" t="e">
        <f t="shared" ca="1" si="66"/>
        <v>#NAME?</v>
      </c>
      <c r="AJ253" s="72">
        <f t="shared" si="67"/>
        <v>12</v>
      </c>
      <c r="AK253" s="72" t="str">
        <f t="shared" si="68"/>
        <v/>
      </c>
      <c r="AL253" s="72" t="e">
        <f t="shared" ca="1" si="69"/>
        <v>#NAME?</v>
      </c>
      <c r="AM253" s="72">
        <f t="shared" si="70"/>
        <v>8</v>
      </c>
      <c r="AN253" s="34" t="e">
        <f t="shared" ca="1" si="71"/>
        <v>#NAME?</v>
      </c>
      <c r="AO253" s="34" t="str">
        <f t="shared" si="72"/>
        <v>Сумма не совпадает или не ОДОУ</v>
      </c>
      <c r="AP253" s="34" t="str">
        <f t="shared" si="73"/>
        <v/>
      </c>
    </row>
    <row r="254" spans="1:42" ht="34.5" customHeight="1" x14ac:dyDescent="0.25">
      <c r="A254" s="34">
        <v>207</v>
      </c>
      <c r="B254" s="112" t="s">
        <v>259</v>
      </c>
      <c r="C254" s="92">
        <f>'2022'!B252</f>
        <v>9.4</v>
      </c>
      <c r="D254" s="93">
        <f>'2022'!BV252</f>
        <v>47</v>
      </c>
      <c r="E254" s="93">
        <f>'2022'!BW252</f>
        <v>50</v>
      </c>
      <c r="F254" s="92">
        <f>'2022'!BZ252</f>
        <v>5.3191489361702127</v>
      </c>
      <c r="G254" s="44">
        <f>'2021'!CG197</f>
        <v>3</v>
      </c>
      <c r="H254" s="94">
        <f t="shared" si="78"/>
        <v>6.3829787234042552</v>
      </c>
      <c r="I254" s="44"/>
      <c r="J254" s="44">
        <f>'2021'!CM197</f>
        <v>0</v>
      </c>
      <c r="K254" s="44">
        <f>'2021'!CJ197</f>
        <v>0</v>
      </c>
      <c r="L254" s="44"/>
      <c r="M254" s="44">
        <f t="shared" si="74"/>
        <v>3</v>
      </c>
      <c r="N254" s="44">
        <f>'2021'!CO197</f>
        <v>0</v>
      </c>
      <c r="O254" s="44">
        <f>'Добыча 2021'!I213</f>
        <v>3</v>
      </c>
      <c r="P254" s="44"/>
      <c r="Q254" s="44"/>
      <c r="R254" s="44"/>
      <c r="S254" s="44">
        <f>'Добыча 2021'!K213</f>
        <v>2</v>
      </c>
      <c r="T254" s="44">
        <f>'Добыча 2021'!J213</f>
        <v>1</v>
      </c>
      <c r="U254" s="44">
        <f t="shared" si="75"/>
        <v>100</v>
      </c>
      <c r="V254" s="94">
        <f>'2022'!CE252</f>
        <v>4</v>
      </c>
      <c r="W254" s="44">
        <f t="shared" si="76"/>
        <v>8</v>
      </c>
      <c r="X254" s="44">
        <f>'2022'!CG252</f>
        <v>4</v>
      </c>
      <c r="Y254" s="94">
        <f t="shared" si="77"/>
        <v>8</v>
      </c>
      <c r="Z254" s="44"/>
      <c r="AA254" s="44">
        <f>'2022'!CM252</f>
        <v>0</v>
      </c>
      <c r="AB254" s="44">
        <f>'2022'!CJ252</f>
        <v>0</v>
      </c>
      <c r="AC254" s="44"/>
      <c r="AD254" s="44"/>
      <c r="AE254" s="95">
        <f>'2022'!CO252</f>
        <v>0</v>
      </c>
      <c r="AF254" s="82" t="str">
        <f t="shared" si="64"/>
        <v/>
      </c>
      <c r="AG254" s="91"/>
      <c r="AH254" s="92">
        <f t="shared" si="65"/>
        <v>5.3191489361702127</v>
      </c>
      <c r="AI254" s="92" t="e">
        <f t="shared" ca="1" si="66"/>
        <v>#NAME?</v>
      </c>
      <c r="AJ254" s="72">
        <f t="shared" si="67"/>
        <v>8</v>
      </c>
      <c r="AK254" s="72" t="str">
        <f t="shared" si="68"/>
        <v/>
      </c>
      <c r="AL254" s="72" t="e">
        <f t="shared" ca="1" si="69"/>
        <v>#NAME?</v>
      </c>
      <c r="AM254" s="72">
        <f t="shared" si="70"/>
        <v>4</v>
      </c>
      <c r="AN254" s="34" t="e">
        <f t="shared" ca="1" si="71"/>
        <v>#NAME?</v>
      </c>
      <c r="AO254" s="34" t="str">
        <f t="shared" si="72"/>
        <v>Сумма не совпадает или не ОДОУ</v>
      </c>
      <c r="AP254" s="34" t="str">
        <f t="shared" si="73"/>
        <v/>
      </c>
    </row>
    <row r="255" spans="1:42" ht="126" x14ac:dyDescent="0.25">
      <c r="A255" s="34">
        <v>208</v>
      </c>
      <c r="B255" s="112" t="s">
        <v>255</v>
      </c>
      <c r="C255" s="92">
        <f>'2022'!B253</f>
        <v>29.6</v>
      </c>
      <c r="D255" s="93">
        <f>'2022'!BV253</f>
        <v>129</v>
      </c>
      <c r="E255" s="93">
        <f>'2022'!BW253</f>
        <v>78</v>
      </c>
      <c r="F255" s="92">
        <f>'2022'!BZ253</f>
        <v>2.6351351351351351</v>
      </c>
      <c r="G255" s="44">
        <f>'2021'!CG198</f>
        <v>2</v>
      </c>
      <c r="H255" s="94">
        <f t="shared" si="78"/>
        <v>1.5503875968992249</v>
      </c>
      <c r="I255" s="44"/>
      <c r="J255" s="44">
        <f>'2021'!CM198</f>
        <v>0</v>
      </c>
      <c r="K255" s="44">
        <f>'2021'!CJ198</f>
        <v>0</v>
      </c>
      <c r="L255" s="44"/>
      <c r="M255" s="44">
        <f t="shared" si="74"/>
        <v>2</v>
      </c>
      <c r="N255" s="44">
        <f>'2021'!CO198</f>
        <v>0</v>
      </c>
      <c r="O255" s="44">
        <f>'Добыча 2021'!I214</f>
        <v>0</v>
      </c>
      <c r="P255" s="44"/>
      <c r="Q255" s="44"/>
      <c r="R255" s="44"/>
      <c r="S255" s="44">
        <f>'Добыча 2021'!K214</f>
        <v>0</v>
      </c>
      <c r="T255" s="44">
        <f>'Добыча 2021'!J214</f>
        <v>0</v>
      </c>
      <c r="U255" s="44">
        <f t="shared" si="75"/>
        <v>0</v>
      </c>
      <c r="V255" s="94">
        <f>'2022'!CE253</f>
        <v>5.4600000000000009</v>
      </c>
      <c r="W255" s="44">
        <f t="shared" si="76"/>
        <v>7.0000000000000009</v>
      </c>
      <c r="X255" s="44">
        <f>'2022'!CG253</f>
        <v>5</v>
      </c>
      <c r="Y255" s="94">
        <f t="shared" si="77"/>
        <v>6.4102564102564097</v>
      </c>
      <c r="Z255" s="44"/>
      <c r="AA255" s="44">
        <f>'2022'!CM253</f>
        <v>0</v>
      </c>
      <c r="AB255" s="44">
        <f>'2022'!CJ253</f>
        <v>0</v>
      </c>
      <c r="AC255" s="44"/>
      <c r="AD255" s="44"/>
      <c r="AE255" s="95">
        <f>'2022'!CO253</f>
        <v>0</v>
      </c>
      <c r="AF255" s="82" t="str">
        <f t="shared" si="64"/>
        <v/>
      </c>
      <c r="AG255" s="91"/>
      <c r="AH255" s="92">
        <f t="shared" si="65"/>
        <v>2.6351351351351351</v>
      </c>
      <c r="AI255" s="92" t="e">
        <f t="shared" ca="1" si="66"/>
        <v>#NAME?</v>
      </c>
      <c r="AJ255" s="72">
        <f t="shared" si="67"/>
        <v>7</v>
      </c>
      <c r="AK255" s="72" t="str">
        <f t="shared" si="68"/>
        <v/>
      </c>
      <c r="AL255" s="72" t="e">
        <f t="shared" ca="1" si="69"/>
        <v>#NAME?</v>
      </c>
      <c r="AM255" s="72">
        <f t="shared" si="70"/>
        <v>5</v>
      </c>
      <c r="AN255" s="34" t="e">
        <f t="shared" ca="1" si="71"/>
        <v>#NAME?</v>
      </c>
      <c r="AO255" s="34" t="str">
        <f t="shared" si="72"/>
        <v>Сумма не совпадает или не ОДОУ</v>
      </c>
      <c r="AP255" s="34" t="str">
        <f t="shared" si="73"/>
        <v/>
      </c>
    </row>
    <row r="256" spans="1:42" ht="34.5" customHeight="1" x14ac:dyDescent="0.25">
      <c r="A256" s="34">
        <v>209</v>
      </c>
      <c r="B256" s="112" t="s">
        <v>263</v>
      </c>
      <c r="C256" s="92">
        <f>'2022'!B254</f>
        <v>23.164000000000001</v>
      </c>
      <c r="D256" s="93">
        <f>'2022'!BV254</f>
        <v>112</v>
      </c>
      <c r="E256" s="93">
        <f>'2022'!BW254</f>
        <v>117</v>
      </c>
      <c r="F256" s="92">
        <f>'2022'!BZ254</f>
        <v>5.0509411155240889</v>
      </c>
      <c r="G256" s="44">
        <f>'2021'!CG199</f>
        <v>8</v>
      </c>
      <c r="H256" s="94">
        <f t="shared" si="78"/>
        <v>7.1428571428571423</v>
      </c>
      <c r="I256" s="44"/>
      <c r="J256" s="44">
        <f>'2021'!CM199</f>
        <v>0</v>
      </c>
      <c r="K256" s="44">
        <f>'2021'!CJ199</f>
        <v>0</v>
      </c>
      <c r="L256" s="44"/>
      <c r="M256" s="44">
        <f t="shared" si="74"/>
        <v>8</v>
      </c>
      <c r="N256" s="44">
        <f>'2021'!CO199</f>
        <v>0</v>
      </c>
      <c r="O256" s="44">
        <f>'Добыча 2021'!I215</f>
        <v>8</v>
      </c>
      <c r="P256" s="44"/>
      <c r="Q256" s="44"/>
      <c r="R256" s="44"/>
      <c r="S256" s="44">
        <f>'Добыча 2021'!K215</f>
        <v>5</v>
      </c>
      <c r="T256" s="44">
        <f>'Добыча 2021'!J215</f>
        <v>3</v>
      </c>
      <c r="U256" s="44">
        <f t="shared" si="75"/>
        <v>100</v>
      </c>
      <c r="V256" s="94">
        <f>'2022'!CE254</f>
        <v>9.36</v>
      </c>
      <c r="W256" s="44">
        <f t="shared" si="76"/>
        <v>8</v>
      </c>
      <c r="X256" s="44">
        <f>'2022'!CG254</f>
        <v>8</v>
      </c>
      <c r="Y256" s="94">
        <f t="shared" si="77"/>
        <v>6.8376068376068382</v>
      </c>
      <c r="Z256" s="44"/>
      <c r="AA256" s="44">
        <f>'2022'!CM254</f>
        <v>0</v>
      </c>
      <c r="AB256" s="44">
        <f>'2022'!CJ254</f>
        <v>0</v>
      </c>
      <c r="AC256" s="44"/>
      <c r="AD256" s="44"/>
      <c r="AE256" s="95">
        <f>'2022'!CO254</f>
        <v>0</v>
      </c>
      <c r="AF256" s="82" t="str">
        <f t="shared" si="64"/>
        <v/>
      </c>
      <c r="AG256" s="91"/>
      <c r="AH256" s="92">
        <f t="shared" si="65"/>
        <v>5.0509411155240889</v>
      </c>
      <c r="AI256" s="92" t="e">
        <f t="shared" ca="1" si="66"/>
        <v>#NAME?</v>
      </c>
      <c r="AJ256" s="72">
        <f t="shared" si="67"/>
        <v>8</v>
      </c>
      <c r="AK256" s="72" t="str">
        <f t="shared" si="68"/>
        <v/>
      </c>
      <c r="AL256" s="72" t="e">
        <f t="shared" ca="1" si="69"/>
        <v>#NAME?</v>
      </c>
      <c r="AM256" s="72">
        <f t="shared" si="70"/>
        <v>8</v>
      </c>
      <c r="AN256" s="34" t="e">
        <f t="shared" ca="1" si="71"/>
        <v>#NAME?</v>
      </c>
      <c r="AO256" s="34" t="str">
        <f t="shared" si="72"/>
        <v>Сумма не совпадает или не ОДОУ</v>
      </c>
      <c r="AP256" s="34" t="str">
        <f t="shared" si="73"/>
        <v/>
      </c>
    </row>
    <row r="257" spans="1:42" ht="63" x14ac:dyDescent="0.25">
      <c r="A257" s="34">
        <v>210</v>
      </c>
      <c r="B257" s="112" t="s">
        <v>260</v>
      </c>
      <c r="C257" s="92">
        <f>'2022'!B255</f>
        <v>11.4</v>
      </c>
      <c r="D257" s="93">
        <f>'2022'!BV255</f>
        <v>6</v>
      </c>
      <c r="E257" s="93">
        <f>'2022'!BW255</f>
        <v>9</v>
      </c>
      <c r="F257" s="92">
        <f>'2022'!BZ255</f>
        <v>0.78947368421052633</v>
      </c>
      <c r="G257" s="44">
        <f>'2021'!CG200</f>
        <v>0</v>
      </c>
      <c r="H257" s="94">
        <f t="shared" si="78"/>
        <v>0</v>
      </c>
      <c r="I257" s="44"/>
      <c r="J257" s="44">
        <f>'2021'!CM200</f>
        <v>0</v>
      </c>
      <c r="K257" s="44">
        <f>'2021'!CJ200</f>
        <v>0</v>
      </c>
      <c r="L257" s="44"/>
      <c r="M257" s="44">
        <f t="shared" si="74"/>
        <v>0</v>
      </c>
      <c r="N257" s="44">
        <f>'2021'!CO200</f>
        <v>0</v>
      </c>
      <c r="O257" s="44">
        <f>'Добыча 2021'!I216</f>
        <v>0</v>
      </c>
      <c r="P257" s="44"/>
      <c r="Q257" s="44"/>
      <c r="R257" s="44"/>
      <c r="S257" s="44">
        <f>'Добыча 2021'!K216</f>
        <v>0</v>
      </c>
      <c r="T257" s="44">
        <f>'Добыча 2021'!J216</f>
        <v>0</v>
      </c>
      <c r="U257" s="44">
        <f t="shared" si="75"/>
        <v>0</v>
      </c>
      <c r="V257" s="94">
        <f>'2022'!CE255</f>
        <v>0.27</v>
      </c>
      <c r="W257" s="44">
        <f t="shared" si="76"/>
        <v>0</v>
      </c>
      <c r="X257" s="44">
        <f>'2022'!CG255</f>
        <v>0</v>
      </c>
      <c r="Y257" s="94">
        <f t="shared" si="77"/>
        <v>0</v>
      </c>
      <c r="Z257" s="44"/>
      <c r="AA257" s="44">
        <f>'2022'!CM255</f>
        <v>0</v>
      </c>
      <c r="AB257" s="44">
        <f>'2022'!CJ255</f>
        <v>0</v>
      </c>
      <c r="AC257" s="44"/>
      <c r="AD257" s="44"/>
      <c r="AE257" s="95">
        <f>'2022'!CO255</f>
        <v>0</v>
      </c>
      <c r="AF257" s="82" t="str">
        <f t="shared" si="64"/>
        <v/>
      </c>
      <c r="AG257" s="91"/>
      <c r="AH257" s="92">
        <f t="shared" si="65"/>
        <v>0.78947368421052633</v>
      </c>
      <c r="AI257" s="92" t="e">
        <f t="shared" ca="1" si="66"/>
        <v>#NAME?</v>
      </c>
      <c r="AJ257" s="72">
        <f t="shared" si="67"/>
        <v>3</v>
      </c>
      <c r="AK257" s="72" t="str">
        <f t="shared" si="68"/>
        <v/>
      </c>
      <c r="AL257" s="72">
        <f t="shared" si="69"/>
        <v>0</v>
      </c>
      <c r="AM257" s="72">
        <f t="shared" si="70"/>
        <v>0</v>
      </c>
      <c r="AN257" s="34" t="str">
        <f t="shared" si="71"/>
        <v/>
      </c>
      <c r="AO257" s="34" t="str">
        <f t="shared" si="72"/>
        <v/>
      </c>
      <c r="AP257" s="34" t="str">
        <f t="shared" si="73"/>
        <v/>
      </c>
    </row>
    <row r="258" spans="1:42" ht="59.25" customHeight="1" x14ac:dyDescent="0.25">
      <c r="A258" s="34">
        <v>211</v>
      </c>
      <c r="B258" s="116" t="s">
        <v>366</v>
      </c>
      <c r="C258" s="92">
        <f>'2022'!B256</f>
        <v>23.773</v>
      </c>
      <c r="D258" s="93">
        <f>'2022'!BV256</f>
        <v>45</v>
      </c>
      <c r="E258" s="93">
        <f>'2022'!BW256</f>
        <v>59</v>
      </c>
      <c r="F258" s="92">
        <f>'2022'!BZ256</f>
        <v>2.4818070920792494</v>
      </c>
      <c r="G258" s="44">
        <f>'2021'!CG201</f>
        <v>2</v>
      </c>
      <c r="H258" s="94">
        <f t="shared" si="78"/>
        <v>4.4444444444444446</v>
      </c>
      <c r="I258" s="44"/>
      <c r="J258" s="44">
        <f>'2021'!CM201</f>
        <v>0</v>
      </c>
      <c r="K258" s="44">
        <f>'2021'!CJ201</f>
        <v>0</v>
      </c>
      <c r="L258" s="44"/>
      <c r="M258" s="44">
        <f t="shared" si="74"/>
        <v>2</v>
      </c>
      <c r="N258" s="44">
        <f>'2021'!CO201</f>
        <v>0</v>
      </c>
      <c r="O258" s="44">
        <f>'Добыча 2021'!I217</f>
        <v>2</v>
      </c>
      <c r="P258" s="44"/>
      <c r="Q258" s="44"/>
      <c r="R258" s="44"/>
      <c r="S258" s="44">
        <f>'Добыча 2021'!K217</f>
        <v>1</v>
      </c>
      <c r="T258" s="44">
        <f>'Добыча 2021'!J217</f>
        <v>1</v>
      </c>
      <c r="U258" s="44">
        <f t="shared" si="75"/>
        <v>100</v>
      </c>
      <c r="V258" s="94">
        <f>'2022'!CE256</f>
        <v>4.1300000000000008</v>
      </c>
      <c r="W258" s="44">
        <f t="shared" si="76"/>
        <v>7.0000000000000009</v>
      </c>
      <c r="X258" s="44">
        <f>'2022'!CG256</f>
        <v>4</v>
      </c>
      <c r="Y258" s="94">
        <f t="shared" si="77"/>
        <v>6.7796610169491522</v>
      </c>
      <c r="Z258" s="44"/>
      <c r="AA258" s="44">
        <f>'2022'!CM256</f>
        <v>0</v>
      </c>
      <c r="AB258" s="44">
        <f>'2022'!CJ256</f>
        <v>0</v>
      </c>
      <c r="AC258" s="44"/>
      <c r="AD258" s="44"/>
      <c r="AE258" s="95">
        <f>'2022'!CO256</f>
        <v>0</v>
      </c>
      <c r="AF258" s="82" t="str">
        <f t="shared" si="64"/>
        <v/>
      </c>
      <c r="AG258" s="91"/>
      <c r="AH258" s="92">
        <f t="shared" si="65"/>
        <v>2.4818070920792494</v>
      </c>
      <c r="AI258" s="92" t="e">
        <f t="shared" ca="1" si="66"/>
        <v>#NAME?</v>
      </c>
      <c r="AJ258" s="72">
        <f t="shared" si="67"/>
        <v>7</v>
      </c>
      <c r="AK258" s="72" t="str">
        <f t="shared" si="68"/>
        <v/>
      </c>
      <c r="AL258" s="72" t="e">
        <f t="shared" ca="1" si="69"/>
        <v>#NAME?</v>
      </c>
      <c r="AM258" s="72">
        <f t="shared" si="70"/>
        <v>4</v>
      </c>
      <c r="AN258" s="34" t="e">
        <f t="shared" ca="1" si="71"/>
        <v>#NAME?</v>
      </c>
      <c r="AO258" s="34" t="str">
        <f t="shared" si="72"/>
        <v>Сумма не совпадает или не ОДОУ</v>
      </c>
      <c r="AP258" s="34" t="str">
        <f t="shared" si="73"/>
        <v/>
      </c>
    </row>
    <row r="259" spans="1:42" ht="126" x14ac:dyDescent="0.25">
      <c r="A259" s="34">
        <v>212</v>
      </c>
      <c r="B259" s="112" t="s">
        <v>367</v>
      </c>
      <c r="C259" s="92">
        <f>'2022'!B257</f>
        <v>12.676</v>
      </c>
      <c r="D259" s="93">
        <f>'2022'!BV257</f>
        <v>51</v>
      </c>
      <c r="E259" s="93">
        <f>'2022'!BW257</f>
        <v>78</v>
      </c>
      <c r="F259" s="92">
        <f>'2022'!BZ257</f>
        <v>6.1533606816030293</v>
      </c>
      <c r="G259" s="44">
        <f>'2021'!CG202</f>
        <v>3</v>
      </c>
      <c r="H259" s="94">
        <f t="shared" si="78"/>
        <v>5.8823529411764701</v>
      </c>
      <c r="I259" s="44"/>
      <c r="J259" s="44">
        <f>'2021'!CM202</f>
        <v>0</v>
      </c>
      <c r="K259" s="44">
        <f>'2021'!CJ202</f>
        <v>0</v>
      </c>
      <c r="L259" s="44"/>
      <c r="M259" s="44">
        <f t="shared" si="74"/>
        <v>3</v>
      </c>
      <c r="N259" s="44">
        <f>'2021'!CO202</f>
        <v>0</v>
      </c>
      <c r="O259" s="44">
        <f>'Добыча 2021'!I218</f>
        <v>3</v>
      </c>
      <c r="P259" s="44"/>
      <c r="Q259" s="44"/>
      <c r="R259" s="44"/>
      <c r="S259" s="44">
        <f>'Добыча 2021'!K218</f>
        <v>2</v>
      </c>
      <c r="T259" s="44">
        <f>'Добыча 2021'!J218</f>
        <v>1</v>
      </c>
      <c r="U259" s="44">
        <f t="shared" si="75"/>
        <v>100</v>
      </c>
      <c r="V259" s="94">
        <f>'2022'!CE257</f>
        <v>7.8000000000000007</v>
      </c>
      <c r="W259" s="44">
        <f t="shared" si="76"/>
        <v>10</v>
      </c>
      <c r="X259" s="44">
        <f>'2022'!CG257</f>
        <v>7</v>
      </c>
      <c r="Y259" s="94">
        <f t="shared" si="77"/>
        <v>8.9743589743589745</v>
      </c>
      <c r="Z259" s="44"/>
      <c r="AA259" s="44">
        <f>'2022'!CM257</f>
        <v>0</v>
      </c>
      <c r="AB259" s="44">
        <f>'2022'!CJ257</f>
        <v>0</v>
      </c>
      <c r="AC259" s="44"/>
      <c r="AD259" s="44"/>
      <c r="AE259" s="95">
        <f>'2022'!CO257</f>
        <v>0</v>
      </c>
      <c r="AF259" s="82" t="str">
        <f t="shared" si="64"/>
        <v/>
      </c>
      <c r="AG259" s="91"/>
      <c r="AH259" s="92">
        <f t="shared" si="65"/>
        <v>6.1533606816030293</v>
      </c>
      <c r="AI259" s="92" t="e">
        <f t="shared" ca="1" si="66"/>
        <v>#NAME?</v>
      </c>
      <c r="AJ259" s="72">
        <f t="shared" si="67"/>
        <v>10</v>
      </c>
      <c r="AK259" s="72" t="str">
        <f t="shared" si="68"/>
        <v/>
      </c>
      <c r="AL259" s="72" t="e">
        <f t="shared" ca="1" si="69"/>
        <v>#NAME?</v>
      </c>
      <c r="AM259" s="72">
        <f t="shared" si="70"/>
        <v>7</v>
      </c>
      <c r="AN259" s="34" t="e">
        <f t="shared" ca="1" si="71"/>
        <v>#NAME?</v>
      </c>
      <c r="AO259" s="34" t="str">
        <f t="shared" si="72"/>
        <v>Сумма не совпадает или не ОДОУ</v>
      </c>
      <c r="AP259" s="34" t="str">
        <f t="shared" si="73"/>
        <v/>
      </c>
    </row>
    <row r="260" spans="1:42" ht="47.25" customHeight="1" x14ac:dyDescent="0.25">
      <c r="A260" s="34">
        <v>213</v>
      </c>
      <c r="B260" s="112" t="s">
        <v>368</v>
      </c>
      <c r="C260" s="92">
        <f>'2022'!B258</f>
        <v>40.1</v>
      </c>
      <c r="D260" s="93">
        <f>'2022'!BV258</f>
        <v>106</v>
      </c>
      <c r="E260" s="93">
        <f>'2022'!BW258</f>
        <v>135</v>
      </c>
      <c r="F260" s="92">
        <f>'2022'!BZ258</f>
        <v>3.3665835411471319</v>
      </c>
      <c r="G260" s="44">
        <f>'2021'!CG203</f>
        <v>7</v>
      </c>
      <c r="H260" s="94">
        <f t="shared" si="78"/>
        <v>6.6037735849056602</v>
      </c>
      <c r="I260" s="44"/>
      <c r="J260" s="44">
        <f>'2021'!CM203</f>
        <v>0</v>
      </c>
      <c r="K260" s="44">
        <f>'2021'!CJ203</f>
        <v>0</v>
      </c>
      <c r="L260" s="44"/>
      <c r="M260" s="44">
        <f t="shared" si="74"/>
        <v>7</v>
      </c>
      <c r="N260" s="44">
        <f>'2021'!CO203</f>
        <v>0</v>
      </c>
      <c r="O260" s="44">
        <f>'Добыча 2021'!I219</f>
        <v>4</v>
      </c>
      <c r="P260" s="44"/>
      <c r="Q260" s="44"/>
      <c r="R260" s="44"/>
      <c r="S260" s="44">
        <f>'Добыча 2021'!K219</f>
        <v>3</v>
      </c>
      <c r="T260" s="44">
        <f>'Добыча 2021'!J219</f>
        <v>1</v>
      </c>
      <c r="U260" s="44">
        <f t="shared" si="75"/>
        <v>57.142857142857139</v>
      </c>
      <c r="V260" s="94">
        <f>'2022'!CE258</f>
        <v>9.4500000000000011</v>
      </c>
      <c r="W260" s="44">
        <f t="shared" si="76"/>
        <v>7.0000000000000009</v>
      </c>
      <c r="X260" s="44">
        <f>'2022'!CG258</f>
        <v>9</v>
      </c>
      <c r="Y260" s="94">
        <f t="shared" si="77"/>
        <v>6.666666666666667</v>
      </c>
      <c r="Z260" s="44"/>
      <c r="AA260" s="44">
        <f>'2022'!CM258</f>
        <v>0</v>
      </c>
      <c r="AB260" s="44">
        <f>'2022'!CJ258</f>
        <v>0</v>
      </c>
      <c r="AC260" s="44"/>
      <c r="AD260" s="44"/>
      <c r="AE260" s="95">
        <f>'2022'!CO258</f>
        <v>0</v>
      </c>
      <c r="AF260" s="82" t="str">
        <f t="shared" si="64"/>
        <v/>
      </c>
      <c r="AG260" s="91"/>
      <c r="AH260" s="92">
        <f t="shared" si="65"/>
        <v>3.3665835411471319</v>
      </c>
      <c r="AI260" s="92" t="e">
        <f t="shared" ca="1" si="66"/>
        <v>#NAME?</v>
      </c>
      <c r="AJ260" s="72">
        <f t="shared" si="67"/>
        <v>7</v>
      </c>
      <c r="AK260" s="72" t="str">
        <f t="shared" si="68"/>
        <v/>
      </c>
      <c r="AL260" s="72" t="e">
        <f t="shared" ca="1" si="69"/>
        <v>#NAME?</v>
      </c>
      <c r="AM260" s="72">
        <f t="shared" si="70"/>
        <v>9</v>
      </c>
      <c r="AN260" s="34" t="e">
        <f t="shared" ca="1" si="71"/>
        <v>#NAME?</v>
      </c>
      <c r="AO260" s="34" t="str">
        <f t="shared" si="72"/>
        <v>Сумма не совпадает или не ОДОУ</v>
      </c>
      <c r="AP260" s="34" t="str">
        <f t="shared" si="73"/>
        <v/>
      </c>
    </row>
    <row r="261" spans="1:42" ht="34.5" customHeight="1" x14ac:dyDescent="0.25">
      <c r="A261" s="34">
        <v>214</v>
      </c>
      <c r="B261" s="102" t="s">
        <v>264</v>
      </c>
      <c r="C261" s="92">
        <f>'2022'!B259</f>
        <v>34.82</v>
      </c>
      <c r="D261" s="93">
        <f>'2022'!BV259</f>
        <v>100</v>
      </c>
      <c r="E261" s="93">
        <f>'2022'!BW259</f>
        <v>115</v>
      </c>
      <c r="F261" s="92">
        <f>'2022'!BZ259</f>
        <v>3.3026995979322229</v>
      </c>
      <c r="G261" s="44">
        <f>'2021'!CG204</f>
        <v>7</v>
      </c>
      <c r="H261" s="94">
        <f t="shared" si="78"/>
        <v>7.0000000000000009</v>
      </c>
      <c r="I261" s="44"/>
      <c r="J261" s="44">
        <f>'2021'!CM204</f>
        <v>0</v>
      </c>
      <c r="K261" s="44">
        <f>'2021'!CJ204</f>
        <v>0</v>
      </c>
      <c r="L261" s="44"/>
      <c r="M261" s="44">
        <f t="shared" si="74"/>
        <v>7</v>
      </c>
      <c r="N261" s="44">
        <f>'2021'!CO204</f>
        <v>0</v>
      </c>
      <c r="O261" s="44">
        <f>'Добыча 2021'!I220</f>
        <v>2</v>
      </c>
      <c r="P261" s="44"/>
      <c r="Q261" s="44"/>
      <c r="R261" s="44"/>
      <c r="S261" s="44">
        <f>'Добыча 2021'!K220</f>
        <v>2</v>
      </c>
      <c r="T261" s="44">
        <f>'Добыча 2021'!J220</f>
        <v>0</v>
      </c>
      <c r="U261" s="44">
        <f t="shared" si="75"/>
        <v>28.571428571428569</v>
      </c>
      <c r="V261" s="94">
        <f>'2022'!CE259</f>
        <v>8.0500000000000007</v>
      </c>
      <c r="W261" s="44">
        <f t="shared" si="76"/>
        <v>7.0000000000000009</v>
      </c>
      <c r="X261" s="44">
        <f>'2022'!CG259</f>
        <v>8</v>
      </c>
      <c r="Y261" s="94">
        <f t="shared" si="77"/>
        <v>6.9565217391304346</v>
      </c>
      <c r="Z261" s="44"/>
      <c r="AA261" s="44">
        <f>'2022'!CM259</f>
        <v>0</v>
      </c>
      <c r="AB261" s="44">
        <f>'2022'!CJ259</f>
        <v>0</v>
      </c>
      <c r="AC261" s="44"/>
      <c r="AD261" s="44"/>
      <c r="AE261" s="95">
        <f>'2022'!CO259</f>
        <v>0</v>
      </c>
      <c r="AF261" s="82" t="str">
        <f t="shared" si="64"/>
        <v/>
      </c>
      <c r="AG261" s="91"/>
      <c r="AH261" s="92">
        <f t="shared" si="65"/>
        <v>3.3026995979322229</v>
      </c>
      <c r="AI261" s="92" t="e">
        <f t="shared" ca="1" si="66"/>
        <v>#NAME?</v>
      </c>
      <c r="AJ261" s="72">
        <f t="shared" si="67"/>
        <v>7</v>
      </c>
      <c r="AK261" s="72" t="str">
        <f t="shared" si="68"/>
        <v/>
      </c>
      <c r="AL261" s="72" t="e">
        <f t="shared" ca="1" si="69"/>
        <v>#NAME?</v>
      </c>
      <c r="AM261" s="72">
        <f t="shared" si="70"/>
        <v>8</v>
      </c>
      <c r="AN261" s="34" t="e">
        <f t="shared" ca="1" si="71"/>
        <v>#NAME?</v>
      </c>
      <c r="AO261" s="34" t="str">
        <f t="shared" si="72"/>
        <v>Сумма не совпадает или не ОДОУ</v>
      </c>
      <c r="AP261" s="34" t="str">
        <f t="shared" si="73"/>
        <v/>
      </c>
    </row>
    <row r="262" spans="1:42" ht="34.5" customHeight="1" x14ac:dyDescent="0.25">
      <c r="A262" s="34">
        <v>215</v>
      </c>
      <c r="B262" s="112" t="s">
        <v>267</v>
      </c>
      <c r="C262" s="92">
        <f>'2022'!B260</f>
        <v>179.86</v>
      </c>
      <c r="D262" s="93">
        <f>'2022'!BV260</f>
        <v>83</v>
      </c>
      <c r="E262" s="93">
        <f>'2022'!BW260</f>
        <v>89</v>
      </c>
      <c r="F262" s="92">
        <f>'2022'!BZ260</f>
        <v>0.4948293116868675</v>
      </c>
      <c r="G262" s="44">
        <f>'2021'!CG205</f>
        <v>2</v>
      </c>
      <c r="H262" s="94">
        <f t="shared" si="78"/>
        <v>2.4096385542168677</v>
      </c>
      <c r="I262" s="44"/>
      <c r="J262" s="44">
        <f>'2021'!CM205</f>
        <v>0</v>
      </c>
      <c r="K262" s="44">
        <f>'2021'!CJ205</f>
        <v>0</v>
      </c>
      <c r="L262" s="44"/>
      <c r="M262" s="44">
        <f t="shared" si="74"/>
        <v>1</v>
      </c>
      <c r="N262" s="44">
        <f>'2021'!CO205</f>
        <v>1</v>
      </c>
      <c r="O262" s="44">
        <f>'Добыча 2021'!I221</f>
        <v>2</v>
      </c>
      <c r="P262" s="44"/>
      <c r="Q262" s="44"/>
      <c r="R262" s="44"/>
      <c r="S262" s="44">
        <f>'Добыча 2021'!K221</f>
        <v>1</v>
      </c>
      <c r="T262" s="44">
        <f>'Добыча 2021'!J221</f>
        <v>1</v>
      </c>
      <c r="U262" s="44">
        <f t="shared" si="75"/>
        <v>100</v>
      </c>
      <c r="V262" s="94">
        <f>'2022'!CE260</f>
        <v>2.67</v>
      </c>
      <c r="W262" s="44">
        <f t="shared" si="76"/>
        <v>3</v>
      </c>
      <c r="X262" s="44">
        <f>'2022'!CG260</f>
        <v>2</v>
      </c>
      <c r="Y262" s="94">
        <f t="shared" si="77"/>
        <v>2.2471910112359552</v>
      </c>
      <c r="Z262" s="44"/>
      <c r="AA262" s="44">
        <f>'2022'!CM260</f>
        <v>0</v>
      </c>
      <c r="AB262" s="44">
        <f>'2022'!CJ260</f>
        <v>0</v>
      </c>
      <c r="AC262" s="44"/>
      <c r="AD262" s="44">
        <f t="shared" si="63"/>
        <v>1</v>
      </c>
      <c r="AE262" s="95">
        <f>'2022'!CO260</f>
        <v>1</v>
      </c>
      <c r="AF262" s="82" t="str">
        <f t="shared" si="64"/>
        <v/>
      </c>
      <c r="AG262" s="91"/>
      <c r="AH262" s="92">
        <f t="shared" si="65"/>
        <v>0.4948293116868675</v>
      </c>
      <c r="AI262" s="92" t="e">
        <f t="shared" ca="1" si="66"/>
        <v>#NAME?</v>
      </c>
      <c r="AJ262" s="72">
        <f t="shared" si="67"/>
        <v>3</v>
      </c>
      <c r="AK262" s="72" t="str">
        <f t="shared" si="68"/>
        <v/>
      </c>
      <c r="AL262" s="72" t="e">
        <f t="shared" ca="1" si="69"/>
        <v>#NAME?</v>
      </c>
      <c r="AM262" s="72">
        <f t="shared" si="70"/>
        <v>2</v>
      </c>
      <c r="AN262" s="34" t="e">
        <f t="shared" ca="1" si="71"/>
        <v>#NAME?</v>
      </c>
      <c r="AO262" s="34" t="str">
        <f t="shared" si="72"/>
        <v/>
      </c>
      <c r="AP262" s="34" t="str">
        <f t="shared" si="73"/>
        <v/>
      </c>
    </row>
    <row r="263" spans="1:42" ht="15" customHeight="1" x14ac:dyDescent="0.25">
      <c r="A263" s="561" t="s">
        <v>369</v>
      </c>
      <c r="B263" s="562"/>
      <c r="C263" s="131"/>
      <c r="D263" s="131"/>
      <c r="E263" s="44">
        <f>SUM(E16:E262)</f>
        <v>75517</v>
      </c>
      <c r="F263" s="131"/>
      <c r="G263" s="131">
        <f>SUM(G16:G262)</f>
        <v>3348</v>
      </c>
      <c r="H263" s="44">
        <f>SUM(H16:H262)</f>
        <v>742.80226084666435</v>
      </c>
      <c r="I263" s="44">
        <f>SUM(I16:I262)</f>
        <v>70</v>
      </c>
      <c r="J263" s="44">
        <f>SUM(J16:J262)</f>
        <v>31</v>
      </c>
      <c r="K263" s="44">
        <f>SUM(K16:K262)</f>
        <v>59</v>
      </c>
      <c r="L263" s="44">
        <f t="shared" ref="L263:AE263" si="79">SUM(L16:L262)</f>
        <v>0</v>
      </c>
      <c r="M263" s="44">
        <f t="shared" si="79"/>
        <v>3029</v>
      </c>
      <c r="N263" s="44">
        <f t="shared" si="79"/>
        <v>154</v>
      </c>
      <c r="O263" s="44">
        <f t="shared" si="79"/>
        <v>1161</v>
      </c>
      <c r="P263" s="44">
        <f t="shared" si="79"/>
        <v>0</v>
      </c>
      <c r="Q263" s="44">
        <f t="shared" si="79"/>
        <v>0</v>
      </c>
      <c r="R263" s="44">
        <f t="shared" si="79"/>
        <v>0</v>
      </c>
      <c r="S263" s="44">
        <f t="shared" si="79"/>
        <v>872</v>
      </c>
      <c r="T263" s="44">
        <f t="shared" si="79"/>
        <v>288</v>
      </c>
      <c r="U263" s="44">
        <f t="shared" si="79"/>
        <v>6669.6005402483843</v>
      </c>
      <c r="V263" s="44">
        <f t="shared" si="79"/>
        <v>4412.7699999999968</v>
      </c>
      <c r="W263" s="44"/>
      <c r="X263" s="44">
        <f t="shared" si="79"/>
        <v>3775</v>
      </c>
      <c r="Y263" s="44"/>
      <c r="Z263" s="44">
        <f t="shared" si="79"/>
        <v>54</v>
      </c>
      <c r="AA263" s="44">
        <f t="shared" si="79"/>
        <v>25</v>
      </c>
      <c r="AB263" s="44">
        <f t="shared" si="79"/>
        <v>41</v>
      </c>
      <c r="AC263" s="44">
        <f t="shared" si="79"/>
        <v>0</v>
      </c>
      <c r="AD263" s="44">
        <f t="shared" si="79"/>
        <v>350</v>
      </c>
      <c r="AE263" s="44">
        <f t="shared" si="79"/>
        <v>144</v>
      </c>
    </row>
    <row r="264" spans="1:42" ht="0.75" hidden="1" customHeight="1" x14ac:dyDescent="0.25">
      <c r="A264" s="561" t="s">
        <v>370</v>
      </c>
      <c r="B264" s="562"/>
      <c r="C264" s="44"/>
      <c r="D264" s="44"/>
      <c r="E264" s="44"/>
      <c r="F264" s="44"/>
      <c r="G264" s="44"/>
      <c r="H264" s="44">
        <v>1100</v>
      </c>
      <c r="I264" s="44"/>
      <c r="J264" s="44"/>
      <c r="K264" s="44"/>
      <c r="L264" s="44"/>
    </row>
    <row r="265" spans="1:42" hidden="1" x14ac:dyDescent="0.25">
      <c r="A265" s="561" t="s">
        <v>371</v>
      </c>
      <c r="B265" s="562"/>
      <c r="C265" s="44"/>
      <c r="D265" s="44"/>
      <c r="E265" s="44"/>
      <c r="F265" s="44"/>
      <c r="G265" s="44"/>
      <c r="H265" s="44">
        <f>H264-H263</f>
        <v>357.19773915333565</v>
      </c>
      <c r="I265" s="44"/>
      <c r="J265" s="44"/>
      <c r="K265" s="44"/>
      <c r="L265" s="44"/>
    </row>
    <row r="266" spans="1:42" hidden="1" x14ac:dyDescent="0.25">
      <c r="A266" s="561" t="s">
        <v>293</v>
      </c>
      <c r="B266" s="562"/>
      <c r="C266" s="132"/>
      <c r="D266" s="132"/>
      <c r="E266" s="132"/>
      <c r="F266" s="44"/>
      <c r="G266" s="44"/>
      <c r="H266" s="44"/>
      <c r="I266" s="44"/>
      <c r="J266" s="44"/>
      <c r="K266" s="44"/>
      <c r="L266" s="44"/>
    </row>
    <row r="267" spans="1:42" x14ac:dyDescent="0.25">
      <c r="F267" s="133"/>
      <c r="G267" s="133"/>
      <c r="H267" s="133"/>
      <c r="I267" s="133"/>
      <c r="J267" s="133"/>
      <c r="K267" s="133"/>
      <c r="L267" s="133"/>
    </row>
    <row r="268" spans="1:42" ht="123" customHeight="1" x14ac:dyDescent="0.3">
      <c r="A268" s="590" t="s">
        <v>461</v>
      </c>
      <c r="B268" s="590"/>
      <c r="C268" s="590"/>
      <c r="D268" s="134"/>
      <c r="E268" s="591"/>
      <c r="F268" s="591"/>
      <c r="G268" s="135" t="s">
        <v>462</v>
      </c>
      <c r="H268" s="135"/>
      <c r="I268" s="136"/>
      <c r="J268" s="137" t="s">
        <v>463</v>
      </c>
      <c r="K268" s="137"/>
      <c r="L268" s="137"/>
      <c r="M268" s="137"/>
    </row>
    <row r="269" spans="1:42" ht="20.25" x14ac:dyDescent="0.3">
      <c r="A269" s="138"/>
      <c r="B269" s="134"/>
      <c r="C269" s="134"/>
      <c r="D269" s="134"/>
      <c r="E269" s="139" t="s">
        <v>464</v>
      </c>
      <c r="F269" s="136"/>
      <c r="G269" s="137"/>
      <c r="H269" s="136"/>
      <c r="I269" s="136"/>
      <c r="J269" s="136"/>
      <c r="K269" s="136"/>
      <c r="L269" s="136"/>
      <c r="M269" s="137"/>
    </row>
    <row r="270" spans="1:42" x14ac:dyDescent="0.25">
      <c r="F270" s="140"/>
      <c r="G270" s="140"/>
      <c r="H270" s="140"/>
      <c r="I270" s="140"/>
      <c r="J270" s="140"/>
      <c r="K270" s="140"/>
      <c r="L270" s="140"/>
    </row>
    <row r="271" spans="1:42" x14ac:dyDescent="0.25">
      <c r="F271" s="140"/>
      <c r="G271" s="140"/>
      <c r="H271" s="140"/>
      <c r="I271" s="140"/>
      <c r="J271" s="140"/>
      <c r="K271" s="140"/>
      <c r="L271" s="140"/>
    </row>
    <row r="272" spans="1:42" x14ac:dyDescent="0.25">
      <c r="F272" s="141"/>
      <c r="G272" s="140"/>
      <c r="H272" s="140"/>
      <c r="I272" s="140"/>
      <c r="J272" s="140"/>
      <c r="K272" s="140"/>
      <c r="L272" s="140"/>
    </row>
    <row r="273" spans="6:12" x14ac:dyDescent="0.25">
      <c r="F273" s="141"/>
      <c r="G273" s="140"/>
      <c r="H273" s="140"/>
      <c r="I273" s="140"/>
      <c r="J273" s="140"/>
      <c r="K273" s="140"/>
      <c r="L273" s="140"/>
    </row>
    <row r="274" spans="6:12" x14ac:dyDescent="0.25">
      <c r="F274" s="141"/>
      <c r="G274" s="140"/>
      <c r="H274" s="140"/>
      <c r="I274" s="140"/>
      <c r="J274" s="140"/>
      <c r="K274" s="140"/>
      <c r="L274" s="140"/>
    </row>
    <row r="275" spans="6:12" x14ac:dyDescent="0.25">
      <c r="F275" s="141"/>
      <c r="G275" s="140"/>
      <c r="H275" s="140"/>
      <c r="I275" s="140"/>
      <c r="J275" s="140"/>
      <c r="K275" s="140"/>
      <c r="L275" s="140"/>
    </row>
    <row r="276" spans="6:12" x14ac:dyDescent="0.25">
      <c r="F276" s="141"/>
      <c r="G276" s="140"/>
      <c r="H276" s="140"/>
      <c r="I276" s="140"/>
      <c r="J276" s="140"/>
      <c r="K276" s="140"/>
      <c r="L276" s="140"/>
    </row>
  </sheetData>
  <mergeCells count="199"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8:C268"/>
    <mergeCell ref="E268:F268"/>
    <mergeCell ref="D228:D229"/>
    <mergeCell ref="G228:G229"/>
    <mergeCell ref="H228:H229"/>
    <mergeCell ref="J228:J229"/>
    <mergeCell ref="K228:K229"/>
    <mergeCell ref="M228:M229"/>
    <mergeCell ref="N228:N229"/>
    <mergeCell ref="D238:D239"/>
    <mergeCell ref="G238:G239"/>
    <mergeCell ref="H238:H239"/>
    <mergeCell ref="J238:J239"/>
    <mergeCell ref="K238:K239"/>
    <mergeCell ref="M238:M239"/>
    <mergeCell ref="N238:N239"/>
    <mergeCell ref="T204:T205"/>
    <mergeCell ref="U204:U205"/>
    <mergeCell ref="D212:D214"/>
    <mergeCell ref="G212:G214"/>
    <mergeCell ref="H212:H214"/>
    <mergeCell ref="J212:J214"/>
    <mergeCell ref="K212:K214"/>
    <mergeCell ref="M212:M214"/>
    <mergeCell ref="N212:N214"/>
    <mergeCell ref="O212:O214"/>
    <mergeCell ref="S212:S214"/>
    <mergeCell ref="T212:T214"/>
    <mergeCell ref="U212:U214"/>
    <mergeCell ref="D204:D205"/>
    <mergeCell ref="G204:G205"/>
    <mergeCell ref="H204:H205"/>
    <mergeCell ref="J204:J205"/>
    <mergeCell ref="K204:K205"/>
    <mergeCell ref="M204:M205"/>
    <mergeCell ref="N204:N205"/>
    <mergeCell ref="O204:O205"/>
    <mergeCell ref="S204:S205"/>
    <mergeCell ref="T160:T171"/>
    <mergeCell ref="U160:U171"/>
    <mergeCell ref="D183:D187"/>
    <mergeCell ref="G183:G187"/>
    <mergeCell ref="H183:H187"/>
    <mergeCell ref="J183:J187"/>
    <mergeCell ref="K183:K187"/>
    <mergeCell ref="M183:M187"/>
    <mergeCell ref="N183:N187"/>
    <mergeCell ref="O183:O187"/>
    <mergeCell ref="S183:S187"/>
    <mergeCell ref="T183:T187"/>
    <mergeCell ref="U183:U187"/>
    <mergeCell ref="D160:D171"/>
    <mergeCell ref="G160:G171"/>
    <mergeCell ref="H160:H171"/>
    <mergeCell ref="J160:J171"/>
    <mergeCell ref="K160:K171"/>
    <mergeCell ref="M160:M171"/>
    <mergeCell ref="N160:N171"/>
    <mergeCell ref="O160:O171"/>
    <mergeCell ref="S160:S171"/>
    <mergeCell ref="T115:T116"/>
    <mergeCell ref="U115:U116"/>
    <mergeCell ref="D142:D143"/>
    <mergeCell ref="G142:G143"/>
    <mergeCell ref="H142:H143"/>
    <mergeCell ref="J142:J143"/>
    <mergeCell ref="K142:K143"/>
    <mergeCell ref="M142:M143"/>
    <mergeCell ref="N142:N143"/>
    <mergeCell ref="O142:O143"/>
    <mergeCell ref="S142:S143"/>
    <mergeCell ref="T142:T143"/>
    <mergeCell ref="U142:U143"/>
    <mergeCell ref="D115:D116"/>
    <mergeCell ref="G115:G116"/>
    <mergeCell ref="H115:H116"/>
    <mergeCell ref="J115:J116"/>
    <mergeCell ref="K115:K116"/>
    <mergeCell ref="M115:M116"/>
    <mergeCell ref="N115:N116"/>
    <mergeCell ref="O115:O116"/>
    <mergeCell ref="S115:S116"/>
    <mergeCell ref="T109:T111"/>
    <mergeCell ref="U109:U111"/>
    <mergeCell ref="D112:D113"/>
    <mergeCell ref="G112:G113"/>
    <mergeCell ref="H112:H113"/>
    <mergeCell ref="J112:J113"/>
    <mergeCell ref="K112:K113"/>
    <mergeCell ref="M112:M113"/>
    <mergeCell ref="N112:N113"/>
    <mergeCell ref="O112:O113"/>
    <mergeCell ref="S112:S113"/>
    <mergeCell ref="T112:T113"/>
    <mergeCell ref="U112:U113"/>
    <mergeCell ref="D109:D111"/>
    <mergeCell ref="G109:G111"/>
    <mergeCell ref="H109:H111"/>
    <mergeCell ref="J109:J111"/>
    <mergeCell ref="K109:K111"/>
    <mergeCell ref="M109:M111"/>
    <mergeCell ref="N109:N111"/>
    <mergeCell ref="O109:O111"/>
    <mergeCell ref="S109:S111"/>
    <mergeCell ref="T70:T83"/>
    <mergeCell ref="U70:U83"/>
    <mergeCell ref="D98:D103"/>
    <mergeCell ref="G98:G103"/>
    <mergeCell ref="H98:H103"/>
    <mergeCell ref="J98:J103"/>
    <mergeCell ref="K98:K103"/>
    <mergeCell ref="M98:M103"/>
    <mergeCell ref="N98:N103"/>
    <mergeCell ref="O98:O103"/>
    <mergeCell ref="S98:S103"/>
    <mergeCell ref="T98:T103"/>
    <mergeCell ref="U98:U103"/>
    <mergeCell ref="D70:D83"/>
    <mergeCell ref="G70:G83"/>
    <mergeCell ref="H70:H83"/>
    <mergeCell ref="J70:J83"/>
    <mergeCell ref="K70:K83"/>
    <mergeCell ref="M70:M83"/>
    <mergeCell ref="N70:N83"/>
    <mergeCell ref="O70:O83"/>
    <mergeCell ref="S70:S83"/>
    <mergeCell ref="T51:T53"/>
    <mergeCell ref="U51:U53"/>
    <mergeCell ref="D66:D68"/>
    <mergeCell ref="G66:G68"/>
    <mergeCell ref="H66:H68"/>
    <mergeCell ref="J66:J68"/>
    <mergeCell ref="K66:K68"/>
    <mergeCell ref="M66:M68"/>
    <mergeCell ref="N66:N68"/>
    <mergeCell ref="O66:O68"/>
    <mergeCell ref="S66:S68"/>
    <mergeCell ref="T66:T68"/>
    <mergeCell ref="U66:U68"/>
    <mergeCell ref="D51:D53"/>
    <mergeCell ref="G51:G53"/>
    <mergeCell ref="H51:H53"/>
    <mergeCell ref="J51:J53"/>
    <mergeCell ref="K51:K53"/>
    <mergeCell ref="M51:M53"/>
    <mergeCell ref="N51:N53"/>
    <mergeCell ref="O51:O53"/>
    <mergeCell ref="S51:S5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K31:K32"/>
    <mergeCell ref="M31:M32"/>
    <mergeCell ref="N31:N32"/>
    <mergeCell ref="O31:O32"/>
    <mergeCell ref="S31:S32"/>
    <mergeCell ref="T31:T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30" fitToHeight="10" orientation="landscape" verticalDpi="300"/>
  <headerFooter>
    <oddHeader>&amp;C&amp;P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53"/>
  <sheetViews>
    <sheetView workbookViewId="0">
      <pane ySplit="1" topLeftCell="A2" activePane="bottomLeft" state="frozen"/>
      <selection activeCell="N91" sqref="N91"/>
      <selection pane="bottomLeft"/>
    </sheetView>
  </sheetViews>
  <sheetFormatPr defaultRowHeight="12.75" customHeight="1" x14ac:dyDescent="0.2"/>
  <cols>
    <col min="1" max="1" width="9.140625" style="142" bestFit="1" customWidth="1"/>
    <col min="2" max="2" width="22" style="142" bestFit="1" customWidth="1"/>
    <col min="3" max="3" width="9.140625" style="142" bestFit="1" customWidth="1"/>
    <col min="4" max="5" width="11" style="142" bestFit="1" customWidth="1"/>
    <col min="6" max="6" width="12.85546875" style="142" bestFit="1" customWidth="1"/>
    <col min="7" max="7" width="11.85546875" style="142" bestFit="1" customWidth="1"/>
    <col min="8" max="8" width="11.5703125" style="142" bestFit="1" customWidth="1"/>
    <col min="9" max="9" width="11" style="142" bestFit="1" customWidth="1"/>
    <col min="10" max="12" width="9.140625" style="142" bestFit="1" customWidth="1"/>
    <col min="13" max="14" width="11.28515625" style="142" bestFit="1" customWidth="1"/>
    <col min="15" max="257" width="9.140625" style="142" bestFit="1" customWidth="1"/>
  </cols>
  <sheetData>
    <row r="1" spans="1:21" x14ac:dyDescent="0.2">
      <c r="A1" s="143"/>
      <c r="B1" s="143"/>
      <c r="C1" s="143"/>
      <c r="D1" s="592" t="s">
        <v>465</v>
      </c>
      <c r="E1" s="593"/>
      <c r="F1" s="593"/>
      <c r="G1" s="593"/>
      <c r="H1" s="593"/>
      <c r="I1" s="593"/>
      <c r="J1" s="593"/>
      <c r="K1" s="593" t="s">
        <v>466</v>
      </c>
      <c r="L1" s="593"/>
      <c r="M1" s="593"/>
      <c r="N1" s="593"/>
      <c r="O1" s="593"/>
      <c r="P1" s="593"/>
      <c r="Q1" s="593"/>
      <c r="R1" s="593"/>
      <c r="S1" s="593"/>
      <c r="T1" s="593"/>
      <c r="U1" s="593"/>
    </row>
    <row r="2" spans="1:21" ht="36" customHeight="1" x14ac:dyDescent="0.2">
      <c r="A2" s="144" t="s">
        <v>467</v>
      </c>
      <c r="B2" s="145" t="s">
        <v>468</v>
      </c>
      <c r="C2" s="146" t="s">
        <v>469</v>
      </c>
      <c r="D2" s="146" t="s">
        <v>277</v>
      </c>
      <c r="E2" s="146" t="s">
        <v>8</v>
      </c>
      <c r="F2" s="146" t="s">
        <v>274</v>
      </c>
      <c r="G2" s="146" t="s">
        <v>4</v>
      </c>
      <c r="H2" s="146" t="s">
        <v>470</v>
      </c>
      <c r="I2" s="146" t="s">
        <v>7</v>
      </c>
      <c r="J2" s="146" t="s">
        <v>278</v>
      </c>
      <c r="K2" s="147" t="s">
        <v>4</v>
      </c>
      <c r="L2" s="147" t="s">
        <v>274</v>
      </c>
      <c r="M2" s="147" t="s">
        <v>275</v>
      </c>
      <c r="N2" s="147" t="s">
        <v>7</v>
      </c>
      <c r="O2" s="147" t="s">
        <v>8</v>
      </c>
      <c r="P2" s="594" t="s">
        <v>276</v>
      </c>
      <c r="Q2" s="594"/>
      <c r="R2" s="147" t="s">
        <v>277</v>
      </c>
      <c r="S2" s="147" t="s">
        <v>278</v>
      </c>
      <c r="T2" s="147" t="s">
        <v>279</v>
      </c>
      <c r="U2" s="147"/>
    </row>
    <row r="3" spans="1:21" ht="36" customHeight="1" x14ac:dyDescent="0.2">
      <c r="A3" s="595"/>
      <c r="B3" s="596"/>
      <c r="C3" s="596"/>
      <c r="D3" s="596"/>
      <c r="E3" s="596"/>
      <c r="F3" s="596"/>
      <c r="G3" s="596"/>
      <c r="H3" s="596"/>
      <c r="I3" s="596"/>
      <c r="J3" s="596"/>
      <c r="K3" s="596"/>
      <c r="L3" s="596"/>
      <c r="M3" s="596"/>
      <c r="N3" s="596"/>
      <c r="O3" s="597"/>
      <c r="P3" s="148" t="s">
        <v>471</v>
      </c>
      <c r="Q3" s="93" t="s">
        <v>472</v>
      </c>
      <c r="R3" s="93"/>
      <c r="S3" s="93"/>
      <c r="T3" s="148" t="s">
        <v>471</v>
      </c>
      <c r="U3" s="93" t="s">
        <v>472</v>
      </c>
    </row>
    <row r="4" spans="1:21" ht="15.75" x14ac:dyDescent="0.2">
      <c r="A4" s="149">
        <v>1</v>
      </c>
      <c r="B4" s="150" t="s">
        <v>473</v>
      </c>
      <c r="C4" s="149">
        <v>240</v>
      </c>
      <c r="D4" s="149">
        <v>0</v>
      </c>
      <c r="E4" s="149">
        <v>0</v>
      </c>
      <c r="F4" s="149">
        <v>402</v>
      </c>
      <c r="G4" s="149">
        <v>0</v>
      </c>
      <c r="H4" s="149">
        <v>0</v>
      </c>
      <c r="I4" s="149">
        <v>0</v>
      </c>
      <c r="J4" s="149">
        <v>0</v>
      </c>
      <c r="K4" s="93"/>
      <c r="L4" s="93"/>
      <c r="M4" s="93"/>
      <c r="N4" s="93"/>
      <c r="O4" s="93"/>
      <c r="P4" s="93">
        <v>0</v>
      </c>
      <c r="Q4" s="93"/>
      <c r="R4" s="93"/>
      <c r="S4" s="93"/>
      <c r="T4" s="93">
        <v>150</v>
      </c>
      <c r="U4" s="93"/>
    </row>
    <row r="5" spans="1:21" ht="31.5" x14ac:dyDescent="0.2">
      <c r="A5" s="93" t="s">
        <v>474</v>
      </c>
      <c r="B5" s="151" t="s">
        <v>475</v>
      </c>
      <c r="C5" s="93">
        <v>240</v>
      </c>
      <c r="D5" s="93">
        <v>0</v>
      </c>
      <c r="E5" s="93">
        <v>0</v>
      </c>
      <c r="F5" s="93">
        <v>402</v>
      </c>
      <c r="G5" s="93">
        <v>0</v>
      </c>
      <c r="H5" s="93">
        <v>0</v>
      </c>
      <c r="I5" s="93">
        <v>0</v>
      </c>
      <c r="J5" s="93">
        <v>0</v>
      </c>
      <c r="K5" s="93">
        <v>0</v>
      </c>
      <c r="L5" s="93">
        <v>20</v>
      </c>
      <c r="M5" s="93">
        <v>0</v>
      </c>
      <c r="N5" s="93">
        <v>0</v>
      </c>
      <c r="O5" s="93">
        <v>0</v>
      </c>
      <c r="P5" s="93">
        <v>0</v>
      </c>
      <c r="Q5" s="93">
        <v>0</v>
      </c>
      <c r="R5" s="93">
        <v>0</v>
      </c>
      <c r="S5" s="93">
        <v>0</v>
      </c>
      <c r="T5" s="93">
        <v>150</v>
      </c>
      <c r="U5" s="93">
        <v>0</v>
      </c>
    </row>
    <row r="6" spans="1:21" ht="15.75" x14ac:dyDescent="0.2">
      <c r="A6" s="149" t="s">
        <v>476</v>
      </c>
      <c r="B6" s="150" t="s">
        <v>477</v>
      </c>
      <c r="C6" s="149">
        <f>C7+C8</f>
        <v>77.342000000000013</v>
      </c>
      <c r="D6" s="149">
        <v>98</v>
      </c>
      <c r="E6" s="149">
        <v>2</v>
      </c>
      <c r="F6" s="149">
        <v>1290</v>
      </c>
      <c r="G6" s="149">
        <v>0</v>
      </c>
      <c r="H6" s="149">
        <v>60</v>
      </c>
      <c r="I6" s="149">
        <v>0</v>
      </c>
      <c r="J6" s="149">
        <v>1</v>
      </c>
      <c r="K6" s="93"/>
      <c r="L6" s="93"/>
      <c r="M6" s="93"/>
      <c r="N6" s="93"/>
      <c r="O6" s="93"/>
      <c r="P6" s="93">
        <v>21</v>
      </c>
      <c r="Q6" s="93"/>
      <c r="R6" s="93"/>
      <c r="S6" s="93"/>
      <c r="T6" s="93">
        <v>53</v>
      </c>
      <c r="U6" s="93"/>
    </row>
    <row r="7" spans="1:21" ht="31.5" x14ac:dyDescent="0.2">
      <c r="A7" s="93" t="s">
        <v>478</v>
      </c>
      <c r="B7" s="151" t="s">
        <v>479</v>
      </c>
      <c r="C7" s="93">
        <v>67.034000000000006</v>
      </c>
      <c r="D7" s="93">
        <v>82</v>
      </c>
      <c r="E7" s="93">
        <v>0</v>
      </c>
      <c r="F7" s="93">
        <v>1198</v>
      </c>
      <c r="G7" s="93">
        <v>0</v>
      </c>
      <c r="H7" s="93">
        <v>43</v>
      </c>
      <c r="I7" s="93">
        <v>0</v>
      </c>
      <c r="J7" s="93">
        <v>0</v>
      </c>
      <c r="K7" s="93">
        <v>0</v>
      </c>
      <c r="L7" s="93">
        <v>120</v>
      </c>
      <c r="M7" s="93">
        <v>1</v>
      </c>
      <c r="N7" s="93">
        <v>0</v>
      </c>
      <c r="O7" s="93">
        <v>0</v>
      </c>
      <c r="P7" s="93">
        <v>16</v>
      </c>
      <c r="Q7" s="93">
        <v>4</v>
      </c>
      <c r="R7" s="93">
        <v>28</v>
      </c>
      <c r="S7" s="93">
        <v>0</v>
      </c>
      <c r="T7" s="93">
        <v>32</v>
      </c>
      <c r="U7" s="93">
        <v>3</v>
      </c>
    </row>
    <row r="8" spans="1:21" ht="31.5" x14ac:dyDescent="0.2">
      <c r="A8" s="93" t="s">
        <v>480</v>
      </c>
      <c r="B8" s="151" t="s">
        <v>481</v>
      </c>
      <c r="C8" s="93">
        <v>10.308</v>
      </c>
      <c r="D8" s="93">
        <v>16</v>
      </c>
      <c r="E8" s="93">
        <v>2</v>
      </c>
      <c r="F8" s="93">
        <v>92</v>
      </c>
      <c r="G8" s="93">
        <v>0</v>
      </c>
      <c r="H8" s="93">
        <v>17</v>
      </c>
      <c r="I8" s="93">
        <v>0</v>
      </c>
      <c r="J8" s="93">
        <v>1</v>
      </c>
      <c r="K8" s="93">
        <v>0</v>
      </c>
      <c r="L8" s="93">
        <v>11</v>
      </c>
      <c r="M8" s="93">
        <v>0</v>
      </c>
      <c r="N8" s="93">
        <v>0</v>
      </c>
      <c r="O8" s="93">
        <v>0</v>
      </c>
      <c r="P8" s="93">
        <v>5</v>
      </c>
      <c r="Q8" s="93">
        <v>1</v>
      </c>
      <c r="R8" s="93">
        <v>5</v>
      </c>
      <c r="S8" s="93">
        <v>0</v>
      </c>
      <c r="T8" s="93">
        <v>21</v>
      </c>
      <c r="U8" s="93">
        <v>2</v>
      </c>
    </row>
    <row r="9" spans="1:21" ht="15.75" x14ac:dyDescent="0.2">
      <c r="A9" s="149" t="s">
        <v>482</v>
      </c>
      <c r="B9" s="150" t="s">
        <v>483</v>
      </c>
      <c r="C9" s="149">
        <f>C10+C11</f>
        <v>634</v>
      </c>
      <c r="D9" s="149">
        <v>355</v>
      </c>
      <c r="E9" s="149">
        <v>638</v>
      </c>
      <c r="F9" s="149">
        <v>586</v>
      </c>
      <c r="G9" s="149">
        <v>421</v>
      </c>
      <c r="H9" s="149">
        <v>595</v>
      </c>
      <c r="I9" s="149">
        <v>0</v>
      </c>
      <c r="J9" s="149">
        <v>12</v>
      </c>
      <c r="K9" s="93"/>
      <c r="L9" s="93"/>
      <c r="M9" s="93"/>
      <c r="N9" s="93"/>
      <c r="O9" s="93"/>
      <c r="P9" s="93">
        <v>167</v>
      </c>
      <c r="Q9" s="93"/>
      <c r="R9" s="93"/>
      <c r="S9" s="93"/>
      <c r="T9" s="93">
        <v>82</v>
      </c>
      <c r="U9" s="93"/>
    </row>
    <row r="10" spans="1:21" ht="31.5" x14ac:dyDescent="0.2">
      <c r="A10" s="93" t="s">
        <v>484</v>
      </c>
      <c r="B10" s="151" t="s">
        <v>485</v>
      </c>
      <c r="C10" s="93">
        <v>397.6</v>
      </c>
      <c r="D10" s="93">
        <v>232</v>
      </c>
      <c r="E10" s="93">
        <v>638</v>
      </c>
      <c r="F10" s="93">
        <v>586</v>
      </c>
      <c r="G10" s="93">
        <v>421</v>
      </c>
      <c r="H10" s="93">
        <v>595</v>
      </c>
      <c r="I10" s="93">
        <v>0</v>
      </c>
      <c r="J10" s="93">
        <v>11</v>
      </c>
      <c r="K10" s="93">
        <v>21</v>
      </c>
      <c r="L10" s="93">
        <v>29</v>
      </c>
      <c r="M10" s="93">
        <v>29</v>
      </c>
      <c r="N10" s="93">
        <v>0</v>
      </c>
      <c r="O10" s="93">
        <v>31</v>
      </c>
      <c r="P10" s="93">
        <v>119</v>
      </c>
      <c r="Q10" s="93">
        <v>17</v>
      </c>
      <c r="R10" s="93">
        <v>34</v>
      </c>
      <c r="S10" s="93">
        <v>1</v>
      </c>
      <c r="T10" s="93">
        <v>82</v>
      </c>
      <c r="U10" s="93">
        <v>8</v>
      </c>
    </row>
    <row r="11" spans="1:21" ht="31.5" x14ac:dyDescent="0.2">
      <c r="A11" s="93" t="s">
        <v>486</v>
      </c>
      <c r="B11" s="151" t="s">
        <v>487</v>
      </c>
      <c r="C11" s="93">
        <v>236.4</v>
      </c>
      <c r="D11" s="93">
        <v>123</v>
      </c>
      <c r="E11" s="93">
        <v>185</v>
      </c>
      <c r="F11" s="93">
        <v>401</v>
      </c>
      <c r="G11" s="93">
        <v>179</v>
      </c>
      <c r="H11" s="93">
        <v>243</v>
      </c>
      <c r="I11" s="93"/>
      <c r="J11" s="93">
        <v>1</v>
      </c>
      <c r="K11" s="93">
        <v>5</v>
      </c>
      <c r="L11" s="93">
        <v>20</v>
      </c>
      <c r="M11" s="93">
        <v>12</v>
      </c>
      <c r="N11" s="93">
        <v>0</v>
      </c>
      <c r="O11" s="93">
        <v>9</v>
      </c>
      <c r="P11" s="93">
        <v>48</v>
      </c>
      <c r="Q11" s="93">
        <v>7</v>
      </c>
      <c r="R11" s="93">
        <v>43</v>
      </c>
      <c r="S11" s="93">
        <v>0</v>
      </c>
      <c r="T11" s="93">
        <v>0</v>
      </c>
      <c r="U11" s="93">
        <v>0</v>
      </c>
    </row>
    <row r="12" spans="1:21" ht="15.75" x14ac:dyDescent="0.2">
      <c r="A12" s="149" t="s">
        <v>488</v>
      </c>
      <c r="B12" s="150" t="s">
        <v>489</v>
      </c>
      <c r="C12" s="149">
        <f>C13+C14+C15+C16+C17</f>
        <v>374.5</v>
      </c>
      <c r="D12" s="149">
        <v>148</v>
      </c>
      <c r="E12" s="149">
        <v>289</v>
      </c>
      <c r="F12" s="149">
        <v>3057</v>
      </c>
      <c r="G12" s="149">
        <v>240</v>
      </c>
      <c r="H12" s="149">
        <v>926</v>
      </c>
      <c r="I12" s="149">
        <v>0</v>
      </c>
      <c r="J12" s="149">
        <v>26</v>
      </c>
      <c r="K12" s="93"/>
      <c r="L12" s="93"/>
      <c r="M12" s="93"/>
      <c r="N12" s="93"/>
      <c r="O12" s="93"/>
      <c r="P12" s="93">
        <v>102</v>
      </c>
      <c r="Q12" s="93"/>
      <c r="R12" s="93"/>
      <c r="S12" s="93"/>
      <c r="T12" s="93">
        <v>78</v>
      </c>
      <c r="U12" s="93"/>
    </row>
    <row r="13" spans="1:21" ht="31.5" x14ac:dyDescent="0.2">
      <c r="A13" s="93" t="s">
        <v>490</v>
      </c>
      <c r="B13" s="151" t="s">
        <v>491</v>
      </c>
      <c r="C13" s="93">
        <v>34</v>
      </c>
      <c r="D13" s="93">
        <v>70</v>
      </c>
      <c r="E13" s="93">
        <v>111</v>
      </c>
      <c r="F13" s="93">
        <v>307</v>
      </c>
      <c r="G13" s="93">
        <v>83</v>
      </c>
      <c r="H13" s="93">
        <v>92</v>
      </c>
      <c r="I13" s="93">
        <v>0</v>
      </c>
      <c r="J13" s="93">
        <v>6</v>
      </c>
      <c r="K13" s="93">
        <v>5</v>
      </c>
      <c r="L13" s="93">
        <v>36</v>
      </c>
      <c r="M13" s="93">
        <v>6</v>
      </c>
      <c r="N13" s="93">
        <v>0</v>
      </c>
      <c r="O13" s="93">
        <v>5</v>
      </c>
      <c r="P13" s="93">
        <v>16</v>
      </c>
      <c r="Q13" s="93">
        <v>1</v>
      </c>
      <c r="R13" s="93">
        <v>24</v>
      </c>
      <c r="S13" s="93">
        <v>0</v>
      </c>
      <c r="T13" s="93">
        <v>0</v>
      </c>
      <c r="U13" s="93">
        <v>0</v>
      </c>
    </row>
    <row r="14" spans="1:21" ht="31.5" x14ac:dyDescent="0.2">
      <c r="A14" s="93" t="s">
        <v>492</v>
      </c>
      <c r="B14" s="151" t="s">
        <v>493</v>
      </c>
      <c r="C14" s="93">
        <v>21.36</v>
      </c>
      <c r="D14" s="93">
        <v>10</v>
      </c>
      <c r="E14" s="93">
        <v>0</v>
      </c>
      <c r="F14" s="93">
        <v>293</v>
      </c>
      <c r="G14" s="93">
        <v>34</v>
      </c>
      <c r="H14" s="93">
        <v>179</v>
      </c>
      <c r="I14" s="93">
        <v>0</v>
      </c>
      <c r="J14" s="93">
        <v>0</v>
      </c>
      <c r="K14" s="93">
        <v>1</v>
      </c>
      <c r="L14" s="93">
        <v>52</v>
      </c>
      <c r="M14" s="93">
        <v>21</v>
      </c>
      <c r="N14" s="93">
        <v>0</v>
      </c>
      <c r="O14" s="93">
        <v>0</v>
      </c>
      <c r="P14" s="93">
        <v>14</v>
      </c>
      <c r="Q14" s="93">
        <v>2</v>
      </c>
      <c r="R14" s="93">
        <v>0</v>
      </c>
      <c r="S14" s="93">
        <v>0</v>
      </c>
      <c r="T14" s="93">
        <v>0</v>
      </c>
      <c r="U14" s="93">
        <v>0</v>
      </c>
    </row>
    <row r="15" spans="1:21" ht="47.25" x14ac:dyDescent="0.2">
      <c r="A15" s="93" t="s">
        <v>494</v>
      </c>
      <c r="B15" s="151" t="s">
        <v>495</v>
      </c>
      <c r="C15" s="93">
        <v>33.299999999999997</v>
      </c>
      <c r="D15" s="93">
        <v>27</v>
      </c>
      <c r="E15" s="93">
        <v>93</v>
      </c>
      <c r="F15" s="93">
        <v>272</v>
      </c>
      <c r="G15" s="93">
        <v>40</v>
      </c>
      <c r="H15" s="93">
        <v>155</v>
      </c>
      <c r="I15" s="93">
        <v>0</v>
      </c>
      <c r="J15" s="93">
        <v>10</v>
      </c>
      <c r="K15" s="93">
        <v>2</v>
      </c>
      <c r="L15" s="93">
        <v>32</v>
      </c>
      <c r="M15" s="93">
        <v>12</v>
      </c>
      <c r="N15" s="93">
        <v>0</v>
      </c>
      <c r="O15" s="93">
        <v>4</v>
      </c>
      <c r="P15" s="93">
        <v>10</v>
      </c>
      <c r="Q15" s="93">
        <v>3</v>
      </c>
      <c r="R15" s="93">
        <v>9</v>
      </c>
      <c r="S15" s="93">
        <v>1</v>
      </c>
      <c r="T15" s="93">
        <v>15</v>
      </c>
      <c r="U15" s="93">
        <v>1</v>
      </c>
    </row>
    <row r="16" spans="1:21" ht="47.25" x14ac:dyDescent="0.2">
      <c r="A16" s="93" t="s">
        <v>496</v>
      </c>
      <c r="B16" s="151" t="s">
        <v>497</v>
      </c>
      <c r="C16" s="93">
        <v>31.3</v>
      </c>
      <c r="D16" s="93">
        <v>32</v>
      </c>
      <c r="E16" s="93">
        <v>85</v>
      </c>
      <c r="F16" s="93">
        <v>232</v>
      </c>
      <c r="G16" s="93">
        <v>60</v>
      </c>
      <c r="H16" s="93">
        <v>236</v>
      </c>
      <c r="I16" s="93">
        <v>0</v>
      </c>
      <c r="J16" s="93">
        <v>10</v>
      </c>
      <c r="K16" s="93">
        <v>3</v>
      </c>
      <c r="L16" s="93">
        <v>23</v>
      </c>
      <c r="M16" s="93">
        <v>23</v>
      </c>
      <c r="N16" s="93">
        <v>0</v>
      </c>
      <c r="O16" s="93">
        <v>4</v>
      </c>
      <c r="P16" s="93">
        <v>10</v>
      </c>
      <c r="Q16" s="93">
        <v>3</v>
      </c>
      <c r="R16" s="93">
        <v>11</v>
      </c>
      <c r="S16" s="93">
        <v>1</v>
      </c>
      <c r="T16" s="93">
        <v>15</v>
      </c>
      <c r="U16" s="93">
        <v>1</v>
      </c>
    </row>
    <row r="17" spans="1:256" ht="31.5" x14ac:dyDescent="0.2">
      <c r="A17" s="93" t="s">
        <v>498</v>
      </c>
      <c r="B17" s="151" t="s">
        <v>499</v>
      </c>
      <c r="C17" s="93">
        <v>254.54</v>
      </c>
      <c r="D17" s="93">
        <v>9</v>
      </c>
      <c r="E17" s="93">
        <v>0</v>
      </c>
      <c r="F17" s="93">
        <v>1953</v>
      </c>
      <c r="G17" s="93">
        <v>23</v>
      </c>
      <c r="H17" s="93">
        <v>264</v>
      </c>
      <c r="I17" s="93">
        <v>0</v>
      </c>
      <c r="J17" s="93">
        <v>0</v>
      </c>
      <c r="K17" s="93">
        <v>0</v>
      </c>
      <c r="L17" s="93">
        <v>195</v>
      </c>
      <c r="M17" s="93">
        <v>7</v>
      </c>
      <c r="N17" s="93">
        <v>0</v>
      </c>
      <c r="O17" s="93">
        <v>0</v>
      </c>
      <c r="P17" s="93">
        <v>52</v>
      </c>
      <c r="Q17" s="93">
        <v>8</v>
      </c>
      <c r="R17" s="93">
        <v>0</v>
      </c>
      <c r="S17" s="93">
        <v>0</v>
      </c>
      <c r="T17" s="93">
        <v>48</v>
      </c>
      <c r="U17" s="93">
        <v>4</v>
      </c>
    </row>
    <row r="18" spans="1:256" ht="15.75" x14ac:dyDescent="0.2">
      <c r="A18" s="149" t="s">
        <v>500</v>
      </c>
      <c r="B18" s="150" t="s">
        <v>501</v>
      </c>
      <c r="C18" s="149">
        <v>8592.0195309999999</v>
      </c>
      <c r="D18" s="149">
        <v>26337</v>
      </c>
      <c r="E18" s="149">
        <v>15682</v>
      </c>
      <c r="F18" s="149">
        <v>0</v>
      </c>
      <c r="G18" s="149">
        <v>5636</v>
      </c>
      <c r="H18" s="149">
        <v>6142</v>
      </c>
      <c r="I18" s="149">
        <v>10755</v>
      </c>
      <c r="J18" s="149">
        <v>223</v>
      </c>
      <c r="K18" s="93"/>
      <c r="L18" s="93"/>
      <c r="M18" s="93"/>
      <c r="N18" s="93"/>
      <c r="O18" s="93"/>
      <c r="P18" s="93">
        <v>3007</v>
      </c>
      <c r="Q18" s="93"/>
      <c r="R18" s="93"/>
      <c r="S18" s="93"/>
      <c r="T18" s="93">
        <v>0</v>
      </c>
      <c r="U18" s="93"/>
    </row>
    <row r="19" spans="1:256" ht="31.5" x14ac:dyDescent="0.2">
      <c r="A19" s="93" t="s">
        <v>502</v>
      </c>
      <c r="B19" s="151" t="s">
        <v>503</v>
      </c>
      <c r="C19" s="93">
        <v>8592.0195309999999</v>
      </c>
      <c r="D19" s="93">
        <v>26337</v>
      </c>
      <c r="E19" s="93">
        <v>15682</v>
      </c>
      <c r="F19" s="93">
        <v>0</v>
      </c>
      <c r="G19" s="93">
        <v>5636</v>
      </c>
      <c r="H19" s="93">
        <v>6142</v>
      </c>
      <c r="I19" s="93">
        <v>10755</v>
      </c>
      <c r="J19" s="93">
        <v>223</v>
      </c>
      <c r="K19" s="93">
        <v>22</v>
      </c>
      <c r="L19" s="93">
        <v>0</v>
      </c>
      <c r="M19" s="93">
        <v>42</v>
      </c>
      <c r="N19" s="93">
        <v>107</v>
      </c>
      <c r="O19" s="93">
        <v>784</v>
      </c>
      <c r="P19" s="93">
        <v>3007</v>
      </c>
      <c r="Q19" s="93">
        <v>24</v>
      </c>
      <c r="R19" s="93">
        <v>9217</v>
      </c>
      <c r="S19" s="93">
        <v>0</v>
      </c>
      <c r="T19" s="93">
        <v>0</v>
      </c>
      <c r="U19" s="93">
        <v>0</v>
      </c>
    </row>
    <row r="20" spans="1:256" ht="15.75" x14ac:dyDescent="0.2">
      <c r="A20" s="149" t="s">
        <v>504</v>
      </c>
      <c r="B20" s="150" t="s">
        <v>505</v>
      </c>
      <c r="C20" s="149">
        <v>368.07693499999999</v>
      </c>
      <c r="D20" s="149">
        <v>144</v>
      </c>
      <c r="E20" s="149">
        <v>80</v>
      </c>
      <c r="F20" s="149">
        <v>1414</v>
      </c>
      <c r="G20" s="149">
        <v>46</v>
      </c>
      <c r="H20" s="149">
        <v>163</v>
      </c>
      <c r="I20" s="149">
        <v>0</v>
      </c>
      <c r="J20" s="149">
        <v>17</v>
      </c>
      <c r="K20" s="93"/>
      <c r="L20" s="93"/>
      <c r="M20" s="93"/>
      <c r="N20" s="93"/>
      <c r="O20" s="93"/>
      <c r="P20" s="93">
        <v>32</v>
      </c>
      <c r="Q20" s="93"/>
      <c r="R20" s="93"/>
      <c r="S20" s="93"/>
      <c r="T20" s="93">
        <v>62</v>
      </c>
      <c r="U20" s="93"/>
    </row>
    <row r="21" spans="1:256" ht="15.75" x14ac:dyDescent="0.2">
      <c r="A21" s="93" t="s">
        <v>506</v>
      </c>
      <c r="B21" s="151" t="s">
        <v>507</v>
      </c>
      <c r="C21" s="93">
        <v>5.1580000000000004</v>
      </c>
      <c r="D21" s="93">
        <v>14</v>
      </c>
      <c r="E21" s="93">
        <v>6</v>
      </c>
      <c r="F21" s="93">
        <v>54</v>
      </c>
      <c r="G21" s="93">
        <v>3</v>
      </c>
      <c r="H21" s="93">
        <v>11</v>
      </c>
      <c r="I21" s="93">
        <v>0</v>
      </c>
      <c r="J21" s="93">
        <v>1</v>
      </c>
      <c r="K21" s="93">
        <v>0</v>
      </c>
      <c r="L21" s="93">
        <v>8</v>
      </c>
      <c r="M21" s="93">
        <v>0</v>
      </c>
      <c r="N21" s="93">
        <v>0</v>
      </c>
      <c r="O21" s="93">
        <v>0</v>
      </c>
      <c r="P21" s="93">
        <v>4</v>
      </c>
      <c r="Q21" s="93">
        <v>1</v>
      </c>
      <c r="R21" s="93">
        <v>4</v>
      </c>
      <c r="S21" s="93">
        <v>0</v>
      </c>
      <c r="T21" s="93">
        <v>10</v>
      </c>
      <c r="U21" s="93">
        <v>1</v>
      </c>
    </row>
    <row r="22" spans="1:256" ht="15.75" x14ac:dyDescent="0.2">
      <c r="A22" s="93" t="s">
        <v>508</v>
      </c>
      <c r="B22" s="151" t="s">
        <v>509</v>
      </c>
      <c r="C22" s="93">
        <v>6.8</v>
      </c>
      <c r="D22" s="93">
        <v>17</v>
      </c>
      <c r="E22" s="93">
        <v>7</v>
      </c>
      <c r="F22" s="93">
        <v>71</v>
      </c>
      <c r="G22" s="93">
        <v>6</v>
      </c>
      <c r="H22" s="93">
        <v>16</v>
      </c>
      <c r="I22" s="93">
        <v>0</v>
      </c>
      <c r="J22" s="93">
        <v>1</v>
      </c>
      <c r="K22" s="93">
        <v>0</v>
      </c>
      <c r="L22" s="93">
        <v>10</v>
      </c>
      <c r="M22" s="93">
        <v>0</v>
      </c>
      <c r="N22" s="93">
        <v>0</v>
      </c>
      <c r="O22" s="93">
        <v>0</v>
      </c>
      <c r="P22" s="93">
        <v>7</v>
      </c>
      <c r="Q22" s="93">
        <v>2</v>
      </c>
      <c r="R22" s="93">
        <v>5</v>
      </c>
      <c r="S22" s="93">
        <v>0</v>
      </c>
      <c r="T22" s="93">
        <v>12</v>
      </c>
      <c r="U22" s="93">
        <v>1</v>
      </c>
    </row>
    <row r="23" spans="1:256" ht="15.75" x14ac:dyDescent="0.2">
      <c r="A23" s="93" t="s">
        <v>510</v>
      </c>
      <c r="B23" s="151" t="s">
        <v>511</v>
      </c>
      <c r="C23" s="93">
        <v>9.0289999999999999</v>
      </c>
      <c r="D23" s="93">
        <v>0</v>
      </c>
      <c r="E23" s="93">
        <v>0</v>
      </c>
      <c r="F23" s="93">
        <v>90</v>
      </c>
      <c r="G23" s="93">
        <v>0</v>
      </c>
      <c r="H23" s="93">
        <v>16</v>
      </c>
      <c r="I23" s="93">
        <v>0</v>
      </c>
      <c r="J23" s="93">
        <v>0</v>
      </c>
      <c r="K23" s="93"/>
      <c r="L23" s="93">
        <v>10</v>
      </c>
      <c r="M23" s="93"/>
      <c r="N23" s="93"/>
      <c r="O23" s="93"/>
      <c r="P23" s="93"/>
      <c r="Q23" s="93"/>
      <c r="R23" s="93"/>
      <c r="S23" s="93"/>
      <c r="T23" s="93">
        <v>0</v>
      </c>
      <c r="U23" s="93"/>
    </row>
    <row r="24" spans="1:256" ht="15.75" x14ac:dyDescent="0.2">
      <c r="A24" s="93" t="s">
        <v>512</v>
      </c>
      <c r="B24" s="151" t="s">
        <v>513</v>
      </c>
      <c r="C24" s="93">
        <v>19.600000000000001</v>
      </c>
      <c r="D24" s="93">
        <v>41</v>
      </c>
      <c r="E24" s="93">
        <v>44</v>
      </c>
      <c r="F24" s="93">
        <v>141</v>
      </c>
      <c r="G24" s="93">
        <v>21</v>
      </c>
      <c r="H24" s="93">
        <v>59</v>
      </c>
      <c r="I24" s="93">
        <v>0</v>
      </c>
      <c r="J24" s="93">
        <v>1</v>
      </c>
      <c r="K24" s="93">
        <v>1</v>
      </c>
      <c r="L24" s="93">
        <v>14</v>
      </c>
      <c r="M24" s="93">
        <v>4</v>
      </c>
      <c r="N24" s="93">
        <v>0</v>
      </c>
      <c r="O24" s="93">
        <v>2</v>
      </c>
      <c r="P24" s="93">
        <v>10</v>
      </c>
      <c r="Q24" s="93">
        <v>3</v>
      </c>
      <c r="R24" s="93">
        <v>14</v>
      </c>
      <c r="S24" s="93">
        <v>0</v>
      </c>
      <c r="T24" s="93">
        <v>20</v>
      </c>
      <c r="U24" s="93">
        <v>2</v>
      </c>
    </row>
    <row r="25" spans="1:256" ht="31.5" x14ac:dyDescent="0.2">
      <c r="A25" s="93" t="s">
        <v>514</v>
      </c>
      <c r="B25" s="151" t="s">
        <v>515</v>
      </c>
      <c r="C25" s="148">
        <v>302.7</v>
      </c>
      <c r="D25" s="148">
        <v>56</v>
      </c>
      <c r="E25" s="148">
        <v>0</v>
      </c>
      <c r="F25" s="148">
        <v>745</v>
      </c>
      <c r="G25" s="148">
        <v>0</v>
      </c>
      <c r="H25" s="148">
        <v>0</v>
      </c>
      <c r="I25" s="148">
        <v>0</v>
      </c>
      <c r="J25" s="148">
        <v>12</v>
      </c>
      <c r="K25" s="148">
        <v>0</v>
      </c>
      <c r="L25" s="148">
        <v>52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19</v>
      </c>
      <c r="S25" s="148">
        <v>1</v>
      </c>
      <c r="T25" s="148">
        <v>0</v>
      </c>
      <c r="U25" s="148">
        <v>0</v>
      </c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  <c r="EC25" s="151"/>
      <c r="ED25" s="151"/>
      <c r="EE25" s="151"/>
      <c r="EF25" s="151"/>
      <c r="EG25" s="151"/>
      <c r="EH25" s="151"/>
      <c r="EI25" s="151"/>
      <c r="EJ25" s="151"/>
      <c r="EK25" s="151"/>
      <c r="EL25" s="151"/>
      <c r="EM25" s="151"/>
      <c r="EN25" s="151"/>
      <c r="EO25" s="151"/>
      <c r="EP25" s="151"/>
      <c r="EQ25" s="151"/>
      <c r="ER25" s="151"/>
      <c r="ES25" s="151"/>
      <c r="ET25" s="151"/>
      <c r="EU25" s="151"/>
      <c r="EV25" s="151"/>
      <c r="EW25" s="151"/>
      <c r="EX25" s="151"/>
      <c r="EY25" s="151"/>
      <c r="EZ25" s="151"/>
      <c r="FA25" s="151"/>
      <c r="FB25" s="151"/>
      <c r="FC25" s="151"/>
      <c r="FD25" s="151"/>
      <c r="FE25" s="151"/>
      <c r="FF25" s="151"/>
      <c r="FG25" s="151"/>
      <c r="FH25" s="151"/>
      <c r="FI25" s="151"/>
      <c r="FJ25" s="151"/>
      <c r="FK25" s="151"/>
      <c r="FL25" s="151"/>
      <c r="FM25" s="151"/>
      <c r="FN25" s="151"/>
      <c r="FO25" s="151"/>
      <c r="FP25" s="151"/>
      <c r="FQ25" s="151"/>
      <c r="FR25" s="151"/>
      <c r="FS25" s="151"/>
      <c r="FT25" s="151"/>
      <c r="FU25" s="151"/>
      <c r="FV25" s="151"/>
      <c r="FW25" s="151"/>
      <c r="FX25" s="151"/>
      <c r="FY25" s="151"/>
      <c r="FZ25" s="151"/>
      <c r="GA25" s="151"/>
      <c r="GB25" s="151"/>
      <c r="GC25" s="151"/>
      <c r="GD25" s="151"/>
      <c r="GE25" s="151"/>
      <c r="GF25" s="151"/>
      <c r="GG25" s="151"/>
      <c r="GH25" s="151"/>
      <c r="GI25" s="151"/>
      <c r="GJ25" s="151"/>
      <c r="GK25" s="151"/>
      <c r="GL25" s="151"/>
      <c r="GM25" s="151"/>
      <c r="GN25" s="151"/>
      <c r="GO25" s="151"/>
      <c r="GP25" s="151"/>
      <c r="GQ25" s="151"/>
      <c r="GR25" s="151"/>
      <c r="GS25" s="151"/>
      <c r="GT25" s="151"/>
      <c r="GU25" s="151"/>
      <c r="GV25" s="151"/>
      <c r="GW25" s="151"/>
      <c r="GX25" s="151"/>
      <c r="GY25" s="151"/>
      <c r="GZ25" s="151"/>
      <c r="HA25" s="151"/>
      <c r="HB25" s="151"/>
      <c r="HC25" s="151"/>
      <c r="HD25" s="151"/>
      <c r="HE25" s="151"/>
      <c r="HF25" s="151"/>
      <c r="HG25" s="151"/>
      <c r="HH25" s="151"/>
      <c r="HI25" s="151"/>
      <c r="HJ25" s="151"/>
      <c r="HK25" s="151"/>
      <c r="HL25" s="151"/>
      <c r="HM25" s="151"/>
      <c r="HN25" s="151"/>
      <c r="HO25" s="151"/>
      <c r="HP25" s="151"/>
      <c r="HQ25" s="151"/>
      <c r="HR25" s="151"/>
      <c r="HS25" s="151"/>
      <c r="HT25" s="151"/>
      <c r="HU25" s="151"/>
      <c r="HV25" s="151"/>
      <c r="HW25" s="151"/>
      <c r="HX25" s="151"/>
      <c r="HY25" s="151"/>
      <c r="HZ25" s="151"/>
      <c r="IA25" s="151"/>
      <c r="IB25" s="151"/>
      <c r="IC25" s="151"/>
      <c r="ID25" s="151"/>
      <c r="IE25" s="151"/>
      <c r="IF25" s="151"/>
      <c r="IG25" s="151"/>
      <c r="IH25" s="151"/>
      <c r="II25" s="151"/>
      <c r="IJ25" s="151"/>
      <c r="IK25" s="151"/>
      <c r="IL25" s="151"/>
      <c r="IM25" s="151"/>
      <c r="IN25" s="151"/>
      <c r="IO25" s="151"/>
      <c r="IP25" s="151"/>
      <c r="IQ25" s="151"/>
      <c r="IR25" s="151"/>
      <c r="IS25" s="151"/>
      <c r="IT25" s="151"/>
      <c r="IU25" s="151"/>
      <c r="IV25" s="151"/>
    </row>
    <row r="26" spans="1:256" ht="31.5" x14ac:dyDescent="0.2">
      <c r="A26" s="93" t="s">
        <v>516</v>
      </c>
      <c r="B26" s="151" t="s">
        <v>517</v>
      </c>
      <c r="C26" s="93">
        <v>4.8</v>
      </c>
      <c r="D26" s="93">
        <v>3</v>
      </c>
      <c r="E26" s="93">
        <v>0</v>
      </c>
      <c r="F26" s="93">
        <v>27</v>
      </c>
      <c r="G26" s="93">
        <v>0</v>
      </c>
      <c r="H26" s="93">
        <v>7</v>
      </c>
      <c r="I26" s="93">
        <v>0</v>
      </c>
      <c r="J26" s="93">
        <v>1</v>
      </c>
      <c r="K26" s="93">
        <v>0</v>
      </c>
      <c r="L26" s="93">
        <v>0</v>
      </c>
      <c r="M26" s="93">
        <v>0</v>
      </c>
      <c r="N26" s="93">
        <v>0</v>
      </c>
      <c r="O26" s="93">
        <v>0</v>
      </c>
      <c r="P26" s="93">
        <v>0</v>
      </c>
      <c r="Q26" s="93">
        <v>0</v>
      </c>
      <c r="R26" s="93">
        <v>1</v>
      </c>
      <c r="S26" s="93">
        <v>0</v>
      </c>
      <c r="T26" s="93">
        <v>0</v>
      </c>
      <c r="U26" s="93">
        <v>0</v>
      </c>
    </row>
    <row r="27" spans="1:256" ht="15.75" x14ac:dyDescent="0.2">
      <c r="A27" s="93" t="s">
        <v>518</v>
      </c>
      <c r="B27" s="151" t="s">
        <v>519</v>
      </c>
      <c r="C27" s="93">
        <v>10</v>
      </c>
      <c r="D27" s="93">
        <v>13</v>
      </c>
      <c r="E27" s="93">
        <v>1</v>
      </c>
      <c r="F27" s="93">
        <v>91</v>
      </c>
      <c r="G27" s="93">
        <v>10</v>
      </c>
      <c r="H27" s="93">
        <v>30</v>
      </c>
      <c r="I27" s="93">
        <v>0</v>
      </c>
      <c r="J27" s="93">
        <v>1</v>
      </c>
      <c r="K27" s="93">
        <v>0</v>
      </c>
      <c r="L27" s="93">
        <v>10</v>
      </c>
      <c r="M27" s="93">
        <v>2</v>
      </c>
      <c r="N27" s="93">
        <v>0</v>
      </c>
      <c r="O27" s="93">
        <v>0</v>
      </c>
      <c r="P27" s="93">
        <v>7</v>
      </c>
      <c r="Q27" s="93">
        <v>0</v>
      </c>
      <c r="R27" s="93">
        <v>0</v>
      </c>
      <c r="S27" s="93">
        <v>0</v>
      </c>
      <c r="T27" s="93">
        <v>20</v>
      </c>
      <c r="U27" s="93">
        <v>0</v>
      </c>
    </row>
    <row r="28" spans="1:256" ht="15.75" x14ac:dyDescent="0.2">
      <c r="A28" s="93" t="s">
        <v>520</v>
      </c>
      <c r="B28" s="151" t="s">
        <v>521</v>
      </c>
      <c r="C28" s="93">
        <v>9.8000000000000007</v>
      </c>
      <c r="D28" s="93">
        <v>0</v>
      </c>
      <c r="E28" s="93">
        <v>22</v>
      </c>
      <c r="F28" s="93">
        <v>195</v>
      </c>
      <c r="G28" s="93">
        <v>6</v>
      </c>
      <c r="H28" s="93">
        <v>24</v>
      </c>
      <c r="I28" s="93">
        <v>0</v>
      </c>
      <c r="J28" s="93">
        <v>0</v>
      </c>
      <c r="K28" s="93">
        <v>0</v>
      </c>
      <c r="L28" s="93">
        <v>20</v>
      </c>
      <c r="M28" s="93">
        <v>1</v>
      </c>
      <c r="N28" s="93">
        <v>0</v>
      </c>
      <c r="O28" s="93">
        <v>0</v>
      </c>
      <c r="P28" s="93">
        <v>0</v>
      </c>
      <c r="Q28" s="93">
        <v>0</v>
      </c>
      <c r="R28" s="93">
        <v>0</v>
      </c>
      <c r="S28" s="93">
        <v>0</v>
      </c>
      <c r="T28" s="93">
        <v>0</v>
      </c>
      <c r="U28" s="93">
        <v>0</v>
      </c>
    </row>
    <row r="29" spans="1:256" ht="15.75" x14ac:dyDescent="0.2">
      <c r="A29" s="149" t="s">
        <v>522</v>
      </c>
      <c r="B29" s="150" t="s">
        <v>523</v>
      </c>
      <c r="C29" s="149">
        <v>2534.6540530000002</v>
      </c>
      <c r="D29" s="149">
        <v>5134</v>
      </c>
      <c r="E29" s="149">
        <v>287</v>
      </c>
      <c r="F29" s="149">
        <v>4356</v>
      </c>
      <c r="G29" s="149">
        <v>4745</v>
      </c>
      <c r="H29" s="149">
        <v>4206</v>
      </c>
      <c r="I29" s="149">
        <v>34</v>
      </c>
      <c r="J29" s="149">
        <v>196</v>
      </c>
      <c r="K29" s="93"/>
      <c r="L29" s="93"/>
      <c r="M29" s="93"/>
      <c r="N29" s="93"/>
      <c r="O29" s="93"/>
      <c r="P29" s="93">
        <v>718</v>
      </c>
      <c r="Q29" s="93"/>
      <c r="R29" s="93"/>
      <c r="S29" s="93"/>
      <c r="T29" s="93">
        <v>110</v>
      </c>
      <c r="U29" s="93"/>
    </row>
    <row r="30" spans="1:256" ht="31.5" x14ac:dyDescent="0.2">
      <c r="A30" s="93" t="s">
        <v>524</v>
      </c>
      <c r="B30" s="151" t="s">
        <v>525</v>
      </c>
      <c r="C30" s="93">
        <v>164.08600000000001</v>
      </c>
      <c r="D30" s="93">
        <v>361</v>
      </c>
      <c r="E30" s="93">
        <v>0</v>
      </c>
      <c r="F30" s="93">
        <v>276</v>
      </c>
      <c r="G30" s="93">
        <v>393</v>
      </c>
      <c r="H30" s="93">
        <v>285</v>
      </c>
      <c r="I30" s="93">
        <v>0</v>
      </c>
      <c r="J30" s="93">
        <v>10</v>
      </c>
      <c r="K30" s="93">
        <v>27</v>
      </c>
      <c r="L30" s="93">
        <v>13</v>
      </c>
      <c r="M30" s="93">
        <v>14</v>
      </c>
      <c r="N30" s="93">
        <v>0</v>
      </c>
      <c r="O30" s="93">
        <v>0</v>
      </c>
      <c r="P30" s="93">
        <v>42</v>
      </c>
      <c r="Q30" s="93">
        <v>6</v>
      </c>
      <c r="R30" s="93">
        <v>111</v>
      </c>
      <c r="S30" s="93">
        <v>1</v>
      </c>
      <c r="T30" s="93">
        <v>0</v>
      </c>
      <c r="U30" s="93">
        <v>0</v>
      </c>
    </row>
    <row r="31" spans="1:256" ht="31.5" x14ac:dyDescent="0.2">
      <c r="A31" s="93" t="s">
        <v>526</v>
      </c>
      <c r="B31" s="151" t="s">
        <v>527</v>
      </c>
      <c r="C31" s="93">
        <v>358.7</v>
      </c>
      <c r="D31" s="93">
        <v>775</v>
      </c>
      <c r="E31" s="93">
        <v>80</v>
      </c>
      <c r="F31" s="93">
        <v>377</v>
      </c>
      <c r="G31" s="93">
        <v>692</v>
      </c>
      <c r="H31" s="93">
        <v>644</v>
      </c>
      <c r="I31" s="93">
        <v>19</v>
      </c>
      <c r="J31" s="93">
        <v>24</v>
      </c>
      <c r="K31" s="93">
        <v>34</v>
      </c>
      <c r="L31" s="93">
        <v>18</v>
      </c>
      <c r="M31" s="93">
        <v>32</v>
      </c>
      <c r="N31" s="93">
        <v>0</v>
      </c>
      <c r="O31" s="93">
        <v>4</v>
      </c>
      <c r="P31" s="93">
        <v>129</v>
      </c>
      <c r="Q31" s="93">
        <v>38</v>
      </c>
      <c r="R31" s="93">
        <v>271</v>
      </c>
      <c r="S31" s="93">
        <v>2</v>
      </c>
      <c r="T31" s="93">
        <v>15</v>
      </c>
      <c r="U31" s="93">
        <v>1</v>
      </c>
    </row>
    <row r="32" spans="1:256" ht="31.5" x14ac:dyDescent="0.2">
      <c r="A32" s="93" t="s">
        <v>528</v>
      </c>
      <c r="B32" s="151" t="s">
        <v>529</v>
      </c>
      <c r="C32" s="93">
        <v>50</v>
      </c>
      <c r="D32" s="93">
        <v>15</v>
      </c>
      <c r="E32" s="93">
        <v>0</v>
      </c>
      <c r="F32" s="93">
        <v>14</v>
      </c>
      <c r="G32" s="93">
        <v>14</v>
      </c>
      <c r="H32" s="93">
        <v>25</v>
      </c>
      <c r="I32" s="93">
        <v>0</v>
      </c>
      <c r="J32" s="93">
        <v>0</v>
      </c>
      <c r="K32" s="93">
        <v>0</v>
      </c>
      <c r="L32" s="93">
        <v>0</v>
      </c>
      <c r="M32" s="93">
        <v>0</v>
      </c>
      <c r="N32" s="93">
        <v>0</v>
      </c>
      <c r="O32" s="93">
        <v>0</v>
      </c>
      <c r="P32" s="93">
        <v>6</v>
      </c>
      <c r="Q32" s="93">
        <v>1</v>
      </c>
      <c r="R32" s="93">
        <v>5</v>
      </c>
      <c r="S32" s="93">
        <v>0</v>
      </c>
      <c r="T32" s="93">
        <v>0</v>
      </c>
      <c r="U32" s="93">
        <v>0</v>
      </c>
    </row>
    <row r="33" spans="1:21" ht="15.75" x14ac:dyDescent="0.2">
      <c r="A33" s="93" t="s">
        <v>530</v>
      </c>
      <c r="B33" s="151" t="s">
        <v>531</v>
      </c>
      <c r="C33" s="93">
        <v>57.56</v>
      </c>
      <c r="D33" s="93">
        <v>204</v>
      </c>
      <c r="E33" s="93">
        <v>0</v>
      </c>
      <c r="F33" s="93">
        <v>161</v>
      </c>
      <c r="G33" s="93">
        <v>191</v>
      </c>
      <c r="H33" s="93">
        <v>120</v>
      </c>
      <c r="I33" s="93">
        <v>0</v>
      </c>
      <c r="J33" s="93">
        <v>5</v>
      </c>
      <c r="K33" s="93">
        <v>13</v>
      </c>
      <c r="L33" s="93">
        <v>10</v>
      </c>
      <c r="M33" s="93">
        <v>8</v>
      </c>
      <c r="N33" s="93">
        <v>0</v>
      </c>
      <c r="O33" s="93">
        <v>0</v>
      </c>
      <c r="P33" s="93">
        <v>16</v>
      </c>
      <c r="Q33" s="93">
        <v>3</v>
      </c>
      <c r="R33" s="93">
        <v>30</v>
      </c>
      <c r="S33" s="93">
        <v>0</v>
      </c>
      <c r="T33" s="93">
        <v>0</v>
      </c>
      <c r="U33" s="93">
        <v>0</v>
      </c>
    </row>
    <row r="34" spans="1:21" ht="31.5" x14ac:dyDescent="0.2">
      <c r="A34" s="93" t="s">
        <v>532</v>
      </c>
      <c r="B34" s="151" t="s">
        <v>533</v>
      </c>
      <c r="C34" s="93">
        <v>335.71</v>
      </c>
      <c r="D34" s="93">
        <v>1097</v>
      </c>
      <c r="E34" s="93">
        <v>0</v>
      </c>
      <c r="F34" s="93">
        <v>1301</v>
      </c>
      <c r="G34" s="93">
        <v>986</v>
      </c>
      <c r="H34" s="93">
        <v>772</v>
      </c>
      <c r="I34" s="93">
        <v>0</v>
      </c>
      <c r="J34" s="93">
        <v>19</v>
      </c>
      <c r="K34" s="93">
        <v>69</v>
      </c>
      <c r="L34" s="93">
        <v>91</v>
      </c>
      <c r="M34" s="93">
        <v>54</v>
      </c>
      <c r="N34" s="93">
        <v>0</v>
      </c>
      <c r="O34" s="93">
        <v>0</v>
      </c>
      <c r="P34" s="93">
        <v>95</v>
      </c>
      <c r="Q34" s="93">
        <v>23</v>
      </c>
      <c r="R34" s="93">
        <v>329</v>
      </c>
      <c r="S34" s="93">
        <v>1</v>
      </c>
      <c r="T34" s="93">
        <v>16</v>
      </c>
      <c r="U34" s="93">
        <v>0</v>
      </c>
    </row>
    <row r="35" spans="1:21" ht="31.5" x14ac:dyDescent="0.2">
      <c r="A35" s="93" t="s">
        <v>534</v>
      </c>
      <c r="B35" s="151" t="s">
        <v>535</v>
      </c>
      <c r="C35" s="93">
        <v>371.93</v>
      </c>
      <c r="D35" s="93">
        <v>648</v>
      </c>
      <c r="E35" s="93">
        <v>48</v>
      </c>
      <c r="F35" s="93">
        <v>398</v>
      </c>
      <c r="G35" s="93">
        <v>568</v>
      </c>
      <c r="H35" s="93">
        <v>543</v>
      </c>
      <c r="I35" s="93">
        <v>15</v>
      </c>
      <c r="J35" s="93">
        <v>39</v>
      </c>
      <c r="K35" s="93">
        <v>28</v>
      </c>
      <c r="L35" s="93">
        <v>19</v>
      </c>
      <c r="M35" s="93">
        <v>27</v>
      </c>
      <c r="N35" s="93">
        <v>0</v>
      </c>
      <c r="O35" s="93">
        <v>0</v>
      </c>
      <c r="P35" s="93">
        <v>64</v>
      </c>
      <c r="Q35" s="93">
        <v>16</v>
      </c>
      <c r="R35" s="93">
        <v>226</v>
      </c>
      <c r="S35" s="93">
        <v>3</v>
      </c>
      <c r="T35" s="93">
        <v>0</v>
      </c>
      <c r="U35" s="93">
        <v>0</v>
      </c>
    </row>
    <row r="36" spans="1:21" ht="31.5" x14ac:dyDescent="0.2">
      <c r="A36" s="93" t="s">
        <v>536</v>
      </c>
      <c r="B36" s="151" t="s">
        <v>537</v>
      </c>
      <c r="C36" s="93">
        <v>291.029</v>
      </c>
      <c r="D36" s="93">
        <v>407</v>
      </c>
      <c r="E36" s="93">
        <v>0</v>
      </c>
      <c r="F36" s="93">
        <v>723</v>
      </c>
      <c r="G36" s="93">
        <v>327</v>
      </c>
      <c r="H36" s="93">
        <v>402</v>
      </c>
      <c r="I36" s="93">
        <v>0</v>
      </c>
      <c r="J36" s="93">
        <v>31</v>
      </c>
      <c r="K36" s="93">
        <v>16</v>
      </c>
      <c r="L36" s="93">
        <v>50</v>
      </c>
      <c r="M36" s="93">
        <v>20</v>
      </c>
      <c r="N36" s="93">
        <v>0</v>
      </c>
      <c r="O36" s="93">
        <v>0</v>
      </c>
      <c r="P36" s="93">
        <v>64</v>
      </c>
      <c r="Q36" s="93">
        <v>12</v>
      </c>
      <c r="R36" s="93">
        <v>142</v>
      </c>
      <c r="S36" s="93">
        <v>3</v>
      </c>
      <c r="T36" s="93">
        <v>56</v>
      </c>
      <c r="U36" s="93">
        <v>5</v>
      </c>
    </row>
    <row r="37" spans="1:21" ht="47.25" x14ac:dyDescent="0.2">
      <c r="A37" s="93" t="s">
        <v>538</v>
      </c>
      <c r="B37" s="151" t="s">
        <v>539</v>
      </c>
      <c r="C37" s="93">
        <v>170.64400000000001</v>
      </c>
      <c r="D37" s="93">
        <v>318</v>
      </c>
      <c r="E37" s="93">
        <v>0</v>
      </c>
      <c r="F37" s="93">
        <v>138</v>
      </c>
      <c r="G37" s="93">
        <v>347</v>
      </c>
      <c r="H37" s="93">
        <v>281</v>
      </c>
      <c r="I37" s="93">
        <v>0</v>
      </c>
      <c r="J37" s="93">
        <v>17</v>
      </c>
      <c r="K37" s="93">
        <v>24</v>
      </c>
      <c r="L37" s="93">
        <v>4</v>
      </c>
      <c r="M37" s="93">
        <v>14</v>
      </c>
      <c r="N37" s="93">
        <v>0</v>
      </c>
      <c r="O37" s="93">
        <v>0</v>
      </c>
      <c r="P37" s="93">
        <v>95</v>
      </c>
      <c r="Q37" s="93">
        <v>14</v>
      </c>
      <c r="R37" s="93">
        <v>111</v>
      </c>
      <c r="S37" s="93">
        <v>1</v>
      </c>
      <c r="T37" s="93">
        <v>8</v>
      </c>
      <c r="U37" s="93">
        <v>0</v>
      </c>
    </row>
    <row r="38" spans="1:21" ht="47.25" x14ac:dyDescent="0.2">
      <c r="A38" s="93" t="s">
        <v>540</v>
      </c>
      <c r="B38" s="151" t="s">
        <v>541</v>
      </c>
      <c r="C38" s="93">
        <v>225.4</v>
      </c>
      <c r="D38" s="93">
        <v>420</v>
      </c>
      <c r="E38" s="93">
        <v>46</v>
      </c>
      <c r="F38" s="93">
        <v>147</v>
      </c>
      <c r="G38" s="93">
        <v>424</v>
      </c>
      <c r="H38" s="93">
        <v>403</v>
      </c>
      <c r="I38" s="93">
        <v>0</v>
      </c>
      <c r="J38" s="93">
        <v>25</v>
      </c>
      <c r="K38" s="93">
        <v>21</v>
      </c>
      <c r="L38" s="93">
        <v>4</v>
      </c>
      <c r="M38" s="93">
        <v>20</v>
      </c>
      <c r="N38" s="93">
        <v>0</v>
      </c>
      <c r="O38" s="93">
        <v>2</v>
      </c>
      <c r="P38" s="93">
        <v>107</v>
      </c>
      <c r="Q38" s="93">
        <v>17</v>
      </c>
      <c r="R38" s="93">
        <v>147</v>
      </c>
      <c r="S38" s="93">
        <v>2</v>
      </c>
      <c r="T38" s="93">
        <v>15</v>
      </c>
      <c r="U38" s="93">
        <v>1</v>
      </c>
    </row>
    <row r="39" spans="1:21" ht="47.25" x14ac:dyDescent="0.2">
      <c r="A39" s="93" t="s">
        <v>542</v>
      </c>
      <c r="B39" s="151" t="s">
        <v>543</v>
      </c>
      <c r="C39" s="93">
        <v>434.36</v>
      </c>
      <c r="D39" s="93">
        <v>569</v>
      </c>
      <c r="E39" s="93">
        <v>113</v>
      </c>
      <c r="F39" s="93">
        <v>821</v>
      </c>
      <c r="G39" s="93">
        <v>443</v>
      </c>
      <c r="H39" s="93">
        <v>508</v>
      </c>
      <c r="I39" s="93">
        <v>0</v>
      </c>
      <c r="J39" s="93">
        <v>26</v>
      </c>
      <c r="K39" s="93">
        <v>22</v>
      </c>
      <c r="L39" s="93">
        <v>41</v>
      </c>
      <c r="M39" s="93">
        <v>25</v>
      </c>
      <c r="N39" s="93">
        <v>0</v>
      </c>
      <c r="O39" s="93">
        <v>5</v>
      </c>
      <c r="P39" s="93">
        <v>65</v>
      </c>
      <c r="Q39" s="93">
        <v>19</v>
      </c>
      <c r="R39" s="93">
        <v>199</v>
      </c>
      <c r="S39" s="93">
        <v>2</v>
      </c>
      <c r="T39" s="93">
        <v>0</v>
      </c>
      <c r="U39" s="93">
        <v>0</v>
      </c>
    </row>
    <row r="40" spans="1:21" ht="47.25" x14ac:dyDescent="0.2">
      <c r="A40" s="93" t="s">
        <v>544</v>
      </c>
      <c r="B40" s="151" t="s">
        <v>545</v>
      </c>
      <c r="C40" s="93">
        <v>182.9</v>
      </c>
      <c r="D40" s="93">
        <v>320</v>
      </c>
      <c r="E40" s="93">
        <v>0</v>
      </c>
      <c r="F40" s="93">
        <v>0</v>
      </c>
      <c r="G40" s="93">
        <v>360</v>
      </c>
      <c r="H40" s="93">
        <v>223</v>
      </c>
      <c r="I40" s="93">
        <v>0</v>
      </c>
      <c r="J40" s="93">
        <v>0</v>
      </c>
      <c r="K40" s="93">
        <v>18</v>
      </c>
      <c r="L40" s="93">
        <v>0</v>
      </c>
      <c r="M40" s="93">
        <v>11</v>
      </c>
      <c r="N40" s="93">
        <v>0</v>
      </c>
      <c r="O40" s="93">
        <v>0</v>
      </c>
      <c r="P40" s="93">
        <v>35</v>
      </c>
      <c r="Q40" s="93">
        <v>10</v>
      </c>
      <c r="R40" s="93">
        <v>112</v>
      </c>
      <c r="S40" s="93">
        <v>0</v>
      </c>
      <c r="T40" s="93">
        <v>0</v>
      </c>
      <c r="U40" s="93">
        <v>0</v>
      </c>
    </row>
    <row r="41" spans="1:21" ht="15.75" x14ac:dyDescent="0.2">
      <c r="A41" s="149" t="s">
        <v>546</v>
      </c>
      <c r="B41" s="150" t="s">
        <v>547</v>
      </c>
      <c r="C41" s="149">
        <v>2249.5200199999999</v>
      </c>
      <c r="D41" s="149">
        <v>7860</v>
      </c>
      <c r="E41" s="149">
        <v>9061</v>
      </c>
      <c r="F41" s="149">
        <v>4036</v>
      </c>
      <c r="G41" s="149">
        <v>2515</v>
      </c>
      <c r="H41" s="149">
        <v>3235</v>
      </c>
      <c r="I41" s="149">
        <v>642</v>
      </c>
      <c r="J41" s="149">
        <v>191</v>
      </c>
      <c r="K41" s="93"/>
      <c r="L41" s="93"/>
      <c r="M41" s="93"/>
      <c r="N41" s="93"/>
      <c r="O41" s="93"/>
      <c r="P41" s="93">
        <v>790</v>
      </c>
      <c r="Q41" s="93"/>
      <c r="R41" s="93"/>
      <c r="S41" s="93"/>
      <c r="T41" s="93">
        <v>0</v>
      </c>
      <c r="U41" s="93"/>
    </row>
    <row r="42" spans="1:21" ht="31.5" x14ac:dyDescent="0.2">
      <c r="A42" s="93" t="s">
        <v>548</v>
      </c>
      <c r="B42" s="151" t="s">
        <v>549</v>
      </c>
      <c r="C42" s="93">
        <v>116.81</v>
      </c>
      <c r="D42" s="93">
        <v>279</v>
      </c>
      <c r="E42" s="93">
        <v>486</v>
      </c>
      <c r="F42" s="93">
        <v>632</v>
      </c>
      <c r="G42" s="93">
        <v>76</v>
      </c>
      <c r="H42" s="93">
        <v>274</v>
      </c>
      <c r="I42" s="93">
        <v>0</v>
      </c>
      <c r="J42" s="93">
        <v>5</v>
      </c>
      <c r="K42" s="93">
        <v>2</v>
      </c>
      <c r="L42" s="93">
        <v>50</v>
      </c>
      <c r="M42" s="93">
        <v>19</v>
      </c>
      <c r="N42" s="93">
        <v>0</v>
      </c>
      <c r="O42" s="93">
        <v>24</v>
      </c>
      <c r="P42" s="93">
        <v>56</v>
      </c>
      <c r="Q42" s="93">
        <v>11</v>
      </c>
      <c r="R42" s="93">
        <v>97</v>
      </c>
      <c r="S42" s="93">
        <v>0</v>
      </c>
      <c r="T42" s="93">
        <v>0</v>
      </c>
      <c r="U42" s="93">
        <v>0</v>
      </c>
    </row>
    <row r="43" spans="1:21" ht="31.5" x14ac:dyDescent="0.2">
      <c r="A43" s="93" t="s">
        <v>550</v>
      </c>
      <c r="B43" s="151" t="s">
        <v>551</v>
      </c>
      <c r="C43" s="93">
        <v>1576.173</v>
      </c>
      <c r="D43" s="93">
        <v>6620</v>
      </c>
      <c r="E43" s="93">
        <v>5591</v>
      </c>
      <c r="F43" s="93">
        <v>2383</v>
      </c>
      <c r="G43" s="93">
        <v>1894</v>
      </c>
      <c r="H43" s="93">
        <v>2019</v>
      </c>
      <c r="I43" s="93">
        <v>441</v>
      </c>
      <c r="J43" s="93">
        <v>110</v>
      </c>
      <c r="K43" s="93">
        <v>94</v>
      </c>
      <c r="L43" s="93">
        <v>119</v>
      </c>
      <c r="M43" s="93">
        <v>100</v>
      </c>
      <c r="N43" s="93">
        <v>30</v>
      </c>
      <c r="O43" s="93">
        <v>279</v>
      </c>
      <c r="P43" s="93">
        <v>567</v>
      </c>
      <c r="Q43" s="93">
        <v>85</v>
      </c>
      <c r="R43" s="93">
        <v>1986</v>
      </c>
      <c r="S43" s="93">
        <v>11</v>
      </c>
      <c r="T43" s="93">
        <v>0</v>
      </c>
      <c r="U43" s="93">
        <v>0</v>
      </c>
    </row>
    <row r="44" spans="1:21" ht="15.75" x14ac:dyDescent="0.2">
      <c r="A44" s="93" t="s">
        <v>552</v>
      </c>
      <c r="B44" s="151" t="s">
        <v>553</v>
      </c>
      <c r="C44" s="93">
        <v>109.2</v>
      </c>
      <c r="D44" s="93">
        <v>238</v>
      </c>
      <c r="E44" s="93">
        <v>692</v>
      </c>
      <c r="F44" s="93">
        <v>377</v>
      </c>
      <c r="G44" s="93">
        <v>142</v>
      </c>
      <c r="H44" s="93">
        <v>401</v>
      </c>
      <c r="I44" s="93">
        <v>24</v>
      </c>
      <c r="J44" s="93">
        <v>25</v>
      </c>
      <c r="K44" s="93">
        <v>7</v>
      </c>
      <c r="L44" s="93">
        <v>26</v>
      </c>
      <c r="M44" s="93">
        <v>28</v>
      </c>
      <c r="N44" s="93">
        <v>0</v>
      </c>
      <c r="O44" s="93">
        <v>34</v>
      </c>
      <c r="P44" s="93">
        <v>55</v>
      </c>
      <c r="Q44" s="93">
        <v>16</v>
      </c>
      <c r="R44" s="93">
        <v>83</v>
      </c>
      <c r="S44" s="93">
        <v>2</v>
      </c>
      <c r="T44" s="93">
        <v>0</v>
      </c>
      <c r="U44" s="93">
        <v>0</v>
      </c>
    </row>
    <row r="45" spans="1:21" ht="31.5" x14ac:dyDescent="0.2">
      <c r="A45" s="93" t="s">
        <v>554</v>
      </c>
      <c r="B45" s="151" t="s">
        <v>555</v>
      </c>
      <c r="C45" s="93">
        <v>395.2</v>
      </c>
      <c r="D45" s="93">
        <v>723</v>
      </c>
      <c r="E45" s="93">
        <v>2292</v>
      </c>
      <c r="F45" s="93">
        <v>644</v>
      </c>
      <c r="G45" s="93">
        <v>403</v>
      </c>
      <c r="H45" s="93">
        <v>541</v>
      </c>
      <c r="I45" s="93">
        <v>177</v>
      </c>
      <c r="J45" s="93">
        <v>51</v>
      </c>
      <c r="K45" s="93">
        <v>20</v>
      </c>
      <c r="L45" s="93">
        <v>32</v>
      </c>
      <c r="M45" s="93">
        <v>27</v>
      </c>
      <c r="N45" s="93">
        <v>26</v>
      </c>
      <c r="O45" s="93">
        <v>114</v>
      </c>
      <c r="P45" s="93">
        <v>112</v>
      </c>
      <c r="Q45" s="93">
        <v>33</v>
      </c>
      <c r="R45" s="93">
        <v>253</v>
      </c>
      <c r="S45" s="93">
        <v>5</v>
      </c>
      <c r="T45" s="93">
        <v>0</v>
      </c>
      <c r="U45" s="93">
        <v>0</v>
      </c>
    </row>
    <row r="46" spans="1:21" ht="15.75" x14ac:dyDescent="0.2">
      <c r="A46" s="149" t="s">
        <v>556</v>
      </c>
      <c r="B46" s="150" t="s">
        <v>557</v>
      </c>
      <c r="C46" s="149">
        <v>662.80297900000005</v>
      </c>
      <c r="D46" s="149">
        <v>1714</v>
      </c>
      <c r="E46" s="149">
        <v>4133</v>
      </c>
      <c r="F46" s="149">
        <v>5765</v>
      </c>
      <c r="G46" s="149">
        <v>1198</v>
      </c>
      <c r="H46" s="149">
        <v>2159</v>
      </c>
      <c r="I46" s="149">
        <v>5</v>
      </c>
      <c r="J46" s="149">
        <v>26</v>
      </c>
      <c r="K46" s="93"/>
      <c r="L46" s="93"/>
      <c r="M46" s="93"/>
      <c r="N46" s="93"/>
      <c r="O46" s="93"/>
      <c r="P46" s="93">
        <v>512</v>
      </c>
      <c r="Q46" s="93"/>
      <c r="R46" s="93"/>
      <c r="S46" s="93"/>
      <c r="T46" s="93">
        <v>500</v>
      </c>
      <c r="U46" s="93"/>
    </row>
    <row r="47" spans="1:21" ht="31.5" x14ac:dyDescent="0.2">
      <c r="A47" s="93" t="s">
        <v>558</v>
      </c>
      <c r="B47" s="151" t="s">
        <v>559</v>
      </c>
      <c r="C47" s="93">
        <v>242.9</v>
      </c>
      <c r="D47" s="93">
        <v>168</v>
      </c>
      <c r="E47" s="93">
        <v>340</v>
      </c>
      <c r="F47" s="93">
        <v>3894</v>
      </c>
      <c r="G47" s="93">
        <v>212</v>
      </c>
      <c r="H47" s="93">
        <v>122</v>
      </c>
      <c r="I47" s="93">
        <v>0</v>
      </c>
      <c r="J47" s="93">
        <v>3</v>
      </c>
      <c r="K47" s="93">
        <v>5</v>
      </c>
      <c r="L47" s="93">
        <v>500</v>
      </c>
      <c r="M47" s="93">
        <v>3</v>
      </c>
      <c r="N47" s="93">
        <v>0</v>
      </c>
      <c r="O47" s="93">
        <v>16</v>
      </c>
      <c r="P47" s="93">
        <v>50</v>
      </c>
      <c r="Q47" s="93">
        <v>5</v>
      </c>
      <c r="R47" s="93">
        <v>58</v>
      </c>
      <c r="S47" s="93">
        <v>0</v>
      </c>
      <c r="T47" s="93">
        <v>500</v>
      </c>
      <c r="U47" s="93">
        <v>40</v>
      </c>
    </row>
    <row r="48" spans="1:21" ht="15.75" x14ac:dyDescent="0.2">
      <c r="A48" s="93" t="s">
        <v>560</v>
      </c>
      <c r="B48" s="151" t="s">
        <v>561</v>
      </c>
      <c r="C48" s="93">
        <v>375.81700000000001</v>
      </c>
      <c r="D48" s="93">
        <v>1425</v>
      </c>
      <c r="E48" s="93">
        <v>3501</v>
      </c>
      <c r="F48" s="93">
        <v>1498</v>
      </c>
      <c r="G48" s="93">
        <v>863</v>
      </c>
      <c r="H48" s="93">
        <v>1792</v>
      </c>
      <c r="I48" s="93">
        <v>5</v>
      </c>
      <c r="J48" s="93">
        <v>21</v>
      </c>
      <c r="K48" s="93">
        <v>60</v>
      </c>
      <c r="L48" s="93">
        <v>104</v>
      </c>
      <c r="M48" s="93">
        <v>143</v>
      </c>
      <c r="N48" s="93">
        <v>0</v>
      </c>
      <c r="O48" s="93">
        <v>175</v>
      </c>
      <c r="P48" s="93">
        <v>416</v>
      </c>
      <c r="Q48" s="93">
        <v>82</v>
      </c>
      <c r="R48" s="93">
        <v>498</v>
      </c>
      <c r="S48" s="93">
        <v>2</v>
      </c>
      <c r="T48" s="93">
        <v>0</v>
      </c>
      <c r="U48" s="93">
        <v>0</v>
      </c>
    </row>
    <row r="49" spans="1:21" ht="15.75" x14ac:dyDescent="0.2">
      <c r="A49" s="93" t="s">
        <v>562</v>
      </c>
      <c r="B49" s="151" t="s">
        <v>563</v>
      </c>
      <c r="C49" s="93">
        <v>46.606000000000002</v>
      </c>
      <c r="D49" s="93">
        <v>121</v>
      </c>
      <c r="E49" s="93">
        <v>292</v>
      </c>
      <c r="F49" s="93">
        <v>373</v>
      </c>
      <c r="G49" s="93">
        <v>123</v>
      </c>
      <c r="H49" s="93">
        <v>245</v>
      </c>
      <c r="I49" s="93">
        <v>0</v>
      </c>
      <c r="J49" s="93">
        <v>2</v>
      </c>
      <c r="K49" s="93">
        <v>8</v>
      </c>
      <c r="L49" s="93">
        <v>37</v>
      </c>
      <c r="M49" s="93">
        <v>19</v>
      </c>
      <c r="N49" s="93">
        <v>0</v>
      </c>
      <c r="O49" s="93">
        <v>14</v>
      </c>
      <c r="P49" s="93">
        <v>46</v>
      </c>
      <c r="Q49" s="93">
        <v>11</v>
      </c>
      <c r="R49" s="93">
        <v>42</v>
      </c>
      <c r="S49" s="93">
        <v>0</v>
      </c>
      <c r="T49" s="93">
        <v>0</v>
      </c>
      <c r="U49" s="93">
        <v>0</v>
      </c>
    </row>
    <row r="50" spans="1:21" ht="15.75" x14ac:dyDescent="0.2">
      <c r="A50" s="149" t="s">
        <v>564</v>
      </c>
      <c r="B50" s="150" t="s">
        <v>565</v>
      </c>
      <c r="C50" s="149">
        <v>628.19104000000004</v>
      </c>
      <c r="D50" s="149">
        <v>689</v>
      </c>
      <c r="E50" s="149">
        <v>691</v>
      </c>
      <c r="F50" s="149">
        <v>3207</v>
      </c>
      <c r="G50" s="149">
        <v>513</v>
      </c>
      <c r="H50" s="149">
        <v>598</v>
      </c>
      <c r="I50" s="149">
        <v>0</v>
      </c>
      <c r="J50" s="149">
        <v>44</v>
      </c>
      <c r="K50" s="93"/>
      <c r="L50" s="93"/>
      <c r="M50" s="93"/>
      <c r="N50" s="93"/>
      <c r="O50" s="93"/>
      <c r="P50" s="93">
        <v>97</v>
      </c>
      <c r="Q50" s="93"/>
      <c r="R50" s="93"/>
      <c r="S50" s="93"/>
      <c r="T50" s="93">
        <v>183</v>
      </c>
      <c r="U50" s="93"/>
    </row>
    <row r="51" spans="1:21" ht="31.5" x14ac:dyDescent="0.2">
      <c r="A51" s="93" t="s">
        <v>566</v>
      </c>
      <c r="B51" s="151" t="s">
        <v>567</v>
      </c>
      <c r="C51" s="93">
        <v>399.13200000000001</v>
      </c>
      <c r="D51" s="93">
        <v>209</v>
      </c>
      <c r="E51" s="93">
        <v>0</v>
      </c>
      <c r="F51" s="93">
        <v>2312</v>
      </c>
      <c r="G51" s="93">
        <v>256</v>
      </c>
      <c r="H51" s="93">
        <v>185</v>
      </c>
      <c r="I51" s="93">
        <v>0</v>
      </c>
      <c r="J51" s="93">
        <v>20</v>
      </c>
      <c r="K51" s="93">
        <v>7</v>
      </c>
      <c r="L51" s="93">
        <v>184</v>
      </c>
      <c r="M51" s="93">
        <v>5</v>
      </c>
      <c r="N51" s="93">
        <v>0</v>
      </c>
      <c r="O51" s="93">
        <v>0</v>
      </c>
      <c r="P51" s="93">
        <v>32</v>
      </c>
      <c r="Q51" s="93">
        <v>5</v>
      </c>
      <c r="R51" s="93">
        <v>20</v>
      </c>
      <c r="S51" s="93">
        <v>1</v>
      </c>
      <c r="T51" s="93">
        <v>183</v>
      </c>
      <c r="U51" s="93">
        <v>15</v>
      </c>
    </row>
    <row r="52" spans="1:21" ht="31.5" x14ac:dyDescent="0.2">
      <c r="A52" s="93" t="s">
        <v>568</v>
      </c>
      <c r="B52" s="151" t="s">
        <v>569</v>
      </c>
      <c r="C52" s="93">
        <v>162.821</v>
      </c>
      <c r="D52" s="93">
        <v>480</v>
      </c>
      <c r="E52" s="93">
        <v>691</v>
      </c>
      <c r="F52" s="93">
        <v>895</v>
      </c>
      <c r="G52" s="93">
        <v>257</v>
      </c>
      <c r="H52" s="93">
        <v>413</v>
      </c>
      <c r="I52" s="93">
        <v>0</v>
      </c>
      <c r="J52" s="93">
        <v>24</v>
      </c>
      <c r="K52" s="93">
        <v>8</v>
      </c>
      <c r="L52" s="93">
        <v>30</v>
      </c>
      <c r="M52" s="93">
        <v>20</v>
      </c>
      <c r="N52" s="93">
        <v>0</v>
      </c>
      <c r="O52" s="93">
        <v>32</v>
      </c>
      <c r="P52" s="93">
        <v>65</v>
      </c>
      <c r="Q52" s="93">
        <v>5</v>
      </c>
      <c r="R52" s="93">
        <v>100</v>
      </c>
      <c r="S52" s="93">
        <v>1</v>
      </c>
      <c r="T52" s="93">
        <v>0</v>
      </c>
      <c r="U52" s="93">
        <v>0</v>
      </c>
    </row>
    <row r="53" spans="1:21" ht="15.75" x14ac:dyDescent="0.2">
      <c r="A53" s="149" t="s">
        <v>570</v>
      </c>
      <c r="B53" s="150" t="s">
        <v>571</v>
      </c>
      <c r="C53" s="149">
        <v>650.11798099999999</v>
      </c>
      <c r="D53" s="149">
        <v>764</v>
      </c>
      <c r="E53" s="149">
        <v>740</v>
      </c>
      <c r="F53" s="149">
        <v>5101</v>
      </c>
      <c r="G53" s="149">
        <v>850</v>
      </c>
      <c r="H53" s="149">
        <v>1421</v>
      </c>
      <c r="I53" s="149">
        <v>0</v>
      </c>
      <c r="J53" s="149">
        <v>75</v>
      </c>
      <c r="K53" s="93"/>
      <c r="L53" s="93"/>
      <c r="M53" s="93"/>
      <c r="N53" s="93"/>
      <c r="O53" s="93"/>
      <c r="P53" s="93">
        <v>270</v>
      </c>
      <c r="Q53" s="93"/>
      <c r="R53" s="93"/>
      <c r="S53" s="93"/>
      <c r="T53" s="93">
        <v>150</v>
      </c>
      <c r="U53" s="93"/>
    </row>
    <row r="54" spans="1:21" ht="31.5" x14ac:dyDescent="0.2">
      <c r="A54" s="93" t="s">
        <v>572</v>
      </c>
      <c r="B54" s="151" t="s">
        <v>573</v>
      </c>
      <c r="C54" s="93">
        <v>51.08</v>
      </c>
      <c r="D54" s="93">
        <v>64</v>
      </c>
      <c r="E54" s="93">
        <v>0</v>
      </c>
      <c r="F54" s="93">
        <v>602</v>
      </c>
      <c r="G54" s="93">
        <v>142</v>
      </c>
      <c r="H54" s="93">
        <v>151</v>
      </c>
      <c r="I54" s="93">
        <v>0</v>
      </c>
      <c r="J54" s="93">
        <v>24</v>
      </c>
      <c r="K54" s="93">
        <v>9</v>
      </c>
      <c r="L54" s="93">
        <v>65</v>
      </c>
      <c r="M54" s="93">
        <v>10</v>
      </c>
      <c r="N54" s="93">
        <v>0</v>
      </c>
      <c r="O54" s="93">
        <v>0</v>
      </c>
      <c r="P54" s="93">
        <v>45</v>
      </c>
      <c r="Q54" s="93">
        <v>13</v>
      </c>
      <c r="R54" s="93">
        <v>22</v>
      </c>
      <c r="S54" s="93">
        <v>2</v>
      </c>
      <c r="T54" s="93">
        <v>0</v>
      </c>
      <c r="U54" s="93">
        <v>0</v>
      </c>
    </row>
    <row r="55" spans="1:21" ht="31.5" x14ac:dyDescent="0.2">
      <c r="A55" s="93" t="s">
        <v>574</v>
      </c>
      <c r="B55" s="151" t="s">
        <v>575</v>
      </c>
      <c r="C55" s="93">
        <v>120.515</v>
      </c>
      <c r="D55" s="93">
        <v>201</v>
      </c>
      <c r="E55" s="93">
        <v>81</v>
      </c>
      <c r="F55" s="93">
        <v>584</v>
      </c>
      <c r="G55" s="93">
        <v>152</v>
      </c>
      <c r="H55" s="93">
        <v>185</v>
      </c>
      <c r="I55" s="93">
        <v>0</v>
      </c>
      <c r="J55" s="93">
        <v>5</v>
      </c>
      <c r="K55" s="93">
        <v>7</v>
      </c>
      <c r="L55" s="93">
        <v>46</v>
      </c>
      <c r="M55" s="93">
        <v>9</v>
      </c>
      <c r="N55" s="93">
        <v>0</v>
      </c>
      <c r="O55" s="93">
        <v>4</v>
      </c>
      <c r="P55" s="93">
        <v>50</v>
      </c>
      <c r="Q55" s="93">
        <v>15</v>
      </c>
      <c r="R55" s="93">
        <v>70</v>
      </c>
      <c r="S55" s="93">
        <v>0</v>
      </c>
      <c r="T55" s="93">
        <v>0</v>
      </c>
      <c r="U55" s="93">
        <v>0</v>
      </c>
    </row>
    <row r="56" spans="1:21" ht="31.5" x14ac:dyDescent="0.2">
      <c r="A56" s="93" t="s">
        <v>576</v>
      </c>
      <c r="B56" s="151" t="s">
        <v>577</v>
      </c>
      <c r="C56" s="93">
        <v>214.8</v>
      </c>
      <c r="D56" s="93">
        <v>166</v>
      </c>
      <c r="E56" s="93">
        <v>19</v>
      </c>
      <c r="F56" s="93">
        <v>2774</v>
      </c>
      <c r="G56" s="93">
        <v>125</v>
      </c>
      <c r="H56" s="93">
        <v>246</v>
      </c>
      <c r="I56" s="93">
        <v>0</v>
      </c>
      <c r="J56" s="93">
        <v>18</v>
      </c>
      <c r="K56" s="93">
        <v>3</v>
      </c>
      <c r="L56" s="93">
        <v>220</v>
      </c>
      <c r="M56" s="93">
        <v>7</v>
      </c>
      <c r="N56" s="93">
        <v>0</v>
      </c>
      <c r="O56" s="93">
        <v>0</v>
      </c>
      <c r="P56" s="93">
        <v>7</v>
      </c>
      <c r="Q56" s="93">
        <v>2</v>
      </c>
      <c r="R56" s="93">
        <v>10</v>
      </c>
      <c r="S56" s="93">
        <v>1</v>
      </c>
      <c r="T56" s="93">
        <v>130</v>
      </c>
      <c r="U56" s="93">
        <v>13</v>
      </c>
    </row>
    <row r="57" spans="1:21" ht="47.25" x14ac:dyDescent="0.2">
      <c r="A57" s="93" t="s">
        <v>578</v>
      </c>
      <c r="B57" s="151" t="s">
        <v>579</v>
      </c>
      <c r="C57" s="93">
        <v>9.98</v>
      </c>
      <c r="D57" s="93">
        <v>13</v>
      </c>
      <c r="E57" s="93">
        <v>35</v>
      </c>
      <c r="F57" s="93">
        <v>47</v>
      </c>
      <c r="G57" s="93">
        <v>43</v>
      </c>
      <c r="H57" s="93">
        <v>74</v>
      </c>
      <c r="I57" s="93">
        <v>0</v>
      </c>
      <c r="J57" s="93">
        <v>0</v>
      </c>
      <c r="K57" s="93">
        <v>3</v>
      </c>
      <c r="L57" s="93">
        <v>3</v>
      </c>
      <c r="M57" s="93">
        <v>7</v>
      </c>
      <c r="N57" s="93">
        <v>0</v>
      </c>
      <c r="O57" s="93">
        <v>0</v>
      </c>
      <c r="P57" s="93">
        <v>12</v>
      </c>
      <c r="Q57" s="93">
        <v>3</v>
      </c>
      <c r="R57" s="93">
        <v>4</v>
      </c>
      <c r="S57" s="93">
        <v>0</v>
      </c>
      <c r="T57" s="93">
        <v>0</v>
      </c>
      <c r="U57" s="93">
        <v>0</v>
      </c>
    </row>
    <row r="58" spans="1:21" ht="15.75" x14ac:dyDescent="0.2">
      <c r="A58" s="93" t="s">
        <v>580</v>
      </c>
      <c r="B58" s="151" t="s">
        <v>581</v>
      </c>
      <c r="C58" s="93">
        <v>16.03</v>
      </c>
      <c r="D58" s="93">
        <v>51</v>
      </c>
      <c r="E58" s="93">
        <v>80</v>
      </c>
      <c r="F58" s="93">
        <v>130</v>
      </c>
      <c r="G58" s="93">
        <v>71</v>
      </c>
      <c r="H58" s="93">
        <v>111</v>
      </c>
      <c r="I58" s="93">
        <v>0</v>
      </c>
      <c r="J58" s="93">
        <v>0</v>
      </c>
      <c r="K58" s="93">
        <v>5</v>
      </c>
      <c r="L58" s="93">
        <v>15</v>
      </c>
      <c r="M58" s="93">
        <v>11</v>
      </c>
      <c r="N58" s="93">
        <v>0</v>
      </c>
      <c r="O58" s="93">
        <v>4</v>
      </c>
      <c r="P58" s="93">
        <v>16</v>
      </c>
      <c r="Q58" s="93">
        <v>2</v>
      </c>
      <c r="R58" s="93">
        <v>17</v>
      </c>
      <c r="S58" s="93">
        <v>0</v>
      </c>
      <c r="T58" s="93">
        <v>0</v>
      </c>
      <c r="U58" s="93">
        <v>0</v>
      </c>
    </row>
    <row r="59" spans="1:21" ht="15.75" x14ac:dyDescent="0.2">
      <c r="A59" s="93" t="s">
        <v>582</v>
      </c>
      <c r="B59" s="151" t="s">
        <v>583</v>
      </c>
      <c r="C59" s="93">
        <v>11.596</v>
      </c>
      <c r="D59" s="93">
        <v>10</v>
      </c>
      <c r="E59" s="93">
        <v>0</v>
      </c>
      <c r="F59" s="93">
        <v>97</v>
      </c>
      <c r="G59" s="93">
        <v>50</v>
      </c>
      <c r="H59" s="93">
        <v>85</v>
      </c>
      <c r="I59" s="93">
        <v>0</v>
      </c>
      <c r="J59" s="93">
        <v>1</v>
      </c>
      <c r="K59" s="93">
        <v>3</v>
      </c>
      <c r="L59" s="93">
        <v>11</v>
      </c>
      <c r="M59" s="93">
        <v>8</v>
      </c>
      <c r="N59" s="93">
        <v>0</v>
      </c>
      <c r="O59" s="93">
        <v>0</v>
      </c>
      <c r="P59" s="93">
        <v>17</v>
      </c>
      <c r="Q59" s="93">
        <v>4</v>
      </c>
      <c r="R59" s="93">
        <v>0</v>
      </c>
      <c r="S59" s="93">
        <v>0</v>
      </c>
      <c r="T59" s="93">
        <v>0</v>
      </c>
      <c r="U59" s="93">
        <v>0</v>
      </c>
    </row>
    <row r="60" spans="1:21" ht="31.5" x14ac:dyDescent="0.2">
      <c r="A60" s="93" t="s">
        <v>584</v>
      </c>
      <c r="B60" s="151" t="s">
        <v>585</v>
      </c>
      <c r="C60" s="93">
        <v>7.1820000000000004</v>
      </c>
      <c r="D60" s="93">
        <v>7</v>
      </c>
      <c r="E60" s="93">
        <v>9</v>
      </c>
      <c r="F60" s="93">
        <v>56</v>
      </c>
      <c r="G60" s="93">
        <v>5</v>
      </c>
      <c r="H60" s="93">
        <v>48</v>
      </c>
      <c r="I60" s="93">
        <v>0</v>
      </c>
      <c r="J60" s="93">
        <v>1</v>
      </c>
      <c r="K60" s="93">
        <v>0</v>
      </c>
      <c r="L60" s="93">
        <v>5</v>
      </c>
      <c r="M60" s="93">
        <v>4</v>
      </c>
      <c r="N60" s="93">
        <v>0</v>
      </c>
      <c r="O60" s="93">
        <v>0</v>
      </c>
      <c r="P60" s="93">
        <v>11</v>
      </c>
      <c r="Q60" s="93">
        <v>3</v>
      </c>
      <c r="R60" s="93">
        <v>0</v>
      </c>
      <c r="S60" s="93">
        <v>0</v>
      </c>
      <c r="T60" s="93">
        <v>0</v>
      </c>
      <c r="U60" s="93">
        <v>0</v>
      </c>
    </row>
    <row r="61" spans="1:21" ht="31.5" x14ac:dyDescent="0.2">
      <c r="A61" s="93" t="s">
        <v>586</v>
      </c>
      <c r="B61" s="151" t="s">
        <v>587</v>
      </c>
      <c r="C61" s="93">
        <v>7.9729999999999999</v>
      </c>
      <c r="D61" s="93">
        <v>11</v>
      </c>
      <c r="E61" s="93">
        <v>3</v>
      </c>
      <c r="F61" s="93">
        <v>57</v>
      </c>
      <c r="G61" s="93">
        <v>30</v>
      </c>
      <c r="H61" s="93">
        <v>35</v>
      </c>
      <c r="I61" s="93"/>
      <c r="J61" s="93">
        <v>0</v>
      </c>
      <c r="K61" s="93">
        <v>2</v>
      </c>
      <c r="L61" s="93">
        <v>5</v>
      </c>
      <c r="M61" s="93">
        <v>2</v>
      </c>
      <c r="N61" s="93">
        <v>0</v>
      </c>
      <c r="O61" s="93">
        <v>0</v>
      </c>
      <c r="P61" s="93">
        <v>6</v>
      </c>
      <c r="Q61" s="93">
        <v>1</v>
      </c>
      <c r="R61" s="93">
        <v>3</v>
      </c>
      <c r="S61" s="93">
        <v>0</v>
      </c>
      <c r="T61" s="93">
        <v>0</v>
      </c>
      <c r="U61" s="93">
        <v>0</v>
      </c>
    </row>
    <row r="62" spans="1:21" ht="31.5" x14ac:dyDescent="0.2">
      <c r="A62" s="93" t="s">
        <v>588</v>
      </c>
      <c r="B62" s="151" t="s">
        <v>589</v>
      </c>
      <c r="C62" s="93">
        <v>28.376999999999999</v>
      </c>
      <c r="D62" s="93">
        <v>61</v>
      </c>
      <c r="E62" s="93">
        <v>15</v>
      </c>
      <c r="F62" s="93">
        <v>203</v>
      </c>
      <c r="G62" s="93">
        <v>88</v>
      </c>
      <c r="H62" s="93">
        <v>140</v>
      </c>
      <c r="I62" s="93"/>
      <c r="J62" s="93">
        <v>0</v>
      </c>
      <c r="K62" s="93">
        <v>6</v>
      </c>
      <c r="L62" s="93">
        <v>20</v>
      </c>
      <c r="M62" s="93">
        <v>11</v>
      </c>
      <c r="N62" s="93">
        <v>0</v>
      </c>
      <c r="O62" s="93">
        <v>0</v>
      </c>
      <c r="P62" s="93">
        <v>9</v>
      </c>
      <c r="Q62" s="93">
        <v>2</v>
      </c>
      <c r="R62" s="93">
        <v>21</v>
      </c>
      <c r="S62" s="93">
        <v>0</v>
      </c>
      <c r="T62" s="93">
        <v>0</v>
      </c>
      <c r="U62" s="93">
        <v>0</v>
      </c>
    </row>
    <row r="63" spans="1:21" ht="31.5" x14ac:dyDescent="0.2">
      <c r="A63" s="93" t="s">
        <v>590</v>
      </c>
      <c r="B63" s="151" t="s">
        <v>591</v>
      </c>
      <c r="C63" s="93">
        <v>36.741999999999997</v>
      </c>
      <c r="D63" s="93">
        <v>0</v>
      </c>
      <c r="E63" s="93"/>
      <c r="F63" s="93">
        <v>263</v>
      </c>
      <c r="G63" s="93"/>
      <c r="H63" s="93"/>
      <c r="I63" s="93"/>
      <c r="J63" s="93">
        <v>0</v>
      </c>
      <c r="K63" s="93">
        <v>0</v>
      </c>
      <c r="L63" s="93">
        <v>26</v>
      </c>
      <c r="M63" s="93">
        <v>0</v>
      </c>
      <c r="N63" s="93">
        <v>0</v>
      </c>
      <c r="O63" s="93">
        <v>0</v>
      </c>
      <c r="P63" s="93">
        <v>0</v>
      </c>
      <c r="Q63" s="93">
        <v>0</v>
      </c>
      <c r="R63" s="93">
        <v>0</v>
      </c>
      <c r="S63" s="93">
        <v>0</v>
      </c>
      <c r="T63" s="93">
        <v>0</v>
      </c>
      <c r="U63" s="93">
        <v>0</v>
      </c>
    </row>
    <row r="64" spans="1:21" ht="63" x14ac:dyDescent="0.2">
      <c r="A64" s="93" t="s">
        <v>592</v>
      </c>
      <c r="B64" s="151" t="s">
        <v>593</v>
      </c>
      <c r="C64" s="93">
        <v>115.1</v>
      </c>
      <c r="D64" s="93">
        <v>163</v>
      </c>
      <c r="E64" s="93">
        <v>471</v>
      </c>
      <c r="F64" s="93">
        <v>763</v>
      </c>
      <c r="G64" s="93">
        <v>234</v>
      </c>
      <c r="H64" s="93">
        <v>483</v>
      </c>
      <c r="I64" s="93">
        <v>0</v>
      </c>
      <c r="J64" s="93">
        <v>26</v>
      </c>
      <c r="K64" s="93">
        <v>14</v>
      </c>
      <c r="L64" s="93">
        <v>76</v>
      </c>
      <c r="M64" s="93">
        <v>38</v>
      </c>
      <c r="N64" s="93">
        <v>0</v>
      </c>
      <c r="O64" s="93">
        <v>23</v>
      </c>
      <c r="P64" s="93">
        <v>88</v>
      </c>
      <c r="Q64" s="93">
        <v>13</v>
      </c>
      <c r="R64" s="93">
        <v>57</v>
      </c>
      <c r="S64" s="93">
        <v>2</v>
      </c>
      <c r="T64" s="93">
        <v>20</v>
      </c>
      <c r="U64" s="93">
        <v>2</v>
      </c>
    </row>
    <row r="65" spans="1:21" ht="31.5" x14ac:dyDescent="0.2">
      <c r="A65" s="93" t="s">
        <v>594</v>
      </c>
      <c r="B65" s="151" t="s">
        <v>82</v>
      </c>
      <c r="C65" s="93">
        <v>9.44</v>
      </c>
      <c r="D65" s="93">
        <v>17</v>
      </c>
      <c r="E65" s="93">
        <v>45</v>
      </c>
      <c r="F65" s="93">
        <v>48</v>
      </c>
      <c r="G65" s="93">
        <v>28</v>
      </c>
      <c r="H65" s="93">
        <v>38</v>
      </c>
      <c r="I65" s="93">
        <v>0</v>
      </c>
      <c r="J65" s="93">
        <v>0</v>
      </c>
      <c r="K65" s="93">
        <v>1</v>
      </c>
      <c r="L65" s="93">
        <v>3</v>
      </c>
      <c r="M65" s="93">
        <v>2</v>
      </c>
      <c r="N65" s="93">
        <v>0</v>
      </c>
      <c r="O65" s="93">
        <v>2</v>
      </c>
      <c r="P65" s="93">
        <v>9</v>
      </c>
      <c r="Q65" s="93">
        <v>2</v>
      </c>
      <c r="R65" s="93">
        <v>5</v>
      </c>
      <c r="S65" s="93">
        <v>0</v>
      </c>
      <c r="T65" s="93">
        <v>0</v>
      </c>
      <c r="U65" s="93">
        <v>0</v>
      </c>
    </row>
    <row r="66" spans="1:21" ht="31.5" x14ac:dyDescent="0.2">
      <c r="A66" s="149" t="s">
        <v>595</v>
      </c>
      <c r="B66" s="150" t="s">
        <v>596</v>
      </c>
      <c r="C66" s="149">
        <v>3186.286865</v>
      </c>
      <c r="D66" s="149">
        <v>9624</v>
      </c>
      <c r="E66" s="149">
        <v>9077</v>
      </c>
      <c r="F66" s="149">
        <v>1548</v>
      </c>
      <c r="G66" s="149">
        <v>1730</v>
      </c>
      <c r="H66" s="149">
        <v>1950</v>
      </c>
      <c r="I66" s="149">
        <v>561</v>
      </c>
      <c r="J66" s="149">
        <v>77</v>
      </c>
      <c r="K66" s="93"/>
      <c r="L66" s="93"/>
      <c r="M66" s="93"/>
      <c r="N66" s="93"/>
      <c r="O66" s="93"/>
      <c r="P66" s="93">
        <v>384</v>
      </c>
      <c r="Q66" s="93"/>
      <c r="R66" s="93"/>
      <c r="S66" s="93"/>
      <c r="T66" s="93">
        <v>0</v>
      </c>
      <c r="U66" s="93"/>
    </row>
    <row r="67" spans="1:21" ht="31.5" x14ac:dyDescent="0.2">
      <c r="A67" s="93" t="s">
        <v>597</v>
      </c>
      <c r="B67" s="151" t="s">
        <v>598</v>
      </c>
      <c r="C67" s="93">
        <v>585.35</v>
      </c>
      <c r="D67" s="93">
        <v>2406</v>
      </c>
      <c r="E67" s="93">
        <v>2189</v>
      </c>
      <c r="F67" s="93">
        <v>649</v>
      </c>
      <c r="G67" s="93">
        <v>673</v>
      </c>
      <c r="H67" s="93">
        <v>913</v>
      </c>
      <c r="I67" s="93">
        <v>81</v>
      </c>
      <c r="J67" s="93">
        <v>29</v>
      </c>
      <c r="K67" s="93">
        <v>33</v>
      </c>
      <c r="L67" s="93">
        <v>32</v>
      </c>
      <c r="M67" s="93">
        <v>45</v>
      </c>
      <c r="N67" s="93">
        <v>12</v>
      </c>
      <c r="O67" s="93">
        <v>109</v>
      </c>
      <c r="P67" s="93">
        <v>212</v>
      </c>
      <c r="Q67" s="93">
        <v>63</v>
      </c>
      <c r="R67" s="93">
        <v>842</v>
      </c>
      <c r="S67" s="93">
        <v>2</v>
      </c>
      <c r="T67" s="93">
        <v>0</v>
      </c>
      <c r="U67" s="93">
        <v>0</v>
      </c>
    </row>
    <row r="68" spans="1:21" ht="63" x14ac:dyDescent="0.2">
      <c r="A68" s="93" t="s">
        <v>599</v>
      </c>
      <c r="B68" s="151" t="s">
        <v>600</v>
      </c>
      <c r="C68" s="93">
        <v>299.10000000000002</v>
      </c>
      <c r="D68" s="93">
        <v>930</v>
      </c>
      <c r="E68" s="93">
        <v>721</v>
      </c>
      <c r="F68" s="93">
        <v>180</v>
      </c>
      <c r="G68" s="93">
        <v>279</v>
      </c>
      <c r="H68" s="93">
        <v>304</v>
      </c>
      <c r="I68" s="93">
        <v>141</v>
      </c>
      <c r="J68" s="93">
        <v>25</v>
      </c>
      <c r="K68" s="93">
        <v>8</v>
      </c>
      <c r="L68" s="93">
        <v>5</v>
      </c>
      <c r="M68" s="93">
        <v>15</v>
      </c>
      <c r="N68" s="93">
        <v>14</v>
      </c>
      <c r="O68" s="93">
        <v>36</v>
      </c>
      <c r="P68" s="93">
        <v>74</v>
      </c>
      <c r="Q68" s="93">
        <v>14</v>
      </c>
      <c r="R68" s="93">
        <v>325</v>
      </c>
      <c r="S68" s="93">
        <v>2</v>
      </c>
      <c r="T68" s="93">
        <v>0</v>
      </c>
      <c r="U68" s="93">
        <v>0</v>
      </c>
    </row>
    <row r="69" spans="1:21" ht="31.5" x14ac:dyDescent="0.2">
      <c r="A69" s="93" t="s">
        <v>601</v>
      </c>
      <c r="B69" s="151" t="s">
        <v>602</v>
      </c>
      <c r="C69" s="93">
        <v>399</v>
      </c>
      <c r="D69" s="93">
        <v>1236</v>
      </c>
      <c r="E69" s="93">
        <v>1425</v>
      </c>
      <c r="F69" s="93">
        <v>462</v>
      </c>
      <c r="G69" s="93">
        <v>349</v>
      </c>
      <c r="H69" s="93">
        <v>368</v>
      </c>
      <c r="I69" s="93">
        <v>253</v>
      </c>
      <c r="J69" s="93">
        <v>15</v>
      </c>
      <c r="K69" s="93">
        <v>10</v>
      </c>
      <c r="L69" s="93">
        <v>23</v>
      </c>
      <c r="M69" s="93">
        <v>11</v>
      </c>
      <c r="N69" s="93">
        <v>25</v>
      </c>
      <c r="O69" s="93">
        <v>71</v>
      </c>
      <c r="P69" s="93">
        <v>92</v>
      </c>
      <c r="Q69" s="93">
        <v>13</v>
      </c>
      <c r="R69" s="93">
        <v>432</v>
      </c>
      <c r="S69" s="93">
        <v>1</v>
      </c>
      <c r="T69" s="93">
        <v>0</v>
      </c>
      <c r="U69" s="93">
        <v>0</v>
      </c>
    </row>
    <row r="70" spans="1:21" ht="31.5" x14ac:dyDescent="0.2">
      <c r="A70" s="93" t="s">
        <v>603</v>
      </c>
      <c r="B70" s="151" t="s">
        <v>604</v>
      </c>
      <c r="C70" s="93">
        <v>1577</v>
      </c>
      <c r="D70" s="93">
        <v>5052</v>
      </c>
      <c r="E70" s="93">
        <v>4742</v>
      </c>
      <c r="F70" s="93">
        <v>257</v>
      </c>
      <c r="G70" s="93">
        <v>429</v>
      </c>
      <c r="H70" s="93">
        <v>365</v>
      </c>
      <c r="I70" s="93">
        <v>86</v>
      </c>
      <c r="J70" s="93">
        <v>8</v>
      </c>
      <c r="K70" s="93">
        <v>12</v>
      </c>
      <c r="L70" s="93">
        <v>7</v>
      </c>
      <c r="M70" s="93">
        <v>10</v>
      </c>
      <c r="N70" s="93">
        <v>12</v>
      </c>
      <c r="O70" s="93">
        <v>237</v>
      </c>
      <c r="P70" s="93">
        <v>172</v>
      </c>
      <c r="Q70" s="93">
        <v>51</v>
      </c>
      <c r="R70" s="93">
        <v>1768</v>
      </c>
      <c r="S70" s="93">
        <v>0</v>
      </c>
      <c r="T70" s="93">
        <v>0</v>
      </c>
      <c r="U70" s="93">
        <v>0</v>
      </c>
    </row>
    <row r="71" spans="1:21" ht="15.75" x14ac:dyDescent="0.2">
      <c r="A71" s="149" t="s">
        <v>605</v>
      </c>
      <c r="B71" s="150" t="s">
        <v>606</v>
      </c>
      <c r="C71" s="149">
        <v>11617.300781</v>
      </c>
      <c r="D71" s="149">
        <v>80689</v>
      </c>
      <c r="E71" s="149">
        <v>0</v>
      </c>
      <c r="F71" s="149">
        <v>0</v>
      </c>
      <c r="G71" s="149">
        <v>15543</v>
      </c>
      <c r="H71" s="149">
        <v>899</v>
      </c>
      <c r="I71" s="149">
        <v>9965</v>
      </c>
      <c r="J71" s="149">
        <v>77</v>
      </c>
      <c r="K71" s="93"/>
      <c r="L71" s="93"/>
      <c r="M71" s="93"/>
      <c r="N71" s="93"/>
      <c r="O71" s="93"/>
      <c r="P71" s="93">
        <v>890</v>
      </c>
      <c r="Q71" s="93"/>
      <c r="R71" s="93"/>
      <c r="S71" s="93"/>
      <c r="T71" s="93">
        <v>0</v>
      </c>
      <c r="U71" s="93"/>
    </row>
    <row r="72" spans="1:21" ht="31.5" x14ac:dyDescent="0.2">
      <c r="A72" s="93" t="s">
        <v>607</v>
      </c>
      <c r="B72" s="151" t="s">
        <v>608</v>
      </c>
      <c r="C72" s="93">
        <v>644</v>
      </c>
      <c r="D72" s="93">
        <v>3552</v>
      </c>
      <c r="E72" s="93">
        <v>0</v>
      </c>
      <c r="F72" s="93">
        <v>0</v>
      </c>
      <c r="G72" s="93">
        <v>432</v>
      </c>
      <c r="H72" s="93">
        <v>0</v>
      </c>
      <c r="I72" s="93">
        <v>594</v>
      </c>
      <c r="J72" s="93">
        <v>0</v>
      </c>
      <c r="K72" s="93">
        <v>5</v>
      </c>
      <c r="L72" s="93">
        <v>0</v>
      </c>
      <c r="M72" s="93">
        <v>0</v>
      </c>
      <c r="N72" s="93">
        <v>7</v>
      </c>
      <c r="O72" s="93">
        <v>0</v>
      </c>
      <c r="P72" s="93">
        <v>0</v>
      </c>
      <c r="Q72" s="93">
        <v>0</v>
      </c>
      <c r="R72" s="93">
        <v>1243</v>
      </c>
      <c r="S72" s="93">
        <v>0</v>
      </c>
      <c r="T72" s="93">
        <v>0</v>
      </c>
      <c r="U72" s="93">
        <v>0</v>
      </c>
    </row>
    <row r="73" spans="1:21" ht="31.5" x14ac:dyDescent="0.2">
      <c r="A73" s="93" t="s">
        <v>609</v>
      </c>
      <c r="B73" s="151" t="s">
        <v>610</v>
      </c>
      <c r="C73" s="93">
        <v>1406</v>
      </c>
      <c r="D73" s="93">
        <v>5389</v>
      </c>
      <c r="E73" s="93">
        <v>0</v>
      </c>
      <c r="F73" s="93">
        <v>0</v>
      </c>
      <c r="G73" s="93">
        <v>882</v>
      </c>
      <c r="H73" s="93">
        <v>0</v>
      </c>
      <c r="I73" s="93">
        <v>226</v>
      </c>
      <c r="J73" s="93">
        <v>0</v>
      </c>
      <c r="K73" s="93">
        <v>26</v>
      </c>
      <c r="L73" s="93">
        <v>0</v>
      </c>
      <c r="M73" s="93">
        <v>0</v>
      </c>
      <c r="N73" s="93">
        <v>33</v>
      </c>
      <c r="O73" s="93">
        <v>0</v>
      </c>
      <c r="P73" s="93">
        <v>0</v>
      </c>
      <c r="Q73" s="93">
        <v>0</v>
      </c>
      <c r="R73" s="93">
        <v>1886</v>
      </c>
      <c r="S73" s="93">
        <v>0</v>
      </c>
      <c r="T73" s="93">
        <v>0</v>
      </c>
      <c r="U73" s="93">
        <v>0</v>
      </c>
    </row>
    <row r="74" spans="1:21" ht="31.5" x14ac:dyDescent="0.2">
      <c r="A74" s="93" t="s">
        <v>611</v>
      </c>
      <c r="B74" s="151" t="s">
        <v>612</v>
      </c>
      <c r="C74" s="93">
        <v>21.48</v>
      </c>
      <c r="D74" s="93">
        <v>98</v>
      </c>
      <c r="E74" s="93">
        <v>0</v>
      </c>
      <c r="F74" s="93">
        <v>0</v>
      </c>
      <c r="G74" s="93">
        <v>24</v>
      </c>
      <c r="H74" s="93">
        <v>0</v>
      </c>
      <c r="I74" s="93">
        <v>19</v>
      </c>
      <c r="J74" s="93">
        <v>0</v>
      </c>
      <c r="K74" s="93">
        <v>1</v>
      </c>
      <c r="L74" s="93">
        <v>0</v>
      </c>
      <c r="M74" s="93">
        <v>0</v>
      </c>
      <c r="N74" s="93">
        <v>0</v>
      </c>
      <c r="O74" s="93">
        <v>0</v>
      </c>
      <c r="P74" s="93">
        <v>0</v>
      </c>
      <c r="Q74" s="93">
        <v>0</v>
      </c>
      <c r="R74" s="93">
        <v>33</v>
      </c>
      <c r="S74" s="93">
        <v>0</v>
      </c>
      <c r="T74" s="93">
        <v>0</v>
      </c>
      <c r="U74" s="93">
        <v>0</v>
      </c>
    </row>
    <row r="75" spans="1:21" ht="31.5" x14ac:dyDescent="0.2">
      <c r="A75" s="93" t="s">
        <v>613</v>
      </c>
      <c r="B75" s="151" t="s">
        <v>614</v>
      </c>
      <c r="C75" s="93">
        <v>75.91</v>
      </c>
      <c r="D75" s="93">
        <v>389</v>
      </c>
      <c r="E75" s="93">
        <v>0</v>
      </c>
      <c r="F75" s="93">
        <v>0</v>
      </c>
      <c r="G75" s="93">
        <v>69</v>
      </c>
      <c r="H75" s="93">
        <v>0</v>
      </c>
      <c r="I75" s="93">
        <v>56</v>
      </c>
      <c r="J75" s="93">
        <v>0</v>
      </c>
      <c r="K75" s="93">
        <v>2</v>
      </c>
      <c r="L75" s="93">
        <v>0</v>
      </c>
      <c r="M75" s="93">
        <v>0</v>
      </c>
      <c r="N75" s="93">
        <v>4</v>
      </c>
      <c r="O75" s="93">
        <v>0</v>
      </c>
      <c r="P75" s="93">
        <v>0</v>
      </c>
      <c r="Q75" s="93">
        <v>0</v>
      </c>
      <c r="R75" s="93">
        <v>132</v>
      </c>
      <c r="S75" s="93">
        <v>0</v>
      </c>
      <c r="T75" s="93">
        <v>0</v>
      </c>
      <c r="U75" s="93">
        <v>0</v>
      </c>
    </row>
    <row r="76" spans="1:21" ht="31.5" x14ac:dyDescent="0.2">
      <c r="A76" s="93" t="s">
        <v>615</v>
      </c>
      <c r="B76" s="151" t="s">
        <v>616</v>
      </c>
      <c r="C76" s="93">
        <v>40.04</v>
      </c>
      <c r="D76" s="93">
        <v>218</v>
      </c>
      <c r="E76" s="93">
        <v>0</v>
      </c>
      <c r="F76" s="93">
        <v>0</v>
      </c>
      <c r="G76" s="93">
        <v>31</v>
      </c>
      <c r="H76" s="93">
        <v>0</v>
      </c>
      <c r="I76" s="93">
        <v>38</v>
      </c>
      <c r="J76" s="93">
        <v>0</v>
      </c>
      <c r="K76" s="93">
        <v>0</v>
      </c>
      <c r="L76" s="93">
        <v>0</v>
      </c>
      <c r="M76" s="93">
        <v>0</v>
      </c>
      <c r="N76" s="93">
        <v>2</v>
      </c>
      <c r="O76" s="93">
        <v>0</v>
      </c>
      <c r="P76" s="93">
        <v>0</v>
      </c>
      <c r="Q76" s="93">
        <v>0</v>
      </c>
      <c r="R76" s="93">
        <v>74</v>
      </c>
      <c r="S76" s="93">
        <v>0</v>
      </c>
      <c r="T76" s="93">
        <v>0</v>
      </c>
      <c r="U76" s="93">
        <v>0</v>
      </c>
    </row>
    <row r="77" spans="1:21" ht="31.5" x14ac:dyDescent="0.2">
      <c r="A77" s="93" t="s">
        <v>617</v>
      </c>
      <c r="B77" s="151" t="s">
        <v>618</v>
      </c>
      <c r="C77" s="93">
        <v>15.12</v>
      </c>
      <c r="D77" s="93">
        <v>78</v>
      </c>
      <c r="E77" s="93">
        <v>0</v>
      </c>
      <c r="F77" s="93">
        <v>0</v>
      </c>
      <c r="G77" s="93">
        <v>23</v>
      </c>
      <c r="H77" s="93">
        <v>0</v>
      </c>
      <c r="I77" s="93">
        <v>12</v>
      </c>
      <c r="J77" s="93">
        <v>0</v>
      </c>
      <c r="K77" s="93">
        <v>1</v>
      </c>
      <c r="L77" s="93">
        <v>0</v>
      </c>
      <c r="M77" s="93">
        <v>0</v>
      </c>
      <c r="N77" s="93">
        <v>0</v>
      </c>
      <c r="O77" s="93">
        <v>0</v>
      </c>
      <c r="P77" s="93">
        <v>0</v>
      </c>
      <c r="Q77" s="93">
        <v>0</v>
      </c>
      <c r="R77" s="93">
        <v>26</v>
      </c>
      <c r="S77" s="93">
        <v>0</v>
      </c>
      <c r="T77" s="93">
        <v>0</v>
      </c>
      <c r="U77" s="93">
        <v>0</v>
      </c>
    </row>
    <row r="78" spans="1:21" ht="31.5" x14ac:dyDescent="0.2">
      <c r="A78" s="93" t="s">
        <v>619</v>
      </c>
      <c r="B78" s="151" t="s">
        <v>620</v>
      </c>
      <c r="C78" s="93">
        <v>38.659999999999997</v>
      </c>
      <c r="D78" s="93">
        <v>205</v>
      </c>
      <c r="E78" s="93">
        <v>0</v>
      </c>
      <c r="F78" s="93">
        <v>0</v>
      </c>
      <c r="G78" s="93">
        <v>36</v>
      </c>
      <c r="H78" s="93">
        <v>0</v>
      </c>
      <c r="I78" s="93">
        <v>24</v>
      </c>
      <c r="J78" s="93">
        <v>0</v>
      </c>
      <c r="K78" s="93">
        <v>1</v>
      </c>
      <c r="L78" s="93">
        <v>0</v>
      </c>
      <c r="M78" s="93">
        <v>0</v>
      </c>
      <c r="N78" s="93">
        <v>0</v>
      </c>
      <c r="O78" s="93">
        <v>0</v>
      </c>
      <c r="P78" s="93">
        <v>0</v>
      </c>
      <c r="Q78" s="93">
        <v>0</v>
      </c>
      <c r="R78" s="93">
        <v>69</v>
      </c>
      <c r="S78" s="93">
        <v>0</v>
      </c>
      <c r="T78" s="93">
        <v>0</v>
      </c>
      <c r="U78" s="93">
        <v>0</v>
      </c>
    </row>
    <row r="79" spans="1:21" ht="31.5" x14ac:dyDescent="0.2">
      <c r="A79" s="93" t="s">
        <v>621</v>
      </c>
      <c r="B79" s="151" t="s">
        <v>622</v>
      </c>
      <c r="C79" s="93">
        <v>19.22</v>
      </c>
      <c r="D79" s="93">
        <v>96</v>
      </c>
      <c r="E79" s="93">
        <v>0</v>
      </c>
      <c r="F79" s="93">
        <v>0</v>
      </c>
      <c r="G79" s="93">
        <v>14</v>
      </c>
      <c r="H79" s="93">
        <v>0</v>
      </c>
      <c r="I79" s="93">
        <v>12</v>
      </c>
      <c r="J79" s="93">
        <v>0</v>
      </c>
      <c r="K79" s="93">
        <v>0</v>
      </c>
      <c r="L79" s="93">
        <v>0</v>
      </c>
      <c r="M79" s="93">
        <v>0</v>
      </c>
      <c r="N79" s="93">
        <v>0</v>
      </c>
      <c r="O79" s="93">
        <v>0</v>
      </c>
      <c r="P79" s="93">
        <v>0</v>
      </c>
      <c r="Q79" s="93">
        <v>0</v>
      </c>
      <c r="R79" s="93">
        <v>33</v>
      </c>
      <c r="S79" s="93">
        <v>0</v>
      </c>
      <c r="T79" s="93">
        <v>0</v>
      </c>
      <c r="U79" s="93">
        <v>0</v>
      </c>
    </row>
    <row r="80" spans="1:21" ht="47.25" x14ac:dyDescent="0.2">
      <c r="A80" s="93" t="s">
        <v>623</v>
      </c>
      <c r="B80" s="151" t="s">
        <v>624</v>
      </c>
      <c r="C80" s="93">
        <v>64.239999999999995</v>
      </c>
      <c r="D80" s="93">
        <v>320</v>
      </c>
      <c r="E80" s="93">
        <v>0</v>
      </c>
      <c r="F80" s="93">
        <v>0</v>
      </c>
      <c r="G80" s="93">
        <v>57</v>
      </c>
      <c r="H80" s="93">
        <v>0</v>
      </c>
      <c r="I80" s="93">
        <v>44</v>
      </c>
      <c r="J80" s="93">
        <v>0</v>
      </c>
      <c r="K80" s="93">
        <v>1</v>
      </c>
      <c r="L80" s="93">
        <v>0</v>
      </c>
      <c r="M80" s="93">
        <v>0</v>
      </c>
      <c r="N80" s="93">
        <v>3</v>
      </c>
      <c r="O80" s="93">
        <v>0</v>
      </c>
      <c r="P80" s="93">
        <v>0</v>
      </c>
      <c r="Q80" s="93">
        <v>0</v>
      </c>
      <c r="R80" s="93">
        <v>108</v>
      </c>
      <c r="S80" s="93">
        <v>0</v>
      </c>
      <c r="T80" s="93">
        <v>0</v>
      </c>
      <c r="U80" s="93">
        <v>0</v>
      </c>
    </row>
    <row r="81" spans="1:21" ht="31.5" x14ac:dyDescent="0.2">
      <c r="A81" s="93" t="s">
        <v>625</v>
      </c>
      <c r="B81" s="151" t="s">
        <v>626</v>
      </c>
      <c r="C81" s="93">
        <v>100.11</v>
      </c>
      <c r="D81" s="93">
        <v>521</v>
      </c>
      <c r="E81" s="93">
        <v>0</v>
      </c>
      <c r="F81" s="93">
        <v>0</v>
      </c>
      <c r="G81" s="93">
        <v>88</v>
      </c>
      <c r="H81" s="93">
        <v>0</v>
      </c>
      <c r="I81" s="93">
        <v>50</v>
      </c>
      <c r="J81" s="93">
        <v>0</v>
      </c>
      <c r="K81" s="93">
        <v>2</v>
      </c>
      <c r="L81" s="93">
        <v>0</v>
      </c>
      <c r="M81" s="93">
        <v>0</v>
      </c>
      <c r="N81" s="93">
        <v>3</v>
      </c>
      <c r="O81" s="93">
        <v>0</v>
      </c>
      <c r="P81" s="93">
        <v>0</v>
      </c>
      <c r="Q81" s="93">
        <v>0</v>
      </c>
      <c r="R81" s="93">
        <v>177</v>
      </c>
      <c r="S81" s="93">
        <v>0</v>
      </c>
      <c r="T81" s="93">
        <v>0</v>
      </c>
      <c r="U81" s="93">
        <v>0</v>
      </c>
    </row>
    <row r="82" spans="1:21" ht="47.25" x14ac:dyDescent="0.2">
      <c r="A82" s="93" t="s">
        <v>627</v>
      </c>
      <c r="B82" s="151" t="s">
        <v>628</v>
      </c>
      <c r="C82" s="93">
        <v>100.23</v>
      </c>
      <c r="D82" s="93">
        <v>530</v>
      </c>
      <c r="E82" s="93">
        <v>0</v>
      </c>
      <c r="F82" s="93">
        <v>0</v>
      </c>
      <c r="G82" s="93">
        <v>82</v>
      </c>
      <c r="H82" s="93">
        <v>0</v>
      </c>
      <c r="I82" s="93">
        <v>68</v>
      </c>
      <c r="J82" s="93">
        <v>0</v>
      </c>
      <c r="K82" s="93">
        <v>2</v>
      </c>
      <c r="L82" s="93">
        <v>0</v>
      </c>
      <c r="M82" s="93">
        <v>0</v>
      </c>
      <c r="N82" s="93">
        <v>3</v>
      </c>
      <c r="O82" s="93">
        <v>0</v>
      </c>
      <c r="P82" s="93">
        <v>0</v>
      </c>
      <c r="Q82" s="93">
        <v>0</v>
      </c>
      <c r="R82" s="93">
        <v>180</v>
      </c>
      <c r="S82" s="93">
        <v>0</v>
      </c>
      <c r="T82" s="93">
        <v>0</v>
      </c>
      <c r="U82" s="93">
        <v>0</v>
      </c>
    </row>
    <row r="83" spans="1:21" ht="47.25" x14ac:dyDescent="0.2">
      <c r="A83" s="93" t="s">
        <v>629</v>
      </c>
      <c r="B83" s="151" t="s">
        <v>630</v>
      </c>
      <c r="C83" s="93">
        <v>285.87</v>
      </c>
      <c r="D83" s="93">
        <v>1574</v>
      </c>
      <c r="E83" s="93">
        <v>0</v>
      </c>
      <c r="F83" s="93">
        <v>0</v>
      </c>
      <c r="G83" s="93">
        <v>271</v>
      </c>
      <c r="H83" s="93">
        <v>0</v>
      </c>
      <c r="I83" s="93">
        <v>182</v>
      </c>
      <c r="J83" s="93">
        <v>0</v>
      </c>
      <c r="K83" s="93">
        <v>2</v>
      </c>
      <c r="L83" s="93">
        <v>0</v>
      </c>
      <c r="M83" s="93">
        <v>0</v>
      </c>
      <c r="N83" s="93">
        <v>3</v>
      </c>
      <c r="O83" s="93">
        <v>0</v>
      </c>
      <c r="P83" s="93">
        <v>0</v>
      </c>
      <c r="Q83" s="93">
        <v>0</v>
      </c>
      <c r="R83" s="93">
        <v>535</v>
      </c>
      <c r="S83" s="93">
        <v>0</v>
      </c>
      <c r="T83" s="93">
        <v>0</v>
      </c>
      <c r="U83" s="93">
        <v>0</v>
      </c>
    </row>
    <row r="84" spans="1:21" ht="63" x14ac:dyDescent="0.2">
      <c r="A84" s="93" t="s">
        <v>631</v>
      </c>
      <c r="B84" s="151" t="s">
        <v>632</v>
      </c>
      <c r="C84" s="93">
        <v>75.650000000000006</v>
      </c>
      <c r="D84" s="93">
        <v>408</v>
      </c>
      <c r="E84" s="93">
        <v>0</v>
      </c>
      <c r="F84" s="93">
        <v>0</v>
      </c>
      <c r="G84" s="93">
        <v>57</v>
      </c>
      <c r="H84" s="93">
        <v>0</v>
      </c>
      <c r="I84" s="93">
        <v>49</v>
      </c>
      <c r="J84" s="93">
        <v>0</v>
      </c>
      <c r="K84" s="93">
        <v>1</v>
      </c>
      <c r="L84" s="93">
        <v>0</v>
      </c>
      <c r="M84" s="93">
        <v>0</v>
      </c>
      <c r="N84" s="93">
        <v>3</v>
      </c>
      <c r="O84" s="93">
        <v>0</v>
      </c>
      <c r="P84" s="93">
        <v>0</v>
      </c>
      <c r="Q84" s="93">
        <v>0</v>
      </c>
      <c r="R84" s="93">
        <v>138</v>
      </c>
      <c r="S84" s="93">
        <v>0</v>
      </c>
      <c r="T84" s="93">
        <v>0</v>
      </c>
      <c r="U84" s="93">
        <v>0</v>
      </c>
    </row>
    <row r="85" spans="1:21" ht="31.5" x14ac:dyDescent="0.2">
      <c r="A85" s="93" t="s">
        <v>633</v>
      </c>
      <c r="B85" s="151" t="s">
        <v>634</v>
      </c>
      <c r="C85" s="93">
        <v>35.14</v>
      </c>
      <c r="D85" s="93">
        <v>181</v>
      </c>
      <c r="E85" s="93">
        <v>0</v>
      </c>
      <c r="F85" s="93">
        <v>0</v>
      </c>
      <c r="G85" s="93">
        <v>39</v>
      </c>
      <c r="H85" s="93">
        <v>0</v>
      </c>
      <c r="I85" s="93">
        <v>23</v>
      </c>
      <c r="J85" s="93">
        <v>0</v>
      </c>
      <c r="K85" s="93">
        <v>1</v>
      </c>
      <c r="L85" s="93">
        <v>0</v>
      </c>
      <c r="M85" s="93">
        <v>0</v>
      </c>
      <c r="N85" s="93">
        <v>0</v>
      </c>
      <c r="O85" s="93">
        <v>0</v>
      </c>
      <c r="P85" s="93">
        <v>0</v>
      </c>
      <c r="Q85" s="93">
        <v>0</v>
      </c>
      <c r="R85" s="93">
        <v>61</v>
      </c>
      <c r="S85" s="93">
        <v>0</v>
      </c>
      <c r="T85" s="93">
        <v>0</v>
      </c>
      <c r="U85" s="93">
        <v>0</v>
      </c>
    </row>
    <row r="86" spans="1:21" ht="31.5" x14ac:dyDescent="0.2">
      <c r="A86" s="93" t="s">
        <v>635</v>
      </c>
      <c r="B86" s="151" t="s">
        <v>636</v>
      </c>
      <c r="C86" s="93">
        <v>9.93</v>
      </c>
      <c r="D86" s="93">
        <v>55</v>
      </c>
      <c r="E86" s="93">
        <v>0</v>
      </c>
      <c r="F86" s="93">
        <v>0</v>
      </c>
      <c r="G86" s="93">
        <v>11</v>
      </c>
      <c r="H86" s="93">
        <v>0</v>
      </c>
      <c r="I86" s="93">
        <v>7</v>
      </c>
      <c r="J86" s="93">
        <v>0</v>
      </c>
      <c r="K86" s="93">
        <v>0</v>
      </c>
      <c r="L86" s="93">
        <v>0</v>
      </c>
      <c r="M86" s="93">
        <v>0</v>
      </c>
      <c r="N86" s="93">
        <v>0</v>
      </c>
      <c r="O86" s="93">
        <v>0</v>
      </c>
      <c r="P86" s="93">
        <v>0</v>
      </c>
      <c r="Q86" s="93">
        <v>0</v>
      </c>
      <c r="R86" s="93">
        <v>18</v>
      </c>
      <c r="S86" s="93">
        <v>0</v>
      </c>
      <c r="T86" s="93">
        <v>0</v>
      </c>
      <c r="U86" s="93">
        <v>0</v>
      </c>
    </row>
    <row r="87" spans="1:21" ht="47.25" x14ac:dyDescent="0.2">
      <c r="A87" s="93" t="s">
        <v>637</v>
      </c>
      <c r="B87" s="151" t="s">
        <v>638</v>
      </c>
      <c r="C87" s="93">
        <v>891.48</v>
      </c>
      <c r="D87" s="93">
        <v>4792</v>
      </c>
      <c r="E87" s="93">
        <v>0</v>
      </c>
      <c r="F87" s="93">
        <v>0</v>
      </c>
      <c r="G87" s="93">
        <v>952</v>
      </c>
      <c r="H87" s="93">
        <v>0</v>
      </c>
      <c r="I87" s="93">
        <v>577</v>
      </c>
      <c r="J87" s="93">
        <v>0</v>
      </c>
      <c r="K87" s="93">
        <v>47</v>
      </c>
      <c r="L87" s="93">
        <v>0</v>
      </c>
      <c r="M87" s="93">
        <v>0</v>
      </c>
      <c r="N87" s="93">
        <v>48</v>
      </c>
      <c r="O87" s="93">
        <v>0</v>
      </c>
      <c r="P87" s="93">
        <v>0</v>
      </c>
      <c r="Q87" s="93">
        <v>0</v>
      </c>
      <c r="R87" s="93">
        <v>1629</v>
      </c>
      <c r="S87" s="93">
        <v>0</v>
      </c>
      <c r="T87" s="93">
        <v>0</v>
      </c>
      <c r="U87" s="93">
        <v>0</v>
      </c>
    </row>
    <row r="88" spans="1:21" ht="31.5" x14ac:dyDescent="0.2">
      <c r="A88" s="93" t="s">
        <v>639</v>
      </c>
      <c r="B88" s="151" t="s">
        <v>640</v>
      </c>
      <c r="C88" s="93">
        <v>1064.22</v>
      </c>
      <c r="D88" s="93">
        <v>8292</v>
      </c>
      <c r="E88" s="93">
        <v>0</v>
      </c>
      <c r="F88" s="93">
        <v>0</v>
      </c>
      <c r="G88" s="93">
        <v>1353</v>
      </c>
      <c r="H88" s="93">
        <v>0</v>
      </c>
      <c r="I88" s="93">
        <v>841</v>
      </c>
      <c r="J88" s="93">
        <v>0</v>
      </c>
      <c r="K88" s="93">
        <v>54</v>
      </c>
      <c r="L88" s="93">
        <v>0</v>
      </c>
      <c r="M88" s="93">
        <v>0</v>
      </c>
      <c r="N88" s="93">
        <v>58</v>
      </c>
      <c r="O88" s="93">
        <v>0</v>
      </c>
      <c r="P88" s="93">
        <v>102</v>
      </c>
      <c r="Q88" s="93">
        <v>20</v>
      </c>
      <c r="R88" s="93">
        <v>1658</v>
      </c>
      <c r="S88" s="93">
        <v>0</v>
      </c>
      <c r="T88" s="93">
        <v>0</v>
      </c>
      <c r="U88" s="93">
        <v>0</v>
      </c>
    </row>
    <row r="89" spans="1:21" ht="31.5" x14ac:dyDescent="0.2">
      <c r="A89" s="93" t="s">
        <v>641</v>
      </c>
      <c r="B89" s="151" t="s">
        <v>642</v>
      </c>
      <c r="C89" s="93">
        <v>2277.59</v>
      </c>
      <c r="D89" s="93">
        <v>16215</v>
      </c>
      <c r="E89" s="93">
        <v>0</v>
      </c>
      <c r="F89" s="93">
        <v>0</v>
      </c>
      <c r="G89" s="93">
        <v>3119</v>
      </c>
      <c r="H89" s="93">
        <v>0</v>
      </c>
      <c r="I89" s="93">
        <v>1862</v>
      </c>
      <c r="J89" s="93">
        <v>0</v>
      </c>
      <c r="K89" s="93">
        <v>124</v>
      </c>
      <c r="L89" s="93">
        <v>0</v>
      </c>
      <c r="M89" s="93">
        <v>0</v>
      </c>
      <c r="N89" s="93">
        <v>130</v>
      </c>
      <c r="O89" s="93">
        <v>0</v>
      </c>
      <c r="P89" s="93">
        <v>215</v>
      </c>
      <c r="Q89" s="93">
        <v>55</v>
      </c>
      <c r="R89" s="93">
        <v>4864</v>
      </c>
      <c r="S89" s="93">
        <v>0</v>
      </c>
      <c r="T89" s="93">
        <v>0</v>
      </c>
      <c r="U89" s="93">
        <v>0</v>
      </c>
    </row>
    <row r="90" spans="1:21" ht="31.5" x14ac:dyDescent="0.2">
      <c r="A90" s="93" t="s">
        <v>643</v>
      </c>
      <c r="B90" s="151" t="s">
        <v>644</v>
      </c>
      <c r="C90" s="93">
        <v>6270.68</v>
      </c>
      <c r="D90" s="93">
        <v>37776</v>
      </c>
      <c r="E90" s="93">
        <v>0</v>
      </c>
      <c r="F90" s="93">
        <v>0</v>
      </c>
      <c r="G90" s="93">
        <v>8003</v>
      </c>
      <c r="H90" s="93">
        <v>899</v>
      </c>
      <c r="I90" s="93">
        <v>5281</v>
      </c>
      <c r="J90" s="93">
        <v>77</v>
      </c>
      <c r="K90" s="93">
        <v>160</v>
      </c>
      <c r="L90" s="93">
        <v>0</v>
      </c>
      <c r="M90" s="93">
        <v>20</v>
      </c>
      <c r="N90" s="93">
        <v>159</v>
      </c>
      <c r="O90" s="93">
        <v>0</v>
      </c>
      <c r="P90" s="93">
        <v>573</v>
      </c>
      <c r="Q90" s="93">
        <v>90</v>
      </c>
      <c r="R90" s="93">
        <v>7555</v>
      </c>
      <c r="S90" s="93">
        <v>3</v>
      </c>
      <c r="T90" s="93">
        <v>0</v>
      </c>
      <c r="U90" s="93">
        <v>0</v>
      </c>
    </row>
    <row r="91" spans="1:21" ht="15.75" x14ac:dyDescent="0.2">
      <c r="A91" s="149" t="s">
        <v>645</v>
      </c>
      <c r="B91" s="150" t="s">
        <v>646</v>
      </c>
      <c r="C91" s="149">
        <v>2338.8515625</v>
      </c>
      <c r="D91" s="149">
        <v>4020</v>
      </c>
      <c r="E91" s="149">
        <v>5429</v>
      </c>
      <c r="F91" s="149">
        <v>14301</v>
      </c>
      <c r="G91" s="149">
        <v>2902</v>
      </c>
      <c r="H91" s="149">
        <v>4832</v>
      </c>
      <c r="I91" s="149">
        <v>1824</v>
      </c>
      <c r="J91" s="149">
        <v>252</v>
      </c>
      <c r="K91" s="93"/>
      <c r="L91" s="93"/>
      <c r="M91" s="93"/>
      <c r="N91" s="93"/>
      <c r="O91" s="93"/>
      <c r="P91" s="93">
        <v>749</v>
      </c>
      <c r="Q91" s="93"/>
      <c r="R91" s="93"/>
      <c r="S91" s="93"/>
      <c r="T91" s="93">
        <v>1085</v>
      </c>
      <c r="U91" s="93"/>
    </row>
    <row r="92" spans="1:21" ht="31.5" x14ac:dyDescent="0.2">
      <c r="A92" s="93" t="s">
        <v>647</v>
      </c>
      <c r="B92" s="151" t="s">
        <v>648</v>
      </c>
      <c r="C92" s="93">
        <v>559.5</v>
      </c>
      <c r="D92" s="93">
        <v>447</v>
      </c>
      <c r="E92" s="93">
        <v>709</v>
      </c>
      <c r="F92" s="93">
        <v>8491</v>
      </c>
      <c r="G92" s="93">
        <v>365</v>
      </c>
      <c r="H92" s="93">
        <v>870</v>
      </c>
      <c r="I92" s="93">
        <v>0</v>
      </c>
      <c r="J92" s="93">
        <v>35</v>
      </c>
      <c r="K92" s="93">
        <v>10</v>
      </c>
      <c r="L92" s="93">
        <v>650</v>
      </c>
      <c r="M92" s="93">
        <v>43</v>
      </c>
      <c r="N92" s="93">
        <v>0</v>
      </c>
      <c r="O92" s="93">
        <v>35</v>
      </c>
      <c r="P92" s="93">
        <v>171</v>
      </c>
      <c r="Q92" s="93">
        <v>45</v>
      </c>
      <c r="R92" s="93">
        <v>100</v>
      </c>
      <c r="S92" s="93">
        <v>3</v>
      </c>
      <c r="T92" s="93">
        <v>85</v>
      </c>
      <c r="U92" s="93">
        <v>8</v>
      </c>
    </row>
    <row r="93" spans="1:21" ht="15.75" x14ac:dyDescent="0.2">
      <c r="A93" s="93" t="s">
        <v>649</v>
      </c>
      <c r="B93" s="151" t="s">
        <v>650</v>
      </c>
      <c r="C93" s="93">
        <v>83.5</v>
      </c>
      <c r="D93" s="93">
        <v>75</v>
      </c>
      <c r="E93" s="93">
        <v>84</v>
      </c>
      <c r="F93" s="93">
        <v>390</v>
      </c>
      <c r="G93" s="93">
        <v>120</v>
      </c>
      <c r="H93" s="93">
        <v>240</v>
      </c>
      <c r="I93" s="93">
        <v>0</v>
      </c>
      <c r="J93" s="93">
        <v>14</v>
      </c>
      <c r="K93" s="93">
        <v>6</v>
      </c>
      <c r="L93" s="93">
        <v>30</v>
      </c>
      <c r="M93" s="93">
        <v>16</v>
      </c>
      <c r="N93" s="93">
        <v>0</v>
      </c>
      <c r="O93" s="93">
        <v>4</v>
      </c>
      <c r="P93" s="93">
        <v>26</v>
      </c>
      <c r="Q93" s="93">
        <v>7</v>
      </c>
      <c r="R93" s="93">
        <v>26</v>
      </c>
      <c r="S93" s="93">
        <v>1</v>
      </c>
      <c r="T93" s="93">
        <v>0</v>
      </c>
      <c r="U93" s="93">
        <v>0</v>
      </c>
    </row>
    <row r="94" spans="1:21" ht="31.5" x14ac:dyDescent="0.2">
      <c r="A94" s="93" t="s">
        <v>651</v>
      </c>
      <c r="B94" s="151" t="s">
        <v>652</v>
      </c>
      <c r="C94" s="93">
        <v>114.9</v>
      </c>
      <c r="D94" s="93">
        <v>240</v>
      </c>
      <c r="E94" s="93">
        <v>561</v>
      </c>
      <c r="F94" s="93">
        <v>629</v>
      </c>
      <c r="G94" s="93">
        <v>241</v>
      </c>
      <c r="H94" s="93">
        <v>502</v>
      </c>
      <c r="I94" s="93">
        <v>65</v>
      </c>
      <c r="J94" s="93">
        <v>17</v>
      </c>
      <c r="K94" s="93">
        <v>16</v>
      </c>
      <c r="L94" s="93">
        <v>50</v>
      </c>
      <c r="M94" s="93">
        <v>40</v>
      </c>
      <c r="N94" s="93">
        <v>0</v>
      </c>
      <c r="O94" s="93">
        <v>28</v>
      </c>
      <c r="P94" s="93">
        <v>68</v>
      </c>
      <c r="Q94" s="93">
        <v>15</v>
      </c>
      <c r="R94" s="93">
        <v>84</v>
      </c>
      <c r="S94" s="93">
        <v>1</v>
      </c>
      <c r="T94" s="93">
        <v>0</v>
      </c>
      <c r="U94" s="93">
        <v>0</v>
      </c>
    </row>
    <row r="95" spans="1:21" ht="31.5" x14ac:dyDescent="0.2">
      <c r="A95" s="93" t="s">
        <v>653</v>
      </c>
      <c r="B95" s="151" t="s">
        <v>654</v>
      </c>
      <c r="C95" s="93">
        <v>78.599999999999994</v>
      </c>
      <c r="D95" s="93">
        <v>161</v>
      </c>
      <c r="E95" s="93">
        <v>345</v>
      </c>
      <c r="F95" s="93">
        <v>333</v>
      </c>
      <c r="G95" s="93">
        <v>154</v>
      </c>
      <c r="H95" s="93">
        <v>350</v>
      </c>
      <c r="I95" s="93">
        <v>18</v>
      </c>
      <c r="J95" s="93">
        <v>8</v>
      </c>
      <c r="K95" s="93">
        <v>7</v>
      </c>
      <c r="L95" s="93">
        <v>26</v>
      </c>
      <c r="M95" s="93">
        <v>28</v>
      </c>
      <c r="N95" s="93">
        <v>0</v>
      </c>
      <c r="O95" s="93">
        <v>17</v>
      </c>
      <c r="P95" s="93">
        <v>39</v>
      </c>
      <c r="Q95" s="93">
        <v>10</v>
      </c>
      <c r="R95" s="93">
        <v>56</v>
      </c>
      <c r="S95" s="93">
        <v>0</v>
      </c>
      <c r="T95" s="93">
        <v>0</v>
      </c>
      <c r="U95" s="93">
        <v>0</v>
      </c>
    </row>
    <row r="96" spans="1:21" ht="31.5" x14ac:dyDescent="0.2">
      <c r="A96" s="93" t="s">
        <v>655</v>
      </c>
      <c r="B96" s="151" t="s">
        <v>656</v>
      </c>
      <c r="C96" s="93">
        <v>167.2</v>
      </c>
      <c r="D96" s="93">
        <v>406</v>
      </c>
      <c r="E96" s="93">
        <v>728</v>
      </c>
      <c r="F96" s="93">
        <v>697</v>
      </c>
      <c r="G96" s="93">
        <v>544</v>
      </c>
      <c r="H96" s="93">
        <v>707</v>
      </c>
      <c r="I96" s="93">
        <v>424</v>
      </c>
      <c r="J96" s="93">
        <v>13</v>
      </c>
      <c r="K96" s="93">
        <v>38</v>
      </c>
      <c r="L96" s="93">
        <v>48</v>
      </c>
      <c r="M96" s="93">
        <v>56</v>
      </c>
      <c r="N96" s="93">
        <v>63</v>
      </c>
      <c r="O96" s="93">
        <v>36</v>
      </c>
      <c r="P96" s="93">
        <v>83</v>
      </c>
      <c r="Q96" s="93">
        <v>15</v>
      </c>
      <c r="R96" s="93">
        <v>142</v>
      </c>
      <c r="S96" s="93">
        <v>1</v>
      </c>
      <c r="T96" s="93">
        <v>0</v>
      </c>
      <c r="U96" s="93">
        <v>0</v>
      </c>
    </row>
    <row r="97" spans="1:21" ht="15.75" x14ac:dyDescent="0.2">
      <c r="A97" s="93" t="s">
        <v>657</v>
      </c>
      <c r="B97" s="151" t="s">
        <v>658</v>
      </c>
      <c r="C97" s="93">
        <v>37.700000000000003</v>
      </c>
      <c r="D97" s="93">
        <v>47</v>
      </c>
      <c r="E97" s="93">
        <v>84</v>
      </c>
      <c r="F97" s="93">
        <v>168</v>
      </c>
      <c r="G97" s="93">
        <v>42</v>
      </c>
      <c r="H97" s="93">
        <v>74</v>
      </c>
      <c r="I97" s="93">
        <v>0</v>
      </c>
      <c r="J97" s="93">
        <v>4</v>
      </c>
      <c r="K97" s="93">
        <v>2</v>
      </c>
      <c r="L97" s="93">
        <v>13</v>
      </c>
      <c r="M97" s="93">
        <v>3</v>
      </c>
      <c r="N97" s="93">
        <v>0</v>
      </c>
      <c r="O97" s="93">
        <v>4</v>
      </c>
      <c r="P97" s="93">
        <v>18</v>
      </c>
      <c r="Q97" s="93">
        <v>5</v>
      </c>
      <c r="R97" s="93">
        <v>16</v>
      </c>
      <c r="S97" s="93">
        <v>0</v>
      </c>
      <c r="T97" s="93">
        <v>0</v>
      </c>
      <c r="U97" s="93">
        <v>0</v>
      </c>
    </row>
    <row r="98" spans="1:21" ht="15.75" x14ac:dyDescent="0.2">
      <c r="A98" s="93" t="s">
        <v>659</v>
      </c>
      <c r="B98" s="151" t="s">
        <v>660</v>
      </c>
      <c r="C98" s="93">
        <v>40.045999999999999</v>
      </c>
      <c r="D98" s="93">
        <v>21</v>
      </c>
      <c r="E98" s="93">
        <v>109</v>
      </c>
      <c r="F98" s="93">
        <v>268</v>
      </c>
      <c r="G98" s="93">
        <v>46</v>
      </c>
      <c r="H98" s="93">
        <v>124</v>
      </c>
      <c r="I98" s="93">
        <v>0</v>
      </c>
      <c r="J98" s="93">
        <v>0</v>
      </c>
      <c r="K98" s="93">
        <v>2</v>
      </c>
      <c r="L98" s="93">
        <v>26</v>
      </c>
      <c r="M98" s="93">
        <v>8</v>
      </c>
      <c r="N98" s="93">
        <v>0</v>
      </c>
      <c r="O98" s="93">
        <v>0</v>
      </c>
      <c r="P98" s="93">
        <v>0</v>
      </c>
      <c r="Q98" s="93">
        <v>0</v>
      </c>
      <c r="R98" s="93">
        <v>0</v>
      </c>
      <c r="S98" s="93">
        <v>0</v>
      </c>
      <c r="T98" s="93">
        <v>0</v>
      </c>
      <c r="U98" s="93">
        <v>0</v>
      </c>
    </row>
    <row r="99" spans="1:21" ht="31.5" x14ac:dyDescent="0.2">
      <c r="A99" s="93" t="s">
        <v>661</v>
      </c>
      <c r="B99" s="151" t="s">
        <v>662</v>
      </c>
      <c r="C99" s="93">
        <v>41.696399999999997</v>
      </c>
      <c r="D99" s="93">
        <v>28</v>
      </c>
      <c r="E99" s="93">
        <v>120</v>
      </c>
      <c r="F99" s="93">
        <v>214</v>
      </c>
      <c r="G99" s="93">
        <v>92</v>
      </c>
      <c r="H99" s="93">
        <v>136</v>
      </c>
      <c r="I99" s="93">
        <v>0</v>
      </c>
      <c r="J99" s="93">
        <v>0</v>
      </c>
      <c r="K99" s="93">
        <v>6</v>
      </c>
      <c r="L99" s="93">
        <v>17</v>
      </c>
      <c r="M99" s="93">
        <v>9</v>
      </c>
      <c r="N99" s="93">
        <v>0</v>
      </c>
      <c r="O99" s="93">
        <v>6</v>
      </c>
      <c r="P99" s="93">
        <v>21</v>
      </c>
      <c r="Q99" s="93">
        <v>6</v>
      </c>
      <c r="R99" s="93">
        <v>9</v>
      </c>
      <c r="S99" s="93">
        <v>0</v>
      </c>
      <c r="T99" s="93">
        <v>0</v>
      </c>
      <c r="U99" s="93">
        <v>0</v>
      </c>
    </row>
    <row r="100" spans="1:21" ht="31.5" x14ac:dyDescent="0.2">
      <c r="A100" s="93" t="s">
        <v>663</v>
      </c>
      <c r="B100" s="151" t="s">
        <v>664</v>
      </c>
      <c r="C100" s="93">
        <v>26.7</v>
      </c>
      <c r="D100" s="93">
        <v>168</v>
      </c>
      <c r="E100" s="93">
        <v>222</v>
      </c>
      <c r="F100" s="93">
        <v>0</v>
      </c>
      <c r="G100" s="93">
        <v>40</v>
      </c>
      <c r="H100" s="93">
        <v>77</v>
      </c>
      <c r="I100" s="93">
        <v>79</v>
      </c>
      <c r="J100" s="93">
        <v>0</v>
      </c>
      <c r="K100" s="93">
        <v>2</v>
      </c>
      <c r="L100" s="93">
        <v>0</v>
      </c>
      <c r="M100" s="93">
        <v>2</v>
      </c>
      <c r="N100" s="93">
        <v>7</v>
      </c>
      <c r="O100" s="93">
        <v>11</v>
      </c>
      <c r="P100" s="93">
        <v>23</v>
      </c>
      <c r="Q100" s="93">
        <v>2</v>
      </c>
      <c r="R100" s="93">
        <v>58</v>
      </c>
      <c r="S100" s="93">
        <v>0</v>
      </c>
      <c r="T100" s="93">
        <v>0</v>
      </c>
      <c r="U100" s="93">
        <v>0</v>
      </c>
    </row>
    <row r="101" spans="1:21" ht="31.5" x14ac:dyDescent="0.2">
      <c r="A101" s="93" t="s">
        <v>665</v>
      </c>
      <c r="B101" s="151" t="s">
        <v>666</v>
      </c>
      <c r="C101" s="93">
        <v>1007.1</v>
      </c>
      <c r="D101" s="93">
        <v>2427</v>
      </c>
      <c r="E101" s="93">
        <v>2467</v>
      </c>
      <c r="F101" s="93">
        <v>3111</v>
      </c>
      <c r="G101" s="93">
        <v>1258</v>
      </c>
      <c r="H101" s="93">
        <v>1752</v>
      </c>
      <c r="I101" s="93">
        <v>1238</v>
      </c>
      <c r="J101" s="93">
        <v>161</v>
      </c>
      <c r="K101" s="93">
        <v>35</v>
      </c>
      <c r="L101" s="93">
        <v>192</v>
      </c>
      <c r="M101" s="93">
        <v>80</v>
      </c>
      <c r="N101" s="93">
        <v>135</v>
      </c>
      <c r="O101" s="93">
        <v>123</v>
      </c>
      <c r="P101" s="93">
        <v>300</v>
      </c>
      <c r="Q101" s="93">
        <v>80</v>
      </c>
      <c r="R101" s="93">
        <v>699</v>
      </c>
      <c r="S101" s="93">
        <v>12</v>
      </c>
      <c r="T101" s="93">
        <v>1000</v>
      </c>
      <c r="U101" s="93">
        <v>100</v>
      </c>
    </row>
    <row r="102" spans="1:21" ht="15.75" x14ac:dyDescent="0.2">
      <c r="A102" s="149" t="s">
        <v>667</v>
      </c>
      <c r="B102" s="150" t="s">
        <v>668</v>
      </c>
      <c r="C102" s="149">
        <v>4294.2719729999999</v>
      </c>
      <c r="D102" s="149">
        <v>17708</v>
      </c>
      <c r="E102" s="149">
        <v>811</v>
      </c>
      <c r="F102" s="149">
        <v>37</v>
      </c>
      <c r="G102" s="149">
        <v>3378</v>
      </c>
      <c r="H102" s="149">
        <v>1859</v>
      </c>
      <c r="I102" s="149">
        <v>1963</v>
      </c>
      <c r="J102" s="149">
        <v>5</v>
      </c>
      <c r="K102" s="93"/>
      <c r="L102" s="93"/>
      <c r="M102" s="93"/>
      <c r="N102" s="93"/>
      <c r="O102" s="93"/>
      <c r="P102" s="93">
        <v>792</v>
      </c>
      <c r="Q102" s="93"/>
      <c r="R102" s="93"/>
      <c r="S102" s="93"/>
      <c r="T102" s="93">
        <v>0</v>
      </c>
      <c r="U102" s="93"/>
    </row>
    <row r="103" spans="1:21" ht="31.5" x14ac:dyDescent="0.2">
      <c r="A103" s="93" t="s">
        <v>669</v>
      </c>
      <c r="B103" s="151" t="s">
        <v>670</v>
      </c>
      <c r="C103" s="93">
        <v>438.7</v>
      </c>
      <c r="D103" s="93">
        <v>1043</v>
      </c>
      <c r="E103" s="93">
        <v>0</v>
      </c>
      <c r="F103" s="93">
        <v>0</v>
      </c>
      <c r="G103" s="93">
        <v>387</v>
      </c>
      <c r="H103" s="93">
        <v>193</v>
      </c>
      <c r="I103" s="93">
        <v>322</v>
      </c>
      <c r="J103" s="93">
        <v>0</v>
      </c>
      <c r="K103" s="93">
        <v>11</v>
      </c>
      <c r="L103" s="93">
        <v>0</v>
      </c>
      <c r="M103" s="93">
        <v>5</v>
      </c>
      <c r="N103" s="93">
        <v>48</v>
      </c>
      <c r="O103" s="93">
        <v>0</v>
      </c>
      <c r="P103" s="93">
        <v>83</v>
      </c>
      <c r="Q103" s="93">
        <v>24</v>
      </c>
      <c r="R103" s="93">
        <v>365</v>
      </c>
      <c r="S103" s="93">
        <v>0</v>
      </c>
      <c r="T103" s="93">
        <v>0</v>
      </c>
      <c r="U103" s="93">
        <v>0</v>
      </c>
    </row>
    <row r="104" spans="1:21" ht="31.5" x14ac:dyDescent="0.2">
      <c r="A104" s="93" t="s">
        <v>671</v>
      </c>
      <c r="B104" s="151" t="s">
        <v>672</v>
      </c>
      <c r="C104" s="93">
        <v>537.20000000000005</v>
      </c>
      <c r="D104" s="93">
        <v>1317</v>
      </c>
      <c r="E104" s="93">
        <v>47</v>
      </c>
      <c r="F104" s="93">
        <v>0</v>
      </c>
      <c r="G104" s="93">
        <v>399</v>
      </c>
      <c r="H104" s="93">
        <v>211</v>
      </c>
      <c r="I104" s="93">
        <v>280</v>
      </c>
      <c r="J104" s="93">
        <v>0</v>
      </c>
      <c r="K104" s="93">
        <v>11</v>
      </c>
      <c r="L104" s="93">
        <v>0</v>
      </c>
      <c r="M104" s="93">
        <v>6</v>
      </c>
      <c r="N104" s="93">
        <v>42</v>
      </c>
      <c r="O104" s="93">
        <v>2</v>
      </c>
      <c r="P104" s="93">
        <v>102</v>
      </c>
      <c r="Q104" s="93">
        <v>25</v>
      </c>
      <c r="R104" s="93">
        <v>460</v>
      </c>
      <c r="S104" s="93">
        <v>0</v>
      </c>
      <c r="T104" s="93">
        <v>0</v>
      </c>
      <c r="U104" s="93">
        <v>0</v>
      </c>
    </row>
    <row r="105" spans="1:21" ht="31.5" x14ac:dyDescent="0.2">
      <c r="A105" s="93" t="s">
        <v>673</v>
      </c>
      <c r="B105" s="151" t="s">
        <v>674</v>
      </c>
      <c r="C105" s="93">
        <v>140</v>
      </c>
      <c r="D105" s="93">
        <v>469</v>
      </c>
      <c r="E105" s="93">
        <v>16</v>
      </c>
      <c r="F105" s="93">
        <v>15</v>
      </c>
      <c r="G105" s="93">
        <v>129</v>
      </c>
      <c r="H105" s="93">
        <v>74</v>
      </c>
      <c r="I105" s="93">
        <v>34</v>
      </c>
      <c r="J105" s="93">
        <v>0</v>
      </c>
      <c r="K105" s="93">
        <v>3</v>
      </c>
      <c r="L105" s="93">
        <v>0</v>
      </c>
      <c r="M105" s="93">
        <v>2</v>
      </c>
      <c r="N105" s="93">
        <v>0</v>
      </c>
      <c r="O105" s="93">
        <v>0</v>
      </c>
      <c r="P105" s="93">
        <v>26</v>
      </c>
      <c r="Q105" s="93">
        <v>7</v>
      </c>
      <c r="R105" s="93">
        <v>164</v>
      </c>
      <c r="S105" s="93">
        <v>0</v>
      </c>
      <c r="T105" s="93">
        <v>0</v>
      </c>
      <c r="U105" s="93">
        <v>0</v>
      </c>
    </row>
    <row r="106" spans="1:21" ht="31.5" x14ac:dyDescent="0.2">
      <c r="A106" s="93" t="s">
        <v>675</v>
      </c>
      <c r="B106" s="151" t="s">
        <v>676</v>
      </c>
      <c r="C106" s="93">
        <v>1100</v>
      </c>
      <c r="D106" s="93">
        <v>3040</v>
      </c>
      <c r="E106" s="93">
        <v>0</v>
      </c>
      <c r="F106" s="93">
        <v>0</v>
      </c>
      <c r="G106" s="93">
        <v>619</v>
      </c>
      <c r="H106" s="93">
        <v>413</v>
      </c>
      <c r="I106" s="93">
        <v>366</v>
      </c>
      <c r="J106" s="93">
        <v>0</v>
      </c>
      <c r="K106" s="93">
        <v>18</v>
      </c>
      <c r="L106" s="93">
        <v>0</v>
      </c>
      <c r="M106" s="93">
        <v>12</v>
      </c>
      <c r="N106" s="93">
        <v>54</v>
      </c>
      <c r="O106" s="93">
        <v>0</v>
      </c>
      <c r="P106" s="93">
        <v>209</v>
      </c>
      <c r="Q106" s="93">
        <v>31</v>
      </c>
      <c r="R106" s="93">
        <v>1064</v>
      </c>
      <c r="S106" s="93">
        <v>0</v>
      </c>
      <c r="T106" s="93">
        <v>0</v>
      </c>
      <c r="U106" s="93">
        <v>0</v>
      </c>
    </row>
    <row r="107" spans="1:21" ht="31.5" x14ac:dyDescent="0.2">
      <c r="A107" s="93" t="s">
        <v>677</v>
      </c>
      <c r="B107" s="151" t="s">
        <v>678</v>
      </c>
      <c r="C107" s="93">
        <v>310.89999999999998</v>
      </c>
      <c r="D107" s="93">
        <v>923</v>
      </c>
      <c r="E107" s="93">
        <v>0</v>
      </c>
      <c r="F107" s="93">
        <v>0</v>
      </c>
      <c r="G107" s="93">
        <v>200</v>
      </c>
      <c r="H107" s="93">
        <v>200</v>
      </c>
      <c r="I107" s="93">
        <v>53</v>
      </c>
      <c r="J107" s="93">
        <v>0</v>
      </c>
      <c r="K107" s="93">
        <v>6</v>
      </c>
      <c r="L107" s="93">
        <v>0</v>
      </c>
      <c r="M107" s="93">
        <v>6</v>
      </c>
      <c r="N107" s="93">
        <v>7</v>
      </c>
      <c r="O107" s="93">
        <v>0</v>
      </c>
      <c r="P107" s="93">
        <v>59</v>
      </c>
      <c r="Q107" s="93">
        <v>15</v>
      </c>
      <c r="R107" s="93">
        <v>323</v>
      </c>
      <c r="S107" s="93">
        <v>0</v>
      </c>
      <c r="T107" s="93">
        <v>0</v>
      </c>
      <c r="U107" s="93">
        <v>0</v>
      </c>
    </row>
    <row r="108" spans="1:21" ht="31.5" x14ac:dyDescent="0.2">
      <c r="A108" s="93" t="s">
        <v>679</v>
      </c>
      <c r="B108" s="151" t="s">
        <v>680</v>
      </c>
      <c r="C108" s="93">
        <v>75.2</v>
      </c>
      <c r="D108" s="93">
        <v>257</v>
      </c>
      <c r="E108" s="93">
        <v>0</v>
      </c>
      <c r="F108" s="93">
        <v>0</v>
      </c>
      <c r="G108" s="93">
        <v>48</v>
      </c>
      <c r="H108" s="93">
        <v>61</v>
      </c>
      <c r="I108" s="93">
        <v>26</v>
      </c>
      <c r="J108" s="93">
        <v>0</v>
      </c>
      <c r="K108" s="93">
        <v>1</v>
      </c>
      <c r="L108" s="93">
        <v>0</v>
      </c>
      <c r="M108" s="93">
        <v>1</v>
      </c>
      <c r="N108" s="93">
        <v>0</v>
      </c>
      <c r="O108" s="93">
        <v>0</v>
      </c>
      <c r="P108" s="93">
        <v>14</v>
      </c>
      <c r="Q108" s="93">
        <v>4</v>
      </c>
      <c r="R108" s="93">
        <v>89</v>
      </c>
      <c r="S108" s="93">
        <v>0</v>
      </c>
      <c r="T108" s="93">
        <v>0</v>
      </c>
      <c r="U108" s="93">
        <v>0</v>
      </c>
    </row>
    <row r="109" spans="1:21" ht="31.5" x14ac:dyDescent="0.2">
      <c r="A109" s="93" t="s">
        <v>681</v>
      </c>
      <c r="B109" s="151" t="s">
        <v>682</v>
      </c>
      <c r="C109" s="93">
        <v>1493.6</v>
      </c>
      <c r="D109" s="93">
        <v>10659</v>
      </c>
      <c r="E109" s="93">
        <v>748</v>
      </c>
      <c r="F109" s="93">
        <v>22</v>
      </c>
      <c r="G109" s="93">
        <v>1596</v>
      </c>
      <c r="H109" s="93">
        <v>707</v>
      </c>
      <c r="I109" s="93">
        <v>882</v>
      </c>
      <c r="J109" s="93">
        <v>5</v>
      </c>
      <c r="K109" s="93">
        <v>55</v>
      </c>
      <c r="L109" s="93">
        <v>0</v>
      </c>
      <c r="M109" s="93">
        <v>20</v>
      </c>
      <c r="N109" s="93">
        <v>125</v>
      </c>
      <c r="O109" s="93">
        <v>23</v>
      </c>
      <c r="P109" s="93">
        <v>299</v>
      </c>
      <c r="Q109" s="93">
        <v>87</v>
      </c>
      <c r="R109" s="93">
        <v>3700</v>
      </c>
      <c r="S109" s="93">
        <v>0</v>
      </c>
      <c r="T109" s="93">
        <v>0</v>
      </c>
      <c r="U109" s="93">
        <v>0</v>
      </c>
    </row>
    <row r="110" spans="1:21" ht="15.75" x14ac:dyDescent="0.2">
      <c r="A110" s="149" t="s">
        <v>683</v>
      </c>
      <c r="B110" s="150" t="s">
        <v>684</v>
      </c>
      <c r="C110" s="149">
        <v>834.35003700000004</v>
      </c>
      <c r="D110" s="149">
        <v>232</v>
      </c>
      <c r="E110" s="149">
        <v>139</v>
      </c>
      <c r="F110" s="149">
        <v>2212</v>
      </c>
      <c r="G110" s="149">
        <v>892</v>
      </c>
      <c r="H110" s="149">
        <v>562</v>
      </c>
      <c r="I110" s="149">
        <v>0</v>
      </c>
      <c r="J110" s="149">
        <v>61</v>
      </c>
      <c r="K110" s="93"/>
      <c r="L110" s="93"/>
      <c r="M110" s="93"/>
      <c r="N110" s="93"/>
      <c r="O110" s="93"/>
      <c r="P110" s="93">
        <v>198</v>
      </c>
      <c r="Q110" s="93"/>
      <c r="R110" s="93"/>
      <c r="S110" s="93"/>
      <c r="T110" s="93">
        <v>865</v>
      </c>
      <c r="U110" s="93"/>
    </row>
    <row r="111" spans="1:21" ht="31.5" x14ac:dyDescent="0.2">
      <c r="A111" s="93" t="s">
        <v>685</v>
      </c>
      <c r="B111" s="151" t="s">
        <v>686</v>
      </c>
      <c r="C111" s="93">
        <v>396.2</v>
      </c>
      <c r="D111" s="93">
        <v>163</v>
      </c>
      <c r="E111" s="93">
        <v>139</v>
      </c>
      <c r="F111" s="93">
        <v>1250</v>
      </c>
      <c r="G111" s="93">
        <v>604</v>
      </c>
      <c r="H111" s="93">
        <v>414</v>
      </c>
      <c r="I111" s="93">
        <v>0</v>
      </c>
      <c r="J111" s="93">
        <v>47</v>
      </c>
      <c r="K111" s="93">
        <v>30</v>
      </c>
      <c r="L111" s="93">
        <v>87</v>
      </c>
      <c r="M111" s="93">
        <v>20</v>
      </c>
      <c r="N111" s="93">
        <v>0</v>
      </c>
      <c r="O111" s="93">
        <v>6</v>
      </c>
      <c r="P111" s="93">
        <v>77</v>
      </c>
      <c r="Q111" s="93">
        <v>23</v>
      </c>
      <c r="R111" s="93">
        <v>57</v>
      </c>
      <c r="S111" s="93">
        <v>4</v>
      </c>
      <c r="T111" s="93">
        <v>211</v>
      </c>
      <c r="U111" s="93">
        <v>21</v>
      </c>
    </row>
    <row r="112" spans="1:21" ht="31.5" x14ac:dyDescent="0.2">
      <c r="A112" s="93" t="s">
        <v>687</v>
      </c>
      <c r="B112" s="151" t="s">
        <v>688</v>
      </c>
      <c r="C112" s="93">
        <v>384.8</v>
      </c>
      <c r="D112" s="93">
        <v>69</v>
      </c>
      <c r="E112" s="93">
        <v>0</v>
      </c>
      <c r="F112" s="93">
        <v>962</v>
      </c>
      <c r="G112" s="93">
        <v>288</v>
      </c>
      <c r="H112" s="93">
        <v>148</v>
      </c>
      <c r="I112" s="93">
        <v>0</v>
      </c>
      <c r="J112" s="93">
        <v>14</v>
      </c>
      <c r="K112" s="93">
        <v>8</v>
      </c>
      <c r="L112" s="93">
        <v>67</v>
      </c>
      <c r="M112" s="93">
        <v>4</v>
      </c>
      <c r="N112" s="93">
        <v>0</v>
      </c>
      <c r="O112" s="93">
        <v>0</v>
      </c>
      <c r="P112" s="93">
        <v>121</v>
      </c>
      <c r="Q112" s="93">
        <v>36</v>
      </c>
      <c r="R112" s="93">
        <v>24</v>
      </c>
      <c r="S112" s="93">
        <v>1</v>
      </c>
      <c r="T112" s="93">
        <v>654</v>
      </c>
      <c r="U112" s="93">
        <v>65</v>
      </c>
    </row>
    <row r="113" spans="1:21" ht="15.75" x14ac:dyDescent="0.2">
      <c r="A113" s="149" t="s">
        <v>689</v>
      </c>
      <c r="B113" s="150" t="s">
        <v>690</v>
      </c>
      <c r="C113" s="149">
        <v>4445.126953</v>
      </c>
      <c r="D113" s="149">
        <v>20664</v>
      </c>
      <c r="E113" s="149">
        <v>5190</v>
      </c>
      <c r="F113" s="149">
        <v>0</v>
      </c>
      <c r="G113" s="149">
        <v>1693</v>
      </c>
      <c r="H113" s="149">
        <v>2040</v>
      </c>
      <c r="I113" s="149">
        <v>2162</v>
      </c>
      <c r="J113" s="149">
        <v>0</v>
      </c>
      <c r="K113" s="93"/>
      <c r="L113" s="93"/>
      <c r="M113" s="93"/>
      <c r="N113" s="93"/>
      <c r="O113" s="93"/>
      <c r="P113" s="93">
        <v>1335</v>
      </c>
      <c r="Q113" s="93"/>
      <c r="R113" s="93"/>
      <c r="S113" s="93"/>
      <c r="T113" s="93">
        <v>0</v>
      </c>
      <c r="U113" s="93"/>
    </row>
    <row r="114" spans="1:21" ht="63" x14ac:dyDescent="0.2">
      <c r="A114" s="93" t="s">
        <v>691</v>
      </c>
      <c r="B114" s="151" t="s">
        <v>692</v>
      </c>
      <c r="C114" s="93">
        <v>84.5</v>
      </c>
      <c r="D114" s="93">
        <v>152</v>
      </c>
      <c r="E114" s="93">
        <v>0</v>
      </c>
      <c r="F114" s="93">
        <v>0</v>
      </c>
      <c r="G114" s="93">
        <v>30</v>
      </c>
      <c r="H114" s="93">
        <v>0</v>
      </c>
      <c r="I114" s="93">
        <v>69</v>
      </c>
      <c r="J114" s="93">
        <v>0</v>
      </c>
      <c r="K114" s="93">
        <v>0</v>
      </c>
      <c r="L114" s="93">
        <v>0</v>
      </c>
      <c r="M114" s="93">
        <v>0</v>
      </c>
      <c r="N114" s="93">
        <v>10</v>
      </c>
      <c r="O114" s="93">
        <v>0</v>
      </c>
      <c r="P114" s="93">
        <v>30</v>
      </c>
      <c r="Q114" s="93">
        <v>6</v>
      </c>
      <c r="R114" s="93">
        <v>45</v>
      </c>
      <c r="S114" s="93">
        <v>0</v>
      </c>
      <c r="T114" s="93">
        <v>0</v>
      </c>
      <c r="U114" s="93">
        <v>0</v>
      </c>
    </row>
    <row r="115" spans="1:21" ht="63" x14ac:dyDescent="0.2">
      <c r="A115" s="93" t="s">
        <v>693</v>
      </c>
      <c r="B115" s="151" t="s">
        <v>694</v>
      </c>
      <c r="C115" s="93">
        <v>70</v>
      </c>
      <c r="D115" s="93">
        <v>69</v>
      </c>
      <c r="E115" s="93">
        <v>0</v>
      </c>
      <c r="F115" s="93">
        <v>0</v>
      </c>
      <c r="G115" s="93">
        <v>3</v>
      </c>
      <c r="H115" s="93">
        <v>0</v>
      </c>
      <c r="I115" s="93">
        <v>35</v>
      </c>
      <c r="J115" s="93">
        <v>0</v>
      </c>
      <c r="K115" s="93">
        <v>0</v>
      </c>
      <c r="L115" s="93">
        <v>0</v>
      </c>
      <c r="M115" s="93">
        <v>0</v>
      </c>
      <c r="N115" s="93">
        <v>5</v>
      </c>
      <c r="O115" s="93">
        <v>0</v>
      </c>
      <c r="P115" s="93">
        <v>30</v>
      </c>
      <c r="Q115" s="93">
        <v>6</v>
      </c>
      <c r="R115" s="93">
        <v>20</v>
      </c>
      <c r="S115" s="93">
        <v>0</v>
      </c>
      <c r="T115" s="93">
        <v>0</v>
      </c>
      <c r="U115" s="93">
        <v>0</v>
      </c>
    </row>
    <row r="116" spans="1:21" ht="47.25" x14ac:dyDescent="0.2">
      <c r="A116" s="93" t="s">
        <v>695</v>
      </c>
      <c r="B116" s="151" t="s">
        <v>696</v>
      </c>
      <c r="C116" s="93">
        <v>247.5</v>
      </c>
      <c r="D116" s="93">
        <v>634</v>
      </c>
      <c r="E116" s="93">
        <v>0</v>
      </c>
      <c r="F116" s="93">
        <v>0</v>
      </c>
      <c r="G116" s="93">
        <v>24</v>
      </c>
      <c r="H116" s="93">
        <v>0</v>
      </c>
      <c r="I116" s="93">
        <v>163</v>
      </c>
      <c r="J116" s="93">
        <v>0</v>
      </c>
      <c r="K116" s="93">
        <v>0</v>
      </c>
      <c r="L116" s="93">
        <v>0</v>
      </c>
      <c r="M116" s="93">
        <v>0</v>
      </c>
      <c r="N116" s="93">
        <v>24</v>
      </c>
      <c r="O116" s="93">
        <v>0</v>
      </c>
      <c r="P116" s="93">
        <v>15</v>
      </c>
      <c r="Q116" s="93">
        <v>3</v>
      </c>
      <c r="R116" s="93">
        <v>190</v>
      </c>
      <c r="S116" s="93">
        <v>0</v>
      </c>
      <c r="T116" s="93">
        <v>0</v>
      </c>
      <c r="U116" s="93">
        <v>0</v>
      </c>
    </row>
    <row r="117" spans="1:21" ht="31.5" x14ac:dyDescent="0.2">
      <c r="A117" s="93" t="s">
        <v>697</v>
      </c>
      <c r="B117" s="151" t="s">
        <v>698</v>
      </c>
      <c r="C117" s="93">
        <v>597.84699999999998</v>
      </c>
      <c r="D117" s="93">
        <v>4005</v>
      </c>
      <c r="E117" s="93">
        <v>1375</v>
      </c>
      <c r="F117" s="93">
        <v>0</v>
      </c>
      <c r="G117" s="93">
        <v>298</v>
      </c>
      <c r="H117" s="93">
        <v>496</v>
      </c>
      <c r="I117" s="93">
        <v>298</v>
      </c>
      <c r="J117" s="93">
        <v>0</v>
      </c>
      <c r="K117" s="93">
        <v>8</v>
      </c>
      <c r="L117" s="93">
        <v>0</v>
      </c>
      <c r="M117" s="93">
        <v>14</v>
      </c>
      <c r="N117" s="93">
        <v>44</v>
      </c>
      <c r="O117" s="93">
        <v>68</v>
      </c>
      <c r="P117" s="93">
        <v>0</v>
      </c>
      <c r="Q117" s="93">
        <v>0</v>
      </c>
      <c r="R117" s="93">
        <v>1401</v>
      </c>
      <c r="S117" s="93">
        <v>0</v>
      </c>
      <c r="T117" s="93">
        <v>0</v>
      </c>
      <c r="U117" s="93">
        <v>0</v>
      </c>
    </row>
    <row r="118" spans="1:21" ht="47.25" x14ac:dyDescent="0.2">
      <c r="A118" s="93" t="s">
        <v>699</v>
      </c>
      <c r="B118" s="151" t="s">
        <v>700</v>
      </c>
      <c r="C118" s="93">
        <v>564.6</v>
      </c>
      <c r="D118" s="93">
        <v>2936</v>
      </c>
      <c r="E118" s="93">
        <v>598</v>
      </c>
      <c r="F118" s="93">
        <v>0</v>
      </c>
      <c r="G118" s="93">
        <v>339</v>
      </c>
      <c r="H118" s="93">
        <v>423</v>
      </c>
      <c r="I118" s="93">
        <v>305</v>
      </c>
      <c r="J118" s="93">
        <v>0</v>
      </c>
      <c r="K118" s="93">
        <v>10</v>
      </c>
      <c r="L118" s="93">
        <v>0</v>
      </c>
      <c r="M118" s="93">
        <v>12</v>
      </c>
      <c r="N118" s="93">
        <v>45</v>
      </c>
      <c r="O118" s="93">
        <v>29</v>
      </c>
      <c r="P118" s="93">
        <v>252</v>
      </c>
      <c r="Q118" s="93">
        <v>37</v>
      </c>
      <c r="R118" s="93">
        <v>1027</v>
      </c>
      <c r="S118" s="93">
        <v>0</v>
      </c>
      <c r="T118" s="93">
        <v>0</v>
      </c>
      <c r="U118" s="93">
        <v>0</v>
      </c>
    </row>
    <row r="119" spans="1:21" ht="47.25" x14ac:dyDescent="0.2">
      <c r="A119" s="93" t="s">
        <v>701</v>
      </c>
      <c r="B119" s="151" t="s">
        <v>702</v>
      </c>
      <c r="C119" s="93">
        <v>2437.1999999999998</v>
      </c>
      <c r="D119" s="93">
        <v>12868</v>
      </c>
      <c r="E119" s="93">
        <v>3217</v>
      </c>
      <c r="F119" s="93">
        <v>0</v>
      </c>
      <c r="G119" s="93">
        <v>999</v>
      </c>
      <c r="H119" s="93">
        <v>1121</v>
      </c>
      <c r="I119" s="93">
        <v>1292</v>
      </c>
      <c r="J119" s="93">
        <v>0</v>
      </c>
      <c r="K119" s="93">
        <v>29</v>
      </c>
      <c r="L119" s="93">
        <v>0</v>
      </c>
      <c r="M119" s="93">
        <v>33</v>
      </c>
      <c r="N119" s="93">
        <v>51</v>
      </c>
      <c r="O119" s="93">
        <v>160</v>
      </c>
      <c r="P119" s="93">
        <v>1008</v>
      </c>
      <c r="Q119" s="93">
        <v>50</v>
      </c>
      <c r="R119" s="93">
        <v>4503</v>
      </c>
      <c r="S119" s="93">
        <v>0</v>
      </c>
      <c r="T119" s="93">
        <v>0</v>
      </c>
      <c r="U119" s="93">
        <v>0</v>
      </c>
    </row>
    <row r="120" spans="1:21" ht="15.75" x14ac:dyDescent="0.2">
      <c r="A120" s="149" t="s">
        <v>703</v>
      </c>
      <c r="B120" s="150" t="s">
        <v>704</v>
      </c>
      <c r="C120" s="149">
        <v>1786.380005</v>
      </c>
      <c r="D120" s="149">
        <v>3436</v>
      </c>
      <c r="E120" s="149">
        <v>829</v>
      </c>
      <c r="F120" s="149">
        <v>638</v>
      </c>
      <c r="G120" s="149">
        <v>1579</v>
      </c>
      <c r="H120" s="149">
        <v>1893</v>
      </c>
      <c r="I120" s="149">
        <v>399</v>
      </c>
      <c r="J120" s="149">
        <v>35</v>
      </c>
      <c r="K120" s="93"/>
      <c r="L120" s="93"/>
      <c r="M120" s="93"/>
      <c r="N120" s="93"/>
      <c r="O120" s="93"/>
      <c r="P120" s="93">
        <v>432</v>
      </c>
      <c r="Q120" s="93"/>
      <c r="R120" s="93"/>
      <c r="S120" s="93"/>
      <c r="T120" s="93">
        <v>0</v>
      </c>
      <c r="U120" s="93"/>
    </row>
    <row r="121" spans="1:21" ht="31.5" x14ac:dyDescent="0.2">
      <c r="A121" s="93" t="s">
        <v>705</v>
      </c>
      <c r="B121" s="151" t="s">
        <v>706</v>
      </c>
      <c r="C121" s="93">
        <v>1572.825</v>
      </c>
      <c r="D121" s="93">
        <v>3212</v>
      </c>
      <c r="E121" s="93">
        <v>767</v>
      </c>
      <c r="F121" s="93">
        <v>561</v>
      </c>
      <c r="G121" s="93">
        <v>1413</v>
      </c>
      <c r="H121" s="93">
        <v>1664</v>
      </c>
      <c r="I121" s="93">
        <v>399</v>
      </c>
      <c r="J121" s="93">
        <v>32</v>
      </c>
      <c r="K121" s="93">
        <v>42</v>
      </c>
      <c r="L121" s="93">
        <v>0</v>
      </c>
      <c r="M121" s="93">
        <v>83</v>
      </c>
      <c r="N121" s="93">
        <v>59</v>
      </c>
      <c r="O121" s="93">
        <v>38</v>
      </c>
      <c r="P121" s="93">
        <v>400</v>
      </c>
      <c r="Q121" s="93">
        <v>45</v>
      </c>
      <c r="R121" s="93">
        <v>1124</v>
      </c>
      <c r="S121" s="93">
        <v>3</v>
      </c>
      <c r="T121" s="93">
        <v>0</v>
      </c>
      <c r="U121" s="93">
        <v>0</v>
      </c>
    </row>
    <row r="122" spans="1:21" ht="63" x14ac:dyDescent="0.2">
      <c r="A122" s="93" t="s">
        <v>707</v>
      </c>
      <c r="B122" s="151" t="s">
        <v>708</v>
      </c>
      <c r="C122" s="93">
        <v>6.8</v>
      </c>
      <c r="D122" s="93">
        <v>9</v>
      </c>
      <c r="E122" s="93">
        <v>0</v>
      </c>
      <c r="F122" s="93">
        <v>0</v>
      </c>
      <c r="G122" s="93">
        <v>0</v>
      </c>
      <c r="H122" s="93">
        <v>3</v>
      </c>
      <c r="I122" s="93">
        <v>0</v>
      </c>
      <c r="J122" s="93">
        <v>0</v>
      </c>
      <c r="K122" s="93">
        <v>0</v>
      </c>
      <c r="L122" s="93">
        <v>0</v>
      </c>
      <c r="M122" s="93">
        <v>0</v>
      </c>
      <c r="N122" s="93">
        <v>0</v>
      </c>
      <c r="O122" s="93">
        <v>0</v>
      </c>
      <c r="P122" s="93">
        <v>0</v>
      </c>
      <c r="Q122" s="93">
        <v>0</v>
      </c>
      <c r="R122" s="93">
        <v>0</v>
      </c>
      <c r="S122" s="93">
        <v>0</v>
      </c>
      <c r="T122" s="93">
        <v>0</v>
      </c>
      <c r="U122" s="93">
        <v>0</v>
      </c>
    </row>
    <row r="123" spans="1:21" ht="63" x14ac:dyDescent="0.2">
      <c r="A123" s="93" t="s">
        <v>709</v>
      </c>
      <c r="B123" s="151" t="s">
        <v>710</v>
      </c>
      <c r="C123" s="93">
        <v>166.57499999999999</v>
      </c>
      <c r="D123" s="93">
        <v>215</v>
      </c>
      <c r="E123" s="93">
        <v>62</v>
      </c>
      <c r="F123" s="93">
        <v>77</v>
      </c>
      <c r="G123" s="93">
        <v>166</v>
      </c>
      <c r="H123" s="93">
        <v>226</v>
      </c>
      <c r="I123" s="93">
        <v>0</v>
      </c>
      <c r="J123" s="93">
        <v>3</v>
      </c>
      <c r="K123" s="93">
        <v>4</v>
      </c>
      <c r="L123" s="93">
        <v>2</v>
      </c>
      <c r="M123" s="93">
        <v>11</v>
      </c>
      <c r="N123" s="93">
        <v>0</v>
      </c>
      <c r="O123" s="93">
        <v>3</v>
      </c>
      <c r="P123" s="93">
        <v>30</v>
      </c>
      <c r="Q123" s="93">
        <v>9</v>
      </c>
      <c r="R123" s="93">
        <v>75</v>
      </c>
      <c r="S123" s="93">
        <v>0</v>
      </c>
      <c r="T123" s="93">
        <v>0</v>
      </c>
      <c r="U123" s="93">
        <v>0</v>
      </c>
    </row>
    <row r="124" spans="1:21" ht="15.75" x14ac:dyDescent="0.2">
      <c r="A124" s="149" t="s">
        <v>711</v>
      </c>
      <c r="B124" s="150" t="s">
        <v>712</v>
      </c>
      <c r="C124" s="149">
        <v>3974.656982</v>
      </c>
      <c r="D124" s="149">
        <v>20039</v>
      </c>
      <c r="E124" s="149">
        <v>32512</v>
      </c>
      <c r="F124" s="149">
        <v>4394</v>
      </c>
      <c r="G124" s="149">
        <v>3474</v>
      </c>
      <c r="H124" s="149">
        <v>6303</v>
      </c>
      <c r="I124" s="149">
        <v>256</v>
      </c>
      <c r="J124" s="149">
        <v>367</v>
      </c>
      <c r="K124" s="93"/>
      <c r="L124" s="93"/>
      <c r="M124" s="93"/>
      <c r="N124" s="93"/>
      <c r="O124" s="93"/>
      <c r="P124" s="93">
        <v>917</v>
      </c>
      <c r="Q124" s="93"/>
      <c r="R124" s="93"/>
      <c r="S124" s="93"/>
      <c r="T124" s="93">
        <v>0</v>
      </c>
      <c r="U124" s="93"/>
    </row>
    <row r="125" spans="1:21" ht="31.5" x14ac:dyDescent="0.2">
      <c r="A125" s="93" t="s">
        <v>713</v>
      </c>
      <c r="B125" s="151" t="s">
        <v>714</v>
      </c>
      <c r="C125" s="93">
        <v>867</v>
      </c>
      <c r="D125" s="93">
        <v>1317</v>
      </c>
      <c r="E125" s="93">
        <v>2930</v>
      </c>
      <c r="F125" s="93">
        <v>2505</v>
      </c>
      <c r="G125" s="93">
        <v>1135</v>
      </c>
      <c r="H125" s="93">
        <v>1300</v>
      </c>
      <c r="I125" s="93">
        <v>0</v>
      </c>
      <c r="J125" s="93">
        <v>147</v>
      </c>
      <c r="K125" s="93">
        <v>34</v>
      </c>
      <c r="L125" s="93">
        <v>125</v>
      </c>
      <c r="M125" s="93">
        <v>65</v>
      </c>
      <c r="N125" s="93">
        <v>0</v>
      </c>
      <c r="O125" s="93">
        <v>146</v>
      </c>
      <c r="P125" s="93">
        <v>156</v>
      </c>
      <c r="Q125" s="93">
        <v>39</v>
      </c>
      <c r="R125" s="93">
        <v>460</v>
      </c>
      <c r="S125" s="93">
        <v>14</v>
      </c>
      <c r="T125" s="93">
        <v>0</v>
      </c>
      <c r="U125" s="93">
        <v>0</v>
      </c>
    </row>
    <row r="126" spans="1:21" ht="15.75" x14ac:dyDescent="0.2">
      <c r="A126" s="93" t="s">
        <v>715</v>
      </c>
      <c r="B126" s="151" t="s">
        <v>716</v>
      </c>
      <c r="C126" s="93">
        <v>163.09700000000001</v>
      </c>
      <c r="D126" s="93">
        <v>1163</v>
      </c>
      <c r="E126" s="93">
        <v>2781</v>
      </c>
      <c r="F126" s="93">
        <v>1018</v>
      </c>
      <c r="G126" s="93">
        <v>453</v>
      </c>
      <c r="H126" s="93">
        <v>504</v>
      </c>
      <c r="I126" s="93">
        <v>0</v>
      </c>
      <c r="J126" s="93">
        <v>21</v>
      </c>
      <c r="K126" s="93">
        <v>22</v>
      </c>
      <c r="L126" s="93">
        <v>80</v>
      </c>
      <c r="M126" s="93">
        <v>35</v>
      </c>
      <c r="N126" s="93">
        <v>0</v>
      </c>
      <c r="O126" s="93">
        <v>139</v>
      </c>
      <c r="P126" s="93">
        <v>88</v>
      </c>
      <c r="Q126" s="93">
        <v>26</v>
      </c>
      <c r="R126" s="93">
        <v>407</v>
      </c>
      <c r="S126" s="93">
        <v>2</v>
      </c>
      <c r="T126" s="93">
        <v>0</v>
      </c>
      <c r="U126" s="93">
        <v>0</v>
      </c>
    </row>
    <row r="127" spans="1:21" ht="15.75" x14ac:dyDescent="0.2">
      <c r="A127" s="93" t="s">
        <v>717</v>
      </c>
      <c r="B127" s="151" t="s">
        <v>718</v>
      </c>
      <c r="C127" s="93">
        <v>385.19600000000003</v>
      </c>
      <c r="D127" s="93">
        <v>2084</v>
      </c>
      <c r="E127" s="93">
        <v>1733</v>
      </c>
      <c r="F127" s="93">
        <v>284</v>
      </c>
      <c r="G127" s="93">
        <v>413</v>
      </c>
      <c r="H127" s="93">
        <v>627</v>
      </c>
      <c r="I127" s="93">
        <v>256</v>
      </c>
      <c r="J127" s="93">
        <v>11</v>
      </c>
      <c r="K127" s="93">
        <v>20</v>
      </c>
      <c r="L127" s="93">
        <v>8</v>
      </c>
      <c r="M127" s="93">
        <v>31</v>
      </c>
      <c r="N127" s="93">
        <v>0</v>
      </c>
      <c r="O127" s="93">
        <v>86</v>
      </c>
      <c r="P127" s="93">
        <v>120</v>
      </c>
      <c r="Q127" s="93">
        <v>36</v>
      </c>
      <c r="R127" s="93">
        <v>729</v>
      </c>
      <c r="S127" s="93">
        <v>1</v>
      </c>
      <c r="T127" s="93">
        <v>0</v>
      </c>
      <c r="U127" s="93">
        <v>0</v>
      </c>
    </row>
    <row r="128" spans="1:21" ht="15.75" x14ac:dyDescent="0.2">
      <c r="A128" s="93" t="s">
        <v>719</v>
      </c>
      <c r="B128" s="151" t="s">
        <v>720</v>
      </c>
      <c r="C128" s="93">
        <v>42</v>
      </c>
      <c r="D128" s="93">
        <v>220</v>
      </c>
      <c r="E128" s="93">
        <v>451</v>
      </c>
      <c r="F128" s="93">
        <v>116</v>
      </c>
      <c r="G128" s="93">
        <v>116</v>
      </c>
      <c r="H128" s="93">
        <v>189</v>
      </c>
      <c r="I128" s="93">
        <v>0</v>
      </c>
      <c r="J128" s="93">
        <v>2</v>
      </c>
      <c r="K128" s="93">
        <v>8</v>
      </c>
      <c r="L128" s="93">
        <v>8</v>
      </c>
      <c r="M128" s="93">
        <v>15</v>
      </c>
      <c r="N128" s="93">
        <v>0</v>
      </c>
      <c r="O128" s="93">
        <v>22</v>
      </c>
      <c r="P128" s="93">
        <v>29</v>
      </c>
      <c r="Q128" s="93">
        <v>8</v>
      </c>
      <c r="R128" s="93">
        <v>77</v>
      </c>
      <c r="S128" s="93">
        <v>0</v>
      </c>
      <c r="T128" s="93">
        <v>0</v>
      </c>
      <c r="U128" s="93">
        <v>0</v>
      </c>
    </row>
    <row r="129" spans="1:21" ht="47.25" x14ac:dyDescent="0.2">
      <c r="A129" s="93" t="s">
        <v>721</v>
      </c>
      <c r="B129" s="151" t="s">
        <v>722</v>
      </c>
      <c r="C129" s="93">
        <v>31.664999999999999</v>
      </c>
      <c r="D129" s="93">
        <v>93</v>
      </c>
      <c r="E129" s="93">
        <v>117</v>
      </c>
      <c r="F129" s="93">
        <v>34</v>
      </c>
      <c r="G129" s="93">
        <v>22</v>
      </c>
      <c r="H129" s="93">
        <v>29</v>
      </c>
      <c r="I129" s="93">
        <v>0</v>
      </c>
      <c r="J129" s="93">
        <v>0</v>
      </c>
      <c r="K129" s="93">
        <v>0</v>
      </c>
      <c r="L129" s="93">
        <v>0</v>
      </c>
      <c r="M129" s="93">
        <v>0</v>
      </c>
      <c r="N129" s="93">
        <v>0</v>
      </c>
      <c r="O129" s="93">
        <v>5</v>
      </c>
      <c r="P129" s="93">
        <v>6</v>
      </c>
      <c r="Q129" s="93">
        <v>1</v>
      </c>
      <c r="R129" s="93">
        <v>32</v>
      </c>
      <c r="S129" s="93">
        <v>0</v>
      </c>
      <c r="T129" s="93">
        <v>0</v>
      </c>
      <c r="U129" s="93">
        <v>0</v>
      </c>
    </row>
    <row r="130" spans="1:21" ht="47.25" x14ac:dyDescent="0.2">
      <c r="A130" s="93" t="s">
        <v>723</v>
      </c>
      <c r="B130" s="151" t="s">
        <v>724</v>
      </c>
      <c r="C130" s="93">
        <v>49.08</v>
      </c>
      <c r="D130" s="93">
        <v>197</v>
      </c>
      <c r="E130" s="93">
        <v>298</v>
      </c>
      <c r="F130" s="93">
        <v>77</v>
      </c>
      <c r="G130" s="93">
        <v>20</v>
      </c>
      <c r="H130" s="93">
        <v>45</v>
      </c>
      <c r="I130" s="93">
        <v>0</v>
      </c>
      <c r="J130" s="93">
        <v>0</v>
      </c>
      <c r="K130" s="93">
        <v>0</v>
      </c>
      <c r="L130" s="93">
        <v>3</v>
      </c>
      <c r="M130" s="93">
        <v>1</v>
      </c>
      <c r="N130" s="93">
        <v>0</v>
      </c>
      <c r="O130" s="93">
        <v>14</v>
      </c>
      <c r="P130" s="93">
        <v>10</v>
      </c>
      <c r="Q130" s="93">
        <v>1</v>
      </c>
      <c r="R130" s="93">
        <v>68</v>
      </c>
      <c r="S130" s="93">
        <v>0</v>
      </c>
      <c r="T130" s="93">
        <v>0</v>
      </c>
      <c r="U130" s="93">
        <v>0</v>
      </c>
    </row>
    <row r="131" spans="1:21" ht="63" x14ac:dyDescent="0.2">
      <c r="A131" s="93" t="s">
        <v>725</v>
      </c>
      <c r="B131" s="151" t="s">
        <v>726</v>
      </c>
      <c r="C131" s="93">
        <v>151.1</v>
      </c>
      <c r="D131" s="93">
        <v>695</v>
      </c>
      <c r="E131" s="93">
        <v>1130</v>
      </c>
      <c r="F131" s="93">
        <v>360</v>
      </c>
      <c r="G131" s="93">
        <v>72</v>
      </c>
      <c r="H131" s="93">
        <v>121</v>
      </c>
      <c r="I131" s="93">
        <v>0</v>
      </c>
      <c r="J131" s="93">
        <v>3</v>
      </c>
      <c r="K131" s="93">
        <v>2</v>
      </c>
      <c r="L131" s="93">
        <v>18</v>
      </c>
      <c r="M131" s="93">
        <v>3</v>
      </c>
      <c r="N131" s="93">
        <v>0</v>
      </c>
      <c r="O131" s="93">
        <v>56</v>
      </c>
      <c r="P131" s="93">
        <v>26</v>
      </c>
      <c r="Q131" s="93">
        <v>3</v>
      </c>
      <c r="R131" s="93">
        <v>243</v>
      </c>
      <c r="S131" s="93">
        <v>0</v>
      </c>
      <c r="T131" s="93">
        <v>0</v>
      </c>
      <c r="U131" s="93">
        <v>0</v>
      </c>
    </row>
    <row r="132" spans="1:21" ht="47.25" x14ac:dyDescent="0.2">
      <c r="A132" s="93" t="s">
        <v>727</v>
      </c>
      <c r="B132" s="151" t="s">
        <v>728</v>
      </c>
      <c r="C132" s="93">
        <v>46.08</v>
      </c>
      <c r="D132" s="93">
        <v>164</v>
      </c>
      <c r="E132" s="93">
        <v>287</v>
      </c>
      <c r="F132" s="93">
        <v>0</v>
      </c>
      <c r="G132" s="93">
        <v>11</v>
      </c>
      <c r="H132" s="93">
        <v>27</v>
      </c>
      <c r="I132" s="93">
        <v>0</v>
      </c>
      <c r="J132" s="93">
        <v>0</v>
      </c>
      <c r="K132" s="93">
        <v>0</v>
      </c>
      <c r="L132" s="93">
        <v>0</v>
      </c>
      <c r="M132" s="93">
        <v>0</v>
      </c>
      <c r="N132" s="93">
        <v>0</v>
      </c>
      <c r="O132" s="93">
        <v>14</v>
      </c>
      <c r="P132" s="93">
        <v>12</v>
      </c>
      <c r="Q132" s="93">
        <v>1</v>
      </c>
      <c r="R132" s="93">
        <v>57</v>
      </c>
      <c r="S132" s="93">
        <v>0</v>
      </c>
      <c r="T132" s="93">
        <v>0</v>
      </c>
      <c r="U132" s="93">
        <v>0</v>
      </c>
    </row>
    <row r="133" spans="1:21" ht="63" x14ac:dyDescent="0.2">
      <c r="A133" s="93" t="s">
        <v>729</v>
      </c>
      <c r="B133" s="151" t="s">
        <v>730</v>
      </c>
      <c r="C133" s="93">
        <v>2622.1</v>
      </c>
      <c r="D133" s="93">
        <v>14106</v>
      </c>
      <c r="E133" s="93">
        <v>22785</v>
      </c>
      <c r="F133" s="93">
        <v>0</v>
      </c>
      <c r="G133" s="93">
        <v>1232</v>
      </c>
      <c r="H133" s="93">
        <v>3461</v>
      </c>
      <c r="I133" s="93">
        <v>0</v>
      </c>
      <c r="J133" s="93">
        <v>183</v>
      </c>
      <c r="K133" s="93">
        <v>26</v>
      </c>
      <c r="L133" s="93">
        <v>0</v>
      </c>
      <c r="M133" s="93">
        <v>103</v>
      </c>
      <c r="N133" s="93">
        <v>0</v>
      </c>
      <c r="O133" s="93">
        <v>911</v>
      </c>
      <c r="P133" s="93">
        <v>470</v>
      </c>
      <c r="Q133" s="93">
        <v>32</v>
      </c>
      <c r="R133" s="93">
        <v>4000</v>
      </c>
      <c r="S133" s="93">
        <v>0</v>
      </c>
      <c r="T133" s="93">
        <v>0</v>
      </c>
      <c r="U133" s="93">
        <v>0</v>
      </c>
    </row>
    <row r="134" spans="1:21" ht="15.75" x14ac:dyDescent="0.2">
      <c r="A134" s="149" t="s">
        <v>731</v>
      </c>
      <c r="B134" s="150" t="s">
        <v>732</v>
      </c>
      <c r="C134" s="149">
        <v>211.220001</v>
      </c>
      <c r="D134" s="149">
        <v>0</v>
      </c>
      <c r="E134" s="149">
        <v>0</v>
      </c>
      <c r="F134" s="149">
        <v>518</v>
      </c>
      <c r="G134" s="149">
        <v>10</v>
      </c>
      <c r="H134" s="149">
        <v>0</v>
      </c>
      <c r="I134" s="149">
        <v>0</v>
      </c>
      <c r="J134" s="149">
        <v>0</v>
      </c>
      <c r="K134" s="93"/>
      <c r="L134" s="93"/>
      <c r="M134" s="93"/>
      <c r="N134" s="93"/>
      <c r="O134" s="93"/>
      <c r="P134" s="93">
        <v>0</v>
      </c>
      <c r="Q134" s="93"/>
      <c r="R134" s="93"/>
      <c r="S134" s="93"/>
      <c r="T134" s="93">
        <v>56</v>
      </c>
      <c r="U134" s="93"/>
    </row>
    <row r="135" spans="1:21" ht="31.5" x14ac:dyDescent="0.2">
      <c r="A135" s="93" t="s">
        <v>733</v>
      </c>
      <c r="B135" s="151" t="s">
        <v>734</v>
      </c>
      <c r="C135" s="93">
        <v>211.2</v>
      </c>
      <c r="D135" s="93">
        <v>0</v>
      </c>
      <c r="E135" s="93">
        <v>0</v>
      </c>
      <c r="F135" s="93">
        <v>518</v>
      </c>
      <c r="G135" s="93">
        <v>10</v>
      </c>
      <c r="H135" s="93">
        <v>0</v>
      </c>
      <c r="I135" s="93">
        <v>0</v>
      </c>
      <c r="J135" s="93">
        <v>0</v>
      </c>
      <c r="K135" s="93">
        <v>0</v>
      </c>
      <c r="L135" s="93">
        <v>36</v>
      </c>
      <c r="M135" s="93">
        <v>0</v>
      </c>
      <c r="N135" s="93">
        <v>0</v>
      </c>
      <c r="O135" s="93">
        <v>0</v>
      </c>
      <c r="P135" s="93">
        <v>0</v>
      </c>
      <c r="Q135" s="93">
        <v>0</v>
      </c>
      <c r="R135" s="93">
        <v>0</v>
      </c>
      <c r="S135" s="93">
        <v>0</v>
      </c>
      <c r="T135" s="93">
        <v>56</v>
      </c>
      <c r="U135" s="93">
        <v>0</v>
      </c>
    </row>
    <row r="136" spans="1:21" ht="15.75" x14ac:dyDescent="0.2">
      <c r="A136" s="149" t="s">
        <v>735</v>
      </c>
      <c r="B136" s="150" t="s">
        <v>736</v>
      </c>
      <c r="C136" s="149">
        <v>471.37316900000002</v>
      </c>
      <c r="D136" s="149">
        <v>1022</v>
      </c>
      <c r="E136" s="149">
        <v>1492</v>
      </c>
      <c r="F136" s="149">
        <v>3583</v>
      </c>
      <c r="G136" s="149">
        <v>672</v>
      </c>
      <c r="H136" s="149">
        <v>2754</v>
      </c>
      <c r="I136" s="149">
        <v>0</v>
      </c>
      <c r="J136" s="149">
        <v>61</v>
      </c>
      <c r="K136" s="93"/>
      <c r="L136" s="93"/>
      <c r="M136" s="93"/>
      <c r="N136" s="93"/>
      <c r="O136" s="93"/>
      <c r="P136" s="93">
        <v>428</v>
      </c>
      <c r="Q136" s="93"/>
      <c r="R136" s="93"/>
      <c r="S136" s="93"/>
      <c r="T136" s="93">
        <v>12</v>
      </c>
      <c r="U136" s="93"/>
    </row>
    <row r="137" spans="1:21" ht="47.25" x14ac:dyDescent="0.2">
      <c r="A137" s="93" t="s">
        <v>737</v>
      </c>
      <c r="B137" s="151" t="s">
        <v>738</v>
      </c>
      <c r="C137" s="93">
        <v>8.4</v>
      </c>
      <c r="D137" s="93">
        <v>41</v>
      </c>
      <c r="E137" s="93">
        <v>39</v>
      </c>
      <c r="F137" s="93">
        <v>78</v>
      </c>
      <c r="G137" s="93">
        <v>0</v>
      </c>
      <c r="H137" s="93">
        <v>131</v>
      </c>
      <c r="I137" s="93">
        <v>0</v>
      </c>
      <c r="J137" s="93">
        <v>0</v>
      </c>
      <c r="K137" s="93">
        <v>0</v>
      </c>
      <c r="L137" s="93">
        <v>9</v>
      </c>
      <c r="M137" s="93">
        <v>32</v>
      </c>
      <c r="N137" s="93">
        <v>0</v>
      </c>
      <c r="O137" s="93">
        <v>1</v>
      </c>
      <c r="P137" s="93">
        <v>21</v>
      </c>
      <c r="Q137" s="93">
        <v>6</v>
      </c>
      <c r="R137" s="93">
        <v>14</v>
      </c>
      <c r="S137" s="93">
        <v>0</v>
      </c>
      <c r="T137" s="93">
        <v>0</v>
      </c>
      <c r="U137" s="93">
        <v>0</v>
      </c>
    </row>
    <row r="138" spans="1:21" ht="47.25" x14ac:dyDescent="0.2">
      <c r="A138" s="93" t="s">
        <v>739</v>
      </c>
      <c r="B138" s="151" t="s">
        <v>740</v>
      </c>
      <c r="C138" s="93">
        <v>62.6</v>
      </c>
      <c r="D138" s="93">
        <v>351</v>
      </c>
      <c r="E138" s="93">
        <v>436</v>
      </c>
      <c r="F138" s="93">
        <v>759</v>
      </c>
      <c r="G138" s="93">
        <v>0</v>
      </c>
      <c r="H138" s="93">
        <v>755</v>
      </c>
      <c r="I138" s="93">
        <v>0</v>
      </c>
      <c r="J138" s="93">
        <v>0</v>
      </c>
      <c r="K138" s="93">
        <v>0</v>
      </c>
      <c r="L138" s="93">
        <v>38</v>
      </c>
      <c r="M138" s="93">
        <v>45</v>
      </c>
      <c r="N138" s="93">
        <v>0</v>
      </c>
      <c r="O138" s="93">
        <v>21</v>
      </c>
      <c r="P138" s="93">
        <v>126</v>
      </c>
      <c r="Q138" s="93">
        <v>37</v>
      </c>
      <c r="R138" s="93">
        <v>122</v>
      </c>
      <c r="S138" s="93">
        <v>0</v>
      </c>
      <c r="T138" s="93">
        <v>0</v>
      </c>
      <c r="U138" s="93">
        <v>0</v>
      </c>
    </row>
    <row r="139" spans="1:21" ht="31.5" x14ac:dyDescent="0.2">
      <c r="A139" s="93" t="s">
        <v>741</v>
      </c>
      <c r="B139" s="151" t="s">
        <v>742</v>
      </c>
      <c r="C139" s="93">
        <v>46.97</v>
      </c>
      <c r="D139" s="93">
        <v>63</v>
      </c>
      <c r="E139" s="93">
        <v>115</v>
      </c>
      <c r="F139" s="93">
        <v>575</v>
      </c>
      <c r="G139" s="93">
        <v>77</v>
      </c>
      <c r="H139" s="93">
        <v>274</v>
      </c>
      <c r="I139" s="93">
        <v>0</v>
      </c>
      <c r="J139" s="93">
        <v>18</v>
      </c>
      <c r="K139" s="93">
        <v>3</v>
      </c>
      <c r="L139" s="93">
        <v>65</v>
      </c>
      <c r="M139" s="93">
        <v>21</v>
      </c>
      <c r="N139" s="93">
        <v>0</v>
      </c>
      <c r="O139" s="93">
        <v>5</v>
      </c>
      <c r="P139" s="93">
        <v>50</v>
      </c>
      <c r="Q139" s="93">
        <v>15</v>
      </c>
      <c r="R139" s="93">
        <v>22</v>
      </c>
      <c r="S139" s="93">
        <v>1</v>
      </c>
      <c r="T139" s="93">
        <v>0</v>
      </c>
      <c r="U139" s="93">
        <v>0</v>
      </c>
    </row>
    <row r="140" spans="1:21" ht="31.5" x14ac:dyDescent="0.2">
      <c r="A140" s="93" t="s">
        <v>743</v>
      </c>
      <c r="B140" s="151" t="s">
        <v>744</v>
      </c>
      <c r="C140" s="93">
        <v>34.69</v>
      </c>
      <c r="D140" s="93">
        <v>48</v>
      </c>
      <c r="E140" s="93">
        <v>118</v>
      </c>
      <c r="F140" s="93">
        <v>332</v>
      </c>
      <c r="G140" s="93">
        <v>51</v>
      </c>
      <c r="H140" s="93">
        <v>88</v>
      </c>
      <c r="I140" s="93">
        <v>0</v>
      </c>
      <c r="J140" s="93">
        <v>3</v>
      </c>
      <c r="K140" s="93">
        <v>2</v>
      </c>
      <c r="L140" s="93">
        <v>39</v>
      </c>
      <c r="M140" s="93">
        <v>6</v>
      </c>
      <c r="N140" s="93">
        <v>0</v>
      </c>
      <c r="O140" s="93">
        <v>5</v>
      </c>
      <c r="P140" s="93">
        <v>24</v>
      </c>
      <c r="Q140" s="93">
        <v>6</v>
      </c>
      <c r="R140" s="93">
        <v>16</v>
      </c>
      <c r="S140" s="93">
        <v>0</v>
      </c>
      <c r="T140" s="93">
        <v>0</v>
      </c>
      <c r="U140" s="93">
        <v>0</v>
      </c>
    </row>
    <row r="141" spans="1:21" ht="15.75" x14ac:dyDescent="0.2">
      <c r="A141" s="93" t="s">
        <v>745</v>
      </c>
      <c r="B141" s="151" t="s">
        <v>746</v>
      </c>
      <c r="C141" s="93">
        <v>48.85</v>
      </c>
      <c r="D141" s="93">
        <v>42</v>
      </c>
      <c r="E141" s="93">
        <v>134</v>
      </c>
      <c r="F141" s="93">
        <v>257</v>
      </c>
      <c r="G141" s="93">
        <v>101</v>
      </c>
      <c r="H141" s="93">
        <v>324</v>
      </c>
      <c r="I141" s="93">
        <v>0</v>
      </c>
      <c r="J141" s="93">
        <v>0</v>
      </c>
      <c r="K141" s="93">
        <v>7</v>
      </c>
      <c r="L141" s="93">
        <v>20</v>
      </c>
      <c r="M141" s="93">
        <v>32</v>
      </c>
      <c r="N141" s="93">
        <v>0</v>
      </c>
      <c r="O141" s="93">
        <v>6</v>
      </c>
      <c r="P141" s="93">
        <v>18</v>
      </c>
      <c r="Q141" s="93">
        <v>1</v>
      </c>
      <c r="R141" s="93">
        <v>14</v>
      </c>
      <c r="S141" s="93">
        <v>0</v>
      </c>
      <c r="T141" s="93">
        <v>5</v>
      </c>
      <c r="U141" s="93">
        <v>0</v>
      </c>
    </row>
    <row r="142" spans="1:21" ht="31.5" x14ac:dyDescent="0.2">
      <c r="A142" s="93" t="s">
        <v>747</v>
      </c>
      <c r="B142" s="151" t="s">
        <v>748</v>
      </c>
      <c r="C142" s="93">
        <v>16.600000000000001</v>
      </c>
      <c r="D142" s="93">
        <v>73</v>
      </c>
      <c r="E142" s="93">
        <v>64</v>
      </c>
      <c r="F142" s="93">
        <v>120</v>
      </c>
      <c r="G142" s="93">
        <v>0</v>
      </c>
      <c r="H142" s="93">
        <v>167</v>
      </c>
      <c r="I142" s="93">
        <v>0</v>
      </c>
      <c r="J142" s="93">
        <v>4</v>
      </c>
      <c r="K142" s="93">
        <v>0</v>
      </c>
      <c r="L142" s="93">
        <v>9</v>
      </c>
      <c r="M142" s="93">
        <v>16</v>
      </c>
      <c r="N142" s="93">
        <v>0</v>
      </c>
      <c r="O142" s="93">
        <v>0</v>
      </c>
      <c r="P142" s="93">
        <v>13</v>
      </c>
      <c r="Q142" s="93">
        <v>1</v>
      </c>
      <c r="R142" s="93">
        <v>10</v>
      </c>
      <c r="S142" s="93">
        <v>0</v>
      </c>
      <c r="T142" s="93">
        <v>0</v>
      </c>
      <c r="U142" s="93">
        <v>0</v>
      </c>
    </row>
    <row r="143" spans="1:21" ht="15.75" x14ac:dyDescent="0.2">
      <c r="A143" s="93" t="s">
        <v>749</v>
      </c>
      <c r="B143" s="151" t="s">
        <v>750</v>
      </c>
      <c r="C143" s="93">
        <v>25.61</v>
      </c>
      <c r="D143" s="93">
        <v>65</v>
      </c>
      <c r="E143" s="93">
        <v>92</v>
      </c>
      <c r="F143" s="93">
        <v>178</v>
      </c>
      <c r="G143" s="93">
        <v>45</v>
      </c>
      <c r="H143" s="93">
        <v>190</v>
      </c>
      <c r="I143" s="93">
        <v>0</v>
      </c>
      <c r="J143" s="93">
        <v>5</v>
      </c>
      <c r="K143" s="93">
        <v>2</v>
      </c>
      <c r="L143" s="93">
        <v>15</v>
      </c>
      <c r="M143" s="93">
        <v>17</v>
      </c>
      <c r="N143" s="93">
        <v>0</v>
      </c>
      <c r="O143" s="93">
        <v>4</v>
      </c>
      <c r="P143" s="93">
        <v>13</v>
      </c>
      <c r="Q143" s="93">
        <v>2</v>
      </c>
      <c r="R143" s="93">
        <v>15</v>
      </c>
      <c r="S143" s="93">
        <v>0</v>
      </c>
      <c r="T143" s="93">
        <v>0</v>
      </c>
      <c r="U143" s="93">
        <v>0</v>
      </c>
    </row>
    <row r="144" spans="1:21" ht="31.5" x14ac:dyDescent="0.2">
      <c r="A144" s="93" t="s">
        <v>751</v>
      </c>
      <c r="B144" s="151" t="s">
        <v>752</v>
      </c>
      <c r="C144" s="93">
        <v>8.7080000000000002</v>
      </c>
      <c r="D144" s="93">
        <v>48</v>
      </c>
      <c r="E144" s="93">
        <v>15</v>
      </c>
      <c r="F144" s="93">
        <v>6</v>
      </c>
      <c r="G144" s="93">
        <v>0</v>
      </c>
      <c r="H144" s="93">
        <v>12</v>
      </c>
      <c r="I144" s="93">
        <v>0</v>
      </c>
      <c r="J144" s="93">
        <v>0</v>
      </c>
      <c r="K144" s="93">
        <v>0</v>
      </c>
      <c r="L144" s="93">
        <v>0</v>
      </c>
      <c r="M144" s="93">
        <v>0</v>
      </c>
      <c r="N144" s="93">
        <v>0</v>
      </c>
      <c r="O144" s="93">
        <v>0</v>
      </c>
      <c r="P144" s="93">
        <v>26</v>
      </c>
      <c r="Q144" s="93">
        <v>3</v>
      </c>
      <c r="R144" s="93">
        <v>15</v>
      </c>
      <c r="S144" s="93">
        <v>0</v>
      </c>
      <c r="T144" s="93">
        <v>0</v>
      </c>
      <c r="U144" s="93">
        <v>0</v>
      </c>
    </row>
    <row r="145" spans="1:21" ht="15.75" x14ac:dyDescent="0.2">
      <c r="A145" s="93" t="s">
        <v>753</v>
      </c>
      <c r="B145" s="151" t="s">
        <v>754</v>
      </c>
      <c r="C145" s="93">
        <v>76.099999999999994</v>
      </c>
      <c r="D145" s="93">
        <v>78</v>
      </c>
      <c r="E145" s="93">
        <v>145</v>
      </c>
      <c r="F145" s="93">
        <v>345</v>
      </c>
      <c r="G145" s="93">
        <v>138</v>
      </c>
      <c r="H145" s="93">
        <v>306</v>
      </c>
      <c r="I145" s="93">
        <v>0</v>
      </c>
      <c r="J145" s="93">
        <v>8</v>
      </c>
      <c r="K145" s="93">
        <v>6</v>
      </c>
      <c r="L145" s="93">
        <v>27</v>
      </c>
      <c r="M145" s="93">
        <v>24</v>
      </c>
      <c r="N145" s="93">
        <v>0</v>
      </c>
      <c r="O145" s="93">
        <v>7</v>
      </c>
      <c r="P145" s="93">
        <v>60</v>
      </c>
      <c r="Q145" s="93">
        <v>18</v>
      </c>
      <c r="R145" s="93">
        <v>27</v>
      </c>
      <c r="S145" s="93">
        <v>0</v>
      </c>
      <c r="T145" s="93">
        <v>0</v>
      </c>
      <c r="U145" s="93">
        <v>0</v>
      </c>
    </row>
    <row r="146" spans="1:21" ht="31.5" x14ac:dyDescent="0.2">
      <c r="A146" s="93" t="s">
        <v>755</v>
      </c>
      <c r="B146" s="151" t="s">
        <v>756</v>
      </c>
      <c r="C146" s="93">
        <v>40.4</v>
      </c>
      <c r="D146" s="93">
        <v>56</v>
      </c>
      <c r="E146" s="93">
        <v>65</v>
      </c>
      <c r="F146" s="93">
        <v>370</v>
      </c>
      <c r="G146" s="93">
        <v>135</v>
      </c>
      <c r="H146" s="93">
        <v>245</v>
      </c>
      <c r="I146" s="93">
        <v>0</v>
      </c>
      <c r="J146" s="93">
        <v>12</v>
      </c>
      <c r="K146" s="93">
        <v>5</v>
      </c>
      <c r="L146" s="93">
        <v>30</v>
      </c>
      <c r="M146" s="93">
        <v>20</v>
      </c>
      <c r="N146" s="93">
        <v>0</v>
      </c>
      <c r="O146" s="93">
        <v>3</v>
      </c>
      <c r="P146" s="93">
        <v>29</v>
      </c>
      <c r="Q146" s="93">
        <v>4</v>
      </c>
      <c r="R146" s="93">
        <v>19</v>
      </c>
      <c r="S146" s="93">
        <v>1</v>
      </c>
      <c r="T146" s="93">
        <v>0</v>
      </c>
      <c r="U146" s="93">
        <v>0</v>
      </c>
    </row>
    <row r="147" spans="1:21" ht="47.25" x14ac:dyDescent="0.2">
      <c r="A147" s="93" t="s">
        <v>757</v>
      </c>
      <c r="B147" s="151" t="s">
        <v>758</v>
      </c>
      <c r="C147" s="93">
        <v>16.07</v>
      </c>
      <c r="D147" s="93">
        <v>60</v>
      </c>
      <c r="E147" s="93">
        <v>52</v>
      </c>
      <c r="F147" s="93">
        <v>80</v>
      </c>
      <c r="G147" s="93">
        <v>27</v>
      </c>
      <c r="H147" s="93">
        <v>74</v>
      </c>
      <c r="I147" s="93">
        <v>0</v>
      </c>
      <c r="J147" s="93">
        <v>0</v>
      </c>
      <c r="K147" s="93">
        <v>1</v>
      </c>
      <c r="L147" s="93">
        <v>6</v>
      </c>
      <c r="M147" s="93">
        <v>5</v>
      </c>
      <c r="N147" s="93">
        <v>0</v>
      </c>
      <c r="O147" s="93">
        <v>2</v>
      </c>
      <c r="P147" s="93">
        <v>17</v>
      </c>
      <c r="Q147" s="93">
        <v>5</v>
      </c>
      <c r="R147" s="93">
        <v>21</v>
      </c>
      <c r="S147" s="93">
        <v>0</v>
      </c>
      <c r="T147" s="93">
        <v>0</v>
      </c>
      <c r="U147" s="93">
        <v>0</v>
      </c>
    </row>
    <row r="148" spans="1:21" ht="47.25" x14ac:dyDescent="0.2">
      <c r="A148" s="93" t="s">
        <v>759</v>
      </c>
      <c r="B148" s="151" t="s">
        <v>760</v>
      </c>
      <c r="C148" s="93">
        <v>3.52</v>
      </c>
      <c r="D148" s="93">
        <v>2</v>
      </c>
      <c r="E148" s="93">
        <v>9</v>
      </c>
      <c r="F148" s="93">
        <v>43</v>
      </c>
      <c r="G148" s="93">
        <v>1</v>
      </c>
      <c r="H148" s="93">
        <v>8</v>
      </c>
      <c r="I148" s="93">
        <v>0</v>
      </c>
      <c r="J148" s="93">
        <v>0</v>
      </c>
      <c r="K148" s="93">
        <v>0</v>
      </c>
      <c r="L148" s="93">
        <v>8</v>
      </c>
      <c r="M148" s="93">
        <v>0</v>
      </c>
      <c r="N148" s="93">
        <v>0</v>
      </c>
      <c r="O148" s="93">
        <v>0</v>
      </c>
      <c r="P148" s="93">
        <v>4</v>
      </c>
      <c r="Q148" s="93">
        <v>1</v>
      </c>
      <c r="R148" s="93">
        <v>0</v>
      </c>
      <c r="S148" s="93">
        <v>0</v>
      </c>
      <c r="T148" s="93">
        <v>0</v>
      </c>
      <c r="U148" s="93">
        <v>0</v>
      </c>
    </row>
    <row r="149" spans="1:21" ht="47.25" x14ac:dyDescent="0.2">
      <c r="A149" s="93" t="s">
        <v>761</v>
      </c>
      <c r="B149" s="151" t="s">
        <v>762</v>
      </c>
      <c r="C149" s="93">
        <v>22.285</v>
      </c>
      <c r="D149" s="93">
        <v>29</v>
      </c>
      <c r="E149" s="93">
        <v>82</v>
      </c>
      <c r="F149" s="93">
        <v>182</v>
      </c>
      <c r="G149" s="93">
        <v>16</v>
      </c>
      <c r="H149" s="93">
        <v>60</v>
      </c>
      <c r="I149" s="93">
        <v>0</v>
      </c>
      <c r="J149" s="93">
        <v>5</v>
      </c>
      <c r="K149" s="93">
        <v>0</v>
      </c>
      <c r="L149" s="93">
        <v>21</v>
      </c>
      <c r="M149" s="93">
        <v>4</v>
      </c>
      <c r="N149" s="93">
        <v>0</v>
      </c>
      <c r="O149" s="93">
        <v>4</v>
      </c>
      <c r="P149" s="93">
        <v>19</v>
      </c>
      <c r="Q149" s="93">
        <v>5</v>
      </c>
      <c r="R149" s="93">
        <v>10</v>
      </c>
      <c r="S149" s="93">
        <v>0</v>
      </c>
      <c r="T149" s="93">
        <v>7</v>
      </c>
      <c r="U149" s="93">
        <v>0</v>
      </c>
    </row>
    <row r="150" spans="1:21" ht="31.5" x14ac:dyDescent="0.2">
      <c r="A150" s="93" t="s">
        <v>763</v>
      </c>
      <c r="B150" s="151" t="s">
        <v>764</v>
      </c>
      <c r="C150" s="93">
        <v>34.731000000000002</v>
      </c>
      <c r="D150" s="93">
        <v>58</v>
      </c>
      <c r="E150" s="93">
        <v>100</v>
      </c>
      <c r="F150" s="93">
        <v>177</v>
      </c>
      <c r="G150" s="93">
        <v>71</v>
      </c>
      <c r="H150" s="93">
        <v>92</v>
      </c>
      <c r="I150" s="93">
        <v>0</v>
      </c>
      <c r="J150" s="93">
        <v>4</v>
      </c>
      <c r="K150" s="93">
        <v>3</v>
      </c>
      <c r="L150" s="93">
        <v>14</v>
      </c>
      <c r="M150" s="93">
        <v>5</v>
      </c>
      <c r="N150" s="93">
        <v>0</v>
      </c>
      <c r="O150" s="93">
        <v>5</v>
      </c>
      <c r="P150" s="93">
        <v>8</v>
      </c>
      <c r="Q150" s="93">
        <v>1</v>
      </c>
      <c r="R150" s="93">
        <v>20</v>
      </c>
      <c r="S150" s="93">
        <v>0</v>
      </c>
      <c r="T150" s="93">
        <v>0</v>
      </c>
      <c r="U150" s="93">
        <v>0</v>
      </c>
    </row>
    <row r="151" spans="1:21" ht="31.5" x14ac:dyDescent="0.2">
      <c r="A151" s="93" t="s">
        <v>765</v>
      </c>
      <c r="B151" s="151" t="s">
        <v>766</v>
      </c>
      <c r="C151" s="93">
        <v>9.1639999999999997</v>
      </c>
      <c r="D151" s="93">
        <v>8</v>
      </c>
      <c r="E151" s="93">
        <v>26</v>
      </c>
      <c r="F151" s="93">
        <v>81</v>
      </c>
      <c r="G151" s="93">
        <v>10</v>
      </c>
      <c r="H151" s="93">
        <v>28</v>
      </c>
      <c r="I151" s="93">
        <v>0</v>
      </c>
      <c r="J151" s="93">
        <v>2</v>
      </c>
      <c r="K151" s="93">
        <v>0</v>
      </c>
      <c r="L151" s="93">
        <v>8</v>
      </c>
      <c r="M151" s="93">
        <v>1</v>
      </c>
      <c r="N151" s="93">
        <v>0</v>
      </c>
      <c r="O151" s="93">
        <v>0</v>
      </c>
      <c r="P151" s="93">
        <v>0</v>
      </c>
      <c r="Q151" s="93">
        <v>0</v>
      </c>
      <c r="R151" s="93">
        <v>0</v>
      </c>
      <c r="S151" s="93">
        <v>0</v>
      </c>
      <c r="T151" s="93">
        <v>0</v>
      </c>
      <c r="U151" s="93">
        <v>0</v>
      </c>
    </row>
    <row r="152" spans="1:21" ht="15.75" x14ac:dyDescent="0.2">
      <c r="A152" s="149" t="s">
        <v>767</v>
      </c>
      <c r="B152" s="150" t="s">
        <v>768</v>
      </c>
      <c r="C152" s="149">
        <v>440.02001999999999</v>
      </c>
      <c r="D152" s="149">
        <v>695</v>
      </c>
      <c r="E152" s="149">
        <v>1081</v>
      </c>
      <c r="F152" s="149">
        <v>3865</v>
      </c>
      <c r="G152" s="149">
        <v>426</v>
      </c>
      <c r="H152" s="149">
        <v>745</v>
      </c>
      <c r="I152" s="149">
        <v>9</v>
      </c>
      <c r="J152" s="149">
        <v>33</v>
      </c>
      <c r="K152" s="93"/>
      <c r="L152" s="93"/>
      <c r="M152" s="93"/>
      <c r="N152" s="93"/>
      <c r="O152" s="93"/>
      <c r="P152" s="93">
        <v>95</v>
      </c>
      <c r="Q152" s="93"/>
      <c r="R152" s="93"/>
      <c r="S152" s="93"/>
      <c r="T152" s="93">
        <v>0</v>
      </c>
      <c r="U152" s="93"/>
    </row>
    <row r="153" spans="1:21" ht="15.75" x14ac:dyDescent="0.2">
      <c r="A153" s="93" t="s">
        <v>769</v>
      </c>
      <c r="B153" s="151" t="s">
        <v>770</v>
      </c>
      <c r="C153" s="93">
        <v>91.6</v>
      </c>
      <c r="D153" s="93">
        <v>194</v>
      </c>
      <c r="E153" s="93">
        <v>556</v>
      </c>
      <c r="F153" s="93">
        <v>566</v>
      </c>
      <c r="G153" s="93">
        <v>56</v>
      </c>
      <c r="H153" s="93">
        <v>197</v>
      </c>
      <c r="I153" s="93">
        <v>9</v>
      </c>
      <c r="J153" s="93">
        <v>23</v>
      </c>
      <c r="K153" s="93">
        <v>1</v>
      </c>
      <c r="L153" s="93">
        <v>56</v>
      </c>
      <c r="M153" s="93">
        <v>13</v>
      </c>
      <c r="N153" s="93">
        <v>0</v>
      </c>
      <c r="O153" s="93">
        <v>27</v>
      </c>
      <c r="P153" s="93">
        <v>45</v>
      </c>
      <c r="Q153" s="93">
        <v>11</v>
      </c>
      <c r="R153" s="93">
        <v>67</v>
      </c>
      <c r="S153" s="93">
        <v>2</v>
      </c>
      <c r="T153" s="93">
        <v>0</v>
      </c>
      <c r="U153" s="93">
        <v>0</v>
      </c>
    </row>
    <row r="154" spans="1:21" ht="31.5" x14ac:dyDescent="0.2">
      <c r="A154" s="93" t="s">
        <v>771</v>
      </c>
      <c r="B154" s="151" t="s">
        <v>772</v>
      </c>
      <c r="C154" s="93">
        <v>347.2</v>
      </c>
      <c r="D154" s="93">
        <v>501</v>
      </c>
      <c r="E154" s="93">
        <v>525</v>
      </c>
      <c r="F154" s="93">
        <v>3299</v>
      </c>
      <c r="G154" s="93">
        <v>370</v>
      </c>
      <c r="H154" s="93">
        <v>548</v>
      </c>
      <c r="I154" s="93">
        <v>0</v>
      </c>
      <c r="J154" s="93">
        <v>10</v>
      </c>
      <c r="K154" s="93">
        <v>15</v>
      </c>
      <c r="L154" s="93">
        <v>200</v>
      </c>
      <c r="M154" s="93">
        <v>20</v>
      </c>
      <c r="N154" s="93">
        <v>0</v>
      </c>
      <c r="O154" s="93">
        <v>26</v>
      </c>
      <c r="P154" s="93">
        <v>50</v>
      </c>
      <c r="Q154" s="93">
        <v>10</v>
      </c>
      <c r="R154" s="93">
        <v>130</v>
      </c>
      <c r="S154" s="93">
        <v>1</v>
      </c>
      <c r="T154" s="93">
        <v>0</v>
      </c>
      <c r="U154" s="93">
        <v>0</v>
      </c>
    </row>
    <row r="155" spans="1:21" ht="15.75" x14ac:dyDescent="0.2">
      <c r="A155" s="149" t="s">
        <v>773</v>
      </c>
      <c r="B155" s="150" t="s">
        <v>774</v>
      </c>
      <c r="C155" s="149">
        <v>377.533997</v>
      </c>
      <c r="D155" s="149">
        <v>1111</v>
      </c>
      <c r="E155" s="149">
        <v>1835</v>
      </c>
      <c r="F155" s="149">
        <v>1229</v>
      </c>
      <c r="G155" s="149">
        <v>252</v>
      </c>
      <c r="H155" s="149">
        <v>1324</v>
      </c>
      <c r="I155" s="149">
        <v>0</v>
      </c>
      <c r="J155" s="149">
        <v>49</v>
      </c>
      <c r="K155" s="93"/>
      <c r="L155" s="93"/>
      <c r="M155" s="93"/>
      <c r="N155" s="93"/>
      <c r="O155" s="93"/>
      <c r="P155" s="93">
        <v>469</v>
      </c>
      <c r="Q155" s="93"/>
      <c r="R155" s="93"/>
      <c r="S155" s="93"/>
      <c r="T155" s="93">
        <v>0</v>
      </c>
      <c r="U155" s="93"/>
    </row>
    <row r="156" spans="1:21" ht="15.75" x14ac:dyDescent="0.2">
      <c r="A156" s="93" t="s">
        <v>775</v>
      </c>
      <c r="B156" s="151" t="s">
        <v>776</v>
      </c>
      <c r="C156" s="93">
        <v>10.686999999999999</v>
      </c>
      <c r="D156" s="93">
        <v>40</v>
      </c>
      <c r="E156" s="93">
        <v>64</v>
      </c>
      <c r="F156" s="93">
        <v>44</v>
      </c>
      <c r="G156" s="93">
        <v>3</v>
      </c>
      <c r="H156" s="93">
        <v>28</v>
      </c>
      <c r="I156" s="93">
        <v>0</v>
      </c>
      <c r="J156" s="93">
        <v>0</v>
      </c>
      <c r="K156" s="93">
        <v>0</v>
      </c>
      <c r="L156" s="93">
        <v>3</v>
      </c>
      <c r="M156" s="93">
        <v>1</v>
      </c>
      <c r="N156" s="93">
        <v>0</v>
      </c>
      <c r="O156" s="93">
        <v>3</v>
      </c>
      <c r="P156" s="93">
        <v>12</v>
      </c>
      <c r="Q156" s="93">
        <v>3</v>
      </c>
      <c r="R156" s="93">
        <v>14</v>
      </c>
      <c r="S156" s="93">
        <v>0</v>
      </c>
      <c r="T156" s="93">
        <v>0</v>
      </c>
      <c r="U156" s="93">
        <v>0</v>
      </c>
    </row>
    <row r="157" spans="1:21" ht="31.5" x14ac:dyDescent="0.2">
      <c r="A157" s="93" t="s">
        <v>777</v>
      </c>
      <c r="B157" s="151" t="s">
        <v>778</v>
      </c>
      <c r="C157" s="93">
        <v>22.076000000000001</v>
      </c>
      <c r="D157" s="93">
        <v>131</v>
      </c>
      <c r="E157" s="93">
        <v>409</v>
      </c>
      <c r="F157" s="93">
        <v>218</v>
      </c>
      <c r="G157" s="93">
        <v>21</v>
      </c>
      <c r="H157" s="93">
        <v>259</v>
      </c>
      <c r="I157" s="93">
        <v>0</v>
      </c>
      <c r="J157" s="93">
        <v>3</v>
      </c>
      <c r="K157" s="93">
        <v>0</v>
      </c>
      <c r="L157" s="93">
        <v>26</v>
      </c>
      <c r="M157" s="93">
        <v>38</v>
      </c>
      <c r="N157" s="93">
        <v>0</v>
      </c>
      <c r="O157" s="93">
        <v>20</v>
      </c>
      <c r="P157" s="93">
        <v>75</v>
      </c>
      <c r="Q157" s="93">
        <v>16</v>
      </c>
      <c r="R157" s="93">
        <v>25</v>
      </c>
      <c r="S157" s="93">
        <v>0</v>
      </c>
      <c r="T157" s="93">
        <v>0</v>
      </c>
      <c r="U157" s="93">
        <v>0</v>
      </c>
    </row>
    <row r="158" spans="1:21" ht="47.25" x14ac:dyDescent="0.2">
      <c r="A158" s="93" t="s">
        <v>779</v>
      </c>
      <c r="B158" s="151" t="s">
        <v>780</v>
      </c>
      <c r="C158" s="93">
        <v>19.553999999999998</v>
      </c>
      <c r="D158" s="93">
        <v>57</v>
      </c>
      <c r="E158" s="93">
        <v>136</v>
      </c>
      <c r="F158" s="93">
        <v>63</v>
      </c>
      <c r="G158" s="93">
        <v>44</v>
      </c>
      <c r="H158" s="93">
        <v>165</v>
      </c>
      <c r="I158" s="93">
        <v>0</v>
      </c>
      <c r="J158" s="93">
        <v>4</v>
      </c>
      <c r="K158" s="93">
        <v>2</v>
      </c>
      <c r="L158" s="93">
        <v>4</v>
      </c>
      <c r="M158" s="93">
        <v>5</v>
      </c>
      <c r="N158" s="93">
        <v>0</v>
      </c>
      <c r="O158" s="93">
        <v>6</v>
      </c>
      <c r="P158" s="93">
        <v>37</v>
      </c>
      <c r="Q158" s="93">
        <v>2</v>
      </c>
      <c r="R158" s="93">
        <v>15</v>
      </c>
      <c r="S158" s="93">
        <v>0</v>
      </c>
      <c r="T158" s="93">
        <v>0</v>
      </c>
      <c r="U158" s="93">
        <v>0</v>
      </c>
    </row>
    <row r="159" spans="1:21" ht="15.75" x14ac:dyDescent="0.2">
      <c r="A159" s="93" t="s">
        <v>781</v>
      </c>
      <c r="B159" s="151" t="s">
        <v>782</v>
      </c>
      <c r="C159" s="93">
        <v>119.479</v>
      </c>
      <c r="D159" s="93">
        <v>372</v>
      </c>
      <c r="E159" s="93">
        <v>315</v>
      </c>
      <c r="F159" s="93">
        <v>159</v>
      </c>
      <c r="G159" s="93">
        <v>88</v>
      </c>
      <c r="H159" s="93">
        <v>278</v>
      </c>
      <c r="I159" s="93">
        <v>0</v>
      </c>
      <c r="J159" s="93">
        <v>20</v>
      </c>
      <c r="K159" s="93">
        <v>2</v>
      </c>
      <c r="L159" s="93">
        <v>7</v>
      </c>
      <c r="M159" s="93">
        <v>19</v>
      </c>
      <c r="N159" s="93">
        <v>0</v>
      </c>
      <c r="O159" s="93">
        <v>15</v>
      </c>
      <c r="P159" s="93">
        <v>102</v>
      </c>
      <c r="Q159" s="93">
        <v>15</v>
      </c>
      <c r="R159" s="93">
        <v>130</v>
      </c>
      <c r="S159" s="93">
        <v>2</v>
      </c>
      <c r="T159" s="93">
        <v>0</v>
      </c>
      <c r="U159" s="93">
        <v>0</v>
      </c>
    </row>
    <row r="160" spans="1:21" ht="31.5" x14ac:dyDescent="0.2">
      <c r="A160" s="93" t="s">
        <v>783</v>
      </c>
      <c r="B160" s="151" t="s">
        <v>784</v>
      </c>
      <c r="C160" s="93">
        <v>127.137</v>
      </c>
      <c r="D160" s="93">
        <v>248</v>
      </c>
      <c r="E160" s="93">
        <v>528</v>
      </c>
      <c r="F160" s="93">
        <v>638</v>
      </c>
      <c r="G160" s="93">
        <v>39</v>
      </c>
      <c r="H160" s="93">
        <v>248</v>
      </c>
      <c r="I160" s="93">
        <v>0</v>
      </c>
      <c r="J160" s="93">
        <v>18</v>
      </c>
      <c r="K160" s="93">
        <v>1</v>
      </c>
      <c r="L160" s="93">
        <v>51</v>
      </c>
      <c r="M160" s="93">
        <v>12</v>
      </c>
      <c r="N160" s="93">
        <v>0</v>
      </c>
      <c r="O160" s="93">
        <v>26</v>
      </c>
      <c r="P160" s="93">
        <v>156</v>
      </c>
      <c r="Q160" s="93">
        <v>46</v>
      </c>
      <c r="R160" s="93">
        <v>86</v>
      </c>
      <c r="S160" s="93">
        <v>1</v>
      </c>
      <c r="T160" s="93">
        <v>0</v>
      </c>
      <c r="U160" s="93">
        <v>0</v>
      </c>
    </row>
    <row r="161" spans="1:21" ht="47.25" x14ac:dyDescent="0.2">
      <c r="A161" s="93" t="s">
        <v>785</v>
      </c>
      <c r="B161" s="151" t="s">
        <v>786</v>
      </c>
      <c r="C161" s="93">
        <v>51.795000000000002</v>
      </c>
      <c r="D161" s="93">
        <v>263</v>
      </c>
      <c r="E161" s="93">
        <v>383</v>
      </c>
      <c r="F161" s="93">
        <v>107</v>
      </c>
      <c r="G161" s="93">
        <v>57</v>
      </c>
      <c r="H161" s="93">
        <v>346</v>
      </c>
      <c r="I161" s="93">
        <v>0</v>
      </c>
      <c r="J161" s="93">
        <v>4</v>
      </c>
      <c r="K161" s="93">
        <v>2</v>
      </c>
      <c r="L161" s="93">
        <v>7</v>
      </c>
      <c r="M161" s="93">
        <v>34</v>
      </c>
      <c r="N161" s="93">
        <v>0</v>
      </c>
      <c r="O161" s="93">
        <v>19</v>
      </c>
      <c r="P161" s="93">
        <v>87</v>
      </c>
      <c r="Q161" s="93">
        <v>26</v>
      </c>
      <c r="R161" s="93">
        <v>92</v>
      </c>
      <c r="S161" s="93">
        <v>0</v>
      </c>
      <c r="T161" s="93">
        <v>0</v>
      </c>
      <c r="U161" s="93">
        <v>0</v>
      </c>
    </row>
    <row r="162" spans="1:21" ht="15.75" x14ac:dyDescent="0.2">
      <c r="A162" s="149" t="s">
        <v>787</v>
      </c>
      <c r="B162" s="150" t="s">
        <v>788</v>
      </c>
      <c r="C162" s="149">
        <v>2869.2380370000001</v>
      </c>
      <c r="D162" s="149">
        <v>7817</v>
      </c>
      <c r="E162" s="149">
        <v>14398</v>
      </c>
      <c r="F162" s="149">
        <v>5628</v>
      </c>
      <c r="G162" s="149">
        <v>4823</v>
      </c>
      <c r="H162" s="149">
        <v>6550</v>
      </c>
      <c r="I162" s="149">
        <v>55</v>
      </c>
      <c r="J162" s="149">
        <v>131</v>
      </c>
      <c r="K162" s="93"/>
      <c r="L162" s="93"/>
      <c r="M162" s="93"/>
      <c r="N162" s="93"/>
      <c r="O162" s="93"/>
      <c r="P162" s="93">
        <v>1598</v>
      </c>
      <c r="Q162" s="93"/>
      <c r="R162" s="93"/>
      <c r="S162" s="93"/>
      <c r="T162" s="93">
        <v>742</v>
      </c>
      <c r="U162" s="93"/>
    </row>
    <row r="163" spans="1:21" ht="47.25" x14ac:dyDescent="0.2">
      <c r="A163" s="93" t="s">
        <v>789</v>
      </c>
      <c r="B163" s="151" t="s">
        <v>790</v>
      </c>
      <c r="C163" s="93">
        <v>394</v>
      </c>
      <c r="D163" s="93">
        <v>1126</v>
      </c>
      <c r="E163" s="93">
        <v>1524</v>
      </c>
      <c r="F163" s="93">
        <v>437</v>
      </c>
      <c r="G163" s="93">
        <v>681</v>
      </c>
      <c r="H163" s="93">
        <v>799</v>
      </c>
      <c r="I163" s="93">
        <v>0</v>
      </c>
      <c r="J163" s="93">
        <v>23</v>
      </c>
      <c r="K163" s="93">
        <v>34</v>
      </c>
      <c r="L163" s="93">
        <v>21</v>
      </c>
      <c r="M163" s="93">
        <v>55</v>
      </c>
      <c r="N163" s="93">
        <v>0</v>
      </c>
      <c r="O163" s="93">
        <v>76</v>
      </c>
      <c r="P163" s="93">
        <v>256</v>
      </c>
      <c r="Q163" s="93">
        <v>38</v>
      </c>
      <c r="R163" s="93">
        <v>394</v>
      </c>
      <c r="S163" s="93">
        <v>2</v>
      </c>
      <c r="T163" s="93">
        <v>106</v>
      </c>
      <c r="U163" s="93">
        <v>10</v>
      </c>
    </row>
    <row r="164" spans="1:21" ht="15.75" x14ac:dyDescent="0.2">
      <c r="A164" s="93" t="s">
        <v>791</v>
      </c>
      <c r="B164" s="151" t="s">
        <v>792</v>
      </c>
      <c r="C164" s="93">
        <v>193</v>
      </c>
      <c r="D164" s="93">
        <v>499</v>
      </c>
      <c r="E164" s="93">
        <v>2223</v>
      </c>
      <c r="F164" s="93">
        <v>274</v>
      </c>
      <c r="G164" s="93">
        <v>422</v>
      </c>
      <c r="H164" s="93">
        <v>544</v>
      </c>
      <c r="I164" s="93">
        <v>55</v>
      </c>
      <c r="J164" s="93">
        <v>10</v>
      </c>
      <c r="K164" s="93">
        <v>21</v>
      </c>
      <c r="L164" s="93">
        <v>13</v>
      </c>
      <c r="M164" s="93">
        <v>38</v>
      </c>
      <c r="N164" s="93">
        <v>0</v>
      </c>
      <c r="O164" s="93">
        <v>111</v>
      </c>
      <c r="P164" s="93">
        <v>77</v>
      </c>
      <c r="Q164" s="93">
        <v>23</v>
      </c>
      <c r="R164" s="93">
        <v>174</v>
      </c>
      <c r="S164" s="93">
        <v>0</v>
      </c>
      <c r="T164" s="93">
        <v>0</v>
      </c>
      <c r="U164" s="93">
        <v>0</v>
      </c>
    </row>
    <row r="165" spans="1:21" ht="15.75" x14ac:dyDescent="0.2">
      <c r="A165" s="93" t="s">
        <v>793</v>
      </c>
      <c r="B165" s="151" t="s">
        <v>794</v>
      </c>
      <c r="C165" s="93">
        <v>187.15</v>
      </c>
      <c r="D165" s="93">
        <v>1184</v>
      </c>
      <c r="E165" s="93">
        <v>2287</v>
      </c>
      <c r="F165" s="93">
        <v>0</v>
      </c>
      <c r="G165" s="93">
        <v>197</v>
      </c>
      <c r="H165" s="93">
        <v>421</v>
      </c>
      <c r="I165" s="93">
        <v>0</v>
      </c>
      <c r="J165" s="93">
        <v>0</v>
      </c>
      <c r="K165" s="93">
        <v>9</v>
      </c>
      <c r="L165" s="93">
        <v>0</v>
      </c>
      <c r="M165" s="93">
        <v>29</v>
      </c>
      <c r="N165" s="93">
        <v>0</v>
      </c>
      <c r="O165" s="93">
        <v>114</v>
      </c>
      <c r="P165" s="93">
        <v>61</v>
      </c>
      <c r="Q165" s="93">
        <v>10</v>
      </c>
      <c r="R165" s="93">
        <v>414</v>
      </c>
      <c r="S165" s="93">
        <v>0</v>
      </c>
      <c r="T165" s="93">
        <v>0</v>
      </c>
      <c r="U165" s="93">
        <v>0</v>
      </c>
    </row>
    <row r="166" spans="1:21" ht="31.5" x14ac:dyDescent="0.2">
      <c r="A166" s="93" t="s">
        <v>795</v>
      </c>
      <c r="B166" s="151" t="s">
        <v>796</v>
      </c>
      <c r="C166" s="93">
        <v>264.7</v>
      </c>
      <c r="D166" s="93">
        <v>428</v>
      </c>
      <c r="E166" s="93">
        <v>1110</v>
      </c>
      <c r="F166" s="93">
        <v>314</v>
      </c>
      <c r="G166" s="93">
        <v>685</v>
      </c>
      <c r="H166" s="93">
        <v>1349</v>
      </c>
      <c r="I166" s="93">
        <v>0</v>
      </c>
      <c r="J166" s="93">
        <v>1</v>
      </c>
      <c r="K166" s="93">
        <v>47</v>
      </c>
      <c r="L166" s="93">
        <v>15</v>
      </c>
      <c r="M166" s="93">
        <v>67</v>
      </c>
      <c r="N166" s="93">
        <v>0</v>
      </c>
      <c r="O166" s="93">
        <v>55</v>
      </c>
      <c r="P166" s="93">
        <v>79</v>
      </c>
      <c r="Q166" s="93">
        <v>23</v>
      </c>
      <c r="R166" s="93">
        <v>149</v>
      </c>
      <c r="S166" s="93">
        <v>0</v>
      </c>
      <c r="T166" s="93">
        <v>26</v>
      </c>
      <c r="U166" s="93">
        <v>2</v>
      </c>
    </row>
    <row r="167" spans="1:21" ht="15.75" x14ac:dyDescent="0.2">
      <c r="A167" s="93" t="s">
        <v>797</v>
      </c>
      <c r="B167" s="151" t="s">
        <v>798</v>
      </c>
      <c r="C167" s="93">
        <v>93.555000000000007</v>
      </c>
      <c r="D167" s="93">
        <v>623</v>
      </c>
      <c r="E167" s="93">
        <v>962</v>
      </c>
      <c r="F167" s="93">
        <v>0</v>
      </c>
      <c r="G167" s="93">
        <v>188</v>
      </c>
      <c r="H167" s="93">
        <v>290</v>
      </c>
      <c r="I167" s="93">
        <v>0</v>
      </c>
      <c r="J167" s="93">
        <v>1</v>
      </c>
      <c r="K167" s="93">
        <v>9</v>
      </c>
      <c r="L167" s="93">
        <v>0</v>
      </c>
      <c r="M167" s="93">
        <v>20</v>
      </c>
      <c r="N167" s="93">
        <v>0</v>
      </c>
      <c r="O167" s="93">
        <v>48</v>
      </c>
      <c r="P167" s="93">
        <v>20</v>
      </c>
      <c r="Q167" s="93">
        <v>6</v>
      </c>
      <c r="R167" s="93">
        <v>218</v>
      </c>
      <c r="S167" s="93">
        <v>0</v>
      </c>
      <c r="T167" s="93">
        <v>0</v>
      </c>
      <c r="U167" s="93">
        <v>0</v>
      </c>
    </row>
    <row r="168" spans="1:21" ht="31.5" x14ac:dyDescent="0.2">
      <c r="A168" s="93" t="s">
        <v>799</v>
      </c>
      <c r="B168" s="151" t="s">
        <v>800</v>
      </c>
      <c r="C168" s="93">
        <v>1372</v>
      </c>
      <c r="D168" s="93">
        <v>2373</v>
      </c>
      <c r="E168" s="93">
        <v>4530</v>
      </c>
      <c r="F168" s="93">
        <v>1152</v>
      </c>
      <c r="G168" s="93">
        <v>2112</v>
      </c>
      <c r="H168" s="93">
        <v>2195</v>
      </c>
      <c r="I168" s="93">
        <v>0</v>
      </c>
      <c r="J168" s="93">
        <v>82</v>
      </c>
      <c r="K168" s="93">
        <v>100</v>
      </c>
      <c r="L168" s="93">
        <v>34</v>
      </c>
      <c r="M168" s="93">
        <v>100</v>
      </c>
      <c r="N168" s="93">
        <v>0</v>
      </c>
      <c r="O168" s="93">
        <v>225</v>
      </c>
      <c r="P168" s="93">
        <v>197</v>
      </c>
      <c r="Q168" s="93">
        <v>49</v>
      </c>
      <c r="R168" s="93">
        <v>800</v>
      </c>
      <c r="S168" s="93">
        <v>0</v>
      </c>
      <c r="T168" s="93">
        <v>0</v>
      </c>
      <c r="U168" s="93">
        <v>0</v>
      </c>
    </row>
    <row r="169" spans="1:21" ht="31.5" x14ac:dyDescent="0.2">
      <c r="A169" s="93" t="s">
        <v>801</v>
      </c>
      <c r="B169" s="151" t="s">
        <v>802</v>
      </c>
      <c r="C169" s="93">
        <v>363.3</v>
      </c>
      <c r="D169" s="93">
        <v>1584</v>
      </c>
      <c r="E169" s="93">
        <v>1762</v>
      </c>
      <c r="F169" s="93">
        <v>3451</v>
      </c>
      <c r="G169" s="93">
        <v>538</v>
      </c>
      <c r="H169" s="93">
        <v>952</v>
      </c>
      <c r="I169" s="93">
        <v>0</v>
      </c>
      <c r="J169" s="93">
        <v>14</v>
      </c>
      <c r="K169" s="93">
        <v>20</v>
      </c>
      <c r="L169" s="93">
        <v>100</v>
      </c>
      <c r="M169" s="93">
        <v>30</v>
      </c>
      <c r="N169" s="93">
        <v>0</v>
      </c>
      <c r="O169" s="93">
        <v>88</v>
      </c>
      <c r="P169" s="93">
        <v>908</v>
      </c>
      <c r="Q169" s="93">
        <v>45</v>
      </c>
      <c r="R169" s="93">
        <v>554</v>
      </c>
      <c r="S169" s="93">
        <v>0</v>
      </c>
      <c r="T169" s="93">
        <v>610</v>
      </c>
      <c r="U169" s="93">
        <v>6</v>
      </c>
    </row>
    <row r="170" spans="1:21" ht="15.75" x14ac:dyDescent="0.2">
      <c r="A170" s="149" t="s">
        <v>803</v>
      </c>
      <c r="B170" s="150" t="s">
        <v>804</v>
      </c>
      <c r="C170" s="149">
        <v>1340.6770019999999</v>
      </c>
      <c r="D170" s="149">
        <v>3441</v>
      </c>
      <c r="E170" s="149">
        <v>7034</v>
      </c>
      <c r="F170" s="149">
        <v>3226</v>
      </c>
      <c r="G170" s="149">
        <v>1439</v>
      </c>
      <c r="H170" s="149">
        <v>2118</v>
      </c>
      <c r="I170" s="149">
        <v>0</v>
      </c>
      <c r="J170" s="149">
        <v>239</v>
      </c>
      <c r="K170" s="93"/>
      <c r="L170" s="93"/>
      <c r="M170" s="93"/>
      <c r="N170" s="93"/>
      <c r="O170" s="93"/>
      <c r="P170" s="93">
        <v>874</v>
      </c>
      <c r="Q170" s="93"/>
      <c r="R170" s="93"/>
      <c r="S170" s="93"/>
      <c r="T170" s="93">
        <v>500</v>
      </c>
      <c r="U170" s="93"/>
    </row>
    <row r="171" spans="1:21" ht="47.25" x14ac:dyDescent="0.2">
      <c r="A171" s="93" t="s">
        <v>805</v>
      </c>
      <c r="B171" s="151" t="s">
        <v>806</v>
      </c>
      <c r="C171" s="93">
        <v>1020.3</v>
      </c>
      <c r="D171" s="93">
        <v>3312</v>
      </c>
      <c r="E171" s="93">
        <v>7020</v>
      </c>
      <c r="F171" s="93">
        <v>2223</v>
      </c>
      <c r="G171" s="93">
        <v>1170</v>
      </c>
      <c r="H171" s="93">
        <v>1832</v>
      </c>
      <c r="I171" s="93">
        <v>0</v>
      </c>
      <c r="J171" s="93">
        <v>231</v>
      </c>
      <c r="K171" s="93">
        <v>35</v>
      </c>
      <c r="L171" s="93">
        <v>155</v>
      </c>
      <c r="M171" s="93">
        <v>91</v>
      </c>
      <c r="N171" s="93">
        <v>0</v>
      </c>
      <c r="O171" s="93">
        <v>351</v>
      </c>
      <c r="P171" s="93">
        <v>820</v>
      </c>
      <c r="Q171" s="93">
        <v>205</v>
      </c>
      <c r="R171" s="93">
        <v>1159</v>
      </c>
      <c r="S171" s="93">
        <v>23</v>
      </c>
      <c r="T171" s="93">
        <v>500</v>
      </c>
      <c r="U171" s="93">
        <v>10</v>
      </c>
    </row>
    <row r="172" spans="1:21" ht="47.25" x14ac:dyDescent="0.2">
      <c r="A172" s="93" t="s">
        <v>807</v>
      </c>
      <c r="B172" s="151" t="s">
        <v>808</v>
      </c>
      <c r="C172" s="93">
        <v>58.8</v>
      </c>
      <c r="D172" s="93">
        <v>40</v>
      </c>
      <c r="E172" s="93">
        <v>0</v>
      </c>
      <c r="F172" s="93">
        <v>95</v>
      </c>
      <c r="G172" s="93">
        <v>45</v>
      </c>
      <c r="H172" s="93">
        <v>39</v>
      </c>
      <c r="I172" s="93">
        <v>0</v>
      </c>
      <c r="J172" s="93">
        <v>2</v>
      </c>
      <c r="K172" s="93">
        <v>1</v>
      </c>
      <c r="L172" s="93">
        <v>4</v>
      </c>
      <c r="M172" s="93">
        <v>1</v>
      </c>
      <c r="N172" s="93">
        <v>0</v>
      </c>
      <c r="O172" s="93">
        <v>0</v>
      </c>
      <c r="P172" s="93">
        <v>6</v>
      </c>
      <c r="Q172" s="93">
        <v>1</v>
      </c>
      <c r="R172" s="93">
        <v>14</v>
      </c>
      <c r="S172" s="93">
        <v>0</v>
      </c>
      <c r="T172" s="93">
        <v>0</v>
      </c>
      <c r="U172" s="93">
        <v>0</v>
      </c>
    </row>
    <row r="173" spans="1:21" ht="47.25" x14ac:dyDescent="0.2">
      <c r="A173" s="93" t="s">
        <v>809</v>
      </c>
      <c r="B173" s="151" t="s">
        <v>810</v>
      </c>
      <c r="C173" s="93">
        <v>17.8</v>
      </c>
      <c r="D173" s="93">
        <v>0</v>
      </c>
      <c r="E173" s="93">
        <v>0</v>
      </c>
      <c r="F173" s="93">
        <v>80</v>
      </c>
      <c r="G173" s="93">
        <v>5</v>
      </c>
      <c r="H173" s="93">
        <v>0</v>
      </c>
      <c r="I173" s="93">
        <v>0</v>
      </c>
      <c r="J173" s="93">
        <v>1</v>
      </c>
      <c r="K173" s="93">
        <v>0</v>
      </c>
      <c r="L173" s="93">
        <v>6</v>
      </c>
      <c r="M173" s="93">
        <v>0</v>
      </c>
      <c r="N173" s="93">
        <v>0</v>
      </c>
      <c r="O173" s="93">
        <v>0</v>
      </c>
      <c r="P173" s="93">
        <v>2</v>
      </c>
      <c r="Q173" s="93">
        <v>0</v>
      </c>
      <c r="R173" s="93">
        <v>0</v>
      </c>
      <c r="S173" s="93">
        <v>0</v>
      </c>
      <c r="T173" s="93">
        <v>0</v>
      </c>
      <c r="U173" s="93">
        <v>0</v>
      </c>
    </row>
    <row r="174" spans="1:21" ht="63" x14ac:dyDescent="0.2">
      <c r="A174" s="93" t="s">
        <v>811</v>
      </c>
      <c r="B174" s="151" t="s">
        <v>812</v>
      </c>
      <c r="C174" s="93">
        <v>30.8</v>
      </c>
      <c r="D174" s="93">
        <v>9</v>
      </c>
      <c r="E174" s="93">
        <v>0</v>
      </c>
      <c r="F174" s="93">
        <v>83</v>
      </c>
      <c r="G174" s="93">
        <v>30</v>
      </c>
      <c r="H174" s="93">
        <v>39</v>
      </c>
      <c r="I174" s="93">
        <v>0</v>
      </c>
      <c r="J174" s="93">
        <v>1</v>
      </c>
      <c r="K174" s="93">
        <v>0</v>
      </c>
      <c r="L174" s="93">
        <v>5</v>
      </c>
      <c r="M174" s="93">
        <v>1</v>
      </c>
      <c r="N174" s="93">
        <v>0</v>
      </c>
      <c r="O174" s="93">
        <v>0</v>
      </c>
      <c r="P174" s="93">
        <v>5</v>
      </c>
      <c r="Q174" s="93">
        <v>1</v>
      </c>
      <c r="R174" s="93">
        <v>3</v>
      </c>
      <c r="S174" s="93">
        <v>0</v>
      </c>
      <c r="T174" s="93">
        <v>0</v>
      </c>
      <c r="U174" s="93">
        <v>0</v>
      </c>
    </row>
    <row r="175" spans="1:21" ht="63" x14ac:dyDescent="0.2">
      <c r="A175" s="93" t="s">
        <v>813</v>
      </c>
      <c r="B175" s="151" t="s">
        <v>814</v>
      </c>
      <c r="C175" s="93">
        <v>20.399999999999999</v>
      </c>
      <c r="D175" s="93">
        <v>8</v>
      </c>
      <c r="E175" s="93">
        <v>0</v>
      </c>
      <c r="F175" s="93">
        <v>81</v>
      </c>
      <c r="G175" s="93">
        <v>22</v>
      </c>
      <c r="H175" s="93">
        <v>22</v>
      </c>
      <c r="I175" s="93">
        <v>0</v>
      </c>
      <c r="J175" s="93">
        <v>0</v>
      </c>
      <c r="K175" s="93">
        <v>1</v>
      </c>
      <c r="L175" s="93">
        <v>5</v>
      </c>
      <c r="M175" s="93">
        <v>0</v>
      </c>
      <c r="N175" s="93">
        <v>0</v>
      </c>
      <c r="O175" s="93">
        <v>0</v>
      </c>
      <c r="P175" s="93">
        <v>4</v>
      </c>
      <c r="Q175" s="93">
        <v>1</v>
      </c>
      <c r="R175" s="93">
        <v>2</v>
      </c>
      <c r="S175" s="93">
        <v>0</v>
      </c>
      <c r="T175" s="93">
        <v>0</v>
      </c>
      <c r="U175" s="93">
        <v>0</v>
      </c>
    </row>
    <row r="176" spans="1:21" ht="63" x14ac:dyDescent="0.2">
      <c r="A176" s="93" t="s">
        <v>815</v>
      </c>
      <c r="B176" s="151" t="s">
        <v>816</v>
      </c>
      <c r="C176" s="93">
        <v>20.8</v>
      </c>
      <c r="D176" s="93">
        <v>0</v>
      </c>
      <c r="E176" s="93">
        <v>0</v>
      </c>
      <c r="F176" s="93">
        <v>87</v>
      </c>
      <c r="G176" s="93">
        <v>20</v>
      </c>
      <c r="H176" s="93">
        <v>23</v>
      </c>
      <c r="I176" s="93">
        <v>0</v>
      </c>
      <c r="J176" s="93">
        <v>0</v>
      </c>
      <c r="K176" s="93">
        <v>0</v>
      </c>
      <c r="L176" s="93">
        <v>6</v>
      </c>
      <c r="M176" s="93">
        <v>1</v>
      </c>
      <c r="N176" s="93">
        <v>0</v>
      </c>
      <c r="O176" s="93">
        <v>0</v>
      </c>
      <c r="P176" s="93">
        <v>3</v>
      </c>
      <c r="Q176" s="93">
        <v>0</v>
      </c>
      <c r="R176" s="93">
        <v>0</v>
      </c>
      <c r="S176" s="93">
        <v>0</v>
      </c>
      <c r="T176" s="93">
        <v>0</v>
      </c>
      <c r="U176" s="93">
        <v>0</v>
      </c>
    </row>
    <row r="177" spans="1:21" ht="47.25" x14ac:dyDescent="0.2">
      <c r="A177" s="93" t="s">
        <v>817</v>
      </c>
      <c r="B177" s="151" t="s">
        <v>818</v>
      </c>
      <c r="C177" s="93">
        <v>14.8</v>
      </c>
      <c r="D177" s="93">
        <v>3</v>
      </c>
      <c r="E177" s="93">
        <v>0</v>
      </c>
      <c r="F177" s="93">
        <v>91</v>
      </c>
      <c r="G177" s="93">
        <v>22</v>
      </c>
      <c r="H177" s="93">
        <v>27</v>
      </c>
      <c r="I177" s="93">
        <v>0</v>
      </c>
      <c r="J177" s="93">
        <v>0</v>
      </c>
      <c r="K177" s="93">
        <v>1</v>
      </c>
      <c r="L177" s="93">
        <v>9</v>
      </c>
      <c r="M177" s="93">
        <v>1</v>
      </c>
      <c r="N177" s="93">
        <v>0</v>
      </c>
      <c r="O177" s="93">
        <v>0</v>
      </c>
      <c r="P177" s="93">
        <v>3</v>
      </c>
      <c r="Q177" s="93">
        <v>0</v>
      </c>
      <c r="R177" s="93">
        <v>1</v>
      </c>
      <c r="S177" s="93">
        <v>0</v>
      </c>
      <c r="T177" s="93">
        <v>0</v>
      </c>
      <c r="U177" s="93">
        <v>0</v>
      </c>
    </row>
    <row r="178" spans="1:21" ht="63" x14ac:dyDescent="0.2">
      <c r="A178" s="93" t="s">
        <v>819</v>
      </c>
      <c r="B178" s="151" t="s">
        <v>820</v>
      </c>
      <c r="C178" s="93">
        <v>8.6</v>
      </c>
      <c r="D178" s="93">
        <v>7</v>
      </c>
      <c r="E178" s="93">
        <v>0</v>
      </c>
      <c r="F178" s="93">
        <v>87</v>
      </c>
      <c r="G178" s="93">
        <v>18</v>
      </c>
      <c r="H178" s="93">
        <v>22</v>
      </c>
      <c r="I178" s="93">
        <v>0</v>
      </c>
      <c r="J178" s="93">
        <v>0</v>
      </c>
      <c r="K178" s="93">
        <v>1</v>
      </c>
      <c r="L178" s="93">
        <v>13</v>
      </c>
      <c r="M178" s="93">
        <v>1</v>
      </c>
      <c r="N178" s="93">
        <v>0</v>
      </c>
      <c r="O178" s="93">
        <v>0</v>
      </c>
      <c r="P178" s="93">
        <v>7</v>
      </c>
      <c r="Q178" s="93">
        <v>2</v>
      </c>
      <c r="R178" s="93">
        <v>2</v>
      </c>
      <c r="S178" s="93">
        <v>0</v>
      </c>
      <c r="T178" s="93">
        <v>0</v>
      </c>
      <c r="U178" s="93">
        <v>0</v>
      </c>
    </row>
    <row r="179" spans="1:21" ht="63" x14ac:dyDescent="0.2">
      <c r="A179" s="93" t="s">
        <v>821</v>
      </c>
      <c r="B179" s="151" t="s">
        <v>822</v>
      </c>
      <c r="C179" s="93">
        <v>8</v>
      </c>
      <c r="D179" s="93">
        <v>17</v>
      </c>
      <c r="E179" s="93">
        <v>14</v>
      </c>
      <c r="F179" s="93">
        <v>44</v>
      </c>
      <c r="G179" s="93">
        <v>23</v>
      </c>
      <c r="H179" s="93">
        <v>36</v>
      </c>
      <c r="I179" s="93">
        <v>0</v>
      </c>
      <c r="J179" s="93">
        <v>0</v>
      </c>
      <c r="K179" s="93">
        <v>1</v>
      </c>
      <c r="L179" s="93">
        <v>3</v>
      </c>
      <c r="M179" s="93">
        <v>2</v>
      </c>
      <c r="N179" s="93">
        <v>0</v>
      </c>
      <c r="O179" s="93">
        <v>0</v>
      </c>
      <c r="P179" s="93">
        <v>6</v>
      </c>
      <c r="Q179" s="93">
        <v>1</v>
      </c>
      <c r="R179" s="93">
        <v>5</v>
      </c>
      <c r="S179" s="93">
        <v>0</v>
      </c>
      <c r="T179" s="93">
        <v>0</v>
      </c>
      <c r="U179" s="93">
        <v>0</v>
      </c>
    </row>
    <row r="180" spans="1:21" ht="47.25" x14ac:dyDescent="0.2">
      <c r="A180" s="93" t="s">
        <v>823</v>
      </c>
      <c r="B180" s="151" t="s">
        <v>824</v>
      </c>
      <c r="C180" s="93">
        <v>30.8</v>
      </c>
      <c r="D180" s="93">
        <v>8</v>
      </c>
      <c r="E180" s="93">
        <v>0</v>
      </c>
      <c r="F180" s="93">
        <v>88</v>
      </c>
      <c r="G180" s="93">
        <v>24</v>
      </c>
      <c r="H180" s="93">
        <v>24</v>
      </c>
      <c r="I180" s="93">
        <v>0</v>
      </c>
      <c r="J180" s="93">
        <v>0</v>
      </c>
      <c r="K180" s="93">
        <v>0</v>
      </c>
      <c r="L180" s="93">
        <v>6</v>
      </c>
      <c r="M180" s="93">
        <v>0</v>
      </c>
      <c r="N180" s="93">
        <v>0</v>
      </c>
      <c r="O180" s="93">
        <v>0</v>
      </c>
      <c r="P180" s="93">
        <v>5</v>
      </c>
      <c r="Q180" s="93">
        <v>1</v>
      </c>
      <c r="R180" s="93">
        <v>2</v>
      </c>
      <c r="S180" s="93">
        <v>0</v>
      </c>
      <c r="T180" s="93">
        <v>0</v>
      </c>
      <c r="U180" s="93">
        <v>0</v>
      </c>
    </row>
    <row r="181" spans="1:21" ht="47.25" x14ac:dyDescent="0.2">
      <c r="A181" s="93" t="s">
        <v>825</v>
      </c>
      <c r="B181" s="151" t="s">
        <v>826</v>
      </c>
      <c r="C181" s="93">
        <v>37.25</v>
      </c>
      <c r="D181" s="93">
        <v>17</v>
      </c>
      <c r="E181" s="93">
        <v>0</v>
      </c>
      <c r="F181" s="93">
        <v>97</v>
      </c>
      <c r="G181" s="93">
        <v>31</v>
      </c>
      <c r="H181" s="93">
        <v>28</v>
      </c>
      <c r="I181" s="93">
        <v>0</v>
      </c>
      <c r="J181" s="93">
        <v>2</v>
      </c>
      <c r="K181" s="93">
        <v>0</v>
      </c>
      <c r="L181" s="93">
        <v>6</v>
      </c>
      <c r="M181" s="93">
        <v>0</v>
      </c>
      <c r="N181" s="93">
        <v>0</v>
      </c>
      <c r="O181" s="93">
        <v>0</v>
      </c>
      <c r="P181" s="93">
        <v>5</v>
      </c>
      <c r="Q181" s="93">
        <v>1</v>
      </c>
      <c r="R181" s="93">
        <v>5</v>
      </c>
      <c r="S181" s="93">
        <v>0</v>
      </c>
      <c r="T181" s="93">
        <v>0</v>
      </c>
      <c r="U181" s="93">
        <v>0</v>
      </c>
    </row>
    <row r="182" spans="1:21" ht="47.25" x14ac:dyDescent="0.2">
      <c r="A182" s="93" t="s">
        <v>827</v>
      </c>
      <c r="B182" s="151" t="s">
        <v>828</v>
      </c>
      <c r="C182" s="93">
        <v>24.34</v>
      </c>
      <c r="D182" s="93">
        <v>8</v>
      </c>
      <c r="E182" s="93">
        <v>0</v>
      </c>
      <c r="F182" s="93">
        <v>82</v>
      </c>
      <c r="G182" s="93">
        <v>7</v>
      </c>
      <c r="H182" s="93">
        <v>6</v>
      </c>
      <c r="I182" s="93">
        <v>0</v>
      </c>
      <c r="J182" s="93">
        <v>1</v>
      </c>
      <c r="K182" s="93">
        <v>0</v>
      </c>
      <c r="L182" s="93">
        <v>5</v>
      </c>
      <c r="M182" s="93">
        <v>0</v>
      </c>
      <c r="N182" s="93">
        <v>0</v>
      </c>
      <c r="O182" s="93">
        <v>0</v>
      </c>
      <c r="P182" s="93">
        <v>3</v>
      </c>
      <c r="Q182" s="93">
        <v>0</v>
      </c>
      <c r="R182" s="93">
        <v>2</v>
      </c>
      <c r="S182" s="93">
        <v>0</v>
      </c>
      <c r="T182" s="93">
        <v>0</v>
      </c>
      <c r="U182" s="93">
        <v>0</v>
      </c>
    </row>
    <row r="183" spans="1:21" ht="63" x14ac:dyDescent="0.2">
      <c r="A183" s="93" t="s">
        <v>829</v>
      </c>
      <c r="B183" s="151" t="s">
        <v>830</v>
      </c>
      <c r="C183" s="93">
        <v>30.8</v>
      </c>
      <c r="D183" s="93">
        <v>12</v>
      </c>
      <c r="E183" s="93">
        <v>0</v>
      </c>
      <c r="F183" s="93">
        <v>88</v>
      </c>
      <c r="G183" s="93">
        <v>22</v>
      </c>
      <c r="H183" s="93">
        <v>20</v>
      </c>
      <c r="I183" s="93">
        <v>0</v>
      </c>
      <c r="J183" s="93">
        <v>1</v>
      </c>
      <c r="K183" s="93">
        <v>0</v>
      </c>
      <c r="L183" s="93">
        <v>6</v>
      </c>
      <c r="M183" s="93">
        <v>0</v>
      </c>
      <c r="N183" s="93">
        <v>0</v>
      </c>
      <c r="O183" s="93">
        <v>0</v>
      </c>
      <c r="P183" s="93">
        <v>5</v>
      </c>
      <c r="Q183" s="93">
        <v>1</v>
      </c>
      <c r="R183" s="93">
        <v>4</v>
      </c>
      <c r="S183" s="93">
        <v>0</v>
      </c>
      <c r="T183" s="93">
        <v>0</v>
      </c>
      <c r="U183" s="93">
        <v>0</v>
      </c>
    </row>
    <row r="184" spans="1:21" ht="15.75" x14ac:dyDescent="0.2">
      <c r="A184" s="149" t="s">
        <v>831</v>
      </c>
      <c r="B184" s="150" t="s">
        <v>832</v>
      </c>
      <c r="C184" s="149">
        <v>538.20001200000002</v>
      </c>
      <c r="D184" s="149">
        <v>1322</v>
      </c>
      <c r="E184" s="149">
        <v>3087</v>
      </c>
      <c r="F184" s="149">
        <v>10321</v>
      </c>
      <c r="G184" s="149">
        <v>1351</v>
      </c>
      <c r="H184" s="149">
        <v>2287</v>
      </c>
      <c r="I184" s="149">
        <v>0</v>
      </c>
      <c r="J184" s="149">
        <v>47</v>
      </c>
      <c r="K184" s="93"/>
      <c r="L184" s="93"/>
      <c r="M184" s="93"/>
      <c r="N184" s="93"/>
      <c r="O184" s="93"/>
      <c r="P184" s="93">
        <v>536</v>
      </c>
      <c r="Q184" s="93"/>
      <c r="R184" s="93"/>
      <c r="S184" s="93"/>
      <c r="T184" s="93">
        <v>5184</v>
      </c>
      <c r="U184" s="93"/>
    </row>
    <row r="185" spans="1:21" ht="31.5" x14ac:dyDescent="0.2">
      <c r="A185" s="93" t="s">
        <v>833</v>
      </c>
      <c r="B185" s="151" t="s">
        <v>834</v>
      </c>
      <c r="C185" s="93">
        <v>538.20000000000005</v>
      </c>
      <c r="D185" s="93">
        <v>1322</v>
      </c>
      <c r="E185" s="93">
        <v>3087</v>
      </c>
      <c r="F185" s="93">
        <v>10321</v>
      </c>
      <c r="G185" s="93">
        <v>1351</v>
      </c>
      <c r="H185" s="93">
        <v>2287</v>
      </c>
      <c r="I185" s="93">
        <v>0</v>
      </c>
      <c r="J185" s="93">
        <v>47</v>
      </c>
      <c r="K185" s="93">
        <v>94</v>
      </c>
      <c r="L185" s="93">
        <v>826</v>
      </c>
      <c r="M185" s="93">
        <v>160</v>
      </c>
      <c r="N185" s="93">
        <v>0</v>
      </c>
      <c r="O185" s="93">
        <v>154</v>
      </c>
      <c r="P185" s="93">
        <v>536</v>
      </c>
      <c r="Q185" s="93">
        <v>70</v>
      </c>
      <c r="R185" s="93">
        <v>159</v>
      </c>
      <c r="S185" s="93">
        <v>3</v>
      </c>
      <c r="T185" s="93">
        <v>5184</v>
      </c>
      <c r="U185" s="93">
        <v>52</v>
      </c>
    </row>
    <row r="186" spans="1:21" ht="15.75" x14ac:dyDescent="0.2">
      <c r="A186" s="149" t="s">
        <v>835</v>
      </c>
      <c r="B186" s="150" t="s">
        <v>836</v>
      </c>
      <c r="C186" s="149">
        <v>3647.328125</v>
      </c>
      <c r="D186" s="149">
        <v>13583</v>
      </c>
      <c r="E186" s="149">
        <v>4007</v>
      </c>
      <c r="F186" s="149">
        <v>347</v>
      </c>
      <c r="G186" s="149">
        <v>6523</v>
      </c>
      <c r="H186" s="149">
        <v>4696</v>
      </c>
      <c r="I186" s="149">
        <v>372</v>
      </c>
      <c r="J186" s="149">
        <v>144</v>
      </c>
      <c r="K186" s="93"/>
      <c r="L186" s="93"/>
      <c r="M186" s="93"/>
      <c r="N186" s="93"/>
      <c r="O186" s="93"/>
      <c r="P186" s="93">
        <v>1518</v>
      </c>
      <c r="Q186" s="93"/>
      <c r="R186" s="93"/>
      <c r="S186" s="93"/>
      <c r="T186" s="93">
        <v>359</v>
      </c>
      <c r="U186" s="93"/>
    </row>
    <row r="187" spans="1:21" ht="31.5" x14ac:dyDescent="0.2">
      <c r="A187" s="93" t="s">
        <v>837</v>
      </c>
      <c r="B187" s="151" t="s">
        <v>838</v>
      </c>
      <c r="C187" s="93">
        <v>133.66200000000001</v>
      </c>
      <c r="D187" s="93">
        <v>570</v>
      </c>
      <c r="E187" s="93">
        <v>729</v>
      </c>
      <c r="F187" s="93">
        <v>0</v>
      </c>
      <c r="G187" s="93">
        <v>184</v>
      </c>
      <c r="H187" s="93">
        <v>295</v>
      </c>
      <c r="I187" s="93">
        <v>12</v>
      </c>
      <c r="J187" s="93">
        <v>10</v>
      </c>
      <c r="K187" s="93">
        <v>9</v>
      </c>
      <c r="L187" s="93">
        <v>0</v>
      </c>
      <c r="M187" s="93">
        <v>20</v>
      </c>
      <c r="N187" s="93">
        <v>0</v>
      </c>
      <c r="O187" s="93">
        <v>36</v>
      </c>
      <c r="P187" s="93">
        <v>44</v>
      </c>
      <c r="Q187" s="93">
        <v>11</v>
      </c>
      <c r="R187" s="93">
        <v>199</v>
      </c>
      <c r="S187" s="93">
        <v>1</v>
      </c>
      <c r="T187" s="93">
        <v>0</v>
      </c>
      <c r="U187" s="93">
        <v>0</v>
      </c>
    </row>
    <row r="188" spans="1:21" ht="31.5" x14ac:dyDescent="0.2">
      <c r="A188" s="93" t="s">
        <v>839</v>
      </c>
      <c r="B188" s="151" t="s">
        <v>840</v>
      </c>
      <c r="C188" s="93">
        <v>868.12699999999995</v>
      </c>
      <c r="D188" s="93">
        <v>3576</v>
      </c>
      <c r="E188" s="93">
        <v>1119</v>
      </c>
      <c r="F188" s="93">
        <v>109</v>
      </c>
      <c r="G188" s="93">
        <v>1692</v>
      </c>
      <c r="H188" s="93">
        <v>972</v>
      </c>
      <c r="I188" s="93">
        <v>36</v>
      </c>
      <c r="J188" s="93">
        <v>36</v>
      </c>
      <c r="K188" s="93">
        <v>84</v>
      </c>
      <c r="L188" s="93">
        <v>3</v>
      </c>
      <c r="M188" s="93">
        <v>48</v>
      </c>
      <c r="N188" s="93">
        <v>0</v>
      </c>
      <c r="O188" s="93">
        <v>55</v>
      </c>
      <c r="P188" s="93">
        <v>338</v>
      </c>
      <c r="Q188" s="93">
        <v>60</v>
      </c>
      <c r="R188" s="93">
        <v>1251</v>
      </c>
      <c r="S188" s="93">
        <v>3</v>
      </c>
      <c r="T188" s="93">
        <v>139</v>
      </c>
      <c r="U188" s="93">
        <v>6</v>
      </c>
    </row>
    <row r="189" spans="1:21" ht="31.5" x14ac:dyDescent="0.2">
      <c r="A189" s="93" t="s">
        <v>841</v>
      </c>
      <c r="B189" s="151" t="s">
        <v>842</v>
      </c>
      <c r="C189" s="93">
        <v>1249.8789999999999</v>
      </c>
      <c r="D189" s="93">
        <v>4649</v>
      </c>
      <c r="E189" s="93">
        <v>1762</v>
      </c>
      <c r="F189" s="93">
        <v>0</v>
      </c>
      <c r="G189" s="93">
        <v>1399</v>
      </c>
      <c r="H189" s="93">
        <v>1224</v>
      </c>
      <c r="I189" s="93">
        <v>249</v>
      </c>
      <c r="J189" s="93">
        <v>42</v>
      </c>
      <c r="K189" s="93">
        <v>69</v>
      </c>
      <c r="L189" s="93">
        <v>0</v>
      </c>
      <c r="M189" s="93">
        <v>36</v>
      </c>
      <c r="N189" s="93">
        <v>0</v>
      </c>
      <c r="O189" s="93">
        <v>88</v>
      </c>
      <c r="P189" s="93">
        <v>449</v>
      </c>
      <c r="Q189" s="93">
        <v>31</v>
      </c>
      <c r="R189" s="93">
        <v>1627</v>
      </c>
      <c r="S189" s="93">
        <v>4</v>
      </c>
      <c r="T189" s="93">
        <v>205</v>
      </c>
      <c r="U189" s="93">
        <v>10</v>
      </c>
    </row>
    <row r="190" spans="1:21" ht="31.5" x14ac:dyDescent="0.2">
      <c r="A190" s="93" t="s">
        <v>843</v>
      </c>
      <c r="B190" s="151" t="s">
        <v>844</v>
      </c>
      <c r="C190" s="93">
        <v>385.73099999999999</v>
      </c>
      <c r="D190" s="93">
        <v>1561</v>
      </c>
      <c r="E190" s="93">
        <v>280</v>
      </c>
      <c r="F190" s="93">
        <v>0</v>
      </c>
      <c r="G190" s="93">
        <v>948</v>
      </c>
      <c r="H190" s="93">
        <v>871</v>
      </c>
      <c r="I190" s="93">
        <v>47</v>
      </c>
      <c r="J190" s="93">
        <v>5</v>
      </c>
      <c r="K190" s="93">
        <v>35</v>
      </c>
      <c r="L190" s="93">
        <v>0</v>
      </c>
      <c r="M190" s="93">
        <v>23</v>
      </c>
      <c r="N190" s="93">
        <v>0</v>
      </c>
      <c r="O190" s="93">
        <v>14</v>
      </c>
      <c r="P190" s="93">
        <v>140</v>
      </c>
      <c r="Q190" s="93">
        <v>35</v>
      </c>
      <c r="R190" s="93">
        <v>360</v>
      </c>
      <c r="S190" s="93">
        <v>0</v>
      </c>
      <c r="T190" s="93">
        <v>0</v>
      </c>
      <c r="U190" s="93">
        <v>0</v>
      </c>
    </row>
    <row r="191" spans="1:21" ht="31.5" x14ac:dyDescent="0.2">
      <c r="A191" s="93" t="s">
        <v>845</v>
      </c>
      <c r="B191" s="151" t="s">
        <v>846</v>
      </c>
      <c r="C191" s="93">
        <v>85.331000000000003</v>
      </c>
      <c r="D191" s="93">
        <v>202</v>
      </c>
      <c r="E191" s="93">
        <v>42</v>
      </c>
      <c r="F191" s="93">
        <v>69</v>
      </c>
      <c r="G191" s="93">
        <v>190</v>
      </c>
      <c r="H191" s="93">
        <v>163</v>
      </c>
      <c r="I191" s="93">
        <v>4</v>
      </c>
      <c r="J191" s="93">
        <v>11</v>
      </c>
      <c r="K191" s="93">
        <v>13</v>
      </c>
      <c r="L191" s="93">
        <v>2</v>
      </c>
      <c r="M191" s="93">
        <v>8</v>
      </c>
      <c r="N191" s="93">
        <v>0</v>
      </c>
      <c r="O191" s="93">
        <v>2</v>
      </c>
      <c r="P191" s="93">
        <v>51</v>
      </c>
      <c r="Q191" s="93">
        <v>15</v>
      </c>
      <c r="R191" s="93">
        <v>70</v>
      </c>
      <c r="S191" s="93">
        <v>1</v>
      </c>
      <c r="T191" s="93">
        <v>10</v>
      </c>
      <c r="U191" s="93">
        <v>1</v>
      </c>
    </row>
    <row r="192" spans="1:21" ht="31.5" x14ac:dyDescent="0.2">
      <c r="A192" s="93" t="s">
        <v>847</v>
      </c>
      <c r="B192" s="151" t="s">
        <v>848</v>
      </c>
      <c r="C192" s="93">
        <v>387.9</v>
      </c>
      <c r="D192" s="93">
        <v>1551</v>
      </c>
      <c r="E192" s="93">
        <v>31</v>
      </c>
      <c r="F192" s="93">
        <v>0</v>
      </c>
      <c r="G192" s="93">
        <v>938</v>
      </c>
      <c r="H192" s="93">
        <v>537</v>
      </c>
      <c r="I192" s="93">
        <v>21</v>
      </c>
      <c r="J192" s="93">
        <v>36</v>
      </c>
      <c r="K192" s="93">
        <v>56</v>
      </c>
      <c r="L192" s="93">
        <v>0</v>
      </c>
      <c r="M192" s="93">
        <v>26</v>
      </c>
      <c r="N192" s="93">
        <v>0</v>
      </c>
      <c r="O192" s="93">
        <v>0</v>
      </c>
      <c r="P192" s="93">
        <v>244</v>
      </c>
      <c r="Q192" s="93">
        <v>25</v>
      </c>
      <c r="R192" s="93">
        <v>400</v>
      </c>
      <c r="S192" s="93">
        <v>3</v>
      </c>
      <c r="T192" s="93">
        <v>5</v>
      </c>
      <c r="U192" s="93">
        <v>0</v>
      </c>
    </row>
    <row r="193" spans="1:21" ht="15.75" x14ac:dyDescent="0.2">
      <c r="A193" s="93" t="s">
        <v>849</v>
      </c>
      <c r="B193" s="151" t="s">
        <v>850</v>
      </c>
      <c r="C193" s="93">
        <v>1.9339999999999999</v>
      </c>
      <c r="D193" s="93">
        <v>5</v>
      </c>
      <c r="E193" s="93">
        <v>0</v>
      </c>
      <c r="F193" s="93">
        <v>45</v>
      </c>
      <c r="G193" s="93">
        <v>1</v>
      </c>
      <c r="H193" s="93">
        <v>2</v>
      </c>
      <c r="I193" s="93">
        <v>0</v>
      </c>
      <c r="J193" s="93">
        <v>0</v>
      </c>
      <c r="K193" s="93">
        <v>0</v>
      </c>
      <c r="L193" s="93">
        <v>0</v>
      </c>
      <c r="M193" s="93">
        <v>0</v>
      </c>
      <c r="N193" s="93">
        <v>0</v>
      </c>
      <c r="O193" s="93">
        <v>0</v>
      </c>
      <c r="P193" s="93">
        <v>0</v>
      </c>
      <c r="Q193" s="93">
        <v>0</v>
      </c>
      <c r="R193" s="93">
        <v>0</v>
      </c>
      <c r="S193" s="93">
        <v>0</v>
      </c>
      <c r="T193" s="93">
        <v>0</v>
      </c>
      <c r="U193" s="93">
        <v>0</v>
      </c>
    </row>
    <row r="194" spans="1:21" ht="31.5" x14ac:dyDescent="0.2">
      <c r="A194" s="93" t="s">
        <v>851</v>
      </c>
      <c r="B194" s="151" t="s">
        <v>852</v>
      </c>
      <c r="C194" s="93">
        <v>103.86014</v>
      </c>
      <c r="D194" s="93">
        <v>258</v>
      </c>
      <c r="E194" s="93">
        <v>44</v>
      </c>
      <c r="F194" s="93">
        <v>124</v>
      </c>
      <c r="G194" s="93">
        <v>162</v>
      </c>
      <c r="H194" s="93">
        <v>210</v>
      </c>
      <c r="I194" s="93">
        <v>0</v>
      </c>
      <c r="J194" s="93">
        <v>3</v>
      </c>
      <c r="K194" s="93">
        <v>8</v>
      </c>
      <c r="L194" s="93">
        <v>6</v>
      </c>
      <c r="M194" s="93">
        <v>14</v>
      </c>
      <c r="N194" s="93">
        <v>0</v>
      </c>
      <c r="O194" s="93">
        <v>2</v>
      </c>
      <c r="P194" s="93">
        <v>30</v>
      </c>
      <c r="Q194" s="93">
        <v>9</v>
      </c>
      <c r="R194" s="93">
        <v>90</v>
      </c>
      <c r="S194" s="93">
        <v>0</v>
      </c>
      <c r="T194" s="93">
        <v>0</v>
      </c>
      <c r="U194" s="93">
        <v>0</v>
      </c>
    </row>
    <row r="195" spans="1:21" ht="47.25" x14ac:dyDescent="0.2">
      <c r="A195" s="93" t="s">
        <v>853</v>
      </c>
      <c r="B195" s="151" t="s">
        <v>854</v>
      </c>
      <c r="C195" s="93">
        <v>16.981999999999999</v>
      </c>
      <c r="D195" s="93">
        <v>48</v>
      </c>
      <c r="E195" s="93">
        <v>0</v>
      </c>
      <c r="F195" s="93">
        <v>0</v>
      </c>
      <c r="G195" s="93">
        <v>40</v>
      </c>
      <c r="H195" s="93">
        <v>30</v>
      </c>
      <c r="I195" s="93">
        <v>0</v>
      </c>
      <c r="J195" s="93">
        <v>0</v>
      </c>
      <c r="K195" s="93">
        <v>2</v>
      </c>
      <c r="L195" s="93">
        <v>0</v>
      </c>
      <c r="M195" s="93">
        <v>1</v>
      </c>
      <c r="N195" s="93">
        <v>0</v>
      </c>
      <c r="O195" s="93">
        <v>0</v>
      </c>
      <c r="P195" s="93">
        <v>16</v>
      </c>
      <c r="Q195" s="93">
        <v>4</v>
      </c>
      <c r="R195" s="93">
        <v>16</v>
      </c>
      <c r="S195" s="93">
        <v>0</v>
      </c>
      <c r="T195" s="93">
        <v>0</v>
      </c>
      <c r="U195" s="93">
        <v>0</v>
      </c>
    </row>
    <row r="196" spans="1:21" ht="47.25" x14ac:dyDescent="0.2">
      <c r="A196" s="93" t="s">
        <v>855</v>
      </c>
      <c r="B196" s="151" t="s">
        <v>856</v>
      </c>
      <c r="C196" s="93">
        <v>114.56699999999999</v>
      </c>
      <c r="D196" s="93">
        <v>329</v>
      </c>
      <c r="E196" s="93">
        <v>0</v>
      </c>
      <c r="F196" s="93">
        <v>0</v>
      </c>
      <c r="G196" s="93">
        <v>180</v>
      </c>
      <c r="H196" s="93">
        <v>147</v>
      </c>
      <c r="I196" s="93">
        <v>0</v>
      </c>
      <c r="J196" s="93">
        <v>0</v>
      </c>
      <c r="K196" s="93">
        <v>9</v>
      </c>
      <c r="L196" s="93">
        <v>0</v>
      </c>
      <c r="M196" s="93">
        <v>7</v>
      </c>
      <c r="N196" s="93">
        <v>0</v>
      </c>
      <c r="O196" s="93">
        <v>0</v>
      </c>
      <c r="P196" s="93">
        <v>37</v>
      </c>
      <c r="Q196" s="93">
        <v>11</v>
      </c>
      <c r="R196" s="93">
        <v>115</v>
      </c>
      <c r="S196" s="93">
        <v>0</v>
      </c>
      <c r="T196" s="93">
        <v>0</v>
      </c>
      <c r="U196" s="93">
        <v>0</v>
      </c>
    </row>
    <row r="197" spans="1:21" ht="47.25" x14ac:dyDescent="0.2">
      <c r="A197" s="93" t="s">
        <v>857</v>
      </c>
      <c r="B197" s="151" t="s">
        <v>858</v>
      </c>
      <c r="C197" s="93">
        <v>15.319000000000001</v>
      </c>
      <c r="D197" s="93">
        <v>39</v>
      </c>
      <c r="E197" s="93">
        <v>0</v>
      </c>
      <c r="F197" s="93">
        <v>0</v>
      </c>
      <c r="G197" s="93">
        <v>28</v>
      </c>
      <c r="H197" s="93">
        <v>26</v>
      </c>
      <c r="I197" s="93">
        <v>0</v>
      </c>
      <c r="J197" s="93">
        <v>0</v>
      </c>
      <c r="K197" s="93">
        <v>1</v>
      </c>
      <c r="L197" s="93">
        <v>0</v>
      </c>
      <c r="M197" s="93">
        <v>1</v>
      </c>
      <c r="N197" s="93">
        <v>0</v>
      </c>
      <c r="O197" s="93">
        <v>0</v>
      </c>
      <c r="P197" s="93">
        <v>12</v>
      </c>
      <c r="Q197" s="93">
        <v>3</v>
      </c>
      <c r="R197" s="93">
        <v>13</v>
      </c>
      <c r="S197" s="93">
        <v>0</v>
      </c>
      <c r="T197" s="93">
        <v>0</v>
      </c>
      <c r="U197" s="93">
        <v>0</v>
      </c>
    </row>
    <row r="198" spans="1:21" ht="47.25" x14ac:dyDescent="0.2">
      <c r="A198" s="93" t="s">
        <v>859</v>
      </c>
      <c r="B198" s="151" t="s">
        <v>860</v>
      </c>
      <c r="C198" s="93">
        <v>8.5980000000000008</v>
      </c>
      <c r="D198" s="93">
        <v>24</v>
      </c>
      <c r="E198" s="93">
        <v>0</v>
      </c>
      <c r="F198" s="93">
        <v>0</v>
      </c>
      <c r="G198" s="93">
        <v>22</v>
      </c>
      <c r="H198" s="93">
        <v>5</v>
      </c>
      <c r="I198" s="93">
        <v>0</v>
      </c>
      <c r="J198" s="93">
        <v>0</v>
      </c>
      <c r="K198" s="93">
        <v>1</v>
      </c>
      <c r="L198" s="93">
        <v>0</v>
      </c>
      <c r="M198" s="93">
        <v>0</v>
      </c>
      <c r="N198" s="93">
        <v>0</v>
      </c>
      <c r="O198" s="93">
        <v>0</v>
      </c>
      <c r="P198" s="93">
        <v>3</v>
      </c>
      <c r="Q198" s="93">
        <v>0</v>
      </c>
      <c r="R198" s="93">
        <v>8</v>
      </c>
      <c r="S198" s="93">
        <v>0</v>
      </c>
      <c r="T198" s="93">
        <v>0</v>
      </c>
      <c r="U198" s="93">
        <v>0</v>
      </c>
    </row>
    <row r="199" spans="1:21" ht="47.25" x14ac:dyDescent="0.2">
      <c r="A199" s="93" t="s">
        <v>861</v>
      </c>
      <c r="B199" s="151" t="s">
        <v>862</v>
      </c>
      <c r="C199" s="93">
        <v>13.641</v>
      </c>
      <c r="D199" s="93">
        <v>39</v>
      </c>
      <c r="E199" s="93">
        <v>0</v>
      </c>
      <c r="F199" s="93">
        <v>0</v>
      </c>
      <c r="G199" s="93">
        <v>22</v>
      </c>
      <c r="H199" s="93">
        <v>0</v>
      </c>
      <c r="I199" s="93">
        <v>3</v>
      </c>
      <c r="J199" s="93">
        <v>0</v>
      </c>
      <c r="K199" s="93">
        <v>1</v>
      </c>
      <c r="L199" s="93">
        <v>0</v>
      </c>
      <c r="M199" s="93">
        <v>0</v>
      </c>
      <c r="N199" s="93">
        <v>0</v>
      </c>
      <c r="O199" s="93">
        <v>0</v>
      </c>
      <c r="P199" s="93">
        <v>6</v>
      </c>
      <c r="Q199" s="93">
        <v>1</v>
      </c>
      <c r="R199" s="93">
        <v>13</v>
      </c>
      <c r="S199" s="93">
        <v>0</v>
      </c>
      <c r="T199" s="93">
        <v>0</v>
      </c>
      <c r="U199" s="93">
        <v>0</v>
      </c>
    </row>
    <row r="200" spans="1:21" ht="31.5" x14ac:dyDescent="0.2">
      <c r="A200" s="93" t="s">
        <v>863</v>
      </c>
      <c r="B200" s="151" t="s">
        <v>864</v>
      </c>
      <c r="C200" s="93">
        <v>52</v>
      </c>
      <c r="D200" s="93">
        <v>143</v>
      </c>
      <c r="E200" s="93">
        <v>0</v>
      </c>
      <c r="F200" s="93">
        <v>0</v>
      </c>
      <c r="G200" s="93">
        <v>164</v>
      </c>
      <c r="H200" s="93">
        <v>37</v>
      </c>
      <c r="I200" s="93">
        <v>0</v>
      </c>
      <c r="J200" s="93">
        <v>0</v>
      </c>
      <c r="K200" s="93">
        <v>9</v>
      </c>
      <c r="L200" s="93">
        <v>0</v>
      </c>
      <c r="M200" s="93">
        <v>1</v>
      </c>
      <c r="N200" s="93">
        <v>0</v>
      </c>
      <c r="O200" s="93">
        <v>0</v>
      </c>
      <c r="P200" s="93">
        <v>35</v>
      </c>
      <c r="Q200" s="93">
        <v>8</v>
      </c>
      <c r="R200" s="93">
        <v>50</v>
      </c>
      <c r="S200" s="93">
        <v>0</v>
      </c>
      <c r="T200" s="93">
        <v>0</v>
      </c>
      <c r="U200" s="93">
        <v>0</v>
      </c>
    </row>
    <row r="201" spans="1:21" ht="31.5" x14ac:dyDescent="0.2">
      <c r="A201" s="93" t="s">
        <v>865</v>
      </c>
      <c r="B201" s="151" t="s">
        <v>866</v>
      </c>
      <c r="C201" s="93">
        <v>18.399999999999999</v>
      </c>
      <c r="D201" s="93">
        <v>52</v>
      </c>
      <c r="E201" s="93">
        <v>0</v>
      </c>
      <c r="F201" s="93">
        <v>0</v>
      </c>
      <c r="G201" s="93">
        <v>37</v>
      </c>
      <c r="H201" s="93">
        <v>7</v>
      </c>
      <c r="I201" s="93">
        <v>0</v>
      </c>
      <c r="J201" s="93">
        <v>0</v>
      </c>
      <c r="K201" s="93">
        <v>2</v>
      </c>
      <c r="L201" s="93">
        <v>0</v>
      </c>
      <c r="M201" s="93">
        <v>0</v>
      </c>
      <c r="N201" s="93">
        <v>0</v>
      </c>
      <c r="O201" s="93">
        <v>0</v>
      </c>
      <c r="P201" s="93">
        <v>18</v>
      </c>
      <c r="Q201" s="93">
        <v>4</v>
      </c>
      <c r="R201" s="93">
        <v>18</v>
      </c>
      <c r="S201" s="93">
        <v>0</v>
      </c>
      <c r="T201" s="93">
        <v>0</v>
      </c>
      <c r="U201" s="93">
        <v>0</v>
      </c>
    </row>
    <row r="202" spans="1:21" ht="31.5" x14ac:dyDescent="0.2">
      <c r="A202" s="93" t="s">
        <v>867</v>
      </c>
      <c r="B202" s="151" t="s">
        <v>868</v>
      </c>
      <c r="C202" s="93">
        <v>45.7</v>
      </c>
      <c r="D202" s="93">
        <v>105</v>
      </c>
      <c r="E202" s="93">
        <v>0</v>
      </c>
      <c r="F202" s="93">
        <v>0</v>
      </c>
      <c r="G202" s="93">
        <v>118</v>
      </c>
      <c r="H202" s="93">
        <v>21</v>
      </c>
      <c r="I202" s="93">
        <v>0</v>
      </c>
      <c r="J202" s="93">
        <v>1</v>
      </c>
      <c r="K202" s="93">
        <v>8</v>
      </c>
      <c r="L202" s="93">
        <v>0</v>
      </c>
      <c r="M202" s="93">
        <v>0</v>
      </c>
      <c r="N202" s="93">
        <v>0</v>
      </c>
      <c r="O202" s="93">
        <v>0</v>
      </c>
      <c r="P202" s="93">
        <v>20</v>
      </c>
      <c r="Q202" s="93">
        <v>6</v>
      </c>
      <c r="R202" s="93">
        <v>36</v>
      </c>
      <c r="S202" s="93">
        <v>0</v>
      </c>
      <c r="T202" s="93">
        <v>0</v>
      </c>
      <c r="U202" s="93">
        <v>0</v>
      </c>
    </row>
    <row r="203" spans="1:21" ht="31.5" x14ac:dyDescent="0.2">
      <c r="A203" s="93" t="s">
        <v>869</v>
      </c>
      <c r="B203" s="151" t="s">
        <v>870</v>
      </c>
      <c r="C203" s="93">
        <v>48.5</v>
      </c>
      <c r="D203" s="93">
        <v>152</v>
      </c>
      <c r="E203" s="93">
        <v>0</v>
      </c>
      <c r="F203" s="93">
        <v>0</v>
      </c>
      <c r="G203" s="93">
        <v>196</v>
      </c>
      <c r="H203" s="93">
        <v>44</v>
      </c>
      <c r="I203" s="93">
        <v>0</v>
      </c>
      <c r="J203" s="93">
        <v>0</v>
      </c>
      <c r="K203" s="93">
        <v>11</v>
      </c>
      <c r="L203" s="93">
        <v>0</v>
      </c>
      <c r="M203" s="93">
        <v>1</v>
      </c>
      <c r="N203" s="93">
        <v>0</v>
      </c>
      <c r="O203" s="93">
        <v>0</v>
      </c>
      <c r="P203" s="93">
        <v>25</v>
      </c>
      <c r="Q203" s="93">
        <v>7</v>
      </c>
      <c r="R203" s="93">
        <v>53</v>
      </c>
      <c r="S203" s="93">
        <v>0</v>
      </c>
      <c r="T203" s="93">
        <v>0</v>
      </c>
      <c r="U203" s="93">
        <v>0</v>
      </c>
    </row>
    <row r="204" spans="1:21" ht="31.5" x14ac:dyDescent="0.2">
      <c r="A204" s="93" t="s">
        <v>871</v>
      </c>
      <c r="B204" s="151" t="s">
        <v>872</v>
      </c>
      <c r="C204" s="93">
        <v>34.1</v>
      </c>
      <c r="D204" s="93">
        <v>125</v>
      </c>
      <c r="E204" s="93">
        <v>0</v>
      </c>
      <c r="F204" s="93">
        <v>0</v>
      </c>
      <c r="G204" s="93">
        <v>87</v>
      </c>
      <c r="H204" s="93">
        <v>39</v>
      </c>
      <c r="I204" s="93">
        <v>0</v>
      </c>
      <c r="J204" s="93">
        <v>0</v>
      </c>
      <c r="K204" s="93">
        <v>6</v>
      </c>
      <c r="L204" s="93">
        <v>0</v>
      </c>
      <c r="M204" s="93">
        <v>1</v>
      </c>
      <c r="N204" s="93">
        <v>0</v>
      </c>
      <c r="O204" s="93">
        <v>0</v>
      </c>
      <c r="P204" s="93">
        <v>20</v>
      </c>
      <c r="Q204" s="93">
        <v>6</v>
      </c>
      <c r="R204" s="93">
        <v>43</v>
      </c>
      <c r="S204" s="93">
        <v>0</v>
      </c>
      <c r="T204" s="93">
        <v>0</v>
      </c>
      <c r="U204" s="93">
        <v>0</v>
      </c>
    </row>
    <row r="205" spans="1:21" ht="31.5" x14ac:dyDescent="0.2">
      <c r="A205" s="93" t="s">
        <v>873</v>
      </c>
      <c r="B205" s="151" t="s">
        <v>874</v>
      </c>
      <c r="C205" s="93">
        <v>52.7</v>
      </c>
      <c r="D205" s="93">
        <v>155</v>
      </c>
      <c r="E205" s="93">
        <v>0</v>
      </c>
      <c r="F205" s="93">
        <v>0</v>
      </c>
      <c r="G205" s="93">
        <v>115</v>
      </c>
      <c r="H205" s="93">
        <v>66</v>
      </c>
      <c r="I205" s="93">
        <v>0</v>
      </c>
      <c r="J205" s="93">
        <v>0</v>
      </c>
      <c r="K205" s="93">
        <v>8</v>
      </c>
      <c r="L205" s="93">
        <v>0</v>
      </c>
      <c r="M205" s="93">
        <v>3</v>
      </c>
      <c r="N205" s="93">
        <v>0</v>
      </c>
      <c r="O205" s="93">
        <v>0</v>
      </c>
      <c r="P205" s="93">
        <v>30</v>
      </c>
      <c r="Q205" s="93">
        <v>7</v>
      </c>
      <c r="R205" s="93">
        <v>54</v>
      </c>
      <c r="S205" s="93">
        <v>0</v>
      </c>
      <c r="T205" s="93">
        <v>0</v>
      </c>
      <c r="U205" s="93">
        <v>0</v>
      </c>
    </row>
    <row r="206" spans="1:21" ht="15.75" x14ac:dyDescent="0.2">
      <c r="A206" s="149" t="s">
        <v>875</v>
      </c>
      <c r="B206" s="150" t="s">
        <v>876</v>
      </c>
      <c r="C206" s="149">
        <v>3242.2001949999999</v>
      </c>
      <c r="D206" s="149">
        <v>13757</v>
      </c>
      <c r="E206" s="149">
        <v>4199</v>
      </c>
      <c r="F206" s="149">
        <v>62</v>
      </c>
      <c r="G206" s="149">
        <v>2413</v>
      </c>
      <c r="H206" s="149">
        <v>2914</v>
      </c>
      <c r="I206" s="149">
        <v>1191</v>
      </c>
      <c r="J206" s="149">
        <v>0</v>
      </c>
      <c r="K206" s="93"/>
      <c r="L206" s="93"/>
      <c r="M206" s="93"/>
      <c r="N206" s="93"/>
      <c r="O206" s="93"/>
      <c r="P206" s="93">
        <v>1400</v>
      </c>
      <c r="Q206" s="93"/>
      <c r="R206" s="93"/>
      <c r="S206" s="93"/>
      <c r="T206" s="93">
        <v>0</v>
      </c>
      <c r="U206" s="93"/>
    </row>
    <row r="207" spans="1:21" ht="31.5" x14ac:dyDescent="0.2">
      <c r="A207" s="93" t="s">
        <v>877</v>
      </c>
      <c r="B207" s="151" t="s">
        <v>878</v>
      </c>
      <c r="C207" s="93">
        <v>3221.3</v>
      </c>
      <c r="D207" s="93">
        <v>13757</v>
      </c>
      <c r="E207" s="93">
        <v>4199</v>
      </c>
      <c r="F207" s="93">
        <v>62</v>
      </c>
      <c r="G207" s="93">
        <v>2413</v>
      </c>
      <c r="H207" s="93">
        <v>2914</v>
      </c>
      <c r="I207" s="93">
        <v>1191</v>
      </c>
      <c r="J207" s="93">
        <v>0</v>
      </c>
      <c r="K207" s="93">
        <v>72</v>
      </c>
      <c r="L207" s="93">
        <v>1</v>
      </c>
      <c r="M207" s="93">
        <v>87</v>
      </c>
      <c r="N207" s="93">
        <v>119</v>
      </c>
      <c r="O207" s="93">
        <v>209</v>
      </c>
      <c r="P207" s="93">
        <v>1400</v>
      </c>
      <c r="Q207" s="93">
        <v>56</v>
      </c>
      <c r="R207" s="93">
        <v>4814</v>
      </c>
      <c r="S207" s="93">
        <v>0</v>
      </c>
      <c r="T207" s="93">
        <v>0</v>
      </c>
      <c r="U207" s="93">
        <v>0</v>
      </c>
    </row>
    <row r="208" spans="1:21" ht="15.75" x14ac:dyDescent="0.2">
      <c r="A208" s="149" t="s">
        <v>879</v>
      </c>
      <c r="B208" s="150" t="s">
        <v>880</v>
      </c>
      <c r="C208" s="149">
        <v>1903.9700929999999</v>
      </c>
      <c r="D208" s="149">
        <v>5369</v>
      </c>
      <c r="E208" s="149">
        <v>7602</v>
      </c>
      <c r="F208" s="149">
        <v>4081</v>
      </c>
      <c r="G208" s="149">
        <v>1885</v>
      </c>
      <c r="H208" s="149">
        <v>4854</v>
      </c>
      <c r="I208" s="149">
        <v>594</v>
      </c>
      <c r="J208" s="149">
        <v>264</v>
      </c>
      <c r="K208" s="93"/>
      <c r="L208" s="93"/>
      <c r="M208" s="93"/>
      <c r="N208" s="93"/>
      <c r="O208" s="93"/>
      <c r="P208" s="93">
        <v>1005</v>
      </c>
      <c r="Q208" s="93"/>
      <c r="R208" s="93"/>
      <c r="S208" s="93"/>
      <c r="T208" s="93">
        <v>36</v>
      </c>
      <c r="U208" s="93"/>
    </row>
    <row r="209" spans="1:21" ht="31.5" x14ac:dyDescent="0.2">
      <c r="A209" s="93" t="s">
        <v>881</v>
      </c>
      <c r="B209" s="151" t="s">
        <v>882</v>
      </c>
      <c r="C209" s="93">
        <v>986.8</v>
      </c>
      <c r="D209" s="93">
        <v>3750</v>
      </c>
      <c r="E209" s="93">
        <v>5132</v>
      </c>
      <c r="F209" s="93">
        <v>1184</v>
      </c>
      <c r="G209" s="93">
        <v>1282</v>
      </c>
      <c r="H209" s="93">
        <v>3059</v>
      </c>
      <c r="I209" s="93">
        <v>414</v>
      </c>
      <c r="J209" s="93">
        <v>177</v>
      </c>
      <c r="K209" s="93">
        <v>64</v>
      </c>
      <c r="L209" s="93">
        <v>59</v>
      </c>
      <c r="M209" s="93">
        <v>214</v>
      </c>
      <c r="N209" s="93">
        <v>62</v>
      </c>
      <c r="O209" s="93">
        <v>256</v>
      </c>
      <c r="P209" s="93">
        <v>690</v>
      </c>
      <c r="Q209" s="93">
        <v>69</v>
      </c>
      <c r="R209" s="93">
        <v>1312</v>
      </c>
      <c r="S209" s="93">
        <v>17</v>
      </c>
      <c r="T209" s="93">
        <v>0</v>
      </c>
      <c r="U209" s="93">
        <v>0</v>
      </c>
    </row>
    <row r="210" spans="1:21" ht="47.25" x14ac:dyDescent="0.2">
      <c r="A210" s="93" t="s">
        <v>883</v>
      </c>
      <c r="B210" s="151" t="s">
        <v>884</v>
      </c>
      <c r="C210" s="93">
        <v>600.1</v>
      </c>
      <c r="D210" s="93">
        <v>1380</v>
      </c>
      <c r="E210" s="93">
        <v>1680</v>
      </c>
      <c r="F210" s="93">
        <v>0</v>
      </c>
      <c r="G210" s="93">
        <v>480</v>
      </c>
      <c r="H210" s="93">
        <v>1260</v>
      </c>
      <c r="I210" s="93">
        <v>180</v>
      </c>
      <c r="J210" s="93">
        <v>72</v>
      </c>
      <c r="K210" s="93">
        <v>14</v>
      </c>
      <c r="L210" s="93">
        <v>0</v>
      </c>
      <c r="M210" s="93">
        <v>88</v>
      </c>
      <c r="N210" s="93">
        <v>27</v>
      </c>
      <c r="O210" s="93">
        <v>84</v>
      </c>
      <c r="P210" s="93">
        <v>288</v>
      </c>
      <c r="Q210" s="93">
        <v>28</v>
      </c>
      <c r="R210" s="93">
        <v>483</v>
      </c>
      <c r="S210" s="93">
        <v>7</v>
      </c>
      <c r="T210" s="93">
        <v>0</v>
      </c>
      <c r="U210" s="93">
        <v>0</v>
      </c>
    </row>
    <row r="211" spans="1:21" ht="31.5" x14ac:dyDescent="0.2">
      <c r="A211" s="93" t="s">
        <v>885</v>
      </c>
      <c r="B211" s="151" t="s">
        <v>886</v>
      </c>
      <c r="C211" s="93">
        <v>307.60000000000002</v>
      </c>
      <c r="D211" s="93">
        <v>239</v>
      </c>
      <c r="E211" s="93">
        <v>790</v>
      </c>
      <c r="F211" s="93">
        <v>2897</v>
      </c>
      <c r="G211" s="93">
        <v>123</v>
      </c>
      <c r="H211" s="93">
        <v>535</v>
      </c>
      <c r="I211" s="93">
        <v>0</v>
      </c>
      <c r="J211" s="93">
        <v>15</v>
      </c>
      <c r="K211" s="93">
        <v>2</v>
      </c>
      <c r="L211" s="93">
        <v>200</v>
      </c>
      <c r="M211" s="93">
        <v>15</v>
      </c>
      <c r="N211" s="93">
        <v>0</v>
      </c>
      <c r="O211" s="93">
        <v>39</v>
      </c>
      <c r="P211" s="93">
        <v>27</v>
      </c>
      <c r="Q211" s="93">
        <v>3</v>
      </c>
      <c r="R211" s="93">
        <v>83</v>
      </c>
      <c r="S211" s="93">
        <v>0</v>
      </c>
      <c r="T211" s="93">
        <v>36</v>
      </c>
      <c r="U211" s="93">
        <v>0</v>
      </c>
    </row>
    <row r="212" spans="1:21" ht="15.75" x14ac:dyDescent="0.2">
      <c r="A212" s="149" t="s">
        <v>887</v>
      </c>
      <c r="B212" s="150" t="s">
        <v>888</v>
      </c>
      <c r="C212" s="149">
        <v>865.48199499999998</v>
      </c>
      <c r="D212" s="149">
        <v>3145</v>
      </c>
      <c r="E212" s="149">
        <v>6419</v>
      </c>
      <c r="F212" s="149">
        <v>6735</v>
      </c>
      <c r="G212" s="149">
        <v>1124</v>
      </c>
      <c r="H212" s="149">
        <v>3008</v>
      </c>
      <c r="I212" s="149">
        <v>0</v>
      </c>
      <c r="J212" s="149">
        <v>78</v>
      </c>
      <c r="K212" s="93"/>
      <c r="L212" s="93"/>
      <c r="M212" s="93"/>
      <c r="N212" s="93"/>
      <c r="O212" s="93"/>
      <c r="P212" s="93">
        <v>496</v>
      </c>
      <c r="Q212" s="93"/>
      <c r="R212" s="93"/>
      <c r="S212" s="93"/>
      <c r="T212" s="93">
        <v>395</v>
      </c>
      <c r="U212" s="93"/>
    </row>
    <row r="213" spans="1:21" ht="47.25" x14ac:dyDescent="0.2">
      <c r="A213" s="93" t="s">
        <v>889</v>
      </c>
      <c r="B213" s="151" t="s">
        <v>890</v>
      </c>
      <c r="C213" s="93">
        <v>182.6</v>
      </c>
      <c r="D213" s="93">
        <v>1209</v>
      </c>
      <c r="E213" s="93">
        <v>3300</v>
      </c>
      <c r="F213" s="93">
        <v>778</v>
      </c>
      <c r="G213" s="93">
        <v>526</v>
      </c>
      <c r="H213" s="93">
        <v>1312</v>
      </c>
      <c r="I213" s="93">
        <v>0</v>
      </c>
      <c r="J213" s="93">
        <v>28</v>
      </c>
      <c r="K213" s="93">
        <v>20</v>
      </c>
      <c r="L213" s="93">
        <v>30</v>
      </c>
      <c r="M213" s="93">
        <v>94</v>
      </c>
      <c r="N213" s="93">
        <v>0</v>
      </c>
      <c r="O213" s="93">
        <v>165</v>
      </c>
      <c r="P213" s="93">
        <v>284</v>
      </c>
      <c r="Q213" s="93">
        <v>20</v>
      </c>
      <c r="R213" s="93">
        <v>423</v>
      </c>
      <c r="S213" s="93">
        <v>0</v>
      </c>
      <c r="T213" s="93">
        <v>0</v>
      </c>
      <c r="U213" s="93">
        <v>0</v>
      </c>
    </row>
    <row r="214" spans="1:21" ht="31.5" x14ac:dyDescent="0.2">
      <c r="A214" s="93" t="s">
        <v>891</v>
      </c>
      <c r="B214" s="151" t="s">
        <v>892</v>
      </c>
      <c r="C214" s="93">
        <v>85.9</v>
      </c>
      <c r="D214" s="93">
        <v>672</v>
      </c>
      <c r="E214" s="93">
        <v>1437</v>
      </c>
      <c r="F214" s="93">
        <v>180</v>
      </c>
      <c r="G214" s="93">
        <v>25</v>
      </c>
      <c r="H214" s="93">
        <v>136</v>
      </c>
      <c r="I214" s="93">
        <v>0</v>
      </c>
      <c r="J214" s="93">
        <v>3</v>
      </c>
      <c r="K214" s="93">
        <v>0</v>
      </c>
      <c r="L214" s="93">
        <v>9</v>
      </c>
      <c r="M214" s="93">
        <v>6</v>
      </c>
      <c r="N214" s="93"/>
      <c r="O214" s="93">
        <v>71</v>
      </c>
      <c r="P214" s="93">
        <v>27</v>
      </c>
      <c r="Q214" s="93">
        <v>4</v>
      </c>
      <c r="R214" s="93">
        <v>235</v>
      </c>
      <c r="S214" s="93"/>
      <c r="T214" s="93">
        <v>0</v>
      </c>
      <c r="U214" s="93"/>
    </row>
    <row r="215" spans="1:21" ht="15.75" x14ac:dyDescent="0.2">
      <c r="A215" s="93" t="s">
        <v>893</v>
      </c>
      <c r="B215" s="151" t="s">
        <v>894</v>
      </c>
      <c r="C215" s="93">
        <v>74.5</v>
      </c>
      <c r="D215" s="93">
        <v>401</v>
      </c>
      <c r="E215" s="93">
        <v>1096</v>
      </c>
      <c r="F215" s="93">
        <v>304</v>
      </c>
      <c r="G215" s="93">
        <v>108</v>
      </c>
      <c r="H215" s="93">
        <v>500</v>
      </c>
      <c r="I215" s="93">
        <v>0</v>
      </c>
      <c r="J215" s="93">
        <v>5</v>
      </c>
      <c r="K215" s="93">
        <v>5</v>
      </c>
      <c r="L215" s="93">
        <v>24</v>
      </c>
      <c r="M215" s="93">
        <v>50</v>
      </c>
      <c r="N215" s="93">
        <v>0</v>
      </c>
      <c r="O215" s="93">
        <v>54</v>
      </c>
      <c r="P215" s="93">
        <v>50</v>
      </c>
      <c r="Q215" s="93">
        <v>15</v>
      </c>
      <c r="R215" s="93">
        <v>140</v>
      </c>
      <c r="S215" s="93">
        <v>0</v>
      </c>
      <c r="T215" s="93">
        <v>0</v>
      </c>
      <c r="U215" s="93">
        <v>0</v>
      </c>
    </row>
    <row r="216" spans="1:21" ht="15.75" x14ac:dyDescent="0.2">
      <c r="A216" s="93" t="s">
        <v>895</v>
      </c>
      <c r="B216" s="151" t="s">
        <v>896</v>
      </c>
      <c r="C216" s="93">
        <v>121.011</v>
      </c>
      <c r="D216" s="93">
        <v>871</v>
      </c>
      <c r="E216" s="93">
        <v>1125</v>
      </c>
      <c r="F216" s="93">
        <v>1028</v>
      </c>
      <c r="G216" s="93">
        <v>205</v>
      </c>
      <c r="H216" s="93">
        <v>677</v>
      </c>
      <c r="I216" s="93">
        <v>0</v>
      </c>
      <c r="J216" s="93">
        <v>21</v>
      </c>
      <c r="K216" s="93">
        <v>10</v>
      </c>
      <c r="L216" s="93">
        <v>100</v>
      </c>
      <c r="M216" s="93">
        <v>54</v>
      </c>
      <c r="N216" s="93">
        <v>0</v>
      </c>
      <c r="O216" s="93">
        <v>56</v>
      </c>
      <c r="P216" s="93">
        <v>36</v>
      </c>
      <c r="Q216" s="93">
        <v>10</v>
      </c>
      <c r="R216" s="93">
        <v>250</v>
      </c>
      <c r="S216" s="93">
        <v>2</v>
      </c>
      <c r="T216" s="93">
        <v>65</v>
      </c>
      <c r="U216" s="93">
        <v>0</v>
      </c>
    </row>
    <row r="217" spans="1:21" ht="15.75" x14ac:dyDescent="0.2">
      <c r="A217" s="93" t="s">
        <v>897</v>
      </c>
      <c r="B217" s="151" t="s">
        <v>898</v>
      </c>
      <c r="C217" s="93">
        <v>23.507999999999999</v>
      </c>
      <c r="D217" s="93">
        <v>114</v>
      </c>
      <c r="E217" s="93">
        <v>300</v>
      </c>
      <c r="F217" s="93">
        <v>86</v>
      </c>
      <c r="G217" s="93">
        <v>31</v>
      </c>
      <c r="H217" s="93">
        <v>78</v>
      </c>
      <c r="I217" s="93">
        <v>0</v>
      </c>
      <c r="J217" s="93">
        <v>4</v>
      </c>
      <c r="K217" s="93">
        <v>1</v>
      </c>
      <c r="L217" s="93">
        <v>6</v>
      </c>
      <c r="M217" s="93">
        <v>5</v>
      </c>
      <c r="N217" s="93">
        <v>0</v>
      </c>
      <c r="O217" s="93">
        <v>15</v>
      </c>
      <c r="P217" s="93">
        <v>6</v>
      </c>
      <c r="Q217" s="93">
        <v>1</v>
      </c>
      <c r="R217" s="93">
        <v>39</v>
      </c>
      <c r="S217" s="93">
        <v>0</v>
      </c>
      <c r="T217" s="93">
        <v>0</v>
      </c>
      <c r="U217" s="93">
        <v>0</v>
      </c>
    </row>
    <row r="218" spans="1:21" ht="31.5" x14ac:dyDescent="0.2">
      <c r="A218" s="93" t="s">
        <v>899</v>
      </c>
      <c r="B218" s="151" t="s">
        <v>900</v>
      </c>
      <c r="C218" s="93">
        <v>161</v>
      </c>
      <c r="D218" s="93">
        <v>0</v>
      </c>
      <c r="E218" s="93">
        <v>0</v>
      </c>
      <c r="F218" s="93">
        <v>20</v>
      </c>
      <c r="G218" s="93">
        <v>0</v>
      </c>
      <c r="H218" s="93">
        <v>0</v>
      </c>
      <c r="I218" s="93">
        <v>0</v>
      </c>
      <c r="J218" s="93">
        <v>0</v>
      </c>
      <c r="K218" s="93">
        <v>0</v>
      </c>
      <c r="L218" s="93">
        <v>0</v>
      </c>
      <c r="M218" s="93">
        <v>0</v>
      </c>
      <c r="N218" s="93">
        <v>0</v>
      </c>
      <c r="O218" s="93">
        <v>0</v>
      </c>
      <c r="P218" s="93">
        <v>0</v>
      </c>
      <c r="Q218" s="93">
        <v>0</v>
      </c>
      <c r="R218" s="93">
        <v>0</v>
      </c>
      <c r="S218" s="93">
        <v>0</v>
      </c>
      <c r="T218" s="93">
        <v>0</v>
      </c>
      <c r="U218" s="93">
        <v>0</v>
      </c>
    </row>
    <row r="219" spans="1:21" ht="47.25" x14ac:dyDescent="0.2">
      <c r="A219" s="93" t="s">
        <v>901</v>
      </c>
      <c r="B219" s="151" t="s">
        <v>902</v>
      </c>
      <c r="C219" s="93">
        <v>145.69999999999999</v>
      </c>
      <c r="D219" s="93">
        <v>347</v>
      </c>
      <c r="E219" s="93">
        <v>326</v>
      </c>
      <c r="F219" s="93">
        <v>3239</v>
      </c>
      <c r="G219" s="93">
        <v>91</v>
      </c>
      <c r="H219" s="93">
        <v>257</v>
      </c>
      <c r="I219" s="93">
        <v>0</v>
      </c>
      <c r="J219" s="93">
        <v>14</v>
      </c>
      <c r="K219" s="93">
        <v>2</v>
      </c>
      <c r="L219" s="93">
        <v>640</v>
      </c>
      <c r="M219" s="93">
        <v>12</v>
      </c>
      <c r="N219" s="93">
        <v>0</v>
      </c>
      <c r="O219" s="93">
        <v>16</v>
      </c>
      <c r="P219" s="93">
        <v>70</v>
      </c>
      <c r="Q219" s="93">
        <v>14</v>
      </c>
      <c r="R219" s="93">
        <v>104</v>
      </c>
      <c r="S219" s="93">
        <v>0</v>
      </c>
      <c r="T219" s="93">
        <v>180</v>
      </c>
      <c r="U219" s="93">
        <v>18</v>
      </c>
    </row>
    <row r="220" spans="1:21" ht="47.25" x14ac:dyDescent="0.2">
      <c r="A220" s="93" t="s">
        <v>903</v>
      </c>
      <c r="B220" s="151" t="s">
        <v>904</v>
      </c>
      <c r="C220" s="93">
        <v>76.5</v>
      </c>
      <c r="D220" s="93">
        <v>203</v>
      </c>
      <c r="E220" s="93">
        <v>272</v>
      </c>
      <c r="F220" s="93">
        <v>1280</v>
      </c>
      <c r="G220" s="93">
        <v>163</v>
      </c>
      <c r="H220" s="93">
        <v>184</v>
      </c>
      <c r="I220" s="93">
        <v>0</v>
      </c>
      <c r="J220" s="93">
        <v>6</v>
      </c>
      <c r="K220" s="93">
        <v>11</v>
      </c>
      <c r="L220" s="93">
        <v>320</v>
      </c>
      <c r="M220" s="93">
        <v>12</v>
      </c>
      <c r="N220" s="93">
        <v>0</v>
      </c>
      <c r="O220" s="93">
        <v>13</v>
      </c>
      <c r="P220" s="93">
        <v>50</v>
      </c>
      <c r="Q220" s="93">
        <v>6</v>
      </c>
      <c r="R220" s="93">
        <v>60</v>
      </c>
      <c r="S220" s="93">
        <v>0</v>
      </c>
      <c r="T220" s="93">
        <v>150</v>
      </c>
      <c r="U220" s="93">
        <v>12</v>
      </c>
    </row>
    <row r="221" spans="1:21" ht="15.75" x14ac:dyDescent="0.2">
      <c r="A221" s="149" t="s">
        <v>905</v>
      </c>
      <c r="B221" s="150" t="s">
        <v>906</v>
      </c>
      <c r="C221" s="149">
        <v>2547.1098630000001</v>
      </c>
      <c r="D221" s="149">
        <v>11623</v>
      </c>
      <c r="E221" s="149">
        <v>4401</v>
      </c>
      <c r="F221" s="149">
        <v>3000</v>
      </c>
      <c r="G221" s="149">
        <v>3180</v>
      </c>
      <c r="H221" s="149">
        <v>2362</v>
      </c>
      <c r="I221" s="149">
        <v>439</v>
      </c>
      <c r="J221" s="149">
        <v>154</v>
      </c>
      <c r="K221" s="93"/>
      <c r="L221" s="93"/>
      <c r="M221" s="93"/>
      <c r="N221" s="93"/>
      <c r="O221" s="93"/>
      <c r="P221" s="93">
        <v>1408</v>
      </c>
      <c r="Q221" s="93"/>
      <c r="R221" s="93"/>
      <c r="S221" s="93"/>
      <c r="T221" s="93">
        <v>493</v>
      </c>
      <c r="U221" s="93"/>
    </row>
    <row r="222" spans="1:21" ht="47.25" x14ac:dyDescent="0.2">
      <c r="A222" s="93" t="s">
        <v>907</v>
      </c>
      <c r="B222" s="151" t="s">
        <v>908</v>
      </c>
      <c r="C222" s="93">
        <v>89.932000000000002</v>
      </c>
      <c r="D222" s="93">
        <v>268</v>
      </c>
      <c r="E222" s="93">
        <v>85</v>
      </c>
      <c r="F222" s="93">
        <v>108</v>
      </c>
      <c r="G222" s="93">
        <v>134</v>
      </c>
      <c r="H222" s="93">
        <v>104</v>
      </c>
      <c r="I222" s="93">
        <v>0</v>
      </c>
      <c r="J222" s="93">
        <v>7</v>
      </c>
      <c r="K222" s="93">
        <v>6</v>
      </c>
      <c r="L222" s="93">
        <v>5</v>
      </c>
      <c r="M222" s="93">
        <v>5</v>
      </c>
      <c r="N222" s="93">
        <v>0</v>
      </c>
      <c r="O222" s="93">
        <v>4</v>
      </c>
      <c r="P222" s="93">
        <v>51</v>
      </c>
      <c r="Q222" s="93">
        <v>4</v>
      </c>
      <c r="R222" s="93">
        <v>93</v>
      </c>
      <c r="S222" s="93">
        <v>0</v>
      </c>
      <c r="T222" s="93">
        <v>0</v>
      </c>
      <c r="U222" s="93">
        <v>0</v>
      </c>
    </row>
    <row r="223" spans="1:21" ht="15.75" x14ac:dyDescent="0.2">
      <c r="A223" s="93" t="s">
        <v>909</v>
      </c>
      <c r="B223" s="151" t="s">
        <v>910</v>
      </c>
      <c r="C223" s="93">
        <v>397</v>
      </c>
      <c r="D223" s="93">
        <v>1894</v>
      </c>
      <c r="E223" s="93">
        <v>683</v>
      </c>
      <c r="F223" s="93">
        <v>353</v>
      </c>
      <c r="G223" s="93">
        <v>421</v>
      </c>
      <c r="H223" s="93">
        <v>322</v>
      </c>
      <c r="I223" s="93">
        <v>60</v>
      </c>
      <c r="J223" s="93">
        <v>20</v>
      </c>
      <c r="K223" s="93">
        <v>21</v>
      </c>
      <c r="L223" s="93">
        <v>10</v>
      </c>
      <c r="M223" s="93">
        <v>9</v>
      </c>
      <c r="N223" s="93">
        <v>9</v>
      </c>
      <c r="O223" s="93">
        <v>34</v>
      </c>
      <c r="P223" s="93">
        <v>214</v>
      </c>
      <c r="Q223" s="93">
        <v>21</v>
      </c>
      <c r="R223" s="93">
        <v>662</v>
      </c>
      <c r="S223" s="93">
        <v>0</v>
      </c>
      <c r="T223" s="93">
        <v>75</v>
      </c>
      <c r="U223" s="93">
        <v>7</v>
      </c>
    </row>
    <row r="224" spans="1:21" ht="47.25" x14ac:dyDescent="0.2">
      <c r="A224" s="93" t="s">
        <v>911</v>
      </c>
      <c r="B224" s="151" t="s">
        <v>912</v>
      </c>
      <c r="C224" s="93">
        <v>283.51</v>
      </c>
      <c r="D224" s="93">
        <v>1341</v>
      </c>
      <c r="E224" s="93">
        <v>468</v>
      </c>
      <c r="F224" s="93">
        <v>230</v>
      </c>
      <c r="G224" s="93">
        <v>266</v>
      </c>
      <c r="H224" s="93">
        <v>206</v>
      </c>
      <c r="I224" s="93">
        <v>54</v>
      </c>
      <c r="J224" s="93">
        <v>22</v>
      </c>
      <c r="K224" s="93">
        <v>7</v>
      </c>
      <c r="L224" s="93">
        <v>6</v>
      </c>
      <c r="M224" s="93">
        <v>6</v>
      </c>
      <c r="N224" s="93">
        <v>3</v>
      </c>
      <c r="O224" s="93">
        <v>23</v>
      </c>
      <c r="P224" s="93">
        <v>160</v>
      </c>
      <c r="Q224" s="93">
        <v>16</v>
      </c>
      <c r="R224" s="93">
        <v>469</v>
      </c>
      <c r="S224" s="93">
        <v>0</v>
      </c>
      <c r="T224" s="93">
        <v>60</v>
      </c>
      <c r="U224" s="93">
        <v>0</v>
      </c>
    </row>
    <row r="225" spans="1:21" ht="63" x14ac:dyDescent="0.2">
      <c r="A225" s="93" t="s">
        <v>913</v>
      </c>
      <c r="B225" s="151" t="s">
        <v>914</v>
      </c>
      <c r="C225" s="93">
        <v>17.29</v>
      </c>
      <c r="D225" s="93">
        <v>81</v>
      </c>
      <c r="E225" s="93">
        <v>41</v>
      </c>
      <c r="F225" s="93">
        <v>13</v>
      </c>
      <c r="G225" s="93">
        <v>21</v>
      </c>
      <c r="H225" s="93">
        <v>22</v>
      </c>
      <c r="I225" s="93">
        <v>0</v>
      </c>
      <c r="J225" s="93">
        <v>1</v>
      </c>
      <c r="K225" s="93">
        <v>1</v>
      </c>
      <c r="L225" s="93">
        <v>0</v>
      </c>
      <c r="M225" s="93">
        <v>1</v>
      </c>
      <c r="N225" s="93">
        <v>0</v>
      </c>
      <c r="O225" s="93">
        <v>2</v>
      </c>
      <c r="P225" s="93">
        <v>10</v>
      </c>
      <c r="Q225" s="93">
        <v>1</v>
      </c>
      <c r="R225" s="93">
        <v>28</v>
      </c>
      <c r="S225" s="93">
        <v>0</v>
      </c>
      <c r="T225" s="93">
        <v>4</v>
      </c>
      <c r="U225" s="93">
        <v>0</v>
      </c>
    </row>
    <row r="226" spans="1:21" ht="47.25" x14ac:dyDescent="0.2">
      <c r="A226" s="93" t="s">
        <v>915</v>
      </c>
      <c r="B226" s="151" t="s">
        <v>916</v>
      </c>
      <c r="C226" s="93">
        <v>21.34</v>
      </c>
      <c r="D226" s="93">
        <v>103</v>
      </c>
      <c r="E226" s="93">
        <v>40</v>
      </c>
      <c r="F226" s="93">
        <v>18</v>
      </c>
      <c r="G226" s="93">
        <v>25</v>
      </c>
      <c r="H226" s="93">
        <v>26</v>
      </c>
      <c r="I226" s="93">
        <v>0</v>
      </c>
      <c r="J226" s="93">
        <v>2</v>
      </c>
      <c r="K226" s="93">
        <v>1</v>
      </c>
      <c r="L226" s="93">
        <v>0</v>
      </c>
      <c r="M226" s="93">
        <v>1</v>
      </c>
      <c r="N226" s="93">
        <v>0</v>
      </c>
      <c r="O226" s="93">
        <v>2</v>
      </c>
      <c r="P226" s="93">
        <v>12</v>
      </c>
      <c r="Q226" s="93">
        <v>1</v>
      </c>
      <c r="R226" s="93">
        <v>36</v>
      </c>
      <c r="S226" s="93">
        <v>0</v>
      </c>
      <c r="T226" s="93">
        <v>5</v>
      </c>
      <c r="U226" s="93">
        <v>0</v>
      </c>
    </row>
    <row r="227" spans="1:21" ht="31.5" x14ac:dyDescent="0.2">
      <c r="A227" s="93" t="s">
        <v>917</v>
      </c>
      <c r="B227" s="151" t="s">
        <v>918</v>
      </c>
      <c r="C227" s="93">
        <v>398.80799999999999</v>
      </c>
      <c r="D227" s="93">
        <v>1320</v>
      </c>
      <c r="E227" s="93">
        <v>866</v>
      </c>
      <c r="F227" s="93">
        <v>876</v>
      </c>
      <c r="G227" s="93">
        <v>666</v>
      </c>
      <c r="H227" s="93">
        <v>415</v>
      </c>
      <c r="I227" s="93">
        <v>60</v>
      </c>
      <c r="J227" s="93">
        <v>25</v>
      </c>
      <c r="K227" s="93">
        <v>16</v>
      </c>
      <c r="L227" s="93">
        <v>10</v>
      </c>
      <c r="M227" s="93">
        <v>7</v>
      </c>
      <c r="N227" s="93">
        <v>2</v>
      </c>
      <c r="O227" s="93">
        <v>43</v>
      </c>
      <c r="P227" s="93">
        <v>120</v>
      </c>
      <c r="Q227" s="93">
        <v>12</v>
      </c>
      <c r="R227" s="93">
        <v>460</v>
      </c>
      <c r="S227" s="93">
        <v>0</v>
      </c>
      <c r="T227" s="93">
        <v>70</v>
      </c>
      <c r="U227" s="93">
        <v>0</v>
      </c>
    </row>
    <row r="228" spans="1:21" ht="47.25" x14ac:dyDescent="0.2">
      <c r="A228" s="93" t="s">
        <v>919</v>
      </c>
      <c r="B228" s="151" t="s">
        <v>350</v>
      </c>
      <c r="C228" s="93">
        <v>379.44299999999998</v>
      </c>
      <c r="D228" s="93">
        <v>1821</v>
      </c>
      <c r="E228" s="93">
        <v>641</v>
      </c>
      <c r="F228" s="93">
        <v>326</v>
      </c>
      <c r="G228" s="93">
        <v>414</v>
      </c>
      <c r="H228" s="93">
        <v>319</v>
      </c>
      <c r="I228" s="93">
        <v>65</v>
      </c>
      <c r="J228" s="93">
        <v>15</v>
      </c>
      <c r="K228" s="93">
        <v>20</v>
      </c>
      <c r="L228" s="93">
        <v>9</v>
      </c>
      <c r="M228" s="93">
        <v>9</v>
      </c>
      <c r="N228" s="93">
        <v>9</v>
      </c>
      <c r="O228" s="93">
        <v>32</v>
      </c>
      <c r="P228" s="93">
        <v>209</v>
      </c>
      <c r="Q228" s="93">
        <v>20</v>
      </c>
      <c r="R228" s="93">
        <v>637</v>
      </c>
      <c r="S228" s="93">
        <v>0</v>
      </c>
      <c r="T228" s="93">
        <v>68</v>
      </c>
      <c r="U228" s="93">
        <v>6</v>
      </c>
    </row>
    <row r="229" spans="1:21" ht="31.5" x14ac:dyDescent="0.2">
      <c r="A229" s="93" t="s">
        <v>920</v>
      </c>
      <c r="B229" s="151" t="s">
        <v>351</v>
      </c>
      <c r="C229" s="93">
        <v>246.11</v>
      </c>
      <c r="D229" s="93">
        <v>1046</v>
      </c>
      <c r="E229" s="93">
        <v>240</v>
      </c>
      <c r="F229" s="93">
        <v>361</v>
      </c>
      <c r="G229" s="93">
        <v>410</v>
      </c>
      <c r="H229" s="93">
        <v>293</v>
      </c>
      <c r="I229" s="93">
        <v>73</v>
      </c>
      <c r="J229" s="93">
        <v>24</v>
      </c>
      <c r="K229" s="93">
        <v>20</v>
      </c>
      <c r="L229" s="93">
        <v>18</v>
      </c>
      <c r="M229" s="93">
        <v>14</v>
      </c>
      <c r="N229" s="93">
        <v>10</v>
      </c>
      <c r="O229" s="93">
        <v>12</v>
      </c>
      <c r="P229" s="93">
        <v>206</v>
      </c>
      <c r="Q229" s="93">
        <v>20</v>
      </c>
      <c r="R229" s="93">
        <v>360</v>
      </c>
      <c r="S229" s="93">
        <v>1</v>
      </c>
      <c r="T229" s="93">
        <v>67</v>
      </c>
      <c r="U229" s="93">
        <v>5</v>
      </c>
    </row>
    <row r="230" spans="1:21" ht="47.25" x14ac:dyDescent="0.2">
      <c r="A230" s="93" t="s">
        <v>921</v>
      </c>
      <c r="B230" s="151" t="s">
        <v>352</v>
      </c>
      <c r="C230" s="93">
        <v>349.32100000000003</v>
      </c>
      <c r="D230" s="93">
        <v>1670</v>
      </c>
      <c r="E230" s="93">
        <v>590</v>
      </c>
      <c r="F230" s="93">
        <v>318</v>
      </c>
      <c r="G230" s="93">
        <v>363</v>
      </c>
      <c r="H230" s="93">
        <v>300</v>
      </c>
      <c r="I230" s="93">
        <v>52</v>
      </c>
      <c r="J230" s="93">
        <v>17</v>
      </c>
      <c r="K230" s="93">
        <v>18</v>
      </c>
      <c r="L230" s="93">
        <v>9</v>
      </c>
      <c r="M230" s="93">
        <v>9</v>
      </c>
      <c r="N230" s="93">
        <v>7</v>
      </c>
      <c r="O230" s="93">
        <v>29</v>
      </c>
      <c r="P230" s="93">
        <v>192</v>
      </c>
      <c r="Q230" s="93">
        <v>11</v>
      </c>
      <c r="R230" s="93">
        <v>584</v>
      </c>
      <c r="S230" s="93">
        <v>0</v>
      </c>
      <c r="T230" s="93">
        <v>63</v>
      </c>
      <c r="U230" s="93">
        <v>6</v>
      </c>
    </row>
    <row r="231" spans="1:21" ht="47.25" x14ac:dyDescent="0.2">
      <c r="A231" s="93" t="s">
        <v>922</v>
      </c>
      <c r="B231" s="151" t="s">
        <v>353</v>
      </c>
      <c r="C231" s="93">
        <v>144.42500000000001</v>
      </c>
      <c r="D231" s="93">
        <v>687</v>
      </c>
      <c r="E231" s="93">
        <v>248</v>
      </c>
      <c r="F231" s="93">
        <v>130</v>
      </c>
      <c r="G231" s="93">
        <v>153</v>
      </c>
      <c r="H231" s="93">
        <v>117</v>
      </c>
      <c r="I231" s="93">
        <v>23</v>
      </c>
      <c r="J231" s="93">
        <v>7</v>
      </c>
      <c r="K231" s="93">
        <v>7</v>
      </c>
      <c r="L231" s="93">
        <v>3</v>
      </c>
      <c r="M231" s="93">
        <v>3</v>
      </c>
      <c r="N231" s="93">
        <v>0</v>
      </c>
      <c r="O231" s="93">
        <v>12</v>
      </c>
      <c r="P231" s="93">
        <v>77</v>
      </c>
      <c r="Q231" s="93">
        <v>5</v>
      </c>
      <c r="R231" s="93">
        <v>240</v>
      </c>
      <c r="S231" s="93">
        <v>0</v>
      </c>
      <c r="T231" s="93">
        <v>29</v>
      </c>
      <c r="U231" s="93">
        <v>2</v>
      </c>
    </row>
    <row r="232" spans="1:21" ht="47.25" x14ac:dyDescent="0.2">
      <c r="A232" s="93" t="s">
        <v>923</v>
      </c>
      <c r="B232" s="151" t="s">
        <v>354</v>
      </c>
      <c r="C232" s="93">
        <v>289.97000000000003</v>
      </c>
      <c r="D232" s="93">
        <v>1392</v>
      </c>
      <c r="E232" s="93">
        <v>499</v>
      </c>
      <c r="F232" s="93">
        <v>267</v>
      </c>
      <c r="G232" s="93">
        <v>307</v>
      </c>
      <c r="H232" s="93">
        <v>238</v>
      </c>
      <c r="I232" s="93">
        <v>52</v>
      </c>
      <c r="J232" s="93">
        <v>14</v>
      </c>
      <c r="K232" s="93">
        <v>15</v>
      </c>
      <c r="L232" s="93">
        <v>8</v>
      </c>
      <c r="M232" s="93">
        <v>7</v>
      </c>
      <c r="N232" s="93">
        <v>7</v>
      </c>
      <c r="O232" s="93">
        <v>24</v>
      </c>
      <c r="P232" s="93">
        <v>157</v>
      </c>
      <c r="Q232" s="93">
        <v>10</v>
      </c>
      <c r="R232" s="93">
        <v>487</v>
      </c>
      <c r="S232" s="93">
        <v>0</v>
      </c>
      <c r="T232" s="93">
        <v>52</v>
      </c>
      <c r="U232" s="93">
        <v>5</v>
      </c>
    </row>
    <row r="233" spans="1:21" ht="15.75" x14ac:dyDescent="0.2">
      <c r="A233" s="149" t="s">
        <v>924</v>
      </c>
      <c r="B233" s="150" t="s">
        <v>925</v>
      </c>
      <c r="C233" s="149">
        <v>162.40000900000001</v>
      </c>
      <c r="D233" s="149">
        <v>509</v>
      </c>
      <c r="E233" s="149">
        <v>479</v>
      </c>
      <c r="F233" s="149">
        <v>2498</v>
      </c>
      <c r="G233" s="149">
        <v>198</v>
      </c>
      <c r="H233" s="149">
        <v>524</v>
      </c>
      <c r="I233" s="149">
        <v>0</v>
      </c>
      <c r="J233" s="149">
        <v>8</v>
      </c>
      <c r="K233" s="93"/>
      <c r="L233" s="93"/>
      <c r="M233" s="93"/>
      <c r="N233" s="93"/>
      <c r="O233" s="93"/>
      <c r="P233" s="93">
        <v>388</v>
      </c>
      <c r="Q233" s="93"/>
      <c r="R233" s="93"/>
      <c r="S233" s="93"/>
      <c r="T233" s="93">
        <v>95</v>
      </c>
      <c r="U233" s="93"/>
    </row>
    <row r="234" spans="1:21" ht="15.75" customHeight="1" x14ac:dyDescent="0.2">
      <c r="A234" s="93" t="s">
        <v>926</v>
      </c>
      <c r="B234" s="151" t="s">
        <v>927</v>
      </c>
      <c r="C234" s="93">
        <v>18</v>
      </c>
      <c r="D234" s="93">
        <v>60</v>
      </c>
      <c r="E234" s="93">
        <v>100</v>
      </c>
      <c r="F234" s="93">
        <v>62</v>
      </c>
      <c r="G234" s="93">
        <v>60</v>
      </c>
      <c r="H234" s="93">
        <v>222</v>
      </c>
      <c r="I234" s="93">
        <v>0</v>
      </c>
      <c r="J234" s="93"/>
      <c r="K234" s="93">
        <v>4</v>
      </c>
      <c r="L234" s="93">
        <v>4</v>
      </c>
      <c r="M234" s="93">
        <v>44</v>
      </c>
      <c r="N234" s="93">
        <v>0</v>
      </c>
      <c r="O234" s="93">
        <v>5</v>
      </c>
      <c r="P234" s="93">
        <v>26</v>
      </c>
      <c r="Q234" s="93">
        <v>7</v>
      </c>
      <c r="R234" s="93">
        <v>21</v>
      </c>
      <c r="S234" s="93">
        <v>0</v>
      </c>
      <c r="T234" s="93">
        <v>0</v>
      </c>
      <c r="U234" s="93">
        <v>0</v>
      </c>
    </row>
    <row r="235" spans="1:21" ht="15.75" customHeight="1" x14ac:dyDescent="0.2">
      <c r="A235" s="93" t="s">
        <v>928</v>
      </c>
      <c r="B235" s="151" t="s">
        <v>929</v>
      </c>
      <c r="C235" s="93">
        <v>144.4</v>
      </c>
      <c r="D235" s="93">
        <v>449</v>
      </c>
      <c r="E235" s="93">
        <v>379</v>
      </c>
      <c r="F235" s="93">
        <v>2436</v>
      </c>
      <c r="G235" s="93">
        <v>138</v>
      </c>
      <c r="H235" s="93">
        <v>302</v>
      </c>
      <c r="I235" s="93">
        <v>0</v>
      </c>
      <c r="J235" s="93">
        <v>8</v>
      </c>
      <c r="K235" s="93">
        <v>4</v>
      </c>
      <c r="L235" s="93">
        <v>389</v>
      </c>
      <c r="M235" s="93">
        <v>21</v>
      </c>
      <c r="N235" s="93">
        <v>0</v>
      </c>
      <c r="O235" s="93">
        <v>18</v>
      </c>
      <c r="P235" s="93">
        <v>362</v>
      </c>
      <c r="Q235" s="93">
        <v>90</v>
      </c>
      <c r="R235" s="93">
        <v>157</v>
      </c>
      <c r="S235" s="93">
        <v>0</v>
      </c>
      <c r="T235" s="93">
        <v>95</v>
      </c>
      <c r="U235" s="93">
        <v>3</v>
      </c>
    </row>
    <row r="236" spans="1:21" ht="31.5" x14ac:dyDescent="0.2">
      <c r="A236" s="149" t="s">
        <v>930</v>
      </c>
      <c r="B236" s="150" t="s">
        <v>931</v>
      </c>
      <c r="C236" s="149">
        <v>423.93637100000001</v>
      </c>
      <c r="D236" s="149">
        <v>430</v>
      </c>
      <c r="E236" s="149">
        <v>472</v>
      </c>
      <c r="F236" s="149">
        <v>3728</v>
      </c>
      <c r="G236" s="149">
        <v>270</v>
      </c>
      <c r="H236" s="149">
        <v>984</v>
      </c>
      <c r="I236" s="149">
        <v>0</v>
      </c>
      <c r="J236" s="149">
        <v>24</v>
      </c>
      <c r="K236" s="93"/>
      <c r="L236" s="93"/>
      <c r="M236" s="93"/>
      <c r="N236" s="93"/>
      <c r="O236" s="93"/>
      <c r="P236" s="93">
        <v>179</v>
      </c>
      <c r="Q236" s="93"/>
      <c r="R236" s="93"/>
      <c r="S236" s="93"/>
      <c r="T236" s="93">
        <v>239</v>
      </c>
      <c r="U236" s="93"/>
    </row>
    <row r="237" spans="1:21" ht="31.5" x14ac:dyDescent="0.2">
      <c r="A237" s="93" t="s">
        <v>932</v>
      </c>
      <c r="B237" s="151" t="s">
        <v>933</v>
      </c>
      <c r="C237" s="93">
        <v>29.6</v>
      </c>
      <c r="D237" s="93">
        <v>56</v>
      </c>
      <c r="E237" s="93">
        <v>21</v>
      </c>
      <c r="F237" s="93">
        <v>497</v>
      </c>
      <c r="G237" s="93">
        <v>5</v>
      </c>
      <c r="H237" s="93">
        <v>78</v>
      </c>
      <c r="I237" s="93">
        <v>0</v>
      </c>
      <c r="J237" s="93">
        <v>0</v>
      </c>
      <c r="K237" s="93">
        <v>0</v>
      </c>
      <c r="L237" s="93">
        <v>69</v>
      </c>
      <c r="M237" s="93">
        <v>5</v>
      </c>
      <c r="N237" s="93">
        <v>0</v>
      </c>
      <c r="O237" s="93">
        <v>0</v>
      </c>
      <c r="P237" s="93">
        <v>15</v>
      </c>
      <c r="Q237" s="93">
        <v>2</v>
      </c>
      <c r="R237" s="93">
        <v>0</v>
      </c>
      <c r="S237" s="93">
        <v>0</v>
      </c>
      <c r="T237" s="93">
        <v>5</v>
      </c>
      <c r="U237" s="93">
        <v>0</v>
      </c>
    </row>
    <row r="238" spans="1:21" ht="31.5" x14ac:dyDescent="0.2">
      <c r="A238" s="93" t="s">
        <v>934</v>
      </c>
      <c r="B238" s="151" t="s">
        <v>935</v>
      </c>
      <c r="C238" s="93">
        <v>5.3</v>
      </c>
      <c r="D238" s="93">
        <v>12</v>
      </c>
      <c r="E238" s="93">
        <v>1</v>
      </c>
      <c r="F238" s="93">
        <v>31</v>
      </c>
      <c r="G238" s="93">
        <v>7</v>
      </c>
      <c r="H238" s="93">
        <v>58</v>
      </c>
      <c r="I238" s="93">
        <v>0</v>
      </c>
      <c r="J238" s="93">
        <v>0</v>
      </c>
      <c r="K238" s="93">
        <v>0</v>
      </c>
      <c r="L238" s="93">
        <v>0</v>
      </c>
      <c r="M238" s="93">
        <v>8</v>
      </c>
      <c r="N238" s="93">
        <v>0</v>
      </c>
      <c r="O238" s="93">
        <v>0</v>
      </c>
      <c r="P238" s="93">
        <v>12</v>
      </c>
      <c r="Q238" s="93">
        <v>2</v>
      </c>
      <c r="R238" s="93">
        <v>0</v>
      </c>
      <c r="S238" s="93">
        <v>0</v>
      </c>
      <c r="T238" s="93">
        <v>0</v>
      </c>
      <c r="U238" s="93">
        <v>0</v>
      </c>
    </row>
    <row r="239" spans="1:21" ht="31.5" x14ac:dyDescent="0.2">
      <c r="A239" s="93" t="s">
        <v>936</v>
      </c>
      <c r="B239" s="151" t="s">
        <v>937</v>
      </c>
      <c r="C239" s="93">
        <v>3.2</v>
      </c>
      <c r="D239" s="93">
        <v>8</v>
      </c>
      <c r="E239" s="93">
        <v>2</v>
      </c>
      <c r="F239" s="93">
        <v>19</v>
      </c>
      <c r="G239" s="93">
        <v>5</v>
      </c>
      <c r="H239" s="93">
        <v>15</v>
      </c>
      <c r="I239" s="93">
        <v>0</v>
      </c>
      <c r="J239" s="93">
        <v>0</v>
      </c>
      <c r="K239" s="93">
        <v>0</v>
      </c>
      <c r="L239" s="93">
        <v>0</v>
      </c>
      <c r="M239" s="93">
        <v>0</v>
      </c>
      <c r="N239" s="93">
        <v>0</v>
      </c>
      <c r="O239" s="93">
        <v>0</v>
      </c>
      <c r="P239" s="93">
        <v>7</v>
      </c>
      <c r="Q239" s="93">
        <v>0</v>
      </c>
      <c r="R239" s="93">
        <v>0</v>
      </c>
      <c r="S239" s="93">
        <v>0</v>
      </c>
      <c r="T239" s="93">
        <v>0</v>
      </c>
      <c r="U239" s="93">
        <v>0</v>
      </c>
    </row>
    <row r="240" spans="1:21" ht="15.75" x14ac:dyDescent="0.2">
      <c r="A240" s="93" t="s">
        <v>938</v>
      </c>
      <c r="B240" s="151" t="s">
        <v>939</v>
      </c>
      <c r="C240" s="93">
        <v>4</v>
      </c>
      <c r="D240" s="93">
        <v>21</v>
      </c>
      <c r="E240" s="93">
        <v>5</v>
      </c>
      <c r="F240" s="93">
        <v>32</v>
      </c>
      <c r="G240" s="93">
        <v>29</v>
      </c>
      <c r="H240" s="93">
        <v>33</v>
      </c>
      <c r="I240" s="93">
        <v>0</v>
      </c>
      <c r="J240" s="93">
        <v>0</v>
      </c>
      <c r="K240" s="93">
        <v>2</v>
      </c>
      <c r="L240" s="93">
        <v>0</v>
      </c>
      <c r="M240" s="93">
        <v>2</v>
      </c>
      <c r="N240" s="93">
        <v>0</v>
      </c>
      <c r="O240" s="93">
        <v>0</v>
      </c>
      <c r="P240" s="93">
        <v>8</v>
      </c>
      <c r="Q240" s="93">
        <v>1</v>
      </c>
      <c r="R240" s="93">
        <v>5</v>
      </c>
      <c r="S240" s="93">
        <v>0</v>
      </c>
      <c r="T240" s="93">
        <v>0</v>
      </c>
      <c r="U240" s="93">
        <v>0</v>
      </c>
    </row>
    <row r="241" spans="1:21" ht="15.75" x14ac:dyDescent="0.2">
      <c r="A241" s="93" t="s">
        <v>940</v>
      </c>
      <c r="B241" s="151" t="s">
        <v>941</v>
      </c>
      <c r="C241" s="93">
        <v>9.4</v>
      </c>
      <c r="D241" s="93">
        <v>0</v>
      </c>
      <c r="E241" s="93">
        <v>8</v>
      </c>
      <c r="F241" s="93">
        <v>62</v>
      </c>
      <c r="G241" s="93">
        <v>13</v>
      </c>
      <c r="H241" s="93">
        <v>50</v>
      </c>
      <c r="I241" s="93">
        <v>0</v>
      </c>
      <c r="J241" s="93">
        <v>0</v>
      </c>
      <c r="K241" s="93">
        <v>0</v>
      </c>
      <c r="L241" s="93">
        <v>4</v>
      </c>
      <c r="M241" s="93">
        <v>4</v>
      </c>
      <c r="N241" s="93">
        <v>0</v>
      </c>
      <c r="O241" s="93">
        <v>0</v>
      </c>
      <c r="P241" s="93">
        <v>9</v>
      </c>
      <c r="Q241" s="93">
        <v>1</v>
      </c>
      <c r="R241" s="93">
        <v>0</v>
      </c>
      <c r="S241" s="93">
        <v>0</v>
      </c>
      <c r="T241" s="93">
        <v>0</v>
      </c>
      <c r="U241" s="93">
        <v>0</v>
      </c>
    </row>
    <row r="242" spans="1:21" ht="15.75" x14ac:dyDescent="0.2">
      <c r="A242" s="93" t="s">
        <v>942</v>
      </c>
      <c r="B242" s="151" t="s">
        <v>943</v>
      </c>
      <c r="C242" s="93">
        <v>11.4</v>
      </c>
      <c r="D242" s="93">
        <v>12</v>
      </c>
      <c r="E242" s="93">
        <v>0</v>
      </c>
      <c r="F242" s="93">
        <v>84</v>
      </c>
      <c r="G242" s="93">
        <v>0</v>
      </c>
      <c r="H242" s="93">
        <v>9</v>
      </c>
      <c r="I242" s="93">
        <v>0</v>
      </c>
      <c r="J242" s="93">
        <v>0</v>
      </c>
      <c r="K242" s="93">
        <v>0</v>
      </c>
      <c r="L242" s="93">
        <v>8</v>
      </c>
      <c r="M242" s="93">
        <v>0</v>
      </c>
      <c r="N242" s="93">
        <v>0</v>
      </c>
      <c r="O242" s="93">
        <v>0</v>
      </c>
      <c r="P242" s="93">
        <v>0</v>
      </c>
      <c r="Q242" s="93">
        <v>0</v>
      </c>
      <c r="R242" s="93">
        <v>0</v>
      </c>
      <c r="S242" s="93">
        <v>0</v>
      </c>
      <c r="T242" s="93">
        <v>0</v>
      </c>
      <c r="U242" s="93">
        <v>0</v>
      </c>
    </row>
    <row r="243" spans="1:21" ht="15.75" x14ac:dyDescent="0.2">
      <c r="A243" s="93" t="s">
        <v>944</v>
      </c>
      <c r="B243" s="151" t="s">
        <v>945</v>
      </c>
      <c r="C243" s="93">
        <v>7.2</v>
      </c>
      <c r="D243" s="93">
        <v>8</v>
      </c>
      <c r="E243" s="93">
        <v>1</v>
      </c>
      <c r="F243" s="93">
        <v>72</v>
      </c>
      <c r="G243" s="93">
        <v>10</v>
      </c>
      <c r="H243" s="93">
        <v>71</v>
      </c>
      <c r="I243" s="93">
        <v>0</v>
      </c>
      <c r="J243" s="93">
        <v>0</v>
      </c>
      <c r="K243" s="93">
        <v>0</v>
      </c>
      <c r="L243" s="93">
        <v>8</v>
      </c>
      <c r="M243" s="93">
        <v>8</v>
      </c>
      <c r="N243" s="93">
        <v>0</v>
      </c>
      <c r="O243" s="93">
        <v>0</v>
      </c>
      <c r="P243" s="93">
        <v>12</v>
      </c>
      <c r="Q243" s="93">
        <v>2</v>
      </c>
      <c r="R243" s="93">
        <v>0</v>
      </c>
      <c r="S243" s="93">
        <v>0</v>
      </c>
      <c r="T243" s="93">
        <v>0</v>
      </c>
      <c r="U243" s="93">
        <v>0</v>
      </c>
    </row>
    <row r="244" spans="1:21" ht="31.5" x14ac:dyDescent="0.2">
      <c r="A244" s="93" t="s">
        <v>946</v>
      </c>
      <c r="B244" s="151" t="s">
        <v>947</v>
      </c>
      <c r="C244" s="93">
        <v>3.52</v>
      </c>
      <c r="D244" s="93">
        <v>6</v>
      </c>
      <c r="E244" s="93">
        <v>0</v>
      </c>
      <c r="F244" s="93">
        <v>77</v>
      </c>
      <c r="G244" s="93">
        <v>2</v>
      </c>
      <c r="H244" s="93">
        <v>4</v>
      </c>
      <c r="I244" s="93">
        <v>0</v>
      </c>
      <c r="J244" s="93">
        <v>0</v>
      </c>
      <c r="K244" s="93">
        <v>0</v>
      </c>
      <c r="L244" s="93">
        <v>5</v>
      </c>
      <c r="M244" s="93">
        <v>0</v>
      </c>
      <c r="N244" s="93">
        <v>0</v>
      </c>
      <c r="O244" s="93">
        <v>0</v>
      </c>
      <c r="P244" s="93">
        <v>0</v>
      </c>
      <c r="Q244" s="93">
        <v>0</v>
      </c>
      <c r="R244" s="93">
        <v>2</v>
      </c>
      <c r="S244" s="93">
        <v>0</v>
      </c>
      <c r="T244" s="93">
        <v>0</v>
      </c>
      <c r="U244" s="93">
        <v>0</v>
      </c>
    </row>
    <row r="245" spans="1:21" ht="15.75" x14ac:dyDescent="0.2">
      <c r="A245" s="93" t="s">
        <v>948</v>
      </c>
      <c r="B245" s="151" t="s">
        <v>949</v>
      </c>
      <c r="C245" s="93">
        <v>23.164000000000001</v>
      </c>
      <c r="D245" s="93">
        <v>46</v>
      </c>
      <c r="E245" s="93">
        <v>73</v>
      </c>
      <c r="F245" s="93">
        <v>313</v>
      </c>
      <c r="G245" s="93">
        <v>40</v>
      </c>
      <c r="H245" s="93">
        <v>117</v>
      </c>
      <c r="I245" s="93">
        <v>0</v>
      </c>
      <c r="J245" s="93">
        <v>0</v>
      </c>
      <c r="K245" s="93">
        <v>2</v>
      </c>
      <c r="L245" s="93">
        <v>54</v>
      </c>
      <c r="M245" s="93">
        <v>8</v>
      </c>
      <c r="N245" s="93">
        <v>0</v>
      </c>
      <c r="O245" s="93">
        <v>3</v>
      </c>
      <c r="P245" s="93">
        <v>15</v>
      </c>
      <c r="Q245" s="93">
        <v>2</v>
      </c>
      <c r="R245" s="93">
        <v>10</v>
      </c>
      <c r="S245" s="93">
        <v>0</v>
      </c>
      <c r="T245" s="93">
        <v>25</v>
      </c>
      <c r="U245" s="93">
        <v>2</v>
      </c>
    </row>
    <row r="246" spans="1:21" ht="15.75" x14ac:dyDescent="0.2">
      <c r="A246" s="93" t="s">
        <v>950</v>
      </c>
      <c r="B246" s="151" t="s">
        <v>951</v>
      </c>
      <c r="C246" s="93">
        <v>34.82</v>
      </c>
      <c r="D246" s="93">
        <v>25</v>
      </c>
      <c r="E246" s="93">
        <v>12</v>
      </c>
      <c r="F246" s="93">
        <v>404</v>
      </c>
      <c r="G246" s="93">
        <v>48</v>
      </c>
      <c r="H246" s="93">
        <v>115</v>
      </c>
      <c r="I246" s="93">
        <v>0</v>
      </c>
      <c r="J246" s="93">
        <v>2</v>
      </c>
      <c r="K246" s="93">
        <v>2</v>
      </c>
      <c r="L246" s="93">
        <v>60</v>
      </c>
      <c r="M246" s="93">
        <v>8</v>
      </c>
      <c r="N246" s="93">
        <v>0</v>
      </c>
      <c r="O246" s="93">
        <v>0</v>
      </c>
      <c r="P246" s="93">
        <v>9</v>
      </c>
      <c r="Q246" s="93">
        <v>2</v>
      </c>
      <c r="R246" s="93">
        <v>0</v>
      </c>
      <c r="S246" s="93">
        <v>0</v>
      </c>
      <c r="T246" s="93">
        <v>38</v>
      </c>
      <c r="U246" s="93">
        <v>3</v>
      </c>
    </row>
    <row r="247" spans="1:21" ht="47.25" x14ac:dyDescent="0.2">
      <c r="A247" s="93" t="s">
        <v>952</v>
      </c>
      <c r="B247" s="151" t="s">
        <v>953</v>
      </c>
      <c r="C247" s="93">
        <v>12.676</v>
      </c>
      <c r="D247" s="93">
        <v>8</v>
      </c>
      <c r="E247" s="93">
        <v>11</v>
      </c>
      <c r="F247" s="93">
        <v>118</v>
      </c>
      <c r="G247" s="93">
        <v>12</v>
      </c>
      <c r="H247" s="93">
        <v>78</v>
      </c>
      <c r="I247" s="93">
        <v>0</v>
      </c>
      <c r="J247" s="93">
        <v>2</v>
      </c>
      <c r="K247" s="93">
        <v>0</v>
      </c>
      <c r="L247" s="93">
        <v>14</v>
      </c>
      <c r="M247" s="93">
        <v>7</v>
      </c>
      <c r="N247" s="93">
        <v>0</v>
      </c>
      <c r="O247" s="93">
        <v>0</v>
      </c>
      <c r="P247" s="93">
        <v>15</v>
      </c>
      <c r="Q247" s="93">
        <v>2</v>
      </c>
      <c r="R247" s="93">
        <v>0</v>
      </c>
      <c r="S247" s="93">
        <v>0</v>
      </c>
      <c r="T247" s="93">
        <v>0</v>
      </c>
      <c r="U247" s="93">
        <v>0</v>
      </c>
    </row>
    <row r="248" spans="1:21" ht="47.25" x14ac:dyDescent="0.2">
      <c r="A248" s="93" t="s">
        <v>954</v>
      </c>
      <c r="B248" s="151" t="s">
        <v>955</v>
      </c>
      <c r="C248" s="93">
        <v>15.6</v>
      </c>
      <c r="D248" s="93">
        <v>32</v>
      </c>
      <c r="E248" s="93">
        <v>53</v>
      </c>
      <c r="F248" s="93">
        <v>122</v>
      </c>
      <c r="G248" s="93">
        <v>31</v>
      </c>
      <c r="H248" s="93">
        <v>73</v>
      </c>
      <c r="I248" s="93">
        <v>0</v>
      </c>
      <c r="J248" s="93">
        <v>6</v>
      </c>
      <c r="K248" s="93">
        <v>0</v>
      </c>
      <c r="L248" s="93">
        <v>0</v>
      </c>
      <c r="M248" s="93">
        <v>0</v>
      </c>
      <c r="N248" s="93">
        <v>0</v>
      </c>
      <c r="O248" s="93">
        <v>0</v>
      </c>
      <c r="P248" s="93">
        <v>8</v>
      </c>
      <c r="Q248" s="93">
        <v>0</v>
      </c>
      <c r="R248" s="93">
        <v>0</v>
      </c>
      <c r="S248" s="93">
        <v>0</v>
      </c>
      <c r="T248" s="93">
        <v>15</v>
      </c>
      <c r="U248" s="93">
        <v>0</v>
      </c>
    </row>
    <row r="249" spans="1:21" ht="31.5" x14ac:dyDescent="0.2">
      <c r="A249" s="93" t="s">
        <v>956</v>
      </c>
      <c r="B249" s="151" t="s">
        <v>957</v>
      </c>
      <c r="C249" s="93">
        <v>179.86</v>
      </c>
      <c r="D249" s="93">
        <v>42</v>
      </c>
      <c r="E249" s="93">
        <v>25</v>
      </c>
      <c r="F249" s="93">
        <v>1103</v>
      </c>
      <c r="G249" s="93">
        <v>9</v>
      </c>
      <c r="H249" s="93">
        <v>89</v>
      </c>
      <c r="I249" s="93">
        <v>0</v>
      </c>
      <c r="J249" s="93">
        <v>2</v>
      </c>
      <c r="K249" s="93">
        <v>0</v>
      </c>
      <c r="L249" s="93">
        <v>110</v>
      </c>
      <c r="M249" s="93">
        <v>2</v>
      </c>
      <c r="N249" s="93">
        <v>0</v>
      </c>
      <c r="O249" s="93">
        <v>0</v>
      </c>
      <c r="P249" s="93">
        <v>40</v>
      </c>
      <c r="Q249" s="93">
        <v>10</v>
      </c>
      <c r="R249" s="93">
        <v>12</v>
      </c>
      <c r="S249" s="93">
        <v>0</v>
      </c>
      <c r="T249" s="93">
        <v>100</v>
      </c>
      <c r="U249" s="93">
        <v>0</v>
      </c>
    </row>
    <row r="250" spans="1:21" ht="31.5" x14ac:dyDescent="0.2">
      <c r="A250" s="93" t="s">
        <v>958</v>
      </c>
      <c r="B250" s="151" t="s">
        <v>959</v>
      </c>
      <c r="C250" s="93">
        <v>40.1</v>
      </c>
      <c r="D250" s="93">
        <v>102</v>
      </c>
      <c r="E250" s="93">
        <v>250</v>
      </c>
      <c r="F250" s="93">
        <v>546</v>
      </c>
      <c r="G250" s="93">
        <v>43</v>
      </c>
      <c r="H250" s="93">
        <v>135</v>
      </c>
      <c r="I250" s="93">
        <v>0</v>
      </c>
      <c r="J250" s="93">
        <v>9</v>
      </c>
      <c r="K250" s="93">
        <v>2</v>
      </c>
      <c r="L250" s="93">
        <v>109</v>
      </c>
      <c r="M250" s="93">
        <v>9</v>
      </c>
      <c r="N250" s="93">
        <v>0</v>
      </c>
      <c r="O250" s="93">
        <v>12</v>
      </c>
      <c r="P250" s="93">
        <v>23</v>
      </c>
      <c r="Q250" s="93">
        <v>6</v>
      </c>
      <c r="R250" s="93">
        <v>35</v>
      </c>
      <c r="S250" s="93">
        <v>0</v>
      </c>
      <c r="T250" s="93">
        <v>35</v>
      </c>
      <c r="U250" s="93">
        <v>0</v>
      </c>
    </row>
    <row r="251" spans="1:21" ht="110.25" x14ac:dyDescent="0.2">
      <c r="A251" s="93" t="s">
        <v>960</v>
      </c>
      <c r="B251" s="151" t="s">
        <v>366</v>
      </c>
      <c r="C251" s="93">
        <v>23.773</v>
      </c>
      <c r="D251" s="93">
        <v>52</v>
      </c>
      <c r="E251" s="93">
        <v>10</v>
      </c>
      <c r="F251" s="93">
        <v>248</v>
      </c>
      <c r="G251" s="93">
        <v>16</v>
      </c>
      <c r="H251" s="93">
        <v>59</v>
      </c>
      <c r="I251" s="93">
        <v>0</v>
      </c>
      <c r="J251" s="93">
        <v>3</v>
      </c>
      <c r="K251" s="93">
        <v>0</v>
      </c>
      <c r="L251" s="93">
        <v>36</v>
      </c>
      <c r="M251" s="93">
        <v>4</v>
      </c>
      <c r="N251" s="93">
        <v>0</v>
      </c>
      <c r="O251" s="93">
        <v>0</v>
      </c>
      <c r="P251" s="93">
        <v>6</v>
      </c>
      <c r="Q251" s="93">
        <v>0</v>
      </c>
      <c r="R251" s="93">
        <v>6</v>
      </c>
      <c r="S251" s="93">
        <v>0</v>
      </c>
      <c r="T251" s="93">
        <v>21</v>
      </c>
      <c r="U251" s="93">
        <v>0</v>
      </c>
    </row>
    <row r="252" spans="1:21" ht="15.75" x14ac:dyDescent="0.2">
      <c r="A252" s="598" t="s">
        <v>961</v>
      </c>
      <c r="B252" s="598"/>
      <c r="C252" s="149">
        <v>68533.804688000004</v>
      </c>
      <c r="D252" s="149"/>
      <c r="E252" s="149">
        <v>10</v>
      </c>
      <c r="F252" s="149">
        <v>248</v>
      </c>
      <c r="G252" s="149">
        <v>16</v>
      </c>
      <c r="H252" s="149">
        <v>59</v>
      </c>
      <c r="I252" s="149">
        <v>0</v>
      </c>
      <c r="J252" s="149">
        <v>3</v>
      </c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</row>
    <row r="253" spans="1:21" ht="15.75" x14ac:dyDescent="0.25">
      <c r="A253" s="598" t="s">
        <v>962</v>
      </c>
      <c r="B253" s="598"/>
      <c r="C253" s="153">
        <v>68533.804688000004</v>
      </c>
      <c r="D253" s="153">
        <v>165369.875</v>
      </c>
      <c r="E253" s="153">
        <v>5</v>
      </c>
      <c r="F253" s="153">
        <v>273845.09375</v>
      </c>
      <c r="G253" s="153">
        <v>88984.34375</v>
      </c>
      <c r="H253" s="153">
        <v>161457.453125</v>
      </c>
      <c r="I253" s="153">
        <v>10201.037109000001</v>
      </c>
      <c r="J253" s="153">
        <v>4158.3354490000002</v>
      </c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</row>
  </sheetData>
  <mergeCells count="6">
    <mergeCell ref="A253:B253"/>
    <mergeCell ref="D1:J1"/>
    <mergeCell ref="K1:U1"/>
    <mergeCell ref="P2:Q2"/>
    <mergeCell ref="A3:O3"/>
    <mergeCell ref="A252:B252"/>
  </mergeCells>
  <pageMargins left="0.7" right="0.7" top="0.75" bottom="0.75" header="0.3" footer="0.3"/>
  <pageSetup paperSize="9" scale="90" orientation="portrait" verticalDpi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W273"/>
  <sheetViews>
    <sheetView zoomScale="75" workbookViewId="0">
      <pane xSplit="1" topLeftCell="B1" activePane="topRight" state="frozen"/>
      <selection activeCell="H244" sqref="H244:Y244"/>
      <selection pane="topRight"/>
    </sheetView>
  </sheetViews>
  <sheetFormatPr defaultRowHeight="15.75" customHeight="1" x14ac:dyDescent="0.25"/>
  <cols>
    <col min="1" max="1" width="6.28515625" style="32" bestFit="1" customWidth="1"/>
    <col min="2" max="2" width="38.140625" style="79" bestFit="1" customWidth="1"/>
    <col min="3" max="3" width="8.5703125" style="31" bestFit="1" customWidth="1"/>
    <col min="4" max="4" width="7.42578125" style="31" bestFit="1" customWidth="1"/>
    <col min="5" max="5" width="9.85546875" style="31" bestFit="1" customWidth="1"/>
    <col min="6" max="6" width="15.140625" style="31" bestFit="1" customWidth="1"/>
    <col min="7" max="7" width="7" style="79" bestFit="1" customWidth="1"/>
    <col min="8" max="8" width="8" style="60" bestFit="1" customWidth="1"/>
    <col min="9" max="9" width="8.5703125" style="60" bestFit="1" customWidth="1"/>
    <col min="10" max="10" width="7.28515625" style="60" bestFit="1" customWidth="1"/>
    <col min="11" max="11" width="10.85546875" style="60" bestFit="1" customWidth="1"/>
    <col min="12" max="12" width="8.28515625" style="60" bestFit="1" customWidth="1"/>
    <col min="13" max="13" width="11.5703125" style="32" bestFit="1" customWidth="1"/>
    <col min="14" max="14" width="5.28515625" style="32" bestFit="1" customWidth="1"/>
    <col min="15" max="15" width="6.42578125" style="32" bestFit="1" customWidth="1"/>
    <col min="16" max="16" width="7.28515625" style="32" bestFit="1" customWidth="1"/>
    <col min="17" max="17" width="10.42578125" style="32" bestFit="1" customWidth="1"/>
    <col min="18" max="18" width="8.28515625" style="32" bestFit="1" customWidth="1"/>
    <col min="19" max="19" width="11.5703125" style="32" bestFit="1" customWidth="1"/>
    <col min="20" max="20" width="5.28515625" style="32" bestFit="1" customWidth="1"/>
    <col min="21" max="21" width="9.85546875" style="32" bestFit="1" customWidth="1"/>
    <col min="22" max="22" width="8.28515625" style="32" bestFit="1" customWidth="1"/>
    <col min="23" max="23" width="8" style="32" bestFit="1" customWidth="1"/>
    <col min="24" max="24" width="7" style="32" bestFit="1" customWidth="1"/>
    <col min="25" max="25" width="8" style="32" bestFit="1" customWidth="1"/>
    <col min="26" max="26" width="8.28515625" style="32" bestFit="1" customWidth="1"/>
    <col min="27" max="27" width="7.140625" style="32" bestFit="1" customWidth="1"/>
    <col min="28" max="28" width="10.7109375" style="32" bestFit="1" customWidth="1"/>
    <col min="29" max="29" width="8.28515625" style="32" bestFit="1" customWidth="1"/>
    <col min="30" max="30" width="12.42578125" style="32" bestFit="1" customWidth="1"/>
    <col min="31" max="31" width="5.140625" style="32" bestFit="1" customWidth="1"/>
    <col min="32" max="257" width="9.140625" style="32" bestFit="1" customWidth="1"/>
  </cols>
  <sheetData>
    <row r="1" spans="1:42" x14ac:dyDescent="0.25">
      <c r="B1" s="60" t="s">
        <v>373</v>
      </c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42" x14ac:dyDescent="0.25">
      <c r="B2" s="60" t="s">
        <v>374</v>
      </c>
      <c r="C2" s="32"/>
      <c r="D2" s="32"/>
      <c r="E2" s="32"/>
      <c r="F2" s="32"/>
      <c r="G2" s="32"/>
      <c r="H2" s="32"/>
      <c r="I2" s="80"/>
      <c r="J2" s="80"/>
      <c r="K2" s="80"/>
      <c r="L2" s="80"/>
    </row>
    <row r="3" spans="1:42" x14ac:dyDescent="0.25">
      <c r="B3" s="60" t="s">
        <v>375</v>
      </c>
      <c r="C3" s="32"/>
      <c r="D3" s="32"/>
      <c r="E3" s="32"/>
      <c r="F3" s="32"/>
      <c r="G3" s="32"/>
      <c r="H3" s="32"/>
      <c r="I3" s="32"/>
      <c r="J3" s="32"/>
      <c r="K3" s="32"/>
      <c r="L3" s="32"/>
    </row>
    <row r="4" spans="1:42" x14ac:dyDescent="0.25">
      <c r="B4" s="60" t="s">
        <v>963</v>
      </c>
      <c r="C4" s="32"/>
      <c r="D4" s="32"/>
      <c r="E4" s="32"/>
      <c r="F4" s="32"/>
      <c r="G4" s="32"/>
      <c r="H4" s="32"/>
      <c r="I4" s="32"/>
      <c r="J4" s="32"/>
      <c r="K4" s="32"/>
      <c r="L4" s="32"/>
    </row>
    <row r="5" spans="1:42" ht="6" customHeight="1" x14ac:dyDescent="0.25"/>
    <row r="6" spans="1:42" ht="26.25" customHeight="1" x14ac:dyDescent="0.25">
      <c r="A6" s="557" t="s">
        <v>271</v>
      </c>
      <c r="B6" s="558" t="s">
        <v>272</v>
      </c>
      <c r="C6" s="566" t="s">
        <v>377</v>
      </c>
      <c r="D6" s="569" t="s">
        <v>378</v>
      </c>
      <c r="E6" s="570"/>
      <c r="F6" s="566" t="s">
        <v>379</v>
      </c>
      <c r="G6" s="558" t="s">
        <v>380</v>
      </c>
      <c r="H6" s="558"/>
      <c r="I6" s="558"/>
      <c r="J6" s="558"/>
      <c r="K6" s="558"/>
      <c r="L6" s="558"/>
      <c r="M6" s="558"/>
      <c r="N6" s="558"/>
      <c r="O6" s="558"/>
      <c r="P6" s="558"/>
      <c r="Q6" s="558"/>
      <c r="R6" s="558"/>
      <c r="S6" s="558"/>
      <c r="T6" s="558"/>
      <c r="U6" s="558"/>
      <c r="V6" s="557" t="s">
        <v>964</v>
      </c>
      <c r="W6" s="557"/>
      <c r="X6" s="557"/>
      <c r="Y6" s="557"/>
      <c r="Z6" s="557"/>
      <c r="AA6" s="557"/>
      <c r="AB6" s="557"/>
      <c r="AC6" s="557"/>
      <c r="AD6" s="557"/>
      <c r="AE6" s="557"/>
    </row>
    <row r="7" spans="1:42" ht="61.5" customHeight="1" x14ac:dyDescent="0.25">
      <c r="A7" s="557"/>
      <c r="B7" s="558"/>
      <c r="C7" s="567"/>
      <c r="D7" s="571"/>
      <c r="E7" s="572"/>
      <c r="F7" s="567"/>
      <c r="G7" s="557" t="s">
        <v>381</v>
      </c>
      <c r="H7" s="557"/>
      <c r="I7" s="557"/>
      <c r="J7" s="557"/>
      <c r="K7" s="557"/>
      <c r="L7" s="557"/>
      <c r="M7" s="557"/>
      <c r="N7" s="557"/>
      <c r="O7" s="557" t="s">
        <v>382</v>
      </c>
      <c r="P7" s="557"/>
      <c r="Q7" s="557"/>
      <c r="R7" s="557"/>
      <c r="S7" s="557"/>
      <c r="T7" s="557"/>
      <c r="U7" s="557"/>
      <c r="V7" s="557" t="s">
        <v>383</v>
      </c>
      <c r="W7" s="557"/>
      <c r="X7" s="557" t="s">
        <v>384</v>
      </c>
      <c r="Y7" s="557"/>
      <c r="Z7" s="557"/>
      <c r="AA7" s="557"/>
      <c r="AB7" s="557"/>
      <c r="AC7" s="557"/>
      <c r="AD7" s="557"/>
      <c r="AE7" s="557"/>
    </row>
    <row r="8" spans="1:42" ht="47.25" customHeight="1" x14ac:dyDescent="0.25">
      <c r="A8" s="557"/>
      <c r="B8" s="558"/>
      <c r="C8" s="567"/>
      <c r="D8" s="573"/>
      <c r="E8" s="574"/>
      <c r="F8" s="567"/>
      <c r="G8" s="557" t="s">
        <v>280</v>
      </c>
      <c r="H8" s="557" t="s">
        <v>385</v>
      </c>
      <c r="I8" s="557" t="s">
        <v>386</v>
      </c>
      <c r="J8" s="557" t="s">
        <v>273</v>
      </c>
      <c r="K8" s="557"/>
      <c r="L8" s="557"/>
      <c r="M8" s="557"/>
      <c r="N8" s="557"/>
      <c r="O8" s="557" t="s">
        <v>280</v>
      </c>
      <c r="P8" s="557" t="s">
        <v>273</v>
      </c>
      <c r="Q8" s="557"/>
      <c r="R8" s="557"/>
      <c r="S8" s="557"/>
      <c r="T8" s="557"/>
      <c r="U8" s="557" t="s">
        <v>387</v>
      </c>
      <c r="V8" s="557" t="s">
        <v>280</v>
      </c>
      <c r="W8" s="557" t="s">
        <v>385</v>
      </c>
      <c r="X8" s="575" t="s">
        <v>280</v>
      </c>
      <c r="Y8" s="575" t="s">
        <v>385</v>
      </c>
      <c r="Z8" s="575" t="s">
        <v>388</v>
      </c>
      <c r="AA8" s="557" t="s">
        <v>273</v>
      </c>
      <c r="AB8" s="557"/>
      <c r="AC8" s="557"/>
      <c r="AD8" s="557"/>
      <c r="AE8" s="557"/>
    </row>
    <row r="9" spans="1:42" ht="31.5" x14ac:dyDescent="0.25">
      <c r="A9" s="557"/>
      <c r="B9" s="558"/>
      <c r="C9" s="567"/>
      <c r="D9" s="557" t="s">
        <v>389</v>
      </c>
      <c r="E9" s="557" t="s">
        <v>390</v>
      </c>
      <c r="F9" s="567"/>
      <c r="G9" s="557"/>
      <c r="H9" s="557"/>
      <c r="I9" s="557"/>
      <c r="J9" s="557" t="s">
        <v>391</v>
      </c>
      <c r="K9" s="557"/>
      <c r="L9" s="557"/>
      <c r="M9" s="557"/>
      <c r="N9" s="557" t="s">
        <v>392</v>
      </c>
      <c r="O9" s="557"/>
      <c r="P9" s="557" t="s">
        <v>391</v>
      </c>
      <c r="Q9" s="557"/>
      <c r="R9" s="557"/>
      <c r="S9" s="557"/>
      <c r="T9" s="557" t="s">
        <v>392</v>
      </c>
      <c r="U9" s="557"/>
      <c r="V9" s="557"/>
      <c r="W9" s="557"/>
      <c r="X9" s="576"/>
      <c r="Y9" s="576"/>
      <c r="Z9" s="576"/>
      <c r="AA9" s="578" t="s">
        <v>391</v>
      </c>
      <c r="AB9" s="579"/>
      <c r="AC9" s="579"/>
      <c r="AD9" s="580"/>
      <c r="AE9" s="35" t="s">
        <v>392</v>
      </c>
    </row>
    <row r="10" spans="1:42" ht="163.5" customHeight="1" x14ac:dyDescent="0.25">
      <c r="A10" s="557"/>
      <c r="B10" s="558"/>
      <c r="C10" s="568"/>
      <c r="D10" s="557"/>
      <c r="E10" s="557"/>
      <c r="F10" s="568"/>
      <c r="G10" s="557"/>
      <c r="H10" s="557"/>
      <c r="I10" s="557"/>
      <c r="J10" s="35" t="s">
        <v>393</v>
      </c>
      <c r="K10" s="35" t="s">
        <v>394</v>
      </c>
      <c r="L10" s="35" t="s">
        <v>283</v>
      </c>
      <c r="M10" s="35" t="s">
        <v>395</v>
      </c>
      <c r="N10" s="557"/>
      <c r="O10" s="557"/>
      <c r="P10" s="35" t="s">
        <v>393</v>
      </c>
      <c r="Q10" s="35" t="s">
        <v>394</v>
      </c>
      <c r="R10" s="35" t="s">
        <v>283</v>
      </c>
      <c r="S10" s="35" t="s">
        <v>395</v>
      </c>
      <c r="T10" s="557"/>
      <c r="U10" s="557"/>
      <c r="V10" s="557"/>
      <c r="W10" s="557"/>
      <c r="X10" s="577"/>
      <c r="Y10" s="577"/>
      <c r="Z10" s="577"/>
      <c r="AA10" s="35" t="s">
        <v>393</v>
      </c>
      <c r="AB10" s="35" t="s">
        <v>394</v>
      </c>
      <c r="AC10" s="35" t="s">
        <v>283</v>
      </c>
      <c r="AD10" s="35" t="s">
        <v>395</v>
      </c>
      <c r="AE10" s="35"/>
    </row>
    <row r="11" spans="1:42" ht="17.25" customHeight="1" x14ac:dyDescent="0.25">
      <c r="A11" s="34">
        <v>1</v>
      </c>
      <c r="B11" s="61">
        <v>2</v>
      </c>
      <c r="C11" s="34">
        <v>3</v>
      </c>
      <c r="D11" s="34">
        <v>4</v>
      </c>
      <c r="E11" s="34">
        <v>5</v>
      </c>
      <c r="F11" s="34">
        <v>6</v>
      </c>
      <c r="G11" s="34">
        <v>7</v>
      </c>
      <c r="H11" s="34">
        <v>8</v>
      </c>
      <c r="I11" s="34">
        <v>9</v>
      </c>
      <c r="J11" s="34">
        <v>10</v>
      </c>
      <c r="K11" s="34">
        <v>11</v>
      </c>
      <c r="L11" s="34">
        <v>12</v>
      </c>
      <c r="M11" s="34">
        <v>13</v>
      </c>
      <c r="N11" s="34">
        <v>14</v>
      </c>
      <c r="O11" s="34">
        <v>15</v>
      </c>
      <c r="P11" s="34">
        <v>16</v>
      </c>
      <c r="Q11" s="34">
        <v>17</v>
      </c>
      <c r="R11" s="34">
        <v>18</v>
      </c>
      <c r="S11" s="34">
        <v>19</v>
      </c>
      <c r="T11" s="34">
        <v>20</v>
      </c>
      <c r="U11" s="34">
        <v>21</v>
      </c>
      <c r="V11" s="34">
        <v>22</v>
      </c>
      <c r="W11" s="34">
        <v>23</v>
      </c>
      <c r="X11" s="34">
        <v>24</v>
      </c>
      <c r="Y11" s="34">
        <v>25</v>
      </c>
      <c r="Z11" s="34">
        <v>26</v>
      </c>
      <c r="AA11" s="34">
        <v>27</v>
      </c>
      <c r="AB11" s="34">
        <v>28</v>
      </c>
      <c r="AC11" s="34">
        <v>29</v>
      </c>
      <c r="AD11" s="34">
        <v>30</v>
      </c>
      <c r="AE11" s="34">
        <v>31</v>
      </c>
      <c r="AF11" s="154" t="s">
        <v>396</v>
      </c>
      <c r="AG11" s="154" t="s">
        <v>397</v>
      </c>
      <c r="AH11" s="155" t="s">
        <v>398</v>
      </c>
      <c r="AI11" s="156" t="s">
        <v>399</v>
      </c>
      <c r="AJ11" s="154" t="s">
        <v>400</v>
      </c>
      <c r="AK11" s="154" t="s">
        <v>401</v>
      </c>
      <c r="AL11" s="157" t="s">
        <v>402</v>
      </c>
      <c r="AM11" s="157" t="s">
        <v>403</v>
      </c>
      <c r="AN11" s="158" t="s">
        <v>404</v>
      </c>
      <c r="AO11" s="86" t="s">
        <v>405</v>
      </c>
      <c r="AP11" s="34" t="s">
        <v>406</v>
      </c>
    </row>
    <row r="12" spans="1:42" ht="17.25" customHeight="1" x14ac:dyDescent="0.25">
      <c r="A12" s="87"/>
      <c r="B12" s="88" t="s">
        <v>23</v>
      </c>
      <c r="C12" s="89"/>
      <c r="D12" s="89"/>
      <c r="E12" s="89"/>
      <c r="F12" s="90"/>
      <c r="G12" s="47"/>
      <c r="H12" s="47"/>
      <c r="I12" s="47"/>
      <c r="J12" s="47"/>
      <c r="K12" s="47"/>
      <c r="L12" s="47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34"/>
    </row>
    <row r="13" spans="1:42" ht="49.5" customHeight="1" x14ac:dyDescent="0.25">
      <c r="A13" s="34">
        <v>1</v>
      </c>
      <c r="B13" s="43" t="s">
        <v>24</v>
      </c>
      <c r="C13" s="92">
        <f>'2022'!B5</f>
        <v>67.034000000000006</v>
      </c>
      <c r="D13" s="93">
        <f>'2022'!BE5</f>
        <v>6</v>
      </c>
      <c r="E13" s="93">
        <f>'2022'!BF5</f>
        <v>0</v>
      </c>
      <c r="F13" s="92">
        <f>'2022'!BI5</f>
        <v>0</v>
      </c>
      <c r="G13" s="44">
        <f>'2021'!BO5</f>
        <v>0</v>
      </c>
      <c r="H13" s="94">
        <f t="shared" ref="H13:H67" si="0">IF(G13&gt;0,G13/D13*100,0)</f>
        <v>0</v>
      </c>
      <c r="I13" s="44"/>
      <c r="J13" s="44">
        <f>'2021'!BR5</f>
        <v>0</v>
      </c>
      <c r="K13" s="44"/>
      <c r="L13" s="44"/>
      <c r="M13" s="44"/>
      <c r="N13" s="44">
        <f>'2021'!BT5</f>
        <v>0</v>
      </c>
      <c r="O13" s="44">
        <f>'Добыча 2021'!C15</f>
        <v>0</v>
      </c>
      <c r="P13" s="44"/>
      <c r="Q13" s="44"/>
      <c r="R13" s="44"/>
      <c r="S13" s="44">
        <f>'Добыча 2021'!E15</f>
        <v>0</v>
      </c>
      <c r="T13" s="44">
        <f>'Добыча 2021'!D15</f>
        <v>0</v>
      </c>
      <c r="U13" s="44">
        <f t="shared" ref="U13:U67" si="1">IF(G13=0,0,O13/G13*100)</f>
        <v>0</v>
      </c>
      <c r="V13" s="94">
        <f>'2022'!BM5</f>
        <v>0</v>
      </c>
      <c r="W13" s="44">
        <f t="shared" ref="W13:W76" si="2">IF(V13&gt;1,V13/E13*100,0)</f>
        <v>0</v>
      </c>
      <c r="X13" s="44">
        <f>'2022'!BO5</f>
        <v>0</v>
      </c>
      <c r="Y13" s="94">
        <f t="shared" ref="Y13:Y76" si="3">IF(X13&gt;0,X13/E13*100,0)</f>
        <v>0</v>
      </c>
      <c r="Z13" s="44"/>
      <c r="AA13" s="44">
        <f>'2022'!BR5</f>
        <v>0</v>
      </c>
      <c r="AB13" s="44"/>
      <c r="AC13" s="44"/>
      <c r="AD13" s="44"/>
      <c r="AE13" s="44">
        <f>'2022'!BT5</f>
        <v>0</v>
      </c>
      <c r="AF13" s="82" t="str">
        <f t="shared" ref="AF13:AF76" si="4">IF(C13&gt;0,IF(AND(C13&lt;7,F13&lt;5),IF(COUNTIF(Z13:AE13,"&gt;0")&gt;0,"Ошибка!",""),""),"")</f>
        <v/>
      </c>
      <c r="AG13" s="159"/>
      <c r="AH13" s="160">
        <f t="shared" ref="AH13:AH76" si="5">IF(AND(ISNUMBER(--C13),C13&gt;0),E13/C13,"")</f>
        <v>0</v>
      </c>
      <c r="AI13" s="160" t="e">
        <f t="shared" ref="AI13:AI76" ca="1" si="6">IF(AND(ISNUMBER(--E13),ISNUMBER(--AJ13)),ЧАСТНОЕ(E13*AJ13,100),"")</f>
        <v>#NAME?</v>
      </c>
      <c r="AJ13" s="161">
        <f t="shared" ref="AJ13:AJ76" si="7">IF(AND(ISNUMBER(--C13),C13&gt;0),IF(F13&lt;=1,3,IF(F13&lt;=2,5,IF(F13&lt;=4,7,IF(F13&lt;=6,8,IF(F13&lt;=8,10,0))))),"")</f>
        <v>3</v>
      </c>
      <c r="AK13" s="161" t="str">
        <f t="shared" ref="AK13:AK76" si="8">IF(AJ13&lt;Y13,"Норматив превышен","")</f>
        <v/>
      </c>
      <c r="AL13" s="161">
        <f t="shared" ref="AL13:AL76" si="9">IF(ISNUMBER(X13),IF(X13&gt;0,MAX(ЧАСТНОЕ(X13*20,100),1),0),"")</f>
        <v>0</v>
      </c>
      <c r="AM13" s="161">
        <f t="shared" ref="AM13:AM76" si="10">IF(ISNUMBER(X13),X13,"")</f>
        <v>0</v>
      </c>
      <c r="AN13" s="162" t="str">
        <f t="shared" ref="AN13:AN76" si="11">IF(ISNUMBER(AE13),IF(AND(AM13&gt;=AE13,AL13&lt;=AE13),"","Вне норматива или не ОДОУ"),"")</f>
        <v/>
      </c>
      <c r="AO13" s="34" t="str">
        <f t="shared" ref="AO13:AO76" si="12">IF(ISNUMBER(X13),IF(SUM(Z13:AE13)&lt;&gt;X13,"Сумма не совпадает или не ОДОУ",""),"")</f>
        <v/>
      </c>
      <c r="AP13" s="34" t="str">
        <f t="shared" ref="AP13:AP76" si="13">IF(AND(ISNUMBER(AA13),AA13&gt;0),IF(AA13&lt;=(X13*0.149999999999999),"","Изъятие более 15% !"),"")</f>
        <v/>
      </c>
    </row>
    <row r="14" spans="1:42" ht="30" customHeight="1" x14ac:dyDescent="0.25">
      <c r="A14" s="34">
        <v>2</v>
      </c>
      <c r="B14" s="45" t="s">
        <v>25</v>
      </c>
      <c r="C14" s="92">
        <f>'2022'!B6</f>
        <v>10.308</v>
      </c>
      <c r="D14" s="93">
        <f>'2022'!BE6</f>
        <v>5</v>
      </c>
      <c r="E14" s="93">
        <f>'2022'!BF6</f>
        <v>0</v>
      </c>
      <c r="F14" s="92">
        <f>'2022'!BI6</f>
        <v>0</v>
      </c>
      <c r="G14" s="44">
        <f>'2021'!BO6</f>
        <v>0</v>
      </c>
      <c r="H14" s="94">
        <f t="shared" si="0"/>
        <v>0</v>
      </c>
      <c r="I14" s="44"/>
      <c r="J14" s="44">
        <f>'2021'!BR6</f>
        <v>0</v>
      </c>
      <c r="K14" s="44"/>
      <c r="L14" s="44"/>
      <c r="M14" s="44"/>
      <c r="N14" s="44">
        <f>'2021'!BT6</f>
        <v>0</v>
      </c>
      <c r="O14" s="44">
        <f>'Добыча 2021'!C16</f>
        <v>0</v>
      </c>
      <c r="P14" s="44"/>
      <c r="Q14" s="44"/>
      <c r="R14" s="44"/>
      <c r="S14" s="44">
        <f>'Добыча 2021'!E16</f>
        <v>0</v>
      </c>
      <c r="T14" s="44">
        <f>'Добыча 2021'!D16</f>
        <v>0</v>
      </c>
      <c r="U14" s="44">
        <f t="shared" si="1"/>
        <v>0</v>
      </c>
      <c r="V14" s="94">
        <f>'2022'!BM6</f>
        <v>0</v>
      </c>
      <c r="W14" s="44">
        <f t="shared" si="2"/>
        <v>0</v>
      </c>
      <c r="X14" s="44">
        <f>'2022'!BO6</f>
        <v>0</v>
      </c>
      <c r="Y14" s="94">
        <f t="shared" si="3"/>
        <v>0</v>
      </c>
      <c r="Z14" s="44"/>
      <c r="AA14" s="44">
        <f>'2022'!BR6</f>
        <v>0</v>
      </c>
      <c r="AB14" s="44"/>
      <c r="AC14" s="44"/>
      <c r="AD14" s="44"/>
      <c r="AE14" s="44">
        <f>'2022'!BT6</f>
        <v>0</v>
      </c>
      <c r="AF14" s="82" t="str">
        <f t="shared" si="4"/>
        <v/>
      </c>
      <c r="AG14" s="159"/>
      <c r="AH14" s="160">
        <f t="shared" si="5"/>
        <v>0</v>
      </c>
      <c r="AI14" s="160" t="e">
        <f t="shared" ca="1" si="6"/>
        <v>#NAME?</v>
      </c>
      <c r="AJ14" s="161">
        <f t="shared" si="7"/>
        <v>3</v>
      </c>
      <c r="AK14" s="161" t="str">
        <f t="shared" si="8"/>
        <v/>
      </c>
      <c r="AL14" s="161">
        <f t="shared" si="9"/>
        <v>0</v>
      </c>
      <c r="AM14" s="161">
        <f t="shared" si="10"/>
        <v>0</v>
      </c>
      <c r="AN14" s="162" t="str">
        <f t="shared" si="11"/>
        <v/>
      </c>
      <c r="AO14" s="34" t="str">
        <f t="shared" si="12"/>
        <v/>
      </c>
      <c r="AP14" s="34" t="str">
        <f t="shared" si="13"/>
        <v/>
      </c>
    </row>
    <row r="15" spans="1:42" ht="17.25" customHeight="1" x14ac:dyDescent="0.25">
      <c r="A15" s="72"/>
      <c r="B15" s="46" t="s">
        <v>26</v>
      </c>
      <c r="C15" s="96"/>
      <c r="D15" s="97"/>
      <c r="E15" s="97"/>
      <c r="F15" s="98"/>
      <c r="G15" s="56"/>
      <c r="H15" s="94"/>
      <c r="I15" s="47"/>
      <c r="J15" s="56"/>
      <c r="K15" s="47"/>
      <c r="L15" s="99"/>
      <c r="M15" s="47"/>
      <c r="N15" s="56"/>
      <c r="O15" s="47"/>
      <c r="P15" s="47"/>
      <c r="Q15" s="47"/>
      <c r="R15" s="47"/>
      <c r="S15" s="47"/>
      <c r="T15" s="47"/>
      <c r="U15" s="44"/>
      <c r="V15" s="100"/>
      <c r="W15" s="44"/>
      <c r="X15" s="47"/>
      <c r="Y15" s="94"/>
      <c r="Z15" s="47"/>
      <c r="AA15" s="47"/>
      <c r="AB15" s="47"/>
      <c r="AC15" s="47"/>
      <c r="AD15" s="44"/>
      <c r="AE15" s="47"/>
      <c r="AF15" s="82" t="str">
        <f t="shared" si="4"/>
        <v/>
      </c>
      <c r="AG15" s="159"/>
      <c r="AH15" s="160" t="str">
        <f t="shared" si="5"/>
        <v/>
      </c>
      <c r="AI15" s="160" t="str">
        <f t="shared" si="6"/>
        <v/>
      </c>
      <c r="AJ15" s="161" t="str">
        <f t="shared" si="7"/>
        <v/>
      </c>
      <c r="AK15" s="161" t="str">
        <f t="shared" si="8"/>
        <v/>
      </c>
      <c r="AL15" s="161" t="str">
        <f t="shared" si="9"/>
        <v/>
      </c>
      <c r="AM15" s="161" t="str">
        <f t="shared" si="10"/>
        <v/>
      </c>
      <c r="AN15" s="162" t="str">
        <f t="shared" si="11"/>
        <v/>
      </c>
      <c r="AO15" s="34" t="str">
        <f t="shared" si="12"/>
        <v/>
      </c>
      <c r="AP15" s="34" t="str">
        <f t="shared" si="13"/>
        <v/>
      </c>
    </row>
    <row r="16" spans="1:42" ht="48" customHeight="1" x14ac:dyDescent="0.25">
      <c r="A16" s="34">
        <v>3</v>
      </c>
      <c r="B16" s="43" t="s">
        <v>285</v>
      </c>
      <c r="C16" s="92">
        <f>'2022'!B8</f>
        <v>397.6</v>
      </c>
      <c r="D16" s="93">
        <f>'2022'!BE8</f>
        <v>426</v>
      </c>
      <c r="E16" s="93">
        <f>'2022'!BF8</f>
        <v>421</v>
      </c>
      <c r="F16" s="92">
        <f>'2022'!BI8</f>
        <v>1.0588531187122736</v>
      </c>
      <c r="G16" s="44">
        <f>'2021'!BO8</f>
        <v>21</v>
      </c>
      <c r="H16" s="94">
        <f t="shared" si="0"/>
        <v>4.929577464788732</v>
      </c>
      <c r="I16" s="44"/>
      <c r="J16" s="44">
        <f>'2021'!BR8</f>
        <v>0</v>
      </c>
      <c r="K16" s="44"/>
      <c r="L16" s="44"/>
      <c r="M16" s="44"/>
      <c r="N16" s="44">
        <f>'2021'!BT8</f>
        <v>0</v>
      </c>
      <c r="O16" s="44">
        <f>'Добыча 2021'!C18</f>
        <v>11</v>
      </c>
      <c r="P16" s="44"/>
      <c r="Q16" s="44"/>
      <c r="R16" s="44"/>
      <c r="S16" s="44">
        <f>'Добыча 2021'!E18</f>
        <v>9</v>
      </c>
      <c r="T16" s="44">
        <f>'Добыча 2021'!D18</f>
        <v>2</v>
      </c>
      <c r="U16" s="44">
        <f t="shared" si="1"/>
        <v>52.380952380952387</v>
      </c>
      <c r="V16" s="94">
        <f>'2022'!BM8</f>
        <v>21.05</v>
      </c>
      <c r="W16" s="44">
        <f t="shared" si="2"/>
        <v>5</v>
      </c>
      <c r="X16" s="44">
        <f>'2022'!BO8</f>
        <v>21</v>
      </c>
      <c r="Y16" s="94">
        <f t="shared" si="3"/>
        <v>4.9881235154394297</v>
      </c>
      <c r="Z16" s="44"/>
      <c r="AA16" s="44">
        <f>'2022'!BR8</f>
        <v>0</v>
      </c>
      <c r="AB16" s="44"/>
      <c r="AC16" s="44"/>
      <c r="AD16" s="44"/>
      <c r="AE16" s="44">
        <f>'2022'!BT8</f>
        <v>0</v>
      </c>
      <c r="AF16" s="82" t="str">
        <f t="shared" si="4"/>
        <v/>
      </c>
      <c r="AG16" s="159"/>
      <c r="AH16" s="160">
        <f t="shared" si="5"/>
        <v>1.0588531187122736</v>
      </c>
      <c r="AI16" s="160" t="e">
        <f t="shared" ca="1" si="6"/>
        <v>#NAME?</v>
      </c>
      <c r="AJ16" s="161">
        <f t="shared" si="7"/>
        <v>5</v>
      </c>
      <c r="AK16" s="161" t="str">
        <f t="shared" si="8"/>
        <v/>
      </c>
      <c r="AL16" s="161" t="e">
        <f t="shared" ca="1" si="9"/>
        <v>#NAME?</v>
      </c>
      <c r="AM16" s="161">
        <f t="shared" si="10"/>
        <v>21</v>
      </c>
      <c r="AN16" s="162" t="e">
        <f t="shared" ca="1" si="11"/>
        <v>#NAME?</v>
      </c>
      <c r="AO16" s="34" t="str">
        <f t="shared" si="12"/>
        <v>Сумма не совпадает или не ОДОУ</v>
      </c>
      <c r="AP16" s="34" t="str">
        <f t="shared" si="13"/>
        <v/>
      </c>
    </row>
    <row r="17" spans="1:42" ht="31.5" x14ac:dyDescent="0.25">
      <c r="A17" s="34">
        <v>4</v>
      </c>
      <c r="B17" s="48" t="s">
        <v>28</v>
      </c>
      <c r="C17" s="92">
        <f>'2022'!B9</f>
        <v>236.4</v>
      </c>
      <c r="D17" s="93">
        <f>'2022'!BE9</f>
        <v>181</v>
      </c>
      <c r="E17" s="93">
        <f>'2022'!BF9</f>
        <v>179</v>
      </c>
      <c r="F17" s="92">
        <f>'2022'!BI9</f>
        <v>0.75719120135363793</v>
      </c>
      <c r="G17" s="44">
        <f>'2021'!BO9</f>
        <v>5</v>
      </c>
      <c r="H17" s="94">
        <f t="shared" si="0"/>
        <v>2.7624309392265194</v>
      </c>
      <c r="I17" s="44"/>
      <c r="J17" s="44">
        <f>'2021'!BR9</f>
        <v>0</v>
      </c>
      <c r="K17" s="44"/>
      <c r="L17" s="44"/>
      <c r="M17" s="44"/>
      <c r="N17" s="44">
        <f>'2021'!BT9</f>
        <v>1</v>
      </c>
      <c r="O17" s="44">
        <f>'Добыча 2021'!C19</f>
        <v>4</v>
      </c>
      <c r="P17" s="44"/>
      <c r="Q17" s="44"/>
      <c r="R17" s="44"/>
      <c r="S17" s="44">
        <f>'Добыча 2021'!E19</f>
        <v>3</v>
      </c>
      <c r="T17" s="44">
        <f>'Добыча 2021'!D19</f>
        <v>1</v>
      </c>
      <c r="U17" s="44">
        <f t="shared" si="1"/>
        <v>80</v>
      </c>
      <c r="V17" s="94">
        <f>'2022'!BM9</f>
        <v>5.3699999999999815</v>
      </c>
      <c r="W17" s="44">
        <f t="shared" si="2"/>
        <v>2.9999999999999893</v>
      </c>
      <c r="X17" s="44">
        <f>'2022'!BO9</f>
        <v>5</v>
      </c>
      <c r="Y17" s="94">
        <f t="shared" si="3"/>
        <v>2.7932960893854748</v>
      </c>
      <c r="Z17" s="44"/>
      <c r="AA17" s="44">
        <f>'2022'!BR9</f>
        <v>0</v>
      </c>
      <c r="AB17" s="44"/>
      <c r="AC17" s="44"/>
      <c r="AD17" s="44">
        <f>X17-AE17-Z17-AA17</f>
        <v>4</v>
      </c>
      <c r="AE17" s="44">
        <f>'2022'!BT9</f>
        <v>1</v>
      </c>
      <c r="AF17" s="82" t="str">
        <f t="shared" si="4"/>
        <v/>
      </c>
      <c r="AG17" s="159"/>
      <c r="AH17" s="160">
        <f t="shared" si="5"/>
        <v>0.75719120135363793</v>
      </c>
      <c r="AI17" s="160" t="e">
        <f t="shared" ca="1" si="6"/>
        <v>#NAME?</v>
      </c>
      <c r="AJ17" s="161">
        <f t="shared" si="7"/>
        <v>3</v>
      </c>
      <c r="AK17" s="161" t="str">
        <f t="shared" si="8"/>
        <v/>
      </c>
      <c r="AL17" s="161" t="e">
        <f t="shared" ca="1" si="9"/>
        <v>#NAME?</v>
      </c>
      <c r="AM17" s="161">
        <f t="shared" si="10"/>
        <v>5</v>
      </c>
      <c r="AN17" s="162" t="e">
        <f t="shared" ca="1" si="11"/>
        <v>#NAME?</v>
      </c>
      <c r="AO17" s="34" t="str">
        <f t="shared" si="12"/>
        <v/>
      </c>
      <c r="AP17" s="34" t="str">
        <f t="shared" si="13"/>
        <v/>
      </c>
    </row>
    <row r="18" spans="1:42" ht="17.25" customHeight="1" x14ac:dyDescent="0.25">
      <c r="A18" s="72"/>
      <c r="B18" s="46" t="s">
        <v>46</v>
      </c>
      <c r="C18" s="96"/>
      <c r="D18" s="97"/>
      <c r="E18" s="97"/>
      <c r="F18" s="101"/>
      <c r="G18" s="56"/>
      <c r="H18" s="94"/>
      <c r="I18" s="47"/>
      <c r="J18" s="56"/>
      <c r="K18" s="47"/>
      <c r="L18" s="99"/>
      <c r="M18" s="47"/>
      <c r="N18" s="56"/>
      <c r="O18" s="47"/>
      <c r="P18" s="47"/>
      <c r="Q18" s="47"/>
      <c r="R18" s="47"/>
      <c r="S18" s="47"/>
      <c r="T18" s="47"/>
      <c r="U18" s="44"/>
      <c r="V18" s="100"/>
      <c r="W18" s="44"/>
      <c r="X18" s="47"/>
      <c r="Y18" s="94"/>
      <c r="Z18" s="47"/>
      <c r="AA18" s="47"/>
      <c r="AB18" s="47"/>
      <c r="AC18" s="47"/>
      <c r="AD18" s="44"/>
      <c r="AE18" s="47"/>
      <c r="AF18" s="82" t="str">
        <f t="shared" si="4"/>
        <v/>
      </c>
      <c r="AG18" s="159"/>
      <c r="AH18" s="160" t="str">
        <f t="shared" si="5"/>
        <v/>
      </c>
      <c r="AI18" s="160" t="str">
        <f t="shared" si="6"/>
        <v/>
      </c>
      <c r="AJ18" s="161" t="str">
        <f t="shared" si="7"/>
        <v/>
      </c>
      <c r="AK18" s="161" t="str">
        <f t="shared" si="8"/>
        <v/>
      </c>
      <c r="AL18" s="161" t="str">
        <f t="shared" si="9"/>
        <v/>
      </c>
      <c r="AM18" s="161" t="str">
        <f t="shared" si="10"/>
        <v/>
      </c>
      <c r="AN18" s="162" t="str">
        <f t="shared" si="11"/>
        <v/>
      </c>
      <c r="AO18" s="34" t="str">
        <f t="shared" si="12"/>
        <v/>
      </c>
      <c r="AP18" s="34" t="str">
        <f t="shared" si="13"/>
        <v/>
      </c>
    </row>
    <row r="19" spans="1:42" ht="50.25" customHeight="1" x14ac:dyDescent="0.25">
      <c r="A19" s="34">
        <v>5</v>
      </c>
      <c r="B19" s="43" t="s">
        <v>286</v>
      </c>
      <c r="C19" s="92">
        <f>'2022'!B11</f>
        <v>225.4</v>
      </c>
      <c r="D19" s="93">
        <f>'2022'!BE11</f>
        <v>401</v>
      </c>
      <c r="E19" s="93">
        <f>'2022'!BF11</f>
        <v>424</v>
      </c>
      <c r="F19" s="92">
        <f>'2022'!BI11</f>
        <v>1.881100266193434</v>
      </c>
      <c r="G19" s="44">
        <f>'2021'!BO11</f>
        <v>20</v>
      </c>
      <c r="H19" s="94">
        <f t="shared" si="0"/>
        <v>4.9875311720698257</v>
      </c>
      <c r="I19" s="44"/>
      <c r="J19" s="44">
        <f>'2021'!BR11</f>
        <v>0</v>
      </c>
      <c r="K19" s="44"/>
      <c r="L19" s="44"/>
      <c r="M19" s="44"/>
      <c r="N19" s="44">
        <f>'2021'!BT11</f>
        <v>0</v>
      </c>
      <c r="O19" s="44">
        <f>'Добыча 2021'!C21</f>
        <v>16</v>
      </c>
      <c r="P19" s="44"/>
      <c r="Q19" s="44"/>
      <c r="R19" s="44"/>
      <c r="S19" s="44">
        <f>'Добыча 2021'!E21</f>
        <v>13</v>
      </c>
      <c r="T19" s="44">
        <f>'Добыча 2021'!D21</f>
        <v>3</v>
      </c>
      <c r="U19" s="44">
        <f t="shared" si="1"/>
        <v>80</v>
      </c>
      <c r="V19" s="94">
        <f>'2022'!BM11</f>
        <v>21.200000000000003</v>
      </c>
      <c r="W19" s="44">
        <f t="shared" si="2"/>
        <v>5.0000000000000009</v>
      </c>
      <c r="X19" s="44">
        <f>'2022'!BO11</f>
        <v>21</v>
      </c>
      <c r="Y19" s="94">
        <f t="shared" si="3"/>
        <v>4.9528301886792452</v>
      </c>
      <c r="Z19" s="44"/>
      <c r="AA19" s="44">
        <f>'2022'!BR11</f>
        <v>0</v>
      </c>
      <c r="AB19" s="44"/>
      <c r="AC19" s="44"/>
      <c r="AD19" s="44"/>
      <c r="AE19" s="44">
        <f>'2022'!BT11</f>
        <v>0</v>
      </c>
      <c r="AF19" s="82" t="str">
        <f t="shared" si="4"/>
        <v/>
      </c>
      <c r="AG19" s="159"/>
      <c r="AH19" s="160">
        <f t="shared" si="5"/>
        <v>1.881100266193434</v>
      </c>
      <c r="AI19" s="160" t="e">
        <f t="shared" ca="1" si="6"/>
        <v>#NAME?</v>
      </c>
      <c r="AJ19" s="161">
        <f t="shared" si="7"/>
        <v>5</v>
      </c>
      <c r="AK19" s="161" t="str">
        <f t="shared" si="8"/>
        <v/>
      </c>
      <c r="AL19" s="161" t="e">
        <f t="shared" ca="1" si="9"/>
        <v>#NAME?</v>
      </c>
      <c r="AM19" s="161">
        <f t="shared" si="10"/>
        <v>21</v>
      </c>
      <c r="AN19" s="162" t="e">
        <f t="shared" ca="1" si="11"/>
        <v>#NAME?</v>
      </c>
      <c r="AO19" s="34" t="str">
        <f t="shared" si="12"/>
        <v>Сумма не совпадает или не ОДОУ</v>
      </c>
      <c r="AP19" s="34" t="str">
        <f t="shared" si="13"/>
        <v/>
      </c>
    </row>
    <row r="20" spans="1:42" ht="94.5" x14ac:dyDescent="0.25">
      <c r="A20" s="34">
        <v>6</v>
      </c>
      <c r="B20" s="43" t="s">
        <v>48</v>
      </c>
      <c r="C20" s="92">
        <f>'2022'!B12</f>
        <v>358.7</v>
      </c>
      <c r="D20" s="93">
        <f>'2022'!BE12</f>
        <v>641</v>
      </c>
      <c r="E20" s="93">
        <f>'2022'!BF12</f>
        <v>692</v>
      </c>
      <c r="F20" s="92">
        <f>'2022'!BI12</f>
        <v>1.9291887371062169</v>
      </c>
      <c r="G20" s="44">
        <f>'2021'!BO12</f>
        <v>32</v>
      </c>
      <c r="H20" s="94">
        <f t="shared" si="0"/>
        <v>4.9921996879875197</v>
      </c>
      <c r="I20" s="44"/>
      <c r="J20" s="44">
        <f>'2021'!BR12</f>
        <v>0</v>
      </c>
      <c r="K20" s="44"/>
      <c r="L20" s="44"/>
      <c r="M20" s="44"/>
      <c r="N20" s="44">
        <f>'2021'!BT12</f>
        <v>0</v>
      </c>
      <c r="O20" s="44">
        <f>'Добыча 2021'!C22</f>
        <v>20</v>
      </c>
      <c r="P20" s="44"/>
      <c r="Q20" s="44"/>
      <c r="R20" s="44"/>
      <c r="S20" s="44">
        <f>'Добыча 2021'!E22</f>
        <v>16</v>
      </c>
      <c r="T20" s="44">
        <f>'Добыча 2021'!D22</f>
        <v>4</v>
      </c>
      <c r="U20" s="44">
        <f t="shared" si="1"/>
        <v>62.5</v>
      </c>
      <c r="V20" s="94">
        <f>'2022'!BM12</f>
        <v>34.6</v>
      </c>
      <c r="W20" s="44">
        <f t="shared" si="2"/>
        <v>5</v>
      </c>
      <c r="X20" s="44">
        <f>'2022'!BO12</f>
        <v>34</v>
      </c>
      <c r="Y20" s="94">
        <f t="shared" si="3"/>
        <v>4.9132947976878611</v>
      </c>
      <c r="Z20" s="44"/>
      <c r="AA20" s="44">
        <f>'2022'!BR12</f>
        <v>0</v>
      </c>
      <c r="AB20" s="44"/>
      <c r="AC20" s="44"/>
      <c r="AD20" s="44"/>
      <c r="AE20" s="44">
        <f>'2022'!BT12</f>
        <v>0</v>
      </c>
      <c r="AF20" s="82" t="str">
        <f t="shared" si="4"/>
        <v/>
      </c>
      <c r="AG20" s="159"/>
      <c r="AH20" s="160">
        <f t="shared" si="5"/>
        <v>1.9291887371062169</v>
      </c>
      <c r="AI20" s="160" t="e">
        <f t="shared" ca="1" si="6"/>
        <v>#NAME?</v>
      </c>
      <c r="AJ20" s="161">
        <f t="shared" si="7"/>
        <v>5</v>
      </c>
      <c r="AK20" s="161" t="str">
        <f t="shared" si="8"/>
        <v/>
      </c>
      <c r="AL20" s="161" t="e">
        <f t="shared" ca="1" si="9"/>
        <v>#NAME?</v>
      </c>
      <c r="AM20" s="161">
        <f t="shared" si="10"/>
        <v>34</v>
      </c>
      <c r="AN20" s="162" t="e">
        <f t="shared" ca="1" si="11"/>
        <v>#NAME?</v>
      </c>
      <c r="AO20" s="34" t="str">
        <f t="shared" si="12"/>
        <v>Сумма не совпадает или не ОДОУ</v>
      </c>
      <c r="AP20" s="34" t="str">
        <f t="shared" si="13"/>
        <v/>
      </c>
    </row>
    <row r="21" spans="1:42" ht="30.75" customHeight="1" x14ac:dyDescent="0.25">
      <c r="A21" s="34">
        <v>7</v>
      </c>
      <c r="B21" s="49" t="s">
        <v>50</v>
      </c>
      <c r="C21" s="92">
        <f>'2022'!B13</f>
        <v>57.56</v>
      </c>
      <c r="D21" s="93">
        <f>'2022'!BE13</f>
        <v>174</v>
      </c>
      <c r="E21" s="93">
        <f>'2022'!BF13</f>
        <v>191</v>
      </c>
      <c r="F21" s="92">
        <f>'2022'!BI13</f>
        <v>3.3182765809589991</v>
      </c>
      <c r="G21" s="44">
        <f>'2021'!BO13</f>
        <v>12</v>
      </c>
      <c r="H21" s="94">
        <f t="shared" si="0"/>
        <v>6.8965517241379306</v>
      </c>
      <c r="I21" s="44"/>
      <c r="J21" s="44">
        <f>'2021'!BR13</f>
        <v>0</v>
      </c>
      <c r="K21" s="44"/>
      <c r="L21" s="44"/>
      <c r="M21" s="44"/>
      <c r="N21" s="44">
        <f>'2021'!BT13</f>
        <v>0</v>
      </c>
      <c r="O21" s="44">
        <f>'Добыча 2021'!C23</f>
        <v>12</v>
      </c>
      <c r="P21" s="44"/>
      <c r="Q21" s="44"/>
      <c r="R21" s="44"/>
      <c r="S21" s="44">
        <f>'Добыча 2021'!E23</f>
        <v>10</v>
      </c>
      <c r="T21" s="44">
        <f>'Добыча 2021'!D23</f>
        <v>2</v>
      </c>
      <c r="U21" s="44">
        <f t="shared" si="1"/>
        <v>100</v>
      </c>
      <c r="V21" s="94">
        <f>'2022'!BM13</f>
        <v>13.370000000000001</v>
      </c>
      <c r="W21" s="44">
        <f t="shared" si="2"/>
        <v>7.0000000000000009</v>
      </c>
      <c r="X21" s="44">
        <f>'2022'!BO13</f>
        <v>13</v>
      </c>
      <c r="Y21" s="94">
        <f t="shared" si="3"/>
        <v>6.8062827225130889</v>
      </c>
      <c r="Z21" s="44"/>
      <c r="AA21" s="44">
        <f>'2022'!BR13</f>
        <v>0</v>
      </c>
      <c r="AB21" s="44"/>
      <c r="AC21" s="44"/>
      <c r="AD21" s="44"/>
      <c r="AE21" s="44">
        <f>'2022'!BT13</f>
        <v>0</v>
      </c>
      <c r="AF21" s="82" t="str">
        <f t="shared" si="4"/>
        <v/>
      </c>
      <c r="AG21" s="159"/>
      <c r="AH21" s="160">
        <f t="shared" si="5"/>
        <v>3.3182765809589991</v>
      </c>
      <c r="AI21" s="160" t="e">
        <f t="shared" ca="1" si="6"/>
        <v>#NAME?</v>
      </c>
      <c r="AJ21" s="161">
        <f t="shared" si="7"/>
        <v>7</v>
      </c>
      <c r="AK21" s="161" t="str">
        <f t="shared" si="8"/>
        <v/>
      </c>
      <c r="AL21" s="161" t="e">
        <f t="shared" ca="1" si="9"/>
        <v>#NAME?</v>
      </c>
      <c r="AM21" s="161">
        <f t="shared" si="10"/>
        <v>13</v>
      </c>
      <c r="AN21" s="162" t="e">
        <f t="shared" ca="1" si="11"/>
        <v>#NAME?</v>
      </c>
      <c r="AO21" s="34" t="str">
        <f t="shared" si="12"/>
        <v>Сумма не совпадает или не ОДОУ</v>
      </c>
      <c r="AP21" s="34" t="str">
        <f t="shared" si="13"/>
        <v/>
      </c>
    </row>
    <row r="22" spans="1:42" ht="94.5" x14ac:dyDescent="0.25">
      <c r="A22" s="34">
        <v>8</v>
      </c>
      <c r="B22" s="49" t="s">
        <v>51</v>
      </c>
      <c r="C22" s="92">
        <f>'2022'!B14</f>
        <v>335.71</v>
      </c>
      <c r="D22" s="93">
        <f>'2022'!BE14</f>
        <v>893</v>
      </c>
      <c r="E22" s="93">
        <f>'2022'!BF14</f>
        <v>986</v>
      </c>
      <c r="F22" s="92">
        <f>'2022'!BI14</f>
        <v>2.9370587709630338</v>
      </c>
      <c r="G22" s="44">
        <f>'2021'!BO14</f>
        <v>62</v>
      </c>
      <c r="H22" s="94">
        <f t="shared" si="0"/>
        <v>6.9428891377379625</v>
      </c>
      <c r="I22" s="44"/>
      <c r="J22" s="44">
        <f>'2021'!BR14</f>
        <v>0</v>
      </c>
      <c r="K22" s="44"/>
      <c r="L22" s="44"/>
      <c r="M22" s="44"/>
      <c r="N22" s="44">
        <f>'2021'!BT14</f>
        <v>0</v>
      </c>
      <c r="O22" s="44">
        <f>'Добыча 2021'!C24</f>
        <v>21</v>
      </c>
      <c r="P22" s="44"/>
      <c r="Q22" s="44"/>
      <c r="R22" s="44"/>
      <c r="S22" s="44">
        <f>'Добыча 2021'!E24</f>
        <v>10</v>
      </c>
      <c r="T22" s="44">
        <f>'Добыча 2021'!D24</f>
        <v>11</v>
      </c>
      <c r="U22" s="44">
        <f t="shared" si="1"/>
        <v>33.87096774193548</v>
      </c>
      <c r="V22" s="94">
        <f>'2022'!BM14</f>
        <v>69.02000000000001</v>
      </c>
      <c r="W22" s="44">
        <f t="shared" si="2"/>
        <v>7.0000000000000009</v>
      </c>
      <c r="X22" s="44">
        <f>'2022'!BO14</f>
        <v>69</v>
      </c>
      <c r="Y22" s="94">
        <f t="shared" si="3"/>
        <v>6.9979716024340775</v>
      </c>
      <c r="Z22" s="44"/>
      <c r="AA22" s="44">
        <f>'2022'!BR14</f>
        <v>0</v>
      </c>
      <c r="AB22" s="44"/>
      <c r="AC22" s="44"/>
      <c r="AD22" s="44"/>
      <c r="AE22" s="44">
        <f>'2022'!BT14</f>
        <v>0</v>
      </c>
      <c r="AF22" s="82" t="str">
        <f t="shared" si="4"/>
        <v/>
      </c>
      <c r="AG22" s="159"/>
      <c r="AH22" s="160">
        <f t="shared" si="5"/>
        <v>2.9370587709630338</v>
      </c>
      <c r="AI22" s="160" t="e">
        <f t="shared" ca="1" si="6"/>
        <v>#NAME?</v>
      </c>
      <c r="AJ22" s="161">
        <f t="shared" si="7"/>
        <v>7</v>
      </c>
      <c r="AK22" s="161" t="str">
        <f t="shared" si="8"/>
        <v/>
      </c>
      <c r="AL22" s="161" t="e">
        <f t="shared" ca="1" si="9"/>
        <v>#NAME?</v>
      </c>
      <c r="AM22" s="161">
        <f t="shared" si="10"/>
        <v>69</v>
      </c>
      <c r="AN22" s="162" t="e">
        <f t="shared" ca="1" si="11"/>
        <v>#NAME?</v>
      </c>
      <c r="AO22" s="34" t="str">
        <f t="shared" si="12"/>
        <v>Сумма не совпадает или не ОДОУ</v>
      </c>
      <c r="AP22" s="34" t="str">
        <f t="shared" si="13"/>
        <v/>
      </c>
    </row>
    <row r="23" spans="1:42" ht="94.5" x14ac:dyDescent="0.25">
      <c r="A23" s="34">
        <v>9</v>
      </c>
      <c r="B23" s="50" t="s">
        <v>287</v>
      </c>
      <c r="C23" s="92">
        <f>'2022'!B15</f>
        <v>164.08600000000001</v>
      </c>
      <c r="D23" s="93">
        <f>'2022'!BE15</f>
        <v>403</v>
      </c>
      <c r="E23" s="93">
        <f>'2022'!BF15</f>
        <v>393</v>
      </c>
      <c r="F23" s="92">
        <f>'2022'!BI15</f>
        <v>2.3950855039430539</v>
      </c>
      <c r="G23" s="44">
        <f>'2021'!BO15</f>
        <v>28</v>
      </c>
      <c r="H23" s="94">
        <f t="shared" si="0"/>
        <v>6.9478908188585615</v>
      </c>
      <c r="I23" s="44"/>
      <c r="J23" s="44">
        <f>'2021'!BR15</f>
        <v>0</v>
      </c>
      <c r="K23" s="44"/>
      <c r="L23" s="44"/>
      <c r="M23" s="44"/>
      <c r="N23" s="44">
        <f>'2021'!BT15</f>
        <v>0</v>
      </c>
      <c r="O23" s="44">
        <f>'Добыча 2021'!C25</f>
        <v>22</v>
      </c>
      <c r="P23" s="44"/>
      <c r="Q23" s="44"/>
      <c r="R23" s="44"/>
      <c r="S23" s="44">
        <f>'Добыча 2021'!E25</f>
        <v>13</v>
      </c>
      <c r="T23" s="44">
        <f>'Добыча 2021'!D25</f>
        <v>9</v>
      </c>
      <c r="U23" s="44">
        <f t="shared" si="1"/>
        <v>78.571428571428569</v>
      </c>
      <c r="V23" s="94">
        <f>'2022'!BM15</f>
        <v>27.51</v>
      </c>
      <c r="W23" s="44">
        <f t="shared" si="2"/>
        <v>7.0000000000000009</v>
      </c>
      <c r="X23" s="44">
        <f>'2022'!BO15</f>
        <v>27</v>
      </c>
      <c r="Y23" s="94">
        <f t="shared" si="3"/>
        <v>6.8702290076335881</v>
      </c>
      <c r="Z23" s="44"/>
      <c r="AA23" s="44">
        <f>'2022'!BR15</f>
        <v>0</v>
      </c>
      <c r="AB23" s="44"/>
      <c r="AC23" s="44"/>
      <c r="AD23" s="44"/>
      <c r="AE23" s="44">
        <f>'2022'!BT15</f>
        <v>0</v>
      </c>
      <c r="AF23" s="82" t="str">
        <f t="shared" si="4"/>
        <v/>
      </c>
      <c r="AG23" s="159"/>
      <c r="AH23" s="160">
        <f t="shared" si="5"/>
        <v>2.3950855039430539</v>
      </c>
      <c r="AI23" s="160" t="e">
        <f t="shared" ca="1" si="6"/>
        <v>#NAME?</v>
      </c>
      <c r="AJ23" s="161">
        <f t="shared" si="7"/>
        <v>7</v>
      </c>
      <c r="AK23" s="161" t="str">
        <f t="shared" si="8"/>
        <v/>
      </c>
      <c r="AL23" s="161" t="e">
        <f t="shared" ca="1" si="9"/>
        <v>#NAME?</v>
      </c>
      <c r="AM23" s="161">
        <f t="shared" si="10"/>
        <v>27</v>
      </c>
      <c r="AN23" s="162" t="e">
        <f t="shared" ca="1" si="11"/>
        <v>#NAME?</v>
      </c>
      <c r="AO23" s="34" t="str">
        <f t="shared" si="12"/>
        <v>Сумма не совпадает или не ОДОУ</v>
      </c>
      <c r="AP23" s="34" t="str">
        <f t="shared" si="13"/>
        <v/>
      </c>
    </row>
    <row r="24" spans="1:42" ht="94.5" x14ac:dyDescent="0.25">
      <c r="A24" s="34">
        <v>10</v>
      </c>
      <c r="B24" s="50" t="s">
        <v>288</v>
      </c>
      <c r="C24" s="92">
        <f>'2022'!B16</f>
        <v>371.93</v>
      </c>
      <c r="D24" s="93">
        <f>'2022'!BE16</f>
        <v>484</v>
      </c>
      <c r="E24" s="93">
        <f>'2022'!BF16</f>
        <v>568</v>
      </c>
      <c r="F24" s="92">
        <f>'2022'!BI16</f>
        <v>1.527169090957976</v>
      </c>
      <c r="G24" s="44">
        <f>'2021'!BO16</f>
        <v>24</v>
      </c>
      <c r="H24" s="94">
        <f t="shared" si="0"/>
        <v>4.9586776859504136</v>
      </c>
      <c r="I24" s="44"/>
      <c r="J24" s="44">
        <f>'2021'!BR16</f>
        <v>0</v>
      </c>
      <c r="K24" s="44"/>
      <c r="L24" s="44"/>
      <c r="M24" s="44"/>
      <c r="N24" s="44">
        <f>'2021'!BT16</f>
        <v>0</v>
      </c>
      <c r="O24" s="44">
        <f>'Добыча 2021'!C26</f>
        <v>16</v>
      </c>
      <c r="P24" s="44"/>
      <c r="Q24" s="44"/>
      <c r="R24" s="44"/>
      <c r="S24" s="44">
        <f>'Добыча 2021'!E26</f>
        <v>13</v>
      </c>
      <c r="T24" s="44">
        <f>'Добыча 2021'!D26</f>
        <v>3</v>
      </c>
      <c r="U24" s="44">
        <f t="shared" si="1"/>
        <v>66.666666666666657</v>
      </c>
      <c r="V24" s="94">
        <f>'2022'!BM16</f>
        <v>28.400000000000002</v>
      </c>
      <c r="W24" s="44">
        <f t="shared" si="2"/>
        <v>5</v>
      </c>
      <c r="X24" s="44">
        <f>'2022'!BO16</f>
        <v>28</v>
      </c>
      <c r="Y24" s="94">
        <f t="shared" si="3"/>
        <v>4.929577464788732</v>
      </c>
      <c r="Z24" s="44"/>
      <c r="AA24" s="44">
        <f>'2022'!BR16</f>
        <v>0</v>
      </c>
      <c r="AB24" s="44"/>
      <c r="AC24" s="44"/>
      <c r="AD24" s="44"/>
      <c r="AE24" s="44">
        <f>'2022'!BT16</f>
        <v>0</v>
      </c>
      <c r="AF24" s="82" t="str">
        <f t="shared" si="4"/>
        <v/>
      </c>
      <c r="AG24" s="159"/>
      <c r="AH24" s="160">
        <f t="shared" si="5"/>
        <v>1.527169090957976</v>
      </c>
      <c r="AI24" s="160" t="e">
        <f t="shared" ca="1" si="6"/>
        <v>#NAME?</v>
      </c>
      <c r="AJ24" s="161">
        <f t="shared" si="7"/>
        <v>5</v>
      </c>
      <c r="AK24" s="161" t="str">
        <f t="shared" si="8"/>
        <v/>
      </c>
      <c r="AL24" s="161" t="e">
        <f t="shared" ca="1" si="9"/>
        <v>#NAME?</v>
      </c>
      <c r="AM24" s="161">
        <f t="shared" si="10"/>
        <v>28</v>
      </c>
      <c r="AN24" s="162" t="e">
        <f t="shared" ca="1" si="11"/>
        <v>#NAME?</v>
      </c>
      <c r="AO24" s="34" t="str">
        <f t="shared" si="12"/>
        <v>Сумма не совпадает или не ОДОУ</v>
      </c>
      <c r="AP24" s="34" t="str">
        <f t="shared" si="13"/>
        <v/>
      </c>
    </row>
    <row r="25" spans="1:42" ht="94.5" x14ac:dyDescent="0.25">
      <c r="A25" s="34">
        <v>11</v>
      </c>
      <c r="B25" s="50" t="s">
        <v>289</v>
      </c>
      <c r="C25" s="92">
        <f>'2022'!B17</f>
        <v>291.029</v>
      </c>
      <c r="D25" s="93">
        <f>'2022'!BE17</f>
        <v>334</v>
      </c>
      <c r="E25" s="93">
        <f>'2022'!BF17</f>
        <v>327</v>
      </c>
      <c r="F25" s="92">
        <f>'2022'!BI17</f>
        <v>1.1235993663861676</v>
      </c>
      <c r="G25" s="44">
        <f>'2021'!BO17</f>
        <v>16</v>
      </c>
      <c r="H25" s="94">
        <f t="shared" si="0"/>
        <v>4.7904191616766472</v>
      </c>
      <c r="I25" s="44"/>
      <c r="J25" s="44">
        <f>'2021'!BR17</f>
        <v>0</v>
      </c>
      <c r="K25" s="44"/>
      <c r="L25" s="44"/>
      <c r="M25" s="44"/>
      <c r="N25" s="44">
        <f>'2021'!BT17</f>
        <v>0</v>
      </c>
      <c r="O25" s="44">
        <f>'Добыча 2021'!C27</f>
        <v>6</v>
      </c>
      <c r="P25" s="44"/>
      <c r="Q25" s="44"/>
      <c r="R25" s="44"/>
      <c r="S25" s="44">
        <f>'Добыча 2021'!E27</f>
        <v>5</v>
      </c>
      <c r="T25" s="44">
        <f>'Добыча 2021'!D27</f>
        <v>1</v>
      </c>
      <c r="U25" s="44">
        <f t="shared" si="1"/>
        <v>37.5</v>
      </c>
      <c r="V25" s="94">
        <f>'2022'!BM17</f>
        <v>16.350000000000001</v>
      </c>
      <c r="W25" s="44">
        <f t="shared" si="2"/>
        <v>5</v>
      </c>
      <c r="X25" s="44">
        <f>'2022'!BO17</f>
        <v>16</v>
      </c>
      <c r="Y25" s="94">
        <f t="shared" si="3"/>
        <v>4.8929663608562688</v>
      </c>
      <c r="Z25" s="44"/>
      <c r="AA25" s="44">
        <f>'2022'!BR17</f>
        <v>0</v>
      </c>
      <c r="AB25" s="44"/>
      <c r="AC25" s="44"/>
      <c r="AD25" s="44"/>
      <c r="AE25" s="44">
        <f>'2022'!BT17</f>
        <v>0</v>
      </c>
      <c r="AF25" s="82" t="str">
        <f t="shared" si="4"/>
        <v/>
      </c>
      <c r="AG25" s="159"/>
      <c r="AH25" s="160">
        <f t="shared" si="5"/>
        <v>1.1235993663861676</v>
      </c>
      <c r="AI25" s="160" t="e">
        <f t="shared" ca="1" si="6"/>
        <v>#NAME?</v>
      </c>
      <c r="AJ25" s="161">
        <f t="shared" si="7"/>
        <v>5</v>
      </c>
      <c r="AK25" s="161" t="str">
        <f t="shared" si="8"/>
        <v/>
      </c>
      <c r="AL25" s="161" t="e">
        <f t="shared" ca="1" si="9"/>
        <v>#NAME?</v>
      </c>
      <c r="AM25" s="161">
        <f t="shared" si="10"/>
        <v>16</v>
      </c>
      <c r="AN25" s="162" t="e">
        <f t="shared" ca="1" si="11"/>
        <v>#NAME?</v>
      </c>
      <c r="AO25" s="34" t="str">
        <f t="shared" si="12"/>
        <v>Сумма не совпадает или не ОДОУ</v>
      </c>
      <c r="AP25" s="34" t="str">
        <f t="shared" si="13"/>
        <v/>
      </c>
    </row>
    <row r="26" spans="1:42" ht="94.5" x14ac:dyDescent="0.25">
      <c r="A26" s="34">
        <v>12</v>
      </c>
      <c r="B26" s="50" t="s">
        <v>407</v>
      </c>
      <c r="C26" s="92">
        <f>'2022'!B18</f>
        <v>170.64400000000001</v>
      </c>
      <c r="D26" s="93">
        <f>'2022'!BE18</f>
        <v>285</v>
      </c>
      <c r="E26" s="93">
        <f>'2022'!BF18</f>
        <v>347</v>
      </c>
      <c r="F26" s="92">
        <f>'2022'!BI18</f>
        <v>2.0334731956587984</v>
      </c>
      <c r="G26" s="44">
        <f>'2021'!BO18</f>
        <v>14</v>
      </c>
      <c r="H26" s="94">
        <f t="shared" si="0"/>
        <v>4.9122807017543861</v>
      </c>
      <c r="I26" s="44"/>
      <c r="J26" s="44">
        <f>'2021'!BR18</f>
        <v>0</v>
      </c>
      <c r="K26" s="44"/>
      <c r="L26" s="44"/>
      <c r="M26" s="44"/>
      <c r="N26" s="44">
        <f>'2021'!BT18</f>
        <v>0</v>
      </c>
      <c r="O26" s="44">
        <f>'Добыча 2021'!C28</f>
        <v>12</v>
      </c>
      <c r="P26" s="44"/>
      <c r="Q26" s="44"/>
      <c r="R26" s="44"/>
      <c r="S26" s="44">
        <f>'Добыча 2021'!E28</f>
        <v>9</v>
      </c>
      <c r="T26" s="44">
        <f>'Добыча 2021'!D28</f>
        <v>3</v>
      </c>
      <c r="U26" s="44">
        <f t="shared" si="1"/>
        <v>85.714285714285708</v>
      </c>
      <c r="V26" s="94">
        <f>'2022'!BM18</f>
        <v>24.290000000000003</v>
      </c>
      <c r="W26" s="44">
        <f t="shared" si="2"/>
        <v>7.0000000000000009</v>
      </c>
      <c r="X26" s="44">
        <f>'2022'!BO18</f>
        <v>24</v>
      </c>
      <c r="Y26" s="94">
        <f t="shared" si="3"/>
        <v>6.9164265129683002</v>
      </c>
      <c r="Z26" s="44"/>
      <c r="AA26" s="44">
        <f>'2022'!BR18</f>
        <v>0</v>
      </c>
      <c r="AB26" s="44"/>
      <c r="AC26" s="44"/>
      <c r="AD26" s="44"/>
      <c r="AE26" s="44">
        <f>'2022'!BT18</f>
        <v>0</v>
      </c>
      <c r="AF26" s="82" t="str">
        <f t="shared" si="4"/>
        <v/>
      </c>
      <c r="AG26" s="159"/>
      <c r="AH26" s="160">
        <f t="shared" si="5"/>
        <v>2.0334731956587984</v>
      </c>
      <c r="AI26" s="160" t="e">
        <f t="shared" ca="1" si="6"/>
        <v>#NAME?</v>
      </c>
      <c r="AJ26" s="161">
        <f t="shared" si="7"/>
        <v>7</v>
      </c>
      <c r="AK26" s="161" t="str">
        <f t="shared" si="8"/>
        <v/>
      </c>
      <c r="AL26" s="161" t="e">
        <f t="shared" ca="1" si="9"/>
        <v>#NAME?</v>
      </c>
      <c r="AM26" s="161">
        <f t="shared" si="10"/>
        <v>24</v>
      </c>
      <c r="AN26" s="162" t="e">
        <f t="shared" ca="1" si="11"/>
        <v>#NAME?</v>
      </c>
      <c r="AO26" s="34" t="str">
        <f t="shared" si="12"/>
        <v>Сумма не совпадает или не ОДОУ</v>
      </c>
      <c r="AP26" s="34" t="str">
        <f t="shared" si="13"/>
        <v/>
      </c>
    </row>
    <row r="27" spans="1:42" ht="31.5" x14ac:dyDescent="0.25">
      <c r="A27" s="34">
        <v>13</v>
      </c>
      <c r="B27" s="50" t="s">
        <v>291</v>
      </c>
      <c r="C27" s="92">
        <f>'2022'!B19</f>
        <v>50</v>
      </c>
      <c r="D27" s="93">
        <f>'2022'!BE19</f>
        <v>0</v>
      </c>
      <c r="E27" s="93">
        <f>'2022'!BF19</f>
        <v>14</v>
      </c>
      <c r="F27" s="92">
        <f>'2022'!BI19</f>
        <v>0.28000000000000003</v>
      </c>
      <c r="G27" s="44">
        <f>'2021'!BO19</f>
        <v>0</v>
      </c>
      <c r="H27" s="94">
        <f t="shared" si="0"/>
        <v>0</v>
      </c>
      <c r="I27" s="44"/>
      <c r="J27" s="44">
        <f>'2021'!BR19</f>
        <v>0</v>
      </c>
      <c r="K27" s="44"/>
      <c r="L27" s="44"/>
      <c r="M27" s="44"/>
      <c r="N27" s="44">
        <f>'2021'!BT19</f>
        <v>0</v>
      </c>
      <c r="O27" s="44">
        <f>'Добыча 2021'!C29</f>
        <v>0</v>
      </c>
      <c r="P27" s="44"/>
      <c r="Q27" s="44"/>
      <c r="R27" s="44"/>
      <c r="S27" s="44">
        <f>'Добыча 2021'!E29</f>
        <v>0</v>
      </c>
      <c r="T27" s="44">
        <f>'Добыча 2021'!D29</f>
        <v>0</v>
      </c>
      <c r="U27" s="44">
        <f t="shared" si="1"/>
        <v>0</v>
      </c>
      <c r="V27" s="94">
        <f>'2022'!BM19</f>
        <v>0.4199999999999986</v>
      </c>
      <c r="W27" s="44">
        <f t="shared" si="2"/>
        <v>0</v>
      </c>
      <c r="X27" s="44">
        <f>'2022'!BO19</f>
        <v>0</v>
      </c>
      <c r="Y27" s="94">
        <f t="shared" si="3"/>
        <v>0</v>
      </c>
      <c r="Z27" s="44"/>
      <c r="AA27" s="44">
        <f>'2022'!BR19</f>
        <v>0</v>
      </c>
      <c r="AB27" s="44"/>
      <c r="AC27" s="44"/>
      <c r="AD27" s="44"/>
      <c r="AE27" s="44">
        <f>'2022'!BT19</f>
        <v>0</v>
      </c>
      <c r="AF27" s="82" t="str">
        <f t="shared" si="4"/>
        <v/>
      </c>
      <c r="AG27" s="159"/>
      <c r="AH27" s="160">
        <f t="shared" si="5"/>
        <v>0.28000000000000003</v>
      </c>
      <c r="AI27" s="160" t="e">
        <f t="shared" ca="1" si="6"/>
        <v>#NAME?</v>
      </c>
      <c r="AJ27" s="161">
        <f t="shared" si="7"/>
        <v>3</v>
      </c>
      <c r="AK27" s="161" t="str">
        <f t="shared" si="8"/>
        <v/>
      </c>
      <c r="AL27" s="161">
        <f t="shared" si="9"/>
        <v>0</v>
      </c>
      <c r="AM27" s="161">
        <f t="shared" si="10"/>
        <v>0</v>
      </c>
      <c r="AN27" s="162" t="str">
        <f t="shared" si="11"/>
        <v/>
      </c>
      <c r="AO27" s="34" t="str">
        <f t="shared" si="12"/>
        <v/>
      </c>
      <c r="AP27" s="34" t="str">
        <f t="shared" si="13"/>
        <v/>
      </c>
    </row>
    <row r="28" spans="1:42" ht="47.25" x14ac:dyDescent="0.25">
      <c r="A28" s="34">
        <v>14</v>
      </c>
      <c r="B28" s="50" t="s">
        <v>408</v>
      </c>
      <c r="C28" s="92">
        <f>'2022'!B20</f>
        <v>434.36</v>
      </c>
      <c r="D28" s="581">
        <f>'2022'!BE20</f>
        <v>796</v>
      </c>
      <c r="E28" s="93">
        <f>'2022'!BF20</f>
        <v>443</v>
      </c>
      <c r="F28" s="92">
        <f>'2022'!BI20</f>
        <v>1.0198913343770144</v>
      </c>
      <c r="G28" s="583">
        <f>'2021'!BO20</f>
        <v>39</v>
      </c>
      <c r="H28" s="585">
        <f t="shared" si="0"/>
        <v>4.8994974874371859</v>
      </c>
      <c r="I28" s="56"/>
      <c r="J28" s="583">
        <f>'2021'!BR20</f>
        <v>5</v>
      </c>
      <c r="K28" s="44"/>
      <c r="L28" s="44"/>
      <c r="M28" s="44"/>
      <c r="N28" s="583">
        <f>'2021'!BT20</f>
        <v>8</v>
      </c>
      <c r="O28" s="583">
        <f>'Добыча 2021'!C30</f>
        <v>26</v>
      </c>
      <c r="P28" s="44"/>
      <c r="Q28" s="44"/>
      <c r="R28" s="44"/>
      <c r="S28" s="583">
        <f>'Добыча 2021'!E30</f>
        <v>21</v>
      </c>
      <c r="T28" s="583">
        <f>'Добыча 2021'!D30</f>
        <v>5</v>
      </c>
      <c r="U28" s="583">
        <f t="shared" si="1"/>
        <v>66.666666666666657</v>
      </c>
      <c r="V28" s="94">
        <f>'2022'!BM20</f>
        <v>22.150000000000002</v>
      </c>
      <c r="W28" s="44">
        <f t="shared" si="2"/>
        <v>5</v>
      </c>
      <c r="X28" s="44">
        <f>'2022'!BO20</f>
        <v>22</v>
      </c>
      <c r="Y28" s="94">
        <f t="shared" si="3"/>
        <v>4.966139954853273</v>
      </c>
      <c r="Z28" s="44"/>
      <c r="AA28" s="44">
        <f>'2022'!BR20</f>
        <v>3</v>
      </c>
      <c r="AB28" s="44"/>
      <c r="AC28" s="44"/>
      <c r="AD28" s="44">
        <f t="shared" ref="AD28:AD59" si="14">X28-AE28-Z28-AA28</f>
        <v>14</v>
      </c>
      <c r="AE28" s="44">
        <f>'2022'!BT20</f>
        <v>5</v>
      </c>
      <c r="AF28" s="82" t="str">
        <f t="shared" si="4"/>
        <v/>
      </c>
      <c r="AG28" s="159"/>
      <c r="AH28" s="160">
        <f t="shared" si="5"/>
        <v>1.0198913343770144</v>
      </c>
      <c r="AI28" s="160" t="e">
        <f t="shared" ca="1" si="6"/>
        <v>#NAME?</v>
      </c>
      <c r="AJ28" s="161">
        <f t="shared" si="7"/>
        <v>5</v>
      </c>
      <c r="AK28" s="161" t="str">
        <f t="shared" si="8"/>
        <v/>
      </c>
      <c r="AL28" s="161" t="e">
        <f t="shared" ca="1" si="9"/>
        <v>#NAME?</v>
      </c>
      <c r="AM28" s="161">
        <f t="shared" si="10"/>
        <v>22</v>
      </c>
      <c r="AN28" s="162" t="e">
        <f t="shared" ca="1" si="11"/>
        <v>#NAME?</v>
      </c>
      <c r="AO28" s="34" t="str">
        <f t="shared" si="12"/>
        <v/>
      </c>
      <c r="AP28" s="34" t="str">
        <f t="shared" si="13"/>
        <v/>
      </c>
    </row>
    <row r="29" spans="1:42" ht="47.25" x14ac:dyDescent="0.25">
      <c r="A29" s="34">
        <v>15</v>
      </c>
      <c r="B29" s="50" t="s">
        <v>965</v>
      </c>
      <c r="C29" s="92">
        <f>'2022'!B21</f>
        <v>182.9</v>
      </c>
      <c r="D29" s="582"/>
      <c r="E29" s="93">
        <f>'2022'!BF21</f>
        <v>360</v>
      </c>
      <c r="F29" s="92">
        <f>'2022'!BI21</f>
        <v>1.9682886823400765</v>
      </c>
      <c r="G29" s="584"/>
      <c r="H29" s="586"/>
      <c r="I29" s="47"/>
      <c r="J29" s="584"/>
      <c r="K29" s="127"/>
      <c r="L29" s="127"/>
      <c r="M29" s="44"/>
      <c r="N29" s="584"/>
      <c r="O29" s="584"/>
      <c r="P29" s="44"/>
      <c r="Q29" s="44"/>
      <c r="R29" s="44"/>
      <c r="S29" s="584"/>
      <c r="T29" s="584"/>
      <c r="U29" s="584"/>
      <c r="V29" s="94">
        <f>'2022'!BM21</f>
        <v>18</v>
      </c>
      <c r="W29" s="44">
        <f t="shared" si="2"/>
        <v>5</v>
      </c>
      <c r="X29" s="44">
        <f>'2022'!BO21</f>
        <v>18</v>
      </c>
      <c r="Y29" s="94">
        <f t="shared" si="3"/>
        <v>5</v>
      </c>
      <c r="Z29" s="44"/>
      <c r="AA29" s="44">
        <f>'2022'!BR21</f>
        <v>2</v>
      </c>
      <c r="AB29" s="44"/>
      <c r="AC29" s="44"/>
      <c r="AD29" s="44">
        <f t="shared" si="14"/>
        <v>12</v>
      </c>
      <c r="AE29" s="44">
        <f>'2022'!BT21</f>
        <v>4</v>
      </c>
      <c r="AF29" s="82" t="str">
        <f t="shared" si="4"/>
        <v/>
      </c>
      <c r="AG29" s="159"/>
      <c r="AH29" s="160">
        <f t="shared" si="5"/>
        <v>1.9682886823400765</v>
      </c>
      <c r="AI29" s="160" t="e">
        <f t="shared" ca="1" si="6"/>
        <v>#NAME?</v>
      </c>
      <c r="AJ29" s="161">
        <f t="shared" si="7"/>
        <v>5</v>
      </c>
      <c r="AK29" s="161" t="str">
        <f t="shared" si="8"/>
        <v/>
      </c>
      <c r="AL29" s="161" t="e">
        <f t="shared" ca="1" si="9"/>
        <v>#NAME?</v>
      </c>
      <c r="AM29" s="161">
        <f t="shared" si="10"/>
        <v>18</v>
      </c>
      <c r="AN29" s="162" t="e">
        <f t="shared" ca="1" si="11"/>
        <v>#NAME?</v>
      </c>
      <c r="AO29" s="34" t="str">
        <f t="shared" si="12"/>
        <v/>
      </c>
      <c r="AP29" s="34" t="str">
        <f t="shared" si="13"/>
        <v/>
      </c>
    </row>
    <row r="30" spans="1:42" ht="18.75" x14ac:dyDescent="0.25">
      <c r="A30" s="34"/>
      <c r="B30" s="46" t="s">
        <v>35</v>
      </c>
      <c r="C30" s="96"/>
      <c r="D30" s="97"/>
      <c r="E30" s="97"/>
      <c r="F30" s="98"/>
      <c r="G30" s="44"/>
      <c r="H30" s="94"/>
      <c r="I30" s="44"/>
      <c r="J30" s="44"/>
      <c r="K30" s="44"/>
      <c r="L30" s="44"/>
      <c r="M30" s="47"/>
      <c r="N30" s="44"/>
      <c r="O30" s="47"/>
      <c r="P30" s="47"/>
      <c r="Q30" s="47"/>
      <c r="R30" s="47"/>
      <c r="S30" s="47"/>
      <c r="T30" s="47"/>
      <c r="U30" s="44"/>
      <c r="V30" s="100"/>
      <c r="W30" s="44"/>
      <c r="X30" s="47"/>
      <c r="Y30" s="94"/>
      <c r="Z30" s="47"/>
      <c r="AA30" s="47"/>
      <c r="AB30" s="47"/>
      <c r="AC30" s="47"/>
      <c r="AD30" s="44"/>
      <c r="AE30" s="47"/>
      <c r="AF30" s="82" t="str">
        <f t="shared" si="4"/>
        <v/>
      </c>
      <c r="AG30" s="159"/>
      <c r="AH30" s="160" t="str">
        <f t="shared" si="5"/>
        <v/>
      </c>
      <c r="AI30" s="160" t="str">
        <f t="shared" si="6"/>
        <v/>
      </c>
      <c r="AJ30" s="161" t="str">
        <f t="shared" si="7"/>
        <v/>
      </c>
      <c r="AK30" s="161" t="str">
        <f t="shared" si="8"/>
        <v/>
      </c>
      <c r="AL30" s="161" t="str">
        <f t="shared" si="9"/>
        <v/>
      </c>
      <c r="AM30" s="161" t="str">
        <f t="shared" si="10"/>
        <v/>
      </c>
      <c r="AN30" s="162" t="str">
        <f t="shared" si="11"/>
        <v/>
      </c>
      <c r="AO30" s="34" t="str">
        <f t="shared" si="12"/>
        <v/>
      </c>
      <c r="AP30" s="34" t="str">
        <f t="shared" si="13"/>
        <v/>
      </c>
    </row>
    <row r="31" spans="1:42" ht="48.75" customHeight="1" x14ac:dyDescent="0.25">
      <c r="A31" s="34">
        <v>16</v>
      </c>
      <c r="B31" s="43" t="s">
        <v>36</v>
      </c>
      <c r="C31" s="92">
        <f>'2022'!B23</f>
        <v>8592.0195309999999</v>
      </c>
      <c r="D31" s="93">
        <f>'2022'!BE23</f>
        <v>4634</v>
      </c>
      <c r="E31" s="93">
        <f>'2022'!BF23</f>
        <v>5636</v>
      </c>
      <c r="F31" s="92">
        <f>'2022'!BI23</f>
        <v>0.65595754056020428</v>
      </c>
      <c r="G31" s="44">
        <f>'2021'!BO22</f>
        <v>35</v>
      </c>
      <c r="H31" s="94">
        <f t="shared" si="0"/>
        <v>0.75528700906344415</v>
      </c>
      <c r="I31" s="44"/>
      <c r="J31" s="44">
        <f>'2021'!BR22</f>
        <v>0</v>
      </c>
      <c r="K31" s="44"/>
      <c r="L31" s="44"/>
      <c r="M31" s="44"/>
      <c r="N31" s="44">
        <f>'2021'!BT22</f>
        <v>0</v>
      </c>
      <c r="O31" s="44">
        <f>'Добыча 2021'!C32</f>
        <v>1</v>
      </c>
      <c r="P31" s="44"/>
      <c r="Q31" s="44"/>
      <c r="R31" s="44"/>
      <c r="S31" s="44">
        <f>'Добыча 2021'!E32</f>
        <v>1</v>
      </c>
      <c r="T31" s="44">
        <f>'Добыча 2021'!D32</f>
        <v>0</v>
      </c>
      <c r="U31" s="44">
        <f t="shared" si="1"/>
        <v>2.8571428571428572</v>
      </c>
      <c r="V31" s="94">
        <f>'2022'!BM23</f>
        <v>169.07999999999942</v>
      </c>
      <c r="W31" s="44">
        <f t="shared" si="2"/>
        <v>2.9999999999999893</v>
      </c>
      <c r="X31" s="44">
        <f>'2022'!BO23</f>
        <v>22</v>
      </c>
      <c r="Y31" s="94">
        <f t="shared" si="3"/>
        <v>0.39034776437189495</v>
      </c>
      <c r="Z31" s="44"/>
      <c r="AA31" s="44">
        <f>'2022'!BR23</f>
        <v>0</v>
      </c>
      <c r="AB31" s="44"/>
      <c r="AC31" s="44"/>
      <c r="AD31" s="44"/>
      <c r="AE31" s="44">
        <f>'2022'!BT23</f>
        <v>0</v>
      </c>
      <c r="AF31" s="82" t="str">
        <f t="shared" si="4"/>
        <v/>
      </c>
      <c r="AG31" s="159"/>
      <c r="AH31" s="160">
        <f t="shared" si="5"/>
        <v>0.65595754056020428</v>
      </c>
      <c r="AI31" s="160" t="e">
        <f t="shared" ca="1" si="6"/>
        <v>#NAME?</v>
      </c>
      <c r="AJ31" s="161">
        <f t="shared" si="7"/>
        <v>3</v>
      </c>
      <c r="AK31" s="161" t="str">
        <f t="shared" si="8"/>
        <v/>
      </c>
      <c r="AL31" s="161" t="e">
        <f t="shared" ca="1" si="9"/>
        <v>#NAME?</v>
      </c>
      <c r="AM31" s="161">
        <f t="shared" si="10"/>
        <v>22</v>
      </c>
      <c r="AN31" s="162" t="e">
        <f t="shared" ca="1" si="11"/>
        <v>#NAME?</v>
      </c>
      <c r="AO31" s="34" t="str">
        <f t="shared" si="12"/>
        <v>Сумма не совпадает или не ОДОУ</v>
      </c>
      <c r="AP31" s="34" t="str">
        <f t="shared" si="13"/>
        <v/>
      </c>
    </row>
    <row r="32" spans="1:42" ht="18.75" x14ac:dyDescent="0.25">
      <c r="A32" s="34"/>
      <c r="B32" s="46" t="s">
        <v>58</v>
      </c>
      <c r="C32" s="96"/>
      <c r="D32" s="97"/>
      <c r="E32" s="97"/>
      <c r="F32" s="98"/>
      <c r="G32" s="44"/>
      <c r="H32" s="94"/>
      <c r="I32" s="44"/>
      <c r="J32" s="44"/>
      <c r="K32" s="44"/>
      <c r="L32" s="44"/>
      <c r="M32" s="56"/>
      <c r="N32" s="44"/>
      <c r="O32" s="56"/>
      <c r="P32" s="56"/>
      <c r="Q32" s="56"/>
      <c r="R32" s="56"/>
      <c r="S32" s="56"/>
      <c r="T32" s="56"/>
      <c r="U32" s="44"/>
      <c r="V32" s="111"/>
      <c r="W32" s="44"/>
      <c r="X32" s="56"/>
      <c r="Y32" s="94"/>
      <c r="Z32" s="56"/>
      <c r="AA32" s="56"/>
      <c r="AB32" s="56"/>
      <c r="AC32" s="56"/>
      <c r="AD32" s="44"/>
      <c r="AE32" s="56"/>
      <c r="AF32" s="82" t="str">
        <f t="shared" si="4"/>
        <v/>
      </c>
      <c r="AG32" s="159"/>
      <c r="AH32" s="160" t="str">
        <f t="shared" si="5"/>
        <v/>
      </c>
      <c r="AI32" s="160" t="str">
        <f t="shared" si="6"/>
        <v/>
      </c>
      <c r="AJ32" s="161" t="str">
        <f t="shared" si="7"/>
        <v/>
      </c>
      <c r="AK32" s="161" t="str">
        <f t="shared" si="8"/>
        <v/>
      </c>
      <c r="AL32" s="161" t="str">
        <f t="shared" si="9"/>
        <v/>
      </c>
      <c r="AM32" s="161" t="str">
        <f t="shared" si="10"/>
        <v/>
      </c>
      <c r="AN32" s="162" t="str">
        <f t="shared" si="11"/>
        <v/>
      </c>
      <c r="AO32" s="34" t="str">
        <f t="shared" si="12"/>
        <v/>
      </c>
      <c r="AP32" s="34" t="str">
        <f t="shared" si="13"/>
        <v/>
      </c>
    </row>
    <row r="33" spans="1:42" ht="94.5" x14ac:dyDescent="0.25">
      <c r="A33" s="34">
        <v>17</v>
      </c>
      <c r="B33" s="57" t="s">
        <v>60</v>
      </c>
      <c r="C33" s="92">
        <f>'2022'!B26</f>
        <v>1576.173</v>
      </c>
      <c r="D33" s="93">
        <f>'2022'!BE26</f>
        <v>1704</v>
      </c>
      <c r="E33" s="93">
        <f>'2022'!BF26</f>
        <v>1894</v>
      </c>
      <c r="F33" s="92">
        <f>'2022'!BI26</f>
        <v>1.2016447433118065</v>
      </c>
      <c r="G33" s="44">
        <f>'2021'!BO25</f>
        <v>83</v>
      </c>
      <c r="H33" s="94">
        <f t="shared" si="0"/>
        <v>4.870892018779343</v>
      </c>
      <c r="I33" s="44"/>
      <c r="J33" s="44">
        <f>'2021'!BR25</f>
        <v>0</v>
      </c>
      <c r="K33" s="44"/>
      <c r="L33" s="44"/>
      <c r="M33" s="44"/>
      <c r="N33" s="44">
        <f>'2021'!BT25</f>
        <v>0</v>
      </c>
      <c r="O33" s="44">
        <f>'Добыча 2021'!C35</f>
        <v>36</v>
      </c>
      <c r="P33" s="44"/>
      <c r="Q33" s="44"/>
      <c r="R33" s="44"/>
      <c r="S33" s="44">
        <f>'Добыча 2021'!E35</f>
        <v>25</v>
      </c>
      <c r="T33" s="44">
        <f>'Добыча 2021'!D35</f>
        <v>11</v>
      </c>
      <c r="U33" s="44">
        <f t="shared" si="1"/>
        <v>43.373493975903614</v>
      </c>
      <c r="V33" s="94">
        <f>'2022'!BM26</f>
        <v>94.7</v>
      </c>
      <c r="W33" s="44">
        <f t="shared" si="2"/>
        <v>5</v>
      </c>
      <c r="X33" s="44">
        <f>'2022'!BO26</f>
        <v>94</v>
      </c>
      <c r="Y33" s="94">
        <f t="shared" si="3"/>
        <v>4.9630411826821543</v>
      </c>
      <c r="Z33" s="44"/>
      <c r="AA33" s="44">
        <f>'2022'!BR26</f>
        <v>0</v>
      </c>
      <c r="AB33" s="44"/>
      <c r="AC33" s="44"/>
      <c r="AD33" s="44"/>
      <c r="AE33" s="44">
        <f>'2022'!BT26</f>
        <v>0</v>
      </c>
      <c r="AF33" s="82" t="str">
        <f t="shared" si="4"/>
        <v/>
      </c>
      <c r="AG33" s="159"/>
      <c r="AH33" s="160">
        <f t="shared" si="5"/>
        <v>1.2016447433118065</v>
      </c>
      <c r="AI33" s="160" t="e">
        <f t="shared" ca="1" si="6"/>
        <v>#NAME?</v>
      </c>
      <c r="AJ33" s="161">
        <f t="shared" si="7"/>
        <v>5</v>
      </c>
      <c r="AK33" s="161" t="str">
        <f t="shared" si="8"/>
        <v/>
      </c>
      <c r="AL33" s="161" t="e">
        <f t="shared" ca="1" si="9"/>
        <v>#NAME?</v>
      </c>
      <c r="AM33" s="161">
        <f t="shared" si="10"/>
        <v>94</v>
      </c>
      <c r="AN33" s="162" t="e">
        <f t="shared" ca="1" si="11"/>
        <v>#NAME?</v>
      </c>
      <c r="AO33" s="34" t="str">
        <f t="shared" si="12"/>
        <v>Сумма не совпадает или не ОДОУ</v>
      </c>
      <c r="AP33" s="34" t="str">
        <f t="shared" si="13"/>
        <v/>
      </c>
    </row>
    <row r="34" spans="1:42" ht="47.25" customHeight="1" x14ac:dyDescent="0.25">
      <c r="A34" s="34">
        <v>18</v>
      </c>
      <c r="B34" s="57" t="s">
        <v>59</v>
      </c>
      <c r="C34" s="92">
        <f>'2022'!B27</f>
        <v>116.81</v>
      </c>
      <c r="D34" s="93">
        <f>'2022'!BE27</f>
        <v>73</v>
      </c>
      <c r="E34" s="93">
        <f>'2022'!BF27</f>
        <v>76</v>
      </c>
      <c r="F34" s="92">
        <f>'2022'!BI27</f>
        <v>0.65062922694974745</v>
      </c>
      <c r="G34" s="44">
        <f>'2021'!BO26</f>
        <v>2</v>
      </c>
      <c r="H34" s="94">
        <f t="shared" si="0"/>
        <v>2.7397260273972601</v>
      </c>
      <c r="I34" s="44"/>
      <c r="J34" s="44">
        <f>'2021'!BR26</f>
        <v>0</v>
      </c>
      <c r="K34" s="44"/>
      <c r="L34" s="44"/>
      <c r="M34" s="44"/>
      <c r="N34" s="44">
        <f>'2021'!BT26</f>
        <v>0</v>
      </c>
      <c r="O34" s="44">
        <f>'Добыча 2021'!C36</f>
        <v>2</v>
      </c>
      <c r="P34" s="44"/>
      <c r="Q34" s="44"/>
      <c r="R34" s="44"/>
      <c r="S34" s="44">
        <f>'Добыча 2021'!E36</f>
        <v>1</v>
      </c>
      <c r="T34" s="44">
        <f>'Добыча 2021'!D36</f>
        <v>1</v>
      </c>
      <c r="U34" s="44">
        <f t="shared" si="1"/>
        <v>100</v>
      </c>
      <c r="V34" s="94">
        <f>'2022'!BM27</f>
        <v>2.2799999999999923</v>
      </c>
      <c r="W34" s="44">
        <f t="shared" si="2"/>
        <v>2.9999999999999898</v>
      </c>
      <c r="X34" s="44">
        <f>'2022'!BO27</f>
        <v>2</v>
      </c>
      <c r="Y34" s="94">
        <f t="shared" si="3"/>
        <v>2.6315789473684208</v>
      </c>
      <c r="Z34" s="44"/>
      <c r="AA34" s="44">
        <f>'2022'!BR27</f>
        <v>0</v>
      </c>
      <c r="AB34" s="44"/>
      <c r="AC34" s="44"/>
      <c r="AD34" s="44"/>
      <c r="AE34" s="44">
        <f>'2022'!BT27</f>
        <v>0</v>
      </c>
      <c r="AF34" s="82" t="str">
        <f t="shared" si="4"/>
        <v/>
      </c>
      <c r="AG34" s="159"/>
      <c r="AH34" s="160">
        <f t="shared" si="5"/>
        <v>0.65062922694974745</v>
      </c>
      <c r="AI34" s="160" t="e">
        <f t="shared" ca="1" si="6"/>
        <v>#NAME?</v>
      </c>
      <c r="AJ34" s="161">
        <f t="shared" si="7"/>
        <v>3</v>
      </c>
      <c r="AK34" s="161" t="str">
        <f t="shared" si="8"/>
        <v/>
      </c>
      <c r="AL34" s="161" t="e">
        <f t="shared" ca="1" si="9"/>
        <v>#NAME?</v>
      </c>
      <c r="AM34" s="161">
        <f t="shared" si="10"/>
        <v>2</v>
      </c>
      <c r="AN34" s="162" t="e">
        <f t="shared" ca="1" si="11"/>
        <v>#NAME?</v>
      </c>
      <c r="AO34" s="34" t="str">
        <f t="shared" si="12"/>
        <v>Сумма не совпадает или не ОДОУ</v>
      </c>
      <c r="AP34" s="34" t="str">
        <f t="shared" si="13"/>
        <v/>
      </c>
    </row>
    <row r="35" spans="1:42" ht="30.75" customHeight="1" x14ac:dyDescent="0.25">
      <c r="A35" s="34">
        <v>19</v>
      </c>
      <c r="B35" s="57" t="s">
        <v>294</v>
      </c>
      <c r="C35" s="92">
        <f>'2022'!B28</f>
        <v>109.2</v>
      </c>
      <c r="D35" s="93">
        <f>'2022'!BE28</f>
        <v>154</v>
      </c>
      <c r="E35" s="93">
        <f>'2022'!BF28</f>
        <v>142</v>
      </c>
      <c r="F35" s="92">
        <f>'2022'!BI28</f>
        <v>1.3003663003663004</v>
      </c>
      <c r="G35" s="44">
        <f>'2021'!BO27</f>
        <v>7</v>
      </c>
      <c r="H35" s="94">
        <f t="shared" si="0"/>
        <v>4.5454545454545459</v>
      </c>
      <c r="I35" s="44"/>
      <c r="J35" s="44">
        <f>'2021'!BR27</f>
        <v>0</v>
      </c>
      <c r="K35" s="44"/>
      <c r="L35" s="44"/>
      <c r="M35" s="44"/>
      <c r="N35" s="44">
        <f>'2021'!BT27</f>
        <v>0</v>
      </c>
      <c r="O35" s="44">
        <f>'Добыча 2021'!C37</f>
        <v>3</v>
      </c>
      <c r="P35" s="44"/>
      <c r="Q35" s="44"/>
      <c r="R35" s="44"/>
      <c r="S35" s="44">
        <f>'Добыча 2021'!E37</f>
        <v>2</v>
      </c>
      <c r="T35" s="44">
        <f>'Добыча 2021'!D37</f>
        <v>1</v>
      </c>
      <c r="U35" s="44">
        <f t="shared" si="1"/>
        <v>42.857142857142854</v>
      </c>
      <c r="V35" s="94">
        <f>'2022'!BM28</f>
        <v>7.1000000000000005</v>
      </c>
      <c r="W35" s="44">
        <f t="shared" si="2"/>
        <v>5</v>
      </c>
      <c r="X35" s="44">
        <f>'2022'!BO28</f>
        <v>7</v>
      </c>
      <c r="Y35" s="94">
        <f t="shared" si="3"/>
        <v>4.929577464788732</v>
      </c>
      <c r="Z35" s="44"/>
      <c r="AA35" s="44">
        <f>'2022'!BR28</f>
        <v>0</v>
      </c>
      <c r="AB35" s="44"/>
      <c r="AC35" s="44"/>
      <c r="AD35" s="44"/>
      <c r="AE35" s="44">
        <f>'2022'!BT28</f>
        <v>0</v>
      </c>
      <c r="AF35" s="82" t="str">
        <f t="shared" si="4"/>
        <v/>
      </c>
      <c r="AG35" s="159"/>
      <c r="AH35" s="160">
        <f t="shared" si="5"/>
        <v>1.3003663003663004</v>
      </c>
      <c r="AI35" s="160" t="e">
        <f t="shared" ca="1" si="6"/>
        <v>#NAME?</v>
      </c>
      <c r="AJ35" s="161">
        <f t="shared" si="7"/>
        <v>5</v>
      </c>
      <c r="AK35" s="161" t="str">
        <f t="shared" si="8"/>
        <v/>
      </c>
      <c r="AL35" s="161" t="e">
        <f t="shared" ca="1" si="9"/>
        <v>#NAME?</v>
      </c>
      <c r="AM35" s="161">
        <f t="shared" si="10"/>
        <v>7</v>
      </c>
      <c r="AN35" s="162" t="e">
        <f t="shared" ca="1" si="11"/>
        <v>#NAME?</v>
      </c>
      <c r="AO35" s="34" t="str">
        <f t="shared" si="12"/>
        <v>Сумма не совпадает или не ОДОУ</v>
      </c>
      <c r="AP35" s="34" t="str">
        <f t="shared" si="13"/>
        <v/>
      </c>
    </row>
    <row r="36" spans="1:42" ht="31.5" x14ac:dyDescent="0.25">
      <c r="A36" s="72">
        <v>20</v>
      </c>
      <c r="B36" s="48" t="s">
        <v>62</v>
      </c>
      <c r="C36" s="92">
        <f>'2022'!B29</f>
        <v>395.2</v>
      </c>
      <c r="D36" s="93">
        <f>'2022'!BE29</f>
        <v>390</v>
      </c>
      <c r="E36" s="93">
        <f>'2022'!BF29</f>
        <v>403</v>
      </c>
      <c r="F36" s="92">
        <f>'2022'!BI29</f>
        <v>1.0197368421052633</v>
      </c>
      <c r="G36" s="44">
        <f>'2021'!BO28</f>
        <v>11</v>
      </c>
      <c r="H36" s="94">
        <f t="shared" si="0"/>
        <v>2.8205128205128207</v>
      </c>
      <c r="I36" s="47"/>
      <c r="J36" s="44">
        <f>'2021'!BR28</f>
        <v>1</v>
      </c>
      <c r="K36" s="127"/>
      <c r="L36" s="127"/>
      <c r="M36" s="44"/>
      <c r="N36" s="44">
        <f>'2021'!BT28</f>
        <v>3</v>
      </c>
      <c r="O36" s="44">
        <f>'Добыча 2021'!C38</f>
        <v>8</v>
      </c>
      <c r="P36" s="44"/>
      <c r="Q36" s="44"/>
      <c r="R36" s="44"/>
      <c r="S36" s="44">
        <f>'Добыча 2021'!E38</f>
        <v>6</v>
      </c>
      <c r="T36" s="44">
        <f>'Добыча 2021'!D38</f>
        <v>2</v>
      </c>
      <c r="U36" s="44">
        <f t="shared" si="1"/>
        <v>72.727272727272734</v>
      </c>
      <c r="V36" s="94">
        <f>'2022'!BM29</f>
        <v>20.150000000000002</v>
      </c>
      <c r="W36" s="44">
        <f t="shared" si="2"/>
        <v>5</v>
      </c>
      <c r="X36" s="44">
        <f>'2022'!BO29</f>
        <v>20</v>
      </c>
      <c r="Y36" s="94">
        <f t="shared" si="3"/>
        <v>4.9627791563275441</v>
      </c>
      <c r="Z36" s="44"/>
      <c r="AA36" s="44">
        <f>'2022'!BR29</f>
        <v>3</v>
      </c>
      <c r="AB36" s="44"/>
      <c r="AC36" s="44"/>
      <c r="AD36" s="44">
        <f t="shared" si="14"/>
        <v>13</v>
      </c>
      <c r="AE36" s="44">
        <f>'2022'!BT29</f>
        <v>4</v>
      </c>
      <c r="AF36" s="82" t="str">
        <f t="shared" si="4"/>
        <v/>
      </c>
      <c r="AG36" s="159"/>
      <c r="AH36" s="160">
        <f t="shared" si="5"/>
        <v>1.0197368421052633</v>
      </c>
      <c r="AI36" s="160" t="e">
        <f t="shared" ca="1" si="6"/>
        <v>#NAME?</v>
      </c>
      <c r="AJ36" s="161">
        <f t="shared" si="7"/>
        <v>5</v>
      </c>
      <c r="AK36" s="161" t="str">
        <f t="shared" si="8"/>
        <v/>
      </c>
      <c r="AL36" s="161" t="e">
        <f t="shared" ca="1" si="9"/>
        <v>#NAME?</v>
      </c>
      <c r="AM36" s="161">
        <f t="shared" si="10"/>
        <v>20</v>
      </c>
      <c r="AN36" s="162" t="e">
        <f t="shared" ca="1" si="11"/>
        <v>#NAME?</v>
      </c>
      <c r="AO36" s="34" t="str">
        <f t="shared" si="12"/>
        <v/>
      </c>
      <c r="AP36" s="34" t="str">
        <f t="shared" si="13"/>
        <v>Изъятие более 15% !</v>
      </c>
    </row>
    <row r="37" spans="1:42" ht="18.75" x14ac:dyDescent="0.25">
      <c r="A37" s="34"/>
      <c r="B37" s="46" t="s">
        <v>63</v>
      </c>
      <c r="C37" s="96"/>
      <c r="D37" s="97"/>
      <c r="E37" s="97"/>
      <c r="F37" s="98"/>
      <c r="G37" s="44"/>
      <c r="H37" s="94"/>
      <c r="I37" s="44"/>
      <c r="J37" s="44"/>
      <c r="K37" s="44"/>
      <c r="L37" s="44"/>
      <c r="M37" s="56"/>
      <c r="N37" s="44"/>
      <c r="O37" s="56"/>
      <c r="P37" s="56"/>
      <c r="Q37" s="56"/>
      <c r="R37" s="56"/>
      <c r="S37" s="56"/>
      <c r="T37" s="56"/>
      <c r="U37" s="44"/>
      <c r="V37" s="111"/>
      <c r="W37" s="44"/>
      <c r="X37" s="56"/>
      <c r="Y37" s="94"/>
      <c r="Z37" s="56"/>
      <c r="AA37" s="56"/>
      <c r="AB37" s="56"/>
      <c r="AC37" s="56"/>
      <c r="AD37" s="44"/>
      <c r="AE37" s="56"/>
      <c r="AF37" s="82" t="str">
        <f t="shared" si="4"/>
        <v/>
      </c>
      <c r="AG37" s="159"/>
      <c r="AH37" s="160" t="str">
        <f t="shared" si="5"/>
        <v/>
      </c>
      <c r="AI37" s="160" t="str">
        <f t="shared" si="6"/>
        <v/>
      </c>
      <c r="AJ37" s="161" t="str">
        <f t="shared" si="7"/>
        <v/>
      </c>
      <c r="AK37" s="161" t="str">
        <f t="shared" si="8"/>
        <v/>
      </c>
      <c r="AL37" s="161" t="str">
        <f t="shared" si="9"/>
        <v/>
      </c>
      <c r="AM37" s="161" t="str">
        <f t="shared" si="10"/>
        <v/>
      </c>
      <c r="AN37" s="162" t="str">
        <f t="shared" si="11"/>
        <v/>
      </c>
      <c r="AO37" s="34" t="str">
        <f t="shared" si="12"/>
        <v/>
      </c>
      <c r="AP37" s="34" t="str">
        <f t="shared" si="13"/>
        <v/>
      </c>
    </row>
    <row r="38" spans="1:42" ht="94.5" x14ac:dyDescent="0.25">
      <c r="A38" s="34">
        <v>21</v>
      </c>
      <c r="B38" s="57" t="s">
        <v>295</v>
      </c>
      <c r="C38" s="92">
        <f>'2022'!B31</f>
        <v>375.81700000000001</v>
      </c>
      <c r="D38" s="93">
        <f>'2022'!BE31</f>
        <v>871</v>
      </c>
      <c r="E38" s="93">
        <f>'2022'!BF31</f>
        <v>863</v>
      </c>
      <c r="F38" s="92">
        <f>'2022'!BI31</f>
        <v>2.2963303948464278</v>
      </c>
      <c r="G38" s="44">
        <f>'2021'!BO30</f>
        <v>60</v>
      </c>
      <c r="H38" s="94">
        <f t="shared" si="0"/>
        <v>6.8886337543053955</v>
      </c>
      <c r="I38" s="44"/>
      <c r="J38" s="44">
        <f>'2021'!BR30</f>
        <v>0</v>
      </c>
      <c r="K38" s="44"/>
      <c r="L38" s="44"/>
      <c r="M38" s="44"/>
      <c r="N38" s="44">
        <f>'2021'!BT30</f>
        <v>0</v>
      </c>
      <c r="O38" s="44">
        <f>'Добыча 2021'!C40</f>
        <v>10</v>
      </c>
      <c r="P38" s="44"/>
      <c r="Q38" s="44"/>
      <c r="R38" s="44"/>
      <c r="S38" s="44">
        <f>'Добыча 2021'!E40</f>
        <v>5</v>
      </c>
      <c r="T38" s="44">
        <f>'Добыча 2021'!D40</f>
        <v>5</v>
      </c>
      <c r="U38" s="44">
        <f t="shared" si="1"/>
        <v>16.666666666666664</v>
      </c>
      <c r="V38" s="94">
        <f>'2022'!BM31</f>
        <v>60.410000000000004</v>
      </c>
      <c r="W38" s="44">
        <f t="shared" si="2"/>
        <v>7.0000000000000009</v>
      </c>
      <c r="X38" s="44">
        <f>'2022'!BO31</f>
        <v>60</v>
      </c>
      <c r="Y38" s="94">
        <f t="shared" si="3"/>
        <v>6.9524913093858638</v>
      </c>
      <c r="Z38" s="44"/>
      <c r="AA38" s="44">
        <f>'2022'!BR31</f>
        <v>0</v>
      </c>
      <c r="AB38" s="44"/>
      <c r="AC38" s="44"/>
      <c r="AD38" s="44"/>
      <c r="AE38" s="44">
        <f>'2022'!BT31</f>
        <v>0</v>
      </c>
      <c r="AF38" s="82" t="str">
        <f t="shared" si="4"/>
        <v/>
      </c>
      <c r="AG38" s="159"/>
      <c r="AH38" s="160">
        <f t="shared" si="5"/>
        <v>2.2963303948464278</v>
      </c>
      <c r="AI38" s="160" t="e">
        <f t="shared" ca="1" si="6"/>
        <v>#NAME?</v>
      </c>
      <c r="AJ38" s="161">
        <f t="shared" si="7"/>
        <v>7</v>
      </c>
      <c r="AK38" s="161" t="str">
        <f t="shared" si="8"/>
        <v/>
      </c>
      <c r="AL38" s="161" t="e">
        <f t="shared" ca="1" si="9"/>
        <v>#NAME?</v>
      </c>
      <c r="AM38" s="161">
        <f t="shared" si="10"/>
        <v>60</v>
      </c>
      <c r="AN38" s="162" t="e">
        <f t="shared" ca="1" si="11"/>
        <v>#NAME?</v>
      </c>
      <c r="AO38" s="34" t="str">
        <f t="shared" si="12"/>
        <v>Сумма не совпадает или не ОДОУ</v>
      </c>
      <c r="AP38" s="34" t="str">
        <f t="shared" si="13"/>
        <v/>
      </c>
    </row>
    <row r="39" spans="1:42" ht="52.5" customHeight="1" x14ac:dyDescent="0.25">
      <c r="A39" s="34">
        <v>22</v>
      </c>
      <c r="B39" s="57" t="s">
        <v>296</v>
      </c>
      <c r="C39" s="92">
        <f>'2022'!B32</f>
        <v>242.9</v>
      </c>
      <c r="D39" s="93">
        <f>'2022'!BE32</f>
        <v>99</v>
      </c>
      <c r="E39" s="93">
        <f>'2022'!BF32</f>
        <v>212</v>
      </c>
      <c r="F39" s="92">
        <f>'2022'!BI32</f>
        <v>0.87278715520790451</v>
      </c>
      <c r="G39" s="44">
        <f>'2021'!BO31</f>
        <v>2</v>
      </c>
      <c r="H39" s="94">
        <f t="shared" si="0"/>
        <v>2.0202020202020203</v>
      </c>
      <c r="I39" s="44"/>
      <c r="J39" s="44">
        <f>'2021'!BR31</f>
        <v>0</v>
      </c>
      <c r="K39" s="44"/>
      <c r="L39" s="44"/>
      <c r="M39" s="44"/>
      <c r="N39" s="44">
        <f>'2021'!BT31</f>
        <v>0</v>
      </c>
      <c r="O39" s="44">
        <f>'Добыча 2021'!C41</f>
        <v>2</v>
      </c>
      <c r="P39" s="44"/>
      <c r="Q39" s="44"/>
      <c r="R39" s="44"/>
      <c r="S39" s="44">
        <f>'Добыча 2021'!E41</f>
        <v>1</v>
      </c>
      <c r="T39" s="44">
        <f>'Добыча 2021'!D41</f>
        <v>1</v>
      </c>
      <c r="U39" s="44">
        <f t="shared" si="1"/>
        <v>100</v>
      </c>
      <c r="V39" s="94">
        <f>'2022'!BM32</f>
        <v>6.3599999999999781</v>
      </c>
      <c r="W39" s="44">
        <f t="shared" si="2"/>
        <v>2.9999999999999898</v>
      </c>
      <c r="X39" s="44">
        <f>'2022'!BO32</f>
        <v>5</v>
      </c>
      <c r="Y39" s="94">
        <f t="shared" si="3"/>
        <v>2.358490566037736</v>
      </c>
      <c r="Z39" s="44"/>
      <c r="AA39" s="44">
        <f>'2022'!BR32</f>
        <v>0</v>
      </c>
      <c r="AB39" s="44"/>
      <c r="AC39" s="44"/>
      <c r="AD39" s="44"/>
      <c r="AE39" s="44">
        <f>'2022'!BT32</f>
        <v>0</v>
      </c>
      <c r="AF39" s="82" t="str">
        <f t="shared" si="4"/>
        <v/>
      </c>
      <c r="AG39" s="159"/>
      <c r="AH39" s="160">
        <f t="shared" si="5"/>
        <v>0.87278715520790451</v>
      </c>
      <c r="AI39" s="160" t="e">
        <f t="shared" ca="1" si="6"/>
        <v>#NAME?</v>
      </c>
      <c r="AJ39" s="161">
        <f t="shared" si="7"/>
        <v>3</v>
      </c>
      <c r="AK39" s="161" t="str">
        <f t="shared" si="8"/>
        <v/>
      </c>
      <c r="AL39" s="161" t="e">
        <f t="shared" ca="1" si="9"/>
        <v>#NAME?</v>
      </c>
      <c r="AM39" s="161">
        <f t="shared" si="10"/>
        <v>5</v>
      </c>
      <c r="AN39" s="162" t="e">
        <f t="shared" ca="1" si="11"/>
        <v>#NAME?</v>
      </c>
      <c r="AO39" s="34" t="str">
        <f t="shared" si="12"/>
        <v>Сумма не совпадает или не ОДОУ</v>
      </c>
      <c r="AP39" s="34" t="str">
        <f t="shared" si="13"/>
        <v/>
      </c>
    </row>
    <row r="40" spans="1:42" ht="94.5" x14ac:dyDescent="0.25">
      <c r="A40" s="72">
        <v>23</v>
      </c>
      <c r="B40" s="57" t="s">
        <v>66</v>
      </c>
      <c r="C40" s="92">
        <f>'2022'!B33</f>
        <v>46.606000000000002</v>
      </c>
      <c r="D40" s="93">
        <f>'2022'!BE33</f>
        <v>113</v>
      </c>
      <c r="E40" s="93">
        <f>'2022'!BF33</f>
        <v>123</v>
      </c>
      <c r="F40" s="92">
        <f>'2022'!BI33</f>
        <v>2.639145174441059</v>
      </c>
      <c r="G40" s="44">
        <f>'2021'!BO32</f>
        <v>7</v>
      </c>
      <c r="H40" s="94">
        <f t="shared" si="0"/>
        <v>6.1946902654867255</v>
      </c>
      <c r="I40" s="47"/>
      <c r="J40" s="44">
        <f>'2021'!BR32</f>
        <v>0</v>
      </c>
      <c r="K40" s="127"/>
      <c r="L40" s="127"/>
      <c r="M40" s="44"/>
      <c r="N40" s="44">
        <f>'2021'!BT32</f>
        <v>0</v>
      </c>
      <c r="O40" s="44">
        <f>'Добыча 2021'!C42</f>
        <v>3</v>
      </c>
      <c r="P40" s="44"/>
      <c r="Q40" s="44"/>
      <c r="R40" s="44"/>
      <c r="S40" s="44">
        <f>'Добыча 2021'!E42</f>
        <v>3</v>
      </c>
      <c r="T40" s="44">
        <f>'Добыча 2021'!D42</f>
        <v>0</v>
      </c>
      <c r="U40" s="44">
        <f t="shared" si="1"/>
        <v>42.857142857142854</v>
      </c>
      <c r="V40" s="94">
        <f>'2022'!BM33</f>
        <v>8.6100000000000012</v>
      </c>
      <c r="W40" s="44">
        <f t="shared" si="2"/>
        <v>7.0000000000000009</v>
      </c>
      <c r="X40" s="44">
        <f>'2022'!BO33</f>
        <v>8</v>
      </c>
      <c r="Y40" s="94">
        <f t="shared" si="3"/>
        <v>6.5040650406504072</v>
      </c>
      <c r="Z40" s="44"/>
      <c r="AA40" s="44">
        <f>'2022'!BR33</f>
        <v>0</v>
      </c>
      <c r="AB40" s="44"/>
      <c r="AC40" s="44"/>
      <c r="AD40" s="44"/>
      <c r="AE40" s="44">
        <f>'2022'!BT33</f>
        <v>0</v>
      </c>
      <c r="AF40" s="82" t="str">
        <f t="shared" si="4"/>
        <v/>
      </c>
      <c r="AG40" s="159"/>
      <c r="AH40" s="160">
        <f t="shared" si="5"/>
        <v>2.639145174441059</v>
      </c>
      <c r="AI40" s="160" t="e">
        <f t="shared" ca="1" si="6"/>
        <v>#NAME?</v>
      </c>
      <c r="AJ40" s="161">
        <f t="shared" si="7"/>
        <v>7</v>
      </c>
      <c r="AK40" s="161" t="str">
        <f t="shared" si="8"/>
        <v/>
      </c>
      <c r="AL40" s="161" t="e">
        <f t="shared" ca="1" si="9"/>
        <v>#NAME?</v>
      </c>
      <c r="AM40" s="161">
        <f t="shared" si="10"/>
        <v>8</v>
      </c>
      <c r="AN40" s="162" t="e">
        <f t="shared" ca="1" si="11"/>
        <v>#NAME?</v>
      </c>
      <c r="AO40" s="34" t="str">
        <f t="shared" si="12"/>
        <v>Сумма не совпадает или не ОДОУ</v>
      </c>
      <c r="AP40" s="34" t="str">
        <f t="shared" si="13"/>
        <v/>
      </c>
    </row>
    <row r="41" spans="1:42" ht="18.75" x14ac:dyDescent="0.25">
      <c r="A41" s="34"/>
      <c r="B41" s="46" t="s">
        <v>67</v>
      </c>
      <c r="C41" s="96"/>
      <c r="D41" s="97"/>
      <c r="E41" s="97"/>
      <c r="F41" s="98"/>
      <c r="G41" s="44"/>
      <c r="H41" s="94"/>
      <c r="I41" s="44"/>
      <c r="J41" s="44"/>
      <c r="K41" s="44"/>
      <c r="L41" s="44"/>
      <c r="M41" s="56"/>
      <c r="N41" s="44"/>
      <c r="O41" s="56"/>
      <c r="P41" s="56"/>
      <c r="Q41" s="56"/>
      <c r="R41" s="56"/>
      <c r="S41" s="56"/>
      <c r="T41" s="56"/>
      <c r="U41" s="44"/>
      <c r="V41" s="111"/>
      <c r="W41" s="44"/>
      <c r="X41" s="56"/>
      <c r="Y41" s="94"/>
      <c r="Z41" s="56"/>
      <c r="AA41" s="56"/>
      <c r="AB41" s="56"/>
      <c r="AC41" s="56"/>
      <c r="AD41" s="44"/>
      <c r="AE41" s="56"/>
      <c r="AF41" s="82" t="str">
        <f t="shared" si="4"/>
        <v/>
      </c>
      <c r="AG41" s="159"/>
      <c r="AH41" s="160" t="str">
        <f t="shared" si="5"/>
        <v/>
      </c>
      <c r="AI41" s="160" t="str">
        <f t="shared" si="6"/>
        <v/>
      </c>
      <c r="AJ41" s="161" t="str">
        <f t="shared" si="7"/>
        <v/>
      </c>
      <c r="AK41" s="161" t="str">
        <f t="shared" si="8"/>
        <v/>
      </c>
      <c r="AL41" s="161" t="str">
        <f t="shared" si="9"/>
        <v/>
      </c>
      <c r="AM41" s="161" t="str">
        <f t="shared" si="10"/>
        <v/>
      </c>
      <c r="AN41" s="162" t="str">
        <f t="shared" si="11"/>
        <v/>
      </c>
      <c r="AO41" s="34" t="str">
        <f t="shared" si="12"/>
        <v/>
      </c>
      <c r="AP41" s="34" t="str">
        <f t="shared" si="13"/>
        <v/>
      </c>
    </row>
    <row r="42" spans="1:42" ht="94.5" x14ac:dyDescent="0.25">
      <c r="A42" s="34">
        <v>24</v>
      </c>
      <c r="B42" s="58" t="s">
        <v>297</v>
      </c>
      <c r="C42" s="92">
        <f>'2022'!B35</f>
        <v>399.13200000000001</v>
      </c>
      <c r="D42" s="93">
        <f>'2022'!BE35</f>
        <v>199</v>
      </c>
      <c r="E42" s="93">
        <f>'2022'!BF35</f>
        <v>256</v>
      </c>
      <c r="F42" s="92">
        <f>'2022'!BI35</f>
        <v>0.64139182024994235</v>
      </c>
      <c r="G42" s="44">
        <f>'2021'!BO34</f>
        <v>5</v>
      </c>
      <c r="H42" s="94">
        <f t="shared" si="0"/>
        <v>2.512562814070352</v>
      </c>
      <c r="I42" s="44"/>
      <c r="J42" s="44">
        <f>'2021'!BR34</f>
        <v>0</v>
      </c>
      <c r="K42" s="44"/>
      <c r="L42" s="44"/>
      <c r="M42" s="44"/>
      <c r="N42" s="44">
        <f>'2021'!BT34</f>
        <v>0</v>
      </c>
      <c r="O42" s="44">
        <f>'Добыча 2021'!C44</f>
        <v>5</v>
      </c>
      <c r="P42" s="44"/>
      <c r="Q42" s="44"/>
      <c r="R42" s="44"/>
      <c r="S42" s="44">
        <f>'Добыча 2021'!E44</f>
        <v>4</v>
      </c>
      <c r="T42" s="44">
        <f>'Добыча 2021'!D44</f>
        <v>1</v>
      </c>
      <c r="U42" s="44">
        <f t="shared" si="1"/>
        <v>100</v>
      </c>
      <c r="V42" s="94">
        <f>'2022'!BM35</f>
        <v>7.679999999999974</v>
      </c>
      <c r="W42" s="44">
        <f t="shared" si="2"/>
        <v>2.9999999999999898</v>
      </c>
      <c r="X42" s="44">
        <f>'2022'!BO35</f>
        <v>7</v>
      </c>
      <c r="Y42" s="94">
        <f t="shared" si="3"/>
        <v>2.734375</v>
      </c>
      <c r="Z42" s="44"/>
      <c r="AA42" s="44">
        <f>'2022'!BR35</f>
        <v>0</v>
      </c>
      <c r="AB42" s="44"/>
      <c r="AC42" s="44"/>
      <c r="AD42" s="44"/>
      <c r="AE42" s="44">
        <f>'2022'!BT35</f>
        <v>0</v>
      </c>
      <c r="AF42" s="82" t="str">
        <f t="shared" si="4"/>
        <v/>
      </c>
      <c r="AG42" s="159"/>
      <c r="AH42" s="160">
        <f t="shared" si="5"/>
        <v>0.64139182024994235</v>
      </c>
      <c r="AI42" s="160" t="e">
        <f t="shared" ca="1" si="6"/>
        <v>#NAME?</v>
      </c>
      <c r="AJ42" s="161">
        <f t="shared" si="7"/>
        <v>3</v>
      </c>
      <c r="AK42" s="161" t="str">
        <f t="shared" si="8"/>
        <v/>
      </c>
      <c r="AL42" s="161" t="e">
        <f t="shared" ca="1" si="9"/>
        <v>#NAME?</v>
      </c>
      <c r="AM42" s="161">
        <f t="shared" si="10"/>
        <v>7</v>
      </c>
      <c r="AN42" s="162" t="e">
        <f t="shared" ca="1" si="11"/>
        <v>#NAME?</v>
      </c>
      <c r="AO42" s="34" t="str">
        <f t="shared" si="12"/>
        <v>Сумма не совпадает или не ОДОУ</v>
      </c>
      <c r="AP42" s="34" t="str">
        <f t="shared" si="13"/>
        <v/>
      </c>
    </row>
    <row r="43" spans="1:42" ht="94.5" x14ac:dyDescent="0.25">
      <c r="A43" s="72">
        <v>25</v>
      </c>
      <c r="B43" s="58" t="s">
        <v>298</v>
      </c>
      <c r="C43" s="92">
        <f>'2022'!B36</f>
        <v>162.821</v>
      </c>
      <c r="D43" s="93">
        <f>'2022'!BE36</f>
        <v>232</v>
      </c>
      <c r="E43" s="93">
        <f>'2022'!BF36</f>
        <v>257</v>
      </c>
      <c r="F43" s="92">
        <f>'2022'!BI36</f>
        <v>1.5784204740174794</v>
      </c>
      <c r="G43" s="44">
        <f>'2021'!BO35</f>
        <v>8</v>
      </c>
      <c r="H43" s="94">
        <f t="shared" si="0"/>
        <v>3.4482758620689653</v>
      </c>
      <c r="I43" s="47"/>
      <c r="J43" s="44">
        <f>'2021'!BR35</f>
        <v>0</v>
      </c>
      <c r="K43" s="47"/>
      <c r="L43" s="99"/>
      <c r="M43" s="44"/>
      <c r="N43" s="44">
        <f>'2021'!BT35</f>
        <v>0</v>
      </c>
      <c r="O43" s="44">
        <f>'Добыча 2021'!C45</f>
        <v>8</v>
      </c>
      <c r="P43" s="44"/>
      <c r="Q43" s="44"/>
      <c r="R43" s="44"/>
      <c r="S43" s="44">
        <f>'Добыча 2021'!E45</f>
        <v>7</v>
      </c>
      <c r="T43" s="44">
        <f>'Добыча 2021'!D45</f>
        <v>1</v>
      </c>
      <c r="U43" s="44">
        <f t="shared" si="1"/>
        <v>100</v>
      </c>
      <c r="V43" s="94">
        <f>'2022'!BM36</f>
        <v>12.850000000000001</v>
      </c>
      <c r="W43" s="44">
        <f t="shared" si="2"/>
        <v>5</v>
      </c>
      <c r="X43" s="44">
        <f>'2022'!BO36</f>
        <v>8</v>
      </c>
      <c r="Y43" s="94">
        <f t="shared" si="3"/>
        <v>3.1128404669260701</v>
      </c>
      <c r="Z43" s="44"/>
      <c r="AA43" s="44">
        <f>'2022'!BR36</f>
        <v>0</v>
      </c>
      <c r="AB43" s="44"/>
      <c r="AC43" s="44"/>
      <c r="AD43" s="44"/>
      <c r="AE43" s="44">
        <f>'2022'!BT36</f>
        <v>0</v>
      </c>
      <c r="AF43" s="82" t="str">
        <f t="shared" si="4"/>
        <v/>
      </c>
      <c r="AG43" s="159"/>
      <c r="AH43" s="160">
        <f t="shared" si="5"/>
        <v>1.5784204740174794</v>
      </c>
      <c r="AI43" s="160" t="e">
        <f t="shared" ca="1" si="6"/>
        <v>#NAME?</v>
      </c>
      <c r="AJ43" s="161">
        <f t="shared" si="7"/>
        <v>5</v>
      </c>
      <c r="AK43" s="161" t="str">
        <f t="shared" si="8"/>
        <v/>
      </c>
      <c r="AL43" s="161" t="e">
        <f t="shared" ca="1" si="9"/>
        <v>#NAME?</v>
      </c>
      <c r="AM43" s="161">
        <f t="shared" si="10"/>
        <v>8</v>
      </c>
      <c r="AN43" s="162" t="e">
        <f t="shared" ca="1" si="11"/>
        <v>#NAME?</v>
      </c>
      <c r="AO43" s="34" t="str">
        <f t="shared" si="12"/>
        <v>Сумма не совпадает или не ОДОУ</v>
      </c>
      <c r="AP43" s="34" t="str">
        <f t="shared" si="13"/>
        <v/>
      </c>
    </row>
    <row r="44" spans="1:42" ht="18.75" x14ac:dyDescent="0.25">
      <c r="A44" s="34"/>
      <c r="B44" s="46" t="s">
        <v>70</v>
      </c>
      <c r="C44" s="98"/>
      <c r="D44" s="97"/>
      <c r="E44" s="97"/>
      <c r="F44" s="98"/>
      <c r="G44" s="44"/>
      <c r="H44" s="94"/>
      <c r="I44" s="44"/>
      <c r="J44" s="44"/>
      <c r="K44" s="44"/>
      <c r="L44" s="44"/>
      <c r="M44" s="56"/>
      <c r="N44" s="44"/>
      <c r="O44" s="56"/>
      <c r="P44" s="56"/>
      <c r="Q44" s="56"/>
      <c r="R44" s="56"/>
      <c r="S44" s="56"/>
      <c r="T44" s="56"/>
      <c r="U44" s="44"/>
      <c r="V44" s="111"/>
      <c r="W44" s="44"/>
      <c r="X44" s="56"/>
      <c r="Y44" s="94"/>
      <c r="Z44" s="56"/>
      <c r="AA44" s="56"/>
      <c r="AB44" s="56"/>
      <c r="AC44" s="56"/>
      <c r="AD44" s="44"/>
      <c r="AE44" s="56"/>
      <c r="AF44" s="82" t="str">
        <f t="shared" si="4"/>
        <v/>
      </c>
      <c r="AG44" s="159"/>
      <c r="AH44" s="160" t="str">
        <f t="shared" si="5"/>
        <v/>
      </c>
      <c r="AI44" s="160" t="str">
        <f t="shared" si="6"/>
        <v/>
      </c>
      <c r="AJ44" s="161" t="str">
        <f t="shared" si="7"/>
        <v/>
      </c>
      <c r="AK44" s="161" t="str">
        <f t="shared" si="8"/>
        <v/>
      </c>
      <c r="AL44" s="161" t="str">
        <f t="shared" si="9"/>
        <v/>
      </c>
      <c r="AM44" s="161" t="str">
        <f t="shared" si="10"/>
        <v/>
      </c>
      <c r="AN44" s="162" t="str">
        <f t="shared" si="11"/>
        <v/>
      </c>
      <c r="AO44" s="34" t="str">
        <f t="shared" si="12"/>
        <v/>
      </c>
      <c r="AP44" s="34" t="str">
        <f t="shared" si="13"/>
        <v/>
      </c>
    </row>
    <row r="45" spans="1:42" ht="47.25" x14ac:dyDescent="0.25">
      <c r="A45" s="34">
        <v>26</v>
      </c>
      <c r="B45" s="49" t="s">
        <v>77</v>
      </c>
      <c r="C45" s="92">
        <f>'2022'!B38</f>
        <v>7.1820000000000004</v>
      </c>
      <c r="D45" s="93">
        <f>'2022'!BE38</f>
        <v>5</v>
      </c>
      <c r="E45" s="93">
        <f>'2022'!BF38</f>
        <v>5</v>
      </c>
      <c r="F45" s="92">
        <f>'2022'!BI38</f>
        <v>0.69618490671122246</v>
      </c>
      <c r="G45" s="44">
        <f>'2021'!BO37</f>
        <v>0</v>
      </c>
      <c r="H45" s="94">
        <f t="shared" si="0"/>
        <v>0</v>
      </c>
      <c r="I45" s="44"/>
      <c r="J45" s="44">
        <f>'2021'!BR37</f>
        <v>0</v>
      </c>
      <c r="K45" s="44"/>
      <c r="L45" s="44"/>
      <c r="M45" s="44"/>
      <c r="N45" s="44">
        <f>'2021'!BT37</f>
        <v>0</v>
      </c>
      <c r="O45" s="44">
        <f>'Добыча 2021'!C47</f>
        <v>0</v>
      </c>
      <c r="P45" s="44"/>
      <c r="Q45" s="44"/>
      <c r="R45" s="44"/>
      <c r="S45" s="44">
        <f>'Добыча 2021'!E47</f>
        <v>0</v>
      </c>
      <c r="T45" s="44">
        <f>'Добыча 2021'!D47</f>
        <v>0</v>
      </c>
      <c r="U45" s="44">
        <f t="shared" si="1"/>
        <v>0</v>
      </c>
      <c r="V45" s="94">
        <f>'2022'!BM38</f>
        <v>0.14999999999999949</v>
      </c>
      <c r="W45" s="44">
        <f t="shared" si="2"/>
        <v>0</v>
      </c>
      <c r="X45" s="44">
        <f>'2022'!BO38</f>
        <v>0</v>
      </c>
      <c r="Y45" s="94">
        <f t="shared" si="3"/>
        <v>0</v>
      </c>
      <c r="Z45" s="44"/>
      <c r="AA45" s="44">
        <f>'2022'!BR38</f>
        <v>0</v>
      </c>
      <c r="AB45" s="44"/>
      <c r="AC45" s="44"/>
      <c r="AD45" s="44"/>
      <c r="AE45" s="44">
        <f>'2022'!BT38</f>
        <v>0</v>
      </c>
      <c r="AF45" s="82" t="str">
        <f t="shared" si="4"/>
        <v/>
      </c>
      <c r="AG45" s="159"/>
      <c r="AH45" s="160">
        <f t="shared" si="5"/>
        <v>0.69618490671122246</v>
      </c>
      <c r="AI45" s="160" t="e">
        <f t="shared" ca="1" si="6"/>
        <v>#NAME?</v>
      </c>
      <c r="AJ45" s="161">
        <f t="shared" si="7"/>
        <v>3</v>
      </c>
      <c r="AK45" s="161" t="str">
        <f t="shared" si="8"/>
        <v/>
      </c>
      <c r="AL45" s="161">
        <f t="shared" si="9"/>
        <v>0</v>
      </c>
      <c r="AM45" s="161">
        <f t="shared" si="10"/>
        <v>0</v>
      </c>
      <c r="AN45" s="162" t="str">
        <f t="shared" si="11"/>
        <v/>
      </c>
      <c r="AO45" s="34" t="str">
        <f t="shared" si="12"/>
        <v/>
      </c>
      <c r="AP45" s="34" t="str">
        <f t="shared" si="13"/>
        <v/>
      </c>
    </row>
    <row r="46" spans="1:42" ht="32.25" customHeight="1" x14ac:dyDescent="0.25">
      <c r="A46" s="34">
        <v>27</v>
      </c>
      <c r="B46" s="49" t="s">
        <v>76</v>
      </c>
      <c r="C46" s="92">
        <f>'2022'!B39</f>
        <v>11.596</v>
      </c>
      <c r="D46" s="93">
        <f>'2022'!BE39</f>
        <v>49</v>
      </c>
      <c r="E46" s="93">
        <f>'2022'!BF39</f>
        <v>50</v>
      </c>
      <c r="F46" s="92">
        <f>'2022'!BI39</f>
        <v>4.3118316660917557</v>
      </c>
      <c r="G46" s="44">
        <f>'2021'!BO38</f>
        <v>3</v>
      </c>
      <c r="H46" s="94">
        <f t="shared" si="0"/>
        <v>6.1224489795918364</v>
      </c>
      <c r="I46" s="44"/>
      <c r="J46" s="44">
        <f>'2021'!BR38</f>
        <v>0</v>
      </c>
      <c r="K46" s="44"/>
      <c r="L46" s="44"/>
      <c r="M46" s="44"/>
      <c r="N46" s="44">
        <f>'2021'!BT38</f>
        <v>0</v>
      </c>
      <c r="O46" s="44">
        <f>'Добыча 2021'!C48</f>
        <v>1</v>
      </c>
      <c r="P46" s="44"/>
      <c r="Q46" s="44"/>
      <c r="R46" s="44"/>
      <c r="S46" s="44">
        <f>'Добыча 2021'!E48</f>
        <v>1</v>
      </c>
      <c r="T46" s="44">
        <f>'Добыча 2021'!D48</f>
        <v>0</v>
      </c>
      <c r="U46" s="44">
        <f t="shared" si="1"/>
        <v>33.333333333333329</v>
      </c>
      <c r="V46" s="94">
        <f>'2022'!BM39</f>
        <v>4</v>
      </c>
      <c r="W46" s="44">
        <f t="shared" si="2"/>
        <v>8</v>
      </c>
      <c r="X46" s="44">
        <f>'2022'!BO39</f>
        <v>3</v>
      </c>
      <c r="Y46" s="94">
        <f t="shared" si="3"/>
        <v>6</v>
      </c>
      <c r="Z46" s="44"/>
      <c r="AA46" s="44">
        <f>'2022'!BR39</f>
        <v>0</v>
      </c>
      <c r="AB46" s="44"/>
      <c r="AC46" s="44"/>
      <c r="AD46" s="44"/>
      <c r="AE46" s="44">
        <f>'2022'!BT39</f>
        <v>0</v>
      </c>
      <c r="AF46" s="82" t="str">
        <f t="shared" si="4"/>
        <v/>
      </c>
      <c r="AG46" s="159"/>
      <c r="AH46" s="160">
        <f t="shared" si="5"/>
        <v>4.3118316660917557</v>
      </c>
      <c r="AI46" s="160" t="e">
        <f t="shared" ca="1" si="6"/>
        <v>#NAME?</v>
      </c>
      <c r="AJ46" s="161">
        <f t="shared" si="7"/>
        <v>8</v>
      </c>
      <c r="AK46" s="161" t="str">
        <f t="shared" si="8"/>
        <v/>
      </c>
      <c r="AL46" s="161" t="e">
        <f t="shared" ca="1" si="9"/>
        <v>#NAME?</v>
      </c>
      <c r="AM46" s="161">
        <f t="shared" si="10"/>
        <v>3</v>
      </c>
      <c r="AN46" s="162" t="e">
        <f t="shared" ca="1" si="11"/>
        <v>#NAME?</v>
      </c>
      <c r="AO46" s="34" t="str">
        <f t="shared" si="12"/>
        <v>Сумма не совпадает или не ОДОУ</v>
      </c>
      <c r="AP46" s="34" t="str">
        <f t="shared" si="13"/>
        <v/>
      </c>
    </row>
    <row r="47" spans="1:42" ht="30.75" customHeight="1" x14ac:dyDescent="0.25">
      <c r="A47" s="34">
        <v>28</v>
      </c>
      <c r="B47" s="49" t="s">
        <v>75</v>
      </c>
      <c r="C47" s="92">
        <f>'2022'!B40</f>
        <v>16.03</v>
      </c>
      <c r="D47" s="93">
        <f>'2022'!BE40</f>
        <v>69</v>
      </c>
      <c r="E47" s="93">
        <f>'2022'!BF40</f>
        <v>71</v>
      </c>
      <c r="F47" s="92">
        <f>'2022'!BI40</f>
        <v>4.4291952588895818</v>
      </c>
      <c r="G47" s="44">
        <f>'2021'!BO39</f>
        <v>5</v>
      </c>
      <c r="H47" s="94">
        <f t="shared" si="0"/>
        <v>7.2463768115942031</v>
      </c>
      <c r="I47" s="44"/>
      <c r="J47" s="44">
        <f>'2021'!BR39</f>
        <v>0</v>
      </c>
      <c r="K47" s="44"/>
      <c r="L47" s="44"/>
      <c r="M47" s="44"/>
      <c r="N47" s="44">
        <f>'2021'!BT39</f>
        <v>0</v>
      </c>
      <c r="O47" s="44">
        <f>'Добыча 2021'!C49</f>
        <v>2</v>
      </c>
      <c r="P47" s="44"/>
      <c r="Q47" s="44"/>
      <c r="R47" s="44"/>
      <c r="S47" s="44">
        <f>'Добыча 2021'!E49</f>
        <v>1</v>
      </c>
      <c r="T47" s="44">
        <f>'Добыча 2021'!D49</f>
        <v>1</v>
      </c>
      <c r="U47" s="44">
        <f t="shared" si="1"/>
        <v>40</v>
      </c>
      <c r="V47" s="94">
        <f>'2022'!BM40</f>
        <v>5.68</v>
      </c>
      <c r="W47" s="44">
        <f t="shared" si="2"/>
        <v>8</v>
      </c>
      <c r="X47" s="44">
        <f>'2022'!BO40</f>
        <v>5</v>
      </c>
      <c r="Y47" s="94">
        <f t="shared" si="3"/>
        <v>7.042253521126761</v>
      </c>
      <c r="Z47" s="44"/>
      <c r="AA47" s="44">
        <f>'2022'!BR40</f>
        <v>0</v>
      </c>
      <c r="AB47" s="44"/>
      <c r="AC47" s="44"/>
      <c r="AD47" s="44"/>
      <c r="AE47" s="44">
        <f>'2022'!BT40</f>
        <v>0</v>
      </c>
      <c r="AF47" s="82" t="str">
        <f t="shared" si="4"/>
        <v/>
      </c>
      <c r="AG47" s="159"/>
      <c r="AH47" s="160">
        <f t="shared" si="5"/>
        <v>4.4291952588895818</v>
      </c>
      <c r="AI47" s="160" t="e">
        <f t="shared" ca="1" si="6"/>
        <v>#NAME?</v>
      </c>
      <c r="AJ47" s="161">
        <f t="shared" si="7"/>
        <v>8</v>
      </c>
      <c r="AK47" s="161" t="str">
        <f t="shared" si="8"/>
        <v/>
      </c>
      <c r="AL47" s="161" t="e">
        <f t="shared" ca="1" si="9"/>
        <v>#NAME?</v>
      </c>
      <c r="AM47" s="161">
        <f t="shared" si="10"/>
        <v>5</v>
      </c>
      <c r="AN47" s="162" t="e">
        <f t="shared" ca="1" si="11"/>
        <v>#NAME?</v>
      </c>
      <c r="AO47" s="34" t="str">
        <f t="shared" si="12"/>
        <v>Сумма не совпадает или не ОДОУ</v>
      </c>
      <c r="AP47" s="34" t="str">
        <f t="shared" si="13"/>
        <v/>
      </c>
    </row>
    <row r="48" spans="1:42" ht="30.75" customHeight="1" x14ac:dyDescent="0.25">
      <c r="A48" s="34">
        <v>29</v>
      </c>
      <c r="B48" s="114" t="s">
        <v>410</v>
      </c>
      <c r="C48" s="92">
        <f>'2022'!B41</f>
        <v>7.9729999999999999</v>
      </c>
      <c r="D48" s="581">
        <f>'2022'!BE41</f>
        <v>155</v>
      </c>
      <c r="E48" s="93">
        <f>'2022'!BF41</f>
        <v>30</v>
      </c>
      <c r="F48" s="92">
        <f>'2022'!BI41</f>
        <v>3.7626991094945441</v>
      </c>
      <c r="G48" s="583">
        <f>'2021'!BO40</f>
        <v>10</v>
      </c>
      <c r="H48" s="585">
        <f t="shared" si="0"/>
        <v>6.4516129032258061</v>
      </c>
      <c r="I48" s="44"/>
      <c r="J48" s="583">
        <f>'2021'!BR40</f>
        <v>1</v>
      </c>
      <c r="K48" s="44"/>
      <c r="L48" s="44"/>
      <c r="M48" s="44"/>
      <c r="N48" s="583">
        <f>'2021'!BT40</f>
        <v>2</v>
      </c>
      <c r="O48" s="583">
        <f>'Добыча 2021'!C50</f>
        <v>3</v>
      </c>
      <c r="P48" s="44"/>
      <c r="Q48" s="44"/>
      <c r="R48" s="44"/>
      <c r="S48" s="583">
        <f>'Добыча 2021'!E50</f>
        <v>2</v>
      </c>
      <c r="T48" s="583">
        <f>'Добыча 2021'!D50</f>
        <v>1</v>
      </c>
      <c r="U48" s="583">
        <f t="shared" si="1"/>
        <v>30</v>
      </c>
      <c r="V48" s="94">
        <f>'2022'!BM41</f>
        <v>2.1</v>
      </c>
      <c r="W48" s="44">
        <f t="shared" si="2"/>
        <v>7.0000000000000009</v>
      </c>
      <c r="X48" s="44">
        <f>'2022'!BO41</f>
        <v>2</v>
      </c>
      <c r="Y48" s="94">
        <f t="shared" si="3"/>
        <v>6.666666666666667</v>
      </c>
      <c r="Z48" s="44"/>
      <c r="AA48" s="44">
        <f>'2022'!BR41</f>
        <v>0</v>
      </c>
      <c r="AB48" s="44"/>
      <c r="AC48" s="44"/>
      <c r="AD48" s="44">
        <f t="shared" si="14"/>
        <v>1</v>
      </c>
      <c r="AE48" s="44">
        <f>'2022'!BT41</f>
        <v>1</v>
      </c>
      <c r="AF48" s="82" t="str">
        <f t="shared" si="4"/>
        <v/>
      </c>
      <c r="AG48" s="159"/>
      <c r="AH48" s="160">
        <f t="shared" si="5"/>
        <v>3.7626991094945441</v>
      </c>
      <c r="AI48" s="160" t="e">
        <f t="shared" ca="1" si="6"/>
        <v>#NAME?</v>
      </c>
      <c r="AJ48" s="161">
        <f t="shared" si="7"/>
        <v>7</v>
      </c>
      <c r="AK48" s="161" t="str">
        <f t="shared" si="8"/>
        <v/>
      </c>
      <c r="AL48" s="161" t="e">
        <f t="shared" ca="1" si="9"/>
        <v>#NAME?</v>
      </c>
      <c r="AM48" s="161">
        <f t="shared" si="10"/>
        <v>2</v>
      </c>
      <c r="AN48" s="162" t="e">
        <f t="shared" ca="1" si="11"/>
        <v>#NAME?</v>
      </c>
      <c r="AO48" s="34" t="str">
        <f t="shared" si="12"/>
        <v/>
      </c>
      <c r="AP48" s="34" t="str">
        <f t="shared" si="13"/>
        <v/>
      </c>
    </row>
    <row r="49" spans="1:42" ht="30.75" customHeight="1" x14ac:dyDescent="0.25">
      <c r="A49" s="34">
        <v>30</v>
      </c>
      <c r="B49" s="114" t="s">
        <v>411</v>
      </c>
      <c r="C49" s="92">
        <f>'2022'!B42</f>
        <v>28.376999999999999</v>
      </c>
      <c r="D49" s="587"/>
      <c r="E49" s="93">
        <f>'2022'!BF42</f>
        <v>88</v>
      </c>
      <c r="F49" s="92">
        <f>'2022'!BI42</f>
        <v>3.1011030059555273</v>
      </c>
      <c r="G49" s="588"/>
      <c r="H49" s="589"/>
      <c r="I49" s="44"/>
      <c r="J49" s="588"/>
      <c r="K49" s="44"/>
      <c r="L49" s="44"/>
      <c r="M49" s="44"/>
      <c r="N49" s="588"/>
      <c r="O49" s="588"/>
      <c r="P49" s="44"/>
      <c r="Q49" s="44"/>
      <c r="R49" s="44"/>
      <c r="S49" s="588"/>
      <c r="T49" s="588"/>
      <c r="U49" s="588"/>
      <c r="V49" s="94">
        <f>'2022'!BM42</f>
        <v>6.16</v>
      </c>
      <c r="W49" s="44">
        <f t="shared" si="2"/>
        <v>7.0000000000000009</v>
      </c>
      <c r="X49" s="44">
        <f>'2022'!BO42</f>
        <v>6</v>
      </c>
      <c r="Y49" s="94">
        <f t="shared" si="3"/>
        <v>6.8181818181818175</v>
      </c>
      <c r="Z49" s="44"/>
      <c r="AA49" s="44">
        <f>'2022'!BR42</f>
        <v>0</v>
      </c>
      <c r="AB49" s="44"/>
      <c r="AC49" s="44"/>
      <c r="AD49" s="44">
        <f t="shared" si="14"/>
        <v>4</v>
      </c>
      <c r="AE49" s="44">
        <f>'2022'!BT42</f>
        <v>2</v>
      </c>
      <c r="AF49" s="82" t="str">
        <f t="shared" si="4"/>
        <v/>
      </c>
      <c r="AG49" s="159"/>
      <c r="AH49" s="160">
        <f t="shared" si="5"/>
        <v>3.1011030059555273</v>
      </c>
      <c r="AI49" s="160" t="e">
        <f t="shared" ca="1" si="6"/>
        <v>#NAME?</v>
      </c>
      <c r="AJ49" s="161">
        <f t="shared" si="7"/>
        <v>7</v>
      </c>
      <c r="AK49" s="161" t="str">
        <f t="shared" si="8"/>
        <v/>
      </c>
      <c r="AL49" s="161" t="e">
        <f t="shared" ca="1" si="9"/>
        <v>#NAME?</v>
      </c>
      <c r="AM49" s="161">
        <f t="shared" si="10"/>
        <v>6</v>
      </c>
      <c r="AN49" s="162" t="e">
        <f t="shared" ca="1" si="11"/>
        <v>#NAME?</v>
      </c>
      <c r="AO49" s="34" t="str">
        <f t="shared" si="12"/>
        <v/>
      </c>
      <c r="AP49" s="34" t="str">
        <f t="shared" si="13"/>
        <v/>
      </c>
    </row>
    <row r="50" spans="1:42" ht="31.5" x14ac:dyDescent="0.25">
      <c r="A50" s="34">
        <v>31</v>
      </c>
      <c r="B50" s="116" t="s">
        <v>412</v>
      </c>
      <c r="C50" s="92">
        <f>'2022'!B43</f>
        <v>36.741999999999997</v>
      </c>
      <c r="D50" s="582"/>
      <c r="E50" s="93">
        <f>'2022'!BF43</f>
        <v>0</v>
      </c>
      <c r="F50" s="92">
        <f>'2022'!BI43</f>
        <v>0</v>
      </c>
      <c r="G50" s="584"/>
      <c r="H50" s="586"/>
      <c r="I50" s="44"/>
      <c r="J50" s="584"/>
      <c r="K50" s="44"/>
      <c r="L50" s="44"/>
      <c r="M50" s="44"/>
      <c r="N50" s="584"/>
      <c r="O50" s="584"/>
      <c r="P50" s="44"/>
      <c r="Q50" s="44"/>
      <c r="R50" s="44"/>
      <c r="S50" s="584"/>
      <c r="T50" s="584"/>
      <c r="U50" s="584"/>
      <c r="V50" s="94">
        <f>'2022'!BM43</f>
        <v>0</v>
      </c>
      <c r="W50" s="44">
        <f t="shared" si="2"/>
        <v>0</v>
      </c>
      <c r="X50" s="44">
        <f>'2022'!BO43</f>
        <v>0</v>
      </c>
      <c r="Y50" s="94">
        <f t="shared" si="3"/>
        <v>0</v>
      </c>
      <c r="Z50" s="44"/>
      <c r="AA50" s="44">
        <f>'2022'!BR43</f>
        <v>0</v>
      </c>
      <c r="AB50" s="44"/>
      <c r="AC50" s="44"/>
      <c r="AD50" s="44">
        <f t="shared" si="14"/>
        <v>0</v>
      </c>
      <c r="AE50" s="44">
        <f>'2022'!BT43</f>
        <v>0</v>
      </c>
      <c r="AF50" s="82" t="str">
        <f t="shared" si="4"/>
        <v/>
      </c>
      <c r="AG50" s="159"/>
      <c r="AH50" s="160">
        <f t="shared" si="5"/>
        <v>0</v>
      </c>
      <c r="AI50" s="160" t="e">
        <f t="shared" ca="1" si="6"/>
        <v>#NAME?</v>
      </c>
      <c r="AJ50" s="161">
        <f t="shared" si="7"/>
        <v>3</v>
      </c>
      <c r="AK50" s="161" t="str">
        <f t="shared" si="8"/>
        <v/>
      </c>
      <c r="AL50" s="161">
        <f t="shared" si="9"/>
        <v>0</v>
      </c>
      <c r="AM50" s="161">
        <f t="shared" si="10"/>
        <v>0</v>
      </c>
      <c r="AN50" s="162" t="str">
        <f t="shared" si="11"/>
        <v/>
      </c>
      <c r="AO50" s="34" t="str">
        <f t="shared" si="12"/>
        <v/>
      </c>
      <c r="AP50" s="34" t="str">
        <f t="shared" si="13"/>
        <v/>
      </c>
    </row>
    <row r="51" spans="1:42" ht="31.5" customHeight="1" x14ac:dyDescent="0.25">
      <c r="A51" s="34">
        <v>32</v>
      </c>
      <c r="B51" s="57" t="s">
        <v>74</v>
      </c>
      <c r="C51" s="92">
        <f>'2022'!B44</f>
        <v>9.98</v>
      </c>
      <c r="D51" s="93">
        <f>'2022'!BE44</f>
        <v>42</v>
      </c>
      <c r="E51" s="93">
        <f>'2022'!BF44</f>
        <v>43</v>
      </c>
      <c r="F51" s="92">
        <f>'2022'!BI44</f>
        <v>4.3086172344689375</v>
      </c>
      <c r="G51" s="44">
        <f>'2021'!BO41</f>
        <v>3</v>
      </c>
      <c r="H51" s="94">
        <f t="shared" si="0"/>
        <v>7.1428571428571423</v>
      </c>
      <c r="I51" s="44"/>
      <c r="J51" s="44">
        <f>'2021'!BR41</f>
        <v>0</v>
      </c>
      <c r="K51" s="44"/>
      <c r="L51" s="44"/>
      <c r="M51" s="44"/>
      <c r="N51" s="44">
        <f>'2021'!BT41</f>
        <v>0</v>
      </c>
      <c r="O51" s="44">
        <f>'Добыча 2021'!C51</f>
        <v>3</v>
      </c>
      <c r="P51" s="44"/>
      <c r="Q51" s="44"/>
      <c r="R51" s="44"/>
      <c r="S51" s="44">
        <f>'Добыча 2021'!E51</f>
        <v>1</v>
      </c>
      <c r="T51" s="44">
        <f>'Добыча 2021'!D51</f>
        <v>2</v>
      </c>
      <c r="U51" s="44">
        <f t="shared" si="1"/>
        <v>100</v>
      </c>
      <c r="V51" s="94">
        <f>'2022'!BM44</f>
        <v>3.44</v>
      </c>
      <c r="W51" s="44">
        <f t="shared" si="2"/>
        <v>8</v>
      </c>
      <c r="X51" s="44">
        <f>'2022'!BO44</f>
        <v>3</v>
      </c>
      <c r="Y51" s="94">
        <f t="shared" si="3"/>
        <v>6.9767441860465116</v>
      </c>
      <c r="Z51" s="44"/>
      <c r="AA51" s="44">
        <f>'2022'!BR44</f>
        <v>0</v>
      </c>
      <c r="AB51" s="44"/>
      <c r="AC51" s="44"/>
      <c r="AD51" s="44"/>
      <c r="AE51" s="44">
        <f>'2022'!BT44</f>
        <v>0</v>
      </c>
      <c r="AF51" s="82" t="str">
        <f t="shared" si="4"/>
        <v/>
      </c>
      <c r="AG51" s="159"/>
      <c r="AH51" s="160">
        <f t="shared" si="5"/>
        <v>4.3086172344689375</v>
      </c>
      <c r="AI51" s="160" t="e">
        <f t="shared" ca="1" si="6"/>
        <v>#NAME?</v>
      </c>
      <c r="AJ51" s="161">
        <f t="shared" si="7"/>
        <v>8</v>
      </c>
      <c r="AK51" s="161" t="str">
        <f t="shared" si="8"/>
        <v/>
      </c>
      <c r="AL51" s="161" t="e">
        <f t="shared" ca="1" si="9"/>
        <v>#NAME?</v>
      </c>
      <c r="AM51" s="161">
        <f t="shared" si="10"/>
        <v>3</v>
      </c>
      <c r="AN51" s="162" t="e">
        <f t="shared" ca="1" si="11"/>
        <v>#NAME?</v>
      </c>
      <c r="AO51" s="34" t="str">
        <f t="shared" si="12"/>
        <v>Сумма не совпадает или не ОДОУ</v>
      </c>
      <c r="AP51" s="34" t="str">
        <f t="shared" si="13"/>
        <v/>
      </c>
    </row>
    <row r="52" spans="1:42" ht="94.5" x14ac:dyDescent="0.25">
      <c r="A52" s="34">
        <v>33</v>
      </c>
      <c r="B52" s="49" t="s">
        <v>300</v>
      </c>
      <c r="C52" s="92">
        <f>'2022'!B45</f>
        <v>9.44</v>
      </c>
      <c r="D52" s="93">
        <f>'2022'!BE45</f>
        <v>28</v>
      </c>
      <c r="E52" s="93">
        <f>'2022'!BF45</f>
        <v>28</v>
      </c>
      <c r="F52" s="92">
        <f>'2022'!BI45</f>
        <v>2.9661016949152543</v>
      </c>
      <c r="G52" s="44">
        <f>'2021'!BO42</f>
        <v>1</v>
      </c>
      <c r="H52" s="94">
        <f t="shared" si="0"/>
        <v>3.5714285714285712</v>
      </c>
      <c r="I52" s="44"/>
      <c r="J52" s="44">
        <f>'2021'!BR42</f>
        <v>0</v>
      </c>
      <c r="K52" s="44"/>
      <c r="L52" s="44"/>
      <c r="M52" s="44"/>
      <c r="N52" s="44">
        <f>'2021'!BT42</f>
        <v>0</v>
      </c>
      <c r="O52" s="44">
        <f>'Добыча 2021'!C52</f>
        <v>1</v>
      </c>
      <c r="P52" s="44"/>
      <c r="Q52" s="44"/>
      <c r="R52" s="44"/>
      <c r="S52" s="44">
        <f>'Добыча 2021'!E52</f>
        <v>0</v>
      </c>
      <c r="T52" s="44">
        <f>'Добыча 2021'!D52</f>
        <v>1</v>
      </c>
      <c r="U52" s="44">
        <f t="shared" si="1"/>
        <v>100</v>
      </c>
      <c r="V52" s="94">
        <f>'2022'!BM45</f>
        <v>1.9600000000000002</v>
      </c>
      <c r="W52" s="44">
        <f t="shared" si="2"/>
        <v>7.0000000000000009</v>
      </c>
      <c r="X52" s="44">
        <f>'2022'!BO45</f>
        <v>1</v>
      </c>
      <c r="Y52" s="94">
        <f t="shared" si="3"/>
        <v>3.5714285714285712</v>
      </c>
      <c r="Z52" s="44"/>
      <c r="AA52" s="44">
        <f>'2022'!BR45</f>
        <v>0</v>
      </c>
      <c r="AB52" s="44"/>
      <c r="AC52" s="44"/>
      <c r="AD52" s="44"/>
      <c r="AE52" s="44">
        <f>'2022'!BT45</f>
        <v>0</v>
      </c>
      <c r="AF52" s="82" t="str">
        <f t="shared" si="4"/>
        <v/>
      </c>
      <c r="AG52" s="159"/>
      <c r="AH52" s="160">
        <f t="shared" si="5"/>
        <v>2.9661016949152543</v>
      </c>
      <c r="AI52" s="160" t="e">
        <f t="shared" ca="1" si="6"/>
        <v>#NAME?</v>
      </c>
      <c r="AJ52" s="161">
        <f t="shared" si="7"/>
        <v>7</v>
      </c>
      <c r="AK52" s="161" t="str">
        <f t="shared" si="8"/>
        <v/>
      </c>
      <c r="AL52" s="161" t="e">
        <f t="shared" ca="1" si="9"/>
        <v>#NAME?</v>
      </c>
      <c r="AM52" s="161">
        <f t="shared" si="10"/>
        <v>1</v>
      </c>
      <c r="AN52" s="162" t="e">
        <f t="shared" ca="1" si="11"/>
        <v>#NAME?</v>
      </c>
      <c r="AO52" s="34" t="str">
        <f t="shared" si="12"/>
        <v>Сумма не совпадает или не ОДОУ</v>
      </c>
      <c r="AP52" s="34" t="str">
        <f t="shared" si="13"/>
        <v/>
      </c>
    </row>
    <row r="53" spans="1:42" ht="94.5" x14ac:dyDescent="0.25">
      <c r="A53" s="34">
        <v>34</v>
      </c>
      <c r="B53" s="57" t="s">
        <v>71</v>
      </c>
      <c r="C53" s="92">
        <f>'2022'!B46</f>
        <v>51.08</v>
      </c>
      <c r="D53" s="93">
        <f>'2022'!BE46</f>
        <v>145</v>
      </c>
      <c r="E53" s="93">
        <f>'2022'!BF46</f>
        <v>142</v>
      </c>
      <c r="F53" s="92">
        <f>'2022'!BI46</f>
        <v>2.7799530148786218</v>
      </c>
      <c r="G53" s="44">
        <f>'2021'!BO43</f>
        <v>10</v>
      </c>
      <c r="H53" s="94">
        <f t="shared" si="0"/>
        <v>6.8965517241379306</v>
      </c>
      <c r="I53" s="44"/>
      <c r="J53" s="44">
        <f>'2021'!BR43</f>
        <v>0</v>
      </c>
      <c r="K53" s="44"/>
      <c r="L53" s="44"/>
      <c r="M53" s="44"/>
      <c r="N53" s="44">
        <f>'2021'!BT43</f>
        <v>0</v>
      </c>
      <c r="O53" s="44">
        <f>'Добыча 2021'!C53</f>
        <v>9</v>
      </c>
      <c r="P53" s="44"/>
      <c r="Q53" s="44"/>
      <c r="R53" s="44"/>
      <c r="S53" s="44">
        <f>'Добыча 2021'!E53</f>
        <v>7</v>
      </c>
      <c r="T53" s="44">
        <f>'Добыча 2021'!D53</f>
        <v>2</v>
      </c>
      <c r="U53" s="44">
        <f t="shared" si="1"/>
        <v>90</v>
      </c>
      <c r="V53" s="94">
        <f>'2022'!BM46</f>
        <v>9.9400000000000013</v>
      </c>
      <c r="W53" s="44">
        <f t="shared" si="2"/>
        <v>7.0000000000000009</v>
      </c>
      <c r="X53" s="44">
        <f>'2022'!BO46</f>
        <v>9</v>
      </c>
      <c r="Y53" s="94">
        <f t="shared" si="3"/>
        <v>6.3380281690140841</v>
      </c>
      <c r="Z53" s="44"/>
      <c r="AA53" s="44">
        <f>'2022'!BR46</f>
        <v>0</v>
      </c>
      <c r="AB53" s="44"/>
      <c r="AC53" s="44"/>
      <c r="AD53" s="44"/>
      <c r="AE53" s="44">
        <f>'2022'!BT46</f>
        <v>0</v>
      </c>
      <c r="AF53" s="82" t="str">
        <f t="shared" si="4"/>
        <v/>
      </c>
      <c r="AG53" s="159"/>
      <c r="AH53" s="160">
        <f t="shared" si="5"/>
        <v>2.7799530148786218</v>
      </c>
      <c r="AI53" s="160" t="e">
        <f t="shared" ca="1" si="6"/>
        <v>#NAME?</v>
      </c>
      <c r="AJ53" s="161">
        <f t="shared" si="7"/>
        <v>7</v>
      </c>
      <c r="AK53" s="161" t="str">
        <f t="shared" si="8"/>
        <v/>
      </c>
      <c r="AL53" s="161" t="e">
        <f t="shared" ca="1" si="9"/>
        <v>#NAME?</v>
      </c>
      <c r="AM53" s="161">
        <f t="shared" si="10"/>
        <v>9</v>
      </c>
      <c r="AN53" s="162" t="e">
        <f t="shared" ca="1" si="11"/>
        <v>#NAME?</v>
      </c>
      <c r="AO53" s="34" t="str">
        <f t="shared" si="12"/>
        <v>Сумма не совпадает или не ОДОУ</v>
      </c>
      <c r="AP53" s="34" t="str">
        <f t="shared" si="13"/>
        <v/>
      </c>
    </row>
    <row r="54" spans="1:42" ht="110.25" x14ac:dyDescent="0.25">
      <c r="A54" s="34">
        <v>35</v>
      </c>
      <c r="B54" s="57" t="s">
        <v>301</v>
      </c>
      <c r="C54" s="92">
        <f>'2022'!B47</f>
        <v>115.1</v>
      </c>
      <c r="D54" s="93">
        <f>'2022'!BE47</f>
        <v>275</v>
      </c>
      <c r="E54" s="93">
        <f>'2022'!BF47</f>
        <v>234</v>
      </c>
      <c r="F54" s="92">
        <f>'2022'!BI47</f>
        <v>2.0330147697654213</v>
      </c>
      <c r="G54" s="44">
        <f>'2021'!BO44</f>
        <v>19</v>
      </c>
      <c r="H54" s="94">
        <f t="shared" si="0"/>
        <v>6.9090909090909092</v>
      </c>
      <c r="I54" s="44"/>
      <c r="J54" s="44">
        <f>'2021'!BR44</f>
        <v>0</v>
      </c>
      <c r="K54" s="44"/>
      <c r="L54" s="44"/>
      <c r="M54" s="44"/>
      <c r="N54" s="44">
        <f>'2021'!BT44</f>
        <v>0</v>
      </c>
      <c r="O54" s="44">
        <f>'Добыча 2021'!C54</f>
        <v>10</v>
      </c>
      <c r="P54" s="44"/>
      <c r="Q54" s="44"/>
      <c r="R54" s="44"/>
      <c r="S54" s="44">
        <f>'Добыча 2021'!E54</f>
        <v>9</v>
      </c>
      <c r="T54" s="44">
        <f>'Добыча 2021'!D54</f>
        <v>1</v>
      </c>
      <c r="U54" s="44">
        <f t="shared" si="1"/>
        <v>52.631578947368418</v>
      </c>
      <c r="V54" s="94">
        <f>'2022'!BM47</f>
        <v>16.380000000000003</v>
      </c>
      <c r="W54" s="44">
        <f t="shared" si="2"/>
        <v>7.0000000000000009</v>
      </c>
      <c r="X54" s="44">
        <f>'2022'!BO47</f>
        <v>14</v>
      </c>
      <c r="Y54" s="94">
        <f t="shared" si="3"/>
        <v>5.982905982905983</v>
      </c>
      <c r="Z54" s="44"/>
      <c r="AA54" s="44">
        <f>'2022'!BR47</f>
        <v>0</v>
      </c>
      <c r="AB54" s="44"/>
      <c r="AC54" s="44"/>
      <c r="AD54" s="44"/>
      <c r="AE54" s="44">
        <f>'2022'!BT47</f>
        <v>0</v>
      </c>
      <c r="AF54" s="82" t="str">
        <f t="shared" si="4"/>
        <v/>
      </c>
      <c r="AG54" s="159"/>
      <c r="AH54" s="160">
        <f t="shared" si="5"/>
        <v>2.0330147697654213</v>
      </c>
      <c r="AI54" s="160" t="e">
        <f t="shared" ca="1" si="6"/>
        <v>#NAME?</v>
      </c>
      <c r="AJ54" s="161">
        <f t="shared" si="7"/>
        <v>7</v>
      </c>
      <c r="AK54" s="161" t="str">
        <f t="shared" si="8"/>
        <v/>
      </c>
      <c r="AL54" s="161" t="e">
        <f t="shared" ca="1" si="9"/>
        <v>#NAME?</v>
      </c>
      <c r="AM54" s="161">
        <f t="shared" si="10"/>
        <v>14</v>
      </c>
      <c r="AN54" s="162" t="e">
        <f t="shared" ca="1" si="11"/>
        <v>#NAME?</v>
      </c>
      <c r="AO54" s="34" t="str">
        <f t="shared" si="12"/>
        <v>Сумма не совпадает или не ОДОУ</v>
      </c>
      <c r="AP54" s="34" t="str">
        <f t="shared" si="13"/>
        <v/>
      </c>
    </row>
    <row r="55" spans="1:42" ht="51.75" customHeight="1" x14ac:dyDescent="0.25">
      <c r="A55" s="34">
        <v>36</v>
      </c>
      <c r="B55" s="57" t="s">
        <v>72</v>
      </c>
      <c r="C55" s="92">
        <f>'2022'!B48</f>
        <v>120.515</v>
      </c>
      <c r="D55" s="93">
        <f>'2022'!BE48</f>
        <v>143</v>
      </c>
      <c r="E55" s="93">
        <f>'2022'!BF48</f>
        <v>152</v>
      </c>
      <c r="F55" s="92">
        <f>'2022'!BI48</f>
        <v>1.2612537858357882</v>
      </c>
      <c r="G55" s="44">
        <f>'2021'!BO45</f>
        <v>7</v>
      </c>
      <c r="H55" s="94">
        <f t="shared" si="0"/>
        <v>4.895104895104895</v>
      </c>
      <c r="I55" s="44"/>
      <c r="J55" s="44">
        <f>'2021'!BR45</f>
        <v>0</v>
      </c>
      <c r="K55" s="44"/>
      <c r="L55" s="44"/>
      <c r="M55" s="44"/>
      <c r="N55" s="44">
        <f>'2021'!BT45</f>
        <v>0</v>
      </c>
      <c r="O55" s="44">
        <f>'Добыча 2021'!C55</f>
        <v>2</v>
      </c>
      <c r="P55" s="44"/>
      <c r="Q55" s="44"/>
      <c r="R55" s="44"/>
      <c r="S55" s="44">
        <f>'Добыча 2021'!E55</f>
        <v>2</v>
      </c>
      <c r="T55" s="44">
        <f>'Добыча 2021'!D55</f>
        <v>0</v>
      </c>
      <c r="U55" s="44">
        <f t="shared" si="1"/>
        <v>28.571428571428569</v>
      </c>
      <c r="V55" s="94">
        <f>'2022'!BM48</f>
        <v>7.6000000000000005</v>
      </c>
      <c r="W55" s="44">
        <f t="shared" si="2"/>
        <v>5</v>
      </c>
      <c r="X55" s="44">
        <f>'2022'!BO48</f>
        <v>7</v>
      </c>
      <c r="Y55" s="94">
        <f t="shared" si="3"/>
        <v>4.6052631578947363</v>
      </c>
      <c r="Z55" s="44"/>
      <c r="AA55" s="44">
        <f>'2022'!BR48</f>
        <v>0</v>
      </c>
      <c r="AB55" s="44"/>
      <c r="AC55" s="44"/>
      <c r="AD55" s="44"/>
      <c r="AE55" s="44">
        <f>'2022'!BT48</f>
        <v>0</v>
      </c>
      <c r="AF55" s="82" t="str">
        <f t="shared" si="4"/>
        <v/>
      </c>
      <c r="AG55" s="159"/>
      <c r="AH55" s="160">
        <f t="shared" si="5"/>
        <v>1.2612537858357882</v>
      </c>
      <c r="AI55" s="160" t="e">
        <f t="shared" ca="1" si="6"/>
        <v>#NAME?</v>
      </c>
      <c r="AJ55" s="161">
        <f t="shared" si="7"/>
        <v>5</v>
      </c>
      <c r="AK55" s="161" t="str">
        <f t="shared" si="8"/>
        <v/>
      </c>
      <c r="AL55" s="161" t="e">
        <f t="shared" ca="1" si="9"/>
        <v>#NAME?</v>
      </c>
      <c r="AM55" s="161">
        <f t="shared" si="10"/>
        <v>7</v>
      </c>
      <c r="AN55" s="162" t="e">
        <f t="shared" ca="1" si="11"/>
        <v>#NAME?</v>
      </c>
      <c r="AO55" s="34" t="str">
        <f t="shared" si="12"/>
        <v>Сумма не совпадает или не ОДОУ</v>
      </c>
      <c r="AP55" s="34" t="str">
        <f t="shared" si="13"/>
        <v/>
      </c>
    </row>
    <row r="56" spans="1:42" ht="47.25" customHeight="1" x14ac:dyDescent="0.25">
      <c r="A56" s="34">
        <v>37</v>
      </c>
      <c r="B56" s="57" t="s">
        <v>302</v>
      </c>
      <c r="C56" s="92">
        <f>'2022'!B49</f>
        <v>214.8</v>
      </c>
      <c r="D56" s="93">
        <f>'2022'!BE49</f>
        <v>159</v>
      </c>
      <c r="E56" s="93">
        <f>'2022'!BF49</f>
        <v>125</v>
      </c>
      <c r="F56" s="92">
        <f>'2022'!BI49</f>
        <v>0.58193668528864062</v>
      </c>
      <c r="G56" s="44">
        <f>'2021'!BO46</f>
        <v>3</v>
      </c>
      <c r="H56" s="94">
        <f t="shared" si="0"/>
        <v>1.8867924528301887</v>
      </c>
      <c r="I56" s="47"/>
      <c r="J56" s="44">
        <f>'2021'!BR46</f>
        <v>0</v>
      </c>
      <c r="K56" s="47"/>
      <c r="L56" s="99"/>
      <c r="M56" s="44"/>
      <c r="N56" s="44">
        <f>'2021'!BT46</f>
        <v>0</v>
      </c>
      <c r="O56" s="44">
        <f>'Добыча 2021'!C56</f>
        <v>2</v>
      </c>
      <c r="P56" s="44"/>
      <c r="Q56" s="44"/>
      <c r="R56" s="44"/>
      <c r="S56" s="44">
        <f>'Добыча 2021'!E56</f>
        <v>1</v>
      </c>
      <c r="T56" s="44">
        <f>'Добыча 2021'!D56</f>
        <v>1</v>
      </c>
      <c r="U56" s="44">
        <f t="shared" si="1"/>
        <v>66.666666666666657</v>
      </c>
      <c r="V56" s="94">
        <f>'2022'!BM49</f>
        <v>3.7499999999999871</v>
      </c>
      <c r="W56" s="44">
        <f t="shared" si="2"/>
        <v>2.9999999999999898</v>
      </c>
      <c r="X56" s="44">
        <f>'2022'!BO49</f>
        <v>3</v>
      </c>
      <c r="Y56" s="94">
        <f t="shared" si="3"/>
        <v>2.4</v>
      </c>
      <c r="Z56" s="44"/>
      <c r="AA56" s="44">
        <f>'2022'!BR49</f>
        <v>0</v>
      </c>
      <c r="AB56" s="44"/>
      <c r="AC56" s="44"/>
      <c r="AD56" s="44"/>
      <c r="AE56" s="44">
        <f>'2022'!BT49</f>
        <v>0</v>
      </c>
      <c r="AF56" s="82" t="str">
        <f t="shared" si="4"/>
        <v/>
      </c>
      <c r="AG56" s="159"/>
      <c r="AH56" s="160">
        <f t="shared" si="5"/>
        <v>0.58193668528864062</v>
      </c>
      <c r="AI56" s="160" t="e">
        <f t="shared" ca="1" si="6"/>
        <v>#NAME?</v>
      </c>
      <c r="AJ56" s="161">
        <f t="shared" si="7"/>
        <v>3</v>
      </c>
      <c r="AK56" s="161" t="str">
        <f t="shared" si="8"/>
        <v/>
      </c>
      <c r="AL56" s="161" t="e">
        <f t="shared" ca="1" si="9"/>
        <v>#NAME?</v>
      </c>
      <c r="AM56" s="161">
        <f t="shared" si="10"/>
        <v>3</v>
      </c>
      <c r="AN56" s="162" t="e">
        <f t="shared" ca="1" si="11"/>
        <v>#NAME?</v>
      </c>
      <c r="AO56" s="34" t="str">
        <f t="shared" si="12"/>
        <v>Сумма не совпадает или не ОДОУ</v>
      </c>
      <c r="AP56" s="34" t="str">
        <f t="shared" si="13"/>
        <v/>
      </c>
    </row>
    <row r="57" spans="1:42" ht="18.75" x14ac:dyDescent="0.25">
      <c r="A57" s="34"/>
      <c r="B57" s="46" t="s">
        <v>83</v>
      </c>
      <c r="C57" s="98"/>
      <c r="D57" s="97"/>
      <c r="E57" s="97"/>
      <c r="F57" s="98"/>
      <c r="G57" s="44"/>
      <c r="H57" s="94"/>
      <c r="I57" s="44"/>
      <c r="J57" s="44"/>
      <c r="K57" s="44"/>
      <c r="L57" s="44"/>
      <c r="M57" s="56"/>
      <c r="N57" s="44"/>
      <c r="O57" s="56"/>
      <c r="P57" s="56"/>
      <c r="Q57" s="56"/>
      <c r="R57" s="56"/>
      <c r="S57" s="56"/>
      <c r="T57" s="56"/>
      <c r="U57" s="44"/>
      <c r="V57" s="111"/>
      <c r="W57" s="44"/>
      <c r="X57" s="56"/>
      <c r="Y57" s="94"/>
      <c r="Z57" s="56"/>
      <c r="AA57" s="56"/>
      <c r="AB57" s="56"/>
      <c r="AC57" s="56"/>
      <c r="AD57" s="44"/>
      <c r="AE57" s="56"/>
      <c r="AF57" s="82" t="str">
        <f t="shared" si="4"/>
        <v/>
      </c>
      <c r="AG57" s="159"/>
      <c r="AH57" s="160" t="str">
        <f t="shared" si="5"/>
        <v/>
      </c>
      <c r="AI57" s="160" t="str">
        <f t="shared" si="6"/>
        <v/>
      </c>
      <c r="AJ57" s="161" t="str">
        <f t="shared" si="7"/>
        <v/>
      </c>
      <c r="AK57" s="161" t="str">
        <f t="shared" si="8"/>
        <v/>
      </c>
      <c r="AL57" s="161" t="str">
        <f t="shared" si="9"/>
        <v/>
      </c>
      <c r="AM57" s="161" t="str">
        <f t="shared" si="10"/>
        <v/>
      </c>
      <c r="AN57" s="162" t="str">
        <f t="shared" si="11"/>
        <v/>
      </c>
      <c r="AO57" s="34" t="str">
        <f t="shared" si="12"/>
        <v/>
      </c>
      <c r="AP57" s="34" t="str">
        <f t="shared" si="13"/>
        <v/>
      </c>
    </row>
    <row r="58" spans="1:42" ht="94.5" x14ac:dyDescent="0.25">
      <c r="A58" s="34">
        <v>38</v>
      </c>
      <c r="B58" s="57" t="s">
        <v>303</v>
      </c>
      <c r="C58" s="92">
        <f>'2022'!B51</f>
        <v>299.10000000000002</v>
      </c>
      <c r="D58" s="93">
        <f>'2022'!BE51</f>
        <v>166</v>
      </c>
      <c r="E58" s="93">
        <f>'2022'!BF51</f>
        <v>279</v>
      </c>
      <c r="F58" s="92">
        <f>'2022'!BI51</f>
        <v>0.93279839518555663</v>
      </c>
      <c r="G58" s="44">
        <f>'2021'!BO48</f>
        <v>4</v>
      </c>
      <c r="H58" s="94">
        <f t="shared" si="0"/>
        <v>2.4096385542168677</v>
      </c>
      <c r="I58" s="163">
        <f>'2021'!BO52</f>
        <v>0</v>
      </c>
      <c r="J58" s="44">
        <f>'2021'!BR48</f>
        <v>0</v>
      </c>
      <c r="K58" s="44"/>
      <c r="L58" s="44"/>
      <c r="M58" s="44"/>
      <c r="N58" s="44">
        <f>'2021'!BT48</f>
        <v>0</v>
      </c>
      <c r="O58" s="44">
        <f>'Добыча 2021'!C58</f>
        <v>4</v>
      </c>
      <c r="P58" s="44"/>
      <c r="Q58" s="44"/>
      <c r="R58" s="44"/>
      <c r="S58" s="44">
        <f>'Добыча 2021'!E58</f>
        <v>3</v>
      </c>
      <c r="T58" s="44">
        <f>'Добыча 2021'!D58</f>
        <v>1</v>
      </c>
      <c r="U58" s="44">
        <f t="shared" si="1"/>
        <v>100</v>
      </c>
      <c r="V58" s="94">
        <f>'2022'!BM51</f>
        <v>8.3699999999999708</v>
      </c>
      <c r="W58" s="44">
        <f t="shared" si="2"/>
        <v>2.9999999999999893</v>
      </c>
      <c r="X58" s="44">
        <f>'2022'!BO51</f>
        <v>8</v>
      </c>
      <c r="Y58" s="94">
        <f t="shared" si="3"/>
        <v>2.8673835125448028</v>
      </c>
      <c r="Z58" s="44">
        <f>'2022'!BO55</f>
        <v>0</v>
      </c>
      <c r="AA58" s="44">
        <f>'2022'!BR51</f>
        <v>0</v>
      </c>
      <c r="AB58" s="44"/>
      <c r="AC58" s="44"/>
      <c r="AD58" s="44"/>
      <c r="AE58" s="44">
        <f>'2022'!BT51</f>
        <v>0</v>
      </c>
      <c r="AF58" s="82" t="str">
        <f t="shared" si="4"/>
        <v/>
      </c>
      <c r="AG58" s="159"/>
      <c r="AH58" s="160">
        <f t="shared" si="5"/>
        <v>0.93279839518555663</v>
      </c>
      <c r="AI58" s="160" t="e">
        <f t="shared" ca="1" si="6"/>
        <v>#NAME?</v>
      </c>
      <c r="AJ58" s="161">
        <f t="shared" si="7"/>
        <v>3</v>
      </c>
      <c r="AK58" s="161" t="str">
        <f t="shared" si="8"/>
        <v/>
      </c>
      <c r="AL58" s="161" t="e">
        <f t="shared" ca="1" si="9"/>
        <v>#NAME?</v>
      </c>
      <c r="AM58" s="161">
        <f t="shared" si="10"/>
        <v>8</v>
      </c>
      <c r="AN58" s="162" t="e">
        <f t="shared" ca="1" si="11"/>
        <v>#NAME?</v>
      </c>
      <c r="AO58" s="34" t="str">
        <f t="shared" si="12"/>
        <v>Сумма не совпадает или не ОДОУ</v>
      </c>
      <c r="AP58" s="34" t="str">
        <f t="shared" si="13"/>
        <v/>
      </c>
    </row>
    <row r="59" spans="1:42" ht="31.5" x14ac:dyDescent="0.25">
      <c r="A59" s="34">
        <v>39</v>
      </c>
      <c r="B59" s="57" t="s">
        <v>87</v>
      </c>
      <c r="C59" s="92">
        <f>'2022'!B52</f>
        <v>1577</v>
      </c>
      <c r="D59" s="93">
        <f>'2022'!BE52</f>
        <v>853</v>
      </c>
      <c r="E59" s="93">
        <f>'2022'!BF52</f>
        <v>429</v>
      </c>
      <c r="F59" s="92">
        <f>'2022'!BI52</f>
        <v>0.27203551046290425</v>
      </c>
      <c r="G59" s="44">
        <f>'2021'!BO49</f>
        <v>25</v>
      </c>
      <c r="H59" s="94">
        <f t="shared" si="0"/>
        <v>2.9308323563892147</v>
      </c>
      <c r="I59" s="44"/>
      <c r="J59" s="44">
        <f>'2021'!BR49</f>
        <v>3</v>
      </c>
      <c r="K59" s="44"/>
      <c r="L59" s="44"/>
      <c r="M59" s="44"/>
      <c r="N59" s="44">
        <f>'2021'!BT49</f>
        <v>5</v>
      </c>
      <c r="O59" s="44">
        <f>'Добыча 2021'!C59</f>
        <v>4</v>
      </c>
      <c r="P59" s="44"/>
      <c r="Q59" s="44"/>
      <c r="R59" s="44"/>
      <c r="S59" s="44">
        <f>'Добыча 2021'!E59</f>
        <v>4</v>
      </c>
      <c r="T59" s="44">
        <f>'Добыча 2021'!D59</f>
        <v>0</v>
      </c>
      <c r="U59" s="44">
        <f t="shared" si="1"/>
        <v>16</v>
      </c>
      <c r="V59" s="94">
        <f>'2022'!BM52</f>
        <v>12.869999999999957</v>
      </c>
      <c r="W59" s="44">
        <f t="shared" si="2"/>
        <v>2.9999999999999898</v>
      </c>
      <c r="X59" s="44">
        <f>'2022'!BO52</f>
        <v>12</v>
      </c>
      <c r="Y59" s="94">
        <f t="shared" si="3"/>
        <v>2.7972027972027971</v>
      </c>
      <c r="Z59" s="44"/>
      <c r="AA59" s="44">
        <f>'2022'!BR52</f>
        <v>0</v>
      </c>
      <c r="AB59" s="44"/>
      <c r="AC59" s="44"/>
      <c r="AD59" s="44">
        <f t="shared" si="14"/>
        <v>8</v>
      </c>
      <c r="AE59" s="44">
        <f>'2022'!BT52</f>
        <v>4</v>
      </c>
      <c r="AF59" s="82" t="str">
        <f t="shared" si="4"/>
        <v/>
      </c>
      <c r="AG59" s="159"/>
      <c r="AH59" s="160">
        <f t="shared" si="5"/>
        <v>0.27203551046290425</v>
      </c>
      <c r="AI59" s="160" t="e">
        <f t="shared" ca="1" si="6"/>
        <v>#NAME?</v>
      </c>
      <c r="AJ59" s="161">
        <f t="shared" si="7"/>
        <v>3</v>
      </c>
      <c r="AK59" s="161" t="str">
        <f t="shared" si="8"/>
        <v/>
      </c>
      <c r="AL59" s="161" t="e">
        <f t="shared" ca="1" si="9"/>
        <v>#NAME?</v>
      </c>
      <c r="AM59" s="161">
        <f t="shared" si="10"/>
        <v>12</v>
      </c>
      <c r="AN59" s="162" t="e">
        <f t="shared" ca="1" si="11"/>
        <v>#NAME?</v>
      </c>
      <c r="AO59" s="34" t="str">
        <f t="shared" si="12"/>
        <v/>
      </c>
      <c r="AP59" s="34" t="str">
        <f t="shared" si="13"/>
        <v/>
      </c>
    </row>
    <row r="60" spans="1:42" ht="94.5" x14ac:dyDescent="0.25">
      <c r="A60" s="34">
        <v>40</v>
      </c>
      <c r="B60" s="57" t="s">
        <v>304</v>
      </c>
      <c r="C60" s="92">
        <f>'2022'!B53</f>
        <v>585.35</v>
      </c>
      <c r="D60" s="93">
        <f>'2022'!BE53</f>
        <v>683</v>
      </c>
      <c r="E60" s="93">
        <f>'2022'!BF53</f>
        <v>673</v>
      </c>
      <c r="F60" s="92">
        <f>'2022'!BI53</f>
        <v>1.149739472110703</v>
      </c>
      <c r="G60" s="44">
        <f>'2021'!BO50</f>
        <v>34</v>
      </c>
      <c r="H60" s="94">
        <f t="shared" si="0"/>
        <v>4.9780380673499272</v>
      </c>
      <c r="I60" s="44"/>
      <c r="J60" s="44">
        <f>'2021'!BR50</f>
        <v>0</v>
      </c>
      <c r="K60" s="44"/>
      <c r="L60" s="44"/>
      <c r="M60" s="44"/>
      <c r="N60" s="44">
        <f>'2021'!BT50</f>
        <v>0</v>
      </c>
      <c r="O60" s="44">
        <f>'Добыча 2021'!C60</f>
        <v>9</v>
      </c>
      <c r="P60" s="44"/>
      <c r="Q60" s="44"/>
      <c r="R60" s="44"/>
      <c r="S60" s="44">
        <f>'Добыча 2021'!E60</f>
        <v>8</v>
      </c>
      <c r="T60" s="44">
        <f>'Добыча 2021'!D60</f>
        <v>1</v>
      </c>
      <c r="U60" s="44">
        <f t="shared" si="1"/>
        <v>26.47058823529412</v>
      </c>
      <c r="V60" s="94">
        <f>'2022'!BM53</f>
        <v>33.65</v>
      </c>
      <c r="W60" s="44">
        <f t="shared" si="2"/>
        <v>5</v>
      </c>
      <c r="X60" s="44">
        <f>'2022'!BO53</f>
        <v>33</v>
      </c>
      <c r="Y60" s="94">
        <f t="shared" si="3"/>
        <v>4.9034175334323926</v>
      </c>
      <c r="Z60" s="44"/>
      <c r="AA60" s="44">
        <f>'2022'!BR53</f>
        <v>0</v>
      </c>
      <c r="AB60" s="44"/>
      <c r="AC60" s="44"/>
      <c r="AD60" s="44"/>
      <c r="AE60" s="44">
        <f>'2022'!BT53</f>
        <v>0</v>
      </c>
      <c r="AF60" s="82" t="str">
        <f t="shared" si="4"/>
        <v/>
      </c>
      <c r="AG60" s="159"/>
      <c r="AH60" s="160">
        <f t="shared" si="5"/>
        <v>1.149739472110703</v>
      </c>
      <c r="AI60" s="160" t="e">
        <f t="shared" ca="1" si="6"/>
        <v>#NAME?</v>
      </c>
      <c r="AJ60" s="161">
        <f t="shared" si="7"/>
        <v>5</v>
      </c>
      <c r="AK60" s="161" t="str">
        <f t="shared" si="8"/>
        <v/>
      </c>
      <c r="AL60" s="161" t="e">
        <f t="shared" ca="1" si="9"/>
        <v>#NAME?</v>
      </c>
      <c r="AM60" s="161">
        <f t="shared" si="10"/>
        <v>33</v>
      </c>
      <c r="AN60" s="162" t="e">
        <f t="shared" ca="1" si="11"/>
        <v>#NAME?</v>
      </c>
      <c r="AO60" s="34" t="str">
        <f t="shared" si="12"/>
        <v>Сумма не совпадает или не ОДОУ</v>
      </c>
      <c r="AP60" s="34" t="str">
        <f t="shared" si="13"/>
        <v/>
      </c>
    </row>
    <row r="61" spans="1:42" ht="34.5" customHeight="1" x14ac:dyDescent="0.25">
      <c r="A61" s="34">
        <v>41</v>
      </c>
      <c r="B61" s="48" t="s">
        <v>305</v>
      </c>
      <c r="C61" s="92">
        <f>'2022'!B54</f>
        <v>399</v>
      </c>
      <c r="D61" s="93">
        <f>'2022'!BE54</f>
        <v>324</v>
      </c>
      <c r="E61" s="93">
        <f>'2022'!BF54</f>
        <v>349</v>
      </c>
      <c r="F61" s="92">
        <f>'2022'!BI54</f>
        <v>0.87468671679197996</v>
      </c>
      <c r="G61" s="44">
        <f>'2021'!BO51</f>
        <v>9</v>
      </c>
      <c r="H61" s="94">
        <f t="shared" si="0"/>
        <v>2.7777777777777777</v>
      </c>
      <c r="I61" s="44"/>
      <c r="J61" s="44">
        <f>'2021'!BR51</f>
        <v>0</v>
      </c>
      <c r="K61" s="44"/>
      <c r="L61" s="44"/>
      <c r="M61" s="44"/>
      <c r="N61" s="44">
        <f>'2021'!BT51</f>
        <v>0</v>
      </c>
      <c r="O61" s="44">
        <f>'Добыча 2021'!C61</f>
        <v>1</v>
      </c>
      <c r="P61" s="44"/>
      <c r="Q61" s="44"/>
      <c r="R61" s="44"/>
      <c r="S61" s="44">
        <f>'Добыча 2021'!E61</f>
        <v>1</v>
      </c>
      <c r="T61" s="44">
        <f>'Добыча 2021'!D61</f>
        <v>0</v>
      </c>
      <c r="U61" s="44">
        <f t="shared" si="1"/>
        <v>11.111111111111111</v>
      </c>
      <c r="V61" s="94">
        <f>'2022'!BM54</f>
        <v>10.469999999999965</v>
      </c>
      <c r="W61" s="44">
        <f t="shared" si="2"/>
        <v>2.9999999999999902</v>
      </c>
      <c r="X61" s="44">
        <f>'2022'!BO54</f>
        <v>10</v>
      </c>
      <c r="Y61" s="94">
        <f t="shared" si="3"/>
        <v>2.8653295128939829</v>
      </c>
      <c r="Z61" s="44"/>
      <c r="AA61" s="44">
        <f>'2022'!BR54</f>
        <v>0</v>
      </c>
      <c r="AB61" s="44"/>
      <c r="AC61" s="44"/>
      <c r="AD61" s="44"/>
      <c r="AE61" s="44">
        <f>'2022'!BT54</f>
        <v>0</v>
      </c>
      <c r="AF61" s="82" t="str">
        <f t="shared" si="4"/>
        <v/>
      </c>
      <c r="AG61" s="159"/>
      <c r="AH61" s="160">
        <f t="shared" si="5"/>
        <v>0.87468671679197996</v>
      </c>
      <c r="AI61" s="160" t="e">
        <f t="shared" ca="1" si="6"/>
        <v>#NAME?</v>
      </c>
      <c r="AJ61" s="161">
        <f t="shared" si="7"/>
        <v>3</v>
      </c>
      <c r="AK61" s="161" t="str">
        <f t="shared" si="8"/>
        <v/>
      </c>
      <c r="AL61" s="161" t="e">
        <f t="shared" ca="1" si="9"/>
        <v>#NAME?</v>
      </c>
      <c r="AM61" s="161">
        <f t="shared" si="10"/>
        <v>10</v>
      </c>
      <c r="AN61" s="162" t="e">
        <f t="shared" ca="1" si="11"/>
        <v>#NAME?</v>
      </c>
      <c r="AO61" s="34" t="str">
        <f t="shared" si="12"/>
        <v>Сумма не совпадает или не ОДОУ</v>
      </c>
      <c r="AP61" s="34" t="str">
        <f t="shared" si="13"/>
        <v/>
      </c>
    </row>
    <row r="62" spans="1:42" ht="18.75" x14ac:dyDescent="0.25">
      <c r="A62" s="34"/>
      <c r="B62" s="46" t="s">
        <v>88</v>
      </c>
      <c r="C62" s="98"/>
      <c r="D62" s="97"/>
      <c r="E62" s="97"/>
      <c r="F62" s="98"/>
      <c r="G62" s="44"/>
      <c r="H62" s="94"/>
      <c r="I62" s="44"/>
      <c r="J62" s="44"/>
      <c r="K62" s="44"/>
      <c r="L62" s="44"/>
      <c r="M62" s="56"/>
      <c r="N62" s="44"/>
      <c r="O62" s="56"/>
      <c r="P62" s="56"/>
      <c r="Q62" s="56"/>
      <c r="R62" s="56"/>
      <c r="S62" s="56"/>
      <c r="T62" s="56"/>
      <c r="U62" s="44"/>
      <c r="V62" s="111"/>
      <c r="W62" s="44"/>
      <c r="X62" s="56"/>
      <c r="Y62" s="94"/>
      <c r="Z62" s="56"/>
      <c r="AA62" s="56"/>
      <c r="AB62" s="56"/>
      <c r="AC62" s="56"/>
      <c r="AD62" s="44"/>
      <c r="AE62" s="56"/>
      <c r="AF62" s="82" t="str">
        <f t="shared" si="4"/>
        <v/>
      </c>
      <c r="AG62" s="159"/>
      <c r="AH62" s="160" t="str">
        <f t="shared" si="5"/>
        <v/>
      </c>
      <c r="AI62" s="160" t="str">
        <f t="shared" si="6"/>
        <v/>
      </c>
      <c r="AJ62" s="161" t="str">
        <f t="shared" si="7"/>
        <v/>
      </c>
      <c r="AK62" s="161" t="str">
        <f t="shared" si="8"/>
        <v/>
      </c>
      <c r="AL62" s="161" t="str">
        <f t="shared" si="9"/>
        <v/>
      </c>
      <c r="AM62" s="161" t="str">
        <f t="shared" si="10"/>
        <v/>
      </c>
      <c r="AN62" s="162" t="str">
        <f t="shared" si="11"/>
        <v/>
      </c>
      <c r="AO62" s="34" t="str">
        <f t="shared" si="12"/>
        <v/>
      </c>
      <c r="AP62" s="34" t="str">
        <f t="shared" si="13"/>
        <v/>
      </c>
    </row>
    <row r="63" spans="1:42" ht="31.5" x14ac:dyDescent="0.25">
      <c r="A63" s="34">
        <v>42</v>
      </c>
      <c r="B63" s="117" t="s">
        <v>413</v>
      </c>
      <c r="C63" s="92">
        <f>'2022'!B57</f>
        <v>1064.22</v>
      </c>
      <c r="D63" s="581">
        <f>'2022'!BE57</f>
        <v>9613</v>
      </c>
      <c r="E63" s="93">
        <f>'2022'!BF57</f>
        <v>1353</v>
      </c>
      <c r="F63" s="92">
        <f>'2022'!BI57</f>
        <v>1.2713536674747703</v>
      </c>
      <c r="G63" s="583">
        <f>'2021'!BO54</f>
        <v>200</v>
      </c>
      <c r="H63" s="585">
        <f t="shared" si="0"/>
        <v>2.0805159679600544</v>
      </c>
      <c r="I63" s="583">
        <f>'2021'!BO58</f>
        <v>204</v>
      </c>
      <c r="J63" s="583">
        <f>'2021'!BR54</f>
        <v>20</v>
      </c>
      <c r="K63" s="44"/>
      <c r="L63" s="44"/>
      <c r="M63" s="56"/>
      <c r="N63" s="583">
        <f>'2021'!BT54</f>
        <v>81</v>
      </c>
      <c r="O63" s="583">
        <f>'Добыча 2021'!C64</f>
        <v>129</v>
      </c>
      <c r="P63" s="44"/>
      <c r="Q63" s="44"/>
      <c r="R63" s="44"/>
      <c r="S63" s="583">
        <f>'Добыча 2021'!E64</f>
        <v>95</v>
      </c>
      <c r="T63" s="583">
        <f>'Добыча 2021'!D64</f>
        <v>34</v>
      </c>
      <c r="U63" s="583">
        <f t="shared" si="1"/>
        <v>64.5</v>
      </c>
      <c r="V63" s="111">
        <f>'2022'!BM57</f>
        <v>67.650000000000006</v>
      </c>
      <c r="W63" s="44">
        <f t="shared" si="2"/>
        <v>5</v>
      </c>
      <c r="X63" s="56">
        <v>67</v>
      </c>
      <c r="Y63" s="94">
        <f t="shared" si="3"/>
        <v>4.951958610495196</v>
      </c>
      <c r="Z63" s="44">
        <f>'2022'!BO76</f>
        <v>13</v>
      </c>
      <c r="AA63" s="44">
        <f>'2022'!BR57</f>
        <v>5</v>
      </c>
      <c r="AB63" s="44"/>
      <c r="AC63" s="44"/>
      <c r="AD63" s="44">
        <f t="shared" ref="AD63:AD83" si="15">X63-AE63-AA63-Z63</f>
        <v>35</v>
      </c>
      <c r="AE63" s="164">
        <v>14</v>
      </c>
      <c r="AF63" s="82" t="str">
        <f t="shared" si="4"/>
        <v/>
      </c>
      <c r="AG63" s="159"/>
      <c r="AH63" s="160">
        <f t="shared" si="5"/>
        <v>1.2713536674747703</v>
      </c>
      <c r="AI63" s="160" t="e">
        <f t="shared" ca="1" si="6"/>
        <v>#NAME?</v>
      </c>
      <c r="AJ63" s="161">
        <f t="shared" si="7"/>
        <v>5</v>
      </c>
      <c r="AK63" s="161" t="str">
        <f t="shared" si="8"/>
        <v/>
      </c>
      <c r="AL63" s="161" t="e">
        <f t="shared" ca="1" si="9"/>
        <v>#NAME?</v>
      </c>
      <c r="AM63" s="161">
        <f t="shared" si="10"/>
        <v>67</v>
      </c>
      <c r="AN63" s="162" t="e">
        <f t="shared" ca="1" si="11"/>
        <v>#NAME?</v>
      </c>
      <c r="AO63" s="34" t="str">
        <f t="shared" si="12"/>
        <v/>
      </c>
      <c r="AP63" s="34" t="str">
        <f t="shared" si="13"/>
        <v/>
      </c>
    </row>
    <row r="64" spans="1:42" ht="31.5" x14ac:dyDescent="0.25">
      <c r="A64" s="34">
        <v>43</v>
      </c>
      <c r="B64" s="117" t="s">
        <v>414</v>
      </c>
      <c r="C64" s="92">
        <f>'2022'!B58</f>
        <v>2277.59</v>
      </c>
      <c r="D64" s="587"/>
      <c r="E64" s="93">
        <f>'2022'!BF58</f>
        <v>3119</v>
      </c>
      <c r="F64" s="92">
        <f>'2022'!BI58</f>
        <v>1.3694299676412347</v>
      </c>
      <c r="G64" s="588"/>
      <c r="H64" s="589"/>
      <c r="I64" s="588"/>
      <c r="J64" s="588"/>
      <c r="K64" s="44"/>
      <c r="L64" s="44"/>
      <c r="M64" s="56"/>
      <c r="N64" s="588"/>
      <c r="O64" s="588"/>
      <c r="P64" s="44"/>
      <c r="Q64" s="44"/>
      <c r="R64" s="44"/>
      <c r="S64" s="588"/>
      <c r="T64" s="588"/>
      <c r="U64" s="588"/>
      <c r="V64" s="111">
        <f>'2022'!BM58</f>
        <v>155.95000000000002</v>
      </c>
      <c r="W64" s="44">
        <f t="shared" si="2"/>
        <v>5</v>
      </c>
      <c r="X64" s="56">
        <v>155</v>
      </c>
      <c r="Y64" s="94">
        <f t="shared" si="3"/>
        <v>4.9695415197178585</v>
      </c>
      <c r="Z64" s="44">
        <f>'2022'!BO77</f>
        <v>31</v>
      </c>
      <c r="AA64" s="44">
        <f>'2022'!BR58</f>
        <v>15</v>
      </c>
      <c r="AB64" s="44"/>
      <c r="AC64" s="44"/>
      <c r="AD64" s="44">
        <f t="shared" si="15"/>
        <v>78</v>
      </c>
      <c r="AE64" s="164">
        <v>31</v>
      </c>
      <c r="AF64" s="82" t="str">
        <f t="shared" si="4"/>
        <v/>
      </c>
      <c r="AG64" s="159"/>
      <c r="AH64" s="160">
        <f t="shared" si="5"/>
        <v>1.3694299676412347</v>
      </c>
      <c r="AI64" s="160" t="e">
        <f t="shared" ca="1" si="6"/>
        <v>#NAME?</v>
      </c>
      <c r="AJ64" s="161">
        <f t="shared" si="7"/>
        <v>5</v>
      </c>
      <c r="AK64" s="161" t="str">
        <f t="shared" si="8"/>
        <v/>
      </c>
      <c r="AL64" s="161" t="e">
        <f t="shared" ca="1" si="9"/>
        <v>#NAME?</v>
      </c>
      <c r="AM64" s="161">
        <f t="shared" si="10"/>
        <v>155</v>
      </c>
      <c r="AN64" s="162" t="e">
        <f t="shared" ca="1" si="11"/>
        <v>#NAME?</v>
      </c>
      <c r="AO64" s="34" t="str">
        <f t="shared" si="12"/>
        <v/>
      </c>
      <c r="AP64" s="34" t="str">
        <f t="shared" si="13"/>
        <v/>
      </c>
    </row>
    <row r="65" spans="1:42" ht="31.5" x14ac:dyDescent="0.25">
      <c r="A65" s="34">
        <v>44</v>
      </c>
      <c r="B65" s="118" t="s">
        <v>415</v>
      </c>
      <c r="C65" s="92">
        <f>'2022'!B59</f>
        <v>6270.68</v>
      </c>
      <c r="D65" s="582"/>
      <c r="E65" s="93">
        <f>'2022'!BF59</f>
        <v>8003</v>
      </c>
      <c r="F65" s="92">
        <f>'2022'!BI59</f>
        <v>1.2762571204398885</v>
      </c>
      <c r="G65" s="584"/>
      <c r="H65" s="586"/>
      <c r="I65" s="584"/>
      <c r="J65" s="584"/>
      <c r="K65" s="44"/>
      <c r="L65" s="44"/>
      <c r="M65" s="44"/>
      <c r="N65" s="584"/>
      <c r="O65" s="584"/>
      <c r="P65" s="44"/>
      <c r="Q65" s="44"/>
      <c r="R65" s="44"/>
      <c r="S65" s="584"/>
      <c r="T65" s="584"/>
      <c r="U65" s="584"/>
      <c r="V65" s="94">
        <f>'2022'!BM59</f>
        <v>400.15000000000003</v>
      </c>
      <c r="W65" s="44">
        <f t="shared" si="2"/>
        <v>5</v>
      </c>
      <c r="X65" s="44">
        <v>400</v>
      </c>
      <c r="Y65" s="94">
        <f t="shared" si="3"/>
        <v>4.9981257028614268</v>
      </c>
      <c r="Z65" s="44">
        <f>'2022'!BO78</f>
        <v>240</v>
      </c>
      <c r="AA65" s="44">
        <f>'2022'!BR59</f>
        <v>10</v>
      </c>
      <c r="AB65" s="44"/>
      <c r="AC65" s="44"/>
      <c r="AD65" s="44">
        <f t="shared" si="15"/>
        <v>70</v>
      </c>
      <c r="AE65" s="71">
        <v>80</v>
      </c>
      <c r="AF65" s="82" t="str">
        <f t="shared" si="4"/>
        <v/>
      </c>
      <c r="AG65" s="159"/>
      <c r="AH65" s="160">
        <f t="shared" si="5"/>
        <v>1.2762571204398885</v>
      </c>
      <c r="AI65" s="160" t="e">
        <f t="shared" ca="1" si="6"/>
        <v>#NAME?</v>
      </c>
      <c r="AJ65" s="161">
        <f t="shared" si="7"/>
        <v>5</v>
      </c>
      <c r="AK65" s="161" t="str">
        <f t="shared" si="8"/>
        <v/>
      </c>
      <c r="AL65" s="161" t="e">
        <f t="shared" ca="1" si="9"/>
        <v>#NAME?</v>
      </c>
      <c r="AM65" s="161">
        <f t="shared" si="10"/>
        <v>400</v>
      </c>
      <c r="AN65" s="162" t="e">
        <f t="shared" ca="1" si="11"/>
        <v>#NAME?</v>
      </c>
      <c r="AO65" s="34" t="str">
        <f t="shared" si="12"/>
        <v/>
      </c>
      <c r="AP65" s="34" t="str">
        <f t="shared" si="13"/>
        <v/>
      </c>
    </row>
    <row r="66" spans="1:42" ht="47.25" customHeight="1" x14ac:dyDescent="0.25">
      <c r="A66" s="34">
        <v>45</v>
      </c>
      <c r="B66" s="57" t="s">
        <v>89</v>
      </c>
      <c r="C66" s="92">
        <f>'2022'!B60</f>
        <v>644</v>
      </c>
      <c r="D66" s="93">
        <f>'2022'!BE60</f>
        <v>528</v>
      </c>
      <c r="E66" s="93">
        <f>'2022'!BF60</f>
        <v>432</v>
      </c>
      <c r="F66" s="92">
        <f>'2022'!BI60</f>
        <v>0.67080745341614911</v>
      </c>
      <c r="G66" s="44">
        <f>'2021'!BO55</f>
        <v>11</v>
      </c>
      <c r="H66" s="94">
        <f t="shared" si="0"/>
        <v>2.083333333333333</v>
      </c>
      <c r="I66" s="44"/>
      <c r="J66" s="44">
        <f>'2021'!BR55</f>
        <v>0</v>
      </c>
      <c r="K66" s="44"/>
      <c r="L66" s="44"/>
      <c r="M66" s="44"/>
      <c r="N66" s="44">
        <f>'2021'!BT55</f>
        <v>0</v>
      </c>
      <c r="O66" s="44">
        <f>'Добыча 2021'!C65</f>
        <v>5</v>
      </c>
      <c r="P66" s="44"/>
      <c r="Q66" s="44"/>
      <c r="R66" s="44"/>
      <c r="S66" s="44">
        <f>'Добыча 2021'!E65</f>
        <v>3</v>
      </c>
      <c r="T66" s="44">
        <f>'Добыча 2021'!D65</f>
        <v>2</v>
      </c>
      <c r="U66" s="44">
        <f t="shared" si="1"/>
        <v>45.454545454545453</v>
      </c>
      <c r="V66" s="94">
        <f>'2022'!BM60</f>
        <v>12.959999999999956</v>
      </c>
      <c r="W66" s="44">
        <f t="shared" si="2"/>
        <v>2.9999999999999898</v>
      </c>
      <c r="X66" s="44">
        <f>'2022'!BO60</f>
        <v>5</v>
      </c>
      <c r="Y66" s="94">
        <f t="shared" si="3"/>
        <v>1.1574074074074074</v>
      </c>
      <c r="Z66" s="44"/>
      <c r="AA66" s="44">
        <f>'2022'!BR60</f>
        <v>0</v>
      </c>
      <c r="AB66" s="44"/>
      <c r="AC66" s="44"/>
      <c r="AD66" s="44"/>
      <c r="AE66" s="44">
        <f>'2022'!BT60</f>
        <v>0</v>
      </c>
      <c r="AF66" s="82" t="str">
        <f t="shared" si="4"/>
        <v/>
      </c>
      <c r="AG66" s="159"/>
      <c r="AH66" s="160">
        <f t="shared" si="5"/>
        <v>0.67080745341614911</v>
      </c>
      <c r="AI66" s="160" t="e">
        <f t="shared" ca="1" si="6"/>
        <v>#NAME?</v>
      </c>
      <c r="AJ66" s="161">
        <f t="shared" si="7"/>
        <v>3</v>
      </c>
      <c r="AK66" s="161" t="str">
        <f t="shared" si="8"/>
        <v/>
      </c>
      <c r="AL66" s="161" t="e">
        <f t="shared" ca="1" si="9"/>
        <v>#NAME?</v>
      </c>
      <c r="AM66" s="161">
        <f t="shared" si="10"/>
        <v>5</v>
      </c>
      <c r="AN66" s="162" t="e">
        <f t="shared" ca="1" si="11"/>
        <v>#NAME?</v>
      </c>
      <c r="AO66" s="34" t="str">
        <f t="shared" si="12"/>
        <v>Сумма не совпадает или не ОДОУ</v>
      </c>
      <c r="AP66" s="34" t="str">
        <f t="shared" si="13"/>
        <v/>
      </c>
    </row>
    <row r="67" spans="1:42" ht="47.25" customHeight="1" x14ac:dyDescent="0.25">
      <c r="A67" s="34">
        <v>46</v>
      </c>
      <c r="B67" s="116" t="s">
        <v>416</v>
      </c>
      <c r="C67" s="92">
        <f>'2022'!B61</f>
        <v>21.48</v>
      </c>
      <c r="D67" s="581">
        <f>'2022'!BE61</f>
        <v>1995</v>
      </c>
      <c r="E67" s="93">
        <f>'2022'!BF61</f>
        <v>24</v>
      </c>
      <c r="F67" s="92">
        <f>'2022'!BI61</f>
        <v>1.1173184357541899</v>
      </c>
      <c r="G67" s="583">
        <f>'2021'!BO56</f>
        <v>50</v>
      </c>
      <c r="H67" s="585">
        <f t="shared" si="0"/>
        <v>2.5062656641604009</v>
      </c>
      <c r="I67" s="44"/>
      <c r="J67" s="583">
        <f>'2021'!BR56</f>
        <v>0</v>
      </c>
      <c r="K67" s="44"/>
      <c r="L67" s="44"/>
      <c r="M67" s="44"/>
      <c r="N67" s="583">
        <f>'2021'!BT56</f>
        <v>0</v>
      </c>
      <c r="O67" s="583">
        <f>'Добыча 2021'!C66</f>
        <v>50</v>
      </c>
      <c r="P67" s="44"/>
      <c r="Q67" s="44"/>
      <c r="R67" s="44"/>
      <c r="S67" s="583">
        <f>'Добыча 2021'!E66</f>
        <v>30</v>
      </c>
      <c r="T67" s="583">
        <f>'Добыча 2021'!D66</f>
        <v>20</v>
      </c>
      <c r="U67" s="583">
        <f t="shared" si="1"/>
        <v>100</v>
      </c>
      <c r="V67" s="94">
        <f>'2022'!BM61</f>
        <v>1.2000000000000002</v>
      </c>
      <c r="W67" s="44">
        <f t="shared" si="2"/>
        <v>5.0000000000000009</v>
      </c>
      <c r="X67" s="44">
        <f>'2022'!BO61</f>
        <v>1</v>
      </c>
      <c r="Y67" s="94">
        <f t="shared" si="3"/>
        <v>4.1666666666666661</v>
      </c>
      <c r="Z67" s="44"/>
      <c r="AA67" s="44">
        <f>'2022'!BR61</f>
        <v>0</v>
      </c>
      <c r="AB67" s="44"/>
      <c r="AC67" s="44"/>
      <c r="AD67" s="44"/>
      <c r="AE67" s="44">
        <f>'2022'!BT61</f>
        <v>0</v>
      </c>
      <c r="AF67" s="82" t="str">
        <f t="shared" si="4"/>
        <v/>
      </c>
      <c r="AG67" s="159"/>
      <c r="AH67" s="160">
        <f t="shared" si="5"/>
        <v>1.1173184357541899</v>
      </c>
      <c r="AI67" s="160" t="e">
        <f t="shared" ca="1" si="6"/>
        <v>#NAME?</v>
      </c>
      <c r="AJ67" s="161">
        <f t="shared" si="7"/>
        <v>5</v>
      </c>
      <c r="AK67" s="161" t="str">
        <f t="shared" si="8"/>
        <v/>
      </c>
      <c r="AL67" s="161" t="e">
        <f t="shared" ca="1" si="9"/>
        <v>#NAME?</v>
      </c>
      <c r="AM67" s="161">
        <f t="shared" si="10"/>
        <v>1</v>
      </c>
      <c r="AN67" s="162" t="e">
        <f t="shared" ca="1" si="11"/>
        <v>#NAME?</v>
      </c>
      <c r="AO67" s="34" t="str">
        <f t="shared" si="12"/>
        <v>Сумма не совпадает или не ОДОУ</v>
      </c>
      <c r="AP67" s="34" t="str">
        <f t="shared" si="13"/>
        <v/>
      </c>
    </row>
    <row r="68" spans="1:42" ht="47.25" customHeight="1" x14ac:dyDescent="0.25">
      <c r="A68" s="34">
        <v>47</v>
      </c>
      <c r="B68" s="116" t="s">
        <v>417</v>
      </c>
      <c r="C68" s="92">
        <f>'2022'!B62</f>
        <v>75.91</v>
      </c>
      <c r="D68" s="587"/>
      <c r="E68" s="93">
        <f>'2022'!BF62</f>
        <v>69</v>
      </c>
      <c r="F68" s="92">
        <f>'2022'!BI62</f>
        <v>0.90897115004610729</v>
      </c>
      <c r="G68" s="588"/>
      <c r="H68" s="589"/>
      <c r="I68" s="44"/>
      <c r="J68" s="588"/>
      <c r="K68" s="44"/>
      <c r="L68" s="44"/>
      <c r="M68" s="44"/>
      <c r="N68" s="588"/>
      <c r="O68" s="588"/>
      <c r="P68" s="44"/>
      <c r="Q68" s="44"/>
      <c r="R68" s="44"/>
      <c r="S68" s="588"/>
      <c r="T68" s="588"/>
      <c r="U68" s="588"/>
      <c r="V68" s="94">
        <f>'2022'!BM62</f>
        <v>2.0699999999999932</v>
      </c>
      <c r="W68" s="44">
        <f t="shared" si="2"/>
        <v>2.9999999999999902</v>
      </c>
      <c r="X68" s="44">
        <f>'2022'!BO62</f>
        <v>2</v>
      </c>
      <c r="Y68" s="94">
        <f t="shared" si="3"/>
        <v>2.8985507246376812</v>
      </c>
      <c r="Z68" s="44"/>
      <c r="AA68" s="44">
        <f>'2022'!BR62</f>
        <v>0</v>
      </c>
      <c r="AB68" s="44"/>
      <c r="AC68" s="44"/>
      <c r="AD68" s="44"/>
      <c r="AE68" s="44">
        <f>'2022'!BT62</f>
        <v>0</v>
      </c>
      <c r="AF68" s="82" t="str">
        <f t="shared" si="4"/>
        <v/>
      </c>
      <c r="AG68" s="159"/>
      <c r="AH68" s="160">
        <f t="shared" si="5"/>
        <v>0.90897115004610729</v>
      </c>
      <c r="AI68" s="160" t="e">
        <f t="shared" ca="1" si="6"/>
        <v>#NAME?</v>
      </c>
      <c r="AJ68" s="161">
        <f t="shared" si="7"/>
        <v>3</v>
      </c>
      <c r="AK68" s="161" t="str">
        <f t="shared" si="8"/>
        <v/>
      </c>
      <c r="AL68" s="161" t="e">
        <f t="shared" ca="1" si="9"/>
        <v>#NAME?</v>
      </c>
      <c r="AM68" s="161">
        <f t="shared" si="10"/>
        <v>2</v>
      </c>
      <c r="AN68" s="162" t="e">
        <f t="shared" ca="1" si="11"/>
        <v>#NAME?</v>
      </c>
      <c r="AO68" s="34" t="str">
        <f t="shared" si="12"/>
        <v>Сумма не совпадает или не ОДОУ</v>
      </c>
      <c r="AP68" s="34" t="str">
        <f t="shared" si="13"/>
        <v/>
      </c>
    </row>
    <row r="69" spans="1:42" ht="47.25" customHeight="1" x14ac:dyDescent="0.25">
      <c r="A69" s="34">
        <v>48</v>
      </c>
      <c r="B69" s="116" t="s">
        <v>418</v>
      </c>
      <c r="C69" s="92">
        <f>'2022'!B63</f>
        <v>40.04</v>
      </c>
      <c r="D69" s="587"/>
      <c r="E69" s="93">
        <f>'2022'!BF63</f>
        <v>31</v>
      </c>
      <c r="F69" s="92">
        <f>'2022'!BI63</f>
        <v>0.77422577422577421</v>
      </c>
      <c r="G69" s="588"/>
      <c r="H69" s="589"/>
      <c r="I69" s="44"/>
      <c r="J69" s="588"/>
      <c r="K69" s="44"/>
      <c r="L69" s="44"/>
      <c r="M69" s="44"/>
      <c r="N69" s="588"/>
      <c r="O69" s="588"/>
      <c r="P69" s="44"/>
      <c r="Q69" s="44"/>
      <c r="R69" s="44"/>
      <c r="S69" s="588"/>
      <c r="T69" s="588"/>
      <c r="U69" s="588"/>
      <c r="V69" s="94">
        <f>'2022'!BM63</f>
        <v>0.92999999999999683</v>
      </c>
      <c r="W69" s="44">
        <f t="shared" si="2"/>
        <v>0</v>
      </c>
      <c r="X69" s="44">
        <f>'2022'!BO63</f>
        <v>0</v>
      </c>
      <c r="Y69" s="94">
        <f t="shared" si="3"/>
        <v>0</v>
      </c>
      <c r="Z69" s="44"/>
      <c r="AA69" s="44">
        <f>'2022'!BR63</f>
        <v>0</v>
      </c>
      <c r="AB69" s="44"/>
      <c r="AC69" s="44"/>
      <c r="AD69" s="44"/>
      <c r="AE69" s="44">
        <f>'2022'!BT63</f>
        <v>0</v>
      </c>
      <c r="AF69" s="82" t="str">
        <f t="shared" si="4"/>
        <v/>
      </c>
      <c r="AG69" s="159"/>
      <c r="AH69" s="160">
        <f t="shared" si="5"/>
        <v>0.77422577422577421</v>
      </c>
      <c r="AI69" s="160" t="e">
        <f t="shared" ca="1" si="6"/>
        <v>#NAME?</v>
      </c>
      <c r="AJ69" s="161">
        <f t="shared" si="7"/>
        <v>3</v>
      </c>
      <c r="AK69" s="161" t="str">
        <f t="shared" si="8"/>
        <v/>
      </c>
      <c r="AL69" s="161">
        <f t="shared" si="9"/>
        <v>0</v>
      </c>
      <c r="AM69" s="161">
        <f t="shared" si="10"/>
        <v>0</v>
      </c>
      <c r="AN69" s="162" t="str">
        <f t="shared" si="11"/>
        <v/>
      </c>
      <c r="AO69" s="34" t="str">
        <f t="shared" si="12"/>
        <v/>
      </c>
      <c r="AP69" s="34" t="str">
        <f t="shared" si="13"/>
        <v/>
      </c>
    </row>
    <row r="70" spans="1:42" ht="47.25" customHeight="1" x14ac:dyDescent="0.25">
      <c r="A70" s="34">
        <v>49</v>
      </c>
      <c r="B70" s="116" t="s">
        <v>419</v>
      </c>
      <c r="C70" s="92">
        <f>'2022'!B64</f>
        <v>15.12</v>
      </c>
      <c r="D70" s="587"/>
      <c r="E70" s="93">
        <f>'2022'!BF64</f>
        <v>23</v>
      </c>
      <c r="F70" s="92">
        <f>'2022'!BI64</f>
        <v>1.5211640211640212</v>
      </c>
      <c r="G70" s="588"/>
      <c r="H70" s="589"/>
      <c r="I70" s="44"/>
      <c r="J70" s="588"/>
      <c r="K70" s="44"/>
      <c r="L70" s="44"/>
      <c r="M70" s="44"/>
      <c r="N70" s="588"/>
      <c r="O70" s="588"/>
      <c r="P70" s="44"/>
      <c r="Q70" s="44"/>
      <c r="R70" s="44"/>
      <c r="S70" s="588"/>
      <c r="T70" s="588"/>
      <c r="U70" s="588"/>
      <c r="V70" s="94">
        <f>'2022'!BM64</f>
        <v>1.1500000000000001</v>
      </c>
      <c r="W70" s="44">
        <f t="shared" si="2"/>
        <v>5</v>
      </c>
      <c r="X70" s="44">
        <f>'2022'!BO64</f>
        <v>1</v>
      </c>
      <c r="Y70" s="94">
        <f t="shared" si="3"/>
        <v>4.3478260869565215</v>
      </c>
      <c r="Z70" s="44"/>
      <c r="AA70" s="44">
        <f>'2022'!BR64</f>
        <v>0</v>
      </c>
      <c r="AB70" s="44"/>
      <c r="AC70" s="44"/>
      <c r="AD70" s="44"/>
      <c r="AE70" s="44">
        <f>'2022'!BT64</f>
        <v>0</v>
      </c>
      <c r="AF70" s="82" t="str">
        <f t="shared" si="4"/>
        <v/>
      </c>
      <c r="AG70" s="159"/>
      <c r="AH70" s="160">
        <f t="shared" si="5"/>
        <v>1.5211640211640212</v>
      </c>
      <c r="AI70" s="160" t="e">
        <f t="shared" ca="1" si="6"/>
        <v>#NAME?</v>
      </c>
      <c r="AJ70" s="161">
        <f t="shared" si="7"/>
        <v>5</v>
      </c>
      <c r="AK70" s="161" t="str">
        <f t="shared" si="8"/>
        <v/>
      </c>
      <c r="AL70" s="161" t="e">
        <f t="shared" ca="1" si="9"/>
        <v>#NAME?</v>
      </c>
      <c r="AM70" s="161">
        <f t="shared" si="10"/>
        <v>1</v>
      </c>
      <c r="AN70" s="162" t="e">
        <f t="shared" ca="1" si="11"/>
        <v>#NAME?</v>
      </c>
      <c r="AO70" s="34" t="str">
        <f t="shared" si="12"/>
        <v>Сумма не совпадает или не ОДОУ</v>
      </c>
      <c r="AP70" s="34" t="str">
        <f t="shared" si="13"/>
        <v/>
      </c>
    </row>
    <row r="71" spans="1:42" ht="47.25" customHeight="1" x14ac:dyDescent="0.25">
      <c r="A71" s="34">
        <v>50</v>
      </c>
      <c r="B71" s="116" t="s">
        <v>420</v>
      </c>
      <c r="C71" s="92">
        <f>'2022'!B65</f>
        <v>38.659999999999997</v>
      </c>
      <c r="D71" s="587"/>
      <c r="E71" s="93">
        <f>'2022'!BF65</f>
        <v>36</v>
      </c>
      <c r="F71" s="92">
        <f>'2022'!BI65</f>
        <v>0.93119503362648737</v>
      </c>
      <c r="G71" s="588"/>
      <c r="H71" s="589"/>
      <c r="I71" s="44"/>
      <c r="J71" s="588"/>
      <c r="K71" s="44"/>
      <c r="L71" s="44"/>
      <c r="M71" s="44"/>
      <c r="N71" s="588"/>
      <c r="O71" s="588"/>
      <c r="P71" s="44"/>
      <c r="Q71" s="44"/>
      <c r="R71" s="44"/>
      <c r="S71" s="588"/>
      <c r="T71" s="588"/>
      <c r="U71" s="588"/>
      <c r="V71" s="94">
        <f>'2022'!BM65</f>
        <v>1.0799999999999963</v>
      </c>
      <c r="W71" s="44">
        <f t="shared" si="2"/>
        <v>2.9999999999999898</v>
      </c>
      <c r="X71" s="44">
        <f>'2022'!BO65</f>
        <v>1</v>
      </c>
      <c r="Y71" s="94">
        <f t="shared" si="3"/>
        <v>2.7777777777777777</v>
      </c>
      <c r="Z71" s="44"/>
      <c r="AA71" s="44">
        <f>'2022'!BR65</f>
        <v>0</v>
      </c>
      <c r="AB71" s="44"/>
      <c r="AC71" s="44"/>
      <c r="AD71" s="44"/>
      <c r="AE71" s="44">
        <f>'2022'!BT65</f>
        <v>0</v>
      </c>
      <c r="AF71" s="82" t="str">
        <f t="shared" si="4"/>
        <v/>
      </c>
      <c r="AG71" s="159"/>
      <c r="AH71" s="160">
        <f t="shared" si="5"/>
        <v>0.93119503362648737</v>
      </c>
      <c r="AI71" s="160" t="e">
        <f t="shared" ca="1" si="6"/>
        <v>#NAME?</v>
      </c>
      <c r="AJ71" s="161">
        <f t="shared" si="7"/>
        <v>3</v>
      </c>
      <c r="AK71" s="161" t="str">
        <f t="shared" si="8"/>
        <v/>
      </c>
      <c r="AL71" s="161" t="e">
        <f t="shared" ca="1" si="9"/>
        <v>#NAME?</v>
      </c>
      <c r="AM71" s="161">
        <f t="shared" si="10"/>
        <v>1</v>
      </c>
      <c r="AN71" s="162" t="e">
        <f t="shared" ca="1" si="11"/>
        <v>#NAME?</v>
      </c>
      <c r="AO71" s="34" t="str">
        <f t="shared" si="12"/>
        <v>Сумма не совпадает или не ОДОУ</v>
      </c>
      <c r="AP71" s="34" t="str">
        <f t="shared" si="13"/>
        <v/>
      </c>
    </row>
    <row r="72" spans="1:42" ht="47.25" customHeight="1" x14ac:dyDescent="0.25">
      <c r="A72" s="34">
        <v>51</v>
      </c>
      <c r="B72" s="116" t="s">
        <v>421</v>
      </c>
      <c r="C72" s="92">
        <f>'2022'!B66</f>
        <v>19.22</v>
      </c>
      <c r="D72" s="587"/>
      <c r="E72" s="93">
        <f>'2022'!BF66</f>
        <v>14</v>
      </c>
      <c r="F72" s="92">
        <f>'2022'!BI66</f>
        <v>0.72840790842872016</v>
      </c>
      <c r="G72" s="588"/>
      <c r="H72" s="589"/>
      <c r="I72" s="44"/>
      <c r="J72" s="588"/>
      <c r="K72" s="44"/>
      <c r="L72" s="44"/>
      <c r="M72" s="44"/>
      <c r="N72" s="588"/>
      <c r="O72" s="588"/>
      <c r="P72" s="44"/>
      <c r="Q72" s="44"/>
      <c r="R72" s="44"/>
      <c r="S72" s="588"/>
      <c r="T72" s="588"/>
      <c r="U72" s="588"/>
      <c r="V72" s="94">
        <f>'2022'!BM66</f>
        <v>0.4199999999999986</v>
      </c>
      <c r="W72" s="44">
        <f t="shared" si="2"/>
        <v>0</v>
      </c>
      <c r="X72" s="44">
        <f>'2022'!BO66</f>
        <v>0</v>
      </c>
      <c r="Y72" s="94">
        <f t="shared" si="3"/>
        <v>0</v>
      </c>
      <c r="Z72" s="44"/>
      <c r="AA72" s="44">
        <f>'2022'!BR66</f>
        <v>0</v>
      </c>
      <c r="AB72" s="44"/>
      <c r="AC72" s="44"/>
      <c r="AD72" s="44"/>
      <c r="AE72" s="44">
        <f>'2022'!BT66</f>
        <v>0</v>
      </c>
      <c r="AF72" s="82" t="str">
        <f t="shared" si="4"/>
        <v/>
      </c>
      <c r="AG72" s="159"/>
      <c r="AH72" s="160">
        <f t="shared" si="5"/>
        <v>0.72840790842872016</v>
      </c>
      <c r="AI72" s="160" t="e">
        <f t="shared" ca="1" si="6"/>
        <v>#NAME?</v>
      </c>
      <c r="AJ72" s="161">
        <f t="shared" si="7"/>
        <v>3</v>
      </c>
      <c r="AK72" s="161" t="str">
        <f t="shared" si="8"/>
        <v/>
      </c>
      <c r="AL72" s="161">
        <f t="shared" si="9"/>
        <v>0</v>
      </c>
      <c r="AM72" s="161">
        <f t="shared" si="10"/>
        <v>0</v>
      </c>
      <c r="AN72" s="162" t="str">
        <f t="shared" si="11"/>
        <v/>
      </c>
      <c r="AO72" s="34" t="str">
        <f t="shared" si="12"/>
        <v/>
      </c>
      <c r="AP72" s="34" t="str">
        <f t="shared" si="13"/>
        <v/>
      </c>
    </row>
    <row r="73" spans="1:42" ht="66" customHeight="1" x14ac:dyDescent="0.25">
      <c r="A73" s="34">
        <v>52</v>
      </c>
      <c r="B73" s="116" t="s">
        <v>422</v>
      </c>
      <c r="C73" s="92">
        <f>'2022'!B67</f>
        <v>64.239999999999995</v>
      </c>
      <c r="D73" s="587"/>
      <c r="E73" s="93">
        <f>'2022'!BF67</f>
        <v>57</v>
      </c>
      <c r="F73" s="92">
        <f>'2022'!BI67</f>
        <v>0.88729763387297644</v>
      </c>
      <c r="G73" s="588"/>
      <c r="H73" s="589"/>
      <c r="I73" s="44"/>
      <c r="J73" s="588"/>
      <c r="K73" s="44"/>
      <c r="L73" s="44"/>
      <c r="M73" s="44"/>
      <c r="N73" s="588"/>
      <c r="O73" s="588"/>
      <c r="P73" s="44"/>
      <c r="Q73" s="44"/>
      <c r="R73" s="44"/>
      <c r="S73" s="588"/>
      <c r="T73" s="588"/>
      <c r="U73" s="588"/>
      <c r="V73" s="94">
        <f>'2022'!BM67</f>
        <v>1.7099999999999942</v>
      </c>
      <c r="W73" s="44">
        <f t="shared" si="2"/>
        <v>2.9999999999999898</v>
      </c>
      <c r="X73" s="44">
        <f>'2022'!BO67</f>
        <v>1</v>
      </c>
      <c r="Y73" s="94">
        <f t="shared" si="3"/>
        <v>1.7543859649122806</v>
      </c>
      <c r="Z73" s="44"/>
      <c r="AA73" s="44">
        <f>'2022'!BR67</f>
        <v>0</v>
      </c>
      <c r="AB73" s="44"/>
      <c r="AC73" s="44"/>
      <c r="AD73" s="44"/>
      <c r="AE73" s="44">
        <f>'2022'!BT67</f>
        <v>0</v>
      </c>
      <c r="AF73" s="82" t="str">
        <f t="shared" si="4"/>
        <v/>
      </c>
      <c r="AG73" s="159"/>
      <c r="AH73" s="160">
        <f t="shared" si="5"/>
        <v>0.88729763387297644</v>
      </c>
      <c r="AI73" s="160" t="e">
        <f t="shared" ca="1" si="6"/>
        <v>#NAME?</v>
      </c>
      <c r="AJ73" s="161">
        <f t="shared" si="7"/>
        <v>3</v>
      </c>
      <c r="AK73" s="161" t="str">
        <f t="shared" si="8"/>
        <v/>
      </c>
      <c r="AL73" s="161" t="e">
        <f t="shared" ca="1" si="9"/>
        <v>#NAME?</v>
      </c>
      <c r="AM73" s="161">
        <f t="shared" si="10"/>
        <v>1</v>
      </c>
      <c r="AN73" s="162" t="e">
        <f t="shared" ca="1" si="11"/>
        <v>#NAME?</v>
      </c>
      <c r="AO73" s="34" t="str">
        <f t="shared" si="12"/>
        <v>Сумма не совпадает или не ОДОУ</v>
      </c>
      <c r="AP73" s="34" t="str">
        <f t="shared" si="13"/>
        <v/>
      </c>
    </row>
    <row r="74" spans="1:42" ht="47.25" customHeight="1" x14ac:dyDescent="0.25">
      <c r="A74" s="34">
        <v>53</v>
      </c>
      <c r="B74" s="116" t="s">
        <v>423</v>
      </c>
      <c r="C74" s="92">
        <f>'2022'!B68</f>
        <v>100.11</v>
      </c>
      <c r="D74" s="587"/>
      <c r="E74" s="93">
        <f>'2022'!BF68</f>
        <v>88</v>
      </c>
      <c r="F74" s="92">
        <f>'2022'!BI68</f>
        <v>0.87903306363000699</v>
      </c>
      <c r="G74" s="588"/>
      <c r="H74" s="589"/>
      <c r="I74" s="44"/>
      <c r="J74" s="588"/>
      <c r="K74" s="44"/>
      <c r="L74" s="44"/>
      <c r="M74" s="44"/>
      <c r="N74" s="588"/>
      <c r="O74" s="588"/>
      <c r="P74" s="44"/>
      <c r="Q74" s="44"/>
      <c r="R74" s="44"/>
      <c r="S74" s="588"/>
      <c r="T74" s="588"/>
      <c r="U74" s="588"/>
      <c r="V74" s="94">
        <f>'2022'!BM68</f>
        <v>2.6399999999999912</v>
      </c>
      <c r="W74" s="44">
        <f t="shared" si="2"/>
        <v>2.9999999999999902</v>
      </c>
      <c r="X74" s="44">
        <f>'2022'!BO68</f>
        <v>2</v>
      </c>
      <c r="Y74" s="94">
        <f t="shared" si="3"/>
        <v>2.2727272727272729</v>
      </c>
      <c r="Z74" s="44"/>
      <c r="AA74" s="44">
        <f>'2022'!BR68</f>
        <v>0</v>
      </c>
      <c r="AB74" s="44"/>
      <c r="AC74" s="44"/>
      <c r="AD74" s="44"/>
      <c r="AE74" s="44">
        <f>'2022'!BT68</f>
        <v>0</v>
      </c>
      <c r="AF74" s="82" t="str">
        <f t="shared" si="4"/>
        <v/>
      </c>
      <c r="AG74" s="159"/>
      <c r="AH74" s="160">
        <f t="shared" si="5"/>
        <v>0.87903306363000699</v>
      </c>
      <c r="AI74" s="160" t="e">
        <f t="shared" ca="1" si="6"/>
        <v>#NAME?</v>
      </c>
      <c r="AJ74" s="161">
        <f t="shared" si="7"/>
        <v>3</v>
      </c>
      <c r="AK74" s="161" t="str">
        <f t="shared" si="8"/>
        <v/>
      </c>
      <c r="AL74" s="161" t="e">
        <f t="shared" ca="1" si="9"/>
        <v>#NAME?</v>
      </c>
      <c r="AM74" s="161">
        <f t="shared" si="10"/>
        <v>2</v>
      </c>
      <c r="AN74" s="162" t="e">
        <f t="shared" ca="1" si="11"/>
        <v>#NAME?</v>
      </c>
      <c r="AO74" s="34" t="str">
        <f t="shared" si="12"/>
        <v>Сумма не совпадает или не ОДОУ</v>
      </c>
      <c r="AP74" s="34" t="str">
        <f t="shared" si="13"/>
        <v/>
      </c>
    </row>
    <row r="75" spans="1:42" ht="52.5" customHeight="1" x14ac:dyDescent="0.25">
      <c r="A75" s="34">
        <v>54</v>
      </c>
      <c r="B75" s="116" t="s">
        <v>424</v>
      </c>
      <c r="C75" s="92">
        <f>'2022'!B69</f>
        <v>100.23</v>
      </c>
      <c r="D75" s="587"/>
      <c r="E75" s="93">
        <f>'2022'!BF69</f>
        <v>82</v>
      </c>
      <c r="F75" s="92">
        <f>'2022'!BI69</f>
        <v>0.81811832784595429</v>
      </c>
      <c r="G75" s="588"/>
      <c r="H75" s="589"/>
      <c r="I75" s="44"/>
      <c r="J75" s="588"/>
      <c r="K75" s="44"/>
      <c r="L75" s="44"/>
      <c r="M75" s="44"/>
      <c r="N75" s="588"/>
      <c r="O75" s="588"/>
      <c r="P75" s="44"/>
      <c r="Q75" s="44"/>
      <c r="R75" s="44"/>
      <c r="S75" s="588"/>
      <c r="T75" s="588"/>
      <c r="U75" s="588"/>
      <c r="V75" s="94">
        <f>'2022'!BM69</f>
        <v>2.4599999999999915</v>
      </c>
      <c r="W75" s="44">
        <f t="shared" si="2"/>
        <v>2.9999999999999898</v>
      </c>
      <c r="X75" s="44">
        <f>'2022'!BO69</f>
        <v>2</v>
      </c>
      <c r="Y75" s="94">
        <f t="shared" si="3"/>
        <v>2.4390243902439024</v>
      </c>
      <c r="Z75" s="44"/>
      <c r="AA75" s="44">
        <f>'2022'!BR69</f>
        <v>0</v>
      </c>
      <c r="AB75" s="44"/>
      <c r="AC75" s="44"/>
      <c r="AD75" s="44"/>
      <c r="AE75" s="44">
        <f>'2022'!BT69</f>
        <v>0</v>
      </c>
      <c r="AF75" s="82" t="str">
        <f t="shared" si="4"/>
        <v/>
      </c>
      <c r="AG75" s="159"/>
      <c r="AH75" s="160">
        <f t="shared" si="5"/>
        <v>0.81811832784595429</v>
      </c>
      <c r="AI75" s="160" t="e">
        <f t="shared" ca="1" si="6"/>
        <v>#NAME?</v>
      </c>
      <c r="AJ75" s="161">
        <f t="shared" si="7"/>
        <v>3</v>
      </c>
      <c r="AK75" s="161" t="str">
        <f t="shared" si="8"/>
        <v/>
      </c>
      <c r="AL75" s="161" t="e">
        <f t="shared" ca="1" si="9"/>
        <v>#NAME?</v>
      </c>
      <c r="AM75" s="161">
        <f t="shared" si="10"/>
        <v>2</v>
      </c>
      <c r="AN75" s="162" t="e">
        <f t="shared" ca="1" si="11"/>
        <v>#NAME?</v>
      </c>
      <c r="AO75" s="34" t="str">
        <f t="shared" si="12"/>
        <v>Сумма не совпадает или не ОДОУ</v>
      </c>
      <c r="AP75" s="34" t="str">
        <f t="shared" si="13"/>
        <v/>
      </c>
    </row>
    <row r="76" spans="1:42" ht="66.75" customHeight="1" x14ac:dyDescent="0.25">
      <c r="A76" s="34">
        <v>55</v>
      </c>
      <c r="B76" s="116" t="s">
        <v>425</v>
      </c>
      <c r="C76" s="92">
        <f>'2022'!B70</f>
        <v>285.87</v>
      </c>
      <c r="D76" s="587"/>
      <c r="E76" s="93">
        <f>'2022'!BF70</f>
        <v>271</v>
      </c>
      <c r="F76" s="92">
        <f>'2022'!BI70</f>
        <v>0.94798334907475423</v>
      </c>
      <c r="G76" s="588"/>
      <c r="H76" s="589"/>
      <c r="I76" s="44"/>
      <c r="J76" s="588"/>
      <c r="K76" s="44"/>
      <c r="L76" s="44"/>
      <c r="M76" s="44"/>
      <c r="N76" s="588"/>
      <c r="O76" s="588"/>
      <c r="P76" s="44"/>
      <c r="Q76" s="44"/>
      <c r="R76" s="44"/>
      <c r="S76" s="588"/>
      <c r="T76" s="588"/>
      <c r="U76" s="588"/>
      <c r="V76" s="94">
        <f>'2022'!BM70</f>
        <v>8.1299999999999724</v>
      </c>
      <c r="W76" s="44">
        <f t="shared" si="2"/>
        <v>2.9999999999999898</v>
      </c>
      <c r="X76" s="44">
        <f>'2022'!BO70</f>
        <v>2</v>
      </c>
      <c r="Y76" s="94">
        <f t="shared" si="3"/>
        <v>0.73800738007380073</v>
      </c>
      <c r="Z76" s="44"/>
      <c r="AA76" s="44">
        <f>'2022'!BR70</f>
        <v>0</v>
      </c>
      <c r="AB76" s="44"/>
      <c r="AC76" s="44"/>
      <c r="AD76" s="44"/>
      <c r="AE76" s="44">
        <f>'2022'!BT70</f>
        <v>0</v>
      </c>
      <c r="AF76" s="82" t="str">
        <f t="shared" si="4"/>
        <v/>
      </c>
      <c r="AG76" s="159"/>
      <c r="AH76" s="160">
        <f t="shared" si="5"/>
        <v>0.94798334907475423</v>
      </c>
      <c r="AI76" s="160" t="e">
        <f t="shared" ca="1" si="6"/>
        <v>#NAME?</v>
      </c>
      <c r="AJ76" s="161">
        <f t="shared" si="7"/>
        <v>3</v>
      </c>
      <c r="AK76" s="161" t="str">
        <f t="shared" si="8"/>
        <v/>
      </c>
      <c r="AL76" s="161" t="e">
        <f t="shared" ca="1" si="9"/>
        <v>#NAME?</v>
      </c>
      <c r="AM76" s="161">
        <f t="shared" si="10"/>
        <v>2</v>
      </c>
      <c r="AN76" s="162" t="e">
        <f t="shared" ca="1" si="11"/>
        <v>#NAME?</v>
      </c>
      <c r="AO76" s="34" t="str">
        <f t="shared" si="12"/>
        <v>Сумма не совпадает или не ОДОУ</v>
      </c>
      <c r="AP76" s="34" t="str">
        <f t="shared" si="13"/>
        <v/>
      </c>
    </row>
    <row r="77" spans="1:42" ht="61.5" customHeight="1" x14ac:dyDescent="0.25">
      <c r="A77" s="34">
        <v>56</v>
      </c>
      <c r="B77" s="116" t="s">
        <v>426</v>
      </c>
      <c r="C77" s="92">
        <f>'2022'!B71</f>
        <v>75.650000000000006</v>
      </c>
      <c r="D77" s="587"/>
      <c r="E77" s="93">
        <f>'2022'!BF71</f>
        <v>57</v>
      </c>
      <c r="F77" s="92">
        <f>'2022'!BI71</f>
        <v>0.75346992729676132</v>
      </c>
      <c r="G77" s="588"/>
      <c r="H77" s="589"/>
      <c r="I77" s="44"/>
      <c r="J77" s="588"/>
      <c r="K77" s="44"/>
      <c r="L77" s="44"/>
      <c r="M77" s="44"/>
      <c r="N77" s="588"/>
      <c r="O77" s="588"/>
      <c r="P77" s="44"/>
      <c r="Q77" s="44"/>
      <c r="R77" s="44"/>
      <c r="S77" s="588"/>
      <c r="T77" s="588"/>
      <c r="U77" s="588"/>
      <c r="V77" s="94">
        <f>'2022'!BM71</f>
        <v>1.7099999999999942</v>
      </c>
      <c r="W77" s="44">
        <f t="shared" ref="W77:W140" si="16">IF(V77&gt;1,V77/E77*100,0)</f>
        <v>2.9999999999999898</v>
      </c>
      <c r="X77" s="44">
        <f>'2022'!BO71</f>
        <v>1</v>
      </c>
      <c r="Y77" s="94">
        <f t="shared" ref="Y77:Y140" si="17">IF(X77&gt;0,X77/E77*100,0)</f>
        <v>1.7543859649122806</v>
      </c>
      <c r="Z77" s="44"/>
      <c r="AA77" s="44">
        <f>'2022'!BR71</f>
        <v>0</v>
      </c>
      <c r="AB77" s="44"/>
      <c r="AC77" s="44"/>
      <c r="AD77" s="44"/>
      <c r="AE77" s="44">
        <f>'2022'!BT71</f>
        <v>0</v>
      </c>
      <c r="AF77" s="82" t="str">
        <f t="shared" ref="AF77:AF112" si="18">IF(C77&gt;0,IF(AND(C77&lt;7,F77&lt;5),IF(COUNTIF(Z77:AE77,"&gt;0")&gt;0,"Ошибка!",""),""),"")</f>
        <v/>
      </c>
      <c r="AG77" s="159"/>
      <c r="AH77" s="160">
        <f t="shared" ref="AH77:AH140" si="19">IF(AND(ISNUMBER(--C77),C77&gt;0),E77/C77,"")</f>
        <v>0.75346992729676132</v>
      </c>
      <c r="AI77" s="160" t="e">
        <f t="shared" ref="AI77:AI140" ca="1" si="20">IF(AND(ISNUMBER(--E77),ISNUMBER(--AJ77)),ЧАСТНОЕ(E77*AJ77,100),"")</f>
        <v>#NAME?</v>
      </c>
      <c r="AJ77" s="161">
        <f t="shared" ref="AJ77:AJ140" si="21">IF(AND(ISNUMBER(--C77),C77&gt;0),IF(F77&lt;=1,3,IF(F77&lt;=2,5,IF(F77&lt;=4,7,IF(F77&lt;=6,8,IF(F77&lt;=8,10,0))))),"")</f>
        <v>3</v>
      </c>
      <c r="AK77" s="161" t="str">
        <f t="shared" ref="AK77:AK140" si="22">IF(AJ77&lt;Y77,"Норматив превышен","")</f>
        <v/>
      </c>
      <c r="AL77" s="161" t="e">
        <f t="shared" ref="AL77:AL140" ca="1" si="23">IF(ISNUMBER(X77),IF(X77&gt;0,MAX(ЧАСТНОЕ(X77*20,100),1),0),"")</f>
        <v>#NAME?</v>
      </c>
      <c r="AM77" s="161">
        <f t="shared" ref="AM77:AM140" si="24">IF(ISNUMBER(X77),X77,"")</f>
        <v>1</v>
      </c>
      <c r="AN77" s="162" t="e">
        <f t="shared" ref="AN77:AN140" ca="1" si="25">IF(ISNUMBER(AE77),IF(AND(AM77&gt;=AE77,AL77&lt;=AE77),"","Вне норматива или не ОДОУ"),"")</f>
        <v>#NAME?</v>
      </c>
      <c r="AO77" s="34" t="str">
        <f t="shared" ref="AO77:AO140" si="26">IF(ISNUMBER(X77),IF(SUM(Z77:AE77)&lt;&gt;X77,"Сумма не совпадает или не ОДОУ",""),"")</f>
        <v>Сумма не совпадает или не ОДОУ</v>
      </c>
      <c r="AP77" s="34" t="str">
        <f t="shared" ref="AP77:AP140" si="27">IF(AND(ISNUMBER(AA77),AA77&gt;0),IF(AA77&lt;=(X77*0.15),"","Изъятие более 15% !"),"")</f>
        <v/>
      </c>
    </row>
    <row r="78" spans="1:42" ht="47.25" customHeight="1" x14ac:dyDescent="0.25">
      <c r="A78" s="34">
        <v>57</v>
      </c>
      <c r="B78" s="116" t="s">
        <v>427</v>
      </c>
      <c r="C78" s="92">
        <f>'2022'!B72</f>
        <v>35.14</v>
      </c>
      <c r="D78" s="587"/>
      <c r="E78" s="93">
        <f>'2022'!BF72</f>
        <v>39</v>
      </c>
      <c r="F78" s="92">
        <f>'2022'!BI72</f>
        <v>1.109846328969835</v>
      </c>
      <c r="G78" s="588"/>
      <c r="H78" s="589"/>
      <c r="I78" s="44"/>
      <c r="J78" s="588"/>
      <c r="K78" s="44"/>
      <c r="L78" s="44"/>
      <c r="M78" s="44"/>
      <c r="N78" s="588"/>
      <c r="O78" s="588"/>
      <c r="P78" s="44"/>
      <c r="Q78" s="44"/>
      <c r="R78" s="44"/>
      <c r="S78" s="588"/>
      <c r="T78" s="588"/>
      <c r="U78" s="588"/>
      <c r="V78" s="94">
        <f>'2022'!BM72</f>
        <v>1.9500000000000002</v>
      </c>
      <c r="W78" s="44">
        <f t="shared" si="16"/>
        <v>5</v>
      </c>
      <c r="X78" s="44">
        <f>'2022'!BO72</f>
        <v>1</v>
      </c>
      <c r="Y78" s="94">
        <f t="shared" si="17"/>
        <v>2.5641025641025639</v>
      </c>
      <c r="Z78" s="44"/>
      <c r="AA78" s="44">
        <f>'2022'!BR72</f>
        <v>0</v>
      </c>
      <c r="AB78" s="44"/>
      <c r="AC78" s="44"/>
      <c r="AD78" s="44"/>
      <c r="AE78" s="44">
        <f>'2022'!BT72</f>
        <v>0</v>
      </c>
      <c r="AF78" s="82" t="str">
        <f t="shared" si="18"/>
        <v/>
      </c>
      <c r="AG78" s="159"/>
      <c r="AH78" s="160">
        <f t="shared" si="19"/>
        <v>1.109846328969835</v>
      </c>
      <c r="AI78" s="160" t="e">
        <f t="shared" ca="1" si="20"/>
        <v>#NAME?</v>
      </c>
      <c r="AJ78" s="161">
        <f t="shared" si="21"/>
        <v>5</v>
      </c>
      <c r="AK78" s="161" t="str">
        <f t="shared" si="22"/>
        <v/>
      </c>
      <c r="AL78" s="161" t="e">
        <f t="shared" ca="1" si="23"/>
        <v>#NAME?</v>
      </c>
      <c r="AM78" s="161">
        <f t="shared" si="24"/>
        <v>1</v>
      </c>
      <c r="AN78" s="162" t="e">
        <f t="shared" ca="1" si="25"/>
        <v>#NAME?</v>
      </c>
      <c r="AO78" s="34" t="str">
        <f t="shared" si="26"/>
        <v>Сумма не совпадает или не ОДОУ</v>
      </c>
      <c r="AP78" s="34" t="str">
        <f t="shared" si="27"/>
        <v/>
      </c>
    </row>
    <row r="79" spans="1:42" ht="47.25" customHeight="1" x14ac:dyDescent="0.25">
      <c r="A79" s="34">
        <v>58</v>
      </c>
      <c r="B79" s="116" t="s">
        <v>428</v>
      </c>
      <c r="C79" s="92">
        <f>'2022'!B73</f>
        <v>9.93</v>
      </c>
      <c r="D79" s="587"/>
      <c r="E79" s="93">
        <f>'2022'!BF73</f>
        <v>11</v>
      </c>
      <c r="F79" s="92">
        <f>'2022'!BI73</f>
        <v>1.107754279959718</v>
      </c>
      <c r="G79" s="588"/>
      <c r="H79" s="589"/>
      <c r="I79" s="44"/>
      <c r="J79" s="588"/>
      <c r="K79" s="44"/>
      <c r="L79" s="44"/>
      <c r="M79" s="44"/>
      <c r="N79" s="588"/>
      <c r="O79" s="588"/>
      <c r="P79" s="44"/>
      <c r="Q79" s="44"/>
      <c r="R79" s="44"/>
      <c r="S79" s="588"/>
      <c r="T79" s="588"/>
      <c r="U79" s="588"/>
      <c r="V79" s="94">
        <f>'2022'!BM73</f>
        <v>0.55000000000000004</v>
      </c>
      <c r="W79" s="44">
        <f t="shared" si="16"/>
        <v>0</v>
      </c>
      <c r="X79" s="44">
        <f>'2022'!BO73</f>
        <v>0</v>
      </c>
      <c r="Y79" s="94">
        <f t="shared" si="17"/>
        <v>0</v>
      </c>
      <c r="Z79" s="44"/>
      <c r="AA79" s="44">
        <f>'2022'!BR73</f>
        <v>0</v>
      </c>
      <c r="AB79" s="44"/>
      <c r="AC79" s="44"/>
      <c r="AD79" s="44"/>
      <c r="AE79" s="44">
        <f>'2022'!BT73</f>
        <v>0</v>
      </c>
      <c r="AF79" s="82" t="str">
        <f t="shared" si="18"/>
        <v/>
      </c>
      <c r="AG79" s="159"/>
      <c r="AH79" s="160">
        <f t="shared" si="19"/>
        <v>1.107754279959718</v>
      </c>
      <c r="AI79" s="160" t="e">
        <f t="shared" ca="1" si="20"/>
        <v>#NAME?</v>
      </c>
      <c r="AJ79" s="161">
        <f t="shared" si="21"/>
        <v>5</v>
      </c>
      <c r="AK79" s="161" t="str">
        <f t="shared" si="22"/>
        <v/>
      </c>
      <c r="AL79" s="161">
        <f t="shared" si="23"/>
        <v>0</v>
      </c>
      <c r="AM79" s="161">
        <f t="shared" si="24"/>
        <v>0</v>
      </c>
      <c r="AN79" s="162" t="str">
        <f t="shared" si="25"/>
        <v/>
      </c>
      <c r="AO79" s="34" t="str">
        <f t="shared" si="26"/>
        <v/>
      </c>
      <c r="AP79" s="34" t="str">
        <f t="shared" si="27"/>
        <v/>
      </c>
    </row>
    <row r="80" spans="1:42" ht="66" customHeight="1" x14ac:dyDescent="0.25">
      <c r="A80" s="34">
        <v>59</v>
      </c>
      <c r="B80" s="116" t="s">
        <v>429</v>
      </c>
      <c r="C80" s="92">
        <f>'2022'!B74</f>
        <v>891.48</v>
      </c>
      <c r="D80" s="582"/>
      <c r="E80" s="93">
        <f>'2022'!BF74</f>
        <v>952</v>
      </c>
      <c r="F80" s="92">
        <f>'2022'!BI74</f>
        <v>1.0678871090770403</v>
      </c>
      <c r="G80" s="584"/>
      <c r="H80" s="586"/>
      <c r="I80" s="44"/>
      <c r="J80" s="584"/>
      <c r="K80" s="44"/>
      <c r="L80" s="44"/>
      <c r="M80" s="44"/>
      <c r="N80" s="584"/>
      <c r="O80" s="584"/>
      <c r="P80" s="44"/>
      <c r="Q80" s="44"/>
      <c r="R80" s="44"/>
      <c r="S80" s="584"/>
      <c r="T80" s="584"/>
      <c r="U80" s="584"/>
      <c r="V80" s="94">
        <f>'2022'!BM74</f>
        <v>47.6</v>
      </c>
      <c r="W80" s="44">
        <f t="shared" si="16"/>
        <v>5</v>
      </c>
      <c r="X80" s="44">
        <f>'2022'!BO74</f>
        <v>47</v>
      </c>
      <c r="Y80" s="94">
        <f t="shared" si="17"/>
        <v>4.9369747899159666</v>
      </c>
      <c r="Z80" s="44"/>
      <c r="AA80" s="44">
        <f>'2022'!BR74</f>
        <v>0</v>
      </c>
      <c r="AB80" s="44"/>
      <c r="AC80" s="44"/>
      <c r="AD80" s="44"/>
      <c r="AE80" s="44">
        <f>'2022'!BT74</f>
        <v>0</v>
      </c>
      <c r="AF80" s="82" t="str">
        <f t="shared" si="18"/>
        <v/>
      </c>
      <c r="AG80" s="159"/>
      <c r="AH80" s="160">
        <f t="shared" si="19"/>
        <v>1.0678871090770403</v>
      </c>
      <c r="AI80" s="160" t="e">
        <f t="shared" ca="1" si="20"/>
        <v>#NAME?</v>
      </c>
      <c r="AJ80" s="161">
        <f t="shared" si="21"/>
        <v>5</v>
      </c>
      <c r="AK80" s="161" t="str">
        <f t="shared" si="22"/>
        <v/>
      </c>
      <c r="AL80" s="161" t="e">
        <f t="shared" ca="1" si="23"/>
        <v>#NAME?</v>
      </c>
      <c r="AM80" s="161">
        <f t="shared" si="24"/>
        <v>47</v>
      </c>
      <c r="AN80" s="162" t="e">
        <f t="shared" ca="1" si="25"/>
        <v>#NAME?</v>
      </c>
      <c r="AO80" s="34" t="str">
        <f t="shared" si="26"/>
        <v>Сумма не совпадает или не ОДОУ</v>
      </c>
      <c r="AP80" s="34" t="str">
        <f t="shared" si="27"/>
        <v/>
      </c>
    </row>
    <row r="81" spans="1:42" ht="94.5" x14ac:dyDescent="0.25">
      <c r="A81" s="34">
        <v>60</v>
      </c>
      <c r="B81" s="57" t="s">
        <v>90</v>
      </c>
      <c r="C81" s="92">
        <f>'2022'!B75</f>
        <v>1406</v>
      </c>
      <c r="D81" s="93">
        <f>'2022'!BE75</f>
        <v>378</v>
      </c>
      <c r="E81" s="93">
        <f>'2022'!BF75</f>
        <v>882</v>
      </c>
      <c r="F81" s="92">
        <f>'2022'!BI75</f>
        <v>0.62731152204836416</v>
      </c>
      <c r="G81" s="44">
        <f>'2021'!BO57</f>
        <v>11</v>
      </c>
      <c r="H81" s="94">
        <f t="shared" ref="H81:H139" si="28">IF(G81&gt;0,G81/D81*100,0)</f>
        <v>2.9100529100529098</v>
      </c>
      <c r="I81" s="44"/>
      <c r="J81" s="44">
        <f>'2021'!BR57</f>
        <v>0</v>
      </c>
      <c r="K81" s="44"/>
      <c r="L81" s="44"/>
      <c r="M81" s="44"/>
      <c r="N81" s="44">
        <f>'2021'!BT57</f>
        <v>0</v>
      </c>
      <c r="O81" s="44">
        <f>'Добыча 2021'!C67</f>
        <v>11</v>
      </c>
      <c r="P81" s="44"/>
      <c r="Q81" s="44"/>
      <c r="R81" s="44"/>
      <c r="S81" s="44">
        <f>'Добыча 2021'!E67</f>
        <v>6</v>
      </c>
      <c r="T81" s="44">
        <f>'Добыча 2021'!D67</f>
        <v>5</v>
      </c>
      <c r="U81" s="44">
        <f t="shared" ref="U81:U138" si="29">IF(G81=0,0,O81/G81*100)</f>
        <v>100</v>
      </c>
      <c r="V81" s="94">
        <f>'2022'!BM75</f>
        <v>26.459999999999997</v>
      </c>
      <c r="W81" s="44">
        <f t="shared" si="16"/>
        <v>2.9999999999999996</v>
      </c>
      <c r="X81" s="44">
        <f>'2022'!BO75</f>
        <v>26</v>
      </c>
      <c r="Y81" s="94">
        <f t="shared" si="17"/>
        <v>2.947845804988662</v>
      </c>
      <c r="Z81" s="44"/>
      <c r="AA81" s="44">
        <f>'2022'!BR75</f>
        <v>0</v>
      </c>
      <c r="AB81" s="44"/>
      <c r="AC81" s="44"/>
      <c r="AD81" s="44"/>
      <c r="AE81" s="44">
        <f>'2022'!BT75</f>
        <v>0</v>
      </c>
      <c r="AF81" s="82" t="str">
        <f t="shared" si="18"/>
        <v/>
      </c>
      <c r="AG81" s="159"/>
      <c r="AH81" s="160">
        <f t="shared" si="19"/>
        <v>0.62731152204836416</v>
      </c>
      <c r="AI81" s="160" t="e">
        <f t="shared" ca="1" si="20"/>
        <v>#NAME?</v>
      </c>
      <c r="AJ81" s="161">
        <f t="shared" si="21"/>
        <v>3</v>
      </c>
      <c r="AK81" s="161" t="str">
        <f t="shared" si="22"/>
        <v/>
      </c>
      <c r="AL81" s="161" t="e">
        <f t="shared" ca="1" si="23"/>
        <v>#NAME?</v>
      </c>
      <c r="AM81" s="161">
        <f t="shared" si="24"/>
        <v>26</v>
      </c>
      <c r="AN81" s="162" t="e">
        <f t="shared" ca="1" si="25"/>
        <v>#NAME?</v>
      </c>
      <c r="AO81" s="34" t="str">
        <f t="shared" si="26"/>
        <v>Сумма не совпадает или не ОДОУ</v>
      </c>
      <c r="AP81" s="34" t="str">
        <f t="shared" si="27"/>
        <v/>
      </c>
    </row>
    <row r="82" spans="1:42" ht="18.75" x14ac:dyDescent="0.25">
      <c r="A82" s="34"/>
      <c r="B82" s="46" t="s">
        <v>108</v>
      </c>
      <c r="C82" s="98"/>
      <c r="D82" s="97"/>
      <c r="E82" s="97"/>
      <c r="F82" s="98"/>
      <c r="G82" s="44"/>
      <c r="H82" s="94"/>
      <c r="I82" s="44"/>
      <c r="J82" s="44"/>
      <c r="K82" s="44"/>
      <c r="L82" s="44"/>
      <c r="M82" s="56"/>
      <c r="N82" s="44"/>
      <c r="O82" s="56"/>
      <c r="P82" s="56"/>
      <c r="Q82" s="56"/>
      <c r="R82" s="56"/>
      <c r="S82" s="56"/>
      <c r="T82" s="56"/>
      <c r="U82" s="44"/>
      <c r="V82" s="111"/>
      <c r="W82" s="44"/>
      <c r="X82" s="56"/>
      <c r="Y82" s="94"/>
      <c r="Z82" s="56"/>
      <c r="AA82" s="56"/>
      <c r="AB82" s="56"/>
      <c r="AC82" s="56"/>
      <c r="AD82" s="44"/>
      <c r="AE82" s="56"/>
      <c r="AF82" s="82" t="str">
        <f t="shared" si="18"/>
        <v/>
      </c>
      <c r="AG82" s="159"/>
      <c r="AH82" s="160" t="str">
        <f t="shared" si="19"/>
        <v/>
      </c>
      <c r="AI82" s="160" t="str">
        <f t="shared" si="20"/>
        <v/>
      </c>
      <c r="AJ82" s="161" t="str">
        <f t="shared" si="21"/>
        <v/>
      </c>
      <c r="AK82" s="161" t="str">
        <f t="shared" si="22"/>
        <v/>
      </c>
      <c r="AL82" s="161" t="str">
        <f t="shared" si="23"/>
        <v/>
      </c>
      <c r="AM82" s="161" t="str">
        <f t="shared" si="24"/>
        <v/>
      </c>
      <c r="AN82" s="162" t="str">
        <f t="shared" si="25"/>
        <v/>
      </c>
      <c r="AO82" s="34" t="str">
        <f t="shared" si="26"/>
        <v/>
      </c>
      <c r="AP82" s="34" t="str">
        <f t="shared" si="27"/>
        <v/>
      </c>
    </row>
    <row r="83" spans="1:42" ht="31.5" x14ac:dyDescent="0.25">
      <c r="A83" s="72">
        <v>61</v>
      </c>
      <c r="B83" s="57" t="s">
        <v>118</v>
      </c>
      <c r="C83" s="92">
        <f>'2022'!B80</f>
        <v>1007.1</v>
      </c>
      <c r="D83" s="93">
        <f>'2022'!BE80</f>
        <v>1367</v>
      </c>
      <c r="E83" s="93">
        <f>'2022'!BF80</f>
        <v>1258</v>
      </c>
      <c r="F83" s="92">
        <f>'2022'!BI80</f>
        <v>1.2491311687022142</v>
      </c>
      <c r="G83" s="44">
        <f>'2021'!BO60</f>
        <v>30</v>
      </c>
      <c r="H83" s="94">
        <f t="shared" si="28"/>
        <v>2.1945866861741039</v>
      </c>
      <c r="I83" s="44">
        <f>'2021'!BO70</f>
        <v>37</v>
      </c>
      <c r="J83" s="44">
        <f>'2021'!BR60</f>
        <v>4</v>
      </c>
      <c r="K83" s="47"/>
      <c r="L83" s="99"/>
      <c r="M83" s="44"/>
      <c r="N83" s="44">
        <f>'2021'!BT60</f>
        <v>14</v>
      </c>
      <c r="O83" s="44">
        <f>'Добыча 2021'!C70</f>
        <v>14</v>
      </c>
      <c r="P83" s="44"/>
      <c r="Q83" s="44"/>
      <c r="R83" s="44"/>
      <c r="S83" s="44">
        <f>'Добыча 2021'!E70</f>
        <v>7</v>
      </c>
      <c r="T83" s="44">
        <f>'Добыча 2021'!D70</f>
        <v>7</v>
      </c>
      <c r="U83" s="44">
        <f t="shared" si="29"/>
        <v>46.666666666666664</v>
      </c>
      <c r="V83" s="94">
        <f>'2022'!BM80</f>
        <v>62.900000000000006</v>
      </c>
      <c r="W83" s="44">
        <f t="shared" si="16"/>
        <v>5</v>
      </c>
      <c r="X83" s="44">
        <v>62</v>
      </c>
      <c r="Y83" s="94">
        <f t="shared" si="17"/>
        <v>4.9284578696343404</v>
      </c>
      <c r="Z83" s="44">
        <f>'2022'!BO90</f>
        <v>27</v>
      </c>
      <c r="AA83" s="44">
        <f>'2022'!BR80</f>
        <v>5</v>
      </c>
      <c r="AB83" s="44"/>
      <c r="AC83" s="44"/>
      <c r="AD83" s="44">
        <f t="shared" si="15"/>
        <v>17</v>
      </c>
      <c r="AE83" s="71">
        <v>13</v>
      </c>
      <c r="AF83" s="82" t="str">
        <f t="shared" si="18"/>
        <v/>
      </c>
      <c r="AG83" s="159"/>
      <c r="AH83" s="160">
        <f t="shared" si="19"/>
        <v>1.2491311687022142</v>
      </c>
      <c r="AI83" s="160" t="e">
        <f t="shared" ca="1" si="20"/>
        <v>#NAME?</v>
      </c>
      <c r="AJ83" s="161">
        <f t="shared" si="21"/>
        <v>5</v>
      </c>
      <c r="AK83" s="161" t="str">
        <f t="shared" si="22"/>
        <v/>
      </c>
      <c r="AL83" s="161" t="e">
        <f t="shared" ca="1" si="23"/>
        <v>#NAME?</v>
      </c>
      <c r="AM83" s="161">
        <f t="shared" si="24"/>
        <v>62</v>
      </c>
      <c r="AN83" s="162" t="e">
        <f t="shared" ca="1" si="25"/>
        <v>#NAME?</v>
      </c>
      <c r="AO83" s="34" t="str">
        <f t="shared" si="26"/>
        <v/>
      </c>
      <c r="AP83" s="34" t="str">
        <f t="shared" si="27"/>
        <v/>
      </c>
    </row>
    <row r="84" spans="1:42" ht="48" customHeight="1" x14ac:dyDescent="0.25">
      <c r="A84" s="34">
        <v>62</v>
      </c>
      <c r="B84" s="57" t="s">
        <v>308</v>
      </c>
      <c r="C84" s="92">
        <f>'2022'!B81</f>
        <v>559.5</v>
      </c>
      <c r="D84" s="93">
        <f>'2022'!BE81</f>
        <v>362</v>
      </c>
      <c r="E84" s="93">
        <f>'2022'!BF81</f>
        <v>365</v>
      </c>
      <c r="F84" s="92">
        <f>'2022'!BI81</f>
        <v>0.65236818588025025</v>
      </c>
      <c r="G84" s="44">
        <f>'2021'!BO61</f>
        <v>10</v>
      </c>
      <c r="H84" s="94">
        <f t="shared" si="28"/>
        <v>2.7624309392265194</v>
      </c>
      <c r="I84" s="44"/>
      <c r="J84" s="44">
        <f>'2021'!BR61</f>
        <v>0</v>
      </c>
      <c r="K84" s="44"/>
      <c r="L84" s="44"/>
      <c r="M84" s="44"/>
      <c r="N84" s="44">
        <f>'2021'!BT61</f>
        <v>0</v>
      </c>
      <c r="O84" s="44">
        <f>'Добыча 2021'!C71</f>
        <v>9</v>
      </c>
      <c r="P84" s="44"/>
      <c r="Q84" s="44"/>
      <c r="R84" s="44"/>
      <c r="S84" s="44">
        <f>'Добыча 2021'!E71</f>
        <v>7</v>
      </c>
      <c r="T84" s="44">
        <f>'Добыча 2021'!D71</f>
        <v>2</v>
      </c>
      <c r="U84" s="44">
        <f t="shared" si="29"/>
        <v>90</v>
      </c>
      <c r="V84" s="94">
        <f>'2022'!BM81</f>
        <v>10.95</v>
      </c>
      <c r="W84" s="44">
        <f t="shared" si="16"/>
        <v>3</v>
      </c>
      <c r="X84" s="44">
        <f>'2022'!BO81</f>
        <v>10</v>
      </c>
      <c r="Y84" s="94">
        <f t="shared" si="17"/>
        <v>2.7397260273972601</v>
      </c>
      <c r="Z84" s="44"/>
      <c r="AA84" s="44">
        <f>'2022'!BR81</f>
        <v>0</v>
      </c>
      <c r="AB84" s="44"/>
      <c r="AC84" s="44"/>
      <c r="AD84" s="44"/>
      <c r="AE84" s="44">
        <f>'2022'!BT81</f>
        <v>0</v>
      </c>
      <c r="AF84" s="82" t="str">
        <f t="shared" si="18"/>
        <v/>
      </c>
      <c r="AG84" s="159"/>
      <c r="AH84" s="160">
        <f t="shared" si="19"/>
        <v>0.65236818588025025</v>
      </c>
      <c r="AI84" s="160" t="e">
        <f t="shared" ca="1" si="20"/>
        <v>#NAME?</v>
      </c>
      <c r="AJ84" s="161">
        <f t="shared" si="21"/>
        <v>3</v>
      </c>
      <c r="AK84" s="161" t="str">
        <f t="shared" si="22"/>
        <v/>
      </c>
      <c r="AL84" s="161" t="e">
        <f t="shared" ca="1" si="23"/>
        <v>#NAME?</v>
      </c>
      <c r="AM84" s="161">
        <f t="shared" si="24"/>
        <v>10</v>
      </c>
      <c r="AN84" s="162" t="e">
        <f t="shared" ca="1" si="25"/>
        <v>#NAME?</v>
      </c>
      <c r="AO84" s="34" t="str">
        <f t="shared" si="26"/>
        <v>Сумма не совпадает или не ОДОУ</v>
      </c>
      <c r="AP84" s="34" t="str">
        <f t="shared" si="27"/>
        <v/>
      </c>
    </row>
    <row r="85" spans="1:42" ht="94.5" x14ac:dyDescent="0.25">
      <c r="A85" s="72">
        <v>63</v>
      </c>
      <c r="B85" s="57" t="s">
        <v>117</v>
      </c>
      <c r="C85" s="92">
        <f>'2022'!B82</f>
        <v>26.7</v>
      </c>
      <c r="D85" s="93">
        <f>'2022'!BE82</f>
        <v>36</v>
      </c>
      <c r="E85" s="93">
        <f>'2022'!BF82</f>
        <v>40</v>
      </c>
      <c r="F85" s="92">
        <f>'2022'!BI82</f>
        <v>1.4981273408239701</v>
      </c>
      <c r="G85" s="44">
        <f>'2021'!BO62</f>
        <v>1</v>
      </c>
      <c r="H85" s="94">
        <f t="shared" si="28"/>
        <v>2.7777777777777777</v>
      </c>
      <c r="I85" s="44"/>
      <c r="J85" s="44">
        <f>'2021'!BR62</f>
        <v>0</v>
      </c>
      <c r="K85" s="44"/>
      <c r="L85" s="44"/>
      <c r="M85" s="44"/>
      <c r="N85" s="44">
        <f>'2021'!BT62</f>
        <v>0</v>
      </c>
      <c r="O85" s="44">
        <f>'Добыча 2021'!C72</f>
        <v>1</v>
      </c>
      <c r="P85" s="44"/>
      <c r="Q85" s="44"/>
      <c r="R85" s="44"/>
      <c r="S85" s="44">
        <f>'Добыча 2021'!E72</f>
        <v>0</v>
      </c>
      <c r="T85" s="44">
        <f>'Добыча 2021'!D72</f>
        <v>1</v>
      </c>
      <c r="U85" s="44">
        <f t="shared" si="29"/>
        <v>100</v>
      </c>
      <c r="V85" s="94">
        <f>'2022'!BM82</f>
        <v>2</v>
      </c>
      <c r="W85" s="44">
        <f t="shared" si="16"/>
        <v>5</v>
      </c>
      <c r="X85" s="44">
        <f>'2022'!BO82</f>
        <v>2</v>
      </c>
      <c r="Y85" s="94">
        <f t="shared" si="17"/>
        <v>5</v>
      </c>
      <c r="Z85" s="44"/>
      <c r="AA85" s="44">
        <f>'2022'!BR82</f>
        <v>0</v>
      </c>
      <c r="AB85" s="44"/>
      <c r="AC85" s="44"/>
      <c r="AD85" s="44"/>
      <c r="AE85" s="44">
        <f>'2022'!BT82</f>
        <v>0</v>
      </c>
      <c r="AF85" s="82" t="str">
        <f t="shared" si="18"/>
        <v/>
      </c>
      <c r="AG85" s="159"/>
      <c r="AH85" s="160">
        <f t="shared" si="19"/>
        <v>1.4981273408239701</v>
      </c>
      <c r="AI85" s="160" t="e">
        <f t="shared" ca="1" si="20"/>
        <v>#NAME?</v>
      </c>
      <c r="AJ85" s="161">
        <f t="shared" si="21"/>
        <v>5</v>
      </c>
      <c r="AK85" s="161" t="str">
        <f t="shared" si="22"/>
        <v/>
      </c>
      <c r="AL85" s="161" t="e">
        <f t="shared" ca="1" si="23"/>
        <v>#NAME?</v>
      </c>
      <c r="AM85" s="161">
        <f t="shared" si="24"/>
        <v>2</v>
      </c>
      <c r="AN85" s="162" t="e">
        <f t="shared" ca="1" si="25"/>
        <v>#NAME?</v>
      </c>
      <c r="AO85" s="34" t="str">
        <f t="shared" si="26"/>
        <v>Сумма не совпадает или не ОДОУ</v>
      </c>
      <c r="AP85" s="34" t="str">
        <f t="shared" si="27"/>
        <v/>
      </c>
    </row>
    <row r="86" spans="1:42" ht="31.5" customHeight="1" x14ac:dyDescent="0.25">
      <c r="A86" s="34">
        <v>64</v>
      </c>
      <c r="B86" s="57" t="s">
        <v>116</v>
      </c>
      <c r="C86" s="92">
        <f>'2022'!B83</f>
        <v>41.696399999999997</v>
      </c>
      <c r="D86" s="93">
        <f>'2022'!BE83</f>
        <v>96</v>
      </c>
      <c r="E86" s="93">
        <f>'2022'!BF83</f>
        <v>92</v>
      </c>
      <c r="F86" s="92">
        <f>'2022'!BI83</f>
        <v>2.2064254947669344</v>
      </c>
      <c r="G86" s="44">
        <f>'2021'!BO63</f>
        <v>6</v>
      </c>
      <c r="H86" s="94">
        <f t="shared" si="28"/>
        <v>6.25</v>
      </c>
      <c r="I86" s="44"/>
      <c r="J86" s="44">
        <f>'2021'!BR63</f>
        <v>0</v>
      </c>
      <c r="K86" s="44"/>
      <c r="L86" s="44"/>
      <c r="M86" s="44"/>
      <c r="N86" s="44">
        <f>'2021'!BT63</f>
        <v>0</v>
      </c>
      <c r="O86" s="44">
        <f>'Добыча 2021'!C73</f>
        <v>3</v>
      </c>
      <c r="P86" s="44"/>
      <c r="Q86" s="44"/>
      <c r="R86" s="44"/>
      <c r="S86" s="44">
        <f>'Добыча 2021'!E73</f>
        <v>1</v>
      </c>
      <c r="T86" s="44">
        <f>'Добыча 2021'!D73</f>
        <v>2</v>
      </c>
      <c r="U86" s="44">
        <f t="shared" si="29"/>
        <v>50</v>
      </c>
      <c r="V86" s="94">
        <f>'2022'!BM83</f>
        <v>6.44</v>
      </c>
      <c r="W86" s="44">
        <f t="shared" si="16"/>
        <v>7.0000000000000009</v>
      </c>
      <c r="X86" s="44">
        <f>'2022'!BO83</f>
        <v>6</v>
      </c>
      <c r="Y86" s="94">
        <f t="shared" si="17"/>
        <v>6.5217391304347823</v>
      </c>
      <c r="Z86" s="44"/>
      <c r="AA86" s="44">
        <f>'2022'!BR83</f>
        <v>0</v>
      </c>
      <c r="AB86" s="44"/>
      <c r="AC86" s="44"/>
      <c r="AD86" s="44"/>
      <c r="AE86" s="44">
        <f>'2022'!BT83</f>
        <v>0</v>
      </c>
      <c r="AF86" s="82" t="str">
        <f t="shared" si="18"/>
        <v/>
      </c>
      <c r="AG86" s="159"/>
      <c r="AH86" s="160">
        <f t="shared" si="19"/>
        <v>2.2064254947669344</v>
      </c>
      <c r="AI86" s="160" t="e">
        <f t="shared" ca="1" si="20"/>
        <v>#NAME?</v>
      </c>
      <c r="AJ86" s="161">
        <f t="shared" si="21"/>
        <v>7</v>
      </c>
      <c r="AK86" s="161" t="str">
        <f t="shared" si="22"/>
        <v/>
      </c>
      <c r="AL86" s="161" t="e">
        <f t="shared" ca="1" si="23"/>
        <v>#NAME?</v>
      </c>
      <c r="AM86" s="161">
        <f t="shared" si="24"/>
        <v>6</v>
      </c>
      <c r="AN86" s="162" t="e">
        <f t="shared" ca="1" si="25"/>
        <v>#NAME?</v>
      </c>
      <c r="AO86" s="34" t="str">
        <f t="shared" si="26"/>
        <v>Сумма не совпадает или не ОДОУ</v>
      </c>
      <c r="AP86" s="34" t="str">
        <f t="shared" si="27"/>
        <v/>
      </c>
    </row>
    <row r="87" spans="1:42" ht="50.25" customHeight="1" x14ac:dyDescent="0.25">
      <c r="A87" s="72">
        <v>65</v>
      </c>
      <c r="B87" s="57" t="s">
        <v>111</v>
      </c>
      <c r="C87" s="92">
        <f>'2022'!B84</f>
        <v>114.9</v>
      </c>
      <c r="D87" s="93">
        <f>'2022'!BE84</f>
        <v>236</v>
      </c>
      <c r="E87" s="93">
        <f>'2022'!BF84</f>
        <v>241</v>
      </c>
      <c r="F87" s="92">
        <f>'2022'!BI84</f>
        <v>2.0974760661444734</v>
      </c>
      <c r="G87" s="44">
        <f>'2021'!BO64</f>
        <v>11</v>
      </c>
      <c r="H87" s="94">
        <f t="shared" si="28"/>
        <v>4.6610169491525424</v>
      </c>
      <c r="I87" s="44"/>
      <c r="J87" s="44">
        <f>'2021'!BR64</f>
        <v>0</v>
      </c>
      <c r="K87" s="44"/>
      <c r="L87" s="44"/>
      <c r="M87" s="44"/>
      <c r="N87" s="44">
        <f>'2021'!BT64</f>
        <v>0</v>
      </c>
      <c r="O87" s="44">
        <f>'Добыча 2021'!C74</f>
        <v>9</v>
      </c>
      <c r="P87" s="44"/>
      <c r="Q87" s="44"/>
      <c r="R87" s="44"/>
      <c r="S87" s="44">
        <f>'Добыча 2021'!E74</f>
        <v>8</v>
      </c>
      <c r="T87" s="44">
        <f>'Добыча 2021'!D74</f>
        <v>1</v>
      </c>
      <c r="U87" s="44">
        <f t="shared" si="29"/>
        <v>81.818181818181827</v>
      </c>
      <c r="V87" s="94">
        <f>'2022'!BM84</f>
        <v>16.87</v>
      </c>
      <c r="W87" s="44">
        <f t="shared" si="16"/>
        <v>7.0000000000000009</v>
      </c>
      <c r="X87" s="44">
        <f>'2022'!BO84</f>
        <v>16</v>
      </c>
      <c r="Y87" s="94">
        <f t="shared" si="17"/>
        <v>6.6390041493775938</v>
      </c>
      <c r="Z87" s="44"/>
      <c r="AA87" s="44">
        <f>'2022'!BR84</f>
        <v>0</v>
      </c>
      <c r="AB87" s="44"/>
      <c r="AC87" s="44"/>
      <c r="AD87" s="44"/>
      <c r="AE87" s="44">
        <f>'2022'!BT84</f>
        <v>0</v>
      </c>
      <c r="AF87" s="82" t="str">
        <f t="shared" si="18"/>
        <v/>
      </c>
      <c r="AG87" s="159"/>
      <c r="AH87" s="160">
        <f t="shared" si="19"/>
        <v>2.0974760661444734</v>
      </c>
      <c r="AI87" s="160" t="e">
        <f t="shared" ca="1" si="20"/>
        <v>#NAME?</v>
      </c>
      <c r="AJ87" s="161">
        <f t="shared" si="21"/>
        <v>7</v>
      </c>
      <c r="AK87" s="161" t="str">
        <f t="shared" si="22"/>
        <v/>
      </c>
      <c r="AL87" s="161" t="e">
        <f t="shared" ca="1" si="23"/>
        <v>#NAME?</v>
      </c>
      <c r="AM87" s="161">
        <f t="shared" si="24"/>
        <v>16</v>
      </c>
      <c r="AN87" s="162" t="e">
        <f t="shared" ca="1" si="25"/>
        <v>#NAME?</v>
      </c>
      <c r="AO87" s="34" t="str">
        <f t="shared" si="26"/>
        <v>Сумма не совпадает или не ОДОУ</v>
      </c>
      <c r="AP87" s="34" t="str">
        <f t="shared" si="27"/>
        <v/>
      </c>
    </row>
    <row r="88" spans="1:42" ht="47.25" customHeight="1" x14ac:dyDescent="0.25">
      <c r="A88" s="34">
        <v>66</v>
      </c>
      <c r="B88" s="57" t="s">
        <v>309</v>
      </c>
      <c r="C88" s="92">
        <f>'2022'!B85</f>
        <v>78.599999999999994</v>
      </c>
      <c r="D88" s="93">
        <f>'2022'!BE85</f>
        <v>150</v>
      </c>
      <c r="E88" s="93">
        <f>'2022'!BF85</f>
        <v>154</v>
      </c>
      <c r="F88" s="92">
        <f>'2022'!BI85</f>
        <v>1.9592875318066159</v>
      </c>
      <c r="G88" s="44">
        <f>'2021'!BO65</f>
        <v>7</v>
      </c>
      <c r="H88" s="94">
        <f t="shared" si="28"/>
        <v>4.666666666666667</v>
      </c>
      <c r="I88" s="44"/>
      <c r="J88" s="44">
        <f>'2021'!BR65</f>
        <v>0</v>
      </c>
      <c r="K88" s="44"/>
      <c r="L88" s="44"/>
      <c r="M88" s="44"/>
      <c r="N88" s="44">
        <f>'2021'!BT65</f>
        <v>0</v>
      </c>
      <c r="O88" s="44">
        <f>'Добыча 2021'!C75</f>
        <v>7</v>
      </c>
      <c r="P88" s="44"/>
      <c r="Q88" s="44"/>
      <c r="R88" s="44"/>
      <c r="S88" s="44">
        <f>'Добыча 2021'!E75</f>
        <v>6</v>
      </c>
      <c r="T88" s="44">
        <f>'Добыча 2021'!D75</f>
        <v>1</v>
      </c>
      <c r="U88" s="44">
        <f t="shared" si="29"/>
        <v>100</v>
      </c>
      <c r="V88" s="94">
        <f>'2022'!BM85</f>
        <v>7.7</v>
      </c>
      <c r="W88" s="44">
        <f t="shared" si="16"/>
        <v>5</v>
      </c>
      <c r="X88" s="44">
        <f>'2022'!BO85</f>
        <v>7</v>
      </c>
      <c r="Y88" s="94">
        <f t="shared" si="17"/>
        <v>4.5454545454545459</v>
      </c>
      <c r="Z88" s="44"/>
      <c r="AA88" s="44">
        <f>'2022'!BR85</f>
        <v>0</v>
      </c>
      <c r="AB88" s="44"/>
      <c r="AC88" s="44"/>
      <c r="AD88" s="44"/>
      <c r="AE88" s="44">
        <f>'2022'!BT85</f>
        <v>0</v>
      </c>
      <c r="AF88" s="82" t="str">
        <f t="shared" si="18"/>
        <v/>
      </c>
      <c r="AG88" s="159"/>
      <c r="AH88" s="160">
        <f t="shared" si="19"/>
        <v>1.9592875318066159</v>
      </c>
      <c r="AI88" s="160" t="e">
        <f t="shared" ca="1" si="20"/>
        <v>#NAME?</v>
      </c>
      <c r="AJ88" s="161">
        <f t="shared" si="21"/>
        <v>5</v>
      </c>
      <c r="AK88" s="161" t="str">
        <f t="shared" si="22"/>
        <v/>
      </c>
      <c r="AL88" s="161" t="e">
        <f t="shared" ca="1" si="23"/>
        <v>#NAME?</v>
      </c>
      <c r="AM88" s="161">
        <f t="shared" si="24"/>
        <v>7</v>
      </c>
      <c r="AN88" s="162" t="e">
        <f t="shared" ca="1" si="25"/>
        <v>#NAME?</v>
      </c>
      <c r="AO88" s="34" t="str">
        <f t="shared" si="26"/>
        <v>Сумма не совпадает или не ОДОУ</v>
      </c>
      <c r="AP88" s="34" t="str">
        <f t="shared" si="27"/>
        <v/>
      </c>
    </row>
    <row r="89" spans="1:42" ht="48.75" customHeight="1" x14ac:dyDescent="0.25">
      <c r="A89" s="72">
        <v>67</v>
      </c>
      <c r="B89" s="57" t="s">
        <v>310</v>
      </c>
      <c r="C89" s="92">
        <f>'2022'!B86</f>
        <v>167.2</v>
      </c>
      <c r="D89" s="93">
        <f>'2022'!BE86</f>
        <v>534</v>
      </c>
      <c r="E89" s="93">
        <f>'2022'!BF86</f>
        <v>544</v>
      </c>
      <c r="F89" s="92">
        <f>'2022'!BI86</f>
        <v>3.2535885167464116</v>
      </c>
      <c r="G89" s="44">
        <f>'2021'!BO66</f>
        <v>37</v>
      </c>
      <c r="H89" s="94">
        <f t="shared" si="28"/>
        <v>6.9288389513108619</v>
      </c>
      <c r="I89" s="44"/>
      <c r="J89" s="44">
        <f>'2021'!BR66</f>
        <v>0</v>
      </c>
      <c r="K89" s="44"/>
      <c r="L89" s="44"/>
      <c r="M89" s="44"/>
      <c r="N89" s="44">
        <f>'2021'!BT66</f>
        <v>0</v>
      </c>
      <c r="O89" s="44">
        <f>'Добыча 2021'!C76</f>
        <v>25</v>
      </c>
      <c r="P89" s="44"/>
      <c r="Q89" s="44"/>
      <c r="R89" s="44"/>
      <c r="S89" s="44">
        <f>'Добыча 2021'!E76</f>
        <v>18</v>
      </c>
      <c r="T89" s="44">
        <f>'Добыча 2021'!D76</f>
        <v>7</v>
      </c>
      <c r="U89" s="44">
        <f t="shared" si="29"/>
        <v>67.567567567567565</v>
      </c>
      <c r="V89" s="94">
        <f>'2022'!BM86</f>
        <v>38.080000000000005</v>
      </c>
      <c r="W89" s="44">
        <f t="shared" si="16"/>
        <v>7.0000000000000009</v>
      </c>
      <c r="X89" s="44">
        <f>'2022'!BO86</f>
        <v>38</v>
      </c>
      <c r="Y89" s="94">
        <f t="shared" si="17"/>
        <v>6.9852941176470589</v>
      </c>
      <c r="Z89" s="44"/>
      <c r="AA89" s="44">
        <f>'2022'!BR86</f>
        <v>0</v>
      </c>
      <c r="AB89" s="44"/>
      <c r="AC89" s="44"/>
      <c r="AD89" s="44"/>
      <c r="AE89" s="44">
        <f>'2022'!BT86</f>
        <v>0</v>
      </c>
      <c r="AF89" s="82" t="str">
        <f t="shared" si="18"/>
        <v/>
      </c>
      <c r="AG89" s="159"/>
      <c r="AH89" s="160">
        <f t="shared" si="19"/>
        <v>3.2535885167464116</v>
      </c>
      <c r="AI89" s="160" t="e">
        <f t="shared" ca="1" si="20"/>
        <v>#NAME?</v>
      </c>
      <c r="AJ89" s="161">
        <f t="shared" si="21"/>
        <v>7</v>
      </c>
      <c r="AK89" s="161" t="str">
        <f t="shared" si="22"/>
        <v/>
      </c>
      <c r="AL89" s="161" t="e">
        <f t="shared" ca="1" si="23"/>
        <v>#NAME?</v>
      </c>
      <c r="AM89" s="161">
        <f t="shared" si="24"/>
        <v>38</v>
      </c>
      <c r="AN89" s="162" t="e">
        <f t="shared" ca="1" si="25"/>
        <v>#NAME?</v>
      </c>
      <c r="AO89" s="34" t="str">
        <f t="shared" si="26"/>
        <v>Сумма не совпадает или не ОДОУ</v>
      </c>
      <c r="AP89" s="34" t="str">
        <f t="shared" si="27"/>
        <v/>
      </c>
    </row>
    <row r="90" spans="1:42" ht="32.25" customHeight="1" x14ac:dyDescent="0.25">
      <c r="A90" s="34">
        <v>68</v>
      </c>
      <c r="B90" s="57" t="s">
        <v>115</v>
      </c>
      <c r="C90" s="92">
        <f>'2022'!B87</f>
        <v>40.045999999999999</v>
      </c>
      <c r="D90" s="93">
        <f>'2022'!BE87</f>
        <v>49</v>
      </c>
      <c r="E90" s="93">
        <f>'2022'!BF87</f>
        <v>46</v>
      </c>
      <c r="F90" s="92">
        <f>'2022'!BI87</f>
        <v>1.1486790191280027</v>
      </c>
      <c r="G90" s="44">
        <f>'2021'!BO67</f>
        <v>2</v>
      </c>
      <c r="H90" s="94">
        <f t="shared" si="28"/>
        <v>4.0816326530612246</v>
      </c>
      <c r="I90" s="44"/>
      <c r="J90" s="44">
        <f>'2021'!BR67</f>
        <v>0</v>
      </c>
      <c r="K90" s="44"/>
      <c r="L90" s="44"/>
      <c r="M90" s="44"/>
      <c r="N90" s="44">
        <f>'2021'!BT67</f>
        <v>0</v>
      </c>
      <c r="O90" s="44">
        <f>'Добыча 2021'!C77</f>
        <v>1</v>
      </c>
      <c r="P90" s="44"/>
      <c r="Q90" s="44"/>
      <c r="R90" s="44"/>
      <c r="S90" s="44">
        <f>'Добыча 2021'!E77</f>
        <v>1</v>
      </c>
      <c r="T90" s="44">
        <f>'Добыча 2021'!D77</f>
        <v>0</v>
      </c>
      <c r="U90" s="44">
        <f t="shared" si="29"/>
        <v>50</v>
      </c>
      <c r="V90" s="94">
        <f>'2022'!BM87</f>
        <v>2.3000000000000003</v>
      </c>
      <c r="W90" s="44">
        <f t="shared" si="16"/>
        <v>5</v>
      </c>
      <c r="X90" s="44">
        <f>'2022'!BO87</f>
        <v>2</v>
      </c>
      <c r="Y90" s="94">
        <f t="shared" si="17"/>
        <v>4.3478260869565215</v>
      </c>
      <c r="Z90" s="44"/>
      <c r="AA90" s="44">
        <f>'2022'!BR87</f>
        <v>0</v>
      </c>
      <c r="AB90" s="44"/>
      <c r="AC90" s="44"/>
      <c r="AD90" s="44"/>
      <c r="AE90" s="44">
        <f>'2022'!BT87</f>
        <v>0</v>
      </c>
      <c r="AF90" s="82" t="str">
        <f t="shared" si="18"/>
        <v/>
      </c>
      <c r="AG90" s="159"/>
      <c r="AH90" s="160">
        <f t="shared" si="19"/>
        <v>1.1486790191280027</v>
      </c>
      <c r="AI90" s="160" t="e">
        <f t="shared" ca="1" si="20"/>
        <v>#NAME?</v>
      </c>
      <c r="AJ90" s="161">
        <f t="shared" si="21"/>
        <v>5</v>
      </c>
      <c r="AK90" s="161" t="str">
        <f t="shared" si="22"/>
        <v/>
      </c>
      <c r="AL90" s="161" t="e">
        <f t="shared" ca="1" si="23"/>
        <v>#NAME?</v>
      </c>
      <c r="AM90" s="161">
        <f t="shared" si="24"/>
        <v>2</v>
      </c>
      <c r="AN90" s="162" t="e">
        <f t="shared" ca="1" si="25"/>
        <v>#NAME?</v>
      </c>
      <c r="AO90" s="34" t="str">
        <f t="shared" si="26"/>
        <v>Сумма не совпадает или не ОДОУ</v>
      </c>
      <c r="AP90" s="34" t="str">
        <f t="shared" si="27"/>
        <v/>
      </c>
    </row>
    <row r="91" spans="1:42" ht="94.5" x14ac:dyDescent="0.25">
      <c r="A91" s="72">
        <v>69</v>
      </c>
      <c r="B91" s="57" t="s">
        <v>110</v>
      </c>
      <c r="C91" s="92">
        <f>'2022'!B88</f>
        <v>83.5</v>
      </c>
      <c r="D91" s="93">
        <f>'2022'!BE88</f>
        <v>168</v>
      </c>
      <c r="E91" s="93">
        <f>'2022'!BF88</f>
        <v>120</v>
      </c>
      <c r="F91" s="92">
        <f>'2022'!BI88</f>
        <v>1.437125748502994</v>
      </c>
      <c r="G91" s="44">
        <f>'2021'!BO68</f>
        <v>8</v>
      </c>
      <c r="H91" s="94">
        <f t="shared" si="28"/>
        <v>4.7619047619047619</v>
      </c>
      <c r="I91" s="44"/>
      <c r="J91" s="44">
        <f>'2021'!BR68</f>
        <v>0</v>
      </c>
      <c r="K91" s="44"/>
      <c r="L91" s="44"/>
      <c r="M91" s="44"/>
      <c r="N91" s="44">
        <f>'2021'!BT68</f>
        <v>0</v>
      </c>
      <c r="O91" s="44">
        <f>'Добыча 2021'!C78</f>
        <v>0</v>
      </c>
      <c r="P91" s="44"/>
      <c r="Q91" s="44"/>
      <c r="R91" s="44"/>
      <c r="S91" s="44">
        <f>'Добыча 2021'!E78</f>
        <v>0</v>
      </c>
      <c r="T91" s="44">
        <f>'Добыча 2021'!D78</f>
        <v>0</v>
      </c>
      <c r="U91" s="44">
        <f t="shared" si="29"/>
        <v>0</v>
      </c>
      <c r="V91" s="94">
        <f>'2022'!BM88</f>
        <v>6</v>
      </c>
      <c r="W91" s="44">
        <f t="shared" si="16"/>
        <v>5</v>
      </c>
      <c r="X91" s="44">
        <f>'2022'!BO88</f>
        <v>6</v>
      </c>
      <c r="Y91" s="94">
        <f t="shared" si="17"/>
        <v>5</v>
      </c>
      <c r="Z91" s="44"/>
      <c r="AA91" s="44">
        <f>'2022'!BR88</f>
        <v>0</v>
      </c>
      <c r="AB91" s="44"/>
      <c r="AC91" s="44"/>
      <c r="AD91" s="44"/>
      <c r="AE91" s="44">
        <f>'2022'!BT88</f>
        <v>0</v>
      </c>
      <c r="AF91" s="82" t="str">
        <f t="shared" si="18"/>
        <v/>
      </c>
      <c r="AG91" s="159"/>
      <c r="AH91" s="160">
        <f t="shared" si="19"/>
        <v>1.437125748502994</v>
      </c>
      <c r="AI91" s="160" t="e">
        <f t="shared" ca="1" si="20"/>
        <v>#NAME?</v>
      </c>
      <c r="AJ91" s="161">
        <f t="shared" si="21"/>
        <v>5</v>
      </c>
      <c r="AK91" s="161" t="str">
        <f t="shared" si="22"/>
        <v/>
      </c>
      <c r="AL91" s="161" t="e">
        <f t="shared" ca="1" si="23"/>
        <v>#NAME?</v>
      </c>
      <c r="AM91" s="161">
        <f t="shared" si="24"/>
        <v>6</v>
      </c>
      <c r="AN91" s="162" t="e">
        <f t="shared" ca="1" si="25"/>
        <v>#NAME?</v>
      </c>
      <c r="AO91" s="34" t="str">
        <f t="shared" si="26"/>
        <v>Сумма не совпадает или не ОДОУ</v>
      </c>
      <c r="AP91" s="34" t="str">
        <f t="shared" si="27"/>
        <v/>
      </c>
    </row>
    <row r="92" spans="1:42" ht="33" customHeight="1" x14ac:dyDescent="0.25">
      <c r="A92" s="34">
        <v>70</v>
      </c>
      <c r="B92" s="57" t="s">
        <v>114</v>
      </c>
      <c r="C92" s="92">
        <f>'2022'!B89</f>
        <v>37.700000000000003</v>
      </c>
      <c r="D92" s="93">
        <f>'2022'!BE89</f>
        <v>27</v>
      </c>
      <c r="E92" s="93">
        <f>'2022'!BF89</f>
        <v>42</v>
      </c>
      <c r="F92" s="92">
        <f>'2022'!BI89</f>
        <v>1.1140583554376657</v>
      </c>
      <c r="G92" s="44">
        <f>'2021'!BO69</f>
        <v>0</v>
      </c>
      <c r="H92" s="94">
        <f t="shared" si="28"/>
        <v>0</v>
      </c>
      <c r="I92" s="44"/>
      <c r="J92" s="44">
        <f>'2021'!BR69</f>
        <v>0</v>
      </c>
      <c r="K92" s="44"/>
      <c r="L92" s="44"/>
      <c r="M92" s="44"/>
      <c r="N92" s="44">
        <f>'2021'!BT69</f>
        <v>0</v>
      </c>
      <c r="O92" s="44">
        <f>'Добыча 2021'!C79</f>
        <v>0</v>
      </c>
      <c r="P92" s="44"/>
      <c r="Q92" s="44"/>
      <c r="R92" s="44"/>
      <c r="S92" s="44">
        <f>'Добыча 2021'!E79</f>
        <v>0</v>
      </c>
      <c r="T92" s="44">
        <f>'Добыча 2021'!D79</f>
        <v>0</v>
      </c>
      <c r="U92" s="44">
        <f t="shared" si="29"/>
        <v>0</v>
      </c>
      <c r="V92" s="94">
        <f>'2022'!BM89</f>
        <v>2.1</v>
      </c>
      <c r="W92" s="44">
        <f t="shared" si="16"/>
        <v>5</v>
      </c>
      <c r="X92" s="44">
        <f>'2022'!BO89</f>
        <v>2</v>
      </c>
      <c r="Y92" s="94">
        <f t="shared" si="17"/>
        <v>4.7619047619047619</v>
      </c>
      <c r="Z92" s="44"/>
      <c r="AA92" s="44">
        <f>'2022'!BR89</f>
        <v>0</v>
      </c>
      <c r="AB92" s="44"/>
      <c r="AC92" s="44"/>
      <c r="AD92" s="44"/>
      <c r="AE92" s="44">
        <f>'2022'!BT89</f>
        <v>0</v>
      </c>
      <c r="AF92" s="82" t="str">
        <f t="shared" si="18"/>
        <v/>
      </c>
      <c r="AG92" s="159"/>
      <c r="AH92" s="160">
        <f t="shared" si="19"/>
        <v>1.1140583554376657</v>
      </c>
      <c r="AI92" s="160" t="e">
        <f t="shared" ca="1" si="20"/>
        <v>#NAME?</v>
      </c>
      <c r="AJ92" s="161">
        <f t="shared" si="21"/>
        <v>5</v>
      </c>
      <c r="AK92" s="161" t="str">
        <f t="shared" si="22"/>
        <v/>
      </c>
      <c r="AL92" s="161" t="e">
        <f t="shared" ca="1" si="23"/>
        <v>#NAME?</v>
      </c>
      <c r="AM92" s="161">
        <f t="shared" si="24"/>
        <v>2</v>
      </c>
      <c r="AN92" s="162" t="e">
        <f t="shared" ca="1" si="25"/>
        <v>#NAME?</v>
      </c>
      <c r="AO92" s="34" t="str">
        <f t="shared" si="26"/>
        <v>Сумма не совпадает или не ОДОУ</v>
      </c>
      <c r="AP92" s="34" t="str">
        <f t="shared" si="27"/>
        <v/>
      </c>
    </row>
    <row r="93" spans="1:42" ht="17.25" customHeight="1" x14ac:dyDescent="0.25">
      <c r="A93" s="72"/>
      <c r="B93" s="46" t="s">
        <v>119</v>
      </c>
      <c r="C93" s="98"/>
      <c r="D93" s="97"/>
      <c r="E93" s="97"/>
      <c r="F93" s="98"/>
      <c r="G93" s="56"/>
      <c r="H93" s="94"/>
      <c r="I93" s="47"/>
      <c r="J93" s="56"/>
      <c r="K93" s="47"/>
      <c r="L93" s="99"/>
      <c r="M93" s="56"/>
      <c r="N93" s="56"/>
      <c r="O93" s="56"/>
      <c r="P93" s="56"/>
      <c r="Q93" s="56"/>
      <c r="R93" s="56"/>
      <c r="S93" s="56"/>
      <c r="T93" s="56"/>
      <c r="U93" s="44"/>
      <c r="V93" s="111"/>
      <c r="W93" s="44"/>
      <c r="X93" s="56"/>
      <c r="Y93" s="94"/>
      <c r="Z93" s="56"/>
      <c r="AA93" s="56"/>
      <c r="AB93" s="56"/>
      <c r="AC93" s="56"/>
      <c r="AD93" s="44"/>
      <c r="AE93" s="56"/>
      <c r="AF93" s="82" t="str">
        <f t="shared" si="18"/>
        <v/>
      </c>
      <c r="AG93" s="159"/>
      <c r="AH93" s="160" t="str">
        <f t="shared" si="19"/>
        <v/>
      </c>
      <c r="AI93" s="160" t="str">
        <f t="shared" si="20"/>
        <v/>
      </c>
      <c r="AJ93" s="161" t="str">
        <f t="shared" si="21"/>
        <v/>
      </c>
      <c r="AK93" s="161" t="str">
        <f t="shared" si="22"/>
        <v/>
      </c>
      <c r="AL93" s="161" t="str">
        <f t="shared" si="23"/>
        <v/>
      </c>
      <c r="AM93" s="161" t="str">
        <f t="shared" si="24"/>
        <v/>
      </c>
      <c r="AN93" s="162" t="str">
        <f t="shared" si="25"/>
        <v/>
      </c>
      <c r="AO93" s="34" t="str">
        <f t="shared" si="26"/>
        <v/>
      </c>
      <c r="AP93" s="34" t="str">
        <f t="shared" si="27"/>
        <v/>
      </c>
    </row>
    <row r="94" spans="1:42" ht="33" customHeight="1" x14ac:dyDescent="0.25">
      <c r="A94" s="34">
        <v>71</v>
      </c>
      <c r="B94" s="57" t="s">
        <v>126</v>
      </c>
      <c r="C94" s="92">
        <f>'2022'!B92</f>
        <v>1493.6</v>
      </c>
      <c r="D94" s="93">
        <f>'2022'!BE92</f>
        <v>1728</v>
      </c>
      <c r="E94" s="93">
        <f>'2022'!BF92</f>
        <v>1596</v>
      </c>
      <c r="F94" s="92">
        <f>'2022'!BI92</f>
        <v>1.0685591858596679</v>
      </c>
      <c r="G94" s="44">
        <f>'2021'!BO72</f>
        <v>40</v>
      </c>
      <c r="H94" s="94">
        <f t="shared" si="28"/>
        <v>2.3148148148148149</v>
      </c>
      <c r="I94" s="44">
        <f>'2021'!BO74</f>
        <v>2</v>
      </c>
      <c r="J94" s="44">
        <f>'2021'!BR72</f>
        <v>0</v>
      </c>
      <c r="K94" s="44"/>
      <c r="L94" s="44"/>
      <c r="M94" s="44"/>
      <c r="N94" s="44">
        <f>'2021'!BT72</f>
        <v>0</v>
      </c>
      <c r="O94" s="44">
        <f>'Добыча 2021'!C82</f>
        <v>32</v>
      </c>
      <c r="P94" s="44"/>
      <c r="Q94" s="44"/>
      <c r="R94" s="44"/>
      <c r="S94" s="44">
        <f>'Добыча 2021'!E82</f>
        <v>25</v>
      </c>
      <c r="T94" s="44">
        <f>'Добыча 2021'!D82</f>
        <v>7</v>
      </c>
      <c r="U94" s="44">
        <f t="shared" si="29"/>
        <v>80</v>
      </c>
      <c r="V94" s="94">
        <f>'2022'!BM92</f>
        <v>79.800000000000011</v>
      </c>
      <c r="W94" s="44">
        <f t="shared" si="16"/>
        <v>5.0000000000000009</v>
      </c>
      <c r="X94" s="44">
        <v>58</v>
      </c>
      <c r="Y94" s="94">
        <f t="shared" si="17"/>
        <v>3.6340852130325811</v>
      </c>
      <c r="Z94" s="44">
        <f>'2022'!BO99</f>
        <v>3</v>
      </c>
      <c r="AA94" s="44">
        <f>'2022'!BR92</f>
        <v>0</v>
      </c>
      <c r="AB94" s="44"/>
      <c r="AC94" s="44"/>
      <c r="AD94" s="44"/>
      <c r="AE94" s="44">
        <f>'2022'!BT92</f>
        <v>0</v>
      </c>
      <c r="AF94" s="82" t="str">
        <f t="shared" si="18"/>
        <v/>
      </c>
      <c r="AG94" s="159"/>
      <c r="AH94" s="160">
        <f t="shared" si="19"/>
        <v>1.0685591858596679</v>
      </c>
      <c r="AI94" s="160" t="e">
        <f t="shared" ca="1" si="20"/>
        <v>#NAME?</v>
      </c>
      <c r="AJ94" s="161">
        <f t="shared" si="21"/>
        <v>5</v>
      </c>
      <c r="AK94" s="161" t="str">
        <f t="shared" si="22"/>
        <v/>
      </c>
      <c r="AL94" s="161" t="e">
        <f t="shared" ca="1" si="23"/>
        <v>#NAME?</v>
      </c>
      <c r="AM94" s="161">
        <f t="shared" si="24"/>
        <v>58</v>
      </c>
      <c r="AN94" s="162" t="e">
        <f t="shared" ca="1" si="25"/>
        <v>#NAME?</v>
      </c>
      <c r="AO94" s="34" t="str">
        <f t="shared" si="26"/>
        <v>Сумма не совпадает или не ОДОУ</v>
      </c>
      <c r="AP94" s="34" t="str">
        <f t="shared" si="27"/>
        <v/>
      </c>
    </row>
    <row r="95" spans="1:42" ht="33" customHeight="1" x14ac:dyDescent="0.25">
      <c r="A95" s="34">
        <v>72</v>
      </c>
      <c r="B95" s="119" t="s">
        <v>430</v>
      </c>
      <c r="C95" s="92">
        <f>'2022'!B93</f>
        <v>438.7</v>
      </c>
      <c r="D95" s="581">
        <f>'2022'!BE93</f>
        <v>2352</v>
      </c>
      <c r="E95" s="93">
        <f>'2022'!BF93</f>
        <v>387</v>
      </c>
      <c r="F95" s="92">
        <f>'2022'!BI93</f>
        <v>0.8821518121723273</v>
      </c>
      <c r="G95" s="583">
        <f>'2021'!BO73</f>
        <v>70</v>
      </c>
      <c r="H95" s="585">
        <f t="shared" si="28"/>
        <v>2.9761904761904758</v>
      </c>
      <c r="I95" s="44"/>
      <c r="J95" s="583">
        <f>'2021'!BR73</f>
        <v>10</v>
      </c>
      <c r="K95" s="44"/>
      <c r="L95" s="44"/>
      <c r="M95" s="44"/>
      <c r="N95" s="583">
        <f>'2021'!BT73</f>
        <v>15</v>
      </c>
      <c r="O95" s="583">
        <f>'Добыча 2021'!C83</f>
        <v>32</v>
      </c>
      <c r="P95" s="44"/>
      <c r="Q95" s="44"/>
      <c r="R95" s="44"/>
      <c r="S95" s="583">
        <f>'Добыча 2021'!E83</f>
        <v>23</v>
      </c>
      <c r="T95" s="583">
        <f>'Добыча 2021'!D83</f>
        <v>9</v>
      </c>
      <c r="U95" s="583">
        <f t="shared" si="29"/>
        <v>45.714285714285715</v>
      </c>
      <c r="V95" s="94">
        <f>'2022'!BM93</f>
        <v>11.61</v>
      </c>
      <c r="W95" s="44">
        <f t="shared" si="16"/>
        <v>3</v>
      </c>
      <c r="X95" s="44">
        <f>'2022'!BO93</f>
        <v>11</v>
      </c>
      <c r="Y95" s="94">
        <f t="shared" si="17"/>
        <v>2.842377260981912</v>
      </c>
      <c r="Z95" s="44"/>
      <c r="AA95" s="44">
        <f>'2022'!BR93</f>
        <v>1</v>
      </c>
      <c r="AB95" s="44"/>
      <c r="AC95" s="44"/>
      <c r="AD95" s="44">
        <f t="shared" ref="AD95:AD100" si="30">X95-AE95-Z95-AA95</f>
        <v>7</v>
      </c>
      <c r="AE95" s="44">
        <f>'2022'!BT93</f>
        <v>3</v>
      </c>
      <c r="AF95" s="82" t="str">
        <f t="shared" si="18"/>
        <v/>
      </c>
      <c r="AG95" s="159"/>
      <c r="AH95" s="160">
        <f t="shared" si="19"/>
        <v>0.8821518121723273</v>
      </c>
      <c r="AI95" s="160" t="e">
        <f t="shared" ca="1" si="20"/>
        <v>#NAME?</v>
      </c>
      <c r="AJ95" s="161">
        <f t="shared" si="21"/>
        <v>3</v>
      </c>
      <c r="AK95" s="161" t="str">
        <f t="shared" si="22"/>
        <v/>
      </c>
      <c r="AL95" s="161" t="e">
        <f t="shared" ca="1" si="23"/>
        <v>#NAME?</v>
      </c>
      <c r="AM95" s="161">
        <f t="shared" si="24"/>
        <v>11</v>
      </c>
      <c r="AN95" s="162" t="e">
        <f t="shared" ca="1" si="25"/>
        <v>#NAME?</v>
      </c>
      <c r="AO95" s="34" t="str">
        <f t="shared" si="26"/>
        <v/>
      </c>
      <c r="AP95" s="34" t="str">
        <f t="shared" si="27"/>
        <v/>
      </c>
    </row>
    <row r="96" spans="1:42" ht="33" customHeight="1" x14ac:dyDescent="0.25">
      <c r="A96" s="34">
        <v>73</v>
      </c>
      <c r="B96" s="119" t="s">
        <v>431</v>
      </c>
      <c r="C96" s="92">
        <f>'2022'!B94</f>
        <v>537.20000000000005</v>
      </c>
      <c r="D96" s="587"/>
      <c r="E96" s="93">
        <f>'2022'!BF94</f>
        <v>399</v>
      </c>
      <c r="F96" s="92">
        <f>'2022'!BI94</f>
        <v>0.74274013402829475</v>
      </c>
      <c r="G96" s="588"/>
      <c r="H96" s="589"/>
      <c r="I96" s="44"/>
      <c r="J96" s="588"/>
      <c r="K96" s="44"/>
      <c r="L96" s="44"/>
      <c r="M96" s="44"/>
      <c r="N96" s="588"/>
      <c r="O96" s="588"/>
      <c r="P96" s="44"/>
      <c r="Q96" s="44"/>
      <c r="R96" s="44"/>
      <c r="S96" s="588"/>
      <c r="T96" s="588"/>
      <c r="U96" s="588"/>
      <c r="V96" s="94">
        <f>'2022'!BM94</f>
        <v>11.969999999999999</v>
      </c>
      <c r="W96" s="44">
        <f t="shared" si="16"/>
        <v>2.9999999999999996</v>
      </c>
      <c r="X96" s="44">
        <f>'2022'!BO94</f>
        <v>11</v>
      </c>
      <c r="Y96" s="94">
        <f t="shared" si="17"/>
        <v>2.7568922305764412</v>
      </c>
      <c r="Z96" s="44"/>
      <c r="AA96" s="44">
        <f>'2022'!BR94</f>
        <v>1</v>
      </c>
      <c r="AB96" s="44"/>
      <c r="AC96" s="44"/>
      <c r="AD96" s="44">
        <f t="shared" si="30"/>
        <v>7</v>
      </c>
      <c r="AE96" s="44">
        <f>'2022'!BT94</f>
        <v>3</v>
      </c>
      <c r="AF96" s="82" t="str">
        <f t="shared" si="18"/>
        <v/>
      </c>
      <c r="AG96" s="159"/>
      <c r="AH96" s="160">
        <f t="shared" si="19"/>
        <v>0.74274013402829475</v>
      </c>
      <c r="AI96" s="160" t="e">
        <f t="shared" ca="1" si="20"/>
        <v>#NAME?</v>
      </c>
      <c r="AJ96" s="161">
        <f t="shared" si="21"/>
        <v>3</v>
      </c>
      <c r="AK96" s="161" t="str">
        <f t="shared" si="22"/>
        <v/>
      </c>
      <c r="AL96" s="161" t="e">
        <f t="shared" ca="1" si="23"/>
        <v>#NAME?</v>
      </c>
      <c r="AM96" s="161">
        <f t="shared" si="24"/>
        <v>11</v>
      </c>
      <c r="AN96" s="162" t="e">
        <f t="shared" ca="1" si="25"/>
        <v>#NAME?</v>
      </c>
      <c r="AO96" s="34" t="str">
        <f t="shared" si="26"/>
        <v/>
      </c>
      <c r="AP96" s="34" t="str">
        <f t="shared" si="27"/>
        <v/>
      </c>
    </row>
    <row r="97" spans="1:42" ht="33" customHeight="1" x14ac:dyDescent="0.25">
      <c r="A97" s="34">
        <v>74</v>
      </c>
      <c r="B97" s="119" t="s">
        <v>432</v>
      </c>
      <c r="C97" s="92">
        <f>'2022'!B95</f>
        <v>140</v>
      </c>
      <c r="D97" s="587"/>
      <c r="E97" s="93">
        <f>'2022'!BF95</f>
        <v>129</v>
      </c>
      <c r="F97" s="92">
        <f>'2022'!BI95</f>
        <v>0.92142857142857137</v>
      </c>
      <c r="G97" s="588"/>
      <c r="H97" s="589"/>
      <c r="I97" s="44"/>
      <c r="J97" s="588"/>
      <c r="K97" s="44"/>
      <c r="L97" s="44"/>
      <c r="M97" s="44"/>
      <c r="N97" s="588"/>
      <c r="O97" s="588"/>
      <c r="P97" s="44"/>
      <c r="Q97" s="44"/>
      <c r="R97" s="44"/>
      <c r="S97" s="588"/>
      <c r="T97" s="588"/>
      <c r="U97" s="588"/>
      <c r="V97" s="94">
        <f>'2022'!BM95</f>
        <v>3.8699999999999997</v>
      </c>
      <c r="W97" s="44">
        <f t="shared" si="16"/>
        <v>3</v>
      </c>
      <c r="X97" s="44">
        <f>'2022'!BO95</f>
        <v>3</v>
      </c>
      <c r="Y97" s="94">
        <f t="shared" si="17"/>
        <v>2.3255813953488373</v>
      </c>
      <c r="Z97" s="44"/>
      <c r="AA97" s="44">
        <f>'2022'!BR95</f>
        <v>0</v>
      </c>
      <c r="AB97" s="44"/>
      <c r="AC97" s="44"/>
      <c r="AD97" s="44">
        <f t="shared" si="30"/>
        <v>2</v>
      </c>
      <c r="AE97" s="44">
        <f>'2022'!BT95</f>
        <v>1</v>
      </c>
      <c r="AF97" s="82" t="str">
        <f t="shared" si="18"/>
        <v/>
      </c>
      <c r="AG97" s="159"/>
      <c r="AH97" s="160">
        <f t="shared" si="19"/>
        <v>0.92142857142857137</v>
      </c>
      <c r="AI97" s="160" t="e">
        <f t="shared" ca="1" si="20"/>
        <v>#NAME?</v>
      </c>
      <c r="AJ97" s="161">
        <f t="shared" si="21"/>
        <v>3</v>
      </c>
      <c r="AK97" s="161" t="str">
        <f t="shared" si="22"/>
        <v/>
      </c>
      <c r="AL97" s="161" t="e">
        <f t="shared" ca="1" si="23"/>
        <v>#NAME?</v>
      </c>
      <c r="AM97" s="161">
        <f t="shared" si="24"/>
        <v>3</v>
      </c>
      <c r="AN97" s="162" t="e">
        <f t="shared" ca="1" si="25"/>
        <v>#NAME?</v>
      </c>
      <c r="AO97" s="34" t="str">
        <f t="shared" si="26"/>
        <v/>
      </c>
      <c r="AP97" s="34" t="str">
        <f t="shared" si="27"/>
        <v/>
      </c>
    </row>
    <row r="98" spans="1:42" ht="33" customHeight="1" x14ac:dyDescent="0.25">
      <c r="A98" s="34">
        <v>75</v>
      </c>
      <c r="B98" s="119" t="s">
        <v>433</v>
      </c>
      <c r="C98" s="92">
        <f>'2022'!B96</f>
        <v>1100</v>
      </c>
      <c r="D98" s="587"/>
      <c r="E98" s="93">
        <f>'2022'!BF96</f>
        <v>619</v>
      </c>
      <c r="F98" s="92">
        <f>'2022'!BI96</f>
        <v>0.56272727272727274</v>
      </c>
      <c r="G98" s="588"/>
      <c r="H98" s="589"/>
      <c r="I98" s="44"/>
      <c r="J98" s="588"/>
      <c r="K98" s="44"/>
      <c r="L98" s="44"/>
      <c r="M98" s="44"/>
      <c r="N98" s="588"/>
      <c r="O98" s="588"/>
      <c r="P98" s="44"/>
      <c r="Q98" s="44"/>
      <c r="R98" s="44"/>
      <c r="S98" s="588"/>
      <c r="T98" s="588"/>
      <c r="U98" s="588"/>
      <c r="V98" s="94">
        <f>'2022'!BM96</f>
        <v>18.57</v>
      </c>
      <c r="W98" s="44">
        <f t="shared" si="16"/>
        <v>3</v>
      </c>
      <c r="X98" s="44">
        <f>'2022'!BO96</f>
        <v>18</v>
      </c>
      <c r="Y98" s="94">
        <f t="shared" si="17"/>
        <v>2.9079159935379644</v>
      </c>
      <c r="Z98" s="44"/>
      <c r="AA98" s="44">
        <f>'2022'!BR96</f>
        <v>2</v>
      </c>
      <c r="AB98" s="44"/>
      <c r="AC98" s="44"/>
      <c r="AD98" s="44">
        <f t="shared" si="30"/>
        <v>12</v>
      </c>
      <c r="AE98" s="44">
        <f>'2022'!BT96</f>
        <v>4</v>
      </c>
      <c r="AF98" s="82" t="str">
        <f t="shared" si="18"/>
        <v/>
      </c>
      <c r="AG98" s="159"/>
      <c r="AH98" s="160">
        <f t="shared" si="19"/>
        <v>0.56272727272727274</v>
      </c>
      <c r="AI98" s="160" t="e">
        <f t="shared" ca="1" si="20"/>
        <v>#NAME?</v>
      </c>
      <c r="AJ98" s="161">
        <f t="shared" si="21"/>
        <v>3</v>
      </c>
      <c r="AK98" s="161" t="str">
        <f t="shared" si="22"/>
        <v/>
      </c>
      <c r="AL98" s="161" t="e">
        <f t="shared" ca="1" si="23"/>
        <v>#NAME?</v>
      </c>
      <c r="AM98" s="161">
        <f t="shared" si="24"/>
        <v>18</v>
      </c>
      <c r="AN98" s="162" t="e">
        <f t="shared" ca="1" si="25"/>
        <v>#NAME?</v>
      </c>
      <c r="AO98" s="34" t="str">
        <f t="shared" si="26"/>
        <v/>
      </c>
      <c r="AP98" s="34" t="str">
        <f t="shared" si="27"/>
        <v/>
      </c>
    </row>
    <row r="99" spans="1:42" ht="33" customHeight="1" x14ac:dyDescent="0.25">
      <c r="A99" s="34">
        <v>76</v>
      </c>
      <c r="B99" s="119" t="s">
        <v>434</v>
      </c>
      <c r="C99" s="92">
        <f>'2022'!B97</f>
        <v>310.89999999999998</v>
      </c>
      <c r="D99" s="587"/>
      <c r="E99" s="93">
        <f>'2022'!BF97</f>
        <v>200</v>
      </c>
      <c r="F99" s="92">
        <f>'2022'!BI97</f>
        <v>0.64329366355741402</v>
      </c>
      <c r="G99" s="588"/>
      <c r="H99" s="589"/>
      <c r="I99" s="44"/>
      <c r="J99" s="588"/>
      <c r="K99" s="44"/>
      <c r="L99" s="44"/>
      <c r="M99" s="44"/>
      <c r="N99" s="588"/>
      <c r="O99" s="588"/>
      <c r="P99" s="44"/>
      <c r="Q99" s="44"/>
      <c r="R99" s="44"/>
      <c r="S99" s="588"/>
      <c r="T99" s="588"/>
      <c r="U99" s="588"/>
      <c r="V99" s="94">
        <f>'2022'!BM97</f>
        <v>6</v>
      </c>
      <c r="W99" s="44">
        <f t="shared" si="16"/>
        <v>3</v>
      </c>
      <c r="X99" s="44">
        <f>'2022'!BO97</f>
        <v>6</v>
      </c>
      <c r="Y99" s="94">
        <f t="shared" si="17"/>
        <v>3</v>
      </c>
      <c r="Z99" s="44"/>
      <c r="AA99" s="44">
        <f>'2022'!BR97</f>
        <v>0</v>
      </c>
      <c r="AB99" s="44"/>
      <c r="AC99" s="44"/>
      <c r="AD99" s="44">
        <f t="shared" si="30"/>
        <v>4</v>
      </c>
      <c r="AE99" s="44">
        <f>'2022'!BT97</f>
        <v>2</v>
      </c>
      <c r="AF99" s="82" t="str">
        <f t="shared" si="18"/>
        <v/>
      </c>
      <c r="AG99" s="159"/>
      <c r="AH99" s="160">
        <f t="shared" si="19"/>
        <v>0.64329366355741402</v>
      </c>
      <c r="AI99" s="160" t="e">
        <f t="shared" ca="1" si="20"/>
        <v>#NAME?</v>
      </c>
      <c r="AJ99" s="161">
        <f t="shared" si="21"/>
        <v>3</v>
      </c>
      <c r="AK99" s="161" t="str">
        <f t="shared" si="22"/>
        <v/>
      </c>
      <c r="AL99" s="161" t="e">
        <f t="shared" ca="1" si="23"/>
        <v>#NAME?</v>
      </c>
      <c r="AM99" s="161">
        <f t="shared" si="24"/>
        <v>6</v>
      </c>
      <c r="AN99" s="162" t="e">
        <f t="shared" ca="1" si="25"/>
        <v>#NAME?</v>
      </c>
      <c r="AO99" s="34" t="str">
        <f t="shared" si="26"/>
        <v/>
      </c>
      <c r="AP99" s="34" t="str">
        <f t="shared" si="27"/>
        <v/>
      </c>
    </row>
    <row r="100" spans="1:42" ht="31.5" x14ac:dyDescent="0.25">
      <c r="A100" s="34">
        <v>77</v>
      </c>
      <c r="B100" s="119" t="s">
        <v>435</v>
      </c>
      <c r="C100" s="92">
        <f>'2022'!B98</f>
        <v>75.2</v>
      </c>
      <c r="D100" s="582"/>
      <c r="E100" s="93">
        <f>'2022'!BF98</f>
        <v>48</v>
      </c>
      <c r="F100" s="92">
        <f>'2022'!BI98</f>
        <v>0.63829787234042545</v>
      </c>
      <c r="G100" s="584"/>
      <c r="H100" s="586"/>
      <c r="I100" s="44"/>
      <c r="J100" s="584"/>
      <c r="K100" s="44"/>
      <c r="L100" s="44"/>
      <c r="M100" s="44"/>
      <c r="N100" s="584"/>
      <c r="O100" s="584"/>
      <c r="P100" s="44"/>
      <c r="Q100" s="44"/>
      <c r="R100" s="44"/>
      <c r="S100" s="584"/>
      <c r="T100" s="584"/>
      <c r="U100" s="584"/>
      <c r="V100" s="94">
        <f>'2022'!BM98</f>
        <v>1.44</v>
      </c>
      <c r="W100" s="44">
        <f t="shared" si="16"/>
        <v>3</v>
      </c>
      <c r="X100" s="44">
        <f>'2022'!BO98</f>
        <v>1</v>
      </c>
      <c r="Y100" s="94">
        <f t="shared" si="17"/>
        <v>2.083333333333333</v>
      </c>
      <c r="Z100" s="44"/>
      <c r="AA100" s="44">
        <f>'2022'!BR98</f>
        <v>0</v>
      </c>
      <c r="AB100" s="44"/>
      <c r="AC100" s="44"/>
      <c r="AD100" s="44">
        <f t="shared" si="30"/>
        <v>0</v>
      </c>
      <c r="AE100" s="44">
        <f>'2022'!BT98</f>
        <v>1</v>
      </c>
      <c r="AF100" s="82" t="str">
        <f t="shared" si="18"/>
        <v/>
      </c>
      <c r="AG100" s="159"/>
      <c r="AH100" s="160">
        <f t="shared" si="19"/>
        <v>0.63829787234042545</v>
      </c>
      <c r="AI100" s="160" t="e">
        <f t="shared" ca="1" si="20"/>
        <v>#NAME?</v>
      </c>
      <c r="AJ100" s="161">
        <f t="shared" si="21"/>
        <v>3</v>
      </c>
      <c r="AK100" s="161" t="str">
        <f t="shared" si="22"/>
        <v/>
      </c>
      <c r="AL100" s="161" t="e">
        <f t="shared" ca="1" si="23"/>
        <v>#NAME?</v>
      </c>
      <c r="AM100" s="161">
        <f t="shared" si="24"/>
        <v>1</v>
      </c>
      <c r="AN100" s="162" t="e">
        <f t="shared" ca="1" si="25"/>
        <v>#NAME?</v>
      </c>
      <c r="AO100" s="34" t="str">
        <f t="shared" si="26"/>
        <v/>
      </c>
      <c r="AP100" s="34" t="str">
        <f t="shared" si="27"/>
        <v/>
      </c>
    </row>
    <row r="101" spans="1:42" ht="17.25" customHeight="1" x14ac:dyDescent="0.25">
      <c r="A101" s="72"/>
      <c r="B101" s="46" t="s">
        <v>127</v>
      </c>
      <c r="C101" s="98"/>
      <c r="D101" s="97"/>
      <c r="E101" s="97"/>
      <c r="F101" s="98"/>
      <c r="G101" s="56"/>
      <c r="H101" s="94"/>
      <c r="I101" s="47"/>
      <c r="J101" s="56"/>
      <c r="K101" s="47"/>
      <c r="L101" s="99"/>
      <c r="M101" s="56"/>
      <c r="N101" s="56"/>
      <c r="O101" s="56"/>
      <c r="P101" s="56"/>
      <c r="Q101" s="56"/>
      <c r="R101" s="56"/>
      <c r="S101" s="56"/>
      <c r="T101" s="56"/>
      <c r="U101" s="44"/>
      <c r="V101" s="111"/>
      <c r="W101" s="44"/>
      <c r="X101" s="56"/>
      <c r="Y101" s="94"/>
      <c r="Z101" s="56"/>
      <c r="AA101" s="56"/>
      <c r="AB101" s="56"/>
      <c r="AC101" s="56"/>
      <c r="AD101" s="44"/>
      <c r="AE101" s="56"/>
      <c r="AF101" s="82" t="str">
        <f t="shared" si="18"/>
        <v/>
      </c>
      <c r="AG101" s="159"/>
      <c r="AH101" s="160" t="str">
        <f t="shared" si="19"/>
        <v/>
      </c>
      <c r="AI101" s="160" t="str">
        <f t="shared" si="20"/>
        <v/>
      </c>
      <c r="AJ101" s="161" t="str">
        <f t="shared" si="21"/>
        <v/>
      </c>
      <c r="AK101" s="161" t="str">
        <f t="shared" si="22"/>
        <v/>
      </c>
      <c r="AL101" s="161" t="str">
        <f t="shared" si="23"/>
        <v/>
      </c>
      <c r="AM101" s="161" t="str">
        <f t="shared" si="24"/>
        <v/>
      </c>
      <c r="AN101" s="162" t="str">
        <f t="shared" si="25"/>
        <v/>
      </c>
      <c r="AO101" s="34" t="str">
        <f t="shared" si="26"/>
        <v/>
      </c>
      <c r="AP101" s="34" t="str">
        <f t="shared" si="27"/>
        <v/>
      </c>
    </row>
    <row r="102" spans="1:42" ht="31.5" x14ac:dyDescent="0.25">
      <c r="A102" s="34">
        <v>78</v>
      </c>
      <c r="B102" s="57" t="s">
        <v>129</v>
      </c>
      <c r="C102" s="92">
        <f>'2022'!B101</f>
        <v>384.8</v>
      </c>
      <c r="D102" s="93">
        <f>'2022'!BE101</f>
        <v>128</v>
      </c>
      <c r="E102" s="93">
        <f>'2022'!BF101</f>
        <v>288</v>
      </c>
      <c r="F102" s="92">
        <f>'2022'!BI101</f>
        <v>0.74844074844074837</v>
      </c>
      <c r="G102" s="44">
        <f>'2021'!BO76</f>
        <v>3</v>
      </c>
      <c r="H102" s="94">
        <f t="shared" si="28"/>
        <v>2.34375</v>
      </c>
      <c r="I102" s="44"/>
      <c r="J102" s="44">
        <f>'2021'!BR76</f>
        <v>0</v>
      </c>
      <c r="K102" s="44"/>
      <c r="L102" s="44"/>
      <c r="M102" s="44"/>
      <c r="N102" s="44">
        <f>'2021'!BT76</f>
        <v>1</v>
      </c>
      <c r="O102" s="44">
        <f>'Добыча 2021'!C86</f>
        <v>2</v>
      </c>
      <c r="P102" s="44"/>
      <c r="Q102" s="44"/>
      <c r="R102" s="44"/>
      <c r="S102" s="44">
        <f>'Добыча 2021'!E86</f>
        <v>2</v>
      </c>
      <c r="T102" s="44">
        <f>'Добыча 2021'!D86</f>
        <v>0</v>
      </c>
      <c r="U102" s="44">
        <f t="shared" si="29"/>
        <v>66.666666666666657</v>
      </c>
      <c r="V102" s="94">
        <f>'2022'!BM101</f>
        <v>8.64</v>
      </c>
      <c r="W102" s="44">
        <f t="shared" si="16"/>
        <v>3.0000000000000004</v>
      </c>
      <c r="X102" s="44">
        <f>'2022'!BO101</f>
        <v>8</v>
      </c>
      <c r="Y102" s="94">
        <f t="shared" si="17"/>
        <v>2.7777777777777777</v>
      </c>
      <c r="Z102" s="44"/>
      <c r="AA102" s="44">
        <f>'2022'!BR101</f>
        <v>0</v>
      </c>
      <c r="AB102" s="44"/>
      <c r="AC102" s="44"/>
      <c r="AD102" s="44">
        <f>X102-AE102-Z102-AA102</f>
        <v>6</v>
      </c>
      <c r="AE102" s="44">
        <f>'2022'!BT101</f>
        <v>2</v>
      </c>
      <c r="AF102" s="82" t="str">
        <f t="shared" si="18"/>
        <v/>
      </c>
      <c r="AG102" s="159"/>
      <c r="AH102" s="160">
        <f t="shared" si="19"/>
        <v>0.74844074844074837</v>
      </c>
      <c r="AI102" s="160" t="e">
        <f t="shared" ca="1" si="20"/>
        <v>#NAME?</v>
      </c>
      <c r="AJ102" s="161">
        <f t="shared" si="21"/>
        <v>3</v>
      </c>
      <c r="AK102" s="161" t="str">
        <f t="shared" si="22"/>
        <v/>
      </c>
      <c r="AL102" s="161" t="e">
        <f t="shared" ca="1" si="23"/>
        <v>#NAME?</v>
      </c>
      <c r="AM102" s="161">
        <f t="shared" si="24"/>
        <v>8</v>
      </c>
      <c r="AN102" s="162" t="e">
        <f t="shared" ca="1" si="25"/>
        <v>#NAME?</v>
      </c>
      <c r="AO102" s="34" t="str">
        <f t="shared" si="26"/>
        <v/>
      </c>
      <c r="AP102" s="34" t="str">
        <f t="shared" si="27"/>
        <v/>
      </c>
    </row>
    <row r="103" spans="1:42" ht="51.75" customHeight="1" x14ac:dyDescent="0.25">
      <c r="A103" s="34">
        <v>79</v>
      </c>
      <c r="B103" s="64" t="s">
        <v>128</v>
      </c>
      <c r="C103" s="121">
        <f>'2022'!B102</f>
        <v>396.2</v>
      </c>
      <c r="D103" s="105">
        <f>'2022'!BE102</f>
        <v>559</v>
      </c>
      <c r="E103" s="105">
        <f>'2022'!BF102</f>
        <v>604</v>
      </c>
      <c r="F103" s="121">
        <f>'2022'!BI102</f>
        <v>1.5244825845532559</v>
      </c>
      <c r="G103" s="44">
        <f>'2021'!BO77</f>
        <v>27</v>
      </c>
      <c r="H103" s="94">
        <f t="shared" si="28"/>
        <v>4.8300536672629697</v>
      </c>
      <c r="I103" s="44"/>
      <c r="J103" s="44">
        <f>'2021'!BR77</f>
        <v>0</v>
      </c>
      <c r="K103" s="44"/>
      <c r="L103" s="44"/>
      <c r="M103" s="65"/>
      <c r="N103" s="44">
        <f>'2021'!BT77</f>
        <v>0</v>
      </c>
      <c r="O103" s="65">
        <f>'Добыча 2021'!C87</f>
        <v>12</v>
      </c>
      <c r="P103" s="65"/>
      <c r="Q103" s="65"/>
      <c r="R103" s="65"/>
      <c r="S103" s="65">
        <f>'Добыча 2021'!E87</f>
        <v>7</v>
      </c>
      <c r="T103" s="65">
        <f>'Добыча 2021'!D87</f>
        <v>5</v>
      </c>
      <c r="U103" s="44">
        <f t="shared" si="29"/>
        <v>44.444444444444443</v>
      </c>
      <c r="V103" s="106">
        <f>'2022'!BM102</f>
        <v>30.200000000000003</v>
      </c>
      <c r="W103" s="44">
        <f t="shared" si="16"/>
        <v>5</v>
      </c>
      <c r="X103" s="65">
        <f>'2022'!BO102</f>
        <v>30</v>
      </c>
      <c r="Y103" s="94">
        <f t="shared" si="17"/>
        <v>4.9668874172185431</v>
      </c>
      <c r="Z103" s="65"/>
      <c r="AA103" s="65">
        <f>'2022'!BR102</f>
        <v>0</v>
      </c>
      <c r="AB103" s="65"/>
      <c r="AC103" s="65"/>
      <c r="AD103" s="44"/>
      <c r="AE103" s="65">
        <f>'2022'!BT102</f>
        <v>0</v>
      </c>
      <c r="AF103" s="82" t="str">
        <f t="shared" si="18"/>
        <v/>
      </c>
      <c r="AG103" s="159"/>
      <c r="AH103" s="160">
        <f t="shared" si="19"/>
        <v>1.5244825845532559</v>
      </c>
      <c r="AI103" s="160" t="e">
        <f t="shared" ca="1" si="20"/>
        <v>#NAME?</v>
      </c>
      <c r="AJ103" s="161">
        <f t="shared" si="21"/>
        <v>5</v>
      </c>
      <c r="AK103" s="161" t="str">
        <f t="shared" si="22"/>
        <v/>
      </c>
      <c r="AL103" s="161" t="e">
        <f t="shared" ca="1" si="23"/>
        <v>#NAME?</v>
      </c>
      <c r="AM103" s="161">
        <f t="shared" si="24"/>
        <v>30</v>
      </c>
      <c r="AN103" s="162" t="e">
        <f t="shared" ca="1" si="25"/>
        <v>#NAME?</v>
      </c>
      <c r="AO103" s="34" t="str">
        <f t="shared" si="26"/>
        <v>Сумма не совпадает или не ОДОУ</v>
      </c>
      <c r="AP103" s="34" t="str">
        <f t="shared" si="27"/>
        <v/>
      </c>
    </row>
    <row r="104" spans="1:42" ht="17.25" customHeight="1" x14ac:dyDescent="0.25">
      <c r="A104" s="72"/>
      <c r="B104" s="46" t="s">
        <v>130</v>
      </c>
      <c r="C104" s="98"/>
      <c r="D104" s="97"/>
      <c r="E104" s="97"/>
      <c r="F104" s="98"/>
      <c r="G104" s="56"/>
      <c r="H104" s="94"/>
      <c r="I104" s="47"/>
      <c r="J104" s="56"/>
      <c r="K104" s="47"/>
      <c r="L104" s="99"/>
      <c r="M104" s="56"/>
      <c r="N104" s="56"/>
      <c r="O104" s="56"/>
      <c r="P104" s="56"/>
      <c r="Q104" s="56"/>
      <c r="R104" s="56"/>
      <c r="S104" s="56"/>
      <c r="T104" s="56"/>
      <c r="U104" s="44"/>
      <c r="V104" s="111"/>
      <c r="W104" s="44"/>
      <c r="X104" s="56"/>
      <c r="Y104" s="94"/>
      <c r="Z104" s="56"/>
      <c r="AA104" s="56"/>
      <c r="AB104" s="56"/>
      <c r="AC104" s="56"/>
      <c r="AD104" s="44"/>
      <c r="AE104" s="56"/>
      <c r="AF104" s="82" t="str">
        <f t="shared" si="18"/>
        <v/>
      </c>
      <c r="AG104" s="159"/>
      <c r="AH104" s="160" t="str">
        <f t="shared" si="19"/>
        <v/>
      </c>
      <c r="AI104" s="160" t="str">
        <f t="shared" si="20"/>
        <v/>
      </c>
      <c r="AJ104" s="161" t="str">
        <f t="shared" si="21"/>
        <v/>
      </c>
      <c r="AK104" s="161" t="str">
        <f t="shared" si="22"/>
        <v/>
      </c>
      <c r="AL104" s="161" t="str">
        <f t="shared" si="23"/>
        <v/>
      </c>
      <c r="AM104" s="161" t="str">
        <f t="shared" si="24"/>
        <v/>
      </c>
      <c r="AN104" s="162" t="str">
        <f t="shared" si="25"/>
        <v/>
      </c>
      <c r="AO104" s="34" t="str">
        <f t="shared" si="26"/>
        <v/>
      </c>
      <c r="AP104" s="34" t="str">
        <f t="shared" si="27"/>
        <v/>
      </c>
    </row>
    <row r="105" spans="1:42" ht="45" customHeight="1" x14ac:dyDescent="0.25">
      <c r="A105" s="34">
        <v>80</v>
      </c>
      <c r="B105" s="66" t="s">
        <v>134</v>
      </c>
      <c r="C105" s="124">
        <f>'2022'!B104</f>
        <v>597.84699999999998</v>
      </c>
      <c r="D105" s="109">
        <f>'2022'!BE104</f>
        <v>249</v>
      </c>
      <c r="E105" s="109">
        <f>'2022'!BF104</f>
        <v>298</v>
      </c>
      <c r="F105" s="124">
        <f>'2022'!BI104</f>
        <v>0.49845529040038672</v>
      </c>
      <c r="G105" s="44">
        <f>'2021'!BO79</f>
        <v>6</v>
      </c>
      <c r="H105" s="94">
        <f t="shared" si="28"/>
        <v>2.4096385542168677</v>
      </c>
      <c r="I105" s="44"/>
      <c r="J105" s="44">
        <f>'2021'!BR79</f>
        <v>0</v>
      </c>
      <c r="K105" s="44"/>
      <c r="L105" s="44"/>
      <c r="M105" s="67"/>
      <c r="N105" s="44">
        <f>'2021'!BT79</f>
        <v>0</v>
      </c>
      <c r="O105" s="67">
        <f>'Добыча 2021'!C89</f>
        <v>2</v>
      </c>
      <c r="P105" s="67"/>
      <c r="Q105" s="67"/>
      <c r="R105" s="67"/>
      <c r="S105" s="67">
        <f>'Добыча 2021'!E89</f>
        <v>2</v>
      </c>
      <c r="T105" s="67">
        <f>'Добыча 2021'!D89</f>
        <v>0</v>
      </c>
      <c r="U105" s="44">
        <f t="shared" si="29"/>
        <v>33.333333333333329</v>
      </c>
      <c r="V105" s="110">
        <f>'2022'!BM104</f>
        <v>8.94</v>
      </c>
      <c r="W105" s="44">
        <f t="shared" si="16"/>
        <v>3</v>
      </c>
      <c r="X105" s="67">
        <f>'2022'!BO104</f>
        <v>8</v>
      </c>
      <c r="Y105" s="94">
        <f t="shared" si="17"/>
        <v>2.6845637583892619</v>
      </c>
      <c r="Z105" s="67"/>
      <c r="AA105" s="67">
        <f>'2022'!BR104</f>
        <v>0</v>
      </c>
      <c r="AB105" s="67"/>
      <c r="AC105" s="67"/>
      <c r="AD105" s="44"/>
      <c r="AE105" s="67">
        <f>'2022'!BT104</f>
        <v>0</v>
      </c>
      <c r="AF105" s="82" t="str">
        <f t="shared" si="18"/>
        <v/>
      </c>
      <c r="AG105" s="159"/>
      <c r="AH105" s="160">
        <f t="shared" si="19"/>
        <v>0.49845529040038672</v>
      </c>
      <c r="AI105" s="160" t="e">
        <f t="shared" ca="1" si="20"/>
        <v>#NAME?</v>
      </c>
      <c r="AJ105" s="161">
        <f t="shared" si="21"/>
        <v>3</v>
      </c>
      <c r="AK105" s="161" t="str">
        <f t="shared" si="22"/>
        <v/>
      </c>
      <c r="AL105" s="161" t="e">
        <f t="shared" ca="1" si="23"/>
        <v>#NAME?</v>
      </c>
      <c r="AM105" s="161">
        <f t="shared" si="24"/>
        <v>8</v>
      </c>
      <c r="AN105" s="162" t="e">
        <f t="shared" ca="1" si="25"/>
        <v>#NAME?</v>
      </c>
      <c r="AO105" s="34" t="str">
        <f t="shared" si="26"/>
        <v>Сумма не совпадает или не ОДОУ</v>
      </c>
      <c r="AP105" s="34" t="str">
        <f t="shared" si="27"/>
        <v/>
      </c>
    </row>
    <row r="106" spans="1:42" ht="74.25" customHeight="1" x14ac:dyDescent="0.25">
      <c r="A106" s="34">
        <v>81</v>
      </c>
      <c r="B106" s="116" t="s">
        <v>436</v>
      </c>
      <c r="C106" s="124">
        <f>'2022'!B105</f>
        <v>84.5</v>
      </c>
      <c r="D106" s="581">
        <f>'2022'!BE105</f>
        <v>61</v>
      </c>
      <c r="E106" s="109">
        <f>'2022'!BF105</f>
        <v>30</v>
      </c>
      <c r="F106" s="124">
        <f>'2022'!BI105</f>
        <v>0.35502958579881655</v>
      </c>
      <c r="G106" s="583">
        <f>'2021'!BO80</f>
        <v>1</v>
      </c>
      <c r="H106" s="585">
        <f t="shared" si="28"/>
        <v>1.639344262295082</v>
      </c>
      <c r="I106" s="44"/>
      <c r="J106" s="583">
        <f>'2021'!BR80</f>
        <v>0</v>
      </c>
      <c r="K106" s="44"/>
      <c r="L106" s="44"/>
      <c r="M106" s="67"/>
      <c r="N106" s="583">
        <f>'2021'!BT80</f>
        <v>0</v>
      </c>
      <c r="O106" s="583">
        <f>'Добыча 2021'!C90</f>
        <v>0</v>
      </c>
      <c r="P106" s="67"/>
      <c r="Q106" s="67"/>
      <c r="R106" s="67"/>
      <c r="S106" s="583">
        <f>'Добыча 2021'!E90</f>
        <v>0</v>
      </c>
      <c r="T106" s="583">
        <f>'Добыча 2021'!D90</f>
        <v>0</v>
      </c>
      <c r="U106" s="583">
        <f>IF(G108=0,0,O108/G108*100)</f>
        <v>0</v>
      </c>
      <c r="V106" s="110">
        <f>'2022'!BM105</f>
        <v>0.89999999999999991</v>
      </c>
      <c r="W106" s="44">
        <f t="shared" si="16"/>
        <v>0</v>
      </c>
      <c r="X106" s="67">
        <f>'2022'!BO105</f>
        <v>0</v>
      </c>
      <c r="Y106" s="94">
        <f t="shared" ref="Y106:Y107" si="31">IF(X106&gt;0,X106/E106*100,0)</f>
        <v>0</v>
      </c>
      <c r="Z106" s="67"/>
      <c r="AA106" s="67">
        <f>'2022'!BR105</f>
        <v>0</v>
      </c>
      <c r="AB106" s="67"/>
      <c r="AC106" s="67"/>
      <c r="AD106" s="44"/>
      <c r="AE106" s="67">
        <f>'2022'!BT105</f>
        <v>0</v>
      </c>
      <c r="AF106" s="82" t="str">
        <f t="shared" si="18"/>
        <v/>
      </c>
      <c r="AG106" s="159"/>
      <c r="AH106" s="160">
        <f t="shared" si="19"/>
        <v>0.35502958579881655</v>
      </c>
      <c r="AI106" s="160" t="e">
        <f t="shared" ca="1" si="20"/>
        <v>#NAME?</v>
      </c>
      <c r="AJ106" s="161">
        <f t="shared" si="21"/>
        <v>3</v>
      </c>
      <c r="AK106" s="161" t="str">
        <f t="shared" si="22"/>
        <v/>
      </c>
      <c r="AL106" s="161">
        <f t="shared" si="23"/>
        <v>0</v>
      </c>
      <c r="AM106" s="161">
        <f t="shared" si="24"/>
        <v>0</v>
      </c>
      <c r="AN106" s="162" t="str">
        <f t="shared" si="25"/>
        <v/>
      </c>
      <c r="AO106" s="34" t="str">
        <f t="shared" si="26"/>
        <v/>
      </c>
      <c r="AP106" s="34" t="str">
        <f t="shared" si="27"/>
        <v/>
      </c>
    </row>
    <row r="107" spans="1:42" ht="69" customHeight="1" x14ac:dyDescent="0.25">
      <c r="A107" s="34">
        <v>82</v>
      </c>
      <c r="B107" s="116" t="s">
        <v>437</v>
      </c>
      <c r="C107" s="124">
        <f>'2022'!B106</f>
        <v>70</v>
      </c>
      <c r="D107" s="587"/>
      <c r="E107" s="109">
        <f>'2022'!BF106</f>
        <v>3</v>
      </c>
      <c r="F107" s="124">
        <f>'2022'!BI106</f>
        <v>4.2857142857142858E-2</v>
      </c>
      <c r="G107" s="588"/>
      <c r="H107" s="589"/>
      <c r="I107" s="44"/>
      <c r="J107" s="588"/>
      <c r="K107" s="44"/>
      <c r="L107" s="44"/>
      <c r="M107" s="67"/>
      <c r="N107" s="588"/>
      <c r="O107" s="588"/>
      <c r="P107" s="67"/>
      <c r="Q107" s="67"/>
      <c r="R107" s="67"/>
      <c r="S107" s="588"/>
      <c r="T107" s="588"/>
      <c r="U107" s="588"/>
      <c r="V107" s="110">
        <f>'2022'!BM106</f>
        <v>8.9999999999999691E-2</v>
      </c>
      <c r="W107" s="44">
        <f t="shared" si="16"/>
        <v>0</v>
      </c>
      <c r="X107" s="67">
        <f>'2022'!BO106</f>
        <v>0</v>
      </c>
      <c r="Y107" s="94">
        <f t="shared" si="31"/>
        <v>0</v>
      </c>
      <c r="Z107" s="67"/>
      <c r="AA107" s="67">
        <f>'2022'!BR106</f>
        <v>0</v>
      </c>
      <c r="AB107" s="67"/>
      <c r="AC107" s="67"/>
      <c r="AD107" s="44"/>
      <c r="AE107" s="67">
        <f>'2022'!BT106</f>
        <v>0</v>
      </c>
      <c r="AF107" s="82" t="str">
        <f t="shared" si="18"/>
        <v/>
      </c>
      <c r="AG107" s="159"/>
      <c r="AH107" s="160">
        <f t="shared" si="19"/>
        <v>4.2857142857142858E-2</v>
      </c>
      <c r="AI107" s="160" t="e">
        <f t="shared" ca="1" si="20"/>
        <v>#NAME?</v>
      </c>
      <c r="AJ107" s="161">
        <f t="shared" si="21"/>
        <v>3</v>
      </c>
      <c r="AK107" s="161" t="str">
        <f t="shared" si="22"/>
        <v/>
      </c>
      <c r="AL107" s="161">
        <f t="shared" si="23"/>
        <v>0</v>
      </c>
      <c r="AM107" s="161">
        <f t="shared" si="24"/>
        <v>0</v>
      </c>
      <c r="AN107" s="162" t="str">
        <f t="shared" si="25"/>
        <v/>
      </c>
      <c r="AO107" s="34" t="str">
        <f t="shared" si="26"/>
        <v/>
      </c>
      <c r="AP107" s="34" t="str">
        <f t="shared" si="27"/>
        <v/>
      </c>
    </row>
    <row r="108" spans="1:42" ht="76.5" customHeight="1" x14ac:dyDescent="0.25">
      <c r="A108" s="34">
        <v>83</v>
      </c>
      <c r="B108" s="116" t="s">
        <v>438</v>
      </c>
      <c r="C108" s="92">
        <f>'2022'!B107</f>
        <v>247.5</v>
      </c>
      <c r="D108" s="582"/>
      <c r="E108" s="93">
        <f>'2022'!BF107</f>
        <v>24</v>
      </c>
      <c r="F108" s="92">
        <f>'2022'!BI107</f>
        <v>9.696969696969697E-2</v>
      </c>
      <c r="G108" s="584"/>
      <c r="H108" s="586"/>
      <c r="I108" s="44"/>
      <c r="J108" s="584"/>
      <c r="K108" s="44"/>
      <c r="L108" s="44"/>
      <c r="M108" s="44"/>
      <c r="N108" s="584"/>
      <c r="O108" s="584"/>
      <c r="P108" s="44"/>
      <c r="Q108" s="44"/>
      <c r="R108" s="44"/>
      <c r="S108" s="584"/>
      <c r="T108" s="584"/>
      <c r="U108" s="584"/>
      <c r="V108" s="94">
        <f>'2022'!BM107</f>
        <v>0.72</v>
      </c>
      <c r="W108" s="44">
        <f t="shared" si="16"/>
        <v>0</v>
      </c>
      <c r="X108" s="44">
        <f>'2022'!BO107</f>
        <v>0</v>
      </c>
      <c r="Y108" s="94">
        <f t="shared" si="17"/>
        <v>0</v>
      </c>
      <c r="Z108" s="44"/>
      <c r="AA108" s="44">
        <f>'2022'!BR107</f>
        <v>0</v>
      </c>
      <c r="AB108" s="44"/>
      <c r="AC108" s="44"/>
      <c r="AD108" s="44"/>
      <c r="AE108" s="44">
        <f>'2022'!BT107</f>
        <v>0</v>
      </c>
      <c r="AF108" s="82" t="str">
        <f t="shared" si="18"/>
        <v/>
      </c>
      <c r="AG108" s="159"/>
      <c r="AH108" s="160">
        <f t="shared" si="19"/>
        <v>9.696969696969697E-2</v>
      </c>
      <c r="AI108" s="160" t="e">
        <f t="shared" ca="1" si="20"/>
        <v>#NAME?</v>
      </c>
      <c r="AJ108" s="161">
        <f t="shared" si="21"/>
        <v>3</v>
      </c>
      <c r="AK108" s="161" t="str">
        <f t="shared" si="22"/>
        <v/>
      </c>
      <c r="AL108" s="161">
        <f t="shared" si="23"/>
        <v>0</v>
      </c>
      <c r="AM108" s="161">
        <f t="shared" si="24"/>
        <v>0</v>
      </c>
      <c r="AN108" s="162" t="str">
        <f t="shared" si="25"/>
        <v/>
      </c>
      <c r="AO108" s="34" t="str">
        <f t="shared" si="26"/>
        <v/>
      </c>
      <c r="AP108" s="34" t="str">
        <f t="shared" si="27"/>
        <v/>
      </c>
    </row>
    <row r="109" spans="1:42" ht="41.25" customHeight="1" x14ac:dyDescent="0.25">
      <c r="A109" s="34">
        <v>84</v>
      </c>
      <c r="B109" s="116" t="s">
        <v>439</v>
      </c>
      <c r="C109" s="92">
        <f>'2022'!B108</f>
        <v>564.6</v>
      </c>
      <c r="D109" s="581">
        <f>'2022'!BE108</f>
        <v>1192</v>
      </c>
      <c r="E109" s="93">
        <f>'2022'!BF108</f>
        <v>339</v>
      </c>
      <c r="F109" s="92">
        <f>'2022'!BI108</f>
        <v>0.60042507970244419</v>
      </c>
      <c r="G109" s="583">
        <f>'2021'!BO81</f>
        <v>35</v>
      </c>
      <c r="H109" s="585">
        <f t="shared" si="28"/>
        <v>2.936241610738255</v>
      </c>
      <c r="I109" s="44"/>
      <c r="J109" s="583">
        <f>'2021'!BR81</f>
        <v>5</v>
      </c>
      <c r="K109" s="44"/>
      <c r="L109" s="44"/>
      <c r="M109" s="44"/>
      <c r="N109" s="583">
        <f>'2021'!BT81</f>
        <v>7</v>
      </c>
      <c r="O109" s="583">
        <f>'Добыча 2021'!C91</f>
        <v>2</v>
      </c>
      <c r="P109" s="44"/>
      <c r="Q109" s="44"/>
      <c r="R109" s="44"/>
      <c r="S109" s="583">
        <f>'Добыча 2021'!E91</f>
        <v>2</v>
      </c>
      <c r="T109" s="583">
        <f>'Добыча 2021'!D91</f>
        <v>0</v>
      </c>
      <c r="U109" s="583">
        <f t="shared" si="29"/>
        <v>5.7142857142857144</v>
      </c>
      <c r="V109" s="94">
        <f>'2022'!BM108</f>
        <v>10.169999999999966</v>
      </c>
      <c r="W109" s="44">
        <f t="shared" si="16"/>
        <v>2.9999999999999902</v>
      </c>
      <c r="X109" s="44">
        <f>'2022'!BO108</f>
        <v>10</v>
      </c>
      <c r="Y109" s="94">
        <f t="shared" si="17"/>
        <v>2.9498525073746311</v>
      </c>
      <c r="Z109" s="44"/>
      <c r="AA109" s="44">
        <f>'2022'!BR108</f>
        <v>0</v>
      </c>
      <c r="AB109" s="44"/>
      <c r="AC109" s="44"/>
      <c r="AD109" s="44">
        <f t="shared" ref="AD109:AD121" si="32">X109-AE109-Z109-AA109</f>
        <v>8</v>
      </c>
      <c r="AE109" s="44">
        <f>'2022'!BT108</f>
        <v>2</v>
      </c>
      <c r="AF109" s="82" t="str">
        <f t="shared" si="18"/>
        <v/>
      </c>
      <c r="AG109" s="159"/>
      <c r="AH109" s="160">
        <f t="shared" si="19"/>
        <v>0.60042507970244419</v>
      </c>
      <c r="AI109" s="160" t="e">
        <f t="shared" ca="1" si="20"/>
        <v>#NAME?</v>
      </c>
      <c r="AJ109" s="161">
        <f t="shared" si="21"/>
        <v>3</v>
      </c>
      <c r="AK109" s="161" t="str">
        <f t="shared" si="22"/>
        <v/>
      </c>
      <c r="AL109" s="161" t="e">
        <f t="shared" ca="1" si="23"/>
        <v>#NAME?</v>
      </c>
      <c r="AM109" s="161">
        <f t="shared" si="24"/>
        <v>10</v>
      </c>
      <c r="AN109" s="162" t="e">
        <f t="shared" ca="1" si="25"/>
        <v>#NAME?</v>
      </c>
      <c r="AO109" s="34" t="str">
        <f t="shared" si="26"/>
        <v/>
      </c>
      <c r="AP109" s="34" t="str">
        <f t="shared" si="27"/>
        <v/>
      </c>
    </row>
    <row r="110" spans="1:42" ht="37.5" customHeight="1" x14ac:dyDescent="0.25">
      <c r="A110" s="34">
        <v>85</v>
      </c>
      <c r="B110" s="116" t="s">
        <v>440</v>
      </c>
      <c r="C110" s="92">
        <f>'2022'!B109</f>
        <v>2437.1999999999998</v>
      </c>
      <c r="D110" s="582"/>
      <c r="E110" s="93">
        <f>'2022'!BF109</f>
        <v>999</v>
      </c>
      <c r="F110" s="92">
        <f>'2022'!BI109</f>
        <v>0.4098966026587888</v>
      </c>
      <c r="G110" s="584"/>
      <c r="H110" s="586"/>
      <c r="I110" s="44"/>
      <c r="J110" s="584"/>
      <c r="K110" s="44"/>
      <c r="L110" s="44"/>
      <c r="M110" s="44"/>
      <c r="N110" s="584"/>
      <c r="O110" s="584"/>
      <c r="P110" s="44"/>
      <c r="Q110" s="44"/>
      <c r="R110" s="44"/>
      <c r="S110" s="584"/>
      <c r="T110" s="584"/>
      <c r="U110" s="584"/>
      <c r="V110" s="94">
        <f>'2022'!BM109</f>
        <v>29.97</v>
      </c>
      <c r="W110" s="44">
        <f t="shared" si="16"/>
        <v>3</v>
      </c>
      <c r="X110" s="44">
        <f>'2022'!BO109</f>
        <v>29</v>
      </c>
      <c r="Y110" s="94">
        <f t="shared" si="17"/>
        <v>2.9029029029029032</v>
      </c>
      <c r="Z110" s="44"/>
      <c r="AA110" s="44">
        <f>'2022'!BR109</f>
        <v>2</v>
      </c>
      <c r="AB110" s="44"/>
      <c r="AC110" s="44"/>
      <c r="AD110" s="44">
        <f t="shared" si="32"/>
        <v>21</v>
      </c>
      <c r="AE110" s="44">
        <f>'2022'!BT109</f>
        <v>6</v>
      </c>
      <c r="AF110" s="82" t="str">
        <f t="shared" si="18"/>
        <v/>
      </c>
      <c r="AG110" s="159"/>
      <c r="AH110" s="160">
        <f t="shared" si="19"/>
        <v>0.4098966026587888</v>
      </c>
      <c r="AI110" s="160" t="e">
        <f t="shared" ca="1" si="20"/>
        <v>#NAME?</v>
      </c>
      <c r="AJ110" s="161">
        <f t="shared" si="21"/>
        <v>3</v>
      </c>
      <c r="AK110" s="161" t="str">
        <f t="shared" si="22"/>
        <v/>
      </c>
      <c r="AL110" s="161" t="e">
        <f t="shared" ca="1" si="23"/>
        <v>#NAME?</v>
      </c>
      <c r="AM110" s="161">
        <f t="shared" si="24"/>
        <v>29</v>
      </c>
      <c r="AN110" s="162" t="e">
        <f t="shared" ca="1" si="25"/>
        <v>#NAME?</v>
      </c>
      <c r="AO110" s="34" t="str">
        <f t="shared" si="26"/>
        <v/>
      </c>
      <c r="AP110" s="34" t="str">
        <f t="shared" si="27"/>
        <v/>
      </c>
    </row>
    <row r="111" spans="1:42" ht="17.25" customHeight="1" x14ac:dyDescent="0.25">
      <c r="A111" s="72"/>
      <c r="B111" s="46" t="s">
        <v>137</v>
      </c>
      <c r="C111" s="98"/>
      <c r="D111" s="97"/>
      <c r="E111" s="97"/>
      <c r="F111" s="98"/>
      <c r="G111" s="56"/>
      <c r="H111" s="94"/>
      <c r="I111" s="47"/>
      <c r="J111" s="56"/>
      <c r="K111" s="47"/>
      <c r="L111" s="99"/>
      <c r="M111" s="56"/>
      <c r="N111" s="56"/>
      <c r="O111" s="56"/>
      <c r="P111" s="56"/>
      <c r="Q111" s="56"/>
      <c r="R111" s="56"/>
      <c r="S111" s="56"/>
      <c r="T111" s="56"/>
      <c r="U111" s="44"/>
      <c r="V111" s="111"/>
      <c r="W111" s="44"/>
      <c r="X111" s="56"/>
      <c r="Y111" s="94"/>
      <c r="Z111" s="56"/>
      <c r="AA111" s="56"/>
      <c r="AB111" s="56"/>
      <c r="AC111" s="56"/>
      <c r="AD111" s="44"/>
      <c r="AE111" s="56"/>
      <c r="AF111" s="82" t="str">
        <f t="shared" si="18"/>
        <v/>
      </c>
      <c r="AG111" s="159"/>
      <c r="AH111" s="160" t="str">
        <f t="shared" si="19"/>
        <v/>
      </c>
      <c r="AI111" s="160" t="str">
        <f t="shared" si="20"/>
        <v/>
      </c>
      <c r="AJ111" s="161" t="str">
        <f t="shared" si="21"/>
        <v/>
      </c>
      <c r="AK111" s="161" t="str">
        <f t="shared" si="22"/>
        <v/>
      </c>
      <c r="AL111" s="161" t="str">
        <f t="shared" si="23"/>
        <v/>
      </c>
      <c r="AM111" s="161" t="str">
        <f t="shared" si="24"/>
        <v/>
      </c>
      <c r="AN111" s="162" t="str">
        <f t="shared" si="25"/>
        <v/>
      </c>
      <c r="AO111" s="34" t="str">
        <f t="shared" si="26"/>
        <v/>
      </c>
      <c r="AP111" s="34" t="str">
        <f t="shared" si="27"/>
        <v/>
      </c>
    </row>
    <row r="112" spans="1:42" ht="48.75" customHeight="1" x14ac:dyDescent="0.25">
      <c r="A112" s="72">
        <v>86</v>
      </c>
      <c r="B112" s="165" t="s">
        <v>441</v>
      </c>
      <c r="C112" s="92">
        <f>'2022'!B111</f>
        <v>6.8</v>
      </c>
      <c r="D112" s="581">
        <f>'2022'!BE111</f>
        <v>161</v>
      </c>
      <c r="E112" s="93">
        <f>'2022'!BF111</f>
        <v>0</v>
      </c>
      <c r="F112" s="92">
        <f>'2022'!BI111</f>
        <v>0</v>
      </c>
      <c r="G112" s="583">
        <f>'2021'!BO83</f>
        <v>4</v>
      </c>
      <c r="H112" s="585">
        <f t="shared" si="28"/>
        <v>2.4844720496894408</v>
      </c>
      <c r="I112" s="127"/>
      <c r="J112" s="583">
        <f>'2021'!BR83</f>
        <v>0</v>
      </c>
      <c r="K112" s="127"/>
      <c r="L112" s="127"/>
      <c r="M112" s="44"/>
      <c r="N112" s="583">
        <f>'2021'!BT83</f>
        <v>1</v>
      </c>
      <c r="O112" s="583">
        <f>'Добыча 2021'!C93</f>
        <v>0</v>
      </c>
      <c r="P112" s="44"/>
      <c r="Q112" s="44"/>
      <c r="R112" s="44"/>
      <c r="S112" s="583">
        <f>'Добыча 2021'!E93</f>
        <v>0</v>
      </c>
      <c r="T112" s="583">
        <f>'Добыча 2021'!D93</f>
        <v>0</v>
      </c>
      <c r="U112" s="583">
        <f t="shared" si="29"/>
        <v>0</v>
      </c>
      <c r="V112" s="94">
        <f>'2022'!BM111</f>
        <v>0</v>
      </c>
      <c r="W112" s="44">
        <f t="shared" si="16"/>
        <v>0</v>
      </c>
      <c r="X112" s="44">
        <f>'2022'!BO111</f>
        <v>0</v>
      </c>
      <c r="Y112" s="94">
        <f t="shared" si="17"/>
        <v>0</v>
      </c>
      <c r="Z112" s="44"/>
      <c r="AA112" s="44"/>
      <c r="AB112" s="44"/>
      <c r="AC112" s="44"/>
      <c r="AD112" s="44">
        <v>0</v>
      </c>
      <c r="AE112" s="44">
        <v>0</v>
      </c>
      <c r="AF112" s="82" t="str">
        <f t="shared" si="18"/>
        <v/>
      </c>
      <c r="AG112" s="159"/>
      <c r="AH112" s="160">
        <f t="shared" si="19"/>
        <v>0</v>
      </c>
      <c r="AI112" s="160" t="e">
        <f t="shared" ca="1" si="20"/>
        <v>#NAME?</v>
      </c>
      <c r="AJ112" s="161">
        <f t="shared" si="21"/>
        <v>3</v>
      </c>
      <c r="AK112" s="161" t="str">
        <f t="shared" si="22"/>
        <v/>
      </c>
      <c r="AL112" s="161">
        <f t="shared" si="23"/>
        <v>0</v>
      </c>
      <c r="AM112" s="161">
        <f t="shared" si="24"/>
        <v>0</v>
      </c>
      <c r="AN112" s="162" t="str">
        <f t="shared" si="25"/>
        <v/>
      </c>
      <c r="AO112" s="34" t="str">
        <f t="shared" si="26"/>
        <v/>
      </c>
      <c r="AP112" s="34" t="str">
        <f t="shared" si="27"/>
        <v/>
      </c>
    </row>
    <row r="113" spans="1:42" ht="52.5" customHeight="1" x14ac:dyDescent="0.25">
      <c r="A113" s="34">
        <v>87</v>
      </c>
      <c r="B113" s="118" t="s">
        <v>442</v>
      </c>
      <c r="C113" s="92">
        <f>'2022'!B112</f>
        <v>166.57499999999999</v>
      </c>
      <c r="D113" s="582"/>
      <c r="E113" s="93">
        <f>'2022'!BF112</f>
        <v>166</v>
      </c>
      <c r="F113" s="92">
        <f>'2022'!BI112</f>
        <v>0.99654810145580075</v>
      </c>
      <c r="G113" s="584"/>
      <c r="H113" s="586"/>
      <c r="I113" s="44"/>
      <c r="J113" s="584"/>
      <c r="K113" s="44"/>
      <c r="L113" s="44"/>
      <c r="M113" s="44"/>
      <c r="N113" s="584"/>
      <c r="O113" s="584"/>
      <c r="P113" s="44"/>
      <c r="Q113" s="44"/>
      <c r="R113" s="44"/>
      <c r="S113" s="584"/>
      <c r="T113" s="584"/>
      <c r="U113" s="584"/>
      <c r="V113" s="94">
        <f>'2022'!BM112</f>
        <v>4.9799999999999995</v>
      </c>
      <c r="W113" s="44">
        <f t="shared" si="16"/>
        <v>3</v>
      </c>
      <c r="X113" s="44">
        <f>'2022'!BO112</f>
        <v>4</v>
      </c>
      <c r="Y113" s="94">
        <f t="shared" si="17"/>
        <v>2.4096385542168677</v>
      </c>
      <c r="Z113" s="44"/>
      <c r="AA113" s="44">
        <f>'2022'!BR112</f>
        <v>0</v>
      </c>
      <c r="AB113" s="44"/>
      <c r="AC113" s="44"/>
      <c r="AD113" s="44">
        <f t="shared" si="32"/>
        <v>3</v>
      </c>
      <c r="AE113" s="44">
        <f>'2022'!BT112</f>
        <v>1</v>
      </c>
      <c r="AF113" s="82" t="str">
        <f t="shared" ref="AF113:AF176" si="33">IF(C113&gt;0,IF(AND(C113&lt;7,F113&lt;5),IF(COUNTIF(Z113:AE113,"&gt;0")&gt;0,"Ошибка!",""),""),"")</f>
        <v/>
      </c>
      <c r="AG113" s="159"/>
      <c r="AH113" s="160">
        <f t="shared" si="19"/>
        <v>0.99654810145580075</v>
      </c>
      <c r="AI113" s="160" t="e">
        <f t="shared" ca="1" si="20"/>
        <v>#NAME?</v>
      </c>
      <c r="AJ113" s="161">
        <f t="shared" si="21"/>
        <v>3</v>
      </c>
      <c r="AK113" s="161" t="str">
        <f t="shared" si="22"/>
        <v/>
      </c>
      <c r="AL113" s="161" t="e">
        <f t="shared" ca="1" si="23"/>
        <v>#NAME?</v>
      </c>
      <c r="AM113" s="161">
        <f t="shared" si="24"/>
        <v>4</v>
      </c>
      <c r="AN113" s="162" t="e">
        <f t="shared" ca="1" si="25"/>
        <v>#NAME?</v>
      </c>
      <c r="AO113" s="34" t="str">
        <f t="shared" si="26"/>
        <v/>
      </c>
      <c r="AP113" s="34" t="str">
        <f t="shared" si="27"/>
        <v/>
      </c>
    </row>
    <row r="114" spans="1:42" ht="50.25" customHeight="1" x14ac:dyDescent="0.25">
      <c r="A114" s="72">
        <v>88</v>
      </c>
      <c r="B114" s="57" t="s">
        <v>315</v>
      </c>
      <c r="C114" s="92">
        <f>'2022'!B113</f>
        <v>1572.825</v>
      </c>
      <c r="D114" s="93">
        <f>'2022'!BE113</f>
        <v>1429</v>
      </c>
      <c r="E114" s="93">
        <f>'2022'!BF113</f>
        <v>1413</v>
      </c>
      <c r="F114" s="92">
        <f>'2022'!BI113</f>
        <v>0.89838348195126605</v>
      </c>
      <c r="G114" s="44">
        <f>'2021'!BO84</f>
        <v>42</v>
      </c>
      <c r="H114" s="94">
        <f t="shared" si="28"/>
        <v>2.9391182645206437</v>
      </c>
      <c r="I114" s="47"/>
      <c r="J114" s="44">
        <f>'2021'!BR84</f>
        <v>0</v>
      </c>
      <c r="K114" s="47"/>
      <c r="L114" s="99"/>
      <c r="M114" s="44"/>
      <c r="N114" s="44">
        <f>'2021'!BT84</f>
        <v>0</v>
      </c>
      <c r="O114" s="44">
        <f>'Добыча 2021'!C94</f>
        <v>22</v>
      </c>
      <c r="P114" s="44"/>
      <c r="Q114" s="44"/>
      <c r="R114" s="44"/>
      <c r="S114" s="44">
        <f>'Добыча 2021'!E94</f>
        <v>20</v>
      </c>
      <c r="T114" s="44">
        <f>'Добыча 2021'!D94</f>
        <v>2</v>
      </c>
      <c r="U114" s="44">
        <f t="shared" si="29"/>
        <v>52.380952380952387</v>
      </c>
      <c r="V114" s="94">
        <f>'2022'!BM113</f>
        <v>42.39</v>
      </c>
      <c r="W114" s="44">
        <f t="shared" si="16"/>
        <v>3</v>
      </c>
      <c r="X114" s="44">
        <f>'2022'!BO113</f>
        <v>42</v>
      </c>
      <c r="Y114" s="94">
        <f t="shared" si="17"/>
        <v>2.9723991507431</v>
      </c>
      <c r="Z114" s="44"/>
      <c r="AA114" s="44">
        <f>'2022'!BR113</f>
        <v>0</v>
      </c>
      <c r="AB114" s="44"/>
      <c r="AC114" s="44"/>
      <c r="AD114" s="44"/>
      <c r="AE114" s="44">
        <f>'2022'!BT113</f>
        <v>0</v>
      </c>
      <c r="AF114" s="82" t="str">
        <f t="shared" si="33"/>
        <v/>
      </c>
      <c r="AG114" s="159"/>
      <c r="AH114" s="160">
        <f t="shared" si="19"/>
        <v>0.89838348195126605</v>
      </c>
      <c r="AI114" s="160" t="e">
        <f t="shared" ca="1" si="20"/>
        <v>#NAME?</v>
      </c>
      <c r="AJ114" s="161">
        <f t="shared" si="21"/>
        <v>3</v>
      </c>
      <c r="AK114" s="161" t="str">
        <f t="shared" si="22"/>
        <v/>
      </c>
      <c r="AL114" s="161" t="e">
        <f t="shared" ca="1" si="23"/>
        <v>#NAME?</v>
      </c>
      <c r="AM114" s="161">
        <f t="shared" si="24"/>
        <v>42</v>
      </c>
      <c r="AN114" s="162" t="e">
        <f t="shared" ca="1" si="25"/>
        <v>#NAME?</v>
      </c>
      <c r="AO114" s="34" t="str">
        <f t="shared" si="26"/>
        <v>Сумма не совпадает или не ОДОУ</v>
      </c>
      <c r="AP114" s="34" t="str">
        <f t="shared" si="27"/>
        <v/>
      </c>
    </row>
    <row r="115" spans="1:42" ht="18.75" x14ac:dyDescent="0.25">
      <c r="A115" s="34"/>
      <c r="B115" s="46" t="s">
        <v>141</v>
      </c>
      <c r="C115" s="98"/>
      <c r="D115" s="97"/>
      <c r="E115" s="97"/>
      <c r="F115" s="98"/>
      <c r="G115" s="44"/>
      <c r="H115" s="94"/>
      <c r="I115" s="44"/>
      <c r="J115" s="44"/>
      <c r="K115" s="44"/>
      <c r="L115" s="44"/>
      <c r="M115" s="56"/>
      <c r="N115" s="44"/>
      <c r="O115" s="56"/>
      <c r="P115" s="56"/>
      <c r="Q115" s="56"/>
      <c r="R115" s="56"/>
      <c r="S115" s="56"/>
      <c r="T115" s="56"/>
      <c r="U115" s="44"/>
      <c r="V115" s="111"/>
      <c r="W115" s="44"/>
      <c r="X115" s="56"/>
      <c r="Y115" s="94"/>
      <c r="Z115" s="56"/>
      <c r="AA115" s="56"/>
      <c r="AB115" s="56"/>
      <c r="AC115" s="56"/>
      <c r="AD115" s="44"/>
      <c r="AE115" s="56"/>
      <c r="AF115" s="82" t="str">
        <f t="shared" si="33"/>
        <v/>
      </c>
      <c r="AG115" s="159"/>
      <c r="AH115" s="160" t="str">
        <f t="shared" si="19"/>
        <v/>
      </c>
      <c r="AI115" s="160" t="str">
        <f t="shared" si="20"/>
        <v/>
      </c>
      <c r="AJ115" s="161" t="str">
        <f t="shared" si="21"/>
        <v/>
      </c>
      <c r="AK115" s="161" t="str">
        <f t="shared" si="22"/>
        <v/>
      </c>
      <c r="AL115" s="161" t="str">
        <f t="shared" si="23"/>
        <v/>
      </c>
      <c r="AM115" s="161" t="str">
        <f t="shared" si="24"/>
        <v/>
      </c>
      <c r="AN115" s="162" t="str">
        <f t="shared" si="25"/>
        <v/>
      </c>
      <c r="AO115" s="34" t="str">
        <f t="shared" si="26"/>
        <v/>
      </c>
      <c r="AP115" s="34" t="str">
        <f t="shared" si="27"/>
        <v/>
      </c>
    </row>
    <row r="116" spans="1:42" ht="48.75" customHeight="1" x14ac:dyDescent="0.25">
      <c r="A116" s="34">
        <v>89</v>
      </c>
      <c r="B116" s="57" t="s">
        <v>142</v>
      </c>
      <c r="C116" s="92">
        <f>'2022'!B115</f>
        <v>867</v>
      </c>
      <c r="D116" s="93">
        <f>'2022'!BE115</f>
        <v>989</v>
      </c>
      <c r="E116" s="93">
        <f>'2022'!BF115</f>
        <v>1135</v>
      </c>
      <c r="F116" s="92">
        <f>'2022'!BI115</f>
        <v>1.3091118800461361</v>
      </c>
      <c r="G116" s="44">
        <f>'2021'!BO86</f>
        <v>29</v>
      </c>
      <c r="H116" s="94">
        <f t="shared" si="28"/>
        <v>2.9322548028311428</v>
      </c>
      <c r="I116" s="44"/>
      <c r="J116" s="44">
        <f>'2021'!BR86</f>
        <v>0</v>
      </c>
      <c r="K116" s="44"/>
      <c r="L116" s="44"/>
      <c r="M116" s="44"/>
      <c r="N116" s="44">
        <f>'2021'!BT86</f>
        <v>0</v>
      </c>
      <c r="O116" s="44">
        <f>'Добыча 2021'!C96</f>
        <v>18</v>
      </c>
      <c r="P116" s="44"/>
      <c r="Q116" s="44"/>
      <c r="R116" s="44"/>
      <c r="S116" s="44">
        <f>'Добыча 2021'!E96</f>
        <v>15</v>
      </c>
      <c r="T116" s="44">
        <f>'Добыча 2021'!D96</f>
        <v>3</v>
      </c>
      <c r="U116" s="44">
        <f t="shared" si="29"/>
        <v>62.068965517241381</v>
      </c>
      <c r="V116" s="94">
        <f>'2022'!BM115</f>
        <v>56.75</v>
      </c>
      <c r="W116" s="44">
        <f t="shared" si="16"/>
        <v>5</v>
      </c>
      <c r="X116" s="44">
        <f>'2022'!BO115</f>
        <v>34</v>
      </c>
      <c r="Y116" s="94">
        <f t="shared" si="17"/>
        <v>2.9955947136563874</v>
      </c>
      <c r="Z116" s="44"/>
      <c r="AA116" s="44">
        <f>'2022'!BR115</f>
        <v>0</v>
      </c>
      <c r="AB116" s="44"/>
      <c r="AC116" s="44"/>
      <c r="AD116" s="44"/>
      <c r="AE116" s="44">
        <f>'2022'!BT115</f>
        <v>0</v>
      </c>
      <c r="AF116" s="82" t="str">
        <f t="shared" si="33"/>
        <v/>
      </c>
      <c r="AG116" s="159"/>
      <c r="AH116" s="160">
        <f t="shared" si="19"/>
        <v>1.3091118800461361</v>
      </c>
      <c r="AI116" s="160" t="e">
        <f t="shared" ca="1" si="20"/>
        <v>#NAME?</v>
      </c>
      <c r="AJ116" s="161">
        <f t="shared" si="21"/>
        <v>5</v>
      </c>
      <c r="AK116" s="161" t="str">
        <f t="shared" si="22"/>
        <v/>
      </c>
      <c r="AL116" s="161" t="e">
        <f t="shared" ca="1" si="23"/>
        <v>#NAME?</v>
      </c>
      <c r="AM116" s="161">
        <f t="shared" si="24"/>
        <v>34</v>
      </c>
      <c r="AN116" s="162" t="e">
        <f t="shared" ca="1" si="25"/>
        <v>#NAME?</v>
      </c>
      <c r="AO116" s="34" t="str">
        <f t="shared" si="26"/>
        <v>Сумма не совпадает или не ОДОУ</v>
      </c>
      <c r="AP116" s="34" t="str">
        <f t="shared" si="27"/>
        <v/>
      </c>
    </row>
    <row r="117" spans="1:42" ht="32.25" customHeight="1" x14ac:dyDescent="0.25">
      <c r="A117" s="34">
        <v>90</v>
      </c>
      <c r="B117" s="57" t="s">
        <v>316</v>
      </c>
      <c r="C117" s="92">
        <f>'2022'!B116</f>
        <v>385.19600000000003</v>
      </c>
      <c r="D117" s="93">
        <f>'2022'!BE116</f>
        <v>415</v>
      </c>
      <c r="E117" s="93">
        <f>'2022'!BF116</f>
        <v>413</v>
      </c>
      <c r="F117" s="92">
        <f>'2022'!BI116</f>
        <v>1.072181434905866</v>
      </c>
      <c r="G117" s="44">
        <f>'2021'!BO87</f>
        <v>12</v>
      </c>
      <c r="H117" s="94">
        <f t="shared" si="28"/>
        <v>2.8915662650602409</v>
      </c>
      <c r="I117" s="44"/>
      <c r="J117" s="44">
        <f>'2021'!BR87</f>
        <v>0</v>
      </c>
      <c r="K117" s="44"/>
      <c r="L117" s="44"/>
      <c r="M117" s="44"/>
      <c r="N117" s="44">
        <f>'2021'!BT87</f>
        <v>0</v>
      </c>
      <c r="O117" s="44">
        <f>'Добыча 2021'!C97</f>
        <v>12</v>
      </c>
      <c r="P117" s="44"/>
      <c r="Q117" s="44"/>
      <c r="R117" s="44"/>
      <c r="S117" s="44">
        <f>'Добыча 2021'!E97</f>
        <v>7</v>
      </c>
      <c r="T117" s="44">
        <f>'Добыча 2021'!D97</f>
        <v>5</v>
      </c>
      <c r="U117" s="44">
        <f t="shared" si="29"/>
        <v>100</v>
      </c>
      <c r="V117" s="94">
        <f>'2022'!BM116</f>
        <v>20.650000000000002</v>
      </c>
      <c r="W117" s="44">
        <f t="shared" si="16"/>
        <v>5</v>
      </c>
      <c r="X117" s="44">
        <f>'2022'!BO116</f>
        <v>20</v>
      </c>
      <c r="Y117" s="94">
        <f t="shared" si="17"/>
        <v>4.8426150121065374</v>
      </c>
      <c r="Z117" s="44"/>
      <c r="AA117" s="44">
        <f>'2022'!BR116</f>
        <v>0</v>
      </c>
      <c r="AB117" s="44"/>
      <c r="AC117" s="44"/>
      <c r="AD117" s="44"/>
      <c r="AE117" s="44">
        <f>'2022'!BT116</f>
        <v>0</v>
      </c>
      <c r="AF117" s="82" t="str">
        <f t="shared" si="33"/>
        <v/>
      </c>
      <c r="AG117" s="159"/>
      <c r="AH117" s="160">
        <f t="shared" si="19"/>
        <v>1.072181434905866</v>
      </c>
      <c r="AI117" s="160" t="e">
        <f t="shared" ca="1" si="20"/>
        <v>#NAME?</v>
      </c>
      <c r="AJ117" s="161">
        <f t="shared" si="21"/>
        <v>5</v>
      </c>
      <c r="AK117" s="161" t="str">
        <f t="shared" si="22"/>
        <v/>
      </c>
      <c r="AL117" s="161" t="e">
        <f t="shared" ca="1" si="23"/>
        <v>#NAME?</v>
      </c>
      <c r="AM117" s="161">
        <f t="shared" si="24"/>
        <v>20</v>
      </c>
      <c r="AN117" s="162" t="e">
        <f t="shared" ca="1" si="25"/>
        <v>#NAME?</v>
      </c>
      <c r="AO117" s="34" t="str">
        <f t="shared" si="26"/>
        <v>Сумма не совпадает или не ОДОУ</v>
      </c>
      <c r="AP117" s="34" t="str">
        <f t="shared" si="27"/>
        <v/>
      </c>
    </row>
    <row r="118" spans="1:42" ht="32.25" customHeight="1" x14ac:dyDescent="0.25">
      <c r="A118" s="34">
        <v>91</v>
      </c>
      <c r="B118" s="57" t="s">
        <v>317</v>
      </c>
      <c r="C118" s="92">
        <f>'2022'!B117</f>
        <v>163.09700000000001</v>
      </c>
      <c r="D118" s="93">
        <f>'2022'!BE117</f>
        <v>303</v>
      </c>
      <c r="E118" s="93">
        <f>'2022'!BF117</f>
        <v>453</v>
      </c>
      <c r="F118" s="92">
        <f>'2022'!BI117</f>
        <v>2.777488243192701</v>
      </c>
      <c r="G118" s="44">
        <f>'2021'!BO88</f>
        <v>15</v>
      </c>
      <c r="H118" s="94">
        <f t="shared" si="28"/>
        <v>4.9504950495049505</v>
      </c>
      <c r="I118" s="44"/>
      <c r="J118" s="44">
        <f>'2021'!BR88</f>
        <v>0</v>
      </c>
      <c r="K118" s="44"/>
      <c r="L118" s="44"/>
      <c r="M118" s="44"/>
      <c r="N118" s="44">
        <f>'2021'!BT88</f>
        <v>0</v>
      </c>
      <c r="O118" s="44">
        <f>'Добыча 2021'!C98</f>
        <v>1</v>
      </c>
      <c r="P118" s="44"/>
      <c r="Q118" s="44"/>
      <c r="R118" s="44"/>
      <c r="S118" s="44">
        <f>'Добыча 2021'!E98</f>
        <v>1</v>
      </c>
      <c r="T118" s="44">
        <f>'Добыча 2021'!D98</f>
        <v>0</v>
      </c>
      <c r="U118" s="44">
        <f t="shared" si="29"/>
        <v>6.666666666666667</v>
      </c>
      <c r="V118" s="94">
        <f>'2022'!BM117</f>
        <v>31.710000000000004</v>
      </c>
      <c r="W118" s="44">
        <f t="shared" si="16"/>
        <v>7.0000000000000009</v>
      </c>
      <c r="X118" s="44">
        <f>'2022'!BO117</f>
        <v>22</v>
      </c>
      <c r="Y118" s="94">
        <f t="shared" si="17"/>
        <v>4.8565121412803531</v>
      </c>
      <c r="Z118" s="44"/>
      <c r="AA118" s="44">
        <f>'2022'!BR117</f>
        <v>0</v>
      </c>
      <c r="AB118" s="44"/>
      <c r="AC118" s="44"/>
      <c r="AD118" s="44"/>
      <c r="AE118" s="44">
        <f>'2022'!BT117</f>
        <v>0</v>
      </c>
      <c r="AF118" s="82" t="str">
        <f t="shared" si="33"/>
        <v/>
      </c>
      <c r="AG118" s="159"/>
      <c r="AH118" s="160">
        <f t="shared" si="19"/>
        <v>2.777488243192701</v>
      </c>
      <c r="AI118" s="160" t="e">
        <f t="shared" ca="1" si="20"/>
        <v>#NAME?</v>
      </c>
      <c r="AJ118" s="161">
        <f t="shared" si="21"/>
        <v>7</v>
      </c>
      <c r="AK118" s="161" t="str">
        <f t="shared" si="22"/>
        <v/>
      </c>
      <c r="AL118" s="161" t="e">
        <f t="shared" ca="1" si="23"/>
        <v>#NAME?</v>
      </c>
      <c r="AM118" s="161">
        <f t="shared" si="24"/>
        <v>22</v>
      </c>
      <c r="AN118" s="162" t="e">
        <f t="shared" ca="1" si="25"/>
        <v>#NAME?</v>
      </c>
      <c r="AO118" s="34" t="str">
        <f t="shared" si="26"/>
        <v>Сумма не совпадает или не ОДОУ</v>
      </c>
      <c r="AP118" s="34" t="str">
        <f t="shared" si="27"/>
        <v/>
      </c>
    </row>
    <row r="119" spans="1:42" ht="32.25" customHeight="1" x14ac:dyDescent="0.25">
      <c r="A119" s="34">
        <v>92</v>
      </c>
      <c r="B119" s="57" t="s">
        <v>318</v>
      </c>
      <c r="C119" s="92">
        <f>'2022'!B118</f>
        <v>49.08</v>
      </c>
      <c r="D119" s="93">
        <f>'2022'!BE118</f>
        <v>21</v>
      </c>
      <c r="E119" s="93">
        <f>'2022'!BF118</f>
        <v>20</v>
      </c>
      <c r="F119" s="92">
        <f>'2022'!BI118</f>
        <v>0.40749796251018744</v>
      </c>
      <c r="G119" s="44">
        <f>'2021'!BO89</f>
        <v>0</v>
      </c>
      <c r="H119" s="94">
        <f t="shared" si="28"/>
        <v>0</v>
      </c>
      <c r="I119" s="44"/>
      <c r="J119" s="44">
        <f>'2021'!BR89</f>
        <v>0</v>
      </c>
      <c r="K119" s="44"/>
      <c r="L119" s="44"/>
      <c r="M119" s="44"/>
      <c r="N119" s="44">
        <f>'2021'!BT89</f>
        <v>0</v>
      </c>
      <c r="O119" s="44">
        <f>'Добыча 2021'!C99</f>
        <v>0</v>
      </c>
      <c r="P119" s="44"/>
      <c r="Q119" s="44"/>
      <c r="R119" s="44"/>
      <c r="S119" s="44">
        <f>'Добыча 2021'!E99</f>
        <v>0</v>
      </c>
      <c r="T119" s="44">
        <f>'Добыча 2021'!D99</f>
        <v>0</v>
      </c>
      <c r="U119" s="44">
        <f t="shared" si="29"/>
        <v>0</v>
      </c>
      <c r="V119" s="94">
        <f>'2022'!BM118</f>
        <v>0.6</v>
      </c>
      <c r="W119" s="44">
        <f t="shared" si="16"/>
        <v>0</v>
      </c>
      <c r="X119" s="44">
        <f>'2022'!BO118</f>
        <v>0</v>
      </c>
      <c r="Y119" s="94">
        <f t="shared" si="17"/>
        <v>0</v>
      </c>
      <c r="Z119" s="44"/>
      <c r="AA119" s="44">
        <f>'2022'!BR118</f>
        <v>0</v>
      </c>
      <c r="AB119" s="44"/>
      <c r="AC119" s="44"/>
      <c r="AD119" s="44">
        <f t="shared" si="32"/>
        <v>0</v>
      </c>
      <c r="AE119" s="44">
        <f>'2022'!BT118</f>
        <v>0</v>
      </c>
      <c r="AF119" s="82" t="str">
        <f t="shared" si="33"/>
        <v/>
      </c>
      <c r="AG119" s="159"/>
      <c r="AH119" s="160">
        <f t="shared" si="19"/>
        <v>0.40749796251018744</v>
      </c>
      <c r="AI119" s="160" t="e">
        <f t="shared" ca="1" si="20"/>
        <v>#NAME?</v>
      </c>
      <c r="AJ119" s="161">
        <f t="shared" si="21"/>
        <v>3</v>
      </c>
      <c r="AK119" s="161" t="str">
        <f t="shared" si="22"/>
        <v/>
      </c>
      <c r="AL119" s="161">
        <f t="shared" si="23"/>
        <v>0</v>
      </c>
      <c r="AM119" s="161">
        <f t="shared" si="24"/>
        <v>0</v>
      </c>
      <c r="AN119" s="162" t="str">
        <f t="shared" si="25"/>
        <v/>
      </c>
      <c r="AO119" s="34" t="str">
        <f t="shared" si="26"/>
        <v/>
      </c>
      <c r="AP119" s="34" t="str">
        <f t="shared" si="27"/>
        <v/>
      </c>
    </row>
    <row r="120" spans="1:42" ht="48" customHeight="1" x14ac:dyDescent="0.25">
      <c r="A120" s="34">
        <v>93</v>
      </c>
      <c r="B120" s="57" t="s">
        <v>319</v>
      </c>
      <c r="C120" s="92">
        <f>'2022'!B119</f>
        <v>151.1</v>
      </c>
      <c r="D120" s="93">
        <f>'2022'!BE119</f>
        <v>69</v>
      </c>
      <c r="E120" s="93">
        <f>'2022'!BF119</f>
        <v>72</v>
      </c>
      <c r="F120" s="92">
        <f>'2022'!BI119</f>
        <v>0.47650562541363339</v>
      </c>
      <c r="G120" s="44">
        <f>'2021'!BO90</f>
        <v>2</v>
      </c>
      <c r="H120" s="94">
        <f t="shared" si="28"/>
        <v>2.8985507246376812</v>
      </c>
      <c r="I120" s="44"/>
      <c r="J120" s="44">
        <f>'2021'!BR90</f>
        <v>0</v>
      </c>
      <c r="K120" s="44"/>
      <c r="L120" s="44"/>
      <c r="M120" s="44"/>
      <c r="N120" s="44">
        <f>'2021'!BT90</f>
        <v>1</v>
      </c>
      <c r="O120" s="44">
        <f>'Добыча 2021'!C100</f>
        <v>2</v>
      </c>
      <c r="P120" s="44"/>
      <c r="Q120" s="44"/>
      <c r="R120" s="44"/>
      <c r="S120" s="44">
        <f>'Добыча 2021'!E100</f>
        <v>1</v>
      </c>
      <c r="T120" s="44">
        <f>'Добыча 2021'!D100</f>
        <v>1</v>
      </c>
      <c r="U120" s="44">
        <f t="shared" si="29"/>
        <v>100</v>
      </c>
      <c r="V120" s="94">
        <f>'2022'!BM119</f>
        <v>2.16</v>
      </c>
      <c r="W120" s="44">
        <f t="shared" si="16"/>
        <v>3.0000000000000004</v>
      </c>
      <c r="X120" s="44">
        <f>'2022'!BO119</f>
        <v>2</v>
      </c>
      <c r="Y120" s="94">
        <f t="shared" si="17"/>
        <v>2.7777777777777777</v>
      </c>
      <c r="Z120" s="44"/>
      <c r="AA120" s="44">
        <f>'2022'!BR119</f>
        <v>0</v>
      </c>
      <c r="AB120" s="44"/>
      <c r="AC120" s="44"/>
      <c r="AD120" s="44">
        <f t="shared" si="32"/>
        <v>1</v>
      </c>
      <c r="AE120" s="44">
        <f>'2022'!BT119</f>
        <v>1</v>
      </c>
      <c r="AF120" s="82" t="str">
        <f t="shared" si="33"/>
        <v/>
      </c>
      <c r="AG120" s="159"/>
      <c r="AH120" s="160">
        <f t="shared" si="19"/>
        <v>0.47650562541363339</v>
      </c>
      <c r="AI120" s="160" t="e">
        <f t="shared" ca="1" si="20"/>
        <v>#NAME?</v>
      </c>
      <c r="AJ120" s="161">
        <f t="shared" si="21"/>
        <v>3</v>
      </c>
      <c r="AK120" s="161" t="str">
        <f t="shared" si="22"/>
        <v/>
      </c>
      <c r="AL120" s="161" t="e">
        <f t="shared" ca="1" si="23"/>
        <v>#NAME?</v>
      </c>
      <c r="AM120" s="161">
        <f t="shared" si="24"/>
        <v>2</v>
      </c>
      <c r="AN120" s="162" t="e">
        <f t="shared" ca="1" si="25"/>
        <v>#NAME?</v>
      </c>
      <c r="AO120" s="34" t="str">
        <f t="shared" si="26"/>
        <v/>
      </c>
      <c r="AP120" s="34" t="str">
        <f t="shared" si="27"/>
        <v/>
      </c>
    </row>
    <row r="121" spans="1:42" ht="31.5" customHeight="1" x14ac:dyDescent="0.25">
      <c r="A121" s="34">
        <v>94</v>
      </c>
      <c r="B121" s="57" t="s">
        <v>320</v>
      </c>
      <c r="C121" s="92">
        <f>'2022'!B120</f>
        <v>46.08</v>
      </c>
      <c r="D121" s="93">
        <f>'2022'!BE120</f>
        <v>14</v>
      </c>
      <c r="E121" s="93">
        <f>'2022'!BF120</f>
        <v>11</v>
      </c>
      <c r="F121" s="92">
        <f>'2022'!BI120</f>
        <v>0.23871527777777779</v>
      </c>
      <c r="G121" s="44">
        <f>'2021'!BO91</f>
        <v>0</v>
      </c>
      <c r="H121" s="94">
        <f t="shared" si="28"/>
        <v>0</v>
      </c>
      <c r="I121" s="44"/>
      <c r="J121" s="44">
        <f>'2021'!BR91</f>
        <v>0</v>
      </c>
      <c r="K121" s="44"/>
      <c r="L121" s="44"/>
      <c r="M121" s="44"/>
      <c r="N121" s="44">
        <f>'2021'!BT91</f>
        <v>0</v>
      </c>
      <c r="O121" s="44">
        <f>'Добыча 2021'!C101</f>
        <v>0</v>
      </c>
      <c r="P121" s="44"/>
      <c r="Q121" s="44"/>
      <c r="R121" s="44"/>
      <c r="S121" s="44">
        <f>'Добыча 2021'!E101</f>
        <v>0</v>
      </c>
      <c r="T121" s="44">
        <f>'Добыча 2021'!D101</f>
        <v>0</v>
      </c>
      <c r="U121" s="44">
        <f t="shared" si="29"/>
        <v>0</v>
      </c>
      <c r="V121" s="94">
        <f>'2022'!BM120</f>
        <v>0.32999999999999996</v>
      </c>
      <c r="W121" s="44">
        <f t="shared" si="16"/>
        <v>0</v>
      </c>
      <c r="X121" s="44">
        <f>'2022'!BO120</f>
        <v>0</v>
      </c>
      <c r="Y121" s="94">
        <f t="shared" si="17"/>
        <v>0</v>
      </c>
      <c r="Z121" s="44"/>
      <c r="AA121" s="44">
        <f>'2022'!BR120</f>
        <v>0</v>
      </c>
      <c r="AB121" s="44"/>
      <c r="AC121" s="44"/>
      <c r="AD121" s="44">
        <f t="shared" si="32"/>
        <v>0</v>
      </c>
      <c r="AE121" s="44">
        <f>'2022'!BT120</f>
        <v>0</v>
      </c>
      <c r="AF121" s="82" t="str">
        <f t="shared" si="33"/>
        <v/>
      </c>
      <c r="AG121" s="159"/>
      <c r="AH121" s="160">
        <f t="shared" si="19"/>
        <v>0.23871527777777779</v>
      </c>
      <c r="AI121" s="160" t="e">
        <f t="shared" ca="1" si="20"/>
        <v>#NAME?</v>
      </c>
      <c r="AJ121" s="161">
        <f t="shared" si="21"/>
        <v>3</v>
      </c>
      <c r="AK121" s="161" t="str">
        <f t="shared" si="22"/>
        <v/>
      </c>
      <c r="AL121" s="161">
        <f t="shared" si="23"/>
        <v>0</v>
      </c>
      <c r="AM121" s="161">
        <f t="shared" si="24"/>
        <v>0</v>
      </c>
      <c r="AN121" s="162" t="str">
        <f t="shared" si="25"/>
        <v/>
      </c>
      <c r="AO121" s="34" t="str">
        <f t="shared" si="26"/>
        <v/>
      </c>
      <c r="AP121" s="34" t="str">
        <f t="shared" si="27"/>
        <v/>
      </c>
    </row>
    <row r="122" spans="1:42" ht="45.75" customHeight="1" x14ac:dyDescent="0.25">
      <c r="A122" s="34">
        <v>95</v>
      </c>
      <c r="B122" s="57" t="s">
        <v>321</v>
      </c>
      <c r="C122" s="92">
        <f>'2022'!B121</f>
        <v>2622.1</v>
      </c>
      <c r="D122" s="93">
        <f>'2022'!BE121</f>
        <v>736</v>
      </c>
      <c r="E122" s="93">
        <f>'2022'!BF121</f>
        <v>1232</v>
      </c>
      <c r="F122" s="92">
        <f>'2022'!BI121</f>
        <v>0.46985240837496667</v>
      </c>
      <c r="G122" s="44">
        <f>'2021'!BO92</f>
        <v>20</v>
      </c>
      <c r="H122" s="94">
        <f t="shared" si="28"/>
        <v>2.7173913043478262</v>
      </c>
      <c r="I122" s="44">
        <f>'2021'!BO99</f>
        <v>0</v>
      </c>
      <c r="J122" s="44">
        <f>'2021'!BR92</f>
        <v>3</v>
      </c>
      <c r="K122" s="44"/>
      <c r="L122" s="44"/>
      <c r="M122" s="44"/>
      <c r="N122" s="44">
        <f>'2021'!BT92</f>
        <v>4</v>
      </c>
      <c r="O122" s="44">
        <f>'Добыча 2021'!C102</f>
        <v>8</v>
      </c>
      <c r="P122" s="44"/>
      <c r="Q122" s="44"/>
      <c r="R122" s="44"/>
      <c r="S122" s="44">
        <f>'Добыча 2021'!E102</f>
        <v>5</v>
      </c>
      <c r="T122" s="44">
        <f>'Добыча 2021'!D102</f>
        <v>3</v>
      </c>
      <c r="U122" s="44">
        <f t="shared" si="29"/>
        <v>40</v>
      </c>
      <c r="V122" s="94">
        <f>'2022'!BM121</f>
        <v>36.96</v>
      </c>
      <c r="W122" s="44">
        <f t="shared" si="16"/>
        <v>3.0000000000000004</v>
      </c>
      <c r="X122" s="44">
        <v>36</v>
      </c>
      <c r="Y122" s="94">
        <f t="shared" si="17"/>
        <v>2.9220779220779218</v>
      </c>
      <c r="Z122" s="44">
        <f>'2022'!BO124</f>
        <v>10</v>
      </c>
      <c r="AA122" s="44">
        <f>'2022'!BR121</f>
        <v>3</v>
      </c>
      <c r="AB122" s="44"/>
      <c r="AC122" s="44"/>
      <c r="AD122" s="44">
        <f>X122-AE122-AA122-Z122</f>
        <v>15</v>
      </c>
      <c r="AE122" s="44">
        <v>8</v>
      </c>
      <c r="AF122" s="82" t="str">
        <f t="shared" si="33"/>
        <v/>
      </c>
      <c r="AG122" s="159"/>
      <c r="AH122" s="160">
        <f t="shared" si="19"/>
        <v>0.46985240837496667</v>
      </c>
      <c r="AI122" s="160" t="e">
        <f t="shared" ca="1" si="20"/>
        <v>#NAME?</v>
      </c>
      <c r="AJ122" s="161">
        <f t="shared" si="21"/>
        <v>3</v>
      </c>
      <c r="AK122" s="161" t="str">
        <f t="shared" si="22"/>
        <v/>
      </c>
      <c r="AL122" s="161" t="e">
        <f t="shared" ca="1" si="23"/>
        <v>#NAME?</v>
      </c>
      <c r="AM122" s="161">
        <f t="shared" si="24"/>
        <v>36</v>
      </c>
      <c r="AN122" s="162" t="e">
        <f t="shared" ca="1" si="25"/>
        <v>#NAME?</v>
      </c>
      <c r="AO122" s="34" t="str">
        <f t="shared" si="26"/>
        <v/>
      </c>
      <c r="AP122" s="34" t="str">
        <f t="shared" si="27"/>
        <v/>
      </c>
    </row>
    <row r="123" spans="1:42" ht="37.5" customHeight="1" x14ac:dyDescent="0.25">
      <c r="A123" s="34">
        <v>96</v>
      </c>
      <c r="B123" s="57" t="s">
        <v>322</v>
      </c>
      <c r="C123" s="92">
        <f>'2022'!B122</f>
        <v>31.664999999999999</v>
      </c>
      <c r="D123" s="93">
        <f>'2022'!BE122</f>
        <v>13</v>
      </c>
      <c r="E123" s="93">
        <f>'2022'!BF122</f>
        <v>22</v>
      </c>
      <c r="F123" s="92">
        <f>'2022'!BI122</f>
        <v>0.69477340912679619</v>
      </c>
      <c r="G123" s="44">
        <f>'2021'!BO93</f>
        <v>0</v>
      </c>
      <c r="H123" s="94">
        <f t="shared" si="28"/>
        <v>0</v>
      </c>
      <c r="I123" s="44"/>
      <c r="J123" s="44">
        <f>'2021'!BR93</f>
        <v>0</v>
      </c>
      <c r="K123" s="44"/>
      <c r="L123" s="44"/>
      <c r="M123" s="44"/>
      <c r="N123" s="44">
        <f>'2021'!BT93</f>
        <v>0</v>
      </c>
      <c r="O123" s="44">
        <f>'Добыча 2021'!C103</f>
        <v>0</v>
      </c>
      <c r="P123" s="44"/>
      <c r="Q123" s="44"/>
      <c r="R123" s="44"/>
      <c r="S123" s="44">
        <f>'Добыча 2021'!E103</f>
        <v>0</v>
      </c>
      <c r="T123" s="44">
        <f>'Добыча 2021'!D103</f>
        <v>0</v>
      </c>
      <c r="U123" s="44">
        <f t="shared" si="29"/>
        <v>0</v>
      </c>
      <c r="V123" s="94">
        <f>'2022'!BM122</f>
        <v>0.65999999999999781</v>
      </c>
      <c r="W123" s="44">
        <f t="shared" si="16"/>
        <v>0</v>
      </c>
      <c r="X123" s="44">
        <f>'2022'!BO122</f>
        <v>0</v>
      </c>
      <c r="Y123" s="94">
        <f t="shared" si="17"/>
        <v>0</v>
      </c>
      <c r="Z123" s="44"/>
      <c r="AA123" s="44">
        <f>'2022'!BR122</f>
        <v>0</v>
      </c>
      <c r="AB123" s="44"/>
      <c r="AC123" s="44"/>
      <c r="AD123" s="44">
        <f>X123-AE123-Z123-AA123</f>
        <v>0</v>
      </c>
      <c r="AE123" s="44">
        <f>'2022'!BT122</f>
        <v>0</v>
      </c>
      <c r="AF123" s="82" t="str">
        <f t="shared" si="33"/>
        <v/>
      </c>
      <c r="AG123" s="159"/>
      <c r="AH123" s="160">
        <f t="shared" si="19"/>
        <v>0.69477340912679619</v>
      </c>
      <c r="AI123" s="160" t="e">
        <f t="shared" ca="1" si="20"/>
        <v>#NAME?</v>
      </c>
      <c r="AJ123" s="161">
        <f t="shared" si="21"/>
        <v>3</v>
      </c>
      <c r="AK123" s="161" t="str">
        <f t="shared" si="22"/>
        <v/>
      </c>
      <c r="AL123" s="161">
        <f t="shared" si="23"/>
        <v>0</v>
      </c>
      <c r="AM123" s="161">
        <f t="shared" si="24"/>
        <v>0</v>
      </c>
      <c r="AN123" s="162" t="str">
        <f t="shared" si="25"/>
        <v/>
      </c>
      <c r="AO123" s="34" t="str">
        <f t="shared" si="26"/>
        <v/>
      </c>
      <c r="AP123" s="34" t="str">
        <f t="shared" si="27"/>
        <v/>
      </c>
    </row>
    <row r="124" spans="1:42" ht="94.5" x14ac:dyDescent="0.25">
      <c r="A124" s="34">
        <v>97</v>
      </c>
      <c r="B124" s="57" t="s">
        <v>145</v>
      </c>
      <c r="C124" s="92">
        <f>'2022'!B123</f>
        <v>42</v>
      </c>
      <c r="D124" s="93">
        <f>'2022'!BE123</f>
        <v>103</v>
      </c>
      <c r="E124" s="93">
        <f>'2022'!BF123</f>
        <v>116</v>
      </c>
      <c r="F124" s="92">
        <f>'2022'!BI123</f>
        <v>2.7619047619047619</v>
      </c>
      <c r="G124" s="44">
        <f>'2021'!BO94</f>
        <v>7</v>
      </c>
      <c r="H124" s="94">
        <f t="shared" si="28"/>
        <v>6.7961165048543686</v>
      </c>
      <c r="I124" s="47"/>
      <c r="J124" s="44">
        <f>'2021'!BR94</f>
        <v>0</v>
      </c>
      <c r="K124" s="47"/>
      <c r="L124" s="99"/>
      <c r="M124" s="44"/>
      <c r="N124" s="44">
        <f>'2021'!BT94</f>
        <v>0</v>
      </c>
      <c r="O124" s="44">
        <f>'Добыча 2021'!C104</f>
        <v>2</v>
      </c>
      <c r="P124" s="44"/>
      <c r="Q124" s="44"/>
      <c r="R124" s="44"/>
      <c r="S124" s="44">
        <f>'Добыча 2021'!E104</f>
        <v>1</v>
      </c>
      <c r="T124" s="44">
        <f>'Добыча 2021'!D104</f>
        <v>1</v>
      </c>
      <c r="U124" s="44">
        <f t="shared" si="29"/>
        <v>28.571428571428569</v>
      </c>
      <c r="V124" s="94">
        <f>'2022'!BM123</f>
        <v>8.120000000000001</v>
      </c>
      <c r="W124" s="44">
        <f t="shared" si="16"/>
        <v>7.0000000000000009</v>
      </c>
      <c r="X124" s="44">
        <f>'2022'!BO123</f>
        <v>8</v>
      </c>
      <c r="Y124" s="94">
        <f t="shared" si="17"/>
        <v>6.8965517241379306</v>
      </c>
      <c r="Z124" s="44"/>
      <c r="AA124" s="44">
        <f>'2022'!BR123</f>
        <v>0</v>
      </c>
      <c r="AB124" s="44"/>
      <c r="AC124" s="44"/>
      <c r="AD124" s="44"/>
      <c r="AE124" s="44">
        <f>'2022'!BT123</f>
        <v>0</v>
      </c>
      <c r="AF124" s="82" t="str">
        <f t="shared" si="33"/>
        <v/>
      </c>
      <c r="AG124" s="159"/>
      <c r="AH124" s="160">
        <f t="shared" si="19"/>
        <v>2.7619047619047619</v>
      </c>
      <c r="AI124" s="160" t="e">
        <f t="shared" ca="1" si="20"/>
        <v>#NAME?</v>
      </c>
      <c r="AJ124" s="161">
        <f t="shared" si="21"/>
        <v>7</v>
      </c>
      <c r="AK124" s="161" t="str">
        <f t="shared" si="22"/>
        <v/>
      </c>
      <c r="AL124" s="161" t="e">
        <f t="shared" ca="1" si="23"/>
        <v>#NAME?</v>
      </c>
      <c r="AM124" s="161">
        <f t="shared" si="24"/>
        <v>8</v>
      </c>
      <c r="AN124" s="162" t="e">
        <f t="shared" ca="1" si="25"/>
        <v>#NAME?</v>
      </c>
      <c r="AO124" s="34" t="str">
        <f t="shared" si="26"/>
        <v>Сумма не совпадает или не ОДОУ</v>
      </c>
      <c r="AP124" s="34" t="str">
        <f t="shared" si="27"/>
        <v/>
      </c>
    </row>
    <row r="125" spans="1:42" ht="18.75" x14ac:dyDescent="0.25">
      <c r="A125" s="34"/>
      <c r="B125" s="46" t="s">
        <v>153</v>
      </c>
      <c r="C125" s="98"/>
      <c r="D125" s="97"/>
      <c r="E125" s="97"/>
      <c r="F125" s="98"/>
      <c r="G125" s="44"/>
      <c r="H125" s="94"/>
      <c r="I125" s="44"/>
      <c r="J125" s="44"/>
      <c r="K125" s="44"/>
      <c r="L125" s="44"/>
      <c r="M125" s="56"/>
      <c r="N125" s="44"/>
      <c r="O125" s="56"/>
      <c r="P125" s="56"/>
      <c r="Q125" s="56"/>
      <c r="R125" s="56"/>
      <c r="S125" s="56"/>
      <c r="T125" s="56"/>
      <c r="U125" s="44"/>
      <c r="V125" s="111"/>
      <c r="W125" s="44"/>
      <c r="X125" s="56"/>
      <c r="Y125" s="94"/>
      <c r="Z125" s="56"/>
      <c r="AA125" s="56"/>
      <c r="AB125" s="56"/>
      <c r="AC125" s="56"/>
      <c r="AD125" s="44"/>
      <c r="AE125" s="56"/>
      <c r="AF125" s="82" t="str">
        <f t="shared" si="33"/>
        <v/>
      </c>
      <c r="AG125" s="159"/>
      <c r="AH125" s="160" t="str">
        <f t="shared" si="19"/>
        <v/>
      </c>
      <c r="AI125" s="160" t="str">
        <f t="shared" si="20"/>
        <v/>
      </c>
      <c r="AJ125" s="161" t="str">
        <f t="shared" si="21"/>
        <v/>
      </c>
      <c r="AK125" s="161" t="str">
        <f t="shared" si="22"/>
        <v/>
      </c>
      <c r="AL125" s="161" t="str">
        <f t="shared" si="23"/>
        <v/>
      </c>
      <c r="AM125" s="161" t="str">
        <f t="shared" si="24"/>
        <v/>
      </c>
      <c r="AN125" s="162" t="str">
        <f t="shared" si="25"/>
        <v/>
      </c>
      <c r="AO125" s="34" t="str">
        <f t="shared" si="26"/>
        <v/>
      </c>
      <c r="AP125" s="34" t="str">
        <f t="shared" si="27"/>
        <v/>
      </c>
    </row>
    <row r="126" spans="1:42" ht="94.5" x14ac:dyDescent="0.25">
      <c r="A126" s="34">
        <v>98</v>
      </c>
      <c r="B126" s="57" t="s">
        <v>168</v>
      </c>
      <c r="C126" s="92">
        <f>'2022'!B126</f>
        <v>34.731000000000002</v>
      </c>
      <c r="D126" s="93">
        <f>'2022'!BE126</f>
        <v>74</v>
      </c>
      <c r="E126" s="93">
        <f>'2022'!BF126</f>
        <v>71</v>
      </c>
      <c r="F126" s="92">
        <f>'2022'!BI126</f>
        <v>2.044283205205724</v>
      </c>
      <c r="G126" s="44">
        <f>'2021'!BO97</f>
        <v>3</v>
      </c>
      <c r="H126" s="94">
        <f t="shared" si="28"/>
        <v>4.0540540540540544</v>
      </c>
      <c r="I126" s="44"/>
      <c r="J126" s="44">
        <f>'2021'!BR97</f>
        <v>0</v>
      </c>
      <c r="K126" s="44"/>
      <c r="L126" s="44"/>
      <c r="M126" s="44"/>
      <c r="N126" s="44">
        <f>'2021'!BT97</f>
        <v>0</v>
      </c>
      <c r="O126" s="44">
        <f>'Добыча 2021'!C107</f>
        <v>1</v>
      </c>
      <c r="P126" s="44"/>
      <c r="Q126" s="44"/>
      <c r="R126" s="44"/>
      <c r="S126" s="44">
        <f>'Добыча 2021'!E107</f>
        <v>1</v>
      </c>
      <c r="T126" s="44">
        <f>'Добыча 2021'!D107</f>
        <v>0</v>
      </c>
      <c r="U126" s="44">
        <f t="shared" si="29"/>
        <v>33.333333333333329</v>
      </c>
      <c r="V126" s="94">
        <f>'2022'!BM126</f>
        <v>4.9700000000000006</v>
      </c>
      <c r="W126" s="44">
        <f t="shared" si="16"/>
        <v>7.0000000000000009</v>
      </c>
      <c r="X126" s="44">
        <f>'2022'!BO126</f>
        <v>3</v>
      </c>
      <c r="Y126" s="94">
        <f t="shared" si="17"/>
        <v>4.225352112676056</v>
      </c>
      <c r="Z126" s="44"/>
      <c r="AA126" s="44">
        <f>'2022'!BR126</f>
        <v>0</v>
      </c>
      <c r="AB126" s="44"/>
      <c r="AC126" s="44"/>
      <c r="AD126" s="44"/>
      <c r="AE126" s="44">
        <f>'2022'!BT126</f>
        <v>0</v>
      </c>
      <c r="AF126" s="82" t="str">
        <f t="shared" si="33"/>
        <v/>
      </c>
      <c r="AG126" s="159"/>
      <c r="AH126" s="160">
        <f t="shared" si="19"/>
        <v>2.044283205205724</v>
      </c>
      <c r="AI126" s="160" t="e">
        <f t="shared" ca="1" si="20"/>
        <v>#NAME?</v>
      </c>
      <c r="AJ126" s="161">
        <f t="shared" si="21"/>
        <v>7</v>
      </c>
      <c r="AK126" s="161" t="str">
        <f t="shared" si="22"/>
        <v/>
      </c>
      <c r="AL126" s="161" t="e">
        <f t="shared" ca="1" si="23"/>
        <v>#NAME?</v>
      </c>
      <c r="AM126" s="161">
        <f t="shared" si="24"/>
        <v>3</v>
      </c>
      <c r="AN126" s="162" t="e">
        <f t="shared" ca="1" si="25"/>
        <v>#NAME?</v>
      </c>
      <c r="AO126" s="34" t="str">
        <f t="shared" si="26"/>
        <v>Сумма не совпадает или не ОДОУ</v>
      </c>
      <c r="AP126" s="34" t="str">
        <f t="shared" si="27"/>
        <v/>
      </c>
    </row>
    <row r="127" spans="1:42" ht="94.5" x14ac:dyDescent="0.25">
      <c r="A127" s="34">
        <v>99</v>
      </c>
      <c r="B127" s="57" t="s">
        <v>156</v>
      </c>
      <c r="C127" s="92">
        <f>'2022'!B127</f>
        <v>46.97</v>
      </c>
      <c r="D127" s="93">
        <f>'2022'!BE127</f>
        <v>50</v>
      </c>
      <c r="E127" s="93">
        <f>'2022'!BF127</f>
        <v>77</v>
      </c>
      <c r="F127" s="92">
        <f>'2022'!BI127</f>
        <v>1.639344262295082</v>
      </c>
      <c r="G127" s="44">
        <f>'2021'!BO98</f>
        <v>2</v>
      </c>
      <c r="H127" s="94">
        <f t="shared" si="28"/>
        <v>4</v>
      </c>
      <c r="I127" s="44"/>
      <c r="J127" s="44">
        <f>'2021'!BR98</f>
        <v>0</v>
      </c>
      <c r="K127" s="44"/>
      <c r="L127" s="44"/>
      <c r="M127" s="44"/>
      <c r="N127" s="44">
        <f>'2021'!BT98</f>
        <v>0</v>
      </c>
      <c r="O127" s="44">
        <f>'Добыча 2021'!C108</f>
        <v>2</v>
      </c>
      <c r="P127" s="44"/>
      <c r="Q127" s="44"/>
      <c r="R127" s="44"/>
      <c r="S127" s="44">
        <f>'Добыча 2021'!E108</f>
        <v>1</v>
      </c>
      <c r="T127" s="44">
        <f>'Добыча 2021'!D108</f>
        <v>1</v>
      </c>
      <c r="U127" s="44">
        <f t="shared" si="29"/>
        <v>100</v>
      </c>
      <c r="V127" s="94">
        <f>'2022'!BM127</f>
        <v>3.85</v>
      </c>
      <c r="W127" s="44">
        <f t="shared" si="16"/>
        <v>5</v>
      </c>
      <c r="X127" s="44">
        <f>'2022'!BO127</f>
        <v>3</v>
      </c>
      <c r="Y127" s="94">
        <f t="shared" si="17"/>
        <v>3.8961038961038961</v>
      </c>
      <c r="Z127" s="44"/>
      <c r="AA127" s="44">
        <f>'2022'!BR127</f>
        <v>0</v>
      </c>
      <c r="AB127" s="44"/>
      <c r="AC127" s="44"/>
      <c r="AD127" s="44"/>
      <c r="AE127" s="44">
        <f>'2022'!BT127</f>
        <v>0</v>
      </c>
      <c r="AF127" s="82" t="str">
        <f t="shared" si="33"/>
        <v/>
      </c>
      <c r="AG127" s="159"/>
      <c r="AH127" s="160">
        <f t="shared" si="19"/>
        <v>1.639344262295082</v>
      </c>
      <c r="AI127" s="160" t="e">
        <f t="shared" ca="1" si="20"/>
        <v>#NAME?</v>
      </c>
      <c r="AJ127" s="161">
        <f t="shared" si="21"/>
        <v>5</v>
      </c>
      <c r="AK127" s="161" t="str">
        <f t="shared" si="22"/>
        <v/>
      </c>
      <c r="AL127" s="161" t="e">
        <f t="shared" ca="1" si="23"/>
        <v>#NAME?</v>
      </c>
      <c r="AM127" s="161">
        <f t="shared" si="24"/>
        <v>3</v>
      </c>
      <c r="AN127" s="162" t="e">
        <f t="shared" ca="1" si="25"/>
        <v>#NAME?</v>
      </c>
      <c r="AO127" s="34" t="str">
        <f t="shared" si="26"/>
        <v>Сумма не совпадает или не ОДОУ</v>
      </c>
      <c r="AP127" s="34" t="str">
        <f t="shared" si="27"/>
        <v/>
      </c>
    </row>
    <row r="128" spans="1:42" ht="61.5" customHeight="1" x14ac:dyDescent="0.25">
      <c r="A128" s="34">
        <v>100</v>
      </c>
      <c r="B128" s="57" t="s">
        <v>323</v>
      </c>
      <c r="C128" s="92">
        <f>'2022'!B128</f>
        <v>9.1639999999999997</v>
      </c>
      <c r="D128" s="93">
        <f>'2022'!BE128</f>
        <v>7</v>
      </c>
      <c r="E128" s="93">
        <f>'2022'!BF128</f>
        <v>10</v>
      </c>
      <c r="F128" s="92">
        <f>'2022'!BI128</f>
        <v>1.0912265386294195</v>
      </c>
      <c r="G128" s="44">
        <f>'2021'!BO99</f>
        <v>0</v>
      </c>
      <c r="H128" s="94">
        <f t="shared" si="28"/>
        <v>0</v>
      </c>
      <c r="I128" s="44"/>
      <c r="J128" s="44">
        <f>'2021'!BR99</f>
        <v>0</v>
      </c>
      <c r="K128" s="44"/>
      <c r="L128" s="44"/>
      <c r="M128" s="44"/>
      <c r="N128" s="44">
        <f>'2021'!BT99</f>
        <v>0</v>
      </c>
      <c r="O128" s="44">
        <f>'Добыча 2021'!C109</f>
        <v>0</v>
      </c>
      <c r="P128" s="44"/>
      <c r="Q128" s="44"/>
      <c r="R128" s="44"/>
      <c r="S128" s="44">
        <f>'Добыча 2021'!E109</f>
        <v>0</v>
      </c>
      <c r="T128" s="44">
        <f>'Добыча 2021'!D109</f>
        <v>0</v>
      </c>
      <c r="U128" s="44">
        <f t="shared" si="29"/>
        <v>0</v>
      </c>
      <c r="V128" s="94">
        <f>'2022'!BM128</f>
        <v>0.5</v>
      </c>
      <c r="W128" s="44">
        <f t="shared" si="16"/>
        <v>0</v>
      </c>
      <c r="X128" s="44">
        <f>'2022'!BO128</f>
        <v>0</v>
      </c>
      <c r="Y128" s="94">
        <f t="shared" si="17"/>
        <v>0</v>
      </c>
      <c r="Z128" s="44"/>
      <c r="AA128" s="44">
        <f>'2022'!BR128</f>
        <v>0</v>
      </c>
      <c r="AB128" s="44"/>
      <c r="AC128" s="44"/>
      <c r="AD128" s="44"/>
      <c r="AE128" s="44">
        <f>'2022'!BT128</f>
        <v>0</v>
      </c>
      <c r="AF128" s="82" t="str">
        <f t="shared" si="33"/>
        <v/>
      </c>
      <c r="AG128" s="159"/>
      <c r="AH128" s="160">
        <f t="shared" si="19"/>
        <v>1.0912265386294195</v>
      </c>
      <c r="AI128" s="160" t="e">
        <f t="shared" ca="1" si="20"/>
        <v>#NAME?</v>
      </c>
      <c r="AJ128" s="161">
        <f t="shared" si="21"/>
        <v>5</v>
      </c>
      <c r="AK128" s="161" t="str">
        <f t="shared" si="22"/>
        <v/>
      </c>
      <c r="AL128" s="161">
        <f t="shared" si="23"/>
        <v>0</v>
      </c>
      <c r="AM128" s="161">
        <f t="shared" si="24"/>
        <v>0</v>
      </c>
      <c r="AN128" s="162" t="str">
        <f t="shared" si="25"/>
        <v/>
      </c>
      <c r="AO128" s="34" t="str">
        <f t="shared" si="26"/>
        <v/>
      </c>
      <c r="AP128" s="34" t="str">
        <f t="shared" si="27"/>
        <v/>
      </c>
    </row>
    <row r="129" spans="1:42" ht="47.25" x14ac:dyDescent="0.25">
      <c r="A129" s="34">
        <v>101</v>
      </c>
      <c r="B129" s="57" t="s">
        <v>324</v>
      </c>
      <c r="C129" s="92">
        <f>'2022'!B129</f>
        <v>22.285</v>
      </c>
      <c r="D129" s="93">
        <f>'2022'!BE129</f>
        <v>14</v>
      </c>
      <c r="E129" s="93">
        <f>'2022'!BF129</f>
        <v>16</v>
      </c>
      <c r="F129" s="92">
        <f>'2022'!BI129</f>
        <v>0.71797172986313662</v>
      </c>
      <c r="G129" s="44">
        <f>'2021'!BO100</f>
        <v>0</v>
      </c>
      <c r="H129" s="94">
        <f t="shared" si="28"/>
        <v>0</v>
      </c>
      <c r="I129" s="44"/>
      <c r="J129" s="44">
        <f>'2021'!BR100</f>
        <v>0</v>
      </c>
      <c r="K129" s="44"/>
      <c r="L129" s="44"/>
      <c r="M129" s="44"/>
      <c r="N129" s="44">
        <f>'2021'!BT100</f>
        <v>0</v>
      </c>
      <c r="O129" s="44">
        <f>'Добыча 2021'!C110</f>
        <v>0</v>
      </c>
      <c r="P129" s="44"/>
      <c r="Q129" s="44"/>
      <c r="R129" s="44"/>
      <c r="S129" s="44">
        <f>'Добыча 2021'!E110</f>
        <v>0</v>
      </c>
      <c r="T129" s="44">
        <f>'Добыча 2021'!D110</f>
        <v>0</v>
      </c>
      <c r="U129" s="44">
        <f t="shared" si="29"/>
        <v>0</v>
      </c>
      <c r="V129" s="94">
        <f>'2022'!BM129</f>
        <v>0.48</v>
      </c>
      <c r="W129" s="44">
        <f t="shared" si="16"/>
        <v>0</v>
      </c>
      <c r="X129" s="44">
        <f>'2022'!BO129</f>
        <v>0</v>
      </c>
      <c r="Y129" s="94">
        <f t="shared" si="17"/>
        <v>0</v>
      </c>
      <c r="Z129" s="44"/>
      <c r="AA129" s="44">
        <f>'2022'!BR129</f>
        <v>0</v>
      </c>
      <c r="AB129" s="44"/>
      <c r="AC129" s="44"/>
      <c r="AD129" s="44"/>
      <c r="AE129" s="44">
        <f>'2022'!BT129</f>
        <v>0</v>
      </c>
      <c r="AF129" s="82" t="str">
        <f t="shared" si="33"/>
        <v/>
      </c>
      <c r="AG129" s="159"/>
      <c r="AH129" s="160">
        <f t="shared" si="19"/>
        <v>0.71797172986313662</v>
      </c>
      <c r="AI129" s="160" t="e">
        <f t="shared" ca="1" si="20"/>
        <v>#NAME?</v>
      </c>
      <c r="AJ129" s="161">
        <f t="shared" si="21"/>
        <v>3</v>
      </c>
      <c r="AK129" s="161" t="str">
        <f t="shared" si="22"/>
        <v/>
      </c>
      <c r="AL129" s="161">
        <f t="shared" si="23"/>
        <v>0</v>
      </c>
      <c r="AM129" s="161">
        <f t="shared" si="24"/>
        <v>0</v>
      </c>
      <c r="AN129" s="162" t="str">
        <f t="shared" si="25"/>
        <v/>
      </c>
      <c r="AO129" s="34" t="str">
        <f t="shared" si="26"/>
        <v/>
      </c>
      <c r="AP129" s="34" t="str">
        <f t="shared" si="27"/>
        <v/>
      </c>
    </row>
    <row r="130" spans="1:42" ht="18.75" customHeight="1" x14ac:dyDescent="0.25">
      <c r="A130" s="34">
        <v>102</v>
      </c>
      <c r="B130" s="57" t="s">
        <v>155</v>
      </c>
      <c r="C130" s="92">
        <f>'2022'!B130</f>
        <v>62.6</v>
      </c>
      <c r="D130" s="93">
        <f>'2022'!BE130</f>
        <v>37</v>
      </c>
      <c r="E130" s="93">
        <f>'2022'!BF130</f>
        <v>0</v>
      </c>
      <c r="F130" s="92">
        <f>'2022'!BI130</f>
        <v>0</v>
      </c>
      <c r="G130" s="44">
        <f>'2021'!BO101</f>
        <v>1</v>
      </c>
      <c r="H130" s="94">
        <f t="shared" si="28"/>
        <v>2.7027027027027026</v>
      </c>
      <c r="I130" s="44"/>
      <c r="J130" s="44">
        <f>'2021'!BR101</f>
        <v>0</v>
      </c>
      <c r="K130" s="44"/>
      <c r="L130" s="44"/>
      <c r="M130" s="44"/>
      <c r="N130" s="44">
        <f>'2021'!BT101</f>
        <v>0</v>
      </c>
      <c r="O130" s="44">
        <f>'Добыча 2021'!C111</f>
        <v>1</v>
      </c>
      <c r="P130" s="44"/>
      <c r="Q130" s="44"/>
      <c r="R130" s="44"/>
      <c r="S130" s="44">
        <f>'Добыча 2021'!E111</f>
        <v>0</v>
      </c>
      <c r="T130" s="44">
        <f>'Добыча 2021'!D111</f>
        <v>1</v>
      </c>
      <c r="U130" s="44">
        <f t="shared" si="29"/>
        <v>100</v>
      </c>
      <c r="V130" s="94">
        <f>'2022'!BM130</f>
        <v>0</v>
      </c>
      <c r="W130" s="44">
        <f t="shared" si="16"/>
        <v>0</v>
      </c>
      <c r="X130" s="44">
        <f>'2022'!BO130</f>
        <v>0</v>
      </c>
      <c r="Y130" s="94">
        <f t="shared" si="17"/>
        <v>0</v>
      </c>
      <c r="Z130" s="44"/>
      <c r="AA130" s="44">
        <f>'2022'!BR130</f>
        <v>0</v>
      </c>
      <c r="AB130" s="44"/>
      <c r="AC130" s="44"/>
      <c r="AD130" s="44"/>
      <c r="AE130" s="44">
        <f>'2022'!BT130</f>
        <v>0</v>
      </c>
      <c r="AF130" s="82" t="str">
        <f t="shared" si="33"/>
        <v/>
      </c>
      <c r="AG130" s="159"/>
      <c r="AH130" s="160">
        <f t="shared" si="19"/>
        <v>0</v>
      </c>
      <c r="AI130" s="160" t="e">
        <f t="shared" ca="1" si="20"/>
        <v>#NAME?</v>
      </c>
      <c r="AJ130" s="161">
        <f t="shared" si="21"/>
        <v>3</v>
      </c>
      <c r="AK130" s="161" t="str">
        <f t="shared" si="22"/>
        <v/>
      </c>
      <c r="AL130" s="161">
        <f t="shared" si="23"/>
        <v>0</v>
      </c>
      <c r="AM130" s="161">
        <f t="shared" si="24"/>
        <v>0</v>
      </c>
      <c r="AN130" s="162" t="str">
        <f t="shared" si="25"/>
        <v/>
      </c>
      <c r="AO130" s="34" t="str">
        <f t="shared" si="26"/>
        <v/>
      </c>
      <c r="AP130" s="34" t="str">
        <f t="shared" si="27"/>
        <v/>
      </c>
    </row>
    <row r="131" spans="1:42" ht="31.5" x14ac:dyDescent="0.25">
      <c r="A131" s="34">
        <v>103</v>
      </c>
      <c r="B131" s="57" t="s">
        <v>154</v>
      </c>
      <c r="C131" s="92">
        <f>'2022'!B131</f>
        <v>8.4</v>
      </c>
      <c r="D131" s="93">
        <f>'2022'!BE131</f>
        <v>9</v>
      </c>
      <c r="E131" s="93">
        <f>'2022'!BF131</f>
        <v>0</v>
      </c>
      <c r="F131" s="92">
        <f>'2022'!BI131</f>
        <v>0</v>
      </c>
      <c r="G131" s="44">
        <f>'2021'!BO102</f>
        <v>0</v>
      </c>
      <c r="H131" s="94">
        <f t="shared" si="28"/>
        <v>0</v>
      </c>
      <c r="I131" s="44"/>
      <c r="J131" s="44">
        <f>'2021'!BR102</f>
        <v>0</v>
      </c>
      <c r="K131" s="44"/>
      <c r="L131" s="44"/>
      <c r="M131" s="44"/>
      <c r="N131" s="44">
        <f>'2021'!BT102</f>
        <v>0</v>
      </c>
      <c r="O131" s="44">
        <f>'Добыча 2021'!C112</f>
        <v>0</v>
      </c>
      <c r="P131" s="44"/>
      <c r="Q131" s="44"/>
      <c r="R131" s="44"/>
      <c r="S131" s="44">
        <f>'Добыча 2021'!E112</f>
        <v>0</v>
      </c>
      <c r="T131" s="44">
        <f>'Добыча 2021'!D112</f>
        <v>0</v>
      </c>
      <c r="U131" s="44">
        <f t="shared" si="29"/>
        <v>0</v>
      </c>
      <c r="V131" s="94">
        <f>'2022'!BM131</f>
        <v>0</v>
      </c>
      <c r="W131" s="44">
        <f t="shared" si="16"/>
        <v>0</v>
      </c>
      <c r="X131" s="44">
        <f>'2022'!BO131</f>
        <v>0</v>
      </c>
      <c r="Y131" s="94">
        <f t="shared" si="17"/>
        <v>0</v>
      </c>
      <c r="Z131" s="44"/>
      <c r="AA131" s="44">
        <f>'2022'!BR131</f>
        <v>0</v>
      </c>
      <c r="AB131" s="44"/>
      <c r="AC131" s="44"/>
      <c r="AD131" s="44"/>
      <c r="AE131" s="44">
        <f>'2022'!BT131</f>
        <v>0</v>
      </c>
      <c r="AF131" s="82" t="str">
        <f t="shared" si="33"/>
        <v/>
      </c>
      <c r="AG131" s="159"/>
      <c r="AH131" s="160">
        <f t="shared" si="19"/>
        <v>0</v>
      </c>
      <c r="AI131" s="160" t="e">
        <f t="shared" ca="1" si="20"/>
        <v>#NAME?</v>
      </c>
      <c r="AJ131" s="161">
        <f t="shared" si="21"/>
        <v>3</v>
      </c>
      <c r="AK131" s="161" t="str">
        <f t="shared" si="22"/>
        <v/>
      </c>
      <c r="AL131" s="161">
        <f t="shared" si="23"/>
        <v>0</v>
      </c>
      <c r="AM131" s="161">
        <f t="shared" si="24"/>
        <v>0</v>
      </c>
      <c r="AN131" s="162" t="str">
        <f t="shared" si="25"/>
        <v/>
      </c>
      <c r="AO131" s="34" t="str">
        <f t="shared" si="26"/>
        <v/>
      </c>
      <c r="AP131" s="34" t="str">
        <f t="shared" si="27"/>
        <v/>
      </c>
    </row>
    <row r="132" spans="1:42" ht="30.75" customHeight="1" x14ac:dyDescent="0.25">
      <c r="A132" s="34">
        <v>104</v>
      </c>
      <c r="B132" s="57" t="s">
        <v>163</v>
      </c>
      <c r="C132" s="92">
        <f>'2022'!B132</f>
        <v>40.4</v>
      </c>
      <c r="D132" s="93">
        <f>'2022'!BE132</f>
        <v>123</v>
      </c>
      <c r="E132" s="93">
        <f>'2022'!BF132</f>
        <v>135</v>
      </c>
      <c r="F132" s="92">
        <f>'2022'!BI132</f>
        <v>3.3415841584158419</v>
      </c>
      <c r="G132" s="44">
        <f>'2021'!BO103</f>
        <v>7</v>
      </c>
      <c r="H132" s="94">
        <f t="shared" si="28"/>
        <v>5.6910569105691051</v>
      </c>
      <c r="I132" s="44"/>
      <c r="J132" s="44">
        <f>'2021'!BR103</f>
        <v>0</v>
      </c>
      <c r="K132" s="44"/>
      <c r="L132" s="44"/>
      <c r="M132" s="44"/>
      <c r="N132" s="44">
        <f>'2021'!BT103</f>
        <v>0</v>
      </c>
      <c r="O132" s="44">
        <f>'Добыча 2021'!C113</f>
        <v>5</v>
      </c>
      <c r="P132" s="44"/>
      <c r="Q132" s="44"/>
      <c r="R132" s="44"/>
      <c r="S132" s="44">
        <f>'Добыча 2021'!E113</f>
        <v>4</v>
      </c>
      <c r="T132" s="44">
        <f>'Добыча 2021'!D113</f>
        <v>1</v>
      </c>
      <c r="U132" s="44">
        <f t="shared" si="29"/>
        <v>71.428571428571431</v>
      </c>
      <c r="V132" s="94">
        <f>'2022'!BM132</f>
        <v>9.4500000000000011</v>
      </c>
      <c r="W132" s="44">
        <f t="shared" si="16"/>
        <v>7.0000000000000009</v>
      </c>
      <c r="X132" s="44">
        <f>'2022'!BO132</f>
        <v>5</v>
      </c>
      <c r="Y132" s="94">
        <f t="shared" si="17"/>
        <v>3.7037037037037033</v>
      </c>
      <c r="Z132" s="44"/>
      <c r="AA132" s="44">
        <f>'2022'!BR132</f>
        <v>0</v>
      </c>
      <c r="AB132" s="44"/>
      <c r="AC132" s="44"/>
      <c r="AD132" s="44"/>
      <c r="AE132" s="44">
        <f>'2022'!BT132</f>
        <v>0</v>
      </c>
      <c r="AF132" s="82" t="str">
        <f t="shared" si="33"/>
        <v/>
      </c>
      <c r="AG132" s="159"/>
      <c r="AH132" s="160">
        <f t="shared" si="19"/>
        <v>3.3415841584158419</v>
      </c>
      <c r="AI132" s="160" t="e">
        <f t="shared" ca="1" si="20"/>
        <v>#NAME?</v>
      </c>
      <c r="AJ132" s="161">
        <f t="shared" si="21"/>
        <v>7</v>
      </c>
      <c r="AK132" s="161" t="str">
        <f t="shared" si="22"/>
        <v/>
      </c>
      <c r="AL132" s="161" t="e">
        <f t="shared" ca="1" si="23"/>
        <v>#NAME?</v>
      </c>
      <c r="AM132" s="161">
        <f t="shared" si="24"/>
        <v>5</v>
      </c>
      <c r="AN132" s="162" t="e">
        <f t="shared" ca="1" si="25"/>
        <v>#NAME?</v>
      </c>
      <c r="AO132" s="34" t="str">
        <f t="shared" si="26"/>
        <v>Сумма не совпадает или не ОДОУ</v>
      </c>
      <c r="AP132" s="34" t="str">
        <f t="shared" si="27"/>
        <v/>
      </c>
    </row>
    <row r="133" spans="1:42" ht="94.5" x14ac:dyDescent="0.25">
      <c r="A133" s="34">
        <v>105</v>
      </c>
      <c r="B133" s="57" t="s">
        <v>325</v>
      </c>
      <c r="C133" s="92">
        <f>'2022'!B133</f>
        <v>25.61</v>
      </c>
      <c r="D133" s="93">
        <f>'2022'!BE133</f>
        <v>47</v>
      </c>
      <c r="E133" s="93">
        <f>'2022'!BF133</f>
        <v>45</v>
      </c>
      <c r="F133" s="92">
        <f>'2022'!BI133</f>
        <v>1.7571261226083561</v>
      </c>
      <c r="G133" s="44">
        <f>'2021'!BO104</f>
        <v>2</v>
      </c>
      <c r="H133" s="94">
        <f t="shared" si="28"/>
        <v>4.2553191489361701</v>
      </c>
      <c r="I133" s="44"/>
      <c r="J133" s="44">
        <f>'2021'!BR104</f>
        <v>0</v>
      </c>
      <c r="K133" s="44"/>
      <c r="L133" s="44"/>
      <c r="M133" s="44"/>
      <c r="N133" s="44">
        <f>'2021'!BT104</f>
        <v>0</v>
      </c>
      <c r="O133" s="44">
        <f>'Добыча 2021'!C114</f>
        <v>0</v>
      </c>
      <c r="P133" s="44"/>
      <c r="Q133" s="44"/>
      <c r="R133" s="44"/>
      <c r="S133" s="44">
        <f>'Добыча 2021'!E114</f>
        <v>0</v>
      </c>
      <c r="T133" s="44">
        <f>'Добыча 2021'!D114</f>
        <v>0</v>
      </c>
      <c r="U133" s="44">
        <f t="shared" si="29"/>
        <v>0</v>
      </c>
      <c r="V133" s="94">
        <f>'2022'!BM133</f>
        <v>2.25</v>
      </c>
      <c r="W133" s="44">
        <f t="shared" si="16"/>
        <v>5</v>
      </c>
      <c r="X133" s="44">
        <f>'2022'!BO133</f>
        <v>2</v>
      </c>
      <c r="Y133" s="94">
        <f t="shared" si="17"/>
        <v>4.4444444444444446</v>
      </c>
      <c r="Z133" s="44"/>
      <c r="AA133" s="44">
        <f>'2022'!BR133</f>
        <v>0</v>
      </c>
      <c r="AB133" s="44"/>
      <c r="AC133" s="44"/>
      <c r="AD133" s="44"/>
      <c r="AE133" s="44">
        <f>'2022'!BT133</f>
        <v>0</v>
      </c>
      <c r="AF133" s="82" t="str">
        <f t="shared" si="33"/>
        <v/>
      </c>
      <c r="AG133" s="159"/>
      <c r="AH133" s="160">
        <f t="shared" si="19"/>
        <v>1.7571261226083561</v>
      </c>
      <c r="AI133" s="160" t="e">
        <f t="shared" ca="1" si="20"/>
        <v>#NAME?</v>
      </c>
      <c r="AJ133" s="161">
        <f t="shared" si="21"/>
        <v>5</v>
      </c>
      <c r="AK133" s="161" t="str">
        <f t="shared" si="22"/>
        <v/>
      </c>
      <c r="AL133" s="161" t="e">
        <f t="shared" ca="1" si="23"/>
        <v>#NAME?</v>
      </c>
      <c r="AM133" s="161">
        <f t="shared" si="24"/>
        <v>2</v>
      </c>
      <c r="AN133" s="162" t="e">
        <f t="shared" ca="1" si="25"/>
        <v>#NAME?</v>
      </c>
      <c r="AO133" s="34" t="str">
        <f t="shared" si="26"/>
        <v>Сумма не совпадает или не ОДОУ</v>
      </c>
      <c r="AP133" s="34" t="str">
        <f t="shared" si="27"/>
        <v/>
      </c>
    </row>
    <row r="134" spans="1:42" ht="33.75" customHeight="1" x14ac:dyDescent="0.25">
      <c r="A134" s="34">
        <v>106</v>
      </c>
      <c r="B134" s="57" t="s">
        <v>326</v>
      </c>
      <c r="C134" s="92">
        <f>'2022'!B134</f>
        <v>16.600000000000001</v>
      </c>
      <c r="D134" s="93">
        <f>'2022'!BE134</f>
        <v>0</v>
      </c>
      <c r="E134" s="93">
        <f>'2022'!BF134</f>
        <v>0</v>
      </c>
      <c r="F134" s="92">
        <f>'2022'!BI134</f>
        <v>0</v>
      </c>
      <c r="G134" s="44">
        <f>'2021'!BO105</f>
        <v>0</v>
      </c>
      <c r="H134" s="94">
        <f t="shared" si="28"/>
        <v>0</v>
      </c>
      <c r="I134" s="44"/>
      <c r="J134" s="44">
        <f>'2021'!BR105</f>
        <v>0</v>
      </c>
      <c r="K134" s="44"/>
      <c r="L134" s="44"/>
      <c r="M134" s="44"/>
      <c r="N134" s="44">
        <f>'2021'!BT105</f>
        <v>0</v>
      </c>
      <c r="O134" s="44">
        <f>'Добыча 2021'!C115</f>
        <v>0</v>
      </c>
      <c r="P134" s="44"/>
      <c r="Q134" s="44"/>
      <c r="R134" s="44"/>
      <c r="S134" s="44">
        <f>'Добыча 2021'!E115</f>
        <v>0</v>
      </c>
      <c r="T134" s="44">
        <f>'Добыча 2021'!D115</f>
        <v>0</v>
      </c>
      <c r="U134" s="44">
        <f t="shared" si="29"/>
        <v>0</v>
      </c>
      <c r="V134" s="94">
        <f>'2022'!BM134</f>
        <v>0</v>
      </c>
      <c r="W134" s="44">
        <f t="shared" si="16"/>
        <v>0</v>
      </c>
      <c r="X134" s="44">
        <f>'2022'!BO134</f>
        <v>0</v>
      </c>
      <c r="Y134" s="94">
        <f t="shared" si="17"/>
        <v>0</v>
      </c>
      <c r="Z134" s="44"/>
      <c r="AA134" s="44">
        <f>'2022'!BR134</f>
        <v>0</v>
      </c>
      <c r="AB134" s="44"/>
      <c r="AC134" s="44"/>
      <c r="AD134" s="44"/>
      <c r="AE134" s="44">
        <f>'2022'!BT134</f>
        <v>0</v>
      </c>
      <c r="AF134" s="82" t="str">
        <f t="shared" si="33"/>
        <v/>
      </c>
      <c r="AG134" s="159"/>
      <c r="AH134" s="160">
        <f t="shared" si="19"/>
        <v>0</v>
      </c>
      <c r="AI134" s="160" t="e">
        <f t="shared" ca="1" si="20"/>
        <v>#NAME?</v>
      </c>
      <c r="AJ134" s="161">
        <f t="shared" si="21"/>
        <v>3</v>
      </c>
      <c r="AK134" s="161" t="str">
        <f t="shared" si="22"/>
        <v/>
      </c>
      <c r="AL134" s="161">
        <f t="shared" si="23"/>
        <v>0</v>
      </c>
      <c r="AM134" s="161">
        <f t="shared" si="24"/>
        <v>0</v>
      </c>
      <c r="AN134" s="162" t="str">
        <f t="shared" si="25"/>
        <v/>
      </c>
      <c r="AO134" s="34" t="str">
        <f t="shared" si="26"/>
        <v/>
      </c>
      <c r="AP134" s="34" t="str">
        <f t="shared" si="27"/>
        <v/>
      </c>
    </row>
    <row r="135" spans="1:42" ht="94.5" x14ac:dyDescent="0.25">
      <c r="A135" s="34">
        <v>107</v>
      </c>
      <c r="B135" s="57" t="s">
        <v>158</v>
      </c>
      <c r="C135" s="92">
        <f>'2022'!B135</f>
        <v>48.85</v>
      </c>
      <c r="D135" s="93">
        <f>'2022'!BE135</f>
        <v>99</v>
      </c>
      <c r="E135" s="93">
        <f>'2022'!BF135</f>
        <v>101</v>
      </c>
      <c r="F135" s="92">
        <f>'2022'!BI135</f>
        <v>2.067553735926305</v>
      </c>
      <c r="G135" s="44">
        <f>'2021'!BO106</f>
        <v>5</v>
      </c>
      <c r="H135" s="94">
        <f t="shared" si="28"/>
        <v>5.0505050505050502</v>
      </c>
      <c r="I135" s="44"/>
      <c r="J135" s="44">
        <f>'2021'!BR106</f>
        <v>0</v>
      </c>
      <c r="K135" s="44"/>
      <c r="L135" s="44"/>
      <c r="M135" s="44"/>
      <c r="N135" s="44">
        <f>'2021'!BT106</f>
        <v>0</v>
      </c>
      <c r="O135" s="44">
        <f>'Добыча 2021'!C116</f>
        <v>2</v>
      </c>
      <c r="P135" s="44"/>
      <c r="Q135" s="44"/>
      <c r="R135" s="44"/>
      <c r="S135" s="44">
        <f>'Добыча 2021'!E116</f>
        <v>2</v>
      </c>
      <c r="T135" s="44">
        <f>'Добыча 2021'!D116</f>
        <v>0</v>
      </c>
      <c r="U135" s="44">
        <f t="shared" si="29"/>
        <v>40</v>
      </c>
      <c r="V135" s="94">
        <f>'2022'!BM135</f>
        <v>7.07</v>
      </c>
      <c r="W135" s="44">
        <f t="shared" si="16"/>
        <v>7.0000000000000009</v>
      </c>
      <c r="X135" s="44">
        <f>'2022'!BO135</f>
        <v>7</v>
      </c>
      <c r="Y135" s="94">
        <f t="shared" si="17"/>
        <v>6.9306930693069315</v>
      </c>
      <c r="Z135" s="44"/>
      <c r="AA135" s="44">
        <f>'2022'!BR135</f>
        <v>0</v>
      </c>
      <c r="AB135" s="44"/>
      <c r="AC135" s="44"/>
      <c r="AD135" s="44"/>
      <c r="AE135" s="44">
        <f>'2022'!BT135</f>
        <v>0</v>
      </c>
      <c r="AF135" s="82" t="str">
        <f t="shared" si="33"/>
        <v/>
      </c>
      <c r="AG135" s="159"/>
      <c r="AH135" s="160">
        <f t="shared" si="19"/>
        <v>2.067553735926305</v>
      </c>
      <c r="AI135" s="160" t="e">
        <f t="shared" ca="1" si="20"/>
        <v>#NAME?</v>
      </c>
      <c r="AJ135" s="161">
        <f t="shared" si="21"/>
        <v>7</v>
      </c>
      <c r="AK135" s="161" t="str">
        <f t="shared" si="22"/>
        <v/>
      </c>
      <c r="AL135" s="161" t="e">
        <f t="shared" ca="1" si="23"/>
        <v>#NAME?</v>
      </c>
      <c r="AM135" s="161">
        <f t="shared" si="24"/>
        <v>7</v>
      </c>
      <c r="AN135" s="162" t="e">
        <f t="shared" ca="1" si="25"/>
        <v>#NAME?</v>
      </c>
      <c r="AO135" s="34" t="str">
        <f t="shared" si="26"/>
        <v>Сумма не совпадает или не ОДОУ</v>
      </c>
      <c r="AP135" s="34" t="str">
        <f t="shared" si="27"/>
        <v/>
      </c>
    </row>
    <row r="136" spans="1:42" ht="94.5" x14ac:dyDescent="0.25">
      <c r="A136" s="34">
        <v>108</v>
      </c>
      <c r="B136" s="57" t="s">
        <v>157</v>
      </c>
      <c r="C136" s="92">
        <f>'2022'!B136</f>
        <v>34.69</v>
      </c>
      <c r="D136" s="93">
        <f>'2022'!BE136</f>
        <v>55</v>
      </c>
      <c r="E136" s="93">
        <f>'2022'!BF136</f>
        <v>51</v>
      </c>
      <c r="F136" s="92">
        <f>'2022'!BI136</f>
        <v>1.4701643124819834</v>
      </c>
      <c r="G136" s="44">
        <f>'2021'!BO107</f>
        <v>2</v>
      </c>
      <c r="H136" s="94">
        <f t="shared" si="28"/>
        <v>3.6363636363636362</v>
      </c>
      <c r="I136" s="44"/>
      <c r="J136" s="44">
        <f>'2021'!BR107</f>
        <v>0</v>
      </c>
      <c r="K136" s="44"/>
      <c r="L136" s="44"/>
      <c r="M136" s="44"/>
      <c r="N136" s="44">
        <f>'2021'!BT107</f>
        <v>0</v>
      </c>
      <c r="O136" s="44">
        <f>'Добыча 2021'!C117</f>
        <v>2</v>
      </c>
      <c r="P136" s="44"/>
      <c r="Q136" s="44"/>
      <c r="R136" s="44"/>
      <c r="S136" s="44">
        <f>'Добыча 2021'!E117</f>
        <v>1</v>
      </c>
      <c r="T136" s="44">
        <f>'Добыча 2021'!D117</f>
        <v>1</v>
      </c>
      <c r="U136" s="44">
        <f t="shared" si="29"/>
        <v>100</v>
      </c>
      <c r="V136" s="94">
        <f>'2022'!BM136</f>
        <v>2.5500000000000003</v>
      </c>
      <c r="W136" s="44">
        <f t="shared" si="16"/>
        <v>5</v>
      </c>
      <c r="X136" s="44">
        <f>'2022'!BO136</f>
        <v>2</v>
      </c>
      <c r="Y136" s="94">
        <f t="shared" si="17"/>
        <v>3.9215686274509802</v>
      </c>
      <c r="Z136" s="44"/>
      <c r="AA136" s="44">
        <f>'2022'!BR136</f>
        <v>0</v>
      </c>
      <c r="AB136" s="44"/>
      <c r="AC136" s="44"/>
      <c r="AD136" s="44"/>
      <c r="AE136" s="44">
        <f>'2022'!BT136</f>
        <v>0</v>
      </c>
      <c r="AF136" s="82" t="str">
        <f t="shared" si="33"/>
        <v/>
      </c>
      <c r="AG136" s="159"/>
      <c r="AH136" s="160">
        <f t="shared" si="19"/>
        <v>1.4701643124819834</v>
      </c>
      <c r="AI136" s="160" t="e">
        <f t="shared" ca="1" si="20"/>
        <v>#NAME?</v>
      </c>
      <c r="AJ136" s="161">
        <f t="shared" si="21"/>
        <v>5</v>
      </c>
      <c r="AK136" s="161" t="str">
        <f t="shared" si="22"/>
        <v/>
      </c>
      <c r="AL136" s="161" t="e">
        <f t="shared" ca="1" si="23"/>
        <v>#NAME?</v>
      </c>
      <c r="AM136" s="161">
        <f t="shared" si="24"/>
        <v>2</v>
      </c>
      <c r="AN136" s="162" t="e">
        <f t="shared" ca="1" si="25"/>
        <v>#NAME?</v>
      </c>
      <c r="AO136" s="34" t="str">
        <f t="shared" si="26"/>
        <v>Сумма не совпадает или не ОДОУ</v>
      </c>
      <c r="AP136" s="34" t="str">
        <f t="shared" si="27"/>
        <v/>
      </c>
    </row>
    <row r="137" spans="1:42" ht="32.25" customHeight="1" x14ac:dyDescent="0.25">
      <c r="A137" s="34">
        <v>109</v>
      </c>
      <c r="B137" s="57" t="s">
        <v>161</v>
      </c>
      <c r="C137" s="92">
        <f>'2022'!B137</f>
        <v>8.7080000000000002</v>
      </c>
      <c r="D137" s="93">
        <f>'2022'!BE137</f>
        <v>0</v>
      </c>
      <c r="E137" s="93">
        <f>'2022'!BF137</f>
        <v>0</v>
      </c>
      <c r="F137" s="92">
        <f>'2022'!BI137</f>
        <v>0</v>
      </c>
      <c r="G137" s="44">
        <f>'2021'!BO108</f>
        <v>0</v>
      </c>
      <c r="H137" s="94">
        <f t="shared" si="28"/>
        <v>0</v>
      </c>
      <c r="I137" s="44"/>
      <c r="J137" s="44">
        <f>'2021'!BR108</f>
        <v>0</v>
      </c>
      <c r="K137" s="44"/>
      <c r="L137" s="44"/>
      <c r="M137" s="44"/>
      <c r="N137" s="44">
        <f>'2021'!BT108</f>
        <v>0</v>
      </c>
      <c r="O137" s="44">
        <f>'Добыча 2021'!C118</f>
        <v>0</v>
      </c>
      <c r="P137" s="44"/>
      <c r="Q137" s="44"/>
      <c r="R137" s="44"/>
      <c r="S137" s="44">
        <f>'Добыча 2021'!E118</f>
        <v>0</v>
      </c>
      <c r="T137" s="44">
        <f>'Добыча 2021'!D118</f>
        <v>0</v>
      </c>
      <c r="U137" s="44">
        <f t="shared" si="29"/>
        <v>0</v>
      </c>
      <c r="V137" s="94">
        <f>'2022'!BM137</f>
        <v>0</v>
      </c>
      <c r="W137" s="44">
        <f t="shared" si="16"/>
        <v>0</v>
      </c>
      <c r="X137" s="44">
        <f>'2022'!BO137</f>
        <v>0</v>
      </c>
      <c r="Y137" s="94">
        <f t="shared" si="17"/>
        <v>0</v>
      </c>
      <c r="Z137" s="44"/>
      <c r="AA137" s="44">
        <f>'2022'!BR137</f>
        <v>0</v>
      </c>
      <c r="AB137" s="44"/>
      <c r="AC137" s="44"/>
      <c r="AD137" s="44"/>
      <c r="AE137" s="44">
        <f>'2022'!BT137</f>
        <v>0</v>
      </c>
      <c r="AF137" s="82" t="str">
        <f t="shared" si="33"/>
        <v/>
      </c>
      <c r="AG137" s="159"/>
      <c r="AH137" s="160">
        <f t="shared" si="19"/>
        <v>0</v>
      </c>
      <c r="AI137" s="160" t="e">
        <f t="shared" ca="1" si="20"/>
        <v>#NAME?</v>
      </c>
      <c r="AJ137" s="161">
        <f t="shared" si="21"/>
        <v>3</v>
      </c>
      <c r="AK137" s="161" t="str">
        <f t="shared" si="22"/>
        <v/>
      </c>
      <c r="AL137" s="161">
        <f t="shared" si="23"/>
        <v>0</v>
      </c>
      <c r="AM137" s="161">
        <f t="shared" si="24"/>
        <v>0</v>
      </c>
      <c r="AN137" s="162" t="str">
        <f t="shared" si="25"/>
        <v/>
      </c>
      <c r="AO137" s="34" t="str">
        <f t="shared" si="26"/>
        <v/>
      </c>
      <c r="AP137" s="34" t="str">
        <f t="shared" si="27"/>
        <v/>
      </c>
    </row>
    <row r="138" spans="1:42" ht="94.5" x14ac:dyDescent="0.25">
      <c r="A138" s="34">
        <v>110</v>
      </c>
      <c r="B138" s="57" t="s">
        <v>162</v>
      </c>
      <c r="C138" s="92">
        <f>'2022'!B138</f>
        <v>76.099999999999994</v>
      </c>
      <c r="D138" s="93">
        <f>'2022'!BE138</f>
        <v>132</v>
      </c>
      <c r="E138" s="93">
        <f>'2022'!BF138</f>
        <v>138</v>
      </c>
      <c r="F138" s="92">
        <f>'2022'!BI138</f>
        <v>1.8134034165571618</v>
      </c>
      <c r="G138" s="44">
        <f>'2021'!BO109</f>
        <v>6</v>
      </c>
      <c r="H138" s="94">
        <f t="shared" si="28"/>
        <v>4.5454545454545459</v>
      </c>
      <c r="I138" s="47"/>
      <c r="J138" s="44">
        <f>'2021'!BR109</f>
        <v>0</v>
      </c>
      <c r="K138" s="47"/>
      <c r="L138" s="99"/>
      <c r="M138" s="44"/>
      <c r="N138" s="44">
        <f>'2021'!BT109</f>
        <v>0</v>
      </c>
      <c r="O138" s="44">
        <f>'Добыча 2021'!C119</f>
        <v>0</v>
      </c>
      <c r="P138" s="44"/>
      <c r="Q138" s="44"/>
      <c r="R138" s="44"/>
      <c r="S138" s="44">
        <f>'Добыча 2021'!E119</f>
        <v>0</v>
      </c>
      <c r="T138" s="44">
        <f>'Добыча 2021'!D119</f>
        <v>0</v>
      </c>
      <c r="U138" s="44">
        <f t="shared" si="29"/>
        <v>0</v>
      </c>
      <c r="V138" s="94">
        <f>'2022'!BM138</f>
        <v>6.9</v>
      </c>
      <c r="W138" s="44">
        <f t="shared" si="16"/>
        <v>5</v>
      </c>
      <c r="X138" s="44">
        <f>'2022'!BO138</f>
        <v>6</v>
      </c>
      <c r="Y138" s="94">
        <f t="shared" si="17"/>
        <v>4.3478260869565215</v>
      </c>
      <c r="Z138" s="44"/>
      <c r="AA138" s="44">
        <f>'2022'!BR138</f>
        <v>0</v>
      </c>
      <c r="AB138" s="44"/>
      <c r="AC138" s="44"/>
      <c r="AD138" s="44"/>
      <c r="AE138" s="44">
        <f>'2022'!BT138</f>
        <v>0</v>
      </c>
      <c r="AF138" s="82" t="str">
        <f t="shared" si="33"/>
        <v/>
      </c>
      <c r="AG138" s="159"/>
      <c r="AH138" s="160">
        <f t="shared" si="19"/>
        <v>1.8134034165571618</v>
      </c>
      <c r="AI138" s="160" t="e">
        <f t="shared" ca="1" si="20"/>
        <v>#NAME?</v>
      </c>
      <c r="AJ138" s="161">
        <f t="shared" si="21"/>
        <v>5</v>
      </c>
      <c r="AK138" s="161" t="str">
        <f t="shared" si="22"/>
        <v/>
      </c>
      <c r="AL138" s="161" t="e">
        <f t="shared" ca="1" si="23"/>
        <v>#NAME?</v>
      </c>
      <c r="AM138" s="161">
        <f t="shared" si="24"/>
        <v>6</v>
      </c>
      <c r="AN138" s="162" t="e">
        <f t="shared" ca="1" si="25"/>
        <v>#NAME?</v>
      </c>
      <c r="AO138" s="34" t="str">
        <f t="shared" si="26"/>
        <v>Сумма не совпадает или не ОДОУ</v>
      </c>
      <c r="AP138" s="34" t="str">
        <f t="shared" si="27"/>
        <v/>
      </c>
    </row>
    <row r="139" spans="1:42" ht="47.25" x14ac:dyDescent="0.25">
      <c r="A139" s="34">
        <v>111</v>
      </c>
      <c r="B139" s="128" t="s">
        <v>165</v>
      </c>
      <c r="C139" s="92">
        <f>'2022'!B139</f>
        <v>3.52</v>
      </c>
      <c r="D139" s="581">
        <f>'2022'!BE139</f>
        <v>24</v>
      </c>
      <c r="E139" s="93">
        <f>'2022'!BF139</f>
        <v>1</v>
      </c>
      <c r="F139" s="92">
        <f>'2022'!BI139</f>
        <v>0.28409090909090912</v>
      </c>
      <c r="G139" s="583">
        <f>'2021'!BO110</f>
        <v>0</v>
      </c>
      <c r="H139" s="585">
        <f t="shared" si="28"/>
        <v>0</v>
      </c>
      <c r="I139" s="47"/>
      <c r="J139" s="583">
        <f>'2021'!BR110</f>
        <v>0</v>
      </c>
      <c r="K139" s="127"/>
      <c r="L139" s="127"/>
      <c r="M139" s="44"/>
      <c r="N139" s="583">
        <f>'2021'!BT110</f>
        <v>0</v>
      </c>
      <c r="O139" s="583">
        <f>'Добыча 2021'!C120</f>
        <v>0</v>
      </c>
      <c r="P139" s="44"/>
      <c r="Q139" s="44"/>
      <c r="R139" s="44"/>
      <c r="S139" s="583">
        <f>'Добыча 2021'!E120</f>
        <v>0</v>
      </c>
      <c r="T139" s="583">
        <f>'Добыча 2021'!D120</f>
        <v>0</v>
      </c>
      <c r="U139" s="583">
        <f>IF(G139=0,0,O139/G139*100)</f>
        <v>0</v>
      </c>
      <c r="V139" s="94">
        <f>'2022'!BM139</f>
        <v>0</v>
      </c>
      <c r="W139" s="44">
        <f t="shared" si="16"/>
        <v>0</v>
      </c>
      <c r="X139" s="44">
        <f>'2022'!BO139</f>
        <v>0</v>
      </c>
      <c r="Y139" s="94">
        <f t="shared" si="17"/>
        <v>0</v>
      </c>
      <c r="Z139" s="44"/>
      <c r="AA139" s="44">
        <f>'2022'!BR139</f>
        <v>0</v>
      </c>
      <c r="AB139" s="44"/>
      <c r="AC139" s="44"/>
      <c r="AD139" s="44">
        <f t="shared" ref="AD139:AD149" si="34">X139-AE139-Z139-AA139</f>
        <v>0</v>
      </c>
      <c r="AE139" s="44">
        <f>'2022'!BT139</f>
        <v>0</v>
      </c>
      <c r="AF139" s="82" t="str">
        <f t="shared" si="33"/>
        <v/>
      </c>
      <c r="AG139" s="159"/>
      <c r="AH139" s="160">
        <f t="shared" si="19"/>
        <v>0.28409090909090912</v>
      </c>
      <c r="AI139" s="160" t="e">
        <f t="shared" ca="1" si="20"/>
        <v>#NAME?</v>
      </c>
      <c r="AJ139" s="161">
        <f t="shared" si="21"/>
        <v>3</v>
      </c>
      <c r="AK139" s="161" t="str">
        <f t="shared" si="22"/>
        <v/>
      </c>
      <c r="AL139" s="161">
        <f t="shared" si="23"/>
        <v>0</v>
      </c>
      <c r="AM139" s="161">
        <f t="shared" si="24"/>
        <v>0</v>
      </c>
      <c r="AN139" s="162" t="str">
        <f t="shared" si="25"/>
        <v/>
      </c>
      <c r="AO139" s="34" t="str">
        <f t="shared" si="26"/>
        <v/>
      </c>
      <c r="AP139" s="34" t="str">
        <f t="shared" si="27"/>
        <v/>
      </c>
    </row>
    <row r="140" spans="1:42" ht="49.5" customHeight="1" x14ac:dyDescent="0.25">
      <c r="A140" s="34">
        <v>112</v>
      </c>
      <c r="B140" s="119" t="s">
        <v>443</v>
      </c>
      <c r="C140" s="92">
        <f>'2022'!B140</f>
        <v>16.07</v>
      </c>
      <c r="D140" s="582"/>
      <c r="E140" s="93">
        <f>'2022'!BF140</f>
        <v>27</v>
      </c>
      <c r="F140" s="92">
        <f>'2022'!BI140</f>
        <v>1.6801493466085875</v>
      </c>
      <c r="G140" s="584"/>
      <c r="H140" s="586"/>
      <c r="I140" s="44"/>
      <c r="J140" s="584"/>
      <c r="K140" s="44"/>
      <c r="L140" s="44"/>
      <c r="M140" s="44"/>
      <c r="N140" s="584"/>
      <c r="O140" s="584"/>
      <c r="P140" s="44"/>
      <c r="Q140" s="44"/>
      <c r="R140" s="44"/>
      <c r="S140" s="584"/>
      <c r="T140" s="584"/>
      <c r="U140" s="584"/>
      <c r="V140" s="94">
        <f>'2022'!BM140</f>
        <v>1.35</v>
      </c>
      <c r="W140" s="44">
        <f t="shared" si="16"/>
        <v>5</v>
      </c>
      <c r="X140" s="44">
        <f>'2022'!BO140</f>
        <v>1</v>
      </c>
      <c r="Y140" s="94">
        <f t="shared" si="17"/>
        <v>3.7037037037037033</v>
      </c>
      <c r="Z140" s="44"/>
      <c r="AA140" s="44">
        <f>'2022'!BR140</f>
        <v>0</v>
      </c>
      <c r="AB140" s="44"/>
      <c r="AC140" s="44"/>
      <c r="AD140" s="44">
        <f t="shared" si="34"/>
        <v>0</v>
      </c>
      <c r="AE140" s="44">
        <f>'2022'!BT140</f>
        <v>1</v>
      </c>
      <c r="AF140" s="82" t="str">
        <f t="shared" si="33"/>
        <v/>
      </c>
      <c r="AG140" s="159"/>
      <c r="AH140" s="160">
        <f t="shared" si="19"/>
        <v>1.6801493466085875</v>
      </c>
      <c r="AI140" s="160" t="e">
        <f t="shared" ca="1" si="20"/>
        <v>#NAME?</v>
      </c>
      <c r="AJ140" s="161">
        <f t="shared" si="21"/>
        <v>5</v>
      </c>
      <c r="AK140" s="161" t="str">
        <f t="shared" si="22"/>
        <v/>
      </c>
      <c r="AL140" s="161" t="e">
        <f t="shared" ca="1" si="23"/>
        <v>#NAME?</v>
      </c>
      <c r="AM140" s="161">
        <f t="shared" si="24"/>
        <v>1</v>
      </c>
      <c r="AN140" s="162" t="e">
        <f t="shared" ca="1" si="25"/>
        <v>#NAME?</v>
      </c>
      <c r="AO140" s="34" t="str">
        <f t="shared" si="26"/>
        <v/>
      </c>
      <c r="AP140" s="34" t="str">
        <f t="shared" si="27"/>
        <v/>
      </c>
    </row>
    <row r="141" spans="1:42" ht="18.75" x14ac:dyDescent="0.25">
      <c r="A141" s="34"/>
      <c r="B141" s="46" t="s">
        <v>173</v>
      </c>
      <c r="C141" s="98"/>
      <c r="D141" s="97"/>
      <c r="E141" s="97"/>
      <c r="F141" s="98"/>
      <c r="G141" s="44"/>
      <c r="H141" s="94"/>
      <c r="I141" s="44"/>
      <c r="J141" s="44"/>
      <c r="K141" s="44"/>
      <c r="L141" s="44"/>
      <c r="M141" s="56"/>
      <c r="N141" s="44"/>
      <c r="O141" s="56"/>
      <c r="P141" s="56"/>
      <c r="Q141" s="56"/>
      <c r="R141" s="56"/>
      <c r="S141" s="56"/>
      <c r="T141" s="56"/>
      <c r="U141" s="44"/>
      <c r="V141" s="111"/>
      <c r="W141" s="44"/>
      <c r="X141" s="56"/>
      <c r="Y141" s="94"/>
      <c r="Z141" s="56"/>
      <c r="AA141" s="56"/>
      <c r="AB141" s="56"/>
      <c r="AC141" s="56"/>
      <c r="AD141" s="44"/>
      <c r="AE141" s="56"/>
      <c r="AF141" s="82" t="str">
        <f t="shared" si="33"/>
        <v/>
      </c>
      <c r="AG141" s="159"/>
      <c r="AH141" s="160" t="str">
        <f t="shared" ref="AH141:AH204" si="35">IF(AND(ISNUMBER(--C141),C141&gt;0),E141/C141,"")</f>
        <v/>
      </c>
      <c r="AI141" s="160" t="str">
        <f t="shared" ref="AI141:AI204" si="36">IF(AND(ISNUMBER(--E141),ISNUMBER(--AJ141)),ЧАСТНОЕ(E141*AJ141,100),"")</f>
        <v/>
      </c>
      <c r="AJ141" s="161" t="str">
        <f t="shared" ref="AJ141:AJ204" si="37">IF(AND(ISNUMBER(--C141),C141&gt;0),IF(F141&lt;=1,3,IF(F141&lt;=2,5,IF(F141&lt;=4,7,IF(F141&lt;=6,8,IF(F141&lt;=8,10,0))))),"")</f>
        <v/>
      </c>
      <c r="AK141" s="161" t="str">
        <f t="shared" ref="AK141:AK204" si="38">IF(AJ141&lt;Y141,"Норматив превышен","")</f>
        <v/>
      </c>
      <c r="AL141" s="161" t="str">
        <f t="shared" ref="AL141:AL204" si="39">IF(ISNUMBER(X141),IF(X141&gt;0,MAX(ЧАСТНОЕ(X141*20,100),1),0),"")</f>
        <v/>
      </c>
      <c r="AM141" s="161" t="str">
        <f t="shared" ref="AM141:AM204" si="40">IF(ISNUMBER(X141),X141,"")</f>
        <v/>
      </c>
      <c r="AN141" s="162" t="str">
        <f t="shared" ref="AN141:AN204" si="41">IF(ISNUMBER(AE141),IF(AND(AM141&gt;=AE141,AL141&lt;=AE141),"","Вне норматива или не ОДОУ"),"")</f>
        <v/>
      </c>
      <c r="AO141" s="34" t="str">
        <f t="shared" ref="AO141:AO204" si="42">IF(ISNUMBER(X141),IF(SUM(Z141:AE141)&lt;&gt;X141,"Сумма не совпадает или не ОДОУ",""),"")</f>
        <v/>
      </c>
      <c r="AP141" s="34" t="str">
        <f>IF(AND(ISNUMBER(AA141),AA141&gt;0),IF(AA141&lt;=(X141*0.15),"","Изъятие более 15% !"),"")</f>
        <v/>
      </c>
    </row>
    <row r="142" spans="1:42" ht="94.5" x14ac:dyDescent="0.25">
      <c r="A142" s="34">
        <v>113</v>
      </c>
      <c r="B142" s="57" t="s">
        <v>328</v>
      </c>
      <c r="C142" s="92">
        <f>'2022'!B142</f>
        <v>22.076000000000001</v>
      </c>
      <c r="D142" s="93">
        <f>'2022'!BE142</f>
        <v>7</v>
      </c>
      <c r="E142" s="93">
        <f>'2022'!BF142</f>
        <v>21</v>
      </c>
      <c r="F142" s="92">
        <f>'2022'!BI142</f>
        <v>0.95125928610255484</v>
      </c>
      <c r="G142" s="44">
        <f>'2021'!BO112</f>
        <v>0</v>
      </c>
      <c r="H142" s="94">
        <f t="shared" ref="H142:H205" si="43">IF(G142&gt;0,G142/D142*100,0)</f>
        <v>0</v>
      </c>
      <c r="I142" s="44"/>
      <c r="J142" s="44">
        <f>'2021'!BR112</f>
        <v>0</v>
      </c>
      <c r="K142" s="44"/>
      <c r="L142" s="44"/>
      <c r="M142" s="44"/>
      <c r="N142" s="44">
        <f>'2021'!BT112</f>
        <v>0</v>
      </c>
      <c r="O142" s="44">
        <f>'Добыча 2021'!C122</f>
        <v>0</v>
      </c>
      <c r="P142" s="44"/>
      <c r="Q142" s="44"/>
      <c r="R142" s="44"/>
      <c r="S142" s="44">
        <f>'Добыча 2021'!E122</f>
        <v>0</v>
      </c>
      <c r="T142" s="44">
        <f>'Добыча 2021'!D122</f>
        <v>0</v>
      </c>
      <c r="U142" s="44">
        <f t="shared" ref="U142:U173" si="44">IF(G142=0,0,O142/G142*100)</f>
        <v>0</v>
      </c>
      <c r="V142" s="94">
        <f>'2022'!BM142</f>
        <v>0.63</v>
      </c>
      <c r="W142" s="44">
        <f t="shared" ref="W142:W174" si="45">IF(V142&gt;1,V142/E142*100,0)</f>
        <v>0</v>
      </c>
      <c r="X142" s="44">
        <f>'2022'!BO142</f>
        <v>0</v>
      </c>
      <c r="Y142" s="94">
        <f t="shared" ref="Y142:Y174" si="46">IF(X142&gt;0,X142/E142*100,0)</f>
        <v>0</v>
      </c>
      <c r="Z142" s="44"/>
      <c r="AA142" s="44">
        <f>'2022'!BR142</f>
        <v>0</v>
      </c>
      <c r="AB142" s="44"/>
      <c r="AC142" s="44"/>
      <c r="AD142" s="44"/>
      <c r="AE142" s="44">
        <f>'2022'!BT142</f>
        <v>0</v>
      </c>
      <c r="AF142" s="82" t="str">
        <f t="shared" si="33"/>
        <v/>
      </c>
      <c r="AG142" s="159"/>
      <c r="AH142" s="160">
        <f t="shared" si="35"/>
        <v>0.95125928610255484</v>
      </c>
      <c r="AI142" s="160" t="e">
        <f t="shared" ca="1" si="36"/>
        <v>#NAME?</v>
      </c>
      <c r="AJ142" s="161">
        <f t="shared" si="37"/>
        <v>3</v>
      </c>
      <c r="AK142" s="161" t="str">
        <f t="shared" si="38"/>
        <v/>
      </c>
      <c r="AL142" s="161">
        <f t="shared" si="39"/>
        <v>0</v>
      </c>
      <c r="AM142" s="161">
        <f t="shared" si="40"/>
        <v>0</v>
      </c>
      <c r="AN142" s="162" t="str">
        <f t="shared" si="41"/>
        <v/>
      </c>
      <c r="AO142" s="34" t="str">
        <f t="shared" si="42"/>
        <v/>
      </c>
      <c r="AP142" s="34" t="str">
        <f t="shared" ref="AP142:AP205" si="47">IF(AND(ISNUMBER(AA142),AA142&gt;0),IF(AA142&lt;=(X142*0.149999999999999),"","Изъятие более 15% !"),"")</f>
        <v/>
      </c>
    </row>
    <row r="143" spans="1:42" ht="31.5" customHeight="1" x14ac:dyDescent="0.25">
      <c r="A143" s="34">
        <v>114</v>
      </c>
      <c r="B143" s="57" t="s">
        <v>329</v>
      </c>
      <c r="C143" s="92">
        <f>'2022'!B143</f>
        <v>51.795000000000002</v>
      </c>
      <c r="D143" s="93">
        <f>'2022'!BE143</f>
        <v>68</v>
      </c>
      <c r="E143" s="93">
        <f>'2022'!BF143</f>
        <v>57</v>
      </c>
      <c r="F143" s="92">
        <f>'2022'!BI143</f>
        <v>1.1004923255140457</v>
      </c>
      <c r="G143" s="44">
        <f>'2021'!BO113</f>
        <v>3</v>
      </c>
      <c r="H143" s="94">
        <f t="shared" si="43"/>
        <v>4.4117647058823533</v>
      </c>
      <c r="I143" s="44"/>
      <c r="J143" s="44">
        <f>'2021'!BR113</f>
        <v>0</v>
      </c>
      <c r="K143" s="44"/>
      <c r="L143" s="44"/>
      <c r="M143" s="44"/>
      <c r="N143" s="44">
        <f>'2021'!BT113</f>
        <v>0</v>
      </c>
      <c r="O143" s="44">
        <f>'Добыча 2021'!C123</f>
        <v>0</v>
      </c>
      <c r="P143" s="44"/>
      <c r="Q143" s="44"/>
      <c r="R143" s="44"/>
      <c r="S143" s="44">
        <f>'Добыча 2021'!E123</f>
        <v>0</v>
      </c>
      <c r="T143" s="44">
        <f>'Добыча 2021'!D123</f>
        <v>0</v>
      </c>
      <c r="U143" s="44">
        <f t="shared" si="44"/>
        <v>0</v>
      </c>
      <c r="V143" s="94">
        <f>'2022'!BM143</f>
        <v>2.85</v>
      </c>
      <c r="W143" s="44">
        <f t="shared" si="45"/>
        <v>5</v>
      </c>
      <c r="X143" s="44">
        <f>'2022'!BO143</f>
        <v>2</v>
      </c>
      <c r="Y143" s="94">
        <f t="shared" si="46"/>
        <v>3.5087719298245612</v>
      </c>
      <c r="Z143" s="44"/>
      <c r="AA143" s="44">
        <f>'2022'!BR143</f>
        <v>0</v>
      </c>
      <c r="AB143" s="44"/>
      <c r="AC143" s="44"/>
      <c r="AD143" s="44"/>
      <c r="AE143" s="44">
        <f>'2022'!BT143</f>
        <v>0</v>
      </c>
      <c r="AF143" s="82" t="str">
        <f t="shared" si="33"/>
        <v/>
      </c>
      <c r="AG143" s="159"/>
      <c r="AH143" s="160">
        <f t="shared" si="35"/>
        <v>1.1004923255140457</v>
      </c>
      <c r="AI143" s="160" t="e">
        <f t="shared" ca="1" si="36"/>
        <v>#NAME?</v>
      </c>
      <c r="AJ143" s="161">
        <f t="shared" si="37"/>
        <v>5</v>
      </c>
      <c r="AK143" s="161" t="str">
        <f t="shared" si="38"/>
        <v/>
      </c>
      <c r="AL143" s="161" t="e">
        <f t="shared" ca="1" si="39"/>
        <v>#NAME?</v>
      </c>
      <c r="AM143" s="161">
        <f t="shared" si="40"/>
        <v>2</v>
      </c>
      <c r="AN143" s="162" t="e">
        <f t="shared" ca="1" si="41"/>
        <v>#NAME?</v>
      </c>
      <c r="AO143" s="34" t="str">
        <f t="shared" si="42"/>
        <v>Сумма не совпадает или не ОДОУ</v>
      </c>
      <c r="AP143" s="34" t="str">
        <f t="shared" si="47"/>
        <v/>
      </c>
    </row>
    <row r="144" spans="1:42" ht="31.5" customHeight="1" x14ac:dyDescent="0.25">
      <c r="A144" s="34">
        <v>115</v>
      </c>
      <c r="B144" s="57" t="s">
        <v>174</v>
      </c>
      <c r="C144" s="92">
        <f>'2022'!B144</f>
        <v>10.686999999999999</v>
      </c>
      <c r="D144" s="93">
        <f>'2022'!BE144</f>
        <v>2</v>
      </c>
      <c r="E144" s="93">
        <f>'2022'!BF144</f>
        <v>3</v>
      </c>
      <c r="F144" s="92">
        <f>'2022'!BI144</f>
        <v>0.28071488724618698</v>
      </c>
      <c r="G144" s="44">
        <f>'2021'!BO114</f>
        <v>0</v>
      </c>
      <c r="H144" s="94">
        <f t="shared" si="43"/>
        <v>0</v>
      </c>
      <c r="I144" s="44"/>
      <c r="J144" s="44">
        <f>'2021'!BR114</f>
        <v>0</v>
      </c>
      <c r="K144" s="44"/>
      <c r="L144" s="44"/>
      <c r="M144" s="44"/>
      <c r="N144" s="44">
        <f>'2021'!BT114</f>
        <v>0</v>
      </c>
      <c r="O144" s="44">
        <f>'Добыча 2021'!C124</f>
        <v>0</v>
      </c>
      <c r="P144" s="44"/>
      <c r="Q144" s="44"/>
      <c r="R144" s="44"/>
      <c r="S144" s="44">
        <f>'Добыча 2021'!E124</f>
        <v>0</v>
      </c>
      <c r="T144" s="44">
        <f>'Добыча 2021'!D124</f>
        <v>0</v>
      </c>
      <c r="U144" s="44">
        <f t="shared" si="44"/>
        <v>0</v>
      </c>
      <c r="V144" s="94">
        <f>'2022'!BM144</f>
        <v>0.09</v>
      </c>
      <c r="W144" s="44">
        <f t="shared" si="45"/>
        <v>0</v>
      </c>
      <c r="X144" s="44">
        <f>'2022'!BO144</f>
        <v>0</v>
      </c>
      <c r="Y144" s="94">
        <f t="shared" si="46"/>
        <v>0</v>
      </c>
      <c r="Z144" s="44"/>
      <c r="AA144" s="44">
        <f>'2022'!BR144</f>
        <v>0</v>
      </c>
      <c r="AB144" s="44"/>
      <c r="AC144" s="44"/>
      <c r="AD144" s="44"/>
      <c r="AE144" s="44">
        <f>'2022'!BT144</f>
        <v>0</v>
      </c>
      <c r="AF144" s="82" t="str">
        <f t="shared" si="33"/>
        <v/>
      </c>
      <c r="AG144" s="159"/>
      <c r="AH144" s="160">
        <f t="shared" si="35"/>
        <v>0.28071488724618698</v>
      </c>
      <c r="AI144" s="160" t="e">
        <f t="shared" ca="1" si="36"/>
        <v>#NAME?</v>
      </c>
      <c r="AJ144" s="161">
        <f t="shared" si="37"/>
        <v>3</v>
      </c>
      <c r="AK144" s="161" t="str">
        <f t="shared" si="38"/>
        <v/>
      </c>
      <c r="AL144" s="161">
        <f t="shared" si="39"/>
        <v>0</v>
      </c>
      <c r="AM144" s="161">
        <f t="shared" si="40"/>
        <v>0</v>
      </c>
      <c r="AN144" s="162" t="str">
        <f t="shared" si="41"/>
        <v/>
      </c>
      <c r="AO144" s="34" t="str">
        <f t="shared" si="42"/>
        <v/>
      </c>
      <c r="AP144" s="34" t="str">
        <f t="shared" si="47"/>
        <v/>
      </c>
    </row>
    <row r="145" spans="1:42" ht="31.5" x14ac:dyDescent="0.25">
      <c r="A145" s="34">
        <v>116</v>
      </c>
      <c r="B145" s="57" t="s">
        <v>178</v>
      </c>
      <c r="C145" s="92">
        <f>'2022'!B145</f>
        <v>127.137</v>
      </c>
      <c r="D145" s="93">
        <f>'2022'!BE145</f>
        <v>41</v>
      </c>
      <c r="E145" s="93">
        <f>'2022'!BF145</f>
        <v>39</v>
      </c>
      <c r="F145" s="92">
        <f>'2022'!BI145</f>
        <v>0.30675570447627365</v>
      </c>
      <c r="G145" s="44">
        <f>'2021'!BO115</f>
        <v>1</v>
      </c>
      <c r="H145" s="94">
        <f t="shared" si="43"/>
        <v>2.4390243902439024</v>
      </c>
      <c r="I145" s="44"/>
      <c r="J145" s="44">
        <f>'2021'!BR115</f>
        <v>0</v>
      </c>
      <c r="K145" s="44"/>
      <c r="L145" s="44"/>
      <c r="M145" s="44"/>
      <c r="N145" s="44">
        <f>'2021'!BT115</f>
        <v>1</v>
      </c>
      <c r="O145" s="44">
        <f>'Добыча 2021'!C125</f>
        <v>0</v>
      </c>
      <c r="P145" s="44"/>
      <c r="Q145" s="44"/>
      <c r="R145" s="44"/>
      <c r="S145" s="44">
        <f>'Добыча 2021'!E125</f>
        <v>0</v>
      </c>
      <c r="T145" s="44">
        <f>'Добыча 2021'!D125</f>
        <v>0</v>
      </c>
      <c r="U145" s="44">
        <f t="shared" si="44"/>
        <v>0</v>
      </c>
      <c r="V145" s="94">
        <f>'2022'!BM145</f>
        <v>1.17</v>
      </c>
      <c r="W145" s="44">
        <f t="shared" si="45"/>
        <v>3</v>
      </c>
      <c r="X145" s="44">
        <f>'2022'!BO145</f>
        <v>1</v>
      </c>
      <c r="Y145" s="94">
        <f t="shared" si="46"/>
        <v>2.5641025641025639</v>
      </c>
      <c r="Z145" s="44"/>
      <c r="AA145" s="44">
        <f>'2022'!BR145</f>
        <v>0</v>
      </c>
      <c r="AB145" s="44"/>
      <c r="AC145" s="44"/>
      <c r="AD145" s="44">
        <f t="shared" si="34"/>
        <v>0</v>
      </c>
      <c r="AE145" s="44">
        <f>'2022'!BT145</f>
        <v>1</v>
      </c>
      <c r="AF145" s="82" t="str">
        <f t="shared" si="33"/>
        <v/>
      </c>
      <c r="AG145" s="159"/>
      <c r="AH145" s="160">
        <f t="shared" si="35"/>
        <v>0.30675570447627365</v>
      </c>
      <c r="AI145" s="160" t="e">
        <f t="shared" ca="1" si="36"/>
        <v>#NAME?</v>
      </c>
      <c r="AJ145" s="161">
        <f t="shared" si="37"/>
        <v>3</v>
      </c>
      <c r="AK145" s="161" t="str">
        <f t="shared" si="38"/>
        <v/>
      </c>
      <c r="AL145" s="161" t="e">
        <f t="shared" ca="1" si="39"/>
        <v>#NAME?</v>
      </c>
      <c r="AM145" s="161">
        <f t="shared" si="40"/>
        <v>1</v>
      </c>
      <c r="AN145" s="162" t="e">
        <f t="shared" ca="1" si="41"/>
        <v>#NAME?</v>
      </c>
      <c r="AO145" s="34" t="str">
        <f t="shared" si="42"/>
        <v/>
      </c>
      <c r="AP145" s="34" t="str">
        <f t="shared" si="47"/>
        <v/>
      </c>
    </row>
    <row r="146" spans="1:42" ht="94.5" x14ac:dyDescent="0.25">
      <c r="A146" s="34">
        <v>117</v>
      </c>
      <c r="B146" s="49" t="s">
        <v>177</v>
      </c>
      <c r="C146" s="92">
        <f>'2022'!B146</f>
        <v>119.479</v>
      </c>
      <c r="D146" s="93">
        <f>'2022'!BE146</f>
        <v>56</v>
      </c>
      <c r="E146" s="93">
        <f>'2022'!BF146</f>
        <v>88</v>
      </c>
      <c r="F146" s="92">
        <f>'2022'!BI146</f>
        <v>0.73653110588471615</v>
      </c>
      <c r="G146" s="44">
        <f>'2021'!BO116</f>
        <v>1</v>
      </c>
      <c r="H146" s="94">
        <f t="shared" si="43"/>
        <v>1.7857142857142856</v>
      </c>
      <c r="I146" s="47"/>
      <c r="J146" s="44">
        <f>'2021'!BR116</f>
        <v>0</v>
      </c>
      <c r="K146" s="47"/>
      <c r="L146" s="99"/>
      <c r="M146" s="44"/>
      <c r="N146" s="44">
        <f>'2021'!BT116</f>
        <v>0</v>
      </c>
      <c r="O146" s="44">
        <f>'Добыча 2021'!C126</f>
        <v>0</v>
      </c>
      <c r="P146" s="44"/>
      <c r="Q146" s="44"/>
      <c r="R146" s="44"/>
      <c r="S146" s="44">
        <f>'Добыча 2021'!E126</f>
        <v>0</v>
      </c>
      <c r="T146" s="44">
        <f>'Добыча 2021'!D126</f>
        <v>0</v>
      </c>
      <c r="U146" s="44">
        <f t="shared" si="44"/>
        <v>0</v>
      </c>
      <c r="V146" s="94">
        <f>'2022'!BM146</f>
        <v>2.6399999999999997</v>
      </c>
      <c r="W146" s="44">
        <f t="shared" si="45"/>
        <v>2.9999999999999996</v>
      </c>
      <c r="X146" s="44">
        <f>'2022'!BO146</f>
        <v>2</v>
      </c>
      <c r="Y146" s="94">
        <f t="shared" si="46"/>
        <v>2.2727272727272729</v>
      </c>
      <c r="Z146" s="44"/>
      <c r="AA146" s="44">
        <f>'2022'!BR146</f>
        <v>0</v>
      </c>
      <c r="AB146" s="44"/>
      <c r="AC146" s="44"/>
      <c r="AD146" s="44"/>
      <c r="AE146" s="44">
        <f>'2022'!BT146</f>
        <v>0</v>
      </c>
      <c r="AF146" s="82" t="str">
        <f t="shared" si="33"/>
        <v/>
      </c>
      <c r="AG146" s="159"/>
      <c r="AH146" s="160">
        <f t="shared" si="35"/>
        <v>0.73653110588471615</v>
      </c>
      <c r="AI146" s="160" t="e">
        <f t="shared" ca="1" si="36"/>
        <v>#NAME?</v>
      </c>
      <c r="AJ146" s="161">
        <f t="shared" si="37"/>
        <v>3</v>
      </c>
      <c r="AK146" s="161" t="str">
        <f t="shared" si="38"/>
        <v/>
      </c>
      <c r="AL146" s="161" t="e">
        <f t="shared" ca="1" si="39"/>
        <v>#NAME?</v>
      </c>
      <c r="AM146" s="161">
        <f t="shared" si="40"/>
        <v>2</v>
      </c>
      <c r="AN146" s="162" t="e">
        <f t="shared" ca="1" si="41"/>
        <v>#NAME?</v>
      </c>
      <c r="AO146" s="34" t="str">
        <f t="shared" si="42"/>
        <v>Сумма не совпадает или не ОДОУ</v>
      </c>
      <c r="AP146" s="34" t="str">
        <f t="shared" si="47"/>
        <v/>
      </c>
    </row>
    <row r="147" spans="1:42" ht="94.5" x14ac:dyDescent="0.25">
      <c r="A147" s="34">
        <v>118</v>
      </c>
      <c r="B147" s="57" t="s">
        <v>330</v>
      </c>
      <c r="C147" s="92">
        <f>'2022'!B147</f>
        <v>19.553999999999998</v>
      </c>
      <c r="D147" s="93">
        <f>'2022'!BE147</f>
        <v>21</v>
      </c>
      <c r="E147" s="93">
        <f>'2022'!BF147</f>
        <v>44</v>
      </c>
      <c r="F147" s="92">
        <f>'2022'!BI147</f>
        <v>2.2501789915106887</v>
      </c>
      <c r="G147" s="44">
        <f>'2021'!BO117</f>
        <v>0</v>
      </c>
      <c r="H147" s="94">
        <f t="shared" si="43"/>
        <v>0</v>
      </c>
      <c r="I147" s="44"/>
      <c r="J147" s="44">
        <f>'2021'!BR117</f>
        <v>0</v>
      </c>
      <c r="K147" s="44"/>
      <c r="L147" s="44"/>
      <c r="M147" s="44"/>
      <c r="N147" s="44">
        <f>'2021'!BT117</f>
        <v>0</v>
      </c>
      <c r="O147" s="44">
        <f>'Добыча 2021'!C127</f>
        <v>0</v>
      </c>
      <c r="P147" s="44"/>
      <c r="Q147" s="44"/>
      <c r="R147" s="44"/>
      <c r="S147" s="44">
        <f>'Добыча 2021'!E127</f>
        <v>0</v>
      </c>
      <c r="T147" s="44">
        <f>'Добыча 2021'!D127</f>
        <v>0</v>
      </c>
      <c r="U147" s="44">
        <f t="shared" si="44"/>
        <v>0</v>
      </c>
      <c r="V147" s="94">
        <f>'2022'!BM147</f>
        <v>3.08</v>
      </c>
      <c r="W147" s="44">
        <f t="shared" si="45"/>
        <v>7.0000000000000009</v>
      </c>
      <c r="X147" s="44">
        <f>'2022'!BO147</f>
        <v>2</v>
      </c>
      <c r="Y147" s="94">
        <f t="shared" si="46"/>
        <v>4.5454545454545459</v>
      </c>
      <c r="Z147" s="44"/>
      <c r="AA147" s="44">
        <f>'2022'!BR147</f>
        <v>0</v>
      </c>
      <c r="AB147" s="44"/>
      <c r="AC147" s="44"/>
      <c r="AD147" s="44"/>
      <c r="AE147" s="44">
        <f>'2022'!BT147</f>
        <v>0</v>
      </c>
      <c r="AF147" s="82" t="str">
        <f t="shared" si="33"/>
        <v/>
      </c>
      <c r="AG147" s="159"/>
      <c r="AH147" s="160">
        <f t="shared" si="35"/>
        <v>2.2501789915106887</v>
      </c>
      <c r="AI147" s="160" t="e">
        <f t="shared" ca="1" si="36"/>
        <v>#NAME?</v>
      </c>
      <c r="AJ147" s="161">
        <f t="shared" si="37"/>
        <v>7</v>
      </c>
      <c r="AK147" s="161" t="str">
        <f t="shared" si="38"/>
        <v/>
      </c>
      <c r="AL147" s="161" t="e">
        <f t="shared" ca="1" si="39"/>
        <v>#NAME?</v>
      </c>
      <c r="AM147" s="161">
        <f t="shared" si="40"/>
        <v>2</v>
      </c>
      <c r="AN147" s="162" t="e">
        <f t="shared" ca="1" si="41"/>
        <v>#NAME?</v>
      </c>
      <c r="AO147" s="34" t="str">
        <f t="shared" si="42"/>
        <v>Сумма не совпадает или не ОДОУ</v>
      </c>
      <c r="AP147" s="34" t="str">
        <f t="shared" si="47"/>
        <v/>
      </c>
    </row>
    <row r="148" spans="1:42" ht="18.75" x14ac:dyDescent="0.25">
      <c r="A148" s="34"/>
      <c r="B148" s="46" t="s">
        <v>180</v>
      </c>
      <c r="C148" s="98"/>
      <c r="D148" s="97"/>
      <c r="E148" s="97"/>
      <c r="F148" s="98"/>
      <c r="G148" s="44"/>
      <c r="H148" s="94"/>
      <c r="I148" s="44"/>
      <c r="J148" s="44"/>
      <c r="K148" s="44"/>
      <c r="L148" s="44"/>
      <c r="M148" s="56"/>
      <c r="N148" s="44"/>
      <c r="O148" s="56"/>
      <c r="P148" s="56"/>
      <c r="Q148" s="56"/>
      <c r="R148" s="56"/>
      <c r="S148" s="56"/>
      <c r="T148" s="56"/>
      <c r="U148" s="44"/>
      <c r="V148" s="111"/>
      <c r="W148" s="44"/>
      <c r="X148" s="56"/>
      <c r="Y148" s="94"/>
      <c r="Z148" s="56"/>
      <c r="AA148" s="56"/>
      <c r="AB148" s="56"/>
      <c r="AC148" s="56"/>
      <c r="AD148" s="44"/>
      <c r="AE148" s="56"/>
      <c r="AF148" s="82" t="str">
        <f t="shared" si="33"/>
        <v/>
      </c>
      <c r="AG148" s="159"/>
      <c r="AH148" s="160" t="str">
        <f t="shared" si="35"/>
        <v/>
      </c>
      <c r="AI148" s="160" t="str">
        <f t="shared" si="36"/>
        <v/>
      </c>
      <c r="AJ148" s="161" t="str">
        <f t="shared" si="37"/>
        <v/>
      </c>
      <c r="AK148" s="161" t="str">
        <f t="shared" si="38"/>
        <v/>
      </c>
      <c r="AL148" s="161" t="str">
        <f t="shared" si="39"/>
        <v/>
      </c>
      <c r="AM148" s="161" t="str">
        <f t="shared" si="40"/>
        <v/>
      </c>
      <c r="AN148" s="162" t="str">
        <f t="shared" si="41"/>
        <v/>
      </c>
      <c r="AO148" s="34" t="str">
        <f t="shared" si="42"/>
        <v/>
      </c>
      <c r="AP148" s="34" t="str">
        <f t="shared" si="47"/>
        <v/>
      </c>
    </row>
    <row r="149" spans="1:42" ht="31.5" x14ac:dyDescent="0.25">
      <c r="A149" s="34">
        <v>119</v>
      </c>
      <c r="B149" s="57" t="s">
        <v>185</v>
      </c>
      <c r="C149" s="92">
        <f>'2022'!B149</f>
        <v>1372</v>
      </c>
      <c r="D149" s="93">
        <f>'2022'!BE149</f>
        <v>3037</v>
      </c>
      <c r="E149" s="93">
        <f>'2022'!BF149</f>
        <v>2112</v>
      </c>
      <c r="F149" s="92">
        <f>'2022'!BI149</f>
        <v>1.5393586005830904</v>
      </c>
      <c r="G149" s="44">
        <f>'2021'!BO119</f>
        <v>100</v>
      </c>
      <c r="H149" s="94">
        <f t="shared" si="43"/>
        <v>3.2927230819888047</v>
      </c>
      <c r="I149" s="44"/>
      <c r="J149" s="44">
        <f>'2021'!BR119</f>
        <v>15</v>
      </c>
      <c r="K149" s="44"/>
      <c r="L149" s="44"/>
      <c r="M149" s="44"/>
      <c r="N149" s="44">
        <f>'2021'!BT119</f>
        <v>20</v>
      </c>
      <c r="O149" s="44">
        <f>'Добыча 2021'!C129</f>
        <v>29</v>
      </c>
      <c r="P149" s="44"/>
      <c r="Q149" s="44"/>
      <c r="R149" s="44"/>
      <c r="S149" s="44">
        <f>'Добыча 2021'!E129</f>
        <v>25</v>
      </c>
      <c r="T149" s="44">
        <f>'Добыча 2021'!D129</f>
        <v>4</v>
      </c>
      <c r="U149" s="44">
        <f t="shared" si="44"/>
        <v>28.999999999999996</v>
      </c>
      <c r="V149" s="94">
        <f>'2022'!BM149</f>
        <v>105.60000000000001</v>
      </c>
      <c r="W149" s="44">
        <f t="shared" si="45"/>
        <v>5</v>
      </c>
      <c r="X149" s="44">
        <f>'2022'!BO149</f>
        <v>100</v>
      </c>
      <c r="Y149" s="94">
        <f t="shared" si="46"/>
        <v>4.7348484848484844</v>
      </c>
      <c r="Z149" s="44"/>
      <c r="AA149" s="44">
        <f>'2022'!BR149</f>
        <v>10</v>
      </c>
      <c r="AB149" s="44"/>
      <c r="AC149" s="44"/>
      <c r="AD149" s="44">
        <f t="shared" si="34"/>
        <v>70</v>
      </c>
      <c r="AE149" s="44">
        <f>'2022'!BT149</f>
        <v>20</v>
      </c>
      <c r="AF149" s="82" t="str">
        <f t="shared" si="33"/>
        <v/>
      </c>
      <c r="AG149" s="159"/>
      <c r="AH149" s="160">
        <f t="shared" si="35"/>
        <v>1.5393586005830904</v>
      </c>
      <c r="AI149" s="160" t="e">
        <f t="shared" ca="1" si="36"/>
        <v>#NAME?</v>
      </c>
      <c r="AJ149" s="161">
        <f t="shared" si="37"/>
        <v>5</v>
      </c>
      <c r="AK149" s="161" t="str">
        <f t="shared" si="38"/>
        <v/>
      </c>
      <c r="AL149" s="161" t="e">
        <f t="shared" ca="1" si="39"/>
        <v>#NAME?</v>
      </c>
      <c r="AM149" s="161">
        <f t="shared" si="40"/>
        <v>100</v>
      </c>
      <c r="AN149" s="162" t="e">
        <f t="shared" ca="1" si="41"/>
        <v>#NAME?</v>
      </c>
      <c r="AO149" s="34" t="str">
        <f t="shared" si="42"/>
        <v/>
      </c>
      <c r="AP149" s="34" t="str">
        <f t="shared" si="47"/>
        <v/>
      </c>
    </row>
    <row r="150" spans="1:42" ht="94.5" x14ac:dyDescent="0.25">
      <c r="A150" s="34">
        <v>120</v>
      </c>
      <c r="B150" s="57" t="s">
        <v>331</v>
      </c>
      <c r="C150" s="92">
        <f>'2022'!B150</f>
        <v>187.15</v>
      </c>
      <c r="D150" s="93">
        <f>'2022'!BE150</f>
        <v>271</v>
      </c>
      <c r="E150" s="93">
        <f>'2022'!BF150</f>
        <v>197</v>
      </c>
      <c r="F150" s="92">
        <f>'2022'!BI150</f>
        <v>1.0526315789473684</v>
      </c>
      <c r="G150" s="44">
        <f>'2021'!BO120</f>
        <v>13</v>
      </c>
      <c r="H150" s="94">
        <f t="shared" si="43"/>
        <v>4.7970479704797047</v>
      </c>
      <c r="I150" s="44"/>
      <c r="J150" s="44">
        <f>'2021'!BR120</f>
        <v>0</v>
      </c>
      <c r="K150" s="44"/>
      <c r="L150" s="44"/>
      <c r="M150" s="44"/>
      <c r="N150" s="44">
        <f>'2021'!BT120</f>
        <v>0</v>
      </c>
      <c r="O150" s="44">
        <f>'Добыча 2021'!C130</f>
        <v>0</v>
      </c>
      <c r="P150" s="44"/>
      <c r="Q150" s="44"/>
      <c r="R150" s="44"/>
      <c r="S150" s="44">
        <f>'Добыча 2021'!E130</f>
        <v>0</v>
      </c>
      <c r="T150" s="44">
        <f>'Добыча 2021'!D130</f>
        <v>0</v>
      </c>
      <c r="U150" s="44">
        <f t="shared" si="44"/>
        <v>0</v>
      </c>
      <c r="V150" s="94">
        <f>'2022'!BM150</f>
        <v>9.8500000000000014</v>
      </c>
      <c r="W150" s="44">
        <f t="shared" si="45"/>
        <v>5.0000000000000009</v>
      </c>
      <c r="X150" s="44">
        <f>'2022'!BO150</f>
        <v>9</v>
      </c>
      <c r="Y150" s="94">
        <f t="shared" si="46"/>
        <v>4.5685279187817258</v>
      </c>
      <c r="Z150" s="44"/>
      <c r="AA150" s="44">
        <f>'2022'!BR150</f>
        <v>0</v>
      </c>
      <c r="AB150" s="44"/>
      <c r="AC150" s="44"/>
      <c r="AD150" s="44"/>
      <c r="AE150" s="44">
        <f>'2022'!BT150</f>
        <v>0</v>
      </c>
      <c r="AF150" s="82" t="str">
        <f t="shared" si="33"/>
        <v/>
      </c>
      <c r="AG150" s="159"/>
      <c r="AH150" s="160">
        <f t="shared" si="35"/>
        <v>1.0526315789473684</v>
      </c>
      <c r="AI150" s="160" t="e">
        <f t="shared" ca="1" si="36"/>
        <v>#NAME?</v>
      </c>
      <c r="AJ150" s="161">
        <f t="shared" si="37"/>
        <v>5</v>
      </c>
      <c r="AK150" s="161" t="str">
        <f t="shared" si="38"/>
        <v/>
      </c>
      <c r="AL150" s="161" t="e">
        <f t="shared" ca="1" si="39"/>
        <v>#NAME?</v>
      </c>
      <c r="AM150" s="161">
        <f t="shared" si="40"/>
        <v>9</v>
      </c>
      <c r="AN150" s="162" t="e">
        <f t="shared" ca="1" si="41"/>
        <v>#NAME?</v>
      </c>
      <c r="AO150" s="34" t="str">
        <f t="shared" si="42"/>
        <v>Сумма не совпадает или не ОДОУ</v>
      </c>
      <c r="AP150" s="34" t="str">
        <f t="shared" si="47"/>
        <v/>
      </c>
    </row>
    <row r="151" spans="1:42" ht="45.75" customHeight="1" x14ac:dyDescent="0.25">
      <c r="A151" s="34">
        <v>121</v>
      </c>
      <c r="B151" s="57" t="s">
        <v>332</v>
      </c>
      <c r="C151" s="92">
        <f>'2022'!B151</f>
        <v>363.3</v>
      </c>
      <c r="D151" s="93">
        <f>'2022'!BE151</f>
        <v>643</v>
      </c>
      <c r="E151" s="93">
        <f>'2022'!BF151</f>
        <v>538</v>
      </c>
      <c r="F151" s="92">
        <f>'2022'!BI151</f>
        <v>1.4808698045692266</v>
      </c>
      <c r="G151" s="44">
        <f>'2021'!BO121</f>
        <v>20</v>
      </c>
      <c r="H151" s="94">
        <f t="shared" si="43"/>
        <v>3.1104199066874028</v>
      </c>
      <c r="I151" s="44"/>
      <c r="J151" s="44">
        <f>'2021'!BR121</f>
        <v>0</v>
      </c>
      <c r="K151" s="44"/>
      <c r="L151" s="44"/>
      <c r="M151" s="44"/>
      <c r="N151" s="44">
        <f>'2021'!BT121</f>
        <v>0</v>
      </c>
      <c r="O151" s="44">
        <f>'Добыча 2021'!C131</f>
        <v>9</v>
      </c>
      <c r="P151" s="44"/>
      <c r="Q151" s="44"/>
      <c r="R151" s="44"/>
      <c r="S151" s="44">
        <f>'Добыча 2021'!E131</f>
        <v>8</v>
      </c>
      <c r="T151" s="44">
        <f>'Добыча 2021'!D131</f>
        <v>1</v>
      </c>
      <c r="U151" s="44">
        <f t="shared" si="44"/>
        <v>45</v>
      </c>
      <c r="V151" s="94">
        <f>'2022'!BM151</f>
        <v>26.900000000000002</v>
      </c>
      <c r="W151" s="44">
        <f t="shared" si="45"/>
        <v>5</v>
      </c>
      <c r="X151" s="44">
        <f>'2022'!BO151</f>
        <v>20</v>
      </c>
      <c r="Y151" s="94">
        <f t="shared" si="46"/>
        <v>3.7174721189591078</v>
      </c>
      <c r="Z151" s="44"/>
      <c r="AA151" s="44">
        <f>'2022'!BR151</f>
        <v>0</v>
      </c>
      <c r="AB151" s="44"/>
      <c r="AC151" s="44"/>
      <c r="AD151" s="44"/>
      <c r="AE151" s="44">
        <f>'2022'!BT151</f>
        <v>0</v>
      </c>
      <c r="AF151" s="82" t="str">
        <f t="shared" si="33"/>
        <v/>
      </c>
      <c r="AG151" s="159"/>
      <c r="AH151" s="160">
        <f t="shared" si="35"/>
        <v>1.4808698045692266</v>
      </c>
      <c r="AI151" s="160" t="e">
        <f t="shared" ca="1" si="36"/>
        <v>#NAME?</v>
      </c>
      <c r="AJ151" s="161">
        <f t="shared" si="37"/>
        <v>5</v>
      </c>
      <c r="AK151" s="161" t="str">
        <f t="shared" si="38"/>
        <v/>
      </c>
      <c r="AL151" s="161" t="e">
        <f t="shared" ca="1" si="39"/>
        <v>#NAME?</v>
      </c>
      <c r="AM151" s="161">
        <f t="shared" si="40"/>
        <v>20</v>
      </c>
      <c r="AN151" s="162" t="e">
        <f t="shared" ca="1" si="41"/>
        <v>#NAME?</v>
      </c>
      <c r="AO151" s="34" t="str">
        <f t="shared" si="42"/>
        <v>Сумма не совпадает или не ОДОУ</v>
      </c>
      <c r="AP151" s="34" t="str">
        <f t="shared" si="47"/>
        <v/>
      </c>
    </row>
    <row r="152" spans="1:42" ht="47.25" customHeight="1" x14ac:dyDescent="0.25">
      <c r="A152" s="34">
        <v>122</v>
      </c>
      <c r="B152" s="57" t="s">
        <v>333</v>
      </c>
      <c r="C152" s="92">
        <f>'2022'!B152</f>
        <v>394</v>
      </c>
      <c r="D152" s="93">
        <f>'2022'!BE152</f>
        <v>618</v>
      </c>
      <c r="E152" s="93">
        <f>'2022'!BF152</f>
        <v>681</v>
      </c>
      <c r="F152" s="92">
        <f>'2022'!BI152</f>
        <v>1.7284263959390862</v>
      </c>
      <c r="G152" s="44">
        <f>'2021'!BO122</f>
        <v>30</v>
      </c>
      <c r="H152" s="94">
        <f t="shared" si="43"/>
        <v>4.8543689320388346</v>
      </c>
      <c r="I152" s="44"/>
      <c r="J152" s="44">
        <f>'2021'!BR122</f>
        <v>0</v>
      </c>
      <c r="K152" s="44"/>
      <c r="L152" s="44"/>
      <c r="M152" s="44"/>
      <c r="N152" s="44">
        <f>'2021'!BT122</f>
        <v>0</v>
      </c>
      <c r="O152" s="44">
        <f>'Добыча 2021'!C132</f>
        <v>13</v>
      </c>
      <c r="P152" s="44"/>
      <c r="Q152" s="44"/>
      <c r="R152" s="44"/>
      <c r="S152" s="44">
        <f>'Добыча 2021'!E132</f>
        <v>10</v>
      </c>
      <c r="T152" s="44">
        <f>'Добыча 2021'!D132</f>
        <v>3</v>
      </c>
      <c r="U152" s="44">
        <f t="shared" si="44"/>
        <v>43.333333333333336</v>
      </c>
      <c r="V152" s="94">
        <f>'2022'!BM152</f>
        <v>34.050000000000004</v>
      </c>
      <c r="W152" s="44">
        <f t="shared" si="45"/>
        <v>5.0000000000000009</v>
      </c>
      <c r="X152" s="44">
        <f>'2022'!BO152</f>
        <v>34</v>
      </c>
      <c r="Y152" s="94">
        <f t="shared" si="46"/>
        <v>4.9926578560939792</v>
      </c>
      <c r="Z152" s="44"/>
      <c r="AA152" s="44">
        <f>'2022'!BR152</f>
        <v>0</v>
      </c>
      <c r="AB152" s="44"/>
      <c r="AC152" s="44"/>
      <c r="AD152" s="44"/>
      <c r="AE152" s="44">
        <f>'2022'!BT152</f>
        <v>0</v>
      </c>
      <c r="AF152" s="82" t="str">
        <f t="shared" si="33"/>
        <v/>
      </c>
      <c r="AG152" s="159"/>
      <c r="AH152" s="160">
        <f t="shared" si="35"/>
        <v>1.7284263959390862</v>
      </c>
      <c r="AI152" s="160" t="e">
        <f t="shared" ca="1" si="36"/>
        <v>#NAME?</v>
      </c>
      <c r="AJ152" s="161">
        <f t="shared" si="37"/>
        <v>5</v>
      </c>
      <c r="AK152" s="161" t="str">
        <f t="shared" si="38"/>
        <v/>
      </c>
      <c r="AL152" s="161" t="e">
        <f t="shared" ca="1" si="39"/>
        <v>#NAME?</v>
      </c>
      <c r="AM152" s="161">
        <f t="shared" si="40"/>
        <v>34</v>
      </c>
      <c r="AN152" s="162" t="e">
        <f t="shared" ca="1" si="41"/>
        <v>#NAME?</v>
      </c>
      <c r="AO152" s="34" t="str">
        <f t="shared" si="42"/>
        <v>Сумма не совпадает или не ОДОУ</v>
      </c>
      <c r="AP152" s="34" t="str">
        <f t="shared" si="47"/>
        <v/>
      </c>
    </row>
    <row r="153" spans="1:42" ht="94.5" x14ac:dyDescent="0.25">
      <c r="A153" s="34">
        <v>123</v>
      </c>
      <c r="B153" s="57" t="s">
        <v>182</v>
      </c>
      <c r="C153" s="92">
        <f>'2022'!B153</f>
        <v>193</v>
      </c>
      <c r="D153" s="93">
        <f>'2022'!BE153</f>
        <v>297</v>
      </c>
      <c r="E153" s="93">
        <f>'2022'!BF153</f>
        <v>422</v>
      </c>
      <c r="F153" s="92">
        <f>'2022'!BI153</f>
        <v>2.1865284974093266</v>
      </c>
      <c r="G153" s="44">
        <f>'2021'!BO123</f>
        <v>14</v>
      </c>
      <c r="H153" s="94">
        <f t="shared" si="43"/>
        <v>4.7138047138047137</v>
      </c>
      <c r="I153" s="44"/>
      <c r="J153" s="44">
        <f>'2021'!BR123</f>
        <v>0</v>
      </c>
      <c r="K153" s="44"/>
      <c r="L153" s="44"/>
      <c r="M153" s="44"/>
      <c r="N153" s="44">
        <f>'2021'!BT123</f>
        <v>0</v>
      </c>
      <c r="O153" s="44">
        <f>'Добыча 2021'!C133</f>
        <v>10</v>
      </c>
      <c r="P153" s="44"/>
      <c r="Q153" s="44"/>
      <c r="R153" s="44"/>
      <c r="S153" s="44">
        <f>'Добыча 2021'!E133</f>
        <v>8</v>
      </c>
      <c r="T153" s="44">
        <f>'Добыча 2021'!D133</f>
        <v>2</v>
      </c>
      <c r="U153" s="44">
        <f t="shared" si="44"/>
        <v>71.428571428571431</v>
      </c>
      <c r="V153" s="94">
        <f>'2022'!BM153</f>
        <v>29.540000000000003</v>
      </c>
      <c r="W153" s="44">
        <f t="shared" si="45"/>
        <v>7.0000000000000009</v>
      </c>
      <c r="X153" s="44">
        <f>'2022'!BO153</f>
        <v>21</v>
      </c>
      <c r="Y153" s="94">
        <f t="shared" si="46"/>
        <v>4.9763033175355451</v>
      </c>
      <c r="Z153" s="44"/>
      <c r="AA153" s="44">
        <f>'2022'!BR153</f>
        <v>0</v>
      </c>
      <c r="AB153" s="44"/>
      <c r="AC153" s="44"/>
      <c r="AD153" s="44"/>
      <c r="AE153" s="44">
        <f>'2022'!BT153</f>
        <v>0</v>
      </c>
      <c r="AF153" s="82" t="str">
        <f t="shared" si="33"/>
        <v/>
      </c>
      <c r="AG153" s="159"/>
      <c r="AH153" s="160">
        <f t="shared" si="35"/>
        <v>2.1865284974093266</v>
      </c>
      <c r="AI153" s="160" t="e">
        <f t="shared" ca="1" si="36"/>
        <v>#NAME?</v>
      </c>
      <c r="AJ153" s="161">
        <f t="shared" si="37"/>
        <v>7</v>
      </c>
      <c r="AK153" s="161" t="str">
        <f t="shared" si="38"/>
        <v/>
      </c>
      <c r="AL153" s="161" t="e">
        <f t="shared" ca="1" si="39"/>
        <v>#NAME?</v>
      </c>
      <c r="AM153" s="161">
        <f t="shared" si="40"/>
        <v>21</v>
      </c>
      <c r="AN153" s="162" t="e">
        <f t="shared" ca="1" si="41"/>
        <v>#NAME?</v>
      </c>
      <c r="AO153" s="34" t="str">
        <f t="shared" si="42"/>
        <v>Сумма не совпадает или не ОДОУ</v>
      </c>
      <c r="AP153" s="34" t="str">
        <f t="shared" si="47"/>
        <v/>
      </c>
    </row>
    <row r="154" spans="1:42" ht="94.5" x14ac:dyDescent="0.25">
      <c r="A154" s="34">
        <v>124</v>
      </c>
      <c r="B154" s="57" t="s">
        <v>334</v>
      </c>
      <c r="C154" s="92">
        <f>'2022'!B154</f>
        <v>264.7</v>
      </c>
      <c r="D154" s="93">
        <f>'2022'!BE154</f>
        <v>441</v>
      </c>
      <c r="E154" s="93">
        <f>'2022'!BF154</f>
        <v>685</v>
      </c>
      <c r="F154" s="92">
        <f>'2022'!BI154</f>
        <v>2.5878352852285609</v>
      </c>
      <c r="G154" s="44">
        <f>'2021'!BO124</f>
        <v>22</v>
      </c>
      <c r="H154" s="94">
        <f t="shared" si="43"/>
        <v>4.9886621315192743</v>
      </c>
      <c r="I154" s="47"/>
      <c r="J154" s="44">
        <f>'2021'!BR124</f>
        <v>0</v>
      </c>
      <c r="K154" s="47"/>
      <c r="L154" s="99"/>
      <c r="M154" s="44"/>
      <c r="N154" s="44">
        <f>'2021'!BT124</f>
        <v>0</v>
      </c>
      <c r="O154" s="44">
        <f>'Добыча 2021'!C134</f>
        <v>7</v>
      </c>
      <c r="P154" s="44"/>
      <c r="Q154" s="44"/>
      <c r="R154" s="44"/>
      <c r="S154" s="44">
        <f>'Добыча 2021'!E134</f>
        <v>6</v>
      </c>
      <c r="T154" s="44">
        <f>'Добыча 2021'!D134</f>
        <v>1</v>
      </c>
      <c r="U154" s="44">
        <f t="shared" si="44"/>
        <v>31.818181818181817</v>
      </c>
      <c r="V154" s="94">
        <f>'2022'!BM154</f>
        <v>47.95</v>
      </c>
      <c r="W154" s="44">
        <f t="shared" si="45"/>
        <v>7.0000000000000009</v>
      </c>
      <c r="X154" s="44">
        <f>'2022'!BO154</f>
        <v>47</v>
      </c>
      <c r="Y154" s="94">
        <f t="shared" si="46"/>
        <v>6.8613138686131396</v>
      </c>
      <c r="Z154" s="44"/>
      <c r="AA154" s="44">
        <f>'2022'!BR154</f>
        <v>0</v>
      </c>
      <c r="AB154" s="44"/>
      <c r="AC154" s="44"/>
      <c r="AD154" s="44"/>
      <c r="AE154" s="44">
        <f>'2022'!BT154</f>
        <v>0</v>
      </c>
      <c r="AF154" s="82" t="str">
        <f t="shared" si="33"/>
        <v/>
      </c>
      <c r="AG154" s="159"/>
      <c r="AH154" s="160">
        <f t="shared" si="35"/>
        <v>2.5878352852285609</v>
      </c>
      <c r="AI154" s="160" t="e">
        <f t="shared" ca="1" si="36"/>
        <v>#NAME?</v>
      </c>
      <c r="AJ154" s="161">
        <f t="shared" si="37"/>
        <v>7</v>
      </c>
      <c r="AK154" s="161" t="str">
        <f t="shared" si="38"/>
        <v/>
      </c>
      <c r="AL154" s="161" t="e">
        <f t="shared" ca="1" si="39"/>
        <v>#NAME?</v>
      </c>
      <c r="AM154" s="161">
        <f t="shared" si="40"/>
        <v>47</v>
      </c>
      <c r="AN154" s="162" t="e">
        <f t="shared" ca="1" si="41"/>
        <v>#NAME?</v>
      </c>
      <c r="AO154" s="34" t="str">
        <f t="shared" si="42"/>
        <v>Сумма не совпадает или не ОДОУ</v>
      </c>
      <c r="AP154" s="34" t="str">
        <f t="shared" si="47"/>
        <v/>
      </c>
    </row>
    <row r="155" spans="1:42" ht="94.5" x14ac:dyDescent="0.25">
      <c r="A155" s="34">
        <v>125</v>
      </c>
      <c r="B155" s="57" t="s">
        <v>335</v>
      </c>
      <c r="C155" s="92">
        <f>'2022'!B155</f>
        <v>93.555000000000007</v>
      </c>
      <c r="D155" s="93">
        <f>'2022'!BE155</f>
        <v>195</v>
      </c>
      <c r="E155" s="93">
        <f>'2022'!BF155</f>
        <v>188</v>
      </c>
      <c r="F155" s="92">
        <f>'2022'!BI155</f>
        <v>2.0095131206242316</v>
      </c>
      <c r="G155" s="44">
        <f>'2021'!BO125</f>
        <v>13</v>
      </c>
      <c r="H155" s="94">
        <f t="shared" si="43"/>
        <v>6.666666666666667</v>
      </c>
      <c r="I155" s="44"/>
      <c r="J155" s="44">
        <f>'2021'!BR125</f>
        <v>0</v>
      </c>
      <c r="K155" s="44"/>
      <c r="L155" s="44"/>
      <c r="M155" s="44"/>
      <c r="N155" s="44">
        <f>'2021'!BT125</f>
        <v>0</v>
      </c>
      <c r="O155" s="44">
        <f>'Добыча 2021'!C135</f>
        <v>6</v>
      </c>
      <c r="P155" s="44"/>
      <c r="Q155" s="44"/>
      <c r="R155" s="44"/>
      <c r="S155" s="44">
        <f>'Добыча 2021'!E135</f>
        <v>5</v>
      </c>
      <c r="T155" s="44">
        <f>'Добыча 2021'!D135</f>
        <v>1</v>
      </c>
      <c r="U155" s="44">
        <f t="shared" si="44"/>
        <v>46.153846153846153</v>
      </c>
      <c r="V155" s="94">
        <f>'2022'!BM155</f>
        <v>13.160000000000002</v>
      </c>
      <c r="W155" s="44">
        <f t="shared" si="45"/>
        <v>7.0000000000000009</v>
      </c>
      <c r="X155" s="44">
        <f>'2022'!BO155</f>
        <v>9</v>
      </c>
      <c r="Y155" s="94">
        <f t="shared" si="46"/>
        <v>4.7872340425531918</v>
      </c>
      <c r="Z155" s="44"/>
      <c r="AA155" s="44">
        <f>'2022'!BR155</f>
        <v>0</v>
      </c>
      <c r="AB155" s="44"/>
      <c r="AC155" s="44"/>
      <c r="AD155" s="44"/>
      <c r="AE155" s="44">
        <f>'2022'!BT155</f>
        <v>0</v>
      </c>
      <c r="AF155" s="82" t="str">
        <f t="shared" si="33"/>
        <v/>
      </c>
      <c r="AG155" s="159"/>
      <c r="AH155" s="160">
        <f t="shared" si="35"/>
        <v>2.0095131206242316</v>
      </c>
      <c r="AI155" s="160" t="e">
        <f t="shared" ca="1" si="36"/>
        <v>#NAME?</v>
      </c>
      <c r="AJ155" s="161">
        <f t="shared" si="37"/>
        <v>7</v>
      </c>
      <c r="AK155" s="161" t="str">
        <f t="shared" si="38"/>
        <v/>
      </c>
      <c r="AL155" s="161" t="e">
        <f t="shared" ca="1" si="39"/>
        <v>#NAME?</v>
      </c>
      <c r="AM155" s="161">
        <f t="shared" si="40"/>
        <v>9</v>
      </c>
      <c r="AN155" s="162" t="e">
        <f t="shared" ca="1" si="41"/>
        <v>#NAME?</v>
      </c>
      <c r="AO155" s="34" t="str">
        <f t="shared" si="42"/>
        <v>Сумма не совпадает или не ОДОУ</v>
      </c>
      <c r="AP155" s="34" t="str">
        <f t="shared" si="47"/>
        <v/>
      </c>
    </row>
    <row r="156" spans="1:42" ht="18.75" x14ac:dyDescent="0.25">
      <c r="A156" s="34"/>
      <c r="B156" s="46" t="s">
        <v>187</v>
      </c>
      <c r="C156" s="98"/>
      <c r="D156" s="97"/>
      <c r="E156" s="97"/>
      <c r="F156" s="98"/>
      <c r="G156" s="44"/>
      <c r="H156" s="94"/>
      <c r="I156" s="44"/>
      <c r="J156" s="44"/>
      <c r="K156" s="44"/>
      <c r="L156" s="44"/>
      <c r="M156" s="56"/>
      <c r="N156" s="44"/>
      <c r="O156" s="56"/>
      <c r="P156" s="56"/>
      <c r="Q156" s="56"/>
      <c r="R156" s="56"/>
      <c r="S156" s="56"/>
      <c r="T156" s="56"/>
      <c r="U156" s="44"/>
      <c r="V156" s="111"/>
      <c r="W156" s="44"/>
      <c r="X156" s="56"/>
      <c r="Y156" s="94"/>
      <c r="Z156" s="56"/>
      <c r="AA156" s="56"/>
      <c r="AB156" s="56"/>
      <c r="AC156" s="56"/>
      <c r="AD156" s="44"/>
      <c r="AE156" s="56"/>
      <c r="AF156" s="82" t="str">
        <f t="shared" si="33"/>
        <v/>
      </c>
      <c r="AG156" s="159"/>
      <c r="AH156" s="160" t="str">
        <f t="shared" si="35"/>
        <v/>
      </c>
      <c r="AI156" s="160" t="str">
        <f t="shared" si="36"/>
        <v/>
      </c>
      <c r="AJ156" s="161" t="str">
        <f t="shared" si="37"/>
        <v/>
      </c>
      <c r="AK156" s="161" t="str">
        <f t="shared" si="38"/>
        <v/>
      </c>
      <c r="AL156" s="161" t="str">
        <f t="shared" si="39"/>
        <v/>
      </c>
      <c r="AM156" s="161" t="str">
        <f t="shared" si="40"/>
        <v/>
      </c>
      <c r="AN156" s="162" t="str">
        <f t="shared" si="41"/>
        <v/>
      </c>
      <c r="AO156" s="34" t="str">
        <f t="shared" si="42"/>
        <v/>
      </c>
      <c r="AP156" s="34" t="str">
        <f t="shared" si="47"/>
        <v/>
      </c>
    </row>
    <row r="157" spans="1:42" ht="94.5" x14ac:dyDescent="0.25">
      <c r="A157" s="34">
        <v>126</v>
      </c>
      <c r="B157" s="49" t="s">
        <v>189</v>
      </c>
      <c r="C157" s="92">
        <f>'2022'!B157</f>
        <v>58.8</v>
      </c>
      <c r="D157" s="581">
        <f>'2022'!BE157</f>
        <v>384</v>
      </c>
      <c r="E157" s="93">
        <f>'2022'!BF157</f>
        <v>45</v>
      </c>
      <c r="F157" s="92">
        <f>'2022'!BI157</f>
        <v>0.76530612244897966</v>
      </c>
      <c r="G157" s="583">
        <f>'2021'!BO127</f>
        <v>19</v>
      </c>
      <c r="H157" s="585">
        <f t="shared" si="43"/>
        <v>4.9479166666666661</v>
      </c>
      <c r="I157" s="44"/>
      <c r="J157" s="583">
        <f>'2021'!BR127</f>
        <v>0</v>
      </c>
      <c r="K157" s="44"/>
      <c r="L157" s="44"/>
      <c r="M157" s="44"/>
      <c r="N157" s="583">
        <f>'2021'!BT127</f>
        <v>0</v>
      </c>
      <c r="O157" s="583">
        <f>'Добыча 2021'!C137</f>
        <v>1</v>
      </c>
      <c r="P157" s="44"/>
      <c r="Q157" s="44"/>
      <c r="R157" s="44"/>
      <c r="S157" s="583">
        <f>'Добыча 2021'!E137</f>
        <v>0</v>
      </c>
      <c r="T157" s="583">
        <f>'Добыча 2021'!D137</f>
        <v>1</v>
      </c>
      <c r="U157" s="583">
        <f t="shared" si="44"/>
        <v>5.2631578947368416</v>
      </c>
      <c r="V157" s="94">
        <f>'2022'!BM157</f>
        <v>1.3499999999999954</v>
      </c>
      <c r="W157" s="44">
        <f t="shared" si="45"/>
        <v>2.9999999999999898</v>
      </c>
      <c r="X157" s="44">
        <f>'2022'!BO157</f>
        <v>1</v>
      </c>
      <c r="Y157" s="94">
        <f t="shared" si="46"/>
        <v>2.2222222222222223</v>
      </c>
      <c r="Z157" s="44"/>
      <c r="AA157" s="44">
        <f>'2022'!BR157</f>
        <v>0</v>
      </c>
      <c r="AB157" s="44"/>
      <c r="AC157" s="44"/>
      <c r="AD157" s="44"/>
      <c r="AE157" s="44">
        <f>'2022'!BT157</f>
        <v>0</v>
      </c>
      <c r="AF157" s="82" t="str">
        <f t="shared" si="33"/>
        <v/>
      </c>
      <c r="AG157" s="159"/>
      <c r="AH157" s="160">
        <f t="shared" si="35"/>
        <v>0.76530612244897966</v>
      </c>
      <c r="AI157" s="160" t="e">
        <f t="shared" ca="1" si="36"/>
        <v>#NAME?</v>
      </c>
      <c r="AJ157" s="161">
        <f t="shared" si="37"/>
        <v>3</v>
      </c>
      <c r="AK157" s="161" t="str">
        <f t="shared" si="38"/>
        <v/>
      </c>
      <c r="AL157" s="161" t="e">
        <f t="shared" ca="1" si="39"/>
        <v>#NAME?</v>
      </c>
      <c r="AM157" s="161">
        <f t="shared" si="40"/>
        <v>1</v>
      </c>
      <c r="AN157" s="162" t="e">
        <f t="shared" ca="1" si="41"/>
        <v>#NAME?</v>
      </c>
      <c r="AO157" s="34" t="str">
        <f t="shared" si="42"/>
        <v>Сумма не совпадает или не ОДОУ</v>
      </c>
      <c r="AP157" s="34" t="str">
        <f t="shared" si="47"/>
        <v/>
      </c>
    </row>
    <row r="158" spans="1:42" ht="78.75" x14ac:dyDescent="0.25">
      <c r="A158" s="34">
        <v>127</v>
      </c>
      <c r="B158" s="49" t="s">
        <v>190</v>
      </c>
      <c r="C158" s="92">
        <f>'2022'!B158</f>
        <v>17.8</v>
      </c>
      <c r="D158" s="587"/>
      <c r="E158" s="93">
        <f>'2022'!BF158</f>
        <v>5</v>
      </c>
      <c r="F158" s="92">
        <f>'2022'!BI158</f>
        <v>0.28089887640449435</v>
      </c>
      <c r="G158" s="588"/>
      <c r="H158" s="589"/>
      <c r="I158" s="44"/>
      <c r="J158" s="588"/>
      <c r="K158" s="44"/>
      <c r="L158" s="44"/>
      <c r="M158" s="44"/>
      <c r="N158" s="588"/>
      <c r="O158" s="588"/>
      <c r="P158" s="44"/>
      <c r="Q158" s="44"/>
      <c r="R158" s="44"/>
      <c r="S158" s="588"/>
      <c r="T158" s="588"/>
      <c r="U158" s="588"/>
      <c r="V158" s="94">
        <f>'2022'!BM158</f>
        <v>0.14999999999999949</v>
      </c>
      <c r="W158" s="44">
        <f t="shared" si="45"/>
        <v>0</v>
      </c>
      <c r="X158" s="44">
        <f>'2022'!BO158</f>
        <v>0</v>
      </c>
      <c r="Y158" s="94">
        <f t="shared" si="46"/>
        <v>0</v>
      </c>
      <c r="Z158" s="44"/>
      <c r="AA158" s="44">
        <f>'2022'!BR158</f>
        <v>0</v>
      </c>
      <c r="AB158" s="44"/>
      <c r="AC158" s="44"/>
      <c r="AD158" s="44"/>
      <c r="AE158" s="44">
        <f>'2022'!BT158</f>
        <v>0</v>
      </c>
      <c r="AF158" s="82" t="str">
        <f t="shared" si="33"/>
        <v/>
      </c>
      <c r="AG158" s="159"/>
      <c r="AH158" s="160">
        <f t="shared" si="35"/>
        <v>0.28089887640449435</v>
      </c>
      <c r="AI158" s="160" t="e">
        <f t="shared" ca="1" si="36"/>
        <v>#NAME?</v>
      </c>
      <c r="AJ158" s="161">
        <f t="shared" si="37"/>
        <v>3</v>
      </c>
      <c r="AK158" s="161" t="str">
        <f t="shared" si="38"/>
        <v/>
      </c>
      <c r="AL158" s="161">
        <f t="shared" si="39"/>
        <v>0</v>
      </c>
      <c r="AM158" s="161">
        <f t="shared" si="40"/>
        <v>0</v>
      </c>
      <c r="AN158" s="162" t="str">
        <f t="shared" si="41"/>
        <v/>
      </c>
      <c r="AO158" s="34" t="str">
        <f t="shared" si="42"/>
        <v/>
      </c>
      <c r="AP158" s="34" t="str">
        <f t="shared" si="47"/>
        <v/>
      </c>
    </row>
    <row r="159" spans="1:42" ht="78.75" x14ac:dyDescent="0.25">
      <c r="A159" s="34">
        <v>128</v>
      </c>
      <c r="B159" s="49" t="s">
        <v>191</v>
      </c>
      <c r="C159" s="92">
        <f>'2022'!B159</f>
        <v>30.8</v>
      </c>
      <c r="D159" s="587"/>
      <c r="E159" s="93">
        <f>'2022'!BF159</f>
        <v>30</v>
      </c>
      <c r="F159" s="92">
        <f>'2022'!BI159</f>
        <v>0.97402597402597402</v>
      </c>
      <c r="G159" s="588"/>
      <c r="H159" s="589"/>
      <c r="I159" s="44"/>
      <c r="J159" s="588"/>
      <c r="K159" s="44"/>
      <c r="L159" s="44"/>
      <c r="M159" s="44"/>
      <c r="N159" s="588"/>
      <c r="O159" s="588"/>
      <c r="P159" s="44"/>
      <c r="Q159" s="44"/>
      <c r="R159" s="44"/>
      <c r="S159" s="588"/>
      <c r="T159" s="588"/>
      <c r="U159" s="588"/>
      <c r="V159" s="94">
        <f>'2022'!BM159</f>
        <v>0.89999999999999691</v>
      </c>
      <c r="W159" s="44">
        <f t="shared" si="45"/>
        <v>0</v>
      </c>
      <c r="X159" s="44">
        <f>'2022'!BO159</f>
        <v>0</v>
      </c>
      <c r="Y159" s="94">
        <f t="shared" si="46"/>
        <v>0</v>
      </c>
      <c r="Z159" s="44"/>
      <c r="AA159" s="44">
        <f>'2022'!BR159</f>
        <v>0</v>
      </c>
      <c r="AB159" s="44"/>
      <c r="AC159" s="44"/>
      <c r="AD159" s="44"/>
      <c r="AE159" s="44">
        <f>'2022'!BT159</f>
        <v>0</v>
      </c>
      <c r="AF159" s="82" t="str">
        <f t="shared" si="33"/>
        <v/>
      </c>
      <c r="AG159" s="159"/>
      <c r="AH159" s="160">
        <f t="shared" si="35"/>
        <v>0.97402597402597402</v>
      </c>
      <c r="AI159" s="160" t="e">
        <f t="shared" ca="1" si="36"/>
        <v>#NAME?</v>
      </c>
      <c r="AJ159" s="161">
        <f t="shared" si="37"/>
        <v>3</v>
      </c>
      <c r="AK159" s="161" t="str">
        <f t="shared" si="38"/>
        <v/>
      </c>
      <c r="AL159" s="161">
        <f t="shared" si="39"/>
        <v>0</v>
      </c>
      <c r="AM159" s="161">
        <f t="shared" si="40"/>
        <v>0</v>
      </c>
      <c r="AN159" s="162" t="str">
        <f t="shared" si="41"/>
        <v/>
      </c>
      <c r="AO159" s="34" t="str">
        <f t="shared" si="42"/>
        <v/>
      </c>
      <c r="AP159" s="34" t="str">
        <f t="shared" si="47"/>
        <v/>
      </c>
    </row>
    <row r="160" spans="1:42" ht="94.5" x14ac:dyDescent="0.25">
      <c r="A160" s="34">
        <v>129</v>
      </c>
      <c r="B160" s="49" t="s">
        <v>192</v>
      </c>
      <c r="C160" s="92">
        <f>'2022'!B160</f>
        <v>20.399999999999999</v>
      </c>
      <c r="D160" s="587"/>
      <c r="E160" s="93">
        <f>'2022'!BF160</f>
        <v>22</v>
      </c>
      <c r="F160" s="92">
        <f>'2022'!BI160</f>
        <v>1.0784313725490198</v>
      </c>
      <c r="G160" s="588"/>
      <c r="H160" s="589"/>
      <c r="I160" s="44"/>
      <c r="J160" s="588"/>
      <c r="K160" s="44"/>
      <c r="L160" s="44"/>
      <c r="M160" s="44"/>
      <c r="N160" s="588"/>
      <c r="O160" s="588"/>
      <c r="P160" s="44"/>
      <c r="Q160" s="44"/>
      <c r="R160" s="44"/>
      <c r="S160" s="588"/>
      <c r="T160" s="588"/>
      <c r="U160" s="588"/>
      <c r="V160" s="94">
        <f>'2022'!BM160</f>
        <v>1.1000000000000001</v>
      </c>
      <c r="W160" s="44">
        <f t="shared" si="45"/>
        <v>5</v>
      </c>
      <c r="X160" s="44">
        <f>'2022'!BO160</f>
        <v>1</v>
      </c>
      <c r="Y160" s="94">
        <f t="shared" si="46"/>
        <v>4.5454545454545459</v>
      </c>
      <c r="Z160" s="44"/>
      <c r="AA160" s="44">
        <f>'2022'!BR160</f>
        <v>0</v>
      </c>
      <c r="AB160" s="44"/>
      <c r="AC160" s="44"/>
      <c r="AD160" s="44"/>
      <c r="AE160" s="44">
        <f>'2022'!BT160</f>
        <v>0</v>
      </c>
      <c r="AF160" s="82" t="str">
        <f t="shared" si="33"/>
        <v/>
      </c>
      <c r="AG160" s="159"/>
      <c r="AH160" s="160">
        <f t="shared" si="35"/>
        <v>1.0784313725490198</v>
      </c>
      <c r="AI160" s="160" t="e">
        <f t="shared" ca="1" si="36"/>
        <v>#NAME?</v>
      </c>
      <c r="AJ160" s="161">
        <f t="shared" si="37"/>
        <v>5</v>
      </c>
      <c r="AK160" s="161" t="str">
        <f t="shared" si="38"/>
        <v/>
      </c>
      <c r="AL160" s="161" t="e">
        <f t="shared" ca="1" si="39"/>
        <v>#NAME?</v>
      </c>
      <c r="AM160" s="161">
        <f t="shared" si="40"/>
        <v>1</v>
      </c>
      <c r="AN160" s="162" t="e">
        <f t="shared" ca="1" si="41"/>
        <v>#NAME?</v>
      </c>
      <c r="AO160" s="34" t="str">
        <f t="shared" si="42"/>
        <v>Сумма не совпадает или не ОДОУ</v>
      </c>
      <c r="AP160" s="34" t="str">
        <f t="shared" si="47"/>
        <v/>
      </c>
    </row>
    <row r="161" spans="1:42" ht="78.75" x14ac:dyDescent="0.25">
      <c r="A161" s="34">
        <v>130</v>
      </c>
      <c r="B161" s="49" t="s">
        <v>193</v>
      </c>
      <c r="C161" s="92">
        <f>'2022'!B161</f>
        <v>20.8</v>
      </c>
      <c r="D161" s="587"/>
      <c r="E161" s="93">
        <f>'2022'!BF161</f>
        <v>20</v>
      </c>
      <c r="F161" s="92">
        <f>'2022'!BI161</f>
        <v>0.96153846153846145</v>
      </c>
      <c r="G161" s="588"/>
      <c r="H161" s="589"/>
      <c r="I161" s="44"/>
      <c r="J161" s="588"/>
      <c r="K161" s="44"/>
      <c r="L161" s="44"/>
      <c r="M161" s="44"/>
      <c r="N161" s="588"/>
      <c r="O161" s="588"/>
      <c r="P161" s="44"/>
      <c r="Q161" s="44"/>
      <c r="R161" s="44"/>
      <c r="S161" s="588"/>
      <c r="T161" s="588"/>
      <c r="U161" s="588"/>
      <c r="V161" s="94">
        <f>'2022'!BM161</f>
        <v>0.59999999999999798</v>
      </c>
      <c r="W161" s="44">
        <f t="shared" si="45"/>
        <v>0</v>
      </c>
      <c r="X161" s="44">
        <f>'2022'!BO161</f>
        <v>0</v>
      </c>
      <c r="Y161" s="94">
        <f t="shared" si="46"/>
        <v>0</v>
      </c>
      <c r="Z161" s="44"/>
      <c r="AA161" s="44">
        <f>'2022'!BR161</f>
        <v>0</v>
      </c>
      <c r="AB161" s="44"/>
      <c r="AC161" s="44"/>
      <c r="AD161" s="44"/>
      <c r="AE161" s="44">
        <f>'2022'!BT161</f>
        <v>0</v>
      </c>
      <c r="AF161" s="82" t="str">
        <f t="shared" si="33"/>
        <v/>
      </c>
      <c r="AG161" s="159"/>
      <c r="AH161" s="160">
        <f t="shared" si="35"/>
        <v>0.96153846153846145</v>
      </c>
      <c r="AI161" s="160" t="e">
        <f t="shared" ca="1" si="36"/>
        <v>#NAME?</v>
      </c>
      <c r="AJ161" s="161">
        <f t="shared" si="37"/>
        <v>3</v>
      </c>
      <c r="AK161" s="161" t="str">
        <f t="shared" si="38"/>
        <v/>
      </c>
      <c r="AL161" s="161">
        <f t="shared" si="39"/>
        <v>0</v>
      </c>
      <c r="AM161" s="161">
        <f t="shared" si="40"/>
        <v>0</v>
      </c>
      <c r="AN161" s="162" t="str">
        <f t="shared" si="41"/>
        <v/>
      </c>
      <c r="AO161" s="34" t="str">
        <f t="shared" si="42"/>
        <v/>
      </c>
      <c r="AP161" s="34" t="str">
        <f t="shared" si="47"/>
        <v/>
      </c>
    </row>
    <row r="162" spans="1:42" ht="94.5" x14ac:dyDescent="0.25">
      <c r="A162" s="34">
        <v>131</v>
      </c>
      <c r="B162" s="49" t="s">
        <v>194</v>
      </c>
      <c r="C162" s="92">
        <f>'2022'!B162</f>
        <v>14.8</v>
      </c>
      <c r="D162" s="587"/>
      <c r="E162" s="93">
        <f>'2022'!BF162</f>
        <v>22</v>
      </c>
      <c r="F162" s="92">
        <f>'2022'!BI162</f>
        <v>1.4864864864864864</v>
      </c>
      <c r="G162" s="588"/>
      <c r="H162" s="589"/>
      <c r="I162" s="44"/>
      <c r="J162" s="588"/>
      <c r="K162" s="44"/>
      <c r="L162" s="44"/>
      <c r="M162" s="44"/>
      <c r="N162" s="588"/>
      <c r="O162" s="588"/>
      <c r="P162" s="44"/>
      <c r="Q162" s="44"/>
      <c r="R162" s="44"/>
      <c r="S162" s="588"/>
      <c r="T162" s="588"/>
      <c r="U162" s="588"/>
      <c r="V162" s="94">
        <f>'2022'!BM162</f>
        <v>1.1000000000000001</v>
      </c>
      <c r="W162" s="44">
        <f t="shared" si="45"/>
        <v>5</v>
      </c>
      <c r="X162" s="44">
        <f>'2022'!BO162</f>
        <v>1</v>
      </c>
      <c r="Y162" s="94">
        <f t="shared" si="46"/>
        <v>4.5454545454545459</v>
      </c>
      <c r="Z162" s="44"/>
      <c r="AA162" s="44">
        <f>'2022'!BR162</f>
        <v>0</v>
      </c>
      <c r="AB162" s="44"/>
      <c r="AC162" s="44"/>
      <c r="AD162" s="44"/>
      <c r="AE162" s="44">
        <f>'2022'!BT162</f>
        <v>0</v>
      </c>
      <c r="AF162" s="82" t="str">
        <f t="shared" si="33"/>
        <v/>
      </c>
      <c r="AG162" s="159"/>
      <c r="AH162" s="160">
        <f t="shared" si="35"/>
        <v>1.4864864864864864</v>
      </c>
      <c r="AI162" s="160" t="e">
        <f t="shared" ca="1" si="36"/>
        <v>#NAME?</v>
      </c>
      <c r="AJ162" s="161">
        <f t="shared" si="37"/>
        <v>5</v>
      </c>
      <c r="AK162" s="161" t="str">
        <f t="shared" si="38"/>
        <v/>
      </c>
      <c r="AL162" s="161" t="e">
        <f t="shared" ca="1" si="39"/>
        <v>#NAME?</v>
      </c>
      <c r="AM162" s="161">
        <f t="shared" si="40"/>
        <v>1</v>
      </c>
      <c r="AN162" s="162" t="e">
        <f t="shared" ca="1" si="41"/>
        <v>#NAME?</v>
      </c>
      <c r="AO162" s="34" t="str">
        <f t="shared" si="42"/>
        <v>Сумма не совпадает или не ОДОУ</v>
      </c>
      <c r="AP162" s="34" t="str">
        <f t="shared" si="47"/>
        <v/>
      </c>
    </row>
    <row r="163" spans="1:42" ht="94.5" x14ac:dyDescent="0.25">
      <c r="A163" s="34">
        <v>132</v>
      </c>
      <c r="B163" s="49" t="s">
        <v>195</v>
      </c>
      <c r="C163" s="92">
        <f>'2022'!B163</f>
        <v>8.6</v>
      </c>
      <c r="D163" s="587"/>
      <c r="E163" s="93">
        <f>'2022'!BF163</f>
        <v>18</v>
      </c>
      <c r="F163" s="92">
        <f>'2022'!BI163</f>
        <v>2.0930232558139537</v>
      </c>
      <c r="G163" s="588"/>
      <c r="H163" s="589"/>
      <c r="I163" s="44"/>
      <c r="J163" s="588"/>
      <c r="K163" s="44"/>
      <c r="L163" s="44"/>
      <c r="M163" s="44"/>
      <c r="N163" s="588"/>
      <c r="O163" s="588"/>
      <c r="P163" s="44"/>
      <c r="Q163" s="44"/>
      <c r="R163" s="44"/>
      <c r="S163" s="588"/>
      <c r="T163" s="588"/>
      <c r="U163" s="588"/>
      <c r="V163" s="94">
        <f>'2022'!BM163</f>
        <v>1.2600000000000002</v>
      </c>
      <c r="W163" s="44">
        <f t="shared" si="45"/>
        <v>7.0000000000000009</v>
      </c>
      <c r="X163" s="44">
        <f>'2022'!BO163</f>
        <v>1</v>
      </c>
      <c r="Y163" s="94">
        <f t="shared" si="46"/>
        <v>5.5555555555555554</v>
      </c>
      <c r="Z163" s="44"/>
      <c r="AA163" s="44">
        <f>'2022'!BR163</f>
        <v>0</v>
      </c>
      <c r="AB163" s="44"/>
      <c r="AC163" s="44"/>
      <c r="AD163" s="44"/>
      <c r="AE163" s="44">
        <f>'2022'!BT163</f>
        <v>0</v>
      </c>
      <c r="AF163" s="82" t="str">
        <f t="shared" si="33"/>
        <v/>
      </c>
      <c r="AG163" s="159"/>
      <c r="AH163" s="160">
        <f t="shared" si="35"/>
        <v>2.0930232558139537</v>
      </c>
      <c r="AI163" s="160" t="e">
        <f t="shared" ca="1" si="36"/>
        <v>#NAME?</v>
      </c>
      <c r="AJ163" s="161">
        <f t="shared" si="37"/>
        <v>7</v>
      </c>
      <c r="AK163" s="161" t="str">
        <f t="shared" si="38"/>
        <v/>
      </c>
      <c r="AL163" s="161" t="e">
        <f t="shared" ca="1" si="39"/>
        <v>#NAME?</v>
      </c>
      <c r="AM163" s="161">
        <f t="shared" si="40"/>
        <v>1</v>
      </c>
      <c r="AN163" s="162" t="e">
        <f t="shared" ca="1" si="41"/>
        <v>#NAME?</v>
      </c>
      <c r="AO163" s="34" t="str">
        <f t="shared" si="42"/>
        <v>Сумма не совпадает или не ОДОУ</v>
      </c>
      <c r="AP163" s="34" t="str">
        <f t="shared" si="47"/>
        <v/>
      </c>
    </row>
    <row r="164" spans="1:42" ht="94.5" x14ac:dyDescent="0.25">
      <c r="A164" s="34">
        <v>133</v>
      </c>
      <c r="B164" s="49" t="s">
        <v>196</v>
      </c>
      <c r="C164" s="92">
        <f>'2022'!B164</f>
        <v>8</v>
      </c>
      <c r="D164" s="587"/>
      <c r="E164" s="93">
        <f>'2022'!BF164</f>
        <v>23</v>
      </c>
      <c r="F164" s="92">
        <f>'2022'!BI164</f>
        <v>2.875</v>
      </c>
      <c r="G164" s="588"/>
      <c r="H164" s="589"/>
      <c r="I164" s="44"/>
      <c r="J164" s="588"/>
      <c r="K164" s="44"/>
      <c r="L164" s="44"/>
      <c r="M164" s="44"/>
      <c r="N164" s="588"/>
      <c r="O164" s="588"/>
      <c r="P164" s="44"/>
      <c r="Q164" s="44"/>
      <c r="R164" s="44"/>
      <c r="S164" s="588"/>
      <c r="T164" s="588"/>
      <c r="U164" s="588"/>
      <c r="V164" s="94">
        <f>'2022'!BM164</f>
        <v>1.61</v>
      </c>
      <c r="W164" s="44">
        <f t="shared" si="45"/>
        <v>7.0000000000000009</v>
      </c>
      <c r="X164" s="44">
        <f>'2022'!BO164</f>
        <v>1</v>
      </c>
      <c r="Y164" s="94">
        <f t="shared" si="46"/>
        <v>4.3478260869565215</v>
      </c>
      <c r="Z164" s="44"/>
      <c r="AA164" s="44">
        <f>'2022'!BR164</f>
        <v>0</v>
      </c>
      <c r="AB164" s="44"/>
      <c r="AC164" s="44"/>
      <c r="AD164" s="44"/>
      <c r="AE164" s="44">
        <f>'2022'!BT164</f>
        <v>0</v>
      </c>
      <c r="AF164" s="82" t="str">
        <f t="shared" si="33"/>
        <v/>
      </c>
      <c r="AG164" s="159"/>
      <c r="AH164" s="160">
        <f t="shared" si="35"/>
        <v>2.875</v>
      </c>
      <c r="AI164" s="160" t="e">
        <f t="shared" ca="1" si="36"/>
        <v>#NAME?</v>
      </c>
      <c r="AJ164" s="161">
        <f t="shared" si="37"/>
        <v>7</v>
      </c>
      <c r="AK164" s="161" t="str">
        <f t="shared" si="38"/>
        <v/>
      </c>
      <c r="AL164" s="161" t="e">
        <f t="shared" ca="1" si="39"/>
        <v>#NAME?</v>
      </c>
      <c r="AM164" s="161">
        <f t="shared" si="40"/>
        <v>1</v>
      </c>
      <c r="AN164" s="162" t="e">
        <f t="shared" ca="1" si="41"/>
        <v>#NAME?</v>
      </c>
      <c r="AO164" s="34" t="str">
        <f t="shared" si="42"/>
        <v>Сумма не совпадает или не ОДОУ</v>
      </c>
      <c r="AP164" s="34" t="str">
        <f t="shared" si="47"/>
        <v/>
      </c>
    </row>
    <row r="165" spans="1:42" ht="78.75" x14ac:dyDescent="0.25">
      <c r="A165" s="34">
        <v>134</v>
      </c>
      <c r="B165" s="49" t="s">
        <v>197</v>
      </c>
      <c r="C165" s="92">
        <f>'2022'!B165</f>
        <v>30.8</v>
      </c>
      <c r="D165" s="587"/>
      <c r="E165" s="93">
        <f>'2022'!BF165</f>
        <v>24</v>
      </c>
      <c r="F165" s="92">
        <f>'2022'!BI165</f>
        <v>0.77922077922077926</v>
      </c>
      <c r="G165" s="588"/>
      <c r="H165" s="589"/>
      <c r="I165" s="44"/>
      <c r="J165" s="588"/>
      <c r="K165" s="44"/>
      <c r="L165" s="44"/>
      <c r="M165" s="44"/>
      <c r="N165" s="588"/>
      <c r="O165" s="588"/>
      <c r="P165" s="44"/>
      <c r="Q165" s="44"/>
      <c r="R165" s="44"/>
      <c r="S165" s="588"/>
      <c r="T165" s="588"/>
      <c r="U165" s="588"/>
      <c r="V165" s="94">
        <f>'2022'!BM165</f>
        <v>0.71999999999999753</v>
      </c>
      <c r="W165" s="44">
        <f t="shared" si="45"/>
        <v>0</v>
      </c>
      <c r="X165" s="44">
        <f>'2022'!BO165</f>
        <v>0</v>
      </c>
      <c r="Y165" s="94">
        <f t="shared" si="46"/>
        <v>0</v>
      </c>
      <c r="Z165" s="44"/>
      <c r="AA165" s="44">
        <f>'2022'!BR165</f>
        <v>0</v>
      </c>
      <c r="AB165" s="44"/>
      <c r="AC165" s="44"/>
      <c r="AD165" s="44"/>
      <c r="AE165" s="44">
        <f>'2022'!BT165</f>
        <v>0</v>
      </c>
      <c r="AF165" s="82" t="str">
        <f t="shared" si="33"/>
        <v/>
      </c>
      <c r="AG165" s="159"/>
      <c r="AH165" s="160">
        <f t="shared" si="35"/>
        <v>0.77922077922077926</v>
      </c>
      <c r="AI165" s="160" t="e">
        <f t="shared" ca="1" si="36"/>
        <v>#NAME?</v>
      </c>
      <c r="AJ165" s="161">
        <f t="shared" si="37"/>
        <v>3</v>
      </c>
      <c r="AK165" s="161" t="str">
        <f t="shared" si="38"/>
        <v/>
      </c>
      <c r="AL165" s="161">
        <f t="shared" si="39"/>
        <v>0</v>
      </c>
      <c r="AM165" s="161">
        <f t="shared" si="40"/>
        <v>0</v>
      </c>
      <c r="AN165" s="162" t="str">
        <f t="shared" si="41"/>
        <v/>
      </c>
      <c r="AO165" s="34" t="str">
        <f t="shared" si="42"/>
        <v/>
      </c>
      <c r="AP165" s="34" t="str">
        <f t="shared" si="47"/>
        <v/>
      </c>
    </row>
    <row r="166" spans="1:42" ht="78.75" x14ac:dyDescent="0.25">
      <c r="A166" s="34">
        <v>135</v>
      </c>
      <c r="B166" s="49" t="s">
        <v>198</v>
      </c>
      <c r="C166" s="92">
        <f>'2022'!B166</f>
        <v>37.25</v>
      </c>
      <c r="D166" s="587"/>
      <c r="E166" s="93">
        <f>'2022'!BF166</f>
        <v>31</v>
      </c>
      <c r="F166" s="92">
        <f>'2022'!BI166</f>
        <v>0.83221476510067116</v>
      </c>
      <c r="G166" s="588"/>
      <c r="H166" s="589"/>
      <c r="I166" s="44"/>
      <c r="J166" s="588"/>
      <c r="K166" s="44"/>
      <c r="L166" s="44"/>
      <c r="M166" s="44"/>
      <c r="N166" s="588"/>
      <c r="O166" s="588"/>
      <c r="P166" s="44"/>
      <c r="Q166" s="44"/>
      <c r="R166" s="44"/>
      <c r="S166" s="588"/>
      <c r="T166" s="588"/>
      <c r="U166" s="588"/>
      <c r="V166" s="94">
        <f>'2022'!BM166</f>
        <v>0.92999999999999683</v>
      </c>
      <c r="W166" s="44">
        <f t="shared" si="45"/>
        <v>0</v>
      </c>
      <c r="X166" s="44">
        <f>'2022'!BO166</f>
        <v>0</v>
      </c>
      <c r="Y166" s="94">
        <f t="shared" si="46"/>
        <v>0</v>
      </c>
      <c r="Z166" s="44"/>
      <c r="AA166" s="44">
        <f>'2022'!BR166</f>
        <v>0</v>
      </c>
      <c r="AB166" s="44"/>
      <c r="AC166" s="44"/>
      <c r="AD166" s="44"/>
      <c r="AE166" s="44">
        <f>'2022'!BT166</f>
        <v>0</v>
      </c>
      <c r="AF166" s="82" t="str">
        <f t="shared" si="33"/>
        <v/>
      </c>
      <c r="AG166" s="159"/>
      <c r="AH166" s="160">
        <f t="shared" si="35"/>
        <v>0.83221476510067116</v>
      </c>
      <c r="AI166" s="160" t="e">
        <f t="shared" ca="1" si="36"/>
        <v>#NAME?</v>
      </c>
      <c r="AJ166" s="161">
        <f t="shared" si="37"/>
        <v>3</v>
      </c>
      <c r="AK166" s="161" t="str">
        <f t="shared" si="38"/>
        <v/>
      </c>
      <c r="AL166" s="161">
        <f t="shared" si="39"/>
        <v>0</v>
      </c>
      <c r="AM166" s="161">
        <f t="shared" si="40"/>
        <v>0</v>
      </c>
      <c r="AN166" s="162" t="str">
        <f t="shared" si="41"/>
        <v/>
      </c>
      <c r="AO166" s="34" t="str">
        <f t="shared" si="42"/>
        <v/>
      </c>
      <c r="AP166" s="34" t="str">
        <f t="shared" si="47"/>
        <v/>
      </c>
    </row>
    <row r="167" spans="1:42" ht="78.75" x14ac:dyDescent="0.25">
      <c r="A167" s="34">
        <v>136</v>
      </c>
      <c r="B167" s="49" t="s">
        <v>199</v>
      </c>
      <c r="C167" s="92">
        <f>'2022'!B167</f>
        <v>24.34</v>
      </c>
      <c r="D167" s="587"/>
      <c r="E167" s="93">
        <f>'2022'!BF167</f>
        <v>7</v>
      </c>
      <c r="F167" s="92">
        <f>'2022'!BI167</f>
        <v>0.28759244042728022</v>
      </c>
      <c r="G167" s="588"/>
      <c r="H167" s="589"/>
      <c r="I167" s="44"/>
      <c r="J167" s="588"/>
      <c r="K167" s="44"/>
      <c r="L167" s="44"/>
      <c r="M167" s="44"/>
      <c r="N167" s="588"/>
      <c r="O167" s="588"/>
      <c r="P167" s="44"/>
      <c r="Q167" s="44"/>
      <c r="R167" s="44"/>
      <c r="S167" s="588"/>
      <c r="T167" s="588"/>
      <c r="U167" s="588"/>
      <c r="V167" s="94">
        <f>'2022'!BM167</f>
        <v>0.2099999999999993</v>
      </c>
      <c r="W167" s="44">
        <f t="shared" si="45"/>
        <v>0</v>
      </c>
      <c r="X167" s="44">
        <f>'2022'!BO167</f>
        <v>0</v>
      </c>
      <c r="Y167" s="94">
        <f t="shared" si="46"/>
        <v>0</v>
      </c>
      <c r="Z167" s="44"/>
      <c r="AA167" s="44">
        <f>'2022'!BR167</f>
        <v>0</v>
      </c>
      <c r="AB167" s="44"/>
      <c r="AC167" s="44"/>
      <c r="AD167" s="44"/>
      <c r="AE167" s="44">
        <f>'2022'!BT167</f>
        <v>0</v>
      </c>
      <c r="AF167" s="82" t="str">
        <f t="shared" si="33"/>
        <v/>
      </c>
      <c r="AG167" s="159"/>
      <c r="AH167" s="160">
        <f t="shared" si="35"/>
        <v>0.28759244042728022</v>
      </c>
      <c r="AI167" s="160" t="e">
        <f t="shared" ca="1" si="36"/>
        <v>#NAME?</v>
      </c>
      <c r="AJ167" s="161">
        <f t="shared" si="37"/>
        <v>3</v>
      </c>
      <c r="AK167" s="161" t="str">
        <f t="shared" si="38"/>
        <v/>
      </c>
      <c r="AL167" s="161">
        <f t="shared" si="39"/>
        <v>0</v>
      </c>
      <c r="AM167" s="161">
        <f t="shared" si="40"/>
        <v>0</v>
      </c>
      <c r="AN167" s="162" t="str">
        <f t="shared" si="41"/>
        <v/>
      </c>
      <c r="AO167" s="34" t="str">
        <f t="shared" si="42"/>
        <v/>
      </c>
      <c r="AP167" s="34" t="str">
        <f t="shared" si="47"/>
        <v/>
      </c>
    </row>
    <row r="168" spans="1:42" ht="67.5" customHeight="1" x14ac:dyDescent="0.25">
      <c r="A168" s="72">
        <v>137</v>
      </c>
      <c r="B168" s="49" t="s">
        <v>200</v>
      </c>
      <c r="C168" s="92">
        <f>'2022'!B168</f>
        <v>30.8</v>
      </c>
      <c r="D168" s="582"/>
      <c r="E168" s="93">
        <f>'2022'!BF168</f>
        <v>22</v>
      </c>
      <c r="F168" s="92">
        <f>'2022'!BI168</f>
        <v>0.7142857142857143</v>
      </c>
      <c r="G168" s="584"/>
      <c r="H168" s="586"/>
      <c r="I168" s="47"/>
      <c r="J168" s="584"/>
      <c r="K168" s="127"/>
      <c r="L168" s="127"/>
      <c r="M168" s="44"/>
      <c r="N168" s="584"/>
      <c r="O168" s="584"/>
      <c r="P168" s="44"/>
      <c r="Q168" s="44"/>
      <c r="R168" s="44"/>
      <c r="S168" s="584"/>
      <c r="T168" s="584"/>
      <c r="U168" s="584"/>
      <c r="V168" s="94">
        <f>'2022'!BM168</f>
        <v>0.65999999999999992</v>
      </c>
      <c r="W168" s="44">
        <f t="shared" si="45"/>
        <v>0</v>
      </c>
      <c r="X168" s="44">
        <f>'2022'!BO168</f>
        <v>0</v>
      </c>
      <c r="Y168" s="94">
        <f t="shared" si="46"/>
        <v>0</v>
      </c>
      <c r="Z168" s="44"/>
      <c r="AA168" s="44">
        <f>'2022'!BR168</f>
        <v>0</v>
      </c>
      <c r="AB168" s="44"/>
      <c r="AC168" s="44"/>
      <c r="AD168" s="44"/>
      <c r="AE168" s="44">
        <f>'2022'!BT168</f>
        <v>0</v>
      </c>
      <c r="AF168" s="82" t="str">
        <f t="shared" si="33"/>
        <v/>
      </c>
      <c r="AG168" s="159"/>
      <c r="AH168" s="160">
        <f t="shared" si="35"/>
        <v>0.7142857142857143</v>
      </c>
      <c r="AI168" s="160" t="e">
        <f t="shared" ca="1" si="36"/>
        <v>#NAME?</v>
      </c>
      <c r="AJ168" s="161">
        <f t="shared" si="37"/>
        <v>3</v>
      </c>
      <c r="AK168" s="161" t="str">
        <f t="shared" si="38"/>
        <v/>
      </c>
      <c r="AL168" s="161">
        <f t="shared" si="39"/>
        <v>0</v>
      </c>
      <c r="AM168" s="161">
        <f t="shared" si="40"/>
        <v>0</v>
      </c>
      <c r="AN168" s="162" t="str">
        <f t="shared" si="41"/>
        <v/>
      </c>
      <c r="AO168" s="34" t="str">
        <f t="shared" si="42"/>
        <v/>
      </c>
      <c r="AP168" s="34" t="str">
        <f t="shared" si="47"/>
        <v/>
      </c>
    </row>
    <row r="169" spans="1:42" ht="94.5" x14ac:dyDescent="0.25">
      <c r="A169" s="34">
        <v>138</v>
      </c>
      <c r="B169" s="57" t="s">
        <v>337</v>
      </c>
      <c r="C169" s="92">
        <f>'2022'!B169</f>
        <v>1020.3</v>
      </c>
      <c r="D169" s="93">
        <f>'2022'!BE169</f>
        <v>975</v>
      </c>
      <c r="E169" s="93">
        <f>'2022'!BF169</f>
        <v>1170</v>
      </c>
      <c r="F169" s="92">
        <f>'2022'!BI169</f>
        <v>1.1467215524845633</v>
      </c>
      <c r="G169" s="44">
        <f>'2021'!BO128</f>
        <v>29</v>
      </c>
      <c r="H169" s="94">
        <f t="shared" si="43"/>
        <v>2.9743589743589745</v>
      </c>
      <c r="I169" s="44"/>
      <c r="J169" s="44">
        <f>'2021'!BR128</f>
        <v>0</v>
      </c>
      <c r="K169" s="44"/>
      <c r="L169" s="44"/>
      <c r="M169" s="44"/>
      <c r="N169" s="44">
        <f>'2021'!BT128</f>
        <v>0</v>
      </c>
      <c r="O169" s="44">
        <f>'Добыча 2021'!C138</f>
        <v>14</v>
      </c>
      <c r="P169" s="44"/>
      <c r="Q169" s="44"/>
      <c r="R169" s="44"/>
      <c r="S169" s="44">
        <f>'Добыча 2021'!E138</f>
        <v>14</v>
      </c>
      <c r="T169" s="44">
        <f>'Добыча 2021'!D138</f>
        <v>0</v>
      </c>
      <c r="U169" s="44">
        <f t="shared" si="44"/>
        <v>48.275862068965516</v>
      </c>
      <c r="V169" s="94">
        <f>'2022'!BM169</f>
        <v>58.5</v>
      </c>
      <c r="W169" s="44">
        <f t="shared" si="45"/>
        <v>5</v>
      </c>
      <c r="X169" s="44">
        <f>'2022'!BO169</f>
        <v>35</v>
      </c>
      <c r="Y169" s="94">
        <f t="shared" si="46"/>
        <v>2.9914529914529915</v>
      </c>
      <c r="Z169" s="44"/>
      <c r="AA169" s="44">
        <f>'2022'!BR169</f>
        <v>0</v>
      </c>
      <c r="AB169" s="44"/>
      <c r="AC169" s="44"/>
      <c r="AD169" s="44"/>
      <c r="AE169" s="44">
        <f>'2022'!BT169</f>
        <v>0</v>
      </c>
      <c r="AF169" s="82" t="str">
        <f t="shared" si="33"/>
        <v/>
      </c>
      <c r="AG169" s="159"/>
      <c r="AH169" s="160">
        <f t="shared" si="35"/>
        <v>1.1467215524845633</v>
      </c>
      <c r="AI169" s="160" t="e">
        <f t="shared" ca="1" si="36"/>
        <v>#NAME?</v>
      </c>
      <c r="AJ169" s="161">
        <f t="shared" si="37"/>
        <v>5</v>
      </c>
      <c r="AK169" s="161" t="str">
        <f t="shared" si="38"/>
        <v/>
      </c>
      <c r="AL169" s="161" t="e">
        <f t="shared" ca="1" si="39"/>
        <v>#NAME?</v>
      </c>
      <c r="AM169" s="161">
        <f t="shared" si="40"/>
        <v>35</v>
      </c>
      <c r="AN169" s="162" t="e">
        <f t="shared" ca="1" si="41"/>
        <v>#NAME?</v>
      </c>
      <c r="AO169" s="34" t="str">
        <f t="shared" si="42"/>
        <v>Сумма не совпадает или не ОДОУ</v>
      </c>
      <c r="AP169" s="34" t="str">
        <f t="shared" si="47"/>
        <v/>
      </c>
    </row>
    <row r="170" spans="1:42" ht="17.25" customHeight="1" x14ac:dyDescent="0.25">
      <c r="A170" s="72"/>
      <c r="B170" s="46" t="s">
        <v>201</v>
      </c>
      <c r="C170" s="98"/>
      <c r="D170" s="97"/>
      <c r="E170" s="97"/>
      <c r="F170" s="98"/>
      <c r="G170" s="56"/>
      <c r="H170" s="94"/>
      <c r="I170" s="47"/>
      <c r="J170" s="56"/>
      <c r="K170" s="47"/>
      <c r="L170" s="99"/>
      <c r="M170" s="56"/>
      <c r="N170" s="56"/>
      <c r="O170" s="56"/>
      <c r="P170" s="56"/>
      <c r="Q170" s="56"/>
      <c r="R170" s="56"/>
      <c r="S170" s="56"/>
      <c r="T170" s="56"/>
      <c r="U170" s="44"/>
      <c r="V170" s="111"/>
      <c r="W170" s="44"/>
      <c r="X170" s="56"/>
      <c r="Y170" s="94"/>
      <c r="Z170" s="56"/>
      <c r="AA170" s="56"/>
      <c r="AB170" s="56"/>
      <c r="AC170" s="56"/>
      <c r="AD170" s="44"/>
      <c r="AE170" s="56"/>
      <c r="AF170" s="82" t="str">
        <f t="shared" si="33"/>
        <v/>
      </c>
      <c r="AG170" s="159"/>
      <c r="AH170" s="160" t="str">
        <f t="shared" si="35"/>
        <v/>
      </c>
      <c r="AI170" s="160" t="str">
        <f t="shared" si="36"/>
        <v/>
      </c>
      <c r="AJ170" s="161" t="str">
        <f t="shared" si="37"/>
        <v/>
      </c>
      <c r="AK170" s="161" t="str">
        <f t="shared" si="38"/>
        <v/>
      </c>
      <c r="AL170" s="161" t="str">
        <f t="shared" si="39"/>
        <v/>
      </c>
      <c r="AM170" s="161" t="str">
        <f t="shared" si="40"/>
        <v/>
      </c>
      <c r="AN170" s="162" t="str">
        <f t="shared" si="41"/>
        <v/>
      </c>
      <c r="AO170" s="34" t="str">
        <f t="shared" si="42"/>
        <v/>
      </c>
      <c r="AP170" s="34" t="str">
        <f t="shared" si="47"/>
        <v/>
      </c>
    </row>
    <row r="171" spans="1:42" ht="45.75" customHeight="1" x14ac:dyDescent="0.25">
      <c r="A171" s="34">
        <v>139</v>
      </c>
      <c r="B171" s="57" t="s">
        <v>202</v>
      </c>
      <c r="C171" s="92">
        <f>'2022'!B171</f>
        <v>538.20000000000005</v>
      </c>
      <c r="D171" s="93">
        <f>'2022'!BE171</f>
        <v>1021</v>
      </c>
      <c r="E171" s="93">
        <f>'2022'!BF171</f>
        <v>1351</v>
      </c>
      <c r="F171" s="92">
        <f>'2022'!BI171</f>
        <v>2.5102192493496838</v>
      </c>
      <c r="G171" s="44">
        <f>'2021'!BO130</f>
        <v>46</v>
      </c>
      <c r="H171" s="94">
        <f t="shared" si="43"/>
        <v>4.5053868756121451</v>
      </c>
      <c r="I171" s="44"/>
      <c r="J171" s="44">
        <f>'2021'!BR130</f>
        <v>0</v>
      </c>
      <c r="K171" s="44"/>
      <c r="L171" s="44"/>
      <c r="M171" s="44"/>
      <c r="N171" s="44">
        <f>'2021'!BT130</f>
        <v>0</v>
      </c>
      <c r="O171" s="44">
        <f>'Добыча 2021'!C140</f>
        <v>17</v>
      </c>
      <c r="P171" s="44"/>
      <c r="Q171" s="44"/>
      <c r="R171" s="44"/>
      <c r="S171" s="44">
        <f>'Добыча 2021'!E140</f>
        <v>15</v>
      </c>
      <c r="T171" s="44">
        <f>'Добыча 2021'!D140</f>
        <v>2</v>
      </c>
      <c r="U171" s="44">
        <f t="shared" si="44"/>
        <v>36.95652173913043</v>
      </c>
      <c r="V171" s="94">
        <f>'2022'!BM171</f>
        <v>94.570000000000007</v>
      </c>
      <c r="W171" s="44">
        <f t="shared" si="45"/>
        <v>7.0000000000000009</v>
      </c>
      <c r="X171" s="44">
        <f>'2022'!BO171</f>
        <v>94</v>
      </c>
      <c r="Y171" s="94">
        <f t="shared" si="46"/>
        <v>6.9578090303478906</v>
      </c>
      <c r="Z171" s="44"/>
      <c r="AA171" s="44">
        <f>'2022'!BR171</f>
        <v>0</v>
      </c>
      <c r="AB171" s="44"/>
      <c r="AC171" s="44"/>
      <c r="AD171" s="44"/>
      <c r="AE171" s="44">
        <f>'2022'!BT171</f>
        <v>0</v>
      </c>
      <c r="AF171" s="82" t="str">
        <f t="shared" si="33"/>
        <v/>
      </c>
      <c r="AG171" s="159"/>
      <c r="AH171" s="160">
        <f t="shared" si="35"/>
        <v>2.5102192493496838</v>
      </c>
      <c r="AI171" s="160" t="e">
        <f t="shared" ca="1" si="36"/>
        <v>#NAME?</v>
      </c>
      <c r="AJ171" s="161">
        <f t="shared" si="37"/>
        <v>7</v>
      </c>
      <c r="AK171" s="161" t="str">
        <f t="shared" si="38"/>
        <v/>
      </c>
      <c r="AL171" s="161" t="e">
        <f t="shared" ca="1" si="39"/>
        <v>#NAME?</v>
      </c>
      <c r="AM171" s="161">
        <f t="shared" si="40"/>
        <v>94</v>
      </c>
      <c r="AN171" s="162" t="e">
        <f t="shared" ca="1" si="41"/>
        <v>#NAME?</v>
      </c>
      <c r="AO171" s="34" t="str">
        <f t="shared" si="42"/>
        <v>Сумма не совпадает или не ОДОУ</v>
      </c>
      <c r="AP171" s="34" t="str">
        <f t="shared" si="47"/>
        <v/>
      </c>
    </row>
    <row r="172" spans="1:42" ht="18.75" x14ac:dyDescent="0.25">
      <c r="A172" s="34"/>
      <c r="B172" s="46" t="s">
        <v>203</v>
      </c>
      <c r="C172" s="98"/>
      <c r="D172" s="97"/>
      <c r="E172" s="97"/>
      <c r="F172" s="98"/>
      <c r="G172" s="44"/>
      <c r="H172" s="94"/>
      <c r="I172" s="44"/>
      <c r="J172" s="44"/>
      <c r="K172" s="44"/>
      <c r="L172" s="44"/>
      <c r="M172" s="56"/>
      <c r="N172" s="44"/>
      <c r="O172" s="56"/>
      <c r="P172" s="56"/>
      <c r="Q172" s="56"/>
      <c r="R172" s="56"/>
      <c r="S172" s="56"/>
      <c r="T172" s="56"/>
      <c r="U172" s="44"/>
      <c r="V172" s="111"/>
      <c r="W172" s="44"/>
      <c r="X172" s="56"/>
      <c r="Y172" s="94"/>
      <c r="Z172" s="56"/>
      <c r="AA172" s="56"/>
      <c r="AB172" s="56"/>
      <c r="AC172" s="56"/>
      <c r="AD172" s="44"/>
      <c r="AE172" s="56"/>
      <c r="AF172" s="82" t="str">
        <f t="shared" si="33"/>
        <v/>
      </c>
      <c r="AG172" s="159"/>
      <c r="AH172" s="160" t="str">
        <f t="shared" si="35"/>
        <v/>
      </c>
      <c r="AI172" s="160" t="str">
        <f t="shared" si="36"/>
        <v/>
      </c>
      <c r="AJ172" s="161" t="str">
        <f t="shared" si="37"/>
        <v/>
      </c>
      <c r="AK172" s="161" t="str">
        <f t="shared" si="38"/>
        <v/>
      </c>
      <c r="AL172" s="161" t="str">
        <f t="shared" si="39"/>
        <v/>
      </c>
      <c r="AM172" s="161" t="str">
        <f t="shared" si="40"/>
        <v/>
      </c>
      <c r="AN172" s="162" t="str">
        <f t="shared" si="41"/>
        <v/>
      </c>
      <c r="AO172" s="34" t="str">
        <f t="shared" si="42"/>
        <v/>
      </c>
      <c r="AP172" s="34" t="str">
        <f t="shared" si="47"/>
        <v/>
      </c>
    </row>
    <row r="173" spans="1:42" ht="50.25" customHeight="1" x14ac:dyDescent="0.25">
      <c r="A173" s="34">
        <v>140</v>
      </c>
      <c r="B173" s="57" t="s">
        <v>204</v>
      </c>
      <c r="C173" s="92">
        <f>'2022'!B173</f>
        <v>133.66200000000001</v>
      </c>
      <c r="D173" s="93">
        <f>'2022'!BE173</f>
        <v>155</v>
      </c>
      <c r="E173" s="93">
        <f>'2022'!BF173</f>
        <v>184</v>
      </c>
      <c r="F173" s="92">
        <f>'2022'!BI173</f>
        <v>1.3766066645718305</v>
      </c>
      <c r="G173" s="44">
        <f>'2021'!BO132</f>
        <v>7</v>
      </c>
      <c r="H173" s="94">
        <f t="shared" si="43"/>
        <v>4.5161290322580641</v>
      </c>
      <c r="I173" s="44"/>
      <c r="J173" s="44">
        <f>'2021'!BR132</f>
        <v>0</v>
      </c>
      <c r="K173" s="44"/>
      <c r="L173" s="44"/>
      <c r="M173" s="44"/>
      <c r="N173" s="44">
        <f>'2021'!BT132</f>
        <v>0</v>
      </c>
      <c r="O173" s="44">
        <f>'Добыча 2021'!C142</f>
        <v>4</v>
      </c>
      <c r="P173" s="44"/>
      <c r="Q173" s="44"/>
      <c r="R173" s="44"/>
      <c r="S173" s="44">
        <f>'Добыча 2021'!E142</f>
        <v>4</v>
      </c>
      <c r="T173" s="44">
        <f>'Добыча 2021'!D142</f>
        <v>0</v>
      </c>
      <c r="U173" s="44">
        <f t="shared" si="44"/>
        <v>57.142857142857139</v>
      </c>
      <c r="V173" s="94">
        <f>'2022'!BM173</f>
        <v>9.2000000000000011</v>
      </c>
      <c r="W173" s="44">
        <f t="shared" si="45"/>
        <v>5</v>
      </c>
      <c r="X173" s="44">
        <f>'2022'!BO173</f>
        <v>9</v>
      </c>
      <c r="Y173" s="94">
        <f t="shared" si="46"/>
        <v>4.8913043478260869</v>
      </c>
      <c r="Z173" s="44"/>
      <c r="AA173" s="44">
        <f>'2022'!BR173</f>
        <v>0</v>
      </c>
      <c r="AB173" s="44"/>
      <c r="AC173" s="44"/>
      <c r="AD173" s="44"/>
      <c r="AE173" s="44">
        <f>'2022'!BT173</f>
        <v>0</v>
      </c>
      <c r="AF173" s="82" t="str">
        <f t="shared" si="33"/>
        <v/>
      </c>
      <c r="AG173" s="159"/>
      <c r="AH173" s="160">
        <f t="shared" si="35"/>
        <v>1.3766066645718305</v>
      </c>
      <c r="AI173" s="160" t="e">
        <f t="shared" ca="1" si="36"/>
        <v>#NAME?</v>
      </c>
      <c r="AJ173" s="161">
        <f t="shared" si="37"/>
        <v>5</v>
      </c>
      <c r="AK173" s="161" t="str">
        <f t="shared" si="38"/>
        <v/>
      </c>
      <c r="AL173" s="161" t="e">
        <f t="shared" ca="1" si="39"/>
        <v>#NAME?</v>
      </c>
      <c r="AM173" s="161">
        <f t="shared" si="40"/>
        <v>9</v>
      </c>
      <c r="AN173" s="162" t="e">
        <f t="shared" ca="1" si="41"/>
        <v>#NAME?</v>
      </c>
      <c r="AO173" s="34" t="str">
        <f t="shared" si="42"/>
        <v>Сумма не совпадает или не ОДОУ</v>
      </c>
      <c r="AP173" s="34" t="str">
        <f t="shared" si="47"/>
        <v/>
      </c>
    </row>
    <row r="174" spans="1:42" ht="94.5" x14ac:dyDescent="0.25">
      <c r="A174" s="34">
        <v>141</v>
      </c>
      <c r="B174" s="57" t="s">
        <v>205</v>
      </c>
      <c r="C174" s="92">
        <f>'2022'!B174</f>
        <v>868.12699999999995</v>
      </c>
      <c r="D174" s="93">
        <f>'2022'!BE174</f>
        <v>1642</v>
      </c>
      <c r="E174" s="93">
        <f>'2022'!BF174</f>
        <v>1692</v>
      </c>
      <c r="F174" s="92">
        <f>'2022'!BI174</f>
        <v>1.9490235875626494</v>
      </c>
      <c r="G174" s="44">
        <f>'2021'!BO133</f>
        <v>82</v>
      </c>
      <c r="H174" s="94">
        <f t="shared" si="43"/>
        <v>4.9939098660170522</v>
      </c>
      <c r="I174" s="44"/>
      <c r="J174" s="44">
        <f>'2021'!BR133</f>
        <v>0</v>
      </c>
      <c r="K174" s="44"/>
      <c r="L174" s="44"/>
      <c r="M174" s="44"/>
      <c r="N174" s="44">
        <f>'2021'!BT133</f>
        <v>0</v>
      </c>
      <c r="O174" s="44">
        <f>'Добыча 2021'!C143</f>
        <v>59</v>
      </c>
      <c r="P174" s="44"/>
      <c r="Q174" s="44"/>
      <c r="R174" s="44"/>
      <c r="S174" s="44">
        <f>'Добыча 2021'!E143</f>
        <v>50</v>
      </c>
      <c r="T174" s="44">
        <f>'Добыча 2021'!D143</f>
        <v>9</v>
      </c>
      <c r="U174" s="44">
        <f t="shared" ref="U174:U237" si="48">IF(G174=0,0,O174/G174*100)</f>
        <v>71.951219512195124</v>
      </c>
      <c r="V174" s="94">
        <f>'2022'!BM174</f>
        <v>84.600000000000009</v>
      </c>
      <c r="W174" s="44">
        <f t="shared" si="45"/>
        <v>5</v>
      </c>
      <c r="X174" s="44">
        <f>'2022'!BO174</f>
        <v>84</v>
      </c>
      <c r="Y174" s="94">
        <f t="shared" si="46"/>
        <v>4.9645390070921991</v>
      </c>
      <c r="Z174" s="44"/>
      <c r="AA174" s="44">
        <f>'2022'!BR174</f>
        <v>0</v>
      </c>
      <c r="AB174" s="44"/>
      <c r="AC174" s="44"/>
      <c r="AD174" s="44"/>
      <c r="AE174" s="44">
        <f>'2022'!BT174</f>
        <v>0</v>
      </c>
      <c r="AF174" s="82" t="str">
        <f t="shared" si="33"/>
        <v/>
      </c>
      <c r="AG174" s="159"/>
      <c r="AH174" s="160">
        <f t="shared" si="35"/>
        <v>1.9490235875626494</v>
      </c>
      <c r="AI174" s="160" t="e">
        <f t="shared" ca="1" si="36"/>
        <v>#NAME?</v>
      </c>
      <c r="AJ174" s="161">
        <f t="shared" si="37"/>
        <v>5</v>
      </c>
      <c r="AK174" s="161" t="str">
        <f t="shared" si="38"/>
        <v/>
      </c>
      <c r="AL174" s="161" t="e">
        <f t="shared" ca="1" si="39"/>
        <v>#NAME?</v>
      </c>
      <c r="AM174" s="161">
        <f t="shared" si="40"/>
        <v>84</v>
      </c>
      <c r="AN174" s="162" t="e">
        <f t="shared" ca="1" si="41"/>
        <v>#NAME?</v>
      </c>
      <c r="AO174" s="34" t="str">
        <f t="shared" si="42"/>
        <v>Сумма не совпадает или не ОДОУ</v>
      </c>
      <c r="AP174" s="34" t="str">
        <f t="shared" si="47"/>
        <v/>
      </c>
    </row>
    <row r="175" spans="1:42" ht="94.5" x14ac:dyDescent="0.25">
      <c r="A175" s="34">
        <v>142</v>
      </c>
      <c r="B175" s="57" t="s">
        <v>206</v>
      </c>
      <c r="C175" s="92">
        <f>'2022'!B175</f>
        <v>1249.8789999999999</v>
      </c>
      <c r="D175" s="93">
        <f>'2022'!BE175</f>
        <v>1253</v>
      </c>
      <c r="E175" s="93">
        <f>'2022'!BF175</f>
        <v>1399</v>
      </c>
      <c r="F175" s="92">
        <f>'2022'!BI175</f>
        <v>1.1193083490481879</v>
      </c>
      <c r="G175" s="44">
        <f>'2021'!BO134</f>
        <v>37</v>
      </c>
      <c r="H175" s="94">
        <f t="shared" si="43"/>
        <v>2.9529130087789306</v>
      </c>
      <c r="I175" s="44"/>
      <c r="J175" s="44">
        <f>'2021'!BR134</f>
        <v>0</v>
      </c>
      <c r="K175" s="44"/>
      <c r="L175" s="44"/>
      <c r="M175" s="44"/>
      <c r="N175" s="44">
        <f>'2021'!BT134</f>
        <v>0</v>
      </c>
      <c r="O175" s="44">
        <f>'Добыча 2021'!C144</f>
        <v>20</v>
      </c>
      <c r="P175" s="44"/>
      <c r="Q175" s="44"/>
      <c r="R175" s="44"/>
      <c r="S175" s="44">
        <f>'Добыча 2021'!E144</f>
        <v>18</v>
      </c>
      <c r="T175" s="44">
        <f>'Добыча 2021'!D144</f>
        <v>2</v>
      </c>
      <c r="U175" s="44">
        <f t="shared" si="48"/>
        <v>54.054054054054056</v>
      </c>
      <c r="V175" s="94">
        <f>'2022'!BM175</f>
        <v>69.95</v>
      </c>
      <c r="W175" s="44">
        <f t="shared" ref="W175:W238" si="49">IF(V175&gt;1,V175/E175*100,0)</f>
        <v>5</v>
      </c>
      <c r="X175" s="44">
        <f>'2022'!BO175</f>
        <v>69</v>
      </c>
      <c r="Y175" s="94">
        <f t="shared" ref="Y175:Y238" si="50">IF(X175&gt;0,X175/E175*100,0)</f>
        <v>4.9320943531093642</v>
      </c>
      <c r="Z175" s="44"/>
      <c r="AA175" s="44">
        <f>'2022'!BR175</f>
        <v>0</v>
      </c>
      <c r="AB175" s="44"/>
      <c r="AC175" s="44"/>
      <c r="AD175" s="44"/>
      <c r="AE175" s="44">
        <f>'2022'!BT175</f>
        <v>0</v>
      </c>
      <c r="AF175" s="82" t="str">
        <f t="shared" si="33"/>
        <v/>
      </c>
      <c r="AG175" s="159"/>
      <c r="AH175" s="160">
        <f t="shared" si="35"/>
        <v>1.1193083490481879</v>
      </c>
      <c r="AI175" s="160" t="e">
        <f t="shared" ca="1" si="36"/>
        <v>#NAME?</v>
      </c>
      <c r="AJ175" s="161">
        <f t="shared" si="37"/>
        <v>5</v>
      </c>
      <c r="AK175" s="161" t="str">
        <f t="shared" si="38"/>
        <v/>
      </c>
      <c r="AL175" s="161" t="e">
        <f t="shared" ca="1" si="39"/>
        <v>#NAME?</v>
      </c>
      <c r="AM175" s="161">
        <f t="shared" si="40"/>
        <v>69</v>
      </c>
      <c r="AN175" s="162" t="e">
        <f t="shared" ca="1" si="41"/>
        <v>#NAME?</v>
      </c>
      <c r="AO175" s="34" t="str">
        <f t="shared" si="42"/>
        <v>Сумма не совпадает или не ОДОУ</v>
      </c>
      <c r="AP175" s="34" t="str">
        <f t="shared" si="47"/>
        <v/>
      </c>
    </row>
    <row r="176" spans="1:42" ht="46.5" customHeight="1" x14ac:dyDescent="0.25">
      <c r="A176" s="34">
        <v>143</v>
      </c>
      <c r="B176" s="57" t="s">
        <v>209</v>
      </c>
      <c r="C176" s="92">
        <f>'2022'!B176</f>
        <v>387.9</v>
      </c>
      <c r="D176" s="93">
        <f>'2022'!BE176</f>
        <v>700</v>
      </c>
      <c r="E176" s="93">
        <f>'2022'!BF176</f>
        <v>938</v>
      </c>
      <c r="F176" s="92">
        <f>'2022'!BI176</f>
        <v>2.4181490074761536</v>
      </c>
      <c r="G176" s="44">
        <f>'2021'!BO135</f>
        <v>35</v>
      </c>
      <c r="H176" s="94">
        <f t="shared" si="43"/>
        <v>5</v>
      </c>
      <c r="I176" s="44"/>
      <c r="J176" s="44">
        <f>'2021'!BR135</f>
        <v>0</v>
      </c>
      <c r="K176" s="44"/>
      <c r="L176" s="44"/>
      <c r="M176" s="44"/>
      <c r="N176" s="44">
        <f>'2021'!BT135</f>
        <v>0</v>
      </c>
      <c r="O176" s="44">
        <f>'Добыча 2021'!C145</f>
        <v>21</v>
      </c>
      <c r="P176" s="44"/>
      <c r="Q176" s="44"/>
      <c r="R176" s="44"/>
      <c r="S176" s="44">
        <f>'Добыча 2021'!E145</f>
        <v>18</v>
      </c>
      <c r="T176" s="44">
        <f>'Добыча 2021'!D145</f>
        <v>3</v>
      </c>
      <c r="U176" s="44">
        <f t="shared" si="48"/>
        <v>60</v>
      </c>
      <c r="V176" s="94">
        <f>'2022'!BM176</f>
        <v>65.660000000000011</v>
      </c>
      <c r="W176" s="44">
        <f t="shared" si="49"/>
        <v>7.0000000000000009</v>
      </c>
      <c r="X176" s="44">
        <f>'2022'!BO176</f>
        <v>56</v>
      </c>
      <c r="Y176" s="94">
        <f t="shared" si="50"/>
        <v>5.9701492537313428</v>
      </c>
      <c r="Z176" s="44"/>
      <c r="AA176" s="44">
        <f>'2022'!BR176</f>
        <v>0</v>
      </c>
      <c r="AB176" s="44"/>
      <c r="AC176" s="44"/>
      <c r="AD176" s="44"/>
      <c r="AE176" s="44">
        <f>'2022'!BT176</f>
        <v>0</v>
      </c>
      <c r="AF176" s="82" t="str">
        <f t="shared" si="33"/>
        <v/>
      </c>
      <c r="AG176" s="159"/>
      <c r="AH176" s="160">
        <f t="shared" si="35"/>
        <v>2.4181490074761536</v>
      </c>
      <c r="AI176" s="160" t="e">
        <f t="shared" ca="1" si="36"/>
        <v>#NAME?</v>
      </c>
      <c r="AJ176" s="161">
        <f t="shared" si="37"/>
        <v>7</v>
      </c>
      <c r="AK176" s="161" t="str">
        <f t="shared" si="38"/>
        <v/>
      </c>
      <c r="AL176" s="161" t="e">
        <f t="shared" ca="1" si="39"/>
        <v>#NAME?</v>
      </c>
      <c r="AM176" s="161">
        <f t="shared" si="40"/>
        <v>56</v>
      </c>
      <c r="AN176" s="162" t="e">
        <f t="shared" ca="1" si="41"/>
        <v>#NAME?</v>
      </c>
      <c r="AO176" s="34" t="str">
        <f t="shared" si="42"/>
        <v>Сумма не совпадает или не ОДОУ</v>
      </c>
      <c r="AP176" s="34" t="str">
        <f t="shared" si="47"/>
        <v/>
      </c>
    </row>
    <row r="177" spans="1:42" ht="31.5" x14ac:dyDescent="0.25">
      <c r="A177" s="34">
        <v>144</v>
      </c>
      <c r="B177" s="57" t="s">
        <v>210</v>
      </c>
      <c r="C177" s="92">
        <f>'2022'!B177</f>
        <v>1.9339999999999999</v>
      </c>
      <c r="D177" s="93">
        <f>'2022'!BE177</f>
        <v>0</v>
      </c>
      <c r="E177" s="93">
        <f>'2022'!BF177</f>
        <v>1</v>
      </c>
      <c r="F177" s="92">
        <f>'2022'!BI177</f>
        <v>0.51706308169596693</v>
      </c>
      <c r="G177" s="44">
        <f>'2021'!BO136</f>
        <v>0</v>
      </c>
      <c r="H177" s="94">
        <f t="shared" si="43"/>
        <v>0</v>
      </c>
      <c r="I177" s="47"/>
      <c r="J177" s="44">
        <f>'2021'!BR136</f>
        <v>0</v>
      </c>
      <c r="K177" s="47"/>
      <c r="L177" s="47"/>
      <c r="M177" s="44"/>
      <c r="N177" s="44">
        <f>'2021'!BT136</f>
        <v>0</v>
      </c>
      <c r="O177" s="44">
        <f>'Добыча 2021'!C146</f>
        <v>0</v>
      </c>
      <c r="P177" s="44"/>
      <c r="Q177" s="44"/>
      <c r="R177" s="44"/>
      <c r="S177" s="44">
        <f>'Добыча 2021'!E146</f>
        <v>0</v>
      </c>
      <c r="T177" s="44">
        <f>'Добыча 2021'!D146</f>
        <v>0</v>
      </c>
      <c r="U177" s="44">
        <f t="shared" si="48"/>
        <v>0</v>
      </c>
      <c r="V177" s="94">
        <f>'2022'!BM177</f>
        <v>0</v>
      </c>
      <c r="W177" s="44">
        <f t="shared" si="49"/>
        <v>0</v>
      </c>
      <c r="X177" s="44">
        <f>'2022'!BO177</f>
        <v>0</v>
      </c>
      <c r="Y177" s="94">
        <f t="shared" si="50"/>
        <v>0</v>
      </c>
      <c r="Z177" s="44"/>
      <c r="AA177" s="44">
        <f>'2022'!BR177</f>
        <v>0</v>
      </c>
      <c r="AB177" s="44"/>
      <c r="AC177" s="44"/>
      <c r="AD177" s="44"/>
      <c r="AE177" s="44">
        <f>'2022'!BT177</f>
        <v>0</v>
      </c>
      <c r="AF177" s="82" t="str">
        <f t="shared" ref="AF177:AF240" si="51">IF(C177&gt;0,IF(AND(C177&lt;7,F177&lt;5),IF(COUNTIF(Z177:AE177,"&gt;0")&gt;0,"Ошибка!",""),""),"")</f>
        <v/>
      </c>
      <c r="AG177" s="159"/>
      <c r="AH177" s="160">
        <f t="shared" si="35"/>
        <v>0.51706308169596693</v>
      </c>
      <c r="AI177" s="160" t="e">
        <f t="shared" ca="1" si="36"/>
        <v>#NAME?</v>
      </c>
      <c r="AJ177" s="161">
        <f t="shared" si="37"/>
        <v>3</v>
      </c>
      <c r="AK177" s="161" t="str">
        <f t="shared" si="38"/>
        <v/>
      </c>
      <c r="AL177" s="161">
        <f t="shared" si="39"/>
        <v>0</v>
      </c>
      <c r="AM177" s="161">
        <f t="shared" si="40"/>
        <v>0</v>
      </c>
      <c r="AN177" s="162" t="str">
        <f t="shared" si="41"/>
        <v/>
      </c>
      <c r="AO177" s="34" t="str">
        <f t="shared" si="42"/>
        <v/>
      </c>
      <c r="AP177" s="34" t="str">
        <f t="shared" si="47"/>
        <v/>
      </c>
    </row>
    <row r="178" spans="1:42" ht="94.5" x14ac:dyDescent="0.25">
      <c r="A178" s="34">
        <v>145</v>
      </c>
      <c r="B178" s="57" t="s">
        <v>338</v>
      </c>
      <c r="C178" s="92">
        <f>'2022'!B178</f>
        <v>103.86014</v>
      </c>
      <c r="D178" s="93">
        <f>'2022'!BE178</f>
        <v>153</v>
      </c>
      <c r="E178" s="93">
        <f>'2022'!BF178</f>
        <v>162</v>
      </c>
      <c r="F178" s="92">
        <f>'2022'!BI178</f>
        <v>1.5597899251820766</v>
      </c>
      <c r="G178" s="44">
        <f>'2021'!BO137</f>
        <v>10</v>
      </c>
      <c r="H178" s="94">
        <f t="shared" si="43"/>
        <v>6.5359477124183014</v>
      </c>
      <c r="I178" s="44"/>
      <c r="J178" s="44">
        <f>'2021'!BR137</f>
        <v>0</v>
      </c>
      <c r="K178" s="44"/>
      <c r="L178" s="44"/>
      <c r="M178" s="44"/>
      <c r="N178" s="44">
        <f>'2021'!BT137</f>
        <v>0</v>
      </c>
      <c r="O178" s="44">
        <f>'Добыча 2021'!C147</f>
        <v>3</v>
      </c>
      <c r="P178" s="44"/>
      <c r="Q178" s="44"/>
      <c r="R178" s="44"/>
      <c r="S178" s="44">
        <f>'Добыча 2021'!E147</f>
        <v>3</v>
      </c>
      <c r="T178" s="44">
        <f>'Добыча 2021'!D147</f>
        <v>0</v>
      </c>
      <c r="U178" s="44">
        <f t="shared" si="48"/>
        <v>30</v>
      </c>
      <c r="V178" s="94">
        <f>'2022'!BM178</f>
        <v>8.1</v>
      </c>
      <c r="W178" s="44">
        <f t="shared" si="49"/>
        <v>5</v>
      </c>
      <c r="X178" s="44">
        <f>'2022'!BO178</f>
        <v>8</v>
      </c>
      <c r="Y178" s="94">
        <f t="shared" si="50"/>
        <v>4.9382716049382713</v>
      </c>
      <c r="Z178" s="44"/>
      <c r="AA178" s="44">
        <f>'2022'!BR178</f>
        <v>0</v>
      </c>
      <c r="AB178" s="44"/>
      <c r="AC178" s="44"/>
      <c r="AD178" s="44"/>
      <c r="AE178" s="44">
        <f>'2022'!BT178</f>
        <v>0</v>
      </c>
      <c r="AF178" s="82" t="str">
        <f t="shared" si="51"/>
        <v/>
      </c>
      <c r="AG178" s="159"/>
      <c r="AH178" s="160">
        <f t="shared" si="35"/>
        <v>1.5597899251820766</v>
      </c>
      <c r="AI178" s="160" t="e">
        <f t="shared" ca="1" si="36"/>
        <v>#NAME?</v>
      </c>
      <c r="AJ178" s="161">
        <f t="shared" si="37"/>
        <v>5</v>
      </c>
      <c r="AK178" s="161" t="str">
        <f t="shared" si="38"/>
        <v/>
      </c>
      <c r="AL178" s="161" t="e">
        <f t="shared" ca="1" si="39"/>
        <v>#NAME?</v>
      </c>
      <c r="AM178" s="161">
        <f t="shared" si="40"/>
        <v>8</v>
      </c>
      <c r="AN178" s="162" t="e">
        <f t="shared" ca="1" si="41"/>
        <v>#NAME?</v>
      </c>
      <c r="AO178" s="34" t="str">
        <f t="shared" si="42"/>
        <v>Сумма не совпадает или не ОДОУ</v>
      </c>
      <c r="AP178" s="34" t="str">
        <f t="shared" si="47"/>
        <v/>
      </c>
    </row>
    <row r="179" spans="1:42" ht="94.5" x14ac:dyDescent="0.25">
      <c r="A179" s="34">
        <v>146</v>
      </c>
      <c r="B179" s="57" t="s">
        <v>339</v>
      </c>
      <c r="C179" s="92">
        <f>'2022'!B179</f>
        <v>385.73099999999999</v>
      </c>
      <c r="D179" s="93">
        <f>'2022'!BE179</f>
        <v>925</v>
      </c>
      <c r="E179" s="93">
        <f>'2022'!BF179</f>
        <v>948</v>
      </c>
      <c r="F179" s="92">
        <f>'2022'!BI179</f>
        <v>2.4576712786890345</v>
      </c>
      <c r="G179" s="44">
        <f>'2021'!BO138</f>
        <v>37</v>
      </c>
      <c r="H179" s="94">
        <f t="shared" si="43"/>
        <v>4</v>
      </c>
      <c r="I179" s="44"/>
      <c r="J179" s="44">
        <f>'2021'!BR138</f>
        <v>0</v>
      </c>
      <c r="K179" s="44"/>
      <c r="L179" s="44"/>
      <c r="M179" s="44"/>
      <c r="N179" s="44">
        <f>'2021'!BT138</f>
        <v>0</v>
      </c>
      <c r="O179" s="44">
        <f>'Добыча 2021'!C148</f>
        <v>17</v>
      </c>
      <c r="P179" s="44"/>
      <c r="Q179" s="44"/>
      <c r="R179" s="44"/>
      <c r="S179" s="44">
        <f>'Добыча 2021'!E148</f>
        <v>14</v>
      </c>
      <c r="T179" s="44">
        <f>'Добыча 2021'!D148</f>
        <v>3</v>
      </c>
      <c r="U179" s="44">
        <f t="shared" si="48"/>
        <v>45.945945945945951</v>
      </c>
      <c r="V179" s="94">
        <f>'2022'!BM179</f>
        <v>66.36</v>
      </c>
      <c r="W179" s="44">
        <f t="shared" si="49"/>
        <v>6.9999999999999991</v>
      </c>
      <c r="X179" s="44">
        <f>'2022'!BO179</f>
        <v>35</v>
      </c>
      <c r="Y179" s="94">
        <f t="shared" si="50"/>
        <v>3.6919831223628692</v>
      </c>
      <c r="Z179" s="44"/>
      <c r="AA179" s="44">
        <f>'2022'!BR179</f>
        <v>0</v>
      </c>
      <c r="AB179" s="44"/>
      <c r="AC179" s="44"/>
      <c r="AD179" s="44"/>
      <c r="AE179" s="44">
        <f>'2022'!BT179</f>
        <v>0</v>
      </c>
      <c r="AF179" s="82" t="str">
        <f t="shared" si="51"/>
        <v/>
      </c>
      <c r="AG179" s="159"/>
      <c r="AH179" s="160">
        <f t="shared" si="35"/>
        <v>2.4576712786890345</v>
      </c>
      <c r="AI179" s="160" t="e">
        <f t="shared" ca="1" si="36"/>
        <v>#NAME?</v>
      </c>
      <c r="AJ179" s="161">
        <f t="shared" si="37"/>
        <v>7</v>
      </c>
      <c r="AK179" s="161" t="str">
        <f t="shared" si="38"/>
        <v/>
      </c>
      <c r="AL179" s="161" t="e">
        <f t="shared" ca="1" si="39"/>
        <v>#NAME?</v>
      </c>
      <c r="AM179" s="161">
        <f t="shared" si="40"/>
        <v>35</v>
      </c>
      <c r="AN179" s="162" t="e">
        <f t="shared" ca="1" si="41"/>
        <v>#NAME?</v>
      </c>
      <c r="AO179" s="34" t="str">
        <f t="shared" si="42"/>
        <v>Сумма не совпадает или не ОДОУ</v>
      </c>
      <c r="AP179" s="34" t="str">
        <f t="shared" si="47"/>
        <v/>
      </c>
    </row>
    <row r="180" spans="1:42" ht="94.5" x14ac:dyDescent="0.25">
      <c r="A180" s="34">
        <v>147</v>
      </c>
      <c r="B180" s="116" t="s">
        <v>444</v>
      </c>
      <c r="C180" s="92">
        <f>'2022'!B180</f>
        <v>16.981999999999999</v>
      </c>
      <c r="D180" s="93">
        <f>'2022'!BE180</f>
        <v>344</v>
      </c>
      <c r="E180" s="93">
        <f>'2022'!BF180</f>
        <v>40</v>
      </c>
      <c r="F180" s="92">
        <f>'2022'!BI180</f>
        <v>2.3554351666470383</v>
      </c>
      <c r="G180" s="583">
        <f>'2021'!BO139</f>
        <v>24</v>
      </c>
      <c r="H180" s="585">
        <f t="shared" si="43"/>
        <v>6.9767441860465116</v>
      </c>
      <c r="I180" s="44"/>
      <c r="J180" s="583">
        <f>'2021'!BR139</f>
        <v>3</v>
      </c>
      <c r="K180" s="44"/>
      <c r="L180" s="44"/>
      <c r="M180" s="44"/>
      <c r="N180" s="583">
        <f>'2021'!BT139</f>
        <v>5</v>
      </c>
      <c r="O180" s="583">
        <f>'Добыча 2021'!C149</f>
        <v>10</v>
      </c>
      <c r="P180" s="44"/>
      <c r="Q180" s="44"/>
      <c r="R180" s="44"/>
      <c r="S180" s="583">
        <f>'Добыча 2021'!E149</f>
        <v>8</v>
      </c>
      <c r="T180" s="583">
        <f>'Добыча 2021'!D149</f>
        <v>2</v>
      </c>
      <c r="U180" s="583">
        <f t="shared" si="48"/>
        <v>41.666666666666671</v>
      </c>
      <c r="V180" s="94">
        <f>'2022'!BM180</f>
        <v>2.8000000000000003</v>
      </c>
      <c r="W180" s="44">
        <f t="shared" si="49"/>
        <v>7.0000000000000009</v>
      </c>
      <c r="X180" s="44">
        <f>'2022'!BO180</f>
        <v>2</v>
      </c>
      <c r="Y180" s="94">
        <f t="shared" si="50"/>
        <v>5</v>
      </c>
      <c r="Z180" s="44"/>
      <c r="AA180" s="44">
        <f>'2022'!BR180</f>
        <v>0</v>
      </c>
      <c r="AB180" s="44"/>
      <c r="AC180" s="44"/>
      <c r="AD180" s="44">
        <f>'2022'!BS180</f>
        <v>0.4</v>
      </c>
      <c r="AE180" s="44">
        <f>'2022'!BT180</f>
        <v>1</v>
      </c>
      <c r="AF180" s="82" t="str">
        <f t="shared" si="51"/>
        <v/>
      </c>
      <c r="AG180" s="159"/>
      <c r="AH180" s="160">
        <f t="shared" si="35"/>
        <v>2.3554351666470383</v>
      </c>
      <c r="AI180" s="160" t="e">
        <f t="shared" ca="1" si="36"/>
        <v>#NAME?</v>
      </c>
      <c r="AJ180" s="161">
        <f t="shared" si="37"/>
        <v>7</v>
      </c>
      <c r="AK180" s="161" t="str">
        <f t="shared" si="38"/>
        <v/>
      </c>
      <c r="AL180" s="161" t="e">
        <f t="shared" ca="1" si="39"/>
        <v>#NAME?</v>
      </c>
      <c r="AM180" s="161">
        <f t="shared" si="40"/>
        <v>2</v>
      </c>
      <c r="AN180" s="162" t="e">
        <f t="shared" ca="1" si="41"/>
        <v>#NAME?</v>
      </c>
      <c r="AO180" s="34" t="str">
        <f t="shared" si="42"/>
        <v>Сумма не совпадает или не ОДОУ</v>
      </c>
      <c r="AP180" s="34" t="str">
        <f t="shared" si="47"/>
        <v/>
      </c>
    </row>
    <row r="181" spans="1:42" ht="94.5" x14ac:dyDescent="0.25">
      <c r="A181" s="34">
        <v>148</v>
      </c>
      <c r="B181" s="116" t="s">
        <v>445</v>
      </c>
      <c r="C181" s="92">
        <f>'2022'!B181</f>
        <v>114.56699999999999</v>
      </c>
      <c r="D181" s="93">
        <f>'2022'!BE181</f>
        <v>344</v>
      </c>
      <c r="E181" s="93">
        <f>'2022'!BF181</f>
        <v>180</v>
      </c>
      <c r="F181" s="92">
        <f>'2022'!BI181</f>
        <v>1.5711330487836812</v>
      </c>
      <c r="G181" s="588"/>
      <c r="H181" s="589"/>
      <c r="I181" s="44"/>
      <c r="J181" s="588"/>
      <c r="K181" s="44"/>
      <c r="L181" s="44"/>
      <c r="M181" s="44"/>
      <c r="N181" s="588"/>
      <c r="O181" s="588"/>
      <c r="P181" s="44"/>
      <c r="Q181" s="44"/>
      <c r="R181" s="44"/>
      <c r="S181" s="588"/>
      <c r="T181" s="588"/>
      <c r="U181" s="588"/>
      <c r="V181" s="94">
        <f>'2022'!BM181</f>
        <v>9</v>
      </c>
      <c r="W181" s="44">
        <f t="shared" si="49"/>
        <v>5</v>
      </c>
      <c r="X181" s="44">
        <f>'2022'!BO181</f>
        <v>9</v>
      </c>
      <c r="Y181" s="94">
        <f t="shared" si="50"/>
        <v>5</v>
      </c>
      <c r="Z181" s="44"/>
      <c r="AA181" s="44">
        <f>'2022'!BR181</f>
        <v>1</v>
      </c>
      <c r="AB181" s="44"/>
      <c r="AC181" s="44"/>
      <c r="AD181" s="44">
        <f>'2022'!BS181</f>
        <v>1.8</v>
      </c>
      <c r="AE181" s="44">
        <f>'2022'!BT181</f>
        <v>2</v>
      </c>
      <c r="AF181" s="82" t="str">
        <f t="shared" si="51"/>
        <v/>
      </c>
      <c r="AG181" s="159"/>
      <c r="AH181" s="160">
        <f t="shared" si="35"/>
        <v>1.5711330487836812</v>
      </c>
      <c r="AI181" s="160" t="e">
        <f t="shared" ca="1" si="36"/>
        <v>#NAME?</v>
      </c>
      <c r="AJ181" s="161">
        <f t="shared" si="37"/>
        <v>5</v>
      </c>
      <c r="AK181" s="161" t="str">
        <f t="shared" si="38"/>
        <v/>
      </c>
      <c r="AL181" s="161" t="e">
        <f t="shared" ca="1" si="39"/>
        <v>#NAME?</v>
      </c>
      <c r="AM181" s="161">
        <f t="shared" si="40"/>
        <v>9</v>
      </c>
      <c r="AN181" s="162" t="e">
        <f t="shared" ca="1" si="41"/>
        <v>#NAME?</v>
      </c>
      <c r="AO181" s="34" t="str">
        <f t="shared" si="42"/>
        <v>Сумма не совпадает или не ОДОУ</v>
      </c>
      <c r="AP181" s="34" t="str">
        <f t="shared" si="47"/>
        <v/>
      </c>
    </row>
    <row r="182" spans="1:42" ht="94.5" x14ac:dyDescent="0.25">
      <c r="A182" s="34">
        <v>149</v>
      </c>
      <c r="B182" s="116" t="s">
        <v>446</v>
      </c>
      <c r="C182" s="92">
        <f>'2022'!B182</f>
        <v>15.319000000000001</v>
      </c>
      <c r="D182" s="93">
        <f>'2022'!BE182</f>
        <v>344</v>
      </c>
      <c r="E182" s="93">
        <f>'2022'!BF182</f>
        <v>28</v>
      </c>
      <c r="F182" s="92">
        <f>'2022'!BI182</f>
        <v>1.8277955480122723</v>
      </c>
      <c r="G182" s="588"/>
      <c r="H182" s="589"/>
      <c r="I182" s="44"/>
      <c r="J182" s="588"/>
      <c r="K182" s="44"/>
      <c r="L182" s="44"/>
      <c r="M182" s="44"/>
      <c r="N182" s="588"/>
      <c r="O182" s="588"/>
      <c r="P182" s="44"/>
      <c r="Q182" s="44"/>
      <c r="R182" s="44"/>
      <c r="S182" s="588"/>
      <c r="T182" s="588"/>
      <c r="U182" s="588"/>
      <c r="V182" s="94">
        <f>'2022'!BM182</f>
        <v>1.4000000000000001</v>
      </c>
      <c r="W182" s="44">
        <f t="shared" si="49"/>
        <v>5</v>
      </c>
      <c r="X182" s="44">
        <f>'2022'!BO182</f>
        <v>1</v>
      </c>
      <c r="Y182" s="94">
        <f t="shared" si="50"/>
        <v>3.5714285714285712</v>
      </c>
      <c r="Z182" s="44"/>
      <c r="AA182" s="44">
        <f>'2022'!BR182</f>
        <v>0</v>
      </c>
      <c r="AB182" s="44"/>
      <c r="AC182" s="44"/>
      <c r="AD182" s="44">
        <f>'2022'!BS182</f>
        <v>0.2</v>
      </c>
      <c r="AE182" s="44">
        <f>'2022'!BT182</f>
        <v>1</v>
      </c>
      <c r="AF182" s="82" t="str">
        <f t="shared" si="51"/>
        <v/>
      </c>
      <c r="AG182" s="159"/>
      <c r="AH182" s="160">
        <f t="shared" si="35"/>
        <v>1.8277955480122723</v>
      </c>
      <c r="AI182" s="160" t="e">
        <f t="shared" ca="1" si="36"/>
        <v>#NAME?</v>
      </c>
      <c r="AJ182" s="161">
        <f t="shared" si="37"/>
        <v>5</v>
      </c>
      <c r="AK182" s="161" t="str">
        <f t="shared" si="38"/>
        <v/>
      </c>
      <c r="AL182" s="161" t="e">
        <f t="shared" ca="1" si="39"/>
        <v>#NAME?</v>
      </c>
      <c r="AM182" s="161">
        <f t="shared" si="40"/>
        <v>1</v>
      </c>
      <c r="AN182" s="162" t="e">
        <f t="shared" ca="1" si="41"/>
        <v>#NAME?</v>
      </c>
      <c r="AO182" s="34" t="str">
        <f t="shared" si="42"/>
        <v>Сумма не совпадает или не ОДОУ</v>
      </c>
      <c r="AP182" s="34" t="str">
        <f t="shared" si="47"/>
        <v/>
      </c>
    </row>
    <row r="183" spans="1:42" ht="94.5" x14ac:dyDescent="0.25">
      <c r="A183" s="34">
        <v>150</v>
      </c>
      <c r="B183" s="116" t="s">
        <v>447</v>
      </c>
      <c r="C183" s="92">
        <f>'2022'!B183</f>
        <v>8.5980000000000008</v>
      </c>
      <c r="D183" s="93">
        <f>'2022'!BE183</f>
        <v>344</v>
      </c>
      <c r="E183" s="93">
        <f>'2022'!BF183</f>
        <v>22</v>
      </c>
      <c r="F183" s="92">
        <f>'2022'!BI183</f>
        <v>2.5587345894394042</v>
      </c>
      <c r="G183" s="588"/>
      <c r="H183" s="589"/>
      <c r="I183" s="44"/>
      <c r="J183" s="588"/>
      <c r="K183" s="44"/>
      <c r="L183" s="44"/>
      <c r="M183" s="44"/>
      <c r="N183" s="588"/>
      <c r="O183" s="588"/>
      <c r="P183" s="44"/>
      <c r="Q183" s="44"/>
      <c r="R183" s="44"/>
      <c r="S183" s="588"/>
      <c r="T183" s="588"/>
      <c r="U183" s="588"/>
      <c r="V183" s="94">
        <f>'2022'!BM183</f>
        <v>1.54</v>
      </c>
      <c r="W183" s="44">
        <f t="shared" si="49"/>
        <v>7.0000000000000009</v>
      </c>
      <c r="X183" s="44">
        <f>'2022'!BO183</f>
        <v>1</v>
      </c>
      <c r="Y183" s="94">
        <f t="shared" si="50"/>
        <v>4.5454545454545459</v>
      </c>
      <c r="Z183" s="44"/>
      <c r="AA183" s="44">
        <f>'2022'!BR183</f>
        <v>0</v>
      </c>
      <c r="AB183" s="44"/>
      <c r="AC183" s="44"/>
      <c r="AD183" s="44">
        <f>'2022'!BS183</f>
        <v>0.2</v>
      </c>
      <c r="AE183" s="44">
        <f>'2022'!BT183</f>
        <v>1</v>
      </c>
      <c r="AF183" s="82" t="str">
        <f t="shared" si="51"/>
        <v/>
      </c>
      <c r="AG183" s="159"/>
      <c r="AH183" s="160">
        <f t="shared" si="35"/>
        <v>2.5587345894394042</v>
      </c>
      <c r="AI183" s="160" t="e">
        <f t="shared" ca="1" si="36"/>
        <v>#NAME?</v>
      </c>
      <c r="AJ183" s="161">
        <f t="shared" si="37"/>
        <v>7</v>
      </c>
      <c r="AK183" s="161" t="str">
        <f t="shared" si="38"/>
        <v/>
      </c>
      <c r="AL183" s="161" t="e">
        <f t="shared" ca="1" si="39"/>
        <v>#NAME?</v>
      </c>
      <c r="AM183" s="161">
        <f t="shared" si="40"/>
        <v>1</v>
      </c>
      <c r="AN183" s="162" t="e">
        <f t="shared" ca="1" si="41"/>
        <v>#NAME?</v>
      </c>
      <c r="AO183" s="34" t="str">
        <f t="shared" si="42"/>
        <v>Сумма не совпадает или не ОДОУ</v>
      </c>
      <c r="AP183" s="34" t="str">
        <f t="shared" si="47"/>
        <v/>
      </c>
    </row>
    <row r="184" spans="1:42" ht="94.5" x14ac:dyDescent="0.25">
      <c r="A184" s="34">
        <v>151</v>
      </c>
      <c r="B184" s="116" t="s">
        <v>448</v>
      </c>
      <c r="C184" s="92">
        <f>'2022'!B184</f>
        <v>13.641</v>
      </c>
      <c r="D184" s="93">
        <f>'2022'!BE184</f>
        <v>344</v>
      </c>
      <c r="E184" s="93">
        <f>'2022'!BF184</f>
        <v>22</v>
      </c>
      <c r="F184" s="92">
        <f>'2022'!BI184</f>
        <v>1.6127849864379444</v>
      </c>
      <c r="G184" s="584"/>
      <c r="H184" s="586"/>
      <c r="I184" s="44"/>
      <c r="J184" s="584"/>
      <c r="K184" s="44"/>
      <c r="L184" s="44"/>
      <c r="M184" s="44"/>
      <c r="N184" s="584"/>
      <c r="O184" s="584"/>
      <c r="P184" s="44"/>
      <c r="Q184" s="44"/>
      <c r="R184" s="44"/>
      <c r="S184" s="584"/>
      <c r="T184" s="584"/>
      <c r="U184" s="584"/>
      <c r="V184" s="94">
        <f>'2022'!BM184</f>
        <v>1.1000000000000001</v>
      </c>
      <c r="W184" s="44">
        <f t="shared" si="49"/>
        <v>5</v>
      </c>
      <c r="X184" s="44">
        <f>'2022'!BO184</f>
        <v>1</v>
      </c>
      <c r="Y184" s="94">
        <f t="shared" si="50"/>
        <v>4.5454545454545459</v>
      </c>
      <c r="Z184" s="44"/>
      <c r="AA184" s="44">
        <f>'2022'!BR184</f>
        <v>0</v>
      </c>
      <c r="AB184" s="44"/>
      <c r="AC184" s="44"/>
      <c r="AD184" s="44">
        <f>'2022'!BS184</f>
        <v>0.2</v>
      </c>
      <c r="AE184" s="44">
        <f>'2022'!BT184</f>
        <v>1</v>
      </c>
      <c r="AF184" s="82" t="str">
        <f t="shared" si="51"/>
        <v/>
      </c>
      <c r="AG184" s="159"/>
      <c r="AH184" s="160">
        <f t="shared" si="35"/>
        <v>1.6127849864379444</v>
      </c>
      <c r="AI184" s="160" t="e">
        <f t="shared" ca="1" si="36"/>
        <v>#NAME?</v>
      </c>
      <c r="AJ184" s="161">
        <f t="shared" si="37"/>
        <v>5</v>
      </c>
      <c r="AK184" s="161" t="str">
        <f t="shared" si="38"/>
        <v/>
      </c>
      <c r="AL184" s="161" t="e">
        <f t="shared" ca="1" si="39"/>
        <v>#NAME?</v>
      </c>
      <c r="AM184" s="161">
        <f t="shared" si="40"/>
        <v>1</v>
      </c>
      <c r="AN184" s="162" t="e">
        <f t="shared" ca="1" si="41"/>
        <v>#NAME?</v>
      </c>
      <c r="AO184" s="34" t="str">
        <f t="shared" si="42"/>
        <v>Сумма не совпадает или не ОДОУ</v>
      </c>
      <c r="AP184" s="34" t="str">
        <f t="shared" si="47"/>
        <v/>
      </c>
    </row>
    <row r="185" spans="1:42" ht="50.25" customHeight="1" x14ac:dyDescent="0.25">
      <c r="A185" s="34">
        <v>152</v>
      </c>
      <c r="B185" s="57" t="s">
        <v>217</v>
      </c>
      <c r="C185" s="92">
        <f>'2022'!B185</f>
        <v>52</v>
      </c>
      <c r="D185" s="93">
        <f>'2022'!BE185</f>
        <v>110</v>
      </c>
      <c r="E185" s="93">
        <f>'2022'!BF185</f>
        <v>164</v>
      </c>
      <c r="F185" s="92">
        <f>'2022'!BI185</f>
        <v>3.1538461538461537</v>
      </c>
      <c r="G185" s="44">
        <f>'2021'!BO140</f>
        <v>7</v>
      </c>
      <c r="H185" s="94">
        <f t="shared" si="43"/>
        <v>6.3636363636363633</v>
      </c>
      <c r="I185" s="44"/>
      <c r="J185" s="44">
        <f>'2021'!BR140</f>
        <v>0</v>
      </c>
      <c r="K185" s="44"/>
      <c r="L185" s="44"/>
      <c r="M185" s="44"/>
      <c r="N185" s="44">
        <f>'2021'!BT140</f>
        <v>0</v>
      </c>
      <c r="O185" s="44">
        <f>'Добыча 2021'!C150</f>
        <v>6</v>
      </c>
      <c r="P185" s="44"/>
      <c r="Q185" s="44"/>
      <c r="R185" s="44"/>
      <c r="S185" s="44">
        <f>'Добыча 2021'!E150</f>
        <v>5</v>
      </c>
      <c r="T185" s="44">
        <f>'Добыча 2021'!D150</f>
        <v>1</v>
      </c>
      <c r="U185" s="44">
        <f t="shared" si="48"/>
        <v>85.714285714285708</v>
      </c>
      <c r="V185" s="94">
        <f>'2022'!BM185</f>
        <v>11.48</v>
      </c>
      <c r="W185" s="44">
        <f t="shared" si="49"/>
        <v>7.0000000000000009</v>
      </c>
      <c r="X185" s="44">
        <f>'2022'!BO185</f>
        <v>9</v>
      </c>
      <c r="Y185" s="94">
        <f t="shared" si="50"/>
        <v>5.4878048780487809</v>
      </c>
      <c r="Z185" s="44"/>
      <c r="AA185" s="44">
        <f>'2022'!BR185</f>
        <v>0</v>
      </c>
      <c r="AB185" s="44"/>
      <c r="AC185" s="44"/>
      <c r="AD185" s="44"/>
      <c r="AE185" s="44">
        <f>'2022'!BT185</f>
        <v>0</v>
      </c>
      <c r="AF185" s="82" t="str">
        <f t="shared" si="51"/>
        <v/>
      </c>
      <c r="AG185" s="159"/>
      <c r="AH185" s="160">
        <f t="shared" si="35"/>
        <v>3.1538461538461537</v>
      </c>
      <c r="AI185" s="160" t="e">
        <f t="shared" ca="1" si="36"/>
        <v>#NAME?</v>
      </c>
      <c r="AJ185" s="161">
        <f t="shared" si="37"/>
        <v>7</v>
      </c>
      <c r="AK185" s="161" t="str">
        <f t="shared" si="38"/>
        <v/>
      </c>
      <c r="AL185" s="161" t="e">
        <f t="shared" ca="1" si="39"/>
        <v>#NAME?</v>
      </c>
      <c r="AM185" s="161">
        <f t="shared" si="40"/>
        <v>9</v>
      </c>
      <c r="AN185" s="162" t="e">
        <f t="shared" ca="1" si="41"/>
        <v>#NAME?</v>
      </c>
      <c r="AO185" s="34" t="str">
        <f t="shared" si="42"/>
        <v>Сумма не совпадает или не ОДОУ</v>
      </c>
      <c r="AP185" s="34" t="str">
        <f t="shared" si="47"/>
        <v/>
      </c>
    </row>
    <row r="186" spans="1:42" ht="51.75" customHeight="1" x14ac:dyDescent="0.25">
      <c r="A186" s="34">
        <v>153</v>
      </c>
      <c r="B186" s="57" t="s">
        <v>222</v>
      </c>
      <c r="C186" s="92">
        <f>'2022'!B186</f>
        <v>52.7</v>
      </c>
      <c r="D186" s="93">
        <f>'2022'!BE186</f>
        <v>123</v>
      </c>
      <c r="E186" s="93">
        <f>'2022'!BF186</f>
        <v>115</v>
      </c>
      <c r="F186" s="92">
        <f>'2022'!BI186</f>
        <v>2.1821631878557874</v>
      </c>
      <c r="G186" s="44">
        <f>'2021'!BO141</f>
        <v>8</v>
      </c>
      <c r="H186" s="94">
        <f t="shared" si="43"/>
        <v>6.5040650406504072</v>
      </c>
      <c r="I186" s="44"/>
      <c r="J186" s="44">
        <f>'2021'!BR141</f>
        <v>0</v>
      </c>
      <c r="K186" s="44"/>
      <c r="L186" s="44"/>
      <c r="M186" s="44"/>
      <c r="N186" s="44">
        <f>'2021'!BT141</f>
        <v>0</v>
      </c>
      <c r="O186" s="44">
        <f>'Добыча 2021'!C151</f>
        <v>5</v>
      </c>
      <c r="P186" s="44"/>
      <c r="Q186" s="44"/>
      <c r="R186" s="44"/>
      <c r="S186" s="44">
        <f>'Добыча 2021'!E151</f>
        <v>4</v>
      </c>
      <c r="T186" s="44">
        <f>'Добыча 2021'!D151</f>
        <v>1</v>
      </c>
      <c r="U186" s="44">
        <f t="shared" si="48"/>
        <v>62.5</v>
      </c>
      <c r="V186" s="94">
        <f>'2022'!BM186</f>
        <v>8.0500000000000007</v>
      </c>
      <c r="W186" s="44">
        <f t="shared" si="49"/>
        <v>7.0000000000000009</v>
      </c>
      <c r="X186" s="44">
        <f>'2022'!BO186</f>
        <v>8</v>
      </c>
      <c r="Y186" s="94">
        <f t="shared" si="50"/>
        <v>6.9565217391304346</v>
      </c>
      <c r="Z186" s="44"/>
      <c r="AA186" s="44">
        <f>'2022'!BR186</f>
        <v>0</v>
      </c>
      <c r="AB186" s="44"/>
      <c r="AC186" s="44"/>
      <c r="AD186" s="44"/>
      <c r="AE186" s="44">
        <f>'2022'!BT186</f>
        <v>0</v>
      </c>
      <c r="AF186" s="82" t="str">
        <f t="shared" si="51"/>
        <v/>
      </c>
      <c r="AG186" s="159"/>
      <c r="AH186" s="160">
        <f t="shared" si="35"/>
        <v>2.1821631878557874</v>
      </c>
      <c r="AI186" s="160" t="e">
        <f t="shared" ca="1" si="36"/>
        <v>#NAME?</v>
      </c>
      <c r="AJ186" s="161">
        <f t="shared" si="37"/>
        <v>7</v>
      </c>
      <c r="AK186" s="161" t="str">
        <f t="shared" si="38"/>
        <v/>
      </c>
      <c r="AL186" s="161" t="e">
        <f t="shared" ca="1" si="39"/>
        <v>#NAME?</v>
      </c>
      <c r="AM186" s="161">
        <f t="shared" si="40"/>
        <v>8</v>
      </c>
      <c r="AN186" s="162" t="e">
        <f t="shared" ca="1" si="41"/>
        <v>#NAME?</v>
      </c>
      <c r="AO186" s="34" t="str">
        <f t="shared" si="42"/>
        <v>Сумма не совпадает или не ОДОУ</v>
      </c>
      <c r="AP186" s="34" t="str">
        <f t="shared" si="47"/>
        <v/>
      </c>
    </row>
    <row r="187" spans="1:42" ht="48.75" customHeight="1" x14ac:dyDescent="0.25">
      <c r="A187" s="34">
        <v>154</v>
      </c>
      <c r="B187" s="57" t="s">
        <v>221</v>
      </c>
      <c r="C187" s="92">
        <f>'2022'!B187</f>
        <v>34.1</v>
      </c>
      <c r="D187" s="93">
        <f>'2022'!BE187</f>
        <v>100</v>
      </c>
      <c r="E187" s="93">
        <f>'2022'!BF187</f>
        <v>87</v>
      </c>
      <c r="F187" s="92">
        <f>'2022'!BI187</f>
        <v>2.5513196480938416</v>
      </c>
      <c r="G187" s="44">
        <f>'2021'!BO142</f>
        <v>7</v>
      </c>
      <c r="H187" s="94">
        <f t="shared" si="43"/>
        <v>7.0000000000000009</v>
      </c>
      <c r="I187" s="47"/>
      <c r="J187" s="44">
        <f>'2021'!BR142</f>
        <v>0</v>
      </c>
      <c r="K187" s="47"/>
      <c r="L187" s="99"/>
      <c r="M187" s="44"/>
      <c r="N187" s="44">
        <f>'2021'!BT142</f>
        <v>0</v>
      </c>
      <c r="O187" s="44">
        <f>'Добыча 2021'!C152</f>
        <v>5</v>
      </c>
      <c r="P187" s="44"/>
      <c r="Q187" s="44"/>
      <c r="R187" s="44"/>
      <c r="S187" s="44">
        <f>'Добыча 2021'!E152</f>
        <v>5</v>
      </c>
      <c r="T187" s="44">
        <f>'Добыча 2021'!D152</f>
        <v>0</v>
      </c>
      <c r="U187" s="44">
        <f t="shared" si="48"/>
        <v>71.428571428571431</v>
      </c>
      <c r="V187" s="94">
        <f>'2022'!BM187</f>
        <v>6.0900000000000007</v>
      </c>
      <c r="W187" s="44">
        <f t="shared" si="49"/>
        <v>7.0000000000000009</v>
      </c>
      <c r="X187" s="44">
        <f>'2022'!BO187</f>
        <v>6</v>
      </c>
      <c r="Y187" s="94">
        <f t="shared" si="50"/>
        <v>6.8965517241379306</v>
      </c>
      <c r="Z187" s="44"/>
      <c r="AA187" s="44">
        <f>'2022'!BR187</f>
        <v>0</v>
      </c>
      <c r="AB187" s="44"/>
      <c r="AC187" s="44"/>
      <c r="AD187" s="44"/>
      <c r="AE187" s="44">
        <f>'2022'!BT187</f>
        <v>0</v>
      </c>
      <c r="AF187" s="82" t="str">
        <f t="shared" si="51"/>
        <v/>
      </c>
      <c r="AG187" s="159"/>
      <c r="AH187" s="160">
        <f t="shared" si="35"/>
        <v>2.5513196480938416</v>
      </c>
      <c r="AI187" s="160" t="e">
        <f t="shared" ca="1" si="36"/>
        <v>#NAME?</v>
      </c>
      <c r="AJ187" s="161">
        <f t="shared" si="37"/>
        <v>7</v>
      </c>
      <c r="AK187" s="161" t="str">
        <f t="shared" si="38"/>
        <v/>
      </c>
      <c r="AL187" s="161" t="e">
        <f t="shared" ca="1" si="39"/>
        <v>#NAME?</v>
      </c>
      <c r="AM187" s="161">
        <f t="shared" si="40"/>
        <v>6</v>
      </c>
      <c r="AN187" s="162" t="e">
        <f t="shared" ca="1" si="41"/>
        <v>#NAME?</v>
      </c>
      <c r="AO187" s="34" t="str">
        <f t="shared" si="42"/>
        <v>Сумма не совпадает или не ОДОУ</v>
      </c>
      <c r="AP187" s="34" t="str">
        <f t="shared" si="47"/>
        <v/>
      </c>
    </row>
    <row r="188" spans="1:42" ht="30" customHeight="1" x14ac:dyDescent="0.25">
      <c r="A188" s="34">
        <v>155</v>
      </c>
      <c r="B188" s="57" t="s">
        <v>218</v>
      </c>
      <c r="C188" s="92">
        <f>'2022'!B188</f>
        <v>18.399999999999999</v>
      </c>
      <c r="D188" s="93">
        <f>'2022'!BE188</f>
        <v>48</v>
      </c>
      <c r="E188" s="93">
        <f>'2022'!BF188</f>
        <v>37</v>
      </c>
      <c r="F188" s="92">
        <f>'2022'!BI188</f>
        <v>2.0108695652173916</v>
      </c>
      <c r="G188" s="44">
        <f>'2021'!BO143</f>
        <v>3</v>
      </c>
      <c r="H188" s="94">
        <f t="shared" si="43"/>
        <v>6.25</v>
      </c>
      <c r="I188" s="44"/>
      <c r="J188" s="44">
        <f>'2021'!BR139</f>
        <v>3</v>
      </c>
      <c r="K188" s="44"/>
      <c r="L188" s="44"/>
      <c r="M188" s="44"/>
      <c r="N188" s="44">
        <f>'2021'!BT139</f>
        <v>5</v>
      </c>
      <c r="O188" s="44">
        <f>'Добыча 2021'!C153</f>
        <v>2</v>
      </c>
      <c r="P188" s="44"/>
      <c r="Q188" s="44"/>
      <c r="R188" s="44"/>
      <c r="S188" s="44">
        <f>'Добыча 2021'!E153</f>
        <v>2</v>
      </c>
      <c r="T188" s="44">
        <f>'Добыча 2021'!D153</f>
        <v>0</v>
      </c>
      <c r="U188" s="44">
        <f t="shared" si="48"/>
        <v>66.666666666666657</v>
      </c>
      <c r="V188" s="94">
        <f>'2022'!BM188</f>
        <v>2.5900000000000003</v>
      </c>
      <c r="W188" s="44">
        <f t="shared" si="49"/>
        <v>7.0000000000000009</v>
      </c>
      <c r="X188" s="44">
        <f>'2022'!BO188</f>
        <v>2</v>
      </c>
      <c r="Y188" s="94">
        <f t="shared" si="50"/>
        <v>5.4054054054054053</v>
      </c>
      <c r="Z188" s="44"/>
      <c r="AA188" s="44">
        <f>'2022'!BR188</f>
        <v>0</v>
      </c>
      <c r="AB188" s="44"/>
      <c r="AC188" s="44"/>
      <c r="AD188" s="44"/>
      <c r="AE188" s="44">
        <f>'2022'!BT188</f>
        <v>0</v>
      </c>
      <c r="AF188" s="82" t="str">
        <f t="shared" si="51"/>
        <v/>
      </c>
      <c r="AG188" s="159"/>
      <c r="AH188" s="160">
        <f t="shared" si="35"/>
        <v>2.0108695652173916</v>
      </c>
      <c r="AI188" s="160" t="e">
        <f t="shared" ca="1" si="36"/>
        <v>#NAME?</v>
      </c>
      <c r="AJ188" s="161">
        <f t="shared" si="37"/>
        <v>7</v>
      </c>
      <c r="AK188" s="161" t="str">
        <f t="shared" si="38"/>
        <v/>
      </c>
      <c r="AL188" s="161" t="e">
        <f t="shared" ca="1" si="39"/>
        <v>#NAME?</v>
      </c>
      <c r="AM188" s="161">
        <f t="shared" si="40"/>
        <v>2</v>
      </c>
      <c r="AN188" s="162" t="e">
        <f t="shared" ca="1" si="41"/>
        <v>#NAME?</v>
      </c>
      <c r="AO188" s="34" t="str">
        <f t="shared" si="42"/>
        <v>Сумма не совпадает или не ОДОУ</v>
      </c>
      <c r="AP188" s="34" t="str">
        <f t="shared" si="47"/>
        <v/>
      </c>
    </row>
    <row r="189" spans="1:42" ht="94.5" x14ac:dyDescent="0.25">
      <c r="A189" s="34">
        <v>156</v>
      </c>
      <c r="B189" s="57" t="s">
        <v>220</v>
      </c>
      <c r="C189" s="92">
        <f>'2022'!B189</f>
        <v>48.5</v>
      </c>
      <c r="D189" s="93">
        <f>'2022'!BE189</f>
        <v>154</v>
      </c>
      <c r="E189" s="93">
        <f>'2022'!BF189</f>
        <v>196</v>
      </c>
      <c r="F189" s="92">
        <f>'2022'!BI189</f>
        <v>4.0412371134020617</v>
      </c>
      <c r="G189" s="44">
        <f>'2021'!BO144</f>
        <v>10</v>
      </c>
      <c r="H189" s="94">
        <f t="shared" si="43"/>
        <v>6.4935064935064926</v>
      </c>
      <c r="I189" s="44"/>
      <c r="J189" s="44">
        <f>'2021'!BR143</f>
        <v>0</v>
      </c>
      <c r="K189" s="44"/>
      <c r="L189" s="44"/>
      <c r="M189" s="44"/>
      <c r="N189" s="44">
        <f>'2021'!BT143</f>
        <v>0</v>
      </c>
      <c r="O189" s="44">
        <f>'Добыча 2021'!C154</f>
        <v>6</v>
      </c>
      <c r="P189" s="44"/>
      <c r="Q189" s="44"/>
      <c r="R189" s="44"/>
      <c r="S189" s="44">
        <f>'Добыча 2021'!E154</f>
        <v>6</v>
      </c>
      <c r="T189" s="44">
        <f>'Добыча 2021'!D154</f>
        <v>0</v>
      </c>
      <c r="U189" s="44">
        <f t="shared" si="48"/>
        <v>60</v>
      </c>
      <c r="V189" s="94">
        <f>'2022'!BM189</f>
        <v>15.68</v>
      </c>
      <c r="W189" s="44">
        <f t="shared" si="49"/>
        <v>8</v>
      </c>
      <c r="X189" s="44">
        <f>'2022'!BO189</f>
        <v>11</v>
      </c>
      <c r="Y189" s="94">
        <f t="shared" si="50"/>
        <v>5.6122448979591839</v>
      </c>
      <c r="Z189" s="44"/>
      <c r="AA189" s="44">
        <f>'2022'!BR189</f>
        <v>0</v>
      </c>
      <c r="AB189" s="44"/>
      <c r="AC189" s="44"/>
      <c r="AD189" s="44"/>
      <c r="AE189" s="44">
        <f>'2022'!BT189</f>
        <v>0</v>
      </c>
      <c r="AF189" s="82" t="str">
        <f t="shared" si="51"/>
        <v/>
      </c>
      <c r="AG189" s="159"/>
      <c r="AH189" s="160">
        <f t="shared" si="35"/>
        <v>4.0412371134020617</v>
      </c>
      <c r="AI189" s="160" t="e">
        <f t="shared" ca="1" si="36"/>
        <v>#NAME?</v>
      </c>
      <c r="AJ189" s="161">
        <f t="shared" si="37"/>
        <v>8</v>
      </c>
      <c r="AK189" s="161" t="str">
        <f t="shared" si="38"/>
        <v/>
      </c>
      <c r="AL189" s="161" t="e">
        <f t="shared" ca="1" si="39"/>
        <v>#NAME?</v>
      </c>
      <c r="AM189" s="161">
        <f t="shared" si="40"/>
        <v>11</v>
      </c>
      <c r="AN189" s="162" t="e">
        <f t="shared" ca="1" si="41"/>
        <v>#NAME?</v>
      </c>
      <c r="AO189" s="34" t="str">
        <f t="shared" si="42"/>
        <v>Сумма не совпадает или не ОДОУ</v>
      </c>
      <c r="AP189" s="34" t="str">
        <f t="shared" si="47"/>
        <v/>
      </c>
    </row>
    <row r="190" spans="1:42" ht="94.5" x14ac:dyDescent="0.25">
      <c r="A190" s="34">
        <v>157</v>
      </c>
      <c r="B190" s="57" t="s">
        <v>219</v>
      </c>
      <c r="C190" s="92">
        <f>'2022'!B190</f>
        <v>45.7</v>
      </c>
      <c r="D190" s="93">
        <f>'2022'!BE190</f>
        <v>90</v>
      </c>
      <c r="E190" s="93">
        <f>'2022'!BF190</f>
        <v>118</v>
      </c>
      <c r="F190" s="92">
        <f>'2022'!BI190</f>
        <v>2.5820568927789931</v>
      </c>
      <c r="G190" s="44">
        <f>'2021'!BO145</f>
        <v>4</v>
      </c>
      <c r="H190" s="94">
        <f t="shared" si="43"/>
        <v>4.4444444444444446</v>
      </c>
      <c r="I190" s="47"/>
      <c r="J190" s="44">
        <f>'2021'!BR144</f>
        <v>0</v>
      </c>
      <c r="K190" s="47"/>
      <c r="L190" s="99"/>
      <c r="M190" s="44"/>
      <c r="N190" s="44">
        <f>'2021'!BT144</f>
        <v>0</v>
      </c>
      <c r="O190" s="44">
        <f>'Добыча 2021'!C155</f>
        <v>1</v>
      </c>
      <c r="P190" s="44"/>
      <c r="Q190" s="44"/>
      <c r="R190" s="44"/>
      <c r="S190" s="44">
        <f>'Добыча 2021'!E155</f>
        <v>1</v>
      </c>
      <c r="T190" s="44">
        <f>'Добыча 2021'!D155</f>
        <v>0</v>
      </c>
      <c r="U190" s="44">
        <f t="shared" si="48"/>
        <v>25</v>
      </c>
      <c r="V190" s="94">
        <f>'2022'!BM190</f>
        <v>8.2600000000000016</v>
      </c>
      <c r="W190" s="44">
        <f t="shared" si="49"/>
        <v>7.0000000000000009</v>
      </c>
      <c r="X190" s="44">
        <f>'2022'!BO190</f>
        <v>8</v>
      </c>
      <c r="Y190" s="94">
        <f t="shared" si="50"/>
        <v>6.7796610169491522</v>
      </c>
      <c r="Z190" s="44"/>
      <c r="AA190" s="44">
        <f>'2022'!BR190</f>
        <v>0</v>
      </c>
      <c r="AB190" s="44"/>
      <c r="AC190" s="44"/>
      <c r="AD190" s="44"/>
      <c r="AE190" s="44">
        <f>'2022'!BT190</f>
        <v>0</v>
      </c>
      <c r="AF190" s="82" t="str">
        <f t="shared" si="51"/>
        <v/>
      </c>
      <c r="AG190" s="159"/>
      <c r="AH190" s="160">
        <f t="shared" si="35"/>
        <v>2.5820568927789931</v>
      </c>
      <c r="AI190" s="160" t="e">
        <f t="shared" ca="1" si="36"/>
        <v>#NAME?</v>
      </c>
      <c r="AJ190" s="161">
        <f t="shared" si="37"/>
        <v>7</v>
      </c>
      <c r="AK190" s="161" t="str">
        <f t="shared" si="38"/>
        <v/>
      </c>
      <c r="AL190" s="161" t="e">
        <f t="shared" ca="1" si="39"/>
        <v>#NAME?</v>
      </c>
      <c r="AM190" s="161">
        <f t="shared" si="40"/>
        <v>8</v>
      </c>
      <c r="AN190" s="162" t="e">
        <f t="shared" ca="1" si="41"/>
        <v>#NAME?</v>
      </c>
      <c r="AO190" s="34" t="str">
        <f t="shared" si="42"/>
        <v>Сумма не совпадает или не ОДОУ</v>
      </c>
      <c r="AP190" s="34" t="str">
        <f t="shared" si="47"/>
        <v/>
      </c>
    </row>
    <row r="191" spans="1:42" ht="51.75" customHeight="1" x14ac:dyDescent="0.25">
      <c r="A191" s="34">
        <v>158</v>
      </c>
      <c r="B191" s="57" t="s">
        <v>208</v>
      </c>
      <c r="C191" s="92">
        <f>'2022'!B191</f>
        <v>85.331000000000003</v>
      </c>
      <c r="D191" s="93">
        <f>'2022'!BE191</f>
        <v>187</v>
      </c>
      <c r="E191" s="93">
        <f>'2022'!BF191</f>
        <v>190</v>
      </c>
      <c r="F191" s="92">
        <f>'2022'!BI191</f>
        <v>2.2266233842331626</v>
      </c>
      <c r="G191" s="44">
        <f>'2021'!BO146</f>
        <v>13</v>
      </c>
      <c r="H191" s="94">
        <f t="shared" si="43"/>
        <v>6.9518716577540109</v>
      </c>
      <c r="I191" s="44"/>
      <c r="J191" s="44">
        <f>'2021'!BR146</f>
        <v>0</v>
      </c>
      <c r="K191" s="44"/>
      <c r="L191" s="44"/>
      <c r="M191" s="44"/>
      <c r="N191" s="44">
        <f>'2021'!BT146</f>
        <v>0</v>
      </c>
      <c r="O191" s="44">
        <f>'Добыча 2021'!C156</f>
        <v>7</v>
      </c>
      <c r="P191" s="44"/>
      <c r="Q191" s="44"/>
      <c r="R191" s="44"/>
      <c r="S191" s="44">
        <f>'Добыча 2021'!E156</f>
        <v>6</v>
      </c>
      <c r="T191" s="44">
        <f>'Добыча 2021'!D156</f>
        <v>1</v>
      </c>
      <c r="U191" s="44">
        <f t="shared" si="48"/>
        <v>53.846153846153847</v>
      </c>
      <c r="V191" s="94">
        <f>'2022'!BM191</f>
        <v>13.3</v>
      </c>
      <c r="W191" s="44">
        <f t="shared" si="49"/>
        <v>7.0000000000000009</v>
      </c>
      <c r="X191" s="44">
        <f>'2022'!BO191</f>
        <v>13</v>
      </c>
      <c r="Y191" s="94">
        <f t="shared" si="50"/>
        <v>6.8421052631578956</v>
      </c>
      <c r="Z191" s="44"/>
      <c r="AA191" s="44">
        <f>'2022'!BR191</f>
        <v>0</v>
      </c>
      <c r="AB191" s="44"/>
      <c r="AC191" s="44"/>
      <c r="AD191" s="44"/>
      <c r="AE191" s="44">
        <f>'2022'!BT191</f>
        <v>0</v>
      </c>
      <c r="AF191" s="82" t="str">
        <f t="shared" si="51"/>
        <v/>
      </c>
      <c r="AG191" s="159"/>
      <c r="AH191" s="160">
        <f t="shared" si="35"/>
        <v>2.2266233842331626</v>
      </c>
      <c r="AI191" s="160" t="e">
        <f t="shared" ca="1" si="36"/>
        <v>#NAME?</v>
      </c>
      <c r="AJ191" s="161">
        <f t="shared" si="37"/>
        <v>7</v>
      </c>
      <c r="AK191" s="161" t="str">
        <f t="shared" si="38"/>
        <v/>
      </c>
      <c r="AL191" s="161" t="e">
        <f t="shared" ca="1" si="39"/>
        <v>#NAME?</v>
      </c>
      <c r="AM191" s="161">
        <f t="shared" si="40"/>
        <v>13</v>
      </c>
      <c r="AN191" s="162" t="e">
        <f t="shared" ca="1" si="41"/>
        <v>#NAME?</v>
      </c>
      <c r="AO191" s="34" t="str">
        <f t="shared" si="42"/>
        <v>Сумма не совпадает или не ОДОУ</v>
      </c>
      <c r="AP191" s="34" t="str">
        <f t="shared" si="47"/>
        <v/>
      </c>
    </row>
    <row r="192" spans="1:42" ht="18.75" x14ac:dyDescent="0.25">
      <c r="A192" s="34"/>
      <c r="B192" s="46" t="s">
        <v>223</v>
      </c>
      <c r="C192" s="98"/>
      <c r="D192" s="97"/>
      <c r="E192" s="97"/>
      <c r="F192" s="98"/>
      <c r="G192" s="44"/>
      <c r="H192" s="94"/>
      <c r="I192" s="44"/>
      <c r="J192" s="44"/>
      <c r="K192" s="44"/>
      <c r="L192" s="44"/>
      <c r="M192" s="56"/>
      <c r="N192" s="44"/>
      <c r="O192" s="56"/>
      <c r="P192" s="56"/>
      <c r="Q192" s="56"/>
      <c r="R192" s="56"/>
      <c r="S192" s="56"/>
      <c r="T192" s="56"/>
      <c r="U192" s="44"/>
      <c r="V192" s="111"/>
      <c r="W192" s="44"/>
      <c r="X192" s="56"/>
      <c r="Y192" s="94"/>
      <c r="Z192" s="56"/>
      <c r="AA192" s="56"/>
      <c r="AB192" s="56"/>
      <c r="AC192" s="56"/>
      <c r="AD192" s="44"/>
      <c r="AE192" s="56"/>
      <c r="AF192" s="82" t="str">
        <f t="shared" si="51"/>
        <v/>
      </c>
      <c r="AG192" s="159"/>
      <c r="AH192" s="160" t="str">
        <f t="shared" si="35"/>
        <v/>
      </c>
      <c r="AI192" s="160" t="str">
        <f t="shared" si="36"/>
        <v/>
      </c>
      <c r="AJ192" s="161" t="str">
        <f t="shared" si="37"/>
        <v/>
      </c>
      <c r="AK192" s="161" t="str">
        <f t="shared" si="38"/>
        <v/>
      </c>
      <c r="AL192" s="161" t="str">
        <f t="shared" si="39"/>
        <v/>
      </c>
      <c r="AM192" s="161" t="str">
        <f t="shared" si="40"/>
        <v/>
      </c>
      <c r="AN192" s="162" t="str">
        <f t="shared" si="41"/>
        <v/>
      </c>
      <c r="AO192" s="34" t="str">
        <f t="shared" si="42"/>
        <v/>
      </c>
      <c r="AP192" s="34" t="str">
        <f t="shared" si="47"/>
        <v/>
      </c>
    </row>
    <row r="193" spans="1:42" ht="48.75" customHeight="1" x14ac:dyDescent="0.25">
      <c r="A193" s="34">
        <v>159</v>
      </c>
      <c r="B193" s="57" t="s">
        <v>224</v>
      </c>
      <c r="C193" s="92">
        <f>'2022'!B193</f>
        <v>3221.3</v>
      </c>
      <c r="D193" s="93">
        <f>'2022'!BE193</f>
        <v>3128</v>
      </c>
      <c r="E193" s="93">
        <f>'2022'!BF193</f>
        <v>2413</v>
      </c>
      <c r="F193" s="92">
        <f>'2022'!BI193</f>
        <v>0.74907645981436066</v>
      </c>
      <c r="G193" s="44">
        <f>'2021'!BO148</f>
        <v>93</v>
      </c>
      <c r="H193" s="94">
        <f t="shared" si="43"/>
        <v>2.9731457800511509</v>
      </c>
      <c r="I193" s="166"/>
      <c r="J193" s="44">
        <f>'2021'!BR148</f>
        <v>0</v>
      </c>
      <c r="K193" s="44"/>
      <c r="L193" s="44"/>
      <c r="M193" s="44"/>
      <c r="N193" s="44">
        <f>'2021'!BT148</f>
        <v>0</v>
      </c>
      <c r="O193" s="44">
        <f>'Добыча 2021'!C158</f>
        <v>22</v>
      </c>
      <c r="P193" s="44"/>
      <c r="Q193" s="44"/>
      <c r="R193" s="44"/>
      <c r="S193" s="44">
        <f>'Добыча 2021'!E158</f>
        <v>22</v>
      </c>
      <c r="T193" s="44">
        <f>'Добыча 2021'!D158</f>
        <v>0</v>
      </c>
      <c r="U193" s="44">
        <f t="shared" si="48"/>
        <v>23.655913978494624</v>
      </c>
      <c r="V193" s="94">
        <f>'2022'!BM193</f>
        <v>72.389999999999759</v>
      </c>
      <c r="W193" s="44">
        <f t="shared" si="49"/>
        <v>2.9999999999999902</v>
      </c>
      <c r="X193" s="44">
        <f>'2022'!BO193</f>
        <v>72</v>
      </c>
      <c r="Y193" s="94">
        <f t="shared" si="50"/>
        <v>2.9838375466224618</v>
      </c>
      <c r="Z193" s="44"/>
      <c r="AA193" s="44">
        <f>'2022'!BR193</f>
        <v>0</v>
      </c>
      <c r="AB193" s="44"/>
      <c r="AC193" s="44"/>
      <c r="AD193" s="44"/>
      <c r="AE193" s="44">
        <f>'2022'!BT193</f>
        <v>0</v>
      </c>
      <c r="AF193" s="82" t="str">
        <f t="shared" si="51"/>
        <v/>
      </c>
      <c r="AG193" s="159"/>
      <c r="AH193" s="160">
        <f t="shared" si="35"/>
        <v>0.74907645981436066</v>
      </c>
      <c r="AI193" s="160" t="e">
        <f t="shared" ca="1" si="36"/>
        <v>#NAME?</v>
      </c>
      <c r="AJ193" s="161">
        <f t="shared" si="37"/>
        <v>3</v>
      </c>
      <c r="AK193" s="161" t="str">
        <f t="shared" si="38"/>
        <v/>
      </c>
      <c r="AL193" s="161" t="e">
        <f t="shared" ca="1" si="39"/>
        <v>#NAME?</v>
      </c>
      <c r="AM193" s="161">
        <f t="shared" si="40"/>
        <v>72</v>
      </c>
      <c r="AN193" s="162" t="e">
        <f t="shared" ca="1" si="41"/>
        <v>#NAME?</v>
      </c>
      <c r="AO193" s="34" t="str">
        <f t="shared" si="42"/>
        <v>Сумма не совпадает или не ОДОУ</v>
      </c>
      <c r="AP193" s="34" t="str">
        <f t="shared" si="47"/>
        <v/>
      </c>
    </row>
    <row r="194" spans="1:42" ht="18.75" x14ac:dyDescent="0.25">
      <c r="A194" s="34"/>
      <c r="B194" s="46" t="s">
        <v>225</v>
      </c>
      <c r="C194" s="98"/>
      <c r="D194" s="97"/>
      <c r="E194" s="97"/>
      <c r="F194" s="98"/>
      <c r="G194" s="44"/>
      <c r="H194" s="94"/>
      <c r="I194" s="44"/>
      <c r="J194" s="44"/>
      <c r="K194" s="44"/>
      <c r="L194" s="44"/>
      <c r="M194" s="56"/>
      <c r="N194" s="44"/>
      <c r="O194" s="56"/>
      <c r="P194" s="56"/>
      <c r="Q194" s="56"/>
      <c r="R194" s="56"/>
      <c r="S194" s="56"/>
      <c r="T194" s="56"/>
      <c r="U194" s="44"/>
      <c r="V194" s="111"/>
      <c r="W194" s="44"/>
      <c r="X194" s="56"/>
      <c r="Y194" s="94"/>
      <c r="Z194" s="56"/>
      <c r="AA194" s="56"/>
      <c r="AB194" s="56"/>
      <c r="AC194" s="56"/>
      <c r="AD194" s="44"/>
      <c r="AE194" s="56"/>
      <c r="AF194" s="82" t="str">
        <f t="shared" si="51"/>
        <v/>
      </c>
      <c r="AG194" s="159"/>
      <c r="AH194" s="160" t="str">
        <f t="shared" si="35"/>
        <v/>
      </c>
      <c r="AI194" s="160" t="str">
        <f t="shared" si="36"/>
        <v/>
      </c>
      <c r="AJ194" s="161" t="str">
        <f t="shared" si="37"/>
        <v/>
      </c>
      <c r="AK194" s="161" t="str">
        <f t="shared" si="38"/>
        <v/>
      </c>
      <c r="AL194" s="161" t="str">
        <f t="shared" si="39"/>
        <v/>
      </c>
      <c r="AM194" s="161" t="str">
        <f t="shared" si="40"/>
        <v/>
      </c>
      <c r="AN194" s="162" t="str">
        <f t="shared" si="41"/>
        <v/>
      </c>
      <c r="AO194" s="34" t="str">
        <f t="shared" si="42"/>
        <v/>
      </c>
      <c r="AP194" s="34" t="str">
        <f t="shared" si="47"/>
        <v/>
      </c>
    </row>
    <row r="195" spans="1:42" ht="48" customHeight="1" x14ac:dyDescent="0.25">
      <c r="A195" s="34">
        <v>160</v>
      </c>
      <c r="B195" s="57" t="s">
        <v>341</v>
      </c>
      <c r="C195" s="92">
        <f>'2022'!B196</f>
        <v>307.60000000000002</v>
      </c>
      <c r="D195" s="93">
        <f>'2022'!BE196</f>
        <v>117</v>
      </c>
      <c r="E195" s="93">
        <f>'2022'!BF196</f>
        <v>123</v>
      </c>
      <c r="F195" s="92">
        <f>'2022'!BI196</f>
        <v>0.39986996098829647</v>
      </c>
      <c r="G195" s="44">
        <f>'2021'!BO151</f>
        <v>2</v>
      </c>
      <c r="H195" s="94">
        <f t="shared" si="43"/>
        <v>1.7094017094017095</v>
      </c>
      <c r="I195" s="44"/>
      <c r="J195" s="44">
        <f>'2021'!BR151</f>
        <v>0</v>
      </c>
      <c r="K195" s="44"/>
      <c r="L195" s="44"/>
      <c r="M195" s="44"/>
      <c r="N195" s="44">
        <f>'2021'!BT151</f>
        <v>0</v>
      </c>
      <c r="O195" s="44">
        <f>'Добыча 2021'!C161</f>
        <v>2</v>
      </c>
      <c r="P195" s="44"/>
      <c r="Q195" s="44"/>
      <c r="R195" s="44"/>
      <c r="S195" s="44">
        <f>'Добыча 2021'!E161</f>
        <v>1</v>
      </c>
      <c r="T195" s="44">
        <f>'Добыча 2021'!D161</f>
        <v>1</v>
      </c>
      <c r="U195" s="44">
        <f t="shared" si="48"/>
        <v>100</v>
      </c>
      <c r="V195" s="94">
        <f>'2022'!BM196</f>
        <v>3.6899999999999875</v>
      </c>
      <c r="W195" s="44">
        <f t="shared" si="49"/>
        <v>2.9999999999999898</v>
      </c>
      <c r="X195" s="44">
        <f>'2022'!BO196</f>
        <v>2</v>
      </c>
      <c r="Y195" s="94">
        <f t="shared" si="50"/>
        <v>1.6260162601626018</v>
      </c>
      <c r="Z195" s="44"/>
      <c r="AA195" s="44">
        <f>'2022'!BR196</f>
        <v>0</v>
      </c>
      <c r="AB195" s="44"/>
      <c r="AC195" s="44"/>
      <c r="AD195" s="44"/>
      <c r="AE195" s="44">
        <f>'2022'!BT196</f>
        <v>0</v>
      </c>
      <c r="AF195" s="82" t="str">
        <f t="shared" si="51"/>
        <v/>
      </c>
      <c r="AG195" s="159"/>
      <c r="AH195" s="160">
        <f t="shared" si="35"/>
        <v>0.39986996098829647</v>
      </c>
      <c r="AI195" s="160" t="e">
        <f t="shared" ca="1" si="36"/>
        <v>#NAME?</v>
      </c>
      <c r="AJ195" s="161">
        <f t="shared" si="37"/>
        <v>3</v>
      </c>
      <c r="AK195" s="161" t="str">
        <f t="shared" si="38"/>
        <v/>
      </c>
      <c r="AL195" s="161" t="e">
        <f t="shared" ca="1" si="39"/>
        <v>#NAME?</v>
      </c>
      <c r="AM195" s="161">
        <f t="shared" si="40"/>
        <v>2</v>
      </c>
      <c r="AN195" s="162" t="e">
        <f t="shared" ca="1" si="41"/>
        <v>#NAME?</v>
      </c>
      <c r="AO195" s="34" t="str">
        <f t="shared" si="42"/>
        <v>Сумма не совпадает или не ОДОУ</v>
      </c>
      <c r="AP195" s="34" t="str">
        <f t="shared" si="47"/>
        <v/>
      </c>
    </row>
    <row r="196" spans="1:42" ht="94.5" x14ac:dyDescent="0.25">
      <c r="A196" s="34">
        <v>161</v>
      </c>
      <c r="B196" s="57" t="s">
        <v>342</v>
      </c>
      <c r="C196" s="92">
        <f>'2022'!B197</f>
        <v>986.8</v>
      </c>
      <c r="D196" s="93">
        <f>'2022'!BE197</f>
        <v>1468</v>
      </c>
      <c r="E196" s="93">
        <f>'2022'!BF197</f>
        <v>1282</v>
      </c>
      <c r="F196" s="92">
        <f>'2022'!BI197</f>
        <v>1.2991487636805839</v>
      </c>
      <c r="G196" s="44">
        <f>'2021'!BO152</f>
        <v>73</v>
      </c>
      <c r="H196" s="94">
        <f t="shared" si="43"/>
        <v>4.9727520435967305</v>
      </c>
      <c r="I196" s="44"/>
      <c r="J196" s="44">
        <f>'2021'!BR152</f>
        <v>0</v>
      </c>
      <c r="K196" s="44"/>
      <c r="L196" s="44"/>
      <c r="M196" s="44"/>
      <c r="N196" s="44">
        <f>'2021'!BT152</f>
        <v>0</v>
      </c>
      <c r="O196" s="44">
        <f>'Добыча 2021'!C162</f>
        <v>7</v>
      </c>
      <c r="P196" s="44"/>
      <c r="Q196" s="44"/>
      <c r="R196" s="44"/>
      <c r="S196" s="44">
        <f>'Добыча 2021'!E162</f>
        <v>6</v>
      </c>
      <c r="T196" s="44">
        <f>'Добыча 2021'!D162</f>
        <v>1</v>
      </c>
      <c r="U196" s="44">
        <f t="shared" si="48"/>
        <v>9.5890410958904102</v>
      </c>
      <c r="V196" s="94">
        <f>'2022'!BM197</f>
        <v>64.100000000000009</v>
      </c>
      <c r="W196" s="44">
        <f t="shared" si="49"/>
        <v>5.0000000000000009</v>
      </c>
      <c r="X196" s="44">
        <f>'2022'!BO197</f>
        <v>64</v>
      </c>
      <c r="Y196" s="94">
        <f t="shared" si="50"/>
        <v>4.9921996879875197</v>
      </c>
      <c r="Z196" s="44"/>
      <c r="AA196" s="44">
        <f>'2022'!BR197</f>
        <v>0</v>
      </c>
      <c r="AB196" s="44"/>
      <c r="AC196" s="44"/>
      <c r="AD196" s="44"/>
      <c r="AE196" s="44">
        <f>'2022'!BT197</f>
        <v>0</v>
      </c>
      <c r="AF196" s="82" t="str">
        <f t="shared" si="51"/>
        <v/>
      </c>
      <c r="AG196" s="159"/>
      <c r="AH196" s="160">
        <f t="shared" si="35"/>
        <v>1.2991487636805839</v>
      </c>
      <c r="AI196" s="160" t="e">
        <f t="shared" ca="1" si="36"/>
        <v>#NAME?</v>
      </c>
      <c r="AJ196" s="161">
        <f t="shared" si="37"/>
        <v>5</v>
      </c>
      <c r="AK196" s="161" t="str">
        <f t="shared" si="38"/>
        <v/>
      </c>
      <c r="AL196" s="161" t="e">
        <f t="shared" ca="1" si="39"/>
        <v>#NAME?</v>
      </c>
      <c r="AM196" s="161">
        <f t="shared" si="40"/>
        <v>64</v>
      </c>
      <c r="AN196" s="162" t="e">
        <f t="shared" ca="1" si="41"/>
        <v>#NAME?</v>
      </c>
      <c r="AO196" s="34" t="str">
        <f t="shared" si="42"/>
        <v>Сумма не совпадает или не ОДОУ</v>
      </c>
      <c r="AP196" s="34" t="str">
        <f t="shared" si="47"/>
        <v/>
      </c>
    </row>
    <row r="197" spans="1:42" ht="94.5" x14ac:dyDescent="0.25">
      <c r="A197" s="34">
        <v>162</v>
      </c>
      <c r="B197" s="57" t="s">
        <v>343</v>
      </c>
      <c r="C197" s="92">
        <f>'2022'!B198</f>
        <v>600.1</v>
      </c>
      <c r="D197" s="93">
        <f>'2022'!BE198</f>
        <v>528</v>
      </c>
      <c r="E197" s="93">
        <f>'2022'!BF198</f>
        <v>480</v>
      </c>
      <c r="F197" s="92">
        <f>'2022'!BI198</f>
        <v>0.79986668888518575</v>
      </c>
      <c r="G197" s="44">
        <f>'2021'!BO153</f>
        <v>15</v>
      </c>
      <c r="H197" s="94">
        <f t="shared" si="43"/>
        <v>2.8409090909090908</v>
      </c>
      <c r="I197" s="44"/>
      <c r="J197" s="44">
        <f>'2021'!BR153</f>
        <v>0</v>
      </c>
      <c r="K197" s="44"/>
      <c r="L197" s="44"/>
      <c r="M197" s="44"/>
      <c r="N197" s="44">
        <f>'2021'!BT153</f>
        <v>0</v>
      </c>
      <c r="O197" s="44">
        <f>'Добыча 2021'!C163</f>
        <v>6</v>
      </c>
      <c r="P197" s="44"/>
      <c r="Q197" s="44"/>
      <c r="R197" s="44"/>
      <c r="S197" s="44">
        <f>'Добыча 2021'!E163</f>
        <v>6</v>
      </c>
      <c r="T197" s="44">
        <f>'Добыча 2021'!D163</f>
        <v>0</v>
      </c>
      <c r="U197" s="44">
        <f t="shared" si="48"/>
        <v>40</v>
      </c>
      <c r="V197" s="94">
        <f>'2022'!BM198</f>
        <v>14.399999999999951</v>
      </c>
      <c r="W197" s="44">
        <f t="shared" si="49"/>
        <v>2.9999999999999898</v>
      </c>
      <c r="X197" s="44">
        <f>'2022'!BO198</f>
        <v>14</v>
      </c>
      <c r="Y197" s="94">
        <f t="shared" si="50"/>
        <v>2.9166666666666665</v>
      </c>
      <c r="Z197" s="44"/>
      <c r="AA197" s="44">
        <f>'2022'!BR198</f>
        <v>0</v>
      </c>
      <c r="AB197" s="44"/>
      <c r="AC197" s="44"/>
      <c r="AD197" s="44"/>
      <c r="AE197" s="44">
        <f>'2022'!BT198</f>
        <v>0</v>
      </c>
      <c r="AF197" s="82" t="str">
        <f t="shared" si="51"/>
        <v/>
      </c>
      <c r="AG197" s="159"/>
      <c r="AH197" s="160">
        <f t="shared" si="35"/>
        <v>0.79986668888518575</v>
      </c>
      <c r="AI197" s="160" t="e">
        <f t="shared" ca="1" si="36"/>
        <v>#NAME?</v>
      </c>
      <c r="AJ197" s="161">
        <f t="shared" si="37"/>
        <v>3</v>
      </c>
      <c r="AK197" s="161" t="str">
        <f t="shared" si="38"/>
        <v/>
      </c>
      <c r="AL197" s="161" t="e">
        <f t="shared" ca="1" si="39"/>
        <v>#NAME?</v>
      </c>
      <c r="AM197" s="161">
        <f t="shared" si="40"/>
        <v>14</v>
      </c>
      <c r="AN197" s="162" t="e">
        <f t="shared" ca="1" si="41"/>
        <v>#NAME?</v>
      </c>
      <c r="AO197" s="34" t="str">
        <f t="shared" si="42"/>
        <v>Сумма не совпадает или не ОДОУ</v>
      </c>
      <c r="AP197" s="34" t="str">
        <f t="shared" si="47"/>
        <v/>
      </c>
    </row>
    <row r="198" spans="1:42" ht="18.75" x14ac:dyDescent="0.25">
      <c r="A198" s="34"/>
      <c r="B198" s="46" t="s">
        <v>229</v>
      </c>
      <c r="C198" s="98"/>
      <c r="D198" s="97"/>
      <c r="E198" s="97"/>
      <c r="F198" s="98"/>
      <c r="G198" s="44"/>
      <c r="H198" s="94"/>
      <c r="I198" s="44"/>
      <c r="J198" s="44"/>
      <c r="K198" s="44"/>
      <c r="L198" s="44"/>
      <c r="M198" s="56"/>
      <c r="N198" s="44"/>
      <c r="O198" s="56"/>
      <c r="P198" s="56"/>
      <c r="Q198" s="56"/>
      <c r="R198" s="56"/>
      <c r="S198" s="56"/>
      <c r="T198" s="56"/>
      <c r="U198" s="44"/>
      <c r="V198" s="111"/>
      <c r="W198" s="44"/>
      <c r="X198" s="56"/>
      <c r="Y198" s="94"/>
      <c r="Z198" s="56"/>
      <c r="AA198" s="56"/>
      <c r="AB198" s="56"/>
      <c r="AC198" s="56"/>
      <c r="AD198" s="44"/>
      <c r="AE198" s="56"/>
      <c r="AF198" s="82" t="str">
        <f t="shared" si="51"/>
        <v/>
      </c>
      <c r="AG198" s="159"/>
      <c r="AH198" s="160" t="str">
        <f t="shared" si="35"/>
        <v/>
      </c>
      <c r="AI198" s="160" t="str">
        <f t="shared" si="36"/>
        <v/>
      </c>
      <c r="AJ198" s="161" t="str">
        <f t="shared" si="37"/>
        <v/>
      </c>
      <c r="AK198" s="161" t="str">
        <f t="shared" si="38"/>
        <v/>
      </c>
      <c r="AL198" s="161" t="str">
        <f t="shared" si="39"/>
        <v/>
      </c>
      <c r="AM198" s="161" t="str">
        <f t="shared" si="40"/>
        <v/>
      </c>
      <c r="AN198" s="162" t="str">
        <f t="shared" si="41"/>
        <v/>
      </c>
      <c r="AO198" s="34" t="str">
        <f t="shared" si="42"/>
        <v/>
      </c>
      <c r="AP198" s="34" t="str">
        <f t="shared" si="47"/>
        <v/>
      </c>
    </row>
    <row r="199" spans="1:42" ht="94.5" x14ac:dyDescent="0.25">
      <c r="A199" s="34">
        <v>163</v>
      </c>
      <c r="B199" s="57" t="s">
        <v>344</v>
      </c>
      <c r="C199" s="92">
        <f>'2022'!B200</f>
        <v>74.5</v>
      </c>
      <c r="D199" s="93">
        <f>'2022'!BE200</f>
        <v>104</v>
      </c>
      <c r="E199" s="93">
        <f>'2022'!BF200</f>
        <v>108</v>
      </c>
      <c r="F199" s="92">
        <f>'2022'!BI200</f>
        <v>1.4496644295302012</v>
      </c>
      <c r="G199" s="44">
        <f>'2021'!BO155</f>
        <v>2</v>
      </c>
      <c r="H199" s="94">
        <f t="shared" si="43"/>
        <v>1.9230769230769231</v>
      </c>
      <c r="I199" s="44"/>
      <c r="J199" s="44">
        <f>'2021'!BR155</f>
        <v>0</v>
      </c>
      <c r="K199" s="44"/>
      <c r="L199" s="44"/>
      <c r="M199" s="44"/>
      <c r="N199" s="44">
        <f>'2021'!BT155</f>
        <v>0</v>
      </c>
      <c r="O199" s="44">
        <f>'Добыча 2021'!C165</f>
        <v>1</v>
      </c>
      <c r="P199" s="44"/>
      <c r="Q199" s="44"/>
      <c r="R199" s="44"/>
      <c r="S199" s="44">
        <f>'Добыча 2021'!E165</f>
        <v>1</v>
      </c>
      <c r="T199" s="44">
        <f>'Добыча 2021'!D165</f>
        <v>0</v>
      </c>
      <c r="U199" s="44">
        <f t="shared" si="48"/>
        <v>50</v>
      </c>
      <c r="V199" s="94">
        <f>'2022'!BM200</f>
        <v>5.4</v>
      </c>
      <c r="W199" s="44">
        <f t="shared" si="49"/>
        <v>5</v>
      </c>
      <c r="X199" s="44">
        <f>'2022'!BO200</f>
        <v>5</v>
      </c>
      <c r="Y199" s="94">
        <f t="shared" si="50"/>
        <v>4.6296296296296298</v>
      </c>
      <c r="Z199" s="44"/>
      <c r="AA199" s="44">
        <f>'2022'!BR200</f>
        <v>0</v>
      </c>
      <c r="AB199" s="44"/>
      <c r="AC199" s="44"/>
      <c r="AD199" s="44"/>
      <c r="AE199" s="44">
        <f>'2022'!BT200</f>
        <v>0</v>
      </c>
      <c r="AF199" s="82" t="str">
        <f t="shared" si="51"/>
        <v/>
      </c>
      <c r="AG199" s="159"/>
      <c r="AH199" s="160">
        <f t="shared" si="35"/>
        <v>1.4496644295302012</v>
      </c>
      <c r="AI199" s="160" t="e">
        <f t="shared" ca="1" si="36"/>
        <v>#NAME?</v>
      </c>
      <c r="AJ199" s="161">
        <f t="shared" si="37"/>
        <v>5</v>
      </c>
      <c r="AK199" s="161" t="str">
        <f t="shared" si="38"/>
        <v/>
      </c>
      <c r="AL199" s="161" t="e">
        <f t="shared" ca="1" si="39"/>
        <v>#NAME?</v>
      </c>
      <c r="AM199" s="161">
        <f t="shared" si="40"/>
        <v>5</v>
      </c>
      <c r="AN199" s="162" t="e">
        <f t="shared" ca="1" si="41"/>
        <v>#NAME?</v>
      </c>
      <c r="AO199" s="34" t="str">
        <f t="shared" si="42"/>
        <v>Сумма не совпадает или не ОДОУ</v>
      </c>
      <c r="AP199" s="34" t="str">
        <f t="shared" si="47"/>
        <v/>
      </c>
    </row>
    <row r="200" spans="1:42" ht="30.75" customHeight="1" x14ac:dyDescent="0.25">
      <c r="A200" s="34">
        <v>164</v>
      </c>
      <c r="B200" s="57" t="s">
        <v>231</v>
      </c>
      <c r="C200" s="92">
        <f>'2022'!B201</f>
        <v>85.9</v>
      </c>
      <c r="D200" s="93">
        <f>'2022'!BE201</f>
        <v>26</v>
      </c>
      <c r="E200" s="93">
        <f>'2022'!BF201</f>
        <v>25</v>
      </c>
      <c r="F200" s="92">
        <f>'2022'!BI201</f>
        <v>0.29103608847497087</v>
      </c>
      <c r="G200" s="44">
        <f>'2021'!BO156</f>
        <v>0</v>
      </c>
      <c r="H200" s="94">
        <f t="shared" si="43"/>
        <v>0</v>
      </c>
      <c r="I200" s="44"/>
      <c r="J200" s="44">
        <f>'2021'!BR156</f>
        <v>0</v>
      </c>
      <c r="K200" s="44"/>
      <c r="L200" s="44"/>
      <c r="M200" s="44"/>
      <c r="N200" s="44">
        <f>'2021'!BT156</f>
        <v>0</v>
      </c>
      <c r="O200" s="44">
        <f>'Добыча 2021'!C166</f>
        <v>0</v>
      </c>
      <c r="P200" s="44"/>
      <c r="Q200" s="44"/>
      <c r="R200" s="44"/>
      <c r="S200" s="44">
        <f>'Добыча 2021'!E166</f>
        <v>0</v>
      </c>
      <c r="T200" s="44">
        <f>'Добыча 2021'!D166</f>
        <v>0</v>
      </c>
      <c r="U200" s="44">
        <f t="shared" si="48"/>
        <v>0</v>
      </c>
      <c r="V200" s="94">
        <f>'2022'!BM201</f>
        <v>0.74999999999999745</v>
      </c>
      <c r="W200" s="44">
        <f t="shared" si="49"/>
        <v>0</v>
      </c>
      <c r="X200" s="44">
        <f>'2022'!BO201</f>
        <v>0</v>
      </c>
      <c r="Y200" s="94">
        <f t="shared" si="50"/>
        <v>0</v>
      </c>
      <c r="Z200" s="44"/>
      <c r="AA200" s="44">
        <f>'2022'!BR201</f>
        <v>0</v>
      </c>
      <c r="AB200" s="44"/>
      <c r="AC200" s="44"/>
      <c r="AD200" s="44"/>
      <c r="AE200" s="44">
        <f>'2022'!BT201</f>
        <v>0</v>
      </c>
      <c r="AF200" s="82" t="str">
        <f t="shared" si="51"/>
        <v/>
      </c>
      <c r="AG200" s="159"/>
      <c r="AH200" s="160">
        <f t="shared" si="35"/>
        <v>0.29103608847497087</v>
      </c>
      <c r="AI200" s="160" t="e">
        <f t="shared" ca="1" si="36"/>
        <v>#NAME?</v>
      </c>
      <c r="AJ200" s="161">
        <f t="shared" si="37"/>
        <v>3</v>
      </c>
      <c r="AK200" s="161" t="str">
        <f t="shared" si="38"/>
        <v/>
      </c>
      <c r="AL200" s="161">
        <f t="shared" si="39"/>
        <v>0</v>
      </c>
      <c r="AM200" s="161">
        <f t="shared" si="40"/>
        <v>0</v>
      </c>
      <c r="AN200" s="162" t="str">
        <f t="shared" si="41"/>
        <v/>
      </c>
      <c r="AO200" s="34" t="str">
        <f t="shared" si="42"/>
        <v/>
      </c>
      <c r="AP200" s="34" t="str">
        <f t="shared" si="47"/>
        <v/>
      </c>
    </row>
    <row r="201" spans="1:42" ht="64.5" customHeight="1" x14ac:dyDescent="0.25">
      <c r="A201" s="34">
        <v>165</v>
      </c>
      <c r="B201" s="116" t="s">
        <v>449</v>
      </c>
      <c r="C201" s="92">
        <f>'2022'!B202</f>
        <v>145.69999999999999</v>
      </c>
      <c r="D201" s="581">
        <f>'2022'!BE202</f>
        <v>658</v>
      </c>
      <c r="E201" s="93">
        <f>'2022'!BF202</f>
        <v>91</v>
      </c>
      <c r="F201" s="92">
        <f>'2022'!BI202</f>
        <v>0.62457103637611533</v>
      </c>
      <c r="G201" s="583">
        <f>'2021'!BO157</f>
        <v>37</v>
      </c>
      <c r="H201" s="585">
        <f t="shared" si="43"/>
        <v>5.6231003039513681</v>
      </c>
      <c r="I201" s="56"/>
      <c r="J201" s="583">
        <f>'2021'!BR157</f>
        <v>0</v>
      </c>
      <c r="K201" s="56"/>
      <c r="L201" s="107"/>
      <c r="M201" s="44"/>
      <c r="N201" s="583">
        <f>'2021'!BT157</f>
        <v>0</v>
      </c>
      <c r="O201" s="583">
        <f>'Добыча 2021'!C167</f>
        <v>3</v>
      </c>
      <c r="P201" s="44"/>
      <c r="Q201" s="44"/>
      <c r="R201" s="44"/>
      <c r="S201" s="583">
        <f>'Добыча 2021'!E167</f>
        <v>2</v>
      </c>
      <c r="T201" s="583">
        <f>'Добыча 2021'!D167</f>
        <v>1</v>
      </c>
      <c r="U201" s="583">
        <f t="shared" si="48"/>
        <v>8.1081081081081088</v>
      </c>
      <c r="V201" s="94">
        <f>'2022'!BM202</f>
        <v>2.7299999999999907</v>
      </c>
      <c r="W201" s="44">
        <f t="shared" si="49"/>
        <v>2.9999999999999898</v>
      </c>
      <c r="X201" s="44">
        <f>'2022'!BO202</f>
        <v>2</v>
      </c>
      <c r="Y201" s="94">
        <f t="shared" si="50"/>
        <v>2.197802197802198</v>
      </c>
      <c r="Z201" s="44"/>
      <c r="AA201" s="44">
        <f>'2022'!BR202</f>
        <v>0</v>
      </c>
      <c r="AB201" s="44"/>
      <c r="AC201" s="44"/>
      <c r="AD201" s="44"/>
      <c r="AE201" s="44">
        <f>'2022'!BT202</f>
        <v>0</v>
      </c>
      <c r="AF201" s="82" t="str">
        <f t="shared" si="51"/>
        <v/>
      </c>
      <c r="AG201" s="159"/>
      <c r="AH201" s="160">
        <f t="shared" si="35"/>
        <v>0.62457103637611533</v>
      </c>
      <c r="AI201" s="160" t="e">
        <f t="shared" ca="1" si="36"/>
        <v>#NAME?</v>
      </c>
      <c r="AJ201" s="161">
        <f t="shared" si="37"/>
        <v>3</v>
      </c>
      <c r="AK201" s="161" t="str">
        <f t="shared" si="38"/>
        <v/>
      </c>
      <c r="AL201" s="161" t="e">
        <f t="shared" ca="1" si="39"/>
        <v>#NAME?</v>
      </c>
      <c r="AM201" s="161">
        <f t="shared" si="40"/>
        <v>2</v>
      </c>
      <c r="AN201" s="162" t="e">
        <f t="shared" ca="1" si="41"/>
        <v>#NAME?</v>
      </c>
      <c r="AO201" s="34" t="str">
        <f t="shared" si="42"/>
        <v>Сумма не совпадает или не ОДОУ</v>
      </c>
      <c r="AP201" s="34" t="str">
        <f t="shared" si="47"/>
        <v/>
      </c>
    </row>
    <row r="202" spans="1:42" ht="63.75" customHeight="1" x14ac:dyDescent="0.25">
      <c r="A202" s="34">
        <v>166</v>
      </c>
      <c r="B202" s="116" t="s">
        <v>450</v>
      </c>
      <c r="C202" s="92">
        <f>'2022'!B203</f>
        <v>76.5</v>
      </c>
      <c r="D202" s="582"/>
      <c r="E202" s="93">
        <f>'2022'!BF203</f>
        <v>163</v>
      </c>
      <c r="F202" s="92">
        <f>'2022'!BI203</f>
        <v>2.130718954248366</v>
      </c>
      <c r="G202" s="584"/>
      <c r="H202" s="586"/>
      <c r="I202" s="47"/>
      <c r="J202" s="584"/>
      <c r="K202" s="47"/>
      <c r="L202" s="99"/>
      <c r="M202" s="44"/>
      <c r="N202" s="584"/>
      <c r="O202" s="584"/>
      <c r="P202" s="44"/>
      <c r="Q202" s="44"/>
      <c r="R202" s="44"/>
      <c r="S202" s="584"/>
      <c r="T202" s="584"/>
      <c r="U202" s="584"/>
      <c r="V202" s="94">
        <f>'2022'!BM203</f>
        <v>11.410000000000002</v>
      </c>
      <c r="W202" s="44">
        <f t="shared" si="49"/>
        <v>7.0000000000000009</v>
      </c>
      <c r="X202" s="44">
        <f>'2022'!BO203</f>
        <v>11</v>
      </c>
      <c r="Y202" s="94">
        <f t="shared" si="50"/>
        <v>6.7484662576687118</v>
      </c>
      <c r="Z202" s="44"/>
      <c r="AA202" s="44">
        <f>'2022'!BR203</f>
        <v>0</v>
      </c>
      <c r="AB202" s="44"/>
      <c r="AC202" s="44"/>
      <c r="AD202" s="44"/>
      <c r="AE202" s="44">
        <f>'2022'!BT203</f>
        <v>0</v>
      </c>
      <c r="AF202" s="82" t="str">
        <f t="shared" si="51"/>
        <v/>
      </c>
      <c r="AG202" s="159"/>
      <c r="AH202" s="160">
        <f t="shared" si="35"/>
        <v>2.130718954248366</v>
      </c>
      <c r="AI202" s="160" t="e">
        <f t="shared" ca="1" si="36"/>
        <v>#NAME?</v>
      </c>
      <c r="AJ202" s="161">
        <f t="shared" si="37"/>
        <v>7</v>
      </c>
      <c r="AK202" s="161" t="str">
        <f t="shared" si="38"/>
        <v/>
      </c>
      <c r="AL202" s="161" t="e">
        <f t="shared" ca="1" si="39"/>
        <v>#NAME?</v>
      </c>
      <c r="AM202" s="161">
        <f t="shared" si="40"/>
        <v>11</v>
      </c>
      <c r="AN202" s="162" t="e">
        <f t="shared" ca="1" si="41"/>
        <v>#NAME?</v>
      </c>
      <c r="AO202" s="34" t="str">
        <f t="shared" si="42"/>
        <v>Сумма не совпадает или не ОДОУ</v>
      </c>
      <c r="AP202" s="34" t="str">
        <f t="shared" si="47"/>
        <v/>
      </c>
    </row>
    <row r="203" spans="1:42" ht="31.5" x14ac:dyDescent="0.25">
      <c r="A203" s="34">
        <v>167</v>
      </c>
      <c r="B203" s="57" t="s">
        <v>346</v>
      </c>
      <c r="C203" s="92">
        <f>'2022'!B204</f>
        <v>161</v>
      </c>
      <c r="D203" s="93">
        <f>'2022'!BE204</f>
        <v>0</v>
      </c>
      <c r="E203" s="93">
        <f>'2022'!BF204</f>
        <v>0</v>
      </c>
      <c r="F203" s="92">
        <f>'2022'!BI204</f>
        <v>0</v>
      </c>
      <c r="G203" s="44">
        <f>'2021'!BO158</f>
        <v>0</v>
      </c>
      <c r="H203" s="94">
        <f t="shared" si="43"/>
        <v>0</v>
      </c>
      <c r="I203" s="44"/>
      <c r="J203" s="44">
        <f>'2021'!BR158</f>
        <v>0</v>
      </c>
      <c r="K203" s="44"/>
      <c r="L203" s="44"/>
      <c r="M203" s="44"/>
      <c r="N203" s="44">
        <f>'2021'!BT158</f>
        <v>0</v>
      </c>
      <c r="O203" s="44">
        <f>'Добыча 2021'!C168</f>
        <v>0</v>
      </c>
      <c r="P203" s="44"/>
      <c r="Q203" s="44"/>
      <c r="R203" s="44"/>
      <c r="S203" s="44">
        <f>'Добыча 2021'!E168</f>
        <v>0</v>
      </c>
      <c r="T203" s="44">
        <f>'Добыча 2021'!D168</f>
        <v>0</v>
      </c>
      <c r="U203" s="44">
        <f t="shared" si="48"/>
        <v>0</v>
      </c>
      <c r="V203" s="94">
        <f>'2022'!BM204</f>
        <v>0</v>
      </c>
      <c r="W203" s="44">
        <f t="shared" si="49"/>
        <v>0</v>
      </c>
      <c r="X203" s="44">
        <f>'2022'!BO204</f>
        <v>0</v>
      </c>
      <c r="Y203" s="94">
        <f t="shared" si="50"/>
        <v>0</v>
      </c>
      <c r="Z203" s="44"/>
      <c r="AA203" s="44">
        <f>'2022'!BR204</f>
        <v>0</v>
      </c>
      <c r="AB203" s="44"/>
      <c r="AC203" s="44"/>
      <c r="AD203" s="44">
        <f>X203-AE203-Z203-AA203</f>
        <v>0</v>
      </c>
      <c r="AE203" s="44">
        <f>'2022'!BT204</f>
        <v>0</v>
      </c>
      <c r="AF203" s="82" t="str">
        <f t="shared" si="51"/>
        <v/>
      </c>
      <c r="AG203" s="159"/>
      <c r="AH203" s="160">
        <f t="shared" si="35"/>
        <v>0</v>
      </c>
      <c r="AI203" s="160" t="e">
        <f t="shared" ca="1" si="36"/>
        <v>#NAME?</v>
      </c>
      <c r="AJ203" s="161">
        <f t="shared" si="37"/>
        <v>3</v>
      </c>
      <c r="AK203" s="161" t="str">
        <f t="shared" si="38"/>
        <v/>
      </c>
      <c r="AL203" s="161">
        <f t="shared" si="39"/>
        <v>0</v>
      </c>
      <c r="AM203" s="161">
        <f t="shared" si="40"/>
        <v>0</v>
      </c>
      <c r="AN203" s="162" t="str">
        <f t="shared" si="41"/>
        <v/>
      </c>
      <c r="AO203" s="34" t="str">
        <f t="shared" si="42"/>
        <v/>
      </c>
      <c r="AP203" s="34" t="str">
        <f t="shared" si="47"/>
        <v/>
      </c>
    </row>
    <row r="204" spans="1:42" ht="94.5" x14ac:dyDescent="0.25">
      <c r="A204" s="34">
        <v>168</v>
      </c>
      <c r="B204" s="57" t="s">
        <v>347</v>
      </c>
      <c r="C204" s="92">
        <f>'2022'!B205</f>
        <v>121.011</v>
      </c>
      <c r="D204" s="93">
        <f>'2022'!BE205</f>
        <v>186</v>
      </c>
      <c r="E204" s="93">
        <f>'2022'!BF205</f>
        <v>205</v>
      </c>
      <c r="F204" s="92">
        <f>'2022'!BI205</f>
        <v>1.6940608704993763</v>
      </c>
      <c r="G204" s="44">
        <f>'2021'!BO159</f>
        <v>9</v>
      </c>
      <c r="H204" s="94">
        <f t="shared" si="43"/>
        <v>4.838709677419355</v>
      </c>
      <c r="I204" s="44"/>
      <c r="J204" s="44">
        <f>'2021'!BR159</f>
        <v>0</v>
      </c>
      <c r="K204" s="44"/>
      <c r="L204" s="44"/>
      <c r="M204" s="44"/>
      <c r="N204" s="44">
        <f>'2021'!BT159</f>
        <v>0</v>
      </c>
      <c r="O204" s="44">
        <f>'Добыча 2021'!C169</f>
        <v>3</v>
      </c>
      <c r="P204" s="44"/>
      <c r="Q204" s="44"/>
      <c r="R204" s="44"/>
      <c r="S204" s="44">
        <f>'Добыча 2021'!E169</f>
        <v>2</v>
      </c>
      <c r="T204" s="44">
        <f>'Добыча 2021'!D169</f>
        <v>1</v>
      </c>
      <c r="U204" s="44">
        <f t="shared" si="48"/>
        <v>33.333333333333329</v>
      </c>
      <c r="V204" s="94">
        <f>'2022'!BM205</f>
        <v>10.25</v>
      </c>
      <c r="W204" s="44">
        <f t="shared" si="49"/>
        <v>5</v>
      </c>
      <c r="X204" s="44">
        <f>'2022'!BO205</f>
        <v>10</v>
      </c>
      <c r="Y204" s="94">
        <f t="shared" si="50"/>
        <v>4.8780487804878048</v>
      </c>
      <c r="Z204" s="44"/>
      <c r="AA204" s="44">
        <f>'2022'!BR205</f>
        <v>0</v>
      </c>
      <c r="AB204" s="44"/>
      <c r="AC204" s="44"/>
      <c r="AD204" s="44"/>
      <c r="AE204" s="44">
        <f>'2022'!BT205</f>
        <v>0</v>
      </c>
      <c r="AF204" s="82" t="str">
        <f t="shared" si="51"/>
        <v/>
      </c>
      <c r="AG204" s="159"/>
      <c r="AH204" s="160">
        <f t="shared" si="35"/>
        <v>1.6940608704993763</v>
      </c>
      <c r="AI204" s="160" t="e">
        <f t="shared" ca="1" si="36"/>
        <v>#NAME?</v>
      </c>
      <c r="AJ204" s="161">
        <f t="shared" si="37"/>
        <v>5</v>
      </c>
      <c r="AK204" s="161" t="str">
        <f t="shared" si="38"/>
        <v/>
      </c>
      <c r="AL204" s="161" t="e">
        <f t="shared" ca="1" si="39"/>
        <v>#NAME?</v>
      </c>
      <c r="AM204" s="161">
        <f t="shared" si="40"/>
        <v>10</v>
      </c>
      <c r="AN204" s="162" t="e">
        <f t="shared" ca="1" si="41"/>
        <v>#NAME?</v>
      </c>
      <c r="AO204" s="34" t="str">
        <f t="shared" si="42"/>
        <v>Сумма не совпадает или не ОДОУ</v>
      </c>
      <c r="AP204" s="34" t="str">
        <f t="shared" si="47"/>
        <v/>
      </c>
    </row>
    <row r="205" spans="1:42" ht="30.75" customHeight="1" x14ac:dyDescent="0.25">
      <c r="A205" s="34">
        <v>169</v>
      </c>
      <c r="B205" s="57" t="s">
        <v>234</v>
      </c>
      <c r="C205" s="92">
        <f>'2022'!B206</f>
        <v>23.507999999999999</v>
      </c>
      <c r="D205" s="93">
        <f>'2022'!BE206</f>
        <v>26</v>
      </c>
      <c r="E205" s="93">
        <f>'2022'!BF206</f>
        <v>31</v>
      </c>
      <c r="F205" s="92">
        <f>'2022'!BI206</f>
        <v>1.3187000170154841</v>
      </c>
      <c r="G205" s="44">
        <f>'2021'!BO160</f>
        <v>1</v>
      </c>
      <c r="H205" s="94">
        <f t="shared" si="43"/>
        <v>3.8461538461538463</v>
      </c>
      <c r="I205" s="44"/>
      <c r="J205" s="44">
        <f>'2021'!BR160</f>
        <v>0</v>
      </c>
      <c r="K205" s="44"/>
      <c r="L205" s="44"/>
      <c r="M205" s="44"/>
      <c r="N205" s="44">
        <f>'2021'!BT160</f>
        <v>0</v>
      </c>
      <c r="O205" s="44">
        <f>'Добыча 2021'!C170</f>
        <v>0</v>
      </c>
      <c r="P205" s="44"/>
      <c r="Q205" s="44"/>
      <c r="R205" s="44"/>
      <c r="S205" s="44">
        <f>'Добыча 2021'!E170</f>
        <v>0</v>
      </c>
      <c r="T205" s="44">
        <f>'Добыча 2021'!D170</f>
        <v>0</v>
      </c>
      <c r="U205" s="44">
        <f t="shared" si="48"/>
        <v>0</v>
      </c>
      <c r="V205" s="94">
        <f>'2022'!BM206</f>
        <v>1.55</v>
      </c>
      <c r="W205" s="44">
        <f t="shared" si="49"/>
        <v>5</v>
      </c>
      <c r="X205" s="44">
        <f>'2022'!BO206</f>
        <v>1</v>
      </c>
      <c r="Y205" s="94">
        <f t="shared" si="50"/>
        <v>3.225806451612903</v>
      </c>
      <c r="Z205" s="44"/>
      <c r="AA205" s="44">
        <f>'2022'!BR206</f>
        <v>0</v>
      </c>
      <c r="AB205" s="44"/>
      <c r="AC205" s="44"/>
      <c r="AD205" s="44"/>
      <c r="AE205" s="44">
        <f>'2022'!BT206</f>
        <v>0</v>
      </c>
      <c r="AF205" s="82" t="str">
        <f t="shared" si="51"/>
        <v/>
      </c>
      <c r="AG205" s="159"/>
      <c r="AH205" s="160">
        <f t="shared" ref="AH205:AH259" si="52">IF(AND(ISNUMBER(--C205),C205&gt;0),E205/C205,"")</f>
        <v>1.3187000170154841</v>
      </c>
      <c r="AI205" s="160" t="e">
        <f t="shared" ref="AI205:AI259" ca="1" si="53">IF(AND(ISNUMBER(--E205),ISNUMBER(--AJ205)),ЧАСТНОЕ(E205*AJ205,100),"")</f>
        <v>#NAME?</v>
      </c>
      <c r="AJ205" s="161">
        <f t="shared" ref="AJ205:AJ259" si="54">IF(AND(ISNUMBER(--C205),C205&gt;0),IF(F205&lt;=1,3,IF(F205&lt;=2,5,IF(F205&lt;=4,7,IF(F205&lt;=6,8,IF(F205&lt;=8,10,0))))),"")</f>
        <v>5</v>
      </c>
      <c r="AK205" s="161" t="str">
        <f t="shared" ref="AK205:AK259" si="55">IF(AJ205&lt;Y205,"Норматив превышен","")</f>
        <v/>
      </c>
      <c r="AL205" s="161" t="e">
        <f t="shared" ref="AL205:AL259" ca="1" si="56">IF(ISNUMBER(X205),IF(X205&gt;0,MAX(ЧАСТНОЕ(X205*20,100),1),0),"")</f>
        <v>#NAME?</v>
      </c>
      <c r="AM205" s="161">
        <f t="shared" ref="AM205:AM259" si="57">IF(ISNUMBER(X205),X205,"")</f>
        <v>1</v>
      </c>
      <c r="AN205" s="162" t="e">
        <f t="shared" ref="AN205:AN259" ca="1" si="58">IF(ISNUMBER(AE205),IF(AND(AM205&gt;=AE205,AL205&lt;=AE205),"","Вне норматива или не ОДОУ"),"")</f>
        <v>#NAME?</v>
      </c>
      <c r="AO205" s="34" t="str">
        <f t="shared" ref="AO205:AO259" si="59">IF(ISNUMBER(X205),IF(SUM(Z205:AE205)&lt;&gt;X205,"Сумма не совпадает или не ОДОУ",""),"")</f>
        <v>Сумма не совпадает или не ОДОУ</v>
      </c>
      <c r="AP205" s="34" t="str">
        <f t="shared" si="47"/>
        <v/>
      </c>
    </row>
    <row r="206" spans="1:42" ht="94.5" x14ac:dyDescent="0.25">
      <c r="A206" s="34">
        <v>170</v>
      </c>
      <c r="B206" s="57" t="s">
        <v>337</v>
      </c>
      <c r="C206" s="92">
        <f>'2022'!B207</f>
        <v>182.6</v>
      </c>
      <c r="D206" s="93">
        <f>'2022'!BE207</f>
        <v>526</v>
      </c>
      <c r="E206" s="93">
        <f>'2022'!BF207</f>
        <v>526</v>
      </c>
      <c r="F206" s="92">
        <f>'2022'!BI207</f>
        <v>2.8806133625410735</v>
      </c>
      <c r="G206" s="44">
        <f>'2021'!BO161</f>
        <v>10</v>
      </c>
      <c r="H206" s="94">
        <f t="shared" ref="H206:H259" si="60">IF(G206&gt;0,G206/D206*100,0)</f>
        <v>1.9011406844106464</v>
      </c>
      <c r="I206" s="47"/>
      <c r="J206" s="44">
        <f>'2021'!BR161</f>
        <v>0</v>
      </c>
      <c r="K206" s="47"/>
      <c r="L206" s="99"/>
      <c r="M206" s="44"/>
      <c r="N206" s="44">
        <f>'2021'!BT161</f>
        <v>0</v>
      </c>
      <c r="O206" s="44">
        <f>'Добыча 2021'!C171</f>
        <v>5</v>
      </c>
      <c r="P206" s="44"/>
      <c r="Q206" s="44"/>
      <c r="R206" s="44"/>
      <c r="S206" s="44">
        <f>'Добыча 2021'!E171</f>
        <v>4</v>
      </c>
      <c r="T206" s="44">
        <f>'Добыча 2021'!D171</f>
        <v>1</v>
      </c>
      <c r="U206" s="44">
        <f t="shared" si="48"/>
        <v>50</v>
      </c>
      <c r="V206" s="94">
        <f>'2022'!BM207</f>
        <v>36.82</v>
      </c>
      <c r="W206" s="44">
        <f t="shared" si="49"/>
        <v>7.0000000000000009</v>
      </c>
      <c r="X206" s="44">
        <f>'2022'!BO207</f>
        <v>20</v>
      </c>
      <c r="Y206" s="94">
        <f t="shared" si="50"/>
        <v>3.8022813688212929</v>
      </c>
      <c r="Z206" s="44"/>
      <c r="AA206" s="44">
        <f>'2022'!BR207</f>
        <v>0</v>
      </c>
      <c r="AB206" s="44"/>
      <c r="AC206" s="44"/>
      <c r="AD206" s="44"/>
      <c r="AE206" s="44">
        <f>'2022'!BT207</f>
        <v>0</v>
      </c>
      <c r="AF206" s="82" t="str">
        <f t="shared" si="51"/>
        <v/>
      </c>
      <c r="AG206" s="159"/>
      <c r="AH206" s="160">
        <f t="shared" si="52"/>
        <v>2.8806133625410735</v>
      </c>
      <c r="AI206" s="160" t="e">
        <f t="shared" ca="1" si="53"/>
        <v>#NAME?</v>
      </c>
      <c r="AJ206" s="161">
        <f t="shared" si="54"/>
        <v>7</v>
      </c>
      <c r="AK206" s="161" t="str">
        <f t="shared" si="55"/>
        <v/>
      </c>
      <c r="AL206" s="161" t="e">
        <f t="shared" ca="1" si="56"/>
        <v>#NAME?</v>
      </c>
      <c r="AM206" s="161">
        <f t="shared" si="57"/>
        <v>20</v>
      </c>
      <c r="AN206" s="162" t="e">
        <f t="shared" ca="1" si="58"/>
        <v>#NAME?</v>
      </c>
      <c r="AO206" s="34" t="str">
        <f t="shared" si="59"/>
        <v>Сумма не совпадает или не ОДОУ</v>
      </c>
      <c r="AP206" s="34" t="str">
        <f t="shared" ref="AP206:AP259" si="61">IF(AND(ISNUMBER(AA206),AA206&gt;0),IF(AA206&lt;=(X206*0.15),"","Изъятие более 15% !"),"")</f>
        <v/>
      </c>
    </row>
    <row r="207" spans="1:42" ht="18.75" x14ac:dyDescent="0.25">
      <c r="A207" s="34"/>
      <c r="B207" s="46" t="s">
        <v>239</v>
      </c>
      <c r="C207" s="98"/>
      <c r="D207" s="97"/>
      <c r="E207" s="97"/>
      <c r="F207" s="98"/>
      <c r="G207" s="44"/>
      <c r="H207" s="94"/>
      <c r="I207" s="44"/>
      <c r="J207" s="44"/>
      <c r="K207" s="44"/>
      <c r="L207" s="44"/>
      <c r="M207" s="56"/>
      <c r="N207" s="44"/>
      <c r="O207" s="56"/>
      <c r="P207" s="56"/>
      <c r="Q207" s="56"/>
      <c r="R207" s="56"/>
      <c r="S207" s="56"/>
      <c r="T207" s="56"/>
      <c r="U207" s="44"/>
      <c r="V207" s="111"/>
      <c r="W207" s="44"/>
      <c r="X207" s="56"/>
      <c r="Y207" s="94"/>
      <c r="Z207" s="56"/>
      <c r="AA207" s="56"/>
      <c r="AB207" s="56"/>
      <c r="AC207" s="56"/>
      <c r="AD207" s="44"/>
      <c r="AE207" s="56"/>
      <c r="AF207" s="82" t="str">
        <f t="shared" si="51"/>
        <v/>
      </c>
      <c r="AG207" s="159"/>
      <c r="AH207" s="160" t="str">
        <f t="shared" si="52"/>
        <v/>
      </c>
      <c r="AI207" s="160" t="str">
        <f t="shared" si="53"/>
        <v/>
      </c>
      <c r="AJ207" s="161" t="str">
        <f t="shared" si="54"/>
        <v/>
      </c>
      <c r="AK207" s="161" t="str">
        <f t="shared" si="55"/>
        <v/>
      </c>
      <c r="AL207" s="161" t="str">
        <f t="shared" si="56"/>
        <v/>
      </c>
      <c r="AM207" s="161" t="str">
        <f t="shared" si="57"/>
        <v/>
      </c>
      <c r="AN207" s="162" t="str">
        <f t="shared" si="58"/>
        <v/>
      </c>
      <c r="AO207" s="34" t="str">
        <f t="shared" si="59"/>
        <v/>
      </c>
      <c r="AP207" s="34" t="str">
        <f t="shared" si="61"/>
        <v/>
      </c>
    </row>
    <row r="208" spans="1:42" ht="94.5" x14ac:dyDescent="0.25">
      <c r="A208" s="34">
        <v>171</v>
      </c>
      <c r="B208" s="57" t="s">
        <v>348</v>
      </c>
      <c r="C208" s="92">
        <f>'2022'!B209</f>
        <v>397</v>
      </c>
      <c r="D208" s="93">
        <f>'2022'!BE209</f>
        <v>376</v>
      </c>
      <c r="E208" s="93">
        <f>'2022'!BF209</f>
        <v>421</v>
      </c>
      <c r="F208" s="92">
        <f>'2022'!BI209</f>
        <v>1.0604534005037782</v>
      </c>
      <c r="G208" s="44">
        <f>'2021'!BO163</f>
        <v>11</v>
      </c>
      <c r="H208" s="94">
        <f t="shared" si="60"/>
        <v>2.9255319148936172</v>
      </c>
      <c r="I208" s="44"/>
      <c r="J208" s="44">
        <f>'2021'!BR163</f>
        <v>0</v>
      </c>
      <c r="K208" s="44"/>
      <c r="L208" s="44"/>
      <c r="M208" s="44"/>
      <c r="N208" s="44">
        <f>'2021'!BT163</f>
        <v>0</v>
      </c>
      <c r="O208" s="44">
        <f>'Добыча 2021'!C173</f>
        <v>11</v>
      </c>
      <c r="P208" s="44"/>
      <c r="Q208" s="44"/>
      <c r="R208" s="44"/>
      <c r="S208" s="44">
        <f>'Добыча 2021'!E173</f>
        <v>9</v>
      </c>
      <c r="T208" s="44">
        <f>'Добыча 2021'!D173</f>
        <v>2</v>
      </c>
      <c r="U208" s="44">
        <f t="shared" si="48"/>
        <v>100</v>
      </c>
      <c r="V208" s="94">
        <f>'2022'!BM209</f>
        <v>21.05</v>
      </c>
      <c r="W208" s="44">
        <f t="shared" si="49"/>
        <v>5</v>
      </c>
      <c r="X208" s="44">
        <f>'2022'!BO209</f>
        <v>21</v>
      </c>
      <c r="Y208" s="94">
        <f t="shared" si="50"/>
        <v>4.9881235154394297</v>
      </c>
      <c r="Z208" s="44"/>
      <c r="AA208" s="44">
        <f>'2022'!BR209</f>
        <v>0</v>
      </c>
      <c r="AB208" s="44"/>
      <c r="AC208" s="44"/>
      <c r="AD208" s="44"/>
      <c r="AE208" s="44">
        <f>'2022'!BT209</f>
        <v>0</v>
      </c>
      <c r="AF208" s="82" t="str">
        <f t="shared" si="51"/>
        <v/>
      </c>
      <c r="AG208" s="159"/>
      <c r="AH208" s="160">
        <f t="shared" si="52"/>
        <v>1.0604534005037782</v>
      </c>
      <c r="AI208" s="160" t="e">
        <f t="shared" ca="1" si="53"/>
        <v>#NAME?</v>
      </c>
      <c r="AJ208" s="161">
        <f t="shared" si="54"/>
        <v>5</v>
      </c>
      <c r="AK208" s="161" t="str">
        <f t="shared" si="55"/>
        <v/>
      </c>
      <c r="AL208" s="161" t="e">
        <f t="shared" ca="1" si="56"/>
        <v>#NAME?</v>
      </c>
      <c r="AM208" s="161">
        <f t="shared" si="57"/>
        <v>21</v>
      </c>
      <c r="AN208" s="162" t="e">
        <f t="shared" ca="1" si="58"/>
        <v>#NAME?</v>
      </c>
      <c r="AO208" s="34" t="str">
        <f t="shared" si="59"/>
        <v>Сумма не совпадает или не ОДОУ</v>
      </c>
      <c r="AP208" s="34" t="str">
        <f t="shared" si="61"/>
        <v/>
      </c>
    </row>
    <row r="209" spans="1:42" ht="47.25" x14ac:dyDescent="0.25">
      <c r="A209" s="34">
        <v>172</v>
      </c>
      <c r="B209" s="116" t="s">
        <v>451</v>
      </c>
      <c r="C209" s="92">
        <f>'2022'!B210</f>
        <v>283.51</v>
      </c>
      <c r="D209" s="581">
        <f>'2022'!BE210</f>
        <v>1389</v>
      </c>
      <c r="E209" s="93">
        <f>'2022'!BF210</f>
        <v>266</v>
      </c>
      <c r="F209" s="92">
        <f>'2022'!BI210</f>
        <v>0.93823851010546366</v>
      </c>
      <c r="G209" s="583">
        <f>'2021'!BO164</f>
        <v>41</v>
      </c>
      <c r="H209" s="585">
        <f t="shared" si="60"/>
        <v>2.9517638588912885</v>
      </c>
      <c r="I209" s="56"/>
      <c r="J209" s="583">
        <f>'2021'!BR164</f>
        <v>6</v>
      </c>
      <c r="K209" s="56"/>
      <c r="L209" s="107"/>
      <c r="M209" s="44"/>
      <c r="N209" s="583">
        <f>'2021'!BT164</f>
        <v>9</v>
      </c>
      <c r="O209" s="583">
        <f>'Добыча 2021'!C174</f>
        <v>37</v>
      </c>
      <c r="P209" s="44"/>
      <c r="Q209" s="44"/>
      <c r="R209" s="44"/>
      <c r="S209" s="583">
        <f>'Добыча 2021'!E174</f>
        <v>28</v>
      </c>
      <c r="T209" s="583">
        <f>'Добыча 2021'!D174</f>
        <v>9</v>
      </c>
      <c r="U209" s="583">
        <f t="shared" si="48"/>
        <v>90.243902439024396</v>
      </c>
      <c r="V209" s="94">
        <f>'2022'!BM210</f>
        <v>7.9799999999999729</v>
      </c>
      <c r="W209" s="44">
        <f t="shared" si="49"/>
        <v>2.9999999999999898</v>
      </c>
      <c r="X209" s="44">
        <f>'2022'!BO210</f>
        <v>7</v>
      </c>
      <c r="Y209" s="94">
        <f t="shared" si="50"/>
        <v>2.6315789473684208</v>
      </c>
      <c r="Z209" s="44"/>
      <c r="AA209" s="44">
        <f>'2022'!BR210</f>
        <v>0</v>
      </c>
      <c r="AB209" s="44"/>
      <c r="AC209" s="44"/>
      <c r="AD209" s="44">
        <f t="shared" ref="AD209:AD259" si="62">X209-AE209-Z209-AA209</f>
        <v>5</v>
      </c>
      <c r="AE209" s="44">
        <f>'2022'!BT210</f>
        <v>2</v>
      </c>
      <c r="AF209" s="82" t="str">
        <f t="shared" si="51"/>
        <v/>
      </c>
      <c r="AG209" s="159"/>
      <c r="AH209" s="160">
        <f t="shared" si="52"/>
        <v>0.93823851010546366</v>
      </c>
      <c r="AI209" s="160" t="e">
        <f t="shared" ca="1" si="53"/>
        <v>#NAME?</v>
      </c>
      <c r="AJ209" s="161">
        <f t="shared" si="54"/>
        <v>3</v>
      </c>
      <c r="AK209" s="161" t="str">
        <f t="shared" si="55"/>
        <v/>
      </c>
      <c r="AL209" s="161" t="e">
        <f t="shared" ca="1" si="56"/>
        <v>#NAME?</v>
      </c>
      <c r="AM209" s="161">
        <f t="shared" si="57"/>
        <v>7</v>
      </c>
      <c r="AN209" s="162" t="e">
        <f t="shared" ca="1" si="58"/>
        <v>#NAME?</v>
      </c>
      <c r="AO209" s="34" t="str">
        <f t="shared" si="59"/>
        <v/>
      </c>
      <c r="AP209" s="34" t="str">
        <f t="shared" si="61"/>
        <v/>
      </c>
    </row>
    <row r="210" spans="1:42" ht="47.25" x14ac:dyDescent="0.25">
      <c r="A210" s="34">
        <v>173</v>
      </c>
      <c r="B210" s="116" t="s">
        <v>452</v>
      </c>
      <c r="C210" s="92">
        <f>'2022'!B211</f>
        <v>17.29</v>
      </c>
      <c r="D210" s="587"/>
      <c r="E210" s="93">
        <f>'2022'!BF211</f>
        <v>21</v>
      </c>
      <c r="F210" s="92">
        <f>'2022'!BI211</f>
        <v>1.2145748987854252</v>
      </c>
      <c r="G210" s="588"/>
      <c r="H210" s="589"/>
      <c r="I210" s="56"/>
      <c r="J210" s="588"/>
      <c r="K210" s="56"/>
      <c r="L210" s="107"/>
      <c r="M210" s="44"/>
      <c r="N210" s="588"/>
      <c r="O210" s="588"/>
      <c r="P210" s="44"/>
      <c r="Q210" s="44"/>
      <c r="R210" s="44"/>
      <c r="S210" s="588"/>
      <c r="T210" s="588"/>
      <c r="U210" s="588"/>
      <c r="V210" s="94">
        <f>'2022'!BM211</f>
        <v>1.05</v>
      </c>
      <c r="W210" s="44">
        <f t="shared" si="49"/>
        <v>5</v>
      </c>
      <c r="X210" s="44">
        <f>'2022'!BO211</f>
        <v>1</v>
      </c>
      <c r="Y210" s="94">
        <f t="shared" si="50"/>
        <v>4.7619047619047619</v>
      </c>
      <c r="Z210" s="44"/>
      <c r="AA210" s="44">
        <f>'2022'!BR211</f>
        <v>0</v>
      </c>
      <c r="AB210" s="44"/>
      <c r="AC210" s="44"/>
      <c r="AD210" s="44">
        <f t="shared" si="62"/>
        <v>0</v>
      </c>
      <c r="AE210" s="44">
        <f>'2022'!BT211</f>
        <v>1</v>
      </c>
      <c r="AF210" s="82" t="str">
        <f t="shared" si="51"/>
        <v/>
      </c>
      <c r="AG210" s="159"/>
      <c r="AH210" s="160">
        <f t="shared" si="52"/>
        <v>1.2145748987854252</v>
      </c>
      <c r="AI210" s="160" t="e">
        <f t="shared" ca="1" si="53"/>
        <v>#NAME?</v>
      </c>
      <c r="AJ210" s="161">
        <f t="shared" si="54"/>
        <v>5</v>
      </c>
      <c r="AK210" s="161" t="str">
        <f t="shared" si="55"/>
        <v/>
      </c>
      <c r="AL210" s="161" t="e">
        <f t="shared" ca="1" si="56"/>
        <v>#NAME?</v>
      </c>
      <c r="AM210" s="161">
        <f t="shared" si="57"/>
        <v>1</v>
      </c>
      <c r="AN210" s="162" t="e">
        <f t="shared" ca="1" si="58"/>
        <v>#NAME?</v>
      </c>
      <c r="AO210" s="34" t="str">
        <f t="shared" si="59"/>
        <v/>
      </c>
      <c r="AP210" s="34" t="str">
        <f t="shared" si="61"/>
        <v/>
      </c>
    </row>
    <row r="211" spans="1:42" ht="47.25" x14ac:dyDescent="0.25">
      <c r="A211" s="72">
        <v>174</v>
      </c>
      <c r="B211" s="116" t="s">
        <v>453</v>
      </c>
      <c r="C211" s="92">
        <f>'2022'!B212</f>
        <v>21.34</v>
      </c>
      <c r="D211" s="582"/>
      <c r="E211" s="93">
        <f>'2022'!BF212</f>
        <v>25</v>
      </c>
      <c r="F211" s="92">
        <f>'2022'!BI212</f>
        <v>1.1715089034676665</v>
      </c>
      <c r="G211" s="584"/>
      <c r="H211" s="586"/>
      <c r="I211" s="47"/>
      <c r="J211" s="584"/>
      <c r="K211" s="47"/>
      <c r="L211" s="99"/>
      <c r="M211" s="44"/>
      <c r="N211" s="584"/>
      <c r="O211" s="584"/>
      <c r="P211" s="44"/>
      <c r="Q211" s="44"/>
      <c r="R211" s="44"/>
      <c r="S211" s="584"/>
      <c r="T211" s="584"/>
      <c r="U211" s="584"/>
      <c r="V211" s="94">
        <f>'2022'!BM212</f>
        <v>1.25</v>
      </c>
      <c r="W211" s="44">
        <f t="shared" si="49"/>
        <v>5</v>
      </c>
      <c r="X211" s="44">
        <f>'2022'!BO212</f>
        <v>1</v>
      </c>
      <c r="Y211" s="94">
        <f t="shared" si="50"/>
        <v>4</v>
      </c>
      <c r="Z211" s="44"/>
      <c r="AA211" s="44">
        <f>'2022'!BR212</f>
        <v>0</v>
      </c>
      <c r="AB211" s="44"/>
      <c r="AC211" s="44"/>
      <c r="AD211" s="44">
        <f t="shared" si="62"/>
        <v>0</v>
      </c>
      <c r="AE211" s="44">
        <f>'2022'!BT212</f>
        <v>1</v>
      </c>
      <c r="AF211" s="82" t="str">
        <f t="shared" si="51"/>
        <v/>
      </c>
      <c r="AG211" s="159"/>
      <c r="AH211" s="160">
        <f t="shared" si="52"/>
        <v>1.1715089034676665</v>
      </c>
      <c r="AI211" s="160" t="e">
        <f t="shared" ca="1" si="53"/>
        <v>#NAME?</v>
      </c>
      <c r="AJ211" s="161">
        <f t="shared" si="54"/>
        <v>5</v>
      </c>
      <c r="AK211" s="161" t="str">
        <f t="shared" si="55"/>
        <v/>
      </c>
      <c r="AL211" s="161" t="e">
        <f t="shared" ca="1" si="56"/>
        <v>#NAME?</v>
      </c>
      <c r="AM211" s="161">
        <f t="shared" si="57"/>
        <v>1</v>
      </c>
      <c r="AN211" s="162" t="e">
        <f t="shared" ca="1" si="58"/>
        <v>#NAME?</v>
      </c>
      <c r="AO211" s="34" t="str">
        <f t="shared" si="59"/>
        <v/>
      </c>
      <c r="AP211" s="34" t="str">
        <f t="shared" si="61"/>
        <v/>
      </c>
    </row>
    <row r="212" spans="1:42" ht="94.5" x14ac:dyDescent="0.25">
      <c r="A212" s="34">
        <v>175</v>
      </c>
      <c r="B212" s="58" t="s">
        <v>355</v>
      </c>
      <c r="C212" s="92">
        <f>'2022'!B213</f>
        <v>398.80799999999999</v>
      </c>
      <c r="D212" s="93">
        <f>'2022'!BE213</f>
        <v>596</v>
      </c>
      <c r="E212" s="93">
        <f>'2022'!BF213</f>
        <v>666</v>
      </c>
      <c r="F212" s="92">
        <f>'2022'!BI213</f>
        <v>1.6699765300595775</v>
      </c>
      <c r="G212" s="44">
        <f>'2021'!BO165</f>
        <v>19</v>
      </c>
      <c r="H212" s="94">
        <f t="shared" si="60"/>
        <v>3.1879194630872485</v>
      </c>
      <c r="I212" s="44"/>
      <c r="J212" s="44">
        <f>'2021'!BR165</f>
        <v>0</v>
      </c>
      <c r="K212" s="44"/>
      <c r="L212" s="44"/>
      <c r="M212" s="44"/>
      <c r="N212" s="44">
        <f>'2021'!BT165</f>
        <v>0</v>
      </c>
      <c r="O212" s="44">
        <f>'Добыча 2021'!C180</f>
        <v>16</v>
      </c>
      <c r="P212" s="44"/>
      <c r="Q212" s="44"/>
      <c r="R212" s="44"/>
      <c r="S212" s="44">
        <f>'Добыча 2021'!E180</f>
        <v>14</v>
      </c>
      <c r="T212" s="44">
        <f>'Добыча 2021'!D180</f>
        <v>2</v>
      </c>
      <c r="U212" s="44">
        <f t="shared" si="48"/>
        <v>84.210526315789465</v>
      </c>
      <c r="V212" s="94">
        <f>'2022'!BM213</f>
        <v>33.300000000000004</v>
      </c>
      <c r="W212" s="44">
        <f t="shared" si="49"/>
        <v>5.0000000000000009</v>
      </c>
      <c r="X212" s="44">
        <f>'2022'!BO213</f>
        <v>16</v>
      </c>
      <c r="Y212" s="94">
        <f t="shared" si="50"/>
        <v>2.4024024024024024</v>
      </c>
      <c r="Z212" s="44"/>
      <c r="AA212" s="44">
        <f>'2022'!BR213</f>
        <v>0</v>
      </c>
      <c r="AB212" s="44"/>
      <c r="AC212" s="44"/>
      <c r="AD212" s="44"/>
      <c r="AE212" s="44">
        <f>'2022'!BT213</f>
        <v>0</v>
      </c>
      <c r="AF212" s="82" t="str">
        <f t="shared" si="51"/>
        <v/>
      </c>
      <c r="AG212" s="159"/>
      <c r="AH212" s="160">
        <f t="shared" si="52"/>
        <v>1.6699765300595775</v>
      </c>
      <c r="AI212" s="160" t="e">
        <f t="shared" ca="1" si="53"/>
        <v>#NAME?</v>
      </c>
      <c r="AJ212" s="161">
        <f t="shared" si="54"/>
        <v>5</v>
      </c>
      <c r="AK212" s="161" t="str">
        <f t="shared" si="55"/>
        <v/>
      </c>
      <c r="AL212" s="161" t="e">
        <f t="shared" ca="1" si="56"/>
        <v>#NAME?</v>
      </c>
      <c r="AM212" s="161">
        <f t="shared" si="57"/>
        <v>16</v>
      </c>
      <c r="AN212" s="162" t="e">
        <f t="shared" ca="1" si="58"/>
        <v>#NAME?</v>
      </c>
      <c r="AO212" s="34" t="str">
        <f t="shared" si="59"/>
        <v>Сумма не совпадает или не ОДОУ</v>
      </c>
      <c r="AP212" s="34" t="str">
        <f t="shared" si="61"/>
        <v/>
      </c>
    </row>
    <row r="213" spans="1:42" ht="94.5" x14ac:dyDescent="0.25">
      <c r="A213" s="34">
        <v>176</v>
      </c>
      <c r="B213" s="129" t="s">
        <v>454</v>
      </c>
      <c r="C213" s="92">
        <f>'2022'!B214</f>
        <v>379.44299999999998</v>
      </c>
      <c r="D213" s="93">
        <f>'2022'!BE214</f>
        <v>0</v>
      </c>
      <c r="E213" s="93">
        <f>'2022'!BF214</f>
        <v>414</v>
      </c>
      <c r="F213" s="92">
        <f>'2022'!BI214</f>
        <v>1.0910729674812818</v>
      </c>
      <c r="G213" s="44"/>
      <c r="H213" s="94">
        <f t="shared" si="60"/>
        <v>0</v>
      </c>
      <c r="I213" s="56"/>
      <c r="J213" s="44"/>
      <c r="K213" s="56"/>
      <c r="L213" s="107"/>
      <c r="M213" s="44"/>
      <c r="N213" s="44"/>
      <c r="O213" s="44"/>
      <c r="P213" s="44"/>
      <c r="Q213" s="44"/>
      <c r="R213" s="44"/>
      <c r="S213" s="44"/>
      <c r="T213" s="44"/>
      <c r="U213" s="44"/>
      <c r="V213" s="94">
        <f>'2022'!BM214</f>
        <v>20.700000000000003</v>
      </c>
      <c r="W213" s="44">
        <f t="shared" si="49"/>
        <v>5.0000000000000009</v>
      </c>
      <c r="X213" s="44">
        <f>'2022'!BO214</f>
        <v>20</v>
      </c>
      <c r="Y213" s="94">
        <f t="shared" si="50"/>
        <v>4.8309178743961354</v>
      </c>
      <c r="Z213" s="44"/>
      <c r="AA213" s="44">
        <f>'2022'!BR214</f>
        <v>0</v>
      </c>
      <c r="AB213" s="44"/>
      <c r="AC213" s="44"/>
      <c r="AD213" s="44"/>
      <c r="AE213" s="44">
        <f>'2022'!BT214</f>
        <v>0</v>
      </c>
      <c r="AF213" s="82" t="str">
        <f t="shared" si="51"/>
        <v/>
      </c>
      <c r="AG213" s="159"/>
      <c r="AH213" s="160">
        <f t="shared" si="52"/>
        <v>1.0910729674812818</v>
      </c>
      <c r="AI213" s="160" t="e">
        <f t="shared" ca="1" si="53"/>
        <v>#NAME?</v>
      </c>
      <c r="AJ213" s="161">
        <f t="shared" si="54"/>
        <v>5</v>
      </c>
      <c r="AK213" s="161" t="str">
        <f t="shared" si="55"/>
        <v/>
      </c>
      <c r="AL213" s="161" t="e">
        <f t="shared" ca="1" si="56"/>
        <v>#NAME?</v>
      </c>
      <c r="AM213" s="161">
        <f t="shared" si="57"/>
        <v>20</v>
      </c>
      <c r="AN213" s="162" t="e">
        <f t="shared" ca="1" si="58"/>
        <v>#NAME?</v>
      </c>
      <c r="AO213" s="34" t="str">
        <f t="shared" si="59"/>
        <v>Сумма не совпадает или не ОДОУ</v>
      </c>
      <c r="AP213" s="34" t="str">
        <f t="shared" si="61"/>
        <v/>
      </c>
    </row>
    <row r="214" spans="1:42" ht="94.5" x14ac:dyDescent="0.25">
      <c r="A214" s="34">
        <v>177</v>
      </c>
      <c r="B214" s="129" t="s">
        <v>455</v>
      </c>
      <c r="C214" s="92">
        <f>'2022'!B215</f>
        <v>349.32100000000003</v>
      </c>
      <c r="D214" s="93">
        <f>'2022'!BE215</f>
        <v>0</v>
      </c>
      <c r="E214" s="93">
        <f>'2022'!BF215</f>
        <v>363</v>
      </c>
      <c r="F214" s="92">
        <f>'2022'!BI215</f>
        <v>1.039158825263869</v>
      </c>
      <c r="G214" s="44"/>
      <c r="H214" s="94">
        <f t="shared" si="60"/>
        <v>0</v>
      </c>
      <c r="I214" s="56"/>
      <c r="J214" s="44"/>
      <c r="K214" s="56"/>
      <c r="L214" s="107"/>
      <c r="M214" s="44"/>
      <c r="N214" s="44"/>
      <c r="O214" s="44"/>
      <c r="P214" s="44"/>
      <c r="Q214" s="44"/>
      <c r="R214" s="44"/>
      <c r="S214" s="44"/>
      <c r="T214" s="44"/>
      <c r="U214" s="44"/>
      <c r="V214" s="94">
        <f>'2022'!BM215</f>
        <v>18.150000000000002</v>
      </c>
      <c r="W214" s="44">
        <f t="shared" si="49"/>
        <v>5</v>
      </c>
      <c r="X214" s="44">
        <f>'2022'!BO215</f>
        <v>18</v>
      </c>
      <c r="Y214" s="94">
        <f t="shared" si="50"/>
        <v>4.9586776859504136</v>
      </c>
      <c r="Z214" s="44"/>
      <c r="AA214" s="44">
        <f>'2022'!BR215</f>
        <v>0</v>
      </c>
      <c r="AB214" s="44"/>
      <c r="AC214" s="44"/>
      <c r="AD214" s="44"/>
      <c r="AE214" s="44">
        <f>'2022'!BT215</f>
        <v>0</v>
      </c>
      <c r="AF214" s="82" t="str">
        <f t="shared" si="51"/>
        <v/>
      </c>
      <c r="AG214" s="159"/>
      <c r="AH214" s="160">
        <f t="shared" si="52"/>
        <v>1.039158825263869</v>
      </c>
      <c r="AI214" s="160" t="e">
        <f t="shared" ca="1" si="53"/>
        <v>#NAME?</v>
      </c>
      <c r="AJ214" s="161">
        <f t="shared" si="54"/>
        <v>5</v>
      </c>
      <c r="AK214" s="161" t="str">
        <f t="shared" si="55"/>
        <v/>
      </c>
      <c r="AL214" s="161" t="e">
        <f t="shared" ca="1" si="56"/>
        <v>#NAME?</v>
      </c>
      <c r="AM214" s="161">
        <f t="shared" si="57"/>
        <v>18</v>
      </c>
      <c r="AN214" s="162" t="e">
        <f t="shared" ca="1" si="58"/>
        <v>#NAME?</v>
      </c>
      <c r="AO214" s="34" t="str">
        <f t="shared" si="59"/>
        <v>Сумма не совпадает или не ОДОУ</v>
      </c>
      <c r="AP214" s="34" t="str">
        <f t="shared" si="61"/>
        <v/>
      </c>
    </row>
    <row r="215" spans="1:42" ht="94.5" x14ac:dyDescent="0.25">
      <c r="A215" s="34">
        <v>178</v>
      </c>
      <c r="B215" s="129" t="s">
        <v>456</v>
      </c>
      <c r="C215" s="92">
        <f>'2022'!B216</f>
        <v>144.42500000000001</v>
      </c>
      <c r="D215" s="93">
        <f>'2022'!BE216</f>
        <v>0</v>
      </c>
      <c r="E215" s="93">
        <f>'2022'!BF216</f>
        <v>153</v>
      </c>
      <c r="F215" s="92">
        <f>'2022'!BI216</f>
        <v>1.0593733771853902</v>
      </c>
      <c r="G215" s="44"/>
      <c r="H215" s="94">
        <f t="shared" si="60"/>
        <v>0</v>
      </c>
      <c r="I215" s="56"/>
      <c r="J215" s="44"/>
      <c r="K215" s="56"/>
      <c r="L215" s="107"/>
      <c r="M215" s="44"/>
      <c r="N215" s="44"/>
      <c r="O215" s="44"/>
      <c r="P215" s="44"/>
      <c r="Q215" s="44"/>
      <c r="R215" s="44"/>
      <c r="S215" s="44"/>
      <c r="T215" s="44"/>
      <c r="U215" s="44"/>
      <c r="V215" s="94">
        <f>'2022'!BM216</f>
        <v>7.65</v>
      </c>
      <c r="W215" s="44">
        <f t="shared" si="49"/>
        <v>5</v>
      </c>
      <c r="X215" s="44">
        <f>'2022'!BO216</f>
        <v>7</v>
      </c>
      <c r="Y215" s="94">
        <f t="shared" si="50"/>
        <v>4.5751633986928102</v>
      </c>
      <c r="Z215" s="44"/>
      <c r="AA215" s="44">
        <f>'2022'!BR216</f>
        <v>0</v>
      </c>
      <c r="AB215" s="44"/>
      <c r="AC215" s="44"/>
      <c r="AD215" s="44"/>
      <c r="AE215" s="44">
        <f>'2022'!BT216</f>
        <v>0</v>
      </c>
      <c r="AF215" s="82" t="str">
        <f t="shared" si="51"/>
        <v/>
      </c>
      <c r="AG215" s="159"/>
      <c r="AH215" s="160">
        <f t="shared" si="52"/>
        <v>1.0593733771853902</v>
      </c>
      <c r="AI215" s="160" t="e">
        <f t="shared" ca="1" si="53"/>
        <v>#NAME?</v>
      </c>
      <c r="AJ215" s="161">
        <f t="shared" si="54"/>
        <v>5</v>
      </c>
      <c r="AK215" s="161" t="str">
        <f t="shared" si="55"/>
        <v/>
      </c>
      <c r="AL215" s="161" t="e">
        <f t="shared" ca="1" si="56"/>
        <v>#NAME?</v>
      </c>
      <c r="AM215" s="161">
        <f t="shared" si="57"/>
        <v>7</v>
      </c>
      <c r="AN215" s="162" t="e">
        <f t="shared" ca="1" si="58"/>
        <v>#NAME?</v>
      </c>
      <c r="AO215" s="34" t="str">
        <f t="shared" si="59"/>
        <v>Сумма не совпадает или не ОДОУ</v>
      </c>
      <c r="AP215" s="34" t="str">
        <f t="shared" si="61"/>
        <v/>
      </c>
    </row>
    <row r="216" spans="1:42" ht="94.5" x14ac:dyDescent="0.25">
      <c r="A216" s="34">
        <v>179</v>
      </c>
      <c r="B216" s="129" t="s">
        <v>457</v>
      </c>
      <c r="C216" s="92">
        <f>'2022'!B217</f>
        <v>289.97000000000003</v>
      </c>
      <c r="D216" s="93">
        <f>'2022'!BE217</f>
        <v>0</v>
      </c>
      <c r="E216" s="93">
        <f>'2022'!BF217</f>
        <v>307</v>
      </c>
      <c r="F216" s="92">
        <f>'2022'!BI217</f>
        <v>1.0587302134703589</v>
      </c>
      <c r="G216" s="44"/>
      <c r="H216" s="94">
        <f t="shared" si="60"/>
        <v>0</v>
      </c>
      <c r="I216" s="56"/>
      <c r="J216" s="44"/>
      <c r="K216" s="56"/>
      <c r="L216" s="107"/>
      <c r="M216" s="44"/>
      <c r="N216" s="44"/>
      <c r="O216" s="44"/>
      <c r="P216" s="44"/>
      <c r="Q216" s="44"/>
      <c r="R216" s="44"/>
      <c r="S216" s="44"/>
      <c r="T216" s="44"/>
      <c r="U216" s="44"/>
      <c r="V216" s="94">
        <f>'2022'!BM217</f>
        <v>15.350000000000001</v>
      </c>
      <c r="W216" s="44">
        <f t="shared" si="49"/>
        <v>5</v>
      </c>
      <c r="X216" s="44">
        <f>'2022'!BO217</f>
        <v>15</v>
      </c>
      <c r="Y216" s="94">
        <f t="shared" si="50"/>
        <v>4.8859934853420199</v>
      </c>
      <c r="Z216" s="44"/>
      <c r="AA216" s="44">
        <f>'2022'!BR217</f>
        <v>0</v>
      </c>
      <c r="AB216" s="44"/>
      <c r="AC216" s="44"/>
      <c r="AD216" s="44"/>
      <c r="AE216" s="44">
        <f>'2022'!BT217</f>
        <v>0</v>
      </c>
      <c r="AF216" s="82" t="str">
        <f t="shared" si="51"/>
        <v/>
      </c>
      <c r="AG216" s="159"/>
      <c r="AH216" s="160">
        <f t="shared" si="52"/>
        <v>1.0587302134703589</v>
      </c>
      <c r="AI216" s="160" t="e">
        <f t="shared" ca="1" si="53"/>
        <v>#NAME?</v>
      </c>
      <c r="AJ216" s="161">
        <f t="shared" si="54"/>
        <v>5</v>
      </c>
      <c r="AK216" s="161" t="str">
        <f t="shared" si="55"/>
        <v/>
      </c>
      <c r="AL216" s="161" t="e">
        <f t="shared" ca="1" si="56"/>
        <v>#NAME?</v>
      </c>
      <c r="AM216" s="161">
        <f t="shared" si="57"/>
        <v>15</v>
      </c>
      <c r="AN216" s="162" t="e">
        <f t="shared" ca="1" si="58"/>
        <v>#NAME?</v>
      </c>
      <c r="AO216" s="34" t="str">
        <f t="shared" si="59"/>
        <v>Сумма не совпадает или не ОДОУ</v>
      </c>
      <c r="AP216" s="34" t="str">
        <f t="shared" si="61"/>
        <v/>
      </c>
    </row>
    <row r="217" spans="1:42" ht="94.5" x14ac:dyDescent="0.25">
      <c r="A217" s="34">
        <v>180</v>
      </c>
      <c r="B217" s="129" t="s">
        <v>458</v>
      </c>
      <c r="C217" s="92">
        <f>'2022'!B218</f>
        <v>246.11</v>
      </c>
      <c r="D217" s="93">
        <f>'2022'!BE218</f>
        <v>0</v>
      </c>
      <c r="E217" s="93">
        <f>'2022'!BF218</f>
        <v>410</v>
      </c>
      <c r="F217" s="92">
        <f>'2022'!BI218</f>
        <v>1.665921742310349</v>
      </c>
      <c r="G217" s="44"/>
      <c r="H217" s="94">
        <f t="shared" si="60"/>
        <v>0</v>
      </c>
      <c r="I217" s="56"/>
      <c r="J217" s="44"/>
      <c r="K217" s="56"/>
      <c r="L217" s="107"/>
      <c r="M217" s="44"/>
      <c r="N217" s="44"/>
      <c r="O217" s="44"/>
      <c r="P217" s="44"/>
      <c r="Q217" s="44"/>
      <c r="R217" s="44"/>
      <c r="S217" s="44"/>
      <c r="T217" s="44"/>
      <c r="U217" s="44"/>
      <c r="V217" s="94">
        <f>'2022'!BM218</f>
        <v>20.5</v>
      </c>
      <c r="W217" s="44">
        <f t="shared" si="49"/>
        <v>5</v>
      </c>
      <c r="X217" s="44">
        <f>'2022'!BO218</f>
        <v>20</v>
      </c>
      <c r="Y217" s="94">
        <f t="shared" si="50"/>
        <v>4.8780487804878048</v>
      </c>
      <c r="Z217" s="44"/>
      <c r="AA217" s="44">
        <f>'2022'!BR218</f>
        <v>0</v>
      </c>
      <c r="AB217" s="44"/>
      <c r="AC217" s="44"/>
      <c r="AD217" s="44"/>
      <c r="AE217" s="44">
        <f>'2022'!BT218</f>
        <v>0</v>
      </c>
      <c r="AF217" s="82" t="str">
        <f t="shared" si="51"/>
        <v/>
      </c>
      <c r="AG217" s="159"/>
      <c r="AH217" s="160">
        <f t="shared" si="52"/>
        <v>1.665921742310349</v>
      </c>
      <c r="AI217" s="160" t="e">
        <f t="shared" ca="1" si="53"/>
        <v>#NAME?</v>
      </c>
      <c r="AJ217" s="161">
        <f t="shared" si="54"/>
        <v>5</v>
      </c>
      <c r="AK217" s="161" t="str">
        <f t="shared" si="55"/>
        <v/>
      </c>
      <c r="AL217" s="161" t="e">
        <f t="shared" ca="1" si="56"/>
        <v>#NAME?</v>
      </c>
      <c r="AM217" s="161">
        <f t="shared" si="57"/>
        <v>20</v>
      </c>
      <c r="AN217" s="162" t="e">
        <f t="shared" ca="1" si="58"/>
        <v>#NAME?</v>
      </c>
      <c r="AO217" s="34" t="str">
        <f t="shared" si="59"/>
        <v>Сумма не совпадает или не ОДОУ</v>
      </c>
      <c r="AP217" s="34" t="str">
        <f t="shared" si="61"/>
        <v/>
      </c>
    </row>
    <row r="218" spans="1:42" ht="94.5" x14ac:dyDescent="0.25">
      <c r="A218" s="72">
        <v>181</v>
      </c>
      <c r="B218" s="130" t="s">
        <v>240</v>
      </c>
      <c r="C218" s="92">
        <f>'2022'!B219</f>
        <v>89.932000000000002</v>
      </c>
      <c r="D218" s="93">
        <f>'2022'!BE219</f>
        <v>133</v>
      </c>
      <c r="E218" s="93">
        <f>'2022'!BF219</f>
        <v>134</v>
      </c>
      <c r="F218" s="92">
        <f>'2022'!BI219</f>
        <v>1.4900146777565271</v>
      </c>
      <c r="G218" s="44">
        <f>'2021'!BO166</f>
        <v>6</v>
      </c>
      <c r="H218" s="94">
        <f t="shared" si="60"/>
        <v>4.5112781954887211</v>
      </c>
      <c r="I218" s="47"/>
      <c r="J218" s="44">
        <f>'2021'!BR166</f>
        <v>0</v>
      </c>
      <c r="K218" s="47"/>
      <c r="L218" s="99"/>
      <c r="M218" s="44"/>
      <c r="N218" s="44">
        <f>'2021'!BT166</f>
        <v>0</v>
      </c>
      <c r="O218" s="44">
        <f>'Добыча 2021'!C181</f>
        <v>5</v>
      </c>
      <c r="P218" s="44"/>
      <c r="Q218" s="44"/>
      <c r="R218" s="44"/>
      <c r="S218" s="44">
        <f>'Добыча 2021'!E181</f>
        <v>3</v>
      </c>
      <c r="T218" s="44">
        <f>'Добыча 2021'!D181</f>
        <v>2</v>
      </c>
      <c r="U218" s="44">
        <f t="shared" si="48"/>
        <v>83.333333333333343</v>
      </c>
      <c r="V218" s="94">
        <f>'2022'!BM219</f>
        <v>6.7</v>
      </c>
      <c r="W218" s="44">
        <f t="shared" si="49"/>
        <v>5</v>
      </c>
      <c r="X218" s="44">
        <f>'2022'!BO219</f>
        <v>6</v>
      </c>
      <c r="Y218" s="94">
        <f t="shared" si="50"/>
        <v>4.4776119402985071</v>
      </c>
      <c r="Z218" s="44"/>
      <c r="AA218" s="44">
        <f>'2022'!BR219</f>
        <v>0</v>
      </c>
      <c r="AB218" s="44"/>
      <c r="AC218" s="44"/>
      <c r="AD218" s="44"/>
      <c r="AE218" s="44">
        <f>'2022'!BT219</f>
        <v>0</v>
      </c>
      <c r="AF218" s="82" t="str">
        <f t="shared" si="51"/>
        <v/>
      </c>
      <c r="AG218" s="159"/>
      <c r="AH218" s="160">
        <f t="shared" si="52"/>
        <v>1.4900146777565271</v>
      </c>
      <c r="AI218" s="160" t="e">
        <f t="shared" ca="1" si="53"/>
        <v>#NAME?</v>
      </c>
      <c r="AJ218" s="161">
        <f t="shared" si="54"/>
        <v>5</v>
      </c>
      <c r="AK218" s="161" t="str">
        <f t="shared" si="55"/>
        <v/>
      </c>
      <c r="AL218" s="161" t="e">
        <f t="shared" ca="1" si="56"/>
        <v>#NAME?</v>
      </c>
      <c r="AM218" s="161">
        <f t="shared" si="57"/>
        <v>6</v>
      </c>
      <c r="AN218" s="162" t="e">
        <f t="shared" ca="1" si="58"/>
        <v>#NAME?</v>
      </c>
      <c r="AO218" s="34" t="str">
        <f t="shared" si="59"/>
        <v>Сумма не совпадает или не ОДОУ</v>
      </c>
      <c r="AP218" s="34" t="str">
        <f t="shared" si="61"/>
        <v/>
      </c>
    </row>
    <row r="219" spans="1:42" ht="18.75" x14ac:dyDescent="0.25">
      <c r="A219" s="34"/>
      <c r="B219" s="46" t="s">
        <v>251</v>
      </c>
      <c r="C219" s="98"/>
      <c r="D219" s="97"/>
      <c r="E219" s="97"/>
      <c r="F219" s="98"/>
      <c r="G219" s="44"/>
      <c r="H219" s="94"/>
      <c r="I219" s="44"/>
      <c r="J219" s="44"/>
      <c r="K219" s="44"/>
      <c r="L219" s="44"/>
      <c r="M219" s="56"/>
      <c r="N219" s="44"/>
      <c r="O219" s="56"/>
      <c r="P219" s="56"/>
      <c r="Q219" s="56"/>
      <c r="R219" s="56"/>
      <c r="S219" s="56"/>
      <c r="T219" s="56"/>
      <c r="U219" s="44"/>
      <c r="V219" s="111"/>
      <c r="W219" s="44"/>
      <c r="X219" s="56"/>
      <c r="Y219" s="94"/>
      <c r="Z219" s="56"/>
      <c r="AA219" s="56"/>
      <c r="AB219" s="56"/>
      <c r="AC219" s="56"/>
      <c r="AD219" s="44"/>
      <c r="AE219" s="56"/>
      <c r="AF219" s="82" t="str">
        <f t="shared" si="51"/>
        <v/>
      </c>
      <c r="AG219" s="159"/>
      <c r="AH219" s="160" t="str">
        <f t="shared" si="52"/>
        <v/>
      </c>
      <c r="AI219" s="160" t="str">
        <f t="shared" si="53"/>
        <v/>
      </c>
      <c r="AJ219" s="161" t="str">
        <f t="shared" si="54"/>
        <v/>
      </c>
      <c r="AK219" s="161" t="str">
        <f t="shared" si="55"/>
        <v/>
      </c>
      <c r="AL219" s="161" t="str">
        <f t="shared" si="56"/>
        <v/>
      </c>
      <c r="AM219" s="161" t="str">
        <f t="shared" si="57"/>
        <v/>
      </c>
      <c r="AN219" s="162" t="str">
        <f t="shared" si="58"/>
        <v/>
      </c>
      <c r="AO219" s="34" t="str">
        <f t="shared" si="59"/>
        <v/>
      </c>
      <c r="AP219" s="34" t="str">
        <f t="shared" si="61"/>
        <v/>
      </c>
    </row>
    <row r="220" spans="1:42" ht="46.5" customHeight="1" x14ac:dyDescent="0.25">
      <c r="A220" s="34">
        <v>182</v>
      </c>
      <c r="B220" s="57" t="s">
        <v>356</v>
      </c>
      <c r="C220" s="92">
        <f>'2022'!B221</f>
        <v>144.4</v>
      </c>
      <c r="D220" s="93">
        <f>'2022'!BE221</f>
        <v>107</v>
      </c>
      <c r="E220" s="93">
        <f>'2022'!BF221</f>
        <v>138</v>
      </c>
      <c r="F220" s="92">
        <f>'2022'!BI221</f>
        <v>0.95567867036011078</v>
      </c>
      <c r="G220" s="44">
        <f>'2021'!BO168</f>
        <v>3</v>
      </c>
      <c r="H220" s="94">
        <f t="shared" si="60"/>
        <v>2.8037383177570092</v>
      </c>
      <c r="I220" s="44"/>
      <c r="J220" s="44">
        <f>'2021'!BR168</f>
        <v>0</v>
      </c>
      <c r="K220" s="44"/>
      <c r="L220" s="44"/>
      <c r="M220" s="44"/>
      <c r="N220" s="44">
        <f>'2021'!BT168</f>
        <v>0</v>
      </c>
      <c r="O220" s="44">
        <f>'Добыча 2021'!C183</f>
        <v>3</v>
      </c>
      <c r="P220" s="44"/>
      <c r="Q220" s="44"/>
      <c r="R220" s="44"/>
      <c r="S220" s="44">
        <f>'Добыча 2021'!E183</f>
        <v>2</v>
      </c>
      <c r="T220" s="44">
        <f>'Добыча 2021'!D183</f>
        <v>1</v>
      </c>
      <c r="U220" s="44">
        <f t="shared" si="48"/>
        <v>100</v>
      </c>
      <c r="V220" s="94">
        <f>'2022'!BM221</f>
        <v>4.1399999999999864</v>
      </c>
      <c r="W220" s="44">
        <f t="shared" si="49"/>
        <v>2.9999999999999902</v>
      </c>
      <c r="X220" s="44">
        <f>'2022'!BO221</f>
        <v>4</v>
      </c>
      <c r="Y220" s="94">
        <f t="shared" si="50"/>
        <v>2.8985507246376812</v>
      </c>
      <c r="Z220" s="44"/>
      <c r="AA220" s="44">
        <f>'2022'!BR221</f>
        <v>0</v>
      </c>
      <c r="AB220" s="44"/>
      <c r="AC220" s="44"/>
      <c r="AD220" s="44"/>
      <c r="AE220" s="44">
        <f>'2022'!BT221</f>
        <v>0</v>
      </c>
      <c r="AF220" s="82" t="str">
        <f t="shared" si="51"/>
        <v/>
      </c>
      <c r="AG220" s="159"/>
      <c r="AH220" s="160">
        <f t="shared" si="52"/>
        <v>0.95567867036011078</v>
      </c>
      <c r="AI220" s="160" t="e">
        <f t="shared" ca="1" si="53"/>
        <v>#NAME?</v>
      </c>
      <c r="AJ220" s="161">
        <f t="shared" si="54"/>
        <v>3</v>
      </c>
      <c r="AK220" s="161" t="str">
        <f t="shared" si="55"/>
        <v/>
      </c>
      <c r="AL220" s="161" t="e">
        <f t="shared" ca="1" si="56"/>
        <v>#NAME?</v>
      </c>
      <c r="AM220" s="161">
        <f t="shared" si="57"/>
        <v>4</v>
      </c>
      <c r="AN220" s="162" t="e">
        <f t="shared" ca="1" si="58"/>
        <v>#NAME?</v>
      </c>
      <c r="AO220" s="34" t="str">
        <f t="shared" si="59"/>
        <v>Сумма не совпадает или не ОДОУ</v>
      </c>
      <c r="AP220" s="34" t="str">
        <f t="shared" si="61"/>
        <v/>
      </c>
    </row>
    <row r="221" spans="1:42" ht="94.5" x14ac:dyDescent="0.25">
      <c r="A221" s="34">
        <v>183</v>
      </c>
      <c r="B221" s="57" t="s">
        <v>357</v>
      </c>
      <c r="C221" s="92">
        <f>'2022'!B222</f>
        <v>18</v>
      </c>
      <c r="D221" s="93">
        <f>'2022'!BE222</f>
        <v>47</v>
      </c>
      <c r="E221" s="93">
        <f>'2022'!BF222</f>
        <v>60</v>
      </c>
      <c r="F221" s="92">
        <f>'2022'!BI222</f>
        <v>3.3333333333333335</v>
      </c>
      <c r="G221" s="44">
        <f>'2021'!BO169</f>
        <v>3</v>
      </c>
      <c r="H221" s="94">
        <f t="shared" si="60"/>
        <v>6.3829787234042552</v>
      </c>
      <c r="I221" s="44"/>
      <c r="J221" s="44">
        <f>'2021'!BR169</f>
        <v>0</v>
      </c>
      <c r="K221" s="44"/>
      <c r="L221" s="44"/>
      <c r="M221" s="44"/>
      <c r="N221" s="44">
        <f>'2021'!BT169</f>
        <v>0</v>
      </c>
      <c r="O221" s="44">
        <f>'Добыча 2021'!C184</f>
        <v>0</v>
      </c>
      <c r="P221" s="44"/>
      <c r="Q221" s="44"/>
      <c r="R221" s="44"/>
      <c r="S221" s="44">
        <f>'Добыча 2021'!E184</f>
        <v>0</v>
      </c>
      <c r="T221" s="44">
        <f>'Добыча 2021'!D184</f>
        <v>0</v>
      </c>
      <c r="U221" s="44">
        <f t="shared" si="48"/>
        <v>0</v>
      </c>
      <c r="V221" s="94">
        <f>'2022'!BM222</f>
        <v>4.2</v>
      </c>
      <c r="W221" s="44">
        <f t="shared" si="49"/>
        <v>7.0000000000000009</v>
      </c>
      <c r="X221" s="44">
        <f>'2022'!BO222</f>
        <v>4</v>
      </c>
      <c r="Y221" s="94">
        <f t="shared" si="50"/>
        <v>6.666666666666667</v>
      </c>
      <c r="Z221" s="44"/>
      <c r="AA221" s="44">
        <f>'2022'!BR222</f>
        <v>0</v>
      </c>
      <c r="AB221" s="44"/>
      <c r="AC221" s="44"/>
      <c r="AD221" s="44"/>
      <c r="AE221" s="44">
        <f>'2022'!BT222</f>
        <v>0</v>
      </c>
      <c r="AF221" s="82" t="str">
        <f t="shared" si="51"/>
        <v/>
      </c>
      <c r="AG221" s="159"/>
      <c r="AH221" s="160">
        <f t="shared" si="52"/>
        <v>3.3333333333333335</v>
      </c>
      <c r="AI221" s="160" t="e">
        <f t="shared" ca="1" si="53"/>
        <v>#NAME?</v>
      </c>
      <c r="AJ221" s="161">
        <f t="shared" si="54"/>
        <v>7</v>
      </c>
      <c r="AK221" s="161" t="str">
        <f t="shared" si="55"/>
        <v/>
      </c>
      <c r="AL221" s="161" t="e">
        <f t="shared" ca="1" si="56"/>
        <v>#NAME?</v>
      </c>
      <c r="AM221" s="161">
        <f t="shared" si="57"/>
        <v>4</v>
      </c>
      <c r="AN221" s="162" t="e">
        <f t="shared" ca="1" si="58"/>
        <v>#NAME?</v>
      </c>
      <c r="AO221" s="34" t="str">
        <f t="shared" si="59"/>
        <v>Сумма не совпадает или не ОДОУ</v>
      </c>
      <c r="AP221" s="34" t="str">
        <f t="shared" si="61"/>
        <v/>
      </c>
    </row>
    <row r="222" spans="1:42" ht="18.75" x14ac:dyDescent="0.25">
      <c r="A222" s="34"/>
      <c r="B222" s="46" t="s">
        <v>21</v>
      </c>
      <c r="C222" s="98"/>
      <c r="D222" s="97"/>
      <c r="E222" s="97"/>
      <c r="F222" s="98"/>
      <c r="G222" s="44"/>
      <c r="H222" s="94"/>
      <c r="I222" s="44"/>
      <c r="J222" s="44"/>
      <c r="K222" s="44"/>
      <c r="L222" s="44"/>
      <c r="M222" s="56"/>
      <c r="N222" s="44"/>
      <c r="O222" s="56"/>
      <c r="P222" s="56"/>
      <c r="Q222" s="56"/>
      <c r="R222" s="56"/>
      <c r="S222" s="56"/>
      <c r="T222" s="56"/>
      <c r="U222" s="44"/>
      <c r="V222" s="111"/>
      <c r="W222" s="44"/>
      <c r="X222" s="56"/>
      <c r="Y222" s="94"/>
      <c r="Z222" s="56"/>
      <c r="AA222" s="56"/>
      <c r="AB222" s="56"/>
      <c r="AC222" s="56"/>
      <c r="AD222" s="44"/>
      <c r="AE222" s="56"/>
      <c r="AF222" s="82" t="str">
        <f t="shared" si="51"/>
        <v/>
      </c>
      <c r="AG222" s="159"/>
      <c r="AH222" s="160" t="str">
        <f t="shared" si="52"/>
        <v/>
      </c>
      <c r="AI222" s="160" t="str">
        <f t="shared" si="53"/>
        <v/>
      </c>
      <c r="AJ222" s="161" t="str">
        <f t="shared" si="54"/>
        <v/>
      </c>
      <c r="AK222" s="161" t="str">
        <f t="shared" si="55"/>
        <v/>
      </c>
      <c r="AL222" s="161" t="str">
        <f t="shared" si="56"/>
        <v/>
      </c>
      <c r="AM222" s="161" t="str">
        <f t="shared" si="57"/>
        <v/>
      </c>
      <c r="AN222" s="162" t="str">
        <f t="shared" si="58"/>
        <v/>
      </c>
      <c r="AO222" s="34" t="str">
        <f t="shared" si="59"/>
        <v/>
      </c>
      <c r="AP222" s="34" t="str">
        <f t="shared" si="61"/>
        <v/>
      </c>
    </row>
    <row r="223" spans="1:42" ht="31.5" x14ac:dyDescent="0.25">
      <c r="A223" s="72">
        <v>184</v>
      </c>
      <c r="B223" s="57" t="s">
        <v>22</v>
      </c>
      <c r="C223" s="92">
        <f>'2022'!B224</f>
        <v>240</v>
      </c>
      <c r="D223" s="93">
        <f>'2022'!BE224</f>
        <v>0</v>
      </c>
      <c r="E223" s="93">
        <f>'2022'!BF224</f>
        <v>0</v>
      </c>
      <c r="F223" s="92">
        <f>'2022'!BI224</f>
        <v>0</v>
      </c>
      <c r="G223" s="56">
        <f>'2021'!BO171</f>
        <v>0</v>
      </c>
      <c r="H223" s="94">
        <f t="shared" si="60"/>
        <v>0</v>
      </c>
      <c r="I223" s="47"/>
      <c r="J223" s="56">
        <f>'2021'!BR171</f>
        <v>0</v>
      </c>
      <c r="K223" s="47"/>
      <c r="L223" s="99"/>
      <c r="M223" s="44"/>
      <c r="N223" s="56">
        <f>'2021'!BT171</f>
        <v>0</v>
      </c>
      <c r="O223" s="44">
        <f>'Добыча 2021'!C186</f>
        <v>0</v>
      </c>
      <c r="P223" s="44"/>
      <c r="Q223" s="44"/>
      <c r="R223" s="44"/>
      <c r="S223" s="44">
        <f>'Добыча 2021'!E186</f>
        <v>0</v>
      </c>
      <c r="T223" s="44">
        <f>'Добыча 2021'!D186</f>
        <v>0</v>
      </c>
      <c r="U223" s="44">
        <f t="shared" si="48"/>
        <v>0</v>
      </c>
      <c r="V223" s="94">
        <f>'2022'!BM224</f>
        <v>0</v>
      </c>
      <c r="W223" s="44">
        <f t="shared" si="49"/>
        <v>0</v>
      </c>
      <c r="X223" s="44">
        <f>'2022'!BO224</f>
        <v>0</v>
      </c>
      <c r="Y223" s="94">
        <f t="shared" si="50"/>
        <v>0</v>
      </c>
      <c r="Z223" s="44"/>
      <c r="AA223" s="44">
        <f>'2022'!BR224</f>
        <v>0</v>
      </c>
      <c r="AB223" s="44"/>
      <c r="AC223" s="44"/>
      <c r="AD223" s="44">
        <f t="shared" si="62"/>
        <v>0</v>
      </c>
      <c r="AE223" s="44">
        <f>'2022'!BT224</f>
        <v>0</v>
      </c>
      <c r="AF223" s="82" t="str">
        <f t="shared" si="51"/>
        <v/>
      </c>
      <c r="AG223" s="159"/>
      <c r="AH223" s="160">
        <f t="shared" si="52"/>
        <v>0</v>
      </c>
      <c r="AI223" s="160" t="e">
        <f t="shared" ca="1" si="53"/>
        <v>#NAME?</v>
      </c>
      <c r="AJ223" s="161">
        <f t="shared" si="54"/>
        <v>3</v>
      </c>
      <c r="AK223" s="161" t="str">
        <f t="shared" si="55"/>
        <v/>
      </c>
      <c r="AL223" s="161">
        <f t="shared" si="56"/>
        <v>0</v>
      </c>
      <c r="AM223" s="161">
        <f t="shared" si="57"/>
        <v>0</v>
      </c>
      <c r="AN223" s="162" t="str">
        <f t="shared" si="58"/>
        <v/>
      </c>
      <c r="AO223" s="34" t="str">
        <f t="shared" si="59"/>
        <v/>
      </c>
      <c r="AP223" s="34" t="str">
        <f t="shared" si="61"/>
        <v/>
      </c>
    </row>
    <row r="224" spans="1:42" ht="18.75" x14ac:dyDescent="0.25">
      <c r="A224" s="72"/>
      <c r="B224" s="46" t="s">
        <v>29</v>
      </c>
      <c r="C224" s="98"/>
      <c r="D224" s="97"/>
      <c r="E224" s="97"/>
      <c r="F224" s="98"/>
      <c r="G224" s="44"/>
      <c r="H224" s="94"/>
      <c r="I224" s="44"/>
      <c r="J224" s="44"/>
      <c r="K224" s="44"/>
      <c r="L224" s="44"/>
      <c r="M224" s="56"/>
      <c r="N224" s="44"/>
      <c r="O224" s="56"/>
      <c r="P224" s="56"/>
      <c r="Q224" s="56"/>
      <c r="R224" s="56"/>
      <c r="S224" s="56"/>
      <c r="T224" s="56"/>
      <c r="U224" s="44"/>
      <c r="V224" s="111"/>
      <c r="W224" s="44"/>
      <c r="X224" s="56"/>
      <c r="Y224" s="94"/>
      <c r="Z224" s="56"/>
      <c r="AA224" s="56"/>
      <c r="AB224" s="56"/>
      <c r="AC224" s="56"/>
      <c r="AD224" s="44"/>
      <c r="AE224" s="56"/>
      <c r="AF224" s="82" t="str">
        <f t="shared" si="51"/>
        <v/>
      </c>
      <c r="AG224" s="159"/>
      <c r="AH224" s="160" t="str">
        <f t="shared" si="52"/>
        <v/>
      </c>
      <c r="AI224" s="160" t="str">
        <f t="shared" si="53"/>
        <v/>
      </c>
      <c r="AJ224" s="161" t="str">
        <f t="shared" si="54"/>
        <v/>
      </c>
      <c r="AK224" s="161" t="str">
        <f t="shared" si="55"/>
        <v/>
      </c>
      <c r="AL224" s="161" t="str">
        <f t="shared" si="56"/>
        <v/>
      </c>
      <c r="AM224" s="161" t="str">
        <f t="shared" si="57"/>
        <v/>
      </c>
      <c r="AN224" s="162" t="str">
        <f t="shared" si="58"/>
        <v/>
      </c>
      <c r="AO224" s="34" t="str">
        <f t="shared" si="59"/>
        <v/>
      </c>
      <c r="AP224" s="34" t="str">
        <f t="shared" si="61"/>
        <v/>
      </c>
    </row>
    <row r="225" spans="1:42" ht="94.5" x14ac:dyDescent="0.25">
      <c r="A225" s="72">
        <v>185</v>
      </c>
      <c r="B225" s="165" t="s">
        <v>358</v>
      </c>
      <c r="C225" s="92">
        <f>'2022'!B226</f>
        <v>33.299999999999997</v>
      </c>
      <c r="D225" s="581">
        <f>'2022'!BE226</f>
        <v>116</v>
      </c>
      <c r="E225" s="93">
        <f>'2022'!BF226</f>
        <v>40</v>
      </c>
      <c r="F225" s="92">
        <f>'2022'!BI226</f>
        <v>1.2012012012012012</v>
      </c>
      <c r="G225" s="583">
        <f>'2021'!BO173</f>
        <v>5</v>
      </c>
      <c r="H225" s="585">
        <f t="shared" si="60"/>
        <v>4.3103448275862073</v>
      </c>
      <c r="I225" s="44"/>
      <c r="J225" s="583">
        <f>'2021'!BR173</f>
        <v>0</v>
      </c>
      <c r="K225" s="44"/>
      <c r="L225" s="44"/>
      <c r="M225" s="44"/>
      <c r="N225" s="583">
        <f>'2021'!BT173</f>
        <v>0</v>
      </c>
      <c r="O225" s="44">
        <f>'Добыча 2021'!C188</f>
        <v>0</v>
      </c>
      <c r="P225" s="44"/>
      <c r="Q225" s="44"/>
      <c r="R225" s="44"/>
      <c r="S225" s="44">
        <f>'Добыча 2021'!E188</f>
        <v>0</v>
      </c>
      <c r="T225" s="44">
        <f>'Добыча 2021'!D188</f>
        <v>0</v>
      </c>
      <c r="U225" s="44">
        <f t="shared" si="48"/>
        <v>0</v>
      </c>
      <c r="V225" s="94">
        <f>'2022'!BM226</f>
        <v>2</v>
      </c>
      <c r="W225" s="44">
        <f t="shared" si="49"/>
        <v>5</v>
      </c>
      <c r="X225" s="44">
        <f>'2022'!BO226</f>
        <v>2</v>
      </c>
      <c r="Y225" s="94">
        <f t="shared" si="50"/>
        <v>5</v>
      </c>
      <c r="Z225" s="44"/>
      <c r="AA225" s="44">
        <f>'2022'!BR226</f>
        <v>0</v>
      </c>
      <c r="AB225" s="44"/>
      <c r="AC225" s="44"/>
      <c r="AD225" s="44"/>
      <c r="AE225" s="44">
        <f>'2022'!BT226</f>
        <v>0</v>
      </c>
      <c r="AF225" s="82" t="str">
        <f t="shared" si="51"/>
        <v/>
      </c>
      <c r="AG225" s="159"/>
      <c r="AH225" s="160">
        <f t="shared" si="52"/>
        <v>1.2012012012012012</v>
      </c>
      <c r="AI225" s="160" t="e">
        <f t="shared" ca="1" si="53"/>
        <v>#NAME?</v>
      </c>
      <c r="AJ225" s="161">
        <f t="shared" si="54"/>
        <v>5</v>
      </c>
      <c r="AK225" s="161" t="str">
        <f t="shared" si="55"/>
        <v/>
      </c>
      <c r="AL225" s="161" t="e">
        <f t="shared" ca="1" si="56"/>
        <v>#NAME?</v>
      </c>
      <c r="AM225" s="161">
        <f t="shared" si="57"/>
        <v>2</v>
      </c>
      <c r="AN225" s="162" t="e">
        <f t="shared" ca="1" si="58"/>
        <v>#NAME?</v>
      </c>
      <c r="AO225" s="34" t="str">
        <f t="shared" si="59"/>
        <v>Сумма не совпадает или не ОДОУ</v>
      </c>
      <c r="AP225" s="34" t="str">
        <f t="shared" si="61"/>
        <v/>
      </c>
    </row>
    <row r="226" spans="1:42" ht="66" customHeight="1" x14ac:dyDescent="0.25">
      <c r="A226" s="72">
        <v>186</v>
      </c>
      <c r="B226" s="116" t="s">
        <v>359</v>
      </c>
      <c r="C226" s="92">
        <f>'2022'!B227</f>
        <v>31.3</v>
      </c>
      <c r="D226" s="582"/>
      <c r="E226" s="93">
        <f>'2022'!BF227</f>
        <v>60</v>
      </c>
      <c r="F226" s="92">
        <f>'2022'!BI227</f>
        <v>1.9169329073482428</v>
      </c>
      <c r="G226" s="584"/>
      <c r="H226" s="586"/>
      <c r="I226" s="44"/>
      <c r="J226" s="584"/>
      <c r="K226" s="44"/>
      <c r="L226" s="44"/>
      <c r="M226" s="44"/>
      <c r="N226" s="584"/>
      <c r="O226" s="44">
        <f>'Добыча 2021'!C188</f>
        <v>0</v>
      </c>
      <c r="P226" s="44"/>
      <c r="Q226" s="44"/>
      <c r="R226" s="44"/>
      <c r="S226" s="44">
        <f>'Добыча 2021'!E188</f>
        <v>0</v>
      </c>
      <c r="T226" s="44">
        <f>'Добыча 2021'!D188</f>
        <v>0</v>
      </c>
      <c r="U226" s="44">
        <f t="shared" si="48"/>
        <v>0</v>
      </c>
      <c r="V226" s="94">
        <f>'2022'!BM227</f>
        <v>3</v>
      </c>
      <c r="W226" s="44">
        <f t="shared" si="49"/>
        <v>5</v>
      </c>
      <c r="X226" s="44">
        <f>'2022'!BO227</f>
        <v>3</v>
      </c>
      <c r="Y226" s="94">
        <f t="shared" si="50"/>
        <v>5</v>
      </c>
      <c r="Z226" s="44"/>
      <c r="AA226" s="44">
        <f>'2022'!BR227</f>
        <v>0</v>
      </c>
      <c r="AB226" s="44"/>
      <c r="AC226" s="44"/>
      <c r="AD226" s="44"/>
      <c r="AE226" s="44">
        <f>'2022'!BT227</f>
        <v>0</v>
      </c>
      <c r="AF226" s="82" t="str">
        <f t="shared" si="51"/>
        <v/>
      </c>
      <c r="AG226" s="159"/>
      <c r="AH226" s="160">
        <f t="shared" si="52"/>
        <v>1.9169329073482428</v>
      </c>
      <c r="AI226" s="160" t="e">
        <f t="shared" ca="1" si="53"/>
        <v>#NAME?</v>
      </c>
      <c r="AJ226" s="161">
        <f t="shared" si="54"/>
        <v>5</v>
      </c>
      <c r="AK226" s="161" t="str">
        <f t="shared" si="55"/>
        <v/>
      </c>
      <c r="AL226" s="161" t="e">
        <f t="shared" ca="1" si="56"/>
        <v>#NAME?</v>
      </c>
      <c r="AM226" s="161">
        <f t="shared" si="57"/>
        <v>3</v>
      </c>
      <c r="AN226" s="162" t="e">
        <f t="shared" ca="1" si="58"/>
        <v>#NAME?</v>
      </c>
      <c r="AO226" s="34" t="str">
        <f t="shared" si="59"/>
        <v>Сумма не совпадает или не ОДОУ</v>
      </c>
      <c r="AP226" s="34" t="str">
        <f t="shared" si="61"/>
        <v/>
      </c>
    </row>
    <row r="227" spans="1:42" ht="94.5" x14ac:dyDescent="0.25">
      <c r="A227" s="72">
        <v>187</v>
      </c>
      <c r="B227" s="57" t="s">
        <v>30</v>
      </c>
      <c r="C227" s="92">
        <f>'2022'!B228</f>
        <v>34</v>
      </c>
      <c r="D227" s="93">
        <f>'2022'!BE228</f>
        <v>75</v>
      </c>
      <c r="E227" s="93">
        <f>'2022'!BF228</f>
        <v>83</v>
      </c>
      <c r="F227" s="92">
        <f>'2022'!BI228</f>
        <v>2.4411764705882355</v>
      </c>
      <c r="G227" s="44">
        <f>'2021'!BO174</f>
        <v>5</v>
      </c>
      <c r="H227" s="94">
        <f t="shared" si="60"/>
        <v>6.666666666666667</v>
      </c>
      <c r="I227" s="44"/>
      <c r="J227" s="44">
        <f>'2021'!BR174</f>
        <v>0</v>
      </c>
      <c r="K227" s="44"/>
      <c r="L227" s="44"/>
      <c r="M227" s="44"/>
      <c r="N227" s="44">
        <f>'2021'!BT174</f>
        <v>0</v>
      </c>
      <c r="O227" s="44">
        <f>'Добыча 2021'!C190</f>
        <v>5</v>
      </c>
      <c r="P227" s="44"/>
      <c r="Q227" s="44"/>
      <c r="R227" s="44"/>
      <c r="S227" s="44">
        <f>'Добыча 2021'!E190</f>
        <v>4</v>
      </c>
      <c r="T227" s="44">
        <f>'Добыча 2021'!D190</f>
        <v>1</v>
      </c>
      <c r="U227" s="44">
        <f t="shared" si="48"/>
        <v>100</v>
      </c>
      <c r="V227" s="94">
        <f>'2022'!BM228</f>
        <v>5.8100000000000005</v>
      </c>
      <c r="W227" s="44">
        <f t="shared" si="49"/>
        <v>7.0000000000000009</v>
      </c>
      <c r="X227" s="44">
        <f>'2022'!BO228</f>
        <v>5</v>
      </c>
      <c r="Y227" s="94">
        <f t="shared" si="50"/>
        <v>6.024096385542169</v>
      </c>
      <c r="Z227" s="44"/>
      <c r="AA227" s="44">
        <f>'2022'!BR228</f>
        <v>0</v>
      </c>
      <c r="AB227" s="44"/>
      <c r="AC227" s="44"/>
      <c r="AD227" s="44"/>
      <c r="AE227" s="44">
        <f>'2022'!BT228</f>
        <v>0</v>
      </c>
      <c r="AF227" s="82" t="str">
        <f t="shared" si="51"/>
        <v/>
      </c>
      <c r="AG227" s="159"/>
      <c r="AH227" s="160">
        <f t="shared" si="52"/>
        <v>2.4411764705882355</v>
      </c>
      <c r="AI227" s="160" t="e">
        <f t="shared" ca="1" si="53"/>
        <v>#NAME?</v>
      </c>
      <c r="AJ227" s="161">
        <f t="shared" si="54"/>
        <v>7</v>
      </c>
      <c r="AK227" s="161" t="str">
        <f t="shared" si="55"/>
        <v/>
      </c>
      <c r="AL227" s="161" t="e">
        <f t="shared" ca="1" si="56"/>
        <v>#NAME?</v>
      </c>
      <c r="AM227" s="161">
        <f t="shared" si="57"/>
        <v>5</v>
      </c>
      <c r="AN227" s="162" t="e">
        <f t="shared" ca="1" si="58"/>
        <v>#NAME?</v>
      </c>
      <c r="AO227" s="34" t="str">
        <f t="shared" si="59"/>
        <v>Сумма не совпадает или не ОДОУ</v>
      </c>
      <c r="AP227" s="34" t="str">
        <f t="shared" si="61"/>
        <v/>
      </c>
    </row>
    <row r="228" spans="1:42" ht="94.5" x14ac:dyDescent="0.25">
      <c r="A228" s="72">
        <v>188</v>
      </c>
      <c r="B228" s="57" t="s">
        <v>31</v>
      </c>
      <c r="C228" s="92">
        <f>'2022'!B229</f>
        <v>21.36</v>
      </c>
      <c r="D228" s="93">
        <f>'2022'!BE229</f>
        <v>40</v>
      </c>
      <c r="E228" s="93">
        <f>'2022'!BF229</f>
        <v>34</v>
      </c>
      <c r="F228" s="92">
        <f>'2022'!BI229</f>
        <v>1.5917602996254683</v>
      </c>
      <c r="G228" s="44">
        <f>'2021'!BO175</f>
        <v>2</v>
      </c>
      <c r="H228" s="94">
        <f t="shared" si="60"/>
        <v>5</v>
      </c>
      <c r="I228" s="44"/>
      <c r="J228" s="44">
        <f>'2021'!BR175</f>
        <v>0</v>
      </c>
      <c r="K228" s="44"/>
      <c r="L228" s="44"/>
      <c r="M228" s="44"/>
      <c r="N228" s="44">
        <f>'2021'!BT175</f>
        <v>0</v>
      </c>
      <c r="O228" s="44">
        <f>'Добыча 2021'!C191</f>
        <v>2</v>
      </c>
      <c r="P228" s="44"/>
      <c r="Q228" s="44"/>
      <c r="R228" s="44"/>
      <c r="S228" s="44">
        <f>'Добыча 2021'!E191</f>
        <v>1</v>
      </c>
      <c r="T228" s="44">
        <f>'Добыча 2021'!D191</f>
        <v>1</v>
      </c>
      <c r="U228" s="44">
        <f t="shared" si="48"/>
        <v>100</v>
      </c>
      <c r="V228" s="94">
        <f>'2022'!BM229</f>
        <v>1.7000000000000002</v>
      </c>
      <c r="W228" s="44">
        <f t="shared" si="49"/>
        <v>5</v>
      </c>
      <c r="X228" s="44">
        <f>'2022'!BO229</f>
        <v>1</v>
      </c>
      <c r="Y228" s="94">
        <f t="shared" si="50"/>
        <v>2.9411764705882351</v>
      </c>
      <c r="Z228" s="44"/>
      <c r="AA228" s="44">
        <f>'2022'!BR229</f>
        <v>0</v>
      </c>
      <c r="AB228" s="44"/>
      <c r="AC228" s="44"/>
      <c r="AD228" s="44"/>
      <c r="AE228" s="44">
        <f>'2022'!BT229</f>
        <v>0</v>
      </c>
      <c r="AF228" s="82" t="str">
        <f t="shared" si="51"/>
        <v/>
      </c>
      <c r="AG228" s="159"/>
      <c r="AH228" s="160">
        <f t="shared" si="52"/>
        <v>1.5917602996254683</v>
      </c>
      <c r="AI228" s="160" t="e">
        <f t="shared" ca="1" si="53"/>
        <v>#NAME?</v>
      </c>
      <c r="AJ228" s="161">
        <f t="shared" si="54"/>
        <v>5</v>
      </c>
      <c r="AK228" s="161" t="str">
        <f t="shared" si="55"/>
        <v/>
      </c>
      <c r="AL228" s="161" t="e">
        <f t="shared" ca="1" si="56"/>
        <v>#NAME?</v>
      </c>
      <c r="AM228" s="161">
        <f t="shared" si="57"/>
        <v>1</v>
      </c>
      <c r="AN228" s="162" t="e">
        <f t="shared" ca="1" si="58"/>
        <v>#NAME?</v>
      </c>
      <c r="AO228" s="34" t="str">
        <f t="shared" si="59"/>
        <v>Сумма не совпадает или не ОДОУ</v>
      </c>
      <c r="AP228" s="34" t="str">
        <f t="shared" si="61"/>
        <v/>
      </c>
    </row>
    <row r="229" spans="1:42" ht="31.5" x14ac:dyDescent="0.25">
      <c r="A229" s="72">
        <v>189</v>
      </c>
      <c r="B229" s="57" t="s">
        <v>34</v>
      </c>
      <c r="C229" s="92">
        <f>'2022'!B230</f>
        <v>254.54</v>
      </c>
      <c r="D229" s="93">
        <f>'2022'!BE230</f>
        <v>23</v>
      </c>
      <c r="E229" s="93">
        <f>'2022'!BF230</f>
        <v>23</v>
      </c>
      <c r="F229" s="92">
        <f>'2022'!BI230</f>
        <v>9.0359079123124075E-2</v>
      </c>
      <c r="G229" s="44">
        <f>'2021'!BO176</f>
        <v>0</v>
      </c>
      <c r="H229" s="94">
        <f t="shared" si="60"/>
        <v>0</v>
      </c>
      <c r="I229" s="44"/>
      <c r="J229" s="44">
        <f>'2021'!BR176</f>
        <v>0</v>
      </c>
      <c r="K229" s="44"/>
      <c r="L229" s="44"/>
      <c r="M229" s="44"/>
      <c r="N229" s="44">
        <f>'2021'!BT176</f>
        <v>0</v>
      </c>
      <c r="O229" s="44">
        <f>'Добыча 2021'!C192</f>
        <v>0</v>
      </c>
      <c r="P229" s="44"/>
      <c r="Q229" s="44"/>
      <c r="R229" s="44"/>
      <c r="S229" s="44">
        <f>'Добыча 2021'!E192</f>
        <v>0</v>
      </c>
      <c r="T229" s="44">
        <f>'Добыча 2021'!D192</f>
        <v>0</v>
      </c>
      <c r="U229" s="44">
        <f t="shared" si="48"/>
        <v>0</v>
      </c>
      <c r="V229" s="94">
        <f>'2022'!BM230</f>
        <v>0.68999999999999762</v>
      </c>
      <c r="W229" s="44">
        <f t="shared" si="49"/>
        <v>0</v>
      </c>
      <c r="X229" s="44">
        <f>'2022'!BO230</f>
        <v>0</v>
      </c>
      <c r="Y229" s="94">
        <f t="shared" si="50"/>
        <v>0</v>
      </c>
      <c r="Z229" s="44"/>
      <c r="AA229" s="44">
        <f>'2022'!BR230</f>
        <v>0</v>
      </c>
      <c r="AB229" s="44"/>
      <c r="AC229" s="44"/>
      <c r="AD229" s="44">
        <f t="shared" si="62"/>
        <v>0</v>
      </c>
      <c r="AE229" s="44">
        <f>'2022'!BT230</f>
        <v>0</v>
      </c>
      <c r="AF229" s="82" t="str">
        <f t="shared" si="51"/>
        <v/>
      </c>
      <c r="AG229" s="159"/>
      <c r="AH229" s="160">
        <f t="shared" si="52"/>
        <v>9.0359079123124075E-2</v>
      </c>
      <c r="AI229" s="160" t="e">
        <f t="shared" ca="1" si="53"/>
        <v>#NAME?</v>
      </c>
      <c r="AJ229" s="161">
        <f t="shared" si="54"/>
        <v>3</v>
      </c>
      <c r="AK229" s="161" t="str">
        <f t="shared" si="55"/>
        <v/>
      </c>
      <c r="AL229" s="161">
        <f t="shared" si="56"/>
        <v>0</v>
      </c>
      <c r="AM229" s="161">
        <f t="shared" si="57"/>
        <v>0</v>
      </c>
      <c r="AN229" s="162" t="str">
        <f t="shared" si="58"/>
        <v/>
      </c>
      <c r="AO229" s="34" t="str">
        <f t="shared" si="59"/>
        <v/>
      </c>
      <c r="AP229" s="34" t="str">
        <f t="shared" si="61"/>
        <v/>
      </c>
    </row>
    <row r="230" spans="1:42" ht="18.75" x14ac:dyDescent="0.25">
      <c r="A230" s="72"/>
      <c r="B230" s="46" t="s">
        <v>37</v>
      </c>
      <c r="C230" s="98"/>
      <c r="D230" s="97"/>
      <c r="E230" s="97"/>
      <c r="F230" s="98"/>
      <c r="G230" s="44"/>
      <c r="H230" s="94"/>
      <c r="I230" s="44"/>
      <c r="J230" s="44"/>
      <c r="K230" s="44"/>
      <c r="L230" s="44"/>
      <c r="M230" s="56"/>
      <c r="N230" s="44"/>
      <c r="O230" s="56"/>
      <c r="P230" s="56"/>
      <c r="Q230" s="56"/>
      <c r="R230" s="56"/>
      <c r="S230" s="56"/>
      <c r="T230" s="56"/>
      <c r="U230" s="44"/>
      <c r="V230" s="111"/>
      <c r="W230" s="44"/>
      <c r="X230" s="56"/>
      <c r="Y230" s="94"/>
      <c r="Z230" s="56"/>
      <c r="AA230" s="56"/>
      <c r="AB230" s="56"/>
      <c r="AC230" s="56"/>
      <c r="AD230" s="44"/>
      <c r="AE230" s="56"/>
      <c r="AF230" s="82" t="str">
        <f t="shared" si="51"/>
        <v/>
      </c>
      <c r="AG230" s="159"/>
      <c r="AH230" s="160" t="str">
        <f t="shared" si="52"/>
        <v/>
      </c>
      <c r="AI230" s="160" t="str">
        <f t="shared" si="53"/>
        <v/>
      </c>
      <c r="AJ230" s="161" t="str">
        <f t="shared" si="54"/>
        <v/>
      </c>
      <c r="AK230" s="161" t="str">
        <f t="shared" si="55"/>
        <v/>
      </c>
      <c r="AL230" s="161" t="str">
        <f t="shared" si="56"/>
        <v/>
      </c>
      <c r="AM230" s="161" t="str">
        <f t="shared" si="57"/>
        <v/>
      </c>
      <c r="AN230" s="162" t="str">
        <f t="shared" si="58"/>
        <v/>
      </c>
      <c r="AO230" s="34" t="str">
        <f t="shared" si="59"/>
        <v/>
      </c>
      <c r="AP230" s="34" t="str">
        <f t="shared" si="61"/>
        <v/>
      </c>
    </row>
    <row r="231" spans="1:42" ht="31.5" x14ac:dyDescent="0.25">
      <c r="A231" s="72">
        <v>190</v>
      </c>
      <c r="B231" s="57" t="s">
        <v>360</v>
      </c>
      <c r="C231" s="92">
        <f>'2022'!B232</f>
        <v>9.0289999999999999</v>
      </c>
      <c r="D231" s="93">
        <f>'2022'!BE232</f>
        <v>0</v>
      </c>
      <c r="E231" s="93">
        <f>'2022'!BF232</f>
        <v>0</v>
      </c>
      <c r="F231" s="92">
        <f>'2022'!BI232</f>
        <v>0</v>
      </c>
      <c r="G231" s="44">
        <f>'2021'!BO178</f>
        <v>0</v>
      </c>
      <c r="H231" s="94">
        <f t="shared" si="60"/>
        <v>0</v>
      </c>
      <c r="I231" s="44"/>
      <c r="J231" s="44">
        <f>'2021'!BR178</f>
        <v>0</v>
      </c>
      <c r="K231" s="44"/>
      <c r="L231" s="44"/>
      <c r="M231" s="44"/>
      <c r="N231" s="44">
        <f>'2021'!BT178</f>
        <v>0</v>
      </c>
      <c r="O231" s="44">
        <f>'Добыча 2021'!C194</f>
        <v>0</v>
      </c>
      <c r="P231" s="44"/>
      <c r="Q231" s="44"/>
      <c r="R231" s="44"/>
      <c r="S231" s="44">
        <f>'Добыча 2021'!E194</f>
        <v>0</v>
      </c>
      <c r="T231" s="44">
        <f>'Добыча 2021'!D194</f>
        <v>0</v>
      </c>
      <c r="U231" s="44">
        <f t="shared" si="48"/>
        <v>0</v>
      </c>
      <c r="V231" s="94">
        <f>'2022'!BM232</f>
        <v>0</v>
      </c>
      <c r="W231" s="44">
        <f t="shared" si="49"/>
        <v>0</v>
      </c>
      <c r="X231" s="44">
        <f>'2022'!BO232</f>
        <v>0</v>
      </c>
      <c r="Y231" s="94">
        <f t="shared" si="50"/>
        <v>0</v>
      </c>
      <c r="Z231" s="44"/>
      <c r="AA231" s="44">
        <f>'2022'!BR232</f>
        <v>0</v>
      </c>
      <c r="AB231" s="44"/>
      <c r="AC231" s="44"/>
      <c r="AD231" s="44"/>
      <c r="AE231" s="44">
        <f>'2022'!BT232</f>
        <v>0</v>
      </c>
      <c r="AF231" s="82" t="str">
        <f t="shared" si="51"/>
        <v/>
      </c>
      <c r="AG231" s="159"/>
      <c r="AH231" s="160">
        <f t="shared" si="52"/>
        <v>0</v>
      </c>
      <c r="AI231" s="160" t="e">
        <f t="shared" ca="1" si="53"/>
        <v>#NAME?</v>
      </c>
      <c r="AJ231" s="161">
        <f t="shared" si="54"/>
        <v>3</v>
      </c>
      <c r="AK231" s="161" t="str">
        <f t="shared" si="55"/>
        <v/>
      </c>
      <c r="AL231" s="161">
        <f t="shared" si="56"/>
        <v>0</v>
      </c>
      <c r="AM231" s="161">
        <f t="shared" si="57"/>
        <v>0</v>
      </c>
      <c r="AN231" s="162" t="str">
        <f t="shared" si="58"/>
        <v/>
      </c>
      <c r="AO231" s="34" t="str">
        <f t="shared" si="59"/>
        <v/>
      </c>
      <c r="AP231" s="34" t="str">
        <f t="shared" si="61"/>
        <v/>
      </c>
    </row>
    <row r="232" spans="1:42" ht="94.5" x14ac:dyDescent="0.25">
      <c r="A232" s="72">
        <v>191</v>
      </c>
      <c r="B232" s="49" t="s">
        <v>361</v>
      </c>
      <c r="C232" s="92">
        <f>'2022'!B233</f>
        <v>19.600000000000001</v>
      </c>
      <c r="D232" s="93">
        <f>'2022'!BE233</f>
        <v>15</v>
      </c>
      <c r="E232" s="93">
        <f>'2022'!BF233</f>
        <v>21</v>
      </c>
      <c r="F232" s="92">
        <f>'2022'!BI233</f>
        <v>1.0714285714285714</v>
      </c>
      <c r="G232" s="44">
        <f>'2021'!BO179</f>
        <v>0</v>
      </c>
      <c r="H232" s="94">
        <f t="shared" si="60"/>
        <v>0</v>
      </c>
      <c r="I232" s="47"/>
      <c r="J232" s="44">
        <f>'2021'!BR179</f>
        <v>0</v>
      </c>
      <c r="K232" s="47"/>
      <c r="L232" s="99"/>
      <c r="M232" s="44"/>
      <c r="N232" s="44">
        <f>'2021'!BT179</f>
        <v>0</v>
      </c>
      <c r="O232" s="44">
        <f>'Добыча 2021'!C195</f>
        <v>0</v>
      </c>
      <c r="P232" s="44"/>
      <c r="Q232" s="44"/>
      <c r="R232" s="44"/>
      <c r="S232" s="44">
        <f>'Добыча 2021'!E195</f>
        <v>0</v>
      </c>
      <c r="T232" s="44">
        <f>'Добыча 2021'!D195</f>
        <v>0</v>
      </c>
      <c r="U232" s="44">
        <f t="shared" si="48"/>
        <v>0</v>
      </c>
      <c r="V232" s="94">
        <f>'2022'!BM233</f>
        <v>1.05</v>
      </c>
      <c r="W232" s="44">
        <f t="shared" si="49"/>
        <v>5</v>
      </c>
      <c r="X232" s="44">
        <f>'2022'!BO233</f>
        <v>1</v>
      </c>
      <c r="Y232" s="94">
        <f t="shared" si="50"/>
        <v>4.7619047619047619</v>
      </c>
      <c r="Z232" s="44"/>
      <c r="AA232" s="44">
        <f>'2022'!BR233</f>
        <v>0</v>
      </c>
      <c r="AB232" s="44"/>
      <c r="AC232" s="44"/>
      <c r="AD232" s="44"/>
      <c r="AE232" s="44">
        <f>'2022'!BT233</f>
        <v>0</v>
      </c>
      <c r="AF232" s="82" t="str">
        <f t="shared" si="51"/>
        <v/>
      </c>
      <c r="AG232" s="159"/>
      <c r="AH232" s="160">
        <f t="shared" si="52"/>
        <v>1.0714285714285714</v>
      </c>
      <c r="AI232" s="160" t="e">
        <f t="shared" ca="1" si="53"/>
        <v>#NAME?</v>
      </c>
      <c r="AJ232" s="161">
        <f t="shared" si="54"/>
        <v>5</v>
      </c>
      <c r="AK232" s="161" t="str">
        <f t="shared" si="55"/>
        <v/>
      </c>
      <c r="AL232" s="161" t="e">
        <f t="shared" ca="1" si="56"/>
        <v>#NAME?</v>
      </c>
      <c r="AM232" s="161">
        <f t="shared" si="57"/>
        <v>1</v>
      </c>
      <c r="AN232" s="162" t="e">
        <f t="shared" ca="1" si="58"/>
        <v>#NAME?</v>
      </c>
      <c r="AO232" s="34" t="str">
        <f t="shared" si="59"/>
        <v>Сумма не совпадает или не ОДОУ</v>
      </c>
      <c r="AP232" s="34" t="str">
        <f t="shared" si="61"/>
        <v/>
      </c>
    </row>
    <row r="233" spans="1:42" ht="31.5" x14ac:dyDescent="0.25">
      <c r="A233" s="72">
        <v>192</v>
      </c>
      <c r="B233" s="57" t="s">
        <v>44</v>
      </c>
      <c r="C233" s="92">
        <f>'2022'!B234</f>
        <v>10</v>
      </c>
      <c r="D233" s="93">
        <f>'2022'!BE234</f>
        <v>9</v>
      </c>
      <c r="E233" s="93">
        <f>'2022'!BF234</f>
        <v>10</v>
      </c>
      <c r="F233" s="92">
        <f>'2022'!BI234</f>
        <v>1</v>
      </c>
      <c r="G233" s="44">
        <f>'2021'!BO180</f>
        <v>0</v>
      </c>
      <c r="H233" s="94">
        <f t="shared" si="60"/>
        <v>0</v>
      </c>
      <c r="I233" s="44"/>
      <c r="J233" s="44">
        <f>'2021'!BR180</f>
        <v>0</v>
      </c>
      <c r="K233" s="44"/>
      <c r="L233" s="44"/>
      <c r="M233" s="44"/>
      <c r="N233" s="44">
        <f>'2021'!BT180</f>
        <v>0</v>
      </c>
      <c r="O233" s="44">
        <f>'Добыча 2021'!C196</f>
        <v>0</v>
      </c>
      <c r="P233" s="44"/>
      <c r="Q233" s="44"/>
      <c r="R233" s="44"/>
      <c r="S233" s="44">
        <f>'Добыча 2021'!E196</f>
        <v>0</v>
      </c>
      <c r="T233" s="44">
        <f>'Добыча 2021'!D196</f>
        <v>0</v>
      </c>
      <c r="U233" s="44">
        <f t="shared" si="48"/>
        <v>0</v>
      </c>
      <c r="V233" s="94">
        <f>'2022'!BM234</f>
        <v>0</v>
      </c>
      <c r="W233" s="44">
        <f t="shared" si="49"/>
        <v>0</v>
      </c>
      <c r="X233" s="44">
        <f>'2022'!BO234</f>
        <v>0</v>
      </c>
      <c r="Y233" s="94">
        <f t="shared" si="50"/>
        <v>0</v>
      </c>
      <c r="Z233" s="44"/>
      <c r="AA233" s="44">
        <f>'2022'!BR234</f>
        <v>0</v>
      </c>
      <c r="AB233" s="44"/>
      <c r="AC233" s="44"/>
      <c r="AD233" s="44"/>
      <c r="AE233" s="44">
        <f>'2022'!BT234</f>
        <v>0</v>
      </c>
      <c r="AF233" s="82" t="str">
        <f t="shared" si="51"/>
        <v/>
      </c>
      <c r="AG233" s="159"/>
      <c r="AH233" s="160">
        <f t="shared" si="52"/>
        <v>1</v>
      </c>
      <c r="AI233" s="160" t="e">
        <f t="shared" ca="1" si="53"/>
        <v>#NAME?</v>
      </c>
      <c r="AJ233" s="161">
        <f t="shared" si="54"/>
        <v>3</v>
      </c>
      <c r="AK233" s="161" t="str">
        <f t="shared" si="55"/>
        <v/>
      </c>
      <c r="AL233" s="161">
        <f t="shared" si="56"/>
        <v>0</v>
      </c>
      <c r="AM233" s="161">
        <f t="shared" si="57"/>
        <v>0</v>
      </c>
      <c r="AN233" s="162" t="str">
        <f t="shared" si="58"/>
        <v/>
      </c>
      <c r="AO233" s="34" t="str">
        <f t="shared" si="59"/>
        <v/>
      </c>
      <c r="AP233" s="34" t="str">
        <f t="shared" si="61"/>
        <v/>
      </c>
    </row>
    <row r="234" spans="1:42" ht="47.25" x14ac:dyDescent="0.25">
      <c r="A234" s="72">
        <v>193</v>
      </c>
      <c r="B234" s="57" t="s">
        <v>45</v>
      </c>
      <c r="C234" s="92">
        <f>'2022'!B235</f>
        <v>9.8000000000000007</v>
      </c>
      <c r="D234" s="93">
        <f>'2022'!BE235</f>
        <v>12</v>
      </c>
      <c r="E234" s="93">
        <f>'2022'!BF235</f>
        <v>6</v>
      </c>
      <c r="F234" s="92">
        <f>'2022'!BI235</f>
        <v>0.61224489795918358</v>
      </c>
      <c r="G234" s="44">
        <f>'2021'!BO181</f>
        <v>0</v>
      </c>
      <c r="H234" s="94">
        <f t="shared" si="60"/>
        <v>0</v>
      </c>
      <c r="I234" s="44"/>
      <c r="J234" s="44">
        <f>'2021'!BR181</f>
        <v>0</v>
      </c>
      <c r="K234" s="44"/>
      <c r="L234" s="44"/>
      <c r="M234" s="44"/>
      <c r="N234" s="44">
        <f>'2021'!BT181</f>
        <v>0</v>
      </c>
      <c r="O234" s="44">
        <f>'Добыча 2021'!C197</f>
        <v>0</v>
      </c>
      <c r="P234" s="44"/>
      <c r="Q234" s="44"/>
      <c r="R234" s="44"/>
      <c r="S234" s="44">
        <f>'Добыча 2021'!E197</f>
        <v>0</v>
      </c>
      <c r="T234" s="44">
        <f>'Добыча 2021'!D197</f>
        <v>0</v>
      </c>
      <c r="U234" s="44">
        <f t="shared" si="48"/>
        <v>0</v>
      </c>
      <c r="V234" s="94">
        <f>'2022'!BM235</f>
        <v>0.17999999999999938</v>
      </c>
      <c r="W234" s="44">
        <f t="shared" si="49"/>
        <v>0</v>
      </c>
      <c r="X234" s="44">
        <f>'2022'!BO235</f>
        <v>0</v>
      </c>
      <c r="Y234" s="94">
        <f t="shared" si="50"/>
        <v>0</v>
      </c>
      <c r="Z234" s="44"/>
      <c r="AA234" s="44">
        <f>'2022'!BR235</f>
        <v>0</v>
      </c>
      <c r="AB234" s="44"/>
      <c r="AC234" s="44"/>
      <c r="AD234" s="44"/>
      <c r="AE234" s="44">
        <f>'2022'!BT235</f>
        <v>0</v>
      </c>
      <c r="AF234" s="82" t="str">
        <f t="shared" si="51"/>
        <v/>
      </c>
      <c r="AG234" s="159"/>
      <c r="AH234" s="160">
        <f t="shared" si="52"/>
        <v>0.61224489795918358</v>
      </c>
      <c r="AI234" s="160" t="e">
        <f t="shared" ca="1" si="53"/>
        <v>#NAME?</v>
      </c>
      <c r="AJ234" s="161">
        <f t="shared" si="54"/>
        <v>3</v>
      </c>
      <c r="AK234" s="161" t="str">
        <f t="shared" si="55"/>
        <v/>
      </c>
      <c r="AL234" s="161">
        <f t="shared" si="56"/>
        <v>0</v>
      </c>
      <c r="AM234" s="161">
        <f t="shared" si="57"/>
        <v>0</v>
      </c>
      <c r="AN234" s="162" t="str">
        <f t="shared" si="58"/>
        <v/>
      </c>
      <c r="AO234" s="34" t="str">
        <f t="shared" si="59"/>
        <v/>
      </c>
      <c r="AP234" s="34" t="str">
        <f t="shared" si="61"/>
        <v/>
      </c>
    </row>
    <row r="235" spans="1:42" ht="31.5" x14ac:dyDescent="0.25">
      <c r="A235" s="72">
        <v>194</v>
      </c>
      <c r="B235" s="57" t="s">
        <v>459</v>
      </c>
      <c r="C235" s="92">
        <f>'2022'!B236</f>
        <v>302.7</v>
      </c>
      <c r="D235" s="581">
        <f>'2022'!BE236</f>
        <v>2</v>
      </c>
      <c r="E235" s="93">
        <f>'2022'!BF236</f>
        <v>0</v>
      </c>
      <c r="F235" s="92">
        <f>'2022'!BI236</f>
        <v>0</v>
      </c>
      <c r="G235" s="583">
        <f>'2021'!BO182</f>
        <v>0</v>
      </c>
      <c r="H235" s="585">
        <f t="shared" si="60"/>
        <v>0</v>
      </c>
      <c r="I235" s="56"/>
      <c r="J235" s="583">
        <f>'2021'!BR182</f>
        <v>0</v>
      </c>
      <c r="K235" s="56"/>
      <c r="L235" s="107"/>
      <c r="M235" s="44"/>
      <c r="N235" s="583">
        <f>'2021'!BT182</f>
        <v>0</v>
      </c>
      <c r="O235" s="583">
        <f>'Добыча 2021'!C198</f>
        <v>0</v>
      </c>
      <c r="P235" s="44"/>
      <c r="Q235" s="44"/>
      <c r="R235" s="44"/>
      <c r="S235" s="583">
        <f>'Добыча 2021'!E198</f>
        <v>0</v>
      </c>
      <c r="T235" s="583">
        <f>'Добыча 2021'!D198</f>
        <v>0</v>
      </c>
      <c r="U235" s="583">
        <f t="shared" si="48"/>
        <v>0</v>
      </c>
      <c r="V235" s="94">
        <f>'2022'!BM236</f>
        <v>0</v>
      </c>
      <c r="W235" s="44">
        <f t="shared" si="49"/>
        <v>0</v>
      </c>
      <c r="X235" s="44">
        <f>'2022'!BO236</f>
        <v>0</v>
      </c>
      <c r="Y235" s="94">
        <f t="shared" si="50"/>
        <v>0</v>
      </c>
      <c r="Z235" s="44"/>
      <c r="AA235" s="44">
        <f>'2022'!BR236</f>
        <v>0</v>
      </c>
      <c r="AB235" s="44"/>
      <c r="AC235" s="44"/>
      <c r="AD235" s="44">
        <f t="shared" si="62"/>
        <v>0</v>
      </c>
      <c r="AE235" s="44">
        <f>'2022'!BT236</f>
        <v>0</v>
      </c>
      <c r="AF235" s="82" t="str">
        <f t="shared" si="51"/>
        <v/>
      </c>
      <c r="AG235" s="159"/>
      <c r="AH235" s="160">
        <f t="shared" si="52"/>
        <v>0</v>
      </c>
      <c r="AI235" s="160" t="e">
        <f t="shared" ca="1" si="53"/>
        <v>#NAME?</v>
      </c>
      <c r="AJ235" s="161">
        <f t="shared" si="54"/>
        <v>3</v>
      </c>
      <c r="AK235" s="161" t="str">
        <f t="shared" si="55"/>
        <v/>
      </c>
      <c r="AL235" s="161">
        <f t="shared" si="56"/>
        <v>0</v>
      </c>
      <c r="AM235" s="161">
        <f t="shared" si="57"/>
        <v>0</v>
      </c>
      <c r="AN235" s="162" t="str">
        <f t="shared" si="58"/>
        <v/>
      </c>
      <c r="AO235" s="34" t="str">
        <f t="shared" si="59"/>
        <v/>
      </c>
      <c r="AP235" s="34" t="str">
        <f t="shared" si="61"/>
        <v/>
      </c>
    </row>
    <row r="236" spans="1:42" ht="31.5" x14ac:dyDescent="0.25">
      <c r="A236" s="72">
        <v>195</v>
      </c>
      <c r="B236" s="57" t="s">
        <v>460</v>
      </c>
      <c r="C236" s="92">
        <f>'2022'!B237</f>
        <v>4.8</v>
      </c>
      <c r="D236" s="582"/>
      <c r="E236" s="93">
        <f>'2022'!BF237</f>
        <v>0</v>
      </c>
      <c r="F236" s="92">
        <f>'2022'!BI237</f>
        <v>0</v>
      </c>
      <c r="G236" s="584"/>
      <c r="H236" s="586"/>
      <c r="I236" s="47"/>
      <c r="J236" s="584"/>
      <c r="K236" s="47"/>
      <c r="L236" s="99"/>
      <c r="M236" s="44"/>
      <c r="N236" s="584"/>
      <c r="O236" s="584"/>
      <c r="P236" s="44"/>
      <c r="Q236" s="44"/>
      <c r="R236" s="44"/>
      <c r="S236" s="584"/>
      <c r="T236" s="584"/>
      <c r="U236" s="584"/>
      <c r="V236" s="94">
        <f>'2022'!BM237</f>
        <v>0</v>
      </c>
      <c r="W236" s="44">
        <f t="shared" si="49"/>
        <v>0</v>
      </c>
      <c r="X236" s="44">
        <f>'2022'!BO237</f>
        <v>0</v>
      </c>
      <c r="Y236" s="94">
        <f t="shared" si="50"/>
        <v>0</v>
      </c>
      <c r="Z236" s="44"/>
      <c r="AA236" s="44">
        <f>'2022'!BR237</f>
        <v>0</v>
      </c>
      <c r="AB236" s="44"/>
      <c r="AC236" s="44"/>
      <c r="AD236" s="44">
        <f t="shared" si="62"/>
        <v>0</v>
      </c>
      <c r="AE236" s="44">
        <f>'2022'!BT237</f>
        <v>0</v>
      </c>
      <c r="AF236" s="82" t="str">
        <f t="shared" si="51"/>
        <v/>
      </c>
      <c r="AG236" s="159"/>
      <c r="AH236" s="160">
        <f t="shared" si="52"/>
        <v>0</v>
      </c>
      <c r="AI236" s="160" t="e">
        <f t="shared" ca="1" si="53"/>
        <v>#NAME?</v>
      </c>
      <c r="AJ236" s="161">
        <f t="shared" si="54"/>
        <v>3</v>
      </c>
      <c r="AK236" s="161" t="str">
        <f t="shared" si="55"/>
        <v/>
      </c>
      <c r="AL236" s="161">
        <f t="shared" si="56"/>
        <v>0</v>
      </c>
      <c r="AM236" s="161">
        <f t="shared" si="57"/>
        <v>0</v>
      </c>
      <c r="AN236" s="162" t="str">
        <f t="shared" si="58"/>
        <v/>
      </c>
      <c r="AO236" s="34" t="str">
        <f t="shared" si="59"/>
        <v/>
      </c>
      <c r="AP236" s="34" t="str">
        <f t="shared" si="61"/>
        <v/>
      </c>
    </row>
    <row r="237" spans="1:42" ht="31.5" x14ac:dyDescent="0.25">
      <c r="A237" s="72">
        <v>196</v>
      </c>
      <c r="B237" s="57" t="s">
        <v>38</v>
      </c>
      <c r="C237" s="92">
        <f>'2022'!B238</f>
        <v>5.1580000000000004</v>
      </c>
      <c r="D237" s="93">
        <f>'2022'!BE238</f>
        <v>3</v>
      </c>
      <c r="E237" s="93">
        <f>'2022'!BF238</f>
        <v>3</v>
      </c>
      <c r="F237" s="92">
        <f>'2022'!BI238</f>
        <v>0.58162078324932143</v>
      </c>
      <c r="G237" s="44">
        <f>'2021'!BO183</f>
        <v>0</v>
      </c>
      <c r="H237" s="94">
        <f t="shared" si="60"/>
        <v>0</v>
      </c>
      <c r="I237" s="44"/>
      <c r="J237" s="44">
        <f>'2021'!BR183</f>
        <v>0</v>
      </c>
      <c r="K237" s="44"/>
      <c r="L237" s="44"/>
      <c r="M237" s="44"/>
      <c r="N237" s="44">
        <f>'2021'!BT183</f>
        <v>0</v>
      </c>
      <c r="O237" s="44">
        <f>'Добыча 2021'!C199</f>
        <v>0</v>
      </c>
      <c r="P237" s="44"/>
      <c r="Q237" s="44"/>
      <c r="R237" s="44"/>
      <c r="S237" s="44">
        <f>'Добыча 2021'!E199</f>
        <v>0</v>
      </c>
      <c r="T237" s="44">
        <f>'Добыча 2021'!D199</f>
        <v>0</v>
      </c>
      <c r="U237" s="44">
        <f t="shared" si="48"/>
        <v>0</v>
      </c>
      <c r="V237" s="94">
        <f>'2022'!BM238</f>
        <v>0.09</v>
      </c>
      <c r="W237" s="44">
        <f t="shared" si="49"/>
        <v>0</v>
      </c>
      <c r="X237" s="44">
        <f>'2022'!BO238</f>
        <v>0</v>
      </c>
      <c r="Y237" s="94">
        <f t="shared" si="50"/>
        <v>0</v>
      </c>
      <c r="Z237" s="44"/>
      <c r="AA237" s="44">
        <f>'2022'!BR238</f>
        <v>0</v>
      </c>
      <c r="AB237" s="44"/>
      <c r="AC237" s="44"/>
      <c r="AD237" s="44"/>
      <c r="AE237" s="44">
        <f>'2022'!BT238</f>
        <v>0</v>
      </c>
      <c r="AF237" s="82" t="str">
        <f t="shared" si="51"/>
        <v/>
      </c>
      <c r="AG237" s="159"/>
      <c r="AH237" s="160">
        <f t="shared" si="52"/>
        <v>0.58162078324932143</v>
      </c>
      <c r="AI237" s="160" t="e">
        <f t="shared" ca="1" si="53"/>
        <v>#NAME?</v>
      </c>
      <c r="AJ237" s="161">
        <f t="shared" si="54"/>
        <v>3</v>
      </c>
      <c r="AK237" s="161" t="str">
        <f t="shared" si="55"/>
        <v/>
      </c>
      <c r="AL237" s="161">
        <f t="shared" si="56"/>
        <v>0</v>
      </c>
      <c r="AM237" s="161">
        <f t="shared" si="57"/>
        <v>0</v>
      </c>
      <c r="AN237" s="162" t="str">
        <f t="shared" si="58"/>
        <v/>
      </c>
      <c r="AO237" s="34" t="str">
        <f t="shared" si="59"/>
        <v/>
      </c>
      <c r="AP237" s="34" t="str">
        <f t="shared" si="61"/>
        <v/>
      </c>
    </row>
    <row r="238" spans="1:42" ht="31.5" x14ac:dyDescent="0.25">
      <c r="A238" s="72">
        <v>197</v>
      </c>
      <c r="B238" s="57" t="s">
        <v>362</v>
      </c>
      <c r="C238" s="92">
        <f>'2022'!B239</f>
        <v>6.8</v>
      </c>
      <c r="D238" s="93">
        <f>'2022'!BE239</f>
        <v>5</v>
      </c>
      <c r="E238" s="93">
        <f>'2022'!BF239</f>
        <v>6</v>
      </c>
      <c r="F238" s="92">
        <f>'2022'!BI239</f>
        <v>0.88235294117647056</v>
      </c>
      <c r="G238" s="44">
        <f>'2021'!BO184</f>
        <v>0</v>
      </c>
      <c r="H238" s="94">
        <f t="shared" si="60"/>
        <v>0</v>
      </c>
      <c r="I238" s="47"/>
      <c r="J238" s="44">
        <f>'2021'!BR184</f>
        <v>0</v>
      </c>
      <c r="K238" s="47"/>
      <c r="L238" s="99"/>
      <c r="M238" s="44"/>
      <c r="N238" s="44">
        <f>'2021'!BT184</f>
        <v>0</v>
      </c>
      <c r="O238" s="44">
        <f>'Добыча 2021'!C200</f>
        <v>0</v>
      </c>
      <c r="P238" s="44"/>
      <c r="Q238" s="44"/>
      <c r="R238" s="44"/>
      <c r="S238" s="44">
        <f>'Добыча 2021'!E200</f>
        <v>0</v>
      </c>
      <c r="T238" s="44">
        <f>'Добыча 2021'!D200</f>
        <v>0</v>
      </c>
      <c r="U238" s="44">
        <f t="shared" ref="U238:U259" si="63">IF(G238=0,0,O238/G238*100)</f>
        <v>0</v>
      </c>
      <c r="V238" s="94">
        <f>'2022'!BM239</f>
        <v>0.18</v>
      </c>
      <c r="W238" s="44">
        <f t="shared" si="49"/>
        <v>0</v>
      </c>
      <c r="X238" s="44">
        <f>'2022'!BO239</f>
        <v>0</v>
      </c>
      <c r="Y238" s="94">
        <f t="shared" si="50"/>
        <v>0</v>
      </c>
      <c r="Z238" s="44"/>
      <c r="AA238" s="44">
        <f>'2022'!BR239</f>
        <v>0</v>
      </c>
      <c r="AB238" s="44"/>
      <c r="AC238" s="44"/>
      <c r="AD238" s="44"/>
      <c r="AE238" s="44">
        <f>'2022'!BT239</f>
        <v>0</v>
      </c>
      <c r="AF238" s="82" t="str">
        <f t="shared" si="51"/>
        <v/>
      </c>
      <c r="AG238" s="159"/>
      <c r="AH238" s="160">
        <f t="shared" si="52"/>
        <v>0.88235294117647056</v>
      </c>
      <c r="AI238" s="160" t="e">
        <f t="shared" ca="1" si="53"/>
        <v>#NAME?</v>
      </c>
      <c r="AJ238" s="161">
        <f t="shared" si="54"/>
        <v>3</v>
      </c>
      <c r="AK238" s="161" t="str">
        <f t="shared" si="55"/>
        <v/>
      </c>
      <c r="AL238" s="161">
        <f t="shared" si="56"/>
        <v>0</v>
      </c>
      <c r="AM238" s="161">
        <f t="shared" si="57"/>
        <v>0</v>
      </c>
      <c r="AN238" s="162" t="str">
        <f t="shared" si="58"/>
        <v/>
      </c>
      <c r="AO238" s="34" t="str">
        <f t="shared" si="59"/>
        <v/>
      </c>
      <c r="AP238" s="34" t="str">
        <f t="shared" si="61"/>
        <v/>
      </c>
    </row>
    <row r="239" spans="1:42" ht="18.75" x14ac:dyDescent="0.25">
      <c r="A239" s="34"/>
      <c r="B239" s="46" t="s">
        <v>170</v>
      </c>
      <c r="C239" s="98"/>
      <c r="D239" s="97"/>
      <c r="E239" s="97"/>
      <c r="F239" s="98"/>
      <c r="G239" s="44"/>
      <c r="H239" s="94"/>
      <c r="I239" s="44"/>
      <c r="J239" s="44"/>
      <c r="K239" s="44"/>
      <c r="L239" s="44"/>
      <c r="M239" s="56"/>
      <c r="N239" s="44"/>
      <c r="O239" s="56"/>
      <c r="P239" s="56"/>
      <c r="Q239" s="56"/>
      <c r="R239" s="56"/>
      <c r="S239" s="56"/>
      <c r="T239" s="56"/>
      <c r="U239" s="44"/>
      <c r="V239" s="111"/>
      <c r="W239" s="44"/>
      <c r="X239" s="56"/>
      <c r="Y239" s="94"/>
      <c r="Z239" s="56"/>
      <c r="AA239" s="56"/>
      <c r="AB239" s="56"/>
      <c r="AC239" s="56"/>
      <c r="AD239" s="44"/>
      <c r="AE239" s="56"/>
      <c r="AF239" s="82" t="str">
        <f t="shared" si="51"/>
        <v/>
      </c>
      <c r="AG239" s="159"/>
      <c r="AH239" s="160" t="str">
        <f t="shared" si="52"/>
        <v/>
      </c>
      <c r="AI239" s="160" t="str">
        <f t="shared" si="53"/>
        <v/>
      </c>
      <c r="AJ239" s="161" t="str">
        <f t="shared" si="54"/>
        <v/>
      </c>
      <c r="AK239" s="161" t="str">
        <f t="shared" si="55"/>
        <v/>
      </c>
      <c r="AL239" s="161" t="str">
        <f t="shared" si="56"/>
        <v/>
      </c>
      <c r="AM239" s="161" t="str">
        <f t="shared" si="57"/>
        <v/>
      </c>
      <c r="AN239" s="162" t="str">
        <f t="shared" si="58"/>
        <v/>
      </c>
      <c r="AO239" s="34" t="str">
        <f t="shared" si="59"/>
        <v/>
      </c>
      <c r="AP239" s="34" t="str">
        <f t="shared" si="61"/>
        <v/>
      </c>
    </row>
    <row r="240" spans="1:42" ht="94.5" x14ac:dyDescent="0.25">
      <c r="A240" s="34">
        <v>198</v>
      </c>
      <c r="B240" s="57" t="s">
        <v>171</v>
      </c>
      <c r="C240" s="92">
        <f>'2022'!B241</f>
        <v>91.6</v>
      </c>
      <c r="D240" s="93">
        <f>'2022'!BE241</f>
        <v>64</v>
      </c>
      <c r="E240" s="93">
        <f>'2022'!BF241</f>
        <v>56</v>
      </c>
      <c r="F240" s="92">
        <f>'2022'!BI241</f>
        <v>0.61135371179039311</v>
      </c>
      <c r="G240" s="44">
        <f>'2021'!BO186</f>
        <v>1</v>
      </c>
      <c r="H240" s="94">
        <f t="shared" si="60"/>
        <v>1.5625</v>
      </c>
      <c r="I240" s="44"/>
      <c r="J240" s="44">
        <f>'2021'!BR186</f>
        <v>0</v>
      </c>
      <c r="K240" s="44"/>
      <c r="L240" s="44"/>
      <c r="M240" s="44"/>
      <c r="N240" s="44">
        <f>'2021'!BT186</f>
        <v>0</v>
      </c>
      <c r="O240" s="44">
        <f>'Добыча 2021'!C202</f>
        <v>1</v>
      </c>
      <c r="P240" s="44"/>
      <c r="Q240" s="44"/>
      <c r="R240" s="44"/>
      <c r="S240" s="44">
        <f>'Добыча 2021'!E202</f>
        <v>0</v>
      </c>
      <c r="T240" s="44">
        <f>'Добыча 2021'!D202</f>
        <v>1</v>
      </c>
      <c r="U240" s="44">
        <f t="shared" si="63"/>
        <v>100</v>
      </c>
      <c r="V240" s="94">
        <f>'2022'!BM241</f>
        <v>1.68</v>
      </c>
      <c r="W240" s="44">
        <f t="shared" ref="W240:W259" si="64">IF(V240&gt;1,V240/E240*100,0)</f>
        <v>3</v>
      </c>
      <c r="X240" s="44">
        <f>'2022'!BO241</f>
        <v>1</v>
      </c>
      <c r="Y240" s="94">
        <f t="shared" ref="Y240:Y259" si="65">IF(X240&gt;0,X240/E240*100,0)</f>
        <v>1.7857142857142856</v>
      </c>
      <c r="Z240" s="44"/>
      <c r="AA240" s="44">
        <f>'2022'!BR241</f>
        <v>0</v>
      </c>
      <c r="AB240" s="44"/>
      <c r="AC240" s="44"/>
      <c r="AD240" s="44"/>
      <c r="AE240" s="44">
        <f>'2022'!BT241</f>
        <v>0</v>
      </c>
      <c r="AF240" s="82" t="str">
        <f t="shared" si="51"/>
        <v/>
      </c>
      <c r="AG240" s="159"/>
      <c r="AH240" s="160">
        <f t="shared" si="52"/>
        <v>0.61135371179039311</v>
      </c>
      <c r="AI240" s="160" t="e">
        <f t="shared" ca="1" si="53"/>
        <v>#NAME?</v>
      </c>
      <c r="AJ240" s="161">
        <f t="shared" si="54"/>
        <v>3</v>
      </c>
      <c r="AK240" s="161" t="str">
        <f t="shared" si="55"/>
        <v/>
      </c>
      <c r="AL240" s="161" t="e">
        <f t="shared" ca="1" si="56"/>
        <v>#NAME?</v>
      </c>
      <c r="AM240" s="161">
        <f t="shared" si="57"/>
        <v>1</v>
      </c>
      <c r="AN240" s="162" t="e">
        <f t="shared" ca="1" si="58"/>
        <v>#NAME?</v>
      </c>
      <c r="AO240" s="34" t="str">
        <f t="shared" si="59"/>
        <v>Сумма не совпадает или не ОДОУ</v>
      </c>
      <c r="AP240" s="34" t="str">
        <f t="shared" si="61"/>
        <v/>
      </c>
    </row>
    <row r="241" spans="1:42" ht="30.75" customHeight="1" x14ac:dyDescent="0.25">
      <c r="A241" s="34">
        <v>199</v>
      </c>
      <c r="B241" s="57" t="s">
        <v>172</v>
      </c>
      <c r="C241" s="92">
        <f>'2022'!B242</f>
        <v>347.2</v>
      </c>
      <c r="D241" s="93">
        <f>'2022'!BE242</f>
        <v>353</v>
      </c>
      <c r="E241" s="93">
        <f>'2022'!BF242</f>
        <v>370</v>
      </c>
      <c r="F241" s="92">
        <f>'2022'!BI242</f>
        <v>1.0656682027649771</v>
      </c>
      <c r="G241" s="44">
        <f>'2021'!BO187</f>
        <v>15</v>
      </c>
      <c r="H241" s="94">
        <f t="shared" si="60"/>
        <v>4.2492917847025495</v>
      </c>
      <c r="I241" s="44"/>
      <c r="J241" s="44">
        <f>'2021'!BR187</f>
        <v>2</v>
      </c>
      <c r="K241" s="44"/>
      <c r="L241" s="44"/>
      <c r="M241" s="44"/>
      <c r="N241" s="44">
        <f>'2021'!BT187</f>
        <v>3</v>
      </c>
      <c r="O241" s="44">
        <f>'Добыча 2021'!C203</f>
        <v>4</v>
      </c>
      <c r="P241" s="44"/>
      <c r="Q241" s="44"/>
      <c r="R241" s="44"/>
      <c r="S241" s="44">
        <f>'Добыча 2021'!E203</f>
        <v>3</v>
      </c>
      <c r="T241" s="44">
        <f>'Добыча 2021'!D203</f>
        <v>1</v>
      </c>
      <c r="U241" s="44">
        <f t="shared" si="63"/>
        <v>26.666666666666668</v>
      </c>
      <c r="V241" s="94">
        <f>'2022'!BM242</f>
        <v>18.5</v>
      </c>
      <c r="W241" s="44">
        <f t="shared" si="64"/>
        <v>5</v>
      </c>
      <c r="X241" s="44">
        <f>'2022'!BO242</f>
        <v>15</v>
      </c>
      <c r="Y241" s="94">
        <f t="shared" si="65"/>
        <v>4.0540540540540544</v>
      </c>
      <c r="Z241" s="44"/>
      <c r="AA241" s="44">
        <f>'2022'!BR242</f>
        <v>2</v>
      </c>
      <c r="AB241" s="44"/>
      <c r="AC241" s="44"/>
      <c r="AD241" s="44">
        <f t="shared" si="62"/>
        <v>10</v>
      </c>
      <c r="AE241" s="44">
        <f>'2022'!BT242</f>
        <v>3</v>
      </c>
      <c r="AF241" s="82" t="str">
        <f t="shared" ref="AF241:AF259" si="66">IF(C241&gt;0,IF(AND(C241&lt;7,F241&lt;5),IF(COUNTIF(Z241:AE241,"&gt;0")&gt;0,"Ошибка!",""),""),"")</f>
        <v/>
      </c>
      <c r="AG241" s="159"/>
      <c r="AH241" s="160">
        <f t="shared" si="52"/>
        <v>1.0656682027649771</v>
      </c>
      <c r="AI241" s="160" t="e">
        <f t="shared" ca="1" si="53"/>
        <v>#NAME?</v>
      </c>
      <c r="AJ241" s="161">
        <f t="shared" si="54"/>
        <v>5</v>
      </c>
      <c r="AK241" s="161" t="str">
        <f t="shared" si="55"/>
        <v/>
      </c>
      <c r="AL241" s="161" t="e">
        <f t="shared" ca="1" si="56"/>
        <v>#NAME?</v>
      </c>
      <c r="AM241" s="161">
        <f t="shared" si="57"/>
        <v>15</v>
      </c>
      <c r="AN241" s="162" t="e">
        <f t="shared" ca="1" si="58"/>
        <v>#NAME?</v>
      </c>
      <c r="AO241" s="34" t="str">
        <f t="shared" si="59"/>
        <v/>
      </c>
      <c r="AP241" s="34" t="str">
        <f t="shared" si="61"/>
        <v/>
      </c>
    </row>
    <row r="242" spans="1:42" ht="18.75" x14ac:dyDescent="0.25">
      <c r="A242" s="34"/>
      <c r="B242" s="46" t="s">
        <v>151</v>
      </c>
      <c r="C242" s="98"/>
      <c r="D242" s="97"/>
      <c r="E242" s="97"/>
      <c r="F242" s="98"/>
      <c r="G242" s="44"/>
      <c r="H242" s="94"/>
      <c r="I242" s="44"/>
      <c r="J242" s="44"/>
      <c r="K242" s="44"/>
      <c r="L242" s="44"/>
      <c r="M242" s="56"/>
      <c r="N242" s="44"/>
      <c r="O242" s="56"/>
      <c r="P242" s="56"/>
      <c r="Q242" s="56"/>
      <c r="R242" s="56"/>
      <c r="S242" s="56"/>
      <c r="T242" s="56"/>
      <c r="U242" s="44"/>
      <c r="V242" s="111"/>
      <c r="W242" s="44"/>
      <c r="X242" s="56"/>
      <c r="Y242" s="94"/>
      <c r="Z242" s="56"/>
      <c r="AA242" s="56"/>
      <c r="AB242" s="56"/>
      <c r="AC242" s="56"/>
      <c r="AD242" s="44"/>
      <c r="AE242" s="56"/>
      <c r="AF242" s="82" t="str">
        <f t="shared" si="66"/>
        <v/>
      </c>
      <c r="AG242" s="159"/>
      <c r="AH242" s="160" t="str">
        <f t="shared" si="52"/>
        <v/>
      </c>
      <c r="AI242" s="160" t="str">
        <f t="shared" si="53"/>
        <v/>
      </c>
      <c r="AJ242" s="161" t="str">
        <f t="shared" si="54"/>
        <v/>
      </c>
      <c r="AK242" s="161" t="str">
        <f t="shared" si="55"/>
        <v/>
      </c>
      <c r="AL242" s="161" t="str">
        <f t="shared" si="56"/>
        <v/>
      </c>
      <c r="AM242" s="161" t="str">
        <f t="shared" si="57"/>
        <v/>
      </c>
      <c r="AN242" s="162" t="str">
        <f t="shared" si="58"/>
        <v/>
      </c>
      <c r="AO242" s="34" t="str">
        <f t="shared" si="59"/>
        <v/>
      </c>
      <c r="AP242" s="34" t="str">
        <f t="shared" si="61"/>
        <v/>
      </c>
    </row>
    <row r="243" spans="1:42" ht="31.5" x14ac:dyDescent="0.25">
      <c r="A243" s="34">
        <v>200</v>
      </c>
      <c r="B243" s="57" t="s">
        <v>152</v>
      </c>
      <c r="C243" s="92">
        <f>'2022'!B244</f>
        <v>211.2</v>
      </c>
      <c r="D243" s="93">
        <f>'2022'!BE244</f>
        <v>13</v>
      </c>
      <c r="E243" s="93">
        <f>'2022'!BF244</f>
        <v>10</v>
      </c>
      <c r="F243" s="92">
        <f>'2022'!BI244</f>
        <v>4.7348484848484848E-2</v>
      </c>
      <c r="G243" s="44">
        <f>'2021'!BO189</f>
        <v>0</v>
      </c>
      <c r="H243" s="94">
        <f t="shared" si="60"/>
        <v>0</v>
      </c>
      <c r="I243" s="44"/>
      <c r="J243" s="44">
        <f>'2021'!BR189</f>
        <v>0</v>
      </c>
      <c r="K243" s="44"/>
      <c r="L243" s="44"/>
      <c r="M243" s="44"/>
      <c r="N243" s="44">
        <f>'2021'!BT189</f>
        <v>0</v>
      </c>
      <c r="O243" s="44">
        <f>'Добыча 2021'!C205</f>
        <v>0</v>
      </c>
      <c r="P243" s="44"/>
      <c r="Q243" s="44"/>
      <c r="R243" s="44"/>
      <c r="S243" s="44">
        <f>'Добыча 2021'!E205</f>
        <v>0</v>
      </c>
      <c r="T243" s="44">
        <f>'Добыча 2021'!D205</f>
        <v>0</v>
      </c>
      <c r="U243" s="44">
        <f t="shared" si="63"/>
        <v>0</v>
      </c>
      <c r="V243" s="94">
        <f>'2022'!BM244</f>
        <v>0.3</v>
      </c>
      <c r="W243" s="44">
        <f t="shared" si="64"/>
        <v>0</v>
      </c>
      <c r="X243" s="44">
        <f>'2022'!BO244</f>
        <v>0</v>
      </c>
      <c r="Y243" s="94">
        <f t="shared" si="65"/>
        <v>0</v>
      </c>
      <c r="Z243" s="44"/>
      <c r="AA243" s="44">
        <f>'2022'!BR244</f>
        <v>0</v>
      </c>
      <c r="AB243" s="44"/>
      <c r="AC243" s="44"/>
      <c r="AD243" s="44">
        <f t="shared" si="62"/>
        <v>0</v>
      </c>
      <c r="AE243" s="44">
        <f>'2022'!BT244</f>
        <v>0</v>
      </c>
      <c r="AF243" s="82" t="str">
        <f t="shared" si="66"/>
        <v/>
      </c>
      <c r="AG243" s="159"/>
      <c r="AH243" s="160">
        <f t="shared" si="52"/>
        <v>4.7348484848484848E-2</v>
      </c>
      <c r="AI243" s="160" t="e">
        <f t="shared" ca="1" si="53"/>
        <v>#NAME?</v>
      </c>
      <c r="AJ243" s="161">
        <f t="shared" si="54"/>
        <v>3</v>
      </c>
      <c r="AK243" s="161" t="str">
        <f t="shared" si="55"/>
        <v/>
      </c>
      <c r="AL243" s="161">
        <f t="shared" si="56"/>
        <v>0</v>
      </c>
      <c r="AM243" s="161">
        <f t="shared" si="57"/>
        <v>0</v>
      </c>
      <c r="AN243" s="162" t="str">
        <f t="shared" si="58"/>
        <v/>
      </c>
      <c r="AO243" s="34" t="str">
        <f t="shared" si="59"/>
        <v/>
      </c>
      <c r="AP243" s="34" t="str">
        <f t="shared" si="61"/>
        <v/>
      </c>
    </row>
    <row r="244" spans="1:42" ht="18.75" x14ac:dyDescent="0.25">
      <c r="A244" s="34"/>
      <c r="B244" s="46" t="s">
        <v>254</v>
      </c>
      <c r="C244" s="98"/>
      <c r="D244" s="97"/>
      <c r="E244" s="97"/>
      <c r="F244" s="98"/>
      <c r="G244" s="44"/>
      <c r="H244" s="94"/>
      <c r="I244" s="44"/>
      <c r="J244" s="44"/>
      <c r="K244" s="44"/>
      <c r="L244" s="44"/>
      <c r="M244" s="56"/>
      <c r="N244" s="44"/>
      <c r="O244" s="56"/>
      <c r="P244" s="56"/>
      <c r="Q244" s="56"/>
      <c r="R244" s="56"/>
      <c r="S244" s="56"/>
      <c r="T244" s="56"/>
      <c r="U244" s="44"/>
      <c r="V244" s="111"/>
      <c r="W244" s="44"/>
      <c r="X244" s="56"/>
      <c r="Y244" s="94"/>
      <c r="Z244" s="56"/>
      <c r="AA244" s="56"/>
      <c r="AB244" s="56"/>
      <c r="AC244" s="56"/>
      <c r="AD244" s="44"/>
      <c r="AE244" s="56"/>
      <c r="AF244" s="82" t="str">
        <f t="shared" si="66"/>
        <v/>
      </c>
      <c r="AG244" s="159"/>
      <c r="AH244" s="160" t="str">
        <f t="shared" si="52"/>
        <v/>
      </c>
      <c r="AI244" s="160" t="str">
        <f t="shared" si="53"/>
        <v/>
      </c>
      <c r="AJ244" s="161" t="str">
        <f t="shared" si="54"/>
        <v/>
      </c>
      <c r="AK244" s="161" t="str">
        <f t="shared" si="55"/>
        <v/>
      </c>
      <c r="AL244" s="161" t="str">
        <f t="shared" si="56"/>
        <v/>
      </c>
      <c r="AM244" s="161" t="str">
        <f t="shared" si="57"/>
        <v/>
      </c>
      <c r="AN244" s="162" t="str">
        <f t="shared" si="58"/>
        <v/>
      </c>
      <c r="AO244" s="34" t="str">
        <f t="shared" si="59"/>
        <v/>
      </c>
      <c r="AP244" s="34" t="str">
        <f t="shared" si="61"/>
        <v/>
      </c>
    </row>
    <row r="245" spans="1:42" ht="63.75" customHeight="1" x14ac:dyDescent="0.25">
      <c r="A245" s="34">
        <v>201</v>
      </c>
      <c r="B245" s="57" t="s">
        <v>363</v>
      </c>
      <c r="C245" s="92">
        <f>'2022'!B246</f>
        <v>15.6</v>
      </c>
      <c r="D245" s="93">
        <f>'2022'!BE246</f>
        <v>39</v>
      </c>
      <c r="E245" s="93">
        <f>'2022'!BF246</f>
        <v>31</v>
      </c>
      <c r="F245" s="92">
        <f>'2022'!BI246</f>
        <v>1.9871794871794872</v>
      </c>
      <c r="G245" s="44">
        <f>'2021'!BO191</f>
        <v>0</v>
      </c>
      <c r="H245" s="94">
        <f t="shared" si="60"/>
        <v>0</v>
      </c>
      <c r="I245" s="44"/>
      <c r="J245" s="44">
        <f>'2021'!BR191</f>
        <v>0</v>
      </c>
      <c r="K245" s="44"/>
      <c r="L245" s="44"/>
      <c r="M245" s="44"/>
      <c r="N245" s="44">
        <f>'2021'!BT191</f>
        <v>0</v>
      </c>
      <c r="O245" s="44">
        <f>'Добыча 2021'!C207</f>
        <v>0</v>
      </c>
      <c r="P245" s="44"/>
      <c r="Q245" s="44"/>
      <c r="R245" s="44"/>
      <c r="S245" s="44">
        <f>'Добыча 2021'!E207</f>
        <v>0</v>
      </c>
      <c r="T245" s="44">
        <f>'Добыча 2021'!D207</f>
        <v>0</v>
      </c>
      <c r="U245" s="44">
        <f t="shared" si="63"/>
        <v>0</v>
      </c>
      <c r="V245" s="94">
        <f>'2022'!BM246</f>
        <v>1.55</v>
      </c>
      <c r="W245" s="44">
        <f t="shared" si="64"/>
        <v>5</v>
      </c>
      <c r="X245" s="44">
        <f>'2022'!BO246</f>
        <v>0</v>
      </c>
      <c r="Y245" s="94">
        <f t="shared" si="65"/>
        <v>0</v>
      </c>
      <c r="Z245" s="44"/>
      <c r="AA245" s="44">
        <f>'2022'!BR246</f>
        <v>0</v>
      </c>
      <c r="AB245" s="44"/>
      <c r="AC245" s="44"/>
      <c r="AD245" s="44"/>
      <c r="AE245" s="44">
        <f>'2022'!BT246</f>
        <v>0</v>
      </c>
      <c r="AF245" s="82" t="str">
        <f t="shared" si="66"/>
        <v/>
      </c>
      <c r="AG245" s="159"/>
      <c r="AH245" s="160">
        <f t="shared" si="52"/>
        <v>1.9871794871794872</v>
      </c>
      <c r="AI245" s="160" t="e">
        <f t="shared" ca="1" si="53"/>
        <v>#NAME?</v>
      </c>
      <c r="AJ245" s="161">
        <f t="shared" si="54"/>
        <v>5</v>
      </c>
      <c r="AK245" s="161" t="str">
        <f t="shared" si="55"/>
        <v/>
      </c>
      <c r="AL245" s="161">
        <f t="shared" si="56"/>
        <v>0</v>
      </c>
      <c r="AM245" s="161">
        <f t="shared" si="57"/>
        <v>0</v>
      </c>
      <c r="AN245" s="162" t="str">
        <f t="shared" si="58"/>
        <v/>
      </c>
      <c r="AO245" s="34" t="str">
        <f t="shared" si="59"/>
        <v/>
      </c>
      <c r="AP245" s="34" t="str">
        <f t="shared" si="61"/>
        <v/>
      </c>
    </row>
    <row r="246" spans="1:42" ht="47.25" x14ac:dyDescent="0.25">
      <c r="A246" s="34">
        <v>202</v>
      </c>
      <c r="B246" s="57" t="s">
        <v>364</v>
      </c>
      <c r="C246" s="92">
        <f>'2022'!B247</f>
        <v>5.3</v>
      </c>
      <c r="D246" s="93">
        <f>'2022'!BE247</f>
        <v>2</v>
      </c>
      <c r="E246" s="93">
        <f>'2022'!BF247</f>
        <v>7</v>
      </c>
      <c r="F246" s="92">
        <f>'2022'!BI247</f>
        <v>1.3207547169811322</v>
      </c>
      <c r="G246" s="44">
        <f>'2021'!BO192</f>
        <v>0</v>
      </c>
      <c r="H246" s="94">
        <f t="shared" si="60"/>
        <v>0</v>
      </c>
      <c r="I246" s="44"/>
      <c r="J246" s="44">
        <f>'2021'!BR192</f>
        <v>0</v>
      </c>
      <c r="K246" s="44"/>
      <c r="L246" s="44"/>
      <c r="M246" s="44"/>
      <c r="N246" s="44">
        <f>'2021'!BT192</f>
        <v>0</v>
      </c>
      <c r="O246" s="44">
        <f>'Добыча 2021'!C208</f>
        <v>0</v>
      </c>
      <c r="P246" s="44"/>
      <c r="Q246" s="44"/>
      <c r="R246" s="44"/>
      <c r="S246" s="44">
        <f>'Добыча 2021'!E208</f>
        <v>0</v>
      </c>
      <c r="T246" s="44">
        <f>'Добыча 2021'!D208</f>
        <v>0</v>
      </c>
      <c r="U246" s="44">
        <f t="shared" si="63"/>
        <v>0</v>
      </c>
      <c r="V246" s="94">
        <f>'2022'!BM247</f>
        <v>0.35000000000000003</v>
      </c>
      <c r="W246" s="44">
        <f t="shared" si="64"/>
        <v>0</v>
      </c>
      <c r="X246" s="44">
        <f>'2022'!BO247</f>
        <v>0</v>
      </c>
      <c r="Y246" s="94">
        <f t="shared" si="65"/>
        <v>0</v>
      </c>
      <c r="Z246" s="44"/>
      <c r="AA246" s="44">
        <f>'2022'!BR247</f>
        <v>0</v>
      </c>
      <c r="AB246" s="44"/>
      <c r="AC246" s="44"/>
      <c r="AD246" s="44"/>
      <c r="AE246" s="44">
        <f>'2022'!BT247</f>
        <v>0</v>
      </c>
      <c r="AF246" s="82" t="str">
        <f t="shared" si="66"/>
        <v/>
      </c>
      <c r="AG246" s="159"/>
      <c r="AH246" s="160">
        <f t="shared" si="52"/>
        <v>1.3207547169811322</v>
      </c>
      <c r="AI246" s="160" t="e">
        <f t="shared" ca="1" si="53"/>
        <v>#NAME?</v>
      </c>
      <c r="AJ246" s="161">
        <f t="shared" si="54"/>
        <v>5</v>
      </c>
      <c r="AK246" s="161" t="str">
        <f t="shared" si="55"/>
        <v/>
      </c>
      <c r="AL246" s="161">
        <f t="shared" si="56"/>
        <v>0</v>
      </c>
      <c r="AM246" s="161">
        <f t="shared" si="57"/>
        <v>0</v>
      </c>
      <c r="AN246" s="162" t="str">
        <f t="shared" si="58"/>
        <v/>
      </c>
      <c r="AO246" s="34" t="str">
        <f t="shared" si="59"/>
        <v/>
      </c>
      <c r="AP246" s="34" t="str">
        <f t="shared" si="61"/>
        <v/>
      </c>
    </row>
    <row r="247" spans="1:42" ht="47.25" x14ac:dyDescent="0.25">
      <c r="A247" s="34">
        <v>203</v>
      </c>
      <c r="B247" s="57" t="s">
        <v>365</v>
      </c>
      <c r="C247" s="92">
        <f>'2022'!B248</f>
        <v>3.2</v>
      </c>
      <c r="D247" s="93">
        <f>'2022'!BE248</f>
        <v>13</v>
      </c>
      <c r="E247" s="93">
        <f>'2022'!BF248</f>
        <v>5</v>
      </c>
      <c r="F247" s="92">
        <f>'2022'!BI248</f>
        <v>1.5625</v>
      </c>
      <c r="G247" s="44">
        <f>'2021'!BO193</f>
        <v>0</v>
      </c>
      <c r="H247" s="94">
        <f t="shared" si="60"/>
        <v>0</v>
      </c>
      <c r="I247" s="44"/>
      <c r="J247" s="44">
        <f>'2021'!BR193</f>
        <v>0</v>
      </c>
      <c r="K247" s="44"/>
      <c r="L247" s="44"/>
      <c r="M247" s="44"/>
      <c r="N247" s="44">
        <f>'2021'!BT193</f>
        <v>0</v>
      </c>
      <c r="O247" s="44">
        <f>'Добыча 2021'!C209</f>
        <v>0</v>
      </c>
      <c r="P247" s="44"/>
      <c r="Q247" s="44"/>
      <c r="R247" s="44"/>
      <c r="S247" s="44">
        <f>'Добыча 2021'!E209</f>
        <v>0</v>
      </c>
      <c r="T247" s="44">
        <f>'Добыча 2021'!D209</f>
        <v>0</v>
      </c>
      <c r="U247" s="44">
        <f t="shared" si="63"/>
        <v>0</v>
      </c>
      <c r="V247" s="94">
        <f>'2022'!BM248</f>
        <v>0.25</v>
      </c>
      <c r="W247" s="44">
        <f t="shared" si="64"/>
        <v>0</v>
      </c>
      <c r="X247" s="44">
        <f>'2022'!BO248</f>
        <v>0</v>
      </c>
      <c r="Y247" s="94">
        <f t="shared" si="65"/>
        <v>0</v>
      </c>
      <c r="Z247" s="44"/>
      <c r="AA247" s="44">
        <f>'2022'!BR248</f>
        <v>0</v>
      </c>
      <c r="AB247" s="44"/>
      <c r="AC247" s="44"/>
      <c r="AD247" s="44"/>
      <c r="AE247" s="44">
        <f>'2022'!BT248</f>
        <v>0</v>
      </c>
      <c r="AF247" s="82" t="str">
        <f t="shared" si="66"/>
        <v/>
      </c>
      <c r="AG247" s="159"/>
      <c r="AH247" s="160">
        <f t="shared" si="52"/>
        <v>1.5625</v>
      </c>
      <c r="AI247" s="160" t="e">
        <f t="shared" ca="1" si="53"/>
        <v>#NAME?</v>
      </c>
      <c r="AJ247" s="161">
        <f t="shared" si="54"/>
        <v>5</v>
      </c>
      <c r="AK247" s="161" t="str">
        <f t="shared" si="55"/>
        <v/>
      </c>
      <c r="AL247" s="161">
        <f t="shared" si="56"/>
        <v>0</v>
      </c>
      <c r="AM247" s="161">
        <f t="shared" si="57"/>
        <v>0</v>
      </c>
      <c r="AN247" s="162" t="str">
        <f t="shared" si="58"/>
        <v/>
      </c>
      <c r="AO247" s="34" t="str">
        <f t="shared" si="59"/>
        <v/>
      </c>
      <c r="AP247" s="34" t="str">
        <f t="shared" si="61"/>
        <v/>
      </c>
    </row>
    <row r="248" spans="1:42" ht="94.5" x14ac:dyDescent="0.25">
      <c r="A248" s="34">
        <v>204</v>
      </c>
      <c r="B248" s="57" t="s">
        <v>258</v>
      </c>
      <c r="C248" s="92">
        <f>'2022'!B249</f>
        <v>4</v>
      </c>
      <c r="D248" s="93">
        <f>'2022'!BE249</f>
        <v>35</v>
      </c>
      <c r="E248" s="93">
        <f>'2022'!BF249</f>
        <v>29</v>
      </c>
      <c r="F248" s="92">
        <f>'2022'!BI249</f>
        <v>7.25</v>
      </c>
      <c r="G248" s="44">
        <f>'2021'!BO194</f>
        <v>2</v>
      </c>
      <c r="H248" s="94">
        <f t="shared" si="60"/>
        <v>5.7142857142857144</v>
      </c>
      <c r="I248" s="44"/>
      <c r="J248" s="44">
        <f>'2021'!BR194</f>
        <v>0</v>
      </c>
      <c r="K248" s="44"/>
      <c r="L248" s="44"/>
      <c r="M248" s="44"/>
      <c r="N248" s="44">
        <f>'2021'!BT194</f>
        <v>0</v>
      </c>
      <c r="O248" s="44">
        <f>'Добыча 2021'!C210</f>
        <v>2</v>
      </c>
      <c r="P248" s="44"/>
      <c r="Q248" s="44"/>
      <c r="R248" s="44"/>
      <c r="S248" s="44">
        <f>'Добыча 2021'!E210</f>
        <v>1</v>
      </c>
      <c r="T248" s="44">
        <f>'Добыча 2021'!D210</f>
        <v>1</v>
      </c>
      <c r="U248" s="44">
        <f t="shared" si="63"/>
        <v>100</v>
      </c>
      <c r="V248" s="94">
        <f>'2022'!BM249</f>
        <v>2.9000000000000004</v>
      </c>
      <c r="W248" s="44">
        <f t="shared" si="64"/>
        <v>10</v>
      </c>
      <c r="X248" s="44">
        <f>'2022'!BO249</f>
        <v>2</v>
      </c>
      <c r="Y248" s="94">
        <f t="shared" si="65"/>
        <v>6.8965517241379306</v>
      </c>
      <c r="Z248" s="44"/>
      <c r="AA248" s="44">
        <f>'2022'!BR249</f>
        <v>0</v>
      </c>
      <c r="AB248" s="44"/>
      <c r="AC248" s="44"/>
      <c r="AD248" s="44"/>
      <c r="AE248" s="44">
        <f>'2022'!BT249</f>
        <v>0</v>
      </c>
      <c r="AF248" s="82" t="str">
        <f t="shared" si="66"/>
        <v/>
      </c>
      <c r="AG248" s="159"/>
      <c r="AH248" s="160">
        <f t="shared" si="52"/>
        <v>7.25</v>
      </c>
      <c r="AI248" s="160" t="e">
        <f t="shared" ca="1" si="53"/>
        <v>#NAME?</v>
      </c>
      <c r="AJ248" s="161">
        <f t="shared" si="54"/>
        <v>10</v>
      </c>
      <c r="AK248" s="161" t="str">
        <f t="shared" si="55"/>
        <v/>
      </c>
      <c r="AL248" s="161" t="e">
        <f t="shared" ca="1" si="56"/>
        <v>#NAME?</v>
      </c>
      <c r="AM248" s="161">
        <f t="shared" si="57"/>
        <v>2</v>
      </c>
      <c r="AN248" s="162" t="e">
        <f t="shared" ca="1" si="58"/>
        <v>#NAME?</v>
      </c>
      <c r="AO248" s="34" t="str">
        <f t="shared" si="59"/>
        <v>Сумма не совпадает или не ОДОУ</v>
      </c>
      <c r="AP248" s="34" t="str">
        <f t="shared" si="61"/>
        <v/>
      </c>
    </row>
    <row r="249" spans="1:42" ht="31.5" x14ac:dyDescent="0.25">
      <c r="A249" s="34">
        <v>205</v>
      </c>
      <c r="B249" s="57" t="s">
        <v>262</v>
      </c>
      <c r="C249" s="92">
        <f>'2022'!B250</f>
        <v>3.52</v>
      </c>
      <c r="D249" s="93">
        <f>'2022'!BE250</f>
        <v>7</v>
      </c>
      <c r="E249" s="93">
        <f>'2022'!BF250</f>
        <v>2</v>
      </c>
      <c r="F249" s="92">
        <f>'2022'!BI250</f>
        <v>0.56818181818181823</v>
      </c>
      <c r="G249" s="44">
        <f>'2021'!BO195</f>
        <v>0</v>
      </c>
      <c r="H249" s="94">
        <f t="shared" si="60"/>
        <v>0</v>
      </c>
      <c r="I249" s="44"/>
      <c r="J249" s="44">
        <f>'2021'!BR195</f>
        <v>0</v>
      </c>
      <c r="K249" s="44"/>
      <c r="L249" s="44"/>
      <c r="M249" s="44"/>
      <c r="N249" s="44">
        <f>'2021'!BT195</f>
        <v>0</v>
      </c>
      <c r="O249" s="44">
        <f>'Добыча 2021'!C211</f>
        <v>0</v>
      </c>
      <c r="P249" s="44"/>
      <c r="Q249" s="44"/>
      <c r="R249" s="44"/>
      <c r="S249" s="44">
        <f>'Добыча 2021'!E211</f>
        <v>0</v>
      </c>
      <c r="T249" s="44">
        <f>'Добыча 2021'!D211</f>
        <v>0</v>
      </c>
      <c r="U249" s="44">
        <f t="shared" si="63"/>
        <v>0</v>
      </c>
      <c r="V249" s="94">
        <f>'2022'!BM250</f>
        <v>0.06</v>
      </c>
      <c r="W249" s="44">
        <f t="shared" si="64"/>
        <v>0</v>
      </c>
      <c r="X249" s="44">
        <f>'2022'!BO250</f>
        <v>0</v>
      </c>
      <c r="Y249" s="94">
        <f t="shared" si="65"/>
        <v>0</v>
      </c>
      <c r="Z249" s="44"/>
      <c r="AA249" s="44">
        <f>'2022'!BR250</f>
        <v>0</v>
      </c>
      <c r="AB249" s="44"/>
      <c r="AC249" s="44"/>
      <c r="AD249" s="44"/>
      <c r="AE249" s="44">
        <f>'2022'!BT250</f>
        <v>0</v>
      </c>
      <c r="AF249" s="82" t="str">
        <f t="shared" si="66"/>
        <v/>
      </c>
      <c r="AG249" s="159"/>
      <c r="AH249" s="160">
        <f t="shared" si="52"/>
        <v>0.56818181818181823</v>
      </c>
      <c r="AI249" s="160" t="e">
        <f t="shared" ca="1" si="53"/>
        <v>#NAME?</v>
      </c>
      <c r="AJ249" s="161">
        <f t="shared" si="54"/>
        <v>3</v>
      </c>
      <c r="AK249" s="161" t="str">
        <f t="shared" si="55"/>
        <v/>
      </c>
      <c r="AL249" s="161">
        <f t="shared" si="56"/>
        <v>0</v>
      </c>
      <c r="AM249" s="161">
        <f t="shared" si="57"/>
        <v>0</v>
      </c>
      <c r="AN249" s="162" t="str">
        <f t="shared" si="58"/>
        <v/>
      </c>
      <c r="AO249" s="34" t="str">
        <f t="shared" si="59"/>
        <v/>
      </c>
      <c r="AP249" s="34" t="str">
        <f t="shared" si="61"/>
        <v/>
      </c>
    </row>
    <row r="250" spans="1:42" ht="78.75" x14ac:dyDescent="0.25">
      <c r="A250" s="34">
        <v>206</v>
      </c>
      <c r="B250" s="57" t="s">
        <v>261</v>
      </c>
      <c r="C250" s="92">
        <f>'2022'!B251</f>
        <v>7.2</v>
      </c>
      <c r="D250" s="93">
        <f>'2022'!BE251</f>
        <v>7</v>
      </c>
      <c r="E250" s="93">
        <f>'2022'!BF251</f>
        <v>10</v>
      </c>
      <c r="F250" s="92">
        <f>'2022'!BI251</f>
        <v>1.3888888888888888</v>
      </c>
      <c r="G250" s="44">
        <f>'2021'!BO196</f>
        <v>0</v>
      </c>
      <c r="H250" s="94">
        <f t="shared" si="60"/>
        <v>0</v>
      </c>
      <c r="I250" s="44"/>
      <c r="J250" s="44">
        <f>'2021'!BR196</f>
        <v>0</v>
      </c>
      <c r="K250" s="44"/>
      <c r="L250" s="44"/>
      <c r="M250" s="44"/>
      <c r="N250" s="44">
        <f>'2021'!BT196</f>
        <v>0</v>
      </c>
      <c r="O250" s="44">
        <f>'Добыча 2021'!C212</f>
        <v>0</v>
      </c>
      <c r="P250" s="44"/>
      <c r="Q250" s="44"/>
      <c r="R250" s="44"/>
      <c r="S250" s="44">
        <f>'Добыча 2021'!E212</f>
        <v>0</v>
      </c>
      <c r="T250" s="44">
        <f>'Добыча 2021'!D212</f>
        <v>0</v>
      </c>
      <c r="U250" s="44">
        <f t="shared" si="63"/>
        <v>0</v>
      </c>
      <c r="V250" s="94">
        <f>'2022'!BM251</f>
        <v>0.5</v>
      </c>
      <c r="W250" s="44">
        <f t="shared" si="64"/>
        <v>0</v>
      </c>
      <c r="X250" s="44">
        <f>'2022'!BO251</f>
        <v>0</v>
      </c>
      <c r="Y250" s="94">
        <f t="shared" si="65"/>
        <v>0</v>
      </c>
      <c r="Z250" s="44"/>
      <c r="AA250" s="44">
        <f>'2022'!BR251</f>
        <v>0</v>
      </c>
      <c r="AB250" s="44"/>
      <c r="AC250" s="44"/>
      <c r="AD250" s="44"/>
      <c r="AE250" s="44">
        <f>'2022'!BT251</f>
        <v>0</v>
      </c>
      <c r="AF250" s="82" t="str">
        <f t="shared" si="66"/>
        <v/>
      </c>
      <c r="AG250" s="159"/>
      <c r="AH250" s="160">
        <f t="shared" si="52"/>
        <v>1.3888888888888888</v>
      </c>
      <c r="AI250" s="160" t="e">
        <f t="shared" ca="1" si="53"/>
        <v>#NAME?</v>
      </c>
      <c r="AJ250" s="161">
        <f t="shared" si="54"/>
        <v>5</v>
      </c>
      <c r="AK250" s="161" t="str">
        <f t="shared" si="55"/>
        <v/>
      </c>
      <c r="AL250" s="161">
        <f t="shared" si="56"/>
        <v>0</v>
      </c>
      <c r="AM250" s="161">
        <f t="shared" si="57"/>
        <v>0</v>
      </c>
      <c r="AN250" s="162" t="str">
        <f t="shared" si="58"/>
        <v/>
      </c>
      <c r="AO250" s="34" t="str">
        <f t="shared" si="59"/>
        <v/>
      </c>
      <c r="AP250" s="34" t="str">
        <f t="shared" si="61"/>
        <v/>
      </c>
    </row>
    <row r="251" spans="1:42" ht="31.5" x14ac:dyDescent="0.25">
      <c r="A251" s="34">
        <v>207</v>
      </c>
      <c r="B251" s="57" t="s">
        <v>259</v>
      </c>
      <c r="C251" s="92">
        <f>'2022'!B252</f>
        <v>9.4</v>
      </c>
      <c r="D251" s="93">
        <f>'2022'!BE252</f>
        <v>3</v>
      </c>
      <c r="E251" s="93">
        <f>'2022'!BF252</f>
        <v>13</v>
      </c>
      <c r="F251" s="92">
        <f>'2022'!BI252</f>
        <v>1.3829787234042552</v>
      </c>
      <c r="G251" s="44">
        <f>'2021'!BO197</f>
        <v>0</v>
      </c>
      <c r="H251" s="94">
        <f t="shared" si="60"/>
        <v>0</v>
      </c>
      <c r="I251" s="44"/>
      <c r="J251" s="44">
        <f>'2021'!BR197</f>
        <v>0</v>
      </c>
      <c r="K251" s="44"/>
      <c r="L251" s="44"/>
      <c r="M251" s="44"/>
      <c r="N251" s="44">
        <f>'2021'!BT197</f>
        <v>0</v>
      </c>
      <c r="O251" s="44">
        <f>'Добыча 2021'!C213</f>
        <v>0</v>
      </c>
      <c r="P251" s="44"/>
      <c r="Q251" s="44"/>
      <c r="R251" s="44"/>
      <c r="S251" s="44">
        <f>'Добыча 2021'!E213</f>
        <v>0</v>
      </c>
      <c r="T251" s="44">
        <f>'Добыча 2021'!D213</f>
        <v>0</v>
      </c>
      <c r="U251" s="44">
        <f t="shared" si="63"/>
        <v>0</v>
      </c>
      <c r="V251" s="94">
        <f>'2022'!BM252</f>
        <v>0.65</v>
      </c>
      <c r="W251" s="44">
        <f t="shared" si="64"/>
        <v>0</v>
      </c>
      <c r="X251" s="44">
        <f>'2022'!BO252</f>
        <v>0</v>
      </c>
      <c r="Y251" s="94">
        <f t="shared" si="65"/>
        <v>0</v>
      </c>
      <c r="Z251" s="44"/>
      <c r="AA251" s="44">
        <f>'2022'!BR252</f>
        <v>0</v>
      </c>
      <c r="AB251" s="44"/>
      <c r="AC251" s="44"/>
      <c r="AD251" s="44"/>
      <c r="AE251" s="44">
        <f>'2022'!BT252</f>
        <v>0</v>
      </c>
      <c r="AF251" s="82" t="str">
        <f t="shared" si="66"/>
        <v/>
      </c>
      <c r="AG251" s="159"/>
      <c r="AH251" s="160">
        <f t="shared" si="52"/>
        <v>1.3829787234042552</v>
      </c>
      <c r="AI251" s="160" t="e">
        <f t="shared" ca="1" si="53"/>
        <v>#NAME?</v>
      </c>
      <c r="AJ251" s="161">
        <f t="shared" si="54"/>
        <v>5</v>
      </c>
      <c r="AK251" s="161" t="str">
        <f t="shared" si="55"/>
        <v/>
      </c>
      <c r="AL251" s="161">
        <f t="shared" si="56"/>
        <v>0</v>
      </c>
      <c r="AM251" s="161">
        <f t="shared" si="57"/>
        <v>0</v>
      </c>
      <c r="AN251" s="162" t="str">
        <f t="shared" si="58"/>
        <v/>
      </c>
      <c r="AO251" s="34" t="str">
        <f t="shared" si="59"/>
        <v/>
      </c>
      <c r="AP251" s="34" t="str">
        <f t="shared" si="61"/>
        <v/>
      </c>
    </row>
    <row r="252" spans="1:42" ht="63" x14ac:dyDescent="0.25">
      <c r="A252" s="34">
        <v>208</v>
      </c>
      <c r="B252" s="57" t="s">
        <v>255</v>
      </c>
      <c r="C252" s="92">
        <f>'2022'!B253</f>
        <v>29.6</v>
      </c>
      <c r="D252" s="93">
        <f>'2022'!BE253</f>
        <v>5</v>
      </c>
      <c r="E252" s="93">
        <f>'2022'!BF253</f>
        <v>5</v>
      </c>
      <c r="F252" s="92">
        <f>'2022'!BI253</f>
        <v>0.16891891891891891</v>
      </c>
      <c r="G252" s="44">
        <f>'2021'!BO198</f>
        <v>0</v>
      </c>
      <c r="H252" s="94">
        <f t="shared" si="60"/>
        <v>0</v>
      </c>
      <c r="I252" s="44"/>
      <c r="J252" s="44">
        <f>'2021'!BR198</f>
        <v>0</v>
      </c>
      <c r="K252" s="44"/>
      <c r="L252" s="44"/>
      <c r="M252" s="44"/>
      <c r="N252" s="44">
        <f>'2021'!BT198</f>
        <v>0</v>
      </c>
      <c r="O252" s="44">
        <f>'Добыча 2021'!C214</f>
        <v>0</v>
      </c>
      <c r="P252" s="44"/>
      <c r="Q252" s="44"/>
      <c r="R252" s="44"/>
      <c r="S252" s="44">
        <f>'Добыча 2021'!E214</f>
        <v>0</v>
      </c>
      <c r="T252" s="44">
        <f>'Добыча 2021'!D214</f>
        <v>0</v>
      </c>
      <c r="U252" s="44">
        <f t="shared" si="63"/>
        <v>0</v>
      </c>
      <c r="V252" s="94">
        <f>'2022'!BM253</f>
        <v>0.15</v>
      </c>
      <c r="W252" s="44">
        <f t="shared" si="64"/>
        <v>0</v>
      </c>
      <c r="X252" s="44">
        <f>'2022'!BO253</f>
        <v>0</v>
      </c>
      <c r="Y252" s="94">
        <f t="shared" si="65"/>
        <v>0</v>
      </c>
      <c r="Z252" s="44"/>
      <c r="AA252" s="44">
        <f>'2022'!BR253</f>
        <v>0</v>
      </c>
      <c r="AB252" s="44"/>
      <c r="AC252" s="44"/>
      <c r="AD252" s="44"/>
      <c r="AE252" s="44">
        <f>'2022'!BT253</f>
        <v>0</v>
      </c>
      <c r="AF252" s="82" t="str">
        <f t="shared" si="66"/>
        <v/>
      </c>
      <c r="AG252" s="159"/>
      <c r="AH252" s="160">
        <f t="shared" si="52"/>
        <v>0.16891891891891891</v>
      </c>
      <c r="AI252" s="160" t="e">
        <f t="shared" ca="1" si="53"/>
        <v>#NAME?</v>
      </c>
      <c r="AJ252" s="161">
        <f t="shared" si="54"/>
        <v>3</v>
      </c>
      <c r="AK252" s="161" t="str">
        <f t="shared" si="55"/>
        <v/>
      </c>
      <c r="AL252" s="161">
        <f t="shared" si="56"/>
        <v>0</v>
      </c>
      <c r="AM252" s="161">
        <f t="shared" si="57"/>
        <v>0</v>
      </c>
      <c r="AN252" s="162" t="str">
        <f t="shared" si="58"/>
        <v/>
      </c>
      <c r="AO252" s="34" t="str">
        <f t="shared" si="59"/>
        <v/>
      </c>
      <c r="AP252" s="34" t="str">
        <f t="shared" si="61"/>
        <v/>
      </c>
    </row>
    <row r="253" spans="1:42" ht="34.5" customHeight="1" x14ac:dyDescent="0.25">
      <c r="A253" s="34">
        <v>209</v>
      </c>
      <c r="B253" s="57" t="s">
        <v>263</v>
      </c>
      <c r="C253" s="92">
        <f>'2022'!B254</f>
        <v>23.164000000000001</v>
      </c>
      <c r="D253" s="93">
        <f>'2022'!BE254</f>
        <v>47</v>
      </c>
      <c r="E253" s="93">
        <f>'2022'!BF254</f>
        <v>40</v>
      </c>
      <c r="F253" s="92">
        <f>'2022'!BI254</f>
        <v>1.7268174753928509</v>
      </c>
      <c r="G253" s="44">
        <f>'2021'!BO199</f>
        <v>2</v>
      </c>
      <c r="H253" s="94">
        <f t="shared" si="60"/>
        <v>4.2553191489361701</v>
      </c>
      <c r="I253" s="44"/>
      <c r="J253" s="44">
        <f>'2021'!BR199</f>
        <v>0</v>
      </c>
      <c r="K253" s="44"/>
      <c r="L253" s="44"/>
      <c r="M253" s="44"/>
      <c r="N253" s="44">
        <f>'2021'!BT199</f>
        <v>0</v>
      </c>
      <c r="O253" s="44">
        <f>'Добыча 2021'!C215</f>
        <v>2</v>
      </c>
      <c r="P253" s="44"/>
      <c r="Q253" s="44"/>
      <c r="R253" s="44"/>
      <c r="S253" s="44">
        <f>'Добыча 2021'!E215</f>
        <v>1</v>
      </c>
      <c r="T253" s="44">
        <f>'Добыча 2021'!D215</f>
        <v>1</v>
      </c>
      <c r="U253" s="44">
        <f t="shared" si="63"/>
        <v>100</v>
      </c>
      <c r="V253" s="94">
        <f>'2022'!BM254</f>
        <v>2</v>
      </c>
      <c r="W253" s="44">
        <f t="shared" si="64"/>
        <v>5</v>
      </c>
      <c r="X253" s="44">
        <f>'2022'!BO254</f>
        <v>2</v>
      </c>
      <c r="Y253" s="94">
        <f t="shared" si="65"/>
        <v>5</v>
      </c>
      <c r="Z253" s="44"/>
      <c r="AA253" s="44">
        <f>'2022'!BR254</f>
        <v>0</v>
      </c>
      <c r="AB253" s="44"/>
      <c r="AC253" s="44"/>
      <c r="AD253" s="44"/>
      <c r="AE253" s="44">
        <f>'2022'!BT254</f>
        <v>0</v>
      </c>
      <c r="AF253" s="82" t="str">
        <f t="shared" si="66"/>
        <v/>
      </c>
      <c r="AG253" s="159"/>
      <c r="AH253" s="160">
        <f t="shared" si="52"/>
        <v>1.7268174753928509</v>
      </c>
      <c r="AI253" s="160" t="e">
        <f t="shared" ca="1" si="53"/>
        <v>#NAME?</v>
      </c>
      <c r="AJ253" s="161">
        <f t="shared" si="54"/>
        <v>5</v>
      </c>
      <c r="AK253" s="161" t="str">
        <f t="shared" si="55"/>
        <v/>
      </c>
      <c r="AL253" s="161" t="e">
        <f t="shared" ca="1" si="56"/>
        <v>#NAME?</v>
      </c>
      <c r="AM253" s="161">
        <f t="shared" si="57"/>
        <v>2</v>
      </c>
      <c r="AN253" s="162" t="e">
        <f t="shared" ca="1" si="58"/>
        <v>#NAME?</v>
      </c>
      <c r="AO253" s="34" t="str">
        <f t="shared" si="59"/>
        <v>Сумма не совпадает или не ОДОУ</v>
      </c>
      <c r="AP253" s="34" t="str">
        <f t="shared" si="61"/>
        <v/>
      </c>
    </row>
    <row r="254" spans="1:42" ht="63" x14ac:dyDescent="0.25">
      <c r="A254" s="34">
        <v>210</v>
      </c>
      <c r="B254" s="57" t="s">
        <v>260</v>
      </c>
      <c r="C254" s="92">
        <f>'2022'!B255</f>
        <v>11.4</v>
      </c>
      <c r="D254" s="93">
        <f>'2022'!BE255</f>
        <v>0</v>
      </c>
      <c r="E254" s="93">
        <f>'2022'!BF255</f>
        <v>0</v>
      </c>
      <c r="F254" s="92">
        <f>'2022'!BI255</f>
        <v>0</v>
      </c>
      <c r="G254" s="44">
        <f>'2021'!BO200</f>
        <v>0</v>
      </c>
      <c r="H254" s="94">
        <f t="shared" si="60"/>
        <v>0</v>
      </c>
      <c r="I254" s="44"/>
      <c r="J254" s="44">
        <f>'2021'!BR200</f>
        <v>0</v>
      </c>
      <c r="K254" s="44"/>
      <c r="L254" s="44"/>
      <c r="M254" s="44"/>
      <c r="N254" s="44">
        <f>'2021'!BT200</f>
        <v>0</v>
      </c>
      <c r="O254" s="44">
        <f>'Добыча 2021'!C216</f>
        <v>0</v>
      </c>
      <c r="P254" s="44"/>
      <c r="Q254" s="44"/>
      <c r="R254" s="44"/>
      <c r="S254" s="44">
        <f>'Добыча 2021'!E216</f>
        <v>0</v>
      </c>
      <c r="T254" s="44">
        <f>'Добыча 2021'!D216</f>
        <v>0</v>
      </c>
      <c r="U254" s="44">
        <f t="shared" si="63"/>
        <v>0</v>
      </c>
      <c r="V254" s="94">
        <f>'2022'!BM255</f>
        <v>0</v>
      </c>
      <c r="W254" s="44">
        <f t="shared" si="64"/>
        <v>0</v>
      </c>
      <c r="X254" s="44">
        <f>'2022'!BO255</f>
        <v>0</v>
      </c>
      <c r="Y254" s="94">
        <f t="shared" si="65"/>
        <v>0</v>
      </c>
      <c r="Z254" s="44"/>
      <c r="AA254" s="44">
        <f>'2022'!BR255</f>
        <v>0</v>
      </c>
      <c r="AB254" s="44"/>
      <c r="AC254" s="44"/>
      <c r="AD254" s="44"/>
      <c r="AE254" s="44">
        <f>'2022'!BT255</f>
        <v>0</v>
      </c>
      <c r="AF254" s="82" t="str">
        <f t="shared" si="66"/>
        <v/>
      </c>
      <c r="AG254" s="159"/>
      <c r="AH254" s="160">
        <f t="shared" si="52"/>
        <v>0</v>
      </c>
      <c r="AI254" s="160" t="e">
        <f t="shared" ca="1" si="53"/>
        <v>#NAME?</v>
      </c>
      <c r="AJ254" s="161">
        <f t="shared" si="54"/>
        <v>3</v>
      </c>
      <c r="AK254" s="161" t="str">
        <f t="shared" si="55"/>
        <v/>
      </c>
      <c r="AL254" s="161">
        <f t="shared" si="56"/>
        <v>0</v>
      </c>
      <c r="AM254" s="161">
        <f t="shared" si="57"/>
        <v>0</v>
      </c>
      <c r="AN254" s="162" t="str">
        <f t="shared" si="58"/>
        <v/>
      </c>
      <c r="AO254" s="34" t="str">
        <f t="shared" si="59"/>
        <v/>
      </c>
      <c r="AP254" s="34" t="str">
        <f t="shared" si="61"/>
        <v/>
      </c>
    </row>
    <row r="255" spans="1:42" ht="65.25" customHeight="1" x14ac:dyDescent="0.25">
      <c r="A255" s="34">
        <v>211</v>
      </c>
      <c r="B255" s="116" t="s">
        <v>366</v>
      </c>
      <c r="C255" s="92">
        <f>'2022'!B256</f>
        <v>23.773</v>
      </c>
      <c r="D255" s="93">
        <f>'2022'!BE256</f>
        <v>9</v>
      </c>
      <c r="E255" s="93">
        <f>'2022'!BF256</f>
        <v>16</v>
      </c>
      <c r="F255" s="92">
        <f>'2022'!BI256</f>
        <v>0.67303243175030503</v>
      </c>
      <c r="G255" s="44">
        <f>'2021'!BO201</f>
        <v>0</v>
      </c>
      <c r="H255" s="94">
        <f t="shared" si="60"/>
        <v>0</v>
      </c>
      <c r="I255" s="44"/>
      <c r="J255" s="44">
        <f>'2021'!BR201</f>
        <v>0</v>
      </c>
      <c r="K255" s="44"/>
      <c r="L255" s="44"/>
      <c r="M255" s="44"/>
      <c r="N255" s="44">
        <f>'2021'!BT201</f>
        <v>0</v>
      </c>
      <c r="O255" s="44">
        <f>'Добыча 2021'!C217</f>
        <v>0</v>
      </c>
      <c r="P255" s="44"/>
      <c r="Q255" s="44"/>
      <c r="R255" s="44"/>
      <c r="S255" s="44">
        <f>'Добыча 2021'!E217</f>
        <v>0</v>
      </c>
      <c r="T255" s="44">
        <f>'Добыча 2021'!D217</f>
        <v>0</v>
      </c>
      <c r="U255" s="44">
        <f t="shared" si="63"/>
        <v>0</v>
      </c>
      <c r="V255" s="94">
        <f>'2022'!BM256</f>
        <v>0.48</v>
      </c>
      <c r="W255" s="44">
        <f t="shared" si="64"/>
        <v>0</v>
      </c>
      <c r="X255" s="44">
        <f>'2022'!BO256</f>
        <v>0</v>
      </c>
      <c r="Y255" s="94">
        <f t="shared" si="65"/>
        <v>0</v>
      </c>
      <c r="Z255" s="44"/>
      <c r="AA255" s="44">
        <f>'2022'!BR256</f>
        <v>0</v>
      </c>
      <c r="AB255" s="44"/>
      <c r="AC255" s="44"/>
      <c r="AD255" s="44"/>
      <c r="AE255" s="44">
        <f>'2022'!BT256</f>
        <v>0</v>
      </c>
      <c r="AF255" s="82" t="str">
        <f t="shared" si="66"/>
        <v/>
      </c>
      <c r="AG255" s="159"/>
      <c r="AH255" s="160">
        <f t="shared" si="52"/>
        <v>0.67303243175030503</v>
      </c>
      <c r="AI255" s="160" t="e">
        <f t="shared" ca="1" si="53"/>
        <v>#NAME?</v>
      </c>
      <c r="AJ255" s="161">
        <f t="shared" si="54"/>
        <v>3</v>
      </c>
      <c r="AK255" s="161" t="str">
        <f t="shared" si="55"/>
        <v/>
      </c>
      <c r="AL255" s="161">
        <f t="shared" si="56"/>
        <v>0</v>
      </c>
      <c r="AM255" s="161">
        <f t="shared" si="57"/>
        <v>0</v>
      </c>
      <c r="AN255" s="162" t="str">
        <f t="shared" si="58"/>
        <v/>
      </c>
      <c r="AO255" s="34" t="str">
        <f t="shared" si="59"/>
        <v/>
      </c>
      <c r="AP255" s="34" t="str">
        <f t="shared" si="61"/>
        <v/>
      </c>
    </row>
    <row r="256" spans="1:42" ht="63" x14ac:dyDescent="0.25">
      <c r="A256" s="34">
        <v>212</v>
      </c>
      <c r="B256" s="57" t="s">
        <v>367</v>
      </c>
      <c r="C256" s="92">
        <f>'2022'!B257</f>
        <v>12.676</v>
      </c>
      <c r="D256" s="93">
        <f>'2022'!BE257</f>
        <v>7</v>
      </c>
      <c r="E256" s="93">
        <f>'2022'!BF257</f>
        <v>12</v>
      </c>
      <c r="F256" s="92">
        <f>'2022'!BI257</f>
        <v>0.94667087409277373</v>
      </c>
      <c r="G256" s="44">
        <f>'2021'!BO202</f>
        <v>0</v>
      </c>
      <c r="H256" s="94">
        <f t="shared" si="60"/>
        <v>0</v>
      </c>
      <c r="I256" s="44"/>
      <c r="J256" s="44">
        <f>'2021'!BR202</f>
        <v>0</v>
      </c>
      <c r="K256" s="44"/>
      <c r="L256" s="44"/>
      <c r="M256" s="44"/>
      <c r="N256" s="44">
        <f>'2021'!BT202</f>
        <v>0</v>
      </c>
      <c r="O256" s="44">
        <f>'Добыча 2021'!C218</f>
        <v>0</v>
      </c>
      <c r="P256" s="44"/>
      <c r="Q256" s="44"/>
      <c r="R256" s="44"/>
      <c r="S256" s="44">
        <f>'Добыча 2021'!E218</f>
        <v>0</v>
      </c>
      <c r="T256" s="44">
        <f>'Добыча 2021'!D218</f>
        <v>0</v>
      </c>
      <c r="U256" s="44">
        <f t="shared" si="63"/>
        <v>0</v>
      </c>
      <c r="V256" s="94">
        <f>'2022'!BM257</f>
        <v>0.36</v>
      </c>
      <c r="W256" s="44">
        <f t="shared" si="64"/>
        <v>0</v>
      </c>
      <c r="X256" s="44">
        <f>'2022'!BO257</f>
        <v>0</v>
      </c>
      <c r="Y256" s="94">
        <f t="shared" si="65"/>
        <v>0</v>
      </c>
      <c r="Z256" s="44"/>
      <c r="AA256" s="44">
        <f>'2022'!BR257</f>
        <v>0</v>
      </c>
      <c r="AB256" s="44"/>
      <c r="AC256" s="44"/>
      <c r="AD256" s="44"/>
      <c r="AE256" s="44">
        <f>'2022'!BT257</f>
        <v>0</v>
      </c>
      <c r="AF256" s="82" t="str">
        <f t="shared" si="66"/>
        <v/>
      </c>
      <c r="AG256" s="159"/>
      <c r="AH256" s="160">
        <f t="shared" si="52"/>
        <v>0.94667087409277373</v>
      </c>
      <c r="AI256" s="160" t="e">
        <f t="shared" ca="1" si="53"/>
        <v>#NAME?</v>
      </c>
      <c r="AJ256" s="161">
        <f t="shared" si="54"/>
        <v>3</v>
      </c>
      <c r="AK256" s="161" t="str">
        <f t="shared" si="55"/>
        <v/>
      </c>
      <c r="AL256" s="161">
        <f t="shared" si="56"/>
        <v>0</v>
      </c>
      <c r="AM256" s="161">
        <f t="shared" si="57"/>
        <v>0</v>
      </c>
      <c r="AN256" s="162" t="str">
        <f t="shared" si="58"/>
        <v/>
      </c>
      <c r="AO256" s="34" t="str">
        <f t="shared" si="59"/>
        <v/>
      </c>
      <c r="AP256" s="34" t="str">
        <f t="shared" si="61"/>
        <v/>
      </c>
    </row>
    <row r="257" spans="1:42" ht="48.75" customHeight="1" x14ac:dyDescent="0.25">
      <c r="A257" s="34">
        <v>213</v>
      </c>
      <c r="B257" s="57" t="s">
        <v>368</v>
      </c>
      <c r="C257" s="92">
        <f>'2022'!B258</f>
        <v>40.1</v>
      </c>
      <c r="D257" s="93">
        <f>'2022'!BE258</f>
        <v>37</v>
      </c>
      <c r="E257" s="93">
        <f>'2022'!BF258</f>
        <v>43</v>
      </c>
      <c r="F257" s="92">
        <f>'2022'!BI258</f>
        <v>1.0723192019950125</v>
      </c>
      <c r="G257" s="44">
        <f>'2021'!BO203</f>
        <v>1</v>
      </c>
      <c r="H257" s="94">
        <f t="shared" si="60"/>
        <v>2.7027027027027026</v>
      </c>
      <c r="I257" s="44"/>
      <c r="J257" s="44">
        <f>'2021'!BR203</f>
        <v>0</v>
      </c>
      <c r="K257" s="44"/>
      <c r="L257" s="44"/>
      <c r="M257" s="44"/>
      <c r="N257" s="44">
        <f>'2021'!BT203</f>
        <v>0</v>
      </c>
      <c r="O257" s="44">
        <f>'Добыча 2021'!C219</f>
        <v>1</v>
      </c>
      <c r="P257" s="44"/>
      <c r="Q257" s="44"/>
      <c r="R257" s="44"/>
      <c r="S257" s="44">
        <f>'Добыча 2021'!E219</f>
        <v>0</v>
      </c>
      <c r="T257" s="44">
        <f>'Добыча 2021'!D219</f>
        <v>1</v>
      </c>
      <c r="U257" s="44">
        <f t="shared" si="63"/>
        <v>100</v>
      </c>
      <c r="V257" s="94">
        <f>'2022'!BM258</f>
        <v>2.15</v>
      </c>
      <c r="W257" s="44">
        <f t="shared" si="64"/>
        <v>5</v>
      </c>
      <c r="X257" s="44">
        <f>'2022'!BO258</f>
        <v>2</v>
      </c>
      <c r="Y257" s="94">
        <f t="shared" si="65"/>
        <v>4.6511627906976747</v>
      </c>
      <c r="Z257" s="44"/>
      <c r="AA257" s="44">
        <f>'2022'!BR258</f>
        <v>0</v>
      </c>
      <c r="AB257" s="44"/>
      <c r="AC257" s="44"/>
      <c r="AD257" s="44"/>
      <c r="AE257" s="44">
        <f>'2022'!BT258</f>
        <v>0</v>
      </c>
      <c r="AF257" s="82" t="str">
        <f t="shared" si="66"/>
        <v/>
      </c>
      <c r="AG257" s="159"/>
      <c r="AH257" s="160">
        <f t="shared" si="52"/>
        <v>1.0723192019950125</v>
      </c>
      <c r="AI257" s="160" t="e">
        <f t="shared" ca="1" si="53"/>
        <v>#NAME?</v>
      </c>
      <c r="AJ257" s="161">
        <f t="shared" si="54"/>
        <v>5</v>
      </c>
      <c r="AK257" s="161" t="str">
        <f t="shared" si="55"/>
        <v/>
      </c>
      <c r="AL257" s="161" t="e">
        <f t="shared" ca="1" si="56"/>
        <v>#NAME?</v>
      </c>
      <c r="AM257" s="161">
        <f t="shared" si="57"/>
        <v>2</v>
      </c>
      <c r="AN257" s="162" t="e">
        <f t="shared" ca="1" si="58"/>
        <v>#NAME?</v>
      </c>
      <c r="AO257" s="34" t="str">
        <f t="shared" si="59"/>
        <v>Сумма не совпадает или не ОДОУ</v>
      </c>
      <c r="AP257" s="34" t="str">
        <f t="shared" si="61"/>
        <v/>
      </c>
    </row>
    <row r="258" spans="1:42" ht="34.5" customHeight="1" x14ac:dyDescent="0.25">
      <c r="A258" s="34">
        <v>214</v>
      </c>
      <c r="B258" s="49" t="s">
        <v>264</v>
      </c>
      <c r="C258" s="92">
        <f>'2022'!B259</f>
        <v>34.82</v>
      </c>
      <c r="D258" s="93">
        <f>'2022'!BE259</f>
        <v>41</v>
      </c>
      <c r="E258" s="93">
        <f>'2022'!BF259</f>
        <v>48</v>
      </c>
      <c r="F258" s="92">
        <f>'2022'!BI259</f>
        <v>1.3785180930499712</v>
      </c>
      <c r="G258" s="44">
        <f>'2021'!BO204</f>
        <v>2</v>
      </c>
      <c r="H258" s="94">
        <f t="shared" si="60"/>
        <v>4.8780487804878048</v>
      </c>
      <c r="I258" s="44"/>
      <c r="J258" s="44">
        <f>'2021'!BR204</f>
        <v>0</v>
      </c>
      <c r="K258" s="44"/>
      <c r="L258" s="44"/>
      <c r="M258" s="44"/>
      <c r="N258" s="44">
        <f>'2021'!BT204</f>
        <v>0</v>
      </c>
      <c r="O258" s="44">
        <f>'Добыча 2021'!C220</f>
        <v>0</v>
      </c>
      <c r="P258" s="44"/>
      <c r="Q258" s="44"/>
      <c r="R258" s="44"/>
      <c r="S258" s="44">
        <f>'Добыча 2021'!E220</f>
        <v>0</v>
      </c>
      <c r="T258" s="44">
        <f>'Добыча 2021'!D220</f>
        <v>0</v>
      </c>
      <c r="U258" s="44">
        <f t="shared" si="63"/>
        <v>0</v>
      </c>
      <c r="V258" s="94">
        <f>'2022'!BM259</f>
        <v>2.4000000000000004</v>
      </c>
      <c r="W258" s="44">
        <f t="shared" si="64"/>
        <v>5.0000000000000009</v>
      </c>
      <c r="X258" s="44">
        <f>'2022'!BO259</f>
        <v>2</v>
      </c>
      <c r="Y258" s="94">
        <f t="shared" si="65"/>
        <v>4.1666666666666661</v>
      </c>
      <c r="Z258" s="44"/>
      <c r="AA258" s="44">
        <f>'2022'!BR259</f>
        <v>0</v>
      </c>
      <c r="AB258" s="44"/>
      <c r="AC258" s="44"/>
      <c r="AD258" s="44"/>
      <c r="AE258" s="44">
        <f>'2022'!BT259</f>
        <v>0</v>
      </c>
      <c r="AF258" s="82" t="str">
        <f t="shared" si="66"/>
        <v/>
      </c>
      <c r="AG258" s="159"/>
      <c r="AH258" s="160">
        <f t="shared" si="52"/>
        <v>1.3785180930499712</v>
      </c>
      <c r="AI258" s="160" t="e">
        <f t="shared" ca="1" si="53"/>
        <v>#NAME?</v>
      </c>
      <c r="AJ258" s="161">
        <f t="shared" si="54"/>
        <v>5</v>
      </c>
      <c r="AK258" s="161" t="str">
        <f t="shared" si="55"/>
        <v/>
      </c>
      <c r="AL258" s="161" t="e">
        <f t="shared" ca="1" si="56"/>
        <v>#NAME?</v>
      </c>
      <c r="AM258" s="161">
        <f t="shared" si="57"/>
        <v>2</v>
      </c>
      <c r="AN258" s="162" t="e">
        <f t="shared" ca="1" si="58"/>
        <v>#NAME?</v>
      </c>
      <c r="AO258" s="34" t="str">
        <f t="shared" si="59"/>
        <v>Сумма не совпадает или не ОДОУ</v>
      </c>
      <c r="AP258" s="34" t="str">
        <f t="shared" si="61"/>
        <v/>
      </c>
    </row>
    <row r="259" spans="1:42" ht="33" customHeight="1" x14ac:dyDescent="0.25">
      <c r="A259" s="34">
        <v>215</v>
      </c>
      <c r="B259" s="57" t="s">
        <v>267</v>
      </c>
      <c r="C259" s="92">
        <f>'2022'!B260</f>
        <v>179.86</v>
      </c>
      <c r="D259" s="93">
        <f>'2022'!BE260</f>
        <v>12</v>
      </c>
      <c r="E259" s="93">
        <f>'2022'!BF260</f>
        <v>9</v>
      </c>
      <c r="F259" s="92">
        <f>'2022'!BI260</f>
        <v>5.0038919159346155E-2</v>
      </c>
      <c r="G259" s="44">
        <f>'2021'!BO205</f>
        <v>0</v>
      </c>
      <c r="H259" s="94">
        <f t="shared" si="60"/>
        <v>0</v>
      </c>
      <c r="I259" s="44"/>
      <c r="J259" s="44">
        <f>'2021'!BR205</f>
        <v>0</v>
      </c>
      <c r="K259" s="44"/>
      <c r="L259" s="44"/>
      <c r="M259" s="44"/>
      <c r="N259" s="44">
        <f>'2021'!BT205</f>
        <v>0</v>
      </c>
      <c r="O259" s="44">
        <f>'Добыча 2021'!C221</f>
        <v>0</v>
      </c>
      <c r="P259" s="44"/>
      <c r="Q259" s="44"/>
      <c r="R259" s="44"/>
      <c r="S259" s="44">
        <f>'Добыча 2021'!E221</f>
        <v>0</v>
      </c>
      <c r="T259" s="44">
        <f>'Добыча 2021'!D221</f>
        <v>0</v>
      </c>
      <c r="U259" s="44">
        <f t="shared" si="63"/>
        <v>0</v>
      </c>
      <c r="V259" s="94">
        <f>'2022'!BM260</f>
        <v>0.27</v>
      </c>
      <c r="W259" s="44">
        <f t="shared" si="64"/>
        <v>0</v>
      </c>
      <c r="X259" s="44">
        <f>'2022'!BO260</f>
        <v>0</v>
      </c>
      <c r="Y259" s="94">
        <f t="shared" si="65"/>
        <v>0</v>
      </c>
      <c r="Z259" s="44"/>
      <c r="AA259" s="44">
        <f>'2022'!BR260</f>
        <v>0</v>
      </c>
      <c r="AB259" s="44"/>
      <c r="AC259" s="44"/>
      <c r="AD259" s="44">
        <f t="shared" si="62"/>
        <v>0</v>
      </c>
      <c r="AE259" s="44">
        <f>'2022'!BT260</f>
        <v>0</v>
      </c>
      <c r="AF259" s="82" t="str">
        <f t="shared" si="66"/>
        <v/>
      </c>
      <c r="AG259" s="159"/>
      <c r="AH259" s="160">
        <f t="shared" si="52"/>
        <v>5.0038919159346155E-2</v>
      </c>
      <c r="AI259" s="160" t="e">
        <f t="shared" ca="1" si="53"/>
        <v>#NAME?</v>
      </c>
      <c r="AJ259" s="161">
        <f t="shared" si="54"/>
        <v>3</v>
      </c>
      <c r="AK259" s="161" t="str">
        <f t="shared" si="55"/>
        <v/>
      </c>
      <c r="AL259" s="161">
        <f t="shared" si="56"/>
        <v>0</v>
      </c>
      <c r="AM259" s="161">
        <f t="shared" si="57"/>
        <v>0</v>
      </c>
      <c r="AN259" s="162" t="str">
        <f t="shared" si="58"/>
        <v/>
      </c>
      <c r="AO259" s="34" t="str">
        <f t="shared" si="59"/>
        <v/>
      </c>
      <c r="AP259" s="34" t="str">
        <f t="shared" si="61"/>
        <v/>
      </c>
    </row>
    <row r="260" spans="1:42" ht="18" customHeight="1" x14ac:dyDescent="0.25">
      <c r="A260" s="561" t="s">
        <v>369</v>
      </c>
      <c r="B260" s="562"/>
      <c r="C260" s="131"/>
      <c r="D260" s="131"/>
      <c r="E260" s="44">
        <f>SUM(E13:E259)</f>
        <v>72243</v>
      </c>
      <c r="F260" s="131"/>
      <c r="G260" s="131">
        <f>SUM(G13:G259)</f>
        <v>2306</v>
      </c>
      <c r="H260" s="44">
        <f>SUM(H13:H259)</f>
        <v>514.89699918992824</v>
      </c>
      <c r="I260" s="44"/>
      <c r="J260" s="44">
        <f>SUM(J13:J259)</f>
        <v>81</v>
      </c>
      <c r="K260" s="44">
        <f t="shared" ref="K260:AE260" si="67">SUM(K13:K259)</f>
        <v>0</v>
      </c>
      <c r="L260" s="44">
        <f t="shared" si="67"/>
        <v>0</v>
      </c>
      <c r="M260" s="44">
        <f t="shared" si="67"/>
        <v>0</v>
      </c>
      <c r="N260" s="44">
        <f t="shared" si="67"/>
        <v>186</v>
      </c>
      <c r="O260" s="44">
        <f t="shared" si="67"/>
        <v>1129</v>
      </c>
      <c r="P260" s="44">
        <f t="shared" si="67"/>
        <v>0</v>
      </c>
      <c r="Q260" s="44">
        <f t="shared" si="67"/>
        <v>0</v>
      </c>
      <c r="R260" s="44">
        <f t="shared" si="67"/>
        <v>0</v>
      </c>
      <c r="S260" s="44">
        <f t="shared" si="67"/>
        <v>864</v>
      </c>
      <c r="T260" s="44">
        <f t="shared" si="67"/>
        <v>265</v>
      </c>
      <c r="U260" s="44">
        <f t="shared" si="67"/>
        <v>6608.611152511382</v>
      </c>
      <c r="V260" s="94">
        <f t="shared" si="67"/>
        <v>3438.24</v>
      </c>
      <c r="W260" s="44"/>
      <c r="X260" s="44">
        <f>SUM(X13:X259)</f>
        <v>2992</v>
      </c>
      <c r="Y260" s="44"/>
      <c r="Z260" s="44">
        <f t="shared" si="67"/>
        <v>324</v>
      </c>
      <c r="AA260" s="44">
        <f t="shared" si="67"/>
        <v>65</v>
      </c>
      <c r="AB260" s="44">
        <f t="shared" si="67"/>
        <v>0</v>
      </c>
      <c r="AC260" s="44">
        <f t="shared" si="67"/>
        <v>0</v>
      </c>
      <c r="AD260" s="44">
        <f t="shared" si="67"/>
        <v>429.79999999999995</v>
      </c>
      <c r="AE260" s="44">
        <f t="shared" si="67"/>
        <v>228</v>
      </c>
    </row>
    <row r="261" spans="1:42" ht="0.75" hidden="1" customHeight="1" x14ac:dyDescent="0.25">
      <c r="A261" s="561" t="s">
        <v>370</v>
      </c>
      <c r="B261" s="562"/>
      <c r="C261" s="44"/>
      <c r="D261" s="44"/>
      <c r="E261" s="44"/>
      <c r="F261" s="44"/>
      <c r="G261" s="44"/>
      <c r="H261" s="44">
        <v>1100</v>
      </c>
      <c r="I261" s="44"/>
      <c r="J261" s="44"/>
      <c r="K261" s="44"/>
      <c r="L261" s="44"/>
      <c r="N261" s="44">
        <f t="shared" ref="N261:N263" si="68">H261-J261-L261</f>
        <v>1100</v>
      </c>
    </row>
    <row r="262" spans="1:42" ht="15.75" hidden="1" customHeight="1" x14ac:dyDescent="0.25">
      <c r="A262" s="561" t="s">
        <v>371</v>
      </c>
      <c r="B262" s="562"/>
      <c r="C262" s="44"/>
      <c r="D262" s="44"/>
      <c r="E262" s="44"/>
      <c r="F262" s="44"/>
      <c r="G262" s="44"/>
      <c r="H262" s="44">
        <f>H261-H260</f>
        <v>585.10300081007176</v>
      </c>
      <c r="I262" s="44"/>
      <c r="J262" s="44"/>
      <c r="K262" s="44"/>
      <c r="L262" s="44"/>
      <c r="N262" s="44">
        <f t="shared" si="68"/>
        <v>585.10300081007176</v>
      </c>
    </row>
    <row r="263" spans="1:42" ht="15.75" hidden="1" customHeight="1" x14ac:dyDescent="0.25">
      <c r="A263" s="561" t="s">
        <v>293</v>
      </c>
      <c r="B263" s="562"/>
      <c r="C263" s="132"/>
      <c r="D263" s="132"/>
      <c r="E263" s="132"/>
      <c r="F263" s="44"/>
      <c r="G263" s="44"/>
      <c r="H263" s="44"/>
      <c r="I263" s="44"/>
      <c r="J263" s="44"/>
      <c r="K263" s="44"/>
      <c r="L263" s="44"/>
      <c r="N263" s="44">
        <f t="shared" si="68"/>
        <v>0</v>
      </c>
    </row>
    <row r="264" spans="1:42" ht="12.75" customHeight="1" x14ac:dyDescent="0.25">
      <c r="A264" s="78"/>
      <c r="B264" s="167"/>
      <c r="C264" s="78"/>
      <c r="D264" s="78"/>
      <c r="F264" s="140"/>
      <c r="G264" s="140"/>
      <c r="H264" s="140"/>
      <c r="I264" s="140"/>
      <c r="J264" s="140"/>
      <c r="K264" s="140"/>
      <c r="L264" s="140"/>
    </row>
    <row r="265" spans="1:42" ht="126" customHeight="1" x14ac:dyDescent="0.3">
      <c r="A265" s="590" t="s">
        <v>461</v>
      </c>
      <c r="B265" s="590"/>
      <c r="C265" s="590"/>
      <c r="D265" s="134"/>
      <c r="E265" s="168"/>
      <c r="F265" s="136"/>
      <c r="G265" s="135" t="s">
        <v>462</v>
      </c>
      <c r="H265" s="135"/>
      <c r="I265" s="136"/>
      <c r="J265" s="137" t="s">
        <v>463</v>
      </c>
      <c r="K265" s="137"/>
      <c r="L265" s="137"/>
      <c r="M265" s="137"/>
    </row>
    <row r="266" spans="1:42" ht="20.25" x14ac:dyDescent="0.3">
      <c r="A266" s="138"/>
      <c r="B266" s="134"/>
      <c r="C266" s="134"/>
      <c r="D266" s="134"/>
      <c r="E266" s="139" t="s">
        <v>464</v>
      </c>
      <c r="F266" s="136"/>
      <c r="G266" s="137"/>
      <c r="H266" s="136"/>
      <c r="I266" s="136"/>
      <c r="J266" s="136"/>
      <c r="K266" s="136"/>
      <c r="L266" s="136"/>
      <c r="M266" s="137"/>
    </row>
    <row r="267" spans="1:42" x14ac:dyDescent="0.25">
      <c r="F267" s="140"/>
      <c r="G267" s="140"/>
      <c r="H267" s="140"/>
      <c r="I267" s="140"/>
      <c r="J267" s="140"/>
      <c r="K267" s="140"/>
      <c r="L267" s="140"/>
    </row>
    <row r="268" spans="1:42" x14ac:dyDescent="0.25">
      <c r="F268" s="140"/>
      <c r="G268" s="140"/>
      <c r="H268" s="140"/>
      <c r="I268" s="140"/>
      <c r="J268" s="140"/>
      <c r="K268" s="140"/>
      <c r="L268" s="140"/>
    </row>
    <row r="269" spans="1:42" x14ac:dyDescent="0.25">
      <c r="F269" s="141"/>
      <c r="G269" s="140"/>
      <c r="H269" s="140"/>
      <c r="I269" s="140"/>
      <c r="J269" s="140"/>
      <c r="K269" s="140"/>
      <c r="L269" s="140"/>
    </row>
    <row r="270" spans="1:42" x14ac:dyDescent="0.25">
      <c r="F270" s="141"/>
      <c r="G270" s="140"/>
      <c r="H270" s="140"/>
      <c r="I270" s="140"/>
      <c r="J270" s="140"/>
      <c r="K270" s="140"/>
      <c r="L270" s="140"/>
    </row>
    <row r="271" spans="1:42" x14ac:dyDescent="0.25">
      <c r="F271" s="141"/>
      <c r="G271" s="140"/>
      <c r="H271" s="140"/>
      <c r="I271" s="140"/>
      <c r="J271" s="140"/>
      <c r="K271" s="140"/>
      <c r="L271" s="140"/>
    </row>
    <row r="272" spans="1:42" x14ac:dyDescent="0.25">
      <c r="F272" s="141"/>
      <c r="G272" s="140"/>
      <c r="H272" s="140"/>
      <c r="I272" s="140"/>
      <c r="J272" s="140"/>
      <c r="K272" s="140"/>
      <c r="L272" s="140"/>
    </row>
    <row r="273" spans="6:12" x14ac:dyDescent="0.25">
      <c r="F273" s="141"/>
      <c r="G273" s="140"/>
      <c r="H273" s="140"/>
      <c r="I273" s="140"/>
      <c r="J273" s="140"/>
      <c r="K273" s="140"/>
      <c r="L273" s="140"/>
    </row>
  </sheetData>
  <mergeCells count="167">
    <mergeCell ref="O235:O236"/>
    <mergeCell ref="S235:S236"/>
    <mergeCell ref="T235:T236"/>
    <mergeCell ref="U235:U236"/>
    <mergeCell ref="A260:B260"/>
    <mergeCell ref="A261:B261"/>
    <mergeCell ref="A262:B262"/>
    <mergeCell ref="A263:B263"/>
    <mergeCell ref="A265:C265"/>
    <mergeCell ref="D225:D226"/>
    <mergeCell ref="G225:G226"/>
    <mergeCell ref="H225:H226"/>
    <mergeCell ref="J225:J226"/>
    <mergeCell ref="N225:N226"/>
    <mergeCell ref="D235:D236"/>
    <mergeCell ref="G235:G236"/>
    <mergeCell ref="H235:H236"/>
    <mergeCell ref="J235:J236"/>
    <mergeCell ref="N235:N236"/>
    <mergeCell ref="D209:D211"/>
    <mergeCell ref="G209:G211"/>
    <mergeCell ref="H209:H211"/>
    <mergeCell ref="J209:J211"/>
    <mergeCell ref="N209:N211"/>
    <mergeCell ref="O209:O211"/>
    <mergeCell ref="S209:S211"/>
    <mergeCell ref="T209:T211"/>
    <mergeCell ref="U209:U211"/>
    <mergeCell ref="G180:G184"/>
    <mergeCell ref="H180:H184"/>
    <mergeCell ref="J180:J184"/>
    <mergeCell ref="N180:N184"/>
    <mergeCell ref="O180:O184"/>
    <mergeCell ref="S180:S184"/>
    <mergeCell ref="T180:T184"/>
    <mergeCell ref="U180:U184"/>
    <mergeCell ref="D201:D202"/>
    <mergeCell ref="G201:G202"/>
    <mergeCell ref="H201:H202"/>
    <mergeCell ref="J201:J202"/>
    <mergeCell ref="N201:N202"/>
    <mergeCell ref="O201:O202"/>
    <mergeCell ref="S201:S202"/>
    <mergeCell ref="T201:T202"/>
    <mergeCell ref="U201:U202"/>
    <mergeCell ref="D157:D168"/>
    <mergeCell ref="G157:G168"/>
    <mergeCell ref="H157:H168"/>
    <mergeCell ref="J157:J168"/>
    <mergeCell ref="N157:N168"/>
    <mergeCell ref="O157:O168"/>
    <mergeCell ref="S157:S168"/>
    <mergeCell ref="T157:T168"/>
    <mergeCell ref="U157:U168"/>
    <mergeCell ref="D139:D140"/>
    <mergeCell ref="G139:G140"/>
    <mergeCell ref="H139:H140"/>
    <mergeCell ref="J139:J140"/>
    <mergeCell ref="N139:N140"/>
    <mergeCell ref="O139:O140"/>
    <mergeCell ref="S139:S140"/>
    <mergeCell ref="T139:T140"/>
    <mergeCell ref="U139:U140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09:D110"/>
    <mergeCell ref="G109:G110"/>
    <mergeCell ref="H109:H110"/>
    <mergeCell ref="J109:J110"/>
    <mergeCell ref="N109:N110"/>
    <mergeCell ref="O109:O110"/>
    <mergeCell ref="S109:S110"/>
    <mergeCell ref="T109:T110"/>
    <mergeCell ref="U109:U110"/>
    <mergeCell ref="D106:D108"/>
    <mergeCell ref="G106:G108"/>
    <mergeCell ref="H106:H108"/>
    <mergeCell ref="J106:J108"/>
    <mergeCell ref="N106:N108"/>
    <mergeCell ref="O106:O108"/>
    <mergeCell ref="S106:S108"/>
    <mergeCell ref="T106:T108"/>
    <mergeCell ref="U106:U108"/>
    <mergeCell ref="D95:D100"/>
    <mergeCell ref="G95:G100"/>
    <mergeCell ref="H95:H100"/>
    <mergeCell ref="J95:J100"/>
    <mergeCell ref="N95:N100"/>
    <mergeCell ref="O95:O100"/>
    <mergeCell ref="S95:S100"/>
    <mergeCell ref="T95:T100"/>
    <mergeCell ref="U95:U100"/>
    <mergeCell ref="U63:U65"/>
    <mergeCell ref="D67:D80"/>
    <mergeCell ref="G67:G80"/>
    <mergeCell ref="H67:H80"/>
    <mergeCell ref="J67:J80"/>
    <mergeCell ref="N67:N80"/>
    <mergeCell ref="O67:O80"/>
    <mergeCell ref="S67:S80"/>
    <mergeCell ref="T67:T80"/>
    <mergeCell ref="U67:U80"/>
    <mergeCell ref="D63:D65"/>
    <mergeCell ref="G63:G65"/>
    <mergeCell ref="H63:H65"/>
    <mergeCell ref="I63:I65"/>
    <mergeCell ref="J63:J65"/>
    <mergeCell ref="N63:N65"/>
    <mergeCell ref="O63:O65"/>
    <mergeCell ref="S63:S65"/>
    <mergeCell ref="T63:T65"/>
    <mergeCell ref="D48:D50"/>
    <mergeCell ref="G48:G50"/>
    <mergeCell ref="H48:H50"/>
    <mergeCell ref="J48:J50"/>
    <mergeCell ref="N48:N50"/>
    <mergeCell ref="O48:O50"/>
    <mergeCell ref="S48:S50"/>
    <mergeCell ref="T48:T50"/>
    <mergeCell ref="U48:U50"/>
    <mergeCell ref="D9:D10"/>
    <mergeCell ref="E9:E10"/>
    <mergeCell ref="J9:M9"/>
    <mergeCell ref="N9:N10"/>
    <mergeCell ref="P9:S9"/>
    <mergeCell ref="T9:T10"/>
    <mergeCell ref="AA9:AD9"/>
    <mergeCell ref="D28:D29"/>
    <mergeCell ref="G28:G29"/>
    <mergeCell ref="H28:H29"/>
    <mergeCell ref="J28:J29"/>
    <mergeCell ref="N28:N29"/>
    <mergeCell ref="O28:O29"/>
    <mergeCell ref="S28:S29"/>
    <mergeCell ref="T28:T29"/>
    <mergeCell ref="U28:U29"/>
    <mergeCell ref="A6:A10"/>
    <mergeCell ref="B6:B10"/>
    <mergeCell ref="C6:C10"/>
    <mergeCell ref="D6:E8"/>
    <mergeCell ref="F6:F10"/>
    <mergeCell ref="G6:U6"/>
    <mergeCell ref="V6:AE6"/>
    <mergeCell ref="G7:N7"/>
    <mergeCell ref="O7:U7"/>
    <mergeCell ref="V7:W7"/>
    <mergeCell ref="X7:AE7"/>
    <mergeCell ref="G8:G10"/>
    <mergeCell ref="H8:H10"/>
    <mergeCell ref="I8:I10"/>
    <mergeCell ref="J8:N8"/>
    <mergeCell ref="O8:O10"/>
    <mergeCell ref="P8:T8"/>
    <mergeCell ref="U8:U10"/>
    <mergeCell ref="V8:V10"/>
    <mergeCell ref="W8:W10"/>
    <mergeCell ref="X8:X10"/>
    <mergeCell ref="Y8:Y10"/>
    <mergeCell ref="Z8:Z10"/>
    <mergeCell ref="AA8:AE8"/>
  </mergeCells>
  <pageMargins left="0.39370099999999991" right="0.39370099999999991" top="0.39370099999999991" bottom="0.39370099999999991" header="0" footer="0"/>
  <pageSetup paperSize="9" scale="33" fitToHeight="9" orientation="landscape" verticalDpi="300"/>
  <headerFooter>
    <oddHeader>&amp;C&amp;P</oddHeader>
  </headerFooter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74"/>
  <sheetViews>
    <sheetView zoomScale="75" workbookViewId="0">
      <selection activeCell="H247" sqref="H247:Y247"/>
    </sheetView>
  </sheetViews>
  <sheetFormatPr defaultRowHeight="15.75" customHeight="1" x14ac:dyDescent="0.25"/>
  <cols>
    <col min="1" max="1" width="5.42578125" style="32" bestFit="1" customWidth="1"/>
    <col min="2" max="2" width="38.140625" style="79" bestFit="1" customWidth="1"/>
    <col min="3" max="3" width="9.85546875" style="31" bestFit="1" customWidth="1"/>
    <col min="4" max="4" width="6.7109375" style="31" bestFit="1" customWidth="1"/>
    <col min="5" max="5" width="8.42578125" style="31" bestFit="1" customWidth="1"/>
    <col min="6" max="6" width="15.28515625" style="31" bestFit="1" customWidth="1"/>
    <col min="7" max="7" width="9" style="79" bestFit="1" customWidth="1"/>
    <col min="8" max="8" width="7.28515625" style="60" bestFit="1" customWidth="1"/>
    <col min="9" max="9" width="15.140625" style="60" bestFit="1" customWidth="1"/>
    <col min="10" max="10" width="9.28515625" style="60" bestFit="1" customWidth="1"/>
    <col min="11" max="11" width="13.42578125" style="60" bestFit="1" customWidth="1"/>
    <col min="12" max="12" width="9.85546875" style="60" bestFit="1" customWidth="1"/>
    <col min="13" max="13" width="11.85546875" style="32" bestFit="1" customWidth="1"/>
    <col min="14" max="14" width="6.7109375" style="32" bestFit="1" customWidth="1"/>
    <col min="15" max="15" width="7" style="32" bestFit="1" customWidth="1"/>
    <col min="16" max="16" width="9.140625" style="32" bestFit="1" customWidth="1"/>
    <col min="17" max="17" width="10.5703125" style="32" bestFit="1" customWidth="1"/>
    <col min="18" max="18" width="9.140625" style="32" bestFit="1" customWidth="1"/>
    <col min="19" max="19" width="10.28515625" style="32" bestFit="1" customWidth="1"/>
    <col min="20" max="20" width="6.7109375" style="32" bestFit="1" customWidth="1"/>
    <col min="21" max="21" width="10.140625" style="32" bestFit="1" customWidth="1"/>
    <col min="22" max="22" width="10.42578125" style="32" bestFit="1" customWidth="1"/>
    <col min="23" max="23" width="9.140625" style="32" bestFit="1" customWidth="1"/>
    <col min="24" max="24" width="7.42578125" style="32" bestFit="1" customWidth="1"/>
    <col min="25" max="27" width="9.140625" style="32" bestFit="1" customWidth="1"/>
    <col min="28" max="28" width="11.5703125" style="32" bestFit="1" customWidth="1"/>
    <col min="29" max="29" width="9.140625" style="32" bestFit="1" customWidth="1"/>
    <col min="30" max="30" width="11.5703125" style="32" bestFit="1" customWidth="1"/>
    <col min="31" max="31" width="6.42578125" style="32" bestFit="1" customWidth="1"/>
    <col min="32" max="257" width="9.140625" style="32" bestFit="1" customWidth="1"/>
  </cols>
  <sheetData>
    <row r="2" spans="1:41" x14ac:dyDescent="0.25">
      <c r="B2" s="60" t="s">
        <v>373</v>
      </c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41" x14ac:dyDescent="0.25">
      <c r="B3" s="60" t="s">
        <v>374</v>
      </c>
      <c r="C3" s="32"/>
      <c r="D3" s="32"/>
      <c r="E3" s="32"/>
      <c r="F3" s="32"/>
      <c r="G3" s="32"/>
      <c r="H3" s="32"/>
      <c r="I3" s="80"/>
      <c r="J3" s="80"/>
      <c r="K3" s="80"/>
      <c r="L3" s="80"/>
    </row>
    <row r="4" spans="1:41" x14ac:dyDescent="0.25">
      <c r="B4" s="564"/>
      <c r="C4" s="565"/>
      <c r="D4" s="565"/>
      <c r="E4" s="565"/>
      <c r="F4" s="565"/>
      <c r="G4" s="565"/>
      <c r="H4" s="565"/>
      <c r="I4" s="565"/>
      <c r="J4" s="565"/>
      <c r="K4" s="565"/>
      <c r="L4" s="565"/>
    </row>
    <row r="5" spans="1:41" x14ac:dyDescent="0.25">
      <c r="B5" s="60" t="s">
        <v>375</v>
      </c>
      <c r="C5" s="32"/>
      <c r="D5" s="32"/>
      <c r="E5" s="32"/>
      <c r="F5" s="32"/>
      <c r="G5" s="32"/>
      <c r="H5" s="32"/>
      <c r="I5" s="32"/>
      <c r="J5" s="32"/>
      <c r="K5" s="32"/>
      <c r="L5" s="32"/>
    </row>
    <row r="6" spans="1:41" x14ac:dyDescent="0.25">
      <c r="B6" s="60" t="s">
        <v>966</v>
      </c>
      <c r="C6" s="32"/>
      <c r="D6" s="32"/>
      <c r="E6" s="32"/>
      <c r="F6" s="32"/>
      <c r="G6" s="32"/>
      <c r="H6" s="32"/>
      <c r="I6" s="32"/>
      <c r="J6" s="32"/>
      <c r="K6" s="32"/>
      <c r="L6" s="32"/>
    </row>
    <row r="8" spans="1:41" ht="3" customHeight="1" x14ac:dyDescent="0.25"/>
    <row r="9" spans="1:41" ht="26.25" customHeight="1" x14ac:dyDescent="0.25">
      <c r="A9" s="557" t="s">
        <v>271</v>
      </c>
      <c r="B9" s="558" t="s">
        <v>272</v>
      </c>
      <c r="C9" s="566" t="s">
        <v>377</v>
      </c>
      <c r="D9" s="569" t="s">
        <v>378</v>
      </c>
      <c r="E9" s="570"/>
      <c r="F9" s="566" t="s">
        <v>379</v>
      </c>
      <c r="G9" s="558" t="s">
        <v>380</v>
      </c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7">
        <v>2022</v>
      </c>
      <c r="W9" s="557"/>
      <c r="X9" s="557"/>
      <c r="Y9" s="557"/>
      <c r="Z9" s="557"/>
      <c r="AA9" s="557"/>
      <c r="AB9" s="557"/>
      <c r="AC9" s="557"/>
      <c r="AD9" s="557"/>
      <c r="AE9" s="557"/>
    </row>
    <row r="10" spans="1:41" ht="62.25" customHeight="1" x14ac:dyDescent="0.25">
      <c r="A10" s="557"/>
      <c r="B10" s="558"/>
      <c r="C10" s="567"/>
      <c r="D10" s="571"/>
      <c r="E10" s="572"/>
      <c r="F10" s="567"/>
      <c r="G10" s="557" t="s">
        <v>381</v>
      </c>
      <c r="H10" s="557"/>
      <c r="I10" s="557"/>
      <c r="J10" s="557"/>
      <c r="K10" s="557"/>
      <c r="L10" s="557"/>
      <c r="M10" s="557"/>
      <c r="N10" s="557"/>
      <c r="O10" s="557" t="s">
        <v>382</v>
      </c>
      <c r="P10" s="557"/>
      <c r="Q10" s="557"/>
      <c r="R10" s="557"/>
      <c r="S10" s="557"/>
      <c r="T10" s="557"/>
      <c r="U10" s="557"/>
      <c r="V10" s="557" t="s">
        <v>383</v>
      </c>
      <c r="W10" s="557"/>
      <c r="X10" s="557" t="s">
        <v>384</v>
      </c>
      <c r="Y10" s="557"/>
      <c r="Z10" s="557"/>
      <c r="AA10" s="557"/>
      <c r="AB10" s="557"/>
      <c r="AC10" s="557"/>
      <c r="AD10" s="557"/>
      <c r="AE10" s="557"/>
    </row>
    <row r="11" spans="1:41" ht="15.75" customHeight="1" x14ac:dyDescent="0.25">
      <c r="A11" s="557"/>
      <c r="B11" s="558"/>
      <c r="C11" s="567"/>
      <c r="D11" s="573"/>
      <c r="E11" s="574"/>
      <c r="F11" s="567"/>
      <c r="G11" s="557" t="s">
        <v>280</v>
      </c>
      <c r="H11" s="557" t="s">
        <v>385</v>
      </c>
      <c r="I11" s="557" t="s">
        <v>386</v>
      </c>
      <c r="J11" s="557" t="s">
        <v>273</v>
      </c>
      <c r="K11" s="557"/>
      <c r="L11" s="557"/>
      <c r="M11" s="557"/>
      <c r="N11" s="557"/>
      <c r="O11" s="557" t="s">
        <v>280</v>
      </c>
      <c r="P11" s="557" t="s">
        <v>273</v>
      </c>
      <c r="Q11" s="557"/>
      <c r="R11" s="557"/>
      <c r="S11" s="557"/>
      <c r="T11" s="557"/>
      <c r="U11" s="557" t="s">
        <v>387</v>
      </c>
      <c r="V11" s="557" t="s">
        <v>280</v>
      </c>
      <c r="W11" s="557" t="s">
        <v>385</v>
      </c>
      <c r="X11" s="575" t="s">
        <v>280</v>
      </c>
      <c r="Y11" s="575" t="s">
        <v>385</v>
      </c>
      <c r="Z11" s="575" t="s">
        <v>388</v>
      </c>
      <c r="AA11" s="557" t="s">
        <v>273</v>
      </c>
      <c r="AB11" s="557"/>
      <c r="AC11" s="557"/>
      <c r="AD11" s="557"/>
      <c r="AE11" s="557"/>
    </row>
    <row r="12" spans="1:41" ht="62.25" customHeight="1" x14ac:dyDescent="0.25">
      <c r="A12" s="557"/>
      <c r="B12" s="558"/>
      <c r="C12" s="567"/>
      <c r="D12" s="557" t="s">
        <v>389</v>
      </c>
      <c r="E12" s="557" t="s">
        <v>390</v>
      </c>
      <c r="F12" s="567"/>
      <c r="G12" s="557"/>
      <c r="H12" s="557"/>
      <c r="I12" s="557"/>
      <c r="J12" s="557" t="s">
        <v>391</v>
      </c>
      <c r="K12" s="557"/>
      <c r="L12" s="557"/>
      <c r="M12" s="557"/>
      <c r="N12" s="557" t="s">
        <v>392</v>
      </c>
      <c r="O12" s="557"/>
      <c r="P12" s="557" t="s">
        <v>391</v>
      </c>
      <c r="Q12" s="557"/>
      <c r="R12" s="557"/>
      <c r="S12" s="557"/>
      <c r="T12" s="557" t="s">
        <v>392</v>
      </c>
      <c r="U12" s="557"/>
      <c r="V12" s="557"/>
      <c r="W12" s="557"/>
      <c r="X12" s="576"/>
      <c r="Y12" s="576"/>
      <c r="Z12" s="576"/>
      <c r="AA12" s="578" t="s">
        <v>391</v>
      </c>
      <c r="AB12" s="579"/>
      <c r="AC12" s="579"/>
      <c r="AD12" s="580"/>
      <c r="AE12" s="35" t="s">
        <v>392</v>
      </c>
    </row>
    <row r="13" spans="1:41" ht="195" customHeight="1" x14ac:dyDescent="0.25">
      <c r="A13" s="557"/>
      <c r="B13" s="558"/>
      <c r="C13" s="568"/>
      <c r="D13" s="557"/>
      <c r="E13" s="557"/>
      <c r="F13" s="568"/>
      <c r="G13" s="557"/>
      <c r="H13" s="557"/>
      <c r="I13" s="557"/>
      <c r="J13" s="35" t="s">
        <v>393</v>
      </c>
      <c r="K13" s="35" t="s">
        <v>394</v>
      </c>
      <c r="L13" s="35" t="s">
        <v>283</v>
      </c>
      <c r="M13" s="35" t="s">
        <v>395</v>
      </c>
      <c r="N13" s="557"/>
      <c r="O13" s="557"/>
      <c r="P13" s="35" t="s">
        <v>393</v>
      </c>
      <c r="Q13" s="35" t="s">
        <v>394</v>
      </c>
      <c r="R13" s="35" t="s">
        <v>283</v>
      </c>
      <c r="S13" s="35" t="s">
        <v>395</v>
      </c>
      <c r="T13" s="557"/>
      <c r="U13" s="557"/>
      <c r="V13" s="557"/>
      <c r="W13" s="557"/>
      <c r="X13" s="577"/>
      <c r="Y13" s="577"/>
      <c r="Z13" s="577"/>
      <c r="AA13" s="35" t="s">
        <v>393</v>
      </c>
      <c r="AB13" s="35" t="s">
        <v>394</v>
      </c>
      <c r="AC13" s="35" t="s">
        <v>283</v>
      </c>
      <c r="AD13" s="35" t="s">
        <v>395</v>
      </c>
      <c r="AE13" s="35"/>
    </row>
    <row r="14" spans="1:41" ht="25.5" customHeight="1" x14ac:dyDescent="0.25">
      <c r="A14" s="34">
        <v>1</v>
      </c>
      <c r="B14" s="61">
        <v>2</v>
      </c>
      <c r="C14" s="34">
        <v>3</v>
      </c>
      <c r="D14" s="34">
        <v>4</v>
      </c>
      <c r="E14" s="34">
        <v>5</v>
      </c>
      <c r="F14" s="34">
        <v>6</v>
      </c>
      <c r="G14" s="34">
        <v>7</v>
      </c>
      <c r="H14" s="34">
        <v>8</v>
      </c>
      <c r="I14" s="34">
        <v>9</v>
      </c>
      <c r="J14" s="34">
        <v>10</v>
      </c>
      <c r="K14" s="34">
        <v>11</v>
      </c>
      <c r="L14" s="34">
        <v>12</v>
      </c>
      <c r="M14" s="34">
        <v>13</v>
      </c>
      <c r="N14" s="34">
        <v>14</v>
      </c>
      <c r="O14" s="34">
        <v>15</v>
      </c>
      <c r="P14" s="34">
        <v>16</v>
      </c>
      <c r="Q14" s="34">
        <v>17</v>
      </c>
      <c r="R14" s="34">
        <v>18</v>
      </c>
      <c r="S14" s="34">
        <v>19</v>
      </c>
      <c r="T14" s="34">
        <v>20</v>
      </c>
      <c r="U14" s="34">
        <v>21</v>
      </c>
      <c r="V14" s="34">
        <v>22</v>
      </c>
      <c r="W14" s="34">
        <v>23</v>
      </c>
      <c r="X14" s="34">
        <v>24</v>
      </c>
      <c r="Y14" s="34">
        <v>25</v>
      </c>
      <c r="Z14" s="34">
        <v>26</v>
      </c>
      <c r="AA14" s="34">
        <v>27</v>
      </c>
      <c r="AB14" s="34">
        <v>28</v>
      </c>
      <c r="AC14" s="34">
        <v>29</v>
      </c>
      <c r="AD14" s="34">
        <v>30</v>
      </c>
      <c r="AE14" s="34">
        <v>31</v>
      </c>
      <c r="AF14" s="154" t="s">
        <v>396</v>
      </c>
      <c r="AG14" s="154" t="s">
        <v>397</v>
      </c>
      <c r="AH14" s="155" t="s">
        <v>398</v>
      </c>
      <c r="AI14" s="156" t="s">
        <v>399</v>
      </c>
      <c r="AJ14" s="154" t="s">
        <v>400</v>
      </c>
      <c r="AK14" s="154" t="s">
        <v>401</v>
      </c>
      <c r="AL14" s="157" t="s">
        <v>402</v>
      </c>
      <c r="AM14" s="157" t="s">
        <v>403</v>
      </c>
      <c r="AN14" s="158" t="s">
        <v>404</v>
      </c>
      <c r="AO14" s="86" t="s">
        <v>405</v>
      </c>
    </row>
    <row r="15" spans="1:41" ht="17.25" customHeight="1" x14ac:dyDescent="0.25">
      <c r="A15" s="87"/>
      <c r="B15" s="46" t="s">
        <v>23</v>
      </c>
      <c r="C15" s="89"/>
      <c r="D15" s="89"/>
      <c r="E15" s="89"/>
      <c r="F15" s="90"/>
      <c r="G15" s="47"/>
      <c r="H15" s="47"/>
      <c r="I15" s="47"/>
      <c r="J15" s="47"/>
      <c r="K15" s="47"/>
      <c r="L15" s="47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</row>
    <row r="16" spans="1:41" ht="49.5" customHeight="1" x14ac:dyDescent="0.25">
      <c r="A16" s="34">
        <v>1</v>
      </c>
      <c r="B16" s="43" t="s">
        <v>24</v>
      </c>
      <c r="C16" s="92">
        <f>'2022'!B5</f>
        <v>67.034000000000006</v>
      </c>
      <c r="D16" s="93">
        <f>'2022'!D5</f>
        <v>28</v>
      </c>
      <c r="E16" s="93">
        <f>'2022'!E5</f>
        <v>82</v>
      </c>
      <c r="F16" s="92">
        <f>'2022'!H5</f>
        <v>1.2232598382910165</v>
      </c>
      <c r="G16" s="44">
        <f>'2021'!L5</f>
        <v>0</v>
      </c>
      <c r="H16" s="94">
        <f t="shared" ref="H16:H70" si="0">IF(G16&gt;0,G16/D16*100,0)</f>
        <v>0</v>
      </c>
      <c r="I16" s="44"/>
      <c r="J16" s="44"/>
      <c r="K16" s="44"/>
      <c r="L16" s="44"/>
      <c r="M16" s="44"/>
      <c r="N16" s="44"/>
      <c r="O16" s="44">
        <f>'Добыча 2021'!S15</f>
        <v>0</v>
      </c>
      <c r="P16" s="44"/>
      <c r="Q16" s="44"/>
      <c r="R16" s="44"/>
      <c r="S16" s="44"/>
      <c r="T16" s="44"/>
      <c r="U16" s="44">
        <f t="shared" ref="U16:U70" si="1">IF(G16=0,0,O16/G16*100)</f>
        <v>0</v>
      </c>
      <c r="V16" s="94">
        <f>'2022'!J5</f>
        <v>28.699999999999918</v>
      </c>
      <c r="W16" s="44">
        <f t="shared" ref="W16:W79" si="2">IF(V16&gt;0,V16/E16*100,0)</f>
        <v>34.999999999999901</v>
      </c>
      <c r="X16" s="44">
        <f>'2022'!L5</f>
        <v>28</v>
      </c>
      <c r="Y16" s="94">
        <f t="shared" ref="Y16:Y79" si="3">IF(X16&gt;1,X16/E16*100,0)</f>
        <v>34.146341463414636</v>
      </c>
      <c r="Z16" s="44"/>
      <c r="AA16" s="44"/>
      <c r="AB16" s="44"/>
      <c r="AC16" s="44"/>
      <c r="AD16" s="44">
        <f t="shared" ref="AD16:AD79" si="4">IF(AND(ISNUMBER(X16),X16&gt;0),X16,"")</f>
        <v>28</v>
      </c>
      <c r="AE16" s="44"/>
      <c r="AF16" s="82" t="str">
        <f t="shared" ref="AF16:AF79" si="5">IF(C16&gt;0,IF(OR(AND(C16&lt;7,F16&lt;5),E16&lt;33),IF(COUNTIF(Z16:AE16,"&gt;0")&gt;0,"Ошибка!",""),""),"")</f>
        <v/>
      </c>
      <c r="AG16" s="159"/>
      <c r="AH16" s="160">
        <f t="shared" ref="AH16:AH79" si="6">IF(AND(ISNUMBER(--C16),C16&gt;0),E16/C16,"")</f>
        <v>1.2232598382910165</v>
      </c>
      <c r="AI16" s="160" t="e">
        <f t="shared" ref="AI16:AI79" ca="1" si="7">IF(AND(ISNUMBER(--E16),ISNUMBER(--AJ16)),ЧАСТНОЕ(E16*AJ16,100),"")</f>
        <v>#NAME?</v>
      </c>
      <c r="AJ16" s="161">
        <v>35</v>
      </c>
      <c r="AK16" s="161" t="str">
        <f t="shared" ref="AK16:AK79" si="8">IF(AJ15&lt;Y15,"Норматив превышен","")</f>
        <v/>
      </c>
      <c r="AL16" s="161" t="e">
        <f t="shared" ref="AL16:AL79" ca="1" si="9">IF(ISNUMBER(X16),IF(X16&gt;0,MAX(ЧАСТНОЕ(X16*20,100),1),0),"")</f>
        <v>#NAME?</v>
      </c>
      <c r="AM16" s="161">
        <f t="shared" ref="AM16:AM79" si="10">IF(ISNUMBER(X16),X16,"")</f>
        <v>28</v>
      </c>
      <c r="AN16" s="162" t="str">
        <f t="shared" ref="AN16:AN79" si="11">IF(ISNUMBER(AE16),IF(AND(AM16&gt;=AE16,AL16&lt;=AE16),"","Вне норматива или не ОДОУ"),"")</f>
        <v/>
      </c>
      <c r="AO16" s="34" t="str">
        <f t="shared" ref="AO16:AO79" si="12">IF(ISNUMBER(X16),IF(SUM(Z16:AE16)&lt;&gt;X16,"Сумма не совпадает или не ОДОУ",""),"")</f>
        <v/>
      </c>
    </row>
    <row r="17" spans="1:41" ht="30" customHeight="1" x14ac:dyDescent="0.25">
      <c r="A17" s="34">
        <v>2</v>
      </c>
      <c r="B17" s="45" t="s">
        <v>25</v>
      </c>
      <c r="C17" s="92">
        <f>'2022'!B6</f>
        <v>10.308</v>
      </c>
      <c r="D17" s="93">
        <f>'2022'!D6</f>
        <v>10</v>
      </c>
      <c r="E17" s="93">
        <f>'2022'!E6</f>
        <v>16</v>
      </c>
      <c r="F17" s="92">
        <f>'2022'!H6</f>
        <v>1.5521924718665114</v>
      </c>
      <c r="G17" s="44">
        <f>'2021'!L6</f>
        <v>3</v>
      </c>
      <c r="H17" s="94">
        <f t="shared" si="0"/>
        <v>30</v>
      </c>
      <c r="I17" s="44"/>
      <c r="J17" s="44"/>
      <c r="K17" s="44"/>
      <c r="L17" s="44"/>
      <c r="M17" s="44"/>
      <c r="N17" s="44"/>
      <c r="O17" s="44">
        <f>'Добыча 2021'!S16</f>
        <v>2</v>
      </c>
      <c r="P17" s="44"/>
      <c r="Q17" s="44"/>
      <c r="R17" s="44"/>
      <c r="S17" s="44"/>
      <c r="T17" s="44"/>
      <c r="U17" s="44">
        <f t="shared" si="1"/>
        <v>66.666666666666657</v>
      </c>
      <c r="V17" s="94">
        <f>'2022'!J6</f>
        <v>5.5999999999999837</v>
      </c>
      <c r="W17" s="44">
        <f t="shared" si="2"/>
        <v>34.999999999999901</v>
      </c>
      <c r="X17" s="44">
        <f>'2022'!L6</f>
        <v>5</v>
      </c>
      <c r="Y17" s="94">
        <f t="shared" si="3"/>
        <v>31.25</v>
      </c>
      <c r="Z17" s="44"/>
      <c r="AA17" s="44"/>
      <c r="AB17" s="44"/>
      <c r="AC17" s="44"/>
      <c r="AD17" s="44">
        <f t="shared" si="4"/>
        <v>5</v>
      </c>
      <c r="AE17" s="44"/>
      <c r="AF17" s="82" t="str">
        <f t="shared" si="5"/>
        <v>Ошибка!</v>
      </c>
      <c r="AG17" s="159"/>
      <c r="AH17" s="160">
        <f t="shared" si="6"/>
        <v>1.5521924718665114</v>
      </c>
      <c r="AI17" s="160" t="e">
        <f t="shared" ca="1" si="7"/>
        <v>#NAME?</v>
      </c>
      <c r="AJ17" s="161">
        <v>35</v>
      </c>
      <c r="AK17" s="161" t="str">
        <f t="shared" si="8"/>
        <v/>
      </c>
      <c r="AL17" s="161" t="e">
        <f t="shared" ca="1" si="9"/>
        <v>#NAME?</v>
      </c>
      <c r="AM17" s="161">
        <f t="shared" si="10"/>
        <v>5</v>
      </c>
      <c r="AN17" s="162" t="str">
        <f t="shared" si="11"/>
        <v/>
      </c>
      <c r="AO17" s="34" t="str">
        <f t="shared" si="12"/>
        <v/>
      </c>
    </row>
    <row r="18" spans="1:41" ht="17.25" customHeight="1" x14ac:dyDescent="0.25">
      <c r="A18" s="72"/>
      <c r="B18" s="46" t="s">
        <v>26</v>
      </c>
      <c r="C18" s="96"/>
      <c r="D18" s="97"/>
      <c r="E18" s="97"/>
      <c r="F18" s="98"/>
      <c r="G18" s="56"/>
      <c r="H18" s="94"/>
      <c r="I18" s="47"/>
      <c r="J18" s="47"/>
      <c r="K18" s="47"/>
      <c r="L18" s="99"/>
      <c r="M18" s="47"/>
      <c r="N18" s="47"/>
      <c r="O18" s="47"/>
      <c r="P18" s="47"/>
      <c r="Q18" s="47"/>
      <c r="R18" s="47"/>
      <c r="S18" s="47"/>
      <c r="T18" s="47"/>
      <c r="U18" s="44"/>
      <c r="V18" s="100"/>
      <c r="W18" s="44"/>
      <c r="X18" s="47"/>
      <c r="Y18" s="94"/>
      <c r="Z18" s="47"/>
      <c r="AA18" s="47"/>
      <c r="AB18" s="47"/>
      <c r="AC18" s="47"/>
      <c r="AD18" s="47" t="str">
        <f t="shared" si="4"/>
        <v/>
      </c>
      <c r="AE18" s="47"/>
      <c r="AF18" s="82" t="str">
        <f t="shared" si="5"/>
        <v/>
      </c>
      <c r="AG18" s="159"/>
      <c r="AH18" s="160" t="str">
        <f t="shared" si="6"/>
        <v/>
      </c>
      <c r="AI18" s="160" t="e">
        <f t="shared" ca="1" si="7"/>
        <v>#NAME?</v>
      </c>
      <c r="AJ18" s="161">
        <v>35</v>
      </c>
      <c r="AK18" s="161" t="str">
        <f t="shared" si="8"/>
        <v/>
      </c>
      <c r="AL18" s="161" t="str">
        <f t="shared" si="9"/>
        <v/>
      </c>
      <c r="AM18" s="161" t="str">
        <f t="shared" si="10"/>
        <v/>
      </c>
      <c r="AN18" s="162" t="str">
        <f t="shared" si="11"/>
        <v/>
      </c>
      <c r="AO18" s="34" t="str">
        <f t="shared" si="12"/>
        <v/>
      </c>
    </row>
    <row r="19" spans="1:41" ht="48" customHeight="1" x14ac:dyDescent="0.25">
      <c r="A19" s="34">
        <v>3</v>
      </c>
      <c r="B19" s="43" t="s">
        <v>285</v>
      </c>
      <c r="C19" s="92">
        <f>'2022'!B8</f>
        <v>397.6</v>
      </c>
      <c r="D19" s="93">
        <f>'2022'!D8</f>
        <v>237</v>
      </c>
      <c r="E19" s="93">
        <f>'2022'!E8</f>
        <v>232</v>
      </c>
      <c r="F19" s="92">
        <f>'2022'!H8</f>
        <v>0.58350100603621724</v>
      </c>
      <c r="G19" s="44">
        <f>'2021'!L8</f>
        <v>82</v>
      </c>
      <c r="H19" s="94">
        <f t="shared" si="0"/>
        <v>34.599156118143462</v>
      </c>
      <c r="I19" s="44"/>
      <c r="J19" s="44"/>
      <c r="K19" s="44"/>
      <c r="L19" s="44"/>
      <c r="M19" s="44"/>
      <c r="N19" s="44"/>
      <c r="O19" s="44">
        <f>'Добыча 2021'!S18</f>
        <v>3</v>
      </c>
      <c r="P19" s="44"/>
      <c r="Q19" s="44"/>
      <c r="R19" s="44"/>
      <c r="S19" s="44"/>
      <c r="T19" s="44"/>
      <c r="U19" s="44">
        <f t="shared" si="1"/>
        <v>3.6585365853658534</v>
      </c>
      <c r="V19" s="94">
        <f>'2022'!J8</f>
        <v>81.199999999999761</v>
      </c>
      <c r="W19" s="44">
        <f t="shared" si="2"/>
        <v>34.999999999999901</v>
      </c>
      <c r="X19" s="44">
        <f>'2022'!L8</f>
        <v>34</v>
      </c>
      <c r="Y19" s="94">
        <f t="shared" si="3"/>
        <v>14.655172413793101</v>
      </c>
      <c r="Z19" s="44"/>
      <c r="AA19" s="44"/>
      <c r="AB19" s="44"/>
      <c r="AC19" s="44"/>
      <c r="AD19" s="44">
        <f t="shared" si="4"/>
        <v>34</v>
      </c>
      <c r="AE19" s="44"/>
      <c r="AF19" s="82" t="str">
        <f t="shared" si="5"/>
        <v/>
      </c>
      <c r="AG19" s="159"/>
      <c r="AH19" s="160">
        <f t="shared" si="6"/>
        <v>0.58350100603621724</v>
      </c>
      <c r="AI19" s="160" t="e">
        <f t="shared" ca="1" si="7"/>
        <v>#NAME?</v>
      </c>
      <c r="AJ19" s="161">
        <v>35</v>
      </c>
      <c r="AK19" s="161" t="str">
        <f t="shared" si="8"/>
        <v/>
      </c>
      <c r="AL19" s="161" t="e">
        <f t="shared" ca="1" si="9"/>
        <v>#NAME?</v>
      </c>
      <c r="AM19" s="161">
        <f t="shared" si="10"/>
        <v>34</v>
      </c>
      <c r="AN19" s="162" t="str">
        <f t="shared" si="11"/>
        <v/>
      </c>
      <c r="AO19" s="34" t="str">
        <f t="shared" si="12"/>
        <v/>
      </c>
    </row>
    <row r="20" spans="1:41" ht="31.5" x14ac:dyDescent="0.25">
      <c r="A20" s="34">
        <v>4</v>
      </c>
      <c r="B20" s="48" t="s">
        <v>28</v>
      </c>
      <c r="C20" s="92">
        <f>'2022'!B9</f>
        <v>236.4</v>
      </c>
      <c r="D20" s="93">
        <f>'2022'!D9</f>
        <v>126</v>
      </c>
      <c r="E20" s="93">
        <f>'2022'!E9</f>
        <v>123</v>
      </c>
      <c r="F20" s="92">
        <f>'2022'!H9</f>
        <v>0.52030456852791873</v>
      </c>
      <c r="G20" s="44">
        <f>'2021'!L9</f>
        <v>44</v>
      </c>
      <c r="H20" s="94">
        <f t="shared" si="0"/>
        <v>34.920634920634917</v>
      </c>
      <c r="I20" s="44"/>
      <c r="J20" s="44"/>
      <c r="K20" s="44"/>
      <c r="L20" s="44"/>
      <c r="M20" s="44"/>
      <c r="N20" s="44"/>
      <c r="O20" s="44">
        <f>'Добыча 2021'!S19</f>
        <v>35</v>
      </c>
      <c r="P20" s="44"/>
      <c r="Q20" s="44"/>
      <c r="R20" s="44"/>
      <c r="S20" s="44"/>
      <c r="T20" s="44"/>
      <c r="U20" s="44">
        <f t="shared" si="1"/>
        <v>79.545454545454547</v>
      </c>
      <c r="V20" s="94">
        <f>'2022'!J9</f>
        <v>43.049999999999876</v>
      </c>
      <c r="W20" s="44">
        <f t="shared" si="2"/>
        <v>34.999999999999901</v>
      </c>
      <c r="X20" s="44">
        <f>'2022'!L9</f>
        <v>43</v>
      </c>
      <c r="Y20" s="94">
        <f t="shared" si="3"/>
        <v>34.959349593495936</v>
      </c>
      <c r="Z20" s="44"/>
      <c r="AA20" s="44"/>
      <c r="AB20" s="44"/>
      <c r="AC20" s="44"/>
      <c r="AD20" s="44">
        <f t="shared" si="4"/>
        <v>43</v>
      </c>
      <c r="AE20" s="44"/>
      <c r="AF20" s="82" t="str">
        <f t="shared" si="5"/>
        <v/>
      </c>
      <c r="AG20" s="159"/>
      <c r="AH20" s="160">
        <f t="shared" si="6"/>
        <v>0.52030456852791873</v>
      </c>
      <c r="AI20" s="160" t="e">
        <f t="shared" ca="1" si="7"/>
        <v>#NAME?</v>
      </c>
      <c r="AJ20" s="161">
        <v>35</v>
      </c>
      <c r="AK20" s="161" t="str">
        <f t="shared" si="8"/>
        <v/>
      </c>
      <c r="AL20" s="161" t="e">
        <f t="shared" ca="1" si="9"/>
        <v>#NAME?</v>
      </c>
      <c r="AM20" s="161">
        <f t="shared" si="10"/>
        <v>43</v>
      </c>
      <c r="AN20" s="162" t="str">
        <f t="shared" si="11"/>
        <v/>
      </c>
      <c r="AO20" s="34" t="str">
        <f t="shared" si="12"/>
        <v/>
      </c>
    </row>
    <row r="21" spans="1:41" ht="17.25" customHeight="1" x14ac:dyDescent="0.25">
      <c r="A21" s="72"/>
      <c r="B21" s="46" t="s">
        <v>46</v>
      </c>
      <c r="C21" s="96"/>
      <c r="D21" s="97"/>
      <c r="E21" s="97"/>
      <c r="F21" s="101"/>
      <c r="G21" s="56"/>
      <c r="H21" s="94"/>
      <c r="I21" s="47"/>
      <c r="J21" s="47"/>
      <c r="K21" s="47"/>
      <c r="L21" s="99"/>
      <c r="M21" s="47"/>
      <c r="N21" s="47"/>
      <c r="O21" s="47"/>
      <c r="P21" s="47"/>
      <c r="Q21" s="47"/>
      <c r="R21" s="47"/>
      <c r="S21" s="47"/>
      <c r="T21" s="47"/>
      <c r="U21" s="44"/>
      <c r="V21" s="100"/>
      <c r="W21" s="44"/>
      <c r="X21" s="47"/>
      <c r="Y21" s="94"/>
      <c r="Z21" s="47"/>
      <c r="AA21" s="47"/>
      <c r="AB21" s="47"/>
      <c r="AC21" s="47"/>
      <c r="AD21" s="47" t="str">
        <f t="shared" si="4"/>
        <v/>
      </c>
      <c r="AE21" s="47"/>
      <c r="AF21" s="82" t="str">
        <f t="shared" si="5"/>
        <v/>
      </c>
      <c r="AG21" s="159"/>
      <c r="AH21" s="160" t="str">
        <f t="shared" si="6"/>
        <v/>
      </c>
      <c r="AI21" s="160" t="e">
        <f t="shared" ca="1" si="7"/>
        <v>#NAME?</v>
      </c>
      <c r="AJ21" s="161">
        <v>35</v>
      </c>
      <c r="AK21" s="161" t="str">
        <f t="shared" si="8"/>
        <v/>
      </c>
      <c r="AL21" s="161" t="str">
        <f t="shared" si="9"/>
        <v/>
      </c>
      <c r="AM21" s="161" t="str">
        <f t="shared" si="10"/>
        <v/>
      </c>
      <c r="AN21" s="162" t="str">
        <f t="shared" si="11"/>
        <v/>
      </c>
      <c r="AO21" s="34" t="str">
        <f t="shared" si="12"/>
        <v/>
      </c>
    </row>
    <row r="22" spans="1:41" ht="47.25" x14ac:dyDescent="0.25">
      <c r="A22" s="34">
        <v>5</v>
      </c>
      <c r="B22" s="43" t="s">
        <v>286</v>
      </c>
      <c r="C22" s="92">
        <f>'2022'!B11</f>
        <v>225.4</v>
      </c>
      <c r="D22" s="93">
        <f>'2022'!D11</f>
        <v>439</v>
      </c>
      <c r="E22" s="93">
        <f>'2022'!E11</f>
        <v>420</v>
      </c>
      <c r="F22" s="92">
        <f>'2022'!H11</f>
        <v>1.8633540372670807</v>
      </c>
      <c r="G22" s="44">
        <f>'2021'!L11</f>
        <v>153</v>
      </c>
      <c r="H22" s="94">
        <f t="shared" si="0"/>
        <v>34.851936218678816</v>
      </c>
      <c r="I22" s="44"/>
      <c r="J22" s="44"/>
      <c r="K22" s="44"/>
      <c r="L22" s="44"/>
      <c r="M22" s="44"/>
      <c r="N22" s="44"/>
      <c r="O22" s="44">
        <f>'Добыча 2021'!S21</f>
        <v>90</v>
      </c>
      <c r="P22" s="44"/>
      <c r="Q22" s="44"/>
      <c r="R22" s="44"/>
      <c r="S22" s="44"/>
      <c r="T22" s="44"/>
      <c r="U22" s="44">
        <f t="shared" si="1"/>
        <v>58.82352941176471</v>
      </c>
      <c r="V22" s="94">
        <f>'2022'!J11</f>
        <v>146.99999999999957</v>
      </c>
      <c r="W22" s="44">
        <f t="shared" si="2"/>
        <v>34.999999999999901</v>
      </c>
      <c r="X22" s="44">
        <f>'2022'!L11</f>
        <v>147</v>
      </c>
      <c r="Y22" s="94">
        <f t="shared" si="3"/>
        <v>35</v>
      </c>
      <c r="Z22" s="44"/>
      <c r="AA22" s="44"/>
      <c r="AB22" s="44"/>
      <c r="AC22" s="44"/>
      <c r="AD22" s="44">
        <f t="shared" si="4"/>
        <v>147</v>
      </c>
      <c r="AE22" s="44"/>
      <c r="AF22" s="82" t="str">
        <f t="shared" si="5"/>
        <v/>
      </c>
      <c r="AG22" s="159"/>
      <c r="AH22" s="160">
        <f t="shared" si="6"/>
        <v>1.8633540372670807</v>
      </c>
      <c r="AI22" s="160" t="e">
        <f t="shared" ca="1" si="7"/>
        <v>#NAME?</v>
      </c>
      <c r="AJ22" s="161">
        <v>35</v>
      </c>
      <c r="AK22" s="161" t="str">
        <f t="shared" si="8"/>
        <v/>
      </c>
      <c r="AL22" s="161" t="e">
        <f t="shared" ca="1" si="9"/>
        <v>#NAME?</v>
      </c>
      <c r="AM22" s="161">
        <f t="shared" si="10"/>
        <v>147</v>
      </c>
      <c r="AN22" s="162" t="str">
        <f t="shared" si="11"/>
        <v/>
      </c>
      <c r="AO22" s="34" t="str">
        <f t="shared" si="12"/>
        <v/>
      </c>
    </row>
    <row r="23" spans="1:41" ht="47.25" x14ac:dyDescent="0.25">
      <c r="A23" s="34">
        <v>6</v>
      </c>
      <c r="B23" s="43" t="s">
        <v>48</v>
      </c>
      <c r="C23" s="92">
        <f>'2022'!B12</f>
        <v>358.7</v>
      </c>
      <c r="D23" s="93">
        <f>'2022'!D12</f>
        <v>787</v>
      </c>
      <c r="E23" s="93">
        <f>'2022'!E12</f>
        <v>775</v>
      </c>
      <c r="F23" s="92">
        <f>'2022'!H12</f>
        <v>2.1605798717591305</v>
      </c>
      <c r="G23" s="44">
        <f>'2021'!L12</f>
        <v>275</v>
      </c>
      <c r="H23" s="94">
        <f t="shared" si="0"/>
        <v>34.942820838627703</v>
      </c>
      <c r="I23" s="44"/>
      <c r="J23" s="44"/>
      <c r="K23" s="44"/>
      <c r="L23" s="44"/>
      <c r="M23" s="44"/>
      <c r="N23" s="44"/>
      <c r="O23" s="44">
        <f>'Добыча 2021'!S22</f>
        <v>104</v>
      </c>
      <c r="P23" s="44"/>
      <c r="Q23" s="44"/>
      <c r="R23" s="44"/>
      <c r="S23" s="44"/>
      <c r="T23" s="44"/>
      <c r="U23" s="44">
        <f t="shared" si="1"/>
        <v>37.81818181818182</v>
      </c>
      <c r="V23" s="94">
        <f>'2022'!J12</f>
        <v>271.2499999999992</v>
      </c>
      <c r="W23" s="44">
        <f t="shared" si="2"/>
        <v>34.999999999999901</v>
      </c>
      <c r="X23" s="44">
        <f>'2022'!L12</f>
        <v>271</v>
      </c>
      <c r="Y23" s="94">
        <f t="shared" si="3"/>
        <v>34.967741935483872</v>
      </c>
      <c r="Z23" s="44"/>
      <c r="AA23" s="44"/>
      <c r="AB23" s="44"/>
      <c r="AC23" s="44"/>
      <c r="AD23" s="44">
        <f t="shared" si="4"/>
        <v>271</v>
      </c>
      <c r="AE23" s="44"/>
      <c r="AF23" s="82" t="str">
        <f t="shared" si="5"/>
        <v/>
      </c>
      <c r="AG23" s="159"/>
      <c r="AH23" s="160">
        <f t="shared" si="6"/>
        <v>2.1605798717591305</v>
      </c>
      <c r="AI23" s="160" t="e">
        <f t="shared" ca="1" si="7"/>
        <v>#NAME?</v>
      </c>
      <c r="AJ23" s="161">
        <v>35</v>
      </c>
      <c r="AK23" s="161" t="str">
        <f t="shared" si="8"/>
        <v/>
      </c>
      <c r="AL23" s="161" t="e">
        <f t="shared" ca="1" si="9"/>
        <v>#NAME?</v>
      </c>
      <c r="AM23" s="161">
        <f t="shared" si="10"/>
        <v>271</v>
      </c>
      <c r="AN23" s="162" t="str">
        <f t="shared" si="11"/>
        <v/>
      </c>
      <c r="AO23" s="34" t="str">
        <f t="shared" si="12"/>
        <v/>
      </c>
    </row>
    <row r="24" spans="1:41" ht="30" customHeight="1" x14ac:dyDescent="0.25">
      <c r="A24" s="34">
        <v>7</v>
      </c>
      <c r="B24" s="49" t="s">
        <v>50</v>
      </c>
      <c r="C24" s="92">
        <f>'2022'!B13</f>
        <v>57.56</v>
      </c>
      <c r="D24" s="93">
        <f>'2022'!D13</f>
        <v>162</v>
      </c>
      <c r="E24" s="93">
        <f>'2022'!E13</f>
        <v>204</v>
      </c>
      <c r="F24" s="92">
        <f>'2022'!H13</f>
        <v>3.5441278665740095</v>
      </c>
      <c r="G24" s="44">
        <f>'2021'!L13</f>
        <v>30</v>
      </c>
      <c r="H24" s="94">
        <f t="shared" si="0"/>
        <v>18.518518518518519</v>
      </c>
      <c r="I24" s="44"/>
      <c r="J24" s="44"/>
      <c r="K24" s="44"/>
      <c r="L24" s="44"/>
      <c r="M24" s="44"/>
      <c r="N24" s="44"/>
      <c r="O24" s="44">
        <f>'Добыча 2021'!S23</f>
        <v>30</v>
      </c>
      <c r="P24" s="44"/>
      <c r="Q24" s="44"/>
      <c r="R24" s="44"/>
      <c r="S24" s="44"/>
      <c r="T24" s="44"/>
      <c r="U24" s="44">
        <f t="shared" si="1"/>
        <v>100</v>
      </c>
      <c r="V24" s="94">
        <f>'2022'!J13</f>
        <v>71.399999999999793</v>
      </c>
      <c r="W24" s="44">
        <f t="shared" si="2"/>
        <v>34.999999999999901</v>
      </c>
      <c r="X24" s="44">
        <f>'2022'!L13</f>
        <v>30</v>
      </c>
      <c r="Y24" s="94">
        <f t="shared" si="3"/>
        <v>14.705882352941178</v>
      </c>
      <c r="Z24" s="44"/>
      <c r="AA24" s="44"/>
      <c r="AB24" s="44"/>
      <c r="AC24" s="44"/>
      <c r="AD24" s="44">
        <f t="shared" si="4"/>
        <v>30</v>
      </c>
      <c r="AE24" s="44"/>
      <c r="AF24" s="82" t="str">
        <f t="shared" si="5"/>
        <v/>
      </c>
      <c r="AG24" s="159"/>
      <c r="AH24" s="160">
        <f t="shared" si="6"/>
        <v>3.5441278665740095</v>
      </c>
      <c r="AI24" s="160" t="e">
        <f t="shared" ca="1" si="7"/>
        <v>#NAME?</v>
      </c>
      <c r="AJ24" s="161">
        <v>35</v>
      </c>
      <c r="AK24" s="161" t="str">
        <f t="shared" si="8"/>
        <v/>
      </c>
      <c r="AL24" s="161" t="e">
        <f t="shared" ca="1" si="9"/>
        <v>#NAME?</v>
      </c>
      <c r="AM24" s="161">
        <f t="shared" si="10"/>
        <v>30</v>
      </c>
      <c r="AN24" s="162" t="str">
        <f t="shared" si="11"/>
        <v/>
      </c>
      <c r="AO24" s="34" t="str">
        <f t="shared" si="12"/>
        <v/>
      </c>
    </row>
    <row r="25" spans="1:41" ht="47.25" x14ac:dyDescent="0.25">
      <c r="A25" s="34">
        <v>8</v>
      </c>
      <c r="B25" s="49" t="s">
        <v>51</v>
      </c>
      <c r="C25" s="92">
        <f>'2022'!B14</f>
        <v>335.71</v>
      </c>
      <c r="D25" s="93">
        <f>'2022'!D14</f>
        <v>1012</v>
      </c>
      <c r="E25" s="93">
        <f>'2022'!E14</f>
        <v>1097</v>
      </c>
      <c r="F25" s="92">
        <f>'2022'!H14</f>
        <v>3.2677012898036999</v>
      </c>
      <c r="G25" s="44">
        <f>'2021'!L14</f>
        <v>303</v>
      </c>
      <c r="H25" s="94">
        <f t="shared" si="0"/>
        <v>29.940711462450594</v>
      </c>
      <c r="I25" s="44"/>
      <c r="J25" s="44"/>
      <c r="K25" s="44"/>
      <c r="L25" s="44"/>
      <c r="M25" s="44"/>
      <c r="N25" s="44"/>
      <c r="O25" s="44">
        <f>'Добыча 2021'!S24</f>
        <v>111</v>
      </c>
      <c r="P25" s="44"/>
      <c r="Q25" s="44"/>
      <c r="R25" s="44"/>
      <c r="S25" s="44"/>
      <c r="T25" s="44"/>
      <c r="U25" s="44">
        <f t="shared" si="1"/>
        <v>36.633663366336634</v>
      </c>
      <c r="V25" s="94">
        <f>'2022'!J14</f>
        <v>383.94999999999885</v>
      </c>
      <c r="W25" s="44">
        <f t="shared" si="2"/>
        <v>34.999999999999901</v>
      </c>
      <c r="X25" s="44">
        <f>'2022'!L14</f>
        <v>329</v>
      </c>
      <c r="Y25" s="94">
        <f t="shared" si="3"/>
        <v>29.990884229717413</v>
      </c>
      <c r="Z25" s="44"/>
      <c r="AA25" s="44"/>
      <c r="AB25" s="44"/>
      <c r="AC25" s="44"/>
      <c r="AD25" s="44">
        <f t="shared" si="4"/>
        <v>329</v>
      </c>
      <c r="AE25" s="44"/>
      <c r="AF25" s="82" t="str">
        <f t="shared" si="5"/>
        <v/>
      </c>
      <c r="AG25" s="159"/>
      <c r="AH25" s="160">
        <f t="shared" si="6"/>
        <v>3.2677012898036999</v>
      </c>
      <c r="AI25" s="160" t="e">
        <f t="shared" ca="1" si="7"/>
        <v>#NAME?</v>
      </c>
      <c r="AJ25" s="161">
        <v>35</v>
      </c>
      <c r="AK25" s="161" t="str">
        <f t="shared" si="8"/>
        <v/>
      </c>
      <c r="AL25" s="161" t="e">
        <f t="shared" ca="1" si="9"/>
        <v>#NAME?</v>
      </c>
      <c r="AM25" s="161">
        <f t="shared" si="10"/>
        <v>329</v>
      </c>
      <c r="AN25" s="162" t="str">
        <f t="shared" si="11"/>
        <v/>
      </c>
      <c r="AO25" s="34" t="str">
        <f t="shared" si="12"/>
        <v/>
      </c>
    </row>
    <row r="26" spans="1:41" ht="47.25" x14ac:dyDescent="0.25">
      <c r="A26" s="34">
        <v>9</v>
      </c>
      <c r="B26" s="50" t="s">
        <v>287</v>
      </c>
      <c r="C26" s="92">
        <f>'2022'!B15</f>
        <v>164.08600000000001</v>
      </c>
      <c r="D26" s="93">
        <f>'2022'!D15</f>
        <v>363</v>
      </c>
      <c r="E26" s="93">
        <f>'2022'!E15</f>
        <v>361</v>
      </c>
      <c r="F26" s="92">
        <f>'2022'!H15</f>
        <v>2.2000658191436195</v>
      </c>
      <c r="G26" s="44">
        <f>'2021'!L15</f>
        <v>110</v>
      </c>
      <c r="H26" s="94">
        <f t="shared" si="0"/>
        <v>30.303030303030305</v>
      </c>
      <c r="I26" s="44"/>
      <c r="J26" s="44"/>
      <c r="K26" s="44"/>
      <c r="L26" s="44"/>
      <c r="M26" s="44"/>
      <c r="N26" s="44"/>
      <c r="O26" s="44">
        <f>'Добыча 2021'!S25</f>
        <v>70</v>
      </c>
      <c r="P26" s="44"/>
      <c r="Q26" s="44"/>
      <c r="R26" s="44"/>
      <c r="S26" s="44"/>
      <c r="T26" s="44"/>
      <c r="U26" s="44">
        <f t="shared" si="1"/>
        <v>63.636363636363633</v>
      </c>
      <c r="V26" s="94">
        <f>'2022'!J15</f>
        <v>126.34999999999962</v>
      </c>
      <c r="W26" s="44">
        <f t="shared" si="2"/>
        <v>34.999999999999901</v>
      </c>
      <c r="X26" s="44">
        <f>'2022'!L15</f>
        <v>111</v>
      </c>
      <c r="Y26" s="94">
        <f t="shared" si="3"/>
        <v>30.747922437673132</v>
      </c>
      <c r="Z26" s="44"/>
      <c r="AA26" s="44"/>
      <c r="AB26" s="44"/>
      <c r="AC26" s="44"/>
      <c r="AD26" s="44">
        <f t="shared" si="4"/>
        <v>111</v>
      </c>
      <c r="AE26" s="44"/>
      <c r="AF26" s="82" t="str">
        <f t="shared" si="5"/>
        <v/>
      </c>
      <c r="AG26" s="159"/>
      <c r="AH26" s="160">
        <f t="shared" si="6"/>
        <v>2.2000658191436195</v>
      </c>
      <c r="AI26" s="160" t="e">
        <f t="shared" ca="1" si="7"/>
        <v>#NAME?</v>
      </c>
      <c r="AJ26" s="161">
        <v>35</v>
      </c>
      <c r="AK26" s="161" t="str">
        <f t="shared" si="8"/>
        <v/>
      </c>
      <c r="AL26" s="161" t="e">
        <f t="shared" ca="1" si="9"/>
        <v>#NAME?</v>
      </c>
      <c r="AM26" s="161">
        <f t="shared" si="10"/>
        <v>111</v>
      </c>
      <c r="AN26" s="162" t="str">
        <f t="shared" si="11"/>
        <v/>
      </c>
      <c r="AO26" s="34" t="str">
        <f t="shared" si="12"/>
        <v/>
      </c>
    </row>
    <row r="27" spans="1:41" ht="47.25" x14ac:dyDescent="0.25">
      <c r="A27" s="34">
        <v>10</v>
      </c>
      <c r="B27" s="50" t="s">
        <v>288</v>
      </c>
      <c r="C27" s="92">
        <f>'2022'!B16</f>
        <v>371.93</v>
      </c>
      <c r="D27" s="93">
        <f>'2022'!D16</f>
        <v>628</v>
      </c>
      <c r="E27" s="93">
        <f>'2022'!E16</f>
        <v>648</v>
      </c>
      <c r="F27" s="92">
        <f>'2022'!H16</f>
        <v>1.7422633291210712</v>
      </c>
      <c r="G27" s="44">
        <f>'2021'!L16</f>
        <v>219</v>
      </c>
      <c r="H27" s="94">
        <f t="shared" si="0"/>
        <v>34.872611464968152</v>
      </c>
      <c r="I27" s="44"/>
      <c r="J27" s="44"/>
      <c r="K27" s="44"/>
      <c r="L27" s="44"/>
      <c r="M27" s="44"/>
      <c r="N27" s="44"/>
      <c r="O27" s="44">
        <f>'Добыча 2021'!S26</f>
        <v>55</v>
      </c>
      <c r="P27" s="44"/>
      <c r="Q27" s="44"/>
      <c r="R27" s="44"/>
      <c r="S27" s="44"/>
      <c r="T27" s="44"/>
      <c r="U27" s="44">
        <f t="shared" si="1"/>
        <v>25.11415525114155</v>
      </c>
      <c r="V27" s="94">
        <f>'2022'!J16</f>
        <v>226.79999999999933</v>
      </c>
      <c r="W27" s="44">
        <f t="shared" si="2"/>
        <v>34.999999999999901</v>
      </c>
      <c r="X27" s="44">
        <f>'2022'!L16</f>
        <v>226</v>
      </c>
      <c r="Y27" s="94">
        <f t="shared" si="3"/>
        <v>34.876543209876544</v>
      </c>
      <c r="Z27" s="44"/>
      <c r="AA27" s="44"/>
      <c r="AB27" s="44"/>
      <c r="AC27" s="44"/>
      <c r="AD27" s="44">
        <f t="shared" si="4"/>
        <v>226</v>
      </c>
      <c r="AE27" s="44"/>
      <c r="AF27" s="82" t="str">
        <f t="shared" si="5"/>
        <v/>
      </c>
      <c r="AG27" s="159"/>
      <c r="AH27" s="160">
        <f t="shared" si="6"/>
        <v>1.7422633291210712</v>
      </c>
      <c r="AI27" s="160" t="e">
        <f t="shared" ca="1" si="7"/>
        <v>#NAME?</v>
      </c>
      <c r="AJ27" s="161">
        <v>35</v>
      </c>
      <c r="AK27" s="161" t="str">
        <f t="shared" si="8"/>
        <v/>
      </c>
      <c r="AL27" s="161" t="e">
        <f t="shared" ca="1" si="9"/>
        <v>#NAME?</v>
      </c>
      <c r="AM27" s="161">
        <f t="shared" si="10"/>
        <v>226</v>
      </c>
      <c r="AN27" s="162" t="str">
        <f t="shared" si="11"/>
        <v/>
      </c>
      <c r="AO27" s="34" t="str">
        <f t="shared" si="12"/>
        <v/>
      </c>
    </row>
    <row r="28" spans="1:41" ht="47.25" x14ac:dyDescent="0.25">
      <c r="A28" s="34">
        <v>11</v>
      </c>
      <c r="B28" s="50" t="s">
        <v>289</v>
      </c>
      <c r="C28" s="92">
        <f>'2022'!B17</f>
        <v>291.029</v>
      </c>
      <c r="D28" s="93">
        <f>'2022'!D17</f>
        <v>390</v>
      </c>
      <c r="E28" s="93">
        <f>'2022'!E17</f>
        <v>407</v>
      </c>
      <c r="F28" s="92">
        <f>'2022'!H17</f>
        <v>1.3984860615265147</v>
      </c>
      <c r="G28" s="44">
        <f>'2021'!L17</f>
        <v>136</v>
      </c>
      <c r="H28" s="94">
        <f t="shared" si="0"/>
        <v>34.871794871794869</v>
      </c>
      <c r="I28" s="44"/>
      <c r="J28" s="44"/>
      <c r="K28" s="44"/>
      <c r="L28" s="44"/>
      <c r="M28" s="44"/>
      <c r="N28" s="44"/>
      <c r="O28" s="44">
        <f>'Добыча 2021'!S27</f>
        <v>4</v>
      </c>
      <c r="P28" s="44"/>
      <c r="Q28" s="44"/>
      <c r="R28" s="44"/>
      <c r="S28" s="44"/>
      <c r="T28" s="44"/>
      <c r="U28" s="44">
        <f t="shared" si="1"/>
        <v>2.9411764705882351</v>
      </c>
      <c r="V28" s="94">
        <f>'2022'!J17</f>
        <v>142.44999999999959</v>
      </c>
      <c r="W28" s="44">
        <f t="shared" si="2"/>
        <v>34.999999999999901</v>
      </c>
      <c r="X28" s="44">
        <f>'2022'!L17</f>
        <v>142</v>
      </c>
      <c r="Y28" s="94">
        <f t="shared" si="3"/>
        <v>34.889434889434888</v>
      </c>
      <c r="Z28" s="44"/>
      <c r="AA28" s="44"/>
      <c r="AB28" s="44"/>
      <c r="AC28" s="44"/>
      <c r="AD28" s="44">
        <f t="shared" si="4"/>
        <v>142</v>
      </c>
      <c r="AE28" s="44"/>
      <c r="AF28" s="82" t="str">
        <f t="shared" si="5"/>
        <v/>
      </c>
      <c r="AG28" s="159"/>
      <c r="AH28" s="160">
        <f t="shared" si="6"/>
        <v>1.3984860615265147</v>
      </c>
      <c r="AI28" s="160" t="e">
        <f t="shared" ca="1" si="7"/>
        <v>#NAME?</v>
      </c>
      <c r="AJ28" s="161">
        <v>35</v>
      </c>
      <c r="AK28" s="161" t="str">
        <f t="shared" si="8"/>
        <v/>
      </c>
      <c r="AL28" s="161" t="e">
        <f t="shared" ca="1" si="9"/>
        <v>#NAME?</v>
      </c>
      <c r="AM28" s="161">
        <f t="shared" si="10"/>
        <v>142</v>
      </c>
      <c r="AN28" s="162" t="str">
        <f t="shared" si="11"/>
        <v/>
      </c>
      <c r="AO28" s="34" t="str">
        <f t="shared" si="12"/>
        <v/>
      </c>
    </row>
    <row r="29" spans="1:41" ht="47.25" x14ac:dyDescent="0.25">
      <c r="A29" s="34">
        <v>12</v>
      </c>
      <c r="B29" s="50" t="s">
        <v>407</v>
      </c>
      <c r="C29" s="92">
        <f>'2022'!B18</f>
        <v>170.64400000000001</v>
      </c>
      <c r="D29" s="93">
        <f>'2022'!D18</f>
        <v>328</v>
      </c>
      <c r="E29" s="93">
        <f>'2022'!E18</f>
        <v>318</v>
      </c>
      <c r="F29" s="92">
        <f>'2022'!H18</f>
        <v>1.8635287499120976</v>
      </c>
      <c r="G29" s="44">
        <f>'2021'!L18</f>
        <v>114</v>
      </c>
      <c r="H29" s="94">
        <f t="shared" si="0"/>
        <v>34.756097560975604</v>
      </c>
      <c r="I29" s="44"/>
      <c r="J29" s="44"/>
      <c r="K29" s="44"/>
      <c r="L29" s="44"/>
      <c r="M29" s="44"/>
      <c r="N29" s="44"/>
      <c r="O29" s="44">
        <f>'Добыча 2021'!S28</f>
        <v>57</v>
      </c>
      <c r="P29" s="44"/>
      <c r="Q29" s="44"/>
      <c r="R29" s="44"/>
      <c r="S29" s="44"/>
      <c r="T29" s="44"/>
      <c r="U29" s="44">
        <f t="shared" si="1"/>
        <v>50</v>
      </c>
      <c r="V29" s="94">
        <f>'2022'!J18</f>
        <v>111.29999999999967</v>
      </c>
      <c r="W29" s="44">
        <f t="shared" si="2"/>
        <v>34.999999999999901</v>
      </c>
      <c r="X29" s="44">
        <f>'2022'!L18</f>
        <v>111</v>
      </c>
      <c r="Y29" s="94">
        <f t="shared" si="3"/>
        <v>34.905660377358487</v>
      </c>
      <c r="Z29" s="44"/>
      <c r="AA29" s="44"/>
      <c r="AB29" s="44"/>
      <c r="AC29" s="44"/>
      <c r="AD29" s="44">
        <f t="shared" si="4"/>
        <v>111</v>
      </c>
      <c r="AE29" s="44"/>
      <c r="AF29" s="82" t="str">
        <f t="shared" si="5"/>
        <v/>
      </c>
      <c r="AG29" s="159"/>
      <c r="AH29" s="160">
        <f t="shared" si="6"/>
        <v>1.8635287499120976</v>
      </c>
      <c r="AI29" s="160" t="e">
        <f t="shared" ca="1" si="7"/>
        <v>#NAME?</v>
      </c>
      <c r="AJ29" s="161">
        <v>35</v>
      </c>
      <c r="AK29" s="161" t="str">
        <f t="shared" si="8"/>
        <v/>
      </c>
      <c r="AL29" s="161" t="e">
        <f t="shared" ca="1" si="9"/>
        <v>#NAME?</v>
      </c>
      <c r="AM29" s="161">
        <f t="shared" si="10"/>
        <v>111</v>
      </c>
      <c r="AN29" s="162" t="str">
        <f t="shared" si="11"/>
        <v/>
      </c>
      <c r="AO29" s="34" t="str">
        <f t="shared" si="12"/>
        <v/>
      </c>
    </row>
    <row r="30" spans="1:41" ht="31.5" x14ac:dyDescent="0.25">
      <c r="A30" s="34">
        <v>13</v>
      </c>
      <c r="B30" s="50" t="s">
        <v>291</v>
      </c>
      <c r="C30" s="92">
        <f>'2022'!B19</f>
        <v>50</v>
      </c>
      <c r="D30" s="93">
        <f>'2022'!D19</f>
        <v>0</v>
      </c>
      <c r="E30" s="93">
        <f>'2022'!E19</f>
        <v>15</v>
      </c>
      <c r="F30" s="92">
        <f>'2022'!H19</f>
        <v>0.3</v>
      </c>
      <c r="G30" s="44">
        <f>'2021'!L19</f>
        <v>0</v>
      </c>
      <c r="H30" s="94">
        <f t="shared" si="0"/>
        <v>0</v>
      </c>
      <c r="I30" s="44"/>
      <c r="J30" s="44"/>
      <c r="K30" s="44"/>
      <c r="L30" s="44"/>
      <c r="M30" s="44"/>
      <c r="N30" s="44"/>
      <c r="O30" s="44">
        <f>'Добыча 2021'!S29</f>
        <v>0</v>
      </c>
      <c r="P30" s="44"/>
      <c r="Q30" s="44"/>
      <c r="R30" s="44"/>
      <c r="S30" s="44"/>
      <c r="T30" s="44"/>
      <c r="U30" s="44">
        <f t="shared" si="1"/>
        <v>0</v>
      </c>
      <c r="V30" s="94">
        <f>'2022'!J19</f>
        <v>5.2499999999999849</v>
      </c>
      <c r="W30" s="44">
        <f t="shared" si="2"/>
        <v>34.999999999999901</v>
      </c>
      <c r="X30" s="44">
        <f>'2022'!L19</f>
        <v>5</v>
      </c>
      <c r="Y30" s="94">
        <f t="shared" si="3"/>
        <v>33.333333333333329</v>
      </c>
      <c r="Z30" s="44"/>
      <c r="AA30" s="44"/>
      <c r="AB30" s="44"/>
      <c r="AC30" s="44"/>
      <c r="AD30" s="44">
        <f t="shared" si="4"/>
        <v>5</v>
      </c>
      <c r="AE30" s="44"/>
      <c r="AF30" s="82" t="str">
        <f t="shared" si="5"/>
        <v>Ошибка!</v>
      </c>
      <c r="AG30" s="159"/>
      <c r="AH30" s="160">
        <f t="shared" si="6"/>
        <v>0.3</v>
      </c>
      <c r="AI30" s="160" t="e">
        <f t="shared" ca="1" si="7"/>
        <v>#NAME?</v>
      </c>
      <c r="AJ30" s="161">
        <v>35</v>
      </c>
      <c r="AK30" s="161" t="str">
        <f t="shared" si="8"/>
        <v/>
      </c>
      <c r="AL30" s="161" t="e">
        <f t="shared" ca="1" si="9"/>
        <v>#NAME?</v>
      </c>
      <c r="AM30" s="161">
        <f t="shared" si="10"/>
        <v>5</v>
      </c>
      <c r="AN30" s="162" t="str">
        <f t="shared" si="11"/>
        <v/>
      </c>
      <c r="AO30" s="34" t="str">
        <f t="shared" si="12"/>
        <v/>
      </c>
    </row>
    <row r="31" spans="1:41" ht="47.25" x14ac:dyDescent="0.25">
      <c r="A31" s="34">
        <v>14</v>
      </c>
      <c r="B31" s="104" t="s">
        <v>408</v>
      </c>
      <c r="C31" s="92">
        <f>'2022'!B20</f>
        <v>434.36</v>
      </c>
      <c r="D31" s="581">
        <f>'2022'!D20</f>
        <v>764</v>
      </c>
      <c r="E31" s="93">
        <f>'2022'!E20</f>
        <v>569</v>
      </c>
      <c r="F31" s="92">
        <f>'2022'!H20</f>
        <v>1.3099732940418085</v>
      </c>
      <c r="G31" s="583">
        <f>'2021'!L20</f>
        <v>267</v>
      </c>
      <c r="H31" s="585">
        <f t="shared" si="0"/>
        <v>34.947643979057588</v>
      </c>
      <c r="I31" s="44"/>
      <c r="J31" s="44"/>
      <c r="K31" s="44"/>
      <c r="L31" s="44"/>
      <c r="M31" s="44"/>
      <c r="N31" s="44"/>
      <c r="O31" s="583">
        <f>'Добыча 2021'!S30</f>
        <v>85</v>
      </c>
      <c r="P31" s="44"/>
      <c r="Q31" s="44"/>
      <c r="R31" s="44"/>
      <c r="S31" s="44"/>
      <c r="T31" s="44"/>
      <c r="U31" s="583">
        <f t="shared" si="1"/>
        <v>31.835205992509362</v>
      </c>
      <c r="V31" s="94">
        <f>'2022'!J20</f>
        <v>199.14999999999941</v>
      </c>
      <c r="W31" s="44">
        <f t="shared" si="2"/>
        <v>34.999999999999901</v>
      </c>
      <c r="X31" s="44">
        <f>'2022'!L20</f>
        <v>199</v>
      </c>
      <c r="Y31" s="94">
        <f t="shared" si="3"/>
        <v>34.973637961335676</v>
      </c>
      <c r="Z31" s="44"/>
      <c r="AA31" s="44"/>
      <c r="AB31" s="44"/>
      <c r="AC31" s="44"/>
      <c r="AD31" s="44">
        <f t="shared" si="4"/>
        <v>199</v>
      </c>
      <c r="AE31" s="44"/>
      <c r="AF31" s="82" t="str">
        <f t="shared" si="5"/>
        <v/>
      </c>
      <c r="AG31" s="159"/>
      <c r="AH31" s="160">
        <f t="shared" si="6"/>
        <v>1.3099732940418085</v>
      </c>
      <c r="AI31" s="160" t="e">
        <f t="shared" ca="1" si="7"/>
        <v>#NAME?</v>
      </c>
      <c r="AJ31" s="161">
        <v>35</v>
      </c>
      <c r="AK31" s="161" t="str">
        <f t="shared" si="8"/>
        <v/>
      </c>
      <c r="AL31" s="161" t="e">
        <f t="shared" ca="1" si="9"/>
        <v>#NAME?</v>
      </c>
      <c r="AM31" s="161">
        <f t="shared" si="10"/>
        <v>199</v>
      </c>
      <c r="AN31" s="162" t="str">
        <f t="shared" si="11"/>
        <v/>
      </c>
      <c r="AO31" s="34" t="str">
        <f t="shared" si="12"/>
        <v/>
      </c>
    </row>
    <row r="32" spans="1:41" ht="47.25" x14ac:dyDescent="0.25">
      <c r="A32" s="34">
        <v>15</v>
      </c>
      <c r="B32" s="108" t="s">
        <v>409</v>
      </c>
      <c r="C32" s="92">
        <f>'2022'!B21</f>
        <v>182.9</v>
      </c>
      <c r="D32" s="582"/>
      <c r="E32" s="93">
        <f>'2022'!E21</f>
        <v>320</v>
      </c>
      <c r="F32" s="92">
        <f>'2022'!H21</f>
        <v>1.7495899398578458</v>
      </c>
      <c r="G32" s="584"/>
      <c r="H32" s="586"/>
      <c r="I32" s="127"/>
      <c r="J32" s="127"/>
      <c r="K32" s="127"/>
      <c r="L32" s="127"/>
      <c r="M32" s="44"/>
      <c r="N32" s="44"/>
      <c r="O32" s="584"/>
      <c r="P32" s="44"/>
      <c r="Q32" s="44"/>
      <c r="R32" s="44"/>
      <c r="S32" s="44"/>
      <c r="T32" s="44"/>
      <c r="U32" s="584"/>
      <c r="V32" s="94">
        <f>'2022'!J21</f>
        <v>111.99999999999967</v>
      </c>
      <c r="W32" s="44">
        <f t="shared" si="2"/>
        <v>34.999999999999901</v>
      </c>
      <c r="X32" s="44">
        <f>'2022'!L21</f>
        <v>112</v>
      </c>
      <c r="Y32" s="94">
        <f t="shared" si="3"/>
        <v>35</v>
      </c>
      <c r="Z32" s="44"/>
      <c r="AA32" s="44"/>
      <c r="AB32" s="44"/>
      <c r="AC32" s="44"/>
      <c r="AD32" s="44">
        <f t="shared" si="4"/>
        <v>112</v>
      </c>
      <c r="AE32" s="44"/>
      <c r="AF32" s="82" t="str">
        <f t="shared" si="5"/>
        <v/>
      </c>
      <c r="AG32" s="159"/>
      <c r="AH32" s="160">
        <f t="shared" si="6"/>
        <v>1.7495899398578458</v>
      </c>
      <c r="AI32" s="160" t="e">
        <f t="shared" ca="1" si="7"/>
        <v>#NAME?</v>
      </c>
      <c r="AJ32" s="161">
        <v>35</v>
      </c>
      <c r="AK32" s="161" t="str">
        <f t="shared" si="8"/>
        <v/>
      </c>
      <c r="AL32" s="161" t="e">
        <f t="shared" ca="1" si="9"/>
        <v>#NAME?</v>
      </c>
      <c r="AM32" s="161">
        <f t="shared" si="10"/>
        <v>112</v>
      </c>
      <c r="AN32" s="162" t="str">
        <f t="shared" si="11"/>
        <v/>
      </c>
      <c r="AO32" s="34" t="str">
        <f t="shared" si="12"/>
        <v/>
      </c>
    </row>
    <row r="33" spans="1:41" ht="18.75" x14ac:dyDescent="0.25">
      <c r="A33" s="34"/>
      <c r="B33" s="46" t="s">
        <v>35</v>
      </c>
      <c r="C33" s="96"/>
      <c r="D33" s="97"/>
      <c r="E33" s="97"/>
      <c r="F33" s="98"/>
      <c r="G33" s="44"/>
      <c r="H33" s="94"/>
      <c r="I33" s="44"/>
      <c r="J33" s="44"/>
      <c r="K33" s="44"/>
      <c r="L33" s="44"/>
      <c r="M33" s="47"/>
      <c r="N33" s="47"/>
      <c r="O33" s="47"/>
      <c r="P33" s="47"/>
      <c r="Q33" s="47"/>
      <c r="R33" s="47"/>
      <c r="S33" s="47"/>
      <c r="T33" s="47"/>
      <c r="U33" s="44"/>
      <c r="V33" s="100"/>
      <c r="W33" s="44"/>
      <c r="X33" s="47"/>
      <c r="Y33" s="94"/>
      <c r="Z33" s="47"/>
      <c r="AA33" s="47"/>
      <c r="AB33" s="47"/>
      <c r="AC33" s="47"/>
      <c r="AD33" s="47" t="str">
        <f t="shared" si="4"/>
        <v/>
      </c>
      <c r="AE33" s="47"/>
      <c r="AF33" s="82" t="str">
        <f t="shared" si="5"/>
        <v/>
      </c>
      <c r="AG33" s="159"/>
      <c r="AH33" s="160" t="str">
        <f t="shared" si="6"/>
        <v/>
      </c>
      <c r="AI33" s="160" t="e">
        <f t="shared" ca="1" si="7"/>
        <v>#NAME?</v>
      </c>
      <c r="AJ33" s="161">
        <v>35</v>
      </c>
      <c r="AK33" s="161" t="str">
        <f t="shared" si="8"/>
        <v/>
      </c>
      <c r="AL33" s="161" t="str">
        <f t="shared" si="9"/>
        <v/>
      </c>
      <c r="AM33" s="161" t="str">
        <f t="shared" si="10"/>
        <v/>
      </c>
      <c r="AN33" s="162" t="str">
        <f t="shared" si="11"/>
        <v/>
      </c>
      <c r="AO33" s="34" t="str">
        <f t="shared" si="12"/>
        <v/>
      </c>
    </row>
    <row r="34" spans="1:41" ht="32.25" customHeight="1" x14ac:dyDescent="0.25">
      <c r="A34" s="34">
        <v>16</v>
      </c>
      <c r="B34" s="43" t="s">
        <v>36</v>
      </c>
      <c r="C34" s="92">
        <f>'2022'!B23</f>
        <v>8592.0195309999999</v>
      </c>
      <c r="D34" s="93">
        <f>'2022'!D23</f>
        <v>24699</v>
      </c>
      <c r="E34" s="93">
        <f>'2022'!E23</f>
        <v>26337</v>
      </c>
      <c r="F34" s="92">
        <f>'2022'!H23</f>
        <v>3.0652863281998051</v>
      </c>
      <c r="G34" s="44">
        <f>'2021'!L22</f>
        <v>8644</v>
      </c>
      <c r="H34" s="94">
        <f t="shared" si="0"/>
        <v>34.997368314506659</v>
      </c>
      <c r="I34" s="44"/>
      <c r="J34" s="44"/>
      <c r="K34" s="44"/>
      <c r="L34" s="44"/>
      <c r="M34" s="44"/>
      <c r="N34" s="44"/>
      <c r="O34" s="44">
        <f>'Добыча 2021'!S32</f>
        <v>7850</v>
      </c>
      <c r="P34" s="44"/>
      <c r="Q34" s="44"/>
      <c r="R34" s="44"/>
      <c r="S34" s="44"/>
      <c r="T34" s="44"/>
      <c r="U34" s="44">
        <f t="shared" si="1"/>
        <v>90.814437760296158</v>
      </c>
      <c r="V34" s="94">
        <f>'2022'!J23</f>
        <v>9217.9499999999734</v>
      </c>
      <c r="W34" s="44">
        <f t="shared" si="2"/>
        <v>34.999999999999901</v>
      </c>
      <c r="X34" s="44">
        <f>'2022'!L23</f>
        <v>9217</v>
      </c>
      <c r="Y34" s="94">
        <f t="shared" si="3"/>
        <v>34.996392907316704</v>
      </c>
      <c r="Z34" s="44"/>
      <c r="AA34" s="44"/>
      <c r="AB34" s="44"/>
      <c r="AC34" s="44"/>
      <c r="AD34" s="44">
        <f t="shared" si="4"/>
        <v>9217</v>
      </c>
      <c r="AE34" s="44"/>
      <c r="AF34" s="82" t="str">
        <f t="shared" si="5"/>
        <v/>
      </c>
      <c r="AG34" s="159"/>
      <c r="AH34" s="160">
        <f t="shared" si="6"/>
        <v>3.0652863281998051</v>
      </c>
      <c r="AI34" s="160" t="e">
        <f t="shared" ca="1" si="7"/>
        <v>#NAME?</v>
      </c>
      <c r="AJ34" s="161">
        <v>35</v>
      </c>
      <c r="AK34" s="161" t="str">
        <f t="shared" si="8"/>
        <v/>
      </c>
      <c r="AL34" s="161" t="e">
        <f t="shared" ca="1" si="9"/>
        <v>#NAME?</v>
      </c>
      <c r="AM34" s="161">
        <f t="shared" si="10"/>
        <v>9217</v>
      </c>
      <c r="AN34" s="162" t="str">
        <f t="shared" si="11"/>
        <v/>
      </c>
      <c r="AO34" s="34" t="str">
        <f t="shared" si="12"/>
        <v/>
      </c>
    </row>
    <row r="35" spans="1:41" ht="18.75" x14ac:dyDescent="0.25">
      <c r="A35" s="34"/>
      <c r="B35" s="46" t="s">
        <v>58</v>
      </c>
      <c r="C35" s="96"/>
      <c r="D35" s="97"/>
      <c r="E35" s="97"/>
      <c r="F35" s="98"/>
      <c r="G35" s="44"/>
      <c r="H35" s="94"/>
      <c r="I35" s="44"/>
      <c r="J35" s="44"/>
      <c r="K35" s="44"/>
      <c r="L35" s="44"/>
      <c r="M35" s="56"/>
      <c r="N35" s="56"/>
      <c r="O35" s="56"/>
      <c r="P35" s="56"/>
      <c r="Q35" s="56"/>
      <c r="R35" s="56"/>
      <c r="S35" s="56"/>
      <c r="T35" s="56"/>
      <c r="U35" s="44"/>
      <c r="V35" s="111"/>
      <c r="W35" s="44"/>
      <c r="X35" s="56"/>
      <c r="Y35" s="94"/>
      <c r="Z35" s="56"/>
      <c r="AA35" s="56"/>
      <c r="AB35" s="56"/>
      <c r="AC35" s="56"/>
      <c r="AD35" s="56" t="str">
        <f t="shared" si="4"/>
        <v/>
      </c>
      <c r="AE35" s="56"/>
      <c r="AF35" s="82" t="str">
        <f t="shared" si="5"/>
        <v/>
      </c>
      <c r="AG35" s="159"/>
      <c r="AH35" s="160" t="str">
        <f t="shared" si="6"/>
        <v/>
      </c>
      <c r="AI35" s="160" t="e">
        <f t="shared" ca="1" si="7"/>
        <v>#NAME?</v>
      </c>
      <c r="AJ35" s="161">
        <v>35</v>
      </c>
      <c r="AK35" s="161" t="str">
        <f t="shared" si="8"/>
        <v/>
      </c>
      <c r="AL35" s="161" t="str">
        <f t="shared" si="9"/>
        <v/>
      </c>
      <c r="AM35" s="161" t="str">
        <f t="shared" si="10"/>
        <v/>
      </c>
      <c r="AN35" s="162" t="str">
        <f t="shared" si="11"/>
        <v/>
      </c>
      <c r="AO35" s="34" t="str">
        <f t="shared" si="12"/>
        <v/>
      </c>
    </row>
    <row r="36" spans="1:41" ht="31.5" x14ac:dyDescent="0.25">
      <c r="A36" s="34">
        <v>17</v>
      </c>
      <c r="B36" s="57" t="s">
        <v>60</v>
      </c>
      <c r="C36" s="92">
        <f>'2022'!B26</f>
        <v>1576.173</v>
      </c>
      <c r="D36" s="93">
        <f>'2022'!D26</f>
        <v>5364</v>
      </c>
      <c r="E36" s="93">
        <f>'2022'!E26</f>
        <v>6620</v>
      </c>
      <c r="F36" s="92">
        <f>'2022'!H26</f>
        <v>4.200046568492164</v>
      </c>
      <c r="G36" s="44">
        <f>'2021'!L25</f>
        <v>1555</v>
      </c>
      <c r="H36" s="94">
        <f t="shared" si="0"/>
        <v>28.989560029828489</v>
      </c>
      <c r="I36" s="44"/>
      <c r="J36" s="44"/>
      <c r="K36" s="44"/>
      <c r="L36" s="44"/>
      <c r="M36" s="44"/>
      <c r="N36" s="44"/>
      <c r="O36" s="44">
        <f>'Добыча 2021'!S35</f>
        <v>1519</v>
      </c>
      <c r="P36" s="44"/>
      <c r="Q36" s="44"/>
      <c r="R36" s="44"/>
      <c r="S36" s="44"/>
      <c r="T36" s="44"/>
      <c r="U36" s="44">
        <f t="shared" si="1"/>
        <v>97.684887459807072</v>
      </c>
      <c r="V36" s="94">
        <f>'2022'!J26</f>
        <v>2316.9999999999932</v>
      </c>
      <c r="W36" s="44">
        <f t="shared" si="2"/>
        <v>34.999999999999901</v>
      </c>
      <c r="X36" s="44">
        <f>'2022'!L26</f>
        <v>1986</v>
      </c>
      <c r="Y36" s="94">
        <f t="shared" si="3"/>
        <v>30</v>
      </c>
      <c r="Z36" s="44"/>
      <c r="AA36" s="44"/>
      <c r="AB36" s="44"/>
      <c r="AC36" s="44"/>
      <c r="AD36" s="44">
        <f t="shared" si="4"/>
        <v>1986</v>
      </c>
      <c r="AE36" s="44"/>
      <c r="AF36" s="82" t="str">
        <f t="shared" si="5"/>
        <v/>
      </c>
      <c r="AG36" s="159"/>
      <c r="AH36" s="160">
        <f t="shared" si="6"/>
        <v>4.200046568492164</v>
      </c>
      <c r="AI36" s="160" t="e">
        <f t="shared" ca="1" si="7"/>
        <v>#NAME?</v>
      </c>
      <c r="AJ36" s="161">
        <v>35</v>
      </c>
      <c r="AK36" s="161" t="str">
        <f t="shared" si="8"/>
        <v/>
      </c>
      <c r="AL36" s="161" t="e">
        <f t="shared" ca="1" si="9"/>
        <v>#NAME?</v>
      </c>
      <c r="AM36" s="161">
        <f t="shared" si="10"/>
        <v>1986</v>
      </c>
      <c r="AN36" s="162" t="str">
        <f t="shared" si="11"/>
        <v/>
      </c>
      <c r="AO36" s="34" t="str">
        <f t="shared" si="12"/>
        <v/>
      </c>
    </row>
    <row r="37" spans="1:41" ht="31.5" customHeight="1" x14ac:dyDescent="0.25">
      <c r="A37" s="34">
        <v>18</v>
      </c>
      <c r="B37" s="57" t="s">
        <v>59</v>
      </c>
      <c r="C37" s="92">
        <f>'2022'!B27</f>
        <v>116.81</v>
      </c>
      <c r="D37" s="93">
        <f>'2022'!D27</f>
        <v>282</v>
      </c>
      <c r="E37" s="93">
        <f>'2022'!E27</f>
        <v>279</v>
      </c>
      <c r="F37" s="92">
        <f>'2022'!H27</f>
        <v>2.3884941357760465</v>
      </c>
      <c r="G37" s="44">
        <f>'2021'!L26</f>
        <v>98</v>
      </c>
      <c r="H37" s="94">
        <f t="shared" si="0"/>
        <v>34.751773049645394</v>
      </c>
      <c r="I37" s="44"/>
      <c r="J37" s="44"/>
      <c r="K37" s="44"/>
      <c r="L37" s="44"/>
      <c r="M37" s="44"/>
      <c r="N37" s="44"/>
      <c r="O37" s="44">
        <f>'Добыча 2021'!S36</f>
        <v>97</v>
      </c>
      <c r="P37" s="44"/>
      <c r="Q37" s="44"/>
      <c r="R37" s="44"/>
      <c r="S37" s="44"/>
      <c r="T37" s="44"/>
      <c r="U37" s="44">
        <f t="shared" si="1"/>
        <v>98.979591836734699</v>
      </c>
      <c r="V37" s="94">
        <f>'2022'!J27</f>
        <v>97.649999999999721</v>
      </c>
      <c r="W37" s="44">
        <f t="shared" si="2"/>
        <v>34.999999999999901</v>
      </c>
      <c r="X37" s="44">
        <f>'2022'!L27</f>
        <v>97</v>
      </c>
      <c r="Y37" s="94">
        <f t="shared" si="3"/>
        <v>34.767025089605738</v>
      </c>
      <c r="Z37" s="44"/>
      <c r="AA37" s="44"/>
      <c r="AB37" s="44"/>
      <c r="AC37" s="44"/>
      <c r="AD37" s="44">
        <f t="shared" si="4"/>
        <v>97</v>
      </c>
      <c r="AE37" s="44"/>
      <c r="AF37" s="82" t="str">
        <f t="shared" si="5"/>
        <v/>
      </c>
      <c r="AG37" s="159"/>
      <c r="AH37" s="160">
        <f t="shared" si="6"/>
        <v>2.3884941357760465</v>
      </c>
      <c r="AI37" s="160" t="e">
        <f t="shared" ca="1" si="7"/>
        <v>#NAME?</v>
      </c>
      <c r="AJ37" s="161">
        <v>35</v>
      </c>
      <c r="AK37" s="161" t="str">
        <f t="shared" si="8"/>
        <v/>
      </c>
      <c r="AL37" s="161" t="e">
        <f t="shared" ca="1" si="9"/>
        <v>#NAME?</v>
      </c>
      <c r="AM37" s="161">
        <f t="shared" si="10"/>
        <v>97</v>
      </c>
      <c r="AN37" s="162" t="str">
        <f t="shared" si="11"/>
        <v/>
      </c>
      <c r="AO37" s="34" t="str">
        <f t="shared" si="12"/>
        <v/>
      </c>
    </row>
    <row r="38" spans="1:41" ht="30.75" customHeight="1" x14ac:dyDescent="0.25">
      <c r="A38" s="34">
        <v>19</v>
      </c>
      <c r="B38" s="57" t="s">
        <v>294</v>
      </c>
      <c r="C38" s="92">
        <f>'2022'!B28</f>
        <v>109.2</v>
      </c>
      <c r="D38" s="93">
        <f>'2022'!D28</f>
        <v>192</v>
      </c>
      <c r="E38" s="93">
        <f>'2022'!E28</f>
        <v>238</v>
      </c>
      <c r="F38" s="92">
        <f>'2022'!H28</f>
        <v>2.1794871794871793</v>
      </c>
      <c r="G38" s="44">
        <f>'2021'!L27</f>
        <v>67</v>
      </c>
      <c r="H38" s="94">
        <f t="shared" si="0"/>
        <v>34.895833333333329</v>
      </c>
      <c r="I38" s="44"/>
      <c r="J38" s="44"/>
      <c r="K38" s="44"/>
      <c r="L38" s="44"/>
      <c r="M38" s="44"/>
      <c r="N38" s="44"/>
      <c r="O38" s="44">
        <f>'Добыча 2021'!S37</f>
        <v>16</v>
      </c>
      <c r="P38" s="44"/>
      <c r="Q38" s="44"/>
      <c r="R38" s="44"/>
      <c r="S38" s="44"/>
      <c r="T38" s="44"/>
      <c r="U38" s="44">
        <f t="shared" si="1"/>
        <v>23.880597014925371</v>
      </c>
      <c r="V38" s="94">
        <f>'2022'!J28</f>
        <v>83.299999999999756</v>
      </c>
      <c r="W38" s="44">
        <f t="shared" si="2"/>
        <v>34.999999999999901</v>
      </c>
      <c r="X38" s="44">
        <f>'2022'!L28</f>
        <v>83</v>
      </c>
      <c r="Y38" s="94">
        <f t="shared" si="3"/>
        <v>34.87394957983193</v>
      </c>
      <c r="Z38" s="44"/>
      <c r="AA38" s="44"/>
      <c r="AB38" s="44"/>
      <c r="AC38" s="44"/>
      <c r="AD38" s="44">
        <f t="shared" si="4"/>
        <v>83</v>
      </c>
      <c r="AE38" s="44"/>
      <c r="AF38" s="82" t="str">
        <f t="shared" si="5"/>
        <v/>
      </c>
      <c r="AG38" s="159"/>
      <c r="AH38" s="160">
        <f t="shared" si="6"/>
        <v>2.1794871794871793</v>
      </c>
      <c r="AI38" s="160" t="e">
        <f t="shared" ca="1" si="7"/>
        <v>#NAME?</v>
      </c>
      <c r="AJ38" s="161">
        <v>35</v>
      </c>
      <c r="AK38" s="161" t="str">
        <f t="shared" si="8"/>
        <v/>
      </c>
      <c r="AL38" s="161" t="e">
        <f t="shared" ca="1" si="9"/>
        <v>#NAME?</v>
      </c>
      <c r="AM38" s="161">
        <f t="shared" si="10"/>
        <v>83</v>
      </c>
      <c r="AN38" s="162" t="str">
        <f t="shared" si="11"/>
        <v/>
      </c>
      <c r="AO38" s="34" t="str">
        <f t="shared" si="12"/>
        <v/>
      </c>
    </row>
    <row r="39" spans="1:41" ht="31.5" x14ac:dyDescent="0.25">
      <c r="A39" s="72">
        <v>20</v>
      </c>
      <c r="B39" s="48" t="s">
        <v>62</v>
      </c>
      <c r="C39" s="92">
        <f>'2022'!B29</f>
        <v>395.2</v>
      </c>
      <c r="D39" s="93">
        <f>'2022'!D29</f>
        <v>799</v>
      </c>
      <c r="E39" s="93">
        <f>'2022'!E29</f>
        <v>723</v>
      </c>
      <c r="F39" s="92">
        <f>'2022'!H29</f>
        <v>1.8294534412955465</v>
      </c>
      <c r="G39" s="44">
        <f>'2021'!L28</f>
        <v>279</v>
      </c>
      <c r="H39" s="94">
        <f t="shared" si="0"/>
        <v>34.918648310387987</v>
      </c>
      <c r="I39" s="47"/>
      <c r="J39" s="47"/>
      <c r="K39" s="47"/>
      <c r="L39" s="99"/>
      <c r="M39" s="44"/>
      <c r="N39" s="44"/>
      <c r="O39" s="44">
        <f>'Добыча 2021'!S38</f>
        <v>279</v>
      </c>
      <c r="P39" s="44"/>
      <c r="Q39" s="44"/>
      <c r="R39" s="44"/>
      <c r="S39" s="44"/>
      <c r="T39" s="44"/>
      <c r="U39" s="44">
        <f t="shared" si="1"/>
        <v>100</v>
      </c>
      <c r="V39" s="94">
        <f>'2022'!J29</f>
        <v>253.04999999999927</v>
      </c>
      <c r="W39" s="44">
        <f t="shared" si="2"/>
        <v>34.999999999999901</v>
      </c>
      <c r="X39" s="44">
        <f>'2022'!L29</f>
        <v>253</v>
      </c>
      <c r="Y39" s="94">
        <f t="shared" si="3"/>
        <v>34.993084370677728</v>
      </c>
      <c r="Z39" s="44"/>
      <c r="AA39" s="44"/>
      <c r="AB39" s="44"/>
      <c r="AC39" s="44"/>
      <c r="AD39" s="44">
        <f t="shared" si="4"/>
        <v>253</v>
      </c>
      <c r="AE39" s="44"/>
      <c r="AF39" s="82" t="str">
        <f t="shared" si="5"/>
        <v/>
      </c>
      <c r="AG39" s="159"/>
      <c r="AH39" s="160">
        <f t="shared" si="6"/>
        <v>1.8294534412955465</v>
      </c>
      <c r="AI39" s="160" t="e">
        <f t="shared" ca="1" si="7"/>
        <v>#NAME?</v>
      </c>
      <c r="AJ39" s="161">
        <v>35</v>
      </c>
      <c r="AK39" s="161" t="str">
        <f t="shared" si="8"/>
        <v/>
      </c>
      <c r="AL39" s="161" t="e">
        <f t="shared" ca="1" si="9"/>
        <v>#NAME?</v>
      </c>
      <c r="AM39" s="161">
        <f t="shared" si="10"/>
        <v>253</v>
      </c>
      <c r="AN39" s="162" t="str">
        <f t="shared" si="11"/>
        <v/>
      </c>
      <c r="AO39" s="34" t="str">
        <f t="shared" si="12"/>
        <v/>
      </c>
    </row>
    <row r="40" spans="1:41" ht="18.75" x14ac:dyDescent="0.25">
      <c r="A40" s="34"/>
      <c r="B40" s="46" t="s">
        <v>63</v>
      </c>
      <c r="C40" s="96"/>
      <c r="D40" s="97"/>
      <c r="E40" s="97"/>
      <c r="F40" s="98"/>
      <c r="G40" s="44"/>
      <c r="H40" s="94"/>
      <c r="I40" s="44"/>
      <c r="J40" s="44"/>
      <c r="K40" s="44"/>
      <c r="L40" s="44"/>
      <c r="M40" s="56"/>
      <c r="N40" s="56"/>
      <c r="O40" s="56"/>
      <c r="P40" s="56"/>
      <c r="Q40" s="56"/>
      <c r="R40" s="56"/>
      <c r="S40" s="56"/>
      <c r="T40" s="56"/>
      <c r="U40" s="44"/>
      <c r="V40" s="111"/>
      <c r="W40" s="44"/>
      <c r="X40" s="56"/>
      <c r="Y40" s="94"/>
      <c r="Z40" s="56"/>
      <c r="AA40" s="56"/>
      <c r="AB40" s="56"/>
      <c r="AC40" s="56"/>
      <c r="AD40" s="56" t="str">
        <f t="shared" si="4"/>
        <v/>
      </c>
      <c r="AE40" s="56"/>
      <c r="AF40" s="82" t="str">
        <f t="shared" si="5"/>
        <v/>
      </c>
      <c r="AG40" s="159"/>
      <c r="AH40" s="160" t="str">
        <f t="shared" si="6"/>
        <v/>
      </c>
      <c r="AI40" s="160" t="e">
        <f t="shared" ca="1" si="7"/>
        <v>#NAME?</v>
      </c>
      <c r="AJ40" s="161">
        <v>35</v>
      </c>
      <c r="AK40" s="161" t="str">
        <f t="shared" si="8"/>
        <v/>
      </c>
      <c r="AL40" s="161" t="str">
        <f t="shared" si="9"/>
        <v/>
      </c>
      <c r="AM40" s="161" t="str">
        <f t="shared" si="10"/>
        <v/>
      </c>
      <c r="AN40" s="162" t="str">
        <f t="shared" si="11"/>
        <v/>
      </c>
      <c r="AO40" s="34" t="str">
        <f t="shared" si="12"/>
        <v/>
      </c>
    </row>
    <row r="41" spans="1:41" ht="31.5" x14ac:dyDescent="0.25">
      <c r="A41" s="34">
        <v>21</v>
      </c>
      <c r="B41" s="57" t="s">
        <v>295</v>
      </c>
      <c r="C41" s="92">
        <f>'2022'!B31</f>
        <v>375.81700000000001</v>
      </c>
      <c r="D41" s="93">
        <f>'2022'!D31</f>
        <v>1424</v>
      </c>
      <c r="E41" s="93">
        <f>'2022'!E31</f>
        <v>1425</v>
      </c>
      <c r="F41" s="92">
        <f>'2022'!H31</f>
        <v>3.7917390644914946</v>
      </c>
      <c r="G41" s="44">
        <f>'2021'!L30</f>
        <v>498</v>
      </c>
      <c r="H41" s="94">
        <f t="shared" si="0"/>
        <v>34.971910112359552</v>
      </c>
      <c r="I41" s="44"/>
      <c r="J41" s="44"/>
      <c r="K41" s="44"/>
      <c r="L41" s="44"/>
      <c r="M41" s="44"/>
      <c r="N41" s="44"/>
      <c r="O41" s="44">
        <f>'Добыча 2021'!S40</f>
        <v>498</v>
      </c>
      <c r="P41" s="44"/>
      <c r="Q41" s="44"/>
      <c r="R41" s="44"/>
      <c r="S41" s="44"/>
      <c r="T41" s="44"/>
      <c r="U41" s="44">
        <f t="shared" si="1"/>
        <v>100</v>
      </c>
      <c r="V41" s="94">
        <f>'2022'!J31</f>
        <v>498.74999999999852</v>
      </c>
      <c r="W41" s="44">
        <f t="shared" si="2"/>
        <v>34.999999999999901</v>
      </c>
      <c r="X41" s="44">
        <f>'2022'!L31</f>
        <v>498</v>
      </c>
      <c r="Y41" s="94">
        <f t="shared" si="3"/>
        <v>34.94736842105263</v>
      </c>
      <c r="Z41" s="44"/>
      <c r="AA41" s="44"/>
      <c r="AB41" s="44"/>
      <c r="AC41" s="44"/>
      <c r="AD41" s="44">
        <f t="shared" si="4"/>
        <v>498</v>
      </c>
      <c r="AE41" s="44"/>
      <c r="AF41" s="82" t="str">
        <f t="shared" si="5"/>
        <v/>
      </c>
      <c r="AG41" s="159"/>
      <c r="AH41" s="160">
        <f t="shared" si="6"/>
        <v>3.7917390644914946</v>
      </c>
      <c r="AI41" s="160" t="e">
        <f t="shared" ca="1" si="7"/>
        <v>#NAME?</v>
      </c>
      <c r="AJ41" s="161">
        <v>35</v>
      </c>
      <c r="AK41" s="161" t="str">
        <f t="shared" si="8"/>
        <v/>
      </c>
      <c r="AL41" s="161" t="e">
        <f t="shared" ca="1" si="9"/>
        <v>#NAME?</v>
      </c>
      <c r="AM41" s="161">
        <f t="shared" si="10"/>
        <v>498</v>
      </c>
      <c r="AN41" s="162" t="str">
        <f t="shared" si="11"/>
        <v/>
      </c>
      <c r="AO41" s="34" t="str">
        <f t="shared" si="12"/>
        <v/>
      </c>
    </row>
    <row r="42" spans="1:41" ht="49.5" customHeight="1" x14ac:dyDescent="0.25">
      <c r="A42" s="34">
        <v>22</v>
      </c>
      <c r="B42" s="57" t="s">
        <v>296</v>
      </c>
      <c r="C42" s="92">
        <f>'2022'!B32</f>
        <v>242.9</v>
      </c>
      <c r="D42" s="93">
        <f>'2022'!D32</f>
        <v>120</v>
      </c>
      <c r="E42" s="93">
        <f>'2022'!E32</f>
        <v>168</v>
      </c>
      <c r="F42" s="92">
        <f>'2022'!H32</f>
        <v>0.69164265129683</v>
      </c>
      <c r="G42" s="44">
        <f>'2021'!L31</f>
        <v>40</v>
      </c>
      <c r="H42" s="94">
        <f t="shared" si="0"/>
        <v>33.333333333333329</v>
      </c>
      <c r="I42" s="44"/>
      <c r="J42" s="44"/>
      <c r="K42" s="44"/>
      <c r="L42" s="44"/>
      <c r="M42" s="44"/>
      <c r="N42" s="44"/>
      <c r="O42" s="44">
        <f>'Добыча 2021'!S41</f>
        <v>40</v>
      </c>
      <c r="P42" s="44"/>
      <c r="Q42" s="44"/>
      <c r="R42" s="44"/>
      <c r="S42" s="44"/>
      <c r="T42" s="44"/>
      <c r="U42" s="44">
        <f t="shared" si="1"/>
        <v>100</v>
      </c>
      <c r="V42" s="94">
        <f>'2022'!J32</f>
        <v>58.799999999999827</v>
      </c>
      <c r="W42" s="44">
        <f t="shared" si="2"/>
        <v>34.999999999999901</v>
      </c>
      <c r="X42" s="44">
        <f>'2022'!L32</f>
        <v>58</v>
      </c>
      <c r="Y42" s="94">
        <f t="shared" si="3"/>
        <v>34.523809523809526</v>
      </c>
      <c r="Z42" s="44"/>
      <c r="AA42" s="44"/>
      <c r="AB42" s="44"/>
      <c r="AC42" s="44"/>
      <c r="AD42" s="44">
        <f t="shared" si="4"/>
        <v>58</v>
      </c>
      <c r="AE42" s="44"/>
      <c r="AF42" s="82" t="str">
        <f t="shared" si="5"/>
        <v/>
      </c>
      <c r="AG42" s="159"/>
      <c r="AH42" s="160">
        <f t="shared" si="6"/>
        <v>0.69164265129683</v>
      </c>
      <c r="AI42" s="160" t="e">
        <f t="shared" ca="1" si="7"/>
        <v>#NAME?</v>
      </c>
      <c r="AJ42" s="161">
        <v>35</v>
      </c>
      <c r="AK42" s="161" t="str">
        <f t="shared" si="8"/>
        <v/>
      </c>
      <c r="AL42" s="161" t="e">
        <f t="shared" ca="1" si="9"/>
        <v>#NAME?</v>
      </c>
      <c r="AM42" s="161">
        <f t="shared" si="10"/>
        <v>58</v>
      </c>
      <c r="AN42" s="162" t="str">
        <f t="shared" si="11"/>
        <v/>
      </c>
      <c r="AO42" s="34" t="str">
        <f t="shared" si="12"/>
        <v/>
      </c>
    </row>
    <row r="43" spans="1:41" ht="31.5" x14ac:dyDescent="0.25">
      <c r="A43" s="72">
        <v>23</v>
      </c>
      <c r="B43" s="57" t="s">
        <v>66</v>
      </c>
      <c r="C43" s="92">
        <f>'2022'!B33</f>
        <v>46.606000000000002</v>
      </c>
      <c r="D43" s="93">
        <f>'2022'!D33</f>
        <v>117</v>
      </c>
      <c r="E43" s="93">
        <f>'2022'!E33</f>
        <v>121</v>
      </c>
      <c r="F43" s="92">
        <f>'2022'!H33</f>
        <v>2.5962322447753508</v>
      </c>
      <c r="G43" s="44">
        <f>'2021'!L32</f>
        <v>40</v>
      </c>
      <c r="H43" s="94">
        <f t="shared" si="0"/>
        <v>34.188034188034187</v>
      </c>
      <c r="I43" s="47"/>
      <c r="J43" s="47"/>
      <c r="K43" s="47"/>
      <c r="L43" s="99"/>
      <c r="M43" s="44"/>
      <c r="N43" s="44"/>
      <c r="O43" s="44">
        <f>'Добыча 2021'!S42</f>
        <v>40</v>
      </c>
      <c r="P43" s="44"/>
      <c r="Q43" s="44"/>
      <c r="R43" s="44"/>
      <c r="S43" s="44"/>
      <c r="T43" s="44"/>
      <c r="U43" s="44">
        <f t="shared" si="1"/>
        <v>100</v>
      </c>
      <c r="V43" s="94">
        <f>'2022'!J33</f>
        <v>42.349999999999874</v>
      </c>
      <c r="W43" s="44">
        <f t="shared" si="2"/>
        <v>34.999999999999901</v>
      </c>
      <c r="X43" s="44">
        <f>'2022'!L33</f>
        <v>42</v>
      </c>
      <c r="Y43" s="94">
        <f t="shared" si="3"/>
        <v>34.710743801652896</v>
      </c>
      <c r="Z43" s="44"/>
      <c r="AA43" s="44"/>
      <c r="AB43" s="44"/>
      <c r="AC43" s="44"/>
      <c r="AD43" s="44">
        <f t="shared" si="4"/>
        <v>42</v>
      </c>
      <c r="AE43" s="44"/>
      <c r="AF43" s="82" t="str">
        <f t="shared" si="5"/>
        <v/>
      </c>
      <c r="AG43" s="159"/>
      <c r="AH43" s="160">
        <f t="shared" si="6"/>
        <v>2.5962322447753508</v>
      </c>
      <c r="AI43" s="160" t="e">
        <f t="shared" ca="1" si="7"/>
        <v>#NAME?</v>
      </c>
      <c r="AJ43" s="161">
        <v>35</v>
      </c>
      <c r="AK43" s="161" t="str">
        <f t="shared" si="8"/>
        <v/>
      </c>
      <c r="AL43" s="161" t="e">
        <f t="shared" ca="1" si="9"/>
        <v>#NAME?</v>
      </c>
      <c r="AM43" s="161">
        <f t="shared" si="10"/>
        <v>42</v>
      </c>
      <c r="AN43" s="162" t="str">
        <f t="shared" si="11"/>
        <v/>
      </c>
      <c r="AO43" s="34" t="str">
        <f t="shared" si="12"/>
        <v/>
      </c>
    </row>
    <row r="44" spans="1:41" ht="18.75" x14ac:dyDescent="0.25">
      <c r="A44" s="34"/>
      <c r="B44" s="46" t="s">
        <v>67</v>
      </c>
      <c r="C44" s="96"/>
      <c r="D44" s="97"/>
      <c r="E44" s="97"/>
      <c r="F44" s="98"/>
      <c r="G44" s="44"/>
      <c r="H44" s="94"/>
      <c r="I44" s="44"/>
      <c r="J44" s="44"/>
      <c r="K44" s="44"/>
      <c r="L44" s="44"/>
      <c r="M44" s="56"/>
      <c r="N44" s="56"/>
      <c r="O44" s="56"/>
      <c r="P44" s="56"/>
      <c r="Q44" s="56"/>
      <c r="R44" s="56"/>
      <c r="S44" s="56"/>
      <c r="T44" s="56"/>
      <c r="U44" s="44"/>
      <c r="V44" s="111"/>
      <c r="W44" s="44"/>
      <c r="X44" s="56"/>
      <c r="Y44" s="94"/>
      <c r="Z44" s="56"/>
      <c r="AA44" s="56"/>
      <c r="AB44" s="56"/>
      <c r="AC44" s="56"/>
      <c r="AD44" s="56" t="str">
        <f t="shared" si="4"/>
        <v/>
      </c>
      <c r="AE44" s="56"/>
      <c r="AF44" s="82" t="str">
        <f t="shared" si="5"/>
        <v/>
      </c>
      <c r="AG44" s="159"/>
      <c r="AH44" s="160" t="str">
        <f t="shared" si="6"/>
        <v/>
      </c>
      <c r="AI44" s="160" t="e">
        <f t="shared" ca="1" si="7"/>
        <v>#NAME?</v>
      </c>
      <c r="AJ44" s="161">
        <v>35</v>
      </c>
      <c r="AK44" s="161" t="str">
        <f t="shared" si="8"/>
        <v/>
      </c>
      <c r="AL44" s="161" t="str">
        <f t="shared" si="9"/>
        <v/>
      </c>
      <c r="AM44" s="161" t="str">
        <f t="shared" si="10"/>
        <v/>
      </c>
      <c r="AN44" s="162" t="str">
        <f t="shared" si="11"/>
        <v/>
      </c>
      <c r="AO44" s="34" t="str">
        <f t="shared" si="12"/>
        <v/>
      </c>
    </row>
    <row r="45" spans="1:41" ht="31.5" customHeight="1" x14ac:dyDescent="0.25">
      <c r="A45" s="34">
        <v>24</v>
      </c>
      <c r="B45" s="58" t="s">
        <v>297</v>
      </c>
      <c r="C45" s="92">
        <f>'2022'!B35</f>
        <v>399.13200000000001</v>
      </c>
      <c r="D45" s="93">
        <f>'2022'!D35</f>
        <v>203</v>
      </c>
      <c r="E45" s="93">
        <f>'2022'!E35</f>
        <v>209</v>
      </c>
      <c r="F45" s="92">
        <f>'2022'!H35</f>
        <v>0.52363629075092955</v>
      </c>
      <c r="G45" s="44">
        <f>'2021'!L34</f>
        <v>20</v>
      </c>
      <c r="H45" s="94">
        <f t="shared" si="0"/>
        <v>9.8522167487684733</v>
      </c>
      <c r="I45" s="44"/>
      <c r="J45" s="44"/>
      <c r="K45" s="44"/>
      <c r="L45" s="44"/>
      <c r="M45" s="44"/>
      <c r="N45" s="44"/>
      <c r="O45" s="44">
        <f>'Добыча 2021'!S44</f>
        <v>20</v>
      </c>
      <c r="P45" s="44"/>
      <c r="Q45" s="44"/>
      <c r="R45" s="44"/>
      <c r="S45" s="44"/>
      <c r="T45" s="44"/>
      <c r="U45" s="44">
        <f t="shared" si="1"/>
        <v>100</v>
      </c>
      <c r="V45" s="94">
        <f>'2022'!J35</f>
        <v>73.149999999999793</v>
      </c>
      <c r="W45" s="44">
        <f t="shared" si="2"/>
        <v>34.999999999999901</v>
      </c>
      <c r="X45" s="44">
        <f>'2022'!L35</f>
        <v>20</v>
      </c>
      <c r="Y45" s="94">
        <f t="shared" si="3"/>
        <v>9.5693779904306222</v>
      </c>
      <c r="Z45" s="44"/>
      <c r="AA45" s="44"/>
      <c r="AB45" s="44"/>
      <c r="AC45" s="44"/>
      <c r="AD45" s="44">
        <f t="shared" si="4"/>
        <v>20</v>
      </c>
      <c r="AE45" s="44"/>
      <c r="AF45" s="82" t="str">
        <f t="shared" si="5"/>
        <v/>
      </c>
      <c r="AG45" s="159"/>
      <c r="AH45" s="160">
        <f t="shared" si="6"/>
        <v>0.52363629075092955</v>
      </c>
      <c r="AI45" s="160" t="e">
        <f t="shared" ca="1" si="7"/>
        <v>#NAME?</v>
      </c>
      <c r="AJ45" s="161">
        <v>35</v>
      </c>
      <c r="AK45" s="161" t="str">
        <f t="shared" si="8"/>
        <v/>
      </c>
      <c r="AL45" s="161" t="e">
        <f t="shared" ca="1" si="9"/>
        <v>#NAME?</v>
      </c>
      <c r="AM45" s="161">
        <f t="shared" si="10"/>
        <v>20</v>
      </c>
      <c r="AN45" s="162" t="str">
        <f t="shared" si="11"/>
        <v/>
      </c>
      <c r="AO45" s="34" t="str">
        <f t="shared" si="12"/>
        <v/>
      </c>
    </row>
    <row r="46" spans="1:41" ht="31.5" x14ac:dyDescent="0.25">
      <c r="A46" s="72">
        <v>25</v>
      </c>
      <c r="B46" s="58" t="s">
        <v>298</v>
      </c>
      <c r="C46" s="92">
        <f>'2022'!B36</f>
        <v>162.821</v>
      </c>
      <c r="D46" s="93">
        <f>'2022'!D36</f>
        <v>372</v>
      </c>
      <c r="E46" s="93">
        <f>'2022'!E36</f>
        <v>480</v>
      </c>
      <c r="F46" s="92">
        <f>'2022'!H36</f>
        <v>2.9480226752077434</v>
      </c>
      <c r="G46" s="44">
        <f>'2021'!L35</f>
        <v>130</v>
      </c>
      <c r="H46" s="94">
        <f t="shared" si="0"/>
        <v>34.946236559139784</v>
      </c>
      <c r="I46" s="47"/>
      <c r="J46" s="47"/>
      <c r="K46" s="47"/>
      <c r="L46" s="99"/>
      <c r="M46" s="44"/>
      <c r="N46" s="44"/>
      <c r="O46" s="44">
        <f>'Добыча 2021'!S45</f>
        <v>130</v>
      </c>
      <c r="P46" s="44"/>
      <c r="Q46" s="44"/>
      <c r="R46" s="44"/>
      <c r="S46" s="44"/>
      <c r="T46" s="44"/>
      <c r="U46" s="44">
        <f t="shared" si="1"/>
        <v>100</v>
      </c>
      <c r="V46" s="94">
        <f>'2022'!J36</f>
        <v>167.99999999999952</v>
      </c>
      <c r="W46" s="44">
        <f t="shared" si="2"/>
        <v>34.999999999999901</v>
      </c>
      <c r="X46" s="44">
        <f>'2022'!L36</f>
        <v>100</v>
      </c>
      <c r="Y46" s="94">
        <f t="shared" si="3"/>
        <v>20.833333333333336</v>
      </c>
      <c r="Z46" s="44"/>
      <c r="AA46" s="44"/>
      <c r="AB46" s="44"/>
      <c r="AC46" s="44"/>
      <c r="AD46" s="44">
        <f t="shared" si="4"/>
        <v>100</v>
      </c>
      <c r="AE46" s="44"/>
      <c r="AF46" s="82" t="str">
        <f t="shared" si="5"/>
        <v/>
      </c>
      <c r="AG46" s="159"/>
      <c r="AH46" s="160">
        <f t="shared" si="6"/>
        <v>2.9480226752077434</v>
      </c>
      <c r="AI46" s="160" t="e">
        <f t="shared" ca="1" si="7"/>
        <v>#NAME?</v>
      </c>
      <c r="AJ46" s="161">
        <v>35</v>
      </c>
      <c r="AK46" s="161" t="str">
        <f t="shared" si="8"/>
        <v/>
      </c>
      <c r="AL46" s="161" t="e">
        <f t="shared" ca="1" si="9"/>
        <v>#NAME?</v>
      </c>
      <c r="AM46" s="161">
        <f t="shared" si="10"/>
        <v>100</v>
      </c>
      <c r="AN46" s="162" t="str">
        <f t="shared" si="11"/>
        <v/>
      </c>
      <c r="AO46" s="34" t="str">
        <f t="shared" si="12"/>
        <v/>
      </c>
    </row>
    <row r="47" spans="1:41" ht="18.75" x14ac:dyDescent="0.25">
      <c r="A47" s="34"/>
      <c r="B47" s="46" t="s">
        <v>70</v>
      </c>
      <c r="C47" s="98"/>
      <c r="D47" s="97"/>
      <c r="E47" s="97"/>
      <c r="F47" s="98"/>
      <c r="G47" s="44"/>
      <c r="H47" s="94"/>
      <c r="I47" s="44"/>
      <c r="J47" s="44"/>
      <c r="K47" s="44"/>
      <c r="L47" s="44"/>
      <c r="M47" s="56"/>
      <c r="N47" s="56"/>
      <c r="O47" s="56"/>
      <c r="P47" s="56"/>
      <c r="Q47" s="56"/>
      <c r="R47" s="56"/>
      <c r="S47" s="56"/>
      <c r="T47" s="56"/>
      <c r="U47" s="44"/>
      <c r="V47" s="111"/>
      <c r="W47" s="44"/>
      <c r="X47" s="56"/>
      <c r="Y47" s="94"/>
      <c r="Z47" s="56"/>
      <c r="AA47" s="56"/>
      <c r="AB47" s="56"/>
      <c r="AC47" s="56"/>
      <c r="AD47" s="56" t="str">
        <f t="shared" si="4"/>
        <v/>
      </c>
      <c r="AE47" s="56"/>
      <c r="AF47" s="82" t="str">
        <f t="shared" si="5"/>
        <v/>
      </c>
      <c r="AG47" s="159"/>
      <c r="AH47" s="160" t="str">
        <f t="shared" si="6"/>
        <v/>
      </c>
      <c r="AI47" s="160" t="e">
        <f t="shared" ca="1" si="7"/>
        <v>#NAME?</v>
      </c>
      <c r="AJ47" s="161">
        <v>35</v>
      </c>
      <c r="AK47" s="161" t="str">
        <f t="shared" si="8"/>
        <v/>
      </c>
      <c r="AL47" s="161" t="str">
        <f t="shared" si="9"/>
        <v/>
      </c>
      <c r="AM47" s="161" t="str">
        <f t="shared" si="10"/>
        <v/>
      </c>
      <c r="AN47" s="162" t="str">
        <f t="shared" si="11"/>
        <v/>
      </c>
      <c r="AO47" s="34" t="str">
        <f t="shared" si="12"/>
        <v/>
      </c>
    </row>
    <row r="48" spans="1:41" ht="47.25" x14ac:dyDescent="0.25">
      <c r="A48" s="34">
        <v>26</v>
      </c>
      <c r="B48" s="49" t="s">
        <v>77</v>
      </c>
      <c r="C48" s="92">
        <f>'2022'!B38</f>
        <v>7.1820000000000004</v>
      </c>
      <c r="D48" s="93">
        <f>'2022'!D38</f>
        <v>6</v>
      </c>
      <c r="E48" s="93">
        <f>'2022'!E38</f>
        <v>7</v>
      </c>
      <c r="F48" s="92">
        <f>'2022'!H38</f>
        <v>0.97465886939571145</v>
      </c>
      <c r="G48" s="44">
        <f>'2021'!L37</f>
        <v>0</v>
      </c>
      <c r="H48" s="94">
        <f t="shared" si="0"/>
        <v>0</v>
      </c>
      <c r="I48" s="44"/>
      <c r="J48" s="44"/>
      <c r="K48" s="44"/>
      <c r="L48" s="44"/>
      <c r="M48" s="44"/>
      <c r="N48" s="44"/>
      <c r="O48" s="44">
        <f>'Добыча 2021'!S47</f>
        <v>0</v>
      </c>
      <c r="P48" s="44"/>
      <c r="Q48" s="44"/>
      <c r="R48" s="44"/>
      <c r="S48" s="44"/>
      <c r="T48" s="44"/>
      <c r="U48" s="44">
        <f t="shared" si="1"/>
        <v>0</v>
      </c>
      <c r="V48" s="94">
        <f>'2022'!J38</f>
        <v>2.4499999999999931</v>
      </c>
      <c r="W48" s="44">
        <f t="shared" si="2"/>
        <v>34.999999999999901</v>
      </c>
      <c r="X48" s="44">
        <f>'2022'!L38</f>
        <v>0</v>
      </c>
      <c r="Y48" s="94">
        <f t="shared" si="3"/>
        <v>0</v>
      </c>
      <c r="Z48" s="44"/>
      <c r="AA48" s="44"/>
      <c r="AB48" s="44"/>
      <c r="AC48" s="44"/>
      <c r="AD48" s="44" t="str">
        <f t="shared" si="4"/>
        <v/>
      </c>
      <c r="AE48" s="44"/>
      <c r="AF48" s="82" t="str">
        <f t="shared" si="5"/>
        <v/>
      </c>
      <c r="AG48" s="159"/>
      <c r="AH48" s="160">
        <f t="shared" si="6"/>
        <v>0.97465886939571145</v>
      </c>
      <c r="AI48" s="160" t="e">
        <f t="shared" ca="1" si="7"/>
        <v>#NAME?</v>
      </c>
      <c r="AJ48" s="161">
        <v>35</v>
      </c>
      <c r="AK48" s="161" t="str">
        <f t="shared" si="8"/>
        <v/>
      </c>
      <c r="AL48" s="161">
        <f t="shared" si="9"/>
        <v>0</v>
      </c>
      <c r="AM48" s="161">
        <f t="shared" si="10"/>
        <v>0</v>
      </c>
      <c r="AN48" s="162" t="str">
        <f t="shared" si="11"/>
        <v/>
      </c>
      <c r="AO48" s="34" t="str">
        <f t="shared" si="12"/>
        <v/>
      </c>
    </row>
    <row r="49" spans="1:41" ht="32.25" customHeight="1" x14ac:dyDescent="0.25">
      <c r="A49" s="34">
        <v>27</v>
      </c>
      <c r="B49" s="49" t="s">
        <v>76</v>
      </c>
      <c r="C49" s="92">
        <f>'2022'!B39</f>
        <v>11.596</v>
      </c>
      <c r="D49" s="93">
        <f>'2022'!D39</f>
        <v>9</v>
      </c>
      <c r="E49" s="93">
        <f>'2022'!E39</f>
        <v>10</v>
      </c>
      <c r="F49" s="92">
        <f>'2022'!H39</f>
        <v>0.8623663332183511</v>
      </c>
      <c r="G49" s="44">
        <f>'2021'!L38</f>
        <v>0</v>
      </c>
      <c r="H49" s="94">
        <f t="shared" si="0"/>
        <v>0</v>
      </c>
      <c r="I49" s="44"/>
      <c r="J49" s="44"/>
      <c r="K49" s="44"/>
      <c r="L49" s="44"/>
      <c r="M49" s="44"/>
      <c r="N49" s="44"/>
      <c r="O49" s="44">
        <f>'Добыча 2021'!S48</f>
        <v>0</v>
      </c>
      <c r="P49" s="44"/>
      <c r="Q49" s="44"/>
      <c r="R49" s="44"/>
      <c r="S49" s="44"/>
      <c r="T49" s="44"/>
      <c r="U49" s="44">
        <f t="shared" si="1"/>
        <v>0</v>
      </c>
      <c r="V49" s="94">
        <f>'2022'!J39</f>
        <v>3.4999999999999898</v>
      </c>
      <c r="W49" s="44">
        <f t="shared" si="2"/>
        <v>34.999999999999901</v>
      </c>
      <c r="X49" s="44">
        <f>'2022'!L39</f>
        <v>0</v>
      </c>
      <c r="Y49" s="94">
        <f t="shared" si="3"/>
        <v>0</v>
      </c>
      <c r="Z49" s="44"/>
      <c r="AA49" s="44"/>
      <c r="AB49" s="44"/>
      <c r="AC49" s="44"/>
      <c r="AD49" s="44" t="str">
        <f t="shared" si="4"/>
        <v/>
      </c>
      <c r="AE49" s="44"/>
      <c r="AF49" s="82" t="str">
        <f t="shared" si="5"/>
        <v/>
      </c>
      <c r="AG49" s="159"/>
      <c r="AH49" s="160">
        <f t="shared" si="6"/>
        <v>0.8623663332183511</v>
      </c>
      <c r="AI49" s="160" t="e">
        <f t="shared" ca="1" si="7"/>
        <v>#NAME?</v>
      </c>
      <c r="AJ49" s="161">
        <v>35</v>
      </c>
      <c r="AK49" s="161" t="str">
        <f t="shared" si="8"/>
        <v/>
      </c>
      <c r="AL49" s="161">
        <f t="shared" si="9"/>
        <v>0</v>
      </c>
      <c r="AM49" s="161">
        <f t="shared" si="10"/>
        <v>0</v>
      </c>
      <c r="AN49" s="162" t="str">
        <f t="shared" si="11"/>
        <v/>
      </c>
      <c r="AO49" s="34" t="str">
        <f t="shared" si="12"/>
        <v/>
      </c>
    </row>
    <row r="50" spans="1:41" ht="31.5" x14ac:dyDescent="0.25">
      <c r="A50" s="34">
        <v>28</v>
      </c>
      <c r="B50" s="49" t="s">
        <v>75</v>
      </c>
      <c r="C50" s="92">
        <f>'2022'!B40</f>
        <v>16.03</v>
      </c>
      <c r="D50" s="93">
        <f>'2022'!D40</f>
        <v>49</v>
      </c>
      <c r="E50" s="93">
        <f>'2022'!E40</f>
        <v>51</v>
      </c>
      <c r="F50" s="92">
        <f>'2022'!H40</f>
        <v>3.1815346225826575</v>
      </c>
      <c r="G50" s="44">
        <f>'2021'!L39</f>
        <v>17</v>
      </c>
      <c r="H50" s="94">
        <f t="shared" si="0"/>
        <v>34.693877551020407</v>
      </c>
      <c r="I50" s="44"/>
      <c r="J50" s="44"/>
      <c r="K50" s="44"/>
      <c r="L50" s="44"/>
      <c r="M50" s="44"/>
      <c r="N50" s="44"/>
      <c r="O50" s="44">
        <f>'Добыча 2021'!S49</f>
        <v>15</v>
      </c>
      <c r="P50" s="44"/>
      <c r="Q50" s="44"/>
      <c r="R50" s="44"/>
      <c r="S50" s="44"/>
      <c r="T50" s="44"/>
      <c r="U50" s="44">
        <f t="shared" si="1"/>
        <v>88.235294117647058</v>
      </c>
      <c r="V50" s="94">
        <f>'2022'!J40</f>
        <v>17.849999999999948</v>
      </c>
      <c r="W50" s="44">
        <f t="shared" si="2"/>
        <v>34.999999999999901</v>
      </c>
      <c r="X50" s="44">
        <f>'2022'!L40</f>
        <v>17</v>
      </c>
      <c r="Y50" s="94">
        <f t="shared" si="3"/>
        <v>33.333333333333329</v>
      </c>
      <c r="Z50" s="44"/>
      <c r="AA50" s="44"/>
      <c r="AB50" s="44"/>
      <c r="AC50" s="44"/>
      <c r="AD50" s="44">
        <f t="shared" si="4"/>
        <v>17</v>
      </c>
      <c r="AE50" s="44"/>
      <c r="AF50" s="82" t="str">
        <f t="shared" si="5"/>
        <v/>
      </c>
      <c r="AG50" s="159"/>
      <c r="AH50" s="160">
        <f t="shared" si="6"/>
        <v>3.1815346225826575</v>
      </c>
      <c r="AI50" s="160" t="e">
        <f t="shared" ca="1" si="7"/>
        <v>#NAME?</v>
      </c>
      <c r="AJ50" s="161">
        <v>35</v>
      </c>
      <c r="AK50" s="161" t="str">
        <f t="shared" si="8"/>
        <v/>
      </c>
      <c r="AL50" s="161" t="e">
        <f t="shared" ca="1" si="9"/>
        <v>#NAME?</v>
      </c>
      <c r="AM50" s="161">
        <f t="shared" si="10"/>
        <v>17</v>
      </c>
      <c r="AN50" s="162" t="str">
        <f t="shared" si="11"/>
        <v/>
      </c>
      <c r="AO50" s="34" t="str">
        <f t="shared" si="12"/>
        <v/>
      </c>
    </row>
    <row r="51" spans="1:41" ht="31.5" x14ac:dyDescent="0.25">
      <c r="A51" s="34">
        <v>29</v>
      </c>
      <c r="B51" s="114" t="s">
        <v>410</v>
      </c>
      <c r="C51" s="92">
        <f>'2022'!B41</f>
        <v>7.9729999999999999</v>
      </c>
      <c r="D51" s="581">
        <f>'2022'!D41</f>
        <v>67</v>
      </c>
      <c r="E51" s="93">
        <f>'2022'!E41</f>
        <v>11</v>
      </c>
      <c r="F51" s="92">
        <f>'2022'!H41</f>
        <v>1.3796563401479995</v>
      </c>
      <c r="G51" s="583">
        <f>'2021'!L40</f>
        <v>20</v>
      </c>
      <c r="H51" s="585">
        <f t="shared" si="0"/>
        <v>29.850746268656714</v>
      </c>
      <c r="I51" s="44"/>
      <c r="J51" s="44"/>
      <c r="K51" s="44"/>
      <c r="L51" s="44"/>
      <c r="M51" s="44"/>
      <c r="N51" s="44"/>
      <c r="O51" s="583">
        <f>'Добыча 2021'!S50</f>
        <v>1</v>
      </c>
      <c r="P51" s="44"/>
      <c r="Q51" s="44"/>
      <c r="R51" s="44"/>
      <c r="S51" s="44"/>
      <c r="T51" s="44"/>
      <c r="U51" s="583">
        <f t="shared" si="1"/>
        <v>5</v>
      </c>
      <c r="V51" s="94">
        <f>'2022'!J41</f>
        <v>3.849999999999989</v>
      </c>
      <c r="W51" s="44">
        <f t="shared" si="2"/>
        <v>34.999999999999901</v>
      </c>
      <c r="X51" s="44">
        <f>'2022'!L41</f>
        <v>3</v>
      </c>
      <c r="Y51" s="94">
        <f t="shared" si="3"/>
        <v>27.27272727272727</v>
      </c>
      <c r="Z51" s="44"/>
      <c r="AA51" s="44"/>
      <c r="AB51" s="44"/>
      <c r="AC51" s="44"/>
      <c r="AD51" s="44">
        <f t="shared" si="4"/>
        <v>3</v>
      </c>
      <c r="AE51" s="44"/>
      <c r="AF51" s="82" t="str">
        <f t="shared" si="5"/>
        <v>Ошибка!</v>
      </c>
      <c r="AG51" s="159"/>
      <c r="AH51" s="160">
        <f t="shared" si="6"/>
        <v>1.3796563401479995</v>
      </c>
      <c r="AI51" s="160" t="e">
        <f t="shared" ca="1" si="7"/>
        <v>#NAME?</v>
      </c>
      <c r="AJ51" s="161">
        <v>35</v>
      </c>
      <c r="AK51" s="161" t="str">
        <f t="shared" si="8"/>
        <v/>
      </c>
      <c r="AL51" s="161" t="e">
        <f t="shared" ca="1" si="9"/>
        <v>#NAME?</v>
      </c>
      <c r="AM51" s="161">
        <f t="shared" si="10"/>
        <v>3</v>
      </c>
      <c r="AN51" s="162" t="str">
        <f t="shared" si="11"/>
        <v/>
      </c>
      <c r="AO51" s="34" t="str">
        <f t="shared" si="12"/>
        <v/>
      </c>
    </row>
    <row r="52" spans="1:41" ht="31.5" x14ac:dyDescent="0.25">
      <c r="A52" s="34">
        <v>30</v>
      </c>
      <c r="B52" s="114" t="s">
        <v>411</v>
      </c>
      <c r="C52" s="92">
        <f>'2022'!B42</f>
        <v>28.376999999999999</v>
      </c>
      <c r="D52" s="587"/>
      <c r="E52" s="93">
        <f>'2022'!E42</f>
        <v>61</v>
      </c>
      <c r="F52" s="92">
        <f>'2022'!H42</f>
        <v>2.1496282200373544</v>
      </c>
      <c r="G52" s="588"/>
      <c r="H52" s="589"/>
      <c r="I52" s="44"/>
      <c r="J52" s="44"/>
      <c r="K52" s="44"/>
      <c r="L52" s="44"/>
      <c r="M52" s="44"/>
      <c r="N52" s="44"/>
      <c r="O52" s="588"/>
      <c r="P52" s="44"/>
      <c r="Q52" s="44"/>
      <c r="R52" s="44"/>
      <c r="S52" s="44"/>
      <c r="T52" s="44"/>
      <c r="U52" s="588"/>
      <c r="V52" s="94">
        <f>'2022'!J42</f>
        <v>21.349999999999937</v>
      </c>
      <c r="W52" s="44">
        <f t="shared" si="2"/>
        <v>34.999999999999901</v>
      </c>
      <c r="X52" s="44">
        <f>'2022'!L42</f>
        <v>21</v>
      </c>
      <c r="Y52" s="94">
        <f t="shared" si="3"/>
        <v>34.42622950819672</v>
      </c>
      <c r="Z52" s="44"/>
      <c r="AA52" s="44"/>
      <c r="AB52" s="44"/>
      <c r="AC52" s="44"/>
      <c r="AD52" s="44">
        <f t="shared" si="4"/>
        <v>21</v>
      </c>
      <c r="AE52" s="44"/>
      <c r="AF52" s="82" t="str">
        <f t="shared" si="5"/>
        <v/>
      </c>
      <c r="AG52" s="159"/>
      <c r="AH52" s="160">
        <f t="shared" si="6"/>
        <v>2.1496282200373544</v>
      </c>
      <c r="AI52" s="160" t="e">
        <f t="shared" ca="1" si="7"/>
        <v>#NAME?</v>
      </c>
      <c r="AJ52" s="161">
        <v>35</v>
      </c>
      <c r="AK52" s="161" t="str">
        <f t="shared" si="8"/>
        <v/>
      </c>
      <c r="AL52" s="161" t="e">
        <f t="shared" ca="1" si="9"/>
        <v>#NAME?</v>
      </c>
      <c r="AM52" s="161">
        <f t="shared" si="10"/>
        <v>21</v>
      </c>
      <c r="AN52" s="162" t="str">
        <f t="shared" si="11"/>
        <v/>
      </c>
      <c r="AO52" s="34" t="str">
        <f t="shared" si="12"/>
        <v/>
      </c>
    </row>
    <row r="53" spans="1:41" ht="35.25" customHeight="1" x14ac:dyDescent="0.25">
      <c r="A53" s="34">
        <v>31</v>
      </c>
      <c r="B53" s="116" t="s">
        <v>412</v>
      </c>
      <c r="C53" s="92">
        <f>'2022'!B43</f>
        <v>36.741999999999997</v>
      </c>
      <c r="D53" s="582"/>
      <c r="E53" s="93">
        <f>'2022'!E43</f>
        <v>0</v>
      </c>
      <c r="F53" s="92">
        <f>'2022'!H43</f>
        <v>0</v>
      </c>
      <c r="G53" s="584"/>
      <c r="H53" s="586"/>
      <c r="I53" s="44"/>
      <c r="J53" s="44"/>
      <c r="K53" s="44"/>
      <c r="L53" s="44"/>
      <c r="M53" s="44"/>
      <c r="N53" s="44"/>
      <c r="O53" s="584"/>
      <c r="P53" s="44"/>
      <c r="Q53" s="44"/>
      <c r="R53" s="44"/>
      <c r="S53" s="44"/>
      <c r="T53" s="44"/>
      <c r="U53" s="584"/>
      <c r="V53" s="94">
        <f>'2022'!J43</f>
        <v>0</v>
      </c>
      <c r="W53" s="44">
        <f t="shared" si="2"/>
        <v>0</v>
      </c>
      <c r="X53" s="44">
        <f>'2022'!L43</f>
        <v>0</v>
      </c>
      <c r="Y53" s="94">
        <f t="shared" si="3"/>
        <v>0</v>
      </c>
      <c r="Z53" s="44"/>
      <c r="AA53" s="44"/>
      <c r="AB53" s="44"/>
      <c r="AC53" s="44"/>
      <c r="AD53" s="44" t="str">
        <f t="shared" si="4"/>
        <v/>
      </c>
      <c r="AE53" s="44"/>
      <c r="AF53" s="82" t="str">
        <f t="shared" si="5"/>
        <v/>
      </c>
      <c r="AG53" s="159"/>
      <c r="AH53" s="160">
        <f t="shared" si="6"/>
        <v>0</v>
      </c>
      <c r="AI53" s="160" t="e">
        <f t="shared" ca="1" si="7"/>
        <v>#NAME?</v>
      </c>
      <c r="AJ53" s="161">
        <v>35</v>
      </c>
      <c r="AK53" s="161" t="str">
        <f t="shared" si="8"/>
        <v/>
      </c>
      <c r="AL53" s="161">
        <f t="shared" si="9"/>
        <v>0</v>
      </c>
      <c r="AM53" s="161">
        <f t="shared" si="10"/>
        <v>0</v>
      </c>
      <c r="AN53" s="162" t="str">
        <f t="shared" si="11"/>
        <v/>
      </c>
      <c r="AO53" s="34" t="str">
        <f t="shared" si="12"/>
        <v/>
      </c>
    </row>
    <row r="54" spans="1:41" ht="35.25" customHeight="1" x14ac:dyDescent="0.25">
      <c r="A54" s="34">
        <v>32</v>
      </c>
      <c r="B54" s="57" t="s">
        <v>74</v>
      </c>
      <c r="C54" s="92">
        <f>'2022'!B44</f>
        <v>9.98</v>
      </c>
      <c r="D54" s="93">
        <f>'2022'!D44</f>
        <v>8</v>
      </c>
      <c r="E54" s="93">
        <f>'2022'!E44</f>
        <v>13</v>
      </c>
      <c r="F54" s="92">
        <f>'2022'!H44</f>
        <v>1.3026052104208417</v>
      </c>
      <c r="G54" s="44">
        <f>'2021'!L41</f>
        <v>2</v>
      </c>
      <c r="H54" s="94">
        <f t="shared" si="0"/>
        <v>25</v>
      </c>
      <c r="I54" s="44"/>
      <c r="J54" s="44"/>
      <c r="K54" s="44"/>
      <c r="L54" s="44"/>
      <c r="M54" s="44"/>
      <c r="N54" s="44"/>
      <c r="O54" s="44">
        <f>'Добыча 2021'!S51</f>
        <v>0</v>
      </c>
      <c r="P54" s="44"/>
      <c r="Q54" s="44"/>
      <c r="R54" s="44"/>
      <c r="S54" s="44"/>
      <c r="T54" s="44"/>
      <c r="U54" s="44">
        <f t="shared" si="1"/>
        <v>0</v>
      </c>
      <c r="V54" s="94">
        <f>'2022'!J44</f>
        <v>4.5499999999999865</v>
      </c>
      <c r="W54" s="44">
        <f t="shared" si="2"/>
        <v>34.999999999999901</v>
      </c>
      <c r="X54" s="44">
        <f>'2022'!L44</f>
        <v>4</v>
      </c>
      <c r="Y54" s="94">
        <f t="shared" si="3"/>
        <v>30.76923076923077</v>
      </c>
      <c r="Z54" s="44"/>
      <c r="AA54" s="44"/>
      <c r="AB54" s="44"/>
      <c r="AC54" s="44"/>
      <c r="AD54" s="44">
        <f t="shared" si="4"/>
        <v>4</v>
      </c>
      <c r="AE54" s="44"/>
      <c r="AF54" s="82" t="str">
        <f t="shared" si="5"/>
        <v>Ошибка!</v>
      </c>
      <c r="AG54" s="159"/>
      <c r="AH54" s="160">
        <f t="shared" si="6"/>
        <v>1.3026052104208417</v>
      </c>
      <c r="AI54" s="160" t="e">
        <f t="shared" ca="1" si="7"/>
        <v>#NAME?</v>
      </c>
      <c r="AJ54" s="161">
        <v>35</v>
      </c>
      <c r="AK54" s="161" t="str">
        <f t="shared" si="8"/>
        <v/>
      </c>
      <c r="AL54" s="161" t="e">
        <f t="shared" ca="1" si="9"/>
        <v>#NAME?</v>
      </c>
      <c r="AM54" s="161">
        <f t="shared" si="10"/>
        <v>4</v>
      </c>
      <c r="AN54" s="162" t="str">
        <f t="shared" si="11"/>
        <v/>
      </c>
      <c r="AO54" s="34" t="str">
        <f t="shared" si="12"/>
        <v/>
      </c>
    </row>
    <row r="55" spans="1:41" ht="31.5" x14ac:dyDescent="0.25">
      <c r="A55" s="34">
        <v>33</v>
      </c>
      <c r="B55" s="49" t="s">
        <v>300</v>
      </c>
      <c r="C55" s="92">
        <f>'2022'!B45</f>
        <v>9.44</v>
      </c>
      <c r="D55" s="93">
        <f>'2022'!D45</f>
        <v>13</v>
      </c>
      <c r="E55" s="93">
        <f>'2022'!E45</f>
        <v>17</v>
      </c>
      <c r="F55" s="92">
        <f>'2022'!H45</f>
        <v>1.8008474576271187</v>
      </c>
      <c r="G55" s="44">
        <f>'2021'!L42</f>
        <v>2</v>
      </c>
      <c r="H55" s="94">
        <f t="shared" si="0"/>
        <v>15.384615384615385</v>
      </c>
      <c r="I55" s="44"/>
      <c r="J55" s="44"/>
      <c r="K55" s="44"/>
      <c r="L55" s="44"/>
      <c r="M55" s="44"/>
      <c r="N55" s="44"/>
      <c r="O55" s="44">
        <f>'Добыча 2021'!S52</f>
        <v>0</v>
      </c>
      <c r="P55" s="44"/>
      <c r="Q55" s="44"/>
      <c r="R55" s="44"/>
      <c r="S55" s="44"/>
      <c r="T55" s="44"/>
      <c r="U55" s="44">
        <f t="shared" si="1"/>
        <v>0</v>
      </c>
      <c r="V55" s="94">
        <f>'2022'!J45</f>
        <v>5.9499999999999824</v>
      </c>
      <c r="W55" s="44">
        <f t="shared" si="2"/>
        <v>34.999999999999901</v>
      </c>
      <c r="X55" s="44">
        <f>'2022'!L45</f>
        <v>5</v>
      </c>
      <c r="Y55" s="94">
        <f t="shared" si="3"/>
        <v>29.411764705882355</v>
      </c>
      <c r="Z55" s="44"/>
      <c r="AA55" s="44"/>
      <c r="AB55" s="44"/>
      <c r="AC55" s="44"/>
      <c r="AD55" s="44">
        <f t="shared" si="4"/>
        <v>5</v>
      </c>
      <c r="AE55" s="44"/>
      <c r="AF55" s="82" t="str">
        <f t="shared" si="5"/>
        <v>Ошибка!</v>
      </c>
      <c r="AG55" s="159"/>
      <c r="AH55" s="160">
        <f t="shared" si="6"/>
        <v>1.8008474576271187</v>
      </c>
      <c r="AI55" s="160" t="e">
        <f t="shared" ca="1" si="7"/>
        <v>#NAME?</v>
      </c>
      <c r="AJ55" s="161">
        <v>35</v>
      </c>
      <c r="AK55" s="161" t="str">
        <f t="shared" si="8"/>
        <v/>
      </c>
      <c r="AL55" s="161" t="e">
        <f t="shared" ca="1" si="9"/>
        <v>#NAME?</v>
      </c>
      <c r="AM55" s="161">
        <f t="shared" si="10"/>
        <v>5</v>
      </c>
      <c r="AN55" s="162" t="str">
        <f t="shared" si="11"/>
        <v/>
      </c>
      <c r="AO55" s="34" t="str">
        <f t="shared" si="12"/>
        <v/>
      </c>
    </row>
    <row r="56" spans="1:41" ht="78.75" x14ac:dyDescent="0.25">
      <c r="A56" s="34">
        <v>34</v>
      </c>
      <c r="B56" s="57" t="s">
        <v>71</v>
      </c>
      <c r="C56" s="92">
        <f>'2022'!B46</f>
        <v>51.08</v>
      </c>
      <c r="D56" s="93">
        <f>'2022'!D46</f>
        <v>41</v>
      </c>
      <c r="E56" s="93">
        <f>'2022'!E46</f>
        <v>64</v>
      </c>
      <c r="F56" s="92">
        <f>'2022'!H46</f>
        <v>1.2529365700861395</v>
      </c>
      <c r="G56" s="44">
        <f>'2021'!L43</f>
        <v>14</v>
      </c>
      <c r="H56" s="94">
        <f t="shared" si="0"/>
        <v>34.146341463414636</v>
      </c>
      <c r="I56" s="44"/>
      <c r="J56" s="44"/>
      <c r="K56" s="44"/>
      <c r="L56" s="44"/>
      <c r="M56" s="44"/>
      <c r="N56" s="44"/>
      <c r="O56" s="44">
        <f>'Добыча 2021'!S53</f>
        <v>5</v>
      </c>
      <c r="P56" s="44"/>
      <c r="Q56" s="44"/>
      <c r="R56" s="44"/>
      <c r="S56" s="44"/>
      <c r="T56" s="44"/>
      <c r="U56" s="44">
        <f t="shared" si="1"/>
        <v>35.714285714285715</v>
      </c>
      <c r="V56" s="94">
        <f>'2022'!J46</f>
        <v>22.399999999999935</v>
      </c>
      <c r="W56" s="44">
        <f t="shared" si="2"/>
        <v>34.999999999999901</v>
      </c>
      <c r="X56" s="44">
        <f>'2022'!L46</f>
        <v>22</v>
      </c>
      <c r="Y56" s="94">
        <f t="shared" si="3"/>
        <v>34.375</v>
      </c>
      <c r="Z56" s="44"/>
      <c r="AA56" s="44"/>
      <c r="AB56" s="44"/>
      <c r="AC56" s="44"/>
      <c r="AD56" s="44">
        <f t="shared" si="4"/>
        <v>22</v>
      </c>
      <c r="AE56" s="44"/>
      <c r="AF56" s="82" t="str">
        <f t="shared" si="5"/>
        <v/>
      </c>
      <c r="AG56" s="159"/>
      <c r="AH56" s="160">
        <f t="shared" si="6"/>
        <v>1.2529365700861395</v>
      </c>
      <c r="AI56" s="160" t="e">
        <f t="shared" ca="1" si="7"/>
        <v>#NAME?</v>
      </c>
      <c r="AJ56" s="161">
        <v>35</v>
      </c>
      <c r="AK56" s="161" t="str">
        <f t="shared" si="8"/>
        <v/>
      </c>
      <c r="AL56" s="161" t="e">
        <f t="shared" ca="1" si="9"/>
        <v>#NAME?</v>
      </c>
      <c r="AM56" s="161">
        <f t="shared" si="10"/>
        <v>22</v>
      </c>
      <c r="AN56" s="162" t="str">
        <f t="shared" si="11"/>
        <v/>
      </c>
      <c r="AO56" s="34" t="str">
        <f t="shared" si="12"/>
        <v/>
      </c>
    </row>
    <row r="57" spans="1:41" ht="110.25" x14ac:dyDescent="0.25">
      <c r="A57" s="34">
        <v>35</v>
      </c>
      <c r="B57" s="57" t="s">
        <v>301</v>
      </c>
      <c r="C57" s="92">
        <f>'2022'!B47</f>
        <v>115.1</v>
      </c>
      <c r="D57" s="93">
        <f>'2022'!D47</f>
        <v>160</v>
      </c>
      <c r="E57" s="93">
        <f>'2022'!E47</f>
        <v>163</v>
      </c>
      <c r="F57" s="92">
        <f>'2022'!H47</f>
        <v>1.4161598609904431</v>
      </c>
      <c r="G57" s="44">
        <f>'2021'!L44</f>
        <v>56</v>
      </c>
      <c r="H57" s="94">
        <f t="shared" si="0"/>
        <v>35</v>
      </c>
      <c r="I57" s="44"/>
      <c r="J57" s="44"/>
      <c r="K57" s="44"/>
      <c r="L57" s="44"/>
      <c r="M57" s="44"/>
      <c r="N57" s="44"/>
      <c r="O57" s="44">
        <f>'Добыча 2021'!S54</f>
        <v>24</v>
      </c>
      <c r="P57" s="44"/>
      <c r="Q57" s="44"/>
      <c r="R57" s="44"/>
      <c r="S57" s="44"/>
      <c r="T57" s="44"/>
      <c r="U57" s="44">
        <f t="shared" si="1"/>
        <v>42.857142857142854</v>
      </c>
      <c r="V57" s="94">
        <f>'2022'!J47</f>
        <v>57.049999999999834</v>
      </c>
      <c r="W57" s="44">
        <f t="shared" si="2"/>
        <v>34.999999999999901</v>
      </c>
      <c r="X57" s="44">
        <f>'2022'!L47</f>
        <v>57</v>
      </c>
      <c r="Y57" s="94">
        <f t="shared" si="3"/>
        <v>34.969325153374228</v>
      </c>
      <c r="Z57" s="44"/>
      <c r="AA57" s="44"/>
      <c r="AB57" s="44"/>
      <c r="AC57" s="44"/>
      <c r="AD57" s="44">
        <f t="shared" si="4"/>
        <v>57</v>
      </c>
      <c r="AE57" s="44"/>
      <c r="AF57" s="82" t="str">
        <f t="shared" si="5"/>
        <v/>
      </c>
      <c r="AG57" s="159"/>
      <c r="AH57" s="160">
        <f t="shared" si="6"/>
        <v>1.4161598609904431</v>
      </c>
      <c r="AI57" s="160" t="e">
        <f t="shared" ca="1" si="7"/>
        <v>#NAME?</v>
      </c>
      <c r="AJ57" s="161">
        <v>35</v>
      </c>
      <c r="AK57" s="161" t="str">
        <f t="shared" si="8"/>
        <v/>
      </c>
      <c r="AL57" s="161" t="e">
        <f t="shared" ca="1" si="9"/>
        <v>#NAME?</v>
      </c>
      <c r="AM57" s="161">
        <f t="shared" si="10"/>
        <v>57</v>
      </c>
      <c r="AN57" s="162" t="str">
        <f t="shared" si="11"/>
        <v/>
      </c>
      <c r="AO57" s="34" t="str">
        <f t="shared" si="12"/>
        <v/>
      </c>
    </row>
    <row r="58" spans="1:41" ht="47.25" x14ac:dyDescent="0.25">
      <c r="A58" s="34">
        <v>36</v>
      </c>
      <c r="B58" s="57" t="s">
        <v>72</v>
      </c>
      <c r="C58" s="92">
        <f>'2022'!B48</f>
        <v>120.515</v>
      </c>
      <c r="D58" s="93">
        <f>'2022'!D48</f>
        <v>184</v>
      </c>
      <c r="E58" s="93">
        <f>'2022'!E48</f>
        <v>201</v>
      </c>
      <c r="F58" s="92">
        <f>'2022'!H48</f>
        <v>1.6678421773223251</v>
      </c>
      <c r="G58" s="44">
        <f>'2021'!L45</f>
        <v>55</v>
      </c>
      <c r="H58" s="94">
        <f t="shared" si="0"/>
        <v>29.891304347826086</v>
      </c>
      <c r="I58" s="44"/>
      <c r="J58" s="44"/>
      <c r="K58" s="44"/>
      <c r="L58" s="44"/>
      <c r="M58" s="44"/>
      <c r="N58" s="44"/>
      <c r="O58" s="44">
        <f>'Добыча 2021'!S55</f>
        <v>53</v>
      </c>
      <c r="P58" s="44"/>
      <c r="Q58" s="44"/>
      <c r="R58" s="44"/>
      <c r="S58" s="44"/>
      <c r="T58" s="44"/>
      <c r="U58" s="44">
        <f t="shared" si="1"/>
        <v>96.36363636363636</v>
      </c>
      <c r="V58" s="94">
        <f>'2022'!J48</f>
        <v>70.349999999999795</v>
      </c>
      <c r="W58" s="44">
        <f t="shared" si="2"/>
        <v>34.999999999999901</v>
      </c>
      <c r="X58" s="44">
        <f>'2022'!L48</f>
        <v>70</v>
      </c>
      <c r="Y58" s="94">
        <f t="shared" si="3"/>
        <v>34.82587064676617</v>
      </c>
      <c r="Z58" s="44"/>
      <c r="AA58" s="44"/>
      <c r="AB58" s="44"/>
      <c r="AC58" s="44"/>
      <c r="AD58" s="44">
        <f t="shared" si="4"/>
        <v>70</v>
      </c>
      <c r="AE58" s="44"/>
      <c r="AF58" s="82" t="str">
        <f t="shared" si="5"/>
        <v/>
      </c>
      <c r="AG58" s="159"/>
      <c r="AH58" s="160">
        <f t="shared" si="6"/>
        <v>1.6678421773223251</v>
      </c>
      <c r="AI58" s="160" t="e">
        <f t="shared" ca="1" si="7"/>
        <v>#NAME?</v>
      </c>
      <c r="AJ58" s="161">
        <v>35</v>
      </c>
      <c r="AK58" s="161" t="str">
        <f t="shared" si="8"/>
        <v/>
      </c>
      <c r="AL58" s="161" t="e">
        <f t="shared" ca="1" si="9"/>
        <v>#NAME?</v>
      </c>
      <c r="AM58" s="161">
        <f t="shared" si="10"/>
        <v>70</v>
      </c>
      <c r="AN58" s="162" t="str">
        <f t="shared" si="11"/>
        <v/>
      </c>
      <c r="AO58" s="34" t="str">
        <f t="shared" si="12"/>
        <v/>
      </c>
    </row>
    <row r="59" spans="1:41" ht="46.5" customHeight="1" x14ac:dyDescent="0.25">
      <c r="A59" s="34">
        <v>37</v>
      </c>
      <c r="B59" s="57" t="s">
        <v>302</v>
      </c>
      <c r="C59" s="92">
        <f>'2022'!B49</f>
        <v>214.8</v>
      </c>
      <c r="D59" s="93">
        <f>'2022'!D49</f>
        <v>165</v>
      </c>
      <c r="E59" s="93">
        <f>'2022'!E49</f>
        <v>166</v>
      </c>
      <c r="F59" s="92">
        <f>'2022'!H49</f>
        <v>0.77281191806331462</v>
      </c>
      <c r="G59" s="44">
        <f>'2021'!L46</f>
        <v>3</v>
      </c>
      <c r="H59" s="94">
        <f t="shared" si="0"/>
        <v>1.8181818181818181</v>
      </c>
      <c r="I59" s="47"/>
      <c r="J59" s="47"/>
      <c r="K59" s="47"/>
      <c r="L59" s="99"/>
      <c r="M59" s="44"/>
      <c r="N59" s="44"/>
      <c r="O59" s="44">
        <f>'Добыча 2021'!S56</f>
        <v>3</v>
      </c>
      <c r="P59" s="44"/>
      <c r="Q59" s="44"/>
      <c r="R59" s="44"/>
      <c r="S59" s="44"/>
      <c r="T59" s="44"/>
      <c r="U59" s="44">
        <f t="shared" si="1"/>
        <v>100</v>
      </c>
      <c r="V59" s="94">
        <f>'2022'!J49</f>
        <v>58.099999999999831</v>
      </c>
      <c r="W59" s="44">
        <f t="shared" si="2"/>
        <v>34.999999999999901</v>
      </c>
      <c r="X59" s="44">
        <f>'2022'!L49</f>
        <v>10</v>
      </c>
      <c r="Y59" s="94">
        <f t="shared" si="3"/>
        <v>6.024096385542169</v>
      </c>
      <c r="Z59" s="44"/>
      <c r="AA59" s="44"/>
      <c r="AB59" s="44"/>
      <c r="AC59" s="44"/>
      <c r="AD59" s="44">
        <f t="shared" si="4"/>
        <v>10</v>
      </c>
      <c r="AE59" s="44"/>
      <c r="AF59" s="82" t="str">
        <f t="shared" si="5"/>
        <v/>
      </c>
      <c r="AG59" s="159"/>
      <c r="AH59" s="160">
        <f t="shared" si="6"/>
        <v>0.77281191806331462</v>
      </c>
      <c r="AI59" s="160" t="e">
        <f t="shared" ca="1" si="7"/>
        <v>#NAME?</v>
      </c>
      <c r="AJ59" s="161">
        <v>35</v>
      </c>
      <c r="AK59" s="161" t="str">
        <f t="shared" si="8"/>
        <v/>
      </c>
      <c r="AL59" s="161" t="e">
        <f t="shared" ca="1" si="9"/>
        <v>#NAME?</v>
      </c>
      <c r="AM59" s="161">
        <f t="shared" si="10"/>
        <v>10</v>
      </c>
      <c r="AN59" s="162" t="str">
        <f t="shared" si="11"/>
        <v/>
      </c>
      <c r="AO59" s="34" t="str">
        <f t="shared" si="12"/>
        <v/>
      </c>
    </row>
    <row r="60" spans="1:41" ht="18.75" x14ac:dyDescent="0.25">
      <c r="A60" s="34"/>
      <c r="B60" s="46" t="s">
        <v>83</v>
      </c>
      <c r="C60" s="98"/>
      <c r="D60" s="97"/>
      <c r="E60" s="97"/>
      <c r="F60" s="98"/>
      <c r="G60" s="44"/>
      <c r="H60" s="94"/>
      <c r="I60" s="44"/>
      <c r="J60" s="44"/>
      <c r="K60" s="44"/>
      <c r="L60" s="44"/>
      <c r="M60" s="56"/>
      <c r="N60" s="56"/>
      <c r="O60" s="56"/>
      <c r="P60" s="56"/>
      <c r="Q60" s="56"/>
      <c r="R60" s="56"/>
      <c r="S60" s="56"/>
      <c r="T60" s="56"/>
      <c r="U60" s="44"/>
      <c r="V60" s="111"/>
      <c r="W60" s="44"/>
      <c r="X60" s="56"/>
      <c r="Y60" s="94"/>
      <c r="Z60" s="56"/>
      <c r="AA60" s="56"/>
      <c r="AB60" s="56"/>
      <c r="AC60" s="56"/>
      <c r="AD60" s="56" t="str">
        <f t="shared" si="4"/>
        <v/>
      </c>
      <c r="AE60" s="56"/>
      <c r="AF60" s="82" t="str">
        <f t="shared" si="5"/>
        <v/>
      </c>
      <c r="AG60" s="159"/>
      <c r="AH60" s="160" t="str">
        <f t="shared" si="6"/>
        <v/>
      </c>
      <c r="AI60" s="160" t="e">
        <f t="shared" ca="1" si="7"/>
        <v>#NAME?</v>
      </c>
      <c r="AJ60" s="161">
        <v>35</v>
      </c>
      <c r="AK60" s="161" t="str">
        <f t="shared" si="8"/>
        <v/>
      </c>
      <c r="AL60" s="161" t="str">
        <f t="shared" si="9"/>
        <v/>
      </c>
      <c r="AM60" s="161" t="str">
        <f t="shared" si="10"/>
        <v/>
      </c>
      <c r="AN60" s="162" t="str">
        <f t="shared" si="11"/>
        <v/>
      </c>
      <c r="AO60" s="34" t="str">
        <f t="shared" si="12"/>
        <v/>
      </c>
    </row>
    <row r="61" spans="1:41" ht="63.75" customHeight="1" x14ac:dyDescent="0.25">
      <c r="A61" s="34">
        <v>38</v>
      </c>
      <c r="B61" s="57" t="s">
        <v>303</v>
      </c>
      <c r="C61" s="92">
        <f>'2022'!B51</f>
        <v>299.10000000000002</v>
      </c>
      <c r="D61" s="93">
        <f>'2022'!D51</f>
        <v>740</v>
      </c>
      <c r="E61" s="93">
        <f>'2022'!E51</f>
        <v>930</v>
      </c>
      <c r="F61" s="92">
        <f>'2022'!H51</f>
        <v>3.1093279839518555</v>
      </c>
      <c r="G61" s="44">
        <f>'2021'!L48</f>
        <v>259</v>
      </c>
      <c r="H61" s="94">
        <f t="shared" si="0"/>
        <v>35</v>
      </c>
      <c r="I61" s="169">
        <f>'2021'!L521</f>
        <v>0</v>
      </c>
      <c r="J61" s="44"/>
      <c r="K61" s="44"/>
      <c r="L61" s="44"/>
      <c r="M61" s="44"/>
      <c r="N61" s="44"/>
      <c r="O61" s="44">
        <f>'Добыча 2021'!S58</f>
        <v>259</v>
      </c>
      <c r="P61" s="44"/>
      <c r="Q61" s="44"/>
      <c r="R61" s="44"/>
      <c r="S61" s="44"/>
      <c r="T61" s="44"/>
      <c r="U61" s="44">
        <f t="shared" si="1"/>
        <v>100</v>
      </c>
      <c r="V61" s="94">
        <f>'2022'!J51</f>
        <v>325.49999999999903</v>
      </c>
      <c r="W61" s="44">
        <f t="shared" si="2"/>
        <v>34.999999999999901</v>
      </c>
      <c r="X61" s="44">
        <f>'2022'!L51</f>
        <v>325</v>
      </c>
      <c r="Y61" s="94">
        <f t="shared" si="3"/>
        <v>34.946236559139784</v>
      </c>
      <c r="Z61" s="44"/>
      <c r="AA61" s="44"/>
      <c r="AB61" s="44"/>
      <c r="AC61" s="44"/>
      <c r="AD61" s="44">
        <f t="shared" si="4"/>
        <v>325</v>
      </c>
      <c r="AE61" s="44"/>
      <c r="AF61" s="82" t="str">
        <f t="shared" si="5"/>
        <v/>
      </c>
      <c r="AG61" s="159"/>
      <c r="AH61" s="160">
        <f t="shared" si="6"/>
        <v>3.1093279839518555</v>
      </c>
      <c r="AI61" s="160" t="e">
        <f t="shared" ca="1" si="7"/>
        <v>#NAME?</v>
      </c>
      <c r="AJ61" s="161">
        <v>35</v>
      </c>
      <c r="AK61" s="161" t="str">
        <f t="shared" si="8"/>
        <v/>
      </c>
      <c r="AL61" s="161" t="e">
        <f t="shared" ca="1" si="9"/>
        <v>#NAME?</v>
      </c>
      <c r="AM61" s="161">
        <f t="shared" si="10"/>
        <v>325</v>
      </c>
      <c r="AN61" s="162" t="str">
        <f t="shared" si="11"/>
        <v/>
      </c>
      <c r="AO61" s="34" t="str">
        <f t="shared" si="12"/>
        <v/>
      </c>
    </row>
    <row r="62" spans="1:41" ht="31.5" x14ac:dyDescent="0.25">
      <c r="A62" s="34">
        <v>39</v>
      </c>
      <c r="B62" s="57" t="s">
        <v>87</v>
      </c>
      <c r="C62" s="92">
        <f>'2022'!B52</f>
        <v>1577</v>
      </c>
      <c r="D62" s="93">
        <f>'2022'!D52</f>
        <v>5107</v>
      </c>
      <c r="E62" s="93">
        <f>'2022'!E52</f>
        <v>5052</v>
      </c>
      <c r="F62" s="92">
        <f>'2022'!H52</f>
        <v>3.2035510462904249</v>
      </c>
      <c r="G62" s="44">
        <f>'2021'!L49</f>
        <v>1787</v>
      </c>
      <c r="H62" s="94">
        <f t="shared" si="0"/>
        <v>34.991188564715095</v>
      </c>
      <c r="I62" s="44"/>
      <c r="J62" s="44"/>
      <c r="K62" s="44"/>
      <c r="L62" s="44"/>
      <c r="M62" s="44"/>
      <c r="N62" s="44"/>
      <c r="O62" s="44">
        <f>'Добыча 2021'!S59</f>
        <v>1215</v>
      </c>
      <c r="P62" s="44"/>
      <c r="Q62" s="44"/>
      <c r="R62" s="44"/>
      <c r="S62" s="44"/>
      <c r="T62" s="44"/>
      <c r="U62" s="44">
        <f t="shared" si="1"/>
        <v>67.991046446558485</v>
      </c>
      <c r="V62" s="94">
        <f>'2022'!J52</f>
        <v>1768.1999999999948</v>
      </c>
      <c r="W62" s="44">
        <f t="shared" si="2"/>
        <v>34.999999999999901</v>
      </c>
      <c r="X62" s="44">
        <f>'2022'!L52</f>
        <v>1768</v>
      </c>
      <c r="Y62" s="94">
        <f t="shared" si="3"/>
        <v>34.99604117181314</v>
      </c>
      <c r="Z62" s="44"/>
      <c r="AA62" s="44"/>
      <c r="AB62" s="44"/>
      <c r="AC62" s="44"/>
      <c r="AD62" s="44">
        <f t="shared" si="4"/>
        <v>1768</v>
      </c>
      <c r="AE62" s="44"/>
      <c r="AF62" s="82" t="str">
        <f t="shared" si="5"/>
        <v/>
      </c>
      <c r="AG62" s="159"/>
      <c r="AH62" s="160">
        <f t="shared" si="6"/>
        <v>3.2035510462904249</v>
      </c>
      <c r="AI62" s="160" t="e">
        <f t="shared" ca="1" si="7"/>
        <v>#NAME?</v>
      </c>
      <c r="AJ62" s="161">
        <v>35</v>
      </c>
      <c r="AK62" s="161" t="str">
        <f t="shared" si="8"/>
        <v/>
      </c>
      <c r="AL62" s="161" t="e">
        <f t="shared" ca="1" si="9"/>
        <v>#NAME?</v>
      </c>
      <c r="AM62" s="161">
        <f t="shared" si="10"/>
        <v>1768</v>
      </c>
      <c r="AN62" s="162" t="str">
        <f t="shared" si="11"/>
        <v/>
      </c>
      <c r="AO62" s="34" t="str">
        <f t="shared" si="12"/>
        <v/>
      </c>
    </row>
    <row r="63" spans="1:41" ht="63" x14ac:dyDescent="0.25">
      <c r="A63" s="34">
        <v>40</v>
      </c>
      <c r="B63" s="57" t="s">
        <v>304</v>
      </c>
      <c r="C63" s="92">
        <f>'2022'!B53</f>
        <v>585.35</v>
      </c>
      <c r="D63" s="93">
        <f>'2022'!D53</f>
        <v>2299</v>
      </c>
      <c r="E63" s="93">
        <f>'2022'!E53</f>
        <v>2406</v>
      </c>
      <c r="F63" s="92">
        <f>'2022'!H53</f>
        <v>4.1103613222858115</v>
      </c>
      <c r="G63" s="44">
        <f>'2021'!L50</f>
        <v>804</v>
      </c>
      <c r="H63" s="94">
        <f t="shared" si="0"/>
        <v>34.971726837755547</v>
      </c>
      <c r="I63" s="44"/>
      <c r="J63" s="44"/>
      <c r="K63" s="44"/>
      <c r="L63" s="44"/>
      <c r="M63" s="44"/>
      <c r="N63" s="44"/>
      <c r="O63" s="44">
        <f>'Добыча 2021'!S60</f>
        <v>804</v>
      </c>
      <c r="P63" s="44"/>
      <c r="Q63" s="44"/>
      <c r="R63" s="44"/>
      <c r="S63" s="44"/>
      <c r="T63" s="44"/>
      <c r="U63" s="44">
        <f t="shared" si="1"/>
        <v>100</v>
      </c>
      <c r="V63" s="94">
        <f>'2022'!J53</f>
        <v>842.09999999999752</v>
      </c>
      <c r="W63" s="44">
        <f t="shared" si="2"/>
        <v>34.999999999999901</v>
      </c>
      <c r="X63" s="44">
        <f>'2022'!L53</f>
        <v>842</v>
      </c>
      <c r="Y63" s="94">
        <f t="shared" si="3"/>
        <v>34.995843724023274</v>
      </c>
      <c r="Z63" s="44"/>
      <c r="AA63" s="44"/>
      <c r="AB63" s="44"/>
      <c r="AC63" s="44"/>
      <c r="AD63" s="44">
        <f t="shared" si="4"/>
        <v>842</v>
      </c>
      <c r="AE63" s="44"/>
      <c r="AF63" s="82" t="str">
        <f t="shared" si="5"/>
        <v/>
      </c>
      <c r="AG63" s="159"/>
      <c r="AH63" s="160">
        <f t="shared" si="6"/>
        <v>4.1103613222858115</v>
      </c>
      <c r="AI63" s="160" t="e">
        <f t="shared" ca="1" si="7"/>
        <v>#NAME?</v>
      </c>
      <c r="AJ63" s="161">
        <v>35</v>
      </c>
      <c r="AK63" s="161" t="str">
        <f t="shared" si="8"/>
        <v/>
      </c>
      <c r="AL63" s="161" t="e">
        <f t="shared" ca="1" si="9"/>
        <v>#NAME?</v>
      </c>
      <c r="AM63" s="161">
        <f t="shared" si="10"/>
        <v>842</v>
      </c>
      <c r="AN63" s="162" t="str">
        <f t="shared" si="11"/>
        <v/>
      </c>
      <c r="AO63" s="34" t="str">
        <f t="shared" si="12"/>
        <v/>
      </c>
    </row>
    <row r="64" spans="1:41" ht="51" customHeight="1" x14ac:dyDescent="0.25">
      <c r="A64" s="34">
        <v>41</v>
      </c>
      <c r="B64" s="48" t="s">
        <v>305</v>
      </c>
      <c r="C64" s="92">
        <f>'2022'!B54</f>
        <v>399</v>
      </c>
      <c r="D64" s="93">
        <f>'2022'!D54</f>
        <v>1197</v>
      </c>
      <c r="E64" s="93">
        <f>'2022'!E54</f>
        <v>1236</v>
      </c>
      <c r="F64" s="92">
        <f>'2022'!H54</f>
        <v>3.0977443609022557</v>
      </c>
      <c r="G64" s="44">
        <f>'2021'!L51</f>
        <v>418</v>
      </c>
      <c r="H64" s="94">
        <f t="shared" si="0"/>
        <v>34.920634920634917</v>
      </c>
      <c r="I64" s="44"/>
      <c r="J64" s="44"/>
      <c r="K64" s="44"/>
      <c r="L64" s="44"/>
      <c r="M64" s="44"/>
      <c r="N64" s="44"/>
      <c r="O64" s="44">
        <f>'Добыча 2021'!S61</f>
        <v>418</v>
      </c>
      <c r="P64" s="44"/>
      <c r="Q64" s="44"/>
      <c r="R64" s="44"/>
      <c r="S64" s="44"/>
      <c r="T64" s="44"/>
      <c r="U64" s="44">
        <f t="shared" si="1"/>
        <v>100</v>
      </c>
      <c r="V64" s="94">
        <f>'2022'!J54</f>
        <v>432.59999999999872</v>
      </c>
      <c r="W64" s="44">
        <f t="shared" si="2"/>
        <v>34.999999999999901</v>
      </c>
      <c r="X64" s="44">
        <f>'2022'!L54</f>
        <v>432</v>
      </c>
      <c r="Y64" s="94">
        <f t="shared" si="3"/>
        <v>34.95145631067961</v>
      </c>
      <c r="Z64" s="44"/>
      <c r="AA64" s="44"/>
      <c r="AB64" s="44"/>
      <c r="AC64" s="44"/>
      <c r="AD64" s="44">
        <f t="shared" si="4"/>
        <v>432</v>
      </c>
      <c r="AE64" s="44"/>
      <c r="AF64" s="82" t="str">
        <f t="shared" si="5"/>
        <v/>
      </c>
      <c r="AG64" s="159"/>
      <c r="AH64" s="160">
        <f t="shared" si="6"/>
        <v>3.0977443609022557</v>
      </c>
      <c r="AI64" s="160" t="e">
        <f t="shared" ca="1" si="7"/>
        <v>#NAME?</v>
      </c>
      <c r="AJ64" s="161">
        <v>35</v>
      </c>
      <c r="AK64" s="161" t="str">
        <f t="shared" si="8"/>
        <v/>
      </c>
      <c r="AL64" s="161" t="e">
        <f t="shared" ca="1" si="9"/>
        <v>#NAME?</v>
      </c>
      <c r="AM64" s="161">
        <f t="shared" si="10"/>
        <v>432</v>
      </c>
      <c r="AN64" s="162" t="str">
        <f t="shared" si="11"/>
        <v/>
      </c>
      <c r="AO64" s="34" t="str">
        <f t="shared" si="12"/>
        <v/>
      </c>
    </row>
    <row r="65" spans="1:41" ht="31.5" customHeight="1" x14ac:dyDescent="0.25">
      <c r="A65" s="34"/>
      <c r="B65" s="46" t="s">
        <v>88</v>
      </c>
      <c r="C65" s="98"/>
      <c r="D65" s="97"/>
      <c r="E65" s="97"/>
      <c r="F65" s="98"/>
      <c r="G65" s="44"/>
      <c r="H65" s="94"/>
      <c r="I65" s="44"/>
      <c r="J65" s="44"/>
      <c r="K65" s="44"/>
      <c r="L65" s="44"/>
      <c r="M65" s="56"/>
      <c r="N65" s="56"/>
      <c r="O65" s="56"/>
      <c r="P65" s="56"/>
      <c r="Q65" s="56"/>
      <c r="R65" s="56"/>
      <c r="S65" s="56"/>
      <c r="T65" s="56"/>
      <c r="U65" s="44"/>
      <c r="V65" s="111"/>
      <c r="W65" s="44"/>
      <c r="X65" s="56"/>
      <c r="Y65" s="94"/>
      <c r="Z65" s="56"/>
      <c r="AA65" s="56"/>
      <c r="AB65" s="56"/>
      <c r="AC65" s="56"/>
      <c r="AD65" s="56" t="str">
        <f t="shared" si="4"/>
        <v/>
      </c>
      <c r="AE65" s="56"/>
      <c r="AF65" s="82" t="str">
        <f t="shared" si="5"/>
        <v/>
      </c>
      <c r="AG65" s="159"/>
      <c r="AH65" s="160" t="str">
        <f t="shared" si="6"/>
        <v/>
      </c>
      <c r="AI65" s="160" t="e">
        <f t="shared" ca="1" si="7"/>
        <v>#NAME?</v>
      </c>
      <c r="AJ65" s="161">
        <v>35</v>
      </c>
      <c r="AK65" s="161" t="str">
        <f t="shared" si="8"/>
        <v/>
      </c>
      <c r="AL65" s="161" t="str">
        <f t="shared" si="9"/>
        <v/>
      </c>
      <c r="AM65" s="161" t="str">
        <f t="shared" si="10"/>
        <v/>
      </c>
      <c r="AN65" s="162" t="str">
        <f t="shared" si="11"/>
        <v/>
      </c>
      <c r="AO65" s="34" t="str">
        <f t="shared" si="12"/>
        <v/>
      </c>
    </row>
    <row r="66" spans="1:41" ht="31.5" customHeight="1" x14ac:dyDescent="0.25">
      <c r="A66" s="34">
        <v>42</v>
      </c>
      <c r="B66" s="170" t="s">
        <v>413</v>
      </c>
      <c r="C66" s="92">
        <f>'2022'!B57</f>
        <v>1064.22</v>
      </c>
      <c r="D66" s="581">
        <f>'2022'!D57</f>
        <v>43648</v>
      </c>
      <c r="E66" s="93">
        <f>'2022'!E57</f>
        <v>8292</v>
      </c>
      <c r="F66" s="92">
        <f>'2022'!H57</f>
        <v>7.7916220330382817</v>
      </c>
      <c r="G66" s="583">
        <f>'2021'!L54</f>
        <v>12000</v>
      </c>
      <c r="H66" s="585">
        <f t="shared" si="0"/>
        <v>27.492668621700879</v>
      </c>
      <c r="I66" s="583">
        <f>'2021'!L58</f>
        <v>3276</v>
      </c>
      <c r="J66" s="44"/>
      <c r="K66" s="44"/>
      <c r="L66" s="44"/>
      <c r="M66" s="44"/>
      <c r="N66" s="44"/>
      <c r="O66" s="583">
        <f>'Добыча 2021'!S64</f>
        <v>11695</v>
      </c>
      <c r="P66" s="44"/>
      <c r="Q66" s="44"/>
      <c r="R66" s="44"/>
      <c r="S66" s="44"/>
      <c r="T66" s="44"/>
      <c r="U66" s="583">
        <f t="shared" si="1"/>
        <v>97.458333333333343</v>
      </c>
      <c r="V66" s="94">
        <f>'2022'!J57</f>
        <v>2902.1999999999916</v>
      </c>
      <c r="W66" s="44">
        <f t="shared" si="2"/>
        <v>34.999999999999901</v>
      </c>
      <c r="X66" s="44">
        <v>2902</v>
      </c>
      <c r="Y66" s="94">
        <f t="shared" si="3"/>
        <v>34.997588036661838</v>
      </c>
      <c r="Z66" s="44">
        <f>'2022'!L76</f>
        <v>1244</v>
      </c>
      <c r="AA66" s="44"/>
      <c r="AB66" s="44"/>
      <c r="AC66" s="44"/>
      <c r="AD66" s="44">
        <f t="shared" si="4"/>
        <v>2902</v>
      </c>
      <c r="AE66" s="44"/>
      <c r="AF66" s="82" t="str">
        <f t="shared" si="5"/>
        <v/>
      </c>
      <c r="AG66" s="159"/>
      <c r="AH66" s="160">
        <f t="shared" si="6"/>
        <v>7.7916220330382817</v>
      </c>
      <c r="AI66" s="160" t="e">
        <f t="shared" ca="1" si="7"/>
        <v>#NAME?</v>
      </c>
      <c r="AJ66" s="161">
        <v>35</v>
      </c>
      <c r="AK66" s="161" t="str">
        <f t="shared" si="8"/>
        <v/>
      </c>
      <c r="AL66" s="161" t="e">
        <f t="shared" ca="1" si="9"/>
        <v>#NAME?</v>
      </c>
      <c r="AM66" s="161">
        <f t="shared" si="10"/>
        <v>2902</v>
      </c>
      <c r="AN66" s="162" t="str">
        <f t="shared" si="11"/>
        <v/>
      </c>
      <c r="AO66" s="34" t="str">
        <f t="shared" si="12"/>
        <v>Сумма не совпадает или не ОДОУ</v>
      </c>
    </row>
    <row r="67" spans="1:41" ht="31.5" customHeight="1" x14ac:dyDescent="0.25">
      <c r="A67" s="34">
        <v>43</v>
      </c>
      <c r="B67" s="170" t="s">
        <v>414</v>
      </c>
      <c r="C67" s="92">
        <f>'2022'!B58</f>
        <v>2277.59</v>
      </c>
      <c r="D67" s="587"/>
      <c r="E67" s="93">
        <f>'2022'!E58</f>
        <v>16215</v>
      </c>
      <c r="F67" s="92">
        <f>'2022'!H58</f>
        <v>7.1193674015077333</v>
      </c>
      <c r="G67" s="588"/>
      <c r="H67" s="589"/>
      <c r="I67" s="588"/>
      <c r="J67" s="44"/>
      <c r="K67" s="44"/>
      <c r="L67" s="44"/>
      <c r="M67" s="44"/>
      <c r="N67" s="44"/>
      <c r="O67" s="588"/>
      <c r="P67" s="44"/>
      <c r="Q67" s="44"/>
      <c r="R67" s="44"/>
      <c r="S67" s="44"/>
      <c r="T67" s="44"/>
      <c r="U67" s="588"/>
      <c r="V67" s="94">
        <f>'2022'!J58</f>
        <v>5675.2499999999836</v>
      </c>
      <c r="W67" s="44">
        <f t="shared" si="2"/>
        <v>34.999999999999901</v>
      </c>
      <c r="X67" s="44">
        <v>5675</v>
      </c>
      <c r="Y67" s="94">
        <f t="shared" si="3"/>
        <v>34.998458217699664</v>
      </c>
      <c r="Z67" s="44">
        <f>'2022'!L77</f>
        <v>811</v>
      </c>
      <c r="AA67" s="44"/>
      <c r="AB67" s="44"/>
      <c r="AC67" s="44"/>
      <c r="AD67" s="44">
        <f t="shared" si="4"/>
        <v>5675</v>
      </c>
      <c r="AE67" s="44"/>
      <c r="AF67" s="82" t="str">
        <f t="shared" si="5"/>
        <v/>
      </c>
      <c r="AG67" s="159"/>
      <c r="AH67" s="160">
        <f t="shared" si="6"/>
        <v>7.1193674015077333</v>
      </c>
      <c r="AI67" s="160" t="e">
        <f t="shared" ca="1" si="7"/>
        <v>#NAME?</v>
      </c>
      <c r="AJ67" s="161">
        <v>35</v>
      </c>
      <c r="AK67" s="161" t="str">
        <f t="shared" si="8"/>
        <v/>
      </c>
      <c r="AL67" s="161" t="e">
        <f t="shared" ca="1" si="9"/>
        <v>#NAME?</v>
      </c>
      <c r="AM67" s="161">
        <f t="shared" si="10"/>
        <v>5675</v>
      </c>
      <c r="AN67" s="162" t="str">
        <f t="shared" si="11"/>
        <v/>
      </c>
      <c r="AO67" s="34" t="str">
        <f t="shared" si="12"/>
        <v>Сумма не совпадает или не ОДОУ</v>
      </c>
    </row>
    <row r="68" spans="1:41" ht="94.5" x14ac:dyDescent="0.25">
      <c r="A68" s="34">
        <v>44</v>
      </c>
      <c r="B68" s="118" t="s">
        <v>415</v>
      </c>
      <c r="C68" s="92">
        <f>'2022'!B59</f>
        <v>6270.68</v>
      </c>
      <c r="D68" s="582"/>
      <c r="E68" s="93">
        <f>'2022'!E59</f>
        <v>37776</v>
      </c>
      <c r="F68" s="92">
        <f>'2022'!H59</f>
        <v>6.0242270375780613</v>
      </c>
      <c r="G68" s="584"/>
      <c r="H68" s="586"/>
      <c r="I68" s="584"/>
      <c r="J68" s="44"/>
      <c r="K68" s="44"/>
      <c r="L68" s="44"/>
      <c r="M68" s="44"/>
      <c r="N68" s="44"/>
      <c r="O68" s="584"/>
      <c r="P68" s="44"/>
      <c r="Q68" s="44"/>
      <c r="R68" s="44"/>
      <c r="S68" s="44"/>
      <c r="T68" s="44"/>
      <c r="U68" s="584"/>
      <c r="V68" s="94">
        <f>'2022'!J59</f>
        <v>13221.599999999962</v>
      </c>
      <c r="W68" s="44">
        <f t="shared" si="2"/>
        <v>34.999999999999901</v>
      </c>
      <c r="X68" s="44">
        <v>13221</v>
      </c>
      <c r="Y68" s="94">
        <f t="shared" si="3"/>
        <v>34.998411689961877</v>
      </c>
      <c r="Z68" s="44">
        <f>'2022'!L78</f>
        <v>5666</v>
      </c>
      <c r="AA68" s="44"/>
      <c r="AB68" s="44"/>
      <c r="AC68" s="44"/>
      <c r="AD68" s="44">
        <f t="shared" si="4"/>
        <v>13221</v>
      </c>
      <c r="AE68" s="44"/>
      <c r="AF68" s="82" t="str">
        <f t="shared" si="5"/>
        <v/>
      </c>
      <c r="AG68" s="159"/>
      <c r="AH68" s="160">
        <f t="shared" si="6"/>
        <v>6.0242270375780613</v>
      </c>
      <c r="AI68" s="160" t="e">
        <f t="shared" ca="1" si="7"/>
        <v>#NAME?</v>
      </c>
      <c r="AJ68" s="161">
        <v>35</v>
      </c>
      <c r="AK68" s="161" t="str">
        <f t="shared" si="8"/>
        <v/>
      </c>
      <c r="AL68" s="161" t="e">
        <f t="shared" ca="1" si="9"/>
        <v>#NAME?</v>
      </c>
      <c r="AM68" s="161">
        <f t="shared" si="10"/>
        <v>13221</v>
      </c>
      <c r="AN68" s="162" t="str">
        <f t="shared" si="11"/>
        <v/>
      </c>
      <c r="AO68" s="34" t="str">
        <f t="shared" si="12"/>
        <v>Сумма не совпадает или не ОДОУ</v>
      </c>
    </row>
    <row r="69" spans="1:41" ht="47.25" customHeight="1" x14ac:dyDescent="0.25">
      <c r="A69" s="34">
        <v>45</v>
      </c>
      <c r="B69" s="57" t="s">
        <v>89</v>
      </c>
      <c r="C69" s="92">
        <f>'2022'!B60</f>
        <v>644</v>
      </c>
      <c r="D69" s="93">
        <f>'2022'!D60</f>
        <v>3464</v>
      </c>
      <c r="E69" s="93">
        <f>'2022'!E60</f>
        <v>3552</v>
      </c>
      <c r="F69" s="92">
        <f>'2022'!H60</f>
        <v>5.5155279503105588</v>
      </c>
      <c r="G69" s="44">
        <f>'2021'!L55</f>
        <v>1100</v>
      </c>
      <c r="H69" s="94">
        <f t="shared" si="0"/>
        <v>31.755196304849886</v>
      </c>
      <c r="I69" s="44"/>
      <c r="J69" s="44"/>
      <c r="K69" s="44"/>
      <c r="L69" s="44"/>
      <c r="M69" s="44"/>
      <c r="N69" s="44"/>
      <c r="O69" s="44">
        <f>'Добыча 2021'!S65</f>
        <v>1100</v>
      </c>
      <c r="P69" s="44"/>
      <c r="Q69" s="44"/>
      <c r="R69" s="44"/>
      <c r="S69" s="44"/>
      <c r="T69" s="44"/>
      <c r="U69" s="44">
        <f t="shared" si="1"/>
        <v>100</v>
      </c>
      <c r="V69" s="94">
        <f>'2022'!J60</f>
        <v>1243.1999999999964</v>
      </c>
      <c r="W69" s="44">
        <f t="shared" si="2"/>
        <v>34.999999999999901</v>
      </c>
      <c r="X69" s="44">
        <f>'2022'!L60</f>
        <v>1243</v>
      </c>
      <c r="Y69" s="94">
        <f t="shared" si="3"/>
        <v>34.994369369369373</v>
      </c>
      <c r="Z69" s="44"/>
      <c r="AA69" s="44"/>
      <c r="AB69" s="44"/>
      <c r="AC69" s="44"/>
      <c r="AD69" s="44">
        <f t="shared" si="4"/>
        <v>1243</v>
      </c>
      <c r="AE69" s="44"/>
      <c r="AF69" s="82" t="str">
        <f t="shared" si="5"/>
        <v/>
      </c>
      <c r="AG69" s="159"/>
      <c r="AH69" s="160">
        <f t="shared" si="6"/>
        <v>5.5155279503105588</v>
      </c>
      <c r="AI69" s="160" t="e">
        <f t="shared" ca="1" si="7"/>
        <v>#NAME?</v>
      </c>
      <c r="AJ69" s="161">
        <v>35</v>
      </c>
      <c r="AK69" s="161" t="str">
        <f t="shared" si="8"/>
        <v/>
      </c>
      <c r="AL69" s="161" t="e">
        <f t="shared" ca="1" si="9"/>
        <v>#NAME?</v>
      </c>
      <c r="AM69" s="161">
        <f t="shared" si="10"/>
        <v>1243</v>
      </c>
      <c r="AN69" s="162" t="str">
        <f t="shared" si="11"/>
        <v/>
      </c>
      <c r="AO69" s="34" t="str">
        <f t="shared" si="12"/>
        <v/>
      </c>
    </row>
    <row r="70" spans="1:41" ht="47.25" customHeight="1" x14ac:dyDescent="0.25">
      <c r="A70" s="34">
        <v>46</v>
      </c>
      <c r="B70" s="116" t="s">
        <v>416</v>
      </c>
      <c r="C70" s="92">
        <f>'2022'!B61</f>
        <v>21.48</v>
      </c>
      <c r="D70" s="581">
        <f>'2022'!D61</f>
        <v>7011</v>
      </c>
      <c r="E70" s="93">
        <f>'2022'!E61</f>
        <v>98</v>
      </c>
      <c r="F70" s="92">
        <f>'2022'!H61</f>
        <v>4.5623836126629422</v>
      </c>
      <c r="G70" s="583">
        <f>'2021'!L56</f>
        <v>2400</v>
      </c>
      <c r="H70" s="585">
        <f t="shared" si="0"/>
        <v>34.231921266581089</v>
      </c>
      <c r="I70" s="44"/>
      <c r="J70" s="44"/>
      <c r="K70" s="44"/>
      <c r="L70" s="44"/>
      <c r="M70" s="44"/>
      <c r="N70" s="44"/>
      <c r="O70" s="583">
        <f>'Добыча 2021'!S66</f>
        <v>2400</v>
      </c>
      <c r="P70" s="44"/>
      <c r="Q70" s="44"/>
      <c r="R70" s="44"/>
      <c r="S70" s="44"/>
      <c r="T70" s="44"/>
      <c r="U70" s="583">
        <f t="shared" si="1"/>
        <v>100</v>
      </c>
      <c r="V70" s="94">
        <f>'2022'!J61</f>
        <v>34.299999999999898</v>
      </c>
      <c r="W70" s="44">
        <f t="shared" si="2"/>
        <v>34.999999999999901</v>
      </c>
      <c r="X70" s="44">
        <f>'2022'!L61</f>
        <v>33</v>
      </c>
      <c r="Y70" s="94">
        <f t="shared" si="3"/>
        <v>33.673469387755098</v>
      </c>
      <c r="Z70" s="44"/>
      <c r="AA70" s="44"/>
      <c r="AB70" s="44"/>
      <c r="AC70" s="44"/>
      <c r="AD70" s="44">
        <f t="shared" si="4"/>
        <v>33</v>
      </c>
      <c r="AE70" s="44"/>
      <c r="AF70" s="82" t="str">
        <f t="shared" si="5"/>
        <v/>
      </c>
      <c r="AG70" s="159"/>
      <c r="AH70" s="160">
        <f t="shared" si="6"/>
        <v>4.5623836126629422</v>
      </c>
      <c r="AI70" s="160" t="e">
        <f t="shared" ca="1" si="7"/>
        <v>#NAME?</v>
      </c>
      <c r="AJ70" s="161">
        <v>35</v>
      </c>
      <c r="AK70" s="161" t="str">
        <f t="shared" si="8"/>
        <v/>
      </c>
      <c r="AL70" s="161" t="e">
        <f t="shared" ca="1" si="9"/>
        <v>#NAME?</v>
      </c>
      <c r="AM70" s="161">
        <f t="shared" si="10"/>
        <v>33</v>
      </c>
      <c r="AN70" s="162" t="str">
        <f t="shared" si="11"/>
        <v/>
      </c>
      <c r="AO70" s="34" t="str">
        <f t="shared" si="12"/>
        <v/>
      </c>
    </row>
    <row r="71" spans="1:41" ht="47.25" customHeight="1" x14ac:dyDescent="0.25">
      <c r="A71" s="34">
        <v>47</v>
      </c>
      <c r="B71" s="116" t="s">
        <v>417</v>
      </c>
      <c r="C71" s="92">
        <f>'2022'!B62</f>
        <v>75.91</v>
      </c>
      <c r="D71" s="587"/>
      <c r="E71" s="93">
        <f>'2022'!E62</f>
        <v>389</v>
      </c>
      <c r="F71" s="92">
        <f>'2022'!H62</f>
        <v>5.1244895270715327</v>
      </c>
      <c r="G71" s="588"/>
      <c r="H71" s="589"/>
      <c r="I71" s="44"/>
      <c r="J71" s="44"/>
      <c r="K71" s="44"/>
      <c r="L71" s="44"/>
      <c r="M71" s="44"/>
      <c r="N71" s="44"/>
      <c r="O71" s="588"/>
      <c r="P71" s="44"/>
      <c r="Q71" s="44"/>
      <c r="R71" s="44"/>
      <c r="S71" s="44"/>
      <c r="T71" s="44"/>
      <c r="U71" s="588"/>
      <c r="V71" s="94">
        <f>'2022'!J62</f>
        <v>136.14999999999961</v>
      </c>
      <c r="W71" s="44">
        <f t="shared" si="2"/>
        <v>34.999999999999901</v>
      </c>
      <c r="X71" s="44">
        <f>'2022'!L62</f>
        <v>132</v>
      </c>
      <c r="Y71" s="94">
        <f t="shared" si="3"/>
        <v>33.933161953727506</v>
      </c>
      <c r="Z71" s="44"/>
      <c r="AA71" s="44"/>
      <c r="AB71" s="44"/>
      <c r="AC71" s="44"/>
      <c r="AD71" s="44">
        <f t="shared" si="4"/>
        <v>132</v>
      </c>
      <c r="AE71" s="44"/>
      <c r="AF71" s="82" t="str">
        <f t="shared" si="5"/>
        <v/>
      </c>
      <c r="AG71" s="159"/>
      <c r="AH71" s="160">
        <f t="shared" si="6"/>
        <v>5.1244895270715327</v>
      </c>
      <c r="AI71" s="160" t="e">
        <f t="shared" ca="1" si="7"/>
        <v>#NAME?</v>
      </c>
      <c r="AJ71" s="161">
        <v>35</v>
      </c>
      <c r="AK71" s="161" t="str">
        <f t="shared" si="8"/>
        <v/>
      </c>
      <c r="AL71" s="161" t="e">
        <f t="shared" ca="1" si="9"/>
        <v>#NAME?</v>
      </c>
      <c r="AM71" s="161">
        <f t="shared" si="10"/>
        <v>132</v>
      </c>
      <c r="AN71" s="162" t="str">
        <f t="shared" si="11"/>
        <v/>
      </c>
      <c r="AO71" s="34" t="str">
        <f t="shared" si="12"/>
        <v/>
      </c>
    </row>
    <row r="72" spans="1:41" ht="47.25" customHeight="1" x14ac:dyDescent="0.25">
      <c r="A72" s="34">
        <v>48</v>
      </c>
      <c r="B72" s="116" t="s">
        <v>418</v>
      </c>
      <c r="C72" s="92">
        <f>'2022'!B63</f>
        <v>40.04</v>
      </c>
      <c r="D72" s="587"/>
      <c r="E72" s="93">
        <f>'2022'!E63</f>
        <v>218</v>
      </c>
      <c r="F72" s="92">
        <f>'2022'!H63</f>
        <v>5.4445554445554443</v>
      </c>
      <c r="G72" s="588"/>
      <c r="H72" s="589"/>
      <c r="I72" s="44"/>
      <c r="J72" s="44"/>
      <c r="K72" s="44"/>
      <c r="L72" s="44"/>
      <c r="M72" s="44"/>
      <c r="N72" s="44"/>
      <c r="O72" s="588"/>
      <c r="P72" s="44"/>
      <c r="Q72" s="44"/>
      <c r="R72" s="44"/>
      <c r="S72" s="44"/>
      <c r="T72" s="44"/>
      <c r="U72" s="588"/>
      <c r="V72" s="94">
        <f>'2022'!J63</f>
        <v>76.299999999999784</v>
      </c>
      <c r="W72" s="44">
        <f t="shared" si="2"/>
        <v>34.999999999999901</v>
      </c>
      <c r="X72" s="44">
        <f>'2022'!L63</f>
        <v>74</v>
      </c>
      <c r="Y72" s="94">
        <f t="shared" si="3"/>
        <v>33.944954128440372</v>
      </c>
      <c r="Z72" s="44"/>
      <c r="AA72" s="44"/>
      <c r="AB72" s="44"/>
      <c r="AC72" s="44"/>
      <c r="AD72" s="44">
        <f t="shared" si="4"/>
        <v>74</v>
      </c>
      <c r="AE72" s="44"/>
      <c r="AF72" s="82" t="str">
        <f t="shared" si="5"/>
        <v/>
      </c>
      <c r="AG72" s="159"/>
      <c r="AH72" s="160">
        <f t="shared" si="6"/>
        <v>5.4445554445554443</v>
      </c>
      <c r="AI72" s="160" t="e">
        <f t="shared" ca="1" si="7"/>
        <v>#NAME?</v>
      </c>
      <c r="AJ72" s="161">
        <v>35</v>
      </c>
      <c r="AK72" s="161" t="str">
        <f t="shared" si="8"/>
        <v/>
      </c>
      <c r="AL72" s="161" t="e">
        <f t="shared" ca="1" si="9"/>
        <v>#NAME?</v>
      </c>
      <c r="AM72" s="161">
        <f t="shared" si="10"/>
        <v>74</v>
      </c>
      <c r="AN72" s="162" t="str">
        <f t="shared" si="11"/>
        <v/>
      </c>
      <c r="AO72" s="34" t="str">
        <f t="shared" si="12"/>
        <v/>
      </c>
    </row>
    <row r="73" spans="1:41" ht="47.25" customHeight="1" x14ac:dyDescent="0.25">
      <c r="A73" s="34">
        <v>49</v>
      </c>
      <c r="B73" s="116" t="s">
        <v>419</v>
      </c>
      <c r="C73" s="92">
        <f>'2022'!B64</f>
        <v>15.12</v>
      </c>
      <c r="D73" s="587"/>
      <c r="E73" s="93">
        <f>'2022'!E64</f>
        <v>78</v>
      </c>
      <c r="F73" s="92">
        <f>'2022'!H64</f>
        <v>5.1587301587301591</v>
      </c>
      <c r="G73" s="588"/>
      <c r="H73" s="589"/>
      <c r="I73" s="44"/>
      <c r="J73" s="44"/>
      <c r="K73" s="44"/>
      <c r="L73" s="44"/>
      <c r="M73" s="44"/>
      <c r="N73" s="44"/>
      <c r="O73" s="588"/>
      <c r="P73" s="44"/>
      <c r="Q73" s="44"/>
      <c r="R73" s="44"/>
      <c r="S73" s="44"/>
      <c r="T73" s="44"/>
      <c r="U73" s="588"/>
      <c r="V73" s="94">
        <f>'2022'!J64</f>
        <v>27.299999999999919</v>
      </c>
      <c r="W73" s="44">
        <f t="shared" si="2"/>
        <v>34.999999999999901</v>
      </c>
      <c r="X73" s="44">
        <f>'2022'!L64</f>
        <v>26</v>
      </c>
      <c r="Y73" s="94">
        <f t="shared" si="3"/>
        <v>33.333333333333329</v>
      </c>
      <c r="Z73" s="44"/>
      <c r="AA73" s="44"/>
      <c r="AB73" s="44"/>
      <c r="AC73" s="44"/>
      <c r="AD73" s="44">
        <f t="shared" si="4"/>
        <v>26</v>
      </c>
      <c r="AE73" s="44"/>
      <c r="AF73" s="82" t="str">
        <f t="shared" si="5"/>
        <v/>
      </c>
      <c r="AG73" s="159"/>
      <c r="AH73" s="160">
        <f t="shared" si="6"/>
        <v>5.1587301587301591</v>
      </c>
      <c r="AI73" s="160" t="e">
        <f t="shared" ca="1" si="7"/>
        <v>#NAME?</v>
      </c>
      <c r="AJ73" s="161">
        <v>35</v>
      </c>
      <c r="AK73" s="161" t="str">
        <f t="shared" si="8"/>
        <v/>
      </c>
      <c r="AL73" s="161" t="e">
        <f t="shared" ca="1" si="9"/>
        <v>#NAME?</v>
      </c>
      <c r="AM73" s="161">
        <f t="shared" si="10"/>
        <v>26</v>
      </c>
      <c r="AN73" s="162" t="str">
        <f t="shared" si="11"/>
        <v/>
      </c>
      <c r="AO73" s="34" t="str">
        <f t="shared" si="12"/>
        <v/>
      </c>
    </row>
    <row r="74" spans="1:41" ht="47.25" customHeight="1" x14ac:dyDescent="0.25">
      <c r="A74" s="34">
        <v>50</v>
      </c>
      <c r="B74" s="116" t="s">
        <v>420</v>
      </c>
      <c r="C74" s="92">
        <f>'2022'!B65</f>
        <v>38.659999999999997</v>
      </c>
      <c r="D74" s="587"/>
      <c r="E74" s="93">
        <f>'2022'!E65</f>
        <v>205</v>
      </c>
      <c r="F74" s="92">
        <f>'2022'!H65</f>
        <v>5.302638385928609</v>
      </c>
      <c r="G74" s="588"/>
      <c r="H74" s="589"/>
      <c r="I74" s="44"/>
      <c r="J74" s="44"/>
      <c r="K74" s="44"/>
      <c r="L74" s="44"/>
      <c r="M74" s="44"/>
      <c r="N74" s="44"/>
      <c r="O74" s="588"/>
      <c r="P74" s="44"/>
      <c r="Q74" s="44"/>
      <c r="R74" s="44"/>
      <c r="S74" s="44"/>
      <c r="T74" s="44"/>
      <c r="U74" s="588"/>
      <c r="V74" s="94">
        <f>'2022'!J65</f>
        <v>71.749999999999787</v>
      </c>
      <c r="W74" s="44">
        <f t="shared" si="2"/>
        <v>34.999999999999901</v>
      </c>
      <c r="X74" s="44">
        <f>'2022'!L65</f>
        <v>69</v>
      </c>
      <c r="Y74" s="94">
        <f t="shared" si="3"/>
        <v>33.658536585365859</v>
      </c>
      <c r="Z74" s="44"/>
      <c r="AA74" s="44"/>
      <c r="AB74" s="44"/>
      <c r="AC74" s="44"/>
      <c r="AD74" s="44">
        <f t="shared" si="4"/>
        <v>69</v>
      </c>
      <c r="AE74" s="44"/>
      <c r="AF74" s="82" t="str">
        <f t="shared" si="5"/>
        <v/>
      </c>
      <c r="AG74" s="159"/>
      <c r="AH74" s="160">
        <f t="shared" si="6"/>
        <v>5.302638385928609</v>
      </c>
      <c r="AI74" s="160" t="e">
        <f t="shared" ca="1" si="7"/>
        <v>#NAME?</v>
      </c>
      <c r="AJ74" s="161">
        <v>35</v>
      </c>
      <c r="AK74" s="161" t="str">
        <f t="shared" si="8"/>
        <v/>
      </c>
      <c r="AL74" s="161" t="e">
        <f t="shared" ca="1" si="9"/>
        <v>#NAME?</v>
      </c>
      <c r="AM74" s="161">
        <f t="shared" si="10"/>
        <v>69</v>
      </c>
      <c r="AN74" s="162" t="str">
        <f t="shared" si="11"/>
        <v/>
      </c>
      <c r="AO74" s="34" t="str">
        <f t="shared" si="12"/>
        <v/>
      </c>
    </row>
    <row r="75" spans="1:41" ht="47.25" customHeight="1" x14ac:dyDescent="0.25">
      <c r="A75" s="34">
        <v>51</v>
      </c>
      <c r="B75" s="116" t="s">
        <v>421</v>
      </c>
      <c r="C75" s="92">
        <f>'2022'!B66</f>
        <v>19.22</v>
      </c>
      <c r="D75" s="587"/>
      <c r="E75" s="93">
        <f>'2022'!E66</f>
        <v>96</v>
      </c>
      <c r="F75" s="92">
        <f>'2022'!H66</f>
        <v>4.9947970863683668</v>
      </c>
      <c r="G75" s="588"/>
      <c r="H75" s="589"/>
      <c r="I75" s="44"/>
      <c r="J75" s="44"/>
      <c r="K75" s="44"/>
      <c r="L75" s="44"/>
      <c r="M75" s="44"/>
      <c r="N75" s="44"/>
      <c r="O75" s="588"/>
      <c r="P75" s="44"/>
      <c r="Q75" s="44"/>
      <c r="R75" s="44"/>
      <c r="S75" s="44"/>
      <c r="T75" s="44"/>
      <c r="U75" s="588"/>
      <c r="V75" s="94">
        <f>'2022'!J66</f>
        <v>33.599999999999902</v>
      </c>
      <c r="W75" s="44">
        <f t="shared" si="2"/>
        <v>34.999999999999901</v>
      </c>
      <c r="X75" s="44">
        <f>'2022'!L66</f>
        <v>33</v>
      </c>
      <c r="Y75" s="94">
        <f t="shared" si="3"/>
        <v>34.375</v>
      </c>
      <c r="Z75" s="44"/>
      <c r="AA75" s="44"/>
      <c r="AB75" s="44"/>
      <c r="AC75" s="44"/>
      <c r="AD75" s="44">
        <f t="shared" si="4"/>
        <v>33</v>
      </c>
      <c r="AE75" s="44"/>
      <c r="AF75" s="82" t="str">
        <f t="shared" si="5"/>
        <v/>
      </c>
      <c r="AG75" s="159"/>
      <c r="AH75" s="160">
        <f t="shared" si="6"/>
        <v>4.9947970863683668</v>
      </c>
      <c r="AI75" s="160" t="e">
        <f t="shared" ca="1" si="7"/>
        <v>#NAME?</v>
      </c>
      <c r="AJ75" s="161">
        <v>35</v>
      </c>
      <c r="AK75" s="161" t="str">
        <f t="shared" si="8"/>
        <v/>
      </c>
      <c r="AL75" s="161" t="e">
        <f t="shared" ca="1" si="9"/>
        <v>#NAME?</v>
      </c>
      <c r="AM75" s="161">
        <f t="shared" si="10"/>
        <v>33</v>
      </c>
      <c r="AN75" s="162" t="str">
        <f t="shared" si="11"/>
        <v/>
      </c>
      <c r="AO75" s="34" t="str">
        <f t="shared" si="12"/>
        <v/>
      </c>
    </row>
    <row r="76" spans="1:41" ht="65.25" customHeight="1" x14ac:dyDescent="0.25">
      <c r="A76" s="34">
        <v>52</v>
      </c>
      <c r="B76" s="116" t="s">
        <v>422</v>
      </c>
      <c r="C76" s="92">
        <f>'2022'!B67</f>
        <v>64.239999999999995</v>
      </c>
      <c r="D76" s="587"/>
      <c r="E76" s="93">
        <f>'2022'!E67</f>
        <v>320</v>
      </c>
      <c r="F76" s="92">
        <f>'2022'!H67</f>
        <v>4.9813200498132009</v>
      </c>
      <c r="G76" s="588"/>
      <c r="H76" s="589"/>
      <c r="I76" s="44"/>
      <c r="J76" s="44"/>
      <c r="K76" s="44"/>
      <c r="L76" s="44"/>
      <c r="M76" s="44"/>
      <c r="N76" s="44"/>
      <c r="O76" s="588"/>
      <c r="P76" s="44"/>
      <c r="Q76" s="44"/>
      <c r="R76" s="44"/>
      <c r="S76" s="44"/>
      <c r="T76" s="44"/>
      <c r="U76" s="588"/>
      <c r="V76" s="94">
        <f>'2022'!J67</f>
        <v>111.99999999999967</v>
      </c>
      <c r="W76" s="44">
        <f t="shared" si="2"/>
        <v>34.999999999999901</v>
      </c>
      <c r="X76" s="44">
        <f>'2022'!L67</f>
        <v>108</v>
      </c>
      <c r="Y76" s="94">
        <f t="shared" si="3"/>
        <v>33.75</v>
      </c>
      <c r="Z76" s="44"/>
      <c r="AA76" s="44"/>
      <c r="AB76" s="44"/>
      <c r="AC76" s="44"/>
      <c r="AD76" s="44">
        <f t="shared" si="4"/>
        <v>108</v>
      </c>
      <c r="AE76" s="44"/>
      <c r="AF76" s="82" t="str">
        <f t="shared" si="5"/>
        <v/>
      </c>
      <c r="AG76" s="159"/>
      <c r="AH76" s="160">
        <f t="shared" si="6"/>
        <v>4.9813200498132009</v>
      </c>
      <c r="AI76" s="160" t="e">
        <f t="shared" ca="1" si="7"/>
        <v>#NAME?</v>
      </c>
      <c r="AJ76" s="161">
        <v>35</v>
      </c>
      <c r="AK76" s="161" t="str">
        <f t="shared" si="8"/>
        <v/>
      </c>
      <c r="AL76" s="161" t="e">
        <f t="shared" ca="1" si="9"/>
        <v>#NAME?</v>
      </c>
      <c r="AM76" s="161">
        <f t="shared" si="10"/>
        <v>108</v>
      </c>
      <c r="AN76" s="162" t="str">
        <f t="shared" si="11"/>
        <v/>
      </c>
      <c r="AO76" s="34" t="str">
        <f t="shared" si="12"/>
        <v/>
      </c>
    </row>
    <row r="77" spans="1:41" ht="47.25" customHeight="1" x14ac:dyDescent="0.25">
      <c r="A77" s="34">
        <v>53</v>
      </c>
      <c r="B77" s="116" t="s">
        <v>423</v>
      </c>
      <c r="C77" s="92">
        <f>'2022'!B68</f>
        <v>100.11</v>
      </c>
      <c r="D77" s="587"/>
      <c r="E77" s="93">
        <f>'2022'!E68</f>
        <v>521</v>
      </c>
      <c r="F77" s="92">
        <f>'2022'!H68</f>
        <v>5.2042752971731092</v>
      </c>
      <c r="G77" s="588"/>
      <c r="H77" s="589"/>
      <c r="I77" s="44"/>
      <c r="J77" s="44"/>
      <c r="K77" s="44"/>
      <c r="L77" s="44"/>
      <c r="M77" s="44"/>
      <c r="N77" s="44"/>
      <c r="O77" s="588"/>
      <c r="P77" s="44"/>
      <c r="Q77" s="44"/>
      <c r="R77" s="44"/>
      <c r="S77" s="44"/>
      <c r="T77" s="44"/>
      <c r="U77" s="588"/>
      <c r="V77" s="94">
        <f>'2022'!J68</f>
        <v>182.34999999999945</v>
      </c>
      <c r="W77" s="44">
        <f t="shared" si="2"/>
        <v>34.999999999999901</v>
      </c>
      <c r="X77" s="44">
        <f>'2022'!L68</f>
        <v>177</v>
      </c>
      <c r="Y77" s="94">
        <f t="shared" si="3"/>
        <v>33.973128598848369</v>
      </c>
      <c r="Z77" s="44"/>
      <c r="AA77" s="44"/>
      <c r="AB77" s="44"/>
      <c r="AC77" s="44"/>
      <c r="AD77" s="44">
        <f t="shared" si="4"/>
        <v>177</v>
      </c>
      <c r="AE77" s="44"/>
      <c r="AF77" s="82" t="str">
        <f t="shared" si="5"/>
        <v/>
      </c>
      <c r="AG77" s="159"/>
      <c r="AH77" s="160">
        <f t="shared" si="6"/>
        <v>5.2042752971731092</v>
      </c>
      <c r="AI77" s="160" t="e">
        <f t="shared" ca="1" si="7"/>
        <v>#NAME?</v>
      </c>
      <c r="AJ77" s="161">
        <v>35</v>
      </c>
      <c r="AK77" s="161" t="str">
        <f t="shared" si="8"/>
        <v/>
      </c>
      <c r="AL77" s="161" t="e">
        <f t="shared" ca="1" si="9"/>
        <v>#NAME?</v>
      </c>
      <c r="AM77" s="161">
        <f t="shared" si="10"/>
        <v>177</v>
      </c>
      <c r="AN77" s="162" t="str">
        <f t="shared" si="11"/>
        <v/>
      </c>
      <c r="AO77" s="34" t="str">
        <f t="shared" si="12"/>
        <v/>
      </c>
    </row>
    <row r="78" spans="1:41" ht="56.25" customHeight="1" x14ac:dyDescent="0.25">
      <c r="A78" s="34">
        <v>54</v>
      </c>
      <c r="B78" s="116" t="s">
        <v>424</v>
      </c>
      <c r="C78" s="92">
        <f>'2022'!B69</f>
        <v>100.23</v>
      </c>
      <c r="D78" s="587"/>
      <c r="E78" s="93">
        <f>'2022'!E69</f>
        <v>530</v>
      </c>
      <c r="F78" s="92">
        <f>'2022'!H69</f>
        <v>5.2878379726628753</v>
      </c>
      <c r="G78" s="588"/>
      <c r="H78" s="589"/>
      <c r="I78" s="44"/>
      <c r="J78" s="44"/>
      <c r="K78" s="44"/>
      <c r="L78" s="44"/>
      <c r="M78" s="44"/>
      <c r="N78" s="44"/>
      <c r="O78" s="588"/>
      <c r="P78" s="44"/>
      <c r="Q78" s="44"/>
      <c r="R78" s="44"/>
      <c r="S78" s="44"/>
      <c r="T78" s="44"/>
      <c r="U78" s="588"/>
      <c r="V78" s="94">
        <f>'2022'!J69</f>
        <v>185.49999999999946</v>
      </c>
      <c r="W78" s="44">
        <f t="shared" si="2"/>
        <v>34.999999999999901</v>
      </c>
      <c r="X78" s="44">
        <f>'2022'!L69</f>
        <v>180</v>
      </c>
      <c r="Y78" s="94">
        <f t="shared" si="3"/>
        <v>33.962264150943398</v>
      </c>
      <c r="Z78" s="44"/>
      <c r="AA78" s="44"/>
      <c r="AB78" s="44"/>
      <c r="AC78" s="44"/>
      <c r="AD78" s="44">
        <f t="shared" si="4"/>
        <v>180</v>
      </c>
      <c r="AE78" s="44"/>
      <c r="AF78" s="82" t="str">
        <f t="shared" si="5"/>
        <v/>
      </c>
      <c r="AG78" s="159"/>
      <c r="AH78" s="160">
        <f t="shared" si="6"/>
        <v>5.2878379726628753</v>
      </c>
      <c r="AI78" s="160" t="e">
        <f t="shared" ca="1" si="7"/>
        <v>#NAME?</v>
      </c>
      <c r="AJ78" s="161">
        <v>35</v>
      </c>
      <c r="AK78" s="161" t="str">
        <f t="shared" si="8"/>
        <v/>
      </c>
      <c r="AL78" s="161" t="e">
        <f t="shared" ca="1" si="9"/>
        <v>#NAME?</v>
      </c>
      <c r="AM78" s="161">
        <f t="shared" si="10"/>
        <v>180</v>
      </c>
      <c r="AN78" s="162" t="str">
        <f t="shared" si="11"/>
        <v/>
      </c>
      <c r="AO78" s="34" t="str">
        <f t="shared" si="12"/>
        <v/>
      </c>
    </row>
    <row r="79" spans="1:41" ht="62.25" customHeight="1" x14ac:dyDescent="0.25">
      <c r="A79" s="34">
        <v>55</v>
      </c>
      <c r="B79" s="116" t="s">
        <v>425</v>
      </c>
      <c r="C79" s="92">
        <f>'2022'!B70</f>
        <v>285.87</v>
      </c>
      <c r="D79" s="587"/>
      <c r="E79" s="93">
        <f>'2022'!E70</f>
        <v>1574</v>
      </c>
      <c r="F79" s="92">
        <f>'2022'!H70</f>
        <v>5.5059992304194214</v>
      </c>
      <c r="G79" s="588"/>
      <c r="H79" s="589"/>
      <c r="I79" s="44"/>
      <c r="J79" s="44"/>
      <c r="K79" s="44"/>
      <c r="L79" s="44"/>
      <c r="M79" s="44"/>
      <c r="N79" s="44"/>
      <c r="O79" s="588"/>
      <c r="P79" s="44"/>
      <c r="Q79" s="44"/>
      <c r="R79" s="44"/>
      <c r="S79" s="44"/>
      <c r="T79" s="44"/>
      <c r="U79" s="588"/>
      <c r="V79" s="94">
        <f>'2022'!J70</f>
        <v>550.89999999999839</v>
      </c>
      <c r="W79" s="44">
        <f t="shared" si="2"/>
        <v>34.999999999999901</v>
      </c>
      <c r="X79" s="44">
        <f>'2022'!L70</f>
        <v>535</v>
      </c>
      <c r="Y79" s="94">
        <f t="shared" si="3"/>
        <v>33.989834815756041</v>
      </c>
      <c r="Z79" s="44"/>
      <c r="AA79" s="44"/>
      <c r="AB79" s="44"/>
      <c r="AC79" s="44"/>
      <c r="AD79" s="44">
        <f t="shared" si="4"/>
        <v>535</v>
      </c>
      <c r="AE79" s="44"/>
      <c r="AF79" s="82" t="str">
        <f t="shared" si="5"/>
        <v/>
      </c>
      <c r="AG79" s="159"/>
      <c r="AH79" s="160">
        <f t="shared" si="6"/>
        <v>5.5059992304194214</v>
      </c>
      <c r="AI79" s="160" t="e">
        <f t="shared" ca="1" si="7"/>
        <v>#NAME?</v>
      </c>
      <c r="AJ79" s="161">
        <v>35</v>
      </c>
      <c r="AK79" s="161" t="str">
        <f t="shared" si="8"/>
        <v/>
      </c>
      <c r="AL79" s="161" t="e">
        <f t="shared" ca="1" si="9"/>
        <v>#NAME?</v>
      </c>
      <c r="AM79" s="161">
        <f t="shared" si="10"/>
        <v>535</v>
      </c>
      <c r="AN79" s="162" t="str">
        <f t="shared" si="11"/>
        <v/>
      </c>
      <c r="AO79" s="34" t="str">
        <f t="shared" si="12"/>
        <v/>
      </c>
    </row>
    <row r="80" spans="1:41" ht="64.5" customHeight="1" x14ac:dyDescent="0.25">
      <c r="A80" s="34">
        <v>56</v>
      </c>
      <c r="B80" s="116" t="s">
        <v>426</v>
      </c>
      <c r="C80" s="92">
        <f>'2022'!B71</f>
        <v>75.650000000000006</v>
      </c>
      <c r="D80" s="587"/>
      <c r="E80" s="93">
        <f>'2022'!E71</f>
        <v>408</v>
      </c>
      <c r="F80" s="92">
        <f>'2022'!H71</f>
        <v>5.393258426966292</v>
      </c>
      <c r="G80" s="588"/>
      <c r="H80" s="589"/>
      <c r="I80" s="44"/>
      <c r="J80" s="44"/>
      <c r="K80" s="44"/>
      <c r="L80" s="44"/>
      <c r="M80" s="44"/>
      <c r="N80" s="44"/>
      <c r="O80" s="588"/>
      <c r="P80" s="44"/>
      <c r="Q80" s="44"/>
      <c r="R80" s="44"/>
      <c r="S80" s="44"/>
      <c r="T80" s="44"/>
      <c r="U80" s="588"/>
      <c r="V80" s="94">
        <f>'2022'!J71</f>
        <v>142.79999999999959</v>
      </c>
      <c r="W80" s="44">
        <f t="shared" ref="W80:W143" si="13">IF(V80&gt;0,V80/E80*100,0)</f>
        <v>34.999999999999901</v>
      </c>
      <c r="X80" s="44">
        <f>'2022'!L71</f>
        <v>138</v>
      </c>
      <c r="Y80" s="94">
        <f t="shared" ref="Y80:Y143" si="14">IF(X80&gt;1,X80/E80*100,0)</f>
        <v>33.82352941176471</v>
      </c>
      <c r="Z80" s="44"/>
      <c r="AA80" s="44"/>
      <c r="AB80" s="44"/>
      <c r="AC80" s="44"/>
      <c r="AD80" s="44">
        <f t="shared" ref="AD80:AD143" si="15">IF(AND(ISNUMBER(X80),X80&gt;0),X80,"")</f>
        <v>138</v>
      </c>
      <c r="AE80" s="44"/>
      <c r="AF80" s="82" t="str">
        <f t="shared" ref="AF80:AF143" si="16">IF(C80&gt;0,IF(OR(AND(C80&lt;7,F80&lt;5),E80&lt;33),IF(COUNTIF(Z80:AE80,"&gt;0")&gt;0,"Ошибка!",""),""),"")</f>
        <v/>
      </c>
      <c r="AG80" s="159"/>
      <c r="AH80" s="160">
        <f t="shared" ref="AH80:AH143" si="17">IF(AND(ISNUMBER(--C80),C80&gt;0),E80/C80,"")</f>
        <v>5.393258426966292</v>
      </c>
      <c r="AI80" s="160" t="e">
        <f t="shared" ref="AI80:AI143" ca="1" si="18">IF(AND(ISNUMBER(--E80),ISNUMBER(--AJ80)),ЧАСТНОЕ(E80*AJ80,100),"")</f>
        <v>#NAME?</v>
      </c>
      <c r="AJ80" s="161">
        <v>35</v>
      </c>
      <c r="AK80" s="161" t="str">
        <f t="shared" ref="AK80:AK143" si="19">IF(AJ79&lt;Y79,"Норматив превышен","")</f>
        <v/>
      </c>
      <c r="AL80" s="161" t="e">
        <f t="shared" ref="AL80:AL143" ca="1" si="20">IF(ISNUMBER(X80),IF(X80&gt;0,MAX(ЧАСТНОЕ(X80*20,100),1),0),"")</f>
        <v>#NAME?</v>
      </c>
      <c r="AM80" s="161">
        <f t="shared" ref="AM80:AM143" si="21">IF(ISNUMBER(X80),X80,"")</f>
        <v>138</v>
      </c>
      <c r="AN80" s="162" t="str">
        <f t="shared" ref="AN80:AN143" si="22">IF(ISNUMBER(AE80),IF(AND(AM80&gt;=AE80,AL80&lt;=AE80),"","Вне норматива или не ОДОУ"),"")</f>
        <v/>
      </c>
      <c r="AO80" s="34" t="str">
        <f t="shared" ref="AO80:AO143" si="23">IF(ISNUMBER(X80),IF(SUM(Z80:AE80)&lt;&gt;X80,"Сумма не совпадает или не ОДОУ",""),"")</f>
        <v/>
      </c>
    </row>
    <row r="81" spans="1:41" ht="47.25" customHeight="1" x14ac:dyDescent="0.25">
      <c r="A81" s="34">
        <v>57</v>
      </c>
      <c r="B81" s="116" t="s">
        <v>427</v>
      </c>
      <c r="C81" s="92">
        <f>'2022'!B72</f>
        <v>35.14</v>
      </c>
      <c r="D81" s="587"/>
      <c r="E81" s="93">
        <f>'2022'!E72</f>
        <v>181</v>
      </c>
      <c r="F81" s="92">
        <f>'2022'!H72</f>
        <v>5.1508252703471822</v>
      </c>
      <c r="G81" s="588"/>
      <c r="H81" s="589"/>
      <c r="I81" s="44"/>
      <c r="J81" s="44"/>
      <c r="K81" s="44"/>
      <c r="L81" s="44"/>
      <c r="M81" s="44"/>
      <c r="N81" s="44"/>
      <c r="O81" s="588"/>
      <c r="P81" s="44"/>
      <c r="Q81" s="44"/>
      <c r="R81" s="44"/>
      <c r="S81" s="44"/>
      <c r="T81" s="44"/>
      <c r="U81" s="588"/>
      <c r="V81" s="94">
        <f>'2022'!J72</f>
        <v>63.349999999999817</v>
      </c>
      <c r="W81" s="44">
        <f t="shared" si="13"/>
        <v>34.999999999999901</v>
      </c>
      <c r="X81" s="44">
        <f>'2022'!L72</f>
        <v>61</v>
      </c>
      <c r="Y81" s="94">
        <f t="shared" si="14"/>
        <v>33.701657458563538</v>
      </c>
      <c r="Z81" s="44"/>
      <c r="AA81" s="44"/>
      <c r="AB81" s="44"/>
      <c r="AC81" s="44"/>
      <c r="AD81" s="44">
        <f t="shared" si="15"/>
        <v>61</v>
      </c>
      <c r="AE81" s="44"/>
      <c r="AF81" s="82" t="str">
        <f t="shared" si="16"/>
        <v/>
      </c>
      <c r="AG81" s="159"/>
      <c r="AH81" s="160">
        <f t="shared" si="17"/>
        <v>5.1508252703471822</v>
      </c>
      <c r="AI81" s="160" t="e">
        <f t="shared" ca="1" si="18"/>
        <v>#NAME?</v>
      </c>
      <c r="AJ81" s="161">
        <v>35</v>
      </c>
      <c r="AK81" s="161" t="str">
        <f t="shared" si="19"/>
        <v/>
      </c>
      <c r="AL81" s="161" t="e">
        <f t="shared" ca="1" si="20"/>
        <v>#NAME?</v>
      </c>
      <c r="AM81" s="161">
        <f t="shared" si="21"/>
        <v>61</v>
      </c>
      <c r="AN81" s="162" t="str">
        <f t="shared" si="22"/>
        <v/>
      </c>
      <c r="AO81" s="34" t="str">
        <f t="shared" si="23"/>
        <v/>
      </c>
    </row>
    <row r="82" spans="1:41" ht="47.25" customHeight="1" x14ac:dyDescent="0.25">
      <c r="A82" s="34">
        <v>58</v>
      </c>
      <c r="B82" s="116" t="s">
        <v>428</v>
      </c>
      <c r="C82" s="92">
        <f>'2022'!B73</f>
        <v>9.93</v>
      </c>
      <c r="D82" s="587"/>
      <c r="E82" s="93">
        <f>'2022'!E73</f>
        <v>55</v>
      </c>
      <c r="F82" s="92">
        <f>'2022'!H73</f>
        <v>5.5387713997985903</v>
      </c>
      <c r="G82" s="588"/>
      <c r="H82" s="589"/>
      <c r="I82" s="44"/>
      <c r="J82" s="44"/>
      <c r="K82" s="44"/>
      <c r="L82" s="44"/>
      <c r="M82" s="44"/>
      <c r="N82" s="44"/>
      <c r="O82" s="588"/>
      <c r="P82" s="44"/>
      <c r="Q82" s="44"/>
      <c r="R82" s="44"/>
      <c r="S82" s="44"/>
      <c r="T82" s="44"/>
      <c r="U82" s="588"/>
      <c r="V82" s="94">
        <f>'2022'!J73</f>
        <v>19.249999999999943</v>
      </c>
      <c r="W82" s="44">
        <f t="shared" si="13"/>
        <v>34.999999999999901</v>
      </c>
      <c r="X82" s="44">
        <f>'2022'!L73</f>
        <v>18</v>
      </c>
      <c r="Y82" s="94">
        <f t="shared" si="14"/>
        <v>32.727272727272727</v>
      </c>
      <c r="Z82" s="44"/>
      <c r="AA82" s="44"/>
      <c r="AB82" s="44"/>
      <c r="AC82" s="44"/>
      <c r="AD82" s="44">
        <f t="shared" si="15"/>
        <v>18</v>
      </c>
      <c r="AE82" s="44"/>
      <c r="AF82" s="82" t="str">
        <f t="shared" si="16"/>
        <v/>
      </c>
      <c r="AG82" s="159"/>
      <c r="AH82" s="160">
        <f t="shared" si="17"/>
        <v>5.5387713997985903</v>
      </c>
      <c r="AI82" s="160" t="e">
        <f t="shared" ca="1" si="18"/>
        <v>#NAME?</v>
      </c>
      <c r="AJ82" s="161">
        <v>35</v>
      </c>
      <c r="AK82" s="161" t="str">
        <f t="shared" si="19"/>
        <v/>
      </c>
      <c r="AL82" s="161" t="e">
        <f t="shared" ca="1" si="20"/>
        <v>#NAME?</v>
      </c>
      <c r="AM82" s="161">
        <f t="shared" si="21"/>
        <v>18</v>
      </c>
      <c r="AN82" s="162" t="str">
        <f t="shared" si="22"/>
        <v/>
      </c>
      <c r="AO82" s="34" t="str">
        <f t="shared" si="23"/>
        <v/>
      </c>
    </row>
    <row r="83" spans="1:41" ht="64.5" customHeight="1" x14ac:dyDescent="0.25">
      <c r="A83" s="34">
        <v>59</v>
      </c>
      <c r="B83" s="116" t="s">
        <v>429</v>
      </c>
      <c r="C83" s="92">
        <f>'2022'!B74</f>
        <v>891.48</v>
      </c>
      <c r="D83" s="582"/>
      <c r="E83" s="93">
        <f>'2022'!E74</f>
        <v>4792</v>
      </c>
      <c r="F83" s="92">
        <f>'2022'!H74</f>
        <v>5.3753309103961948</v>
      </c>
      <c r="G83" s="584"/>
      <c r="H83" s="586"/>
      <c r="I83" s="44"/>
      <c r="J83" s="44"/>
      <c r="K83" s="44"/>
      <c r="L83" s="44"/>
      <c r="M83" s="44"/>
      <c r="N83" s="44"/>
      <c r="O83" s="584"/>
      <c r="P83" s="44"/>
      <c r="Q83" s="44"/>
      <c r="R83" s="44"/>
      <c r="S83" s="44"/>
      <c r="T83" s="44"/>
      <c r="U83" s="584"/>
      <c r="V83" s="94">
        <f>'2022'!J74</f>
        <v>1677.199999999995</v>
      </c>
      <c r="W83" s="44">
        <f t="shared" si="13"/>
        <v>34.999999999999901</v>
      </c>
      <c r="X83" s="44">
        <f>'2022'!L74</f>
        <v>1629</v>
      </c>
      <c r="Y83" s="94">
        <f t="shared" si="14"/>
        <v>33.994156928213684</v>
      </c>
      <c r="Z83" s="44"/>
      <c r="AA83" s="44"/>
      <c r="AB83" s="44"/>
      <c r="AC83" s="44"/>
      <c r="AD83" s="44">
        <f t="shared" si="15"/>
        <v>1629</v>
      </c>
      <c r="AE83" s="44"/>
      <c r="AF83" s="82" t="str">
        <f t="shared" si="16"/>
        <v/>
      </c>
      <c r="AG83" s="159"/>
      <c r="AH83" s="160">
        <f t="shared" si="17"/>
        <v>5.3753309103961948</v>
      </c>
      <c r="AI83" s="160" t="e">
        <f t="shared" ca="1" si="18"/>
        <v>#NAME?</v>
      </c>
      <c r="AJ83" s="161">
        <v>35</v>
      </c>
      <c r="AK83" s="161" t="str">
        <f t="shared" si="19"/>
        <v/>
      </c>
      <c r="AL83" s="161" t="e">
        <f t="shared" ca="1" si="20"/>
        <v>#NAME?</v>
      </c>
      <c r="AM83" s="161">
        <f t="shared" si="21"/>
        <v>1629</v>
      </c>
      <c r="AN83" s="162" t="str">
        <f t="shared" si="22"/>
        <v/>
      </c>
      <c r="AO83" s="34" t="str">
        <f t="shared" si="23"/>
        <v/>
      </c>
    </row>
    <row r="84" spans="1:41" ht="69" customHeight="1" x14ac:dyDescent="0.25">
      <c r="A84" s="34">
        <v>60</v>
      </c>
      <c r="B84" s="57" t="s">
        <v>90</v>
      </c>
      <c r="C84" s="92">
        <f>'2022'!B75</f>
        <v>1406</v>
      </c>
      <c r="D84" s="93">
        <f>'2022'!D75</f>
        <v>3678</v>
      </c>
      <c r="E84" s="93">
        <f>'2022'!E75</f>
        <v>5389</v>
      </c>
      <c r="F84" s="92">
        <f>'2022'!H75</f>
        <v>3.8328591749644381</v>
      </c>
      <c r="G84" s="44">
        <f>'2021'!L57</f>
        <v>1287</v>
      </c>
      <c r="H84" s="94">
        <f t="shared" ref="H84:H142" si="24">IF(G84&gt;0,G84/D84*100,0)</f>
        <v>34.99184339314845</v>
      </c>
      <c r="I84" s="44"/>
      <c r="J84" s="44"/>
      <c r="K84" s="44"/>
      <c r="L84" s="44"/>
      <c r="M84" s="44"/>
      <c r="N84" s="44"/>
      <c r="O84" s="44">
        <f>'Добыча 2021'!S67</f>
        <v>1287</v>
      </c>
      <c r="P84" s="44"/>
      <c r="Q84" s="44"/>
      <c r="R84" s="44"/>
      <c r="S84" s="44"/>
      <c r="T84" s="44"/>
      <c r="U84" s="44">
        <f t="shared" ref="U84:U141" si="25">IF(G84=0,0,O84/G84*100)</f>
        <v>100</v>
      </c>
      <c r="V84" s="94">
        <f>'2022'!J75</f>
        <v>1886.1499999999999</v>
      </c>
      <c r="W84" s="44">
        <f t="shared" si="13"/>
        <v>35</v>
      </c>
      <c r="X84" s="44">
        <f>'2022'!L75</f>
        <v>1886</v>
      </c>
      <c r="Y84" s="94">
        <f t="shared" si="14"/>
        <v>34.99721655223604</v>
      </c>
      <c r="Z84" s="44"/>
      <c r="AA84" s="44"/>
      <c r="AB84" s="44"/>
      <c r="AC84" s="44"/>
      <c r="AD84" s="44">
        <f t="shared" si="15"/>
        <v>1886</v>
      </c>
      <c r="AE84" s="44"/>
      <c r="AF84" s="82" t="str">
        <f t="shared" si="16"/>
        <v/>
      </c>
      <c r="AG84" s="159"/>
      <c r="AH84" s="160">
        <f t="shared" si="17"/>
        <v>3.8328591749644381</v>
      </c>
      <c r="AI84" s="160" t="e">
        <f t="shared" ca="1" si="18"/>
        <v>#NAME?</v>
      </c>
      <c r="AJ84" s="161">
        <v>35</v>
      </c>
      <c r="AK84" s="161" t="str">
        <f t="shared" si="19"/>
        <v/>
      </c>
      <c r="AL84" s="161" t="e">
        <f t="shared" ca="1" si="20"/>
        <v>#NAME?</v>
      </c>
      <c r="AM84" s="161">
        <f t="shared" si="21"/>
        <v>1886</v>
      </c>
      <c r="AN84" s="162" t="str">
        <f t="shared" si="22"/>
        <v/>
      </c>
      <c r="AO84" s="34" t="str">
        <f t="shared" si="23"/>
        <v/>
      </c>
    </row>
    <row r="85" spans="1:41" ht="18.75" x14ac:dyDescent="0.25">
      <c r="A85" s="34"/>
      <c r="B85" s="46" t="s">
        <v>108</v>
      </c>
      <c r="C85" s="98"/>
      <c r="D85" s="97"/>
      <c r="E85" s="97"/>
      <c r="F85" s="98"/>
      <c r="G85" s="44"/>
      <c r="H85" s="94"/>
      <c r="I85" s="44"/>
      <c r="J85" s="44"/>
      <c r="K85" s="44"/>
      <c r="L85" s="44"/>
      <c r="M85" s="56"/>
      <c r="N85" s="56"/>
      <c r="O85" s="56"/>
      <c r="P85" s="56"/>
      <c r="Q85" s="56"/>
      <c r="R85" s="56"/>
      <c r="S85" s="56"/>
      <c r="T85" s="56"/>
      <c r="U85" s="44"/>
      <c r="V85" s="111"/>
      <c r="W85" s="44"/>
      <c r="X85" s="56"/>
      <c r="Y85" s="94"/>
      <c r="Z85" s="56"/>
      <c r="AA85" s="56"/>
      <c r="AB85" s="56"/>
      <c r="AC85" s="56"/>
      <c r="AD85" s="56" t="str">
        <f t="shared" si="15"/>
        <v/>
      </c>
      <c r="AE85" s="56"/>
      <c r="AF85" s="82" t="str">
        <f t="shared" si="16"/>
        <v/>
      </c>
      <c r="AG85" s="159"/>
      <c r="AH85" s="160" t="str">
        <f t="shared" si="17"/>
        <v/>
      </c>
      <c r="AI85" s="160" t="e">
        <f t="shared" ca="1" si="18"/>
        <v>#NAME?</v>
      </c>
      <c r="AJ85" s="161">
        <v>35</v>
      </c>
      <c r="AK85" s="161" t="str">
        <f t="shared" si="19"/>
        <v/>
      </c>
      <c r="AL85" s="161" t="str">
        <f t="shared" si="20"/>
        <v/>
      </c>
      <c r="AM85" s="161" t="str">
        <f t="shared" si="21"/>
        <v/>
      </c>
      <c r="AN85" s="162" t="str">
        <f t="shared" si="22"/>
        <v/>
      </c>
      <c r="AO85" s="34" t="str">
        <f t="shared" si="23"/>
        <v/>
      </c>
    </row>
    <row r="86" spans="1:41" ht="94.5" x14ac:dyDescent="0.25">
      <c r="A86" s="72">
        <v>61</v>
      </c>
      <c r="B86" s="57" t="s">
        <v>118</v>
      </c>
      <c r="C86" s="92">
        <f>'2022'!B80</f>
        <v>1007.1</v>
      </c>
      <c r="D86" s="93">
        <f>'2022'!D80</f>
        <v>2152</v>
      </c>
      <c r="E86" s="93">
        <f>'2022'!E80</f>
        <v>2427</v>
      </c>
      <c r="F86" s="92">
        <f>'2022'!H80</f>
        <v>2.4098897825439378</v>
      </c>
      <c r="G86" s="44">
        <f>'2021'!L60</f>
        <v>600</v>
      </c>
      <c r="H86" s="94">
        <f t="shared" si="24"/>
        <v>27.881040892193308</v>
      </c>
      <c r="I86" s="44">
        <f>'2021'!L70</f>
        <v>150</v>
      </c>
      <c r="J86" s="47"/>
      <c r="K86" s="47"/>
      <c r="L86" s="99"/>
      <c r="M86" s="44"/>
      <c r="N86" s="44"/>
      <c r="O86" s="44">
        <f>'Добыча 2021'!S70</f>
        <v>513</v>
      </c>
      <c r="P86" s="44"/>
      <c r="Q86" s="44"/>
      <c r="R86" s="44"/>
      <c r="S86" s="44"/>
      <c r="T86" s="44"/>
      <c r="U86" s="44">
        <f t="shared" si="25"/>
        <v>85.5</v>
      </c>
      <c r="V86" s="94">
        <f>'2022'!J80</f>
        <v>849.44999999999993</v>
      </c>
      <c r="W86" s="44">
        <f t="shared" si="13"/>
        <v>35</v>
      </c>
      <c r="X86" s="44">
        <v>849</v>
      </c>
      <c r="Y86" s="94">
        <f t="shared" si="14"/>
        <v>34.981458590852903</v>
      </c>
      <c r="Z86" s="44">
        <f>'2022'!L90</f>
        <v>150</v>
      </c>
      <c r="AA86" s="44"/>
      <c r="AB86" s="44"/>
      <c r="AC86" s="44"/>
      <c r="AD86" s="44">
        <f t="shared" si="15"/>
        <v>849</v>
      </c>
      <c r="AE86" s="44"/>
      <c r="AF86" s="82" t="str">
        <f t="shared" si="16"/>
        <v/>
      </c>
      <c r="AG86" s="159"/>
      <c r="AH86" s="160">
        <f t="shared" si="17"/>
        <v>2.4098897825439378</v>
      </c>
      <c r="AI86" s="160" t="e">
        <f t="shared" ca="1" si="18"/>
        <v>#NAME?</v>
      </c>
      <c r="AJ86" s="161">
        <v>35</v>
      </c>
      <c r="AK86" s="161" t="str">
        <f t="shared" si="19"/>
        <v/>
      </c>
      <c r="AL86" s="161" t="e">
        <f t="shared" ca="1" si="20"/>
        <v>#NAME?</v>
      </c>
      <c r="AM86" s="161">
        <f t="shared" si="21"/>
        <v>849</v>
      </c>
      <c r="AN86" s="162" t="str">
        <f t="shared" si="22"/>
        <v/>
      </c>
      <c r="AO86" s="34" t="str">
        <f t="shared" si="23"/>
        <v>Сумма не совпадает или не ОДОУ</v>
      </c>
    </row>
    <row r="87" spans="1:41" ht="51" customHeight="1" x14ac:dyDescent="0.25">
      <c r="A87" s="34">
        <v>62</v>
      </c>
      <c r="B87" s="57" t="s">
        <v>308</v>
      </c>
      <c r="C87" s="92">
        <f>'2022'!B81</f>
        <v>559.5</v>
      </c>
      <c r="D87" s="93">
        <f>'2022'!D81</f>
        <v>420</v>
      </c>
      <c r="E87" s="93">
        <f>'2022'!E81</f>
        <v>447</v>
      </c>
      <c r="F87" s="92">
        <f>'2022'!H81</f>
        <v>0.79892761394101874</v>
      </c>
      <c r="G87" s="44">
        <f>'2021'!L61</f>
        <v>100</v>
      </c>
      <c r="H87" s="94">
        <f t="shared" si="24"/>
        <v>23.809523809523807</v>
      </c>
      <c r="I87" s="44"/>
      <c r="J87" s="44"/>
      <c r="K87" s="44"/>
      <c r="L87" s="44"/>
      <c r="M87" s="44"/>
      <c r="N87" s="44"/>
      <c r="O87" s="44">
        <f>'Добыча 2021'!S71</f>
        <v>78</v>
      </c>
      <c r="P87" s="44"/>
      <c r="Q87" s="44"/>
      <c r="R87" s="44"/>
      <c r="S87" s="44"/>
      <c r="T87" s="44"/>
      <c r="U87" s="44">
        <f t="shared" si="25"/>
        <v>78</v>
      </c>
      <c r="V87" s="94">
        <f>'2022'!J81</f>
        <v>156.44999999999999</v>
      </c>
      <c r="W87" s="44">
        <f t="shared" si="13"/>
        <v>35</v>
      </c>
      <c r="X87" s="44">
        <f>'2022'!L81</f>
        <v>100</v>
      </c>
      <c r="Y87" s="94">
        <f t="shared" si="14"/>
        <v>22.371364653243848</v>
      </c>
      <c r="Z87" s="44"/>
      <c r="AA87" s="44"/>
      <c r="AB87" s="44"/>
      <c r="AC87" s="44"/>
      <c r="AD87" s="44">
        <f t="shared" si="15"/>
        <v>100</v>
      </c>
      <c r="AE87" s="44"/>
      <c r="AF87" s="82" t="str">
        <f t="shared" si="16"/>
        <v/>
      </c>
      <c r="AG87" s="159"/>
      <c r="AH87" s="160">
        <f t="shared" si="17"/>
        <v>0.79892761394101874</v>
      </c>
      <c r="AI87" s="160" t="e">
        <f t="shared" ca="1" si="18"/>
        <v>#NAME?</v>
      </c>
      <c r="AJ87" s="161">
        <v>35</v>
      </c>
      <c r="AK87" s="161" t="str">
        <f t="shared" si="19"/>
        <v/>
      </c>
      <c r="AL87" s="161" t="e">
        <f t="shared" ca="1" si="20"/>
        <v>#NAME?</v>
      </c>
      <c r="AM87" s="161">
        <f t="shared" si="21"/>
        <v>100</v>
      </c>
      <c r="AN87" s="162" t="str">
        <f t="shared" si="22"/>
        <v/>
      </c>
      <c r="AO87" s="34" t="str">
        <f t="shared" si="23"/>
        <v/>
      </c>
    </row>
    <row r="88" spans="1:41" ht="63" customHeight="1" x14ac:dyDescent="0.25">
      <c r="A88" s="72">
        <v>63</v>
      </c>
      <c r="B88" s="57" t="s">
        <v>117</v>
      </c>
      <c r="C88" s="92">
        <f>'2022'!B82</f>
        <v>26.7</v>
      </c>
      <c r="D88" s="93">
        <f>'2022'!D82</f>
        <v>153</v>
      </c>
      <c r="E88" s="93">
        <f>'2022'!E82</f>
        <v>168</v>
      </c>
      <c r="F88" s="92">
        <f>'2022'!H82</f>
        <v>6.2921348314606744</v>
      </c>
      <c r="G88" s="44">
        <f>'2021'!L62</f>
        <v>53</v>
      </c>
      <c r="H88" s="94">
        <f t="shared" si="24"/>
        <v>34.640522875816991</v>
      </c>
      <c r="I88" s="44"/>
      <c r="J88" s="44"/>
      <c r="K88" s="44"/>
      <c r="L88" s="44"/>
      <c r="M88" s="44"/>
      <c r="N88" s="44"/>
      <c r="O88" s="44">
        <f>'Добыча 2021'!S72</f>
        <v>53</v>
      </c>
      <c r="P88" s="44"/>
      <c r="Q88" s="44"/>
      <c r="R88" s="44"/>
      <c r="S88" s="44"/>
      <c r="T88" s="44"/>
      <c r="U88" s="44">
        <f t="shared" si="25"/>
        <v>100</v>
      </c>
      <c r="V88" s="94">
        <f>'2022'!J82</f>
        <v>58.8</v>
      </c>
      <c r="W88" s="44">
        <f t="shared" si="13"/>
        <v>35</v>
      </c>
      <c r="X88" s="44">
        <f>'2022'!L82</f>
        <v>58</v>
      </c>
      <c r="Y88" s="94">
        <f t="shared" si="14"/>
        <v>34.523809523809526</v>
      </c>
      <c r="Z88" s="44"/>
      <c r="AA88" s="44"/>
      <c r="AB88" s="44"/>
      <c r="AC88" s="44"/>
      <c r="AD88" s="44">
        <f t="shared" si="15"/>
        <v>58</v>
      </c>
      <c r="AE88" s="44"/>
      <c r="AF88" s="82" t="str">
        <f t="shared" si="16"/>
        <v/>
      </c>
      <c r="AG88" s="159"/>
      <c r="AH88" s="160">
        <f t="shared" si="17"/>
        <v>6.2921348314606744</v>
      </c>
      <c r="AI88" s="160" t="e">
        <f t="shared" ca="1" si="18"/>
        <v>#NAME?</v>
      </c>
      <c r="AJ88" s="161">
        <v>35</v>
      </c>
      <c r="AK88" s="161" t="str">
        <f t="shared" si="19"/>
        <v/>
      </c>
      <c r="AL88" s="161" t="e">
        <f t="shared" ca="1" si="20"/>
        <v>#NAME?</v>
      </c>
      <c r="AM88" s="161">
        <f t="shared" si="21"/>
        <v>58</v>
      </c>
      <c r="AN88" s="162" t="str">
        <f t="shared" si="22"/>
        <v/>
      </c>
      <c r="AO88" s="34" t="str">
        <f t="shared" si="23"/>
        <v/>
      </c>
    </row>
    <row r="89" spans="1:41" ht="40.5" customHeight="1" x14ac:dyDescent="0.25">
      <c r="A89" s="34">
        <v>64</v>
      </c>
      <c r="B89" s="57" t="s">
        <v>116</v>
      </c>
      <c r="C89" s="92">
        <f>'2022'!B83</f>
        <v>41.696399999999997</v>
      </c>
      <c r="D89" s="93">
        <f>'2022'!D83</f>
        <v>36</v>
      </c>
      <c r="E89" s="93">
        <f>'2022'!E83</f>
        <v>28</v>
      </c>
      <c r="F89" s="92">
        <f>'2022'!H83</f>
        <v>0.67152080275515402</v>
      </c>
      <c r="G89" s="44">
        <f>'2021'!L63</f>
        <v>12</v>
      </c>
      <c r="H89" s="94">
        <f t="shared" si="24"/>
        <v>33.333333333333329</v>
      </c>
      <c r="I89" s="44"/>
      <c r="J89" s="44"/>
      <c r="K89" s="44"/>
      <c r="L89" s="44"/>
      <c r="M89" s="44"/>
      <c r="N89" s="44"/>
      <c r="O89" s="44">
        <f>'Добыча 2021'!S73</f>
        <v>7</v>
      </c>
      <c r="P89" s="44"/>
      <c r="Q89" s="44"/>
      <c r="R89" s="44"/>
      <c r="S89" s="44"/>
      <c r="T89" s="44"/>
      <c r="U89" s="44">
        <f t="shared" si="25"/>
        <v>58.333333333333336</v>
      </c>
      <c r="V89" s="94">
        <f>'2022'!J83</f>
        <v>9.7999999999999989</v>
      </c>
      <c r="W89" s="44">
        <f t="shared" si="13"/>
        <v>35</v>
      </c>
      <c r="X89" s="44">
        <f>'2022'!L83</f>
        <v>9</v>
      </c>
      <c r="Y89" s="94">
        <f t="shared" si="14"/>
        <v>32.142857142857146</v>
      </c>
      <c r="Z89" s="44"/>
      <c r="AA89" s="44"/>
      <c r="AB89" s="44"/>
      <c r="AC89" s="44"/>
      <c r="AD89" s="44">
        <f t="shared" si="15"/>
        <v>9</v>
      </c>
      <c r="AE89" s="44"/>
      <c r="AF89" s="82" t="str">
        <f t="shared" si="16"/>
        <v>Ошибка!</v>
      </c>
      <c r="AG89" s="159"/>
      <c r="AH89" s="160">
        <f t="shared" si="17"/>
        <v>0.67152080275515402</v>
      </c>
      <c r="AI89" s="160" t="e">
        <f t="shared" ca="1" si="18"/>
        <v>#NAME?</v>
      </c>
      <c r="AJ89" s="161">
        <v>35</v>
      </c>
      <c r="AK89" s="161" t="str">
        <f t="shared" si="19"/>
        <v/>
      </c>
      <c r="AL89" s="161" t="e">
        <f t="shared" ca="1" si="20"/>
        <v>#NAME?</v>
      </c>
      <c r="AM89" s="161">
        <f t="shared" si="21"/>
        <v>9</v>
      </c>
      <c r="AN89" s="162" t="str">
        <f t="shared" si="22"/>
        <v/>
      </c>
      <c r="AO89" s="34" t="str">
        <f t="shared" si="23"/>
        <v/>
      </c>
    </row>
    <row r="90" spans="1:41" ht="51.75" customHeight="1" x14ac:dyDescent="0.25">
      <c r="A90" s="72">
        <v>65</v>
      </c>
      <c r="B90" s="57" t="s">
        <v>111</v>
      </c>
      <c r="C90" s="92">
        <f>'2022'!B84</f>
        <v>114.9</v>
      </c>
      <c r="D90" s="93">
        <f>'2022'!D84</f>
        <v>239</v>
      </c>
      <c r="E90" s="93">
        <f>'2022'!E84</f>
        <v>240</v>
      </c>
      <c r="F90" s="92">
        <f>'2022'!H84</f>
        <v>2.0887728459530024</v>
      </c>
      <c r="G90" s="44">
        <f>'2021'!L64</f>
        <v>83</v>
      </c>
      <c r="H90" s="94">
        <f t="shared" si="24"/>
        <v>34.728033472803347</v>
      </c>
      <c r="I90" s="44"/>
      <c r="J90" s="44"/>
      <c r="K90" s="44"/>
      <c r="L90" s="44"/>
      <c r="M90" s="44"/>
      <c r="N90" s="44"/>
      <c r="O90" s="44">
        <f>'Добыча 2021'!S74</f>
        <v>50</v>
      </c>
      <c r="P90" s="44"/>
      <c r="Q90" s="44"/>
      <c r="R90" s="44"/>
      <c r="S90" s="44"/>
      <c r="T90" s="44"/>
      <c r="U90" s="44">
        <f t="shared" si="25"/>
        <v>60.24096385542169</v>
      </c>
      <c r="V90" s="94">
        <f>'2022'!J84</f>
        <v>84</v>
      </c>
      <c r="W90" s="44">
        <f t="shared" si="13"/>
        <v>35</v>
      </c>
      <c r="X90" s="44">
        <f>'2022'!L84</f>
        <v>84</v>
      </c>
      <c r="Y90" s="94">
        <f t="shared" si="14"/>
        <v>35</v>
      </c>
      <c r="Z90" s="44"/>
      <c r="AA90" s="44"/>
      <c r="AB90" s="44"/>
      <c r="AC90" s="44"/>
      <c r="AD90" s="44">
        <f t="shared" si="15"/>
        <v>84</v>
      </c>
      <c r="AE90" s="44"/>
      <c r="AF90" s="82" t="str">
        <f t="shared" si="16"/>
        <v/>
      </c>
      <c r="AG90" s="159"/>
      <c r="AH90" s="160">
        <f t="shared" si="17"/>
        <v>2.0887728459530024</v>
      </c>
      <c r="AI90" s="160" t="e">
        <f t="shared" ca="1" si="18"/>
        <v>#NAME?</v>
      </c>
      <c r="AJ90" s="161">
        <v>35</v>
      </c>
      <c r="AK90" s="161" t="str">
        <f t="shared" si="19"/>
        <v/>
      </c>
      <c r="AL90" s="161" t="e">
        <f t="shared" ca="1" si="20"/>
        <v>#NAME?</v>
      </c>
      <c r="AM90" s="161">
        <f t="shared" si="21"/>
        <v>84</v>
      </c>
      <c r="AN90" s="162" t="str">
        <f t="shared" si="22"/>
        <v/>
      </c>
      <c r="AO90" s="34" t="str">
        <f t="shared" si="23"/>
        <v/>
      </c>
    </row>
    <row r="91" spans="1:41" ht="51" customHeight="1" x14ac:dyDescent="0.25">
      <c r="A91" s="34">
        <v>66</v>
      </c>
      <c r="B91" s="57" t="s">
        <v>309</v>
      </c>
      <c r="C91" s="92">
        <f>'2022'!B85</f>
        <v>78.599999999999994</v>
      </c>
      <c r="D91" s="93">
        <f>'2022'!D85</f>
        <v>167</v>
      </c>
      <c r="E91" s="93">
        <f>'2022'!E85</f>
        <v>161</v>
      </c>
      <c r="F91" s="92">
        <f>'2022'!H85</f>
        <v>2.048346055979644</v>
      </c>
      <c r="G91" s="44">
        <f>'2021'!L65</f>
        <v>58</v>
      </c>
      <c r="H91" s="94">
        <f t="shared" si="24"/>
        <v>34.730538922155688</v>
      </c>
      <c r="I91" s="44"/>
      <c r="J91" s="44"/>
      <c r="K91" s="44"/>
      <c r="L91" s="44"/>
      <c r="M91" s="44"/>
      <c r="N91" s="44"/>
      <c r="O91" s="44">
        <f>'Добыча 2021'!S75</f>
        <v>35</v>
      </c>
      <c r="P91" s="44"/>
      <c r="Q91" s="44"/>
      <c r="R91" s="44"/>
      <c r="S91" s="44"/>
      <c r="T91" s="44"/>
      <c r="U91" s="44">
        <f t="shared" si="25"/>
        <v>60.344827586206897</v>
      </c>
      <c r="V91" s="94">
        <f>'2022'!J85</f>
        <v>56.349999999999994</v>
      </c>
      <c r="W91" s="44">
        <f t="shared" si="13"/>
        <v>35</v>
      </c>
      <c r="X91" s="44">
        <f>'2022'!L85</f>
        <v>56</v>
      </c>
      <c r="Y91" s="94">
        <f t="shared" si="14"/>
        <v>34.782608695652172</v>
      </c>
      <c r="Z91" s="44"/>
      <c r="AA91" s="44"/>
      <c r="AB91" s="44"/>
      <c r="AC91" s="44"/>
      <c r="AD91" s="44">
        <f t="shared" si="15"/>
        <v>56</v>
      </c>
      <c r="AE91" s="44"/>
      <c r="AF91" s="82" t="str">
        <f t="shared" si="16"/>
        <v/>
      </c>
      <c r="AG91" s="159"/>
      <c r="AH91" s="160">
        <f t="shared" si="17"/>
        <v>2.048346055979644</v>
      </c>
      <c r="AI91" s="160" t="e">
        <f t="shared" ca="1" si="18"/>
        <v>#NAME?</v>
      </c>
      <c r="AJ91" s="161">
        <v>35</v>
      </c>
      <c r="AK91" s="161" t="str">
        <f t="shared" si="19"/>
        <v/>
      </c>
      <c r="AL91" s="161" t="e">
        <f t="shared" ca="1" si="20"/>
        <v>#NAME?</v>
      </c>
      <c r="AM91" s="161">
        <f t="shared" si="21"/>
        <v>56</v>
      </c>
      <c r="AN91" s="162" t="str">
        <f t="shared" si="22"/>
        <v/>
      </c>
      <c r="AO91" s="34" t="str">
        <f t="shared" si="23"/>
        <v/>
      </c>
    </row>
    <row r="92" spans="1:41" ht="54.75" customHeight="1" x14ac:dyDescent="0.25">
      <c r="A92" s="72">
        <v>67</v>
      </c>
      <c r="B92" s="57" t="s">
        <v>310</v>
      </c>
      <c r="C92" s="92">
        <f>'2022'!B86</f>
        <v>167.2</v>
      </c>
      <c r="D92" s="93">
        <f>'2022'!D86</f>
        <v>403</v>
      </c>
      <c r="E92" s="93">
        <f>'2022'!E86</f>
        <v>406</v>
      </c>
      <c r="F92" s="92">
        <f>'2022'!H86</f>
        <v>2.4282296650717705</v>
      </c>
      <c r="G92" s="44">
        <f>'2021'!L66</f>
        <v>141</v>
      </c>
      <c r="H92" s="94">
        <f t="shared" si="24"/>
        <v>34.987593052109183</v>
      </c>
      <c r="I92" s="44"/>
      <c r="J92" s="44"/>
      <c r="K92" s="44"/>
      <c r="L92" s="44"/>
      <c r="M92" s="44"/>
      <c r="N92" s="44"/>
      <c r="O92" s="44">
        <f>'Добыча 2021'!S76</f>
        <v>54</v>
      </c>
      <c r="P92" s="44"/>
      <c r="Q92" s="44"/>
      <c r="R92" s="44"/>
      <c r="S92" s="44"/>
      <c r="T92" s="44"/>
      <c r="U92" s="44">
        <f t="shared" si="25"/>
        <v>38.297872340425535</v>
      </c>
      <c r="V92" s="94">
        <f>'2022'!J86</f>
        <v>142.1</v>
      </c>
      <c r="W92" s="44">
        <f t="shared" si="13"/>
        <v>35</v>
      </c>
      <c r="X92" s="44">
        <f>'2022'!L86</f>
        <v>142</v>
      </c>
      <c r="Y92" s="94">
        <f t="shared" si="14"/>
        <v>34.975369458128078</v>
      </c>
      <c r="Z92" s="44"/>
      <c r="AA92" s="44"/>
      <c r="AB92" s="44"/>
      <c r="AC92" s="44"/>
      <c r="AD92" s="44">
        <f t="shared" si="15"/>
        <v>142</v>
      </c>
      <c r="AE92" s="44"/>
      <c r="AF92" s="82" t="str">
        <f t="shared" si="16"/>
        <v/>
      </c>
      <c r="AG92" s="159"/>
      <c r="AH92" s="160">
        <f t="shared" si="17"/>
        <v>2.4282296650717705</v>
      </c>
      <c r="AI92" s="160" t="e">
        <f t="shared" ca="1" si="18"/>
        <v>#NAME?</v>
      </c>
      <c r="AJ92" s="161">
        <v>35</v>
      </c>
      <c r="AK92" s="161" t="str">
        <f t="shared" si="19"/>
        <v/>
      </c>
      <c r="AL92" s="161" t="e">
        <f t="shared" ca="1" si="20"/>
        <v>#NAME?</v>
      </c>
      <c r="AM92" s="161">
        <f t="shared" si="21"/>
        <v>142</v>
      </c>
      <c r="AN92" s="162" t="str">
        <f t="shared" si="22"/>
        <v/>
      </c>
      <c r="AO92" s="34" t="str">
        <f t="shared" si="23"/>
        <v/>
      </c>
    </row>
    <row r="93" spans="1:41" ht="31.5" x14ac:dyDescent="0.25">
      <c r="A93" s="34">
        <v>68</v>
      </c>
      <c r="B93" s="57" t="s">
        <v>115</v>
      </c>
      <c r="C93" s="92">
        <f>'2022'!B87</f>
        <v>40.045999999999999</v>
      </c>
      <c r="D93" s="93">
        <f>'2022'!D87</f>
        <v>28</v>
      </c>
      <c r="E93" s="93">
        <f>'2022'!E87</f>
        <v>21</v>
      </c>
      <c r="F93" s="92">
        <f>'2022'!H87</f>
        <v>0.5243969435149578</v>
      </c>
      <c r="G93" s="44">
        <f>'2021'!L67</f>
        <v>0</v>
      </c>
      <c r="H93" s="94">
        <f t="shared" si="24"/>
        <v>0</v>
      </c>
      <c r="I93" s="44"/>
      <c r="J93" s="44"/>
      <c r="K93" s="44"/>
      <c r="L93" s="44"/>
      <c r="M93" s="44"/>
      <c r="N93" s="44"/>
      <c r="O93" s="44">
        <f>'Добыча 2021'!S77</f>
        <v>0</v>
      </c>
      <c r="P93" s="44"/>
      <c r="Q93" s="44"/>
      <c r="R93" s="44"/>
      <c r="S93" s="44"/>
      <c r="T93" s="44"/>
      <c r="U93" s="44">
        <f t="shared" si="25"/>
        <v>0</v>
      </c>
      <c r="V93" s="94">
        <f>'2022'!J87</f>
        <v>7.35</v>
      </c>
      <c r="W93" s="44">
        <f t="shared" si="13"/>
        <v>35</v>
      </c>
      <c r="X93" s="44">
        <f>'2022'!L87</f>
        <v>0</v>
      </c>
      <c r="Y93" s="94">
        <f t="shared" si="14"/>
        <v>0</v>
      </c>
      <c r="Z93" s="44"/>
      <c r="AA93" s="44"/>
      <c r="AB93" s="44"/>
      <c r="AC93" s="44"/>
      <c r="AD93" s="44" t="str">
        <f t="shared" si="15"/>
        <v/>
      </c>
      <c r="AE93" s="44"/>
      <c r="AF93" s="82" t="str">
        <f t="shared" si="16"/>
        <v/>
      </c>
      <c r="AG93" s="159"/>
      <c r="AH93" s="160">
        <f t="shared" si="17"/>
        <v>0.5243969435149578</v>
      </c>
      <c r="AI93" s="160" t="e">
        <f t="shared" ca="1" si="18"/>
        <v>#NAME?</v>
      </c>
      <c r="AJ93" s="161">
        <v>35</v>
      </c>
      <c r="AK93" s="161" t="str">
        <f t="shared" si="19"/>
        <v/>
      </c>
      <c r="AL93" s="161">
        <f t="shared" si="20"/>
        <v>0</v>
      </c>
      <c r="AM93" s="161">
        <f t="shared" si="21"/>
        <v>0</v>
      </c>
      <c r="AN93" s="162" t="str">
        <f t="shared" si="22"/>
        <v/>
      </c>
      <c r="AO93" s="34" t="str">
        <f t="shared" si="23"/>
        <v/>
      </c>
    </row>
    <row r="94" spans="1:41" ht="31.5" customHeight="1" x14ac:dyDescent="0.25">
      <c r="A94" s="72">
        <v>69</v>
      </c>
      <c r="B94" s="57" t="s">
        <v>110</v>
      </c>
      <c r="C94" s="92">
        <f>'2022'!B88</f>
        <v>83.5</v>
      </c>
      <c r="D94" s="93">
        <f>'2022'!D88</f>
        <v>78</v>
      </c>
      <c r="E94" s="93">
        <f>'2022'!E88</f>
        <v>75</v>
      </c>
      <c r="F94" s="92">
        <f>'2022'!H88</f>
        <v>0.89820359281437123</v>
      </c>
      <c r="G94" s="44">
        <f>'2021'!L68</f>
        <v>23</v>
      </c>
      <c r="H94" s="94">
        <f t="shared" si="24"/>
        <v>29.487179487179489</v>
      </c>
      <c r="I94" s="44"/>
      <c r="J94" s="44"/>
      <c r="K94" s="44"/>
      <c r="L94" s="44"/>
      <c r="M94" s="44"/>
      <c r="N94" s="44"/>
      <c r="O94" s="44">
        <f>'Добыча 2021'!S78</f>
        <v>0</v>
      </c>
      <c r="P94" s="44"/>
      <c r="Q94" s="44"/>
      <c r="R94" s="44"/>
      <c r="S94" s="44"/>
      <c r="T94" s="44"/>
      <c r="U94" s="44">
        <f t="shared" si="25"/>
        <v>0</v>
      </c>
      <c r="V94" s="94">
        <f>'2022'!J88</f>
        <v>26.25</v>
      </c>
      <c r="W94" s="44">
        <f t="shared" si="13"/>
        <v>35</v>
      </c>
      <c r="X94" s="44">
        <f>'2022'!L88</f>
        <v>26</v>
      </c>
      <c r="Y94" s="94">
        <f t="shared" si="14"/>
        <v>34.666666666666671</v>
      </c>
      <c r="Z94" s="44"/>
      <c r="AA94" s="44"/>
      <c r="AB94" s="44"/>
      <c r="AC94" s="44"/>
      <c r="AD94" s="44">
        <f t="shared" si="15"/>
        <v>26</v>
      </c>
      <c r="AE94" s="44"/>
      <c r="AF94" s="82" t="str">
        <f t="shared" si="16"/>
        <v/>
      </c>
      <c r="AG94" s="159"/>
      <c r="AH94" s="160">
        <f t="shared" si="17"/>
        <v>0.89820359281437123</v>
      </c>
      <c r="AI94" s="160" t="e">
        <f t="shared" ca="1" si="18"/>
        <v>#NAME?</v>
      </c>
      <c r="AJ94" s="161">
        <v>35</v>
      </c>
      <c r="AK94" s="161" t="str">
        <f t="shared" si="19"/>
        <v/>
      </c>
      <c r="AL94" s="161" t="e">
        <f t="shared" ca="1" si="20"/>
        <v>#NAME?</v>
      </c>
      <c r="AM94" s="161">
        <f t="shared" si="21"/>
        <v>26</v>
      </c>
      <c r="AN94" s="162" t="str">
        <f t="shared" si="22"/>
        <v/>
      </c>
      <c r="AO94" s="34" t="str">
        <f t="shared" si="23"/>
        <v/>
      </c>
    </row>
    <row r="95" spans="1:41" ht="31.5" customHeight="1" x14ac:dyDescent="0.25">
      <c r="A95" s="34">
        <v>70</v>
      </c>
      <c r="B95" s="57" t="s">
        <v>114</v>
      </c>
      <c r="C95" s="92">
        <f>'2022'!B89</f>
        <v>37.700000000000003</v>
      </c>
      <c r="D95" s="93">
        <f>'2022'!D89</f>
        <v>44</v>
      </c>
      <c r="E95" s="93">
        <f>'2022'!E89</f>
        <v>47</v>
      </c>
      <c r="F95" s="92">
        <f>'2022'!H89</f>
        <v>1.2466843501326259</v>
      </c>
      <c r="G95" s="44">
        <f>'2021'!L69</f>
        <v>15</v>
      </c>
      <c r="H95" s="94">
        <f t="shared" si="24"/>
        <v>34.090909090909086</v>
      </c>
      <c r="I95" s="44"/>
      <c r="J95" s="44"/>
      <c r="K95" s="44"/>
      <c r="L95" s="44"/>
      <c r="M95" s="44"/>
      <c r="N95" s="44"/>
      <c r="O95" s="44">
        <f>'Добыча 2021'!S79</f>
        <v>15</v>
      </c>
      <c r="P95" s="44"/>
      <c r="Q95" s="44"/>
      <c r="R95" s="44"/>
      <c r="S95" s="44"/>
      <c r="T95" s="44"/>
      <c r="U95" s="44">
        <f t="shared" si="25"/>
        <v>100</v>
      </c>
      <c r="V95" s="94">
        <f>'2022'!J89</f>
        <v>16.45</v>
      </c>
      <c r="W95" s="44">
        <f t="shared" si="13"/>
        <v>35</v>
      </c>
      <c r="X95" s="44">
        <f>'2022'!L89</f>
        <v>16</v>
      </c>
      <c r="Y95" s="94">
        <f t="shared" si="14"/>
        <v>34.042553191489361</v>
      </c>
      <c r="Z95" s="44"/>
      <c r="AA95" s="44"/>
      <c r="AB95" s="44"/>
      <c r="AC95" s="44"/>
      <c r="AD95" s="44">
        <f t="shared" si="15"/>
        <v>16</v>
      </c>
      <c r="AE95" s="44"/>
      <c r="AF95" s="82" t="str">
        <f t="shared" si="16"/>
        <v/>
      </c>
      <c r="AG95" s="159"/>
      <c r="AH95" s="160">
        <f t="shared" si="17"/>
        <v>1.2466843501326259</v>
      </c>
      <c r="AI95" s="160" t="e">
        <f t="shared" ca="1" si="18"/>
        <v>#NAME?</v>
      </c>
      <c r="AJ95" s="161">
        <v>35</v>
      </c>
      <c r="AK95" s="161" t="str">
        <f t="shared" si="19"/>
        <v/>
      </c>
      <c r="AL95" s="161" t="e">
        <f t="shared" ca="1" si="20"/>
        <v>#NAME?</v>
      </c>
      <c r="AM95" s="161">
        <f t="shared" si="21"/>
        <v>16</v>
      </c>
      <c r="AN95" s="162" t="str">
        <f t="shared" si="22"/>
        <v/>
      </c>
      <c r="AO95" s="34" t="str">
        <f t="shared" si="23"/>
        <v/>
      </c>
    </row>
    <row r="96" spans="1:41" ht="17.25" customHeight="1" x14ac:dyDescent="0.25">
      <c r="A96" s="72"/>
      <c r="B96" s="46" t="s">
        <v>119</v>
      </c>
      <c r="C96" s="98"/>
      <c r="D96" s="97"/>
      <c r="E96" s="97"/>
      <c r="F96" s="98"/>
      <c r="G96" s="56"/>
      <c r="H96" s="94"/>
      <c r="I96" s="47"/>
      <c r="J96" s="47"/>
      <c r="K96" s="47"/>
      <c r="L96" s="99"/>
      <c r="M96" s="56"/>
      <c r="N96" s="56"/>
      <c r="O96" s="56"/>
      <c r="P96" s="56"/>
      <c r="Q96" s="56"/>
      <c r="R96" s="56"/>
      <c r="S96" s="56"/>
      <c r="T96" s="56"/>
      <c r="U96" s="44"/>
      <c r="V96" s="111"/>
      <c r="W96" s="44"/>
      <c r="X96" s="56"/>
      <c r="Y96" s="94"/>
      <c r="Z96" s="56"/>
      <c r="AA96" s="56"/>
      <c r="AB96" s="56"/>
      <c r="AC96" s="56"/>
      <c r="AD96" s="56" t="str">
        <f t="shared" si="15"/>
        <v/>
      </c>
      <c r="AE96" s="56"/>
      <c r="AF96" s="82" t="str">
        <f t="shared" si="16"/>
        <v/>
      </c>
      <c r="AG96" s="159"/>
      <c r="AH96" s="160" t="str">
        <f t="shared" si="17"/>
        <v/>
      </c>
      <c r="AI96" s="160" t="e">
        <f t="shared" ca="1" si="18"/>
        <v>#NAME?</v>
      </c>
      <c r="AJ96" s="161">
        <v>35</v>
      </c>
      <c r="AK96" s="161" t="str">
        <f t="shared" si="19"/>
        <v/>
      </c>
      <c r="AL96" s="161" t="str">
        <f t="shared" si="20"/>
        <v/>
      </c>
      <c r="AM96" s="161" t="str">
        <f t="shared" si="21"/>
        <v/>
      </c>
      <c r="AN96" s="162" t="str">
        <f t="shared" si="22"/>
        <v/>
      </c>
      <c r="AO96" s="34" t="str">
        <f t="shared" si="23"/>
        <v/>
      </c>
    </row>
    <row r="97" spans="1:41" ht="30" customHeight="1" x14ac:dyDescent="0.25">
      <c r="A97" s="34">
        <v>71</v>
      </c>
      <c r="B97" s="57" t="s">
        <v>126</v>
      </c>
      <c r="C97" s="92">
        <f>'2022'!B92</f>
        <v>1493.6</v>
      </c>
      <c r="D97" s="93">
        <f>'2022'!D92</f>
        <v>9552</v>
      </c>
      <c r="E97" s="93">
        <f>'2022'!E92</f>
        <v>10659</v>
      </c>
      <c r="F97" s="92">
        <f>'2022'!H92</f>
        <v>7.1364488484199251</v>
      </c>
      <c r="G97" s="44">
        <f>'2021'!L72</f>
        <v>3250</v>
      </c>
      <c r="H97" s="94">
        <f t="shared" si="24"/>
        <v>34.024288107202679</v>
      </c>
      <c r="I97" s="44">
        <f>'2021'!L74</f>
        <v>80</v>
      </c>
      <c r="J97" s="44"/>
      <c r="K97" s="44"/>
      <c r="L97" s="44"/>
      <c r="M97" s="44"/>
      <c r="N97" s="44"/>
      <c r="O97" s="44">
        <f>'Добыча 2021'!S82</f>
        <v>3250</v>
      </c>
      <c r="P97" s="44"/>
      <c r="Q97" s="44"/>
      <c r="R97" s="44"/>
      <c r="S97" s="44"/>
      <c r="T97" s="44"/>
      <c r="U97" s="44">
        <f t="shared" si="25"/>
        <v>100</v>
      </c>
      <c r="V97" s="94">
        <f>'2022'!J92</f>
        <v>3730.6499999999892</v>
      </c>
      <c r="W97" s="44">
        <f t="shared" si="13"/>
        <v>34.999999999999901</v>
      </c>
      <c r="X97" s="44">
        <v>3730</v>
      </c>
      <c r="Y97" s="94">
        <f t="shared" si="14"/>
        <v>34.99390186696688</v>
      </c>
      <c r="Z97" s="44">
        <f>'2022'!L99</f>
        <v>30</v>
      </c>
      <c r="AA97" s="44"/>
      <c r="AB97" s="44"/>
      <c r="AC97" s="44"/>
      <c r="AD97" s="44">
        <f t="shared" si="15"/>
        <v>3730</v>
      </c>
      <c r="AE97" s="44"/>
      <c r="AF97" s="82" t="str">
        <f t="shared" si="16"/>
        <v/>
      </c>
      <c r="AG97" s="159"/>
      <c r="AH97" s="160">
        <f t="shared" si="17"/>
        <v>7.1364488484199251</v>
      </c>
      <c r="AI97" s="160" t="e">
        <f t="shared" ca="1" si="18"/>
        <v>#NAME?</v>
      </c>
      <c r="AJ97" s="161">
        <v>35</v>
      </c>
      <c r="AK97" s="161" t="str">
        <f t="shared" si="19"/>
        <v/>
      </c>
      <c r="AL97" s="161" t="e">
        <f t="shared" ca="1" si="20"/>
        <v>#NAME?</v>
      </c>
      <c r="AM97" s="161">
        <f t="shared" si="21"/>
        <v>3730</v>
      </c>
      <c r="AN97" s="162" t="str">
        <f t="shared" si="22"/>
        <v/>
      </c>
      <c r="AO97" s="34" t="str">
        <f t="shared" si="23"/>
        <v>Сумма не совпадает или не ОДОУ</v>
      </c>
    </row>
    <row r="98" spans="1:41" ht="30" customHeight="1" x14ac:dyDescent="0.25">
      <c r="A98" s="34">
        <v>72</v>
      </c>
      <c r="B98" s="119" t="s">
        <v>430</v>
      </c>
      <c r="C98" s="92">
        <f>'2022'!B93</f>
        <v>438.7</v>
      </c>
      <c r="D98" s="581">
        <f>'2022'!D93</f>
        <v>6967</v>
      </c>
      <c r="E98" s="93">
        <f>'2022'!E93</f>
        <v>1043</v>
      </c>
      <c r="F98" s="92">
        <f>'2022'!H93</f>
        <v>2.3774789149760656</v>
      </c>
      <c r="G98" s="583">
        <f>'2021'!L73</f>
        <v>2200</v>
      </c>
      <c r="H98" s="585">
        <f t="shared" si="24"/>
        <v>31.57743648629252</v>
      </c>
      <c r="I98" s="44"/>
      <c r="J98" s="44"/>
      <c r="K98" s="44"/>
      <c r="L98" s="44"/>
      <c r="M98" s="44"/>
      <c r="N98" s="44"/>
      <c r="O98" s="583">
        <f>'Добыча 2021'!S83</f>
        <v>2193</v>
      </c>
      <c r="P98" s="44"/>
      <c r="Q98" s="44"/>
      <c r="R98" s="44"/>
      <c r="S98" s="44"/>
      <c r="T98" s="44"/>
      <c r="U98" s="583">
        <f t="shared" si="25"/>
        <v>99.681818181818187</v>
      </c>
      <c r="V98" s="94">
        <f>'2022'!J93</f>
        <v>365.04999999999893</v>
      </c>
      <c r="W98" s="44">
        <f t="shared" si="13"/>
        <v>34.999999999999901</v>
      </c>
      <c r="X98" s="44">
        <f>'2022'!L93</f>
        <v>365</v>
      </c>
      <c r="Y98" s="94">
        <f t="shared" si="14"/>
        <v>34.995206136145733</v>
      </c>
      <c r="Z98" s="44"/>
      <c r="AA98" s="44"/>
      <c r="AB98" s="44"/>
      <c r="AC98" s="44"/>
      <c r="AD98" s="44">
        <f t="shared" si="15"/>
        <v>365</v>
      </c>
      <c r="AE98" s="44"/>
      <c r="AF98" s="82" t="str">
        <f t="shared" si="16"/>
        <v/>
      </c>
      <c r="AG98" s="159"/>
      <c r="AH98" s="160">
        <f t="shared" si="17"/>
        <v>2.3774789149760656</v>
      </c>
      <c r="AI98" s="160" t="e">
        <f t="shared" ca="1" si="18"/>
        <v>#NAME?</v>
      </c>
      <c r="AJ98" s="161">
        <v>35</v>
      </c>
      <c r="AK98" s="161" t="str">
        <f t="shared" si="19"/>
        <v/>
      </c>
      <c r="AL98" s="161" t="e">
        <f t="shared" ca="1" si="20"/>
        <v>#NAME?</v>
      </c>
      <c r="AM98" s="161">
        <f t="shared" si="21"/>
        <v>365</v>
      </c>
      <c r="AN98" s="162" t="str">
        <f t="shared" si="22"/>
        <v/>
      </c>
      <c r="AO98" s="34" t="str">
        <f t="shared" si="23"/>
        <v/>
      </c>
    </row>
    <row r="99" spans="1:41" ht="30" customHeight="1" x14ac:dyDescent="0.25">
      <c r="A99" s="34">
        <v>73</v>
      </c>
      <c r="B99" s="119" t="s">
        <v>431</v>
      </c>
      <c r="C99" s="92">
        <f>'2022'!B94</f>
        <v>537.20000000000005</v>
      </c>
      <c r="D99" s="587"/>
      <c r="E99" s="93">
        <f>'2022'!E94</f>
        <v>1317</v>
      </c>
      <c r="F99" s="92">
        <f>'2022'!H94</f>
        <v>2.4516008935219658</v>
      </c>
      <c r="G99" s="588"/>
      <c r="H99" s="589"/>
      <c r="I99" s="44"/>
      <c r="J99" s="44"/>
      <c r="K99" s="44"/>
      <c r="L99" s="44"/>
      <c r="M99" s="44"/>
      <c r="N99" s="44"/>
      <c r="O99" s="588"/>
      <c r="P99" s="44"/>
      <c r="Q99" s="44"/>
      <c r="R99" s="44"/>
      <c r="S99" s="44"/>
      <c r="T99" s="44"/>
      <c r="U99" s="588"/>
      <c r="V99" s="94">
        <f>'2022'!J94</f>
        <v>460.94999999999868</v>
      </c>
      <c r="W99" s="44">
        <f t="shared" si="13"/>
        <v>34.999999999999901</v>
      </c>
      <c r="X99" s="44">
        <f>'2022'!L94</f>
        <v>460</v>
      </c>
      <c r="Y99" s="94">
        <f t="shared" si="14"/>
        <v>34.927866362946091</v>
      </c>
      <c r="Z99" s="44"/>
      <c r="AA99" s="44"/>
      <c r="AB99" s="44"/>
      <c r="AC99" s="44"/>
      <c r="AD99" s="44">
        <f t="shared" si="15"/>
        <v>460</v>
      </c>
      <c r="AE99" s="44"/>
      <c r="AF99" s="82" t="str">
        <f t="shared" si="16"/>
        <v/>
      </c>
      <c r="AG99" s="159"/>
      <c r="AH99" s="160">
        <f t="shared" si="17"/>
        <v>2.4516008935219658</v>
      </c>
      <c r="AI99" s="160" t="e">
        <f t="shared" ca="1" si="18"/>
        <v>#NAME?</v>
      </c>
      <c r="AJ99" s="161">
        <v>35</v>
      </c>
      <c r="AK99" s="161" t="str">
        <f t="shared" si="19"/>
        <v/>
      </c>
      <c r="AL99" s="161" t="e">
        <f t="shared" ca="1" si="20"/>
        <v>#NAME?</v>
      </c>
      <c r="AM99" s="161">
        <f t="shared" si="21"/>
        <v>460</v>
      </c>
      <c r="AN99" s="162" t="str">
        <f t="shared" si="22"/>
        <v/>
      </c>
      <c r="AO99" s="34" t="str">
        <f t="shared" si="23"/>
        <v/>
      </c>
    </row>
    <row r="100" spans="1:41" ht="30" customHeight="1" x14ac:dyDescent="0.25">
      <c r="A100" s="34">
        <v>74</v>
      </c>
      <c r="B100" s="119" t="s">
        <v>432</v>
      </c>
      <c r="C100" s="92">
        <f>'2022'!B95</f>
        <v>140</v>
      </c>
      <c r="D100" s="587"/>
      <c r="E100" s="93">
        <f>'2022'!E95</f>
        <v>469</v>
      </c>
      <c r="F100" s="92">
        <f>'2022'!H95</f>
        <v>3.35</v>
      </c>
      <c r="G100" s="588"/>
      <c r="H100" s="589"/>
      <c r="I100" s="44"/>
      <c r="J100" s="44"/>
      <c r="K100" s="44"/>
      <c r="L100" s="44"/>
      <c r="M100" s="44"/>
      <c r="N100" s="44"/>
      <c r="O100" s="588"/>
      <c r="P100" s="44"/>
      <c r="Q100" s="44"/>
      <c r="R100" s="44"/>
      <c r="S100" s="44"/>
      <c r="T100" s="44"/>
      <c r="U100" s="588"/>
      <c r="V100" s="94">
        <f>'2022'!J95</f>
        <v>164.14999999999952</v>
      </c>
      <c r="W100" s="44">
        <f t="shared" ref="W100:W102" si="26">IF(V100&gt;0,V100/E100*100,0)</f>
        <v>34.999999999999901</v>
      </c>
      <c r="X100" s="44">
        <f>'2022'!L95</f>
        <v>164</v>
      </c>
      <c r="Y100" s="94">
        <f t="shared" ref="Y100:Y102" si="27">IF(X100&gt;1,X100/E100*100,0)</f>
        <v>34.968017057569298</v>
      </c>
      <c r="Z100" s="44"/>
      <c r="AA100" s="44"/>
      <c r="AB100" s="44"/>
      <c r="AC100" s="44"/>
      <c r="AD100" s="44">
        <f t="shared" si="15"/>
        <v>164</v>
      </c>
      <c r="AE100" s="44"/>
      <c r="AF100" s="82" t="str">
        <f t="shared" si="16"/>
        <v/>
      </c>
      <c r="AG100" s="159"/>
      <c r="AH100" s="160">
        <f t="shared" si="17"/>
        <v>3.35</v>
      </c>
      <c r="AI100" s="160" t="e">
        <f t="shared" ca="1" si="18"/>
        <v>#NAME?</v>
      </c>
      <c r="AJ100" s="161">
        <v>35</v>
      </c>
      <c r="AK100" s="161" t="str">
        <f t="shared" si="19"/>
        <v/>
      </c>
      <c r="AL100" s="161" t="e">
        <f t="shared" ca="1" si="20"/>
        <v>#NAME?</v>
      </c>
      <c r="AM100" s="161">
        <f t="shared" si="21"/>
        <v>164</v>
      </c>
      <c r="AN100" s="162" t="str">
        <f t="shared" si="22"/>
        <v/>
      </c>
      <c r="AO100" s="34" t="str">
        <f t="shared" si="23"/>
        <v/>
      </c>
    </row>
    <row r="101" spans="1:41" ht="30" customHeight="1" x14ac:dyDescent="0.25">
      <c r="A101" s="34">
        <v>75</v>
      </c>
      <c r="B101" s="119" t="s">
        <v>433</v>
      </c>
      <c r="C101" s="92">
        <f>'2022'!B96</f>
        <v>1100</v>
      </c>
      <c r="D101" s="587"/>
      <c r="E101" s="93">
        <f>'2022'!E96</f>
        <v>3040</v>
      </c>
      <c r="F101" s="92">
        <f>'2022'!H96</f>
        <v>2.7636363636363637</v>
      </c>
      <c r="G101" s="588"/>
      <c r="H101" s="589"/>
      <c r="I101" s="44"/>
      <c r="J101" s="44"/>
      <c r="K101" s="44"/>
      <c r="L101" s="44"/>
      <c r="M101" s="44"/>
      <c r="N101" s="44"/>
      <c r="O101" s="588"/>
      <c r="P101" s="44"/>
      <c r="Q101" s="44"/>
      <c r="R101" s="44"/>
      <c r="S101" s="44"/>
      <c r="T101" s="44"/>
      <c r="U101" s="588"/>
      <c r="V101" s="94">
        <f>'2022'!J96</f>
        <v>1063.9999999999968</v>
      </c>
      <c r="W101" s="44">
        <f t="shared" si="26"/>
        <v>34.999999999999901</v>
      </c>
      <c r="X101" s="44">
        <f>'2022'!L96</f>
        <v>1064</v>
      </c>
      <c r="Y101" s="94">
        <f t="shared" si="27"/>
        <v>35</v>
      </c>
      <c r="Z101" s="44"/>
      <c r="AA101" s="44"/>
      <c r="AB101" s="44"/>
      <c r="AC101" s="44"/>
      <c r="AD101" s="44">
        <f t="shared" si="15"/>
        <v>1064</v>
      </c>
      <c r="AE101" s="44"/>
      <c r="AF101" s="82" t="str">
        <f t="shared" si="16"/>
        <v/>
      </c>
      <c r="AG101" s="159"/>
      <c r="AH101" s="160">
        <f t="shared" si="17"/>
        <v>2.7636363636363637</v>
      </c>
      <c r="AI101" s="160" t="e">
        <f t="shared" ca="1" si="18"/>
        <v>#NAME?</v>
      </c>
      <c r="AJ101" s="161">
        <v>35</v>
      </c>
      <c r="AK101" s="161" t="str">
        <f t="shared" si="19"/>
        <v/>
      </c>
      <c r="AL101" s="161" t="e">
        <f t="shared" ca="1" si="20"/>
        <v>#NAME?</v>
      </c>
      <c r="AM101" s="161">
        <f t="shared" si="21"/>
        <v>1064</v>
      </c>
      <c r="AN101" s="162" t="str">
        <f t="shared" si="22"/>
        <v/>
      </c>
      <c r="AO101" s="34" t="str">
        <f t="shared" si="23"/>
        <v/>
      </c>
    </row>
    <row r="102" spans="1:41" ht="30" customHeight="1" x14ac:dyDescent="0.25">
      <c r="A102" s="34">
        <v>76</v>
      </c>
      <c r="B102" s="119" t="s">
        <v>434</v>
      </c>
      <c r="C102" s="92">
        <f>'2022'!B97</f>
        <v>310.89999999999998</v>
      </c>
      <c r="D102" s="587"/>
      <c r="E102" s="93">
        <f>'2022'!E97</f>
        <v>923</v>
      </c>
      <c r="F102" s="92">
        <f>'2022'!H97</f>
        <v>2.9688002573174654</v>
      </c>
      <c r="G102" s="588"/>
      <c r="H102" s="589"/>
      <c r="I102" s="44"/>
      <c r="J102" s="44"/>
      <c r="K102" s="44"/>
      <c r="L102" s="44"/>
      <c r="M102" s="44"/>
      <c r="N102" s="44"/>
      <c r="O102" s="588"/>
      <c r="P102" s="44"/>
      <c r="Q102" s="44"/>
      <c r="R102" s="44"/>
      <c r="S102" s="44"/>
      <c r="T102" s="44"/>
      <c r="U102" s="588"/>
      <c r="V102" s="94">
        <f>'2022'!J97</f>
        <v>323.04999999999905</v>
      </c>
      <c r="W102" s="44">
        <f t="shared" si="26"/>
        <v>34.999999999999901</v>
      </c>
      <c r="X102" s="44">
        <f>'2022'!L97</f>
        <v>323</v>
      </c>
      <c r="Y102" s="94">
        <f t="shared" si="27"/>
        <v>34.99458288190683</v>
      </c>
      <c r="Z102" s="44"/>
      <c r="AA102" s="44"/>
      <c r="AB102" s="44"/>
      <c r="AC102" s="44"/>
      <c r="AD102" s="44">
        <f t="shared" si="15"/>
        <v>323</v>
      </c>
      <c r="AE102" s="44"/>
      <c r="AF102" s="82" t="str">
        <f t="shared" si="16"/>
        <v/>
      </c>
      <c r="AG102" s="159"/>
      <c r="AH102" s="160">
        <f t="shared" si="17"/>
        <v>2.9688002573174654</v>
      </c>
      <c r="AI102" s="160" t="e">
        <f t="shared" ca="1" si="18"/>
        <v>#NAME?</v>
      </c>
      <c r="AJ102" s="161">
        <v>35</v>
      </c>
      <c r="AK102" s="161" t="str">
        <f t="shared" si="19"/>
        <v/>
      </c>
      <c r="AL102" s="161" t="e">
        <f t="shared" ca="1" si="20"/>
        <v>#NAME?</v>
      </c>
      <c r="AM102" s="161">
        <f t="shared" si="21"/>
        <v>323</v>
      </c>
      <c r="AN102" s="162" t="str">
        <f t="shared" si="22"/>
        <v/>
      </c>
      <c r="AO102" s="34" t="str">
        <f t="shared" si="23"/>
        <v/>
      </c>
    </row>
    <row r="103" spans="1:41" ht="30" customHeight="1" x14ac:dyDescent="0.25">
      <c r="A103" s="34">
        <v>77</v>
      </c>
      <c r="B103" s="119" t="s">
        <v>435</v>
      </c>
      <c r="C103" s="92">
        <f>'2022'!B98</f>
        <v>75.2</v>
      </c>
      <c r="D103" s="582"/>
      <c r="E103" s="93">
        <f>'2022'!E98</f>
        <v>257</v>
      </c>
      <c r="F103" s="92">
        <f>'2022'!H98</f>
        <v>3.4175531914893615</v>
      </c>
      <c r="G103" s="584"/>
      <c r="H103" s="586"/>
      <c r="I103" s="44"/>
      <c r="J103" s="44"/>
      <c r="K103" s="44"/>
      <c r="L103" s="44"/>
      <c r="M103" s="44"/>
      <c r="N103" s="44"/>
      <c r="O103" s="584"/>
      <c r="P103" s="44"/>
      <c r="Q103" s="44"/>
      <c r="R103" s="44"/>
      <c r="S103" s="44"/>
      <c r="T103" s="44"/>
      <c r="U103" s="584"/>
      <c r="V103" s="94">
        <f>'2022'!J98</f>
        <v>89.949999999999733</v>
      </c>
      <c r="W103" s="44">
        <f t="shared" si="13"/>
        <v>34.999999999999901</v>
      </c>
      <c r="X103" s="44">
        <f>'2022'!L98</f>
        <v>89</v>
      </c>
      <c r="Y103" s="94">
        <f t="shared" si="14"/>
        <v>34.630350194552527</v>
      </c>
      <c r="Z103" s="44"/>
      <c r="AA103" s="44"/>
      <c r="AB103" s="44"/>
      <c r="AC103" s="44"/>
      <c r="AD103" s="44">
        <f t="shared" si="15"/>
        <v>89</v>
      </c>
      <c r="AE103" s="44"/>
      <c r="AF103" s="82" t="str">
        <f t="shared" si="16"/>
        <v/>
      </c>
      <c r="AG103" s="159"/>
      <c r="AH103" s="160">
        <f t="shared" si="17"/>
        <v>3.4175531914893615</v>
      </c>
      <c r="AI103" s="160" t="e">
        <f t="shared" ca="1" si="18"/>
        <v>#NAME?</v>
      </c>
      <c r="AJ103" s="161">
        <v>35</v>
      </c>
      <c r="AK103" s="161" t="str">
        <f t="shared" si="19"/>
        <v/>
      </c>
      <c r="AL103" s="161" t="e">
        <f t="shared" ca="1" si="20"/>
        <v>#NAME?</v>
      </c>
      <c r="AM103" s="161">
        <f t="shared" si="21"/>
        <v>89</v>
      </c>
      <c r="AN103" s="162" t="str">
        <f t="shared" si="22"/>
        <v/>
      </c>
      <c r="AO103" s="34" t="str">
        <f t="shared" si="23"/>
        <v/>
      </c>
    </row>
    <row r="104" spans="1:41" ht="17.25" customHeight="1" x14ac:dyDescent="0.25">
      <c r="A104" s="72"/>
      <c r="B104" s="46" t="s">
        <v>127</v>
      </c>
      <c r="C104" s="98"/>
      <c r="D104" s="97"/>
      <c r="E104" s="97"/>
      <c r="F104" s="98"/>
      <c r="G104" s="56"/>
      <c r="H104" s="94"/>
      <c r="I104" s="47"/>
      <c r="J104" s="47"/>
      <c r="K104" s="47"/>
      <c r="L104" s="99"/>
      <c r="M104" s="56"/>
      <c r="N104" s="56"/>
      <c r="O104" s="56"/>
      <c r="P104" s="56"/>
      <c r="Q104" s="56"/>
      <c r="R104" s="56"/>
      <c r="S104" s="56"/>
      <c r="T104" s="56"/>
      <c r="U104" s="44"/>
      <c r="V104" s="111"/>
      <c r="W104" s="44"/>
      <c r="X104" s="56"/>
      <c r="Y104" s="94"/>
      <c r="Z104" s="56"/>
      <c r="AA104" s="56"/>
      <c r="AB104" s="56"/>
      <c r="AC104" s="56"/>
      <c r="AD104" s="56" t="str">
        <f t="shared" si="15"/>
        <v/>
      </c>
      <c r="AE104" s="56"/>
      <c r="AF104" s="82" t="str">
        <f t="shared" si="16"/>
        <v/>
      </c>
      <c r="AG104" s="159"/>
      <c r="AH104" s="160" t="str">
        <f t="shared" si="17"/>
        <v/>
      </c>
      <c r="AI104" s="160" t="e">
        <f t="shared" ca="1" si="18"/>
        <v>#NAME?</v>
      </c>
      <c r="AJ104" s="161">
        <v>35</v>
      </c>
      <c r="AK104" s="161" t="str">
        <f t="shared" si="19"/>
        <v/>
      </c>
      <c r="AL104" s="161" t="str">
        <f t="shared" si="20"/>
        <v/>
      </c>
      <c r="AM104" s="161" t="str">
        <f t="shared" si="21"/>
        <v/>
      </c>
      <c r="AN104" s="162" t="str">
        <f t="shared" si="22"/>
        <v/>
      </c>
      <c r="AO104" s="34" t="str">
        <f t="shared" si="23"/>
        <v/>
      </c>
    </row>
    <row r="105" spans="1:41" ht="31.5" x14ac:dyDescent="0.25">
      <c r="A105" s="34">
        <v>78</v>
      </c>
      <c r="B105" s="57" t="s">
        <v>129</v>
      </c>
      <c r="C105" s="92">
        <f>'2022'!B101</f>
        <v>384.8</v>
      </c>
      <c r="D105" s="93">
        <f>'2022'!D101</f>
        <v>29</v>
      </c>
      <c r="E105" s="93">
        <f>'2022'!E101</f>
        <v>69</v>
      </c>
      <c r="F105" s="92">
        <f>'2022'!H101</f>
        <v>0.17931392931392931</v>
      </c>
      <c r="G105" s="44">
        <f>'2021'!L76</f>
        <v>6</v>
      </c>
      <c r="H105" s="94">
        <f t="shared" si="24"/>
        <v>20.689655172413794</v>
      </c>
      <c r="I105" s="44"/>
      <c r="J105" s="44"/>
      <c r="K105" s="44"/>
      <c r="L105" s="44"/>
      <c r="M105" s="44"/>
      <c r="N105" s="44"/>
      <c r="O105" s="44">
        <f>'Добыча 2021'!S86</f>
        <v>0</v>
      </c>
      <c r="P105" s="44"/>
      <c r="Q105" s="44"/>
      <c r="R105" s="44"/>
      <c r="S105" s="44"/>
      <c r="T105" s="44"/>
      <c r="U105" s="44">
        <f t="shared" si="25"/>
        <v>0</v>
      </c>
      <c r="V105" s="94">
        <f>'2022'!J101</f>
        <v>24.149999999999931</v>
      </c>
      <c r="W105" s="44">
        <f t="shared" si="13"/>
        <v>34.999999999999901</v>
      </c>
      <c r="X105" s="44">
        <f>'2022'!L101</f>
        <v>24</v>
      </c>
      <c r="Y105" s="94">
        <f t="shared" si="14"/>
        <v>34.782608695652172</v>
      </c>
      <c r="Z105" s="44"/>
      <c r="AA105" s="44"/>
      <c r="AB105" s="44"/>
      <c r="AC105" s="44"/>
      <c r="AD105" s="44">
        <f t="shared" si="15"/>
        <v>24</v>
      </c>
      <c r="AE105" s="44"/>
      <c r="AF105" s="82" t="str">
        <f t="shared" si="16"/>
        <v/>
      </c>
      <c r="AG105" s="159"/>
      <c r="AH105" s="160">
        <f t="shared" si="17"/>
        <v>0.17931392931392931</v>
      </c>
      <c r="AI105" s="160" t="e">
        <f t="shared" ca="1" si="18"/>
        <v>#NAME?</v>
      </c>
      <c r="AJ105" s="161">
        <v>35</v>
      </c>
      <c r="AK105" s="161" t="str">
        <f t="shared" si="19"/>
        <v/>
      </c>
      <c r="AL105" s="161" t="e">
        <f t="shared" ca="1" si="20"/>
        <v>#NAME?</v>
      </c>
      <c r="AM105" s="161">
        <f t="shared" si="21"/>
        <v>24</v>
      </c>
      <c r="AN105" s="162" t="str">
        <f t="shared" si="22"/>
        <v/>
      </c>
      <c r="AO105" s="34" t="str">
        <f t="shared" si="23"/>
        <v/>
      </c>
    </row>
    <row r="106" spans="1:41" ht="51.75" customHeight="1" x14ac:dyDescent="0.25">
      <c r="A106" s="34">
        <v>79</v>
      </c>
      <c r="B106" s="64" t="s">
        <v>128</v>
      </c>
      <c r="C106" s="121">
        <f>'2022'!B102</f>
        <v>396.2</v>
      </c>
      <c r="D106" s="105">
        <f>'2022'!D102</f>
        <v>209</v>
      </c>
      <c r="E106" s="105">
        <f>'2022'!E102</f>
        <v>163</v>
      </c>
      <c r="F106" s="121">
        <f>'2022'!H102</f>
        <v>0.41140837960625948</v>
      </c>
      <c r="G106" s="44">
        <f>'2021'!L77</f>
        <v>41</v>
      </c>
      <c r="H106" s="94">
        <f t="shared" si="24"/>
        <v>19.617224880382775</v>
      </c>
      <c r="I106" s="44"/>
      <c r="J106" s="44"/>
      <c r="K106" s="44"/>
      <c r="L106" s="44"/>
      <c r="M106" s="65"/>
      <c r="N106" s="65"/>
      <c r="O106" s="65">
        <f>'Добыча 2021'!S87</f>
        <v>3</v>
      </c>
      <c r="P106" s="65"/>
      <c r="Q106" s="65"/>
      <c r="R106" s="65"/>
      <c r="S106" s="65"/>
      <c r="T106" s="65"/>
      <c r="U106" s="44">
        <f t="shared" si="25"/>
        <v>7.3170731707317067</v>
      </c>
      <c r="V106" s="106">
        <f>'2022'!J102</f>
        <v>57.049999999999834</v>
      </c>
      <c r="W106" s="44">
        <f t="shared" si="13"/>
        <v>34.999999999999901</v>
      </c>
      <c r="X106" s="65">
        <f>'2022'!L102</f>
        <v>57</v>
      </c>
      <c r="Y106" s="94">
        <f t="shared" si="14"/>
        <v>34.969325153374228</v>
      </c>
      <c r="Z106" s="65"/>
      <c r="AA106" s="65"/>
      <c r="AB106" s="65"/>
      <c r="AC106" s="65"/>
      <c r="AD106" s="65">
        <f t="shared" si="15"/>
        <v>57</v>
      </c>
      <c r="AE106" s="65"/>
      <c r="AF106" s="82" t="str">
        <f t="shared" si="16"/>
        <v/>
      </c>
      <c r="AG106" s="159"/>
      <c r="AH106" s="160">
        <f t="shared" si="17"/>
        <v>0.41140837960625948</v>
      </c>
      <c r="AI106" s="160" t="e">
        <f t="shared" ca="1" si="18"/>
        <v>#NAME?</v>
      </c>
      <c r="AJ106" s="161">
        <v>35</v>
      </c>
      <c r="AK106" s="161" t="str">
        <f t="shared" si="19"/>
        <v/>
      </c>
      <c r="AL106" s="161" t="e">
        <f t="shared" ca="1" si="20"/>
        <v>#NAME?</v>
      </c>
      <c r="AM106" s="161">
        <f t="shared" si="21"/>
        <v>57</v>
      </c>
      <c r="AN106" s="162" t="str">
        <f t="shared" si="22"/>
        <v/>
      </c>
      <c r="AO106" s="34" t="str">
        <f t="shared" si="23"/>
        <v/>
      </c>
    </row>
    <row r="107" spans="1:41" ht="17.25" customHeight="1" x14ac:dyDescent="0.25">
      <c r="A107" s="72"/>
      <c r="B107" s="46" t="s">
        <v>130</v>
      </c>
      <c r="C107" s="98"/>
      <c r="D107" s="97"/>
      <c r="E107" s="97"/>
      <c r="F107" s="98"/>
      <c r="G107" s="56"/>
      <c r="H107" s="94"/>
      <c r="I107" s="47"/>
      <c r="J107" s="47"/>
      <c r="K107" s="47"/>
      <c r="L107" s="99"/>
      <c r="M107" s="56"/>
      <c r="N107" s="56"/>
      <c r="O107" s="56"/>
      <c r="P107" s="56"/>
      <c r="Q107" s="56"/>
      <c r="R107" s="56"/>
      <c r="S107" s="56"/>
      <c r="T107" s="56"/>
      <c r="U107" s="44"/>
      <c r="V107" s="111"/>
      <c r="W107" s="44"/>
      <c r="X107" s="56"/>
      <c r="Y107" s="94"/>
      <c r="Z107" s="56"/>
      <c r="AA107" s="56"/>
      <c r="AB107" s="56"/>
      <c r="AC107" s="56"/>
      <c r="AD107" s="56" t="str">
        <f t="shared" si="15"/>
        <v/>
      </c>
      <c r="AE107" s="56"/>
      <c r="AF107" s="82" t="str">
        <f t="shared" si="16"/>
        <v/>
      </c>
      <c r="AG107" s="159"/>
      <c r="AH107" s="160" t="str">
        <f t="shared" si="17"/>
        <v/>
      </c>
      <c r="AI107" s="160" t="e">
        <f t="shared" ca="1" si="18"/>
        <v>#NAME?</v>
      </c>
      <c r="AJ107" s="161">
        <v>35</v>
      </c>
      <c r="AK107" s="161" t="str">
        <f t="shared" si="19"/>
        <v/>
      </c>
      <c r="AL107" s="161" t="str">
        <f t="shared" si="20"/>
        <v/>
      </c>
      <c r="AM107" s="161" t="str">
        <f t="shared" si="21"/>
        <v/>
      </c>
      <c r="AN107" s="162" t="str">
        <f t="shared" si="22"/>
        <v/>
      </c>
      <c r="AO107" s="34" t="str">
        <f t="shared" si="23"/>
        <v/>
      </c>
    </row>
    <row r="108" spans="1:41" ht="45.75" customHeight="1" x14ac:dyDescent="0.25">
      <c r="A108" s="34">
        <v>80</v>
      </c>
      <c r="B108" s="66" t="s">
        <v>134</v>
      </c>
      <c r="C108" s="124">
        <f>'2022'!B104</f>
        <v>597.84699999999998</v>
      </c>
      <c r="D108" s="109">
        <f>'2022'!D104</f>
        <v>3632</v>
      </c>
      <c r="E108" s="109">
        <f>'2022'!E104</f>
        <v>4005</v>
      </c>
      <c r="F108" s="124">
        <f>'2022'!H104</f>
        <v>6.6990383827300297</v>
      </c>
      <c r="G108" s="44">
        <f>'2021'!L79</f>
        <v>1268</v>
      </c>
      <c r="H108" s="94">
        <f t="shared" si="24"/>
        <v>34.91189427312775</v>
      </c>
      <c r="I108" s="44"/>
      <c r="J108" s="44"/>
      <c r="K108" s="44"/>
      <c r="L108" s="44"/>
      <c r="M108" s="67"/>
      <c r="N108" s="67"/>
      <c r="O108" s="67">
        <f>'Добыча 2021'!S89</f>
        <v>1268</v>
      </c>
      <c r="P108" s="67"/>
      <c r="Q108" s="67"/>
      <c r="R108" s="67"/>
      <c r="S108" s="67"/>
      <c r="T108" s="67"/>
      <c r="U108" s="44">
        <f t="shared" si="25"/>
        <v>100</v>
      </c>
      <c r="V108" s="110">
        <f>'2022'!J104</f>
        <v>1401.7499999999959</v>
      </c>
      <c r="W108" s="44">
        <f t="shared" si="13"/>
        <v>34.999999999999901</v>
      </c>
      <c r="X108" s="67">
        <f>'2022'!L104</f>
        <v>1401</v>
      </c>
      <c r="Y108" s="94">
        <f t="shared" si="14"/>
        <v>34.981273408239701</v>
      </c>
      <c r="Z108" s="67"/>
      <c r="AA108" s="67"/>
      <c r="AB108" s="67"/>
      <c r="AC108" s="67"/>
      <c r="AD108" s="67">
        <f t="shared" si="15"/>
        <v>1401</v>
      </c>
      <c r="AE108" s="67"/>
      <c r="AF108" s="82" t="str">
        <f t="shared" si="16"/>
        <v/>
      </c>
      <c r="AG108" s="159"/>
      <c r="AH108" s="160">
        <f t="shared" si="17"/>
        <v>6.6990383827300297</v>
      </c>
      <c r="AI108" s="160" t="e">
        <f t="shared" ca="1" si="18"/>
        <v>#NAME?</v>
      </c>
      <c r="AJ108" s="161">
        <v>35</v>
      </c>
      <c r="AK108" s="161" t="str">
        <f t="shared" si="19"/>
        <v/>
      </c>
      <c r="AL108" s="161" t="e">
        <f t="shared" ca="1" si="20"/>
        <v>#NAME?</v>
      </c>
      <c r="AM108" s="161">
        <f t="shared" si="21"/>
        <v>1401</v>
      </c>
      <c r="AN108" s="162" t="str">
        <f t="shared" si="22"/>
        <v/>
      </c>
      <c r="AO108" s="34" t="str">
        <f t="shared" si="23"/>
        <v/>
      </c>
    </row>
    <row r="109" spans="1:41" ht="63" customHeight="1" x14ac:dyDescent="0.25">
      <c r="A109" s="34">
        <v>81</v>
      </c>
      <c r="B109" s="116" t="s">
        <v>436</v>
      </c>
      <c r="C109" s="124">
        <f>'2022'!B105</f>
        <v>84.5</v>
      </c>
      <c r="D109" s="581">
        <f>'2022'!D105</f>
        <v>766</v>
      </c>
      <c r="E109" s="109">
        <f>'2022'!E105</f>
        <v>152</v>
      </c>
      <c r="F109" s="124">
        <f>'2022'!H105</f>
        <v>1.7988165680473374</v>
      </c>
      <c r="G109" s="583">
        <f>'2021'!L80</f>
        <v>230</v>
      </c>
      <c r="H109" s="585">
        <f t="shared" si="24"/>
        <v>30.026109660574413</v>
      </c>
      <c r="I109" s="44"/>
      <c r="J109" s="44"/>
      <c r="K109" s="44"/>
      <c r="L109" s="44"/>
      <c r="M109" s="67"/>
      <c r="N109" s="67"/>
      <c r="O109" s="583">
        <f>'Добыча 2021'!S90</f>
        <v>160</v>
      </c>
      <c r="P109" s="67"/>
      <c r="Q109" s="67"/>
      <c r="R109" s="67"/>
      <c r="S109" s="67"/>
      <c r="T109" s="67"/>
      <c r="U109" s="583">
        <f>IF(G109=0,0,O109/G109*100)</f>
        <v>69.565217391304344</v>
      </c>
      <c r="V109" s="110">
        <f>'2022'!J105</f>
        <v>53.199999999999847</v>
      </c>
      <c r="W109" s="44">
        <f t="shared" ref="W109:W110" si="28">IF(V109&gt;0,V109/E109*100,0)</f>
        <v>34.999999999999901</v>
      </c>
      <c r="X109" s="67">
        <f>'2022'!L105</f>
        <v>45</v>
      </c>
      <c r="Y109" s="94">
        <f t="shared" ref="Y109:Y110" si="29">IF(X109&gt;1,X109/E109*100,0)</f>
        <v>29.605263157894733</v>
      </c>
      <c r="Z109" s="67"/>
      <c r="AA109" s="67"/>
      <c r="AB109" s="67"/>
      <c r="AC109" s="67"/>
      <c r="AD109" s="67">
        <f t="shared" si="15"/>
        <v>45</v>
      </c>
      <c r="AE109" s="67"/>
      <c r="AF109" s="82" t="str">
        <f t="shared" si="16"/>
        <v/>
      </c>
      <c r="AG109" s="159"/>
      <c r="AH109" s="160">
        <f t="shared" si="17"/>
        <v>1.7988165680473374</v>
      </c>
      <c r="AI109" s="160" t="e">
        <f t="shared" ca="1" si="18"/>
        <v>#NAME?</v>
      </c>
      <c r="AJ109" s="161">
        <v>35</v>
      </c>
      <c r="AK109" s="161" t="str">
        <f t="shared" si="19"/>
        <v/>
      </c>
      <c r="AL109" s="161" t="e">
        <f t="shared" ca="1" si="20"/>
        <v>#NAME?</v>
      </c>
      <c r="AM109" s="161">
        <f t="shared" si="21"/>
        <v>45</v>
      </c>
      <c r="AN109" s="162" t="str">
        <f t="shared" si="22"/>
        <v/>
      </c>
      <c r="AO109" s="34" t="str">
        <f t="shared" si="23"/>
        <v/>
      </c>
    </row>
    <row r="110" spans="1:41" ht="67.5" customHeight="1" x14ac:dyDescent="0.25">
      <c r="A110" s="34">
        <v>82</v>
      </c>
      <c r="B110" s="116" t="s">
        <v>437</v>
      </c>
      <c r="C110" s="124">
        <f>'2022'!B106</f>
        <v>70</v>
      </c>
      <c r="D110" s="587"/>
      <c r="E110" s="109">
        <f>'2022'!E106</f>
        <v>69</v>
      </c>
      <c r="F110" s="124">
        <f>'2022'!H106</f>
        <v>0.98571428571428577</v>
      </c>
      <c r="G110" s="588"/>
      <c r="H110" s="589"/>
      <c r="I110" s="44"/>
      <c r="J110" s="44"/>
      <c r="K110" s="44"/>
      <c r="L110" s="44"/>
      <c r="M110" s="67"/>
      <c r="N110" s="67"/>
      <c r="O110" s="588"/>
      <c r="P110" s="67"/>
      <c r="Q110" s="67"/>
      <c r="R110" s="67"/>
      <c r="S110" s="67"/>
      <c r="T110" s="67"/>
      <c r="U110" s="588"/>
      <c r="V110" s="110">
        <f>'2022'!J106</f>
        <v>24.149999999999931</v>
      </c>
      <c r="W110" s="44">
        <f t="shared" si="28"/>
        <v>34.999999999999901</v>
      </c>
      <c r="X110" s="67">
        <f>'2022'!L106</f>
        <v>20</v>
      </c>
      <c r="Y110" s="94">
        <f t="shared" si="29"/>
        <v>28.985507246376812</v>
      </c>
      <c r="Z110" s="67"/>
      <c r="AA110" s="67"/>
      <c r="AB110" s="67"/>
      <c r="AC110" s="67"/>
      <c r="AD110" s="67">
        <f t="shared" si="15"/>
        <v>20</v>
      </c>
      <c r="AE110" s="67"/>
      <c r="AF110" s="82" t="str">
        <f t="shared" si="16"/>
        <v/>
      </c>
      <c r="AG110" s="159"/>
      <c r="AH110" s="160">
        <f t="shared" si="17"/>
        <v>0.98571428571428577</v>
      </c>
      <c r="AI110" s="160" t="e">
        <f t="shared" ca="1" si="18"/>
        <v>#NAME?</v>
      </c>
      <c r="AJ110" s="161">
        <v>35</v>
      </c>
      <c r="AK110" s="161" t="str">
        <f t="shared" si="19"/>
        <v/>
      </c>
      <c r="AL110" s="161" t="e">
        <f t="shared" ca="1" si="20"/>
        <v>#NAME?</v>
      </c>
      <c r="AM110" s="161">
        <f t="shared" si="21"/>
        <v>20</v>
      </c>
      <c r="AN110" s="162" t="str">
        <f t="shared" si="22"/>
        <v/>
      </c>
      <c r="AO110" s="34" t="str">
        <f t="shared" si="23"/>
        <v/>
      </c>
    </row>
    <row r="111" spans="1:41" ht="64.5" customHeight="1" x14ac:dyDescent="0.25">
      <c r="A111" s="34">
        <v>83</v>
      </c>
      <c r="B111" s="116" t="s">
        <v>438</v>
      </c>
      <c r="C111" s="92">
        <f>'2022'!B107</f>
        <v>247.5</v>
      </c>
      <c r="D111" s="582"/>
      <c r="E111" s="93">
        <f>'2022'!E107</f>
        <v>634</v>
      </c>
      <c r="F111" s="92">
        <f>'2022'!H107</f>
        <v>2.5616161616161617</v>
      </c>
      <c r="G111" s="584"/>
      <c r="H111" s="586"/>
      <c r="I111" s="44"/>
      <c r="J111" s="44"/>
      <c r="K111" s="44"/>
      <c r="L111" s="44"/>
      <c r="M111" s="44"/>
      <c r="N111" s="44"/>
      <c r="O111" s="584"/>
      <c r="P111" s="44"/>
      <c r="Q111" s="44"/>
      <c r="R111" s="44"/>
      <c r="S111" s="44"/>
      <c r="T111" s="44"/>
      <c r="U111" s="584"/>
      <c r="V111" s="94">
        <f>'2022'!J107</f>
        <v>221.89999999999935</v>
      </c>
      <c r="W111" s="44">
        <f t="shared" si="13"/>
        <v>34.999999999999901</v>
      </c>
      <c r="X111" s="44">
        <f>'2022'!L107</f>
        <v>190</v>
      </c>
      <c r="Y111" s="94">
        <f t="shared" si="14"/>
        <v>29.968454258675081</v>
      </c>
      <c r="Z111" s="44"/>
      <c r="AA111" s="44"/>
      <c r="AB111" s="44"/>
      <c r="AC111" s="44"/>
      <c r="AD111" s="44">
        <f t="shared" si="15"/>
        <v>190</v>
      </c>
      <c r="AE111" s="44"/>
      <c r="AF111" s="82" t="str">
        <f t="shared" si="16"/>
        <v/>
      </c>
      <c r="AG111" s="159"/>
      <c r="AH111" s="160">
        <f t="shared" si="17"/>
        <v>2.5616161616161617</v>
      </c>
      <c r="AI111" s="160" t="e">
        <f t="shared" ca="1" si="18"/>
        <v>#NAME?</v>
      </c>
      <c r="AJ111" s="161">
        <v>35</v>
      </c>
      <c r="AK111" s="161" t="str">
        <f t="shared" si="19"/>
        <v/>
      </c>
      <c r="AL111" s="161" t="e">
        <f t="shared" ca="1" si="20"/>
        <v>#NAME?</v>
      </c>
      <c r="AM111" s="161">
        <f t="shared" si="21"/>
        <v>190</v>
      </c>
      <c r="AN111" s="162" t="str">
        <f t="shared" si="22"/>
        <v/>
      </c>
      <c r="AO111" s="34" t="str">
        <f t="shared" si="23"/>
        <v/>
      </c>
    </row>
    <row r="112" spans="1:41" ht="33.75" customHeight="1" x14ac:dyDescent="0.25">
      <c r="A112" s="34">
        <v>84</v>
      </c>
      <c r="B112" s="116" t="s">
        <v>439</v>
      </c>
      <c r="C112" s="92">
        <f>'2022'!B108</f>
        <v>564.6</v>
      </c>
      <c r="D112" s="581">
        <f>'2022'!D108</f>
        <v>12128</v>
      </c>
      <c r="E112" s="93">
        <f>'2022'!E108</f>
        <v>2936</v>
      </c>
      <c r="F112" s="92">
        <f>'2022'!H108</f>
        <v>5.2001416932341478</v>
      </c>
      <c r="G112" s="583">
        <f>'2021'!L81</f>
        <v>4244</v>
      </c>
      <c r="H112" s="585">
        <f>IF(G112&gt;0,G112/D112*100,0)</f>
        <v>34.993403693931398</v>
      </c>
      <c r="I112" s="44"/>
      <c r="J112" s="44"/>
      <c r="K112" s="44"/>
      <c r="L112" s="44"/>
      <c r="M112" s="44"/>
      <c r="N112" s="44"/>
      <c r="O112" s="583">
        <f>'Добыча 2021'!S91</f>
        <v>2255</v>
      </c>
      <c r="P112" s="44"/>
      <c r="Q112" s="44"/>
      <c r="R112" s="44"/>
      <c r="S112" s="44"/>
      <c r="T112" s="44"/>
      <c r="U112" s="583">
        <f>IF(G112=0,0,O112/G112*100)</f>
        <v>53.133836003770028</v>
      </c>
      <c r="V112" s="94">
        <f>'2022'!J108</f>
        <v>1027.599999999997</v>
      </c>
      <c r="W112" s="44">
        <f>IF(V112&gt;0,V112/E112*100,0)</f>
        <v>34.999999999999901</v>
      </c>
      <c r="X112" s="44">
        <f>'2022'!L108</f>
        <v>1027</v>
      </c>
      <c r="Y112" s="94">
        <f>IF(X112&gt;1,X112/E112*100,0)</f>
        <v>34.979564032697546</v>
      </c>
      <c r="Z112" s="44"/>
      <c r="AA112" s="44"/>
      <c r="AB112" s="44"/>
      <c r="AC112" s="44"/>
      <c r="AD112" s="44">
        <f t="shared" si="15"/>
        <v>1027</v>
      </c>
      <c r="AE112" s="44"/>
      <c r="AF112" s="82" t="str">
        <f t="shared" si="16"/>
        <v/>
      </c>
      <c r="AG112" s="159"/>
      <c r="AH112" s="160">
        <f t="shared" si="17"/>
        <v>5.2001416932341478</v>
      </c>
      <c r="AI112" s="160" t="e">
        <f t="shared" ca="1" si="18"/>
        <v>#NAME?</v>
      </c>
      <c r="AJ112" s="161">
        <v>35</v>
      </c>
      <c r="AK112" s="161" t="str">
        <f t="shared" si="19"/>
        <v/>
      </c>
      <c r="AL112" s="161" t="e">
        <f t="shared" ca="1" si="20"/>
        <v>#NAME?</v>
      </c>
      <c r="AM112" s="161">
        <f t="shared" si="21"/>
        <v>1027</v>
      </c>
      <c r="AN112" s="162" t="str">
        <f t="shared" si="22"/>
        <v/>
      </c>
      <c r="AO112" s="34" t="str">
        <f t="shared" si="23"/>
        <v/>
      </c>
    </row>
    <row r="113" spans="1:41" ht="31.5" x14ac:dyDescent="0.25">
      <c r="A113" s="34">
        <v>85</v>
      </c>
      <c r="B113" s="116" t="s">
        <v>440</v>
      </c>
      <c r="C113" s="92">
        <f>'2022'!B109</f>
        <v>2437.1999999999998</v>
      </c>
      <c r="D113" s="582"/>
      <c r="E113" s="93">
        <f>'2022'!E109</f>
        <v>12868</v>
      </c>
      <c r="F113" s="92">
        <f>'2022'!H109</f>
        <v>5.2798293123256199</v>
      </c>
      <c r="G113" s="584"/>
      <c r="H113" s="586"/>
      <c r="I113" s="44"/>
      <c r="J113" s="44"/>
      <c r="K113" s="44"/>
      <c r="L113" s="44"/>
      <c r="M113" s="44"/>
      <c r="N113" s="44"/>
      <c r="O113" s="584"/>
      <c r="P113" s="44"/>
      <c r="Q113" s="44"/>
      <c r="R113" s="44"/>
      <c r="S113" s="44"/>
      <c r="T113" s="44"/>
      <c r="U113" s="584"/>
      <c r="V113" s="94">
        <f>'2022'!J109</f>
        <v>4503.7999999999865</v>
      </c>
      <c r="W113" s="44">
        <f t="shared" si="13"/>
        <v>34.999999999999901</v>
      </c>
      <c r="X113" s="44">
        <f>'2022'!L109</f>
        <v>4503</v>
      </c>
      <c r="Y113" s="94">
        <f t="shared" si="14"/>
        <v>34.993783027665529</v>
      </c>
      <c r="Z113" s="44"/>
      <c r="AA113" s="44"/>
      <c r="AB113" s="44"/>
      <c r="AC113" s="44"/>
      <c r="AD113" s="44">
        <f t="shared" si="15"/>
        <v>4503</v>
      </c>
      <c r="AE113" s="44"/>
      <c r="AF113" s="82" t="str">
        <f t="shared" si="16"/>
        <v/>
      </c>
      <c r="AG113" s="159"/>
      <c r="AH113" s="160">
        <f t="shared" si="17"/>
        <v>5.2798293123256199</v>
      </c>
      <c r="AI113" s="160" t="e">
        <f t="shared" ca="1" si="18"/>
        <v>#NAME?</v>
      </c>
      <c r="AJ113" s="161">
        <v>35</v>
      </c>
      <c r="AK113" s="161" t="str">
        <f t="shared" si="19"/>
        <v/>
      </c>
      <c r="AL113" s="161" t="e">
        <f t="shared" ca="1" si="20"/>
        <v>#NAME?</v>
      </c>
      <c r="AM113" s="161">
        <f t="shared" si="21"/>
        <v>4503</v>
      </c>
      <c r="AN113" s="162" t="str">
        <f t="shared" si="22"/>
        <v/>
      </c>
      <c r="AO113" s="34" t="str">
        <f t="shared" si="23"/>
        <v/>
      </c>
    </row>
    <row r="114" spans="1:41" ht="17.25" customHeight="1" x14ac:dyDescent="0.25">
      <c r="A114" s="72"/>
      <c r="B114" s="46" t="s">
        <v>137</v>
      </c>
      <c r="C114" s="98"/>
      <c r="D114" s="97"/>
      <c r="E114" s="97"/>
      <c r="F114" s="98"/>
      <c r="G114" s="56"/>
      <c r="H114" s="94"/>
      <c r="I114" s="47"/>
      <c r="J114" s="47"/>
      <c r="K114" s="47"/>
      <c r="L114" s="99"/>
      <c r="M114" s="56"/>
      <c r="N114" s="56"/>
      <c r="O114" s="56"/>
      <c r="P114" s="56"/>
      <c r="Q114" s="56"/>
      <c r="R114" s="56"/>
      <c r="S114" s="56"/>
      <c r="T114" s="56"/>
      <c r="U114" s="44"/>
      <c r="V114" s="111"/>
      <c r="W114" s="44"/>
      <c r="X114" s="56"/>
      <c r="Y114" s="94"/>
      <c r="Z114" s="56"/>
      <c r="AA114" s="56"/>
      <c r="AB114" s="56"/>
      <c r="AC114" s="56"/>
      <c r="AD114" s="56" t="str">
        <f t="shared" si="15"/>
        <v/>
      </c>
      <c r="AE114" s="56"/>
      <c r="AF114" s="82" t="str">
        <f t="shared" si="16"/>
        <v/>
      </c>
      <c r="AG114" s="159"/>
      <c r="AH114" s="160" t="str">
        <f t="shared" si="17"/>
        <v/>
      </c>
      <c r="AI114" s="160" t="e">
        <f t="shared" ca="1" si="18"/>
        <v>#NAME?</v>
      </c>
      <c r="AJ114" s="161">
        <v>35</v>
      </c>
      <c r="AK114" s="161" t="str">
        <f t="shared" si="19"/>
        <v/>
      </c>
      <c r="AL114" s="161" t="str">
        <f t="shared" si="20"/>
        <v/>
      </c>
      <c r="AM114" s="161" t="str">
        <f t="shared" si="21"/>
        <v/>
      </c>
      <c r="AN114" s="162" t="str">
        <f t="shared" si="22"/>
        <v/>
      </c>
      <c r="AO114" s="34" t="str">
        <f t="shared" si="23"/>
        <v/>
      </c>
    </row>
    <row r="115" spans="1:41" ht="48.75" customHeight="1" x14ac:dyDescent="0.25">
      <c r="A115" s="72">
        <v>86</v>
      </c>
      <c r="B115" s="126" t="s">
        <v>441</v>
      </c>
      <c r="C115" s="92">
        <f>'2022'!B111</f>
        <v>6.8</v>
      </c>
      <c r="D115" s="581">
        <f>'2022'!D111</f>
        <v>263</v>
      </c>
      <c r="E115" s="93">
        <f>'2022'!E111</f>
        <v>9</v>
      </c>
      <c r="F115" s="92">
        <f>'2022'!H111</f>
        <v>1.3235294117647058</v>
      </c>
      <c r="G115" s="583">
        <f>'2021'!L83</f>
        <v>92</v>
      </c>
      <c r="H115" s="585">
        <f>IF(G115&gt;0,G115/D115*100,0)</f>
        <v>34.980988593155892</v>
      </c>
      <c r="I115" s="127"/>
      <c r="J115" s="127"/>
      <c r="K115" s="127"/>
      <c r="L115" s="127"/>
      <c r="M115" s="44"/>
      <c r="N115" s="44"/>
      <c r="O115" s="583">
        <f>'Добыча 2021'!S93</f>
        <v>15</v>
      </c>
      <c r="P115" s="44"/>
      <c r="Q115" s="44"/>
      <c r="R115" s="44"/>
      <c r="S115" s="44"/>
      <c r="T115" s="44"/>
      <c r="U115" s="583">
        <f>IF(G115=0,0,O115/G115*100)</f>
        <v>16.304347826086957</v>
      </c>
      <c r="V115" s="94">
        <f>'2022'!J111</f>
        <v>3.1499999999999906</v>
      </c>
      <c r="W115" s="44">
        <f>IF(V115&gt;0,V115/E115*100,0)</f>
        <v>34.999999999999901</v>
      </c>
      <c r="X115" s="44">
        <f>'2022'!L111</f>
        <v>0</v>
      </c>
      <c r="Y115" s="94">
        <f>IF(X115&gt;1,X115/E115*100,0)</f>
        <v>0</v>
      </c>
      <c r="Z115" s="44"/>
      <c r="AA115" s="44"/>
      <c r="AB115" s="44"/>
      <c r="AC115" s="44"/>
      <c r="AD115" s="44" t="str">
        <f t="shared" si="15"/>
        <v/>
      </c>
      <c r="AE115" s="44"/>
      <c r="AF115" s="82" t="str">
        <f t="shared" si="16"/>
        <v/>
      </c>
      <c r="AG115" s="159"/>
      <c r="AH115" s="160">
        <f t="shared" si="17"/>
        <v>1.3235294117647058</v>
      </c>
      <c r="AI115" s="160" t="e">
        <f t="shared" ca="1" si="18"/>
        <v>#NAME?</v>
      </c>
      <c r="AJ115" s="161">
        <v>35</v>
      </c>
      <c r="AK115" s="161" t="str">
        <f t="shared" si="19"/>
        <v/>
      </c>
      <c r="AL115" s="161">
        <f t="shared" si="20"/>
        <v>0</v>
      </c>
      <c r="AM115" s="161">
        <f t="shared" si="21"/>
        <v>0</v>
      </c>
      <c r="AN115" s="162" t="str">
        <f t="shared" si="22"/>
        <v/>
      </c>
      <c r="AO115" s="34" t="str">
        <f t="shared" si="23"/>
        <v/>
      </c>
    </row>
    <row r="116" spans="1:41" ht="50.25" customHeight="1" x14ac:dyDescent="0.25">
      <c r="A116" s="34">
        <v>87</v>
      </c>
      <c r="B116" s="118" t="s">
        <v>442</v>
      </c>
      <c r="C116" s="92">
        <f>'2022'!B112</f>
        <v>166.57499999999999</v>
      </c>
      <c r="D116" s="582"/>
      <c r="E116" s="93">
        <f>'2022'!E112</f>
        <v>215</v>
      </c>
      <c r="F116" s="92">
        <f>'2022'!H112</f>
        <v>1.290709890439742</v>
      </c>
      <c r="G116" s="584"/>
      <c r="H116" s="586"/>
      <c r="I116" s="44"/>
      <c r="J116" s="44"/>
      <c r="K116" s="44"/>
      <c r="L116" s="44"/>
      <c r="M116" s="44"/>
      <c r="N116" s="44"/>
      <c r="O116" s="584"/>
      <c r="P116" s="44"/>
      <c r="Q116" s="44"/>
      <c r="R116" s="44"/>
      <c r="S116" s="44"/>
      <c r="T116" s="44"/>
      <c r="U116" s="584"/>
      <c r="V116" s="94">
        <f>'2022'!J112</f>
        <v>75.249999999999787</v>
      </c>
      <c r="W116" s="44">
        <f t="shared" si="13"/>
        <v>34.999999999999901</v>
      </c>
      <c r="X116" s="44">
        <f>'2022'!L112</f>
        <v>75</v>
      </c>
      <c r="Y116" s="94">
        <f t="shared" si="14"/>
        <v>34.883720930232556</v>
      </c>
      <c r="Z116" s="44"/>
      <c r="AA116" s="44"/>
      <c r="AB116" s="44"/>
      <c r="AC116" s="44"/>
      <c r="AD116" s="44">
        <f t="shared" si="15"/>
        <v>75</v>
      </c>
      <c r="AE116" s="44"/>
      <c r="AF116" s="82" t="str">
        <f t="shared" si="16"/>
        <v/>
      </c>
      <c r="AG116" s="159"/>
      <c r="AH116" s="160">
        <f t="shared" si="17"/>
        <v>1.290709890439742</v>
      </c>
      <c r="AI116" s="160" t="e">
        <f t="shared" ca="1" si="18"/>
        <v>#NAME?</v>
      </c>
      <c r="AJ116" s="161">
        <v>35</v>
      </c>
      <c r="AK116" s="161" t="str">
        <f t="shared" si="19"/>
        <v/>
      </c>
      <c r="AL116" s="161" t="e">
        <f t="shared" ca="1" si="20"/>
        <v>#NAME?</v>
      </c>
      <c r="AM116" s="161">
        <f t="shared" si="21"/>
        <v>75</v>
      </c>
      <c r="AN116" s="162" t="str">
        <f t="shared" si="22"/>
        <v/>
      </c>
      <c r="AO116" s="34" t="str">
        <f t="shared" si="23"/>
        <v/>
      </c>
    </row>
    <row r="117" spans="1:41" ht="55.5" customHeight="1" x14ac:dyDescent="0.25">
      <c r="A117" s="72">
        <v>88</v>
      </c>
      <c r="B117" s="57" t="s">
        <v>315</v>
      </c>
      <c r="C117" s="92">
        <f>'2022'!B113</f>
        <v>1572.825</v>
      </c>
      <c r="D117" s="93">
        <f>'2022'!D113</f>
        <v>2985</v>
      </c>
      <c r="E117" s="93">
        <f>'2022'!E113</f>
        <v>3212</v>
      </c>
      <c r="F117" s="92">
        <f>'2022'!H113</f>
        <v>2.0421852399345126</v>
      </c>
      <c r="G117" s="44">
        <f>'2021'!L84</f>
        <v>1044</v>
      </c>
      <c r="H117" s="94">
        <f t="shared" si="24"/>
        <v>34.9748743718593</v>
      </c>
      <c r="I117" s="47"/>
      <c r="J117" s="47"/>
      <c r="K117" s="47"/>
      <c r="L117" s="99"/>
      <c r="M117" s="44"/>
      <c r="N117" s="44"/>
      <c r="O117" s="44">
        <f>'Добыча 2021'!S94</f>
        <v>1025</v>
      </c>
      <c r="P117" s="44"/>
      <c r="Q117" s="44"/>
      <c r="R117" s="44"/>
      <c r="S117" s="44"/>
      <c r="T117" s="44"/>
      <c r="U117" s="44">
        <f t="shared" si="25"/>
        <v>98.180076628352481</v>
      </c>
      <c r="V117" s="94">
        <f>'2022'!J113</f>
        <v>1124.1999999999966</v>
      </c>
      <c r="W117" s="44">
        <f t="shared" si="13"/>
        <v>34.999999999999901</v>
      </c>
      <c r="X117" s="44">
        <f>'2022'!L113</f>
        <v>1124</v>
      </c>
      <c r="Y117" s="94">
        <f t="shared" si="14"/>
        <v>34.993773349937733</v>
      </c>
      <c r="Z117" s="44"/>
      <c r="AA117" s="44"/>
      <c r="AB117" s="44"/>
      <c r="AC117" s="44"/>
      <c r="AD117" s="44">
        <f t="shared" si="15"/>
        <v>1124</v>
      </c>
      <c r="AE117" s="44"/>
      <c r="AF117" s="82" t="str">
        <f t="shared" si="16"/>
        <v/>
      </c>
      <c r="AG117" s="159"/>
      <c r="AH117" s="160">
        <f t="shared" si="17"/>
        <v>2.0421852399345126</v>
      </c>
      <c r="AI117" s="160" t="e">
        <f t="shared" ca="1" si="18"/>
        <v>#NAME?</v>
      </c>
      <c r="AJ117" s="161">
        <v>35</v>
      </c>
      <c r="AK117" s="161" t="str">
        <f t="shared" si="19"/>
        <v/>
      </c>
      <c r="AL117" s="161" t="e">
        <f t="shared" ca="1" si="20"/>
        <v>#NAME?</v>
      </c>
      <c r="AM117" s="161">
        <f t="shared" si="21"/>
        <v>1124</v>
      </c>
      <c r="AN117" s="162" t="str">
        <f t="shared" si="22"/>
        <v/>
      </c>
      <c r="AO117" s="34" t="str">
        <f t="shared" si="23"/>
        <v/>
      </c>
    </row>
    <row r="118" spans="1:41" ht="18.75" x14ac:dyDescent="0.25">
      <c r="A118" s="34"/>
      <c r="B118" s="46" t="s">
        <v>141</v>
      </c>
      <c r="C118" s="98"/>
      <c r="D118" s="97"/>
      <c r="E118" s="97"/>
      <c r="F118" s="98"/>
      <c r="G118" s="44"/>
      <c r="H118" s="94"/>
      <c r="I118" s="44"/>
      <c r="J118" s="44"/>
      <c r="K118" s="44"/>
      <c r="L118" s="44"/>
      <c r="M118" s="56"/>
      <c r="N118" s="56"/>
      <c r="O118" s="56"/>
      <c r="P118" s="56"/>
      <c r="Q118" s="56"/>
      <c r="R118" s="56"/>
      <c r="S118" s="56"/>
      <c r="T118" s="56"/>
      <c r="U118" s="44"/>
      <c r="V118" s="111"/>
      <c r="W118" s="44"/>
      <c r="X118" s="56"/>
      <c r="Y118" s="94"/>
      <c r="Z118" s="56"/>
      <c r="AA118" s="56"/>
      <c r="AB118" s="56"/>
      <c r="AC118" s="56"/>
      <c r="AD118" s="56" t="str">
        <f t="shared" si="15"/>
        <v/>
      </c>
      <c r="AE118" s="56"/>
      <c r="AF118" s="82" t="str">
        <f t="shared" si="16"/>
        <v/>
      </c>
      <c r="AG118" s="159"/>
      <c r="AH118" s="160" t="str">
        <f t="shared" si="17"/>
        <v/>
      </c>
      <c r="AI118" s="160" t="e">
        <f t="shared" ca="1" si="18"/>
        <v>#NAME?</v>
      </c>
      <c r="AJ118" s="161">
        <v>35</v>
      </c>
      <c r="AK118" s="161" t="str">
        <f t="shared" si="19"/>
        <v/>
      </c>
      <c r="AL118" s="161" t="str">
        <f t="shared" si="20"/>
        <v/>
      </c>
      <c r="AM118" s="161" t="str">
        <f t="shared" si="21"/>
        <v/>
      </c>
      <c r="AN118" s="162" t="str">
        <f t="shared" si="22"/>
        <v/>
      </c>
      <c r="AO118" s="34" t="str">
        <f t="shared" si="23"/>
        <v/>
      </c>
    </row>
    <row r="119" spans="1:41" ht="51" customHeight="1" x14ac:dyDescent="0.25">
      <c r="A119" s="34">
        <v>89</v>
      </c>
      <c r="B119" s="57" t="s">
        <v>142</v>
      </c>
      <c r="C119" s="92">
        <f>'2022'!B115</f>
        <v>867</v>
      </c>
      <c r="D119" s="93">
        <f>'2022'!D115</f>
        <v>1317</v>
      </c>
      <c r="E119" s="93">
        <f>'2022'!E115</f>
        <v>1317</v>
      </c>
      <c r="F119" s="92">
        <f>'2022'!H115</f>
        <v>1.5190311418685121</v>
      </c>
      <c r="G119" s="44">
        <f>'2021'!L86</f>
        <v>395</v>
      </c>
      <c r="H119" s="94">
        <f t="shared" si="24"/>
        <v>29.992406985573272</v>
      </c>
      <c r="I119" s="44"/>
      <c r="J119" s="44"/>
      <c r="K119" s="44"/>
      <c r="L119" s="44"/>
      <c r="M119" s="44"/>
      <c r="N119" s="44"/>
      <c r="O119" s="44">
        <f>'Добыча 2021'!S96</f>
        <v>330</v>
      </c>
      <c r="P119" s="44"/>
      <c r="Q119" s="44"/>
      <c r="R119" s="44"/>
      <c r="S119" s="44"/>
      <c r="T119" s="44"/>
      <c r="U119" s="44">
        <f t="shared" si="25"/>
        <v>83.544303797468359</v>
      </c>
      <c r="V119" s="94">
        <f>'2022'!J115</f>
        <v>460.94999999999868</v>
      </c>
      <c r="W119" s="44">
        <f t="shared" si="13"/>
        <v>34.999999999999901</v>
      </c>
      <c r="X119" s="44">
        <f>'2022'!L115</f>
        <v>460</v>
      </c>
      <c r="Y119" s="94">
        <f t="shared" si="14"/>
        <v>34.927866362946091</v>
      </c>
      <c r="Z119" s="44"/>
      <c r="AA119" s="44"/>
      <c r="AB119" s="44"/>
      <c r="AC119" s="44"/>
      <c r="AD119" s="44">
        <f t="shared" si="15"/>
        <v>460</v>
      </c>
      <c r="AE119" s="44"/>
      <c r="AF119" s="82" t="str">
        <f t="shared" si="16"/>
        <v/>
      </c>
      <c r="AG119" s="159"/>
      <c r="AH119" s="160">
        <f t="shared" si="17"/>
        <v>1.5190311418685121</v>
      </c>
      <c r="AI119" s="160" t="e">
        <f t="shared" ca="1" si="18"/>
        <v>#NAME?</v>
      </c>
      <c r="AJ119" s="161">
        <v>35</v>
      </c>
      <c r="AK119" s="161" t="str">
        <f t="shared" si="19"/>
        <v/>
      </c>
      <c r="AL119" s="161" t="e">
        <f t="shared" ca="1" si="20"/>
        <v>#NAME?</v>
      </c>
      <c r="AM119" s="161">
        <f t="shared" si="21"/>
        <v>460</v>
      </c>
      <c r="AN119" s="162" t="str">
        <f t="shared" si="22"/>
        <v/>
      </c>
      <c r="AO119" s="34" t="str">
        <f t="shared" si="23"/>
        <v/>
      </c>
    </row>
    <row r="120" spans="1:41" ht="36.75" customHeight="1" x14ac:dyDescent="0.25">
      <c r="A120" s="34">
        <v>90</v>
      </c>
      <c r="B120" s="57" t="s">
        <v>316</v>
      </c>
      <c r="C120" s="92">
        <f>'2022'!B116</f>
        <v>385.19600000000003</v>
      </c>
      <c r="D120" s="93">
        <f>'2022'!D116</f>
        <v>1707</v>
      </c>
      <c r="E120" s="93">
        <f>'2022'!E116</f>
        <v>2084</v>
      </c>
      <c r="F120" s="92">
        <f>'2022'!H116</f>
        <v>5.4102327126969127</v>
      </c>
      <c r="G120" s="44">
        <f>'2021'!L87</f>
        <v>597</v>
      </c>
      <c r="H120" s="94">
        <f t="shared" si="24"/>
        <v>34.973637961335676</v>
      </c>
      <c r="I120" s="44"/>
      <c r="J120" s="44"/>
      <c r="K120" s="44"/>
      <c r="L120" s="44"/>
      <c r="M120" s="44"/>
      <c r="N120" s="44"/>
      <c r="O120" s="44">
        <f>'Добыча 2021'!S97</f>
        <v>597</v>
      </c>
      <c r="P120" s="44"/>
      <c r="Q120" s="44"/>
      <c r="R120" s="44"/>
      <c r="S120" s="44"/>
      <c r="T120" s="44"/>
      <c r="U120" s="44">
        <f t="shared" si="25"/>
        <v>100</v>
      </c>
      <c r="V120" s="94">
        <f>'2022'!J116</f>
        <v>729.39999999999782</v>
      </c>
      <c r="W120" s="44">
        <f t="shared" si="13"/>
        <v>34.999999999999901</v>
      </c>
      <c r="X120" s="44">
        <f>'2022'!L116</f>
        <v>729</v>
      </c>
      <c r="Y120" s="94">
        <f t="shared" si="14"/>
        <v>34.980806142034545</v>
      </c>
      <c r="Z120" s="44"/>
      <c r="AA120" s="44"/>
      <c r="AB120" s="44"/>
      <c r="AC120" s="44"/>
      <c r="AD120" s="44">
        <f t="shared" si="15"/>
        <v>729</v>
      </c>
      <c r="AE120" s="44"/>
      <c r="AF120" s="82" t="str">
        <f t="shared" si="16"/>
        <v/>
      </c>
      <c r="AG120" s="159"/>
      <c r="AH120" s="160">
        <f t="shared" si="17"/>
        <v>5.4102327126969127</v>
      </c>
      <c r="AI120" s="160" t="e">
        <f t="shared" ca="1" si="18"/>
        <v>#NAME?</v>
      </c>
      <c r="AJ120" s="161">
        <v>35</v>
      </c>
      <c r="AK120" s="161" t="str">
        <f t="shared" si="19"/>
        <v/>
      </c>
      <c r="AL120" s="161" t="e">
        <f t="shared" ca="1" si="20"/>
        <v>#NAME?</v>
      </c>
      <c r="AM120" s="161">
        <f t="shared" si="21"/>
        <v>729</v>
      </c>
      <c r="AN120" s="162" t="str">
        <f t="shared" si="22"/>
        <v/>
      </c>
      <c r="AO120" s="34" t="str">
        <f t="shared" si="23"/>
        <v/>
      </c>
    </row>
    <row r="121" spans="1:41" ht="36.75" customHeight="1" x14ac:dyDescent="0.25">
      <c r="A121" s="34">
        <v>91</v>
      </c>
      <c r="B121" s="57" t="s">
        <v>317</v>
      </c>
      <c r="C121" s="92">
        <f>'2022'!B117</f>
        <v>163.09700000000001</v>
      </c>
      <c r="D121" s="93">
        <f>'2022'!D117</f>
        <v>1047</v>
      </c>
      <c r="E121" s="93">
        <f>'2022'!E117</f>
        <v>1163</v>
      </c>
      <c r="F121" s="92">
        <f>'2022'!H117</f>
        <v>7.1307258870488113</v>
      </c>
      <c r="G121" s="44">
        <f>'2021'!L88</f>
        <v>314</v>
      </c>
      <c r="H121" s="94">
        <f t="shared" si="24"/>
        <v>29.990448901623683</v>
      </c>
      <c r="I121" s="44"/>
      <c r="J121" s="44"/>
      <c r="K121" s="44"/>
      <c r="L121" s="44"/>
      <c r="M121" s="44"/>
      <c r="N121" s="44"/>
      <c r="O121" s="44">
        <f>'Добыча 2021'!S98</f>
        <v>310</v>
      </c>
      <c r="P121" s="44"/>
      <c r="Q121" s="44"/>
      <c r="R121" s="44"/>
      <c r="S121" s="44"/>
      <c r="T121" s="44"/>
      <c r="U121" s="44">
        <f t="shared" si="25"/>
        <v>98.726114649681534</v>
      </c>
      <c r="V121" s="94">
        <f>'2022'!J117</f>
        <v>407.04999999999882</v>
      </c>
      <c r="W121" s="44">
        <f t="shared" si="13"/>
        <v>34.999999999999901</v>
      </c>
      <c r="X121" s="44">
        <f>'2022'!L117</f>
        <v>407</v>
      </c>
      <c r="Y121" s="94">
        <f t="shared" si="14"/>
        <v>34.995700773860705</v>
      </c>
      <c r="Z121" s="44"/>
      <c r="AA121" s="44"/>
      <c r="AB121" s="44"/>
      <c r="AC121" s="44"/>
      <c r="AD121" s="44">
        <f t="shared" si="15"/>
        <v>407</v>
      </c>
      <c r="AE121" s="44"/>
      <c r="AF121" s="82" t="str">
        <f t="shared" si="16"/>
        <v/>
      </c>
      <c r="AG121" s="159"/>
      <c r="AH121" s="160">
        <f t="shared" si="17"/>
        <v>7.1307258870488113</v>
      </c>
      <c r="AI121" s="160" t="e">
        <f t="shared" ca="1" si="18"/>
        <v>#NAME?</v>
      </c>
      <c r="AJ121" s="161">
        <v>35</v>
      </c>
      <c r="AK121" s="161" t="str">
        <f t="shared" si="19"/>
        <v/>
      </c>
      <c r="AL121" s="161" t="e">
        <f t="shared" ca="1" si="20"/>
        <v>#NAME?</v>
      </c>
      <c r="AM121" s="161">
        <f t="shared" si="21"/>
        <v>407</v>
      </c>
      <c r="AN121" s="162" t="str">
        <f t="shared" si="22"/>
        <v/>
      </c>
      <c r="AO121" s="34" t="str">
        <f t="shared" si="23"/>
        <v/>
      </c>
    </row>
    <row r="122" spans="1:41" ht="36.75" customHeight="1" x14ac:dyDescent="0.25">
      <c r="A122" s="34">
        <v>92</v>
      </c>
      <c r="B122" s="57" t="s">
        <v>318</v>
      </c>
      <c r="C122" s="92">
        <f>'2022'!B118</f>
        <v>49.08</v>
      </c>
      <c r="D122" s="93">
        <f>'2022'!D118</f>
        <v>253</v>
      </c>
      <c r="E122" s="93">
        <f>'2022'!E118</f>
        <v>197</v>
      </c>
      <c r="F122" s="92">
        <f>'2022'!H118</f>
        <v>4.0138549307253468</v>
      </c>
      <c r="G122" s="44">
        <f>'2021'!L89</f>
        <v>50</v>
      </c>
      <c r="H122" s="94">
        <f t="shared" si="24"/>
        <v>19.762845849802371</v>
      </c>
      <c r="I122" s="44"/>
      <c r="J122" s="44"/>
      <c r="K122" s="44"/>
      <c r="L122" s="44"/>
      <c r="M122" s="44"/>
      <c r="N122" s="44"/>
      <c r="O122" s="44">
        <f>'Добыча 2021'!S99</f>
        <v>50</v>
      </c>
      <c r="P122" s="44"/>
      <c r="Q122" s="44"/>
      <c r="R122" s="44"/>
      <c r="S122" s="44"/>
      <c r="T122" s="44"/>
      <c r="U122" s="44">
        <f t="shared" si="25"/>
        <v>100</v>
      </c>
      <c r="V122" s="94">
        <f>'2022'!J118</f>
        <v>68.949999999999804</v>
      </c>
      <c r="W122" s="44">
        <f t="shared" si="13"/>
        <v>34.999999999999901</v>
      </c>
      <c r="X122" s="44">
        <f>'2022'!L118</f>
        <v>68</v>
      </c>
      <c r="Y122" s="94">
        <f t="shared" si="14"/>
        <v>34.517766497461928</v>
      </c>
      <c r="Z122" s="44"/>
      <c r="AA122" s="44"/>
      <c r="AB122" s="44"/>
      <c r="AC122" s="44"/>
      <c r="AD122" s="44">
        <f t="shared" si="15"/>
        <v>68</v>
      </c>
      <c r="AE122" s="44"/>
      <c r="AF122" s="82" t="str">
        <f t="shared" si="16"/>
        <v/>
      </c>
      <c r="AG122" s="159"/>
      <c r="AH122" s="160">
        <f t="shared" si="17"/>
        <v>4.0138549307253468</v>
      </c>
      <c r="AI122" s="160" t="e">
        <f t="shared" ca="1" si="18"/>
        <v>#NAME?</v>
      </c>
      <c r="AJ122" s="161">
        <v>35</v>
      </c>
      <c r="AK122" s="161" t="str">
        <f t="shared" si="19"/>
        <v/>
      </c>
      <c r="AL122" s="161" t="e">
        <f t="shared" ca="1" si="20"/>
        <v>#NAME?</v>
      </c>
      <c r="AM122" s="161">
        <f t="shared" si="21"/>
        <v>68</v>
      </c>
      <c r="AN122" s="162" t="str">
        <f t="shared" si="22"/>
        <v/>
      </c>
      <c r="AO122" s="34" t="str">
        <f t="shared" si="23"/>
        <v/>
      </c>
    </row>
    <row r="123" spans="1:41" ht="47.25" x14ac:dyDescent="0.25">
      <c r="A123" s="34">
        <v>93</v>
      </c>
      <c r="B123" s="57" t="s">
        <v>319</v>
      </c>
      <c r="C123" s="92">
        <f>'2022'!B119</f>
        <v>151.1</v>
      </c>
      <c r="D123" s="93">
        <f>'2022'!D119</f>
        <v>512</v>
      </c>
      <c r="E123" s="93">
        <f>'2022'!E119</f>
        <v>695</v>
      </c>
      <c r="F123" s="92">
        <f>'2022'!H119</f>
        <v>4.5996029119788222</v>
      </c>
      <c r="G123" s="44">
        <f>'2021'!L90</f>
        <v>150</v>
      </c>
      <c r="H123" s="94">
        <f t="shared" si="24"/>
        <v>29.296875</v>
      </c>
      <c r="I123" s="44"/>
      <c r="J123" s="44"/>
      <c r="K123" s="44"/>
      <c r="L123" s="44"/>
      <c r="M123" s="44"/>
      <c r="N123" s="44"/>
      <c r="O123" s="44">
        <f>'Добыча 2021'!S100</f>
        <v>150</v>
      </c>
      <c r="P123" s="44"/>
      <c r="Q123" s="44"/>
      <c r="R123" s="44"/>
      <c r="S123" s="44"/>
      <c r="T123" s="44"/>
      <c r="U123" s="44">
        <f t="shared" si="25"/>
        <v>100</v>
      </c>
      <c r="V123" s="94">
        <f>'2022'!J119</f>
        <v>243.24999999999929</v>
      </c>
      <c r="W123" s="44">
        <f t="shared" si="13"/>
        <v>34.999999999999901</v>
      </c>
      <c r="X123" s="44">
        <f>'2022'!L119</f>
        <v>243</v>
      </c>
      <c r="Y123" s="94">
        <f t="shared" si="14"/>
        <v>34.964028776978417</v>
      </c>
      <c r="Z123" s="44"/>
      <c r="AA123" s="44"/>
      <c r="AB123" s="44"/>
      <c r="AC123" s="44"/>
      <c r="AD123" s="44">
        <f t="shared" si="15"/>
        <v>243</v>
      </c>
      <c r="AE123" s="44"/>
      <c r="AF123" s="82" t="str">
        <f t="shared" si="16"/>
        <v/>
      </c>
      <c r="AG123" s="159"/>
      <c r="AH123" s="160">
        <f t="shared" si="17"/>
        <v>4.5996029119788222</v>
      </c>
      <c r="AI123" s="160" t="e">
        <f t="shared" ca="1" si="18"/>
        <v>#NAME?</v>
      </c>
      <c r="AJ123" s="161">
        <v>35</v>
      </c>
      <c r="AK123" s="161" t="str">
        <f t="shared" si="19"/>
        <v/>
      </c>
      <c r="AL123" s="161" t="e">
        <f t="shared" ca="1" si="20"/>
        <v>#NAME?</v>
      </c>
      <c r="AM123" s="161">
        <f t="shared" si="21"/>
        <v>243</v>
      </c>
      <c r="AN123" s="162" t="str">
        <f t="shared" si="22"/>
        <v/>
      </c>
      <c r="AO123" s="34" t="str">
        <f t="shared" si="23"/>
        <v/>
      </c>
    </row>
    <row r="124" spans="1:41" ht="31.5" x14ac:dyDescent="0.25">
      <c r="A124" s="34">
        <v>94</v>
      </c>
      <c r="B124" s="57" t="s">
        <v>320</v>
      </c>
      <c r="C124" s="92">
        <f>'2022'!B120</f>
        <v>46.08</v>
      </c>
      <c r="D124" s="93">
        <f>'2022'!D120</f>
        <v>158</v>
      </c>
      <c r="E124" s="93">
        <f>'2022'!E120</f>
        <v>164</v>
      </c>
      <c r="F124" s="92">
        <f>'2022'!H120</f>
        <v>3.5590277777777781</v>
      </c>
      <c r="G124" s="44">
        <f>'2021'!L91</f>
        <v>50</v>
      </c>
      <c r="H124" s="94">
        <f t="shared" si="24"/>
        <v>31.645569620253166</v>
      </c>
      <c r="I124" s="44"/>
      <c r="J124" s="44"/>
      <c r="K124" s="44"/>
      <c r="L124" s="44"/>
      <c r="M124" s="44"/>
      <c r="N124" s="44"/>
      <c r="O124" s="44">
        <f>'Добыча 2021'!S101</f>
        <v>50</v>
      </c>
      <c r="P124" s="44"/>
      <c r="Q124" s="44"/>
      <c r="R124" s="44"/>
      <c r="S124" s="44"/>
      <c r="T124" s="44"/>
      <c r="U124" s="44">
        <f t="shared" si="25"/>
        <v>100</v>
      </c>
      <c r="V124" s="94">
        <f>'2022'!J120</f>
        <v>57.399999999999835</v>
      </c>
      <c r="W124" s="44">
        <f t="shared" si="13"/>
        <v>34.999999999999901</v>
      </c>
      <c r="X124" s="44">
        <f>'2022'!L120</f>
        <v>57</v>
      </c>
      <c r="Y124" s="94">
        <f t="shared" si="14"/>
        <v>34.756097560975604</v>
      </c>
      <c r="Z124" s="44"/>
      <c r="AA124" s="44"/>
      <c r="AB124" s="44"/>
      <c r="AC124" s="44"/>
      <c r="AD124" s="44">
        <f t="shared" si="15"/>
        <v>57</v>
      </c>
      <c r="AE124" s="44"/>
      <c r="AF124" s="82" t="str">
        <f t="shared" si="16"/>
        <v/>
      </c>
      <c r="AG124" s="159"/>
      <c r="AH124" s="160">
        <f t="shared" si="17"/>
        <v>3.5590277777777781</v>
      </c>
      <c r="AI124" s="160" t="e">
        <f t="shared" ca="1" si="18"/>
        <v>#NAME?</v>
      </c>
      <c r="AJ124" s="161">
        <v>35</v>
      </c>
      <c r="AK124" s="161" t="str">
        <f t="shared" si="19"/>
        <v/>
      </c>
      <c r="AL124" s="161" t="e">
        <f t="shared" ca="1" si="20"/>
        <v>#NAME?</v>
      </c>
      <c r="AM124" s="161">
        <f t="shared" si="21"/>
        <v>57</v>
      </c>
      <c r="AN124" s="162" t="str">
        <f t="shared" si="22"/>
        <v/>
      </c>
      <c r="AO124" s="34" t="str">
        <f t="shared" si="23"/>
        <v/>
      </c>
    </row>
    <row r="125" spans="1:41" ht="94.5" x14ac:dyDescent="0.25">
      <c r="A125" s="34">
        <v>95</v>
      </c>
      <c r="B125" s="57" t="s">
        <v>321</v>
      </c>
      <c r="C125" s="92">
        <f>'2022'!B121</f>
        <v>2622.1</v>
      </c>
      <c r="D125" s="93">
        <f>'2022'!D121</f>
        <v>10989</v>
      </c>
      <c r="E125" s="93">
        <f>'2022'!E121</f>
        <v>14106</v>
      </c>
      <c r="F125" s="92">
        <f>'2022'!H121</f>
        <v>5.3796575264101296</v>
      </c>
      <c r="G125" s="44">
        <f>'2021'!L92</f>
        <v>2500</v>
      </c>
      <c r="H125" s="94">
        <f t="shared" si="24"/>
        <v>22.750022750022751</v>
      </c>
      <c r="I125" s="44">
        <f>'2021'!L95</f>
        <v>417</v>
      </c>
      <c r="J125" s="44"/>
      <c r="K125" s="44"/>
      <c r="L125" s="44"/>
      <c r="M125" s="44"/>
      <c r="N125" s="44"/>
      <c r="O125" s="44">
        <f>'Добыча 2021'!S102</f>
        <v>2500</v>
      </c>
      <c r="P125" s="44"/>
      <c r="Q125" s="44"/>
      <c r="R125" s="44"/>
      <c r="S125" s="44"/>
      <c r="T125" s="44"/>
      <c r="U125" s="44">
        <f t="shared" si="25"/>
        <v>100</v>
      </c>
      <c r="V125" s="94">
        <f>'2022'!J121</f>
        <v>4937.0999999999858</v>
      </c>
      <c r="W125" s="44">
        <f t="shared" si="13"/>
        <v>34.999999999999901</v>
      </c>
      <c r="X125" s="44">
        <v>4937</v>
      </c>
      <c r="Y125" s="94">
        <f t="shared" si="14"/>
        <v>34.999291081809162</v>
      </c>
      <c r="Z125" s="44">
        <f>'2022'!L124</f>
        <v>937</v>
      </c>
      <c r="AA125" s="44"/>
      <c r="AB125" s="44"/>
      <c r="AC125" s="44"/>
      <c r="AD125" s="44">
        <f t="shared" si="15"/>
        <v>4937</v>
      </c>
      <c r="AE125" s="44"/>
      <c r="AF125" s="82" t="str">
        <f t="shared" si="16"/>
        <v/>
      </c>
      <c r="AG125" s="159"/>
      <c r="AH125" s="160">
        <f t="shared" si="17"/>
        <v>5.3796575264101296</v>
      </c>
      <c r="AI125" s="160" t="e">
        <f t="shared" ca="1" si="18"/>
        <v>#NAME?</v>
      </c>
      <c r="AJ125" s="161">
        <v>35</v>
      </c>
      <c r="AK125" s="161" t="str">
        <f t="shared" si="19"/>
        <v/>
      </c>
      <c r="AL125" s="161" t="e">
        <f t="shared" ca="1" si="20"/>
        <v>#NAME?</v>
      </c>
      <c r="AM125" s="161">
        <f t="shared" si="21"/>
        <v>4937</v>
      </c>
      <c r="AN125" s="162" t="str">
        <f t="shared" si="22"/>
        <v/>
      </c>
      <c r="AO125" s="34" t="str">
        <f t="shared" si="23"/>
        <v>Сумма не совпадает или не ОДОУ</v>
      </c>
    </row>
    <row r="126" spans="1:41" ht="33" customHeight="1" x14ac:dyDescent="0.25">
      <c r="A126" s="34">
        <v>96</v>
      </c>
      <c r="B126" s="57" t="s">
        <v>322</v>
      </c>
      <c r="C126" s="92">
        <f>'2022'!B122</f>
        <v>31.664999999999999</v>
      </c>
      <c r="D126" s="93">
        <f>'2022'!D122</f>
        <v>92</v>
      </c>
      <c r="E126" s="93">
        <f>'2022'!E122</f>
        <v>93</v>
      </c>
      <c r="F126" s="92">
        <f>'2022'!H122</f>
        <v>2.9369966840360018</v>
      </c>
      <c r="G126" s="44">
        <f>'2021'!L93</f>
        <v>20</v>
      </c>
      <c r="H126" s="94">
        <f t="shared" si="24"/>
        <v>21.739130434782609</v>
      </c>
      <c r="I126" s="44"/>
      <c r="J126" s="44"/>
      <c r="K126" s="44"/>
      <c r="L126" s="44"/>
      <c r="M126" s="44"/>
      <c r="N126" s="44"/>
      <c r="O126" s="44">
        <f>'Добыча 2021'!S103</f>
        <v>20</v>
      </c>
      <c r="P126" s="44"/>
      <c r="Q126" s="44"/>
      <c r="R126" s="44"/>
      <c r="S126" s="44"/>
      <c r="T126" s="44"/>
      <c r="U126" s="44">
        <f t="shared" si="25"/>
        <v>100</v>
      </c>
      <c r="V126" s="94">
        <f>'2022'!J122</f>
        <v>32.549999999999905</v>
      </c>
      <c r="W126" s="44">
        <f t="shared" si="13"/>
        <v>34.999999999999901</v>
      </c>
      <c r="X126" s="44">
        <f>'2022'!L122</f>
        <v>32</v>
      </c>
      <c r="Y126" s="94">
        <f t="shared" si="14"/>
        <v>34.408602150537639</v>
      </c>
      <c r="Z126" s="44"/>
      <c r="AA126" s="44"/>
      <c r="AB126" s="44"/>
      <c r="AC126" s="44"/>
      <c r="AD126" s="44">
        <f t="shared" si="15"/>
        <v>32</v>
      </c>
      <c r="AE126" s="44"/>
      <c r="AF126" s="82" t="str">
        <f t="shared" si="16"/>
        <v/>
      </c>
      <c r="AG126" s="159"/>
      <c r="AH126" s="160">
        <f t="shared" si="17"/>
        <v>2.9369966840360018</v>
      </c>
      <c r="AI126" s="160" t="e">
        <f t="shared" ca="1" si="18"/>
        <v>#NAME?</v>
      </c>
      <c r="AJ126" s="161">
        <v>35</v>
      </c>
      <c r="AK126" s="161" t="str">
        <f t="shared" si="19"/>
        <v/>
      </c>
      <c r="AL126" s="161" t="e">
        <f t="shared" ca="1" si="20"/>
        <v>#NAME?</v>
      </c>
      <c r="AM126" s="161">
        <f t="shared" si="21"/>
        <v>32</v>
      </c>
      <c r="AN126" s="162" t="str">
        <f t="shared" si="22"/>
        <v/>
      </c>
      <c r="AO126" s="34" t="str">
        <f t="shared" si="23"/>
        <v/>
      </c>
    </row>
    <row r="127" spans="1:41" ht="31.5" x14ac:dyDescent="0.25">
      <c r="A127" s="34">
        <v>97</v>
      </c>
      <c r="B127" s="57" t="s">
        <v>145</v>
      </c>
      <c r="C127" s="92">
        <f>'2022'!B123</f>
        <v>42</v>
      </c>
      <c r="D127" s="93">
        <f>'2022'!D123</f>
        <v>168</v>
      </c>
      <c r="E127" s="93">
        <f>'2022'!E123</f>
        <v>220</v>
      </c>
      <c r="F127" s="92">
        <f>'2022'!H123</f>
        <v>5.2380952380952381</v>
      </c>
      <c r="G127" s="44">
        <f>'2021'!L94</f>
        <v>58</v>
      </c>
      <c r="H127" s="94">
        <f t="shared" si="24"/>
        <v>34.523809523809526</v>
      </c>
      <c r="I127" s="47"/>
      <c r="J127" s="47"/>
      <c r="K127" s="47"/>
      <c r="L127" s="99"/>
      <c r="M127" s="44"/>
      <c r="N127" s="44"/>
      <c r="O127" s="44">
        <f>'Добыча 2021'!S104</f>
        <v>58</v>
      </c>
      <c r="P127" s="44"/>
      <c r="Q127" s="44"/>
      <c r="R127" s="44"/>
      <c r="S127" s="44"/>
      <c r="T127" s="44"/>
      <c r="U127" s="44">
        <f t="shared" si="25"/>
        <v>100</v>
      </c>
      <c r="V127" s="94">
        <f>'2022'!J123</f>
        <v>76.999999999999773</v>
      </c>
      <c r="W127" s="44">
        <f t="shared" si="13"/>
        <v>34.999999999999901</v>
      </c>
      <c r="X127" s="44">
        <f>'2022'!L123</f>
        <v>77</v>
      </c>
      <c r="Y127" s="94">
        <f t="shared" si="14"/>
        <v>35</v>
      </c>
      <c r="Z127" s="44"/>
      <c r="AA127" s="44"/>
      <c r="AB127" s="44"/>
      <c r="AC127" s="44"/>
      <c r="AD127" s="44">
        <f t="shared" si="15"/>
        <v>77</v>
      </c>
      <c r="AE127" s="44"/>
      <c r="AF127" s="82" t="str">
        <f t="shared" si="16"/>
        <v/>
      </c>
      <c r="AG127" s="159"/>
      <c r="AH127" s="160">
        <f t="shared" si="17"/>
        <v>5.2380952380952381</v>
      </c>
      <c r="AI127" s="160" t="e">
        <f t="shared" ca="1" si="18"/>
        <v>#NAME?</v>
      </c>
      <c r="AJ127" s="161">
        <v>35</v>
      </c>
      <c r="AK127" s="161" t="str">
        <f t="shared" si="19"/>
        <v/>
      </c>
      <c r="AL127" s="161" t="e">
        <f t="shared" ca="1" si="20"/>
        <v>#NAME?</v>
      </c>
      <c r="AM127" s="161">
        <f t="shared" si="21"/>
        <v>77</v>
      </c>
      <c r="AN127" s="162" t="str">
        <f t="shared" si="22"/>
        <v/>
      </c>
      <c r="AO127" s="34" t="str">
        <f t="shared" si="23"/>
        <v/>
      </c>
    </row>
    <row r="128" spans="1:41" ht="18.75" x14ac:dyDescent="0.25">
      <c r="A128" s="34"/>
      <c r="B128" s="46" t="s">
        <v>153</v>
      </c>
      <c r="C128" s="98"/>
      <c r="D128" s="97"/>
      <c r="E128" s="97"/>
      <c r="F128" s="98"/>
      <c r="G128" s="44"/>
      <c r="H128" s="94"/>
      <c r="I128" s="44"/>
      <c r="J128" s="44"/>
      <c r="K128" s="44"/>
      <c r="L128" s="44"/>
      <c r="M128" s="56"/>
      <c r="N128" s="56"/>
      <c r="O128" s="56"/>
      <c r="P128" s="56"/>
      <c r="Q128" s="56"/>
      <c r="R128" s="56"/>
      <c r="S128" s="56"/>
      <c r="T128" s="56"/>
      <c r="U128" s="44"/>
      <c r="V128" s="111"/>
      <c r="W128" s="44"/>
      <c r="X128" s="56"/>
      <c r="Y128" s="94"/>
      <c r="Z128" s="56"/>
      <c r="AA128" s="56"/>
      <c r="AB128" s="56"/>
      <c r="AC128" s="56"/>
      <c r="AD128" s="56" t="str">
        <f t="shared" si="15"/>
        <v/>
      </c>
      <c r="AE128" s="56"/>
      <c r="AF128" s="82" t="str">
        <f t="shared" si="16"/>
        <v/>
      </c>
      <c r="AG128" s="159"/>
      <c r="AH128" s="160" t="str">
        <f t="shared" si="17"/>
        <v/>
      </c>
      <c r="AI128" s="160" t="e">
        <f t="shared" ca="1" si="18"/>
        <v>#NAME?</v>
      </c>
      <c r="AJ128" s="161">
        <v>35</v>
      </c>
      <c r="AK128" s="161" t="str">
        <f t="shared" si="19"/>
        <v/>
      </c>
      <c r="AL128" s="161" t="str">
        <f t="shared" si="20"/>
        <v/>
      </c>
      <c r="AM128" s="161" t="str">
        <f t="shared" si="21"/>
        <v/>
      </c>
      <c r="AN128" s="162" t="str">
        <f t="shared" si="22"/>
        <v/>
      </c>
      <c r="AO128" s="34" t="str">
        <f t="shared" si="23"/>
        <v/>
      </c>
    </row>
    <row r="129" spans="1:41" ht="63.75" customHeight="1" x14ac:dyDescent="0.25">
      <c r="A129" s="34">
        <v>98</v>
      </c>
      <c r="B129" s="57" t="s">
        <v>168</v>
      </c>
      <c r="C129" s="92">
        <f>'2022'!B126</f>
        <v>34.731000000000002</v>
      </c>
      <c r="D129" s="93">
        <f>'2022'!D126</f>
        <v>55</v>
      </c>
      <c r="E129" s="93">
        <f>'2022'!E126</f>
        <v>58</v>
      </c>
      <c r="F129" s="92">
        <f>'2022'!H126</f>
        <v>1.6699778296046759</v>
      </c>
      <c r="G129" s="44">
        <f>'2021'!L97</f>
        <v>19</v>
      </c>
      <c r="H129" s="94">
        <f t="shared" si="24"/>
        <v>34.545454545454547</v>
      </c>
      <c r="I129" s="44"/>
      <c r="J129" s="44"/>
      <c r="K129" s="44"/>
      <c r="L129" s="44"/>
      <c r="M129" s="44"/>
      <c r="N129" s="44"/>
      <c r="O129" s="44">
        <f>'Добыча 2021'!S107</f>
        <v>18</v>
      </c>
      <c r="P129" s="44"/>
      <c r="Q129" s="44"/>
      <c r="R129" s="44"/>
      <c r="S129" s="44"/>
      <c r="T129" s="44"/>
      <c r="U129" s="44">
        <f t="shared" si="25"/>
        <v>94.73684210526315</v>
      </c>
      <c r="V129" s="94">
        <f>'2022'!J126</f>
        <v>20.29999999999994</v>
      </c>
      <c r="W129" s="44">
        <f t="shared" si="13"/>
        <v>34.999999999999901</v>
      </c>
      <c r="X129" s="44">
        <f>'2022'!L126</f>
        <v>20</v>
      </c>
      <c r="Y129" s="94">
        <f t="shared" si="14"/>
        <v>34.482758620689658</v>
      </c>
      <c r="Z129" s="44"/>
      <c r="AA129" s="44"/>
      <c r="AB129" s="44"/>
      <c r="AC129" s="44"/>
      <c r="AD129" s="44">
        <f t="shared" si="15"/>
        <v>20</v>
      </c>
      <c r="AE129" s="44"/>
      <c r="AF129" s="82" t="str">
        <f t="shared" si="16"/>
        <v/>
      </c>
      <c r="AG129" s="159"/>
      <c r="AH129" s="160">
        <f t="shared" si="17"/>
        <v>1.6699778296046759</v>
      </c>
      <c r="AI129" s="160" t="e">
        <f t="shared" ca="1" si="18"/>
        <v>#NAME?</v>
      </c>
      <c r="AJ129" s="161">
        <v>35</v>
      </c>
      <c r="AK129" s="161" t="str">
        <f t="shared" si="19"/>
        <v/>
      </c>
      <c r="AL129" s="161" t="e">
        <f t="shared" ca="1" si="20"/>
        <v>#NAME?</v>
      </c>
      <c r="AM129" s="161">
        <f t="shared" si="21"/>
        <v>20</v>
      </c>
      <c r="AN129" s="162" t="str">
        <f t="shared" si="22"/>
        <v/>
      </c>
      <c r="AO129" s="34" t="str">
        <f t="shared" si="23"/>
        <v/>
      </c>
    </row>
    <row r="130" spans="1:41" ht="87.75" customHeight="1" x14ac:dyDescent="0.25">
      <c r="A130" s="34">
        <v>99</v>
      </c>
      <c r="B130" s="57" t="s">
        <v>156</v>
      </c>
      <c r="C130" s="92">
        <f>'2022'!B127</f>
        <v>46.97</v>
      </c>
      <c r="D130" s="93">
        <f>'2022'!D127</f>
        <v>39</v>
      </c>
      <c r="E130" s="93">
        <f>'2022'!E127</f>
        <v>63</v>
      </c>
      <c r="F130" s="92">
        <f>'2022'!H127</f>
        <v>1.3412816691505216</v>
      </c>
      <c r="G130" s="44">
        <f>'2021'!L98</f>
        <v>13</v>
      </c>
      <c r="H130" s="94">
        <f t="shared" si="24"/>
        <v>33.333333333333329</v>
      </c>
      <c r="I130" s="44"/>
      <c r="J130" s="44"/>
      <c r="K130" s="44"/>
      <c r="L130" s="44"/>
      <c r="M130" s="44"/>
      <c r="N130" s="44"/>
      <c r="O130" s="44">
        <f>'Добыча 2021'!S108</f>
        <v>9</v>
      </c>
      <c r="P130" s="44"/>
      <c r="Q130" s="44"/>
      <c r="R130" s="44"/>
      <c r="S130" s="44"/>
      <c r="T130" s="44"/>
      <c r="U130" s="44">
        <f t="shared" si="25"/>
        <v>69.230769230769226</v>
      </c>
      <c r="V130" s="94">
        <f>'2022'!J127</f>
        <v>22.049999999999937</v>
      </c>
      <c r="W130" s="44">
        <f t="shared" si="13"/>
        <v>34.999999999999901</v>
      </c>
      <c r="X130" s="44">
        <f>'2022'!L127</f>
        <v>22</v>
      </c>
      <c r="Y130" s="94">
        <f t="shared" si="14"/>
        <v>34.920634920634917</v>
      </c>
      <c r="Z130" s="44"/>
      <c r="AA130" s="44"/>
      <c r="AB130" s="44"/>
      <c r="AC130" s="44"/>
      <c r="AD130" s="44">
        <f t="shared" si="15"/>
        <v>22</v>
      </c>
      <c r="AE130" s="44"/>
      <c r="AF130" s="82" t="str">
        <f t="shared" si="16"/>
        <v/>
      </c>
      <c r="AG130" s="159"/>
      <c r="AH130" s="160">
        <f t="shared" si="17"/>
        <v>1.3412816691505216</v>
      </c>
      <c r="AI130" s="160" t="e">
        <f t="shared" ca="1" si="18"/>
        <v>#NAME?</v>
      </c>
      <c r="AJ130" s="161">
        <v>35</v>
      </c>
      <c r="AK130" s="161" t="str">
        <f t="shared" si="19"/>
        <v/>
      </c>
      <c r="AL130" s="161" t="e">
        <f t="shared" ca="1" si="20"/>
        <v>#NAME?</v>
      </c>
      <c r="AM130" s="161">
        <f t="shared" si="21"/>
        <v>22</v>
      </c>
      <c r="AN130" s="162" t="str">
        <f t="shared" si="22"/>
        <v/>
      </c>
      <c r="AO130" s="34" t="str">
        <f t="shared" si="23"/>
        <v/>
      </c>
    </row>
    <row r="131" spans="1:41" ht="68.25" customHeight="1" x14ac:dyDescent="0.25">
      <c r="A131" s="34">
        <v>100</v>
      </c>
      <c r="B131" s="57" t="s">
        <v>323</v>
      </c>
      <c r="C131" s="92">
        <f>'2022'!B128</f>
        <v>9.1639999999999997</v>
      </c>
      <c r="D131" s="93">
        <f>'2022'!D128</f>
        <v>8</v>
      </c>
      <c r="E131" s="93">
        <f>'2022'!E128</f>
        <v>8</v>
      </c>
      <c r="F131" s="92">
        <f>'2022'!H128</f>
        <v>0.87298123090353563</v>
      </c>
      <c r="G131" s="44">
        <f>'2021'!L99</f>
        <v>0</v>
      </c>
      <c r="H131" s="94">
        <f t="shared" si="24"/>
        <v>0</v>
      </c>
      <c r="I131" s="44"/>
      <c r="J131" s="44"/>
      <c r="K131" s="44"/>
      <c r="L131" s="44"/>
      <c r="M131" s="44"/>
      <c r="N131" s="44"/>
      <c r="O131" s="44">
        <f>'Добыча 2021'!S109</f>
        <v>0</v>
      </c>
      <c r="P131" s="44"/>
      <c r="Q131" s="44"/>
      <c r="R131" s="44"/>
      <c r="S131" s="44"/>
      <c r="T131" s="44"/>
      <c r="U131" s="44">
        <f t="shared" si="25"/>
        <v>0</v>
      </c>
      <c r="V131" s="94">
        <f>'2022'!J128</f>
        <v>2.7999999999999918</v>
      </c>
      <c r="W131" s="44">
        <f t="shared" si="13"/>
        <v>34.999999999999901</v>
      </c>
      <c r="X131" s="44">
        <f>'2022'!L128</f>
        <v>0</v>
      </c>
      <c r="Y131" s="94">
        <f t="shared" si="14"/>
        <v>0</v>
      </c>
      <c r="Z131" s="44"/>
      <c r="AA131" s="44"/>
      <c r="AB131" s="44"/>
      <c r="AC131" s="44"/>
      <c r="AD131" s="44" t="str">
        <f t="shared" si="15"/>
        <v/>
      </c>
      <c r="AE131" s="44"/>
      <c r="AF131" s="82" t="str">
        <f t="shared" si="16"/>
        <v/>
      </c>
      <c r="AG131" s="159"/>
      <c r="AH131" s="160">
        <f t="shared" si="17"/>
        <v>0.87298123090353563</v>
      </c>
      <c r="AI131" s="160" t="e">
        <f t="shared" ca="1" si="18"/>
        <v>#NAME?</v>
      </c>
      <c r="AJ131" s="161">
        <v>35</v>
      </c>
      <c r="AK131" s="161" t="str">
        <f t="shared" si="19"/>
        <v/>
      </c>
      <c r="AL131" s="161">
        <f t="shared" si="20"/>
        <v>0</v>
      </c>
      <c r="AM131" s="161">
        <f t="shared" si="21"/>
        <v>0</v>
      </c>
      <c r="AN131" s="162" t="str">
        <f t="shared" si="22"/>
        <v/>
      </c>
      <c r="AO131" s="34" t="str">
        <f t="shared" si="23"/>
        <v/>
      </c>
    </row>
    <row r="132" spans="1:41" ht="50.25" customHeight="1" x14ac:dyDescent="0.25">
      <c r="A132" s="34">
        <v>101</v>
      </c>
      <c r="B132" s="57" t="s">
        <v>324</v>
      </c>
      <c r="C132" s="92">
        <f>'2022'!B129</f>
        <v>22.285</v>
      </c>
      <c r="D132" s="93">
        <f>'2022'!D129</f>
        <v>25</v>
      </c>
      <c r="E132" s="93">
        <f>'2022'!E129</f>
        <v>29</v>
      </c>
      <c r="F132" s="92">
        <f>'2022'!H129</f>
        <v>1.3013237603769352</v>
      </c>
      <c r="G132" s="44">
        <f>'2021'!L100</f>
        <v>8</v>
      </c>
      <c r="H132" s="94">
        <f t="shared" si="24"/>
        <v>32</v>
      </c>
      <c r="I132" s="44"/>
      <c r="J132" s="44"/>
      <c r="K132" s="44"/>
      <c r="L132" s="44"/>
      <c r="M132" s="44"/>
      <c r="N132" s="44"/>
      <c r="O132" s="44">
        <f>'Добыча 2021'!S110</f>
        <v>1</v>
      </c>
      <c r="P132" s="44"/>
      <c r="Q132" s="44"/>
      <c r="R132" s="44"/>
      <c r="S132" s="44"/>
      <c r="T132" s="44"/>
      <c r="U132" s="44">
        <f t="shared" si="25"/>
        <v>12.5</v>
      </c>
      <c r="V132" s="94">
        <f>'2022'!J129</f>
        <v>10.14999999999997</v>
      </c>
      <c r="W132" s="44">
        <f t="shared" si="13"/>
        <v>34.999999999999901</v>
      </c>
      <c r="X132" s="44">
        <f>'2022'!L129</f>
        <v>10</v>
      </c>
      <c r="Y132" s="94">
        <f t="shared" si="14"/>
        <v>34.482758620689658</v>
      </c>
      <c r="Z132" s="44"/>
      <c r="AA132" s="44"/>
      <c r="AB132" s="44"/>
      <c r="AC132" s="44"/>
      <c r="AD132" s="44">
        <f t="shared" si="15"/>
        <v>10</v>
      </c>
      <c r="AE132" s="44"/>
      <c r="AF132" s="82" t="str">
        <f t="shared" si="16"/>
        <v>Ошибка!</v>
      </c>
      <c r="AG132" s="159"/>
      <c r="AH132" s="160">
        <f t="shared" si="17"/>
        <v>1.3013237603769352</v>
      </c>
      <c r="AI132" s="160" t="e">
        <f t="shared" ca="1" si="18"/>
        <v>#NAME?</v>
      </c>
      <c r="AJ132" s="161">
        <v>35</v>
      </c>
      <c r="AK132" s="161" t="str">
        <f t="shared" si="19"/>
        <v/>
      </c>
      <c r="AL132" s="161" t="e">
        <f t="shared" ca="1" si="20"/>
        <v>#NAME?</v>
      </c>
      <c r="AM132" s="161">
        <f t="shared" si="21"/>
        <v>10</v>
      </c>
      <c r="AN132" s="162" t="str">
        <f t="shared" si="22"/>
        <v/>
      </c>
      <c r="AO132" s="34" t="str">
        <f t="shared" si="23"/>
        <v/>
      </c>
    </row>
    <row r="133" spans="1:41" ht="31.5" x14ac:dyDescent="0.25">
      <c r="A133" s="34">
        <v>102</v>
      </c>
      <c r="B133" s="57" t="s">
        <v>155</v>
      </c>
      <c r="C133" s="92">
        <f>'2022'!B130</f>
        <v>62.6</v>
      </c>
      <c r="D133" s="93">
        <f>'2022'!D130</f>
        <v>120</v>
      </c>
      <c r="E133" s="93">
        <f>'2022'!E130</f>
        <v>351</v>
      </c>
      <c r="F133" s="92">
        <f>'2022'!H130</f>
        <v>5.6070287539936103</v>
      </c>
      <c r="G133" s="44">
        <f>'2021'!L101</f>
        <v>42</v>
      </c>
      <c r="H133" s="94">
        <f t="shared" si="24"/>
        <v>35</v>
      </c>
      <c r="I133" s="44"/>
      <c r="J133" s="44"/>
      <c r="K133" s="44"/>
      <c r="L133" s="44"/>
      <c r="M133" s="44"/>
      <c r="N133" s="44"/>
      <c r="O133" s="44">
        <f>'Добыча 2021'!S111</f>
        <v>42</v>
      </c>
      <c r="P133" s="44"/>
      <c r="Q133" s="44"/>
      <c r="R133" s="44"/>
      <c r="S133" s="44"/>
      <c r="T133" s="44"/>
      <c r="U133" s="44">
        <f t="shared" si="25"/>
        <v>100</v>
      </c>
      <c r="V133" s="94">
        <f>'2022'!J130</f>
        <v>122.84999999999964</v>
      </c>
      <c r="W133" s="44">
        <f t="shared" si="13"/>
        <v>34.999999999999901</v>
      </c>
      <c r="X133" s="44">
        <f>'2022'!L130</f>
        <v>122</v>
      </c>
      <c r="Y133" s="94">
        <f t="shared" si="14"/>
        <v>34.757834757834758</v>
      </c>
      <c r="Z133" s="44"/>
      <c r="AA133" s="44"/>
      <c r="AB133" s="44"/>
      <c r="AC133" s="44"/>
      <c r="AD133" s="44">
        <f t="shared" si="15"/>
        <v>122</v>
      </c>
      <c r="AE133" s="44"/>
      <c r="AF133" s="82" t="str">
        <f t="shared" si="16"/>
        <v/>
      </c>
      <c r="AG133" s="159"/>
      <c r="AH133" s="160">
        <f t="shared" si="17"/>
        <v>5.6070287539936103</v>
      </c>
      <c r="AI133" s="160" t="e">
        <f t="shared" ca="1" si="18"/>
        <v>#NAME?</v>
      </c>
      <c r="AJ133" s="161">
        <v>35</v>
      </c>
      <c r="AK133" s="161" t="str">
        <f t="shared" si="19"/>
        <v/>
      </c>
      <c r="AL133" s="161" t="e">
        <f t="shared" ca="1" si="20"/>
        <v>#NAME?</v>
      </c>
      <c r="AM133" s="161">
        <f t="shared" si="21"/>
        <v>122</v>
      </c>
      <c r="AN133" s="162" t="str">
        <f t="shared" si="22"/>
        <v/>
      </c>
      <c r="AO133" s="34" t="str">
        <f t="shared" si="23"/>
        <v/>
      </c>
    </row>
    <row r="134" spans="1:41" ht="31.5" x14ac:dyDescent="0.25">
      <c r="A134" s="34">
        <v>103</v>
      </c>
      <c r="B134" s="57" t="s">
        <v>154</v>
      </c>
      <c r="C134" s="92">
        <f>'2022'!B131</f>
        <v>8.4</v>
      </c>
      <c r="D134" s="93">
        <f>'2022'!D131</f>
        <v>49</v>
      </c>
      <c r="E134" s="93">
        <f>'2022'!E131</f>
        <v>41</v>
      </c>
      <c r="F134" s="92">
        <f>'2022'!H131</f>
        <v>4.8809523809523805</v>
      </c>
      <c r="G134" s="44">
        <f>'2021'!L102</f>
        <v>17</v>
      </c>
      <c r="H134" s="94">
        <f t="shared" si="24"/>
        <v>34.693877551020407</v>
      </c>
      <c r="I134" s="44"/>
      <c r="J134" s="44"/>
      <c r="K134" s="44"/>
      <c r="L134" s="44"/>
      <c r="M134" s="44"/>
      <c r="N134" s="44"/>
      <c r="O134" s="44">
        <f>'Добыча 2021'!S112</f>
        <v>17</v>
      </c>
      <c r="P134" s="44"/>
      <c r="Q134" s="44"/>
      <c r="R134" s="44"/>
      <c r="S134" s="44"/>
      <c r="T134" s="44"/>
      <c r="U134" s="44">
        <f t="shared" si="25"/>
        <v>100</v>
      </c>
      <c r="V134" s="94">
        <f>'2022'!J131</f>
        <v>14.349999999999959</v>
      </c>
      <c r="W134" s="44">
        <f t="shared" si="13"/>
        <v>34.999999999999901</v>
      </c>
      <c r="X134" s="44">
        <f>'2022'!L131</f>
        <v>14</v>
      </c>
      <c r="Y134" s="94">
        <f t="shared" si="14"/>
        <v>34.146341463414636</v>
      </c>
      <c r="Z134" s="44"/>
      <c r="AA134" s="44"/>
      <c r="AB134" s="44"/>
      <c r="AC134" s="44"/>
      <c r="AD134" s="44">
        <f t="shared" si="15"/>
        <v>14</v>
      </c>
      <c r="AE134" s="44"/>
      <c r="AF134" s="82" t="str">
        <f t="shared" si="16"/>
        <v/>
      </c>
      <c r="AG134" s="159"/>
      <c r="AH134" s="160">
        <f t="shared" si="17"/>
        <v>4.8809523809523805</v>
      </c>
      <c r="AI134" s="160" t="e">
        <f t="shared" ca="1" si="18"/>
        <v>#NAME?</v>
      </c>
      <c r="AJ134" s="161">
        <v>35</v>
      </c>
      <c r="AK134" s="161" t="str">
        <f t="shared" si="19"/>
        <v/>
      </c>
      <c r="AL134" s="161" t="e">
        <f t="shared" ca="1" si="20"/>
        <v>#NAME?</v>
      </c>
      <c r="AM134" s="161">
        <f t="shared" si="21"/>
        <v>14</v>
      </c>
      <c r="AN134" s="162" t="str">
        <f t="shared" si="22"/>
        <v/>
      </c>
      <c r="AO134" s="34" t="str">
        <f t="shared" si="23"/>
        <v/>
      </c>
    </row>
    <row r="135" spans="1:41" ht="30.75" customHeight="1" x14ac:dyDescent="0.25">
      <c r="A135" s="34">
        <v>104</v>
      </c>
      <c r="B135" s="57" t="s">
        <v>163</v>
      </c>
      <c r="C135" s="92">
        <f>'2022'!B132</f>
        <v>40.4</v>
      </c>
      <c r="D135" s="93">
        <f>'2022'!D132</f>
        <v>36</v>
      </c>
      <c r="E135" s="93">
        <f>'2022'!E132</f>
        <v>56</v>
      </c>
      <c r="F135" s="92">
        <f>'2022'!H132</f>
        <v>1.3861386138613863</v>
      </c>
      <c r="G135" s="44">
        <f>'2021'!L103</f>
        <v>12</v>
      </c>
      <c r="H135" s="94">
        <f t="shared" si="24"/>
        <v>33.333333333333329</v>
      </c>
      <c r="I135" s="44"/>
      <c r="J135" s="44"/>
      <c r="K135" s="44"/>
      <c r="L135" s="44"/>
      <c r="M135" s="44"/>
      <c r="N135" s="44"/>
      <c r="O135" s="44">
        <f>'Добыча 2021'!S113</f>
        <v>9</v>
      </c>
      <c r="P135" s="44"/>
      <c r="Q135" s="44"/>
      <c r="R135" s="44"/>
      <c r="S135" s="44"/>
      <c r="T135" s="44"/>
      <c r="U135" s="44">
        <f t="shared" si="25"/>
        <v>75</v>
      </c>
      <c r="V135" s="94">
        <f>'2022'!J132</f>
        <v>19.599999999999945</v>
      </c>
      <c r="W135" s="44">
        <f t="shared" si="13"/>
        <v>34.999999999999901</v>
      </c>
      <c r="X135" s="44">
        <f>'2022'!L132</f>
        <v>19</v>
      </c>
      <c r="Y135" s="94">
        <f t="shared" si="14"/>
        <v>33.928571428571431</v>
      </c>
      <c r="Z135" s="44"/>
      <c r="AA135" s="44"/>
      <c r="AB135" s="44"/>
      <c r="AC135" s="44"/>
      <c r="AD135" s="44">
        <f t="shared" si="15"/>
        <v>19</v>
      </c>
      <c r="AE135" s="44"/>
      <c r="AF135" s="82" t="str">
        <f t="shared" si="16"/>
        <v/>
      </c>
      <c r="AG135" s="159"/>
      <c r="AH135" s="160">
        <f t="shared" si="17"/>
        <v>1.3861386138613863</v>
      </c>
      <c r="AI135" s="160" t="e">
        <f t="shared" ca="1" si="18"/>
        <v>#NAME?</v>
      </c>
      <c r="AJ135" s="161">
        <v>35</v>
      </c>
      <c r="AK135" s="161" t="str">
        <f t="shared" si="19"/>
        <v/>
      </c>
      <c r="AL135" s="161" t="e">
        <f t="shared" ca="1" si="20"/>
        <v>#NAME?</v>
      </c>
      <c r="AM135" s="161">
        <f t="shared" si="21"/>
        <v>19</v>
      </c>
      <c r="AN135" s="162" t="str">
        <f t="shared" si="22"/>
        <v/>
      </c>
      <c r="AO135" s="34" t="str">
        <f t="shared" si="23"/>
        <v/>
      </c>
    </row>
    <row r="136" spans="1:41" ht="47.25" x14ac:dyDescent="0.25">
      <c r="A136" s="34">
        <v>105</v>
      </c>
      <c r="B136" s="57" t="s">
        <v>325</v>
      </c>
      <c r="C136" s="92">
        <f>'2022'!B133</f>
        <v>25.61</v>
      </c>
      <c r="D136" s="93">
        <f>'2022'!D133</f>
        <v>39</v>
      </c>
      <c r="E136" s="93">
        <f>'2022'!E133</f>
        <v>65</v>
      </c>
      <c r="F136" s="92">
        <f>'2022'!H133</f>
        <v>2.5380710659898478</v>
      </c>
      <c r="G136" s="44">
        <f>'2021'!L104</f>
        <v>8</v>
      </c>
      <c r="H136" s="94">
        <f t="shared" si="24"/>
        <v>20.512820512820511</v>
      </c>
      <c r="I136" s="44"/>
      <c r="J136" s="44"/>
      <c r="K136" s="44"/>
      <c r="L136" s="44"/>
      <c r="M136" s="44"/>
      <c r="N136" s="44"/>
      <c r="O136" s="44">
        <f>'Добыча 2021'!S114</f>
        <v>0</v>
      </c>
      <c r="P136" s="44"/>
      <c r="Q136" s="44"/>
      <c r="R136" s="44"/>
      <c r="S136" s="44"/>
      <c r="T136" s="44"/>
      <c r="U136" s="44">
        <f t="shared" si="25"/>
        <v>0</v>
      </c>
      <c r="V136" s="94">
        <f>'2022'!J133</f>
        <v>22.749999999999932</v>
      </c>
      <c r="W136" s="44">
        <f t="shared" si="13"/>
        <v>34.999999999999901</v>
      </c>
      <c r="X136" s="44">
        <f>'2022'!L133</f>
        <v>15</v>
      </c>
      <c r="Y136" s="94">
        <f t="shared" si="14"/>
        <v>23.076923076923077</v>
      </c>
      <c r="Z136" s="44"/>
      <c r="AA136" s="44"/>
      <c r="AB136" s="44"/>
      <c r="AC136" s="44"/>
      <c r="AD136" s="44">
        <f t="shared" si="15"/>
        <v>15</v>
      </c>
      <c r="AE136" s="44"/>
      <c r="AF136" s="82" t="str">
        <f t="shared" si="16"/>
        <v/>
      </c>
      <c r="AG136" s="159"/>
      <c r="AH136" s="160">
        <f t="shared" si="17"/>
        <v>2.5380710659898478</v>
      </c>
      <c r="AI136" s="160" t="e">
        <f t="shared" ca="1" si="18"/>
        <v>#NAME?</v>
      </c>
      <c r="AJ136" s="161">
        <v>35</v>
      </c>
      <c r="AK136" s="161" t="str">
        <f t="shared" si="19"/>
        <v/>
      </c>
      <c r="AL136" s="161" t="e">
        <f t="shared" ca="1" si="20"/>
        <v>#NAME?</v>
      </c>
      <c r="AM136" s="161">
        <f t="shared" si="21"/>
        <v>15</v>
      </c>
      <c r="AN136" s="162" t="str">
        <f t="shared" si="22"/>
        <v/>
      </c>
      <c r="AO136" s="34" t="str">
        <f t="shared" si="23"/>
        <v/>
      </c>
    </row>
    <row r="137" spans="1:41" ht="40.5" customHeight="1" x14ac:dyDescent="0.25">
      <c r="A137" s="34">
        <v>106</v>
      </c>
      <c r="B137" s="57" t="s">
        <v>326</v>
      </c>
      <c r="C137" s="92">
        <f>'2022'!B134</f>
        <v>16.600000000000001</v>
      </c>
      <c r="D137" s="93">
        <f>'2022'!D134</f>
        <v>39</v>
      </c>
      <c r="E137" s="93">
        <f>'2022'!E134</f>
        <v>73</v>
      </c>
      <c r="F137" s="92">
        <f>'2022'!H134</f>
        <v>4.3975903614457827</v>
      </c>
      <c r="G137" s="44">
        <f>'2021'!L105</f>
        <v>7</v>
      </c>
      <c r="H137" s="94">
        <f t="shared" si="24"/>
        <v>17.948717948717949</v>
      </c>
      <c r="I137" s="44"/>
      <c r="J137" s="44"/>
      <c r="K137" s="44"/>
      <c r="L137" s="44"/>
      <c r="M137" s="44"/>
      <c r="N137" s="44"/>
      <c r="O137" s="44">
        <f>'Добыча 2021'!S115</f>
        <v>0</v>
      </c>
      <c r="P137" s="44"/>
      <c r="Q137" s="44"/>
      <c r="R137" s="44"/>
      <c r="S137" s="44"/>
      <c r="T137" s="44"/>
      <c r="U137" s="44">
        <f t="shared" si="25"/>
        <v>0</v>
      </c>
      <c r="V137" s="94">
        <f>'2022'!J134</f>
        <v>25.549999999999926</v>
      </c>
      <c r="W137" s="44">
        <f t="shared" si="13"/>
        <v>34.999999999999901</v>
      </c>
      <c r="X137" s="44">
        <f>'2022'!L134</f>
        <v>10</v>
      </c>
      <c r="Y137" s="94">
        <f t="shared" si="14"/>
        <v>13.698630136986301</v>
      </c>
      <c r="Z137" s="44"/>
      <c r="AA137" s="44"/>
      <c r="AB137" s="44"/>
      <c r="AC137" s="44"/>
      <c r="AD137" s="44">
        <f t="shared" si="15"/>
        <v>10</v>
      </c>
      <c r="AE137" s="44"/>
      <c r="AF137" s="82" t="str">
        <f t="shared" si="16"/>
        <v/>
      </c>
      <c r="AG137" s="159"/>
      <c r="AH137" s="160">
        <f t="shared" si="17"/>
        <v>4.3975903614457827</v>
      </c>
      <c r="AI137" s="160" t="e">
        <f t="shared" ca="1" si="18"/>
        <v>#NAME?</v>
      </c>
      <c r="AJ137" s="161">
        <v>35</v>
      </c>
      <c r="AK137" s="161" t="str">
        <f t="shared" si="19"/>
        <v/>
      </c>
      <c r="AL137" s="161" t="e">
        <f t="shared" ca="1" si="20"/>
        <v>#NAME?</v>
      </c>
      <c r="AM137" s="161">
        <f t="shared" si="21"/>
        <v>10</v>
      </c>
      <c r="AN137" s="162" t="str">
        <f t="shared" si="22"/>
        <v/>
      </c>
      <c r="AO137" s="34" t="str">
        <f t="shared" si="23"/>
        <v/>
      </c>
    </row>
    <row r="138" spans="1:41" ht="31.5" x14ac:dyDescent="0.25">
      <c r="A138" s="34">
        <v>107</v>
      </c>
      <c r="B138" s="57" t="s">
        <v>158</v>
      </c>
      <c r="C138" s="92">
        <f>'2022'!B135</f>
        <v>48.85</v>
      </c>
      <c r="D138" s="93">
        <f>'2022'!D135</f>
        <v>23</v>
      </c>
      <c r="E138" s="93">
        <f>'2022'!E135</f>
        <v>42</v>
      </c>
      <c r="F138" s="92">
        <f>'2022'!H135</f>
        <v>0.85977482088024559</v>
      </c>
      <c r="G138" s="44">
        <f>'2021'!L106</f>
        <v>0</v>
      </c>
      <c r="H138" s="94">
        <f t="shared" si="24"/>
        <v>0</v>
      </c>
      <c r="I138" s="44"/>
      <c r="J138" s="44"/>
      <c r="K138" s="44"/>
      <c r="L138" s="44"/>
      <c r="M138" s="44"/>
      <c r="N138" s="44"/>
      <c r="O138" s="44">
        <f>'Добыча 2021'!S116</f>
        <v>0</v>
      </c>
      <c r="P138" s="44"/>
      <c r="Q138" s="44"/>
      <c r="R138" s="44"/>
      <c r="S138" s="44"/>
      <c r="T138" s="44"/>
      <c r="U138" s="44">
        <f t="shared" si="25"/>
        <v>0</v>
      </c>
      <c r="V138" s="94">
        <f>'2022'!J135</f>
        <v>14.699999999999957</v>
      </c>
      <c r="W138" s="44">
        <f t="shared" si="13"/>
        <v>34.999999999999901</v>
      </c>
      <c r="X138" s="44">
        <f>'2022'!L135</f>
        <v>14</v>
      </c>
      <c r="Y138" s="94">
        <f t="shared" si="14"/>
        <v>33.333333333333329</v>
      </c>
      <c r="Z138" s="44"/>
      <c r="AA138" s="44"/>
      <c r="AB138" s="44"/>
      <c r="AC138" s="44"/>
      <c r="AD138" s="44">
        <f t="shared" si="15"/>
        <v>14</v>
      </c>
      <c r="AE138" s="44"/>
      <c r="AF138" s="82" t="str">
        <f t="shared" si="16"/>
        <v/>
      </c>
      <c r="AG138" s="159"/>
      <c r="AH138" s="160">
        <f t="shared" si="17"/>
        <v>0.85977482088024559</v>
      </c>
      <c r="AI138" s="160" t="e">
        <f t="shared" ca="1" si="18"/>
        <v>#NAME?</v>
      </c>
      <c r="AJ138" s="161">
        <v>35</v>
      </c>
      <c r="AK138" s="161" t="str">
        <f t="shared" si="19"/>
        <v/>
      </c>
      <c r="AL138" s="161" t="e">
        <f t="shared" ca="1" si="20"/>
        <v>#NAME?</v>
      </c>
      <c r="AM138" s="161">
        <f t="shared" si="21"/>
        <v>14</v>
      </c>
      <c r="AN138" s="162" t="str">
        <f t="shared" si="22"/>
        <v/>
      </c>
      <c r="AO138" s="34" t="str">
        <f t="shared" si="23"/>
        <v/>
      </c>
    </row>
    <row r="139" spans="1:41" ht="47.25" x14ac:dyDescent="0.25">
      <c r="A139" s="34">
        <v>108</v>
      </c>
      <c r="B139" s="57" t="s">
        <v>157</v>
      </c>
      <c r="C139" s="92">
        <f>'2022'!B136</f>
        <v>34.69</v>
      </c>
      <c r="D139" s="93">
        <f>'2022'!D136</f>
        <v>21</v>
      </c>
      <c r="E139" s="93">
        <f>'2022'!E136</f>
        <v>48</v>
      </c>
      <c r="F139" s="92">
        <f>'2022'!H136</f>
        <v>1.3836840588065726</v>
      </c>
      <c r="G139" s="44">
        <f>'2021'!L107</f>
        <v>7</v>
      </c>
      <c r="H139" s="94">
        <f t="shared" si="24"/>
        <v>33.333333333333329</v>
      </c>
      <c r="I139" s="44"/>
      <c r="J139" s="44"/>
      <c r="K139" s="44"/>
      <c r="L139" s="44"/>
      <c r="M139" s="44"/>
      <c r="N139" s="44"/>
      <c r="O139" s="44">
        <f>'Добыча 2021'!S117</f>
        <v>6</v>
      </c>
      <c r="P139" s="44"/>
      <c r="Q139" s="44"/>
      <c r="R139" s="44"/>
      <c r="S139" s="44"/>
      <c r="T139" s="44"/>
      <c r="U139" s="44">
        <f t="shared" si="25"/>
        <v>85.714285714285708</v>
      </c>
      <c r="V139" s="94">
        <f>'2022'!J136</f>
        <v>16.799999999999951</v>
      </c>
      <c r="W139" s="44">
        <f t="shared" si="13"/>
        <v>34.999999999999901</v>
      </c>
      <c r="X139" s="44">
        <f>'2022'!L136</f>
        <v>16</v>
      </c>
      <c r="Y139" s="94">
        <f t="shared" si="14"/>
        <v>33.333333333333329</v>
      </c>
      <c r="Z139" s="44"/>
      <c r="AA139" s="44"/>
      <c r="AB139" s="44"/>
      <c r="AC139" s="44"/>
      <c r="AD139" s="44">
        <f t="shared" si="15"/>
        <v>16</v>
      </c>
      <c r="AE139" s="44"/>
      <c r="AF139" s="82" t="str">
        <f t="shared" si="16"/>
        <v/>
      </c>
      <c r="AG139" s="159"/>
      <c r="AH139" s="160">
        <f t="shared" si="17"/>
        <v>1.3836840588065726</v>
      </c>
      <c r="AI139" s="160" t="e">
        <f t="shared" ca="1" si="18"/>
        <v>#NAME?</v>
      </c>
      <c r="AJ139" s="161">
        <v>35</v>
      </c>
      <c r="AK139" s="161" t="str">
        <f t="shared" si="19"/>
        <v/>
      </c>
      <c r="AL139" s="161" t="e">
        <f t="shared" ca="1" si="20"/>
        <v>#NAME?</v>
      </c>
      <c r="AM139" s="161">
        <f t="shared" si="21"/>
        <v>16</v>
      </c>
      <c r="AN139" s="162" t="str">
        <f t="shared" si="22"/>
        <v/>
      </c>
      <c r="AO139" s="34" t="str">
        <f t="shared" si="23"/>
        <v/>
      </c>
    </row>
    <row r="140" spans="1:41" ht="32.25" customHeight="1" x14ac:dyDescent="0.25">
      <c r="A140" s="34">
        <v>109</v>
      </c>
      <c r="B140" s="57" t="s">
        <v>161</v>
      </c>
      <c r="C140" s="92">
        <f>'2022'!B137</f>
        <v>8.7080000000000002</v>
      </c>
      <c r="D140" s="93">
        <f>'2022'!D137</f>
        <v>47</v>
      </c>
      <c r="E140" s="93">
        <f>'2022'!E137</f>
        <v>48</v>
      </c>
      <c r="F140" s="92">
        <f>'2022'!H137</f>
        <v>5.5121727147450619</v>
      </c>
      <c r="G140" s="44">
        <f>'2021'!L108</f>
        <v>15</v>
      </c>
      <c r="H140" s="94">
        <f t="shared" si="24"/>
        <v>31.914893617021278</v>
      </c>
      <c r="I140" s="44"/>
      <c r="J140" s="44"/>
      <c r="K140" s="44"/>
      <c r="L140" s="44"/>
      <c r="M140" s="44"/>
      <c r="N140" s="44"/>
      <c r="O140" s="44">
        <f>'Добыча 2021'!S118</f>
        <v>0</v>
      </c>
      <c r="P140" s="44"/>
      <c r="Q140" s="44"/>
      <c r="R140" s="44"/>
      <c r="S140" s="44"/>
      <c r="T140" s="44"/>
      <c r="U140" s="44">
        <f t="shared" si="25"/>
        <v>0</v>
      </c>
      <c r="V140" s="94">
        <f>'2022'!J137</f>
        <v>16.799999999999951</v>
      </c>
      <c r="W140" s="44">
        <f t="shared" si="13"/>
        <v>34.999999999999901</v>
      </c>
      <c r="X140" s="44">
        <f>'2022'!L137</f>
        <v>15</v>
      </c>
      <c r="Y140" s="94">
        <f t="shared" si="14"/>
        <v>31.25</v>
      </c>
      <c r="Z140" s="44"/>
      <c r="AA140" s="44"/>
      <c r="AB140" s="44"/>
      <c r="AC140" s="44"/>
      <c r="AD140" s="44">
        <f t="shared" si="15"/>
        <v>15</v>
      </c>
      <c r="AE140" s="44"/>
      <c r="AF140" s="82" t="str">
        <f t="shared" si="16"/>
        <v/>
      </c>
      <c r="AG140" s="159"/>
      <c r="AH140" s="160">
        <f t="shared" si="17"/>
        <v>5.5121727147450619</v>
      </c>
      <c r="AI140" s="160" t="e">
        <f t="shared" ca="1" si="18"/>
        <v>#NAME?</v>
      </c>
      <c r="AJ140" s="161">
        <v>35</v>
      </c>
      <c r="AK140" s="161" t="str">
        <f t="shared" si="19"/>
        <v/>
      </c>
      <c r="AL140" s="161" t="e">
        <f t="shared" ca="1" si="20"/>
        <v>#NAME?</v>
      </c>
      <c r="AM140" s="161">
        <f t="shared" si="21"/>
        <v>15</v>
      </c>
      <c r="AN140" s="162" t="str">
        <f t="shared" si="22"/>
        <v/>
      </c>
      <c r="AO140" s="34" t="str">
        <f t="shared" si="23"/>
        <v/>
      </c>
    </row>
    <row r="141" spans="1:41" ht="36.75" customHeight="1" x14ac:dyDescent="0.25">
      <c r="A141" s="34">
        <v>110</v>
      </c>
      <c r="B141" s="57" t="s">
        <v>162</v>
      </c>
      <c r="C141" s="92">
        <f>'2022'!B138</f>
        <v>76.099999999999994</v>
      </c>
      <c r="D141" s="93">
        <f>'2022'!D138</f>
        <v>69</v>
      </c>
      <c r="E141" s="93">
        <f>'2022'!E138</f>
        <v>78</v>
      </c>
      <c r="F141" s="92">
        <f>'2022'!H138</f>
        <v>1.0249671484888305</v>
      </c>
      <c r="G141" s="44">
        <f>'2021'!L109</f>
        <v>24</v>
      </c>
      <c r="H141" s="94">
        <f t="shared" si="24"/>
        <v>34.782608695652172</v>
      </c>
      <c r="I141" s="47"/>
      <c r="J141" s="47"/>
      <c r="K141" s="47"/>
      <c r="L141" s="99"/>
      <c r="M141" s="44"/>
      <c r="N141" s="44"/>
      <c r="O141" s="44">
        <f>'Добыча 2021'!S119</f>
        <v>3</v>
      </c>
      <c r="P141" s="44"/>
      <c r="Q141" s="44"/>
      <c r="R141" s="44"/>
      <c r="S141" s="44"/>
      <c r="T141" s="44"/>
      <c r="U141" s="44">
        <f t="shared" si="25"/>
        <v>12.5</v>
      </c>
      <c r="V141" s="94">
        <f>'2022'!J138</f>
        <v>27.299999999999919</v>
      </c>
      <c r="W141" s="44">
        <f t="shared" si="13"/>
        <v>34.999999999999901</v>
      </c>
      <c r="X141" s="44">
        <f>'2022'!L138</f>
        <v>27</v>
      </c>
      <c r="Y141" s="94">
        <f t="shared" si="14"/>
        <v>34.615384615384613</v>
      </c>
      <c r="Z141" s="44"/>
      <c r="AA141" s="44"/>
      <c r="AB141" s="44"/>
      <c r="AC141" s="44"/>
      <c r="AD141" s="44">
        <f t="shared" si="15"/>
        <v>27</v>
      </c>
      <c r="AE141" s="44"/>
      <c r="AF141" s="82" t="str">
        <f t="shared" si="16"/>
        <v/>
      </c>
      <c r="AG141" s="159"/>
      <c r="AH141" s="160">
        <f t="shared" si="17"/>
        <v>1.0249671484888305</v>
      </c>
      <c r="AI141" s="160" t="e">
        <f t="shared" ca="1" si="18"/>
        <v>#NAME?</v>
      </c>
      <c r="AJ141" s="161">
        <v>35</v>
      </c>
      <c r="AK141" s="161" t="str">
        <f t="shared" si="19"/>
        <v/>
      </c>
      <c r="AL141" s="161" t="e">
        <f t="shared" ca="1" si="20"/>
        <v>#NAME?</v>
      </c>
      <c r="AM141" s="161">
        <f t="shared" si="21"/>
        <v>27</v>
      </c>
      <c r="AN141" s="162" t="str">
        <f t="shared" si="22"/>
        <v/>
      </c>
      <c r="AO141" s="34" t="str">
        <f t="shared" si="23"/>
        <v/>
      </c>
    </row>
    <row r="142" spans="1:41" ht="54" customHeight="1" x14ac:dyDescent="0.25">
      <c r="A142" s="34">
        <v>111</v>
      </c>
      <c r="B142" s="128" t="s">
        <v>165</v>
      </c>
      <c r="C142" s="92">
        <f>'2022'!B139</f>
        <v>3.52</v>
      </c>
      <c r="D142" s="581">
        <f>'2022'!D139</f>
        <v>49</v>
      </c>
      <c r="E142" s="93">
        <f>'2022'!E139</f>
        <v>2</v>
      </c>
      <c r="F142" s="92">
        <f>'2022'!H139</f>
        <v>0.56818181818181823</v>
      </c>
      <c r="G142" s="583">
        <f>'2021'!L110</f>
        <v>14</v>
      </c>
      <c r="H142" s="585">
        <f t="shared" si="24"/>
        <v>28.571428571428569</v>
      </c>
      <c r="I142" s="47"/>
      <c r="J142" s="47"/>
      <c r="K142" s="47"/>
      <c r="L142" s="99"/>
      <c r="M142" s="44"/>
      <c r="N142" s="44"/>
      <c r="O142" s="583">
        <f>'Добыча 2021'!S120</f>
        <v>11</v>
      </c>
      <c r="P142" s="44"/>
      <c r="Q142" s="44"/>
      <c r="R142" s="44"/>
      <c r="S142" s="44"/>
      <c r="T142" s="44"/>
      <c r="U142" s="583">
        <f>IF(G142=0,0,O142/G142*100)</f>
        <v>78.571428571428569</v>
      </c>
      <c r="V142" s="94">
        <f>'2022'!J139</f>
        <v>0.69999999999999796</v>
      </c>
      <c r="W142" s="44">
        <f>IF(V142&gt;0,V142/E142*100,0)</f>
        <v>34.999999999999901</v>
      </c>
      <c r="X142" s="44">
        <f>'2022'!L139</f>
        <v>0</v>
      </c>
      <c r="Y142" s="94">
        <f>IF(X142&gt;1,X142/E142*100,0)</f>
        <v>0</v>
      </c>
      <c r="Z142" s="44"/>
      <c r="AA142" s="44"/>
      <c r="AB142" s="44"/>
      <c r="AC142" s="44"/>
      <c r="AD142" s="44" t="str">
        <f t="shared" si="15"/>
        <v/>
      </c>
      <c r="AE142" s="44"/>
      <c r="AF142" s="82" t="str">
        <f t="shared" si="16"/>
        <v/>
      </c>
      <c r="AG142" s="159"/>
      <c r="AH142" s="160">
        <f t="shared" si="17"/>
        <v>0.56818181818181823</v>
      </c>
      <c r="AI142" s="160" t="e">
        <f t="shared" ca="1" si="18"/>
        <v>#NAME?</v>
      </c>
      <c r="AJ142" s="161">
        <v>35</v>
      </c>
      <c r="AK142" s="161" t="str">
        <f t="shared" si="19"/>
        <v/>
      </c>
      <c r="AL142" s="161">
        <f t="shared" si="20"/>
        <v>0</v>
      </c>
      <c r="AM142" s="161">
        <f t="shared" si="21"/>
        <v>0</v>
      </c>
      <c r="AN142" s="162" t="str">
        <f t="shared" si="22"/>
        <v/>
      </c>
      <c r="AO142" s="34" t="str">
        <f t="shared" si="23"/>
        <v/>
      </c>
    </row>
    <row r="143" spans="1:41" ht="47.25" x14ac:dyDescent="0.25">
      <c r="A143" s="34">
        <v>112</v>
      </c>
      <c r="B143" s="119" t="s">
        <v>443</v>
      </c>
      <c r="C143" s="92">
        <f>'2022'!B140</f>
        <v>16.07</v>
      </c>
      <c r="D143" s="582"/>
      <c r="E143" s="93">
        <f>'2022'!E140</f>
        <v>60</v>
      </c>
      <c r="F143" s="92">
        <f>'2022'!H140</f>
        <v>3.7336652146857499</v>
      </c>
      <c r="G143" s="584"/>
      <c r="H143" s="586"/>
      <c r="I143" s="44"/>
      <c r="J143" s="44"/>
      <c r="K143" s="44"/>
      <c r="L143" s="44"/>
      <c r="M143" s="44"/>
      <c r="N143" s="44"/>
      <c r="O143" s="584"/>
      <c r="P143" s="44"/>
      <c r="Q143" s="44"/>
      <c r="R143" s="44"/>
      <c r="S143" s="44"/>
      <c r="T143" s="44"/>
      <c r="U143" s="584"/>
      <c r="V143" s="94">
        <f>'2022'!J140</f>
        <v>20.99999999999994</v>
      </c>
      <c r="W143" s="44">
        <f t="shared" si="13"/>
        <v>34.999999999999901</v>
      </c>
      <c r="X143" s="44">
        <f>'2022'!L140</f>
        <v>21</v>
      </c>
      <c r="Y143" s="94">
        <f t="shared" si="14"/>
        <v>35</v>
      </c>
      <c r="Z143" s="44"/>
      <c r="AA143" s="44"/>
      <c r="AB143" s="44"/>
      <c r="AC143" s="44"/>
      <c r="AD143" s="44">
        <f t="shared" si="15"/>
        <v>21</v>
      </c>
      <c r="AE143" s="44"/>
      <c r="AF143" s="82" t="str">
        <f t="shared" si="16"/>
        <v/>
      </c>
      <c r="AG143" s="159"/>
      <c r="AH143" s="160">
        <f t="shared" si="17"/>
        <v>3.7336652146857499</v>
      </c>
      <c r="AI143" s="160" t="e">
        <f t="shared" ca="1" si="18"/>
        <v>#NAME?</v>
      </c>
      <c r="AJ143" s="161">
        <v>35</v>
      </c>
      <c r="AK143" s="161" t="str">
        <f t="shared" si="19"/>
        <v/>
      </c>
      <c r="AL143" s="161" t="e">
        <f t="shared" ca="1" si="20"/>
        <v>#NAME?</v>
      </c>
      <c r="AM143" s="161">
        <f t="shared" si="21"/>
        <v>21</v>
      </c>
      <c r="AN143" s="162" t="str">
        <f t="shared" si="22"/>
        <v/>
      </c>
      <c r="AO143" s="34" t="str">
        <f t="shared" si="23"/>
        <v/>
      </c>
    </row>
    <row r="144" spans="1:41" ht="18.75" x14ac:dyDescent="0.25">
      <c r="A144" s="34"/>
      <c r="B144" s="46" t="s">
        <v>173</v>
      </c>
      <c r="C144" s="98"/>
      <c r="D144" s="97"/>
      <c r="E144" s="97"/>
      <c r="F144" s="98"/>
      <c r="G144" s="44"/>
      <c r="H144" s="94"/>
      <c r="I144" s="44"/>
      <c r="J144" s="44"/>
      <c r="K144" s="44"/>
      <c r="L144" s="44"/>
      <c r="M144" s="56"/>
      <c r="N144" s="56"/>
      <c r="O144" s="56"/>
      <c r="P144" s="56"/>
      <c r="Q144" s="56"/>
      <c r="R144" s="56"/>
      <c r="S144" s="56"/>
      <c r="T144" s="56"/>
      <c r="U144" s="44"/>
      <c r="V144" s="111"/>
      <c r="W144" s="44"/>
      <c r="X144" s="56"/>
      <c r="Y144" s="94"/>
      <c r="Z144" s="56"/>
      <c r="AA144" s="56"/>
      <c r="AB144" s="56"/>
      <c r="AC144" s="56"/>
      <c r="AD144" s="56" t="str">
        <f t="shared" ref="AD144:AD207" si="30">IF(AND(ISNUMBER(X144),X144&gt;0),X144,"")</f>
        <v/>
      </c>
      <c r="AE144" s="56"/>
      <c r="AF144" s="82" t="str">
        <f t="shared" ref="AF144:AF207" si="31">IF(C144&gt;0,IF(OR(AND(C144&lt;7,F144&lt;5),E144&lt;33),IF(COUNTIF(Z144:AE144,"&gt;0")&gt;0,"Ошибка!",""),""),"")</f>
        <v/>
      </c>
      <c r="AG144" s="159"/>
      <c r="AH144" s="160" t="str">
        <f t="shared" ref="AH144:AH207" si="32">IF(AND(ISNUMBER(--C144),C144&gt;0),E144/C144,"")</f>
        <v/>
      </c>
      <c r="AI144" s="160" t="e">
        <f t="shared" ref="AI144:AI207" ca="1" si="33">IF(AND(ISNUMBER(--E144),ISNUMBER(--AJ144)),ЧАСТНОЕ(E144*AJ144,100),"")</f>
        <v>#NAME?</v>
      </c>
      <c r="AJ144" s="161">
        <v>35</v>
      </c>
      <c r="AK144" s="161" t="str">
        <f t="shared" ref="AK144:AK207" si="34">IF(AJ143&lt;Y143,"Норматив превышен","")</f>
        <v/>
      </c>
      <c r="AL144" s="161" t="str">
        <f t="shared" ref="AL144:AL207" si="35">IF(ISNUMBER(X144),IF(X144&gt;0,MAX(ЧАСТНОЕ(X144*20,100),1),0),"")</f>
        <v/>
      </c>
      <c r="AM144" s="161" t="str">
        <f t="shared" ref="AM144:AM207" si="36">IF(ISNUMBER(X144),X144,"")</f>
        <v/>
      </c>
      <c r="AN144" s="162" t="str">
        <f t="shared" ref="AN144:AN207" si="37">IF(ISNUMBER(AE144),IF(AND(AM144&gt;=AE144,AL144&lt;=AE144),"","Вне норматива или не ОДОУ"),"")</f>
        <v/>
      </c>
      <c r="AO144" s="34" t="str">
        <f t="shared" ref="AO144:AO207" si="38">IF(ISNUMBER(X144),IF(SUM(Z144:AE144)&lt;&gt;X144,"Сумма не совпадает или не ОДОУ",""),"")</f>
        <v/>
      </c>
    </row>
    <row r="145" spans="1:41" ht="94.5" x14ac:dyDescent="0.25">
      <c r="A145" s="34">
        <v>113</v>
      </c>
      <c r="B145" s="57" t="s">
        <v>328</v>
      </c>
      <c r="C145" s="92">
        <f>'2022'!B142</f>
        <v>22.076000000000001</v>
      </c>
      <c r="D145" s="93">
        <f>'2022'!D142</f>
        <v>119</v>
      </c>
      <c r="E145" s="93">
        <f>'2022'!E142</f>
        <v>131</v>
      </c>
      <c r="F145" s="92">
        <f>'2022'!H142</f>
        <v>5.9340460228302225</v>
      </c>
      <c r="G145" s="44">
        <f>'2021'!L112</f>
        <v>20</v>
      </c>
      <c r="H145" s="94">
        <f t="shared" ref="H145:H177" si="39">IF(G145&gt;0,G145/D145*100,0)</f>
        <v>16.806722689075631</v>
      </c>
      <c r="I145" s="44"/>
      <c r="J145" s="44"/>
      <c r="K145" s="44"/>
      <c r="L145" s="44"/>
      <c r="M145" s="44"/>
      <c r="N145" s="44"/>
      <c r="O145" s="44">
        <f>'Добыча 2021'!S122</f>
        <v>4</v>
      </c>
      <c r="P145" s="44"/>
      <c r="Q145" s="44"/>
      <c r="R145" s="44"/>
      <c r="S145" s="44"/>
      <c r="T145" s="44"/>
      <c r="U145" s="44">
        <f t="shared" ref="U145:U176" si="40">IF(G145=0,0,O145/G145*100)</f>
        <v>20</v>
      </c>
      <c r="V145" s="94">
        <f>'2022'!J142</f>
        <v>45.849999999999866</v>
      </c>
      <c r="W145" s="44">
        <f t="shared" ref="W145:W177" si="41">IF(V145&gt;0,V145/E145*100,0)</f>
        <v>34.999999999999901</v>
      </c>
      <c r="X145" s="44">
        <f>'2022'!L142</f>
        <v>25</v>
      </c>
      <c r="Y145" s="94">
        <f t="shared" ref="Y145:Y177" si="42">IF(X145&gt;1,X145/E145*100,0)</f>
        <v>19.083969465648856</v>
      </c>
      <c r="Z145" s="44"/>
      <c r="AA145" s="44"/>
      <c r="AB145" s="44"/>
      <c r="AC145" s="44"/>
      <c r="AD145" s="44">
        <f t="shared" si="30"/>
        <v>25</v>
      </c>
      <c r="AE145" s="44"/>
      <c r="AF145" s="82" t="str">
        <f t="shared" si="31"/>
        <v/>
      </c>
      <c r="AG145" s="159"/>
      <c r="AH145" s="160">
        <f t="shared" si="32"/>
        <v>5.9340460228302225</v>
      </c>
      <c r="AI145" s="160" t="e">
        <f t="shared" ca="1" si="33"/>
        <v>#NAME?</v>
      </c>
      <c r="AJ145" s="161">
        <v>35</v>
      </c>
      <c r="AK145" s="161" t="str">
        <f t="shared" si="34"/>
        <v/>
      </c>
      <c r="AL145" s="161" t="e">
        <f t="shared" ca="1" si="35"/>
        <v>#NAME?</v>
      </c>
      <c r="AM145" s="161">
        <f t="shared" si="36"/>
        <v>25</v>
      </c>
      <c r="AN145" s="162" t="str">
        <f t="shared" si="37"/>
        <v/>
      </c>
      <c r="AO145" s="34" t="str">
        <f t="shared" si="38"/>
        <v/>
      </c>
    </row>
    <row r="146" spans="1:41" ht="68.25" customHeight="1" x14ac:dyDescent="0.25">
      <c r="A146" s="34">
        <v>114</v>
      </c>
      <c r="B146" s="57" t="s">
        <v>329</v>
      </c>
      <c r="C146" s="92">
        <f>'2022'!B143</f>
        <v>51.795000000000002</v>
      </c>
      <c r="D146" s="93">
        <f>'2022'!D143</f>
        <v>87</v>
      </c>
      <c r="E146" s="93">
        <f>'2022'!E143</f>
        <v>263</v>
      </c>
      <c r="F146" s="92">
        <f>'2022'!H143</f>
        <v>5.0777102036876141</v>
      </c>
      <c r="G146" s="44">
        <f>'2021'!L113</f>
        <v>30</v>
      </c>
      <c r="H146" s="94">
        <f t="shared" si="39"/>
        <v>34.482758620689658</v>
      </c>
      <c r="I146" s="44"/>
      <c r="J146" s="44"/>
      <c r="K146" s="44"/>
      <c r="L146" s="44"/>
      <c r="M146" s="44"/>
      <c r="N146" s="44"/>
      <c r="O146" s="44">
        <f>'Добыча 2021'!S123</f>
        <v>26</v>
      </c>
      <c r="P146" s="44"/>
      <c r="Q146" s="44"/>
      <c r="R146" s="44"/>
      <c r="S146" s="44"/>
      <c r="T146" s="44"/>
      <c r="U146" s="44">
        <f t="shared" si="40"/>
        <v>86.666666666666671</v>
      </c>
      <c r="V146" s="94">
        <f>'2022'!J143</f>
        <v>92.049999999999727</v>
      </c>
      <c r="W146" s="44">
        <f t="shared" si="41"/>
        <v>34.999999999999901</v>
      </c>
      <c r="X146" s="44">
        <f>'2022'!L143</f>
        <v>92</v>
      </c>
      <c r="Y146" s="94">
        <f t="shared" si="42"/>
        <v>34.980988593155892</v>
      </c>
      <c r="Z146" s="44"/>
      <c r="AA146" s="44"/>
      <c r="AB146" s="44"/>
      <c r="AC146" s="44"/>
      <c r="AD146" s="44">
        <f t="shared" si="30"/>
        <v>92</v>
      </c>
      <c r="AE146" s="44"/>
      <c r="AF146" s="82" t="str">
        <f t="shared" si="31"/>
        <v/>
      </c>
      <c r="AG146" s="159"/>
      <c r="AH146" s="160">
        <f t="shared" si="32"/>
        <v>5.0777102036876141</v>
      </c>
      <c r="AI146" s="160" t="e">
        <f t="shared" ca="1" si="33"/>
        <v>#NAME?</v>
      </c>
      <c r="AJ146" s="161">
        <v>35</v>
      </c>
      <c r="AK146" s="161" t="str">
        <f t="shared" si="34"/>
        <v/>
      </c>
      <c r="AL146" s="161" t="e">
        <f t="shared" ca="1" si="35"/>
        <v>#NAME?</v>
      </c>
      <c r="AM146" s="161">
        <f t="shared" si="36"/>
        <v>92</v>
      </c>
      <c r="AN146" s="162" t="str">
        <f t="shared" si="37"/>
        <v/>
      </c>
      <c r="AO146" s="34" t="str">
        <f t="shared" si="38"/>
        <v/>
      </c>
    </row>
    <row r="147" spans="1:41" ht="31.5" customHeight="1" x14ac:dyDescent="0.25">
      <c r="A147" s="34">
        <v>115</v>
      </c>
      <c r="B147" s="57" t="s">
        <v>174</v>
      </c>
      <c r="C147" s="92">
        <f>'2022'!B144</f>
        <v>10.686999999999999</v>
      </c>
      <c r="D147" s="93">
        <f>'2022'!D144</f>
        <v>42</v>
      </c>
      <c r="E147" s="93">
        <f>'2022'!E144</f>
        <v>40</v>
      </c>
      <c r="F147" s="92">
        <f>'2022'!H144</f>
        <v>3.742865163282493</v>
      </c>
      <c r="G147" s="44">
        <f>'2021'!L114</f>
        <v>14</v>
      </c>
      <c r="H147" s="94">
        <f t="shared" si="39"/>
        <v>33.333333333333329</v>
      </c>
      <c r="I147" s="44"/>
      <c r="J147" s="44"/>
      <c r="K147" s="44"/>
      <c r="L147" s="44"/>
      <c r="M147" s="44"/>
      <c r="N147" s="44"/>
      <c r="O147" s="44">
        <f>'Добыча 2021'!S124</f>
        <v>0</v>
      </c>
      <c r="P147" s="44"/>
      <c r="Q147" s="44"/>
      <c r="R147" s="44"/>
      <c r="S147" s="44"/>
      <c r="T147" s="44"/>
      <c r="U147" s="44">
        <f t="shared" si="40"/>
        <v>0</v>
      </c>
      <c r="V147" s="94">
        <f>'2022'!J144</f>
        <v>13.999999999999959</v>
      </c>
      <c r="W147" s="44">
        <f t="shared" si="41"/>
        <v>34.999999999999901</v>
      </c>
      <c r="X147" s="44">
        <f>'2022'!L144</f>
        <v>14</v>
      </c>
      <c r="Y147" s="94">
        <f t="shared" si="42"/>
        <v>35</v>
      </c>
      <c r="Z147" s="44"/>
      <c r="AA147" s="44"/>
      <c r="AB147" s="44"/>
      <c r="AC147" s="44"/>
      <c r="AD147" s="44">
        <f t="shared" si="30"/>
        <v>14</v>
      </c>
      <c r="AE147" s="44"/>
      <c r="AF147" s="82" t="str">
        <f t="shared" si="31"/>
        <v/>
      </c>
      <c r="AG147" s="159"/>
      <c r="AH147" s="160">
        <f t="shared" si="32"/>
        <v>3.742865163282493</v>
      </c>
      <c r="AI147" s="160" t="e">
        <f t="shared" ca="1" si="33"/>
        <v>#NAME?</v>
      </c>
      <c r="AJ147" s="161">
        <v>35</v>
      </c>
      <c r="AK147" s="161" t="str">
        <f t="shared" si="34"/>
        <v/>
      </c>
      <c r="AL147" s="161" t="e">
        <f t="shared" ca="1" si="35"/>
        <v>#NAME?</v>
      </c>
      <c r="AM147" s="161">
        <f t="shared" si="36"/>
        <v>14</v>
      </c>
      <c r="AN147" s="162" t="str">
        <f t="shared" si="37"/>
        <v/>
      </c>
      <c r="AO147" s="34" t="str">
        <f t="shared" si="38"/>
        <v/>
      </c>
    </row>
    <row r="148" spans="1:41" ht="31.5" x14ac:dyDescent="0.25">
      <c r="A148" s="34">
        <v>116</v>
      </c>
      <c r="B148" s="57" t="s">
        <v>178</v>
      </c>
      <c r="C148" s="92">
        <f>'2022'!B145</f>
        <v>127.137</v>
      </c>
      <c r="D148" s="93">
        <f>'2022'!D145</f>
        <v>176</v>
      </c>
      <c r="E148" s="93">
        <f>'2022'!E145</f>
        <v>248</v>
      </c>
      <c r="F148" s="92">
        <f>'2022'!H145</f>
        <v>1.95065165923374</v>
      </c>
      <c r="G148" s="44">
        <f>'2021'!L115</f>
        <v>61</v>
      </c>
      <c r="H148" s="94">
        <f t="shared" si="39"/>
        <v>34.659090909090914</v>
      </c>
      <c r="I148" s="44"/>
      <c r="J148" s="44"/>
      <c r="K148" s="44"/>
      <c r="L148" s="44"/>
      <c r="M148" s="44"/>
      <c r="N148" s="44"/>
      <c r="O148" s="44">
        <f>'Добыча 2021'!S125</f>
        <v>24</v>
      </c>
      <c r="P148" s="44"/>
      <c r="Q148" s="44"/>
      <c r="R148" s="44"/>
      <c r="S148" s="44"/>
      <c r="T148" s="44"/>
      <c r="U148" s="44">
        <f t="shared" si="40"/>
        <v>39.344262295081968</v>
      </c>
      <c r="V148" s="94">
        <f>'2022'!J145</f>
        <v>86.799999999999741</v>
      </c>
      <c r="W148" s="44">
        <f t="shared" si="41"/>
        <v>34.999999999999901</v>
      </c>
      <c r="X148" s="44">
        <f>'2022'!L145</f>
        <v>86</v>
      </c>
      <c r="Y148" s="94">
        <f t="shared" si="42"/>
        <v>34.677419354838712</v>
      </c>
      <c r="Z148" s="44"/>
      <c r="AA148" s="44"/>
      <c r="AB148" s="44"/>
      <c r="AC148" s="44"/>
      <c r="AD148" s="44">
        <f t="shared" si="30"/>
        <v>86</v>
      </c>
      <c r="AE148" s="44"/>
      <c r="AF148" s="82" t="str">
        <f t="shared" si="31"/>
        <v/>
      </c>
      <c r="AG148" s="159"/>
      <c r="AH148" s="160">
        <f t="shared" si="32"/>
        <v>1.95065165923374</v>
      </c>
      <c r="AI148" s="160" t="e">
        <f t="shared" ca="1" si="33"/>
        <v>#NAME?</v>
      </c>
      <c r="AJ148" s="161">
        <v>35</v>
      </c>
      <c r="AK148" s="161" t="str">
        <f t="shared" si="34"/>
        <v/>
      </c>
      <c r="AL148" s="161" t="e">
        <f t="shared" ca="1" si="35"/>
        <v>#NAME?</v>
      </c>
      <c r="AM148" s="161">
        <f t="shared" si="36"/>
        <v>86</v>
      </c>
      <c r="AN148" s="162" t="str">
        <f t="shared" si="37"/>
        <v/>
      </c>
      <c r="AO148" s="34" t="str">
        <f t="shared" si="38"/>
        <v/>
      </c>
    </row>
    <row r="149" spans="1:41" ht="31.5" x14ac:dyDescent="0.25">
      <c r="A149" s="34">
        <v>117</v>
      </c>
      <c r="B149" s="49" t="s">
        <v>177</v>
      </c>
      <c r="C149" s="92">
        <f>'2022'!B146</f>
        <v>119.479</v>
      </c>
      <c r="D149" s="93">
        <f>'2022'!D146</f>
        <v>318</v>
      </c>
      <c r="E149" s="93">
        <f>'2022'!E146</f>
        <v>372</v>
      </c>
      <c r="F149" s="92">
        <f>'2022'!H146</f>
        <v>3.1135178566944819</v>
      </c>
      <c r="G149" s="44">
        <f>'2021'!L116</f>
        <v>100</v>
      </c>
      <c r="H149" s="94">
        <f t="shared" si="39"/>
        <v>31.446540880503143</v>
      </c>
      <c r="I149" s="47"/>
      <c r="J149" s="47"/>
      <c r="K149" s="47"/>
      <c r="L149" s="99"/>
      <c r="M149" s="44"/>
      <c r="N149" s="44"/>
      <c r="O149" s="44">
        <f>'Добыча 2021'!S126</f>
        <v>100</v>
      </c>
      <c r="P149" s="44"/>
      <c r="Q149" s="44"/>
      <c r="R149" s="44"/>
      <c r="S149" s="44"/>
      <c r="T149" s="44"/>
      <c r="U149" s="44">
        <f t="shared" si="40"/>
        <v>100</v>
      </c>
      <c r="V149" s="94">
        <f>'2022'!J146</f>
        <v>130.19999999999962</v>
      </c>
      <c r="W149" s="44">
        <f t="shared" si="41"/>
        <v>34.999999999999901</v>
      </c>
      <c r="X149" s="44">
        <f>'2022'!L146</f>
        <v>130</v>
      </c>
      <c r="Y149" s="94">
        <f t="shared" si="42"/>
        <v>34.946236559139784</v>
      </c>
      <c r="Z149" s="44"/>
      <c r="AA149" s="44"/>
      <c r="AB149" s="44"/>
      <c r="AC149" s="44"/>
      <c r="AD149" s="44">
        <f t="shared" si="30"/>
        <v>130</v>
      </c>
      <c r="AE149" s="44"/>
      <c r="AF149" s="82" t="str">
        <f t="shared" si="31"/>
        <v/>
      </c>
      <c r="AG149" s="159"/>
      <c r="AH149" s="160">
        <f t="shared" si="32"/>
        <v>3.1135178566944819</v>
      </c>
      <c r="AI149" s="160" t="e">
        <f t="shared" ca="1" si="33"/>
        <v>#NAME?</v>
      </c>
      <c r="AJ149" s="161">
        <v>35</v>
      </c>
      <c r="AK149" s="161" t="str">
        <f t="shared" si="34"/>
        <v/>
      </c>
      <c r="AL149" s="161" t="e">
        <f t="shared" ca="1" si="35"/>
        <v>#NAME?</v>
      </c>
      <c r="AM149" s="161">
        <f t="shared" si="36"/>
        <v>130</v>
      </c>
      <c r="AN149" s="162" t="str">
        <f t="shared" si="37"/>
        <v/>
      </c>
      <c r="AO149" s="34" t="str">
        <f t="shared" si="38"/>
        <v/>
      </c>
    </row>
    <row r="150" spans="1:41" ht="48.75" customHeight="1" x14ac:dyDescent="0.25">
      <c r="A150" s="34">
        <v>118</v>
      </c>
      <c r="B150" s="57" t="s">
        <v>330</v>
      </c>
      <c r="C150" s="92">
        <f>'2022'!B147</f>
        <v>19.553999999999998</v>
      </c>
      <c r="D150" s="93">
        <f>'2022'!D147</f>
        <v>82</v>
      </c>
      <c r="E150" s="93">
        <f>'2022'!E147</f>
        <v>57</v>
      </c>
      <c r="F150" s="92">
        <f>'2022'!H147</f>
        <v>2.9150046026388465</v>
      </c>
      <c r="G150" s="44">
        <f>'2021'!L117</f>
        <v>20</v>
      </c>
      <c r="H150" s="94">
        <f t="shared" si="39"/>
        <v>24.390243902439025</v>
      </c>
      <c r="I150" s="44"/>
      <c r="J150" s="44"/>
      <c r="K150" s="44"/>
      <c r="L150" s="44"/>
      <c r="M150" s="44"/>
      <c r="N150" s="44"/>
      <c r="O150" s="44">
        <f>'Добыча 2021'!S127</f>
        <v>20</v>
      </c>
      <c r="P150" s="44"/>
      <c r="Q150" s="44"/>
      <c r="R150" s="44"/>
      <c r="S150" s="44"/>
      <c r="T150" s="44"/>
      <c r="U150" s="44">
        <f t="shared" si="40"/>
        <v>100</v>
      </c>
      <c r="V150" s="94">
        <f>'2022'!J147</f>
        <v>19.949999999999942</v>
      </c>
      <c r="W150" s="44">
        <f t="shared" si="41"/>
        <v>34.999999999999901</v>
      </c>
      <c r="X150" s="44">
        <f>'2022'!L147</f>
        <v>15</v>
      </c>
      <c r="Y150" s="94">
        <f t="shared" si="42"/>
        <v>26.315789473684209</v>
      </c>
      <c r="Z150" s="44"/>
      <c r="AA150" s="44"/>
      <c r="AB150" s="44"/>
      <c r="AC150" s="44"/>
      <c r="AD150" s="44">
        <f t="shared" si="30"/>
        <v>15</v>
      </c>
      <c r="AE150" s="44"/>
      <c r="AF150" s="82" t="str">
        <f t="shared" si="31"/>
        <v/>
      </c>
      <c r="AG150" s="159"/>
      <c r="AH150" s="160">
        <f t="shared" si="32"/>
        <v>2.9150046026388465</v>
      </c>
      <c r="AI150" s="160" t="e">
        <f t="shared" ca="1" si="33"/>
        <v>#NAME?</v>
      </c>
      <c r="AJ150" s="161">
        <v>35</v>
      </c>
      <c r="AK150" s="161" t="str">
        <f t="shared" si="34"/>
        <v/>
      </c>
      <c r="AL150" s="161" t="e">
        <f t="shared" ca="1" si="35"/>
        <v>#NAME?</v>
      </c>
      <c r="AM150" s="161">
        <f t="shared" si="36"/>
        <v>15</v>
      </c>
      <c r="AN150" s="162" t="str">
        <f t="shared" si="37"/>
        <v/>
      </c>
      <c r="AO150" s="34" t="str">
        <f t="shared" si="38"/>
        <v/>
      </c>
    </row>
    <row r="151" spans="1:41" ht="18.75" x14ac:dyDescent="0.25">
      <c r="A151" s="34"/>
      <c r="B151" s="46" t="s">
        <v>180</v>
      </c>
      <c r="C151" s="98"/>
      <c r="D151" s="97"/>
      <c r="E151" s="97"/>
      <c r="F151" s="98"/>
      <c r="G151" s="44"/>
      <c r="H151" s="94"/>
      <c r="I151" s="44"/>
      <c r="J151" s="44"/>
      <c r="K151" s="44"/>
      <c r="L151" s="44"/>
      <c r="M151" s="56"/>
      <c r="N151" s="56"/>
      <c r="O151" s="56"/>
      <c r="P151" s="56"/>
      <c r="Q151" s="56"/>
      <c r="R151" s="56"/>
      <c r="S151" s="56"/>
      <c r="T151" s="56"/>
      <c r="U151" s="44"/>
      <c r="V151" s="111"/>
      <c r="W151" s="44"/>
      <c r="X151" s="56"/>
      <c r="Y151" s="94"/>
      <c r="Z151" s="56"/>
      <c r="AA151" s="56"/>
      <c r="AB151" s="56"/>
      <c r="AC151" s="56"/>
      <c r="AD151" s="56" t="str">
        <f t="shared" si="30"/>
        <v/>
      </c>
      <c r="AE151" s="56"/>
      <c r="AF151" s="82" t="str">
        <f t="shared" si="31"/>
        <v/>
      </c>
      <c r="AG151" s="159"/>
      <c r="AH151" s="160" t="str">
        <f t="shared" si="32"/>
        <v/>
      </c>
      <c r="AI151" s="160" t="e">
        <f t="shared" ca="1" si="33"/>
        <v>#NAME?</v>
      </c>
      <c r="AJ151" s="161">
        <v>35</v>
      </c>
      <c r="AK151" s="161" t="str">
        <f t="shared" si="34"/>
        <v/>
      </c>
      <c r="AL151" s="161" t="str">
        <f t="shared" si="35"/>
        <v/>
      </c>
      <c r="AM151" s="161" t="str">
        <f t="shared" si="36"/>
        <v/>
      </c>
      <c r="AN151" s="162" t="str">
        <f t="shared" si="37"/>
        <v/>
      </c>
      <c r="AO151" s="34" t="str">
        <f t="shared" si="38"/>
        <v/>
      </c>
    </row>
    <row r="152" spans="1:41" ht="31.5" x14ac:dyDescent="0.25">
      <c r="A152" s="34">
        <v>119</v>
      </c>
      <c r="B152" s="57" t="s">
        <v>185</v>
      </c>
      <c r="C152" s="92">
        <f>'2022'!B149</f>
        <v>1372</v>
      </c>
      <c r="D152" s="93">
        <f>'2022'!D149</f>
        <v>2887</v>
      </c>
      <c r="E152" s="93">
        <f>'2022'!E149</f>
        <v>2373</v>
      </c>
      <c r="F152" s="92">
        <f>'2022'!H149</f>
        <v>1.7295918367346939</v>
      </c>
      <c r="G152" s="44">
        <f>'2021'!L119</f>
        <v>1000</v>
      </c>
      <c r="H152" s="94">
        <f t="shared" si="39"/>
        <v>34.638032559750606</v>
      </c>
      <c r="I152" s="44"/>
      <c r="J152" s="44"/>
      <c r="K152" s="44"/>
      <c r="L152" s="44"/>
      <c r="M152" s="44"/>
      <c r="N152" s="44"/>
      <c r="O152" s="44">
        <f>'Добыча 2021'!S129</f>
        <v>436</v>
      </c>
      <c r="P152" s="44"/>
      <c r="Q152" s="44"/>
      <c r="R152" s="44"/>
      <c r="S152" s="44"/>
      <c r="T152" s="44"/>
      <c r="U152" s="44">
        <f t="shared" si="40"/>
        <v>43.6</v>
      </c>
      <c r="V152" s="94">
        <f>'2022'!J149</f>
        <v>830.54999999999757</v>
      </c>
      <c r="W152" s="44">
        <f t="shared" si="41"/>
        <v>34.999999999999901</v>
      </c>
      <c r="X152" s="44">
        <f>'2022'!L149</f>
        <v>800</v>
      </c>
      <c r="Y152" s="94">
        <f t="shared" si="42"/>
        <v>33.712600084281505</v>
      </c>
      <c r="Z152" s="44"/>
      <c r="AA152" s="44"/>
      <c r="AB152" s="44"/>
      <c r="AC152" s="44"/>
      <c r="AD152" s="44">
        <f t="shared" si="30"/>
        <v>800</v>
      </c>
      <c r="AE152" s="44"/>
      <c r="AF152" s="82" t="str">
        <f t="shared" si="31"/>
        <v/>
      </c>
      <c r="AG152" s="159"/>
      <c r="AH152" s="160">
        <f t="shared" si="32"/>
        <v>1.7295918367346939</v>
      </c>
      <c r="AI152" s="160" t="e">
        <f t="shared" ca="1" si="33"/>
        <v>#NAME?</v>
      </c>
      <c r="AJ152" s="161">
        <v>35</v>
      </c>
      <c r="AK152" s="161" t="str">
        <f t="shared" si="34"/>
        <v/>
      </c>
      <c r="AL152" s="161" t="e">
        <f t="shared" ca="1" si="35"/>
        <v>#NAME?</v>
      </c>
      <c r="AM152" s="161">
        <f t="shared" si="36"/>
        <v>800</v>
      </c>
      <c r="AN152" s="162" t="str">
        <f t="shared" si="37"/>
        <v/>
      </c>
      <c r="AO152" s="34" t="str">
        <f t="shared" si="38"/>
        <v/>
      </c>
    </row>
    <row r="153" spans="1:41" ht="31.5" x14ac:dyDescent="0.25">
      <c r="A153" s="34">
        <v>120</v>
      </c>
      <c r="B153" s="57" t="s">
        <v>331</v>
      </c>
      <c r="C153" s="92">
        <f>'2022'!B150</f>
        <v>187.15</v>
      </c>
      <c r="D153" s="93">
        <f>'2022'!D150</f>
        <v>673</v>
      </c>
      <c r="E153" s="93">
        <f>'2022'!E150</f>
        <v>1184</v>
      </c>
      <c r="F153" s="92">
        <f>'2022'!H150</f>
        <v>6.3264760886989047</v>
      </c>
      <c r="G153" s="44">
        <f>'2021'!L120</f>
        <v>235</v>
      </c>
      <c r="H153" s="94">
        <f t="shared" si="39"/>
        <v>34.91827637444279</v>
      </c>
      <c r="I153" s="44"/>
      <c r="J153" s="44"/>
      <c r="K153" s="44"/>
      <c r="L153" s="44"/>
      <c r="M153" s="44"/>
      <c r="N153" s="44"/>
      <c r="O153" s="44">
        <f>'Добыча 2021'!S130</f>
        <v>160</v>
      </c>
      <c r="P153" s="44"/>
      <c r="Q153" s="44"/>
      <c r="R153" s="44"/>
      <c r="S153" s="44"/>
      <c r="T153" s="44"/>
      <c r="U153" s="44">
        <f t="shared" si="40"/>
        <v>68.085106382978722</v>
      </c>
      <c r="V153" s="94">
        <f>'2022'!J150</f>
        <v>414.39999999999878</v>
      </c>
      <c r="W153" s="44">
        <f t="shared" si="41"/>
        <v>34.999999999999901</v>
      </c>
      <c r="X153" s="44">
        <f>'2022'!L150</f>
        <v>414</v>
      </c>
      <c r="Y153" s="94">
        <f t="shared" si="42"/>
        <v>34.966216216216218</v>
      </c>
      <c r="Z153" s="44"/>
      <c r="AA153" s="44"/>
      <c r="AB153" s="44"/>
      <c r="AC153" s="44"/>
      <c r="AD153" s="44">
        <f t="shared" si="30"/>
        <v>414</v>
      </c>
      <c r="AE153" s="44"/>
      <c r="AF153" s="82" t="str">
        <f t="shared" si="31"/>
        <v/>
      </c>
      <c r="AG153" s="159"/>
      <c r="AH153" s="160">
        <f t="shared" si="32"/>
        <v>6.3264760886989047</v>
      </c>
      <c r="AI153" s="160" t="e">
        <f t="shared" ca="1" si="33"/>
        <v>#NAME?</v>
      </c>
      <c r="AJ153" s="161">
        <v>35</v>
      </c>
      <c r="AK153" s="161" t="str">
        <f t="shared" si="34"/>
        <v/>
      </c>
      <c r="AL153" s="161" t="e">
        <f t="shared" ca="1" si="35"/>
        <v>#NAME?</v>
      </c>
      <c r="AM153" s="161">
        <f t="shared" si="36"/>
        <v>414</v>
      </c>
      <c r="AN153" s="162" t="str">
        <f t="shared" si="37"/>
        <v/>
      </c>
      <c r="AO153" s="34" t="str">
        <f t="shared" si="38"/>
        <v/>
      </c>
    </row>
    <row r="154" spans="1:41" ht="63" x14ac:dyDescent="0.25">
      <c r="A154" s="34">
        <v>121</v>
      </c>
      <c r="B154" s="57" t="s">
        <v>332</v>
      </c>
      <c r="C154" s="92">
        <f>'2022'!B151</f>
        <v>363.3</v>
      </c>
      <c r="D154" s="93">
        <f>'2022'!D151</f>
        <v>1893</v>
      </c>
      <c r="E154" s="93">
        <f>'2022'!E151</f>
        <v>1584</v>
      </c>
      <c r="F154" s="92">
        <f>'2022'!H151</f>
        <v>4.3600330305532617</v>
      </c>
      <c r="G154" s="44">
        <f>'2021'!L121</f>
        <v>473</v>
      </c>
      <c r="H154" s="94">
        <f t="shared" si="39"/>
        <v>24.98679344955098</v>
      </c>
      <c r="I154" s="44"/>
      <c r="J154" s="44"/>
      <c r="K154" s="44"/>
      <c r="L154" s="44"/>
      <c r="M154" s="44"/>
      <c r="N154" s="44"/>
      <c r="O154" s="44">
        <f>'Добыча 2021'!S131</f>
        <v>473</v>
      </c>
      <c r="P154" s="44"/>
      <c r="Q154" s="44"/>
      <c r="R154" s="44"/>
      <c r="S154" s="44"/>
      <c r="T154" s="44"/>
      <c r="U154" s="44">
        <f t="shared" si="40"/>
        <v>100</v>
      </c>
      <c r="V154" s="94">
        <f>'2022'!J151</f>
        <v>554.39999999999839</v>
      </c>
      <c r="W154" s="44">
        <f t="shared" si="41"/>
        <v>34.999999999999901</v>
      </c>
      <c r="X154" s="44">
        <f>'2022'!L151</f>
        <v>554</v>
      </c>
      <c r="Y154" s="94">
        <f t="shared" si="42"/>
        <v>34.974747474747474</v>
      </c>
      <c r="Z154" s="44"/>
      <c r="AA154" s="44"/>
      <c r="AB154" s="44"/>
      <c r="AC154" s="44"/>
      <c r="AD154" s="44">
        <f t="shared" si="30"/>
        <v>554</v>
      </c>
      <c r="AE154" s="44"/>
      <c r="AF154" s="82" t="str">
        <f t="shared" si="31"/>
        <v/>
      </c>
      <c r="AG154" s="159"/>
      <c r="AH154" s="160">
        <f t="shared" si="32"/>
        <v>4.3600330305532617</v>
      </c>
      <c r="AI154" s="160" t="e">
        <f t="shared" ca="1" si="33"/>
        <v>#NAME?</v>
      </c>
      <c r="AJ154" s="161">
        <v>35</v>
      </c>
      <c r="AK154" s="161" t="str">
        <f t="shared" si="34"/>
        <v/>
      </c>
      <c r="AL154" s="161" t="e">
        <f t="shared" ca="1" si="35"/>
        <v>#NAME?</v>
      </c>
      <c r="AM154" s="161">
        <f t="shared" si="36"/>
        <v>554</v>
      </c>
      <c r="AN154" s="162" t="str">
        <f t="shared" si="37"/>
        <v/>
      </c>
      <c r="AO154" s="34" t="str">
        <f t="shared" si="38"/>
        <v/>
      </c>
    </row>
    <row r="155" spans="1:41" ht="45" customHeight="1" x14ac:dyDescent="0.25">
      <c r="A155" s="34">
        <v>122</v>
      </c>
      <c r="B155" s="57" t="s">
        <v>333</v>
      </c>
      <c r="C155" s="92">
        <f>'2022'!B152</f>
        <v>394</v>
      </c>
      <c r="D155" s="93">
        <f>'2022'!D152</f>
        <v>684</v>
      </c>
      <c r="E155" s="93">
        <f>'2022'!E152</f>
        <v>1126</v>
      </c>
      <c r="F155" s="92">
        <f>'2022'!H152</f>
        <v>2.8578680203045685</v>
      </c>
      <c r="G155" s="44">
        <f>'2021'!L122</f>
        <v>226</v>
      </c>
      <c r="H155" s="94">
        <f t="shared" si="39"/>
        <v>33.040935672514621</v>
      </c>
      <c r="I155" s="44"/>
      <c r="J155" s="44"/>
      <c r="K155" s="44"/>
      <c r="L155" s="44"/>
      <c r="M155" s="44"/>
      <c r="N155" s="44"/>
      <c r="O155" s="44">
        <f>'Добыча 2021'!S132</f>
        <v>226</v>
      </c>
      <c r="P155" s="44"/>
      <c r="Q155" s="44"/>
      <c r="R155" s="44"/>
      <c r="S155" s="44"/>
      <c r="T155" s="44"/>
      <c r="U155" s="44">
        <f t="shared" si="40"/>
        <v>100</v>
      </c>
      <c r="V155" s="94">
        <f>'2022'!J152</f>
        <v>394.09999999999883</v>
      </c>
      <c r="W155" s="44">
        <f t="shared" si="41"/>
        <v>34.999999999999901</v>
      </c>
      <c r="X155" s="44">
        <f>'2022'!L152</f>
        <v>394</v>
      </c>
      <c r="Y155" s="94">
        <f t="shared" si="42"/>
        <v>34.991119005328599</v>
      </c>
      <c r="Z155" s="44"/>
      <c r="AA155" s="44"/>
      <c r="AB155" s="44"/>
      <c r="AC155" s="44"/>
      <c r="AD155" s="44">
        <f t="shared" si="30"/>
        <v>394</v>
      </c>
      <c r="AE155" s="44"/>
      <c r="AF155" s="82" t="str">
        <f t="shared" si="31"/>
        <v/>
      </c>
      <c r="AG155" s="159"/>
      <c r="AH155" s="160">
        <f t="shared" si="32"/>
        <v>2.8578680203045685</v>
      </c>
      <c r="AI155" s="160" t="e">
        <f t="shared" ca="1" si="33"/>
        <v>#NAME?</v>
      </c>
      <c r="AJ155" s="161">
        <v>35</v>
      </c>
      <c r="AK155" s="161" t="str">
        <f t="shared" si="34"/>
        <v/>
      </c>
      <c r="AL155" s="161" t="e">
        <f t="shared" ca="1" si="35"/>
        <v>#NAME?</v>
      </c>
      <c r="AM155" s="161">
        <f t="shared" si="36"/>
        <v>394</v>
      </c>
      <c r="AN155" s="162" t="str">
        <f t="shared" si="37"/>
        <v/>
      </c>
      <c r="AO155" s="34" t="str">
        <f t="shared" si="38"/>
        <v/>
      </c>
    </row>
    <row r="156" spans="1:41" ht="31.5" x14ac:dyDescent="0.25">
      <c r="A156" s="34">
        <v>123</v>
      </c>
      <c r="B156" s="57" t="s">
        <v>182</v>
      </c>
      <c r="C156" s="92">
        <f>'2022'!B153</f>
        <v>193</v>
      </c>
      <c r="D156" s="93">
        <f>'2022'!D153</f>
        <v>332</v>
      </c>
      <c r="E156" s="93">
        <f>'2022'!E153</f>
        <v>499</v>
      </c>
      <c r="F156" s="92">
        <f>'2022'!H153</f>
        <v>2.5854922279792745</v>
      </c>
      <c r="G156" s="44">
        <f>'2021'!L123</f>
        <v>116</v>
      </c>
      <c r="H156" s="94">
        <f t="shared" si="39"/>
        <v>34.939759036144579</v>
      </c>
      <c r="I156" s="44"/>
      <c r="J156" s="44"/>
      <c r="K156" s="44"/>
      <c r="L156" s="44"/>
      <c r="M156" s="44"/>
      <c r="N156" s="44"/>
      <c r="O156" s="44">
        <f>'Добыча 2021'!S133</f>
        <v>116</v>
      </c>
      <c r="P156" s="44"/>
      <c r="Q156" s="44"/>
      <c r="R156" s="44"/>
      <c r="S156" s="44"/>
      <c r="T156" s="44"/>
      <c r="U156" s="44">
        <f t="shared" si="40"/>
        <v>100</v>
      </c>
      <c r="V156" s="94">
        <f>'2022'!J153</f>
        <v>174.64999999999949</v>
      </c>
      <c r="W156" s="44">
        <f t="shared" si="41"/>
        <v>34.999999999999901</v>
      </c>
      <c r="X156" s="44">
        <f>'2022'!L153</f>
        <v>174</v>
      </c>
      <c r="Y156" s="94">
        <f t="shared" si="42"/>
        <v>34.869739478957918</v>
      </c>
      <c r="Z156" s="44"/>
      <c r="AA156" s="44"/>
      <c r="AB156" s="44"/>
      <c r="AC156" s="44"/>
      <c r="AD156" s="44">
        <f t="shared" si="30"/>
        <v>174</v>
      </c>
      <c r="AE156" s="44"/>
      <c r="AF156" s="82" t="str">
        <f t="shared" si="31"/>
        <v/>
      </c>
      <c r="AG156" s="159"/>
      <c r="AH156" s="160">
        <f t="shared" si="32"/>
        <v>2.5854922279792745</v>
      </c>
      <c r="AI156" s="160" t="e">
        <f t="shared" ca="1" si="33"/>
        <v>#NAME?</v>
      </c>
      <c r="AJ156" s="161">
        <v>35</v>
      </c>
      <c r="AK156" s="161" t="str">
        <f t="shared" si="34"/>
        <v/>
      </c>
      <c r="AL156" s="161" t="e">
        <f t="shared" ca="1" si="35"/>
        <v>#NAME?</v>
      </c>
      <c r="AM156" s="161">
        <f t="shared" si="36"/>
        <v>174</v>
      </c>
      <c r="AN156" s="162" t="str">
        <f t="shared" si="37"/>
        <v/>
      </c>
      <c r="AO156" s="34" t="str">
        <f t="shared" si="38"/>
        <v/>
      </c>
    </row>
    <row r="157" spans="1:41" ht="47.25" x14ac:dyDescent="0.25">
      <c r="A157" s="34">
        <v>124</v>
      </c>
      <c r="B157" s="57" t="s">
        <v>334</v>
      </c>
      <c r="C157" s="92">
        <f>'2022'!B154</f>
        <v>264.7</v>
      </c>
      <c r="D157" s="93">
        <f>'2022'!D154</f>
        <v>427</v>
      </c>
      <c r="E157" s="93">
        <f>'2022'!E154</f>
        <v>428</v>
      </c>
      <c r="F157" s="92">
        <f>'2022'!H154</f>
        <v>1.6169248205515678</v>
      </c>
      <c r="G157" s="44">
        <f>'2021'!L124</f>
        <v>149</v>
      </c>
      <c r="H157" s="94">
        <f t="shared" si="39"/>
        <v>34.894613583138174</v>
      </c>
      <c r="I157" s="47"/>
      <c r="J157" s="47"/>
      <c r="K157" s="47"/>
      <c r="L157" s="99"/>
      <c r="M157" s="44"/>
      <c r="N157" s="44"/>
      <c r="O157" s="44">
        <f>'Добыча 2021'!S134</f>
        <v>104</v>
      </c>
      <c r="P157" s="44"/>
      <c r="Q157" s="44"/>
      <c r="R157" s="44"/>
      <c r="S157" s="44"/>
      <c r="T157" s="44"/>
      <c r="U157" s="44">
        <f t="shared" si="40"/>
        <v>69.798657718120808</v>
      </c>
      <c r="V157" s="94">
        <f>'2022'!J154</f>
        <v>149.79999999999998</v>
      </c>
      <c r="W157" s="44">
        <f t="shared" si="41"/>
        <v>35</v>
      </c>
      <c r="X157" s="44">
        <f>'2022'!L154</f>
        <v>149</v>
      </c>
      <c r="Y157" s="94">
        <f t="shared" si="42"/>
        <v>34.813084112149532</v>
      </c>
      <c r="Z157" s="44"/>
      <c r="AA157" s="44"/>
      <c r="AB157" s="44"/>
      <c r="AC157" s="44"/>
      <c r="AD157" s="44">
        <f t="shared" si="30"/>
        <v>149</v>
      </c>
      <c r="AE157" s="44"/>
      <c r="AF157" s="82" t="str">
        <f t="shared" si="31"/>
        <v/>
      </c>
      <c r="AG157" s="159"/>
      <c r="AH157" s="160">
        <f t="shared" si="32"/>
        <v>1.6169248205515678</v>
      </c>
      <c r="AI157" s="160" t="e">
        <f t="shared" ca="1" si="33"/>
        <v>#NAME?</v>
      </c>
      <c r="AJ157" s="161">
        <v>35</v>
      </c>
      <c r="AK157" s="161" t="str">
        <f t="shared" si="34"/>
        <v/>
      </c>
      <c r="AL157" s="161" t="e">
        <f t="shared" ca="1" si="35"/>
        <v>#NAME?</v>
      </c>
      <c r="AM157" s="161">
        <f t="shared" si="36"/>
        <v>149</v>
      </c>
      <c r="AN157" s="162" t="str">
        <f t="shared" si="37"/>
        <v/>
      </c>
      <c r="AO157" s="34" t="str">
        <f t="shared" si="38"/>
        <v/>
      </c>
    </row>
    <row r="158" spans="1:41" ht="31.5" x14ac:dyDescent="0.25">
      <c r="A158" s="34">
        <v>125</v>
      </c>
      <c r="B158" s="57" t="s">
        <v>335</v>
      </c>
      <c r="C158" s="92">
        <f>'2022'!B155</f>
        <v>93.555000000000007</v>
      </c>
      <c r="D158" s="93">
        <f>'2022'!D155</f>
        <v>782</v>
      </c>
      <c r="E158" s="93">
        <f>'2022'!E155</f>
        <v>623</v>
      </c>
      <c r="F158" s="92">
        <f>'2022'!H155</f>
        <v>6.6591844369622146</v>
      </c>
      <c r="G158" s="44">
        <f>'2021'!L125</f>
        <v>273</v>
      </c>
      <c r="H158" s="94">
        <f t="shared" si="39"/>
        <v>34.910485933503836</v>
      </c>
      <c r="I158" s="44"/>
      <c r="J158" s="44"/>
      <c r="K158" s="44"/>
      <c r="L158" s="44"/>
      <c r="M158" s="44"/>
      <c r="N158" s="44"/>
      <c r="O158" s="44">
        <f>'Добыча 2021'!S135</f>
        <v>273</v>
      </c>
      <c r="P158" s="44"/>
      <c r="Q158" s="44"/>
      <c r="R158" s="44"/>
      <c r="S158" s="44"/>
      <c r="T158" s="44"/>
      <c r="U158" s="44">
        <f t="shared" si="40"/>
        <v>100</v>
      </c>
      <c r="V158" s="94">
        <f>'2022'!J155</f>
        <v>218.04999999999998</v>
      </c>
      <c r="W158" s="44">
        <f t="shared" si="41"/>
        <v>35</v>
      </c>
      <c r="X158" s="44">
        <f>'2022'!L155</f>
        <v>218</v>
      </c>
      <c r="Y158" s="94">
        <f t="shared" si="42"/>
        <v>34.991974317817018</v>
      </c>
      <c r="Z158" s="44"/>
      <c r="AA158" s="44"/>
      <c r="AB158" s="44"/>
      <c r="AC158" s="44"/>
      <c r="AD158" s="44">
        <f t="shared" si="30"/>
        <v>218</v>
      </c>
      <c r="AE158" s="44"/>
      <c r="AF158" s="82" t="str">
        <f t="shared" si="31"/>
        <v/>
      </c>
      <c r="AG158" s="159"/>
      <c r="AH158" s="160">
        <f t="shared" si="32"/>
        <v>6.6591844369622146</v>
      </c>
      <c r="AI158" s="160" t="e">
        <f t="shared" ca="1" si="33"/>
        <v>#NAME?</v>
      </c>
      <c r="AJ158" s="161">
        <v>35</v>
      </c>
      <c r="AK158" s="161" t="str">
        <f t="shared" si="34"/>
        <v/>
      </c>
      <c r="AL158" s="161" t="e">
        <f t="shared" ca="1" si="35"/>
        <v>#NAME?</v>
      </c>
      <c r="AM158" s="161">
        <f t="shared" si="36"/>
        <v>218</v>
      </c>
      <c r="AN158" s="162" t="str">
        <f t="shared" si="37"/>
        <v/>
      </c>
      <c r="AO158" s="34" t="str">
        <f t="shared" si="38"/>
        <v/>
      </c>
    </row>
    <row r="159" spans="1:41" ht="18.75" x14ac:dyDescent="0.25">
      <c r="A159" s="34"/>
      <c r="B159" s="46" t="s">
        <v>187</v>
      </c>
      <c r="C159" s="98"/>
      <c r="D159" s="97"/>
      <c r="E159" s="97"/>
      <c r="F159" s="98"/>
      <c r="G159" s="44"/>
      <c r="H159" s="94"/>
      <c r="I159" s="44"/>
      <c r="J159" s="44"/>
      <c r="K159" s="44"/>
      <c r="L159" s="44"/>
      <c r="M159" s="56"/>
      <c r="N159" s="56"/>
      <c r="O159" s="56"/>
      <c r="P159" s="56"/>
      <c r="Q159" s="56"/>
      <c r="R159" s="56"/>
      <c r="S159" s="56"/>
      <c r="T159" s="56"/>
      <c r="U159" s="44"/>
      <c r="V159" s="111"/>
      <c r="W159" s="44"/>
      <c r="X159" s="56"/>
      <c r="Y159" s="94"/>
      <c r="Z159" s="56"/>
      <c r="AA159" s="56"/>
      <c r="AB159" s="56"/>
      <c r="AC159" s="56"/>
      <c r="AD159" s="56" t="str">
        <f t="shared" si="30"/>
        <v/>
      </c>
      <c r="AE159" s="56"/>
      <c r="AF159" s="82" t="str">
        <f t="shared" si="31"/>
        <v/>
      </c>
      <c r="AG159" s="159"/>
      <c r="AH159" s="160" t="str">
        <f t="shared" si="32"/>
        <v/>
      </c>
      <c r="AI159" s="160" t="e">
        <f t="shared" ca="1" si="33"/>
        <v>#NAME?</v>
      </c>
      <c r="AJ159" s="161">
        <v>35</v>
      </c>
      <c r="AK159" s="161" t="str">
        <f t="shared" si="34"/>
        <v/>
      </c>
      <c r="AL159" s="161" t="str">
        <f t="shared" si="35"/>
        <v/>
      </c>
      <c r="AM159" s="161" t="str">
        <f t="shared" si="36"/>
        <v/>
      </c>
      <c r="AN159" s="162" t="str">
        <f t="shared" si="37"/>
        <v/>
      </c>
      <c r="AO159" s="34" t="str">
        <f t="shared" si="38"/>
        <v/>
      </c>
    </row>
    <row r="160" spans="1:41" ht="78.75" x14ac:dyDescent="0.25">
      <c r="A160" s="34">
        <v>126</v>
      </c>
      <c r="B160" s="49" t="s">
        <v>189</v>
      </c>
      <c r="C160" s="92">
        <f>'2022'!B157</f>
        <v>58.8</v>
      </c>
      <c r="D160" s="581">
        <f>'2022'!D157</f>
        <v>322</v>
      </c>
      <c r="E160" s="93">
        <f>'2022'!E157</f>
        <v>40</v>
      </c>
      <c r="F160" s="92">
        <f>'2022'!H157</f>
        <v>0.68027210884353739</v>
      </c>
      <c r="G160" s="583">
        <f>'2021'!L127</f>
        <v>25</v>
      </c>
      <c r="H160" s="585">
        <f>IF(G160&gt;0,G160/D160*100,0)</f>
        <v>7.7639751552795024</v>
      </c>
      <c r="I160" s="44"/>
      <c r="J160" s="44"/>
      <c r="K160" s="44"/>
      <c r="L160" s="44"/>
      <c r="M160" s="44"/>
      <c r="N160" s="44"/>
      <c r="O160" s="583">
        <f>'Добыча 2021'!S137</f>
        <v>10</v>
      </c>
      <c r="P160" s="44"/>
      <c r="Q160" s="44"/>
      <c r="R160" s="44"/>
      <c r="S160" s="44"/>
      <c r="T160" s="44"/>
      <c r="U160" s="583">
        <f>IF(G160=0,0,O160/G160*100)</f>
        <v>40</v>
      </c>
      <c r="V160" s="94">
        <f>'2022'!J157</f>
        <v>13.999999999999959</v>
      </c>
      <c r="W160" s="44">
        <f t="shared" ref="W160:W170" si="43">IF(V160&gt;0,V160/E160*100,0)</f>
        <v>34.999999999999901</v>
      </c>
      <c r="X160" s="44">
        <f>'2022'!L157</f>
        <v>14</v>
      </c>
      <c r="Y160" s="94">
        <f t="shared" ref="Y160:Y170" si="44">IF(X160&gt;1,X160/E160*100,0)</f>
        <v>35</v>
      </c>
      <c r="Z160" s="44"/>
      <c r="AA160" s="44"/>
      <c r="AB160" s="44"/>
      <c r="AC160" s="44"/>
      <c r="AD160" s="44">
        <f t="shared" si="30"/>
        <v>14</v>
      </c>
      <c r="AE160" s="44"/>
      <c r="AF160" s="82" t="str">
        <f t="shared" si="31"/>
        <v/>
      </c>
      <c r="AG160" s="159"/>
      <c r="AH160" s="160">
        <f t="shared" si="32"/>
        <v>0.68027210884353739</v>
      </c>
      <c r="AI160" s="160" t="e">
        <f t="shared" ca="1" si="33"/>
        <v>#NAME?</v>
      </c>
      <c r="AJ160" s="161">
        <v>35</v>
      </c>
      <c r="AK160" s="161" t="str">
        <f t="shared" si="34"/>
        <v/>
      </c>
      <c r="AL160" s="161" t="e">
        <f t="shared" ca="1" si="35"/>
        <v>#NAME?</v>
      </c>
      <c r="AM160" s="161">
        <f t="shared" si="36"/>
        <v>14</v>
      </c>
      <c r="AN160" s="162" t="str">
        <f t="shared" si="37"/>
        <v/>
      </c>
      <c r="AO160" s="34" t="str">
        <f t="shared" si="38"/>
        <v/>
      </c>
    </row>
    <row r="161" spans="1:41" ht="78.75" x14ac:dyDescent="0.25">
      <c r="A161" s="34">
        <v>127</v>
      </c>
      <c r="B161" s="49" t="s">
        <v>190</v>
      </c>
      <c r="C161" s="92">
        <f>'2022'!B158</f>
        <v>17.8</v>
      </c>
      <c r="D161" s="587"/>
      <c r="E161" s="93">
        <f>'2022'!E158</f>
        <v>0</v>
      </c>
      <c r="F161" s="92">
        <f>'2022'!H158</f>
        <v>0</v>
      </c>
      <c r="G161" s="588"/>
      <c r="H161" s="589"/>
      <c r="I161" s="44"/>
      <c r="J161" s="44"/>
      <c r="K161" s="44"/>
      <c r="L161" s="44"/>
      <c r="M161" s="44"/>
      <c r="N161" s="44"/>
      <c r="O161" s="588"/>
      <c r="P161" s="44"/>
      <c r="Q161" s="44"/>
      <c r="R161" s="44"/>
      <c r="S161" s="44"/>
      <c r="T161" s="44"/>
      <c r="U161" s="588"/>
      <c r="V161" s="94">
        <f>'2022'!J158</f>
        <v>0</v>
      </c>
      <c r="W161" s="44">
        <f t="shared" si="43"/>
        <v>0</v>
      </c>
      <c r="X161" s="44">
        <f>'2022'!L158</f>
        <v>0</v>
      </c>
      <c r="Y161" s="94">
        <f t="shared" si="44"/>
        <v>0</v>
      </c>
      <c r="Z161" s="44"/>
      <c r="AA161" s="44"/>
      <c r="AB161" s="44"/>
      <c r="AC161" s="44"/>
      <c r="AD161" s="44" t="str">
        <f t="shared" si="30"/>
        <v/>
      </c>
      <c r="AE161" s="44"/>
      <c r="AF161" s="82" t="str">
        <f t="shared" si="31"/>
        <v/>
      </c>
      <c r="AG161" s="159"/>
      <c r="AH161" s="160">
        <f t="shared" si="32"/>
        <v>0</v>
      </c>
      <c r="AI161" s="160" t="e">
        <f t="shared" ca="1" si="33"/>
        <v>#NAME?</v>
      </c>
      <c r="AJ161" s="161">
        <v>35</v>
      </c>
      <c r="AK161" s="161" t="str">
        <f t="shared" si="34"/>
        <v/>
      </c>
      <c r="AL161" s="161">
        <f t="shared" si="35"/>
        <v>0</v>
      </c>
      <c r="AM161" s="161">
        <f t="shared" si="36"/>
        <v>0</v>
      </c>
      <c r="AN161" s="162" t="str">
        <f t="shared" si="37"/>
        <v/>
      </c>
      <c r="AO161" s="34" t="str">
        <f t="shared" si="38"/>
        <v/>
      </c>
    </row>
    <row r="162" spans="1:41" ht="78.75" x14ac:dyDescent="0.25">
      <c r="A162" s="34">
        <v>128</v>
      </c>
      <c r="B162" s="49" t="s">
        <v>191</v>
      </c>
      <c r="C162" s="92">
        <f>'2022'!B159</f>
        <v>30.8</v>
      </c>
      <c r="D162" s="587"/>
      <c r="E162" s="93">
        <f>'2022'!E159</f>
        <v>9</v>
      </c>
      <c r="F162" s="92">
        <f>'2022'!H159</f>
        <v>0.29220779220779219</v>
      </c>
      <c r="G162" s="588"/>
      <c r="H162" s="589"/>
      <c r="I162" s="44"/>
      <c r="J162" s="44"/>
      <c r="K162" s="44"/>
      <c r="L162" s="44"/>
      <c r="M162" s="44"/>
      <c r="N162" s="44"/>
      <c r="O162" s="588"/>
      <c r="P162" s="44"/>
      <c r="Q162" s="44"/>
      <c r="R162" s="44"/>
      <c r="S162" s="44"/>
      <c r="T162" s="44"/>
      <c r="U162" s="588"/>
      <c r="V162" s="94">
        <f>'2022'!J159</f>
        <v>3.1499999999999906</v>
      </c>
      <c r="W162" s="44">
        <f t="shared" si="43"/>
        <v>34.999999999999901</v>
      </c>
      <c r="X162" s="44">
        <f>'2022'!L159</f>
        <v>3</v>
      </c>
      <c r="Y162" s="94">
        <f t="shared" si="44"/>
        <v>33.333333333333329</v>
      </c>
      <c r="Z162" s="44"/>
      <c r="AA162" s="44"/>
      <c r="AB162" s="44"/>
      <c r="AC162" s="44"/>
      <c r="AD162" s="44">
        <f t="shared" si="30"/>
        <v>3</v>
      </c>
      <c r="AE162" s="44"/>
      <c r="AF162" s="82" t="str">
        <f t="shared" si="31"/>
        <v>Ошибка!</v>
      </c>
      <c r="AG162" s="159"/>
      <c r="AH162" s="160">
        <f t="shared" si="32"/>
        <v>0.29220779220779219</v>
      </c>
      <c r="AI162" s="160" t="e">
        <f t="shared" ca="1" si="33"/>
        <v>#NAME?</v>
      </c>
      <c r="AJ162" s="161">
        <v>35</v>
      </c>
      <c r="AK162" s="161" t="str">
        <f t="shared" si="34"/>
        <v/>
      </c>
      <c r="AL162" s="161" t="e">
        <f t="shared" ca="1" si="35"/>
        <v>#NAME?</v>
      </c>
      <c r="AM162" s="161">
        <f t="shared" si="36"/>
        <v>3</v>
      </c>
      <c r="AN162" s="162" t="str">
        <f t="shared" si="37"/>
        <v/>
      </c>
      <c r="AO162" s="34" t="str">
        <f t="shared" si="38"/>
        <v/>
      </c>
    </row>
    <row r="163" spans="1:41" ht="78.75" x14ac:dyDescent="0.25">
      <c r="A163" s="34">
        <v>129</v>
      </c>
      <c r="B163" s="49" t="s">
        <v>192</v>
      </c>
      <c r="C163" s="92">
        <f>'2022'!B160</f>
        <v>20.399999999999999</v>
      </c>
      <c r="D163" s="587"/>
      <c r="E163" s="93">
        <f>'2022'!E160</f>
        <v>8</v>
      </c>
      <c r="F163" s="92">
        <f>'2022'!H160</f>
        <v>0.39215686274509809</v>
      </c>
      <c r="G163" s="588"/>
      <c r="H163" s="589"/>
      <c r="I163" s="44"/>
      <c r="J163" s="44"/>
      <c r="K163" s="44"/>
      <c r="L163" s="44"/>
      <c r="M163" s="44"/>
      <c r="N163" s="44"/>
      <c r="O163" s="588"/>
      <c r="P163" s="44"/>
      <c r="Q163" s="44"/>
      <c r="R163" s="44"/>
      <c r="S163" s="44"/>
      <c r="T163" s="44"/>
      <c r="U163" s="588"/>
      <c r="V163" s="94">
        <f>'2022'!J160</f>
        <v>2.7999999999999918</v>
      </c>
      <c r="W163" s="44">
        <f t="shared" si="43"/>
        <v>34.999999999999901</v>
      </c>
      <c r="X163" s="44">
        <f>'2022'!L160</f>
        <v>2</v>
      </c>
      <c r="Y163" s="94">
        <f t="shared" si="44"/>
        <v>25</v>
      </c>
      <c r="Z163" s="44"/>
      <c r="AA163" s="44"/>
      <c r="AB163" s="44"/>
      <c r="AC163" s="44"/>
      <c r="AD163" s="44">
        <f t="shared" si="30"/>
        <v>2</v>
      </c>
      <c r="AE163" s="44"/>
      <c r="AF163" s="82" t="str">
        <f t="shared" si="31"/>
        <v>Ошибка!</v>
      </c>
      <c r="AG163" s="159"/>
      <c r="AH163" s="160">
        <f t="shared" si="32"/>
        <v>0.39215686274509809</v>
      </c>
      <c r="AI163" s="160" t="e">
        <f t="shared" ca="1" si="33"/>
        <v>#NAME?</v>
      </c>
      <c r="AJ163" s="161">
        <v>35</v>
      </c>
      <c r="AK163" s="161" t="str">
        <f t="shared" si="34"/>
        <v/>
      </c>
      <c r="AL163" s="161" t="e">
        <f t="shared" ca="1" si="35"/>
        <v>#NAME?</v>
      </c>
      <c r="AM163" s="161">
        <f t="shared" si="36"/>
        <v>2</v>
      </c>
      <c r="AN163" s="162" t="str">
        <f t="shared" si="37"/>
        <v/>
      </c>
      <c r="AO163" s="34" t="str">
        <f t="shared" si="38"/>
        <v/>
      </c>
    </row>
    <row r="164" spans="1:41" ht="78.75" x14ac:dyDescent="0.25">
      <c r="A164" s="34">
        <v>130</v>
      </c>
      <c r="B164" s="49" t="s">
        <v>193</v>
      </c>
      <c r="C164" s="92">
        <f>'2022'!B161</f>
        <v>20.8</v>
      </c>
      <c r="D164" s="587"/>
      <c r="E164" s="93">
        <f>'2022'!E161</f>
        <v>0</v>
      </c>
      <c r="F164" s="92">
        <f>'2022'!H161</f>
        <v>0</v>
      </c>
      <c r="G164" s="588"/>
      <c r="H164" s="589"/>
      <c r="I164" s="44"/>
      <c r="J164" s="44"/>
      <c r="K164" s="44"/>
      <c r="L164" s="44"/>
      <c r="M164" s="44"/>
      <c r="N164" s="44"/>
      <c r="O164" s="588"/>
      <c r="P164" s="44"/>
      <c r="Q164" s="44"/>
      <c r="R164" s="44"/>
      <c r="S164" s="44"/>
      <c r="T164" s="44"/>
      <c r="U164" s="588"/>
      <c r="V164" s="94">
        <f>'2022'!J161</f>
        <v>0</v>
      </c>
      <c r="W164" s="44">
        <f t="shared" si="43"/>
        <v>0</v>
      </c>
      <c r="X164" s="44">
        <f>'2022'!L161</f>
        <v>0</v>
      </c>
      <c r="Y164" s="94">
        <f t="shared" si="44"/>
        <v>0</v>
      </c>
      <c r="Z164" s="44"/>
      <c r="AA164" s="44"/>
      <c r="AB164" s="44"/>
      <c r="AC164" s="44"/>
      <c r="AD164" s="44" t="str">
        <f t="shared" si="30"/>
        <v/>
      </c>
      <c r="AE164" s="44"/>
      <c r="AF164" s="82" t="str">
        <f t="shared" si="31"/>
        <v/>
      </c>
      <c r="AG164" s="159"/>
      <c r="AH164" s="160">
        <f t="shared" si="32"/>
        <v>0</v>
      </c>
      <c r="AI164" s="160" t="e">
        <f t="shared" ca="1" si="33"/>
        <v>#NAME?</v>
      </c>
      <c r="AJ164" s="161">
        <v>35</v>
      </c>
      <c r="AK164" s="161" t="str">
        <f t="shared" si="34"/>
        <v/>
      </c>
      <c r="AL164" s="161">
        <f t="shared" si="35"/>
        <v>0</v>
      </c>
      <c r="AM164" s="161">
        <f t="shared" si="36"/>
        <v>0</v>
      </c>
      <c r="AN164" s="162" t="str">
        <f t="shared" si="37"/>
        <v/>
      </c>
      <c r="AO164" s="34" t="str">
        <f t="shared" si="38"/>
        <v/>
      </c>
    </row>
    <row r="165" spans="1:41" ht="78.75" x14ac:dyDescent="0.25">
      <c r="A165" s="34">
        <v>131</v>
      </c>
      <c r="B165" s="49" t="s">
        <v>194</v>
      </c>
      <c r="C165" s="92">
        <f>'2022'!B162</f>
        <v>14.8</v>
      </c>
      <c r="D165" s="587"/>
      <c r="E165" s="93">
        <f>'2022'!E162</f>
        <v>3</v>
      </c>
      <c r="F165" s="92">
        <f>'2022'!H162</f>
        <v>0.20270270270270269</v>
      </c>
      <c r="G165" s="588"/>
      <c r="H165" s="589"/>
      <c r="I165" s="44"/>
      <c r="J165" s="44"/>
      <c r="K165" s="44"/>
      <c r="L165" s="44"/>
      <c r="M165" s="44"/>
      <c r="N165" s="44"/>
      <c r="O165" s="588"/>
      <c r="P165" s="44"/>
      <c r="Q165" s="44"/>
      <c r="R165" s="44"/>
      <c r="S165" s="44"/>
      <c r="T165" s="44"/>
      <c r="U165" s="588"/>
      <c r="V165" s="94">
        <f>'2022'!J162</f>
        <v>1.0499999999999969</v>
      </c>
      <c r="W165" s="44">
        <f t="shared" si="43"/>
        <v>34.999999999999901</v>
      </c>
      <c r="X165" s="44">
        <f>'2022'!L162</f>
        <v>1</v>
      </c>
      <c r="Y165" s="94">
        <f t="shared" si="44"/>
        <v>0</v>
      </c>
      <c r="Z165" s="44"/>
      <c r="AA165" s="44"/>
      <c r="AB165" s="44"/>
      <c r="AC165" s="44"/>
      <c r="AD165" s="44">
        <f t="shared" si="30"/>
        <v>1</v>
      </c>
      <c r="AE165" s="44"/>
      <c r="AF165" s="82" t="str">
        <f t="shared" si="31"/>
        <v>Ошибка!</v>
      </c>
      <c r="AG165" s="159"/>
      <c r="AH165" s="160">
        <f t="shared" si="32"/>
        <v>0.20270270270270269</v>
      </c>
      <c r="AI165" s="160" t="e">
        <f t="shared" ca="1" si="33"/>
        <v>#NAME?</v>
      </c>
      <c r="AJ165" s="161">
        <v>35</v>
      </c>
      <c r="AK165" s="161" t="str">
        <f t="shared" si="34"/>
        <v/>
      </c>
      <c r="AL165" s="161" t="e">
        <f t="shared" ca="1" si="35"/>
        <v>#NAME?</v>
      </c>
      <c r="AM165" s="161">
        <f t="shared" si="36"/>
        <v>1</v>
      </c>
      <c r="AN165" s="162" t="str">
        <f t="shared" si="37"/>
        <v/>
      </c>
      <c r="AO165" s="34" t="str">
        <f t="shared" si="38"/>
        <v/>
      </c>
    </row>
    <row r="166" spans="1:41" ht="78.75" x14ac:dyDescent="0.25">
      <c r="A166" s="34">
        <v>132</v>
      </c>
      <c r="B166" s="49" t="s">
        <v>195</v>
      </c>
      <c r="C166" s="92">
        <f>'2022'!B163</f>
        <v>8.6</v>
      </c>
      <c r="D166" s="587"/>
      <c r="E166" s="93">
        <f>'2022'!E163</f>
        <v>7</v>
      </c>
      <c r="F166" s="92">
        <f>'2022'!H163</f>
        <v>0.81395348837209303</v>
      </c>
      <c r="G166" s="588"/>
      <c r="H166" s="589"/>
      <c r="I166" s="44"/>
      <c r="J166" s="44"/>
      <c r="K166" s="44"/>
      <c r="L166" s="44"/>
      <c r="M166" s="44"/>
      <c r="N166" s="44"/>
      <c r="O166" s="588"/>
      <c r="P166" s="44"/>
      <c r="Q166" s="44"/>
      <c r="R166" s="44"/>
      <c r="S166" s="44"/>
      <c r="T166" s="44"/>
      <c r="U166" s="588"/>
      <c r="V166" s="94">
        <f>'2022'!J163</f>
        <v>2.4499999999999931</v>
      </c>
      <c r="W166" s="44">
        <f t="shared" si="43"/>
        <v>34.999999999999901</v>
      </c>
      <c r="X166" s="44">
        <f>'2022'!L163</f>
        <v>2</v>
      </c>
      <c r="Y166" s="94">
        <f t="shared" si="44"/>
        <v>28.571428571428569</v>
      </c>
      <c r="Z166" s="44"/>
      <c r="AA166" s="44"/>
      <c r="AB166" s="44"/>
      <c r="AC166" s="44"/>
      <c r="AD166" s="44">
        <f t="shared" si="30"/>
        <v>2</v>
      </c>
      <c r="AE166" s="44"/>
      <c r="AF166" s="82" t="str">
        <f t="shared" si="31"/>
        <v>Ошибка!</v>
      </c>
      <c r="AG166" s="159"/>
      <c r="AH166" s="160">
        <f t="shared" si="32"/>
        <v>0.81395348837209303</v>
      </c>
      <c r="AI166" s="160" t="e">
        <f t="shared" ca="1" si="33"/>
        <v>#NAME?</v>
      </c>
      <c r="AJ166" s="161">
        <v>35</v>
      </c>
      <c r="AK166" s="161" t="str">
        <f t="shared" si="34"/>
        <v/>
      </c>
      <c r="AL166" s="161" t="e">
        <f t="shared" ca="1" si="35"/>
        <v>#NAME?</v>
      </c>
      <c r="AM166" s="161">
        <f t="shared" si="36"/>
        <v>2</v>
      </c>
      <c r="AN166" s="162" t="str">
        <f t="shared" si="37"/>
        <v/>
      </c>
      <c r="AO166" s="34" t="str">
        <f t="shared" si="38"/>
        <v/>
      </c>
    </row>
    <row r="167" spans="1:41" ht="78.75" x14ac:dyDescent="0.25">
      <c r="A167" s="34">
        <v>133</v>
      </c>
      <c r="B167" s="49" t="s">
        <v>196</v>
      </c>
      <c r="C167" s="92">
        <f>'2022'!B164</f>
        <v>8</v>
      </c>
      <c r="D167" s="587"/>
      <c r="E167" s="93">
        <f>'2022'!E164</f>
        <v>17</v>
      </c>
      <c r="F167" s="92">
        <f>'2022'!H164</f>
        <v>2.125</v>
      </c>
      <c r="G167" s="588"/>
      <c r="H167" s="589"/>
      <c r="I167" s="44"/>
      <c r="J167" s="44"/>
      <c r="K167" s="44"/>
      <c r="L167" s="44"/>
      <c r="M167" s="44"/>
      <c r="N167" s="44"/>
      <c r="O167" s="588"/>
      <c r="P167" s="44"/>
      <c r="Q167" s="44"/>
      <c r="R167" s="44"/>
      <c r="S167" s="44"/>
      <c r="T167" s="44"/>
      <c r="U167" s="588"/>
      <c r="V167" s="94">
        <f>'2022'!J164</f>
        <v>5.9499999999999824</v>
      </c>
      <c r="W167" s="44">
        <f t="shared" si="43"/>
        <v>34.999999999999901</v>
      </c>
      <c r="X167" s="44">
        <f>'2022'!L164</f>
        <v>5</v>
      </c>
      <c r="Y167" s="94">
        <f t="shared" si="44"/>
        <v>29.411764705882355</v>
      </c>
      <c r="Z167" s="44"/>
      <c r="AA167" s="44"/>
      <c r="AB167" s="44"/>
      <c r="AC167" s="44"/>
      <c r="AD167" s="44">
        <f t="shared" si="30"/>
        <v>5</v>
      </c>
      <c r="AE167" s="44"/>
      <c r="AF167" s="82" t="str">
        <f t="shared" si="31"/>
        <v>Ошибка!</v>
      </c>
      <c r="AG167" s="159"/>
      <c r="AH167" s="160">
        <f t="shared" si="32"/>
        <v>2.125</v>
      </c>
      <c r="AI167" s="160" t="e">
        <f t="shared" ca="1" si="33"/>
        <v>#NAME?</v>
      </c>
      <c r="AJ167" s="161">
        <v>35</v>
      </c>
      <c r="AK167" s="161" t="str">
        <f t="shared" si="34"/>
        <v/>
      </c>
      <c r="AL167" s="161" t="e">
        <f t="shared" ca="1" si="35"/>
        <v>#NAME?</v>
      </c>
      <c r="AM167" s="161">
        <f t="shared" si="36"/>
        <v>5</v>
      </c>
      <c r="AN167" s="162" t="str">
        <f t="shared" si="37"/>
        <v/>
      </c>
      <c r="AO167" s="34" t="str">
        <f t="shared" si="38"/>
        <v/>
      </c>
    </row>
    <row r="168" spans="1:41" ht="78.75" x14ac:dyDescent="0.25">
      <c r="A168" s="34">
        <v>134</v>
      </c>
      <c r="B168" s="49" t="s">
        <v>197</v>
      </c>
      <c r="C168" s="92">
        <f>'2022'!B165</f>
        <v>30.8</v>
      </c>
      <c r="D168" s="587"/>
      <c r="E168" s="93">
        <f>'2022'!E165</f>
        <v>8</v>
      </c>
      <c r="F168" s="92">
        <f>'2022'!H165</f>
        <v>0.25974025974025972</v>
      </c>
      <c r="G168" s="588"/>
      <c r="H168" s="589"/>
      <c r="I168" s="44"/>
      <c r="J168" s="44"/>
      <c r="K168" s="44"/>
      <c r="L168" s="44"/>
      <c r="M168" s="44"/>
      <c r="N168" s="44"/>
      <c r="O168" s="588"/>
      <c r="P168" s="44"/>
      <c r="Q168" s="44"/>
      <c r="R168" s="44"/>
      <c r="S168" s="44"/>
      <c r="T168" s="44"/>
      <c r="U168" s="588"/>
      <c r="V168" s="94">
        <f>'2022'!J165</f>
        <v>2.7999999999999918</v>
      </c>
      <c r="W168" s="44">
        <f t="shared" si="43"/>
        <v>34.999999999999901</v>
      </c>
      <c r="X168" s="44">
        <f>'2022'!L165</f>
        <v>2</v>
      </c>
      <c r="Y168" s="94">
        <f t="shared" si="44"/>
        <v>25</v>
      </c>
      <c r="Z168" s="44"/>
      <c r="AA168" s="44"/>
      <c r="AB168" s="44"/>
      <c r="AC168" s="44"/>
      <c r="AD168" s="44">
        <f t="shared" si="30"/>
        <v>2</v>
      </c>
      <c r="AE168" s="44"/>
      <c r="AF168" s="82" t="str">
        <f t="shared" si="31"/>
        <v>Ошибка!</v>
      </c>
      <c r="AG168" s="159"/>
      <c r="AH168" s="160">
        <f t="shared" si="32"/>
        <v>0.25974025974025972</v>
      </c>
      <c r="AI168" s="160" t="e">
        <f t="shared" ca="1" si="33"/>
        <v>#NAME?</v>
      </c>
      <c r="AJ168" s="161">
        <v>35</v>
      </c>
      <c r="AK168" s="161" t="str">
        <f t="shared" si="34"/>
        <v/>
      </c>
      <c r="AL168" s="161" t="e">
        <f t="shared" ca="1" si="35"/>
        <v>#NAME?</v>
      </c>
      <c r="AM168" s="161">
        <f t="shared" si="36"/>
        <v>2</v>
      </c>
      <c r="AN168" s="162" t="str">
        <f t="shared" si="37"/>
        <v/>
      </c>
      <c r="AO168" s="34" t="str">
        <f t="shared" si="38"/>
        <v/>
      </c>
    </row>
    <row r="169" spans="1:41" ht="78.75" x14ac:dyDescent="0.25">
      <c r="A169" s="34">
        <v>135</v>
      </c>
      <c r="B169" s="49" t="s">
        <v>198</v>
      </c>
      <c r="C169" s="92">
        <f>'2022'!B166</f>
        <v>37.25</v>
      </c>
      <c r="D169" s="587"/>
      <c r="E169" s="93">
        <f>'2022'!E166</f>
        <v>17</v>
      </c>
      <c r="F169" s="92">
        <f>'2022'!H166</f>
        <v>0.4563758389261745</v>
      </c>
      <c r="G169" s="588"/>
      <c r="H169" s="589"/>
      <c r="I169" s="44"/>
      <c r="J169" s="44"/>
      <c r="K169" s="44"/>
      <c r="L169" s="44"/>
      <c r="M169" s="44"/>
      <c r="N169" s="44"/>
      <c r="O169" s="588"/>
      <c r="P169" s="44"/>
      <c r="Q169" s="44"/>
      <c r="R169" s="44"/>
      <c r="S169" s="44"/>
      <c r="T169" s="44"/>
      <c r="U169" s="588"/>
      <c r="V169" s="94">
        <f>'2022'!J166</f>
        <v>5.9499999999999824</v>
      </c>
      <c r="W169" s="44">
        <f t="shared" si="43"/>
        <v>34.999999999999901</v>
      </c>
      <c r="X169" s="44">
        <f>'2022'!L166</f>
        <v>5</v>
      </c>
      <c r="Y169" s="94">
        <f t="shared" si="44"/>
        <v>29.411764705882355</v>
      </c>
      <c r="Z169" s="44"/>
      <c r="AA169" s="44"/>
      <c r="AB169" s="44"/>
      <c r="AC169" s="44"/>
      <c r="AD169" s="44">
        <f t="shared" si="30"/>
        <v>5</v>
      </c>
      <c r="AE169" s="44"/>
      <c r="AF169" s="82" t="str">
        <f t="shared" si="31"/>
        <v>Ошибка!</v>
      </c>
      <c r="AG169" s="159"/>
      <c r="AH169" s="160">
        <f t="shared" si="32"/>
        <v>0.4563758389261745</v>
      </c>
      <c r="AI169" s="160" t="e">
        <f t="shared" ca="1" si="33"/>
        <v>#NAME?</v>
      </c>
      <c r="AJ169" s="161">
        <v>35</v>
      </c>
      <c r="AK169" s="161" t="str">
        <f t="shared" si="34"/>
        <v/>
      </c>
      <c r="AL169" s="161" t="e">
        <f t="shared" ca="1" si="35"/>
        <v>#NAME?</v>
      </c>
      <c r="AM169" s="161">
        <f t="shared" si="36"/>
        <v>5</v>
      </c>
      <c r="AN169" s="162" t="str">
        <f t="shared" si="37"/>
        <v/>
      </c>
      <c r="AO169" s="34" t="str">
        <f t="shared" si="38"/>
        <v/>
      </c>
    </row>
    <row r="170" spans="1:41" ht="78.75" x14ac:dyDescent="0.25">
      <c r="A170" s="34">
        <v>136</v>
      </c>
      <c r="B170" s="49" t="s">
        <v>199</v>
      </c>
      <c r="C170" s="92">
        <f>'2022'!B167</f>
        <v>24.34</v>
      </c>
      <c r="D170" s="587"/>
      <c r="E170" s="93">
        <f>'2022'!E167</f>
        <v>8</v>
      </c>
      <c r="F170" s="92">
        <f>'2022'!H167</f>
        <v>0.32867707477403452</v>
      </c>
      <c r="G170" s="588"/>
      <c r="H170" s="589"/>
      <c r="I170" s="44"/>
      <c r="J170" s="44"/>
      <c r="K170" s="44"/>
      <c r="L170" s="44"/>
      <c r="M170" s="44"/>
      <c r="N170" s="44"/>
      <c r="O170" s="588"/>
      <c r="P170" s="44"/>
      <c r="Q170" s="44"/>
      <c r="R170" s="44"/>
      <c r="S170" s="44"/>
      <c r="T170" s="44"/>
      <c r="U170" s="588"/>
      <c r="V170" s="94">
        <f>'2022'!J167</f>
        <v>2.7999999999999918</v>
      </c>
      <c r="W170" s="44">
        <f t="shared" si="43"/>
        <v>34.999999999999901</v>
      </c>
      <c r="X170" s="44">
        <f>'2022'!L167</f>
        <v>2</v>
      </c>
      <c r="Y170" s="94">
        <f t="shared" si="44"/>
        <v>25</v>
      </c>
      <c r="Z170" s="44"/>
      <c r="AA170" s="44"/>
      <c r="AB170" s="44"/>
      <c r="AC170" s="44"/>
      <c r="AD170" s="44">
        <f t="shared" si="30"/>
        <v>2</v>
      </c>
      <c r="AE170" s="44"/>
      <c r="AF170" s="82" t="str">
        <f t="shared" si="31"/>
        <v>Ошибка!</v>
      </c>
      <c r="AG170" s="159"/>
      <c r="AH170" s="160">
        <f t="shared" si="32"/>
        <v>0.32867707477403452</v>
      </c>
      <c r="AI170" s="160" t="e">
        <f t="shared" ca="1" si="33"/>
        <v>#NAME?</v>
      </c>
      <c r="AJ170" s="161">
        <v>35</v>
      </c>
      <c r="AK170" s="161" t="str">
        <f t="shared" si="34"/>
        <v/>
      </c>
      <c r="AL170" s="161" t="e">
        <f t="shared" ca="1" si="35"/>
        <v>#NAME?</v>
      </c>
      <c r="AM170" s="161">
        <f t="shared" si="36"/>
        <v>2</v>
      </c>
      <c r="AN170" s="162" t="str">
        <f t="shared" si="37"/>
        <v/>
      </c>
      <c r="AO170" s="34" t="str">
        <f t="shared" si="38"/>
        <v/>
      </c>
    </row>
    <row r="171" spans="1:41" ht="66.75" customHeight="1" x14ac:dyDescent="0.25">
      <c r="A171" s="72">
        <v>137</v>
      </c>
      <c r="B171" s="49" t="s">
        <v>200</v>
      </c>
      <c r="C171" s="92">
        <f>'2022'!B168</f>
        <v>30.8</v>
      </c>
      <c r="D171" s="582"/>
      <c r="E171" s="93">
        <f>'2022'!E168</f>
        <v>12</v>
      </c>
      <c r="F171" s="92">
        <f>'2022'!H168</f>
        <v>0.38961038961038963</v>
      </c>
      <c r="G171" s="584"/>
      <c r="H171" s="586"/>
      <c r="I171" s="47"/>
      <c r="J171" s="47"/>
      <c r="K171" s="47"/>
      <c r="L171" s="99"/>
      <c r="M171" s="44"/>
      <c r="N171" s="44"/>
      <c r="O171" s="584"/>
      <c r="P171" s="44"/>
      <c r="Q171" s="44"/>
      <c r="R171" s="44"/>
      <c r="S171" s="44"/>
      <c r="T171" s="44"/>
      <c r="U171" s="584"/>
      <c r="V171" s="94">
        <f>'2022'!J168</f>
        <v>4.1999999999999993</v>
      </c>
      <c r="W171" s="44">
        <f t="shared" si="41"/>
        <v>34.999999999999993</v>
      </c>
      <c r="X171" s="44">
        <f>'2022'!L168</f>
        <v>4</v>
      </c>
      <c r="Y171" s="94">
        <f t="shared" si="42"/>
        <v>33.333333333333329</v>
      </c>
      <c r="Z171" s="44"/>
      <c r="AA171" s="44"/>
      <c r="AB171" s="44"/>
      <c r="AC171" s="44"/>
      <c r="AD171" s="44">
        <f t="shared" si="30"/>
        <v>4</v>
      </c>
      <c r="AE171" s="44"/>
      <c r="AF171" s="82" t="str">
        <f t="shared" si="31"/>
        <v>Ошибка!</v>
      </c>
      <c r="AG171" s="159"/>
      <c r="AH171" s="160">
        <f t="shared" si="32"/>
        <v>0.38961038961038963</v>
      </c>
      <c r="AI171" s="160" t="e">
        <f t="shared" ca="1" si="33"/>
        <v>#NAME?</v>
      </c>
      <c r="AJ171" s="161">
        <v>35</v>
      </c>
      <c r="AK171" s="161" t="str">
        <f t="shared" si="34"/>
        <v/>
      </c>
      <c r="AL171" s="161" t="e">
        <f t="shared" ca="1" si="35"/>
        <v>#NAME?</v>
      </c>
      <c r="AM171" s="161">
        <f t="shared" si="36"/>
        <v>4</v>
      </c>
      <c r="AN171" s="162" t="str">
        <f t="shared" si="37"/>
        <v/>
      </c>
      <c r="AO171" s="34" t="str">
        <f t="shared" si="38"/>
        <v/>
      </c>
    </row>
    <row r="172" spans="1:41" ht="31.5" x14ac:dyDescent="0.25">
      <c r="A172" s="34">
        <v>138</v>
      </c>
      <c r="B172" s="57" t="s">
        <v>337</v>
      </c>
      <c r="C172" s="92">
        <f>'2022'!B169</f>
        <v>1020.3</v>
      </c>
      <c r="D172" s="93">
        <f>'2022'!D169</f>
        <v>3156</v>
      </c>
      <c r="E172" s="93">
        <f>'2022'!E169</f>
        <v>3312</v>
      </c>
      <c r="F172" s="92">
        <f>'2022'!H169</f>
        <v>3.2461040870332258</v>
      </c>
      <c r="G172" s="44">
        <f>'2021'!L128</f>
        <v>1104</v>
      </c>
      <c r="H172" s="94">
        <f t="shared" si="39"/>
        <v>34.980988593155892</v>
      </c>
      <c r="I172" s="44"/>
      <c r="J172" s="44"/>
      <c r="K172" s="44"/>
      <c r="L172" s="44"/>
      <c r="M172" s="44"/>
      <c r="N172" s="44"/>
      <c r="O172" s="44">
        <f>'Добыча 2021'!S138</f>
        <v>1104</v>
      </c>
      <c r="P172" s="44"/>
      <c r="Q172" s="44"/>
      <c r="R172" s="44"/>
      <c r="S172" s="44"/>
      <c r="T172" s="44"/>
      <c r="U172" s="44">
        <f t="shared" si="40"/>
        <v>100</v>
      </c>
      <c r="V172" s="94">
        <f>'2022'!J169</f>
        <v>1159.1999999999998</v>
      </c>
      <c r="W172" s="44">
        <f t="shared" si="41"/>
        <v>34.999999999999993</v>
      </c>
      <c r="X172" s="44">
        <f>'2022'!L169</f>
        <v>1159</v>
      </c>
      <c r="Y172" s="94">
        <f t="shared" si="42"/>
        <v>34.993961352657003</v>
      </c>
      <c r="Z172" s="44"/>
      <c r="AA172" s="44"/>
      <c r="AB172" s="44"/>
      <c r="AC172" s="44"/>
      <c r="AD172" s="44">
        <f t="shared" si="30"/>
        <v>1159</v>
      </c>
      <c r="AE172" s="44"/>
      <c r="AF172" s="82" t="str">
        <f t="shared" si="31"/>
        <v/>
      </c>
      <c r="AG172" s="159"/>
      <c r="AH172" s="160">
        <f t="shared" si="32"/>
        <v>3.2461040870332258</v>
      </c>
      <c r="AI172" s="160" t="e">
        <f t="shared" ca="1" si="33"/>
        <v>#NAME?</v>
      </c>
      <c r="AJ172" s="161">
        <v>35</v>
      </c>
      <c r="AK172" s="161" t="str">
        <f t="shared" si="34"/>
        <v/>
      </c>
      <c r="AL172" s="161" t="e">
        <f t="shared" ca="1" si="35"/>
        <v>#NAME?</v>
      </c>
      <c r="AM172" s="161">
        <f t="shared" si="36"/>
        <v>1159</v>
      </c>
      <c r="AN172" s="162" t="str">
        <f t="shared" si="37"/>
        <v/>
      </c>
      <c r="AO172" s="34" t="str">
        <f t="shared" si="38"/>
        <v/>
      </c>
    </row>
    <row r="173" spans="1:41" ht="17.25" customHeight="1" x14ac:dyDescent="0.25">
      <c r="A173" s="72"/>
      <c r="B173" s="46" t="s">
        <v>201</v>
      </c>
      <c r="C173" s="98"/>
      <c r="D173" s="97"/>
      <c r="E173" s="97"/>
      <c r="F173" s="98"/>
      <c r="G173" s="56"/>
      <c r="H173" s="94"/>
      <c r="I173" s="47"/>
      <c r="J173" s="47"/>
      <c r="K173" s="47"/>
      <c r="L173" s="99"/>
      <c r="M173" s="56"/>
      <c r="N173" s="56"/>
      <c r="O173" s="56"/>
      <c r="P173" s="56"/>
      <c r="Q173" s="56"/>
      <c r="R173" s="56"/>
      <c r="S173" s="56"/>
      <c r="T173" s="56"/>
      <c r="U173" s="44"/>
      <c r="V173" s="111"/>
      <c r="W173" s="44"/>
      <c r="X173" s="56"/>
      <c r="Y173" s="94"/>
      <c r="Z173" s="56"/>
      <c r="AA173" s="56"/>
      <c r="AB173" s="56"/>
      <c r="AC173" s="56"/>
      <c r="AD173" s="56" t="str">
        <f t="shared" si="30"/>
        <v/>
      </c>
      <c r="AE173" s="56"/>
      <c r="AF173" s="82" t="str">
        <f t="shared" si="31"/>
        <v/>
      </c>
      <c r="AG173" s="159"/>
      <c r="AH173" s="160" t="str">
        <f t="shared" si="32"/>
        <v/>
      </c>
      <c r="AI173" s="160" t="e">
        <f t="shared" ca="1" si="33"/>
        <v>#NAME?</v>
      </c>
      <c r="AJ173" s="161">
        <v>35</v>
      </c>
      <c r="AK173" s="161" t="str">
        <f t="shared" si="34"/>
        <v/>
      </c>
      <c r="AL173" s="161" t="str">
        <f t="shared" si="35"/>
        <v/>
      </c>
      <c r="AM173" s="161" t="str">
        <f t="shared" si="36"/>
        <v/>
      </c>
      <c r="AN173" s="162" t="str">
        <f t="shared" si="37"/>
        <v/>
      </c>
      <c r="AO173" s="34" t="str">
        <f t="shared" si="38"/>
        <v/>
      </c>
    </row>
    <row r="174" spans="1:41" ht="53.25" customHeight="1" x14ac:dyDescent="0.25">
      <c r="A174" s="34">
        <v>139</v>
      </c>
      <c r="B174" s="57" t="s">
        <v>202</v>
      </c>
      <c r="C174" s="92">
        <f>'2022'!B171</f>
        <v>538.20000000000005</v>
      </c>
      <c r="D174" s="93">
        <f>'2022'!D171</f>
        <v>820</v>
      </c>
      <c r="E174" s="93">
        <f>'2022'!E171</f>
        <v>1322</v>
      </c>
      <c r="F174" s="92">
        <f>'2022'!H171</f>
        <v>2.4563359345968041</v>
      </c>
      <c r="G174" s="44">
        <f>'2021'!L130</f>
        <v>130</v>
      </c>
      <c r="H174" s="94">
        <f t="shared" si="39"/>
        <v>15.853658536585366</v>
      </c>
      <c r="I174" s="44"/>
      <c r="J174" s="44"/>
      <c r="K174" s="44"/>
      <c r="L174" s="44"/>
      <c r="M174" s="44"/>
      <c r="N174" s="44"/>
      <c r="O174" s="44">
        <f>'Добыча 2021'!S140</f>
        <v>80</v>
      </c>
      <c r="P174" s="44"/>
      <c r="Q174" s="44"/>
      <c r="R174" s="44"/>
      <c r="S174" s="44"/>
      <c r="T174" s="44"/>
      <c r="U174" s="44">
        <f t="shared" si="40"/>
        <v>61.53846153846154</v>
      </c>
      <c r="V174" s="94">
        <f>'2022'!J171</f>
        <v>462.7</v>
      </c>
      <c r="W174" s="44">
        <f t="shared" si="41"/>
        <v>35</v>
      </c>
      <c r="X174" s="44">
        <f>'2022'!L171</f>
        <v>159</v>
      </c>
      <c r="Y174" s="94">
        <f t="shared" si="42"/>
        <v>12.027231467473525</v>
      </c>
      <c r="Z174" s="44"/>
      <c r="AA174" s="44"/>
      <c r="AB174" s="44"/>
      <c r="AC174" s="44"/>
      <c r="AD174" s="44">
        <f t="shared" si="30"/>
        <v>159</v>
      </c>
      <c r="AE174" s="44"/>
      <c r="AF174" s="82" t="str">
        <f t="shared" si="31"/>
        <v/>
      </c>
      <c r="AG174" s="159"/>
      <c r="AH174" s="160">
        <f t="shared" si="32"/>
        <v>2.4563359345968041</v>
      </c>
      <c r="AI174" s="160" t="e">
        <f t="shared" ca="1" si="33"/>
        <v>#NAME?</v>
      </c>
      <c r="AJ174" s="161">
        <v>35</v>
      </c>
      <c r="AK174" s="161" t="str">
        <f t="shared" si="34"/>
        <v/>
      </c>
      <c r="AL174" s="161" t="e">
        <f t="shared" ca="1" si="35"/>
        <v>#NAME?</v>
      </c>
      <c r="AM174" s="161">
        <f t="shared" si="36"/>
        <v>159</v>
      </c>
      <c r="AN174" s="162" t="str">
        <f t="shared" si="37"/>
        <v/>
      </c>
      <c r="AO174" s="34" t="str">
        <f t="shared" si="38"/>
        <v/>
      </c>
    </row>
    <row r="175" spans="1:41" ht="18.75" x14ac:dyDescent="0.25">
      <c r="A175" s="34"/>
      <c r="B175" s="46" t="s">
        <v>203</v>
      </c>
      <c r="C175" s="98"/>
      <c r="D175" s="97"/>
      <c r="E175" s="97"/>
      <c r="F175" s="98"/>
      <c r="G175" s="44"/>
      <c r="H175" s="94"/>
      <c r="I175" s="44"/>
      <c r="J175" s="44"/>
      <c r="K175" s="44"/>
      <c r="L175" s="44"/>
      <c r="M175" s="56"/>
      <c r="N175" s="56"/>
      <c r="O175" s="56"/>
      <c r="P175" s="56"/>
      <c r="Q175" s="56"/>
      <c r="R175" s="56"/>
      <c r="S175" s="56"/>
      <c r="T175" s="56"/>
      <c r="U175" s="44"/>
      <c r="V175" s="111"/>
      <c r="W175" s="44"/>
      <c r="X175" s="56"/>
      <c r="Y175" s="94"/>
      <c r="Z175" s="56"/>
      <c r="AA175" s="56"/>
      <c r="AB175" s="56"/>
      <c r="AC175" s="56"/>
      <c r="AD175" s="56" t="str">
        <f t="shared" si="30"/>
        <v/>
      </c>
      <c r="AE175" s="56"/>
      <c r="AF175" s="82" t="str">
        <f t="shared" si="31"/>
        <v/>
      </c>
      <c r="AG175" s="159"/>
      <c r="AH175" s="160" t="str">
        <f t="shared" si="32"/>
        <v/>
      </c>
      <c r="AI175" s="160" t="e">
        <f t="shared" ca="1" si="33"/>
        <v>#NAME?</v>
      </c>
      <c r="AJ175" s="161">
        <v>35</v>
      </c>
      <c r="AK175" s="161" t="str">
        <f t="shared" si="34"/>
        <v/>
      </c>
      <c r="AL175" s="161" t="str">
        <f t="shared" si="35"/>
        <v/>
      </c>
      <c r="AM175" s="161" t="str">
        <f t="shared" si="36"/>
        <v/>
      </c>
      <c r="AN175" s="162" t="str">
        <f t="shared" si="37"/>
        <v/>
      </c>
      <c r="AO175" s="34" t="str">
        <f t="shared" si="38"/>
        <v/>
      </c>
    </row>
    <row r="176" spans="1:41" ht="47.25" x14ac:dyDescent="0.25">
      <c r="A176" s="34">
        <v>140</v>
      </c>
      <c r="B176" s="57" t="s">
        <v>204</v>
      </c>
      <c r="C176" s="92">
        <f>'2022'!B173</f>
        <v>133.66200000000001</v>
      </c>
      <c r="D176" s="93">
        <f>'2022'!D173</f>
        <v>485</v>
      </c>
      <c r="E176" s="93">
        <f>'2022'!E173</f>
        <v>570</v>
      </c>
      <c r="F176" s="92">
        <f>'2022'!H173</f>
        <v>4.2644880369888227</v>
      </c>
      <c r="G176" s="44">
        <f>'2021'!L132</f>
        <v>169</v>
      </c>
      <c r="H176" s="94">
        <f t="shared" si="39"/>
        <v>34.845360824742265</v>
      </c>
      <c r="I176" s="44"/>
      <c r="J176" s="44"/>
      <c r="K176" s="44"/>
      <c r="L176" s="44"/>
      <c r="M176" s="44"/>
      <c r="N176" s="44"/>
      <c r="O176" s="44">
        <f>'Добыча 2021'!S142</f>
        <v>169</v>
      </c>
      <c r="P176" s="44"/>
      <c r="Q176" s="44"/>
      <c r="R176" s="44"/>
      <c r="S176" s="44"/>
      <c r="T176" s="44"/>
      <c r="U176" s="44">
        <f t="shared" si="40"/>
        <v>100</v>
      </c>
      <c r="V176" s="94">
        <f>'2022'!J173</f>
        <v>199.5</v>
      </c>
      <c r="W176" s="44">
        <f t="shared" si="41"/>
        <v>35</v>
      </c>
      <c r="X176" s="44">
        <f>'2022'!L173</f>
        <v>199</v>
      </c>
      <c r="Y176" s="94">
        <f t="shared" si="42"/>
        <v>34.912280701754383</v>
      </c>
      <c r="Z176" s="44"/>
      <c r="AA176" s="44"/>
      <c r="AB176" s="44"/>
      <c r="AC176" s="44"/>
      <c r="AD176" s="44">
        <f t="shared" si="30"/>
        <v>199</v>
      </c>
      <c r="AE176" s="44"/>
      <c r="AF176" s="82" t="str">
        <f t="shared" si="31"/>
        <v/>
      </c>
      <c r="AG176" s="159"/>
      <c r="AH176" s="160">
        <f t="shared" si="32"/>
        <v>4.2644880369888227</v>
      </c>
      <c r="AI176" s="160" t="e">
        <f t="shared" ca="1" si="33"/>
        <v>#NAME?</v>
      </c>
      <c r="AJ176" s="161">
        <v>35</v>
      </c>
      <c r="AK176" s="161" t="str">
        <f t="shared" si="34"/>
        <v/>
      </c>
      <c r="AL176" s="161" t="e">
        <f t="shared" ca="1" si="35"/>
        <v>#NAME?</v>
      </c>
      <c r="AM176" s="161">
        <f t="shared" si="36"/>
        <v>199</v>
      </c>
      <c r="AN176" s="162" t="str">
        <f t="shared" si="37"/>
        <v/>
      </c>
      <c r="AO176" s="34" t="str">
        <f t="shared" si="38"/>
        <v/>
      </c>
    </row>
    <row r="177" spans="1:41" ht="47.25" x14ac:dyDescent="0.25">
      <c r="A177" s="34">
        <v>141</v>
      </c>
      <c r="B177" s="57" t="s">
        <v>205</v>
      </c>
      <c r="C177" s="92">
        <f>'2022'!B174</f>
        <v>868.12699999999995</v>
      </c>
      <c r="D177" s="93">
        <f>'2022'!D174</f>
        <v>3308</v>
      </c>
      <c r="E177" s="93">
        <f>'2022'!E174</f>
        <v>3576</v>
      </c>
      <c r="F177" s="92">
        <f>'2022'!H174</f>
        <v>4.1192129722955286</v>
      </c>
      <c r="G177" s="44">
        <f>'2021'!L133</f>
        <v>1157</v>
      </c>
      <c r="H177" s="94">
        <f t="shared" si="39"/>
        <v>34.975816203143893</v>
      </c>
      <c r="I177" s="44"/>
      <c r="J177" s="44"/>
      <c r="K177" s="44"/>
      <c r="L177" s="44"/>
      <c r="M177" s="44"/>
      <c r="N177" s="44"/>
      <c r="O177" s="44">
        <f>'Добыча 2021'!S143</f>
        <v>1155</v>
      </c>
      <c r="P177" s="44"/>
      <c r="Q177" s="44"/>
      <c r="R177" s="44"/>
      <c r="S177" s="44"/>
      <c r="T177" s="44"/>
      <c r="U177" s="44">
        <f t="shared" ref="U177:U240" si="45">IF(G177=0,0,O177/G177*100)</f>
        <v>99.827139152981843</v>
      </c>
      <c r="V177" s="94">
        <f>'2022'!J174</f>
        <v>1251.5999999999999</v>
      </c>
      <c r="W177" s="44">
        <f t="shared" si="41"/>
        <v>35</v>
      </c>
      <c r="X177" s="44">
        <f>'2022'!L174</f>
        <v>1251</v>
      </c>
      <c r="Y177" s="94">
        <f t="shared" si="42"/>
        <v>34.983221476510067</v>
      </c>
      <c r="Z177" s="44"/>
      <c r="AA177" s="44"/>
      <c r="AB177" s="44"/>
      <c r="AC177" s="44"/>
      <c r="AD177" s="44">
        <f t="shared" si="30"/>
        <v>1251</v>
      </c>
      <c r="AE177" s="44"/>
      <c r="AF177" s="82" t="str">
        <f t="shared" si="31"/>
        <v/>
      </c>
      <c r="AG177" s="159"/>
      <c r="AH177" s="160">
        <f t="shared" si="32"/>
        <v>4.1192129722955286</v>
      </c>
      <c r="AI177" s="160" t="e">
        <f t="shared" ca="1" si="33"/>
        <v>#NAME?</v>
      </c>
      <c r="AJ177" s="161">
        <v>35</v>
      </c>
      <c r="AK177" s="161" t="str">
        <f t="shared" si="34"/>
        <v/>
      </c>
      <c r="AL177" s="161" t="e">
        <f t="shared" ca="1" si="35"/>
        <v>#NAME?</v>
      </c>
      <c r="AM177" s="161">
        <f t="shared" si="36"/>
        <v>1251</v>
      </c>
      <c r="AN177" s="162" t="str">
        <f t="shared" si="37"/>
        <v/>
      </c>
      <c r="AO177" s="34" t="str">
        <f t="shared" si="38"/>
        <v/>
      </c>
    </row>
    <row r="178" spans="1:41" ht="31.5" customHeight="1" x14ac:dyDescent="0.25">
      <c r="A178" s="34">
        <v>142</v>
      </c>
      <c r="B178" s="57" t="s">
        <v>206</v>
      </c>
      <c r="C178" s="92">
        <f>'2022'!B175</f>
        <v>1249.8789999999999</v>
      </c>
      <c r="D178" s="93">
        <f>'2022'!D175</f>
        <v>4348</v>
      </c>
      <c r="E178" s="93">
        <f>'2022'!E175</f>
        <v>4649</v>
      </c>
      <c r="F178" s="92">
        <f>'2022'!H175</f>
        <v>3.7195600534131708</v>
      </c>
      <c r="G178" s="44">
        <f>'2021'!L134</f>
        <v>1521</v>
      </c>
      <c r="H178" s="94">
        <f t="shared" ref="H178:H241" si="46">IF(G178&gt;0,G178/D178*100,0)</f>
        <v>34.981600735970567</v>
      </c>
      <c r="I178" s="44"/>
      <c r="J178" s="44"/>
      <c r="K178" s="44"/>
      <c r="L178" s="44"/>
      <c r="M178" s="44"/>
      <c r="N178" s="44"/>
      <c r="O178" s="44">
        <f>'Добыча 2021'!S144</f>
        <v>1513</v>
      </c>
      <c r="P178" s="44"/>
      <c r="Q178" s="44"/>
      <c r="R178" s="44"/>
      <c r="S178" s="44"/>
      <c r="T178" s="44"/>
      <c r="U178" s="44">
        <f t="shared" si="45"/>
        <v>99.474030243261012</v>
      </c>
      <c r="V178" s="94">
        <f>'2022'!J175</f>
        <v>1627.1499999999953</v>
      </c>
      <c r="W178" s="44">
        <f t="shared" ref="W178:W241" si="47">IF(V178&gt;0,V178/E178*100,0)</f>
        <v>34.999999999999901</v>
      </c>
      <c r="X178" s="44">
        <f>'2022'!L175</f>
        <v>1627</v>
      </c>
      <c r="Y178" s="94">
        <f t="shared" ref="Y178:Y241" si="48">IF(X178&gt;1,X178/E178*100,0)</f>
        <v>34.996773499677353</v>
      </c>
      <c r="Z178" s="44"/>
      <c r="AA178" s="44"/>
      <c r="AB178" s="44"/>
      <c r="AC178" s="44"/>
      <c r="AD178" s="44">
        <f t="shared" si="30"/>
        <v>1627</v>
      </c>
      <c r="AE178" s="44"/>
      <c r="AF178" s="82" t="str">
        <f t="shared" si="31"/>
        <v/>
      </c>
      <c r="AG178" s="159"/>
      <c r="AH178" s="160">
        <f t="shared" si="32"/>
        <v>3.7195600534131708</v>
      </c>
      <c r="AI178" s="160" t="e">
        <f t="shared" ca="1" si="33"/>
        <v>#NAME?</v>
      </c>
      <c r="AJ178" s="161">
        <v>35</v>
      </c>
      <c r="AK178" s="161" t="str">
        <f t="shared" si="34"/>
        <v/>
      </c>
      <c r="AL178" s="161" t="e">
        <f t="shared" ca="1" si="35"/>
        <v>#NAME?</v>
      </c>
      <c r="AM178" s="161">
        <f t="shared" si="36"/>
        <v>1627</v>
      </c>
      <c r="AN178" s="162" t="str">
        <f t="shared" si="37"/>
        <v/>
      </c>
      <c r="AO178" s="34" t="str">
        <f t="shared" si="38"/>
        <v/>
      </c>
    </row>
    <row r="179" spans="1:41" ht="49.5" customHeight="1" x14ac:dyDescent="0.25">
      <c r="A179" s="34">
        <v>143</v>
      </c>
      <c r="B179" s="57" t="s">
        <v>209</v>
      </c>
      <c r="C179" s="92">
        <f>'2022'!B176</f>
        <v>387.9</v>
      </c>
      <c r="D179" s="93">
        <f>'2022'!D176</f>
        <v>1311</v>
      </c>
      <c r="E179" s="93">
        <f>'2022'!E176</f>
        <v>1551</v>
      </c>
      <c r="F179" s="92">
        <f>'2022'!H176</f>
        <v>3.9984532095901009</v>
      </c>
      <c r="G179" s="44">
        <f>'2021'!L135</f>
        <v>400</v>
      </c>
      <c r="H179" s="94">
        <f t="shared" si="46"/>
        <v>30.511060259344013</v>
      </c>
      <c r="I179" s="44"/>
      <c r="J179" s="44"/>
      <c r="K179" s="44"/>
      <c r="L179" s="44"/>
      <c r="M179" s="44"/>
      <c r="N179" s="44"/>
      <c r="O179" s="44">
        <f>'Добыча 2021'!S145</f>
        <v>390</v>
      </c>
      <c r="P179" s="44"/>
      <c r="Q179" s="44"/>
      <c r="R179" s="44"/>
      <c r="S179" s="44"/>
      <c r="T179" s="44"/>
      <c r="U179" s="44">
        <f t="shared" si="45"/>
        <v>97.5</v>
      </c>
      <c r="V179" s="94">
        <f>'2022'!J176</f>
        <v>542.84999999999843</v>
      </c>
      <c r="W179" s="44">
        <f t="shared" si="47"/>
        <v>34.999999999999901</v>
      </c>
      <c r="X179" s="44">
        <f>'2022'!L176</f>
        <v>400</v>
      </c>
      <c r="Y179" s="94">
        <f t="shared" si="48"/>
        <v>25.789813023855579</v>
      </c>
      <c r="Z179" s="44"/>
      <c r="AA179" s="44"/>
      <c r="AB179" s="44"/>
      <c r="AC179" s="44"/>
      <c r="AD179" s="44">
        <f t="shared" si="30"/>
        <v>400</v>
      </c>
      <c r="AE179" s="44"/>
      <c r="AF179" s="82" t="str">
        <f t="shared" si="31"/>
        <v/>
      </c>
      <c r="AG179" s="159"/>
      <c r="AH179" s="160">
        <f t="shared" si="32"/>
        <v>3.9984532095901009</v>
      </c>
      <c r="AI179" s="160" t="e">
        <f t="shared" ca="1" si="33"/>
        <v>#NAME?</v>
      </c>
      <c r="AJ179" s="161">
        <v>35</v>
      </c>
      <c r="AK179" s="161" t="str">
        <f t="shared" si="34"/>
        <v/>
      </c>
      <c r="AL179" s="161" t="e">
        <f t="shared" ca="1" si="35"/>
        <v>#NAME?</v>
      </c>
      <c r="AM179" s="161">
        <f t="shared" si="36"/>
        <v>400</v>
      </c>
      <c r="AN179" s="162" t="str">
        <f t="shared" si="37"/>
        <v/>
      </c>
      <c r="AO179" s="34" t="str">
        <f t="shared" si="38"/>
        <v/>
      </c>
    </row>
    <row r="180" spans="1:41" ht="31.5" x14ac:dyDescent="0.25">
      <c r="A180" s="34">
        <v>144</v>
      </c>
      <c r="B180" s="57" t="s">
        <v>210</v>
      </c>
      <c r="C180" s="92">
        <f>'2022'!B177</f>
        <v>1.9339999999999999</v>
      </c>
      <c r="D180" s="93">
        <f>'2022'!D177</f>
        <v>0</v>
      </c>
      <c r="E180" s="93">
        <f>'2022'!E177</f>
        <v>5</v>
      </c>
      <c r="F180" s="92">
        <f>'2022'!H177</f>
        <v>2.5853154084798344</v>
      </c>
      <c r="G180" s="44">
        <f>'2021'!L136</f>
        <v>0</v>
      </c>
      <c r="H180" s="94">
        <f t="shared" si="46"/>
        <v>0</v>
      </c>
      <c r="I180" s="47"/>
      <c r="J180" s="47"/>
      <c r="K180" s="47"/>
      <c r="L180" s="47"/>
      <c r="M180" s="44"/>
      <c r="N180" s="44"/>
      <c r="O180" s="44">
        <f>'Добыча 2021'!S146</f>
        <v>0</v>
      </c>
      <c r="P180" s="44"/>
      <c r="Q180" s="44"/>
      <c r="R180" s="44"/>
      <c r="S180" s="44"/>
      <c r="T180" s="44"/>
      <c r="U180" s="44">
        <f t="shared" si="45"/>
        <v>0</v>
      </c>
      <c r="V180" s="94">
        <f>'2022'!J177</f>
        <v>1.7499999999999949</v>
      </c>
      <c r="W180" s="44">
        <f t="shared" si="47"/>
        <v>34.999999999999901</v>
      </c>
      <c r="X180" s="44">
        <f>'2022'!L177</f>
        <v>0</v>
      </c>
      <c r="Y180" s="94">
        <f t="shared" si="48"/>
        <v>0</v>
      </c>
      <c r="Z180" s="44"/>
      <c r="AA180" s="44"/>
      <c r="AB180" s="44"/>
      <c r="AC180" s="44"/>
      <c r="AD180" s="44" t="str">
        <f t="shared" si="30"/>
        <v/>
      </c>
      <c r="AE180" s="44"/>
      <c r="AF180" s="82" t="str">
        <f t="shared" si="31"/>
        <v/>
      </c>
      <c r="AG180" s="159"/>
      <c r="AH180" s="160">
        <f t="shared" si="32"/>
        <v>2.5853154084798344</v>
      </c>
      <c r="AI180" s="160" t="e">
        <f t="shared" ca="1" si="33"/>
        <v>#NAME?</v>
      </c>
      <c r="AJ180" s="161">
        <v>35</v>
      </c>
      <c r="AK180" s="161" t="str">
        <f t="shared" si="34"/>
        <v/>
      </c>
      <c r="AL180" s="161">
        <f t="shared" si="35"/>
        <v>0</v>
      </c>
      <c r="AM180" s="161">
        <f t="shared" si="36"/>
        <v>0</v>
      </c>
      <c r="AN180" s="162" t="str">
        <f t="shared" si="37"/>
        <v/>
      </c>
      <c r="AO180" s="34" t="str">
        <f t="shared" si="38"/>
        <v/>
      </c>
    </row>
    <row r="181" spans="1:41" ht="47.25" x14ac:dyDescent="0.25">
      <c r="A181" s="34">
        <v>145</v>
      </c>
      <c r="B181" s="57" t="s">
        <v>338</v>
      </c>
      <c r="C181" s="92">
        <f>'2022'!B178</f>
        <v>103.86014</v>
      </c>
      <c r="D181" s="93">
        <f>'2022'!D178</f>
        <v>198</v>
      </c>
      <c r="E181" s="93">
        <f>'2022'!E178</f>
        <v>258</v>
      </c>
      <c r="F181" s="92">
        <f>'2022'!H178</f>
        <v>2.4841098808455295</v>
      </c>
      <c r="G181" s="44">
        <f>'2021'!L137</f>
        <v>69</v>
      </c>
      <c r="H181" s="94">
        <f t="shared" si="46"/>
        <v>34.848484848484851</v>
      </c>
      <c r="I181" s="44"/>
      <c r="J181" s="44"/>
      <c r="K181" s="44"/>
      <c r="L181" s="44"/>
      <c r="M181" s="44"/>
      <c r="N181" s="44"/>
      <c r="O181" s="44">
        <f>'Добыча 2021'!S147</f>
        <v>47</v>
      </c>
      <c r="P181" s="44"/>
      <c r="Q181" s="44"/>
      <c r="R181" s="44"/>
      <c r="S181" s="44"/>
      <c r="T181" s="44"/>
      <c r="U181" s="44">
        <f t="shared" si="45"/>
        <v>68.115942028985515</v>
      </c>
      <c r="V181" s="94">
        <f>'2022'!J178</f>
        <v>90.299999999999741</v>
      </c>
      <c r="W181" s="44">
        <f t="shared" si="47"/>
        <v>34.999999999999901</v>
      </c>
      <c r="X181" s="44">
        <f>'2022'!L178</f>
        <v>90</v>
      </c>
      <c r="Y181" s="94">
        <f t="shared" si="48"/>
        <v>34.883720930232556</v>
      </c>
      <c r="Z181" s="44"/>
      <c r="AA181" s="44"/>
      <c r="AB181" s="44"/>
      <c r="AC181" s="44"/>
      <c r="AD181" s="44">
        <f t="shared" si="30"/>
        <v>90</v>
      </c>
      <c r="AE181" s="44"/>
      <c r="AF181" s="82" t="str">
        <f t="shared" si="31"/>
        <v/>
      </c>
      <c r="AG181" s="159"/>
      <c r="AH181" s="160">
        <f t="shared" si="32"/>
        <v>2.4841098808455295</v>
      </c>
      <c r="AI181" s="160" t="e">
        <f t="shared" ca="1" si="33"/>
        <v>#NAME?</v>
      </c>
      <c r="AJ181" s="161">
        <v>35</v>
      </c>
      <c r="AK181" s="161" t="str">
        <f t="shared" si="34"/>
        <v/>
      </c>
      <c r="AL181" s="161" t="e">
        <f t="shared" ca="1" si="35"/>
        <v>#NAME?</v>
      </c>
      <c r="AM181" s="161">
        <f t="shared" si="36"/>
        <v>90</v>
      </c>
      <c r="AN181" s="162" t="str">
        <f t="shared" si="37"/>
        <v/>
      </c>
      <c r="AO181" s="34" t="str">
        <f t="shared" si="38"/>
        <v/>
      </c>
    </row>
    <row r="182" spans="1:41" ht="47.25" x14ac:dyDescent="0.25">
      <c r="A182" s="34">
        <v>146</v>
      </c>
      <c r="B182" s="57" t="s">
        <v>339</v>
      </c>
      <c r="C182" s="92">
        <f>'2022'!B179</f>
        <v>385.73099999999999</v>
      </c>
      <c r="D182" s="93">
        <f>'2022'!D179</f>
        <v>1524</v>
      </c>
      <c r="E182" s="93">
        <f>'2022'!E179</f>
        <v>1561</v>
      </c>
      <c r="F182" s="92">
        <f>'2022'!H179</f>
        <v>4.0468616730312057</v>
      </c>
      <c r="G182" s="44">
        <f>'2021'!L138</f>
        <v>370</v>
      </c>
      <c r="H182" s="94">
        <f t="shared" si="46"/>
        <v>24.278215223097114</v>
      </c>
      <c r="I182" s="44"/>
      <c r="J182" s="44"/>
      <c r="K182" s="44"/>
      <c r="L182" s="44"/>
      <c r="M182" s="44"/>
      <c r="N182" s="44"/>
      <c r="O182" s="44">
        <f>'Добыча 2021'!S148</f>
        <v>293</v>
      </c>
      <c r="P182" s="44"/>
      <c r="Q182" s="44"/>
      <c r="R182" s="44"/>
      <c r="S182" s="44"/>
      <c r="T182" s="44"/>
      <c r="U182" s="44">
        <f t="shared" si="45"/>
        <v>79.189189189189193</v>
      </c>
      <c r="V182" s="94">
        <f>'2022'!J179</f>
        <v>546.34999999999843</v>
      </c>
      <c r="W182" s="44">
        <f t="shared" si="47"/>
        <v>34.999999999999901</v>
      </c>
      <c r="X182" s="44">
        <f>'2022'!L179</f>
        <v>360</v>
      </c>
      <c r="Y182" s="94">
        <f t="shared" si="48"/>
        <v>23.062139654067906</v>
      </c>
      <c r="Z182" s="44"/>
      <c r="AA182" s="44"/>
      <c r="AB182" s="44"/>
      <c r="AC182" s="44"/>
      <c r="AD182" s="44">
        <f t="shared" si="30"/>
        <v>360</v>
      </c>
      <c r="AE182" s="44"/>
      <c r="AF182" s="82" t="str">
        <f t="shared" si="31"/>
        <v/>
      </c>
      <c r="AG182" s="159"/>
      <c r="AH182" s="160">
        <f t="shared" si="32"/>
        <v>4.0468616730312057</v>
      </c>
      <c r="AI182" s="160" t="e">
        <f t="shared" ca="1" si="33"/>
        <v>#NAME?</v>
      </c>
      <c r="AJ182" s="161">
        <v>35</v>
      </c>
      <c r="AK182" s="161" t="str">
        <f t="shared" si="34"/>
        <v/>
      </c>
      <c r="AL182" s="161" t="e">
        <f t="shared" ca="1" si="35"/>
        <v>#NAME?</v>
      </c>
      <c r="AM182" s="161">
        <f t="shared" si="36"/>
        <v>360</v>
      </c>
      <c r="AN182" s="162" t="str">
        <f t="shared" si="37"/>
        <v/>
      </c>
      <c r="AO182" s="34" t="str">
        <f t="shared" si="38"/>
        <v/>
      </c>
    </row>
    <row r="183" spans="1:41" ht="31.5" x14ac:dyDescent="0.25">
      <c r="A183" s="34">
        <v>147</v>
      </c>
      <c r="B183" s="116" t="s">
        <v>444</v>
      </c>
      <c r="C183" s="92">
        <f>'2022'!B180</f>
        <v>16.981999999999999</v>
      </c>
      <c r="D183" s="581">
        <f>'2022'!D180</f>
        <v>449</v>
      </c>
      <c r="E183" s="93">
        <f>'2022'!E180</f>
        <v>48</v>
      </c>
      <c r="F183" s="92">
        <f>'2022'!H180</f>
        <v>2.8265221999764458</v>
      </c>
      <c r="G183" s="583">
        <f>'2021'!L139</f>
        <v>157</v>
      </c>
      <c r="H183" s="585">
        <f t="shared" si="46"/>
        <v>34.966592427616931</v>
      </c>
      <c r="I183" s="44"/>
      <c r="J183" s="44"/>
      <c r="K183" s="44"/>
      <c r="L183" s="44"/>
      <c r="M183" s="44"/>
      <c r="N183" s="44"/>
      <c r="O183" s="583">
        <f>'Добыча 2021'!S149</f>
        <v>119</v>
      </c>
      <c r="P183" s="44"/>
      <c r="Q183" s="44"/>
      <c r="R183" s="44"/>
      <c r="S183" s="44"/>
      <c r="T183" s="44"/>
      <c r="U183" s="583">
        <f t="shared" si="45"/>
        <v>75.796178343949052</v>
      </c>
      <c r="V183" s="94">
        <f>'2022'!J180</f>
        <v>16.799999999999951</v>
      </c>
      <c r="W183" s="44">
        <f t="shared" si="47"/>
        <v>34.999999999999901</v>
      </c>
      <c r="X183" s="44">
        <f>'2022'!L180</f>
        <v>16</v>
      </c>
      <c r="Y183" s="94">
        <f t="shared" si="48"/>
        <v>33.333333333333329</v>
      </c>
      <c r="Z183" s="44"/>
      <c r="AA183" s="44"/>
      <c r="AB183" s="44"/>
      <c r="AC183" s="44"/>
      <c r="AD183" s="44">
        <f t="shared" si="30"/>
        <v>16</v>
      </c>
      <c r="AE183" s="44"/>
      <c r="AF183" s="82" t="str">
        <f t="shared" si="31"/>
        <v/>
      </c>
      <c r="AG183" s="159"/>
      <c r="AH183" s="160">
        <f t="shared" si="32"/>
        <v>2.8265221999764458</v>
      </c>
      <c r="AI183" s="160" t="e">
        <f t="shared" ca="1" si="33"/>
        <v>#NAME?</v>
      </c>
      <c r="AJ183" s="161">
        <v>35</v>
      </c>
      <c r="AK183" s="161" t="str">
        <f t="shared" si="34"/>
        <v/>
      </c>
      <c r="AL183" s="161" t="e">
        <f t="shared" ca="1" si="35"/>
        <v>#NAME?</v>
      </c>
      <c r="AM183" s="161">
        <f t="shared" si="36"/>
        <v>16</v>
      </c>
      <c r="AN183" s="162" t="str">
        <f t="shared" si="37"/>
        <v/>
      </c>
      <c r="AO183" s="34" t="str">
        <f t="shared" si="38"/>
        <v/>
      </c>
    </row>
    <row r="184" spans="1:41" ht="47.25" x14ac:dyDescent="0.25">
      <c r="A184" s="34">
        <v>148</v>
      </c>
      <c r="B184" s="116" t="s">
        <v>445</v>
      </c>
      <c r="C184" s="92">
        <f>'2022'!B181</f>
        <v>114.56699999999999</v>
      </c>
      <c r="D184" s="587"/>
      <c r="E184" s="93">
        <f>'2022'!E181</f>
        <v>329</v>
      </c>
      <c r="F184" s="92">
        <f>'2022'!H181</f>
        <v>2.8716820724990617</v>
      </c>
      <c r="G184" s="588"/>
      <c r="H184" s="589"/>
      <c r="I184" s="44"/>
      <c r="J184" s="44"/>
      <c r="K184" s="44"/>
      <c r="L184" s="44"/>
      <c r="M184" s="44"/>
      <c r="N184" s="44"/>
      <c r="O184" s="588"/>
      <c r="P184" s="44"/>
      <c r="Q184" s="44"/>
      <c r="R184" s="44"/>
      <c r="S184" s="44"/>
      <c r="T184" s="44"/>
      <c r="U184" s="588"/>
      <c r="V184" s="94">
        <f>'2022'!J181</f>
        <v>115.14999999999966</v>
      </c>
      <c r="W184" s="44">
        <f t="shared" si="47"/>
        <v>34.999999999999901</v>
      </c>
      <c r="X184" s="44">
        <f>'2022'!L181</f>
        <v>115</v>
      </c>
      <c r="Y184" s="94">
        <f t="shared" si="48"/>
        <v>34.954407294832826</v>
      </c>
      <c r="Z184" s="44"/>
      <c r="AA184" s="44"/>
      <c r="AB184" s="44"/>
      <c r="AC184" s="44"/>
      <c r="AD184" s="44">
        <f t="shared" si="30"/>
        <v>115</v>
      </c>
      <c r="AE184" s="44"/>
      <c r="AF184" s="82" t="str">
        <f t="shared" si="31"/>
        <v/>
      </c>
      <c r="AG184" s="159"/>
      <c r="AH184" s="160">
        <f t="shared" si="32"/>
        <v>2.8716820724990617</v>
      </c>
      <c r="AI184" s="160" t="e">
        <f t="shared" ca="1" si="33"/>
        <v>#NAME?</v>
      </c>
      <c r="AJ184" s="161">
        <v>35</v>
      </c>
      <c r="AK184" s="161" t="str">
        <f t="shared" si="34"/>
        <v/>
      </c>
      <c r="AL184" s="161" t="e">
        <f t="shared" ca="1" si="35"/>
        <v>#NAME?</v>
      </c>
      <c r="AM184" s="161">
        <f t="shared" si="36"/>
        <v>115</v>
      </c>
      <c r="AN184" s="162" t="str">
        <f t="shared" si="37"/>
        <v/>
      </c>
      <c r="AO184" s="34" t="str">
        <f t="shared" si="38"/>
        <v/>
      </c>
    </row>
    <row r="185" spans="1:41" ht="47.25" x14ac:dyDescent="0.25">
      <c r="A185" s="34">
        <v>149</v>
      </c>
      <c r="B185" s="116" t="s">
        <v>446</v>
      </c>
      <c r="C185" s="92">
        <f>'2022'!B182</f>
        <v>15.319000000000001</v>
      </c>
      <c r="D185" s="587"/>
      <c r="E185" s="93">
        <f>'2022'!E182</f>
        <v>39</v>
      </c>
      <c r="F185" s="92">
        <f>'2022'!H182</f>
        <v>2.5458580847313792</v>
      </c>
      <c r="G185" s="588"/>
      <c r="H185" s="589"/>
      <c r="I185" s="44"/>
      <c r="J185" s="44"/>
      <c r="K185" s="44"/>
      <c r="L185" s="44"/>
      <c r="M185" s="44"/>
      <c r="N185" s="44"/>
      <c r="O185" s="588"/>
      <c r="P185" s="44"/>
      <c r="Q185" s="44"/>
      <c r="R185" s="44"/>
      <c r="S185" s="44"/>
      <c r="T185" s="44"/>
      <c r="U185" s="588"/>
      <c r="V185" s="94">
        <f>'2022'!J182</f>
        <v>13.649999999999959</v>
      </c>
      <c r="W185" s="44">
        <f t="shared" si="47"/>
        <v>34.999999999999901</v>
      </c>
      <c r="X185" s="44">
        <f>'2022'!L182</f>
        <v>13</v>
      </c>
      <c r="Y185" s="94">
        <f t="shared" si="48"/>
        <v>33.333333333333329</v>
      </c>
      <c r="Z185" s="44"/>
      <c r="AA185" s="44"/>
      <c r="AB185" s="44"/>
      <c r="AC185" s="44"/>
      <c r="AD185" s="44">
        <f t="shared" si="30"/>
        <v>13</v>
      </c>
      <c r="AE185" s="44"/>
      <c r="AF185" s="82" t="str">
        <f t="shared" si="31"/>
        <v/>
      </c>
      <c r="AG185" s="159"/>
      <c r="AH185" s="160">
        <f t="shared" si="32"/>
        <v>2.5458580847313792</v>
      </c>
      <c r="AI185" s="160" t="e">
        <f t="shared" ca="1" si="33"/>
        <v>#NAME?</v>
      </c>
      <c r="AJ185" s="161">
        <v>35</v>
      </c>
      <c r="AK185" s="161" t="str">
        <f t="shared" si="34"/>
        <v/>
      </c>
      <c r="AL185" s="161" t="e">
        <f t="shared" ca="1" si="35"/>
        <v>#NAME?</v>
      </c>
      <c r="AM185" s="161">
        <f t="shared" si="36"/>
        <v>13</v>
      </c>
      <c r="AN185" s="162" t="str">
        <f t="shared" si="37"/>
        <v/>
      </c>
      <c r="AO185" s="34" t="str">
        <f t="shared" si="38"/>
        <v/>
      </c>
    </row>
    <row r="186" spans="1:41" ht="47.25" x14ac:dyDescent="0.25">
      <c r="A186" s="34">
        <v>150</v>
      </c>
      <c r="B186" s="116" t="s">
        <v>447</v>
      </c>
      <c r="C186" s="92">
        <f>'2022'!B183</f>
        <v>8.5980000000000008</v>
      </c>
      <c r="D186" s="587"/>
      <c r="E186" s="93">
        <f>'2022'!E183</f>
        <v>24</v>
      </c>
      <c r="F186" s="92">
        <f>'2022'!H183</f>
        <v>2.7913468248429867</v>
      </c>
      <c r="G186" s="588"/>
      <c r="H186" s="589"/>
      <c r="I186" s="44"/>
      <c r="J186" s="44"/>
      <c r="K186" s="44"/>
      <c r="L186" s="44"/>
      <c r="M186" s="44"/>
      <c r="N186" s="44"/>
      <c r="O186" s="588"/>
      <c r="P186" s="44"/>
      <c r="Q186" s="44"/>
      <c r="R186" s="44"/>
      <c r="S186" s="44"/>
      <c r="T186" s="44"/>
      <c r="U186" s="588"/>
      <c r="V186" s="94">
        <f>'2022'!J183</f>
        <v>8.3999999999999755</v>
      </c>
      <c r="W186" s="44">
        <f t="shared" si="47"/>
        <v>34.999999999999901</v>
      </c>
      <c r="X186" s="44">
        <f>'2022'!L183</f>
        <v>8</v>
      </c>
      <c r="Y186" s="94">
        <f t="shared" si="48"/>
        <v>33.333333333333329</v>
      </c>
      <c r="Z186" s="44"/>
      <c r="AA186" s="44"/>
      <c r="AB186" s="44"/>
      <c r="AC186" s="44"/>
      <c r="AD186" s="44">
        <f t="shared" si="30"/>
        <v>8</v>
      </c>
      <c r="AE186" s="44"/>
      <c r="AF186" s="82" t="str">
        <f t="shared" si="31"/>
        <v>Ошибка!</v>
      </c>
      <c r="AG186" s="159"/>
      <c r="AH186" s="160">
        <f t="shared" si="32"/>
        <v>2.7913468248429867</v>
      </c>
      <c r="AI186" s="160" t="e">
        <f t="shared" ca="1" si="33"/>
        <v>#NAME?</v>
      </c>
      <c r="AJ186" s="161">
        <v>35</v>
      </c>
      <c r="AK186" s="161" t="str">
        <f t="shared" si="34"/>
        <v/>
      </c>
      <c r="AL186" s="161" t="e">
        <f t="shared" ca="1" si="35"/>
        <v>#NAME?</v>
      </c>
      <c r="AM186" s="161">
        <f t="shared" si="36"/>
        <v>8</v>
      </c>
      <c r="AN186" s="162" t="str">
        <f t="shared" si="37"/>
        <v/>
      </c>
      <c r="AO186" s="34" t="str">
        <f t="shared" si="38"/>
        <v/>
      </c>
    </row>
    <row r="187" spans="1:41" ht="31.5" x14ac:dyDescent="0.25">
      <c r="A187" s="34">
        <v>151</v>
      </c>
      <c r="B187" s="116" t="s">
        <v>448</v>
      </c>
      <c r="C187" s="92">
        <f>'2022'!B184</f>
        <v>13.641</v>
      </c>
      <c r="D187" s="582"/>
      <c r="E187" s="93">
        <f>'2022'!E184</f>
        <v>39</v>
      </c>
      <c r="F187" s="92">
        <f>'2022'!H184</f>
        <v>2.8590279305036286</v>
      </c>
      <c r="G187" s="584"/>
      <c r="H187" s="586"/>
      <c r="I187" s="44"/>
      <c r="J187" s="44"/>
      <c r="K187" s="44"/>
      <c r="L187" s="44"/>
      <c r="M187" s="44"/>
      <c r="N187" s="44"/>
      <c r="O187" s="584"/>
      <c r="P187" s="44"/>
      <c r="Q187" s="44"/>
      <c r="R187" s="44"/>
      <c r="S187" s="44"/>
      <c r="T187" s="44"/>
      <c r="U187" s="584"/>
      <c r="V187" s="94">
        <f>'2022'!J184</f>
        <v>13.649999999999959</v>
      </c>
      <c r="W187" s="44">
        <f t="shared" si="47"/>
        <v>34.999999999999901</v>
      </c>
      <c r="X187" s="44">
        <f>'2022'!L184</f>
        <v>13</v>
      </c>
      <c r="Y187" s="94">
        <f t="shared" si="48"/>
        <v>33.333333333333329</v>
      </c>
      <c r="Z187" s="44"/>
      <c r="AA187" s="44"/>
      <c r="AB187" s="44"/>
      <c r="AC187" s="44"/>
      <c r="AD187" s="44">
        <f t="shared" si="30"/>
        <v>13</v>
      </c>
      <c r="AE187" s="44"/>
      <c r="AF187" s="82" t="str">
        <f t="shared" si="31"/>
        <v/>
      </c>
      <c r="AG187" s="159"/>
      <c r="AH187" s="160">
        <f t="shared" si="32"/>
        <v>2.8590279305036286</v>
      </c>
      <c r="AI187" s="160" t="e">
        <f t="shared" ca="1" si="33"/>
        <v>#NAME?</v>
      </c>
      <c r="AJ187" s="161">
        <v>35</v>
      </c>
      <c r="AK187" s="161" t="str">
        <f t="shared" si="34"/>
        <v/>
      </c>
      <c r="AL187" s="161" t="e">
        <f t="shared" ca="1" si="35"/>
        <v>#NAME?</v>
      </c>
      <c r="AM187" s="161">
        <f t="shared" si="36"/>
        <v>13</v>
      </c>
      <c r="AN187" s="162" t="str">
        <f t="shared" si="37"/>
        <v/>
      </c>
      <c r="AO187" s="34" t="str">
        <f t="shared" si="38"/>
        <v/>
      </c>
    </row>
    <row r="188" spans="1:41" ht="51.75" customHeight="1" x14ac:dyDescent="0.25">
      <c r="A188" s="34">
        <v>152</v>
      </c>
      <c r="B188" s="57" t="s">
        <v>217</v>
      </c>
      <c r="C188" s="92">
        <f>'2022'!B185</f>
        <v>52</v>
      </c>
      <c r="D188" s="93">
        <f>'2022'!D185</f>
        <v>108</v>
      </c>
      <c r="E188" s="93">
        <f>'2022'!E185</f>
        <v>143</v>
      </c>
      <c r="F188" s="92">
        <f>'2022'!H185</f>
        <v>2.75</v>
      </c>
      <c r="G188" s="44">
        <f>'2021'!L140</f>
        <v>37</v>
      </c>
      <c r="H188" s="94">
        <f t="shared" si="46"/>
        <v>34.25925925925926</v>
      </c>
      <c r="I188" s="44"/>
      <c r="J188" s="44"/>
      <c r="K188" s="44"/>
      <c r="L188" s="44"/>
      <c r="M188" s="44"/>
      <c r="N188" s="44"/>
      <c r="O188" s="44">
        <f>'Добыча 2021'!S150</f>
        <v>37</v>
      </c>
      <c r="P188" s="44"/>
      <c r="Q188" s="44"/>
      <c r="R188" s="44"/>
      <c r="S188" s="44"/>
      <c r="T188" s="44"/>
      <c r="U188" s="44">
        <f t="shared" si="45"/>
        <v>100</v>
      </c>
      <c r="V188" s="94">
        <f>'2022'!J185</f>
        <v>50.049999999999855</v>
      </c>
      <c r="W188" s="44">
        <f t="shared" si="47"/>
        <v>34.999999999999901</v>
      </c>
      <c r="X188" s="44">
        <f>'2022'!L185</f>
        <v>50</v>
      </c>
      <c r="Y188" s="94">
        <f t="shared" si="48"/>
        <v>34.965034965034967</v>
      </c>
      <c r="Z188" s="44"/>
      <c r="AA188" s="44"/>
      <c r="AB188" s="44"/>
      <c r="AC188" s="44"/>
      <c r="AD188" s="44">
        <f t="shared" si="30"/>
        <v>50</v>
      </c>
      <c r="AE188" s="44"/>
      <c r="AF188" s="82" t="str">
        <f t="shared" si="31"/>
        <v/>
      </c>
      <c r="AG188" s="159"/>
      <c r="AH188" s="160">
        <f t="shared" si="32"/>
        <v>2.75</v>
      </c>
      <c r="AI188" s="160" t="e">
        <f t="shared" ca="1" si="33"/>
        <v>#NAME?</v>
      </c>
      <c r="AJ188" s="161">
        <v>35</v>
      </c>
      <c r="AK188" s="161" t="str">
        <f t="shared" si="34"/>
        <v/>
      </c>
      <c r="AL188" s="161" t="e">
        <f t="shared" ca="1" si="35"/>
        <v>#NAME?</v>
      </c>
      <c r="AM188" s="161">
        <f t="shared" si="36"/>
        <v>50</v>
      </c>
      <c r="AN188" s="162" t="str">
        <f t="shared" si="37"/>
        <v/>
      </c>
      <c r="AO188" s="34" t="str">
        <f t="shared" si="38"/>
        <v/>
      </c>
    </row>
    <row r="189" spans="1:41" ht="49.5" customHeight="1" x14ac:dyDescent="0.25">
      <c r="A189" s="34">
        <v>153</v>
      </c>
      <c r="B189" s="57" t="s">
        <v>222</v>
      </c>
      <c r="C189" s="92">
        <f>'2022'!B186</f>
        <v>52.7</v>
      </c>
      <c r="D189" s="93">
        <f>'2022'!D186</f>
        <v>127</v>
      </c>
      <c r="E189" s="93">
        <f>'2022'!E186</f>
        <v>155</v>
      </c>
      <c r="F189" s="92">
        <f>'2022'!H186</f>
        <v>2.9411764705882351</v>
      </c>
      <c r="G189" s="44">
        <f>'2021'!L141</f>
        <v>44</v>
      </c>
      <c r="H189" s="94">
        <f t="shared" si="46"/>
        <v>34.645669291338585</v>
      </c>
      <c r="I189" s="44"/>
      <c r="J189" s="44"/>
      <c r="K189" s="44"/>
      <c r="L189" s="44"/>
      <c r="M189" s="44"/>
      <c r="N189" s="44"/>
      <c r="O189" s="44">
        <f>'Добыча 2021'!S151</f>
        <v>44</v>
      </c>
      <c r="P189" s="44"/>
      <c r="Q189" s="44"/>
      <c r="R189" s="44"/>
      <c r="S189" s="44"/>
      <c r="T189" s="44"/>
      <c r="U189" s="44">
        <f t="shared" si="45"/>
        <v>100</v>
      </c>
      <c r="V189" s="94">
        <f>'2022'!J186</f>
        <v>54.249999999999844</v>
      </c>
      <c r="W189" s="44">
        <f t="shared" si="47"/>
        <v>34.999999999999901</v>
      </c>
      <c r="X189" s="44">
        <f>'2022'!L186</f>
        <v>54</v>
      </c>
      <c r="Y189" s="94">
        <f t="shared" si="48"/>
        <v>34.838709677419352</v>
      </c>
      <c r="Z189" s="44"/>
      <c r="AA189" s="44"/>
      <c r="AB189" s="44"/>
      <c r="AC189" s="44"/>
      <c r="AD189" s="44">
        <f t="shared" si="30"/>
        <v>54</v>
      </c>
      <c r="AE189" s="44"/>
      <c r="AF189" s="82" t="str">
        <f t="shared" si="31"/>
        <v/>
      </c>
      <c r="AG189" s="159"/>
      <c r="AH189" s="160">
        <f t="shared" si="32"/>
        <v>2.9411764705882351</v>
      </c>
      <c r="AI189" s="160" t="e">
        <f t="shared" ca="1" si="33"/>
        <v>#NAME?</v>
      </c>
      <c r="AJ189" s="161">
        <v>35</v>
      </c>
      <c r="AK189" s="161" t="str">
        <f t="shared" si="34"/>
        <v/>
      </c>
      <c r="AL189" s="161" t="e">
        <f t="shared" ca="1" si="35"/>
        <v>#NAME?</v>
      </c>
      <c r="AM189" s="161">
        <f t="shared" si="36"/>
        <v>54</v>
      </c>
      <c r="AN189" s="162" t="str">
        <f t="shared" si="37"/>
        <v/>
      </c>
      <c r="AO189" s="34" t="str">
        <f t="shared" si="38"/>
        <v/>
      </c>
    </row>
    <row r="190" spans="1:41" ht="47.25" x14ac:dyDescent="0.25">
      <c r="A190" s="34">
        <v>154</v>
      </c>
      <c r="B190" s="57" t="s">
        <v>221</v>
      </c>
      <c r="C190" s="92">
        <f>'2022'!B187</f>
        <v>34.1</v>
      </c>
      <c r="D190" s="93">
        <f>'2022'!D187</f>
        <v>118</v>
      </c>
      <c r="E190" s="93">
        <f>'2022'!E187</f>
        <v>125</v>
      </c>
      <c r="F190" s="92">
        <f>'2022'!H187</f>
        <v>3.6656891495601172</v>
      </c>
      <c r="G190" s="44">
        <f>'2021'!L142</f>
        <v>41</v>
      </c>
      <c r="H190" s="94">
        <f t="shared" si="46"/>
        <v>34.745762711864408</v>
      </c>
      <c r="I190" s="47"/>
      <c r="J190" s="47"/>
      <c r="K190" s="47"/>
      <c r="L190" s="99"/>
      <c r="M190" s="44"/>
      <c r="N190" s="44"/>
      <c r="O190" s="44">
        <f>'Добыча 2021'!S152</f>
        <v>38</v>
      </c>
      <c r="P190" s="44"/>
      <c r="Q190" s="44"/>
      <c r="R190" s="44"/>
      <c r="S190" s="44"/>
      <c r="T190" s="44"/>
      <c r="U190" s="44">
        <f t="shared" si="45"/>
        <v>92.682926829268297</v>
      </c>
      <c r="V190" s="94">
        <f>'2022'!J187</f>
        <v>43.749999999999872</v>
      </c>
      <c r="W190" s="44">
        <f t="shared" si="47"/>
        <v>34.999999999999901</v>
      </c>
      <c r="X190" s="44">
        <f>'2022'!L187</f>
        <v>43</v>
      </c>
      <c r="Y190" s="94">
        <f t="shared" si="48"/>
        <v>34.4</v>
      </c>
      <c r="Z190" s="44"/>
      <c r="AA190" s="44"/>
      <c r="AB190" s="44"/>
      <c r="AC190" s="44"/>
      <c r="AD190" s="44">
        <f t="shared" si="30"/>
        <v>43</v>
      </c>
      <c r="AE190" s="44"/>
      <c r="AF190" s="82" t="str">
        <f t="shared" si="31"/>
        <v/>
      </c>
      <c r="AG190" s="159"/>
      <c r="AH190" s="160">
        <f t="shared" si="32"/>
        <v>3.6656891495601172</v>
      </c>
      <c r="AI190" s="160" t="e">
        <f t="shared" ca="1" si="33"/>
        <v>#NAME?</v>
      </c>
      <c r="AJ190" s="161">
        <v>35</v>
      </c>
      <c r="AK190" s="161" t="str">
        <f t="shared" si="34"/>
        <v/>
      </c>
      <c r="AL190" s="161" t="e">
        <f t="shared" ca="1" si="35"/>
        <v>#NAME?</v>
      </c>
      <c r="AM190" s="161">
        <f t="shared" si="36"/>
        <v>43</v>
      </c>
      <c r="AN190" s="162" t="str">
        <f t="shared" si="37"/>
        <v/>
      </c>
      <c r="AO190" s="34" t="str">
        <f t="shared" si="38"/>
        <v/>
      </c>
    </row>
    <row r="191" spans="1:41" ht="30.75" customHeight="1" x14ac:dyDescent="0.25">
      <c r="A191" s="34">
        <v>155</v>
      </c>
      <c r="B191" s="57" t="s">
        <v>218</v>
      </c>
      <c r="C191" s="92">
        <f>'2022'!B188</f>
        <v>18.399999999999999</v>
      </c>
      <c r="D191" s="93">
        <f>'2022'!D188</f>
        <v>57</v>
      </c>
      <c r="E191" s="93">
        <f>'2022'!E188</f>
        <v>52</v>
      </c>
      <c r="F191" s="92">
        <f>'2022'!H188</f>
        <v>2.8260869565217392</v>
      </c>
      <c r="G191" s="44">
        <f>'2021'!L143</f>
        <v>19</v>
      </c>
      <c r="H191" s="94">
        <f t="shared" si="46"/>
        <v>33.333333333333329</v>
      </c>
      <c r="I191" s="44"/>
      <c r="J191" s="44"/>
      <c r="K191" s="44"/>
      <c r="L191" s="44"/>
      <c r="M191" s="44"/>
      <c r="N191" s="44"/>
      <c r="O191" s="44">
        <f>'Добыча 2021'!S153</f>
        <v>11</v>
      </c>
      <c r="P191" s="44"/>
      <c r="Q191" s="44"/>
      <c r="R191" s="44"/>
      <c r="S191" s="44"/>
      <c r="T191" s="44"/>
      <c r="U191" s="44">
        <f t="shared" si="45"/>
        <v>57.894736842105267</v>
      </c>
      <c r="V191" s="94">
        <f>'2022'!J188</f>
        <v>18.199999999999946</v>
      </c>
      <c r="W191" s="44">
        <f t="shared" si="47"/>
        <v>34.999999999999901</v>
      </c>
      <c r="X191" s="44">
        <f>'2022'!L188</f>
        <v>18</v>
      </c>
      <c r="Y191" s="94">
        <f t="shared" si="48"/>
        <v>34.615384615384613</v>
      </c>
      <c r="Z191" s="44"/>
      <c r="AA191" s="44"/>
      <c r="AB191" s="44"/>
      <c r="AC191" s="44"/>
      <c r="AD191" s="44">
        <f t="shared" si="30"/>
        <v>18</v>
      </c>
      <c r="AE191" s="44"/>
      <c r="AF191" s="82" t="str">
        <f t="shared" si="31"/>
        <v/>
      </c>
      <c r="AG191" s="159"/>
      <c r="AH191" s="160">
        <f t="shared" si="32"/>
        <v>2.8260869565217392</v>
      </c>
      <c r="AI191" s="160" t="e">
        <f t="shared" ca="1" si="33"/>
        <v>#NAME?</v>
      </c>
      <c r="AJ191" s="161">
        <v>35</v>
      </c>
      <c r="AK191" s="161" t="str">
        <f t="shared" si="34"/>
        <v/>
      </c>
      <c r="AL191" s="161" t="e">
        <f t="shared" ca="1" si="35"/>
        <v>#NAME?</v>
      </c>
      <c r="AM191" s="161">
        <f t="shared" si="36"/>
        <v>18</v>
      </c>
      <c r="AN191" s="162" t="str">
        <f t="shared" si="37"/>
        <v/>
      </c>
      <c r="AO191" s="34" t="str">
        <f t="shared" si="38"/>
        <v/>
      </c>
    </row>
    <row r="192" spans="1:41" ht="47.25" x14ac:dyDescent="0.25">
      <c r="A192" s="34">
        <v>156</v>
      </c>
      <c r="B192" s="57" t="s">
        <v>220</v>
      </c>
      <c r="C192" s="92">
        <f>'2022'!B189</f>
        <v>48.5</v>
      </c>
      <c r="D192" s="93">
        <f>'2022'!D189</f>
        <v>114</v>
      </c>
      <c r="E192" s="93">
        <f>'2022'!E189</f>
        <v>152</v>
      </c>
      <c r="F192" s="92">
        <f>'2022'!H189</f>
        <v>3.134020618556701</v>
      </c>
      <c r="G192" s="44">
        <f>'2021'!L144</f>
        <v>39</v>
      </c>
      <c r="H192" s="94">
        <f t="shared" si="46"/>
        <v>34.210526315789473</v>
      </c>
      <c r="I192" s="44"/>
      <c r="J192" s="44"/>
      <c r="K192" s="44"/>
      <c r="L192" s="44"/>
      <c r="M192" s="44"/>
      <c r="N192" s="44"/>
      <c r="O192" s="44">
        <f>'Добыча 2021'!S154</f>
        <v>25</v>
      </c>
      <c r="P192" s="44"/>
      <c r="Q192" s="44"/>
      <c r="R192" s="44"/>
      <c r="S192" s="44"/>
      <c r="T192" s="44"/>
      <c r="U192" s="44">
        <f t="shared" si="45"/>
        <v>64.102564102564102</v>
      </c>
      <c r="V192" s="94">
        <f>'2022'!J189</f>
        <v>53.199999999999847</v>
      </c>
      <c r="W192" s="44">
        <f t="shared" si="47"/>
        <v>34.999999999999901</v>
      </c>
      <c r="X192" s="44">
        <f>'2022'!L189</f>
        <v>53</v>
      </c>
      <c r="Y192" s="94">
        <f t="shared" si="48"/>
        <v>34.868421052631575</v>
      </c>
      <c r="Z192" s="44"/>
      <c r="AA192" s="44"/>
      <c r="AB192" s="44"/>
      <c r="AC192" s="44"/>
      <c r="AD192" s="44">
        <f t="shared" si="30"/>
        <v>53</v>
      </c>
      <c r="AE192" s="44"/>
      <c r="AF192" s="82" t="str">
        <f t="shared" si="31"/>
        <v/>
      </c>
      <c r="AG192" s="159"/>
      <c r="AH192" s="160">
        <f t="shared" si="32"/>
        <v>3.134020618556701</v>
      </c>
      <c r="AI192" s="160" t="e">
        <f t="shared" ca="1" si="33"/>
        <v>#NAME?</v>
      </c>
      <c r="AJ192" s="161">
        <v>35</v>
      </c>
      <c r="AK192" s="161" t="str">
        <f t="shared" si="34"/>
        <v/>
      </c>
      <c r="AL192" s="161" t="e">
        <f t="shared" ca="1" si="35"/>
        <v>#NAME?</v>
      </c>
      <c r="AM192" s="161">
        <f t="shared" si="36"/>
        <v>53</v>
      </c>
      <c r="AN192" s="162" t="str">
        <f t="shared" si="37"/>
        <v/>
      </c>
      <c r="AO192" s="34" t="str">
        <f t="shared" si="38"/>
        <v/>
      </c>
    </row>
    <row r="193" spans="1:41" ht="47.25" x14ac:dyDescent="0.25">
      <c r="A193" s="34">
        <v>157</v>
      </c>
      <c r="B193" s="57" t="s">
        <v>219</v>
      </c>
      <c r="C193" s="92">
        <f>'2022'!B190</f>
        <v>45.7</v>
      </c>
      <c r="D193" s="93">
        <f>'2022'!D190</f>
        <v>109</v>
      </c>
      <c r="E193" s="93">
        <f>'2022'!E190</f>
        <v>105</v>
      </c>
      <c r="F193" s="92">
        <f>'2022'!H190</f>
        <v>2.2975929978118161</v>
      </c>
      <c r="G193" s="44">
        <f>'2021'!L145</f>
        <v>38</v>
      </c>
      <c r="H193" s="94">
        <f t="shared" si="46"/>
        <v>34.862385321100916</v>
      </c>
      <c r="I193" s="47"/>
      <c r="J193" s="47"/>
      <c r="K193" s="47"/>
      <c r="L193" s="99"/>
      <c r="M193" s="44"/>
      <c r="N193" s="44"/>
      <c r="O193" s="44">
        <f>'Добыча 2021'!S155</f>
        <v>23</v>
      </c>
      <c r="P193" s="44"/>
      <c r="Q193" s="44"/>
      <c r="R193" s="44"/>
      <c r="S193" s="44"/>
      <c r="T193" s="44"/>
      <c r="U193" s="44">
        <f t="shared" si="45"/>
        <v>60.526315789473685</v>
      </c>
      <c r="V193" s="94">
        <f>'2022'!J190</f>
        <v>36.749999999999893</v>
      </c>
      <c r="W193" s="44">
        <f t="shared" si="47"/>
        <v>34.999999999999901</v>
      </c>
      <c r="X193" s="44">
        <f>'2022'!L190</f>
        <v>36</v>
      </c>
      <c r="Y193" s="94">
        <f t="shared" si="48"/>
        <v>34.285714285714285</v>
      </c>
      <c r="Z193" s="44"/>
      <c r="AA193" s="44"/>
      <c r="AB193" s="44"/>
      <c r="AC193" s="44"/>
      <c r="AD193" s="44">
        <f t="shared" si="30"/>
        <v>36</v>
      </c>
      <c r="AE193" s="44"/>
      <c r="AF193" s="82" t="str">
        <f t="shared" si="31"/>
        <v/>
      </c>
      <c r="AG193" s="159"/>
      <c r="AH193" s="160">
        <f t="shared" si="32"/>
        <v>2.2975929978118161</v>
      </c>
      <c r="AI193" s="160" t="e">
        <f t="shared" ca="1" si="33"/>
        <v>#NAME?</v>
      </c>
      <c r="AJ193" s="161">
        <v>35</v>
      </c>
      <c r="AK193" s="161" t="str">
        <f t="shared" si="34"/>
        <v/>
      </c>
      <c r="AL193" s="161" t="e">
        <f t="shared" ca="1" si="35"/>
        <v>#NAME?</v>
      </c>
      <c r="AM193" s="161">
        <f t="shared" si="36"/>
        <v>36</v>
      </c>
      <c r="AN193" s="162" t="str">
        <f t="shared" si="37"/>
        <v/>
      </c>
      <c r="AO193" s="34" t="str">
        <f t="shared" si="38"/>
        <v/>
      </c>
    </row>
    <row r="194" spans="1:41" ht="47.25" x14ac:dyDescent="0.25">
      <c r="A194" s="34">
        <v>158</v>
      </c>
      <c r="B194" s="57" t="s">
        <v>208</v>
      </c>
      <c r="C194" s="92">
        <f>'2022'!B191</f>
        <v>85.331000000000003</v>
      </c>
      <c r="D194" s="93">
        <f>'2022'!D191</f>
        <v>174</v>
      </c>
      <c r="E194" s="93">
        <f>'2022'!E191</f>
        <v>202</v>
      </c>
      <c r="F194" s="92">
        <f>'2022'!H191</f>
        <v>2.3672522295531517</v>
      </c>
      <c r="G194" s="44">
        <f>'2021'!L146</f>
        <v>60</v>
      </c>
      <c r="H194" s="94">
        <f t="shared" si="46"/>
        <v>34.482758620689658</v>
      </c>
      <c r="I194" s="44"/>
      <c r="J194" s="44"/>
      <c r="K194" s="44"/>
      <c r="L194" s="44"/>
      <c r="M194" s="44"/>
      <c r="N194" s="44"/>
      <c r="O194" s="44">
        <f>'Добыча 2021'!S156</f>
        <v>15</v>
      </c>
      <c r="P194" s="44"/>
      <c r="Q194" s="44"/>
      <c r="R194" s="44"/>
      <c r="S194" s="44"/>
      <c r="T194" s="44"/>
      <c r="U194" s="44">
        <f t="shared" si="45"/>
        <v>25</v>
      </c>
      <c r="V194" s="94">
        <f>'2022'!J191</f>
        <v>70.69999999999979</v>
      </c>
      <c r="W194" s="44">
        <f t="shared" si="47"/>
        <v>34.999999999999901</v>
      </c>
      <c r="X194" s="44">
        <f>'2022'!L191</f>
        <v>70</v>
      </c>
      <c r="Y194" s="94">
        <f t="shared" si="48"/>
        <v>34.653465346534652</v>
      </c>
      <c r="Z194" s="44"/>
      <c r="AA194" s="44"/>
      <c r="AB194" s="44"/>
      <c r="AC194" s="44"/>
      <c r="AD194" s="44">
        <f t="shared" si="30"/>
        <v>70</v>
      </c>
      <c r="AE194" s="44"/>
      <c r="AF194" s="82" t="str">
        <f t="shared" si="31"/>
        <v/>
      </c>
      <c r="AG194" s="159"/>
      <c r="AH194" s="160">
        <f t="shared" si="32"/>
        <v>2.3672522295531517</v>
      </c>
      <c r="AI194" s="160" t="e">
        <f t="shared" ca="1" si="33"/>
        <v>#NAME?</v>
      </c>
      <c r="AJ194" s="161">
        <v>35</v>
      </c>
      <c r="AK194" s="161" t="str">
        <f t="shared" si="34"/>
        <v/>
      </c>
      <c r="AL194" s="161" t="e">
        <f t="shared" ca="1" si="35"/>
        <v>#NAME?</v>
      </c>
      <c r="AM194" s="161">
        <f t="shared" si="36"/>
        <v>70</v>
      </c>
      <c r="AN194" s="162" t="str">
        <f t="shared" si="37"/>
        <v/>
      </c>
      <c r="AO194" s="34" t="str">
        <f t="shared" si="38"/>
        <v/>
      </c>
    </row>
    <row r="195" spans="1:41" ht="18.75" x14ac:dyDescent="0.25">
      <c r="A195" s="34"/>
      <c r="B195" s="46" t="s">
        <v>223</v>
      </c>
      <c r="C195" s="98"/>
      <c r="D195" s="97"/>
      <c r="E195" s="97"/>
      <c r="F195" s="98"/>
      <c r="G195" s="44"/>
      <c r="H195" s="94"/>
      <c r="I195" s="44"/>
      <c r="J195" s="44"/>
      <c r="K195" s="44"/>
      <c r="L195" s="44"/>
      <c r="M195" s="56"/>
      <c r="N195" s="56"/>
      <c r="O195" s="56"/>
      <c r="P195" s="56"/>
      <c r="Q195" s="56"/>
      <c r="R195" s="56"/>
      <c r="S195" s="56"/>
      <c r="T195" s="56"/>
      <c r="U195" s="44"/>
      <c r="V195" s="111"/>
      <c r="W195" s="44"/>
      <c r="X195" s="56"/>
      <c r="Y195" s="94"/>
      <c r="Z195" s="56"/>
      <c r="AA195" s="56"/>
      <c r="AB195" s="56"/>
      <c r="AC195" s="56"/>
      <c r="AD195" s="56" t="str">
        <f t="shared" si="30"/>
        <v/>
      </c>
      <c r="AE195" s="56"/>
      <c r="AF195" s="82" t="str">
        <f t="shared" si="31"/>
        <v/>
      </c>
      <c r="AG195" s="159"/>
      <c r="AH195" s="160" t="str">
        <f t="shared" si="32"/>
        <v/>
      </c>
      <c r="AI195" s="160" t="e">
        <f t="shared" ca="1" si="33"/>
        <v>#NAME?</v>
      </c>
      <c r="AJ195" s="161">
        <v>35</v>
      </c>
      <c r="AK195" s="161" t="str">
        <f t="shared" si="34"/>
        <v/>
      </c>
      <c r="AL195" s="161" t="str">
        <f t="shared" si="35"/>
        <v/>
      </c>
      <c r="AM195" s="161" t="str">
        <f t="shared" si="36"/>
        <v/>
      </c>
      <c r="AN195" s="162" t="str">
        <f t="shared" si="37"/>
        <v/>
      </c>
      <c r="AO195" s="34" t="str">
        <f t="shared" si="38"/>
        <v/>
      </c>
    </row>
    <row r="196" spans="1:41" ht="50.25" customHeight="1" x14ac:dyDescent="0.25">
      <c r="A196" s="34">
        <v>159</v>
      </c>
      <c r="B196" s="57" t="s">
        <v>224</v>
      </c>
      <c r="C196" s="92">
        <f>'2022'!B193</f>
        <v>3221.3</v>
      </c>
      <c r="D196" s="93">
        <f>'2022'!D193</f>
        <v>12754</v>
      </c>
      <c r="E196" s="93">
        <f>'2022'!E193</f>
        <v>13757</v>
      </c>
      <c r="F196" s="92">
        <f>'2022'!H193</f>
        <v>4.2706360786018065</v>
      </c>
      <c r="G196" s="44">
        <f>'2021'!L148</f>
        <v>4463</v>
      </c>
      <c r="H196" s="94">
        <f t="shared" si="46"/>
        <v>34.992943390308923</v>
      </c>
      <c r="I196" s="44"/>
      <c r="J196" s="44"/>
      <c r="K196" s="44"/>
      <c r="L196" s="44"/>
      <c r="M196" s="44"/>
      <c r="N196" s="44"/>
      <c r="O196" s="44">
        <f>'Добыча 2021'!S158</f>
        <v>3200</v>
      </c>
      <c r="P196" s="44"/>
      <c r="Q196" s="44"/>
      <c r="R196" s="44"/>
      <c r="S196" s="44"/>
      <c r="T196" s="44"/>
      <c r="U196" s="44">
        <f t="shared" si="45"/>
        <v>71.700649787138687</v>
      </c>
      <c r="V196" s="94">
        <f>'2022'!J193</f>
        <v>4814.9499999999862</v>
      </c>
      <c r="W196" s="44">
        <f t="shared" si="47"/>
        <v>34.999999999999901</v>
      </c>
      <c r="X196" s="44">
        <f>'2022'!L193</f>
        <v>4814</v>
      </c>
      <c r="Y196" s="94">
        <f t="shared" si="48"/>
        <v>34.99309442465654</v>
      </c>
      <c r="Z196" s="44"/>
      <c r="AA196" s="44"/>
      <c r="AB196" s="44"/>
      <c r="AC196" s="44"/>
      <c r="AD196" s="44">
        <f t="shared" si="30"/>
        <v>4814</v>
      </c>
      <c r="AE196" s="44"/>
      <c r="AF196" s="82" t="str">
        <f t="shared" si="31"/>
        <v/>
      </c>
      <c r="AG196" s="159"/>
      <c r="AH196" s="160">
        <f t="shared" si="32"/>
        <v>4.2706360786018065</v>
      </c>
      <c r="AI196" s="160" t="e">
        <f t="shared" ca="1" si="33"/>
        <v>#NAME?</v>
      </c>
      <c r="AJ196" s="161">
        <v>35</v>
      </c>
      <c r="AK196" s="161" t="str">
        <f t="shared" si="34"/>
        <v/>
      </c>
      <c r="AL196" s="161" t="e">
        <f t="shared" ca="1" si="35"/>
        <v>#NAME?</v>
      </c>
      <c r="AM196" s="161">
        <f t="shared" si="36"/>
        <v>4814</v>
      </c>
      <c r="AN196" s="162" t="str">
        <f t="shared" si="37"/>
        <v/>
      </c>
      <c r="AO196" s="34" t="str">
        <f t="shared" si="38"/>
        <v/>
      </c>
    </row>
    <row r="197" spans="1:41" ht="18.75" x14ac:dyDescent="0.25">
      <c r="A197" s="34"/>
      <c r="B197" s="46" t="s">
        <v>225</v>
      </c>
      <c r="C197" s="98"/>
      <c r="D197" s="97"/>
      <c r="E197" s="97"/>
      <c r="F197" s="98"/>
      <c r="G197" s="44"/>
      <c r="H197" s="94"/>
      <c r="I197" s="44"/>
      <c r="J197" s="44"/>
      <c r="K197" s="44"/>
      <c r="L197" s="44"/>
      <c r="M197" s="56"/>
      <c r="N197" s="56"/>
      <c r="O197" s="56"/>
      <c r="P197" s="56"/>
      <c r="Q197" s="56"/>
      <c r="R197" s="56"/>
      <c r="S197" s="56"/>
      <c r="T197" s="56"/>
      <c r="U197" s="44"/>
      <c r="V197" s="111"/>
      <c r="W197" s="44"/>
      <c r="X197" s="56"/>
      <c r="Y197" s="94"/>
      <c r="Z197" s="56"/>
      <c r="AA197" s="56"/>
      <c r="AB197" s="56"/>
      <c r="AC197" s="56"/>
      <c r="AD197" s="56" t="str">
        <f t="shared" si="30"/>
        <v/>
      </c>
      <c r="AE197" s="56"/>
      <c r="AF197" s="82" t="str">
        <f t="shared" si="31"/>
        <v/>
      </c>
      <c r="AG197" s="159"/>
      <c r="AH197" s="160" t="str">
        <f t="shared" si="32"/>
        <v/>
      </c>
      <c r="AI197" s="160" t="e">
        <f t="shared" ca="1" si="33"/>
        <v>#NAME?</v>
      </c>
      <c r="AJ197" s="161">
        <v>35</v>
      </c>
      <c r="AK197" s="161" t="str">
        <f t="shared" si="34"/>
        <v/>
      </c>
      <c r="AL197" s="161" t="str">
        <f t="shared" si="35"/>
        <v/>
      </c>
      <c r="AM197" s="161" t="str">
        <f t="shared" si="36"/>
        <v/>
      </c>
      <c r="AN197" s="162" t="str">
        <f t="shared" si="37"/>
        <v/>
      </c>
      <c r="AO197" s="34" t="str">
        <f t="shared" si="38"/>
        <v/>
      </c>
    </row>
    <row r="198" spans="1:41" ht="49.5" customHeight="1" x14ac:dyDescent="0.25">
      <c r="A198" s="34">
        <v>160</v>
      </c>
      <c r="B198" s="57" t="s">
        <v>341</v>
      </c>
      <c r="C198" s="92">
        <f>'2022'!B196</f>
        <v>307.60000000000002</v>
      </c>
      <c r="D198" s="93">
        <f>'2022'!D196</f>
        <v>310</v>
      </c>
      <c r="E198" s="93">
        <f>'2022'!E196</f>
        <v>239</v>
      </c>
      <c r="F198" s="92">
        <f>'2022'!H196</f>
        <v>0.7769830949284785</v>
      </c>
      <c r="G198" s="44">
        <f>'2021'!L151</f>
        <v>100</v>
      </c>
      <c r="H198" s="94">
        <f t="shared" si="46"/>
        <v>32.258064516129032</v>
      </c>
      <c r="I198" s="44"/>
      <c r="J198" s="44"/>
      <c r="K198" s="44"/>
      <c r="L198" s="44"/>
      <c r="M198" s="44"/>
      <c r="N198" s="44"/>
      <c r="O198" s="44">
        <f>'Добыча 2021'!S161</f>
        <v>40</v>
      </c>
      <c r="P198" s="44"/>
      <c r="Q198" s="44"/>
      <c r="R198" s="44"/>
      <c r="S198" s="44"/>
      <c r="T198" s="44"/>
      <c r="U198" s="44">
        <f t="shared" si="45"/>
        <v>40</v>
      </c>
      <c r="V198" s="94">
        <f>'2022'!J196</f>
        <v>83.64999999999975</v>
      </c>
      <c r="W198" s="44">
        <f t="shared" si="47"/>
        <v>34.999999999999901</v>
      </c>
      <c r="X198" s="44">
        <f>'2022'!L196</f>
        <v>83</v>
      </c>
      <c r="Y198" s="94">
        <f t="shared" si="48"/>
        <v>34.728033472803347</v>
      </c>
      <c r="Z198" s="44"/>
      <c r="AA198" s="44"/>
      <c r="AB198" s="44"/>
      <c r="AC198" s="44"/>
      <c r="AD198" s="44">
        <f t="shared" si="30"/>
        <v>83</v>
      </c>
      <c r="AE198" s="44"/>
      <c r="AF198" s="82" t="str">
        <f t="shared" si="31"/>
        <v/>
      </c>
      <c r="AG198" s="159"/>
      <c r="AH198" s="160">
        <f t="shared" si="32"/>
        <v>0.7769830949284785</v>
      </c>
      <c r="AI198" s="160" t="e">
        <f t="shared" ca="1" si="33"/>
        <v>#NAME?</v>
      </c>
      <c r="AJ198" s="161">
        <v>35</v>
      </c>
      <c r="AK198" s="161" t="str">
        <f t="shared" si="34"/>
        <v/>
      </c>
      <c r="AL198" s="161" t="e">
        <f t="shared" ca="1" si="35"/>
        <v>#NAME?</v>
      </c>
      <c r="AM198" s="161">
        <f t="shared" si="36"/>
        <v>83</v>
      </c>
      <c r="AN198" s="162" t="str">
        <f t="shared" si="37"/>
        <v/>
      </c>
      <c r="AO198" s="34" t="str">
        <f t="shared" si="38"/>
        <v/>
      </c>
    </row>
    <row r="199" spans="1:41" ht="47.25" x14ac:dyDescent="0.25">
      <c r="A199" s="34">
        <v>161</v>
      </c>
      <c r="B199" s="57" t="s">
        <v>342</v>
      </c>
      <c r="C199" s="92">
        <f>'2022'!B197</f>
        <v>986.8</v>
      </c>
      <c r="D199" s="93">
        <f>'2022'!D197</f>
        <v>4065</v>
      </c>
      <c r="E199" s="93">
        <f>'2022'!E197</f>
        <v>3750</v>
      </c>
      <c r="F199" s="92">
        <f>'2022'!H197</f>
        <v>3.8001621402513175</v>
      </c>
      <c r="G199" s="44">
        <f>'2021'!L152</f>
        <v>1422</v>
      </c>
      <c r="H199" s="94">
        <f t="shared" si="46"/>
        <v>34.981549815498155</v>
      </c>
      <c r="I199" s="44"/>
      <c r="J199" s="44"/>
      <c r="K199" s="44"/>
      <c r="L199" s="44"/>
      <c r="M199" s="44"/>
      <c r="N199" s="44"/>
      <c r="O199" s="44">
        <f>'Добыча 2021'!S162</f>
        <v>1407</v>
      </c>
      <c r="P199" s="44"/>
      <c r="Q199" s="44"/>
      <c r="R199" s="44"/>
      <c r="S199" s="44"/>
      <c r="T199" s="44"/>
      <c r="U199" s="44">
        <f t="shared" si="45"/>
        <v>98.94514767932489</v>
      </c>
      <c r="V199" s="94">
        <f>'2022'!J197</f>
        <v>1312.4999999999961</v>
      </c>
      <c r="W199" s="44">
        <f t="shared" si="47"/>
        <v>34.999999999999901</v>
      </c>
      <c r="X199" s="44">
        <f>'2022'!L197</f>
        <v>1312</v>
      </c>
      <c r="Y199" s="94">
        <f t="shared" si="48"/>
        <v>34.986666666666665</v>
      </c>
      <c r="Z199" s="44"/>
      <c r="AA199" s="44"/>
      <c r="AB199" s="44"/>
      <c r="AC199" s="44"/>
      <c r="AD199" s="44">
        <f t="shared" si="30"/>
        <v>1312</v>
      </c>
      <c r="AE199" s="44"/>
      <c r="AF199" s="82" t="str">
        <f t="shared" si="31"/>
        <v/>
      </c>
      <c r="AG199" s="159"/>
      <c r="AH199" s="160">
        <f t="shared" si="32"/>
        <v>3.8001621402513175</v>
      </c>
      <c r="AI199" s="160" t="e">
        <f t="shared" ca="1" si="33"/>
        <v>#NAME?</v>
      </c>
      <c r="AJ199" s="161">
        <v>35</v>
      </c>
      <c r="AK199" s="161" t="str">
        <f t="shared" si="34"/>
        <v/>
      </c>
      <c r="AL199" s="161" t="e">
        <f t="shared" ca="1" si="35"/>
        <v>#NAME?</v>
      </c>
      <c r="AM199" s="161">
        <f t="shared" si="36"/>
        <v>1312</v>
      </c>
      <c r="AN199" s="162" t="str">
        <f t="shared" si="37"/>
        <v/>
      </c>
      <c r="AO199" s="34" t="str">
        <f t="shared" si="38"/>
        <v/>
      </c>
    </row>
    <row r="200" spans="1:41" ht="47.25" x14ac:dyDescent="0.25">
      <c r="A200" s="34">
        <v>162</v>
      </c>
      <c r="B200" s="57" t="s">
        <v>343</v>
      </c>
      <c r="C200" s="92">
        <f>'2022'!B198</f>
        <v>600.1</v>
      </c>
      <c r="D200" s="93">
        <f>'2022'!D198</f>
        <v>1463</v>
      </c>
      <c r="E200" s="93">
        <f>'2022'!E198</f>
        <v>1380</v>
      </c>
      <c r="F200" s="92">
        <f>'2022'!H198</f>
        <v>2.2996167305449089</v>
      </c>
      <c r="G200" s="44">
        <f>'2021'!L153</f>
        <v>512</v>
      </c>
      <c r="H200" s="94">
        <f t="shared" si="46"/>
        <v>34.99658236500342</v>
      </c>
      <c r="I200" s="44"/>
      <c r="J200" s="44"/>
      <c r="K200" s="44"/>
      <c r="L200" s="44"/>
      <c r="M200" s="44"/>
      <c r="N200" s="44"/>
      <c r="O200" s="44">
        <f>'Добыча 2021'!S163</f>
        <v>423</v>
      </c>
      <c r="P200" s="44"/>
      <c r="Q200" s="44"/>
      <c r="R200" s="44"/>
      <c r="S200" s="44"/>
      <c r="T200" s="44"/>
      <c r="U200" s="44">
        <f t="shared" si="45"/>
        <v>82.6171875</v>
      </c>
      <c r="V200" s="94">
        <f>'2022'!J198</f>
        <v>482.99999999999858</v>
      </c>
      <c r="W200" s="44">
        <f t="shared" si="47"/>
        <v>34.999999999999901</v>
      </c>
      <c r="X200" s="44">
        <f>'2022'!L198</f>
        <v>483</v>
      </c>
      <c r="Y200" s="94">
        <f t="shared" si="48"/>
        <v>35</v>
      </c>
      <c r="Z200" s="44"/>
      <c r="AA200" s="44"/>
      <c r="AB200" s="44"/>
      <c r="AC200" s="44"/>
      <c r="AD200" s="44">
        <f t="shared" si="30"/>
        <v>483</v>
      </c>
      <c r="AE200" s="44"/>
      <c r="AF200" s="82" t="str">
        <f t="shared" si="31"/>
        <v/>
      </c>
      <c r="AG200" s="159"/>
      <c r="AH200" s="160">
        <f t="shared" si="32"/>
        <v>2.2996167305449089</v>
      </c>
      <c r="AI200" s="160" t="e">
        <f t="shared" ca="1" si="33"/>
        <v>#NAME?</v>
      </c>
      <c r="AJ200" s="161">
        <v>35</v>
      </c>
      <c r="AK200" s="161" t="str">
        <f t="shared" si="34"/>
        <v/>
      </c>
      <c r="AL200" s="161" t="e">
        <f t="shared" ca="1" si="35"/>
        <v>#NAME?</v>
      </c>
      <c r="AM200" s="161">
        <f t="shared" si="36"/>
        <v>483</v>
      </c>
      <c r="AN200" s="162" t="str">
        <f t="shared" si="37"/>
        <v/>
      </c>
      <c r="AO200" s="34" t="str">
        <f t="shared" si="38"/>
        <v/>
      </c>
    </row>
    <row r="201" spans="1:41" ht="18.75" x14ac:dyDescent="0.25">
      <c r="A201" s="34"/>
      <c r="B201" s="46" t="s">
        <v>229</v>
      </c>
      <c r="C201" s="98"/>
      <c r="D201" s="97"/>
      <c r="E201" s="97"/>
      <c r="F201" s="98"/>
      <c r="G201" s="44"/>
      <c r="H201" s="94"/>
      <c r="I201" s="44"/>
      <c r="J201" s="44"/>
      <c r="K201" s="44"/>
      <c r="L201" s="44"/>
      <c r="M201" s="56"/>
      <c r="N201" s="56"/>
      <c r="O201" s="56"/>
      <c r="P201" s="56"/>
      <c r="Q201" s="56"/>
      <c r="R201" s="56"/>
      <c r="S201" s="56"/>
      <c r="T201" s="56"/>
      <c r="U201" s="44"/>
      <c r="V201" s="111"/>
      <c r="W201" s="44"/>
      <c r="X201" s="56"/>
      <c r="Y201" s="94"/>
      <c r="Z201" s="56"/>
      <c r="AA201" s="56"/>
      <c r="AB201" s="56"/>
      <c r="AC201" s="56"/>
      <c r="AD201" s="56" t="str">
        <f t="shared" si="30"/>
        <v/>
      </c>
      <c r="AE201" s="56"/>
      <c r="AF201" s="82" t="str">
        <f t="shared" si="31"/>
        <v/>
      </c>
      <c r="AG201" s="159"/>
      <c r="AH201" s="160" t="str">
        <f t="shared" si="32"/>
        <v/>
      </c>
      <c r="AI201" s="160" t="e">
        <f t="shared" ca="1" si="33"/>
        <v>#NAME?</v>
      </c>
      <c r="AJ201" s="161">
        <v>35</v>
      </c>
      <c r="AK201" s="161" t="str">
        <f t="shared" si="34"/>
        <v/>
      </c>
      <c r="AL201" s="161" t="str">
        <f t="shared" si="35"/>
        <v/>
      </c>
      <c r="AM201" s="161" t="str">
        <f t="shared" si="36"/>
        <v/>
      </c>
      <c r="AN201" s="162" t="str">
        <f t="shared" si="37"/>
        <v/>
      </c>
      <c r="AO201" s="34" t="str">
        <f t="shared" si="38"/>
        <v/>
      </c>
    </row>
    <row r="202" spans="1:41" ht="31.5" x14ac:dyDescent="0.25">
      <c r="A202" s="34">
        <v>163</v>
      </c>
      <c r="B202" s="57" t="s">
        <v>344</v>
      </c>
      <c r="C202" s="92">
        <f>'2022'!B200</f>
        <v>74.5</v>
      </c>
      <c r="D202" s="93">
        <f>'2022'!D200</f>
        <v>397</v>
      </c>
      <c r="E202" s="93">
        <f>'2022'!E200</f>
        <v>401</v>
      </c>
      <c r="F202" s="92">
        <f>'2022'!H200</f>
        <v>5.3825503355704694</v>
      </c>
      <c r="G202" s="44">
        <f>'2021'!L155</f>
        <v>138</v>
      </c>
      <c r="H202" s="94">
        <f t="shared" si="46"/>
        <v>34.760705289672543</v>
      </c>
      <c r="I202" s="44"/>
      <c r="J202" s="44"/>
      <c r="K202" s="44"/>
      <c r="L202" s="44"/>
      <c r="M202" s="44"/>
      <c r="N202" s="44"/>
      <c r="O202" s="44">
        <f>'Добыча 2021'!S165</f>
        <v>138</v>
      </c>
      <c r="P202" s="44"/>
      <c r="Q202" s="44"/>
      <c r="R202" s="44"/>
      <c r="S202" s="44"/>
      <c r="T202" s="44"/>
      <c r="U202" s="44">
        <f t="shared" si="45"/>
        <v>100</v>
      </c>
      <c r="V202" s="94">
        <f>'2022'!J200</f>
        <v>140.3499999999996</v>
      </c>
      <c r="W202" s="44">
        <f t="shared" si="47"/>
        <v>34.999999999999901</v>
      </c>
      <c r="X202" s="44">
        <f>'2022'!L200</f>
        <v>140</v>
      </c>
      <c r="Y202" s="94">
        <f t="shared" si="48"/>
        <v>34.912718204488783</v>
      </c>
      <c r="Z202" s="44"/>
      <c r="AA202" s="44"/>
      <c r="AB202" s="44"/>
      <c r="AC202" s="44"/>
      <c r="AD202" s="44">
        <f t="shared" si="30"/>
        <v>140</v>
      </c>
      <c r="AE202" s="44"/>
      <c r="AF202" s="82" t="str">
        <f t="shared" si="31"/>
        <v/>
      </c>
      <c r="AG202" s="159"/>
      <c r="AH202" s="160">
        <f t="shared" si="32"/>
        <v>5.3825503355704694</v>
      </c>
      <c r="AI202" s="160" t="e">
        <f t="shared" ca="1" si="33"/>
        <v>#NAME?</v>
      </c>
      <c r="AJ202" s="161">
        <v>35</v>
      </c>
      <c r="AK202" s="161" t="str">
        <f t="shared" si="34"/>
        <v/>
      </c>
      <c r="AL202" s="161" t="e">
        <f t="shared" ca="1" si="35"/>
        <v>#NAME?</v>
      </c>
      <c r="AM202" s="161">
        <f t="shared" si="36"/>
        <v>140</v>
      </c>
      <c r="AN202" s="162" t="str">
        <f t="shared" si="37"/>
        <v/>
      </c>
      <c r="AO202" s="34" t="str">
        <f t="shared" si="38"/>
        <v/>
      </c>
    </row>
    <row r="203" spans="1:41" ht="34.5" customHeight="1" x14ac:dyDescent="0.25">
      <c r="A203" s="34">
        <v>164</v>
      </c>
      <c r="B203" s="57" t="s">
        <v>231</v>
      </c>
      <c r="C203" s="92">
        <f>'2022'!B201</f>
        <v>85.9</v>
      </c>
      <c r="D203" s="93">
        <f>'2022'!D201</f>
        <v>690</v>
      </c>
      <c r="E203" s="93">
        <f>'2022'!E201</f>
        <v>672</v>
      </c>
      <c r="F203" s="92">
        <f>'2022'!H201</f>
        <v>7.8230500582072171</v>
      </c>
      <c r="G203" s="44">
        <f>'2021'!L156</f>
        <v>241</v>
      </c>
      <c r="H203" s="94">
        <f t="shared" si="46"/>
        <v>34.927536231884062</v>
      </c>
      <c r="I203" s="44"/>
      <c r="J203" s="44"/>
      <c r="K203" s="44"/>
      <c r="L203" s="44"/>
      <c r="M203" s="44"/>
      <c r="N203" s="44"/>
      <c r="O203" s="44">
        <f>'Добыча 2021'!S166</f>
        <v>241</v>
      </c>
      <c r="P203" s="44"/>
      <c r="Q203" s="44"/>
      <c r="R203" s="44"/>
      <c r="S203" s="44"/>
      <c r="T203" s="44"/>
      <c r="U203" s="44">
        <f t="shared" si="45"/>
        <v>100</v>
      </c>
      <c r="V203" s="94">
        <f>'2022'!J201</f>
        <v>235.19999999999931</v>
      </c>
      <c r="W203" s="44">
        <f t="shared" si="47"/>
        <v>34.999999999999901</v>
      </c>
      <c r="X203" s="44">
        <f>'2022'!L201</f>
        <v>235</v>
      </c>
      <c r="Y203" s="94">
        <f t="shared" si="48"/>
        <v>34.970238095238095</v>
      </c>
      <c r="Z203" s="44"/>
      <c r="AA203" s="44"/>
      <c r="AB203" s="44"/>
      <c r="AC203" s="44"/>
      <c r="AD203" s="44">
        <f t="shared" si="30"/>
        <v>235</v>
      </c>
      <c r="AE203" s="44"/>
      <c r="AF203" s="82" t="str">
        <f t="shared" si="31"/>
        <v/>
      </c>
      <c r="AG203" s="159"/>
      <c r="AH203" s="160">
        <f t="shared" si="32"/>
        <v>7.8230500582072171</v>
      </c>
      <c r="AI203" s="160" t="e">
        <f t="shared" ca="1" si="33"/>
        <v>#NAME?</v>
      </c>
      <c r="AJ203" s="161">
        <v>35</v>
      </c>
      <c r="AK203" s="161" t="str">
        <f t="shared" si="34"/>
        <v/>
      </c>
      <c r="AL203" s="161" t="e">
        <f t="shared" ca="1" si="35"/>
        <v>#NAME?</v>
      </c>
      <c r="AM203" s="161">
        <f t="shared" si="36"/>
        <v>235</v>
      </c>
      <c r="AN203" s="162" t="str">
        <f t="shared" si="37"/>
        <v/>
      </c>
      <c r="AO203" s="34" t="str">
        <f t="shared" si="38"/>
        <v/>
      </c>
    </row>
    <row r="204" spans="1:41" ht="69" customHeight="1" x14ac:dyDescent="0.25">
      <c r="A204" s="34">
        <v>165</v>
      </c>
      <c r="B204" s="116" t="s">
        <v>449</v>
      </c>
      <c r="C204" s="92">
        <f>'2022'!B202</f>
        <v>145.69999999999999</v>
      </c>
      <c r="D204" s="581">
        <f>'2022'!D202</f>
        <v>869</v>
      </c>
      <c r="E204" s="93">
        <f>'2022'!E202</f>
        <v>347</v>
      </c>
      <c r="F204" s="92">
        <f>'2022'!H202</f>
        <v>2.3816060398078247</v>
      </c>
      <c r="G204" s="583">
        <f>'2021'!L157</f>
        <v>152</v>
      </c>
      <c r="H204" s="585">
        <f t="shared" si="46"/>
        <v>17.491369390103568</v>
      </c>
      <c r="I204" s="56"/>
      <c r="J204" s="56"/>
      <c r="K204" s="56"/>
      <c r="L204" s="107"/>
      <c r="M204" s="44"/>
      <c r="N204" s="44"/>
      <c r="O204" s="583">
        <f>'Добыча 2021'!S167</f>
        <v>152</v>
      </c>
      <c r="P204" s="44"/>
      <c r="Q204" s="44"/>
      <c r="R204" s="44"/>
      <c r="S204" s="44"/>
      <c r="T204" s="44"/>
      <c r="U204" s="583">
        <f t="shared" si="45"/>
        <v>100</v>
      </c>
      <c r="V204" s="94">
        <f>'2022'!J202</f>
        <v>121.44999999999965</v>
      </c>
      <c r="W204" s="44">
        <f t="shared" si="47"/>
        <v>34.999999999999901</v>
      </c>
      <c r="X204" s="44">
        <f>'2022'!L202</f>
        <v>104</v>
      </c>
      <c r="Y204" s="94">
        <f t="shared" si="48"/>
        <v>29.971181556195965</v>
      </c>
      <c r="Z204" s="44"/>
      <c r="AA204" s="44"/>
      <c r="AB204" s="44"/>
      <c r="AC204" s="44"/>
      <c r="AD204" s="44">
        <f t="shared" si="30"/>
        <v>104</v>
      </c>
      <c r="AE204" s="44"/>
      <c r="AF204" s="82" t="str">
        <f t="shared" si="31"/>
        <v/>
      </c>
      <c r="AG204" s="159"/>
      <c r="AH204" s="160">
        <f t="shared" si="32"/>
        <v>2.3816060398078247</v>
      </c>
      <c r="AI204" s="160" t="e">
        <f t="shared" ca="1" si="33"/>
        <v>#NAME?</v>
      </c>
      <c r="AJ204" s="161">
        <v>35</v>
      </c>
      <c r="AK204" s="161" t="str">
        <f t="shared" si="34"/>
        <v/>
      </c>
      <c r="AL204" s="161" t="e">
        <f t="shared" ca="1" si="35"/>
        <v>#NAME?</v>
      </c>
      <c r="AM204" s="161">
        <f t="shared" si="36"/>
        <v>104</v>
      </c>
      <c r="AN204" s="162" t="str">
        <f t="shared" si="37"/>
        <v/>
      </c>
      <c r="AO204" s="34" t="str">
        <f t="shared" si="38"/>
        <v/>
      </c>
    </row>
    <row r="205" spans="1:41" ht="63" customHeight="1" x14ac:dyDescent="0.25">
      <c r="A205" s="34">
        <v>166</v>
      </c>
      <c r="B205" s="116" t="s">
        <v>450</v>
      </c>
      <c r="C205" s="92">
        <f>'2022'!B203</f>
        <v>76.5</v>
      </c>
      <c r="D205" s="582"/>
      <c r="E205" s="93">
        <f>'2022'!E203</f>
        <v>203</v>
      </c>
      <c r="F205" s="92">
        <f>'2022'!H203</f>
        <v>2.65359477124183</v>
      </c>
      <c r="G205" s="584"/>
      <c r="H205" s="586"/>
      <c r="I205" s="47"/>
      <c r="J205" s="47"/>
      <c r="K205" s="47"/>
      <c r="L205" s="99"/>
      <c r="M205" s="44"/>
      <c r="N205" s="44"/>
      <c r="O205" s="584"/>
      <c r="P205" s="44"/>
      <c r="Q205" s="44"/>
      <c r="R205" s="44"/>
      <c r="S205" s="44"/>
      <c r="T205" s="44"/>
      <c r="U205" s="584"/>
      <c r="V205" s="94">
        <f>'2022'!J203</f>
        <v>71.049999999999798</v>
      </c>
      <c r="W205" s="44">
        <f t="shared" si="47"/>
        <v>34.999999999999901</v>
      </c>
      <c r="X205" s="44">
        <f>'2022'!L203</f>
        <v>60</v>
      </c>
      <c r="Y205" s="94">
        <f t="shared" si="48"/>
        <v>29.55665024630542</v>
      </c>
      <c r="Z205" s="44"/>
      <c r="AA205" s="44"/>
      <c r="AB205" s="44"/>
      <c r="AC205" s="44"/>
      <c r="AD205" s="44">
        <f t="shared" si="30"/>
        <v>60</v>
      </c>
      <c r="AE205" s="44"/>
      <c r="AF205" s="82" t="str">
        <f t="shared" si="31"/>
        <v/>
      </c>
      <c r="AG205" s="159"/>
      <c r="AH205" s="160">
        <f t="shared" si="32"/>
        <v>2.65359477124183</v>
      </c>
      <c r="AI205" s="160" t="e">
        <f t="shared" ca="1" si="33"/>
        <v>#NAME?</v>
      </c>
      <c r="AJ205" s="161">
        <v>35</v>
      </c>
      <c r="AK205" s="161" t="str">
        <f t="shared" si="34"/>
        <v/>
      </c>
      <c r="AL205" s="161" t="e">
        <f t="shared" ca="1" si="35"/>
        <v>#NAME?</v>
      </c>
      <c r="AM205" s="161">
        <f t="shared" si="36"/>
        <v>60</v>
      </c>
      <c r="AN205" s="162" t="str">
        <f t="shared" si="37"/>
        <v/>
      </c>
      <c r="AO205" s="34" t="str">
        <f t="shared" si="38"/>
        <v/>
      </c>
    </row>
    <row r="206" spans="1:41" ht="31.5" x14ac:dyDescent="0.25">
      <c r="A206" s="34">
        <v>167</v>
      </c>
      <c r="B206" s="57" t="s">
        <v>346</v>
      </c>
      <c r="C206" s="92">
        <f>'2022'!B204</f>
        <v>161</v>
      </c>
      <c r="D206" s="93">
        <f>'2022'!D204</f>
        <v>0</v>
      </c>
      <c r="E206" s="93">
        <f>'2022'!E204</f>
        <v>0</v>
      </c>
      <c r="F206" s="92">
        <f>'2022'!H204</f>
        <v>0</v>
      </c>
      <c r="G206" s="44">
        <f>'2021'!L158</f>
        <v>0</v>
      </c>
      <c r="H206" s="94">
        <f t="shared" si="46"/>
        <v>0</v>
      </c>
      <c r="I206" s="44"/>
      <c r="J206" s="44"/>
      <c r="K206" s="44"/>
      <c r="L206" s="44"/>
      <c r="M206" s="44"/>
      <c r="N206" s="44"/>
      <c r="O206" s="44">
        <f>'Добыча 2021'!S168</f>
        <v>0</v>
      </c>
      <c r="P206" s="44"/>
      <c r="Q206" s="44"/>
      <c r="R206" s="44"/>
      <c r="S206" s="44"/>
      <c r="T206" s="44"/>
      <c r="U206" s="44">
        <f t="shared" si="45"/>
        <v>0</v>
      </c>
      <c r="V206" s="94">
        <f>'2022'!J204</f>
        <v>0</v>
      </c>
      <c r="W206" s="44">
        <f t="shared" si="47"/>
        <v>0</v>
      </c>
      <c r="X206" s="44">
        <f>'2022'!L204</f>
        <v>0</v>
      </c>
      <c r="Y206" s="94">
        <f t="shared" si="48"/>
        <v>0</v>
      </c>
      <c r="Z206" s="44"/>
      <c r="AA206" s="44"/>
      <c r="AB206" s="44"/>
      <c r="AC206" s="44"/>
      <c r="AD206" s="44" t="str">
        <f t="shared" si="30"/>
        <v/>
      </c>
      <c r="AE206" s="44"/>
      <c r="AF206" s="82" t="str">
        <f t="shared" si="31"/>
        <v/>
      </c>
      <c r="AG206" s="159"/>
      <c r="AH206" s="160">
        <f t="shared" si="32"/>
        <v>0</v>
      </c>
      <c r="AI206" s="160" t="e">
        <f t="shared" ca="1" si="33"/>
        <v>#NAME?</v>
      </c>
      <c r="AJ206" s="161">
        <v>35</v>
      </c>
      <c r="AK206" s="161" t="str">
        <f t="shared" si="34"/>
        <v/>
      </c>
      <c r="AL206" s="161">
        <f t="shared" si="35"/>
        <v>0</v>
      </c>
      <c r="AM206" s="161">
        <f t="shared" si="36"/>
        <v>0</v>
      </c>
      <c r="AN206" s="162" t="str">
        <f t="shared" si="37"/>
        <v/>
      </c>
      <c r="AO206" s="34" t="str">
        <f t="shared" si="38"/>
        <v/>
      </c>
    </row>
    <row r="207" spans="1:41" ht="47.25" x14ac:dyDescent="0.25">
      <c r="A207" s="34">
        <v>168</v>
      </c>
      <c r="B207" s="57" t="s">
        <v>347</v>
      </c>
      <c r="C207" s="92">
        <f>'2022'!B205</f>
        <v>121.011</v>
      </c>
      <c r="D207" s="93">
        <f>'2022'!D205</f>
        <v>590</v>
      </c>
      <c r="E207" s="93">
        <f>'2022'!E205</f>
        <v>871</v>
      </c>
      <c r="F207" s="92">
        <f>'2022'!H205</f>
        <v>7.1976927717314956</v>
      </c>
      <c r="G207" s="44">
        <f>'2021'!L159</f>
        <v>200</v>
      </c>
      <c r="H207" s="94">
        <f t="shared" si="46"/>
        <v>33.898305084745758</v>
      </c>
      <c r="I207" s="44"/>
      <c r="J207" s="44"/>
      <c r="K207" s="44"/>
      <c r="L207" s="44"/>
      <c r="M207" s="44"/>
      <c r="N207" s="44"/>
      <c r="O207" s="44">
        <f>'Добыча 2021'!S169</f>
        <v>200</v>
      </c>
      <c r="P207" s="44"/>
      <c r="Q207" s="44"/>
      <c r="R207" s="44"/>
      <c r="S207" s="44"/>
      <c r="T207" s="44"/>
      <c r="U207" s="44">
        <f t="shared" si="45"/>
        <v>100</v>
      </c>
      <c r="V207" s="94">
        <f>'2022'!J205</f>
        <v>304.84999999999911</v>
      </c>
      <c r="W207" s="44">
        <f t="shared" si="47"/>
        <v>34.999999999999901</v>
      </c>
      <c r="X207" s="44">
        <f>'2022'!L205</f>
        <v>250</v>
      </c>
      <c r="Y207" s="94">
        <f t="shared" si="48"/>
        <v>28.702640642939148</v>
      </c>
      <c r="Z207" s="44"/>
      <c r="AA207" s="44"/>
      <c r="AB207" s="44"/>
      <c r="AC207" s="44"/>
      <c r="AD207" s="44">
        <f t="shared" si="30"/>
        <v>250</v>
      </c>
      <c r="AE207" s="44"/>
      <c r="AF207" s="82" t="str">
        <f t="shared" si="31"/>
        <v/>
      </c>
      <c r="AG207" s="159"/>
      <c r="AH207" s="160">
        <f t="shared" si="32"/>
        <v>7.1976927717314956</v>
      </c>
      <c r="AI207" s="160" t="e">
        <f t="shared" ca="1" si="33"/>
        <v>#NAME?</v>
      </c>
      <c r="AJ207" s="161">
        <v>35</v>
      </c>
      <c r="AK207" s="161" t="str">
        <f t="shared" si="34"/>
        <v/>
      </c>
      <c r="AL207" s="161" t="e">
        <f t="shared" ca="1" si="35"/>
        <v>#NAME?</v>
      </c>
      <c r="AM207" s="161">
        <f t="shared" si="36"/>
        <v>250</v>
      </c>
      <c r="AN207" s="162" t="str">
        <f t="shared" si="37"/>
        <v/>
      </c>
      <c r="AO207" s="34" t="str">
        <f t="shared" si="38"/>
        <v/>
      </c>
    </row>
    <row r="208" spans="1:41" ht="31.5" x14ac:dyDescent="0.25">
      <c r="A208" s="34">
        <v>169</v>
      </c>
      <c r="B208" s="57" t="s">
        <v>234</v>
      </c>
      <c r="C208" s="92">
        <f>'2022'!B206</f>
        <v>23.507999999999999</v>
      </c>
      <c r="D208" s="93">
        <f>'2022'!D206</f>
        <v>107</v>
      </c>
      <c r="E208" s="93">
        <f>'2022'!E206</f>
        <v>114</v>
      </c>
      <c r="F208" s="92">
        <f>'2022'!H206</f>
        <v>4.8494129657988774</v>
      </c>
      <c r="G208" s="44">
        <f>'2021'!L160</f>
        <v>37</v>
      </c>
      <c r="H208" s="94">
        <f t="shared" si="46"/>
        <v>34.579439252336449</v>
      </c>
      <c r="I208" s="44"/>
      <c r="J208" s="44"/>
      <c r="K208" s="44"/>
      <c r="L208" s="44"/>
      <c r="M208" s="44"/>
      <c r="N208" s="44"/>
      <c r="O208" s="44">
        <f>'Добыча 2021'!S170</f>
        <v>0</v>
      </c>
      <c r="P208" s="44"/>
      <c r="Q208" s="44"/>
      <c r="R208" s="44"/>
      <c r="S208" s="44"/>
      <c r="T208" s="44"/>
      <c r="U208" s="44">
        <f t="shared" si="45"/>
        <v>0</v>
      </c>
      <c r="V208" s="94">
        <f>'2022'!J206</f>
        <v>39.899999999999885</v>
      </c>
      <c r="W208" s="44">
        <f t="shared" si="47"/>
        <v>34.999999999999901</v>
      </c>
      <c r="X208" s="44">
        <f>'2022'!L206</f>
        <v>39</v>
      </c>
      <c r="Y208" s="94">
        <f t="shared" si="48"/>
        <v>34.210526315789473</v>
      </c>
      <c r="Z208" s="44"/>
      <c r="AA208" s="44"/>
      <c r="AB208" s="44"/>
      <c r="AC208" s="44"/>
      <c r="AD208" s="44">
        <f t="shared" ref="AD208:AD262" si="49">IF(AND(ISNUMBER(X208),X208&gt;0),X208,"")</f>
        <v>39</v>
      </c>
      <c r="AE208" s="44"/>
      <c r="AF208" s="82" t="str">
        <f t="shared" ref="AF208:AF262" si="50">IF(C208&gt;0,IF(OR(AND(C208&lt;7,F208&lt;5),E208&lt;33),IF(COUNTIF(Z208:AE208,"&gt;0")&gt;0,"Ошибка!",""),""),"")</f>
        <v/>
      </c>
      <c r="AG208" s="159"/>
      <c r="AH208" s="160">
        <f t="shared" ref="AH208:AH262" si="51">IF(AND(ISNUMBER(--C208),C208&gt;0),E208/C208,"")</f>
        <v>4.8494129657988774</v>
      </c>
      <c r="AI208" s="160" t="e">
        <f t="shared" ref="AI208:AI262" ca="1" si="52">IF(AND(ISNUMBER(--E208),ISNUMBER(--AJ208)),ЧАСТНОЕ(E208*AJ208,100),"")</f>
        <v>#NAME?</v>
      </c>
      <c r="AJ208" s="161">
        <v>35</v>
      </c>
      <c r="AK208" s="161" t="str">
        <f t="shared" ref="AK208:AK262" si="53">IF(AJ207&lt;Y207,"Норматив превышен","")</f>
        <v/>
      </c>
      <c r="AL208" s="161" t="e">
        <f t="shared" ref="AL208:AL262" ca="1" si="54">IF(ISNUMBER(X208),IF(X208&gt;0,MAX(ЧАСТНОЕ(X208*20,100),1),0),"")</f>
        <v>#NAME?</v>
      </c>
      <c r="AM208" s="161">
        <f t="shared" ref="AM208:AM262" si="55">IF(ISNUMBER(X208),X208,"")</f>
        <v>39</v>
      </c>
      <c r="AN208" s="162" t="str">
        <f t="shared" ref="AN208:AN262" si="56">IF(ISNUMBER(AE208),IF(AND(AM208&gt;=AE208,AL208&lt;=AE208),"","Вне норматива или не ОДОУ"),"")</f>
        <v/>
      </c>
      <c r="AO208" s="34" t="str">
        <f t="shared" ref="AO208:AO262" si="57">IF(ISNUMBER(X208),IF(SUM(Z208:AE208)&lt;&gt;X208,"Сумма не совпадает или не ОДОУ",""),"")</f>
        <v/>
      </c>
    </row>
    <row r="209" spans="1:41" ht="31.5" x14ac:dyDescent="0.25">
      <c r="A209" s="34">
        <v>170</v>
      </c>
      <c r="B209" s="57" t="s">
        <v>337</v>
      </c>
      <c r="C209" s="92">
        <f>'2022'!B207</f>
        <v>182.6</v>
      </c>
      <c r="D209" s="93">
        <f>'2022'!D207</f>
        <v>1109</v>
      </c>
      <c r="E209" s="93">
        <f>'2022'!E207</f>
        <v>1209</v>
      </c>
      <c r="F209" s="92">
        <f>'2022'!H207</f>
        <v>6.621029572836802</v>
      </c>
      <c r="G209" s="44">
        <f>'2021'!L161</f>
        <v>388</v>
      </c>
      <c r="H209" s="94">
        <f t="shared" si="46"/>
        <v>34.98647430117223</v>
      </c>
      <c r="I209" s="47"/>
      <c r="J209" s="47"/>
      <c r="K209" s="47"/>
      <c r="L209" s="99"/>
      <c r="M209" s="44"/>
      <c r="N209" s="44"/>
      <c r="O209" s="44">
        <f>'Добыча 2021'!S171</f>
        <v>388</v>
      </c>
      <c r="P209" s="44"/>
      <c r="Q209" s="44"/>
      <c r="R209" s="44"/>
      <c r="S209" s="44"/>
      <c r="T209" s="44"/>
      <c r="U209" s="44">
        <f t="shared" si="45"/>
        <v>100</v>
      </c>
      <c r="V209" s="94">
        <f>'2022'!J207</f>
        <v>423.14999999999878</v>
      </c>
      <c r="W209" s="44">
        <f t="shared" si="47"/>
        <v>34.999999999999901</v>
      </c>
      <c r="X209" s="44">
        <f>'2022'!L207</f>
        <v>423</v>
      </c>
      <c r="Y209" s="94">
        <f t="shared" si="48"/>
        <v>34.987593052109183</v>
      </c>
      <c r="Z209" s="44"/>
      <c r="AA209" s="44"/>
      <c r="AB209" s="44"/>
      <c r="AC209" s="44"/>
      <c r="AD209" s="44">
        <f t="shared" si="49"/>
        <v>423</v>
      </c>
      <c r="AE209" s="44"/>
      <c r="AF209" s="82" t="str">
        <f t="shared" si="50"/>
        <v/>
      </c>
      <c r="AG209" s="159"/>
      <c r="AH209" s="160">
        <f t="shared" si="51"/>
        <v>6.621029572836802</v>
      </c>
      <c r="AI209" s="160" t="e">
        <f t="shared" ca="1" si="52"/>
        <v>#NAME?</v>
      </c>
      <c r="AJ209" s="161">
        <v>35</v>
      </c>
      <c r="AK209" s="161" t="str">
        <f t="shared" si="53"/>
        <v/>
      </c>
      <c r="AL209" s="161" t="e">
        <f t="shared" ca="1" si="54"/>
        <v>#NAME?</v>
      </c>
      <c r="AM209" s="161">
        <f t="shared" si="55"/>
        <v>423</v>
      </c>
      <c r="AN209" s="162" t="str">
        <f t="shared" si="56"/>
        <v/>
      </c>
      <c r="AO209" s="34" t="str">
        <f t="shared" si="57"/>
        <v/>
      </c>
    </row>
    <row r="210" spans="1:41" ht="18.75" x14ac:dyDescent="0.25">
      <c r="A210" s="34"/>
      <c r="B210" s="46" t="s">
        <v>239</v>
      </c>
      <c r="C210" s="98"/>
      <c r="D210" s="97"/>
      <c r="E210" s="97"/>
      <c r="F210" s="98"/>
      <c r="G210" s="44"/>
      <c r="H210" s="94"/>
      <c r="I210" s="44"/>
      <c r="J210" s="44"/>
      <c r="K210" s="44"/>
      <c r="L210" s="44"/>
      <c r="M210" s="56"/>
      <c r="N210" s="56"/>
      <c r="O210" s="56"/>
      <c r="P210" s="56"/>
      <c r="Q210" s="56"/>
      <c r="R210" s="56"/>
      <c r="S210" s="56"/>
      <c r="T210" s="56"/>
      <c r="U210" s="44"/>
      <c r="V210" s="111"/>
      <c r="W210" s="44"/>
      <c r="X210" s="56"/>
      <c r="Y210" s="94"/>
      <c r="Z210" s="56"/>
      <c r="AA210" s="56"/>
      <c r="AB210" s="56"/>
      <c r="AC210" s="56"/>
      <c r="AD210" s="56" t="str">
        <f t="shared" si="49"/>
        <v/>
      </c>
      <c r="AE210" s="56"/>
      <c r="AF210" s="82" t="str">
        <f t="shared" si="50"/>
        <v/>
      </c>
      <c r="AG210" s="159"/>
      <c r="AH210" s="160" t="str">
        <f t="shared" si="51"/>
        <v/>
      </c>
      <c r="AI210" s="160" t="e">
        <f t="shared" ca="1" si="52"/>
        <v>#NAME?</v>
      </c>
      <c r="AJ210" s="161">
        <v>35</v>
      </c>
      <c r="AK210" s="161" t="str">
        <f t="shared" si="53"/>
        <v/>
      </c>
      <c r="AL210" s="161" t="str">
        <f t="shared" si="54"/>
        <v/>
      </c>
      <c r="AM210" s="161" t="str">
        <f t="shared" si="55"/>
        <v/>
      </c>
      <c r="AN210" s="162" t="str">
        <f t="shared" si="56"/>
        <v/>
      </c>
      <c r="AO210" s="34" t="str">
        <f t="shared" si="57"/>
        <v/>
      </c>
    </row>
    <row r="211" spans="1:41" ht="31.5" x14ac:dyDescent="0.25">
      <c r="A211" s="34">
        <v>171</v>
      </c>
      <c r="B211" s="57" t="s">
        <v>348</v>
      </c>
      <c r="C211" s="92">
        <f>'2022'!B209</f>
        <v>397</v>
      </c>
      <c r="D211" s="93">
        <f>'2022'!D209</f>
        <v>1707</v>
      </c>
      <c r="E211" s="93">
        <f>'2022'!E209</f>
        <v>1894</v>
      </c>
      <c r="F211" s="92">
        <f>'2022'!H209</f>
        <v>4.7707808564231735</v>
      </c>
      <c r="G211" s="44">
        <f>'2021'!L163</f>
        <v>597</v>
      </c>
      <c r="H211" s="94">
        <f t="shared" si="46"/>
        <v>34.973637961335676</v>
      </c>
      <c r="I211" s="44"/>
      <c r="J211" s="44"/>
      <c r="K211" s="44"/>
      <c r="L211" s="44"/>
      <c r="M211" s="44"/>
      <c r="N211" s="44"/>
      <c r="O211" s="44">
        <f>'Добыча 2021'!S173</f>
        <v>597</v>
      </c>
      <c r="P211" s="44"/>
      <c r="Q211" s="44"/>
      <c r="R211" s="44"/>
      <c r="S211" s="44"/>
      <c r="T211" s="44"/>
      <c r="U211" s="44">
        <f t="shared" si="45"/>
        <v>100</v>
      </c>
      <c r="V211" s="94">
        <f>'2022'!J209</f>
        <v>662.89999999999804</v>
      </c>
      <c r="W211" s="44">
        <f t="shared" si="47"/>
        <v>34.999999999999901</v>
      </c>
      <c r="X211" s="44">
        <f>'2022'!L209</f>
        <v>662</v>
      </c>
      <c r="Y211" s="94">
        <f t="shared" si="48"/>
        <v>34.952481520591341</v>
      </c>
      <c r="Z211" s="44"/>
      <c r="AA211" s="44"/>
      <c r="AB211" s="44"/>
      <c r="AC211" s="44"/>
      <c r="AD211" s="44">
        <f t="shared" si="49"/>
        <v>662</v>
      </c>
      <c r="AE211" s="44"/>
      <c r="AF211" s="82" t="str">
        <f t="shared" si="50"/>
        <v/>
      </c>
      <c r="AG211" s="159"/>
      <c r="AH211" s="160">
        <f t="shared" si="51"/>
        <v>4.7707808564231735</v>
      </c>
      <c r="AI211" s="160" t="e">
        <f t="shared" ca="1" si="52"/>
        <v>#NAME?</v>
      </c>
      <c r="AJ211" s="161">
        <v>35</v>
      </c>
      <c r="AK211" s="161" t="str">
        <f t="shared" si="53"/>
        <v/>
      </c>
      <c r="AL211" s="161" t="e">
        <f t="shared" ca="1" si="54"/>
        <v>#NAME?</v>
      </c>
      <c r="AM211" s="161">
        <f t="shared" si="55"/>
        <v>662</v>
      </c>
      <c r="AN211" s="162" t="str">
        <f t="shared" si="56"/>
        <v/>
      </c>
      <c r="AO211" s="34" t="str">
        <f t="shared" si="57"/>
        <v/>
      </c>
    </row>
    <row r="212" spans="1:41" ht="47.25" x14ac:dyDescent="0.25">
      <c r="A212" s="34">
        <v>172</v>
      </c>
      <c r="B212" s="116" t="s">
        <v>451</v>
      </c>
      <c r="C212" s="92">
        <f>'2022'!B210</f>
        <v>283.51</v>
      </c>
      <c r="D212" s="581">
        <f>'2022'!D210</f>
        <v>7186</v>
      </c>
      <c r="E212" s="93">
        <f>'2022'!E210</f>
        <v>1341</v>
      </c>
      <c r="F212" s="92">
        <f>'2022'!H210</f>
        <v>4.7299918874113791</v>
      </c>
      <c r="G212" s="583">
        <f>'2021'!L164</f>
        <v>2515</v>
      </c>
      <c r="H212" s="585">
        <f t="shared" si="46"/>
        <v>34.998608405232396</v>
      </c>
      <c r="I212" s="56"/>
      <c r="J212" s="56"/>
      <c r="K212" s="56"/>
      <c r="L212" s="107"/>
      <c r="M212" s="44"/>
      <c r="N212" s="44"/>
      <c r="O212" s="583">
        <f>'Добыча 2021'!S174</f>
        <v>2500</v>
      </c>
      <c r="P212" s="44"/>
      <c r="Q212" s="44"/>
      <c r="R212" s="44"/>
      <c r="S212" s="44"/>
      <c r="T212" s="44"/>
      <c r="U212" s="583">
        <f t="shared" si="45"/>
        <v>99.40357852882704</v>
      </c>
      <c r="V212" s="94">
        <f>'2022'!J210</f>
        <v>469.34999999999866</v>
      </c>
      <c r="W212" s="44">
        <f t="shared" si="47"/>
        <v>34.999999999999901</v>
      </c>
      <c r="X212" s="44">
        <f>'2022'!L210</f>
        <v>469</v>
      </c>
      <c r="Y212" s="94">
        <f t="shared" si="48"/>
        <v>34.973900074571219</v>
      </c>
      <c r="Z212" s="44"/>
      <c r="AA212" s="44"/>
      <c r="AB212" s="44"/>
      <c r="AC212" s="44"/>
      <c r="AD212" s="44">
        <f t="shared" si="49"/>
        <v>469</v>
      </c>
      <c r="AE212" s="44"/>
      <c r="AF212" s="82" t="str">
        <f t="shared" si="50"/>
        <v/>
      </c>
      <c r="AG212" s="159"/>
      <c r="AH212" s="160">
        <f t="shared" si="51"/>
        <v>4.7299918874113791</v>
      </c>
      <c r="AI212" s="160" t="e">
        <f t="shared" ca="1" si="52"/>
        <v>#NAME?</v>
      </c>
      <c r="AJ212" s="161">
        <v>35</v>
      </c>
      <c r="AK212" s="161" t="str">
        <f t="shared" si="53"/>
        <v/>
      </c>
      <c r="AL212" s="161" t="e">
        <f t="shared" ca="1" si="54"/>
        <v>#NAME?</v>
      </c>
      <c r="AM212" s="161">
        <f t="shared" si="55"/>
        <v>469</v>
      </c>
      <c r="AN212" s="162" t="str">
        <f t="shared" si="56"/>
        <v/>
      </c>
      <c r="AO212" s="34" t="str">
        <f t="shared" si="57"/>
        <v/>
      </c>
    </row>
    <row r="213" spans="1:41" ht="47.25" x14ac:dyDescent="0.25">
      <c r="A213" s="34">
        <v>173</v>
      </c>
      <c r="B213" s="116" t="s">
        <v>452</v>
      </c>
      <c r="C213" s="92">
        <f>'2022'!B211</f>
        <v>17.29</v>
      </c>
      <c r="D213" s="587"/>
      <c r="E213" s="93">
        <f>'2022'!E211</f>
        <v>81</v>
      </c>
      <c r="F213" s="92">
        <f>'2022'!H211</f>
        <v>4.6847888953152115</v>
      </c>
      <c r="G213" s="588"/>
      <c r="H213" s="589"/>
      <c r="I213" s="56"/>
      <c r="J213" s="56"/>
      <c r="K213" s="56"/>
      <c r="L213" s="107"/>
      <c r="M213" s="44"/>
      <c r="N213" s="44"/>
      <c r="O213" s="588"/>
      <c r="P213" s="44"/>
      <c r="Q213" s="44"/>
      <c r="R213" s="44"/>
      <c r="S213" s="44"/>
      <c r="T213" s="44"/>
      <c r="U213" s="588"/>
      <c r="V213" s="94">
        <f>'2022'!J211</f>
        <v>28.349999999999916</v>
      </c>
      <c r="W213" s="44">
        <f t="shared" si="47"/>
        <v>34.999999999999901</v>
      </c>
      <c r="X213" s="44">
        <f>'2022'!L211</f>
        <v>28</v>
      </c>
      <c r="Y213" s="94">
        <f t="shared" si="48"/>
        <v>34.567901234567898</v>
      </c>
      <c r="Z213" s="44"/>
      <c r="AA213" s="44"/>
      <c r="AB213" s="44"/>
      <c r="AC213" s="44"/>
      <c r="AD213" s="44">
        <f t="shared" si="49"/>
        <v>28</v>
      </c>
      <c r="AE213" s="44"/>
      <c r="AF213" s="82" t="str">
        <f t="shared" si="50"/>
        <v/>
      </c>
      <c r="AG213" s="159"/>
      <c r="AH213" s="160">
        <f t="shared" si="51"/>
        <v>4.6847888953152115</v>
      </c>
      <c r="AI213" s="160" t="e">
        <f t="shared" ca="1" si="52"/>
        <v>#NAME?</v>
      </c>
      <c r="AJ213" s="161">
        <v>35</v>
      </c>
      <c r="AK213" s="161" t="str">
        <f t="shared" si="53"/>
        <v/>
      </c>
      <c r="AL213" s="161" t="e">
        <f t="shared" ca="1" si="54"/>
        <v>#NAME?</v>
      </c>
      <c r="AM213" s="161">
        <f t="shared" si="55"/>
        <v>28</v>
      </c>
      <c r="AN213" s="162" t="str">
        <f t="shared" si="56"/>
        <v/>
      </c>
      <c r="AO213" s="34" t="str">
        <f t="shared" si="57"/>
        <v/>
      </c>
    </row>
    <row r="214" spans="1:41" ht="47.25" x14ac:dyDescent="0.25">
      <c r="A214" s="72">
        <v>174</v>
      </c>
      <c r="B214" s="116" t="s">
        <v>453</v>
      </c>
      <c r="C214" s="92">
        <f>'2022'!B212</f>
        <v>21.34</v>
      </c>
      <c r="D214" s="582"/>
      <c r="E214" s="93">
        <f>'2022'!E212</f>
        <v>103</v>
      </c>
      <c r="F214" s="92">
        <f>'2022'!H212</f>
        <v>4.8266166822867858</v>
      </c>
      <c r="G214" s="584"/>
      <c r="H214" s="586"/>
      <c r="I214" s="47"/>
      <c r="J214" s="47"/>
      <c r="K214" s="47"/>
      <c r="L214" s="99"/>
      <c r="M214" s="44"/>
      <c r="N214" s="44"/>
      <c r="O214" s="584"/>
      <c r="P214" s="44"/>
      <c r="Q214" s="44"/>
      <c r="R214" s="44"/>
      <c r="S214" s="44"/>
      <c r="T214" s="44"/>
      <c r="U214" s="584"/>
      <c r="V214" s="94">
        <f>'2022'!J212</f>
        <v>36.049999999999898</v>
      </c>
      <c r="W214" s="44">
        <f t="shared" si="47"/>
        <v>34.999999999999901</v>
      </c>
      <c r="X214" s="44">
        <f>'2022'!L212</f>
        <v>36</v>
      </c>
      <c r="Y214" s="94">
        <f t="shared" si="48"/>
        <v>34.95145631067961</v>
      </c>
      <c r="Z214" s="44"/>
      <c r="AA214" s="44"/>
      <c r="AB214" s="44"/>
      <c r="AC214" s="44"/>
      <c r="AD214" s="44">
        <f t="shared" si="49"/>
        <v>36</v>
      </c>
      <c r="AE214" s="44"/>
      <c r="AF214" s="82" t="str">
        <f t="shared" si="50"/>
        <v/>
      </c>
      <c r="AG214" s="159"/>
      <c r="AH214" s="160">
        <f t="shared" si="51"/>
        <v>4.8266166822867858</v>
      </c>
      <c r="AI214" s="160" t="e">
        <f t="shared" ca="1" si="52"/>
        <v>#NAME?</v>
      </c>
      <c r="AJ214" s="161">
        <v>35</v>
      </c>
      <c r="AK214" s="161" t="str">
        <f t="shared" si="53"/>
        <v/>
      </c>
      <c r="AL214" s="161" t="e">
        <f t="shared" ca="1" si="54"/>
        <v>#NAME?</v>
      </c>
      <c r="AM214" s="161">
        <f t="shared" si="55"/>
        <v>36</v>
      </c>
      <c r="AN214" s="162" t="str">
        <f t="shared" si="56"/>
        <v/>
      </c>
      <c r="AO214" s="34" t="str">
        <f t="shared" si="57"/>
        <v/>
      </c>
    </row>
    <row r="215" spans="1:41" ht="63" x14ac:dyDescent="0.25">
      <c r="A215" s="34">
        <v>175</v>
      </c>
      <c r="B215" s="58" t="s">
        <v>355</v>
      </c>
      <c r="C215" s="92">
        <f>'2022'!B213</f>
        <v>398.80799999999999</v>
      </c>
      <c r="D215" s="93">
        <f>'2022'!D213</f>
        <v>1043</v>
      </c>
      <c r="E215" s="93">
        <f>'2022'!E213</f>
        <v>1320</v>
      </c>
      <c r="F215" s="92">
        <f>'2022'!H213</f>
        <v>3.3098633929108745</v>
      </c>
      <c r="G215" s="44">
        <f>'2021'!L165</f>
        <v>365</v>
      </c>
      <c r="H215" s="94">
        <f t="shared" si="46"/>
        <v>34.995206136145733</v>
      </c>
      <c r="I215" s="44"/>
      <c r="J215" s="44"/>
      <c r="K215" s="44"/>
      <c r="L215" s="44"/>
      <c r="M215" s="44"/>
      <c r="N215" s="44"/>
      <c r="O215" s="44">
        <f>'Добыча 2021'!S180</f>
        <v>365</v>
      </c>
      <c r="P215" s="44"/>
      <c r="Q215" s="44"/>
      <c r="R215" s="44"/>
      <c r="S215" s="44"/>
      <c r="T215" s="44"/>
      <c r="U215" s="44">
        <f t="shared" si="45"/>
        <v>100</v>
      </c>
      <c r="V215" s="94">
        <f>'2022'!J213</f>
        <v>461.99999999999864</v>
      </c>
      <c r="W215" s="44">
        <f t="shared" si="47"/>
        <v>34.999999999999901</v>
      </c>
      <c r="X215" s="44">
        <f>'2022'!L213</f>
        <v>460</v>
      </c>
      <c r="Y215" s="94">
        <f t="shared" si="48"/>
        <v>34.848484848484851</v>
      </c>
      <c r="Z215" s="44"/>
      <c r="AA215" s="44"/>
      <c r="AB215" s="44"/>
      <c r="AC215" s="44"/>
      <c r="AD215" s="44">
        <f t="shared" si="49"/>
        <v>460</v>
      </c>
      <c r="AE215" s="44"/>
      <c r="AF215" s="82" t="str">
        <f t="shared" si="50"/>
        <v/>
      </c>
      <c r="AG215" s="159"/>
      <c r="AH215" s="160">
        <f t="shared" si="51"/>
        <v>3.3098633929108745</v>
      </c>
      <c r="AI215" s="160" t="e">
        <f t="shared" ca="1" si="52"/>
        <v>#NAME?</v>
      </c>
      <c r="AJ215" s="161">
        <v>35</v>
      </c>
      <c r="AK215" s="161" t="str">
        <f t="shared" si="53"/>
        <v/>
      </c>
      <c r="AL215" s="161" t="e">
        <f t="shared" ca="1" si="54"/>
        <v>#NAME?</v>
      </c>
      <c r="AM215" s="161">
        <f t="shared" si="55"/>
        <v>460</v>
      </c>
      <c r="AN215" s="162" t="str">
        <f t="shared" si="56"/>
        <v/>
      </c>
      <c r="AO215" s="34" t="str">
        <f t="shared" si="57"/>
        <v/>
      </c>
    </row>
    <row r="216" spans="1:41" ht="47.25" x14ac:dyDescent="0.25">
      <c r="A216" s="34">
        <v>176</v>
      </c>
      <c r="B216" s="129" t="s">
        <v>454</v>
      </c>
      <c r="C216" s="92">
        <f>'2022'!B214</f>
        <v>379.44299999999998</v>
      </c>
      <c r="D216" s="93">
        <f>'2022'!D214</f>
        <v>0</v>
      </c>
      <c r="E216" s="93">
        <f>'2022'!E214</f>
        <v>1821</v>
      </c>
      <c r="F216" s="92">
        <f>'2022'!H214</f>
        <v>4.7991397917473773</v>
      </c>
      <c r="G216" s="44"/>
      <c r="H216" s="94">
        <f t="shared" si="46"/>
        <v>0</v>
      </c>
      <c r="I216" s="56"/>
      <c r="J216" s="56"/>
      <c r="K216" s="56"/>
      <c r="L216" s="107"/>
      <c r="M216" s="44"/>
      <c r="N216" s="44"/>
      <c r="O216" s="44"/>
      <c r="P216" s="44"/>
      <c r="Q216" s="44"/>
      <c r="R216" s="44"/>
      <c r="S216" s="44"/>
      <c r="T216" s="44"/>
      <c r="U216" s="44">
        <f t="shared" si="45"/>
        <v>0</v>
      </c>
      <c r="V216" s="94">
        <f>'2022'!J214</f>
        <v>637.34999999999809</v>
      </c>
      <c r="W216" s="44">
        <f t="shared" si="47"/>
        <v>34.999999999999901</v>
      </c>
      <c r="X216" s="44">
        <f>'2022'!L214</f>
        <v>637</v>
      </c>
      <c r="Y216" s="94">
        <f t="shared" si="48"/>
        <v>34.98077979132345</v>
      </c>
      <c r="Z216" s="44"/>
      <c r="AA216" s="44"/>
      <c r="AB216" s="44"/>
      <c r="AC216" s="44"/>
      <c r="AD216" s="44">
        <f t="shared" si="49"/>
        <v>637</v>
      </c>
      <c r="AE216" s="44"/>
      <c r="AF216" s="82" t="str">
        <f t="shared" si="50"/>
        <v/>
      </c>
      <c r="AG216" s="159"/>
      <c r="AH216" s="160">
        <f t="shared" si="51"/>
        <v>4.7991397917473773</v>
      </c>
      <c r="AI216" s="160" t="e">
        <f t="shared" ca="1" si="52"/>
        <v>#NAME?</v>
      </c>
      <c r="AJ216" s="161">
        <v>35</v>
      </c>
      <c r="AK216" s="161" t="str">
        <f t="shared" si="53"/>
        <v/>
      </c>
      <c r="AL216" s="161" t="e">
        <f t="shared" ca="1" si="54"/>
        <v>#NAME?</v>
      </c>
      <c r="AM216" s="161">
        <f t="shared" si="55"/>
        <v>637</v>
      </c>
      <c r="AN216" s="162" t="str">
        <f t="shared" si="56"/>
        <v/>
      </c>
      <c r="AO216" s="34" t="str">
        <f t="shared" si="57"/>
        <v/>
      </c>
    </row>
    <row r="217" spans="1:41" ht="47.25" x14ac:dyDescent="0.25">
      <c r="A217" s="34">
        <v>177</v>
      </c>
      <c r="B217" s="129" t="s">
        <v>455</v>
      </c>
      <c r="C217" s="92">
        <f>'2022'!B215</f>
        <v>349.32100000000003</v>
      </c>
      <c r="D217" s="93">
        <f>'2022'!D215</f>
        <v>0</v>
      </c>
      <c r="E217" s="93">
        <f>'2022'!E215</f>
        <v>1670</v>
      </c>
      <c r="F217" s="92">
        <f>'2022'!H215</f>
        <v>4.7807031355114633</v>
      </c>
      <c r="G217" s="44"/>
      <c r="H217" s="94">
        <f t="shared" si="46"/>
        <v>0</v>
      </c>
      <c r="I217" s="56"/>
      <c r="J217" s="56"/>
      <c r="K217" s="56"/>
      <c r="L217" s="107"/>
      <c r="M217" s="44"/>
      <c r="N217" s="44"/>
      <c r="O217" s="44"/>
      <c r="P217" s="44"/>
      <c r="Q217" s="44"/>
      <c r="R217" s="44"/>
      <c r="S217" s="44"/>
      <c r="T217" s="44"/>
      <c r="U217" s="44">
        <f t="shared" si="45"/>
        <v>0</v>
      </c>
      <c r="V217" s="94">
        <f>'2022'!J215</f>
        <v>584.49999999999829</v>
      </c>
      <c r="W217" s="44">
        <f t="shared" si="47"/>
        <v>34.999999999999901</v>
      </c>
      <c r="X217" s="44">
        <f>'2022'!L215</f>
        <v>584</v>
      </c>
      <c r="Y217" s="94">
        <f t="shared" si="48"/>
        <v>34.970059880239525</v>
      </c>
      <c r="Z217" s="44"/>
      <c r="AA217" s="44"/>
      <c r="AB217" s="44"/>
      <c r="AC217" s="44"/>
      <c r="AD217" s="44">
        <f t="shared" si="49"/>
        <v>584</v>
      </c>
      <c r="AE217" s="44"/>
      <c r="AF217" s="82" t="str">
        <f t="shared" si="50"/>
        <v/>
      </c>
      <c r="AG217" s="159"/>
      <c r="AH217" s="160">
        <f t="shared" si="51"/>
        <v>4.7807031355114633</v>
      </c>
      <c r="AI217" s="160" t="e">
        <f t="shared" ca="1" si="52"/>
        <v>#NAME?</v>
      </c>
      <c r="AJ217" s="161">
        <v>35</v>
      </c>
      <c r="AK217" s="161" t="str">
        <f t="shared" si="53"/>
        <v/>
      </c>
      <c r="AL217" s="161" t="e">
        <f t="shared" ca="1" si="54"/>
        <v>#NAME?</v>
      </c>
      <c r="AM217" s="161">
        <f t="shared" si="55"/>
        <v>584</v>
      </c>
      <c r="AN217" s="162" t="str">
        <f t="shared" si="56"/>
        <v/>
      </c>
      <c r="AO217" s="34" t="str">
        <f t="shared" si="57"/>
        <v/>
      </c>
    </row>
    <row r="218" spans="1:41" ht="47.25" x14ac:dyDescent="0.25">
      <c r="A218" s="34">
        <v>178</v>
      </c>
      <c r="B218" s="129" t="s">
        <v>456</v>
      </c>
      <c r="C218" s="92">
        <f>'2022'!B216</f>
        <v>144.42500000000001</v>
      </c>
      <c r="D218" s="93">
        <f>'2022'!D216</f>
        <v>0</v>
      </c>
      <c r="E218" s="93">
        <f>'2022'!E216</f>
        <v>687</v>
      </c>
      <c r="F218" s="92">
        <f>'2022'!H216</f>
        <v>4.7567941838324383</v>
      </c>
      <c r="G218" s="44"/>
      <c r="H218" s="94">
        <f t="shared" si="46"/>
        <v>0</v>
      </c>
      <c r="I218" s="56"/>
      <c r="J218" s="56"/>
      <c r="K218" s="56"/>
      <c r="L218" s="107"/>
      <c r="M218" s="44"/>
      <c r="N218" s="44"/>
      <c r="O218" s="44"/>
      <c r="P218" s="44"/>
      <c r="Q218" s="44"/>
      <c r="R218" s="44"/>
      <c r="S218" s="44"/>
      <c r="T218" s="44"/>
      <c r="U218" s="44">
        <f t="shared" si="45"/>
        <v>0</v>
      </c>
      <c r="V218" s="94">
        <f>'2022'!J216</f>
        <v>240.44999999999931</v>
      </c>
      <c r="W218" s="44">
        <f t="shared" si="47"/>
        <v>34.999999999999901</v>
      </c>
      <c r="X218" s="44">
        <f>'2022'!L216</f>
        <v>240</v>
      </c>
      <c r="Y218" s="94">
        <f t="shared" si="48"/>
        <v>34.934497816593883</v>
      </c>
      <c r="Z218" s="44"/>
      <c r="AA218" s="44"/>
      <c r="AB218" s="44"/>
      <c r="AC218" s="44"/>
      <c r="AD218" s="44">
        <f t="shared" si="49"/>
        <v>240</v>
      </c>
      <c r="AE218" s="44"/>
      <c r="AF218" s="82" t="str">
        <f t="shared" si="50"/>
        <v/>
      </c>
      <c r="AG218" s="159"/>
      <c r="AH218" s="160">
        <f t="shared" si="51"/>
        <v>4.7567941838324383</v>
      </c>
      <c r="AI218" s="160" t="e">
        <f t="shared" ca="1" si="52"/>
        <v>#NAME?</v>
      </c>
      <c r="AJ218" s="161">
        <v>35</v>
      </c>
      <c r="AK218" s="161" t="str">
        <f t="shared" si="53"/>
        <v/>
      </c>
      <c r="AL218" s="161" t="e">
        <f t="shared" ca="1" si="54"/>
        <v>#NAME?</v>
      </c>
      <c r="AM218" s="161">
        <f t="shared" si="55"/>
        <v>240</v>
      </c>
      <c r="AN218" s="162" t="str">
        <f t="shared" si="56"/>
        <v/>
      </c>
      <c r="AO218" s="34" t="str">
        <f t="shared" si="57"/>
        <v/>
      </c>
    </row>
    <row r="219" spans="1:41" ht="47.25" x14ac:dyDescent="0.25">
      <c r="A219" s="34">
        <v>179</v>
      </c>
      <c r="B219" s="129" t="s">
        <v>457</v>
      </c>
      <c r="C219" s="92">
        <f>'2022'!B217</f>
        <v>289.97000000000003</v>
      </c>
      <c r="D219" s="93">
        <f>'2022'!D217</f>
        <v>0</v>
      </c>
      <c r="E219" s="93">
        <f>'2022'!E217</f>
        <v>1392</v>
      </c>
      <c r="F219" s="92">
        <f>'2022'!H217</f>
        <v>4.8004966030968719</v>
      </c>
      <c r="G219" s="44"/>
      <c r="H219" s="94">
        <f t="shared" si="46"/>
        <v>0</v>
      </c>
      <c r="I219" s="56"/>
      <c r="J219" s="56"/>
      <c r="K219" s="56"/>
      <c r="L219" s="107"/>
      <c r="M219" s="44"/>
      <c r="N219" s="44"/>
      <c r="O219" s="44"/>
      <c r="P219" s="44"/>
      <c r="Q219" s="44"/>
      <c r="R219" s="44"/>
      <c r="S219" s="44"/>
      <c r="T219" s="44"/>
      <c r="U219" s="44">
        <f t="shared" si="45"/>
        <v>0</v>
      </c>
      <c r="V219" s="94">
        <f>'2022'!J217</f>
        <v>487.19999999999857</v>
      </c>
      <c r="W219" s="44">
        <f t="shared" si="47"/>
        <v>34.999999999999901</v>
      </c>
      <c r="X219" s="44">
        <f>'2022'!L217</f>
        <v>487</v>
      </c>
      <c r="Y219" s="94">
        <f t="shared" si="48"/>
        <v>34.985632183908045</v>
      </c>
      <c r="Z219" s="44"/>
      <c r="AA219" s="44"/>
      <c r="AB219" s="44"/>
      <c r="AC219" s="44"/>
      <c r="AD219" s="44">
        <f t="shared" si="49"/>
        <v>487</v>
      </c>
      <c r="AE219" s="44"/>
      <c r="AF219" s="82" t="str">
        <f t="shared" si="50"/>
        <v/>
      </c>
      <c r="AG219" s="159"/>
      <c r="AH219" s="160">
        <f t="shared" si="51"/>
        <v>4.8004966030968719</v>
      </c>
      <c r="AI219" s="160" t="e">
        <f t="shared" ca="1" si="52"/>
        <v>#NAME?</v>
      </c>
      <c r="AJ219" s="161">
        <v>35</v>
      </c>
      <c r="AK219" s="161" t="str">
        <f t="shared" si="53"/>
        <v/>
      </c>
      <c r="AL219" s="161" t="e">
        <f t="shared" ca="1" si="54"/>
        <v>#NAME?</v>
      </c>
      <c r="AM219" s="161">
        <f t="shared" si="55"/>
        <v>487</v>
      </c>
      <c r="AN219" s="162" t="str">
        <f t="shared" si="56"/>
        <v/>
      </c>
      <c r="AO219" s="34" t="str">
        <f t="shared" si="57"/>
        <v/>
      </c>
    </row>
    <row r="220" spans="1:41" ht="47.25" x14ac:dyDescent="0.25">
      <c r="A220" s="34">
        <v>180</v>
      </c>
      <c r="B220" s="129" t="s">
        <v>458</v>
      </c>
      <c r="C220" s="92">
        <f>'2022'!B218</f>
        <v>246.11</v>
      </c>
      <c r="D220" s="93">
        <f>'2022'!D218</f>
        <v>0</v>
      </c>
      <c r="E220" s="93">
        <f>'2022'!E218</f>
        <v>1046</v>
      </c>
      <c r="F220" s="92">
        <f>'2022'!H218</f>
        <v>4.2501320547722559</v>
      </c>
      <c r="G220" s="44"/>
      <c r="H220" s="94">
        <f t="shared" si="46"/>
        <v>0</v>
      </c>
      <c r="I220" s="56"/>
      <c r="J220" s="56"/>
      <c r="K220" s="56"/>
      <c r="L220" s="107"/>
      <c r="M220" s="44"/>
      <c r="N220" s="44"/>
      <c r="O220" s="44"/>
      <c r="P220" s="44"/>
      <c r="Q220" s="44"/>
      <c r="R220" s="44"/>
      <c r="S220" s="44"/>
      <c r="T220" s="44"/>
      <c r="U220" s="44">
        <f t="shared" si="45"/>
        <v>0</v>
      </c>
      <c r="V220" s="94">
        <f>'2022'!J218</f>
        <v>366.09999999999894</v>
      </c>
      <c r="W220" s="44">
        <f t="shared" si="47"/>
        <v>34.999999999999901</v>
      </c>
      <c r="X220" s="44">
        <f>'2022'!L218</f>
        <v>360</v>
      </c>
      <c r="Y220" s="94">
        <f t="shared" si="48"/>
        <v>34.416826003824092</v>
      </c>
      <c r="Z220" s="44"/>
      <c r="AA220" s="44"/>
      <c r="AB220" s="44"/>
      <c r="AC220" s="44"/>
      <c r="AD220" s="44">
        <f t="shared" si="49"/>
        <v>360</v>
      </c>
      <c r="AE220" s="44"/>
      <c r="AF220" s="82" t="str">
        <f t="shared" si="50"/>
        <v/>
      </c>
      <c r="AG220" s="159"/>
      <c r="AH220" s="160">
        <f t="shared" si="51"/>
        <v>4.2501320547722559</v>
      </c>
      <c r="AI220" s="160" t="e">
        <f t="shared" ca="1" si="52"/>
        <v>#NAME?</v>
      </c>
      <c r="AJ220" s="161">
        <v>35</v>
      </c>
      <c r="AK220" s="161" t="str">
        <f t="shared" si="53"/>
        <v/>
      </c>
      <c r="AL220" s="161" t="e">
        <f t="shared" ca="1" si="54"/>
        <v>#NAME?</v>
      </c>
      <c r="AM220" s="161">
        <f t="shared" si="55"/>
        <v>360</v>
      </c>
      <c r="AN220" s="162" t="str">
        <f t="shared" si="56"/>
        <v/>
      </c>
      <c r="AO220" s="34" t="str">
        <f t="shared" si="57"/>
        <v/>
      </c>
    </row>
    <row r="221" spans="1:41" ht="47.25" x14ac:dyDescent="0.25">
      <c r="A221" s="72">
        <v>181</v>
      </c>
      <c r="B221" s="130" t="s">
        <v>240</v>
      </c>
      <c r="C221" s="92">
        <f>'2022'!B219</f>
        <v>89.932000000000002</v>
      </c>
      <c r="D221" s="93">
        <f>'2022'!D219</f>
        <v>259</v>
      </c>
      <c r="E221" s="93">
        <f>'2022'!E219</f>
        <v>268</v>
      </c>
      <c r="F221" s="92">
        <f>'2022'!H219</f>
        <v>2.9800293555130541</v>
      </c>
      <c r="G221" s="44">
        <f>'2021'!L166</f>
        <v>90</v>
      </c>
      <c r="H221" s="94">
        <f t="shared" si="46"/>
        <v>34.749034749034749</v>
      </c>
      <c r="I221" s="47"/>
      <c r="J221" s="47"/>
      <c r="K221" s="47"/>
      <c r="L221" s="99"/>
      <c r="M221" s="44"/>
      <c r="N221" s="44"/>
      <c r="O221" s="44">
        <f>'Добыча 2021'!S181</f>
        <v>73</v>
      </c>
      <c r="P221" s="44"/>
      <c r="Q221" s="44"/>
      <c r="R221" s="44"/>
      <c r="S221" s="44"/>
      <c r="T221" s="44"/>
      <c r="U221" s="44">
        <f t="shared" si="45"/>
        <v>81.111111111111114</v>
      </c>
      <c r="V221" s="94">
        <f>'2022'!J219</f>
        <v>93.799999999999727</v>
      </c>
      <c r="W221" s="44">
        <f t="shared" si="47"/>
        <v>34.999999999999901</v>
      </c>
      <c r="X221" s="44">
        <f>'2022'!L219</f>
        <v>93</v>
      </c>
      <c r="Y221" s="94">
        <f t="shared" si="48"/>
        <v>34.701492537313435</v>
      </c>
      <c r="Z221" s="44"/>
      <c r="AA221" s="44"/>
      <c r="AB221" s="44"/>
      <c r="AC221" s="44"/>
      <c r="AD221" s="44">
        <f t="shared" si="49"/>
        <v>93</v>
      </c>
      <c r="AE221" s="44"/>
      <c r="AF221" s="82" t="str">
        <f t="shared" si="50"/>
        <v/>
      </c>
      <c r="AG221" s="159"/>
      <c r="AH221" s="160">
        <f t="shared" si="51"/>
        <v>2.9800293555130541</v>
      </c>
      <c r="AI221" s="160" t="e">
        <f t="shared" ca="1" si="52"/>
        <v>#NAME?</v>
      </c>
      <c r="AJ221" s="161">
        <v>35</v>
      </c>
      <c r="AK221" s="161" t="str">
        <f t="shared" si="53"/>
        <v/>
      </c>
      <c r="AL221" s="161" t="e">
        <f t="shared" ca="1" si="54"/>
        <v>#NAME?</v>
      </c>
      <c r="AM221" s="161">
        <f t="shared" si="55"/>
        <v>93</v>
      </c>
      <c r="AN221" s="162" t="str">
        <f t="shared" si="56"/>
        <v/>
      </c>
      <c r="AO221" s="34" t="str">
        <f t="shared" si="57"/>
        <v/>
      </c>
    </row>
    <row r="222" spans="1:41" ht="18.75" x14ac:dyDescent="0.25">
      <c r="A222" s="34"/>
      <c r="B222" s="46" t="s">
        <v>251</v>
      </c>
      <c r="C222" s="98"/>
      <c r="D222" s="97"/>
      <c r="E222" s="97"/>
      <c r="F222" s="98"/>
      <c r="G222" s="44"/>
      <c r="H222" s="94"/>
      <c r="I222" s="44"/>
      <c r="J222" s="44"/>
      <c r="K222" s="44"/>
      <c r="L222" s="44"/>
      <c r="M222" s="56"/>
      <c r="N222" s="56"/>
      <c r="O222" s="56"/>
      <c r="P222" s="56"/>
      <c r="Q222" s="56"/>
      <c r="R222" s="56"/>
      <c r="S222" s="56"/>
      <c r="T222" s="56"/>
      <c r="U222" s="44"/>
      <c r="V222" s="111"/>
      <c r="W222" s="44"/>
      <c r="X222" s="56"/>
      <c r="Y222" s="94"/>
      <c r="Z222" s="56"/>
      <c r="AA222" s="56"/>
      <c r="AB222" s="56"/>
      <c r="AC222" s="56"/>
      <c r="AD222" s="56" t="str">
        <f t="shared" si="49"/>
        <v/>
      </c>
      <c r="AE222" s="56"/>
      <c r="AF222" s="82" t="str">
        <f t="shared" si="50"/>
        <v/>
      </c>
      <c r="AG222" s="159"/>
      <c r="AH222" s="160" t="str">
        <f t="shared" si="51"/>
        <v/>
      </c>
      <c r="AI222" s="160" t="e">
        <f t="shared" ca="1" si="52"/>
        <v>#NAME?</v>
      </c>
      <c r="AJ222" s="161">
        <v>35</v>
      </c>
      <c r="AK222" s="161" t="str">
        <f t="shared" si="53"/>
        <v/>
      </c>
      <c r="AL222" s="161" t="str">
        <f t="shared" si="54"/>
        <v/>
      </c>
      <c r="AM222" s="161" t="str">
        <f t="shared" si="55"/>
        <v/>
      </c>
      <c r="AN222" s="162" t="str">
        <f t="shared" si="56"/>
        <v/>
      </c>
      <c r="AO222" s="34" t="str">
        <f t="shared" si="57"/>
        <v/>
      </c>
    </row>
    <row r="223" spans="1:41" ht="48" customHeight="1" x14ac:dyDescent="0.25">
      <c r="A223" s="34">
        <v>182</v>
      </c>
      <c r="B223" s="57" t="s">
        <v>356</v>
      </c>
      <c r="C223" s="92">
        <f>'2022'!B221</f>
        <v>144.4</v>
      </c>
      <c r="D223" s="93">
        <f>'2022'!D221</f>
        <v>736</v>
      </c>
      <c r="E223" s="93">
        <f>'2022'!E221</f>
        <v>449</v>
      </c>
      <c r="F223" s="92">
        <f>'2022'!H221</f>
        <v>3.1094182825484764</v>
      </c>
      <c r="G223" s="44">
        <f>'2021'!L168</f>
        <v>110</v>
      </c>
      <c r="H223" s="94">
        <f t="shared" si="46"/>
        <v>14.945652173913043</v>
      </c>
      <c r="I223" s="44"/>
      <c r="J223" s="44"/>
      <c r="K223" s="44"/>
      <c r="L223" s="44"/>
      <c r="M223" s="44"/>
      <c r="N223" s="44"/>
      <c r="O223" s="44">
        <f>'Добыча 2021'!S183</f>
        <v>40</v>
      </c>
      <c r="P223" s="44"/>
      <c r="Q223" s="44"/>
      <c r="R223" s="44"/>
      <c r="S223" s="44"/>
      <c r="T223" s="44"/>
      <c r="U223" s="44">
        <f t="shared" si="45"/>
        <v>36.363636363636367</v>
      </c>
      <c r="V223" s="94">
        <f>'2022'!J221</f>
        <v>157.14999999999955</v>
      </c>
      <c r="W223" s="44">
        <f t="shared" si="47"/>
        <v>34.999999999999901</v>
      </c>
      <c r="X223" s="44">
        <f>'2022'!L221</f>
        <v>157</v>
      </c>
      <c r="Y223" s="94">
        <f t="shared" si="48"/>
        <v>34.966592427616931</v>
      </c>
      <c r="Z223" s="44"/>
      <c r="AA223" s="44"/>
      <c r="AB223" s="44"/>
      <c r="AC223" s="44"/>
      <c r="AD223" s="44">
        <f t="shared" si="49"/>
        <v>157</v>
      </c>
      <c r="AE223" s="44"/>
      <c r="AF223" s="82" t="str">
        <f t="shared" si="50"/>
        <v/>
      </c>
      <c r="AG223" s="159"/>
      <c r="AH223" s="160">
        <f t="shared" si="51"/>
        <v>3.1094182825484764</v>
      </c>
      <c r="AI223" s="160" t="e">
        <f t="shared" ca="1" si="52"/>
        <v>#NAME?</v>
      </c>
      <c r="AJ223" s="161">
        <v>35</v>
      </c>
      <c r="AK223" s="161" t="str">
        <f t="shared" si="53"/>
        <v/>
      </c>
      <c r="AL223" s="161" t="e">
        <f t="shared" ca="1" si="54"/>
        <v>#NAME?</v>
      </c>
      <c r="AM223" s="161">
        <f t="shared" si="55"/>
        <v>157</v>
      </c>
      <c r="AN223" s="162" t="str">
        <f t="shared" si="56"/>
        <v/>
      </c>
      <c r="AO223" s="34" t="str">
        <f t="shared" si="57"/>
        <v/>
      </c>
    </row>
    <row r="224" spans="1:41" ht="63" x14ac:dyDescent="0.25">
      <c r="A224" s="34">
        <v>183</v>
      </c>
      <c r="B224" s="57" t="s">
        <v>357</v>
      </c>
      <c r="C224" s="92">
        <f>'2022'!B222</f>
        <v>18</v>
      </c>
      <c r="D224" s="93">
        <f>'2022'!D222</f>
        <v>48</v>
      </c>
      <c r="E224" s="93">
        <f>'2022'!E222</f>
        <v>60</v>
      </c>
      <c r="F224" s="92">
        <f>'2022'!H222</f>
        <v>3.3333333333333335</v>
      </c>
      <c r="G224" s="44">
        <f>'2021'!L169</f>
        <v>16</v>
      </c>
      <c r="H224" s="94">
        <f t="shared" si="46"/>
        <v>33.333333333333329</v>
      </c>
      <c r="I224" s="44"/>
      <c r="J224" s="44"/>
      <c r="K224" s="44"/>
      <c r="L224" s="44"/>
      <c r="M224" s="44"/>
      <c r="N224" s="44"/>
      <c r="O224" s="44">
        <f>'Добыча 2021'!S184</f>
        <v>0</v>
      </c>
      <c r="P224" s="44"/>
      <c r="Q224" s="44"/>
      <c r="R224" s="44"/>
      <c r="S224" s="44"/>
      <c r="T224" s="44"/>
      <c r="U224" s="44">
        <f t="shared" si="45"/>
        <v>0</v>
      </c>
      <c r="V224" s="94">
        <f>'2022'!J222</f>
        <v>20.99999999999994</v>
      </c>
      <c r="W224" s="44">
        <f t="shared" si="47"/>
        <v>34.999999999999901</v>
      </c>
      <c r="X224" s="44">
        <f>'2022'!L222</f>
        <v>21</v>
      </c>
      <c r="Y224" s="94">
        <f t="shared" si="48"/>
        <v>35</v>
      </c>
      <c r="Z224" s="44"/>
      <c r="AA224" s="44"/>
      <c r="AB224" s="44"/>
      <c r="AC224" s="44"/>
      <c r="AD224" s="44">
        <f t="shared" si="49"/>
        <v>21</v>
      </c>
      <c r="AE224" s="44"/>
      <c r="AF224" s="82" t="str">
        <f t="shared" si="50"/>
        <v/>
      </c>
      <c r="AG224" s="159"/>
      <c r="AH224" s="160">
        <f t="shared" si="51"/>
        <v>3.3333333333333335</v>
      </c>
      <c r="AI224" s="160" t="e">
        <f t="shared" ca="1" si="52"/>
        <v>#NAME?</v>
      </c>
      <c r="AJ224" s="161">
        <v>35</v>
      </c>
      <c r="AK224" s="161" t="str">
        <f t="shared" si="53"/>
        <v/>
      </c>
      <c r="AL224" s="161" t="e">
        <f t="shared" ca="1" si="54"/>
        <v>#NAME?</v>
      </c>
      <c r="AM224" s="161">
        <f t="shared" si="55"/>
        <v>21</v>
      </c>
      <c r="AN224" s="162" t="str">
        <f t="shared" si="56"/>
        <v/>
      </c>
      <c r="AO224" s="34" t="str">
        <f t="shared" si="57"/>
        <v/>
      </c>
    </row>
    <row r="225" spans="1:41" ht="18.75" x14ac:dyDescent="0.25">
      <c r="A225" s="34"/>
      <c r="B225" s="46" t="s">
        <v>21</v>
      </c>
      <c r="C225" s="98"/>
      <c r="D225" s="97"/>
      <c r="E225" s="97"/>
      <c r="F225" s="98"/>
      <c r="G225" s="44"/>
      <c r="H225" s="94"/>
      <c r="I225" s="44"/>
      <c r="J225" s="44"/>
      <c r="K225" s="44"/>
      <c r="L225" s="44"/>
      <c r="M225" s="56"/>
      <c r="N225" s="56"/>
      <c r="O225" s="56"/>
      <c r="P225" s="56"/>
      <c r="Q225" s="56"/>
      <c r="R225" s="56"/>
      <c r="S225" s="56"/>
      <c r="T225" s="56"/>
      <c r="U225" s="44"/>
      <c r="V225" s="111"/>
      <c r="W225" s="44"/>
      <c r="X225" s="56"/>
      <c r="Y225" s="94"/>
      <c r="Z225" s="56"/>
      <c r="AA225" s="56"/>
      <c r="AB225" s="56"/>
      <c r="AC225" s="56"/>
      <c r="AD225" s="56" t="str">
        <f t="shared" si="49"/>
        <v/>
      </c>
      <c r="AE225" s="56"/>
      <c r="AF225" s="82" t="str">
        <f t="shared" si="50"/>
        <v/>
      </c>
      <c r="AG225" s="159"/>
      <c r="AH225" s="160" t="str">
        <f t="shared" si="51"/>
        <v/>
      </c>
      <c r="AI225" s="160" t="e">
        <f t="shared" ca="1" si="52"/>
        <v>#NAME?</v>
      </c>
      <c r="AJ225" s="161">
        <v>35</v>
      </c>
      <c r="AK225" s="161" t="str">
        <f t="shared" si="53"/>
        <v/>
      </c>
      <c r="AL225" s="161" t="str">
        <f t="shared" si="54"/>
        <v/>
      </c>
      <c r="AM225" s="161" t="str">
        <f t="shared" si="55"/>
        <v/>
      </c>
      <c r="AN225" s="162" t="str">
        <f t="shared" si="56"/>
        <v/>
      </c>
      <c r="AO225" s="34" t="str">
        <f t="shared" si="57"/>
        <v/>
      </c>
    </row>
    <row r="226" spans="1:41" ht="31.5" x14ac:dyDescent="0.25">
      <c r="A226" s="72">
        <v>184</v>
      </c>
      <c r="B226" s="57" t="s">
        <v>22</v>
      </c>
      <c r="C226" s="92">
        <f>'2022'!B224</f>
        <v>240</v>
      </c>
      <c r="D226" s="93">
        <f>'2022'!D224</f>
        <v>0</v>
      </c>
      <c r="E226" s="93">
        <f>'2022'!E224</f>
        <v>0</v>
      </c>
      <c r="F226" s="92">
        <f>'2022'!H224</f>
        <v>0</v>
      </c>
      <c r="G226" s="56">
        <f>'2021'!L171</f>
        <v>0</v>
      </c>
      <c r="H226" s="94">
        <f t="shared" si="46"/>
        <v>0</v>
      </c>
      <c r="I226" s="47"/>
      <c r="J226" s="47"/>
      <c r="K226" s="47"/>
      <c r="L226" s="99"/>
      <c r="M226" s="44"/>
      <c r="N226" s="44"/>
      <c r="O226" s="44">
        <f>'Добыча 2021'!S186</f>
        <v>0</v>
      </c>
      <c r="P226" s="44"/>
      <c r="Q226" s="44"/>
      <c r="R226" s="44"/>
      <c r="S226" s="44"/>
      <c r="T226" s="44"/>
      <c r="U226" s="44">
        <f t="shared" si="45"/>
        <v>0</v>
      </c>
      <c r="V226" s="94">
        <f>'2022'!J224</f>
        <v>0</v>
      </c>
      <c r="W226" s="44">
        <f t="shared" si="47"/>
        <v>0</v>
      </c>
      <c r="X226" s="44">
        <f>'2022'!L224</f>
        <v>0</v>
      </c>
      <c r="Y226" s="94">
        <f t="shared" si="48"/>
        <v>0</v>
      </c>
      <c r="Z226" s="44"/>
      <c r="AA226" s="44"/>
      <c r="AB226" s="44"/>
      <c r="AC226" s="44"/>
      <c r="AD226" s="44" t="str">
        <f t="shared" si="49"/>
        <v/>
      </c>
      <c r="AE226" s="44"/>
      <c r="AF226" s="82" t="str">
        <f t="shared" si="50"/>
        <v/>
      </c>
      <c r="AG226" s="159"/>
      <c r="AH226" s="160">
        <f t="shared" si="51"/>
        <v>0</v>
      </c>
      <c r="AI226" s="160" t="e">
        <f t="shared" ca="1" si="52"/>
        <v>#NAME?</v>
      </c>
      <c r="AJ226" s="161">
        <v>35</v>
      </c>
      <c r="AK226" s="161" t="str">
        <f t="shared" si="53"/>
        <v/>
      </c>
      <c r="AL226" s="161">
        <f t="shared" si="54"/>
        <v>0</v>
      </c>
      <c r="AM226" s="161">
        <f t="shared" si="55"/>
        <v>0</v>
      </c>
      <c r="AN226" s="162" t="str">
        <f t="shared" si="56"/>
        <v/>
      </c>
      <c r="AO226" s="34" t="str">
        <f t="shared" si="57"/>
        <v/>
      </c>
    </row>
    <row r="227" spans="1:41" ht="18.75" x14ac:dyDescent="0.25">
      <c r="A227" s="72"/>
      <c r="B227" s="46" t="s">
        <v>29</v>
      </c>
      <c r="C227" s="98"/>
      <c r="D227" s="97"/>
      <c r="E227" s="97"/>
      <c r="F227" s="98"/>
      <c r="G227" s="44"/>
      <c r="H227" s="94"/>
      <c r="I227" s="44"/>
      <c r="J227" s="44"/>
      <c r="K227" s="44"/>
      <c r="L227" s="44"/>
      <c r="M227" s="56"/>
      <c r="N227" s="56"/>
      <c r="O227" s="56"/>
      <c r="P227" s="56"/>
      <c r="Q227" s="56"/>
      <c r="R227" s="56"/>
      <c r="S227" s="56"/>
      <c r="T227" s="56"/>
      <c r="U227" s="44"/>
      <c r="V227" s="111"/>
      <c r="W227" s="44"/>
      <c r="X227" s="56"/>
      <c r="Y227" s="94"/>
      <c r="Z227" s="56"/>
      <c r="AA227" s="56"/>
      <c r="AB227" s="56"/>
      <c r="AC227" s="56"/>
      <c r="AD227" s="56" t="str">
        <f t="shared" si="49"/>
        <v/>
      </c>
      <c r="AE227" s="56"/>
      <c r="AF227" s="82" t="str">
        <f t="shared" si="50"/>
        <v/>
      </c>
      <c r="AG227" s="159"/>
      <c r="AH227" s="160" t="str">
        <f t="shared" si="51"/>
        <v/>
      </c>
      <c r="AI227" s="160" t="e">
        <f t="shared" ca="1" si="52"/>
        <v>#NAME?</v>
      </c>
      <c r="AJ227" s="161">
        <v>35</v>
      </c>
      <c r="AK227" s="161" t="str">
        <f t="shared" si="53"/>
        <v/>
      </c>
      <c r="AL227" s="161" t="str">
        <f t="shared" si="54"/>
        <v/>
      </c>
      <c r="AM227" s="161" t="str">
        <f t="shared" si="55"/>
        <v/>
      </c>
      <c r="AN227" s="162" t="str">
        <f t="shared" si="56"/>
        <v/>
      </c>
      <c r="AO227" s="34" t="str">
        <f t="shared" si="57"/>
        <v/>
      </c>
    </row>
    <row r="228" spans="1:41" ht="63" x14ac:dyDescent="0.25">
      <c r="A228" s="72">
        <v>185</v>
      </c>
      <c r="B228" s="126" t="s">
        <v>358</v>
      </c>
      <c r="C228" s="92">
        <f>'2022'!B226</f>
        <v>33.299999999999997</v>
      </c>
      <c r="D228" s="581">
        <f>'2022'!D226</f>
        <v>52</v>
      </c>
      <c r="E228" s="93">
        <f>'2022'!E226</f>
        <v>27</v>
      </c>
      <c r="F228" s="92">
        <f>'2022'!H226</f>
        <v>0.81081081081081086</v>
      </c>
      <c r="G228" s="583">
        <f>'2021'!L173</f>
        <v>18</v>
      </c>
      <c r="H228" s="585">
        <f t="shared" si="46"/>
        <v>34.615384615384613</v>
      </c>
      <c r="I228" s="44"/>
      <c r="J228" s="44"/>
      <c r="K228" s="44"/>
      <c r="L228" s="44"/>
      <c r="M228" s="44"/>
      <c r="N228" s="44"/>
      <c r="O228" s="44">
        <f>'Добыча 2021'!S188</f>
        <v>2</v>
      </c>
      <c r="P228" s="44"/>
      <c r="Q228" s="44"/>
      <c r="R228" s="44"/>
      <c r="S228" s="44"/>
      <c r="T228" s="44"/>
      <c r="U228" s="44">
        <f t="shared" si="45"/>
        <v>11.111111111111111</v>
      </c>
      <c r="V228" s="94">
        <f>'2022'!J226</f>
        <v>9.4499999999999726</v>
      </c>
      <c r="W228" s="44">
        <f t="shared" si="47"/>
        <v>34.999999999999901</v>
      </c>
      <c r="X228" s="44">
        <f>'2022'!L226</f>
        <v>9</v>
      </c>
      <c r="Y228" s="94">
        <f t="shared" si="48"/>
        <v>33.333333333333329</v>
      </c>
      <c r="Z228" s="44"/>
      <c r="AA228" s="44"/>
      <c r="AB228" s="44"/>
      <c r="AC228" s="44"/>
      <c r="AD228" s="44">
        <f t="shared" si="49"/>
        <v>9</v>
      </c>
      <c r="AE228" s="44"/>
      <c r="AF228" s="82" t="str">
        <f t="shared" si="50"/>
        <v>Ошибка!</v>
      </c>
      <c r="AG228" s="159"/>
      <c r="AH228" s="160">
        <f t="shared" si="51"/>
        <v>0.81081081081081086</v>
      </c>
      <c r="AI228" s="160" t="e">
        <f t="shared" ca="1" si="52"/>
        <v>#NAME?</v>
      </c>
      <c r="AJ228" s="161">
        <v>35</v>
      </c>
      <c r="AK228" s="161" t="str">
        <f t="shared" si="53"/>
        <v/>
      </c>
      <c r="AL228" s="161" t="e">
        <f t="shared" ca="1" si="54"/>
        <v>#NAME?</v>
      </c>
      <c r="AM228" s="161">
        <f t="shared" si="55"/>
        <v>9</v>
      </c>
      <c r="AN228" s="162" t="str">
        <f t="shared" si="56"/>
        <v/>
      </c>
      <c r="AO228" s="34" t="str">
        <f t="shared" si="57"/>
        <v/>
      </c>
    </row>
    <row r="229" spans="1:41" ht="67.5" customHeight="1" x14ac:dyDescent="0.25">
      <c r="A229" s="72">
        <v>186</v>
      </c>
      <c r="B229" s="116" t="s">
        <v>359</v>
      </c>
      <c r="C229" s="92">
        <f>'2022'!B227</f>
        <v>31.3</v>
      </c>
      <c r="D229" s="582"/>
      <c r="E229" s="93">
        <f>'2022'!E227</f>
        <v>32</v>
      </c>
      <c r="F229" s="92">
        <f>'2022'!H227</f>
        <v>1.0223642172523961</v>
      </c>
      <c r="G229" s="584"/>
      <c r="H229" s="586"/>
      <c r="I229" s="44"/>
      <c r="J229" s="44"/>
      <c r="K229" s="44"/>
      <c r="L229" s="44"/>
      <c r="M229" s="44"/>
      <c r="N229" s="44"/>
      <c r="O229" s="44">
        <f>'Добыча 2021'!S189</f>
        <v>0</v>
      </c>
      <c r="P229" s="44"/>
      <c r="Q229" s="44"/>
      <c r="R229" s="44"/>
      <c r="S229" s="44"/>
      <c r="T229" s="44"/>
      <c r="U229" s="44">
        <f t="shared" si="45"/>
        <v>0</v>
      </c>
      <c r="V229" s="94">
        <f>'2022'!J227</f>
        <v>11.199999999999967</v>
      </c>
      <c r="W229" s="44">
        <f t="shared" si="47"/>
        <v>34.999999999999901</v>
      </c>
      <c r="X229" s="44">
        <f>'2022'!L227</f>
        <v>11</v>
      </c>
      <c r="Y229" s="94">
        <f t="shared" si="48"/>
        <v>34.375</v>
      </c>
      <c r="Z229" s="44"/>
      <c r="AA229" s="44"/>
      <c r="AB229" s="44"/>
      <c r="AC229" s="44"/>
      <c r="AD229" s="44">
        <f t="shared" si="49"/>
        <v>11</v>
      </c>
      <c r="AE229" s="44"/>
      <c r="AF229" s="82" t="str">
        <f t="shared" si="50"/>
        <v>Ошибка!</v>
      </c>
      <c r="AG229" s="159"/>
      <c r="AH229" s="160">
        <f t="shared" si="51"/>
        <v>1.0223642172523961</v>
      </c>
      <c r="AI229" s="160" t="e">
        <f t="shared" ca="1" si="52"/>
        <v>#NAME?</v>
      </c>
      <c r="AJ229" s="161">
        <v>35</v>
      </c>
      <c r="AK229" s="161" t="str">
        <f t="shared" si="53"/>
        <v/>
      </c>
      <c r="AL229" s="161" t="e">
        <f t="shared" ca="1" si="54"/>
        <v>#NAME?</v>
      </c>
      <c r="AM229" s="161">
        <f t="shared" si="55"/>
        <v>11</v>
      </c>
      <c r="AN229" s="162" t="str">
        <f t="shared" si="56"/>
        <v/>
      </c>
      <c r="AO229" s="34" t="str">
        <f t="shared" si="57"/>
        <v/>
      </c>
    </row>
    <row r="230" spans="1:41" ht="47.25" x14ac:dyDescent="0.25">
      <c r="A230" s="72">
        <v>187</v>
      </c>
      <c r="B230" s="57" t="s">
        <v>30</v>
      </c>
      <c r="C230" s="92">
        <f>'2022'!B228</f>
        <v>34</v>
      </c>
      <c r="D230" s="93">
        <f>'2022'!D228</f>
        <v>58</v>
      </c>
      <c r="E230" s="93">
        <f>'2022'!E228</f>
        <v>70</v>
      </c>
      <c r="F230" s="92">
        <f>'2022'!H228</f>
        <v>2.0588235294117645</v>
      </c>
      <c r="G230" s="44">
        <f>'2021'!L174</f>
        <v>20</v>
      </c>
      <c r="H230" s="94">
        <f t="shared" si="46"/>
        <v>34.482758620689658</v>
      </c>
      <c r="I230" s="44"/>
      <c r="J230" s="44"/>
      <c r="K230" s="44"/>
      <c r="L230" s="44"/>
      <c r="M230" s="44"/>
      <c r="N230" s="44"/>
      <c r="O230" s="44">
        <f>'Добыча 2021'!S190</f>
        <v>20</v>
      </c>
      <c r="P230" s="44"/>
      <c r="Q230" s="44"/>
      <c r="R230" s="44"/>
      <c r="S230" s="44"/>
      <c r="T230" s="44"/>
      <c r="U230" s="44">
        <f t="shared" si="45"/>
        <v>100</v>
      </c>
      <c r="V230" s="94">
        <f>'2022'!J228</f>
        <v>24.499999999999929</v>
      </c>
      <c r="W230" s="44">
        <f t="shared" si="47"/>
        <v>34.999999999999901</v>
      </c>
      <c r="X230" s="44">
        <f>'2022'!L228</f>
        <v>24</v>
      </c>
      <c r="Y230" s="94">
        <f t="shared" si="48"/>
        <v>34.285714285714285</v>
      </c>
      <c r="Z230" s="44"/>
      <c r="AA230" s="44"/>
      <c r="AB230" s="44"/>
      <c r="AC230" s="44"/>
      <c r="AD230" s="44">
        <f t="shared" si="49"/>
        <v>24</v>
      </c>
      <c r="AE230" s="44"/>
      <c r="AF230" s="82" t="str">
        <f t="shared" si="50"/>
        <v/>
      </c>
      <c r="AG230" s="159"/>
      <c r="AH230" s="160">
        <f t="shared" si="51"/>
        <v>2.0588235294117645</v>
      </c>
      <c r="AI230" s="160" t="e">
        <f t="shared" ca="1" si="52"/>
        <v>#NAME?</v>
      </c>
      <c r="AJ230" s="161">
        <v>35</v>
      </c>
      <c r="AK230" s="161" t="str">
        <f t="shared" si="53"/>
        <v/>
      </c>
      <c r="AL230" s="161" t="e">
        <f t="shared" ca="1" si="54"/>
        <v>#NAME?</v>
      </c>
      <c r="AM230" s="161">
        <f t="shared" si="55"/>
        <v>24</v>
      </c>
      <c r="AN230" s="162" t="str">
        <f t="shared" si="56"/>
        <v/>
      </c>
      <c r="AO230" s="34" t="str">
        <f t="shared" si="57"/>
        <v/>
      </c>
    </row>
    <row r="231" spans="1:41" ht="31.5" x14ac:dyDescent="0.25">
      <c r="A231" s="72">
        <v>188</v>
      </c>
      <c r="B231" s="57" t="s">
        <v>31</v>
      </c>
      <c r="C231" s="92">
        <f>'2022'!B229</f>
        <v>21.36</v>
      </c>
      <c r="D231" s="93">
        <f>'2022'!D229</f>
        <v>7</v>
      </c>
      <c r="E231" s="93">
        <f>'2022'!E229</f>
        <v>10</v>
      </c>
      <c r="F231" s="92">
        <f>'2022'!H229</f>
        <v>0.46816479400749067</v>
      </c>
      <c r="G231" s="44">
        <f>'2021'!L175</f>
        <v>0</v>
      </c>
      <c r="H231" s="94">
        <f t="shared" si="46"/>
        <v>0</v>
      </c>
      <c r="I231" s="44"/>
      <c r="J231" s="44"/>
      <c r="K231" s="44"/>
      <c r="L231" s="44"/>
      <c r="M231" s="44"/>
      <c r="N231" s="44"/>
      <c r="O231" s="44">
        <f>'Добыча 2021'!S191</f>
        <v>0</v>
      </c>
      <c r="P231" s="44"/>
      <c r="Q231" s="44"/>
      <c r="R231" s="44"/>
      <c r="S231" s="44"/>
      <c r="T231" s="44"/>
      <c r="U231" s="44">
        <f t="shared" si="45"/>
        <v>0</v>
      </c>
      <c r="V231" s="94">
        <f>'2022'!J229</f>
        <v>3.4999999999999898</v>
      </c>
      <c r="W231" s="44">
        <f t="shared" si="47"/>
        <v>34.999999999999901</v>
      </c>
      <c r="X231" s="44">
        <f>'2022'!L229</f>
        <v>0</v>
      </c>
      <c r="Y231" s="94">
        <f t="shared" si="48"/>
        <v>0</v>
      </c>
      <c r="Z231" s="44"/>
      <c r="AA231" s="44"/>
      <c r="AB231" s="44"/>
      <c r="AC231" s="44"/>
      <c r="AD231" s="44" t="str">
        <f t="shared" si="49"/>
        <v/>
      </c>
      <c r="AE231" s="44"/>
      <c r="AF231" s="82" t="str">
        <f t="shared" si="50"/>
        <v/>
      </c>
      <c r="AG231" s="159"/>
      <c r="AH231" s="160">
        <f t="shared" si="51"/>
        <v>0.46816479400749067</v>
      </c>
      <c r="AI231" s="160" t="e">
        <f t="shared" ca="1" si="52"/>
        <v>#NAME?</v>
      </c>
      <c r="AJ231" s="161">
        <v>35</v>
      </c>
      <c r="AK231" s="161" t="str">
        <f t="shared" si="53"/>
        <v/>
      </c>
      <c r="AL231" s="161">
        <f t="shared" si="54"/>
        <v>0</v>
      </c>
      <c r="AM231" s="161">
        <f t="shared" si="55"/>
        <v>0</v>
      </c>
      <c r="AN231" s="162" t="str">
        <f t="shared" si="56"/>
        <v/>
      </c>
      <c r="AO231" s="34" t="str">
        <f t="shared" si="57"/>
        <v/>
      </c>
    </row>
    <row r="232" spans="1:41" ht="31.5" x14ac:dyDescent="0.25">
      <c r="A232" s="72">
        <v>189</v>
      </c>
      <c r="B232" s="57" t="s">
        <v>34</v>
      </c>
      <c r="C232" s="92">
        <f>'2022'!B230</f>
        <v>254.54</v>
      </c>
      <c r="D232" s="93">
        <f>'2022'!D230</f>
        <v>16</v>
      </c>
      <c r="E232" s="93">
        <f>'2022'!E230</f>
        <v>9</v>
      </c>
      <c r="F232" s="92">
        <f>'2022'!H230</f>
        <v>3.5357900526439855E-2</v>
      </c>
      <c r="G232" s="44">
        <f>'2021'!L176</f>
        <v>0</v>
      </c>
      <c r="H232" s="94">
        <f t="shared" si="46"/>
        <v>0</v>
      </c>
      <c r="I232" s="44"/>
      <c r="J232" s="44"/>
      <c r="K232" s="44"/>
      <c r="L232" s="44"/>
      <c r="M232" s="44"/>
      <c r="N232" s="44"/>
      <c r="O232" s="44">
        <f>'Добыча 2021'!S192</f>
        <v>0</v>
      </c>
      <c r="P232" s="44"/>
      <c r="Q232" s="44"/>
      <c r="R232" s="44"/>
      <c r="S232" s="44"/>
      <c r="T232" s="44"/>
      <c r="U232" s="44">
        <f t="shared" si="45"/>
        <v>0</v>
      </c>
      <c r="V232" s="94">
        <f>'2022'!J230</f>
        <v>3.1499999999999906</v>
      </c>
      <c r="W232" s="44">
        <f t="shared" si="47"/>
        <v>34.999999999999901</v>
      </c>
      <c r="X232" s="44">
        <f>'2022'!L230</f>
        <v>0</v>
      </c>
      <c r="Y232" s="94">
        <f t="shared" si="48"/>
        <v>0</v>
      </c>
      <c r="Z232" s="44"/>
      <c r="AA232" s="44"/>
      <c r="AB232" s="44"/>
      <c r="AC232" s="44"/>
      <c r="AD232" s="44" t="str">
        <f t="shared" si="49"/>
        <v/>
      </c>
      <c r="AE232" s="44"/>
      <c r="AF232" s="82" t="str">
        <f t="shared" si="50"/>
        <v/>
      </c>
      <c r="AG232" s="159"/>
      <c r="AH232" s="160">
        <f t="shared" si="51"/>
        <v>3.5357900526439855E-2</v>
      </c>
      <c r="AI232" s="160" t="e">
        <f t="shared" ca="1" si="52"/>
        <v>#NAME?</v>
      </c>
      <c r="AJ232" s="161">
        <v>35</v>
      </c>
      <c r="AK232" s="161" t="str">
        <f t="shared" si="53"/>
        <v/>
      </c>
      <c r="AL232" s="161">
        <f t="shared" si="54"/>
        <v>0</v>
      </c>
      <c r="AM232" s="161">
        <f t="shared" si="55"/>
        <v>0</v>
      </c>
      <c r="AN232" s="162" t="str">
        <f t="shared" si="56"/>
        <v/>
      </c>
      <c r="AO232" s="34" t="str">
        <f t="shared" si="57"/>
        <v/>
      </c>
    </row>
    <row r="233" spans="1:41" ht="18.75" x14ac:dyDescent="0.25">
      <c r="A233" s="72"/>
      <c r="B233" s="46" t="s">
        <v>37</v>
      </c>
      <c r="C233" s="98"/>
      <c r="D233" s="97"/>
      <c r="E233" s="97"/>
      <c r="F233" s="98"/>
      <c r="G233" s="44"/>
      <c r="H233" s="94"/>
      <c r="I233" s="44"/>
      <c r="J233" s="44"/>
      <c r="K233" s="44"/>
      <c r="L233" s="44"/>
      <c r="M233" s="56"/>
      <c r="N233" s="56"/>
      <c r="O233" s="56"/>
      <c r="P233" s="56"/>
      <c r="Q233" s="56"/>
      <c r="R233" s="56"/>
      <c r="S233" s="56"/>
      <c r="T233" s="56"/>
      <c r="U233" s="44"/>
      <c r="V233" s="111"/>
      <c r="W233" s="44"/>
      <c r="X233" s="56"/>
      <c r="Y233" s="94"/>
      <c r="Z233" s="56"/>
      <c r="AA233" s="56"/>
      <c r="AB233" s="56"/>
      <c r="AC233" s="56"/>
      <c r="AD233" s="56" t="str">
        <f t="shared" si="49"/>
        <v/>
      </c>
      <c r="AE233" s="56"/>
      <c r="AF233" s="82" t="str">
        <f t="shared" si="50"/>
        <v/>
      </c>
      <c r="AG233" s="159"/>
      <c r="AH233" s="160" t="str">
        <f t="shared" si="51"/>
        <v/>
      </c>
      <c r="AI233" s="160" t="e">
        <f t="shared" ca="1" si="52"/>
        <v>#NAME?</v>
      </c>
      <c r="AJ233" s="161">
        <v>35</v>
      </c>
      <c r="AK233" s="161" t="str">
        <f t="shared" si="53"/>
        <v/>
      </c>
      <c r="AL233" s="161" t="str">
        <f t="shared" si="54"/>
        <v/>
      </c>
      <c r="AM233" s="161" t="str">
        <f t="shared" si="55"/>
        <v/>
      </c>
      <c r="AN233" s="162" t="str">
        <f t="shared" si="56"/>
        <v/>
      </c>
      <c r="AO233" s="34" t="str">
        <f t="shared" si="57"/>
        <v/>
      </c>
    </row>
    <row r="234" spans="1:41" ht="31.5" x14ac:dyDescent="0.25">
      <c r="A234" s="72">
        <v>190</v>
      </c>
      <c r="B234" s="57" t="s">
        <v>360</v>
      </c>
      <c r="C234" s="92">
        <f>'2022'!B232</f>
        <v>9.0289999999999999</v>
      </c>
      <c r="D234" s="93">
        <f>'2022'!D232</f>
        <v>1</v>
      </c>
      <c r="E234" s="93">
        <f>'2022'!E232</f>
        <v>0</v>
      </c>
      <c r="F234" s="92">
        <f>'2022'!H232</f>
        <v>0</v>
      </c>
      <c r="G234" s="44">
        <f>'2021'!L178</f>
        <v>0</v>
      </c>
      <c r="H234" s="94">
        <f t="shared" si="46"/>
        <v>0</v>
      </c>
      <c r="I234" s="44"/>
      <c r="J234" s="44"/>
      <c r="K234" s="44"/>
      <c r="L234" s="44"/>
      <c r="M234" s="44"/>
      <c r="N234" s="44"/>
      <c r="O234" s="44">
        <f>'Добыча 2021'!S194</f>
        <v>0</v>
      </c>
      <c r="P234" s="44"/>
      <c r="Q234" s="44"/>
      <c r="R234" s="44"/>
      <c r="S234" s="44"/>
      <c r="T234" s="44"/>
      <c r="U234" s="44">
        <f t="shared" si="45"/>
        <v>0</v>
      </c>
      <c r="V234" s="94">
        <f>'2022'!J232</f>
        <v>0</v>
      </c>
      <c r="W234" s="44">
        <f t="shared" si="47"/>
        <v>0</v>
      </c>
      <c r="X234" s="44">
        <f>'2022'!L232</f>
        <v>0</v>
      </c>
      <c r="Y234" s="94">
        <f t="shared" si="48"/>
        <v>0</v>
      </c>
      <c r="Z234" s="44"/>
      <c r="AA234" s="44"/>
      <c r="AB234" s="44"/>
      <c r="AC234" s="44"/>
      <c r="AD234" s="44" t="str">
        <f t="shared" si="49"/>
        <v/>
      </c>
      <c r="AE234" s="44"/>
      <c r="AF234" s="82" t="str">
        <f t="shared" si="50"/>
        <v/>
      </c>
      <c r="AG234" s="159"/>
      <c r="AH234" s="160">
        <f t="shared" si="51"/>
        <v>0</v>
      </c>
      <c r="AI234" s="160" t="e">
        <f t="shared" ca="1" si="52"/>
        <v>#NAME?</v>
      </c>
      <c r="AJ234" s="161">
        <v>35</v>
      </c>
      <c r="AK234" s="161" t="str">
        <f t="shared" si="53"/>
        <v/>
      </c>
      <c r="AL234" s="161">
        <f t="shared" si="54"/>
        <v>0</v>
      </c>
      <c r="AM234" s="161">
        <f t="shared" si="55"/>
        <v>0</v>
      </c>
      <c r="AN234" s="162" t="str">
        <f t="shared" si="56"/>
        <v/>
      </c>
      <c r="AO234" s="34" t="str">
        <f t="shared" si="57"/>
        <v/>
      </c>
    </row>
    <row r="235" spans="1:41" ht="31.5" x14ac:dyDescent="0.25">
      <c r="A235" s="72">
        <v>191</v>
      </c>
      <c r="B235" s="49" t="s">
        <v>361</v>
      </c>
      <c r="C235" s="92">
        <f>'2022'!B233</f>
        <v>19.600000000000001</v>
      </c>
      <c r="D235" s="93">
        <f>'2022'!D233</f>
        <v>37</v>
      </c>
      <c r="E235" s="93">
        <f>'2022'!E233</f>
        <v>41</v>
      </c>
      <c r="F235" s="92">
        <f>'2022'!H233</f>
        <v>2.0918367346938775</v>
      </c>
      <c r="G235" s="44">
        <f>'2021'!L179</f>
        <v>12</v>
      </c>
      <c r="H235" s="94">
        <f t="shared" si="46"/>
        <v>32.432432432432435</v>
      </c>
      <c r="I235" s="47"/>
      <c r="J235" s="47"/>
      <c r="K235" s="47"/>
      <c r="L235" s="99"/>
      <c r="M235" s="44"/>
      <c r="N235" s="44"/>
      <c r="O235" s="44">
        <f>'Добыча 2021'!S195</f>
        <v>0</v>
      </c>
      <c r="P235" s="44"/>
      <c r="Q235" s="44"/>
      <c r="R235" s="44"/>
      <c r="S235" s="44"/>
      <c r="T235" s="44"/>
      <c r="U235" s="44">
        <f t="shared" si="45"/>
        <v>0</v>
      </c>
      <c r="V235" s="94">
        <f>'2022'!J233</f>
        <v>14.349999999999959</v>
      </c>
      <c r="W235" s="44">
        <f t="shared" si="47"/>
        <v>34.999999999999901</v>
      </c>
      <c r="X235" s="44">
        <f>'2022'!L233</f>
        <v>14</v>
      </c>
      <c r="Y235" s="94">
        <f t="shared" si="48"/>
        <v>34.146341463414636</v>
      </c>
      <c r="Z235" s="44"/>
      <c r="AA235" s="44"/>
      <c r="AB235" s="44"/>
      <c r="AC235" s="44"/>
      <c r="AD235" s="44">
        <f t="shared" si="49"/>
        <v>14</v>
      </c>
      <c r="AE235" s="44"/>
      <c r="AF235" s="82" t="str">
        <f t="shared" si="50"/>
        <v/>
      </c>
      <c r="AG235" s="159"/>
      <c r="AH235" s="160">
        <f t="shared" si="51"/>
        <v>2.0918367346938775</v>
      </c>
      <c r="AI235" s="160" t="e">
        <f t="shared" ca="1" si="52"/>
        <v>#NAME?</v>
      </c>
      <c r="AJ235" s="161">
        <v>35</v>
      </c>
      <c r="AK235" s="161" t="str">
        <f t="shared" si="53"/>
        <v/>
      </c>
      <c r="AL235" s="161" t="e">
        <f t="shared" ca="1" si="54"/>
        <v>#NAME?</v>
      </c>
      <c r="AM235" s="161">
        <f t="shared" si="55"/>
        <v>14</v>
      </c>
      <c r="AN235" s="162" t="str">
        <f t="shared" si="56"/>
        <v/>
      </c>
      <c r="AO235" s="34" t="str">
        <f t="shared" si="57"/>
        <v/>
      </c>
    </row>
    <row r="236" spans="1:41" ht="31.5" x14ac:dyDescent="0.25">
      <c r="A236" s="72">
        <v>192</v>
      </c>
      <c r="B236" s="57" t="s">
        <v>44</v>
      </c>
      <c r="C236" s="92">
        <f>'2022'!B234</f>
        <v>10</v>
      </c>
      <c r="D236" s="93">
        <f>'2022'!D234</f>
        <v>12</v>
      </c>
      <c r="E236" s="93">
        <f>'2022'!E234</f>
        <v>13</v>
      </c>
      <c r="F236" s="92">
        <f>'2022'!H234</f>
        <v>1.3</v>
      </c>
      <c r="G236" s="44">
        <f>'2021'!L180</f>
        <v>0</v>
      </c>
      <c r="H236" s="94">
        <f t="shared" si="46"/>
        <v>0</v>
      </c>
      <c r="I236" s="44"/>
      <c r="J236" s="44"/>
      <c r="K236" s="44"/>
      <c r="L236" s="44"/>
      <c r="M236" s="44"/>
      <c r="N236" s="44"/>
      <c r="O236" s="44">
        <f>'Добыча 2021'!S196</f>
        <v>0</v>
      </c>
      <c r="P236" s="44"/>
      <c r="Q236" s="44"/>
      <c r="R236" s="44"/>
      <c r="S236" s="44"/>
      <c r="T236" s="44"/>
      <c r="U236" s="44">
        <f t="shared" si="45"/>
        <v>0</v>
      </c>
      <c r="V236" s="94">
        <f>'2022'!J234</f>
        <v>4.5499999999999865</v>
      </c>
      <c r="W236" s="44">
        <f t="shared" si="47"/>
        <v>34.999999999999901</v>
      </c>
      <c r="X236" s="44">
        <f>'2022'!L234</f>
        <v>0</v>
      </c>
      <c r="Y236" s="94">
        <f t="shared" si="48"/>
        <v>0</v>
      </c>
      <c r="Z236" s="44"/>
      <c r="AA236" s="44"/>
      <c r="AB236" s="44"/>
      <c r="AC236" s="44"/>
      <c r="AD236" s="44" t="str">
        <f t="shared" si="49"/>
        <v/>
      </c>
      <c r="AE236" s="44"/>
      <c r="AF236" s="82" t="str">
        <f t="shared" si="50"/>
        <v/>
      </c>
      <c r="AG236" s="159"/>
      <c r="AH236" s="160">
        <f t="shared" si="51"/>
        <v>1.3</v>
      </c>
      <c r="AI236" s="160" t="e">
        <f t="shared" ca="1" si="52"/>
        <v>#NAME?</v>
      </c>
      <c r="AJ236" s="161">
        <v>35</v>
      </c>
      <c r="AK236" s="161" t="str">
        <f t="shared" si="53"/>
        <v/>
      </c>
      <c r="AL236" s="161">
        <f t="shared" si="54"/>
        <v>0</v>
      </c>
      <c r="AM236" s="161">
        <f t="shared" si="55"/>
        <v>0</v>
      </c>
      <c r="AN236" s="162" t="str">
        <f t="shared" si="56"/>
        <v/>
      </c>
      <c r="AO236" s="34" t="str">
        <f t="shared" si="57"/>
        <v/>
      </c>
    </row>
    <row r="237" spans="1:41" ht="47.25" x14ac:dyDescent="0.25">
      <c r="A237" s="72">
        <v>193</v>
      </c>
      <c r="B237" s="57" t="s">
        <v>45</v>
      </c>
      <c r="C237" s="92">
        <f>'2022'!B235</f>
        <v>9.8000000000000007</v>
      </c>
      <c r="D237" s="93">
        <f>'2022'!D235</f>
        <v>0</v>
      </c>
      <c r="E237" s="93">
        <f>'2022'!E235</f>
        <v>0</v>
      </c>
      <c r="F237" s="92">
        <f>'2022'!H235</f>
        <v>0</v>
      </c>
      <c r="G237" s="44">
        <f>'2021'!L181</f>
        <v>0</v>
      </c>
      <c r="H237" s="94">
        <f t="shared" si="46"/>
        <v>0</v>
      </c>
      <c r="I237" s="44"/>
      <c r="J237" s="44"/>
      <c r="K237" s="44"/>
      <c r="L237" s="44"/>
      <c r="M237" s="44"/>
      <c r="N237" s="44"/>
      <c r="O237" s="44">
        <f>'Добыча 2021'!S197</f>
        <v>0</v>
      </c>
      <c r="P237" s="44"/>
      <c r="Q237" s="44"/>
      <c r="R237" s="44"/>
      <c r="S237" s="44"/>
      <c r="T237" s="44"/>
      <c r="U237" s="44">
        <f t="shared" si="45"/>
        <v>0</v>
      </c>
      <c r="V237" s="94">
        <f>'2022'!J235</f>
        <v>0</v>
      </c>
      <c r="W237" s="44">
        <f t="shared" si="47"/>
        <v>0</v>
      </c>
      <c r="X237" s="44">
        <f>'2022'!L235</f>
        <v>0</v>
      </c>
      <c r="Y237" s="94">
        <f t="shared" si="48"/>
        <v>0</v>
      </c>
      <c r="Z237" s="44"/>
      <c r="AA237" s="44"/>
      <c r="AB237" s="44"/>
      <c r="AC237" s="44"/>
      <c r="AD237" s="44" t="str">
        <f t="shared" si="49"/>
        <v/>
      </c>
      <c r="AE237" s="44"/>
      <c r="AF237" s="82" t="str">
        <f t="shared" si="50"/>
        <v/>
      </c>
      <c r="AG237" s="159"/>
      <c r="AH237" s="160">
        <f t="shared" si="51"/>
        <v>0</v>
      </c>
      <c r="AI237" s="160" t="e">
        <f t="shared" ca="1" si="52"/>
        <v>#NAME?</v>
      </c>
      <c r="AJ237" s="161">
        <v>35</v>
      </c>
      <c r="AK237" s="161" t="str">
        <f t="shared" si="53"/>
        <v/>
      </c>
      <c r="AL237" s="161">
        <f t="shared" si="54"/>
        <v>0</v>
      </c>
      <c r="AM237" s="161">
        <f t="shared" si="55"/>
        <v>0</v>
      </c>
      <c r="AN237" s="162" t="str">
        <f t="shared" si="56"/>
        <v/>
      </c>
      <c r="AO237" s="34" t="str">
        <f t="shared" si="57"/>
        <v/>
      </c>
    </row>
    <row r="238" spans="1:41" ht="31.5" x14ac:dyDescent="0.25">
      <c r="A238" s="72">
        <v>194</v>
      </c>
      <c r="B238" s="116" t="s">
        <v>459</v>
      </c>
      <c r="C238" s="92">
        <f>'2022'!B236</f>
        <v>302.7</v>
      </c>
      <c r="D238" s="581">
        <f>'2022'!D236</f>
        <v>69</v>
      </c>
      <c r="E238" s="93">
        <f>'2022'!E236</f>
        <v>56</v>
      </c>
      <c r="F238" s="92">
        <f>'2022'!H236</f>
        <v>0.18500165180046252</v>
      </c>
      <c r="G238" s="583">
        <f>'2021'!L182</f>
        <v>0</v>
      </c>
      <c r="H238" s="585">
        <f t="shared" si="46"/>
        <v>0</v>
      </c>
      <c r="I238" s="56"/>
      <c r="J238" s="56"/>
      <c r="K238" s="56"/>
      <c r="L238" s="107"/>
      <c r="M238" s="44"/>
      <c r="N238" s="44"/>
      <c r="O238" s="583">
        <f>'Добыча 2021'!S198</f>
        <v>0</v>
      </c>
      <c r="P238" s="44"/>
      <c r="Q238" s="44"/>
      <c r="R238" s="44"/>
      <c r="S238" s="44"/>
      <c r="T238" s="44"/>
      <c r="U238" s="583">
        <f t="shared" si="45"/>
        <v>0</v>
      </c>
      <c r="V238" s="94">
        <f>'2022'!J236</f>
        <v>19.599999999999945</v>
      </c>
      <c r="W238" s="44">
        <f t="shared" si="47"/>
        <v>34.999999999999901</v>
      </c>
      <c r="X238" s="44">
        <f>'2022'!L236</f>
        <v>19</v>
      </c>
      <c r="Y238" s="94">
        <f t="shared" si="48"/>
        <v>33.928571428571431</v>
      </c>
      <c r="Z238" s="44"/>
      <c r="AA238" s="44"/>
      <c r="AB238" s="44"/>
      <c r="AC238" s="44"/>
      <c r="AD238" s="44">
        <f t="shared" si="49"/>
        <v>19</v>
      </c>
      <c r="AE238" s="44"/>
      <c r="AF238" s="82" t="str">
        <f t="shared" si="50"/>
        <v/>
      </c>
      <c r="AG238" s="159"/>
      <c r="AH238" s="160">
        <f t="shared" si="51"/>
        <v>0.18500165180046252</v>
      </c>
      <c r="AI238" s="160" t="e">
        <f t="shared" ca="1" si="52"/>
        <v>#NAME?</v>
      </c>
      <c r="AJ238" s="161">
        <v>35</v>
      </c>
      <c r="AK238" s="161" t="str">
        <f t="shared" si="53"/>
        <v/>
      </c>
      <c r="AL238" s="161" t="e">
        <f t="shared" ca="1" si="54"/>
        <v>#NAME?</v>
      </c>
      <c r="AM238" s="161">
        <f t="shared" si="55"/>
        <v>19</v>
      </c>
      <c r="AN238" s="162" t="str">
        <f t="shared" si="56"/>
        <v/>
      </c>
      <c r="AO238" s="34" t="str">
        <f t="shared" si="57"/>
        <v/>
      </c>
    </row>
    <row r="239" spans="1:41" ht="31.5" x14ac:dyDescent="0.25">
      <c r="A239" s="72">
        <v>195</v>
      </c>
      <c r="B239" s="116" t="s">
        <v>460</v>
      </c>
      <c r="C239" s="92">
        <f>'2022'!B237</f>
        <v>4.8</v>
      </c>
      <c r="D239" s="582"/>
      <c r="E239" s="93">
        <f>'2022'!E237</f>
        <v>3</v>
      </c>
      <c r="F239" s="92">
        <f>'2022'!H237</f>
        <v>0.625</v>
      </c>
      <c r="G239" s="584"/>
      <c r="H239" s="586"/>
      <c r="I239" s="47"/>
      <c r="J239" s="47"/>
      <c r="K239" s="47"/>
      <c r="L239" s="99"/>
      <c r="M239" s="44"/>
      <c r="N239" s="44"/>
      <c r="O239" s="584"/>
      <c r="P239" s="44"/>
      <c r="Q239" s="44"/>
      <c r="R239" s="44"/>
      <c r="S239" s="44"/>
      <c r="T239" s="44"/>
      <c r="U239" s="584"/>
      <c r="V239" s="94">
        <f>'2022'!J237</f>
        <v>1.0499999999999969</v>
      </c>
      <c r="W239" s="44">
        <f t="shared" si="47"/>
        <v>34.999999999999901</v>
      </c>
      <c r="X239" s="44">
        <f>'2022'!L237</f>
        <v>1</v>
      </c>
      <c r="Y239" s="94">
        <f t="shared" si="48"/>
        <v>0</v>
      </c>
      <c r="Z239" s="44"/>
      <c r="AA239" s="44"/>
      <c r="AB239" s="44"/>
      <c r="AC239" s="44"/>
      <c r="AD239" s="44">
        <f t="shared" si="49"/>
        <v>1</v>
      </c>
      <c r="AE239" s="44"/>
      <c r="AF239" s="82" t="str">
        <f t="shared" si="50"/>
        <v>Ошибка!</v>
      </c>
      <c r="AG239" s="159"/>
      <c r="AH239" s="160">
        <f t="shared" si="51"/>
        <v>0.625</v>
      </c>
      <c r="AI239" s="160" t="e">
        <f t="shared" ca="1" si="52"/>
        <v>#NAME?</v>
      </c>
      <c r="AJ239" s="161">
        <v>35</v>
      </c>
      <c r="AK239" s="161" t="str">
        <f t="shared" si="53"/>
        <v/>
      </c>
      <c r="AL239" s="161" t="e">
        <f t="shared" ca="1" si="54"/>
        <v>#NAME?</v>
      </c>
      <c r="AM239" s="161">
        <f t="shared" si="55"/>
        <v>1</v>
      </c>
      <c r="AN239" s="162" t="str">
        <f t="shared" si="56"/>
        <v/>
      </c>
      <c r="AO239" s="34" t="str">
        <f t="shared" si="57"/>
        <v/>
      </c>
    </row>
    <row r="240" spans="1:41" ht="31.5" x14ac:dyDescent="0.25">
      <c r="A240" s="72">
        <v>196</v>
      </c>
      <c r="B240" s="57" t="s">
        <v>38</v>
      </c>
      <c r="C240" s="92">
        <f>'2022'!B238</f>
        <v>5.1580000000000004</v>
      </c>
      <c r="D240" s="93">
        <f>'2022'!D238</f>
        <v>10</v>
      </c>
      <c r="E240" s="93">
        <f>'2022'!E238</f>
        <v>14</v>
      </c>
      <c r="F240" s="92">
        <f>'2022'!H238</f>
        <v>2.7142303218301667</v>
      </c>
      <c r="G240" s="44">
        <f>'2021'!L183</f>
        <v>3</v>
      </c>
      <c r="H240" s="94">
        <f t="shared" si="46"/>
        <v>30</v>
      </c>
      <c r="I240" s="44"/>
      <c r="J240" s="44"/>
      <c r="K240" s="44"/>
      <c r="L240" s="44"/>
      <c r="M240" s="44"/>
      <c r="N240" s="44"/>
      <c r="O240" s="44">
        <f>'Добыча 2021'!S199</f>
        <v>0</v>
      </c>
      <c r="P240" s="44"/>
      <c r="Q240" s="44"/>
      <c r="R240" s="44"/>
      <c r="S240" s="44"/>
      <c r="T240" s="44"/>
      <c r="U240" s="44">
        <f t="shared" si="45"/>
        <v>0</v>
      </c>
      <c r="V240" s="94">
        <f>'2022'!J238</f>
        <v>4.8999999999999861</v>
      </c>
      <c r="W240" s="44">
        <f t="shared" si="47"/>
        <v>34.999999999999901</v>
      </c>
      <c r="X240" s="44">
        <f>'2022'!L238</f>
        <v>4</v>
      </c>
      <c r="Y240" s="94">
        <f t="shared" si="48"/>
        <v>28.571428571428569</v>
      </c>
      <c r="Z240" s="44"/>
      <c r="AA240" s="44"/>
      <c r="AB240" s="44"/>
      <c r="AC240" s="44"/>
      <c r="AD240" s="44">
        <f t="shared" si="49"/>
        <v>4</v>
      </c>
      <c r="AE240" s="44"/>
      <c r="AF240" s="82" t="str">
        <f t="shared" si="50"/>
        <v>Ошибка!</v>
      </c>
      <c r="AG240" s="159"/>
      <c r="AH240" s="160">
        <f t="shared" si="51"/>
        <v>2.7142303218301667</v>
      </c>
      <c r="AI240" s="160" t="e">
        <f t="shared" ca="1" si="52"/>
        <v>#NAME?</v>
      </c>
      <c r="AJ240" s="161">
        <v>35</v>
      </c>
      <c r="AK240" s="161" t="str">
        <f t="shared" si="53"/>
        <v/>
      </c>
      <c r="AL240" s="161" t="e">
        <f t="shared" ca="1" si="54"/>
        <v>#NAME?</v>
      </c>
      <c r="AM240" s="161">
        <f t="shared" si="55"/>
        <v>4</v>
      </c>
      <c r="AN240" s="162" t="str">
        <f t="shared" si="56"/>
        <v/>
      </c>
      <c r="AO240" s="34" t="str">
        <f t="shared" si="57"/>
        <v/>
      </c>
    </row>
    <row r="241" spans="1:41" ht="31.5" x14ac:dyDescent="0.25">
      <c r="A241" s="72">
        <v>197</v>
      </c>
      <c r="B241" s="57" t="s">
        <v>362</v>
      </c>
      <c r="C241" s="92">
        <f>'2022'!B239</f>
        <v>6.8</v>
      </c>
      <c r="D241" s="93">
        <f>'2022'!D239</f>
        <v>15</v>
      </c>
      <c r="E241" s="93">
        <f>'2022'!E239</f>
        <v>17</v>
      </c>
      <c r="F241" s="92">
        <f>'2022'!H239</f>
        <v>2.5</v>
      </c>
      <c r="G241" s="44">
        <f>'2021'!L184</f>
        <v>5</v>
      </c>
      <c r="H241" s="94">
        <f t="shared" si="46"/>
        <v>33.333333333333329</v>
      </c>
      <c r="I241" s="47"/>
      <c r="J241" s="47"/>
      <c r="K241" s="47"/>
      <c r="L241" s="99"/>
      <c r="M241" s="44"/>
      <c r="N241" s="44"/>
      <c r="O241" s="44">
        <f>'Добыча 2021'!S200</f>
        <v>0</v>
      </c>
      <c r="P241" s="44"/>
      <c r="Q241" s="44"/>
      <c r="R241" s="44"/>
      <c r="S241" s="44"/>
      <c r="T241" s="44"/>
      <c r="U241" s="44">
        <f t="shared" ref="U241:U262" si="58">IF(G241=0,0,O241/G241*100)</f>
        <v>0</v>
      </c>
      <c r="V241" s="94">
        <f>'2022'!J239</f>
        <v>5.9499999999999993</v>
      </c>
      <c r="W241" s="44">
        <f t="shared" si="47"/>
        <v>35</v>
      </c>
      <c r="X241" s="44">
        <f>'2022'!L239</f>
        <v>5</v>
      </c>
      <c r="Y241" s="94">
        <f t="shared" si="48"/>
        <v>29.411764705882355</v>
      </c>
      <c r="Z241" s="44"/>
      <c r="AA241" s="44"/>
      <c r="AB241" s="44"/>
      <c r="AC241" s="44"/>
      <c r="AD241" s="44">
        <f t="shared" si="49"/>
        <v>5</v>
      </c>
      <c r="AE241" s="44"/>
      <c r="AF241" s="82" t="str">
        <f t="shared" si="50"/>
        <v>Ошибка!</v>
      </c>
      <c r="AG241" s="159"/>
      <c r="AH241" s="160">
        <f t="shared" si="51"/>
        <v>2.5</v>
      </c>
      <c r="AI241" s="160" t="e">
        <f t="shared" ca="1" si="52"/>
        <v>#NAME?</v>
      </c>
      <c r="AJ241" s="161">
        <v>35</v>
      </c>
      <c r="AK241" s="161" t="str">
        <f t="shared" si="53"/>
        <v/>
      </c>
      <c r="AL241" s="161" t="e">
        <f t="shared" ca="1" si="54"/>
        <v>#NAME?</v>
      </c>
      <c r="AM241" s="161">
        <f t="shared" si="55"/>
        <v>5</v>
      </c>
      <c r="AN241" s="162" t="str">
        <f t="shared" si="56"/>
        <v/>
      </c>
      <c r="AO241" s="34" t="str">
        <f t="shared" si="57"/>
        <v/>
      </c>
    </row>
    <row r="242" spans="1:41" ht="18.75" x14ac:dyDescent="0.25">
      <c r="A242" s="34"/>
      <c r="B242" s="46" t="s">
        <v>170</v>
      </c>
      <c r="C242" s="98"/>
      <c r="D242" s="97"/>
      <c r="E242" s="97"/>
      <c r="F242" s="98"/>
      <c r="G242" s="44"/>
      <c r="H242" s="94"/>
      <c r="I242" s="44"/>
      <c r="J242" s="44"/>
      <c r="K242" s="44"/>
      <c r="L242" s="44"/>
      <c r="M242" s="56"/>
      <c r="N242" s="56"/>
      <c r="O242" s="56"/>
      <c r="P242" s="56"/>
      <c r="Q242" s="56"/>
      <c r="R242" s="56"/>
      <c r="S242" s="56"/>
      <c r="T242" s="56"/>
      <c r="U242" s="44"/>
      <c r="V242" s="111"/>
      <c r="W242" s="44"/>
      <c r="X242" s="56"/>
      <c r="Y242" s="94"/>
      <c r="Z242" s="56"/>
      <c r="AA242" s="56"/>
      <c r="AB242" s="56"/>
      <c r="AC242" s="56"/>
      <c r="AD242" s="56" t="str">
        <f t="shared" si="49"/>
        <v/>
      </c>
      <c r="AE242" s="56"/>
      <c r="AF242" s="82" t="str">
        <f t="shared" si="50"/>
        <v/>
      </c>
      <c r="AG242" s="159"/>
      <c r="AH242" s="160" t="str">
        <f t="shared" si="51"/>
        <v/>
      </c>
      <c r="AI242" s="160" t="e">
        <f t="shared" ca="1" si="52"/>
        <v>#NAME?</v>
      </c>
      <c r="AJ242" s="161">
        <v>35</v>
      </c>
      <c r="AK242" s="161" t="str">
        <f t="shared" si="53"/>
        <v/>
      </c>
      <c r="AL242" s="161" t="str">
        <f t="shared" si="54"/>
        <v/>
      </c>
      <c r="AM242" s="161" t="str">
        <f t="shared" si="55"/>
        <v/>
      </c>
      <c r="AN242" s="162" t="str">
        <f t="shared" si="56"/>
        <v/>
      </c>
      <c r="AO242" s="34" t="str">
        <f t="shared" si="57"/>
        <v/>
      </c>
    </row>
    <row r="243" spans="1:41" ht="31.5" x14ac:dyDescent="0.25">
      <c r="A243" s="34">
        <v>198</v>
      </c>
      <c r="B243" s="57" t="s">
        <v>171</v>
      </c>
      <c r="C243" s="92">
        <f>'2022'!B241</f>
        <v>91.6</v>
      </c>
      <c r="D243" s="93">
        <f>'2022'!D241</f>
        <v>173</v>
      </c>
      <c r="E243" s="93">
        <f>'2022'!E241</f>
        <v>194</v>
      </c>
      <c r="F243" s="92">
        <f>'2022'!H241</f>
        <v>2.1179039301310043</v>
      </c>
      <c r="G243" s="44">
        <f>'2021'!L186</f>
        <v>60</v>
      </c>
      <c r="H243" s="94">
        <f t="shared" ref="H243:H262" si="59">IF(G243&gt;0,G243/D243*100,0)</f>
        <v>34.682080924855491</v>
      </c>
      <c r="I243" s="44"/>
      <c r="J243" s="44"/>
      <c r="K243" s="44"/>
      <c r="L243" s="44"/>
      <c r="M243" s="44"/>
      <c r="N243" s="44"/>
      <c r="O243" s="44">
        <f>'Добыча 2021'!S202</f>
        <v>35</v>
      </c>
      <c r="P243" s="44"/>
      <c r="Q243" s="44"/>
      <c r="R243" s="44"/>
      <c r="S243" s="44"/>
      <c r="T243" s="44"/>
      <c r="U243" s="44">
        <f t="shared" si="58"/>
        <v>58.333333333333336</v>
      </c>
      <c r="V243" s="94">
        <f>'2022'!J241</f>
        <v>67.899999999999991</v>
      </c>
      <c r="W243" s="44">
        <f t="shared" ref="W243:W262" si="60">IF(V243&gt;0,V243/E243*100,0)</f>
        <v>35</v>
      </c>
      <c r="X243" s="44">
        <f>'2022'!L241</f>
        <v>67</v>
      </c>
      <c r="Y243" s="94">
        <f t="shared" ref="Y243:Y262" si="61">IF(X243&gt;1,X243/E243*100,0)</f>
        <v>34.536082474226802</v>
      </c>
      <c r="Z243" s="44"/>
      <c r="AA243" s="44"/>
      <c r="AB243" s="44"/>
      <c r="AC243" s="44"/>
      <c r="AD243" s="44">
        <f t="shared" si="49"/>
        <v>67</v>
      </c>
      <c r="AE243" s="44"/>
      <c r="AF243" s="82" t="str">
        <f t="shared" si="50"/>
        <v/>
      </c>
      <c r="AG243" s="159"/>
      <c r="AH243" s="160">
        <f t="shared" si="51"/>
        <v>2.1179039301310043</v>
      </c>
      <c r="AI243" s="160" t="e">
        <f t="shared" ca="1" si="52"/>
        <v>#NAME?</v>
      </c>
      <c r="AJ243" s="161">
        <v>35</v>
      </c>
      <c r="AK243" s="161" t="str">
        <f t="shared" si="53"/>
        <v/>
      </c>
      <c r="AL243" s="161" t="e">
        <f t="shared" ca="1" si="54"/>
        <v>#NAME?</v>
      </c>
      <c r="AM243" s="161">
        <f t="shared" si="55"/>
        <v>67</v>
      </c>
      <c r="AN243" s="162" t="str">
        <f t="shared" si="56"/>
        <v/>
      </c>
      <c r="AO243" s="34" t="str">
        <f t="shared" si="57"/>
        <v/>
      </c>
    </row>
    <row r="244" spans="1:41" ht="33" customHeight="1" x14ac:dyDescent="0.25">
      <c r="A244" s="34">
        <v>199</v>
      </c>
      <c r="B244" s="57" t="s">
        <v>172</v>
      </c>
      <c r="C244" s="92">
        <f>'2022'!B242</f>
        <v>347.2</v>
      </c>
      <c r="D244" s="93">
        <f>'2022'!D242</f>
        <v>423</v>
      </c>
      <c r="E244" s="93">
        <f>'2022'!E242</f>
        <v>501</v>
      </c>
      <c r="F244" s="92">
        <f>'2022'!H242</f>
        <v>1.4429723502304148</v>
      </c>
      <c r="G244" s="44">
        <f>'2021'!L187</f>
        <v>130</v>
      </c>
      <c r="H244" s="94">
        <f t="shared" si="59"/>
        <v>30.732860520094562</v>
      </c>
      <c r="I244" s="44"/>
      <c r="J244" s="44"/>
      <c r="K244" s="44"/>
      <c r="L244" s="44"/>
      <c r="M244" s="44"/>
      <c r="N244" s="44"/>
      <c r="O244" s="44">
        <f>'Добыча 2021'!S203</f>
        <v>45</v>
      </c>
      <c r="P244" s="44"/>
      <c r="Q244" s="44"/>
      <c r="R244" s="44"/>
      <c r="S244" s="44"/>
      <c r="T244" s="44"/>
      <c r="U244" s="44">
        <f t="shared" si="58"/>
        <v>34.615384615384613</v>
      </c>
      <c r="V244" s="94">
        <f>'2022'!J242</f>
        <v>175.35</v>
      </c>
      <c r="W244" s="44">
        <f t="shared" si="60"/>
        <v>35</v>
      </c>
      <c r="X244" s="44">
        <f>'2022'!L242</f>
        <v>130</v>
      </c>
      <c r="Y244" s="94">
        <f t="shared" si="61"/>
        <v>25.948103792415168</v>
      </c>
      <c r="Z244" s="44"/>
      <c r="AA244" s="44"/>
      <c r="AB244" s="44"/>
      <c r="AC244" s="44"/>
      <c r="AD244" s="44">
        <f t="shared" si="49"/>
        <v>130</v>
      </c>
      <c r="AE244" s="44"/>
      <c r="AF244" s="82" t="str">
        <f t="shared" si="50"/>
        <v/>
      </c>
      <c r="AG244" s="159"/>
      <c r="AH244" s="160">
        <f t="shared" si="51"/>
        <v>1.4429723502304148</v>
      </c>
      <c r="AI244" s="160" t="e">
        <f t="shared" ca="1" si="52"/>
        <v>#NAME?</v>
      </c>
      <c r="AJ244" s="161">
        <v>35</v>
      </c>
      <c r="AK244" s="161" t="str">
        <f t="shared" si="53"/>
        <v/>
      </c>
      <c r="AL244" s="161" t="e">
        <f t="shared" ca="1" si="54"/>
        <v>#NAME?</v>
      </c>
      <c r="AM244" s="161">
        <f t="shared" si="55"/>
        <v>130</v>
      </c>
      <c r="AN244" s="162" t="str">
        <f t="shared" si="56"/>
        <v/>
      </c>
      <c r="AO244" s="34" t="str">
        <f t="shared" si="57"/>
        <v/>
      </c>
    </row>
    <row r="245" spans="1:41" ht="18.75" x14ac:dyDescent="0.25">
      <c r="A245" s="34"/>
      <c r="B245" s="46" t="s">
        <v>151</v>
      </c>
      <c r="C245" s="98"/>
      <c r="D245" s="97"/>
      <c r="E245" s="97"/>
      <c r="F245" s="98"/>
      <c r="G245" s="44"/>
      <c r="H245" s="94"/>
      <c r="I245" s="44"/>
      <c r="J245" s="44"/>
      <c r="K245" s="44"/>
      <c r="L245" s="44"/>
      <c r="M245" s="56"/>
      <c r="N245" s="56"/>
      <c r="O245" s="56"/>
      <c r="P245" s="56"/>
      <c r="Q245" s="56"/>
      <c r="R245" s="56"/>
      <c r="S245" s="56"/>
      <c r="T245" s="56"/>
      <c r="U245" s="44"/>
      <c r="V245" s="111"/>
      <c r="W245" s="44"/>
      <c r="X245" s="56"/>
      <c r="Y245" s="94"/>
      <c r="Z245" s="56"/>
      <c r="AA245" s="56"/>
      <c r="AB245" s="56"/>
      <c r="AC245" s="56"/>
      <c r="AD245" s="56" t="str">
        <f t="shared" si="49"/>
        <v/>
      </c>
      <c r="AE245" s="56"/>
      <c r="AF245" s="82" t="str">
        <f t="shared" si="50"/>
        <v/>
      </c>
      <c r="AG245" s="159"/>
      <c r="AH245" s="160" t="str">
        <f t="shared" si="51"/>
        <v/>
      </c>
      <c r="AI245" s="160" t="e">
        <f t="shared" ca="1" si="52"/>
        <v>#NAME?</v>
      </c>
      <c r="AJ245" s="161">
        <v>35</v>
      </c>
      <c r="AK245" s="161" t="str">
        <f t="shared" si="53"/>
        <v/>
      </c>
      <c r="AL245" s="161" t="str">
        <f t="shared" si="54"/>
        <v/>
      </c>
      <c r="AM245" s="161" t="str">
        <f t="shared" si="55"/>
        <v/>
      </c>
      <c r="AN245" s="162" t="str">
        <f t="shared" si="56"/>
        <v/>
      </c>
      <c r="AO245" s="34" t="str">
        <f t="shared" si="57"/>
        <v/>
      </c>
    </row>
    <row r="246" spans="1:41" ht="31.5" x14ac:dyDescent="0.25">
      <c r="A246" s="34">
        <v>200</v>
      </c>
      <c r="B246" s="57" t="s">
        <v>152</v>
      </c>
      <c r="C246" s="92">
        <f>'2022'!B244</f>
        <v>211.2</v>
      </c>
      <c r="D246" s="93">
        <f>'2022'!D244</f>
        <v>0</v>
      </c>
      <c r="E246" s="93">
        <f>'2022'!E244</f>
        <v>0</v>
      </c>
      <c r="F246" s="92">
        <f>'2022'!H244</f>
        <v>0</v>
      </c>
      <c r="G246" s="44">
        <f>'2021'!L189</f>
        <v>0</v>
      </c>
      <c r="H246" s="94">
        <f t="shared" si="59"/>
        <v>0</v>
      </c>
      <c r="I246" s="44"/>
      <c r="J246" s="44"/>
      <c r="K246" s="44"/>
      <c r="L246" s="44"/>
      <c r="M246" s="44"/>
      <c r="N246" s="44"/>
      <c r="O246" s="44">
        <f>'Добыча 2021'!S205</f>
        <v>0</v>
      </c>
      <c r="P246" s="44"/>
      <c r="Q246" s="44"/>
      <c r="R246" s="44"/>
      <c r="S246" s="44"/>
      <c r="T246" s="44"/>
      <c r="U246" s="44">
        <f t="shared" si="58"/>
        <v>0</v>
      </c>
      <c r="V246" s="94">
        <f>'2022'!J244</f>
        <v>0</v>
      </c>
      <c r="W246" s="44">
        <f t="shared" si="60"/>
        <v>0</v>
      </c>
      <c r="X246" s="44">
        <f>'2022'!L244</f>
        <v>0</v>
      </c>
      <c r="Y246" s="94">
        <f t="shared" si="61"/>
        <v>0</v>
      </c>
      <c r="Z246" s="44"/>
      <c r="AA246" s="44"/>
      <c r="AB246" s="44"/>
      <c r="AC246" s="44"/>
      <c r="AD246" s="44" t="str">
        <f t="shared" si="49"/>
        <v/>
      </c>
      <c r="AE246" s="44"/>
      <c r="AF246" s="82" t="str">
        <f t="shared" si="50"/>
        <v/>
      </c>
      <c r="AG246" s="159"/>
      <c r="AH246" s="160">
        <f t="shared" si="51"/>
        <v>0</v>
      </c>
      <c r="AI246" s="160" t="e">
        <f t="shared" ca="1" si="52"/>
        <v>#NAME?</v>
      </c>
      <c r="AJ246" s="161">
        <v>35</v>
      </c>
      <c r="AK246" s="161" t="str">
        <f t="shared" si="53"/>
        <v/>
      </c>
      <c r="AL246" s="161">
        <f t="shared" si="54"/>
        <v>0</v>
      </c>
      <c r="AM246" s="161">
        <f t="shared" si="55"/>
        <v>0</v>
      </c>
      <c r="AN246" s="162" t="str">
        <f t="shared" si="56"/>
        <v/>
      </c>
      <c r="AO246" s="34" t="str">
        <f t="shared" si="57"/>
        <v/>
      </c>
    </row>
    <row r="247" spans="1:41" ht="18.75" x14ac:dyDescent="0.25">
      <c r="A247" s="34"/>
      <c r="B247" s="46" t="s">
        <v>254</v>
      </c>
      <c r="C247" s="98"/>
      <c r="D247" s="97"/>
      <c r="E247" s="97"/>
      <c r="F247" s="98"/>
      <c r="G247" s="44"/>
      <c r="H247" s="94"/>
      <c r="I247" s="44"/>
      <c r="J247" s="44"/>
      <c r="K247" s="44"/>
      <c r="L247" s="44"/>
      <c r="M247" s="56"/>
      <c r="N247" s="56"/>
      <c r="O247" s="56"/>
      <c r="P247" s="56"/>
      <c r="Q247" s="56"/>
      <c r="R247" s="56"/>
      <c r="S247" s="56"/>
      <c r="T247" s="56"/>
      <c r="U247" s="44"/>
      <c r="V247" s="111"/>
      <c r="W247" s="44"/>
      <c r="X247" s="56"/>
      <c r="Y247" s="94"/>
      <c r="Z247" s="56"/>
      <c r="AA247" s="56"/>
      <c r="AB247" s="56"/>
      <c r="AC247" s="56"/>
      <c r="AD247" s="56" t="str">
        <f t="shared" si="49"/>
        <v/>
      </c>
      <c r="AE247" s="56"/>
      <c r="AF247" s="82" t="str">
        <f t="shared" si="50"/>
        <v/>
      </c>
      <c r="AG247" s="159"/>
      <c r="AH247" s="160" t="str">
        <f t="shared" si="51"/>
        <v/>
      </c>
      <c r="AI247" s="160" t="e">
        <f t="shared" ca="1" si="52"/>
        <v>#NAME?</v>
      </c>
      <c r="AJ247" s="161">
        <v>35</v>
      </c>
      <c r="AK247" s="161" t="str">
        <f t="shared" si="53"/>
        <v/>
      </c>
      <c r="AL247" s="161" t="str">
        <f t="shared" si="54"/>
        <v/>
      </c>
      <c r="AM247" s="161" t="str">
        <f t="shared" si="55"/>
        <v/>
      </c>
      <c r="AN247" s="162" t="str">
        <f t="shared" si="56"/>
        <v/>
      </c>
      <c r="AO247" s="34" t="str">
        <f t="shared" si="57"/>
        <v/>
      </c>
    </row>
    <row r="248" spans="1:41" ht="67.5" customHeight="1" x14ac:dyDescent="0.25">
      <c r="A248" s="34">
        <v>201</v>
      </c>
      <c r="B248" s="57" t="s">
        <v>363</v>
      </c>
      <c r="C248" s="92">
        <f>'2022'!B246</f>
        <v>15.6</v>
      </c>
      <c r="D248" s="93">
        <f>'2022'!D246</f>
        <v>25</v>
      </c>
      <c r="E248" s="93">
        <f>'2022'!E246</f>
        <v>32</v>
      </c>
      <c r="F248" s="92">
        <f>'2022'!H246</f>
        <v>2.0512820512820515</v>
      </c>
      <c r="G248" s="44">
        <f>'2021'!L191</f>
        <v>0</v>
      </c>
      <c r="H248" s="94">
        <f t="shared" si="59"/>
        <v>0</v>
      </c>
      <c r="I248" s="44"/>
      <c r="J248" s="44"/>
      <c r="K248" s="44"/>
      <c r="L248" s="44"/>
      <c r="M248" s="44"/>
      <c r="N248" s="44"/>
      <c r="O248" s="44">
        <f>'Добыча 2021'!S207</f>
        <v>0</v>
      </c>
      <c r="P248" s="44"/>
      <c r="Q248" s="44"/>
      <c r="R248" s="44"/>
      <c r="S248" s="44"/>
      <c r="T248" s="44"/>
      <c r="U248" s="44">
        <f t="shared" si="58"/>
        <v>0</v>
      </c>
      <c r="V248" s="94">
        <f>'2022'!J246</f>
        <v>11.2</v>
      </c>
      <c r="W248" s="44">
        <f t="shared" si="60"/>
        <v>35</v>
      </c>
      <c r="X248" s="44">
        <f>'2022'!L246</f>
        <v>0</v>
      </c>
      <c r="Y248" s="94">
        <f t="shared" si="61"/>
        <v>0</v>
      </c>
      <c r="Z248" s="44"/>
      <c r="AA248" s="44"/>
      <c r="AB248" s="44"/>
      <c r="AC248" s="44"/>
      <c r="AD248" s="44" t="str">
        <f t="shared" si="49"/>
        <v/>
      </c>
      <c r="AE248" s="44"/>
      <c r="AF248" s="82" t="str">
        <f t="shared" si="50"/>
        <v/>
      </c>
      <c r="AG248" s="159"/>
      <c r="AH248" s="160">
        <f t="shared" si="51"/>
        <v>2.0512820512820515</v>
      </c>
      <c r="AI248" s="160" t="e">
        <f t="shared" ca="1" si="52"/>
        <v>#NAME?</v>
      </c>
      <c r="AJ248" s="161">
        <v>35</v>
      </c>
      <c r="AK248" s="161" t="str">
        <f t="shared" si="53"/>
        <v/>
      </c>
      <c r="AL248" s="161">
        <f t="shared" si="54"/>
        <v>0</v>
      </c>
      <c r="AM248" s="161">
        <f t="shared" si="55"/>
        <v>0</v>
      </c>
      <c r="AN248" s="162" t="str">
        <f t="shared" si="56"/>
        <v/>
      </c>
      <c r="AO248" s="34" t="str">
        <f t="shared" si="57"/>
        <v/>
      </c>
    </row>
    <row r="249" spans="1:41" ht="47.25" x14ac:dyDescent="0.25">
      <c r="A249" s="34">
        <v>202</v>
      </c>
      <c r="B249" s="57" t="s">
        <v>364</v>
      </c>
      <c r="C249" s="92">
        <f>'2022'!B247</f>
        <v>5.3</v>
      </c>
      <c r="D249" s="93">
        <f>'2022'!D247</f>
        <v>6</v>
      </c>
      <c r="E249" s="93">
        <f>'2022'!E247</f>
        <v>12</v>
      </c>
      <c r="F249" s="92">
        <f>'2022'!H247</f>
        <v>2.2641509433962264</v>
      </c>
      <c r="G249" s="44">
        <f>'2021'!L192</f>
        <v>0</v>
      </c>
      <c r="H249" s="94">
        <f t="shared" si="59"/>
        <v>0</v>
      </c>
      <c r="I249" s="44"/>
      <c r="J249" s="44"/>
      <c r="K249" s="44"/>
      <c r="L249" s="44"/>
      <c r="M249" s="44"/>
      <c r="N249" s="44"/>
      <c r="O249" s="44">
        <f>'Добыча 2021'!S208</f>
        <v>0</v>
      </c>
      <c r="P249" s="44"/>
      <c r="Q249" s="44"/>
      <c r="R249" s="44"/>
      <c r="S249" s="44"/>
      <c r="T249" s="44"/>
      <c r="U249" s="44">
        <f t="shared" si="58"/>
        <v>0</v>
      </c>
      <c r="V249" s="94">
        <f>'2022'!J247</f>
        <v>4.1999999999999993</v>
      </c>
      <c r="W249" s="44">
        <f t="shared" si="60"/>
        <v>34.999999999999993</v>
      </c>
      <c r="X249" s="44">
        <f>'2022'!L247</f>
        <v>0</v>
      </c>
      <c r="Y249" s="94">
        <f t="shared" si="61"/>
        <v>0</v>
      </c>
      <c r="Z249" s="44"/>
      <c r="AA249" s="44"/>
      <c r="AB249" s="44"/>
      <c r="AC249" s="44"/>
      <c r="AD249" s="44" t="str">
        <f t="shared" si="49"/>
        <v/>
      </c>
      <c r="AE249" s="44"/>
      <c r="AF249" s="82" t="str">
        <f t="shared" si="50"/>
        <v/>
      </c>
      <c r="AG249" s="159"/>
      <c r="AH249" s="160">
        <f t="shared" si="51"/>
        <v>2.2641509433962264</v>
      </c>
      <c r="AI249" s="160" t="e">
        <f t="shared" ca="1" si="52"/>
        <v>#NAME?</v>
      </c>
      <c r="AJ249" s="161">
        <v>35</v>
      </c>
      <c r="AK249" s="161" t="str">
        <f t="shared" si="53"/>
        <v/>
      </c>
      <c r="AL249" s="161">
        <f t="shared" si="54"/>
        <v>0</v>
      </c>
      <c r="AM249" s="161">
        <f t="shared" si="55"/>
        <v>0</v>
      </c>
      <c r="AN249" s="162" t="str">
        <f t="shared" si="56"/>
        <v/>
      </c>
      <c r="AO249" s="34" t="str">
        <f t="shared" si="57"/>
        <v/>
      </c>
    </row>
    <row r="250" spans="1:41" ht="47.25" x14ac:dyDescent="0.25">
      <c r="A250" s="34">
        <v>203</v>
      </c>
      <c r="B250" s="57" t="s">
        <v>365</v>
      </c>
      <c r="C250" s="92">
        <f>'2022'!B248</f>
        <v>3.2</v>
      </c>
      <c r="D250" s="93">
        <f>'2022'!D248</f>
        <v>3</v>
      </c>
      <c r="E250" s="93">
        <f>'2022'!E248</f>
        <v>8</v>
      </c>
      <c r="F250" s="92">
        <f>'2022'!H248</f>
        <v>2.5</v>
      </c>
      <c r="G250" s="44">
        <f>'2021'!L193</f>
        <v>0</v>
      </c>
      <c r="H250" s="94">
        <f t="shared" si="59"/>
        <v>0</v>
      </c>
      <c r="I250" s="44"/>
      <c r="J250" s="44"/>
      <c r="K250" s="44"/>
      <c r="L250" s="44"/>
      <c r="M250" s="44"/>
      <c r="N250" s="44"/>
      <c r="O250" s="44">
        <f>'Добыча 2021'!S209</f>
        <v>0</v>
      </c>
      <c r="P250" s="44"/>
      <c r="Q250" s="44"/>
      <c r="R250" s="44"/>
      <c r="S250" s="44"/>
      <c r="T250" s="44"/>
      <c r="U250" s="44">
        <f t="shared" si="58"/>
        <v>0</v>
      </c>
      <c r="V250" s="94">
        <f>'2022'!J248</f>
        <v>2.8</v>
      </c>
      <c r="W250" s="44">
        <f t="shared" si="60"/>
        <v>35</v>
      </c>
      <c r="X250" s="44">
        <f>'2022'!L248</f>
        <v>0</v>
      </c>
      <c r="Y250" s="94">
        <f t="shared" si="61"/>
        <v>0</v>
      </c>
      <c r="Z250" s="44"/>
      <c r="AA250" s="44"/>
      <c r="AB250" s="44"/>
      <c r="AC250" s="44"/>
      <c r="AD250" s="44" t="str">
        <f t="shared" si="49"/>
        <v/>
      </c>
      <c r="AE250" s="44"/>
      <c r="AF250" s="82" t="str">
        <f t="shared" si="50"/>
        <v/>
      </c>
      <c r="AG250" s="159"/>
      <c r="AH250" s="160">
        <f t="shared" si="51"/>
        <v>2.5</v>
      </c>
      <c r="AI250" s="160" t="e">
        <f t="shared" ca="1" si="52"/>
        <v>#NAME?</v>
      </c>
      <c r="AJ250" s="161">
        <v>35</v>
      </c>
      <c r="AK250" s="161" t="str">
        <f t="shared" si="53"/>
        <v/>
      </c>
      <c r="AL250" s="161">
        <f t="shared" si="54"/>
        <v>0</v>
      </c>
      <c r="AM250" s="161">
        <f t="shared" si="55"/>
        <v>0</v>
      </c>
      <c r="AN250" s="162" t="str">
        <f t="shared" si="56"/>
        <v/>
      </c>
      <c r="AO250" s="34" t="str">
        <f t="shared" si="57"/>
        <v/>
      </c>
    </row>
    <row r="251" spans="1:41" ht="31.5" x14ac:dyDescent="0.25">
      <c r="A251" s="34">
        <v>204</v>
      </c>
      <c r="B251" s="57" t="s">
        <v>258</v>
      </c>
      <c r="C251" s="92">
        <f>'2022'!B249</f>
        <v>4</v>
      </c>
      <c r="D251" s="93">
        <f>'2022'!D249</f>
        <v>12</v>
      </c>
      <c r="E251" s="93">
        <f>'2022'!E249</f>
        <v>21</v>
      </c>
      <c r="F251" s="92">
        <f>'2022'!H249</f>
        <v>5.25</v>
      </c>
      <c r="G251" s="44">
        <f>'2021'!L194</f>
        <v>0</v>
      </c>
      <c r="H251" s="94">
        <f t="shared" si="59"/>
        <v>0</v>
      </c>
      <c r="I251" s="44"/>
      <c r="J251" s="44"/>
      <c r="K251" s="44"/>
      <c r="L251" s="44"/>
      <c r="M251" s="44"/>
      <c r="N251" s="44"/>
      <c r="O251" s="44">
        <f>'Добыча 2021'!S210</f>
        <v>0</v>
      </c>
      <c r="P251" s="44"/>
      <c r="Q251" s="44"/>
      <c r="R251" s="44"/>
      <c r="S251" s="44"/>
      <c r="T251" s="44"/>
      <c r="U251" s="44">
        <f t="shared" si="58"/>
        <v>0</v>
      </c>
      <c r="V251" s="94">
        <f>'2022'!J249</f>
        <v>7.35</v>
      </c>
      <c r="W251" s="44">
        <f t="shared" si="60"/>
        <v>35</v>
      </c>
      <c r="X251" s="44">
        <f>'2022'!L249</f>
        <v>5</v>
      </c>
      <c r="Y251" s="94">
        <f t="shared" si="61"/>
        <v>23.809523809523807</v>
      </c>
      <c r="Z251" s="44"/>
      <c r="AA251" s="44"/>
      <c r="AB251" s="44"/>
      <c r="AC251" s="44"/>
      <c r="AD251" s="44">
        <f t="shared" si="49"/>
        <v>5</v>
      </c>
      <c r="AE251" s="44"/>
      <c r="AF251" s="82" t="str">
        <f t="shared" si="50"/>
        <v>Ошибка!</v>
      </c>
      <c r="AG251" s="159"/>
      <c r="AH251" s="160">
        <f t="shared" si="51"/>
        <v>5.25</v>
      </c>
      <c r="AI251" s="160" t="e">
        <f t="shared" ca="1" si="52"/>
        <v>#NAME?</v>
      </c>
      <c r="AJ251" s="161">
        <v>35</v>
      </c>
      <c r="AK251" s="161" t="str">
        <f t="shared" si="53"/>
        <v/>
      </c>
      <c r="AL251" s="161" t="e">
        <f t="shared" ca="1" si="54"/>
        <v>#NAME?</v>
      </c>
      <c r="AM251" s="161">
        <f t="shared" si="55"/>
        <v>5</v>
      </c>
      <c r="AN251" s="162" t="str">
        <f t="shared" si="56"/>
        <v/>
      </c>
      <c r="AO251" s="34" t="str">
        <f t="shared" si="57"/>
        <v/>
      </c>
    </row>
    <row r="252" spans="1:41" ht="31.5" x14ac:dyDescent="0.25">
      <c r="A252" s="34">
        <v>205</v>
      </c>
      <c r="B252" s="57" t="s">
        <v>262</v>
      </c>
      <c r="C252" s="92">
        <f>'2022'!B250</f>
        <v>3.52</v>
      </c>
      <c r="D252" s="93">
        <f>'2022'!D250</f>
        <v>3</v>
      </c>
      <c r="E252" s="93">
        <f>'2022'!E250</f>
        <v>6</v>
      </c>
      <c r="F252" s="92">
        <f>'2022'!H250</f>
        <v>1.7045454545454546</v>
      </c>
      <c r="G252" s="44">
        <f>'2021'!L195</f>
        <v>0</v>
      </c>
      <c r="H252" s="94">
        <f t="shared" si="59"/>
        <v>0</v>
      </c>
      <c r="I252" s="44"/>
      <c r="J252" s="44"/>
      <c r="K252" s="44"/>
      <c r="L252" s="44"/>
      <c r="M252" s="44"/>
      <c r="N252" s="44"/>
      <c r="O252" s="44">
        <f>'Добыча 2021'!S211</f>
        <v>0</v>
      </c>
      <c r="P252" s="44"/>
      <c r="Q252" s="44"/>
      <c r="R252" s="44"/>
      <c r="S252" s="44"/>
      <c r="T252" s="44"/>
      <c r="U252" s="44">
        <f t="shared" si="58"/>
        <v>0</v>
      </c>
      <c r="V252" s="94">
        <f>'2022'!J250</f>
        <v>2.0999999999999996</v>
      </c>
      <c r="W252" s="44">
        <f t="shared" si="60"/>
        <v>34.999999999999993</v>
      </c>
      <c r="X252" s="44">
        <f>'2022'!L250</f>
        <v>2</v>
      </c>
      <c r="Y252" s="94">
        <f t="shared" si="61"/>
        <v>33.333333333333329</v>
      </c>
      <c r="Z252" s="44"/>
      <c r="AA252" s="44"/>
      <c r="AB252" s="44"/>
      <c r="AC252" s="44"/>
      <c r="AD252" s="44">
        <f t="shared" si="49"/>
        <v>2</v>
      </c>
      <c r="AE252" s="44"/>
      <c r="AF252" s="82" t="str">
        <f t="shared" si="50"/>
        <v>Ошибка!</v>
      </c>
      <c r="AG252" s="159"/>
      <c r="AH252" s="160">
        <f t="shared" si="51"/>
        <v>1.7045454545454546</v>
      </c>
      <c r="AI252" s="160" t="e">
        <f t="shared" ca="1" si="52"/>
        <v>#NAME?</v>
      </c>
      <c r="AJ252" s="161">
        <v>35</v>
      </c>
      <c r="AK252" s="161" t="str">
        <f t="shared" si="53"/>
        <v/>
      </c>
      <c r="AL252" s="161" t="e">
        <f t="shared" ca="1" si="54"/>
        <v>#NAME?</v>
      </c>
      <c r="AM252" s="161">
        <f t="shared" si="55"/>
        <v>2</v>
      </c>
      <c r="AN252" s="162" t="str">
        <f t="shared" si="56"/>
        <v/>
      </c>
      <c r="AO252" s="34" t="str">
        <f t="shared" si="57"/>
        <v/>
      </c>
    </row>
    <row r="253" spans="1:41" ht="80.25" customHeight="1" x14ac:dyDescent="0.25">
      <c r="A253" s="34">
        <v>206</v>
      </c>
      <c r="B253" s="57" t="s">
        <v>261</v>
      </c>
      <c r="C253" s="92">
        <f>'2022'!B251</f>
        <v>7.2</v>
      </c>
      <c r="D253" s="93">
        <f>'2022'!D251</f>
        <v>7</v>
      </c>
      <c r="E253" s="93">
        <f>'2022'!E251</f>
        <v>8</v>
      </c>
      <c r="F253" s="92">
        <f>'2022'!H251</f>
        <v>1.1111111111111112</v>
      </c>
      <c r="G253" s="44">
        <f>'2021'!L196</f>
        <v>0</v>
      </c>
      <c r="H253" s="94">
        <f t="shared" si="59"/>
        <v>0</v>
      </c>
      <c r="I253" s="44"/>
      <c r="J253" s="44"/>
      <c r="K253" s="44"/>
      <c r="L253" s="44"/>
      <c r="M253" s="44"/>
      <c r="N253" s="44"/>
      <c r="O253" s="44">
        <f>'Добыча 2021'!S212</f>
        <v>0</v>
      </c>
      <c r="P253" s="44"/>
      <c r="Q253" s="44"/>
      <c r="R253" s="44"/>
      <c r="S253" s="44"/>
      <c r="T253" s="44"/>
      <c r="U253" s="44">
        <f t="shared" si="58"/>
        <v>0</v>
      </c>
      <c r="V253" s="94">
        <f>'2022'!J251</f>
        <v>2.8</v>
      </c>
      <c r="W253" s="44">
        <f t="shared" si="60"/>
        <v>35</v>
      </c>
      <c r="X253" s="44">
        <f>'2022'!L251</f>
        <v>0</v>
      </c>
      <c r="Y253" s="94">
        <f t="shared" si="61"/>
        <v>0</v>
      </c>
      <c r="Z253" s="44"/>
      <c r="AA253" s="44"/>
      <c r="AB253" s="44"/>
      <c r="AC253" s="44"/>
      <c r="AD253" s="44" t="str">
        <f t="shared" si="49"/>
        <v/>
      </c>
      <c r="AE253" s="44"/>
      <c r="AF253" s="82" t="str">
        <f t="shared" si="50"/>
        <v/>
      </c>
      <c r="AG253" s="159"/>
      <c r="AH253" s="160">
        <f t="shared" si="51"/>
        <v>1.1111111111111112</v>
      </c>
      <c r="AI253" s="160" t="e">
        <f t="shared" ca="1" si="52"/>
        <v>#NAME?</v>
      </c>
      <c r="AJ253" s="161">
        <v>35</v>
      </c>
      <c r="AK253" s="161" t="str">
        <f t="shared" si="53"/>
        <v/>
      </c>
      <c r="AL253" s="161">
        <f t="shared" si="54"/>
        <v>0</v>
      </c>
      <c r="AM253" s="161">
        <f t="shared" si="55"/>
        <v>0</v>
      </c>
      <c r="AN253" s="162" t="str">
        <f t="shared" si="56"/>
        <v/>
      </c>
      <c r="AO253" s="34" t="str">
        <f t="shared" si="57"/>
        <v/>
      </c>
    </row>
    <row r="254" spans="1:41" ht="37.5" customHeight="1" x14ac:dyDescent="0.25">
      <c r="A254" s="34">
        <v>207</v>
      </c>
      <c r="B254" s="57" t="s">
        <v>259</v>
      </c>
      <c r="C254" s="92">
        <f>'2022'!B252</f>
        <v>9.4</v>
      </c>
      <c r="D254" s="93">
        <f>'2022'!D252</f>
        <v>0</v>
      </c>
      <c r="E254" s="93">
        <f>'2022'!E252</f>
        <v>0</v>
      </c>
      <c r="F254" s="92">
        <f>'2022'!H252</f>
        <v>0</v>
      </c>
      <c r="G254" s="44">
        <f>'2021'!L197</f>
        <v>0</v>
      </c>
      <c r="H254" s="94">
        <f t="shared" si="59"/>
        <v>0</v>
      </c>
      <c r="I254" s="44"/>
      <c r="J254" s="44"/>
      <c r="K254" s="44"/>
      <c r="L254" s="44"/>
      <c r="M254" s="44"/>
      <c r="N254" s="44"/>
      <c r="O254" s="44">
        <f>'Добыча 2021'!S213</f>
        <v>0</v>
      </c>
      <c r="P254" s="44"/>
      <c r="Q254" s="44"/>
      <c r="R254" s="44"/>
      <c r="S254" s="44"/>
      <c r="T254" s="44"/>
      <c r="U254" s="44">
        <f t="shared" si="58"/>
        <v>0</v>
      </c>
      <c r="V254" s="94">
        <f>'2022'!J252</f>
        <v>0</v>
      </c>
      <c r="W254" s="44">
        <f t="shared" si="60"/>
        <v>0</v>
      </c>
      <c r="X254" s="44">
        <f>'2022'!L252</f>
        <v>0</v>
      </c>
      <c r="Y254" s="94">
        <f t="shared" si="61"/>
        <v>0</v>
      </c>
      <c r="Z254" s="44"/>
      <c r="AA254" s="44"/>
      <c r="AB254" s="44"/>
      <c r="AC254" s="44"/>
      <c r="AD254" s="44" t="str">
        <f t="shared" si="49"/>
        <v/>
      </c>
      <c r="AE254" s="44"/>
      <c r="AF254" s="82" t="str">
        <f t="shared" si="50"/>
        <v/>
      </c>
      <c r="AG254" s="159"/>
      <c r="AH254" s="160">
        <f t="shared" si="51"/>
        <v>0</v>
      </c>
      <c r="AI254" s="160" t="e">
        <f t="shared" ca="1" si="52"/>
        <v>#NAME?</v>
      </c>
      <c r="AJ254" s="161">
        <v>35</v>
      </c>
      <c r="AK254" s="161" t="str">
        <f t="shared" si="53"/>
        <v/>
      </c>
      <c r="AL254" s="161">
        <f t="shared" si="54"/>
        <v>0</v>
      </c>
      <c r="AM254" s="161">
        <f t="shared" si="55"/>
        <v>0</v>
      </c>
      <c r="AN254" s="162" t="str">
        <f t="shared" si="56"/>
        <v/>
      </c>
      <c r="AO254" s="34" t="str">
        <f t="shared" si="57"/>
        <v/>
      </c>
    </row>
    <row r="255" spans="1:41" ht="73.5" customHeight="1" x14ac:dyDescent="0.25">
      <c r="A255" s="34">
        <v>208</v>
      </c>
      <c r="B255" s="57" t="s">
        <v>255</v>
      </c>
      <c r="C255" s="92">
        <f>'2022'!B253</f>
        <v>29.6</v>
      </c>
      <c r="D255" s="93">
        <f>'2022'!D253</f>
        <v>8</v>
      </c>
      <c r="E255" s="93">
        <f>'2022'!E253</f>
        <v>56</v>
      </c>
      <c r="F255" s="92">
        <f>'2022'!H253</f>
        <v>1.8918918918918919</v>
      </c>
      <c r="G255" s="44">
        <f>'2021'!L198</f>
        <v>0</v>
      </c>
      <c r="H255" s="94">
        <f t="shared" si="59"/>
        <v>0</v>
      </c>
      <c r="I255" s="44"/>
      <c r="J255" s="44"/>
      <c r="K255" s="44"/>
      <c r="L255" s="44"/>
      <c r="M255" s="44"/>
      <c r="N255" s="44"/>
      <c r="O255" s="44">
        <f>'Добыча 2021'!S214</f>
        <v>0</v>
      </c>
      <c r="P255" s="44"/>
      <c r="Q255" s="44"/>
      <c r="R255" s="44"/>
      <c r="S255" s="44"/>
      <c r="T255" s="44"/>
      <c r="U255" s="44">
        <f t="shared" si="58"/>
        <v>0</v>
      </c>
      <c r="V255" s="94">
        <f>'2022'!J253</f>
        <v>19.599999999999998</v>
      </c>
      <c r="W255" s="44">
        <f t="shared" si="60"/>
        <v>35</v>
      </c>
      <c r="X255" s="44">
        <f>'2022'!L253</f>
        <v>0</v>
      </c>
      <c r="Y255" s="94">
        <f t="shared" si="61"/>
        <v>0</v>
      </c>
      <c r="Z255" s="44"/>
      <c r="AA255" s="44"/>
      <c r="AB255" s="44"/>
      <c r="AC255" s="44"/>
      <c r="AD255" s="44" t="str">
        <f t="shared" si="49"/>
        <v/>
      </c>
      <c r="AE255" s="44"/>
      <c r="AF255" s="82" t="str">
        <f t="shared" si="50"/>
        <v/>
      </c>
      <c r="AG255" s="159"/>
      <c r="AH255" s="160">
        <f t="shared" si="51"/>
        <v>1.8918918918918919</v>
      </c>
      <c r="AI255" s="160" t="e">
        <f t="shared" ca="1" si="52"/>
        <v>#NAME?</v>
      </c>
      <c r="AJ255" s="161">
        <v>35</v>
      </c>
      <c r="AK255" s="161" t="str">
        <f t="shared" si="53"/>
        <v/>
      </c>
      <c r="AL255" s="161">
        <f t="shared" si="54"/>
        <v>0</v>
      </c>
      <c r="AM255" s="161">
        <f t="shared" si="55"/>
        <v>0</v>
      </c>
      <c r="AN255" s="162" t="str">
        <f t="shared" si="56"/>
        <v/>
      </c>
      <c r="AO255" s="34" t="str">
        <f t="shared" si="57"/>
        <v/>
      </c>
    </row>
    <row r="256" spans="1:41" ht="37.5" customHeight="1" x14ac:dyDescent="0.25">
      <c r="A256" s="34">
        <v>209</v>
      </c>
      <c r="B256" s="57" t="s">
        <v>263</v>
      </c>
      <c r="C256" s="92">
        <f>'2022'!B254</f>
        <v>23.164000000000001</v>
      </c>
      <c r="D256" s="93">
        <f>'2022'!D254</f>
        <v>59</v>
      </c>
      <c r="E256" s="93">
        <f>'2022'!E254</f>
        <v>46</v>
      </c>
      <c r="F256" s="92">
        <f>'2022'!H254</f>
        <v>1.9858400967017784</v>
      </c>
      <c r="G256" s="44">
        <f>'2021'!L199</f>
        <v>10</v>
      </c>
      <c r="H256" s="94">
        <f t="shared" si="59"/>
        <v>16.949152542372879</v>
      </c>
      <c r="I256" s="44"/>
      <c r="J256" s="44"/>
      <c r="K256" s="44"/>
      <c r="L256" s="44"/>
      <c r="M256" s="44"/>
      <c r="N256" s="44"/>
      <c r="O256" s="44">
        <f>'Добыча 2021'!S215</f>
        <v>0</v>
      </c>
      <c r="P256" s="44"/>
      <c r="Q256" s="44"/>
      <c r="R256" s="44"/>
      <c r="S256" s="44"/>
      <c r="T256" s="44"/>
      <c r="U256" s="44">
        <f t="shared" si="58"/>
        <v>0</v>
      </c>
      <c r="V256" s="94">
        <f>'2022'!J254</f>
        <v>16.099999999999998</v>
      </c>
      <c r="W256" s="44">
        <f t="shared" si="60"/>
        <v>35</v>
      </c>
      <c r="X256" s="44">
        <f>'2022'!L254</f>
        <v>10</v>
      </c>
      <c r="Y256" s="94">
        <f t="shared" si="61"/>
        <v>21.739130434782609</v>
      </c>
      <c r="Z256" s="44"/>
      <c r="AA256" s="44"/>
      <c r="AB256" s="44"/>
      <c r="AC256" s="44"/>
      <c r="AD256" s="44">
        <f t="shared" si="49"/>
        <v>10</v>
      </c>
      <c r="AE256" s="44"/>
      <c r="AF256" s="82" t="str">
        <f t="shared" si="50"/>
        <v/>
      </c>
      <c r="AG256" s="159"/>
      <c r="AH256" s="160">
        <f t="shared" si="51"/>
        <v>1.9858400967017784</v>
      </c>
      <c r="AI256" s="160" t="e">
        <f t="shared" ca="1" si="52"/>
        <v>#NAME?</v>
      </c>
      <c r="AJ256" s="161">
        <v>35</v>
      </c>
      <c r="AK256" s="161" t="str">
        <f t="shared" si="53"/>
        <v/>
      </c>
      <c r="AL256" s="161" t="e">
        <f t="shared" ca="1" si="54"/>
        <v>#NAME?</v>
      </c>
      <c r="AM256" s="161">
        <f t="shared" si="55"/>
        <v>10</v>
      </c>
      <c r="AN256" s="162" t="str">
        <f t="shared" si="56"/>
        <v/>
      </c>
      <c r="AO256" s="34" t="str">
        <f t="shared" si="57"/>
        <v/>
      </c>
    </row>
    <row r="257" spans="1:41" ht="72.75" customHeight="1" x14ac:dyDescent="0.25">
      <c r="A257" s="34">
        <v>210</v>
      </c>
      <c r="B257" s="57" t="s">
        <v>260</v>
      </c>
      <c r="C257" s="92">
        <f>'2022'!B255</f>
        <v>11.4</v>
      </c>
      <c r="D257" s="93">
        <f>'2022'!D255</f>
        <v>9</v>
      </c>
      <c r="E257" s="93">
        <f>'2022'!E255</f>
        <v>12</v>
      </c>
      <c r="F257" s="92">
        <f>'2022'!H255</f>
        <v>1.0526315789473684</v>
      </c>
      <c r="G257" s="44">
        <f>'2021'!L200</f>
        <v>0</v>
      </c>
      <c r="H257" s="94">
        <f t="shared" si="59"/>
        <v>0</v>
      </c>
      <c r="I257" s="44"/>
      <c r="J257" s="44"/>
      <c r="K257" s="44"/>
      <c r="L257" s="44"/>
      <c r="M257" s="44"/>
      <c r="N257" s="44"/>
      <c r="O257" s="44">
        <f>'Добыча 2021'!S216</f>
        <v>0</v>
      </c>
      <c r="P257" s="44"/>
      <c r="Q257" s="44"/>
      <c r="R257" s="44"/>
      <c r="S257" s="44"/>
      <c r="T257" s="44"/>
      <c r="U257" s="44">
        <f t="shared" si="58"/>
        <v>0</v>
      </c>
      <c r="V257" s="94">
        <f>'2022'!J255</f>
        <v>4.1999999999999993</v>
      </c>
      <c r="W257" s="44">
        <f t="shared" si="60"/>
        <v>34.999999999999993</v>
      </c>
      <c r="X257" s="44">
        <f>'2022'!L255</f>
        <v>0</v>
      </c>
      <c r="Y257" s="94">
        <f t="shared" si="61"/>
        <v>0</v>
      </c>
      <c r="Z257" s="44"/>
      <c r="AA257" s="44"/>
      <c r="AB257" s="44"/>
      <c r="AC257" s="44"/>
      <c r="AD257" s="44" t="str">
        <f t="shared" si="49"/>
        <v/>
      </c>
      <c r="AE257" s="44"/>
      <c r="AF257" s="82" t="str">
        <f t="shared" si="50"/>
        <v/>
      </c>
      <c r="AG257" s="159"/>
      <c r="AH257" s="160">
        <f t="shared" si="51"/>
        <v>1.0526315789473684</v>
      </c>
      <c r="AI257" s="160" t="e">
        <f t="shared" ca="1" si="52"/>
        <v>#NAME?</v>
      </c>
      <c r="AJ257" s="161">
        <v>35</v>
      </c>
      <c r="AK257" s="161" t="str">
        <f t="shared" si="53"/>
        <v/>
      </c>
      <c r="AL257" s="161">
        <f t="shared" si="54"/>
        <v>0</v>
      </c>
      <c r="AM257" s="161">
        <f t="shared" si="55"/>
        <v>0</v>
      </c>
      <c r="AN257" s="162" t="str">
        <f t="shared" si="56"/>
        <v/>
      </c>
      <c r="AO257" s="34" t="str">
        <f t="shared" si="57"/>
        <v/>
      </c>
    </row>
    <row r="258" spans="1:41" ht="55.5" customHeight="1" x14ac:dyDescent="0.25">
      <c r="A258" s="34">
        <v>211</v>
      </c>
      <c r="B258" s="116" t="s">
        <v>366</v>
      </c>
      <c r="C258" s="92">
        <f>'2022'!B256</f>
        <v>23.773</v>
      </c>
      <c r="D258" s="93">
        <f>'2022'!D256</f>
        <v>32</v>
      </c>
      <c r="E258" s="93">
        <f>'2022'!E256</f>
        <v>52</v>
      </c>
      <c r="F258" s="92">
        <f>'2022'!H256</f>
        <v>2.1873554031884912</v>
      </c>
      <c r="G258" s="44">
        <f>'2021'!L201</f>
        <v>0</v>
      </c>
      <c r="H258" s="94">
        <f t="shared" si="59"/>
        <v>0</v>
      </c>
      <c r="I258" s="44"/>
      <c r="J258" s="44"/>
      <c r="K258" s="44"/>
      <c r="L258" s="44"/>
      <c r="M258" s="44"/>
      <c r="N258" s="44"/>
      <c r="O258" s="44">
        <f>'Добыча 2021'!S217</f>
        <v>0</v>
      </c>
      <c r="P258" s="44"/>
      <c r="Q258" s="44"/>
      <c r="R258" s="44"/>
      <c r="S258" s="44"/>
      <c r="T258" s="44"/>
      <c r="U258" s="44">
        <f t="shared" si="58"/>
        <v>0</v>
      </c>
      <c r="V258" s="94">
        <f>'2022'!J256</f>
        <v>18.2</v>
      </c>
      <c r="W258" s="44">
        <f t="shared" si="60"/>
        <v>35</v>
      </c>
      <c r="X258" s="44">
        <f>'2022'!L256</f>
        <v>6</v>
      </c>
      <c r="Y258" s="94">
        <f t="shared" si="61"/>
        <v>11.538461538461538</v>
      </c>
      <c r="Z258" s="44"/>
      <c r="AA258" s="44"/>
      <c r="AB258" s="44"/>
      <c r="AC258" s="44"/>
      <c r="AD258" s="44">
        <f t="shared" si="49"/>
        <v>6</v>
      </c>
      <c r="AE258" s="44"/>
      <c r="AF258" s="82" t="str">
        <f t="shared" si="50"/>
        <v/>
      </c>
      <c r="AG258" s="159"/>
      <c r="AH258" s="160">
        <f t="shared" si="51"/>
        <v>2.1873554031884912</v>
      </c>
      <c r="AI258" s="160" t="e">
        <f t="shared" ca="1" si="52"/>
        <v>#NAME?</v>
      </c>
      <c r="AJ258" s="161">
        <v>35</v>
      </c>
      <c r="AK258" s="161" t="str">
        <f t="shared" si="53"/>
        <v/>
      </c>
      <c r="AL258" s="161" t="e">
        <f t="shared" ca="1" si="54"/>
        <v>#NAME?</v>
      </c>
      <c r="AM258" s="161">
        <f t="shared" si="55"/>
        <v>6</v>
      </c>
      <c r="AN258" s="162" t="str">
        <f t="shared" si="56"/>
        <v/>
      </c>
      <c r="AO258" s="34" t="str">
        <f t="shared" si="57"/>
        <v/>
      </c>
    </row>
    <row r="259" spans="1:41" ht="68.25" customHeight="1" x14ac:dyDescent="0.25">
      <c r="A259" s="34">
        <v>212</v>
      </c>
      <c r="B259" s="57" t="s">
        <v>367</v>
      </c>
      <c r="C259" s="92">
        <f>'2022'!B257</f>
        <v>12.676</v>
      </c>
      <c r="D259" s="93">
        <f>'2022'!D257</f>
        <v>4</v>
      </c>
      <c r="E259" s="93">
        <f>'2022'!E257</f>
        <v>8</v>
      </c>
      <c r="F259" s="92">
        <f>'2022'!H257</f>
        <v>0.63111391606184919</v>
      </c>
      <c r="G259" s="44">
        <f>'2021'!L202</f>
        <v>0</v>
      </c>
      <c r="H259" s="94">
        <f t="shared" si="59"/>
        <v>0</v>
      </c>
      <c r="I259" s="44"/>
      <c r="J259" s="44"/>
      <c r="K259" s="44"/>
      <c r="L259" s="44"/>
      <c r="M259" s="44"/>
      <c r="N259" s="44"/>
      <c r="O259" s="44">
        <f>'Добыча 2021'!S218</f>
        <v>0</v>
      </c>
      <c r="P259" s="44"/>
      <c r="Q259" s="44"/>
      <c r="R259" s="44"/>
      <c r="S259" s="44"/>
      <c r="T259" s="44"/>
      <c r="U259" s="44">
        <f t="shared" si="58"/>
        <v>0</v>
      </c>
      <c r="V259" s="94">
        <f>'2022'!J257</f>
        <v>2.8</v>
      </c>
      <c r="W259" s="44">
        <f t="shared" si="60"/>
        <v>35</v>
      </c>
      <c r="X259" s="44">
        <f>'2022'!L257</f>
        <v>0</v>
      </c>
      <c r="Y259" s="94">
        <f t="shared" si="61"/>
        <v>0</v>
      </c>
      <c r="Z259" s="44"/>
      <c r="AA259" s="44"/>
      <c r="AB259" s="44"/>
      <c r="AC259" s="44"/>
      <c r="AD259" s="44" t="str">
        <f t="shared" si="49"/>
        <v/>
      </c>
      <c r="AE259" s="44"/>
      <c r="AF259" s="82" t="str">
        <f t="shared" si="50"/>
        <v/>
      </c>
      <c r="AG259" s="159"/>
      <c r="AH259" s="160">
        <f t="shared" si="51"/>
        <v>0.63111391606184919</v>
      </c>
      <c r="AI259" s="160" t="e">
        <f t="shared" ca="1" si="52"/>
        <v>#NAME?</v>
      </c>
      <c r="AJ259" s="161">
        <v>35</v>
      </c>
      <c r="AK259" s="161" t="str">
        <f t="shared" si="53"/>
        <v/>
      </c>
      <c r="AL259" s="161">
        <f t="shared" si="54"/>
        <v>0</v>
      </c>
      <c r="AM259" s="161">
        <f t="shared" si="55"/>
        <v>0</v>
      </c>
      <c r="AN259" s="162" t="str">
        <f t="shared" si="56"/>
        <v/>
      </c>
      <c r="AO259" s="34" t="str">
        <f t="shared" si="57"/>
        <v/>
      </c>
    </row>
    <row r="260" spans="1:41" ht="57.75" customHeight="1" x14ac:dyDescent="0.25">
      <c r="A260" s="34">
        <v>213</v>
      </c>
      <c r="B260" s="57" t="s">
        <v>368</v>
      </c>
      <c r="C260" s="92">
        <f>'2022'!B258</f>
        <v>40.1</v>
      </c>
      <c r="D260" s="93">
        <f>'2022'!D258</f>
        <v>61</v>
      </c>
      <c r="E260" s="93">
        <f>'2022'!E258</f>
        <v>102</v>
      </c>
      <c r="F260" s="92">
        <f>'2022'!H258</f>
        <v>2.5436408977556111</v>
      </c>
      <c r="G260" s="44">
        <f>'2021'!L203</f>
        <v>10</v>
      </c>
      <c r="H260" s="94">
        <f t="shared" si="59"/>
        <v>16.393442622950818</v>
      </c>
      <c r="I260" s="44"/>
      <c r="J260" s="44"/>
      <c r="K260" s="44"/>
      <c r="L260" s="44"/>
      <c r="M260" s="44"/>
      <c r="N260" s="44"/>
      <c r="O260" s="44">
        <f>'Добыча 2021'!S219</f>
        <v>10</v>
      </c>
      <c r="P260" s="44"/>
      <c r="Q260" s="44"/>
      <c r="R260" s="44"/>
      <c r="S260" s="44"/>
      <c r="T260" s="44"/>
      <c r="U260" s="44">
        <f t="shared" si="58"/>
        <v>100</v>
      </c>
      <c r="V260" s="94">
        <f>'2022'!J258</f>
        <v>35.699999999999996</v>
      </c>
      <c r="W260" s="44">
        <f t="shared" si="60"/>
        <v>35</v>
      </c>
      <c r="X260" s="44">
        <f>'2022'!L258</f>
        <v>35</v>
      </c>
      <c r="Y260" s="94">
        <f t="shared" si="61"/>
        <v>34.313725490196077</v>
      </c>
      <c r="Z260" s="44"/>
      <c r="AA260" s="44"/>
      <c r="AB260" s="44"/>
      <c r="AC260" s="44"/>
      <c r="AD260" s="44">
        <f t="shared" si="49"/>
        <v>35</v>
      </c>
      <c r="AE260" s="44"/>
      <c r="AF260" s="82" t="str">
        <f t="shared" si="50"/>
        <v/>
      </c>
      <c r="AG260" s="159"/>
      <c r="AH260" s="160">
        <f t="shared" si="51"/>
        <v>2.5436408977556111</v>
      </c>
      <c r="AI260" s="160" t="e">
        <f t="shared" ca="1" si="52"/>
        <v>#NAME?</v>
      </c>
      <c r="AJ260" s="161">
        <v>35</v>
      </c>
      <c r="AK260" s="161" t="str">
        <f t="shared" si="53"/>
        <v/>
      </c>
      <c r="AL260" s="161" t="e">
        <f t="shared" ca="1" si="54"/>
        <v>#NAME?</v>
      </c>
      <c r="AM260" s="161">
        <f t="shared" si="55"/>
        <v>35</v>
      </c>
      <c r="AN260" s="162" t="str">
        <f t="shared" si="56"/>
        <v/>
      </c>
      <c r="AO260" s="34" t="str">
        <f t="shared" si="57"/>
        <v/>
      </c>
    </row>
    <row r="261" spans="1:41" ht="37.5" customHeight="1" x14ac:dyDescent="0.25">
      <c r="A261" s="34">
        <v>214</v>
      </c>
      <c r="B261" s="49" t="s">
        <v>264</v>
      </c>
      <c r="C261" s="92">
        <f>'2022'!B259</f>
        <v>34.82</v>
      </c>
      <c r="D261" s="93">
        <f>'2022'!D259</f>
        <v>20</v>
      </c>
      <c r="E261" s="93">
        <f>'2022'!E259</f>
        <v>25</v>
      </c>
      <c r="F261" s="92">
        <f>'2022'!H259</f>
        <v>0.71797817346352666</v>
      </c>
      <c r="G261" s="44">
        <f>'2021'!L204</f>
        <v>0</v>
      </c>
      <c r="H261" s="94">
        <f t="shared" si="59"/>
        <v>0</v>
      </c>
      <c r="I261" s="44"/>
      <c r="J261" s="44"/>
      <c r="K261" s="44"/>
      <c r="L261" s="44"/>
      <c r="M261" s="44"/>
      <c r="N261" s="44"/>
      <c r="O261" s="44">
        <f>'Добыча 2021'!S220</f>
        <v>0</v>
      </c>
      <c r="P261" s="44"/>
      <c r="Q261" s="44"/>
      <c r="R261" s="44"/>
      <c r="S261" s="44"/>
      <c r="T261" s="44"/>
      <c r="U261" s="44">
        <f t="shared" si="58"/>
        <v>0</v>
      </c>
      <c r="V261" s="94">
        <f>'2022'!J259</f>
        <v>8.75</v>
      </c>
      <c r="W261" s="44">
        <f t="shared" si="60"/>
        <v>35</v>
      </c>
      <c r="X261" s="44">
        <f>'2022'!L259</f>
        <v>0</v>
      </c>
      <c r="Y261" s="94">
        <f t="shared" si="61"/>
        <v>0</v>
      </c>
      <c r="Z261" s="44"/>
      <c r="AA261" s="44"/>
      <c r="AB261" s="44"/>
      <c r="AC261" s="44"/>
      <c r="AD261" s="44" t="str">
        <f t="shared" si="49"/>
        <v/>
      </c>
      <c r="AE261" s="44"/>
      <c r="AF261" s="82" t="str">
        <f t="shared" si="50"/>
        <v/>
      </c>
      <c r="AG261" s="159"/>
      <c r="AH261" s="160">
        <f t="shared" si="51"/>
        <v>0.71797817346352666</v>
      </c>
      <c r="AI261" s="160" t="e">
        <f t="shared" ca="1" si="52"/>
        <v>#NAME?</v>
      </c>
      <c r="AJ261" s="161">
        <v>35</v>
      </c>
      <c r="AK261" s="161" t="str">
        <f t="shared" si="53"/>
        <v/>
      </c>
      <c r="AL261" s="161">
        <f t="shared" si="54"/>
        <v>0</v>
      </c>
      <c r="AM261" s="161">
        <f t="shared" si="55"/>
        <v>0</v>
      </c>
      <c r="AN261" s="162" t="str">
        <f t="shared" si="56"/>
        <v/>
      </c>
      <c r="AO261" s="34" t="str">
        <f t="shared" si="57"/>
        <v/>
      </c>
    </row>
    <row r="262" spans="1:41" ht="37.5" customHeight="1" x14ac:dyDescent="0.25">
      <c r="A262" s="34">
        <v>215</v>
      </c>
      <c r="B262" s="57" t="s">
        <v>267</v>
      </c>
      <c r="C262" s="92">
        <f>'2022'!B260</f>
        <v>179.86</v>
      </c>
      <c r="D262" s="93">
        <f>'2022'!D260</f>
        <v>45</v>
      </c>
      <c r="E262" s="93">
        <f>'2022'!E260</f>
        <v>42</v>
      </c>
      <c r="F262" s="92">
        <f>'2022'!H260</f>
        <v>0.23351495607694872</v>
      </c>
      <c r="G262" s="44">
        <f>'2021'!L205</f>
        <v>6</v>
      </c>
      <c r="H262" s="94">
        <f t="shared" si="59"/>
        <v>13.333333333333334</v>
      </c>
      <c r="I262" s="44"/>
      <c r="J262" s="44"/>
      <c r="K262" s="44"/>
      <c r="L262" s="44"/>
      <c r="M262" s="44"/>
      <c r="N262" s="44"/>
      <c r="O262" s="44">
        <f>'Добыча 2021'!S221</f>
        <v>2</v>
      </c>
      <c r="P262" s="44"/>
      <c r="Q262" s="44"/>
      <c r="R262" s="44"/>
      <c r="S262" s="44"/>
      <c r="T262" s="44"/>
      <c r="U262" s="44">
        <f t="shared" si="58"/>
        <v>33.333333333333329</v>
      </c>
      <c r="V262" s="94">
        <f>'2022'!J260</f>
        <v>14.7</v>
      </c>
      <c r="W262" s="44">
        <f t="shared" si="60"/>
        <v>35</v>
      </c>
      <c r="X262" s="44">
        <f>'2022'!L260</f>
        <v>12</v>
      </c>
      <c r="Y262" s="94">
        <f t="shared" si="61"/>
        <v>28.571428571428569</v>
      </c>
      <c r="Z262" s="44"/>
      <c r="AA262" s="44"/>
      <c r="AB262" s="44"/>
      <c r="AC262" s="44"/>
      <c r="AD262" s="44">
        <f t="shared" si="49"/>
        <v>12</v>
      </c>
      <c r="AE262" s="44"/>
      <c r="AF262" s="82" t="str">
        <f t="shared" si="50"/>
        <v/>
      </c>
      <c r="AG262" s="159"/>
      <c r="AH262" s="160">
        <f t="shared" si="51"/>
        <v>0.23351495607694872</v>
      </c>
      <c r="AI262" s="160" t="e">
        <f t="shared" ca="1" si="52"/>
        <v>#NAME?</v>
      </c>
      <c r="AJ262" s="161">
        <v>35</v>
      </c>
      <c r="AK262" s="161" t="str">
        <f t="shared" si="53"/>
        <v/>
      </c>
      <c r="AL262" s="161" t="e">
        <f t="shared" ca="1" si="54"/>
        <v>#NAME?</v>
      </c>
      <c r="AM262" s="161">
        <f t="shared" si="55"/>
        <v>12</v>
      </c>
      <c r="AN262" s="162" t="str">
        <f t="shared" si="56"/>
        <v/>
      </c>
      <c r="AO262" s="34" t="str">
        <f t="shared" si="57"/>
        <v/>
      </c>
    </row>
    <row r="263" spans="1:41" x14ac:dyDescent="0.25">
      <c r="A263" s="561" t="s">
        <v>369</v>
      </c>
      <c r="B263" s="562"/>
      <c r="C263" s="131"/>
      <c r="D263" s="131"/>
      <c r="E263" s="44">
        <f>SUM(E16:E254)</f>
        <v>263808</v>
      </c>
      <c r="F263" s="131"/>
      <c r="G263" s="131">
        <f>SUM(G16:G262)</f>
        <v>70828</v>
      </c>
      <c r="H263" s="131">
        <f>SUM(H16:H262)</f>
        <v>4094.4554715698737</v>
      </c>
      <c r="I263" s="131">
        <f t="shared" ref="I263:AE263" si="62">SUM(I16:I262)</f>
        <v>3923</v>
      </c>
      <c r="J263" s="131">
        <f t="shared" si="62"/>
        <v>0</v>
      </c>
      <c r="K263" s="131">
        <f t="shared" si="62"/>
        <v>0</v>
      </c>
      <c r="L263" s="131">
        <f t="shared" si="62"/>
        <v>0</v>
      </c>
      <c r="M263" s="131">
        <f t="shared" si="62"/>
        <v>0</v>
      </c>
      <c r="N263" s="131">
        <f t="shared" si="62"/>
        <v>0</v>
      </c>
      <c r="O263" s="131">
        <f t="shared" si="62"/>
        <v>62482</v>
      </c>
      <c r="P263" s="131">
        <f t="shared" si="62"/>
        <v>0</v>
      </c>
      <c r="Q263" s="131">
        <f t="shared" si="62"/>
        <v>0</v>
      </c>
      <c r="R263" s="131">
        <f t="shared" si="62"/>
        <v>0</v>
      </c>
      <c r="S263" s="131">
        <f t="shared" si="62"/>
        <v>0</v>
      </c>
      <c r="T263" s="131">
        <f t="shared" si="62"/>
        <v>0</v>
      </c>
      <c r="U263" s="131">
        <f t="shared" si="62"/>
        <v>9033.7519475213776</v>
      </c>
      <c r="V263" s="94">
        <f t="shared" si="62"/>
        <v>92452.849999999788</v>
      </c>
      <c r="W263" s="131"/>
      <c r="X263" s="131">
        <f t="shared" si="62"/>
        <v>90569</v>
      </c>
      <c r="Y263" s="131"/>
      <c r="Z263" s="131">
        <f t="shared" si="62"/>
        <v>8838</v>
      </c>
      <c r="AA263" s="131">
        <f t="shared" si="62"/>
        <v>0</v>
      </c>
      <c r="AB263" s="131">
        <f t="shared" si="62"/>
        <v>0</v>
      </c>
      <c r="AC263" s="131">
        <f t="shared" si="62"/>
        <v>0</v>
      </c>
      <c r="AD263" s="131">
        <f t="shared" si="62"/>
        <v>90569</v>
      </c>
      <c r="AE263" s="131">
        <f t="shared" si="62"/>
        <v>0</v>
      </c>
    </row>
    <row r="264" spans="1:41" ht="10.5" customHeight="1" x14ac:dyDescent="0.25">
      <c r="F264" s="133"/>
      <c r="G264" s="133"/>
      <c r="H264" s="133"/>
      <c r="I264" s="133"/>
      <c r="J264" s="133"/>
      <c r="K264" s="133"/>
      <c r="L264" s="133"/>
    </row>
    <row r="265" spans="1:41" ht="15.75" customHeight="1" x14ac:dyDescent="0.25">
      <c r="A265" s="78"/>
      <c r="B265" s="167"/>
      <c r="C265" s="78"/>
      <c r="D265" s="78"/>
      <c r="F265" s="140"/>
      <c r="G265" s="140"/>
      <c r="H265" s="140"/>
      <c r="I265" s="140"/>
      <c r="J265" s="140"/>
      <c r="K265" s="140"/>
      <c r="L265" s="140"/>
    </row>
    <row r="266" spans="1:41" ht="123" customHeight="1" x14ac:dyDescent="0.3">
      <c r="A266" s="590" t="s">
        <v>461</v>
      </c>
      <c r="B266" s="590"/>
      <c r="C266" s="590"/>
      <c r="D266" s="134"/>
      <c r="E266" s="168"/>
      <c r="F266" s="136"/>
      <c r="G266" s="135" t="s">
        <v>462</v>
      </c>
      <c r="H266" s="135"/>
      <c r="I266" s="136"/>
      <c r="J266" s="137" t="s">
        <v>463</v>
      </c>
      <c r="K266" s="137"/>
      <c r="L266" s="137"/>
      <c r="M266" s="137"/>
    </row>
    <row r="267" spans="1:41" ht="20.25" x14ac:dyDescent="0.3">
      <c r="A267" s="138"/>
      <c r="B267" s="134"/>
      <c r="C267" s="134"/>
      <c r="D267" s="134"/>
      <c r="E267" s="139" t="s">
        <v>464</v>
      </c>
      <c r="F267" s="136"/>
      <c r="G267" s="137"/>
      <c r="H267" s="136"/>
      <c r="I267" s="136"/>
      <c r="J267" s="136"/>
      <c r="K267" s="136"/>
      <c r="L267" s="136"/>
      <c r="M267" s="137"/>
    </row>
    <row r="268" spans="1:41" x14ac:dyDescent="0.25">
      <c r="F268" s="140"/>
      <c r="G268" s="140"/>
      <c r="H268" s="140"/>
      <c r="I268" s="140"/>
      <c r="J268" s="140"/>
      <c r="K268" s="140"/>
      <c r="L268" s="140"/>
    </row>
    <row r="269" spans="1:41" x14ac:dyDescent="0.25">
      <c r="F269" s="140"/>
      <c r="G269" s="140"/>
      <c r="H269" s="140"/>
      <c r="I269" s="140"/>
      <c r="J269" s="140"/>
      <c r="K269" s="140"/>
      <c r="L269" s="140"/>
    </row>
    <row r="270" spans="1:41" x14ac:dyDescent="0.25">
      <c r="F270" s="141"/>
      <c r="G270" s="140"/>
      <c r="H270" s="140"/>
      <c r="I270" s="140"/>
      <c r="J270" s="140"/>
      <c r="K270" s="140"/>
      <c r="L270" s="140"/>
    </row>
    <row r="271" spans="1:41" x14ac:dyDescent="0.25">
      <c r="F271" s="141"/>
      <c r="G271" s="140"/>
      <c r="H271" s="140"/>
      <c r="I271" s="140"/>
      <c r="J271" s="140"/>
      <c r="K271" s="140"/>
      <c r="L271" s="140"/>
    </row>
    <row r="272" spans="1:41" x14ac:dyDescent="0.25">
      <c r="F272" s="141"/>
      <c r="G272" s="140"/>
      <c r="H272" s="140"/>
      <c r="I272" s="140"/>
      <c r="J272" s="140"/>
      <c r="K272" s="140"/>
      <c r="L272" s="140"/>
    </row>
    <row r="273" spans="6:12" x14ac:dyDescent="0.25">
      <c r="F273" s="141"/>
      <c r="G273" s="140"/>
      <c r="H273" s="140"/>
      <c r="I273" s="140"/>
      <c r="J273" s="140"/>
      <c r="K273" s="140"/>
      <c r="L273" s="140"/>
    </row>
    <row r="274" spans="6:12" x14ac:dyDescent="0.25">
      <c r="F274" s="141"/>
      <c r="G274" s="140"/>
      <c r="H274" s="140"/>
      <c r="I274" s="140"/>
      <c r="J274" s="140"/>
      <c r="K274" s="140"/>
      <c r="L274" s="140"/>
    </row>
  </sheetData>
  <mergeCells count="108">
    <mergeCell ref="A266:C266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2" fitToHeight="9" orientation="landscape" verticalDpi="300"/>
  <headerFooter>
    <oddHeader>&amp;C&amp;P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279"/>
  <sheetViews>
    <sheetView workbookViewId="0">
      <pane xSplit="2" ySplit="3" topLeftCell="C4" activePane="bottomRight" state="frozen"/>
      <selection activeCell="DN80" sqref="DN80"/>
      <selection pane="topRight"/>
      <selection pane="bottomLeft"/>
      <selection pane="bottomRight" activeCell="C4" sqref="C4"/>
    </sheetView>
  </sheetViews>
  <sheetFormatPr defaultRowHeight="12.75" customHeight="1" x14ac:dyDescent="0.2"/>
  <cols>
    <col min="1" max="1" width="38.85546875" style="171" bestFit="1" customWidth="1"/>
    <col min="2" max="2" width="8.140625" style="171" bestFit="1" customWidth="1"/>
    <col min="3" max="3" width="7.5703125" style="171" bestFit="1" customWidth="1"/>
    <col min="4" max="4" width="9.5703125" style="171" bestFit="1" customWidth="1"/>
    <col min="5" max="5" width="8.7109375" style="172" bestFit="1" customWidth="1"/>
    <col min="6" max="6" width="5.85546875" style="173" bestFit="1" customWidth="1"/>
    <col min="7" max="7" width="5.7109375" style="174" bestFit="1" customWidth="1"/>
    <col min="8" max="8" width="6.85546875" style="171" bestFit="1" customWidth="1"/>
    <col min="9" max="9" width="7.140625" style="175" bestFit="1" customWidth="1"/>
    <col min="10" max="10" width="11.42578125" style="176" bestFit="1" customWidth="1"/>
    <col min="11" max="11" width="8.42578125" style="177" bestFit="1" customWidth="1"/>
    <col min="12" max="12" width="10.28515625" style="178" bestFit="1" customWidth="1"/>
    <col min="13" max="13" width="5.85546875" style="178" bestFit="1" customWidth="1"/>
    <col min="14" max="14" width="6.42578125" style="178" bestFit="1" customWidth="1"/>
    <col min="15" max="15" width="8.140625" style="178" bestFit="1" customWidth="1"/>
    <col min="16" max="16" width="7.140625" style="178" bestFit="1" customWidth="1"/>
    <col min="17" max="17" width="6.7109375" style="178" bestFit="1" customWidth="1"/>
    <col min="18" max="18" width="10.140625" style="178" bestFit="1" customWidth="1"/>
    <col min="19" max="19" width="6" style="178" bestFit="1" customWidth="1"/>
    <col min="20" max="20" width="5.5703125" style="178" bestFit="1" customWidth="1"/>
    <col min="21" max="21" width="8" style="179" bestFit="1" customWidth="1"/>
    <col min="22" max="22" width="9.42578125" bestFit="1" customWidth="1"/>
    <col min="23" max="23" width="8.85546875" style="180" bestFit="1" customWidth="1"/>
    <col min="24" max="24" width="7" bestFit="1" customWidth="1"/>
    <col min="25" max="25" width="12.28515625" style="181" bestFit="1" customWidth="1"/>
    <col min="26" max="27" width="10.28515625" bestFit="1" customWidth="1"/>
    <col min="28" max="28" width="10.28515625" style="142" bestFit="1" customWidth="1"/>
    <col min="29" max="30" width="10.28515625" bestFit="1" customWidth="1"/>
    <col min="31" max="31" width="12" style="179" bestFit="1" customWidth="1"/>
    <col min="32" max="32" width="8" style="182" bestFit="1" customWidth="1"/>
    <col min="33" max="33" width="12" bestFit="1" customWidth="1"/>
    <col min="34" max="36" width="9.42578125" style="181" bestFit="1" customWidth="1"/>
    <col min="37" max="37" width="7.42578125" style="178" bestFit="1" customWidth="1"/>
    <col min="38" max="38" width="6.5703125" style="179" bestFit="1" customWidth="1"/>
    <col min="39" max="39" width="7.7109375" bestFit="1" customWidth="1"/>
    <col min="40" max="40" width="7.7109375" style="142" bestFit="1" customWidth="1"/>
    <col min="41" max="41" width="7.28515625" bestFit="1" customWidth="1"/>
    <col min="42" max="42" width="7" bestFit="1" customWidth="1"/>
    <col min="43" max="43" width="7.140625" bestFit="1" customWidth="1"/>
    <col min="44" max="44" width="6" style="183" bestFit="1" customWidth="1"/>
    <col min="45" max="46" width="9.42578125" bestFit="1" customWidth="1"/>
    <col min="47" max="48" width="7.85546875" bestFit="1" customWidth="1"/>
    <col min="49" max="49" width="7.28515625" style="184" bestFit="1" customWidth="1"/>
    <col min="50" max="50" width="6.28515625" bestFit="1" customWidth="1"/>
    <col min="51" max="55" width="10.28515625" bestFit="1" customWidth="1"/>
    <col min="56" max="56" width="6.85546875" bestFit="1" customWidth="1"/>
    <col min="57" max="57" width="7.28515625" bestFit="1" customWidth="1"/>
    <col min="58" max="58" width="7.5703125" style="142" bestFit="1" customWidth="1"/>
    <col min="59" max="59" width="7.140625" bestFit="1" customWidth="1"/>
    <col min="60" max="60" width="6.85546875" bestFit="1" customWidth="1"/>
    <col min="61" max="61" width="7.28515625" bestFit="1" customWidth="1"/>
    <col min="62" max="62" width="6.5703125" style="183" bestFit="1" customWidth="1"/>
    <col min="63" max="64" width="7.28515625" bestFit="1" customWidth="1"/>
    <col min="65" max="65" width="8.42578125" style="180" bestFit="1" customWidth="1"/>
    <col min="66" max="66" width="8.42578125" bestFit="1" customWidth="1"/>
    <col min="67" max="67" width="8" style="185" bestFit="1" customWidth="1"/>
    <col min="68" max="68" width="9.5703125" bestFit="1" customWidth="1"/>
    <col min="69" max="69" width="10.42578125" bestFit="1" customWidth="1"/>
    <col min="70" max="70" width="7" style="186" bestFit="1" customWidth="1"/>
    <col min="71" max="71" width="8.7109375" bestFit="1" customWidth="1"/>
    <col min="72" max="73" width="7.28515625" bestFit="1" customWidth="1"/>
    <col min="74" max="74" width="6.5703125" bestFit="1" customWidth="1"/>
    <col min="75" max="75" width="8.5703125" style="142" bestFit="1" customWidth="1"/>
    <col min="76" max="76" width="6.7109375" bestFit="1" customWidth="1"/>
    <col min="77" max="78" width="7.28515625" bestFit="1" customWidth="1"/>
    <col min="79" max="79" width="6.28515625" style="183" bestFit="1" customWidth="1"/>
    <col min="80" max="80" width="6.28515625" bestFit="1" customWidth="1"/>
    <col min="81" max="83" width="7.28515625" bestFit="1" customWidth="1"/>
    <col min="84" max="84" width="6.28515625" bestFit="1" customWidth="1"/>
    <col min="85" max="87" width="7.28515625" bestFit="1" customWidth="1"/>
    <col min="88" max="88" width="8.5703125" style="187" bestFit="1" customWidth="1"/>
    <col min="89" max="89" width="7.140625" style="187" bestFit="1" customWidth="1"/>
    <col min="90" max="90" width="6.85546875" style="187" bestFit="1" customWidth="1"/>
    <col min="91" max="91" width="6.28515625" style="187" bestFit="1" customWidth="1"/>
    <col min="92" max="92" width="6.140625" bestFit="1" customWidth="1"/>
    <col min="93" max="93" width="6.28515625" bestFit="1" customWidth="1"/>
    <col min="94" max="94" width="4.140625" bestFit="1" customWidth="1"/>
    <col min="95" max="96" width="5" hidden="1" bestFit="1" customWidth="1"/>
    <col min="97" max="97" width="10.28515625" hidden="1" bestFit="1" customWidth="1"/>
    <col min="98" max="99" width="5" hidden="1" bestFit="1" customWidth="1"/>
    <col min="100" max="100" width="10.28515625" hidden="1" bestFit="1" customWidth="1"/>
    <col min="101" max="101" width="12" style="187" hidden="1" bestFit="1" customWidth="1"/>
    <col min="102" max="102" width="12.28515625" style="180" hidden="1" bestFit="1" customWidth="1"/>
    <col min="103" max="103" width="12.28515625" hidden="1" bestFit="1" customWidth="1"/>
    <col min="104" max="104" width="4" hidden="1" bestFit="1" customWidth="1"/>
    <col min="105" max="105" width="16.85546875" hidden="1" bestFit="1" customWidth="1"/>
    <col min="106" max="106" width="10.28515625" style="178" hidden="1" bestFit="1" customWidth="1"/>
    <col min="107" max="107" width="6.28515625" bestFit="1" customWidth="1"/>
    <col min="108" max="108" width="6.42578125" bestFit="1" customWidth="1"/>
    <col min="109" max="109" width="7.42578125" style="142" bestFit="1" customWidth="1"/>
    <col min="110" max="110" width="5.85546875" bestFit="1" customWidth="1"/>
    <col min="111" max="111" width="5.7109375" bestFit="1" customWidth="1"/>
    <col min="112" max="112" width="6.85546875" bestFit="1" customWidth="1"/>
    <col min="113" max="113" width="7.140625" style="183" bestFit="1" customWidth="1"/>
    <col min="114" max="114" width="11.42578125" style="180" bestFit="1" customWidth="1"/>
    <col min="115" max="115" width="8.42578125" bestFit="1" customWidth="1"/>
    <col min="116" max="120" width="5.85546875" style="181" bestFit="1" customWidth="1"/>
    <col min="121" max="121" width="7.28515625" style="188" bestFit="1" customWidth="1"/>
    <col min="122" max="122" width="6.28515625" bestFit="1" customWidth="1"/>
    <col min="124" max="124" width="6.5703125" style="179" bestFit="1" customWidth="1"/>
    <col min="125" max="125" width="5.5703125" style="183" bestFit="1" customWidth="1"/>
    <col min="126" max="126" width="6.7109375" bestFit="1" customWidth="1"/>
    <col min="127" max="127" width="7.42578125" style="181" bestFit="1" customWidth="1"/>
    <col min="128" max="128" width="7.140625" style="178" bestFit="1" customWidth="1"/>
    <col min="129" max="129" width="5.42578125" style="179" bestFit="1" customWidth="1"/>
    <col min="130" max="130" width="5.7109375" bestFit="1" customWidth="1"/>
    <col min="131" max="131" width="7.5703125" bestFit="1" customWidth="1"/>
    <col min="132" max="132" width="6.42578125" bestFit="1" customWidth="1"/>
    <col min="133" max="133" width="6.28515625" bestFit="1" customWidth="1"/>
    <col min="135" max="135" width="9.140625" style="183" bestFit="1" customWidth="1"/>
  </cols>
  <sheetData>
    <row r="1" spans="1:139" ht="11.25" customHeight="1" x14ac:dyDescent="0.2">
      <c r="A1" s="599"/>
      <c r="B1" s="602" t="s">
        <v>469</v>
      </c>
      <c r="C1" s="604" t="s">
        <v>277</v>
      </c>
      <c r="D1" s="605"/>
      <c r="E1" s="605"/>
      <c r="F1" s="605"/>
      <c r="G1" s="605"/>
      <c r="H1" s="605"/>
      <c r="I1" s="605"/>
      <c r="J1" s="605"/>
      <c r="K1" s="605"/>
      <c r="L1" s="606"/>
      <c r="M1" s="607" t="s">
        <v>276</v>
      </c>
      <c r="N1" s="608"/>
      <c r="O1" s="608"/>
      <c r="P1" s="608"/>
      <c r="Q1" s="608"/>
      <c r="R1" s="608"/>
      <c r="S1" s="608"/>
      <c r="T1" s="608"/>
      <c r="U1" s="608"/>
      <c r="V1" s="608"/>
      <c r="W1" s="608"/>
      <c r="X1" s="608"/>
      <c r="Y1" s="608"/>
      <c r="Z1" s="604" t="s">
        <v>8</v>
      </c>
      <c r="AA1" s="605"/>
      <c r="AB1" s="605"/>
      <c r="AC1" s="605"/>
      <c r="AD1" s="605"/>
      <c r="AE1" s="605"/>
      <c r="AF1" s="605"/>
      <c r="AG1" s="605"/>
      <c r="AH1" s="605"/>
      <c r="AI1" s="605"/>
      <c r="AJ1" s="605"/>
      <c r="AK1" s="606"/>
      <c r="AL1" s="607" t="s">
        <v>6</v>
      </c>
      <c r="AM1" s="608"/>
      <c r="AN1" s="608"/>
      <c r="AO1" s="608"/>
      <c r="AP1" s="608"/>
      <c r="AQ1" s="608"/>
      <c r="AR1" s="608"/>
      <c r="AS1" s="608"/>
      <c r="AT1" s="608"/>
      <c r="AU1" s="608"/>
      <c r="AV1" s="608"/>
      <c r="AW1" s="608"/>
      <c r="AX1" s="608"/>
      <c r="AY1" s="608"/>
      <c r="AZ1" s="608"/>
      <c r="BA1" s="608"/>
      <c r="BB1" s="608"/>
      <c r="BC1" s="609"/>
      <c r="BD1" s="604" t="s">
        <v>4</v>
      </c>
      <c r="BE1" s="605"/>
      <c r="BF1" s="605"/>
      <c r="BG1" s="605"/>
      <c r="BH1" s="605"/>
      <c r="BI1" s="605"/>
      <c r="BJ1" s="605"/>
      <c r="BK1" s="605"/>
      <c r="BL1" s="605"/>
      <c r="BM1" s="605"/>
      <c r="BN1" s="605"/>
      <c r="BO1" s="605"/>
      <c r="BP1" s="605"/>
      <c r="BQ1" s="605"/>
      <c r="BR1" s="605"/>
      <c r="BS1" s="605"/>
      <c r="BT1" s="606"/>
      <c r="BU1" s="607" t="s">
        <v>5</v>
      </c>
      <c r="BV1" s="608"/>
      <c r="BW1" s="608"/>
      <c r="BX1" s="608"/>
      <c r="BY1" s="608"/>
      <c r="BZ1" s="608"/>
      <c r="CA1" s="608"/>
      <c r="CB1" s="608"/>
      <c r="CC1" s="608"/>
      <c r="CD1" s="608"/>
      <c r="CE1" s="608"/>
      <c r="CF1" s="608"/>
      <c r="CG1" s="608"/>
      <c r="CH1" s="608"/>
      <c r="CI1" s="608"/>
      <c r="CJ1" s="608"/>
      <c r="CK1" s="608"/>
      <c r="CL1" s="608"/>
      <c r="CM1" s="608"/>
      <c r="CN1" s="608"/>
      <c r="CO1" s="609"/>
      <c r="CP1" s="189"/>
      <c r="CQ1" s="601" t="s">
        <v>967</v>
      </c>
      <c r="CR1" s="610"/>
      <c r="CS1" s="610"/>
      <c r="CT1" s="610"/>
      <c r="CU1" s="610"/>
      <c r="CV1" s="610"/>
      <c r="CW1" s="610"/>
      <c r="CX1" s="610"/>
      <c r="CY1" s="610"/>
      <c r="CZ1" s="610"/>
      <c r="DA1" s="610"/>
      <c r="DB1" s="611"/>
      <c r="DC1" s="612" t="s">
        <v>7</v>
      </c>
      <c r="DD1" s="613"/>
      <c r="DE1" s="613"/>
      <c r="DF1" s="613"/>
      <c r="DG1" s="613"/>
      <c r="DH1" s="613"/>
      <c r="DI1" s="613"/>
      <c r="DJ1" s="613"/>
      <c r="DK1" s="613"/>
      <c r="DL1" s="613"/>
      <c r="DM1" s="190"/>
      <c r="DN1" s="190"/>
      <c r="DO1" s="612" t="s">
        <v>278</v>
      </c>
      <c r="DP1" s="613"/>
      <c r="DQ1" s="613"/>
      <c r="DR1" s="613"/>
      <c r="DS1" s="613"/>
      <c r="DT1" s="613"/>
      <c r="DU1" s="613"/>
      <c r="DV1" s="613"/>
      <c r="DW1" s="613"/>
      <c r="DX1" s="613"/>
      <c r="DY1" s="607" t="s">
        <v>279</v>
      </c>
      <c r="DZ1" s="608"/>
      <c r="EA1" s="608"/>
      <c r="EB1" s="608"/>
      <c r="EC1" s="608"/>
      <c r="ED1" s="608"/>
      <c r="EE1" s="608"/>
      <c r="EF1" s="608"/>
      <c r="EG1" s="608"/>
      <c r="EH1" s="608"/>
    </row>
    <row r="2" spans="1:139" ht="24.75" customHeight="1" x14ac:dyDescent="0.2">
      <c r="A2" s="600"/>
      <c r="B2" s="602"/>
      <c r="C2" s="614" t="s">
        <v>968</v>
      </c>
      <c r="D2" s="614"/>
      <c r="E2" s="614"/>
      <c r="F2" s="614" t="s">
        <v>11</v>
      </c>
      <c r="G2" s="614"/>
      <c r="H2" s="614"/>
      <c r="I2" s="615" t="s">
        <v>969</v>
      </c>
      <c r="J2" s="617" t="s">
        <v>970</v>
      </c>
      <c r="K2" s="618" t="s">
        <v>971</v>
      </c>
      <c r="L2" s="620" t="s">
        <v>972</v>
      </c>
      <c r="M2" s="614" t="s">
        <v>968</v>
      </c>
      <c r="N2" s="614"/>
      <c r="O2" s="614"/>
      <c r="P2" s="614" t="s">
        <v>11</v>
      </c>
      <c r="Q2" s="614"/>
      <c r="R2" s="614"/>
      <c r="S2" s="621" t="s">
        <v>969</v>
      </c>
      <c r="T2" s="615" t="s">
        <v>973</v>
      </c>
      <c r="U2" s="617" t="s">
        <v>970</v>
      </c>
      <c r="V2" s="618" t="s">
        <v>971</v>
      </c>
      <c r="W2" s="620" t="s">
        <v>972</v>
      </c>
      <c r="X2" s="620" t="s">
        <v>974</v>
      </c>
      <c r="Y2" s="622" t="s">
        <v>975</v>
      </c>
      <c r="Z2" s="614" t="s">
        <v>968</v>
      </c>
      <c r="AA2" s="614"/>
      <c r="AB2" s="614"/>
      <c r="AC2" s="614" t="s">
        <v>11</v>
      </c>
      <c r="AD2" s="614"/>
      <c r="AE2" s="614"/>
      <c r="AF2" s="615" t="s">
        <v>969</v>
      </c>
      <c r="AG2" s="617" t="s">
        <v>970</v>
      </c>
      <c r="AH2" s="618" t="s">
        <v>971</v>
      </c>
      <c r="AI2" s="624" t="s">
        <v>976</v>
      </c>
      <c r="AJ2" s="620" t="s">
        <v>972</v>
      </c>
      <c r="AK2" s="620" t="s">
        <v>977</v>
      </c>
      <c r="AL2" s="614" t="s">
        <v>968</v>
      </c>
      <c r="AM2" s="614"/>
      <c r="AN2" s="614"/>
      <c r="AO2" s="614" t="s">
        <v>11</v>
      </c>
      <c r="AP2" s="614"/>
      <c r="AQ2" s="614"/>
      <c r="AR2" s="615" t="s">
        <v>969</v>
      </c>
      <c r="AS2" s="615" t="s">
        <v>978</v>
      </c>
      <c r="AT2" s="191"/>
      <c r="AU2" s="617" t="s">
        <v>970</v>
      </c>
      <c r="AV2" s="193"/>
      <c r="AW2" s="624" t="s">
        <v>971</v>
      </c>
      <c r="AX2" s="620" t="s">
        <v>972</v>
      </c>
      <c r="AY2" s="617" t="s">
        <v>979</v>
      </c>
      <c r="AZ2" s="618" t="s">
        <v>980</v>
      </c>
      <c r="BA2" s="620" t="s">
        <v>981</v>
      </c>
      <c r="BB2" s="617" t="s">
        <v>982</v>
      </c>
      <c r="BC2" s="620" t="s">
        <v>983</v>
      </c>
      <c r="BD2" s="614" t="s">
        <v>968</v>
      </c>
      <c r="BE2" s="614"/>
      <c r="BF2" s="614"/>
      <c r="BG2" s="614" t="s">
        <v>11</v>
      </c>
      <c r="BH2" s="614"/>
      <c r="BI2" s="614"/>
      <c r="BJ2" s="621" t="s">
        <v>969</v>
      </c>
      <c r="BK2" s="621" t="s">
        <v>984</v>
      </c>
      <c r="BL2" s="192"/>
      <c r="BM2" s="617" t="s">
        <v>970</v>
      </c>
      <c r="BN2" s="624" t="s">
        <v>971</v>
      </c>
      <c r="BO2" s="620" t="s">
        <v>972</v>
      </c>
      <c r="BP2" s="617" t="s">
        <v>985</v>
      </c>
      <c r="BQ2" s="618" t="s">
        <v>986</v>
      </c>
      <c r="BR2" s="620" t="s">
        <v>987</v>
      </c>
      <c r="BS2" s="617" t="s">
        <v>982</v>
      </c>
      <c r="BT2" s="620" t="s">
        <v>983</v>
      </c>
      <c r="BU2" s="614" t="s">
        <v>968</v>
      </c>
      <c r="BV2" s="614"/>
      <c r="BW2" s="614"/>
      <c r="BX2" s="614" t="s">
        <v>11</v>
      </c>
      <c r="BY2" s="614"/>
      <c r="BZ2" s="614"/>
      <c r="CA2" s="621" t="s">
        <v>969</v>
      </c>
      <c r="CB2" s="615" t="s">
        <v>988</v>
      </c>
      <c r="CC2" s="621" t="s">
        <v>989</v>
      </c>
      <c r="CD2" s="192"/>
      <c r="CE2" s="617" t="s">
        <v>970</v>
      </c>
      <c r="CF2" s="624" t="s">
        <v>971</v>
      </c>
      <c r="CG2" s="620" t="s">
        <v>972</v>
      </c>
      <c r="CH2" s="617" t="s">
        <v>990</v>
      </c>
      <c r="CI2" s="618" t="s">
        <v>991</v>
      </c>
      <c r="CJ2" s="620" t="s">
        <v>992</v>
      </c>
      <c r="CK2" s="617" t="s">
        <v>993</v>
      </c>
      <c r="CL2" s="618" t="s">
        <v>994</v>
      </c>
      <c r="CM2" s="620" t="s">
        <v>995</v>
      </c>
      <c r="CN2" s="617" t="s">
        <v>982</v>
      </c>
      <c r="CO2" s="620" t="s">
        <v>983</v>
      </c>
      <c r="CP2" s="626" t="s">
        <v>975</v>
      </c>
      <c r="CQ2" s="614" t="s">
        <v>968</v>
      </c>
      <c r="CR2" s="614"/>
      <c r="CS2" s="614"/>
      <c r="CT2" s="614" t="s">
        <v>11</v>
      </c>
      <c r="CU2" s="614"/>
      <c r="CV2" s="614"/>
      <c r="CW2" s="621" t="s">
        <v>969</v>
      </c>
      <c r="CX2" s="617" t="s">
        <v>970</v>
      </c>
      <c r="CY2" s="624" t="s">
        <v>971</v>
      </c>
      <c r="CZ2" s="620" t="s">
        <v>972</v>
      </c>
      <c r="DA2" s="617" t="s">
        <v>982</v>
      </c>
      <c r="DB2" s="620" t="s">
        <v>983</v>
      </c>
      <c r="DC2" s="614" t="s">
        <v>968</v>
      </c>
      <c r="DD2" s="614"/>
      <c r="DE2" s="614"/>
      <c r="DF2" s="614" t="s">
        <v>11</v>
      </c>
      <c r="DG2" s="614"/>
      <c r="DH2" s="614"/>
      <c r="DI2" s="621" t="s">
        <v>969</v>
      </c>
      <c r="DJ2" s="617" t="s">
        <v>970</v>
      </c>
      <c r="DK2" s="618" t="s">
        <v>971</v>
      </c>
      <c r="DL2" s="620" t="s">
        <v>972</v>
      </c>
      <c r="DM2" s="617" t="s">
        <v>982</v>
      </c>
      <c r="DN2" s="620" t="s">
        <v>983</v>
      </c>
      <c r="DO2" s="614" t="s">
        <v>968</v>
      </c>
      <c r="DP2" s="614"/>
      <c r="DQ2" s="614"/>
      <c r="DR2" s="614" t="s">
        <v>11</v>
      </c>
      <c r="DS2" s="614"/>
      <c r="DT2" s="614"/>
      <c r="DU2" s="621" t="s">
        <v>969</v>
      </c>
      <c r="DV2" s="617" t="s">
        <v>970</v>
      </c>
      <c r="DW2" s="618" t="s">
        <v>971</v>
      </c>
      <c r="DX2" s="628" t="s">
        <v>972</v>
      </c>
      <c r="DY2" s="614" t="s">
        <v>968</v>
      </c>
      <c r="DZ2" s="614"/>
      <c r="EA2" s="614"/>
      <c r="EB2" s="614" t="s">
        <v>11</v>
      </c>
      <c r="EC2" s="614"/>
      <c r="ED2" s="614"/>
      <c r="EE2" s="621" t="s">
        <v>969</v>
      </c>
      <c r="EF2" s="617" t="s">
        <v>970</v>
      </c>
      <c r="EG2" s="618" t="s">
        <v>971</v>
      </c>
      <c r="EH2" s="620" t="s">
        <v>972</v>
      </c>
    </row>
    <row r="3" spans="1:139" ht="24.75" customHeight="1" x14ac:dyDescent="0.2">
      <c r="A3" s="601"/>
      <c r="B3" s="603"/>
      <c r="C3" s="194">
        <v>2020</v>
      </c>
      <c r="D3" s="195">
        <v>2021</v>
      </c>
      <c r="E3" s="195">
        <v>2022</v>
      </c>
      <c r="F3" s="194">
        <v>2020</v>
      </c>
      <c r="G3" s="194">
        <v>2021</v>
      </c>
      <c r="H3" s="194">
        <v>2022</v>
      </c>
      <c r="I3" s="616"/>
      <c r="J3" s="617"/>
      <c r="K3" s="619"/>
      <c r="L3" s="620"/>
      <c r="M3" s="194">
        <v>2020</v>
      </c>
      <c r="N3" s="195">
        <v>2021</v>
      </c>
      <c r="O3" s="195">
        <v>2022</v>
      </c>
      <c r="P3" s="194">
        <v>2020</v>
      </c>
      <c r="Q3" s="194">
        <v>2021</v>
      </c>
      <c r="R3" s="194">
        <v>2022</v>
      </c>
      <c r="S3" s="621"/>
      <c r="T3" s="616"/>
      <c r="U3" s="617"/>
      <c r="V3" s="619"/>
      <c r="W3" s="620"/>
      <c r="X3" s="620"/>
      <c r="Y3" s="623"/>
      <c r="Z3" s="194">
        <v>2020</v>
      </c>
      <c r="AA3" s="195">
        <v>2021</v>
      </c>
      <c r="AB3" s="195">
        <v>2022</v>
      </c>
      <c r="AC3" s="194">
        <v>2020</v>
      </c>
      <c r="AD3" s="194">
        <v>2021</v>
      </c>
      <c r="AE3" s="194">
        <v>2022</v>
      </c>
      <c r="AF3" s="616"/>
      <c r="AG3" s="617"/>
      <c r="AH3" s="619"/>
      <c r="AI3" s="625"/>
      <c r="AJ3" s="620"/>
      <c r="AK3" s="620"/>
      <c r="AL3" s="194">
        <v>2020</v>
      </c>
      <c r="AM3" s="195">
        <v>2021</v>
      </c>
      <c r="AN3" s="195">
        <v>2022</v>
      </c>
      <c r="AO3" s="194">
        <v>2020</v>
      </c>
      <c r="AP3" s="194">
        <v>2021</v>
      </c>
      <c r="AQ3" s="194">
        <v>2022</v>
      </c>
      <c r="AR3" s="616"/>
      <c r="AS3" s="616"/>
      <c r="AT3" s="196"/>
      <c r="AU3" s="617"/>
      <c r="AV3" s="197"/>
      <c r="AW3" s="625"/>
      <c r="AX3" s="620"/>
      <c r="AY3" s="617"/>
      <c r="AZ3" s="619"/>
      <c r="BA3" s="620"/>
      <c r="BB3" s="617"/>
      <c r="BC3" s="620"/>
      <c r="BD3" s="194">
        <v>2020</v>
      </c>
      <c r="BE3" s="195">
        <v>2021</v>
      </c>
      <c r="BF3" s="195">
        <v>2022</v>
      </c>
      <c r="BG3" s="194">
        <v>2020</v>
      </c>
      <c r="BH3" s="194">
        <v>2021</v>
      </c>
      <c r="BI3" s="194">
        <v>2022</v>
      </c>
      <c r="BJ3" s="621"/>
      <c r="BK3" s="621"/>
      <c r="BL3" s="192"/>
      <c r="BM3" s="617"/>
      <c r="BN3" s="625"/>
      <c r="BO3" s="620"/>
      <c r="BP3" s="617"/>
      <c r="BQ3" s="619"/>
      <c r="BR3" s="620"/>
      <c r="BS3" s="617"/>
      <c r="BT3" s="620"/>
      <c r="BU3" s="194">
        <v>2020</v>
      </c>
      <c r="BV3" s="195">
        <v>2021</v>
      </c>
      <c r="BW3" s="195">
        <v>2022</v>
      </c>
      <c r="BX3" s="194">
        <v>2020</v>
      </c>
      <c r="BY3" s="194">
        <v>2021</v>
      </c>
      <c r="BZ3" s="194">
        <v>2022</v>
      </c>
      <c r="CA3" s="621"/>
      <c r="CB3" s="616"/>
      <c r="CC3" s="621"/>
      <c r="CD3" s="192"/>
      <c r="CE3" s="617"/>
      <c r="CF3" s="625"/>
      <c r="CG3" s="620"/>
      <c r="CH3" s="617"/>
      <c r="CI3" s="619"/>
      <c r="CJ3" s="620"/>
      <c r="CK3" s="617"/>
      <c r="CL3" s="619"/>
      <c r="CM3" s="620"/>
      <c r="CN3" s="617"/>
      <c r="CO3" s="620"/>
      <c r="CP3" s="627"/>
      <c r="CQ3" s="194">
        <v>2011</v>
      </c>
      <c r="CR3" s="194">
        <v>2012</v>
      </c>
      <c r="CS3" s="194">
        <v>2013</v>
      </c>
      <c r="CT3" s="194">
        <v>2011</v>
      </c>
      <c r="CU3" s="194">
        <v>2012</v>
      </c>
      <c r="CV3" s="194">
        <v>2013</v>
      </c>
      <c r="CW3" s="621"/>
      <c r="CX3" s="617"/>
      <c r="CY3" s="625"/>
      <c r="CZ3" s="620"/>
      <c r="DA3" s="617"/>
      <c r="DB3" s="620"/>
      <c r="DC3" s="194">
        <v>2020</v>
      </c>
      <c r="DD3" s="195">
        <v>2021</v>
      </c>
      <c r="DE3" s="195">
        <v>2022</v>
      </c>
      <c r="DF3" s="194">
        <v>2020</v>
      </c>
      <c r="DG3" s="194">
        <v>2021</v>
      </c>
      <c r="DH3" s="194">
        <v>2022</v>
      </c>
      <c r="DI3" s="621"/>
      <c r="DJ3" s="617"/>
      <c r="DK3" s="619"/>
      <c r="DL3" s="620"/>
      <c r="DM3" s="617"/>
      <c r="DN3" s="620"/>
      <c r="DO3" s="194">
        <v>2020</v>
      </c>
      <c r="DP3" s="195">
        <v>2021</v>
      </c>
      <c r="DQ3" s="195">
        <v>2022</v>
      </c>
      <c r="DR3" s="194">
        <v>2020</v>
      </c>
      <c r="DS3" s="194">
        <v>2021</v>
      </c>
      <c r="DT3" s="194">
        <v>2022</v>
      </c>
      <c r="DU3" s="621"/>
      <c r="DV3" s="617"/>
      <c r="DW3" s="619"/>
      <c r="DX3" s="629"/>
      <c r="DY3" s="194">
        <v>2020</v>
      </c>
      <c r="DZ3" s="195">
        <v>2021</v>
      </c>
      <c r="EA3" s="195">
        <v>2022</v>
      </c>
      <c r="EB3" s="194">
        <v>2020</v>
      </c>
      <c r="EC3" s="194">
        <v>2021</v>
      </c>
      <c r="ED3" s="194">
        <v>2022</v>
      </c>
      <c r="EE3" s="621"/>
      <c r="EF3" s="617"/>
      <c r="EG3" s="619"/>
      <c r="EH3" s="620"/>
    </row>
    <row r="4" spans="1:139" ht="28.5" customHeight="1" x14ac:dyDescent="0.2">
      <c r="A4" s="198" t="s">
        <v>23</v>
      </c>
      <c r="B4" s="199"/>
      <c r="C4" s="199"/>
      <c r="D4" s="199"/>
      <c r="F4" s="200"/>
      <c r="G4" s="200"/>
      <c r="H4" s="200"/>
      <c r="I4" s="201"/>
      <c r="J4" s="202"/>
      <c r="K4" s="203"/>
      <c r="L4" s="204"/>
      <c r="M4" s="199"/>
      <c r="N4" s="199"/>
      <c r="O4" s="199"/>
      <c r="P4" s="199"/>
      <c r="Q4" s="200"/>
      <c r="R4" s="200"/>
      <c r="S4" s="201"/>
      <c r="T4" s="201"/>
      <c r="U4" s="202"/>
      <c r="V4" s="203"/>
      <c r="W4" s="204"/>
      <c r="X4" s="204"/>
      <c r="Y4" s="205"/>
      <c r="Z4" s="199"/>
      <c r="AA4" s="199"/>
      <c r="AB4" s="206"/>
      <c r="AC4" s="199"/>
      <c r="AD4" s="200"/>
      <c r="AE4" s="200"/>
      <c r="AF4" s="201"/>
      <c r="AG4" s="207"/>
      <c r="AH4" s="208"/>
      <c r="AI4" s="209"/>
      <c r="AJ4" s="204"/>
      <c r="AK4" s="204"/>
      <c r="AL4" s="199"/>
      <c r="AM4" s="199"/>
      <c r="AN4" s="206"/>
      <c r="AO4" s="199"/>
      <c r="AP4" s="200"/>
      <c r="AQ4" s="200"/>
      <c r="AR4" s="201"/>
      <c r="AS4" s="201"/>
      <c r="AT4" s="201"/>
      <c r="AU4" s="210"/>
      <c r="AV4" s="210"/>
      <c r="AW4" s="209"/>
      <c r="AX4" s="204"/>
      <c r="AY4" s="202"/>
      <c r="AZ4" s="203"/>
      <c r="BA4" s="204"/>
      <c r="BB4" s="202"/>
      <c r="BC4" s="204"/>
      <c r="BD4" s="199"/>
      <c r="BE4" s="199"/>
      <c r="BF4" s="206"/>
      <c r="BG4" s="199"/>
      <c r="BH4" s="200"/>
      <c r="BI4" s="200"/>
      <c r="BJ4" s="201"/>
      <c r="BK4" s="201"/>
      <c r="BL4" s="201"/>
      <c r="BM4" s="210"/>
      <c r="BN4" s="209"/>
      <c r="BO4" s="204"/>
      <c r="BP4" s="202"/>
      <c r="BQ4" s="203"/>
      <c r="BR4" s="204"/>
      <c r="BS4" s="202"/>
      <c r="BT4" s="204"/>
      <c r="BU4" s="199"/>
      <c r="BV4" s="199"/>
      <c r="BW4" s="206"/>
      <c r="BX4" s="199"/>
      <c r="BY4" s="200"/>
      <c r="BZ4" s="200"/>
      <c r="CA4" s="201"/>
      <c r="CB4" s="201"/>
      <c r="CC4" s="201"/>
      <c r="CD4" s="201"/>
      <c r="CE4" s="210"/>
      <c r="CF4" s="209"/>
      <c r="CG4" s="204"/>
      <c r="CH4" s="202"/>
      <c r="CI4" s="203"/>
      <c r="CJ4" s="204"/>
      <c r="CK4" s="202"/>
      <c r="CL4" s="203"/>
      <c r="CM4" s="204"/>
      <c r="CN4" s="202"/>
      <c r="CO4" s="204"/>
      <c r="CP4" s="211"/>
      <c r="CQ4" s="199"/>
      <c r="CR4" s="199"/>
      <c r="CS4" s="199"/>
      <c r="CT4" s="200"/>
      <c r="CU4" s="200"/>
      <c r="CV4" s="200"/>
      <c r="CW4" s="201"/>
      <c r="CX4" s="210"/>
      <c r="CY4" s="209"/>
      <c r="CZ4" s="204"/>
      <c r="DA4" s="202"/>
      <c r="DB4" s="204"/>
      <c r="DC4" s="199"/>
      <c r="DD4" s="199"/>
      <c r="DE4" s="206"/>
      <c r="DF4" s="199"/>
      <c r="DG4" s="200"/>
      <c r="DH4" s="200"/>
      <c r="DI4" s="201"/>
      <c r="DJ4" s="202"/>
      <c r="DK4" s="203"/>
      <c r="DL4" s="204"/>
      <c r="DM4" s="202"/>
      <c r="DN4" s="204"/>
      <c r="DO4" s="199"/>
      <c r="DP4" s="199"/>
      <c r="DQ4" s="206"/>
      <c r="DR4" s="199"/>
      <c r="DS4" s="200"/>
      <c r="DT4" s="200"/>
      <c r="DU4" s="201"/>
      <c r="DV4" s="202"/>
      <c r="DW4" s="203"/>
      <c r="DX4" s="204"/>
      <c r="DY4" s="199"/>
      <c r="DZ4" s="199"/>
      <c r="EA4" s="199"/>
      <c r="EB4" s="199"/>
      <c r="EC4" s="200"/>
      <c r="ED4" s="200"/>
      <c r="EE4" s="201"/>
      <c r="EF4" s="202"/>
      <c r="EG4" s="203"/>
      <c r="EH4" s="204"/>
    </row>
    <row r="5" spans="1:139" ht="49.5" customHeight="1" x14ac:dyDescent="0.2">
      <c r="A5" s="108" t="s">
        <v>24</v>
      </c>
      <c r="B5" s="212">
        <f>'численность 2021'!C7</f>
        <v>67.034000000000006</v>
      </c>
      <c r="C5" s="213">
        <v>33.584347000000001</v>
      </c>
      <c r="D5" s="213">
        <v>28</v>
      </c>
      <c r="E5" s="213">
        <f>_xlfn.FLOOR.PRECISE('численность 2021'!D7)</f>
        <v>82</v>
      </c>
      <c r="F5" s="212">
        <v>0.50103500000000001</v>
      </c>
      <c r="G5" s="212">
        <v>0.41772300000000001</v>
      </c>
      <c r="H5" s="212">
        <f t="shared" ref="H5:H9" si="0">E5/B5</f>
        <v>1.2232598382910165</v>
      </c>
      <c r="I5" s="214">
        <f>_xlfn.FLOOR.PRECISE('численность 2021'!R7)</f>
        <v>28</v>
      </c>
      <c r="J5" s="215">
        <f t="shared" ref="J5:J60" si="1">IF(E5&gt;1,E5*0.349999999999999,0)</f>
        <v>28.699999999999918</v>
      </c>
      <c r="K5" s="216">
        <f t="shared" ref="K5:K61" si="2">IF(I5&lt;J5,I5,J5)</f>
        <v>28</v>
      </c>
      <c r="L5" s="217">
        <v>28</v>
      </c>
      <c r="M5" s="213">
        <v>14</v>
      </c>
      <c r="N5" s="213">
        <v>14</v>
      </c>
      <c r="O5" s="212">
        <f>_xlfn.FLOOR.PRECISE('численность 2021'!P7)</f>
        <v>16</v>
      </c>
      <c r="P5" s="212">
        <v>0.20886199999999999</v>
      </c>
      <c r="Q5" s="212">
        <v>0.20886199999999999</v>
      </c>
      <c r="R5" s="212">
        <f t="shared" ref="R5:R61" si="3">O5/B5</f>
        <v>0.23868484649580807</v>
      </c>
      <c r="S5" s="214">
        <f>_xlfn.FLOOR.PRECISE('численность 2021'!Q7)</f>
        <v>4</v>
      </c>
      <c r="T5" s="214"/>
      <c r="U5" s="215">
        <f t="shared" ref="U5:U60" si="4">O5*0.299999999999999</f>
        <v>4.7999999999999838</v>
      </c>
      <c r="V5" s="216">
        <f t="shared" ref="V5:V60" si="5">IF(S5&lt;U5,S5,U5)</f>
        <v>4</v>
      </c>
      <c r="W5" s="217">
        <v>4</v>
      </c>
      <c r="X5" s="217"/>
      <c r="Y5" s="218"/>
      <c r="Z5" s="213">
        <v>0</v>
      </c>
      <c r="AA5" s="213">
        <v>0</v>
      </c>
      <c r="AB5" s="212">
        <f>_xlfn.FLOOR.PRECISE('численность 2021'!E7)</f>
        <v>0</v>
      </c>
      <c r="AC5" s="212">
        <v>0</v>
      </c>
      <c r="AD5" s="212">
        <v>0</v>
      </c>
      <c r="AE5" s="212">
        <f t="shared" ref="AE5:AE9" si="6">AB5/B5</f>
        <v>0</v>
      </c>
      <c r="AF5" s="214">
        <f>_xlfn.FLOOR.PRECISE('численность 2021'!O7)</f>
        <v>0</v>
      </c>
      <c r="AG5" s="215">
        <f t="shared" ref="AG5:AG60" si="7">IF(AB5&gt;34,AB5*0.05,0)</f>
        <v>0</v>
      </c>
      <c r="AH5" s="216">
        <f t="shared" ref="AH5:AH61" si="8">IF(AF5&lt;AG5,AF5,AG5)</f>
        <v>0</v>
      </c>
      <c r="AI5" s="219">
        <f t="shared" ref="AI5:AI60" si="9">AJ5*0.75</f>
        <v>0</v>
      </c>
      <c r="AJ5" s="217"/>
      <c r="AK5" s="217"/>
      <c r="AL5" s="213">
        <v>881.589111</v>
      </c>
      <c r="AM5" s="213">
        <v>1082</v>
      </c>
      <c r="AN5" s="212">
        <f>_xlfn.FLOOR.PRECISE('численность 2021'!F7)</f>
        <v>1198</v>
      </c>
      <c r="AO5" s="212">
        <v>13.152158</v>
      </c>
      <c r="AP5" s="212">
        <v>16.142026000000001</v>
      </c>
      <c r="AQ5" s="212">
        <f t="shared" ref="AQ5:AQ61" si="10">AN5/B5</f>
        <v>17.87152788137363</v>
      </c>
      <c r="AR5" s="214">
        <f>_xlfn.FLOOR.PRECISE('численность 2021'!L7)</f>
        <v>120</v>
      </c>
      <c r="AS5" s="214"/>
      <c r="AT5" s="214">
        <f t="shared" ref="AT5:AT60" si="11">IF(AND(B5&lt;7,AQ5&lt;5),0,AR5)</f>
        <v>120</v>
      </c>
      <c r="AU5" s="215">
        <f t="shared" ref="AU5:AU9" si="12">IF(AN5&gt;34,IF(AQ5&gt;10,AN5*0.149999999999999,IF(AQ5&gt;8,AN5*0.12,IF(AQ5&gt;6,AN5*0.1,IF(AQ5&gt;4,AN5*0.08,IF(AQ5&gt;2,AN5*0.07,IF(AQ5&gt;1,AN5*0.05,IF(AQ5&lt;1,AN5*0.0299999999999999,0))))))),0)</f>
        <v>179.69999999999879</v>
      </c>
      <c r="AV5" s="215">
        <f>IF(AN5&gt;34,IF(AQ5&gt;20,AN5*0.299999999999999,IF(AQ5&gt;15,AN5*0.25,IF(AQ5&gt;12,AN5*0.2,IF(AQ5&gt;10,AN5*0.149999999999999)))),0)</f>
        <v>299.5</v>
      </c>
      <c r="AW5" s="220">
        <f>IF(AV5&gt;AU5,IF(AR5&gt;AV5,AV5,AR5),AU5)</f>
        <v>120</v>
      </c>
      <c r="AX5" s="217">
        <v>120</v>
      </c>
      <c r="AY5" s="215">
        <f t="shared" ref="AY5:AY60" si="13">IF(AX5&gt;7,AX5*0.149999999999999,0)</f>
        <v>17.999999999999879</v>
      </c>
      <c r="AZ5" s="216">
        <f t="shared" ref="AZ5:AZ61" si="14">IF(AS5&lt;AY5,AS5,AY5)</f>
        <v>0</v>
      </c>
      <c r="BA5" s="217"/>
      <c r="BB5" s="215">
        <f t="shared" ref="BB5:BB60" si="15">AX5*0.299999999999999</f>
        <v>35.999999999999879</v>
      </c>
      <c r="BC5" s="217"/>
      <c r="BD5" s="213">
        <v>0.88916899999999999</v>
      </c>
      <c r="BE5" s="213">
        <v>6</v>
      </c>
      <c r="BF5" s="212">
        <f>_xlfn.FLOOR.PRECISE('численность 2021'!G7)</f>
        <v>0</v>
      </c>
      <c r="BG5" s="212">
        <v>1.3265000000000001E-2</v>
      </c>
      <c r="BH5" s="212">
        <v>8.9511999999999994E-2</v>
      </c>
      <c r="BI5" s="212">
        <f t="shared" ref="BI5:BI9" si="16">BF5/B5</f>
        <v>0</v>
      </c>
      <c r="BJ5" s="214">
        <f>_xlfn.FLOOR.PRECISE('численность 2021'!K7)</f>
        <v>0</v>
      </c>
      <c r="BK5" s="214"/>
      <c r="BL5" s="214">
        <f t="shared" ref="BL5:BL60" si="17">IF(AND(B5&lt;7,BI5&lt;5),0,BJ5)</f>
        <v>0</v>
      </c>
      <c r="BM5" s="215">
        <f t="shared" ref="BM5:BM9" si="18">IF(BF5&gt;1,IF(BI5&gt;10,BF5*0.149999999999999,IF(BI5&gt;8,BF5*0.12,IF(BI5&gt;6,BF5*0.1,IF(BI5&gt;4,BF5*0.08,IF(BI5&gt;2,BF5*0.07,IF(BI5&gt;1,BF5*0.05,IF(BI5&lt;1,BF5*0.0299999999999999,0))))))),0)</f>
        <v>0</v>
      </c>
      <c r="BN5" s="220">
        <f t="shared" ref="BN5:BN60" si="19">IF(BJ5&lt;BM5,BJ5,BM5)</f>
        <v>0</v>
      </c>
      <c r="BO5" s="217"/>
      <c r="BP5" s="215">
        <f t="shared" ref="BP5:BP61" si="20">IF(BO5&gt;3,BO5*0.149999999999999,0)</f>
        <v>0</v>
      </c>
      <c r="BQ5" s="216">
        <f t="shared" ref="BQ5:BQ61" si="21">IF(BK5&lt;BP5,BK5,BP5)</f>
        <v>0</v>
      </c>
      <c r="BR5" s="217"/>
      <c r="BS5" s="215">
        <f t="shared" ref="BS5:BS61" si="22">BO5*0.2</f>
        <v>0</v>
      </c>
      <c r="BT5" s="217"/>
      <c r="BU5" s="213">
        <v>40.901772000000001</v>
      </c>
      <c r="BV5" s="213">
        <v>12</v>
      </c>
      <c r="BW5" s="212">
        <f>_xlfn.FLOOR.PRECISE('численность 2021'!H7)</f>
        <v>43</v>
      </c>
      <c r="BX5" s="212">
        <v>0.61020099999999999</v>
      </c>
      <c r="BY5" s="212">
        <v>0.17902399999999999</v>
      </c>
      <c r="BZ5" s="212">
        <f t="shared" ref="BZ5:BZ9" si="23">BW5/B5</f>
        <v>0.64146552495748421</v>
      </c>
      <c r="CA5" s="214">
        <f>_xlfn.FLOOR.PRECISE('численность 2021'!M7)</f>
        <v>1</v>
      </c>
      <c r="CB5" s="214"/>
      <c r="CC5" s="214"/>
      <c r="CD5" s="214">
        <f t="shared" ref="CD5:CD61" si="24">IF(AND(B5&lt;7,BZ5&lt;5),0,CA5)</f>
        <v>1</v>
      </c>
      <c r="CE5" s="215">
        <f t="shared" ref="CE5:CE61" si="25">IF(BW5&gt;1,IF(BZ5&gt;10,BW5*0.149999999999999,IF(BZ5&gt;8,BW5*0.12,IF(BZ5&gt;6,BW5*0.1,IF(BZ5&gt;4,BW5*0.08,IF(BZ5&gt;2,BW5*0.07,IF(BZ5&gt;1,BW5*0.05,IF(BZ5&lt;1,BW5*0.0299999999999999,0))))))),0)</f>
        <v>1.2899999999999956</v>
      </c>
      <c r="CF5" s="220">
        <f t="shared" ref="CF5:CF61" si="26">IF(CA5&lt;CE5,CA5,CE5)</f>
        <v>1</v>
      </c>
      <c r="CG5" s="217">
        <v>1</v>
      </c>
      <c r="CH5" s="215">
        <f t="shared" ref="CH5:CH61" si="27">IF(CG5&gt;3,CG5*0.0749999999999999,0)</f>
        <v>0</v>
      </c>
      <c r="CI5" s="216">
        <f t="shared" ref="CI5:CI61" si="28">IF(CB5&lt;CH5,CB5,CH5)</f>
        <v>0</v>
      </c>
      <c r="CJ5" s="217"/>
      <c r="CK5" s="215">
        <f t="shared" ref="CK5:CK61" si="29">IF(CG5&gt;3,CG5*0.0749999999999999,0)</f>
        <v>0</v>
      </c>
      <c r="CL5" s="216">
        <f t="shared" ref="CL5:CL61" si="30">IF(CC5&lt;CK5,CC5,CK5)</f>
        <v>0</v>
      </c>
      <c r="CM5" s="217"/>
      <c r="CN5" s="215">
        <f t="shared" ref="CN5:CN61" si="31">CG5*0.2</f>
        <v>0.2</v>
      </c>
      <c r="CO5" s="217"/>
      <c r="CP5" s="221">
        <f t="shared" ref="CP5:CP61" si="32">IF(CG5*0.25&gt;CJ5+CM5-0.1,1,0)</f>
        <v>1</v>
      </c>
      <c r="CQ5" s="213">
        <v>9</v>
      </c>
      <c r="CR5" s="213">
        <v>0</v>
      </c>
      <c r="CS5" s="213" t="e">
        <f>#REF!</f>
        <v>#REF!</v>
      </c>
      <c r="CT5" s="212">
        <v>0.109</v>
      </c>
      <c r="CU5" s="212">
        <v>0</v>
      </c>
      <c r="CV5" s="212" t="e">
        <f>#REF!</f>
        <v>#REF!</v>
      </c>
      <c r="CW5" s="214" t="e">
        <f>#REF!</f>
        <v>#REF!</v>
      </c>
      <c r="CX5" s="215" t="e">
        <f t="shared" ref="CX5:CX8" si="33">IF((CS5*0.1)&gt;0,CS5*0.8,0)</f>
        <v>#REF!</v>
      </c>
      <c r="CY5" s="220" t="e">
        <f t="shared" ref="CY5:CY8" si="34">IF(CW5&lt;CX5,CW5,CX5)</f>
        <v>#REF!</v>
      </c>
      <c r="CZ5" s="222"/>
      <c r="DA5" s="215">
        <f t="shared" ref="DA5:DA8" si="35">CZ5*0.8</f>
        <v>0</v>
      </c>
      <c r="DB5" s="222"/>
      <c r="DC5" s="213">
        <v>0</v>
      </c>
      <c r="DD5" s="213">
        <v>0</v>
      </c>
      <c r="DE5" s="212">
        <f>_xlfn.FLOOR.PRECISE('численность 2021'!I7)</f>
        <v>0</v>
      </c>
      <c r="DF5" s="212">
        <v>0</v>
      </c>
      <c r="DG5" s="212">
        <v>0</v>
      </c>
      <c r="DH5" s="212">
        <f t="shared" ref="DH5:DH9" si="36">DE5/B5</f>
        <v>0</v>
      </c>
      <c r="DI5" s="214">
        <f>_xlfn.FLOOR.PRECISE('численность 2021'!N7)</f>
        <v>0</v>
      </c>
      <c r="DJ5" s="215">
        <f t="shared" ref="DJ5:DJ61" si="37">IF(DE5&gt;34,DE5*0.149999999999999,0)</f>
        <v>0</v>
      </c>
      <c r="DK5" s="216">
        <f t="shared" ref="DK5:DK61" si="38">IF(DI5&lt;DJ5,DI5,DJ5)</f>
        <v>0</v>
      </c>
      <c r="DL5" s="217"/>
      <c r="DM5" s="215">
        <f t="shared" ref="DM5:DM61" si="39">DL5*0.2</f>
        <v>0</v>
      </c>
      <c r="DN5" s="217"/>
      <c r="DO5" s="213">
        <v>0</v>
      </c>
      <c r="DP5" s="213">
        <v>0</v>
      </c>
      <c r="DQ5" s="212">
        <f>_xlfn.FLOOR.PRECISE('численность 2021'!J7)</f>
        <v>0</v>
      </c>
      <c r="DR5" s="212">
        <v>0</v>
      </c>
      <c r="DS5" s="212">
        <v>0</v>
      </c>
      <c r="DT5" s="212">
        <f t="shared" ref="DT5:DT9" si="40">DQ5/B5</f>
        <v>0</v>
      </c>
      <c r="DU5" s="214">
        <f>_xlfn.FLOOR.PRECISE('численность 2021'!S7)</f>
        <v>0</v>
      </c>
      <c r="DV5" s="215">
        <f t="shared" ref="DV5:DV61" si="41">DQ5*0.1</f>
        <v>0</v>
      </c>
      <c r="DW5" s="216">
        <f t="shared" ref="DW5:DW61" si="42">IF(DU5&lt;DV5,DU5,DV5)</f>
        <v>0</v>
      </c>
      <c r="DX5" s="217"/>
      <c r="DY5" s="213">
        <v>21</v>
      </c>
      <c r="DZ5" s="223">
        <v>21</v>
      </c>
      <c r="EA5" s="212">
        <f>_xlfn.FLOOR.PRECISE('численность 2021'!T7)</f>
        <v>32</v>
      </c>
      <c r="EB5" s="212">
        <v>0.31329299999999999</v>
      </c>
      <c r="EC5" s="212">
        <v>0.31329299999999999</v>
      </c>
      <c r="ED5" s="212">
        <f t="shared" ref="ED5:ED9" si="43">EA5/B5</f>
        <v>0.47736969299161613</v>
      </c>
      <c r="EE5" s="214">
        <f>_xlfn.FLOOR.PRECISE('численность 2021'!U7)</f>
        <v>3</v>
      </c>
      <c r="EF5" s="215">
        <f t="shared" ref="EF5:EF9" si="44">EA5*0.1</f>
        <v>3.2</v>
      </c>
      <c r="EG5" s="216">
        <f t="shared" ref="EG5:EG61" si="45">IF(EE5&lt;EF5,EE5,EF5)</f>
        <v>3</v>
      </c>
      <c r="EH5" s="222">
        <v>3</v>
      </c>
    </row>
    <row r="6" spans="1:139" ht="30" customHeight="1" x14ac:dyDescent="0.2">
      <c r="A6" s="224" t="s">
        <v>25</v>
      </c>
      <c r="B6" s="212">
        <f>'численность 2021'!C8</f>
        <v>10.308</v>
      </c>
      <c r="C6" s="213">
        <v>36.139178999999999</v>
      </c>
      <c r="D6" s="213">
        <v>10</v>
      </c>
      <c r="E6" s="212">
        <f>_xlfn.FLOOR.PRECISE('численность 2021'!D8)</f>
        <v>16</v>
      </c>
      <c r="F6" s="212">
        <v>2.8244769999999999</v>
      </c>
      <c r="G6" s="212">
        <v>0.781555</v>
      </c>
      <c r="H6" s="212">
        <f t="shared" si="0"/>
        <v>1.5521924718665114</v>
      </c>
      <c r="I6" s="214">
        <f>_xlfn.FLOOR.PRECISE('численность 2021'!R8)</f>
        <v>5</v>
      </c>
      <c r="J6" s="215">
        <f t="shared" si="1"/>
        <v>5.5999999999999837</v>
      </c>
      <c r="K6" s="216">
        <f t="shared" si="2"/>
        <v>5</v>
      </c>
      <c r="L6" s="217">
        <v>5</v>
      </c>
      <c r="M6" s="213">
        <v>10</v>
      </c>
      <c r="N6" s="213">
        <v>5</v>
      </c>
      <c r="O6" s="212">
        <f>_xlfn.FLOOR.PRECISE('численность 2021'!P8)</f>
        <v>5</v>
      </c>
      <c r="P6" s="212">
        <v>0.781555</v>
      </c>
      <c r="Q6" s="212">
        <v>0.39077800000000001</v>
      </c>
      <c r="R6" s="212">
        <f t="shared" si="3"/>
        <v>0.48506014745828485</v>
      </c>
      <c r="S6" s="214">
        <f>_xlfn.FLOOR.PRECISE('численность 2021'!Q8)</f>
        <v>1</v>
      </c>
      <c r="T6" s="214"/>
      <c r="U6" s="215">
        <f t="shared" si="4"/>
        <v>1.4999999999999949</v>
      </c>
      <c r="V6" s="216">
        <f t="shared" si="5"/>
        <v>1</v>
      </c>
      <c r="W6" s="217">
        <v>1</v>
      </c>
      <c r="X6" s="217">
        <v>1</v>
      </c>
      <c r="Y6" s="218"/>
      <c r="Z6" s="213">
        <v>9.6569859999999998</v>
      </c>
      <c r="AA6" s="213">
        <v>4</v>
      </c>
      <c r="AB6" s="212">
        <f>_xlfn.FLOOR.PRECISE('численность 2021'!E8)</f>
        <v>2</v>
      </c>
      <c r="AC6" s="212">
        <v>0.75474699999999995</v>
      </c>
      <c r="AD6" s="212">
        <v>0.31262200000000001</v>
      </c>
      <c r="AE6" s="212">
        <f t="shared" si="6"/>
        <v>0.19402405898331393</v>
      </c>
      <c r="AF6" s="214">
        <f>_xlfn.FLOOR.PRECISE('численность 2021'!O8)</f>
        <v>0</v>
      </c>
      <c r="AG6" s="215">
        <f t="shared" si="7"/>
        <v>0</v>
      </c>
      <c r="AH6" s="216">
        <f t="shared" si="8"/>
        <v>0</v>
      </c>
      <c r="AI6" s="219">
        <f t="shared" si="9"/>
        <v>0</v>
      </c>
      <c r="AJ6" s="217"/>
      <c r="AK6" s="217"/>
      <c r="AL6" s="213">
        <v>184.409729</v>
      </c>
      <c r="AM6" s="213">
        <v>54</v>
      </c>
      <c r="AN6" s="212">
        <f>_xlfn.FLOOR.PRECISE('численность 2021'!F8)</f>
        <v>92</v>
      </c>
      <c r="AO6" s="212">
        <v>14.41264</v>
      </c>
      <c r="AP6" s="212">
        <v>4.2203989999999996</v>
      </c>
      <c r="AQ6" s="212">
        <f t="shared" si="10"/>
        <v>8.9251067132324415</v>
      </c>
      <c r="AR6" s="214">
        <f>_xlfn.FLOOR.PRECISE('численность 2021'!L8)</f>
        <v>11</v>
      </c>
      <c r="AS6" s="214"/>
      <c r="AT6" s="214">
        <f t="shared" si="11"/>
        <v>11</v>
      </c>
      <c r="AU6" s="215">
        <f t="shared" si="12"/>
        <v>11.04</v>
      </c>
      <c r="AV6" s="215">
        <f t="shared" ref="AV6:AV39" si="46">IF(AN6&gt;34,IF(AQ6&gt;20,AN6*0.299999999999999,IF(AQ6&gt;15,AN6*0.25,IF(AQ6&gt;12,AN6*0.2,IF(AQ6&gt;10,AN6*0.149999999999999,IF(AQ6&gt;8,AN6*0.12,IF(AQ6&gt;6,AN6*0.1,IF(AQ6&lt;1,AN6*0.0299999999999999,0))))))),0)</f>
        <v>11.04</v>
      </c>
      <c r="AW6" s="220">
        <f t="shared" ref="AW6:AW9" si="47">IF(AR6&lt;AU6,AR6,AU6)</f>
        <v>11</v>
      </c>
      <c r="AX6" s="217">
        <v>11</v>
      </c>
      <c r="AY6" s="215">
        <f t="shared" si="13"/>
        <v>1.649999999999989</v>
      </c>
      <c r="AZ6" s="216">
        <f t="shared" si="14"/>
        <v>0</v>
      </c>
      <c r="BA6" s="217">
        <v>1</v>
      </c>
      <c r="BB6" s="215">
        <f t="shared" si="15"/>
        <v>3.2999999999999887</v>
      </c>
      <c r="BC6" s="217">
        <v>4</v>
      </c>
      <c r="BD6" s="213">
        <v>32.912117000000002</v>
      </c>
      <c r="BE6" s="213">
        <v>5</v>
      </c>
      <c r="BF6" s="212">
        <f>_xlfn.FLOOR.PRECISE('численность 2021'!G8)</f>
        <v>0</v>
      </c>
      <c r="BG6" s="212">
        <v>2.5722640000000001</v>
      </c>
      <c r="BH6" s="212">
        <v>0.39077800000000001</v>
      </c>
      <c r="BI6" s="212">
        <f t="shared" si="16"/>
        <v>0</v>
      </c>
      <c r="BJ6" s="214">
        <f>_xlfn.FLOOR.PRECISE('численность 2021'!K8)</f>
        <v>0</v>
      </c>
      <c r="BK6" s="214"/>
      <c r="BL6" s="214">
        <f t="shared" si="17"/>
        <v>0</v>
      </c>
      <c r="BM6" s="215">
        <f t="shared" si="18"/>
        <v>0</v>
      </c>
      <c r="BN6" s="220">
        <f t="shared" si="19"/>
        <v>0</v>
      </c>
      <c r="BO6" s="217"/>
      <c r="BP6" s="215">
        <f t="shared" si="20"/>
        <v>0</v>
      </c>
      <c r="BQ6" s="216">
        <f t="shared" si="21"/>
        <v>0</v>
      </c>
      <c r="BR6" s="217"/>
      <c r="BS6" s="215">
        <f t="shared" si="22"/>
        <v>0</v>
      </c>
      <c r="BT6" s="217"/>
      <c r="BU6" s="213">
        <v>79.029929999999993</v>
      </c>
      <c r="BV6" s="213">
        <v>7</v>
      </c>
      <c r="BW6" s="212">
        <f>_xlfn.FLOOR.PRECISE('численность 2021'!H8)</f>
        <v>17</v>
      </c>
      <c r="BX6" s="212">
        <v>6.1766259999999997</v>
      </c>
      <c r="BY6" s="212">
        <v>0.54708900000000005</v>
      </c>
      <c r="BZ6" s="212">
        <f t="shared" si="23"/>
        <v>1.6492045013581684</v>
      </c>
      <c r="CA6" s="214">
        <f>_xlfn.FLOOR.PRECISE('численность 2021'!M8)</f>
        <v>0</v>
      </c>
      <c r="CB6" s="214"/>
      <c r="CC6" s="214"/>
      <c r="CD6" s="214">
        <f t="shared" si="24"/>
        <v>0</v>
      </c>
      <c r="CE6" s="215">
        <f t="shared" si="25"/>
        <v>0.85000000000000009</v>
      </c>
      <c r="CF6" s="220">
        <f t="shared" si="26"/>
        <v>0</v>
      </c>
      <c r="CG6" s="217"/>
      <c r="CH6" s="215">
        <f t="shared" si="27"/>
        <v>0</v>
      </c>
      <c r="CI6" s="216">
        <f t="shared" si="28"/>
        <v>0</v>
      </c>
      <c r="CJ6" s="217"/>
      <c r="CK6" s="215">
        <f t="shared" si="29"/>
        <v>0</v>
      </c>
      <c r="CL6" s="216">
        <f t="shared" si="30"/>
        <v>0</v>
      </c>
      <c r="CM6" s="217"/>
      <c r="CN6" s="215">
        <f t="shared" si="31"/>
        <v>0</v>
      </c>
      <c r="CO6" s="217"/>
      <c r="CP6" s="221">
        <f t="shared" si="32"/>
        <v>1</v>
      </c>
      <c r="CQ6" s="213"/>
      <c r="CR6" s="213">
        <v>37</v>
      </c>
      <c r="CS6" s="213" t="e">
        <f>#REF!</f>
        <v>#REF!</v>
      </c>
      <c r="CT6" s="212"/>
      <c r="CU6" s="212">
        <v>0.1</v>
      </c>
      <c r="CV6" s="212" t="e">
        <f>#REF!</f>
        <v>#REF!</v>
      </c>
      <c r="CW6" s="214" t="e">
        <f>#REF!</f>
        <v>#REF!</v>
      </c>
      <c r="CX6" s="215" t="e">
        <f t="shared" si="33"/>
        <v>#REF!</v>
      </c>
      <c r="CY6" s="220" t="e">
        <f t="shared" si="34"/>
        <v>#REF!</v>
      </c>
      <c r="CZ6" s="222"/>
      <c r="DA6" s="215">
        <f t="shared" si="35"/>
        <v>0</v>
      </c>
      <c r="DB6" s="222"/>
      <c r="DC6" s="213">
        <v>0</v>
      </c>
      <c r="DD6" s="213">
        <v>0</v>
      </c>
      <c r="DE6" s="212">
        <f>_xlfn.FLOOR.PRECISE('численность 2021'!I8)</f>
        <v>0</v>
      </c>
      <c r="DF6" s="212">
        <v>0</v>
      </c>
      <c r="DG6" s="212">
        <v>0</v>
      </c>
      <c r="DH6" s="212">
        <f t="shared" si="36"/>
        <v>0</v>
      </c>
      <c r="DI6" s="214">
        <f>_xlfn.FLOOR.PRECISE('численность 2021'!N8)</f>
        <v>0</v>
      </c>
      <c r="DJ6" s="215">
        <f t="shared" si="37"/>
        <v>0</v>
      </c>
      <c r="DK6" s="216">
        <f t="shared" si="38"/>
        <v>0</v>
      </c>
      <c r="DL6" s="217"/>
      <c r="DM6" s="215">
        <f t="shared" si="39"/>
        <v>0</v>
      </c>
      <c r="DN6" s="217"/>
      <c r="DO6" s="213">
        <v>1.010615</v>
      </c>
      <c r="DP6" s="213">
        <v>1</v>
      </c>
      <c r="DQ6" s="212">
        <f>_xlfn.FLOOR.PRECISE('численность 2021'!J8)</f>
        <v>1</v>
      </c>
      <c r="DR6" s="212">
        <v>7.8985E-2</v>
      </c>
      <c r="DS6" s="212">
        <v>7.8156000000000003E-2</v>
      </c>
      <c r="DT6" s="212">
        <f t="shared" si="40"/>
        <v>9.7012029491656965E-2</v>
      </c>
      <c r="DU6" s="214">
        <f>_xlfn.FLOOR.PRECISE('численность 2021'!S8)</f>
        <v>0</v>
      </c>
      <c r="DV6" s="215">
        <f t="shared" si="41"/>
        <v>0.1</v>
      </c>
      <c r="DW6" s="216">
        <f t="shared" si="42"/>
        <v>0</v>
      </c>
      <c r="DX6" s="217"/>
      <c r="DY6" s="213">
        <v>25</v>
      </c>
      <c r="DZ6" s="223">
        <v>21</v>
      </c>
      <c r="EA6" s="212">
        <f>_xlfn.FLOOR.PRECISE('численность 2021'!T8)</f>
        <v>21</v>
      </c>
      <c r="EB6" s="212">
        <v>1.9538880000000001</v>
      </c>
      <c r="EC6" s="212">
        <v>1.6412659999999999</v>
      </c>
      <c r="ED6" s="212">
        <f t="shared" si="43"/>
        <v>2.0372526193247964</v>
      </c>
      <c r="EE6" s="214">
        <f>_xlfn.FLOOR.PRECISE('численность 2021'!U8)</f>
        <v>2</v>
      </c>
      <c r="EF6" s="215">
        <f t="shared" si="44"/>
        <v>2.1</v>
      </c>
      <c r="EG6" s="216">
        <f t="shared" si="45"/>
        <v>2</v>
      </c>
      <c r="EH6" s="222">
        <v>2</v>
      </c>
      <c r="EI6" s="212"/>
    </row>
    <row r="7" spans="1:139" ht="13.5" customHeight="1" x14ac:dyDescent="0.2">
      <c r="A7" s="198">
        <f>'[1]Таблица 6'!A39</f>
        <v>0</v>
      </c>
      <c r="B7" s="212"/>
      <c r="C7" s="213"/>
      <c r="D7" s="213"/>
      <c r="E7" s="212"/>
      <c r="F7" s="212"/>
      <c r="G7" s="212"/>
      <c r="H7" s="212"/>
      <c r="I7" s="214"/>
      <c r="J7" s="215">
        <f t="shared" si="1"/>
        <v>0</v>
      </c>
      <c r="K7" s="216"/>
      <c r="L7" s="222"/>
      <c r="M7" s="213"/>
      <c r="N7" s="213"/>
      <c r="O7" s="212"/>
      <c r="P7" s="212"/>
      <c r="Q7" s="212"/>
      <c r="R7" s="212"/>
      <c r="S7" s="214"/>
      <c r="T7" s="214"/>
      <c r="U7" s="215">
        <f t="shared" si="4"/>
        <v>0</v>
      </c>
      <c r="V7" s="216"/>
      <c r="W7" s="222"/>
      <c r="X7" s="222"/>
      <c r="Y7" s="218"/>
      <c r="Z7" s="213"/>
      <c r="AA7" s="213"/>
      <c r="AB7" s="212"/>
      <c r="AC7" s="212"/>
      <c r="AD7" s="212"/>
      <c r="AE7" s="212"/>
      <c r="AF7" s="214"/>
      <c r="AG7" s="215">
        <f t="shared" si="7"/>
        <v>0</v>
      </c>
      <c r="AH7" s="216">
        <f t="shared" si="8"/>
        <v>0</v>
      </c>
      <c r="AI7" s="219"/>
      <c r="AJ7" s="222"/>
      <c r="AK7" s="222"/>
      <c r="AL7" s="213"/>
      <c r="AM7" s="213"/>
      <c r="AN7" s="212"/>
      <c r="AO7" s="212"/>
      <c r="AP7" s="212"/>
      <c r="AQ7" s="212"/>
      <c r="AR7" s="214"/>
      <c r="AS7" s="214"/>
      <c r="AT7" s="214">
        <f t="shared" si="11"/>
        <v>0</v>
      </c>
      <c r="AU7" s="215">
        <f t="shared" si="12"/>
        <v>0</v>
      </c>
      <c r="AV7" s="215">
        <f t="shared" si="46"/>
        <v>0</v>
      </c>
      <c r="AW7" s="220">
        <f t="shared" si="47"/>
        <v>0</v>
      </c>
      <c r="AX7" s="222"/>
      <c r="AY7" s="215">
        <f t="shared" si="13"/>
        <v>0</v>
      </c>
      <c r="AZ7" s="216">
        <f t="shared" si="14"/>
        <v>0</v>
      </c>
      <c r="BA7" s="222"/>
      <c r="BB7" s="215">
        <f t="shared" si="15"/>
        <v>0</v>
      </c>
      <c r="BC7" s="222"/>
      <c r="BD7" s="213"/>
      <c r="BE7" s="213"/>
      <c r="BF7" s="212"/>
      <c r="BG7" s="212"/>
      <c r="BH7" s="212"/>
      <c r="BI7" s="212"/>
      <c r="BJ7" s="214"/>
      <c r="BK7" s="214"/>
      <c r="BL7" s="214">
        <f t="shared" si="17"/>
        <v>0</v>
      </c>
      <c r="BM7" s="215">
        <f t="shared" si="18"/>
        <v>0</v>
      </c>
      <c r="BN7" s="220">
        <f t="shared" si="19"/>
        <v>0</v>
      </c>
      <c r="BO7" s="222"/>
      <c r="BP7" s="215">
        <f t="shared" si="20"/>
        <v>0</v>
      </c>
      <c r="BQ7" s="216">
        <f t="shared" si="21"/>
        <v>0</v>
      </c>
      <c r="BR7" s="222"/>
      <c r="BS7" s="215">
        <f t="shared" si="22"/>
        <v>0</v>
      </c>
      <c r="BT7" s="222"/>
      <c r="BU7" s="213"/>
      <c r="BV7" s="213"/>
      <c r="BW7" s="212"/>
      <c r="BX7" s="212"/>
      <c r="BY7" s="212"/>
      <c r="BZ7" s="212"/>
      <c r="CA7" s="214"/>
      <c r="CB7" s="214"/>
      <c r="CC7" s="214"/>
      <c r="CD7" s="214">
        <f t="shared" si="24"/>
        <v>0</v>
      </c>
      <c r="CE7" s="215">
        <f t="shared" si="25"/>
        <v>0</v>
      </c>
      <c r="CF7" s="220">
        <f t="shared" si="26"/>
        <v>0</v>
      </c>
      <c r="CG7" s="222"/>
      <c r="CH7" s="215">
        <f t="shared" si="27"/>
        <v>0</v>
      </c>
      <c r="CI7" s="216">
        <f t="shared" si="28"/>
        <v>0</v>
      </c>
      <c r="CJ7" s="222"/>
      <c r="CK7" s="215">
        <f t="shared" si="29"/>
        <v>0</v>
      </c>
      <c r="CL7" s="216">
        <f t="shared" si="30"/>
        <v>0</v>
      </c>
      <c r="CM7" s="222"/>
      <c r="CN7" s="215">
        <f t="shared" si="31"/>
        <v>0</v>
      </c>
      <c r="CO7" s="222"/>
      <c r="CP7" s="221">
        <f t="shared" si="32"/>
        <v>1</v>
      </c>
      <c r="CQ7" s="213"/>
      <c r="CR7" s="213"/>
      <c r="CS7" s="213"/>
      <c r="CT7" s="212"/>
      <c r="CU7" s="212"/>
      <c r="CV7" s="212"/>
      <c r="CW7" s="214"/>
      <c r="CX7" s="215"/>
      <c r="CY7" s="220"/>
      <c r="CZ7" s="222"/>
      <c r="DA7" s="215"/>
      <c r="DB7" s="222"/>
      <c r="DC7" s="213"/>
      <c r="DD7" s="213"/>
      <c r="DE7" s="212"/>
      <c r="DF7" s="212"/>
      <c r="DG7" s="212"/>
      <c r="DH7" s="212"/>
      <c r="DI7" s="214"/>
      <c r="DJ7" s="215">
        <f t="shared" si="37"/>
        <v>0</v>
      </c>
      <c r="DK7" s="216">
        <f t="shared" si="38"/>
        <v>0</v>
      </c>
      <c r="DL7" s="222"/>
      <c r="DM7" s="215">
        <f t="shared" si="39"/>
        <v>0</v>
      </c>
      <c r="DN7" s="222"/>
      <c r="DO7" s="213"/>
      <c r="DP7" s="213"/>
      <c r="DQ7" s="212"/>
      <c r="DR7" s="212"/>
      <c r="DS7" s="212"/>
      <c r="DT7" s="212"/>
      <c r="DU7" s="214"/>
      <c r="DV7" s="215">
        <f t="shared" si="41"/>
        <v>0</v>
      </c>
      <c r="DW7" s="216">
        <f t="shared" si="42"/>
        <v>0</v>
      </c>
      <c r="DX7" s="222"/>
      <c r="DY7" s="213"/>
      <c r="DZ7" s="223"/>
      <c r="EA7" s="212"/>
      <c r="EB7" s="212"/>
      <c r="EC7" s="212"/>
      <c r="ED7" s="212"/>
      <c r="EE7" s="214"/>
      <c r="EF7" s="215">
        <f t="shared" si="44"/>
        <v>0</v>
      </c>
      <c r="EG7" s="216">
        <f t="shared" si="45"/>
        <v>0</v>
      </c>
      <c r="EH7" s="222"/>
    </row>
    <row r="8" spans="1:139" ht="48" customHeight="1" x14ac:dyDescent="0.2">
      <c r="A8" s="108" t="s">
        <v>285</v>
      </c>
      <c r="B8" s="212">
        <f>'численность 2021'!C10</f>
        <v>397.6</v>
      </c>
      <c r="C8" s="213">
        <v>310.72442599999999</v>
      </c>
      <c r="D8" s="213">
        <v>237</v>
      </c>
      <c r="E8" s="212">
        <f>_xlfn.FLOOR.PRECISE('численность 2021'!D10)</f>
        <v>232</v>
      </c>
      <c r="F8" s="212">
        <v>0.78149999999999997</v>
      </c>
      <c r="G8" s="212">
        <v>0.59607600000000005</v>
      </c>
      <c r="H8" s="212">
        <f t="shared" si="0"/>
        <v>0.58350100603621724</v>
      </c>
      <c r="I8" s="214">
        <f>_xlfn.FLOOR.PRECISE('численность 2021'!R10)</f>
        <v>34</v>
      </c>
      <c r="J8" s="215">
        <f t="shared" si="1"/>
        <v>81.199999999999761</v>
      </c>
      <c r="K8" s="216">
        <f t="shared" si="2"/>
        <v>34</v>
      </c>
      <c r="L8" s="222">
        <v>34</v>
      </c>
      <c r="M8" s="213">
        <v>107</v>
      </c>
      <c r="N8" s="213">
        <v>121</v>
      </c>
      <c r="O8" s="212">
        <f>_xlfn.FLOOR.PRECISE('численность 2021'!P10)</f>
        <v>119</v>
      </c>
      <c r="P8" s="212">
        <v>0.26911499999999999</v>
      </c>
      <c r="Q8" s="212">
        <v>0.30432599999999999</v>
      </c>
      <c r="R8" s="212">
        <f t="shared" si="3"/>
        <v>0.29929577464788731</v>
      </c>
      <c r="S8" s="214">
        <f>_xlfn.FLOOR.PRECISE('численность 2021'!Q10)</f>
        <v>17</v>
      </c>
      <c r="T8" s="225"/>
      <c r="U8" s="215">
        <f t="shared" si="4"/>
        <v>35.699999999999882</v>
      </c>
      <c r="V8" s="216">
        <f t="shared" si="5"/>
        <v>17</v>
      </c>
      <c r="W8" s="222">
        <v>17</v>
      </c>
      <c r="X8" s="222"/>
      <c r="Y8" s="218"/>
      <c r="Z8" s="213">
        <v>621.66467299999999</v>
      </c>
      <c r="AA8" s="213">
        <v>647</v>
      </c>
      <c r="AB8" s="212">
        <f>_xlfn.FLOOR.PRECISE('численность 2021'!E10)</f>
        <v>638</v>
      </c>
      <c r="AC8" s="212">
        <v>1.5635429999999999</v>
      </c>
      <c r="AD8" s="212">
        <v>1.627264</v>
      </c>
      <c r="AE8" s="212">
        <f t="shared" si="6"/>
        <v>1.6046277665995976</v>
      </c>
      <c r="AF8" s="214">
        <f>_xlfn.FLOOR.PRECISE('численность 2021'!O10)</f>
        <v>31</v>
      </c>
      <c r="AG8" s="215">
        <f t="shared" si="7"/>
        <v>31.900000000000002</v>
      </c>
      <c r="AH8" s="216">
        <f t="shared" si="8"/>
        <v>31</v>
      </c>
      <c r="AI8" s="219">
        <f t="shared" si="9"/>
        <v>23.25</v>
      </c>
      <c r="AJ8" s="222">
        <v>31</v>
      </c>
      <c r="AK8" s="222">
        <v>23</v>
      </c>
      <c r="AL8" s="213">
        <v>569.66149900000005</v>
      </c>
      <c r="AM8" s="213">
        <v>575</v>
      </c>
      <c r="AN8" s="212">
        <f>_xlfn.FLOOR.PRECISE('численность 2021'!F10)</f>
        <v>586</v>
      </c>
      <c r="AO8" s="212">
        <v>1.43275</v>
      </c>
      <c r="AP8" s="212">
        <v>1.446177</v>
      </c>
      <c r="AQ8" s="212">
        <f t="shared" si="10"/>
        <v>1.4738430583501005</v>
      </c>
      <c r="AR8" s="214">
        <f>_xlfn.FLOOR.PRECISE('численность 2021'!L10)</f>
        <v>29</v>
      </c>
      <c r="AS8" s="225"/>
      <c r="AT8" s="214">
        <f t="shared" si="11"/>
        <v>29</v>
      </c>
      <c r="AU8" s="215">
        <f t="shared" si="12"/>
        <v>29.3</v>
      </c>
      <c r="AV8" s="215">
        <f t="shared" si="46"/>
        <v>0</v>
      </c>
      <c r="AW8" s="220">
        <f t="shared" si="47"/>
        <v>29</v>
      </c>
      <c r="AX8" s="222">
        <v>29</v>
      </c>
      <c r="AY8" s="215">
        <f t="shared" si="13"/>
        <v>4.3499999999999712</v>
      </c>
      <c r="AZ8" s="216">
        <f t="shared" si="14"/>
        <v>0</v>
      </c>
      <c r="BA8" s="222"/>
      <c r="BB8" s="215">
        <f t="shared" si="15"/>
        <v>8.6999999999999709</v>
      </c>
      <c r="BC8" s="222"/>
      <c r="BD8" s="213">
        <v>394.87899800000002</v>
      </c>
      <c r="BE8" s="213">
        <v>426</v>
      </c>
      <c r="BF8" s="212">
        <f>_xlfn.FLOOR.PRECISE('численность 2021'!G10)</f>
        <v>421</v>
      </c>
      <c r="BG8" s="212">
        <v>0.99315600000000004</v>
      </c>
      <c r="BH8" s="212">
        <v>1.071429</v>
      </c>
      <c r="BI8" s="212">
        <f t="shared" si="16"/>
        <v>1.0588531187122736</v>
      </c>
      <c r="BJ8" s="214">
        <f>_xlfn.FLOOR.PRECISE('численность 2021'!K10)</f>
        <v>21</v>
      </c>
      <c r="BK8" s="225"/>
      <c r="BL8" s="214">
        <f t="shared" si="17"/>
        <v>21</v>
      </c>
      <c r="BM8" s="215">
        <f t="shared" si="18"/>
        <v>21.05</v>
      </c>
      <c r="BN8" s="220">
        <f t="shared" si="19"/>
        <v>21</v>
      </c>
      <c r="BO8" s="222">
        <v>21</v>
      </c>
      <c r="BP8" s="215">
        <f t="shared" si="20"/>
        <v>3.149999999999979</v>
      </c>
      <c r="BQ8" s="216">
        <f t="shared" si="21"/>
        <v>0</v>
      </c>
      <c r="BR8" s="222"/>
      <c r="BS8" s="215">
        <f t="shared" si="22"/>
        <v>4.2</v>
      </c>
      <c r="BT8" s="222"/>
      <c r="BU8" s="213">
        <v>559.41192599999999</v>
      </c>
      <c r="BV8" s="213">
        <v>597</v>
      </c>
      <c r="BW8" s="212">
        <f>_xlfn.FLOOR.PRECISE('численность 2021'!H10)</f>
        <v>595</v>
      </c>
      <c r="BX8" s="212">
        <v>1.4069719999999999</v>
      </c>
      <c r="BY8" s="212">
        <v>1.501509</v>
      </c>
      <c r="BZ8" s="212">
        <f t="shared" si="23"/>
        <v>1.4964788732394365</v>
      </c>
      <c r="CA8" s="214">
        <f>_xlfn.FLOOR.PRECISE('численность 2021'!M10)</f>
        <v>29</v>
      </c>
      <c r="CB8" s="225"/>
      <c r="CC8" s="225"/>
      <c r="CD8" s="214">
        <f t="shared" si="24"/>
        <v>29</v>
      </c>
      <c r="CE8" s="215">
        <f t="shared" si="25"/>
        <v>29.75</v>
      </c>
      <c r="CF8" s="220">
        <f t="shared" si="26"/>
        <v>29</v>
      </c>
      <c r="CG8" s="222">
        <v>29</v>
      </c>
      <c r="CH8" s="215">
        <f t="shared" si="27"/>
        <v>2.1749999999999972</v>
      </c>
      <c r="CI8" s="216">
        <f t="shared" si="28"/>
        <v>0</v>
      </c>
      <c r="CJ8" s="222"/>
      <c r="CK8" s="215">
        <f t="shared" si="29"/>
        <v>2.1749999999999972</v>
      </c>
      <c r="CL8" s="216">
        <f t="shared" si="30"/>
        <v>0</v>
      </c>
      <c r="CM8" s="222"/>
      <c r="CN8" s="215">
        <f t="shared" si="31"/>
        <v>5.8000000000000007</v>
      </c>
      <c r="CO8" s="222"/>
      <c r="CP8" s="221">
        <f t="shared" si="32"/>
        <v>1</v>
      </c>
      <c r="CQ8" s="213">
        <v>0</v>
      </c>
      <c r="CR8" s="213">
        <v>0</v>
      </c>
      <c r="CS8" s="213" t="e">
        <f>#REF!</f>
        <v>#REF!</v>
      </c>
      <c r="CT8" s="212">
        <v>0</v>
      </c>
      <c r="CU8" s="212">
        <v>0</v>
      </c>
      <c r="CV8" s="212" t="e">
        <f>#REF!</f>
        <v>#REF!</v>
      </c>
      <c r="CW8" s="225" t="e">
        <f>#REF!</f>
        <v>#REF!</v>
      </c>
      <c r="CX8" s="215" t="e">
        <f t="shared" si="33"/>
        <v>#REF!</v>
      </c>
      <c r="CY8" s="220" t="e">
        <f t="shared" si="34"/>
        <v>#REF!</v>
      </c>
      <c r="CZ8" s="222"/>
      <c r="DA8" s="215">
        <f t="shared" si="35"/>
        <v>0</v>
      </c>
      <c r="DB8" s="222"/>
      <c r="DC8" s="213">
        <v>0</v>
      </c>
      <c r="DD8" s="213">
        <v>0</v>
      </c>
      <c r="DE8" s="212">
        <f>_xlfn.FLOOR.PRECISE('численность 2021'!I10)</f>
        <v>0</v>
      </c>
      <c r="DF8" s="212">
        <v>0</v>
      </c>
      <c r="DG8" s="212">
        <v>0</v>
      </c>
      <c r="DH8" s="212">
        <f t="shared" si="36"/>
        <v>0</v>
      </c>
      <c r="DI8" s="214">
        <f>_xlfn.FLOOR.PRECISE('численность 2021'!N10)</f>
        <v>0</v>
      </c>
      <c r="DJ8" s="215">
        <f t="shared" si="37"/>
        <v>0</v>
      </c>
      <c r="DK8" s="216">
        <f t="shared" si="38"/>
        <v>0</v>
      </c>
      <c r="DL8" s="222"/>
      <c r="DM8" s="215">
        <f t="shared" si="39"/>
        <v>0</v>
      </c>
      <c r="DN8" s="222"/>
      <c r="DO8" s="213">
        <v>6.473427</v>
      </c>
      <c r="DP8" s="213">
        <v>12</v>
      </c>
      <c r="DQ8" s="212">
        <f>_xlfn.FLOOR.PRECISE('численность 2021'!J10)</f>
        <v>11</v>
      </c>
      <c r="DR8" s="212">
        <v>1.6281E-2</v>
      </c>
      <c r="DS8" s="212">
        <v>3.0180999999999999E-2</v>
      </c>
      <c r="DT8" s="212">
        <f t="shared" si="40"/>
        <v>2.7665995975855128E-2</v>
      </c>
      <c r="DU8" s="214">
        <f>_xlfn.FLOOR.PRECISE('численность 2021'!S10)</f>
        <v>1</v>
      </c>
      <c r="DV8" s="215">
        <f t="shared" si="41"/>
        <v>1.1000000000000001</v>
      </c>
      <c r="DW8" s="216">
        <f t="shared" si="42"/>
        <v>1</v>
      </c>
      <c r="DX8" s="222">
        <v>1</v>
      </c>
      <c r="DY8" s="213">
        <v>0</v>
      </c>
      <c r="DZ8" s="226">
        <v>0</v>
      </c>
      <c r="EA8" s="212">
        <f>_xlfn.FLOOR.PRECISE('численность 2021'!T10)</f>
        <v>82</v>
      </c>
      <c r="EB8" s="212">
        <v>0</v>
      </c>
      <c r="EC8" s="212">
        <v>0</v>
      </c>
      <c r="ED8" s="212">
        <f t="shared" si="43"/>
        <v>0.20623742454728369</v>
      </c>
      <c r="EE8" s="214">
        <f>_xlfn.FLOOR.PRECISE('численность 2021'!U10)</f>
        <v>8</v>
      </c>
      <c r="EF8" s="215">
        <f t="shared" si="44"/>
        <v>8.2000000000000011</v>
      </c>
      <c r="EG8" s="216">
        <f t="shared" si="45"/>
        <v>8</v>
      </c>
      <c r="EH8" s="222">
        <v>8</v>
      </c>
      <c r="EI8" s="212"/>
    </row>
    <row r="9" spans="1:139" s="227" customFormat="1" ht="31.5" x14ac:dyDescent="0.2">
      <c r="A9" s="119" t="s">
        <v>28</v>
      </c>
      <c r="B9" s="228">
        <f>'численность 2021'!C11</f>
        <v>236.4</v>
      </c>
      <c r="C9" s="229">
        <v>88.037079000000006</v>
      </c>
      <c r="D9" s="229">
        <v>126</v>
      </c>
      <c r="E9" s="228">
        <f>_xlfn.FLOOR.PRECISE('численность 2021'!D11)</f>
        <v>123</v>
      </c>
      <c r="F9" s="228">
        <v>0.37240699999999999</v>
      </c>
      <c r="G9" s="212">
        <v>0.532995</v>
      </c>
      <c r="H9" s="228">
        <f t="shared" si="0"/>
        <v>0.52030456852791873</v>
      </c>
      <c r="I9" s="230">
        <f>_xlfn.FLOOR.PRECISE('численность 2021'!R11)</f>
        <v>43</v>
      </c>
      <c r="J9" s="215">
        <f t="shared" si="1"/>
        <v>43.049999999999876</v>
      </c>
      <c r="K9" s="231">
        <f t="shared" si="2"/>
        <v>43</v>
      </c>
      <c r="L9" s="217">
        <v>43</v>
      </c>
      <c r="M9" s="229">
        <v>40</v>
      </c>
      <c r="N9" s="229">
        <v>50</v>
      </c>
      <c r="O9" s="228">
        <f>_xlfn.FLOOR.PRECISE('численность 2021'!P11)</f>
        <v>48</v>
      </c>
      <c r="P9" s="212">
        <v>0.16920499999999999</v>
      </c>
      <c r="Q9" s="228">
        <v>0.211506</v>
      </c>
      <c r="R9" s="228">
        <f t="shared" si="3"/>
        <v>0.20304568527918782</v>
      </c>
      <c r="S9" s="230">
        <f>_xlfn.FLOOR.PRECISE('численность 2021'!Q11)</f>
        <v>7</v>
      </c>
      <c r="T9" s="225"/>
      <c r="U9" s="215">
        <f t="shared" si="4"/>
        <v>14.399999999999952</v>
      </c>
      <c r="V9" s="231">
        <f t="shared" si="5"/>
        <v>7</v>
      </c>
      <c r="W9" s="217">
        <v>7</v>
      </c>
      <c r="X9" s="217">
        <v>4</v>
      </c>
      <c r="Y9" s="232"/>
      <c r="Z9" s="229">
        <v>187.30806000000001</v>
      </c>
      <c r="AA9" s="229">
        <v>187</v>
      </c>
      <c r="AB9" s="228">
        <f>_xlfn.FLOOR.PRECISE('численность 2021'!E11)</f>
        <v>185</v>
      </c>
      <c r="AC9" s="228">
        <v>0.79233500000000001</v>
      </c>
      <c r="AD9" s="228">
        <v>0.79103199999999996</v>
      </c>
      <c r="AE9" s="228">
        <f t="shared" si="6"/>
        <v>0.78257191201353637</v>
      </c>
      <c r="AF9" s="230">
        <f>_xlfn.FLOOR.PRECISE('численность 2021'!O11)</f>
        <v>9</v>
      </c>
      <c r="AG9" s="215">
        <f t="shared" si="7"/>
        <v>9.25</v>
      </c>
      <c r="AH9" s="216">
        <f t="shared" si="8"/>
        <v>9</v>
      </c>
      <c r="AI9" s="219">
        <f t="shared" si="9"/>
        <v>6.75</v>
      </c>
      <c r="AJ9" s="217">
        <v>9</v>
      </c>
      <c r="AK9" s="217">
        <v>6</v>
      </c>
      <c r="AL9" s="229">
        <v>371.40646400000003</v>
      </c>
      <c r="AM9" s="229">
        <v>402</v>
      </c>
      <c r="AN9" s="228">
        <f>_xlfn.FLOOR.PRECISE('численность 2021'!F11)</f>
        <v>401</v>
      </c>
      <c r="AO9" s="228">
        <v>1.5710930000000001</v>
      </c>
      <c r="AP9" s="228">
        <v>1.7005079999999999</v>
      </c>
      <c r="AQ9" s="228">
        <f t="shared" si="10"/>
        <v>1.6962774957698814</v>
      </c>
      <c r="AR9" s="230">
        <f>_xlfn.FLOOR.PRECISE('численность 2021'!L11)</f>
        <v>20</v>
      </c>
      <c r="AS9" s="225"/>
      <c r="AT9" s="214">
        <f t="shared" si="11"/>
        <v>20</v>
      </c>
      <c r="AU9" s="233">
        <f t="shared" si="12"/>
        <v>20.05</v>
      </c>
      <c r="AV9" s="215">
        <f t="shared" si="46"/>
        <v>0</v>
      </c>
      <c r="AW9" s="219">
        <f t="shared" si="47"/>
        <v>20</v>
      </c>
      <c r="AX9" s="217">
        <v>20</v>
      </c>
      <c r="AY9" s="215">
        <f t="shared" si="13"/>
        <v>2.99999999999998</v>
      </c>
      <c r="AZ9" s="231">
        <f t="shared" si="14"/>
        <v>0</v>
      </c>
      <c r="BA9" s="217">
        <v>2</v>
      </c>
      <c r="BB9" s="215">
        <f t="shared" si="15"/>
        <v>5.9999999999999796</v>
      </c>
      <c r="BC9" s="217">
        <v>7</v>
      </c>
      <c r="BD9" s="229">
        <v>171.31693999999999</v>
      </c>
      <c r="BE9" s="229">
        <v>181</v>
      </c>
      <c r="BF9" s="228">
        <f>_xlfn.FLOOR.PRECISE('численность 2021'!G11)</f>
        <v>179</v>
      </c>
      <c r="BG9" s="228">
        <v>0.72469099999999997</v>
      </c>
      <c r="BH9" s="228">
        <v>0.76565099999999997</v>
      </c>
      <c r="BI9" s="228">
        <f t="shared" si="16"/>
        <v>0.75719120135363793</v>
      </c>
      <c r="BJ9" s="230">
        <f>_xlfn.FLOOR.PRECISE('численность 2021'!K11)</f>
        <v>5</v>
      </c>
      <c r="BK9" s="225"/>
      <c r="BL9" s="214">
        <f t="shared" si="17"/>
        <v>5</v>
      </c>
      <c r="BM9" s="233">
        <f t="shared" si="18"/>
        <v>5.3699999999999815</v>
      </c>
      <c r="BN9" s="219">
        <f t="shared" si="19"/>
        <v>5</v>
      </c>
      <c r="BO9" s="217">
        <v>5</v>
      </c>
      <c r="BP9" s="215">
        <f t="shared" si="20"/>
        <v>0.749999999999995</v>
      </c>
      <c r="BQ9" s="231">
        <f t="shared" si="21"/>
        <v>0</v>
      </c>
      <c r="BR9" s="217"/>
      <c r="BS9" s="233">
        <f t="shared" si="22"/>
        <v>1</v>
      </c>
      <c r="BT9" s="217">
        <v>1</v>
      </c>
      <c r="BU9" s="229">
        <v>234.24970999999999</v>
      </c>
      <c r="BV9" s="229">
        <v>237</v>
      </c>
      <c r="BW9" s="228">
        <f>_xlfn.FLOOR.PRECISE('численность 2021'!H11)</f>
        <v>243</v>
      </c>
      <c r="BX9" s="228">
        <v>0.99090400000000001</v>
      </c>
      <c r="BY9" s="228">
        <v>1.0025379999999999</v>
      </c>
      <c r="BZ9" s="228">
        <f t="shared" si="23"/>
        <v>1.0279187817258884</v>
      </c>
      <c r="CA9" s="230">
        <f>_xlfn.FLOOR.PRECISE('численность 2021'!M11)</f>
        <v>12</v>
      </c>
      <c r="CB9" s="225"/>
      <c r="CC9" s="225"/>
      <c r="CD9" s="214">
        <f t="shared" si="24"/>
        <v>12</v>
      </c>
      <c r="CE9" s="233">
        <f t="shared" si="25"/>
        <v>12.15</v>
      </c>
      <c r="CF9" s="219">
        <f t="shared" si="26"/>
        <v>12</v>
      </c>
      <c r="CG9" s="217">
        <v>12</v>
      </c>
      <c r="CH9" s="215">
        <f t="shared" si="27"/>
        <v>0.8999999999999988</v>
      </c>
      <c r="CI9" s="231">
        <f t="shared" si="28"/>
        <v>0</v>
      </c>
      <c r="CJ9" s="217"/>
      <c r="CK9" s="215">
        <f t="shared" si="29"/>
        <v>0.8999999999999988</v>
      </c>
      <c r="CL9" s="231">
        <f t="shared" si="30"/>
        <v>0</v>
      </c>
      <c r="CM9" s="217">
        <v>1</v>
      </c>
      <c r="CN9" s="233">
        <f t="shared" si="31"/>
        <v>2.4000000000000004</v>
      </c>
      <c r="CO9" s="217">
        <v>4</v>
      </c>
      <c r="CP9" s="234">
        <f t="shared" si="32"/>
        <v>1</v>
      </c>
      <c r="CQ9" s="229"/>
      <c r="CR9" s="229"/>
      <c r="CS9" s="229"/>
      <c r="CT9" s="228"/>
      <c r="CU9" s="228"/>
      <c r="CV9" s="228"/>
      <c r="CW9" s="225"/>
      <c r="CX9" s="233"/>
      <c r="CY9" s="219"/>
      <c r="CZ9" s="217"/>
      <c r="DA9" s="233"/>
      <c r="DB9" s="217"/>
      <c r="DC9" s="229">
        <v>0</v>
      </c>
      <c r="DD9" s="229">
        <v>0</v>
      </c>
      <c r="DE9" s="228">
        <f>_xlfn.FLOOR.PRECISE('численность 2021'!I11)</f>
        <v>0</v>
      </c>
      <c r="DF9" s="228">
        <v>0</v>
      </c>
      <c r="DG9" s="228">
        <v>0</v>
      </c>
      <c r="DH9" s="228">
        <f t="shared" si="36"/>
        <v>0</v>
      </c>
      <c r="DI9" s="230">
        <f>_xlfn.FLOOR.PRECISE('численность 2021'!N11)</f>
        <v>0</v>
      </c>
      <c r="DJ9" s="215">
        <f t="shared" si="37"/>
        <v>0</v>
      </c>
      <c r="DK9" s="231">
        <f t="shared" si="38"/>
        <v>0</v>
      </c>
      <c r="DL9" s="217"/>
      <c r="DM9" s="215">
        <f t="shared" si="39"/>
        <v>0</v>
      </c>
      <c r="DN9" s="217"/>
      <c r="DO9" s="229">
        <v>2.2926319999999998</v>
      </c>
      <c r="DP9" s="229">
        <v>2</v>
      </c>
      <c r="DQ9" s="228">
        <f>_xlfn.FLOOR.PRECISE('численность 2021'!J11)</f>
        <v>1</v>
      </c>
      <c r="DR9" s="228">
        <v>9.698E-3</v>
      </c>
      <c r="DS9" s="228">
        <v>8.4600000000000005E-3</v>
      </c>
      <c r="DT9" s="228">
        <f t="shared" si="40"/>
        <v>4.2301184433164128E-3</v>
      </c>
      <c r="DU9" s="230">
        <f>_xlfn.FLOOR.PRECISE('численность 2021'!S11)</f>
        <v>0</v>
      </c>
      <c r="DV9" s="233">
        <f t="shared" si="41"/>
        <v>0.1</v>
      </c>
      <c r="DW9" s="231">
        <f t="shared" si="42"/>
        <v>0</v>
      </c>
      <c r="DX9" s="217"/>
      <c r="DY9" s="229">
        <v>0</v>
      </c>
      <c r="DZ9" s="226">
        <v>0</v>
      </c>
      <c r="EA9" s="228">
        <f>_xlfn.FLOOR.PRECISE('численность 2021'!T11)</f>
        <v>0</v>
      </c>
      <c r="EB9" s="212">
        <v>0</v>
      </c>
      <c r="EC9" s="228">
        <v>0</v>
      </c>
      <c r="ED9" s="228">
        <f t="shared" si="43"/>
        <v>0</v>
      </c>
      <c r="EE9" s="230">
        <f>_xlfn.FLOOR.PRECISE('численность 2021'!U11)</f>
        <v>0</v>
      </c>
      <c r="EF9" s="233">
        <f t="shared" si="44"/>
        <v>0</v>
      </c>
      <c r="EG9" s="231">
        <f t="shared" si="45"/>
        <v>0</v>
      </c>
      <c r="EH9" s="217"/>
      <c r="EI9" s="235"/>
    </row>
    <row r="10" spans="1:139" ht="13.5" customHeight="1" x14ac:dyDescent="0.2">
      <c r="A10" s="198" t="s">
        <v>46</v>
      </c>
      <c r="B10" s="212"/>
      <c r="C10" s="213"/>
      <c r="D10" s="213"/>
      <c r="E10" s="212"/>
      <c r="F10" s="212"/>
      <c r="G10" s="212"/>
      <c r="H10" s="212"/>
      <c r="I10" s="214"/>
      <c r="J10" s="215">
        <f t="shared" si="1"/>
        <v>0</v>
      </c>
      <c r="K10" s="216"/>
      <c r="L10" s="222"/>
      <c r="M10" s="213"/>
      <c r="N10" s="213"/>
      <c r="O10" s="212"/>
      <c r="P10" s="212"/>
      <c r="Q10" s="212"/>
      <c r="R10" s="212"/>
      <c r="S10" s="214"/>
      <c r="T10" s="214"/>
      <c r="U10" s="215">
        <f t="shared" si="4"/>
        <v>0</v>
      </c>
      <c r="V10" s="216"/>
      <c r="W10" s="222"/>
      <c r="X10" s="222"/>
      <c r="Y10" s="218"/>
      <c r="Z10" s="213"/>
      <c r="AA10" s="213"/>
      <c r="AB10" s="212"/>
      <c r="AC10" s="212"/>
      <c r="AD10" s="212"/>
      <c r="AE10" s="212"/>
      <c r="AF10" s="214"/>
      <c r="AG10" s="215">
        <f t="shared" si="7"/>
        <v>0</v>
      </c>
      <c r="AH10" s="216">
        <f t="shared" si="8"/>
        <v>0</v>
      </c>
      <c r="AI10" s="219"/>
      <c r="AJ10" s="222"/>
      <c r="AK10" s="222"/>
      <c r="AL10" s="213"/>
      <c r="AM10" s="213"/>
      <c r="AN10" s="212"/>
      <c r="AO10" s="212"/>
      <c r="AP10" s="212"/>
      <c r="AQ10" s="212"/>
      <c r="AR10" s="214"/>
      <c r="AS10" s="214"/>
      <c r="AT10" s="214">
        <f t="shared" si="11"/>
        <v>0</v>
      </c>
      <c r="AU10" s="215"/>
      <c r="AV10" s="215">
        <f t="shared" si="46"/>
        <v>0</v>
      </c>
      <c r="AW10" s="220"/>
      <c r="AX10" s="222"/>
      <c r="AY10" s="215">
        <f t="shared" si="13"/>
        <v>0</v>
      </c>
      <c r="AZ10" s="216"/>
      <c r="BA10" s="222"/>
      <c r="BB10" s="215">
        <f t="shared" si="15"/>
        <v>0</v>
      </c>
      <c r="BC10" s="222"/>
      <c r="BD10" s="213"/>
      <c r="BE10" s="213"/>
      <c r="BF10" s="212"/>
      <c r="BG10" s="212"/>
      <c r="BH10" s="212"/>
      <c r="BI10" s="212"/>
      <c r="BJ10" s="214"/>
      <c r="BK10" s="214"/>
      <c r="BL10" s="214">
        <f t="shared" si="17"/>
        <v>0</v>
      </c>
      <c r="BM10" s="215"/>
      <c r="BN10" s="220">
        <f t="shared" si="19"/>
        <v>0</v>
      </c>
      <c r="BO10" s="222"/>
      <c r="BP10" s="215">
        <f t="shared" si="20"/>
        <v>0</v>
      </c>
      <c r="BQ10" s="216"/>
      <c r="BR10" s="222"/>
      <c r="BS10" s="215"/>
      <c r="BT10" s="222"/>
      <c r="BU10" s="213"/>
      <c r="BV10" s="213"/>
      <c r="BW10" s="212"/>
      <c r="BX10" s="212"/>
      <c r="BY10" s="212"/>
      <c r="BZ10" s="212"/>
      <c r="CA10" s="214"/>
      <c r="CB10" s="214"/>
      <c r="CC10" s="214"/>
      <c r="CD10" s="214">
        <f t="shared" si="24"/>
        <v>0</v>
      </c>
      <c r="CE10" s="215"/>
      <c r="CF10" s="220"/>
      <c r="CG10" s="222"/>
      <c r="CH10" s="215">
        <f t="shared" si="27"/>
        <v>0</v>
      </c>
      <c r="CI10" s="216"/>
      <c r="CJ10" s="222"/>
      <c r="CK10" s="215">
        <f t="shared" si="29"/>
        <v>0</v>
      </c>
      <c r="CL10" s="216"/>
      <c r="CM10" s="222"/>
      <c r="CN10" s="215"/>
      <c r="CO10" s="222"/>
      <c r="CP10" s="221"/>
      <c r="CQ10" s="213"/>
      <c r="CR10" s="213"/>
      <c r="CS10" s="213"/>
      <c r="CT10" s="212"/>
      <c r="CU10" s="212"/>
      <c r="CV10" s="212"/>
      <c r="CW10" s="214"/>
      <c r="CX10" s="215"/>
      <c r="CY10" s="220"/>
      <c r="CZ10" s="222"/>
      <c r="DA10" s="215"/>
      <c r="DB10" s="222"/>
      <c r="DC10" s="213"/>
      <c r="DD10" s="213"/>
      <c r="DE10" s="212"/>
      <c r="DF10" s="212"/>
      <c r="DG10" s="212"/>
      <c r="DH10" s="212"/>
      <c r="DI10" s="214"/>
      <c r="DJ10" s="215">
        <f t="shared" si="37"/>
        <v>0</v>
      </c>
      <c r="DK10" s="216"/>
      <c r="DL10" s="222"/>
      <c r="DM10" s="215">
        <f t="shared" si="39"/>
        <v>0</v>
      </c>
      <c r="DN10" s="222"/>
      <c r="DO10" s="213"/>
      <c r="DP10" s="213"/>
      <c r="DQ10" s="212"/>
      <c r="DR10" s="212"/>
      <c r="DS10" s="212"/>
      <c r="DT10" s="212"/>
      <c r="DU10" s="214"/>
      <c r="DV10" s="215"/>
      <c r="DW10" s="216"/>
      <c r="DX10" s="222"/>
      <c r="DY10" s="213"/>
      <c r="DZ10" s="223"/>
      <c r="EA10" s="212"/>
      <c r="EB10" s="212"/>
      <c r="EC10" s="212"/>
      <c r="ED10" s="212"/>
      <c r="EE10" s="214"/>
      <c r="EF10" s="215"/>
      <c r="EG10" s="216"/>
      <c r="EH10" s="222"/>
    </row>
    <row r="11" spans="1:139" ht="47.25" customHeight="1" x14ac:dyDescent="0.2">
      <c r="A11" s="108" t="s">
        <v>286</v>
      </c>
      <c r="B11" s="212">
        <f>'численность 2021'!C38</f>
        <v>225.4</v>
      </c>
      <c r="C11" s="213">
        <v>427.12786899999998</v>
      </c>
      <c r="D11" s="213">
        <v>439</v>
      </c>
      <c r="E11" s="212">
        <f>_xlfn.FLOOR.PRECISE('численность 2021'!D38)</f>
        <v>420</v>
      </c>
      <c r="F11" s="212">
        <v>1.8949769999999999</v>
      </c>
      <c r="G11" s="212">
        <v>1.947649</v>
      </c>
      <c r="H11" s="212">
        <f t="shared" ref="H11:H74" si="48">E11/B11</f>
        <v>1.8633540372670807</v>
      </c>
      <c r="I11" s="214">
        <f>_xlfn.FLOOR.PRECISE('численность 2021'!R38)</f>
        <v>147</v>
      </c>
      <c r="J11" s="215">
        <f t="shared" si="1"/>
        <v>146.99999999999957</v>
      </c>
      <c r="K11" s="216">
        <f t="shared" si="2"/>
        <v>146.99999999999957</v>
      </c>
      <c r="L11" s="222">
        <v>147</v>
      </c>
      <c r="M11" s="213">
        <v>128</v>
      </c>
      <c r="N11" s="213">
        <v>132</v>
      </c>
      <c r="O11" s="212">
        <f>_xlfn.FLOOR.PRECISE('численность 2021'!P38)</f>
        <v>107</v>
      </c>
      <c r="P11" s="212">
        <v>0.56787900000000002</v>
      </c>
      <c r="Q11" s="212">
        <v>0.58562599999999998</v>
      </c>
      <c r="R11" s="212">
        <f t="shared" si="3"/>
        <v>0.47471162377994675</v>
      </c>
      <c r="S11" s="214">
        <f>_xlfn.FLOOR.PRECISE('численность 2021'!Q38)</f>
        <v>17</v>
      </c>
      <c r="T11" s="214"/>
      <c r="U11" s="215">
        <f t="shared" si="4"/>
        <v>32.099999999999895</v>
      </c>
      <c r="V11" s="216">
        <f t="shared" si="5"/>
        <v>17</v>
      </c>
      <c r="W11" s="222">
        <v>17</v>
      </c>
      <c r="X11" s="222"/>
      <c r="Y11" s="218"/>
      <c r="Z11" s="213">
        <v>37.724617000000002</v>
      </c>
      <c r="AA11" s="213">
        <v>43</v>
      </c>
      <c r="AB11" s="212">
        <f>_xlfn.FLOOR.PRECISE('численность 2021'!E38)</f>
        <v>46</v>
      </c>
      <c r="AC11" s="212">
        <v>0.16736699999999999</v>
      </c>
      <c r="AD11" s="212">
        <v>0.190772</v>
      </c>
      <c r="AE11" s="212">
        <f t="shared" ref="AE11:AE74" si="49">AB11/B11</f>
        <v>0.20408163265306123</v>
      </c>
      <c r="AF11" s="214">
        <f>_xlfn.FLOOR.PRECISE('численность 2021'!O38)</f>
        <v>2</v>
      </c>
      <c r="AG11" s="215">
        <f t="shared" si="7"/>
        <v>2.3000000000000003</v>
      </c>
      <c r="AH11" s="216">
        <f t="shared" si="8"/>
        <v>2</v>
      </c>
      <c r="AI11" s="219">
        <f t="shared" si="9"/>
        <v>1.5</v>
      </c>
      <c r="AJ11" s="222">
        <v>2</v>
      </c>
      <c r="AK11" s="222">
        <v>1</v>
      </c>
      <c r="AL11" s="213">
        <v>137.30688499999999</v>
      </c>
      <c r="AM11" s="213">
        <v>138</v>
      </c>
      <c r="AN11" s="212">
        <f>_xlfn.FLOOR.PRECISE('численность 2021'!F38)</f>
        <v>147</v>
      </c>
      <c r="AO11" s="212">
        <v>0.60916999999999999</v>
      </c>
      <c r="AP11" s="212">
        <v>0.61224500000000004</v>
      </c>
      <c r="AQ11" s="212">
        <f t="shared" si="10"/>
        <v>0.65217391304347827</v>
      </c>
      <c r="AR11" s="214">
        <f>_xlfn.FLOOR.PRECISE('численность 2021'!L38)</f>
        <v>4</v>
      </c>
      <c r="AS11" s="214"/>
      <c r="AT11" s="214">
        <f t="shared" si="11"/>
        <v>4</v>
      </c>
      <c r="AU11" s="215">
        <f t="shared" ref="AU11:AU74" si="50">IF(AN11&gt;34,IF(AQ11&gt;10,AN11*0.149999999999999,IF(AQ11&gt;8,AN11*0.12,IF(AQ11&gt;6,AN11*0.1,IF(AQ11&gt;4,AN11*0.08,IF(AQ11&gt;2,AN11*0.07,IF(AQ11&gt;1,AN11*0.05,IF(AQ11&lt;1,AN11*0.0299999999999999,0))))))),0)</f>
        <v>4.409999999999985</v>
      </c>
      <c r="AV11" s="215">
        <f t="shared" si="46"/>
        <v>4.409999999999985</v>
      </c>
      <c r="AW11" s="220">
        <f t="shared" ref="AW11:AW74" si="51">IF(AR11&lt;AU11,AR11,AU11)</f>
        <v>4</v>
      </c>
      <c r="AX11" s="222">
        <v>4</v>
      </c>
      <c r="AY11" s="215">
        <f t="shared" si="13"/>
        <v>0</v>
      </c>
      <c r="AZ11" s="216">
        <f t="shared" si="14"/>
        <v>0</v>
      </c>
      <c r="BA11" s="222"/>
      <c r="BB11" s="215">
        <f t="shared" si="15"/>
        <v>1.199999999999996</v>
      </c>
      <c r="BC11" s="222"/>
      <c r="BD11" s="213">
        <v>393.72720299999997</v>
      </c>
      <c r="BE11" s="213">
        <v>401</v>
      </c>
      <c r="BF11" s="212">
        <f>_xlfn.FLOOR.PRECISE('численность 2021'!G38)</f>
        <v>424</v>
      </c>
      <c r="BG11" s="212">
        <v>1.746793</v>
      </c>
      <c r="BH11" s="212">
        <v>1.7790589999999999</v>
      </c>
      <c r="BI11" s="212">
        <f t="shared" ref="BI11:BI74" si="52">BF11/B11</f>
        <v>1.881100266193434</v>
      </c>
      <c r="BJ11" s="214">
        <f>_xlfn.FLOOR.PRECISE('численность 2021'!K38)</f>
        <v>21</v>
      </c>
      <c r="BK11" s="214"/>
      <c r="BL11" s="214">
        <f t="shared" si="17"/>
        <v>21</v>
      </c>
      <c r="BM11" s="215">
        <f t="shared" ref="BM11:BM74" si="53">IF(BF11&gt;1,IF(BI11&gt;10,BF11*0.149999999999999,IF(BI11&gt;8,BF11*0.12,IF(BI11&gt;6,BF11*0.1,IF(BI11&gt;4,BF11*0.08,IF(BI11&gt;2,BF11*0.07,IF(BI11&gt;1,BF11*0.05,IF(BI11&lt;1,BF11*0.0299999999999999,0))))))),0)</f>
        <v>21.200000000000003</v>
      </c>
      <c r="BN11" s="220">
        <f t="shared" si="19"/>
        <v>21</v>
      </c>
      <c r="BO11" s="222">
        <v>21</v>
      </c>
      <c r="BP11" s="215">
        <f t="shared" si="20"/>
        <v>3.149999999999979</v>
      </c>
      <c r="BQ11" s="216">
        <f t="shared" si="21"/>
        <v>0</v>
      </c>
      <c r="BR11" s="222"/>
      <c r="BS11" s="215">
        <f t="shared" si="22"/>
        <v>4.2</v>
      </c>
      <c r="BT11" s="222"/>
      <c r="BU11" s="213">
        <v>321.09789999999998</v>
      </c>
      <c r="BV11" s="213">
        <v>340</v>
      </c>
      <c r="BW11" s="212">
        <f>_xlfn.FLOOR.PRECISE('численность 2021'!H38)</f>
        <v>403</v>
      </c>
      <c r="BX11" s="212">
        <v>1.424569</v>
      </c>
      <c r="BY11" s="212">
        <v>1.508429</v>
      </c>
      <c r="BZ11" s="212">
        <f t="shared" ref="BZ11:BZ74" si="54">BW11/B11</f>
        <v>1.7879325643300799</v>
      </c>
      <c r="CA11" s="214">
        <f>_xlfn.FLOOR.PRECISE('численность 2021'!M38)</f>
        <v>20</v>
      </c>
      <c r="CB11" s="214"/>
      <c r="CC11" s="214"/>
      <c r="CD11" s="214">
        <f t="shared" si="24"/>
        <v>20</v>
      </c>
      <c r="CE11" s="215">
        <f t="shared" si="25"/>
        <v>20.150000000000002</v>
      </c>
      <c r="CF11" s="220">
        <f t="shared" si="26"/>
        <v>20</v>
      </c>
      <c r="CG11" s="222">
        <v>20</v>
      </c>
      <c r="CH11" s="215">
        <f t="shared" si="27"/>
        <v>1.499999999999998</v>
      </c>
      <c r="CI11" s="216">
        <f t="shared" si="28"/>
        <v>0</v>
      </c>
      <c r="CJ11" s="222"/>
      <c r="CK11" s="215">
        <f t="shared" si="29"/>
        <v>1.499999999999998</v>
      </c>
      <c r="CL11" s="216">
        <f t="shared" si="30"/>
        <v>0</v>
      </c>
      <c r="CM11" s="222"/>
      <c r="CN11" s="215">
        <f t="shared" si="31"/>
        <v>4</v>
      </c>
      <c r="CO11" s="222"/>
      <c r="CP11" s="221">
        <f t="shared" si="32"/>
        <v>1</v>
      </c>
      <c r="CQ11" s="213">
        <v>0</v>
      </c>
      <c r="CR11" s="213">
        <v>0</v>
      </c>
      <c r="CS11" s="213" t="e">
        <f>#REF!</f>
        <v>#REF!</v>
      </c>
      <c r="CT11" s="212">
        <v>0</v>
      </c>
      <c r="CU11" s="212">
        <v>0</v>
      </c>
      <c r="CV11" s="212" t="e">
        <f>#REF!</f>
        <v>#REF!</v>
      </c>
      <c r="CW11" s="214" t="e">
        <f>#REF!</f>
        <v>#REF!</v>
      </c>
      <c r="CX11" s="215" t="e">
        <f t="shared" ref="CX11:CX74" si="55">IF((CS11*0.1)&gt;0,CS11*0.8,0)</f>
        <v>#REF!</v>
      </c>
      <c r="CY11" s="220" t="e">
        <f t="shared" ref="CY11:CY74" si="56">IF(CW11&lt;CX11,CW11,CX11)</f>
        <v>#REF!</v>
      </c>
      <c r="CZ11" s="222"/>
      <c r="DA11" s="215">
        <f t="shared" ref="DA11:DA74" si="57">CZ11*0.8</f>
        <v>0</v>
      </c>
      <c r="DB11" s="222"/>
      <c r="DC11" s="213">
        <v>4.3865829999999999</v>
      </c>
      <c r="DD11" s="213">
        <v>6</v>
      </c>
      <c r="DE11" s="212">
        <f>_xlfn.FLOOR.PRECISE('численность 2021'!I38)</f>
        <v>0</v>
      </c>
      <c r="DF11" s="212">
        <v>1.9460999999999999E-2</v>
      </c>
      <c r="DG11" s="212">
        <v>2.6619E-2</v>
      </c>
      <c r="DH11" s="212">
        <f t="shared" ref="DH11:DH74" si="58">DE11/B11</f>
        <v>0</v>
      </c>
      <c r="DI11" s="214">
        <f>_xlfn.FLOOR.PRECISE('численность 2021'!N38)</f>
        <v>0</v>
      </c>
      <c r="DJ11" s="215">
        <f t="shared" si="37"/>
        <v>0</v>
      </c>
      <c r="DK11" s="216">
        <f t="shared" si="38"/>
        <v>0</v>
      </c>
      <c r="DL11" s="222"/>
      <c r="DM11" s="215">
        <f t="shared" si="39"/>
        <v>0</v>
      </c>
      <c r="DN11" s="222"/>
      <c r="DO11" s="213">
        <v>31.332739</v>
      </c>
      <c r="DP11" s="213">
        <v>32</v>
      </c>
      <c r="DQ11" s="212">
        <f>_xlfn.FLOOR.PRECISE('численность 2021'!J38)</f>
        <v>25</v>
      </c>
      <c r="DR11" s="212">
        <v>0.13900899999999999</v>
      </c>
      <c r="DS11" s="212">
        <v>0.14197000000000001</v>
      </c>
      <c r="DT11" s="212">
        <f t="shared" ref="DT11:DT74" si="59">DQ11/B11</f>
        <v>0.11091393078970718</v>
      </c>
      <c r="DU11" s="214">
        <f>_xlfn.FLOOR.PRECISE('численность 2021'!S38)</f>
        <v>2</v>
      </c>
      <c r="DV11" s="215">
        <f t="shared" si="41"/>
        <v>2.5</v>
      </c>
      <c r="DW11" s="216">
        <f t="shared" si="42"/>
        <v>2</v>
      </c>
      <c r="DX11" s="222">
        <v>2</v>
      </c>
      <c r="DY11" s="213">
        <v>0</v>
      </c>
      <c r="DZ11" s="223">
        <v>15</v>
      </c>
      <c r="EA11" s="212">
        <f>_xlfn.FLOOR.PRECISE('численность 2021'!T38)</f>
        <v>15</v>
      </c>
      <c r="EB11" s="212">
        <v>0</v>
      </c>
      <c r="EC11" s="212">
        <v>6.6547999999999996E-2</v>
      </c>
      <c r="ED11" s="212">
        <f t="shared" ref="ED11:ED74" si="60">EA11/B11</f>
        <v>6.6548358473824315E-2</v>
      </c>
      <c r="EE11" s="214">
        <f>_xlfn.FLOOR.PRECISE('численность 2021'!U38)</f>
        <v>1</v>
      </c>
      <c r="EF11" s="215">
        <f t="shared" ref="EF11:EF74" si="61">EA11*0.1</f>
        <v>1.5</v>
      </c>
      <c r="EG11" s="216">
        <f t="shared" si="45"/>
        <v>1</v>
      </c>
      <c r="EH11" s="222">
        <v>1</v>
      </c>
    </row>
    <row r="12" spans="1:139" ht="34.5" customHeight="1" x14ac:dyDescent="0.2">
      <c r="A12" s="108" t="s">
        <v>48</v>
      </c>
      <c r="B12" s="212">
        <f>'численность 2021'!C31</f>
        <v>358.7</v>
      </c>
      <c r="C12" s="213">
        <v>796.95245399999999</v>
      </c>
      <c r="D12" s="213">
        <v>787</v>
      </c>
      <c r="E12" s="212">
        <f>_xlfn.FLOOR.PRECISE('численность 2021'!D31)</f>
        <v>775</v>
      </c>
      <c r="F12" s="212">
        <v>2.2217799999999999</v>
      </c>
      <c r="G12" s="212">
        <v>2.1940339999999998</v>
      </c>
      <c r="H12" s="212">
        <f t="shared" si="48"/>
        <v>2.1605798717591305</v>
      </c>
      <c r="I12" s="214">
        <f>_xlfn.FLOOR.PRECISE('численность 2021'!R31)</f>
        <v>271</v>
      </c>
      <c r="J12" s="215">
        <f t="shared" si="1"/>
        <v>271.2499999999992</v>
      </c>
      <c r="K12" s="216">
        <f t="shared" si="2"/>
        <v>271</v>
      </c>
      <c r="L12" s="222">
        <v>271</v>
      </c>
      <c r="M12" s="213">
        <v>167</v>
      </c>
      <c r="N12" s="213">
        <v>174</v>
      </c>
      <c r="O12" s="212">
        <f>_xlfn.FLOOR.PRECISE('численность 2021'!P31)</f>
        <v>129</v>
      </c>
      <c r="P12" s="212">
        <v>0.46556999999999998</v>
      </c>
      <c r="Q12" s="212">
        <v>0.48508499999999999</v>
      </c>
      <c r="R12" s="212">
        <f t="shared" si="3"/>
        <v>0.35963200446055199</v>
      </c>
      <c r="S12" s="214">
        <f>_xlfn.FLOOR.PRECISE('численность 2021'!Q31)</f>
        <v>38</v>
      </c>
      <c r="T12" s="214"/>
      <c r="U12" s="215">
        <f t="shared" si="4"/>
        <v>38.699999999999868</v>
      </c>
      <c r="V12" s="216">
        <f t="shared" si="5"/>
        <v>38</v>
      </c>
      <c r="W12" s="222">
        <v>38</v>
      </c>
      <c r="X12" s="222"/>
      <c r="Y12" s="218"/>
      <c r="Z12" s="213">
        <v>66.412704000000005</v>
      </c>
      <c r="AA12" s="213">
        <v>83</v>
      </c>
      <c r="AB12" s="212">
        <f>_xlfn.FLOOR.PRECISE('численность 2021'!E31)</f>
        <v>80</v>
      </c>
      <c r="AC12" s="212">
        <v>0.18514800000000001</v>
      </c>
      <c r="AD12" s="212">
        <v>0.23139100000000001</v>
      </c>
      <c r="AE12" s="212">
        <f t="shared" si="49"/>
        <v>0.2230275996654586</v>
      </c>
      <c r="AF12" s="214">
        <f>_xlfn.FLOOR.PRECISE('численность 2021'!O31)</f>
        <v>4</v>
      </c>
      <c r="AG12" s="215">
        <f t="shared" si="7"/>
        <v>4</v>
      </c>
      <c r="AH12" s="216">
        <f t="shared" si="8"/>
        <v>4</v>
      </c>
      <c r="AI12" s="219">
        <f t="shared" si="9"/>
        <v>3</v>
      </c>
      <c r="AJ12" s="222">
        <v>4</v>
      </c>
      <c r="AK12" s="222">
        <v>3</v>
      </c>
      <c r="AL12" s="213">
        <v>365.73590100000001</v>
      </c>
      <c r="AM12" s="213">
        <v>360</v>
      </c>
      <c r="AN12" s="212">
        <f>_xlfn.FLOOR.PRECISE('численность 2021'!F31)</f>
        <v>377</v>
      </c>
      <c r="AO12" s="212">
        <v>1.0196149999999999</v>
      </c>
      <c r="AP12" s="212">
        <v>1.0036240000000001</v>
      </c>
      <c r="AQ12" s="212">
        <f t="shared" si="10"/>
        <v>1.0510175634234737</v>
      </c>
      <c r="AR12" s="214">
        <f>_xlfn.FLOOR.PRECISE('численность 2021'!L31)</f>
        <v>18</v>
      </c>
      <c r="AS12" s="214"/>
      <c r="AT12" s="214">
        <f t="shared" si="11"/>
        <v>18</v>
      </c>
      <c r="AU12" s="215">
        <f t="shared" si="50"/>
        <v>18.850000000000001</v>
      </c>
      <c r="AV12" s="215">
        <f t="shared" si="46"/>
        <v>0</v>
      </c>
      <c r="AW12" s="220">
        <f t="shared" si="51"/>
        <v>18</v>
      </c>
      <c r="AX12" s="222">
        <v>18</v>
      </c>
      <c r="AY12" s="215">
        <f t="shared" si="13"/>
        <v>2.699999999999982</v>
      </c>
      <c r="AZ12" s="216">
        <f t="shared" si="14"/>
        <v>0</v>
      </c>
      <c r="BA12" s="222"/>
      <c r="BB12" s="215">
        <f t="shared" si="15"/>
        <v>5.3999999999999817</v>
      </c>
      <c r="BC12" s="222"/>
      <c r="BD12" s="213">
        <v>624.163635</v>
      </c>
      <c r="BE12" s="213">
        <v>641</v>
      </c>
      <c r="BF12" s="212">
        <f>_xlfn.FLOOR.PRECISE('численность 2021'!G31)</f>
        <v>692</v>
      </c>
      <c r="BG12" s="212">
        <v>1.7400709999999999</v>
      </c>
      <c r="BH12" s="212">
        <v>1.7870090000000001</v>
      </c>
      <c r="BI12" s="212">
        <f t="shared" si="52"/>
        <v>1.9291887371062169</v>
      </c>
      <c r="BJ12" s="214">
        <f>_xlfn.FLOOR.PRECISE('численность 2021'!K31)</f>
        <v>34</v>
      </c>
      <c r="BK12" s="214"/>
      <c r="BL12" s="214">
        <f t="shared" si="17"/>
        <v>34</v>
      </c>
      <c r="BM12" s="215">
        <f t="shared" si="53"/>
        <v>34.6</v>
      </c>
      <c r="BN12" s="220">
        <f t="shared" si="19"/>
        <v>34</v>
      </c>
      <c r="BO12" s="222">
        <v>34</v>
      </c>
      <c r="BP12" s="215">
        <f t="shared" si="20"/>
        <v>5.0999999999999659</v>
      </c>
      <c r="BQ12" s="216">
        <f t="shared" si="21"/>
        <v>0</v>
      </c>
      <c r="BR12" s="222"/>
      <c r="BS12" s="215">
        <f t="shared" si="22"/>
        <v>6.8000000000000007</v>
      </c>
      <c r="BT12" s="222"/>
      <c r="BU12" s="213">
        <v>559.39184599999999</v>
      </c>
      <c r="BV12" s="213">
        <v>541</v>
      </c>
      <c r="BW12" s="212">
        <f>_xlfn.FLOOR.PRECISE('численность 2021'!H31)</f>
        <v>644</v>
      </c>
      <c r="BX12" s="212">
        <v>1.5594980000000001</v>
      </c>
      <c r="BY12" s="212">
        <v>1.508224</v>
      </c>
      <c r="BZ12" s="212">
        <f t="shared" si="54"/>
        <v>1.7953721773069418</v>
      </c>
      <c r="CA12" s="214">
        <f>_xlfn.FLOOR.PRECISE('численность 2021'!M31)</f>
        <v>32</v>
      </c>
      <c r="CB12" s="214"/>
      <c r="CC12" s="214"/>
      <c r="CD12" s="214">
        <f t="shared" si="24"/>
        <v>32</v>
      </c>
      <c r="CE12" s="215">
        <f t="shared" si="25"/>
        <v>32.200000000000003</v>
      </c>
      <c r="CF12" s="220">
        <f t="shared" si="26"/>
        <v>32</v>
      </c>
      <c r="CG12" s="222">
        <v>32</v>
      </c>
      <c r="CH12" s="215">
        <f t="shared" si="27"/>
        <v>2.3999999999999968</v>
      </c>
      <c r="CI12" s="216">
        <f t="shared" si="28"/>
        <v>0</v>
      </c>
      <c r="CJ12" s="222"/>
      <c r="CK12" s="215">
        <f t="shared" si="29"/>
        <v>2.3999999999999968</v>
      </c>
      <c r="CL12" s="216">
        <f t="shared" si="30"/>
        <v>0</v>
      </c>
      <c r="CM12" s="222"/>
      <c r="CN12" s="215">
        <f t="shared" si="31"/>
        <v>6.4</v>
      </c>
      <c r="CO12" s="222"/>
      <c r="CP12" s="221">
        <f t="shared" si="32"/>
        <v>1</v>
      </c>
      <c r="CQ12" s="213">
        <v>0</v>
      </c>
      <c r="CR12" s="213">
        <v>0</v>
      </c>
      <c r="CS12" s="213" t="e">
        <f>#REF!</f>
        <v>#REF!</v>
      </c>
      <c r="CT12" s="212">
        <v>0</v>
      </c>
      <c r="CU12" s="212">
        <v>0</v>
      </c>
      <c r="CV12" s="212" t="e">
        <f>#REF!</f>
        <v>#REF!</v>
      </c>
      <c r="CW12" s="214" t="e">
        <f>#REF!</f>
        <v>#REF!</v>
      </c>
      <c r="CX12" s="215" t="e">
        <f t="shared" si="55"/>
        <v>#REF!</v>
      </c>
      <c r="CY12" s="220" t="e">
        <f t="shared" si="56"/>
        <v>#REF!</v>
      </c>
      <c r="CZ12" s="222"/>
      <c r="DA12" s="215">
        <f t="shared" si="57"/>
        <v>0</v>
      </c>
      <c r="DB12" s="222"/>
      <c r="DC12" s="213">
        <v>13.514213</v>
      </c>
      <c r="DD12" s="213">
        <v>16</v>
      </c>
      <c r="DE12" s="212">
        <f>_xlfn.FLOOR.PRECISE('численность 2021'!I31)</f>
        <v>19</v>
      </c>
      <c r="DF12" s="212">
        <v>3.7676000000000001E-2</v>
      </c>
      <c r="DG12" s="212">
        <v>4.4606E-2</v>
      </c>
      <c r="DH12" s="212">
        <f t="shared" si="58"/>
        <v>5.2969054920546418E-2</v>
      </c>
      <c r="DI12" s="214">
        <f>_xlfn.FLOOR.PRECISE('численность 2021'!N31)</f>
        <v>0</v>
      </c>
      <c r="DJ12" s="215">
        <f t="shared" si="37"/>
        <v>0</v>
      </c>
      <c r="DK12" s="216">
        <f t="shared" si="38"/>
        <v>0</v>
      </c>
      <c r="DL12" s="222"/>
      <c r="DM12" s="215">
        <f t="shared" si="39"/>
        <v>0</v>
      </c>
      <c r="DN12" s="222"/>
      <c r="DO12" s="213">
        <v>36.681435</v>
      </c>
      <c r="DP12" s="213">
        <v>32</v>
      </c>
      <c r="DQ12" s="212">
        <f>_xlfn.FLOOR.PRECISE('численность 2021'!J31)</f>
        <v>24</v>
      </c>
      <c r="DR12" s="212">
        <v>0.10226200000000001</v>
      </c>
      <c r="DS12" s="212">
        <v>8.9210999999999999E-2</v>
      </c>
      <c r="DT12" s="212">
        <f t="shared" si="59"/>
        <v>6.6908279899637588E-2</v>
      </c>
      <c r="DU12" s="214">
        <f>_xlfn.FLOOR.PRECISE('численность 2021'!S31)</f>
        <v>2</v>
      </c>
      <c r="DV12" s="215">
        <f t="shared" si="41"/>
        <v>2.4000000000000004</v>
      </c>
      <c r="DW12" s="216">
        <f t="shared" si="42"/>
        <v>2</v>
      </c>
      <c r="DX12" s="222">
        <v>2</v>
      </c>
      <c r="DY12" s="213">
        <v>0</v>
      </c>
      <c r="DZ12" s="223">
        <v>15</v>
      </c>
      <c r="EA12" s="212">
        <f>_xlfn.FLOOR.PRECISE('численность 2021'!T31)</f>
        <v>15</v>
      </c>
      <c r="EB12" s="212">
        <v>0</v>
      </c>
      <c r="EC12" s="212">
        <v>4.1818000000000001E-2</v>
      </c>
      <c r="ED12" s="212">
        <f t="shared" si="60"/>
        <v>4.1817674937273487E-2</v>
      </c>
      <c r="EE12" s="214">
        <f>_xlfn.FLOOR.PRECISE('численность 2021'!U31)</f>
        <v>1</v>
      </c>
      <c r="EF12" s="215">
        <f t="shared" si="61"/>
        <v>1.5</v>
      </c>
      <c r="EG12" s="216">
        <f t="shared" si="45"/>
        <v>1</v>
      </c>
      <c r="EH12" s="222">
        <v>1</v>
      </c>
    </row>
    <row r="13" spans="1:139" ht="34.5" customHeight="1" x14ac:dyDescent="0.2">
      <c r="A13" s="114" t="s">
        <v>50</v>
      </c>
      <c r="B13" s="212">
        <f>'численность 2021'!C33</f>
        <v>57.56</v>
      </c>
      <c r="C13" s="213">
        <v>192.19845599999999</v>
      </c>
      <c r="D13" s="213">
        <v>162</v>
      </c>
      <c r="E13" s="212">
        <f>_xlfn.FLOOR.PRECISE('численность 2021'!D33)</f>
        <v>204</v>
      </c>
      <c r="F13" s="212">
        <v>3.3355049999999999</v>
      </c>
      <c r="G13" s="212">
        <v>2.811426</v>
      </c>
      <c r="H13" s="212">
        <f t="shared" si="48"/>
        <v>3.5441278665740095</v>
      </c>
      <c r="I13" s="214">
        <f>_xlfn.FLOOR.PRECISE('численность 2021'!R33)</f>
        <v>30</v>
      </c>
      <c r="J13" s="215">
        <f t="shared" si="1"/>
        <v>71.399999999999793</v>
      </c>
      <c r="K13" s="216">
        <f t="shared" si="2"/>
        <v>30</v>
      </c>
      <c r="L13" s="222">
        <v>30</v>
      </c>
      <c r="M13" s="213">
        <v>15</v>
      </c>
      <c r="N13" s="213">
        <v>18</v>
      </c>
      <c r="O13" s="212">
        <f>_xlfn.FLOOR.PRECISE('численность 2021'!P33)</f>
        <v>16</v>
      </c>
      <c r="P13" s="212">
        <v>0.26031700000000002</v>
      </c>
      <c r="Q13" s="212">
        <v>0.31238100000000002</v>
      </c>
      <c r="R13" s="212">
        <f t="shared" si="3"/>
        <v>0.27797081306462823</v>
      </c>
      <c r="S13" s="214">
        <f>_xlfn.FLOOR.PRECISE('численность 2021'!Q33)</f>
        <v>3</v>
      </c>
      <c r="T13" s="214"/>
      <c r="U13" s="215">
        <f t="shared" si="4"/>
        <v>4.7999999999999838</v>
      </c>
      <c r="V13" s="216">
        <f t="shared" si="5"/>
        <v>3</v>
      </c>
      <c r="W13" s="222">
        <v>3</v>
      </c>
      <c r="X13" s="222"/>
      <c r="Y13" s="218"/>
      <c r="Z13" s="213">
        <v>0</v>
      </c>
      <c r="AA13" s="213">
        <v>0</v>
      </c>
      <c r="AB13" s="212">
        <f>_xlfn.FLOOR.PRECISE('численность 2021'!E33)</f>
        <v>0</v>
      </c>
      <c r="AC13" s="212">
        <v>0</v>
      </c>
      <c r="AD13" s="212">
        <v>0</v>
      </c>
      <c r="AE13" s="212">
        <f t="shared" si="49"/>
        <v>0</v>
      </c>
      <c r="AF13" s="214">
        <f>_xlfn.FLOOR.PRECISE('численность 2021'!O33)</f>
        <v>0</v>
      </c>
      <c r="AG13" s="215">
        <f t="shared" si="7"/>
        <v>0</v>
      </c>
      <c r="AH13" s="216">
        <f t="shared" si="8"/>
        <v>0</v>
      </c>
      <c r="AI13" s="219">
        <f t="shared" si="9"/>
        <v>0</v>
      </c>
      <c r="AJ13" s="222"/>
      <c r="AK13" s="222"/>
      <c r="AL13" s="213">
        <v>153.908951</v>
      </c>
      <c r="AM13" s="213">
        <v>157</v>
      </c>
      <c r="AN13" s="212">
        <f>_xlfn.FLOOR.PRECISE('численность 2021'!F33)</f>
        <v>161</v>
      </c>
      <c r="AO13" s="212">
        <v>2.6710099999999999</v>
      </c>
      <c r="AP13" s="212">
        <v>2.7246540000000001</v>
      </c>
      <c r="AQ13" s="212">
        <f t="shared" si="10"/>
        <v>2.7970813064628213</v>
      </c>
      <c r="AR13" s="214">
        <f>_xlfn.FLOOR.PRECISE('численность 2021'!L33)</f>
        <v>10</v>
      </c>
      <c r="AS13" s="214"/>
      <c r="AT13" s="214">
        <f t="shared" si="11"/>
        <v>10</v>
      </c>
      <c r="AU13" s="215">
        <f t="shared" si="50"/>
        <v>11.270000000000001</v>
      </c>
      <c r="AV13" s="215">
        <f t="shared" si="46"/>
        <v>0</v>
      </c>
      <c r="AW13" s="220">
        <f t="shared" si="51"/>
        <v>10</v>
      </c>
      <c r="AX13" s="222">
        <v>10</v>
      </c>
      <c r="AY13" s="215">
        <f t="shared" si="13"/>
        <v>1.49999999999999</v>
      </c>
      <c r="AZ13" s="216">
        <f t="shared" si="14"/>
        <v>0</v>
      </c>
      <c r="BA13" s="222"/>
      <c r="BB13" s="215">
        <f t="shared" si="15"/>
        <v>2.9999999999999898</v>
      </c>
      <c r="BC13" s="222"/>
      <c r="BD13" s="213">
        <v>168.87751800000001</v>
      </c>
      <c r="BE13" s="213">
        <v>174</v>
      </c>
      <c r="BF13" s="212">
        <f>_xlfn.FLOOR.PRECISE('численность 2021'!G33)</f>
        <v>191</v>
      </c>
      <c r="BG13" s="212">
        <v>2.9307820000000002</v>
      </c>
      <c r="BH13" s="212">
        <v>3.0196800000000001</v>
      </c>
      <c r="BI13" s="212">
        <f t="shared" si="52"/>
        <v>3.3182765809589991</v>
      </c>
      <c r="BJ13" s="214">
        <f>_xlfn.FLOOR.PRECISE('численность 2021'!K33)</f>
        <v>13</v>
      </c>
      <c r="BK13" s="214"/>
      <c r="BL13" s="214">
        <f t="shared" si="17"/>
        <v>13</v>
      </c>
      <c r="BM13" s="215">
        <f t="shared" si="53"/>
        <v>13.370000000000001</v>
      </c>
      <c r="BN13" s="220">
        <f t="shared" si="19"/>
        <v>13</v>
      </c>
      <c r="BO13" s="222">
        <v>13</v>
      </c>
      <c r="BP13" s="215">
        <f t="shared" si="20"/>
        <v>1.9499999999999869</v>
      </c>
      <c r="BQ13" s="216">
        <f t="shared" si="21"/>
        <v>0</v>
      </c>
      <c r="BR13" s="222"/>
      <c r="BS13" s="215">
        <f t="shared" si="22"/>
        <v>2.6</v>
      </c>
      <c r="BT13" s="222"/>
      <c r="BU13" s="213">
        <v>87.778144999999995</v>
      </c>
      <c r="BV13" s="213">
        <v>102</v>
      </c>
      <c r="BW13" s="212">
        <f>_xlfn.FLOOR.PRECISE('численность 2021'!H33)</f>
        <v>120</v>
      </c>
      <c r="BX13" s="212">
        <v>1.523344</v>
      </c>
      <c r="BY13" s="212">
        <v>1.770157</v>
      </c>
      <c r="BZ13" s="212">
        <f t="shared" si="54"/>
        <v>2.0847810979847115</v>
      </c>
      <c r="CA13" s="214">
        <f>_xlfn.FLOOR.PRECISE('численность 2021'!M33)</f>
        <v>8</v>
      </c>
      <c r="CB13" s="214"/>
      <c r="CC13" s="214"/>
      <c r="CD13" s="214">
        <f t="shared" si="24"/>
        <v>8</v>
      </c>
      <c r="CE13" s="215">
        <f t="shared" si="25"/>
        <v>8.4</v>
      </c>
      <c r="CF13" s="220">
        <f t="shared" si="26"/>
        <v>8</v>
      </c>
      <c r="CG13" s="222">
        <v>8</v>
      </c>
      <c r="CH13" s="215">
        <f t="shared" si="27"/>
        <v>0.5999999999999992</v>
      </c>
      <c r="CI13" s="216">
        <f t="shared" si="28"/>
        <v>0</v>
      </c>
      <c r="CJ13" s="222"/>
      <c r="CK13" s="215">
        <f t="shared" si="29"/>
        <v>0.5999999999999992</v>
      </c>
      <c r="CL13" s="216">
        <f t="shared" si="30"/>
        <v>0</v>
      </c>
      <c r="CM13" s="222"/>
      <c r="CN13" s="215">
        <f t="shared" si="31"/>
        <v>1.6</v>
      </c>
      <c r="CO13" s="222"/>
      <c r="CP13" s="221">
        <f t="shared" si="32"/>
        <v>1</v>
      </c>
      <c r="CQ13" s="213">
        <v>0</v>
      </c>
      <c r="CR13" s="213">
        <v>0</v>
      </c>
      <c r="CS13" s="213" t="e">
        <f>#REF!</f>
        <v>#REF!</v>
      </c>
      <c r="CT13" s="212">
        <v>0</v>
      </c>
      <c r="CU13" s="212">
        <v>0</v>
      </c>
      <c r="CV13" s="212" t="e">
        <f>#REF!</f>
        <v>#REF!</v>
      </c>
      <c r="CW13" s="214" t="e">
        <f>#REF!</f>
        <v>#REF!</v>
      </c>
      <c r="CX13" s="215" t="e">
        <f t="shared" si="55"/>
        <v>#REF!</v>
      </c>
      <c r="CY13" s="220" t="e">
        <f t="shared" si="56"/>
        <v>#REF!</v>
      </c>
      <c r="CZ13" s="222"/>
      <c r="DA13" s="215">
        <f t="shared" si="57"/>
        <v>0</v>
      </c>
      <c r="DB13" s="222"/>
      <c r="DC13" s="213">
        <v>0</v>
      </c>
      <c r="DD13" s="213">
        <v>0</v>
      </c>
      <c r="DE13" s="212">
        <f>_xlfn.FLOOR.PRECISE('численность 2021'!I33)</f>
        <v>0</v>
      </c>
      <c r="DF13" s="212">
        <v>0</v>
      </c>
      <c r="DG13" s="212">
        <v>0</v>
      </c>
      <c r="DH13" s="212">
        <f t="shared" si="58"/>
        <v>0</v>
      </c>
      <c r="DI13" s="214">
        <f>_xlfn.FLOOR.PRECISE('численность 2021'!N33)</f>
        <v>0</v>
      </c>
      <c r="DJ13" s="215">
        <f t="shared" si="37"/>
        <v>0</v>
      </c>
      <c r="DK13" s="216">
        <f t="shared" si="38"/>
        <v>0</v>
      </c>
      <c r="DL13" s="222"/>
      <c r="DM13" s="215">
        <f t="shared" si="39"/>
        <v>0</v>
      </c>
      <c r="DN13" s="222"/>
      <c r="DO13" s="213">
        <v>4.3795229999999998</v>
      </c>
      <c r="DP13" s="213">
        <v>6</v>
      </c>
      <c r="DQ13" s="212">
        <f>_xlfn.FLOOR.PRECISE('численность 2021'!J33)</f>
        <v>5</v>
      </c>
      <c r="DR13" s="212">
        <v>7.6004000000000002E-2</v>
      </c>
      <c r="DS13" s="212">
        <v>0.104127</v>
      </c>
      <c r="DT13" s="212">
        <f t="shared" si="59"/>
        <v>8.6865879082696315E-2</v>
      </c>
      <c r="DU13" s="214">
        <f>_xlfn.FLOOR.PRECISE('численность 2021'!S33)</f>
        <v>0</v>
      </c>
      <c r="DV13" s="215">
        <f t="shared" si="41"/>
        <v>0.5</v>
      </c>
      <c r="DW13" s="216">
        <f t="shared" si="42"/>
        <v>0</v>
      </c>
      <c r="DX13" s="222"/>
      <c r="DY13" s="213">
        <v>0</v>
      </c>
      <c r="DZ13" s="223">
        <v>0</v>
      </c>
      <c r="EA13" s="212">
        <f>_xlfn.FLOOR.PRECISE('численность 2021'!T33)</f>
        <v>0</v>
      </c>
      <c r="EB13" s="212">
        <v>0</v>
      </c>
      <c r="EC13" s="212">
        <v>0</v>
      </c>
      <c r="ED13" s="212">
        <f t="shared" si="60"/>
        <v>0</v>
      </c>
      <c r="EE13" s="214">
        <f>_xlfn.FLOOR.PRECISE('численность 2021'!U33)</f>
        <v>0</v>
      </c>
      <c r="EF13" s="215">
        <f t="shared" si="61"/>
        <v>0</v>
      </c>
      <c r="EG13" s="216">
        <f t="shared" si="45"/>
        <v>0</v>
      </c>
      <c r="EH13" s="222"/>
    </row>
    <row r="14" spans="1:139" ht="47.25" customHeight="1" x14ac:dyDescent="0.2">
      <c r="A14" s="114" t="s">
        <v>51</v>
      </c>
      <c r="B14" s="212">
        <f>'численность 2021'!C34</f>
        <v>335.71</v>
      </c>
      <c r="C14" s="213">
        <v>1062.795654</v>
      </c>
      <c r="D14" s="213">
        <v>1012</v>
      </c>
      <c r="E14" s="212">
        <f>_xlfn.FLOOR.PRECISE('численность 2021'!D34)</f>
        <v>1097</v>
      </c>
      <c r="F14" s="212">
        <v>2.7554270000000001</v>
      </c>
      <c r="G14" s="212">
        <v>2.6237330000000001</v>
      </c>
      <c r="H14" s="212">
        <f t="shared" si="48"/>
        <v>3.2677012898036999</v>
      </c>
      <c r="I14" s="214">
        <f>_xlfn.FLOOR.PRECISE('численность 2021'!R34)</f>
        <v>329</v>
      </c>
      <c r="J14" s="215">
        <f t="shared" si="1"/>
        <v>383.94999999999885</v>
      </c>
      <c r="K14" s="216">
        <f t="shared" si="2"/>
        <v>329</v>
      </c>
      <c r="L14" s="222">
        <v>329</v>
      </c>
      <c r="M14" s="213">
        <v>80</v>
      </c>
      <c r="N14" s="213">
        <v>93</v>
      </c>
      <c r="O14" s="212">
        <f>_xlfn.FLOOR.PRECISE('численность 2021'!P34)</f>
        <v>95</v>
      </c>
      <c r="P14" s="212">
        <v>0.20741000000000001</v>
      </c>
      <c r="Q14" s="212">
        <v>0.24111399999999999</v>
      </c>
      <c r="R14" s="212">
        <f t="shared" si="3"/>
        <v>0.28298233594471423</v>
      </c>
      <c r="S14" s="214">
        <f>_xlfn.FLOOR.PRECISE('численность 2021'!Q34)</f>
        <v>23</v>
      </c>
      <c r="T14" s="214"/>
      <c r="U14" s="215">
        <f t="shared" si="4"/>
        <v>28.499999999999904</v>
      </c>
      <c r="V14" s="216">
        <f t="shared" si="5"/>
        <v>23</v>
      </c>
      <c r="W14" s="222">
        <v>23</v>
      </c>
      <c r="X14" s="222"/>
      <c r="Y14" s="218"/>
      <c r="Z14" s="213">
        <v>0</v>
      </c>
      <c r="AA14" s="213">
        <v>0</v>
      </c>
      <c r="AB14" s="212">
        <f>_xlfn.FLOOR.PRECISE('численность 2021'!E34)</f>
        <v>0</v>
      </c>
      <c r="AC14" s="212">
        <v>0</v>
      </c>
      <c r="AD14" s="212">
        <v>0</v>
      </c>
      <c r="AE14" s="212">
        <f t="shared" si="49"/>
        <v>0</v>
      </c>
      <c r="AF14" s="214">
        <f>_xlfn.FLOOR.PRECISE('численность 2021'!O34)</f>
        <v>0</v>
      </c>
      <c r="AG14" s="215">
        <f t="shared" si="7"/>
        <v>0</v>
      </c>
      <c r="AH14" s="216">
        <f t="shared" si="8"/>
        <v>0</v>
      </c>
      <c r="AI14" s="219">
        <f t="shared" si="9"/>
        <v>0</v>
      </c>
      <c r="AJ14" s="222"/>
      <c r="AK14" s="222"/>
      <c r="AL14" s="213">
        <v>1562.934814</v>
      </c>
      <c r="AM14" s="213">
        <v>878</v>
      </c>
      <c r="AN14" s="212">
        <f>_xlfn.FLOOR.PRECISE('численность 2021'!F34)</f>
        <v>1301</v>
      </c>
      <c r="AO14" s="212">
        <v>4.052098</v>
      </c>
      <c r="AP14" s="212">
        <v>2.276322</v>
      </c>
      <c r="AQ14" s="212">
        <f t="shared" si="10"/>
        <v>3.8753686217270862</v>
      </c>
      <c r="AR14" s="214">
        <f>_xlfn.FLOOR.PRECISE('численность 2021'!L34)</f>
        <v>91</v>
      </c>
      <c r="AS14" s="214"/>
      <c r="AT14" s="214">
        <f t="shared" si="11"/>
        <v>91</v>
      </c>
      <c r="AU14" s="215">
        <f t="shared" si="50"/>
        <v>91.070000000000007</v>
      </c>
      <c r="AV14" s="215">
        <f t="shared" si="46"/>
        <v>0</v>
      </c>
      <c r="AW14" s="220">
        <f t="shared" si="51"/>
        <v>91</v>
      </c>
      <c r="AX14" s="222">
        <v>91</v>
      </c>
      <c r="AY14" s="215">
        <f t="shared" si="13"/>
        <v>13.649999999999908</v>
      </c>
      <c r="AZ14" s="216">
        <f t="shared" si="14"/>
        <v>0</v>
      </c>
      <c r="BA14" s="222"/>
      <c r="BB14" s="215">
        <f t="shared" si="15"/>
        <v>27.299999999999908</v>
      </c>
      <c r="BC14" s="222"/>
      <c r="BD14" s="213">
        <v>959.065247</v>
      </c>
      <c r="BE14" s="213">
        <v>893</v>
      </c>
      <c r="BF14" s="212">
        <f>_xlfn.FLOOR.PRECISE('численность 2021'!G34)</f>
        <v>986</v>
      </c>
      <c r="BG14" s="212">
        <v>2.4864929999999998</v>
      </c>
      <c r="BH14" s="212">
        <v>2.3152110000000001</v>
      </c>
      <c r="BI14" s="212">
        <f t="shared" si="52"/>
        <v>2.9370587709630338</v>
      </c>
      <c r="BJ14" s="214">
        <f>_xlfn.FLOOR.PRECISE('численность 2021'!K34)</f>
        <v>69</v>
      </c>
      <c r="BK14" s="214"/>
      <c r="BL14" s="214">
        <f t="shared" si="17"/>
        <v>69</v>
      </c>
      <c r="BM14" s="215">
        <f t="shared" si="53"/>
        <v>69.02000000000001</v>
      </c>
      <c r="BN14" s="220">
        <f t="shared" si="19"/>
        <v>69</v>
      </c>
      <c r="BO14" s="222">
        <v>69</v>
      </c>
      <c r="BP14" s="215">
        <f t="shared" si="20"/>
        <v>10.34999999999993</v>
      </c>
      <c r="BQ14" s="216">
        <f t="shared" si="21"/>
        <v>0</v>
      </c>
      <c r="BR14" s="222"/>
      <c r="BS14" s="215">
        <f t="shared" si="22"/>
        <v>13.8</v>
      </c>
      <c r="BT14" s="222"/>
      <c r="BU14" s="213">
        <v>771.79217500000004</v>
      </c>
      <c r="BV14" s="213">
        <v>706</v>
      </c>
      <c r="BW14" s="212">
        <f>_xlfn.FLOOR.PRECISE('численность 2021'!H34)</f>
        <v>772</v>
      </c>
      <c r="BX14" s="212">
        <v>2.0009649999999999</v>
      </c>
      <c r="BY14" s="212">
        <v>1.8303910000000001</v>
      </c>
      <c r="BZ14" s="212">
        <f t="shared" si="54"/>
        <v>2.2996038247296777</v>
      </c>
      <c r="CA14" s="214">
        <f>_xlfn.FLOOR.PRECISE('численность 2021'!M34)</f>
        <v>54</v>
      </c>
      <c r="CB14" s="214"/>
      <c r="CC14" s="214"/>
      <c r="CD14" s="214">
        <f t="shared" si="24"/>
        <v>54</v>
      </c>
      <c r="CE14" s="215">
        <f t="shared" si="25"/>
        <v>54.040000000000006</v>
      </c>
      <c r="CF14" s="220">
        <f t="shared" si="26"/>
        <v>54</v>
      </c>
      <c r="CG14" s="222">
        <v>54</v>
      </c>
      <c r="CH14" s="215">
        <f t="shared" si="27"/>
        <v>4.0499999999999945</v>
      </c>
      <c r="CI14" s="216">
        <f t="shared" si="28"/>
        <v>0</v>
      </c>
      <c r="CJ14" s="222"/>
      <c r="CK14" s="215">
        <f t="shared" si="29"/>
        <v>4.0499999999999945</v>
      </c>
      <c r="CL14" s="216">
        <f t="shared" si="30"/>
        <v>0</v>
      </c>
      <c r="CM14" s="222"/>
      <c r="CN14" s="215">
        <f t="shared" si="31"/>
        <v>10.8</v>
      </c>
      <c r="CO14" s="222"/>
      <c r="CP14" s="221">
        <f t="shared" si="32"/>
        <v>1</v>
      </c>
      <c r="CQ14" s="213">
        <v>0</v>
      </c>
      <c r="CR14" s="213">
        <v>0</v>
      </c>
      <c r="CS14" s="213" t="e">
        <f>#REF!</f>
        <v>#REF!</v>
      </c>
      <c r="CT14" s="212">
        <v>0</v>
      </c>
      <c r="CU14" s="212">
        <v>0</v>
      </c>
      <c r="CV14" s="212" t="e">
        <f>#REF!</f>
        <v>#REF!</v>
      </c>
      <c r="CW14" s="214" t="e">
        <f>#REF!</f>
        <v>#REF!</v>
      </c>
      <c r="CX14" s="215" t="e">
        <f t="shared" si="55"/>
        <v>#REF!</v>
      </c>
      <c r="CY14" s="220" t="e">
        <f t="shared" si="56"/>
        <v>#REF!</v>
      </c>
      <c r="CZ14" s="222"/>
      <c r="DA14" s="215">
        <f t="shared" si="57"/>
        <v>0</v>
      </c>
      <c r="DB14" s="222"/>
      <c r="DC14" s="213">
        <v>0</v>
      </c>
      <c r="DD14" s="213">
        <v>0</v>
      </c>
      <c r="DE14" s="212">
        <f>_xlfn.FLOOR.PRECISE('численность 2021'!I34)</f>
        <v>0</v>
      </c>
      <c r="DF14" s="212">
        <v>0</v>
      </c>
      <c r="DG14" s="212">
        <v>0</v>
      </c>
      <c r="DH14" s="212">
        <f t="shared" si="58"/>
        <v>0</v>
      </c>
      <c r="DI14" s="214">
        <f>_xlfn.FLOOR.PRECISE('численность 2021'!N34)</f>
        <v>0</v>
      </c>
      <c r="DJ14" s="215">
        <f t="shared" si="37"/>
        <v>0</v>
      </c>
      <c r="DK14" s="216">
        <f t="shared" si="38"/>
        <v>0</v>
      </c>
      <c r="DL14" s="222"/>
      <c r="DM14" s="215">
        <f t="shared" si="39"/>
        <v>0</v>
      </c>
      <c r="DN14" s="222"/>
      <c r="DO14" s="213">
        <v>18.606366999999999</v>
      </c>
      <c r="DP14" s="213">
        <v>16</v>
      </c>
      <c r="DQ14" s="212">
        <f>_xlfn.FLOOR.PRECISE('численность 2021'!J34)</f>
        <v>19</v>
      </c>
      <c r="DR14" s="212">
        <v>4.8238999999999997E-2</v>
      </c>
      <c r="DS14" s="212">
        <v>4.1481999999999998E-2</v>
      </c>
      <c r="DT14" s="212">
        <f t="shared" si="59"/>
        <v>5.6596467188942838E-2</v>
      </c>
      <c r="DU14" s="214">
        <f>_xlfn.FLOOR.PRECISE('численность 2021'!S34)</f>
        <v>1</v>
      </c>
      <c r="DV14" s="215">
        <f t="shared" si="41"/>
        <v>1.9000000000000001</v>
      </c>
      <c r="DW14" s="216">
        <f t="shared" si="42"/>
        <v>1</v>
      </c>
      <c r="DX14" s="222">
        <v>1</v>
      </c>
      <c r="DY14" s="213">
        <v>0</v>
      </c>
      <c r="DZ14" s="223">
        <v>0</v>
      </c>
      <c r="EA14" s="212">
        <f>_xlfn.FLOOR.PRECISE('численность 2021'!T34)</f>
        <v>16</v>
      </c>
      <c r="EB14" s="212">
        <v>0</v>
      </c>
      <c r="EC14" s="212">
        <v>0</v>
      </c>
      <c r="ED14" s="212">
        <f t="shared" si="60"/>
        <v>4.7660182895951864E-2</v>
      </c>
      <c r="EE14" s="214">
        <f>_xlfn.FLOOR.PRECISE('численность 2021'!U34)</f>
        <v>0</v>
      </c>
      <c r="EF14" s="215">
        <f t="shared" si="61"/>
        <v>1.6</v>
      </c>
      <c r="EG14" s="216">
        <f t="shared" si="45"/>
        <v>0</v>
      </c>
      <c r="EH14" s="222"/>
    </row>
    <row r="15" spans="1:139" s="227" customFormat="1" ht="47.25" customHeight="1" x14ac:dyDescent="0.2">
      <c r="A15" s="104" t="s">
        <v>287</v>
      </c>
      <c r="B15" s="228">
        <f>'численность 2021'!C30</f>
        <v>164.08600000000001</v>
      </c>
      <c r="C15" s="229">
        <v>350.49096700000001</v>
      </c>
      <c r="D15" s="229">
        <v>363</v>
      </c>
      <c r="E15" s="228">
        <f>_xlfn.FLOOR.PRECISE('численность 2021'!D30)</f>
        <v>361</v>
      </c>
      <c r="F15" s="228">
        <v>2.1360199999999998</v>
      </c>
      <c r="G15" s="212">
        <v>2.2122549999999999</v>
      </c>
      <c r="H15" s="228">
        <f t="shared" si="48"/>
        <v>2.2000658191436195</v>
      </c>
      <c r="I15" s="230">
        <f>_xlfn.FLOOR.PRECISE('численность 2021'!R30)</f>
        <v>111</v>
      </c>
      <c r="J15" s="215">
        <f t="shared" si="1"/>
        <v>126.34999999999962</v>
      </c>
      <c r="K15" s="231">
        <f t="shared" ref="K15:K20" si="62">IF(I15&lt;J15,I15,J15)</f>
        <v>111</v>
      </c>
      <c r="L15" s="217">
        <v>111</v>
      </c>
      <c r="M15" s="229">
        <v>40</v>
      </c>
      <c r="N15" s="229">
        <v>57</v>
      </c>
      <c r="O15" s="228">
        <f>_xlfn.FLOOR.PRECISE('численность 2021'!P30)</f>
        <v>42</v>
      </c>
      <c r="P15" s="212">
        <v>0.24377499999999999</v>
      </c>
      <c r="Q15" s="228">
        <v>0.34737899999999999</v>
      </c>
      <c r="R15" s="228">
        <f t="shared" si="3"/>
        <v>0.25596333629925766</v>
      </c>
      <c r="S15" s="230">
        <f>_xlfn.FLOOR.PRECISE('численность 2021'!Q30)</f>
        <v>6</v>
      </c>
      <c r="T15" s="230"/>
      <c r="U15" s="215">
        <f t="shared" si="4"/>
        <v>12.599999999999957</v>
      </c>
      <c r="V15" s="231">
        <f t="shared" si="5"/>
        <v>6</v>
      </c>
      <c r="W15" s="217">
        <v>6</v>
      </c>
      <c r="X15" s="217"/>
      <c r="Y15" s="232"/>
      <c r="Z15" s="229">
        <v>0</v>
      </c>
      <c r="AA15" s="229">
        <v>0</v>
      </c>
      <c r="AB15" s="228">
        <f>_xlfn.FLOOR.PRECISE('численность 2021'!E30)</f>
        <v>0</v>
      </c>
      <c r="AC15" s="228">
        <v>0</v>
      </c>
      <c r="AD15" s="228">
        <v>0</v>
      </c>
      <c r="AE15" s="228">
        <f t="shared" si="49"/>
        <v>0</v>
      </c>
      <c r="AF15" s="230">
        <f>_xlfn.FLOOR.PRECISE('численность 2021'!O30)</f>
        <v>0</v>
      </c>
      <c r="AG15" s="215">
        <f t="shared" si="7"/>
        <v>0</v>
      </c>
      <c r="AH15" s="216">
        <f t="shared" si="8"/>
        <v>0</v>
      </c>
      <c r="AI15" s="219">
        <f t="shared" si="9"/>
        <v>0</v>
      </c>
      <c r="AJ15" s="217"/>
      <c r="AK15" s="217"/>
      <c r="AL15" s="229">
        <v>212.16830400000001</v>
      </c>
      <c r="AM15" s="229">
        <v>283</v>
      </c>
      <c r="AN15" s="228">
        <f>_xlfn.FLOOR.PRECISE('численность 2021'!F30)</f>
        <v>276</v>
      </c>
      <c r="AO15" s="228">
        <v>1.293031</v>
      </c>
      <c r="AP15" s="228">
        <v>1.7247049999999999</v>
      </c>
      <c r="AQ15" s="228">
        <f t="shared" si="10"/>
        <v>1.682044781395122</v>
      </c>
      <c r="AR15" s="230">
        <f>_xlfn.FLOOR.PRECISE('численность 2021'!L30)</f>
        <v>13</v>
      </c>
      <c r="AS15" s="230"/>
      <c r="AT15" s="214">
        <f t="shared" si="11"/>
        <v>13</v>
      </c>
      <c r="AU15" s="233">
        <f t="shared" si="50"/>
        <v>13.8</v>
      </c>
      <c r="AV15" s="215">
        <f t="shared" si="46"/>
        <v>0</v>
      </c>
      <c r="AW15" s="219">
        <f t="shared" si="51"/>
        <v>13</v>
      </c>
      <c r="AX15" s="217">
        <v>13</v>
      </c>
      <c r="AY15" s="215">
        <f t="shared" si="13"/>
        <v>1.9499999999999869</v>
      </c>
      <c r="AZ15" s="231">
        <f t="shared" si="14"/>
        <v>0</v>
      </c>
      <c r="BA15" s="217"/>
      <c r="BB15" s="215">
        <f t="shared" si="15"/>
        <v>3.899999999999987</v>
      </c>
      <c r="BC15" s="217"/>
      <c r="BD15" s="229">
        <v>344.56686400000001</v>
      </c>
      <c r="BE15" s="229">
        <v>403</v>
      </c>
      <c r="BF15" s="228">
        <f>_xlfn.FLOOR.PRECISE('численность 2021'!G30)</f>
        <v>393</v>
      </c>
      <c r="BG15" s="228">
        <v>2.0999159999999999</v>
      </c>
      <c r="BH15" s="228">
        <v>2.456029</v>
      </c>
      <c r="BI15" s="228">
        <f t="shared" si="52"/>
        <v>2.3950855039430539</v>
      </c>
      <c r="BJ15" s="230">
        <f>_xlfn.FLOOR.PRECISE('численность 2021'!K30)</f>
        <v>27</v>
      </c>
      <c r="BK15" s="230"/>
      <c r="BL15" s="214">
        <f t="shared" si="17"/>
        <v>27</v>
      </c>
      <c r="BM15" s="233">
        <f t="shared" si="53"/>
        <v>27.51</v>
      </c>
      <c r="BN15" s="219">
        <f t="shared" si="19"/>
        <v>27</v>
      </c>
      <c r="BO15" s="217">
        <v>27</v>
      </c>
      <c r="BP15" s="215">
        <f t="shared" si="20"/>
        <v>4.0499999999999732</v>
      </c>
      <c r="BQ15" s="231">
        <f t="shared" si="21"/>
        <v>0</v>
      </c>
      <c r="BR15" s="217"/>
      <c r="BS15" s="233">
        <f t="shared" si="22"/>
        <v>5.4</v>
      </c>
      <c r="BT15" s="217"/>
      <c r="BU15" s="229">
        <v>207.30036899999999</v>
      </c>
      <c r="BV15" s="229">
        <v>283</v>
      </c>
      <c r="BW15" s="228">
        <f>_xlfn.FLOOR.PRECISE('численность 2021'!H30)</f>
        <v>285</v>
      </c>
      <c r="BX15" s="228">
        <v>1.2633639999999999</v>
      </c>
      <c r="BY15" s="228">
        <v>1.7247049999999999</v>
      </c>
      <c r="BZ15" s="228">
        <f t="shared" si="54"/>
        <v>1.7368940677449629</v>
      </c>
      <c r="CA15" s="230">
        <f>_xlfn.FLOOR.PRECISE('численность 2021'!M30)</f>
        <v>14</v>
      </c>
      <c r="CB15" s="230"/>
      <c r="CC15" s="230"/>
      <c r="CD15" s="214">
        <f t="shared" si="24"/>
        <v>14</v>
      </c>
      <c r="CE15" s="233">
        <f t="shared" si="25"/>
        <v>14.25</v>
      </c>
      <c r="CF15" s="219">
        <f t="shared" si="26"/>
        <v>14</v>
      </c>
      <c r="CG15" s="217">
        <v>14</v>
      </c>
      <c r="CH15" s="215">
        <f t="shared" si="27"/>
        <v>1.0499999999999985</v>
      </c>
      <c r="CI15" s="231">
        <f t="shared" si="28"/>
        <v>0</v>
      </c>
      <c r="CJ15" s="217"/>
      <c r="CK15" s="215">
        <f t="shared" si="29"/>
        <v>1.0499999999999985</v>
      </c>
      <c r="CL15" s="231">
        <f t="shared" si="30"/>
        <v>0</v>
      </c>
      <c r="CM15" s="217"/>
      <c r="CN15" s="233">
        <f t="shared" si="31"/>
        <v>2.8000000000000003</v>
      </c>
      <c r="CO15" s="217"/>
      <c r="CP15" s="234">
        <f t="shared" si="32"/>
        <v>1</v>
      </c>
      <c r="CQ15" s="229"/>
      <c r="CR15" s="229"/>
      <c r="CS15" s="229"/>
      <c r="CT15" s="228"/>
      <c r="CU15" s="228"/>
      <c r="CV15" s="228"/>
      <c r="CW15" s="230"/>
      <c r="CX15" s="233"/>
      <c r="CY15" s="219"/>
      <c r="CZ15" s="217"/>
      <c r="DA15" s="233"/>
      <c r="DB15" s="217"/>
      <c r="DC15" s="229">
        <v>0</v>
      </c>
      <c r="DD15" s="229">
        <v>0</v>
      </c>
      <c r="DE15" s="228">
        <f>_xlfn.FLOOR.PRECISE('численность 2021'!I30)</f>
        <v>0</v>
      </c>
      <c r="DF15" s="228">
        <v>0</v>
      </c>
      <c r="DG15" s="228">
        <v>0</v>
      </c>
      <c r="DH15" s="228">
        <f t="shared" si="58"/>
        <v>0</v>
      </c>
      <c r="DI15" s="230">
        <f>_xlfn.FLOOR.PRECISE('численность 2021'!N30)</f>
        <v>0</v>
      </c>
      <c r="DJ15" s="215">
        <f t="shared" si="37"/>
        <v>0</v>
      </c>
      <c r="DK15" s="231">
        <f t="shared" si="38"/>
        <v>0</v>
      </c>
      <c r="DL15" s="217"/>
      <c r="DM15" s="215">
        <f t="shared" si="39"/>
        <v>0</v>
      </c>
      <c r="DN15" s="217"/>
      <c r="DO15" s="229">
        <v>7.3478190000000003</v>
      </c>
      <c r="DP15" s="229">
        <v>9</v>
      </c>
      <c r="DQ15" s="228">
        <f>_xlfn.FLOOR.PRECISE('численность 2021'!J30)</f>
        <v>10</v>
      </c>
      <c r="DR15" s="228">
        <v>4.478E-2</v>
      </c>
      <c r="DS15" s="228">
        <v>5.4849000000000002E-2</v>
      </c>
      <c r="DT15" s="228">
        <f t="shared" si="59"/>
        <v>6.0943651499823261E-2</v>
      </c>
      <c r="DU15" s="230">
        <f>_xlfn.FLOOR.PRECISE('численность 2021'!S30)</f>
        <v>1</v>
      </c>
      <c r="DV15" s="233">
        <f t="shared" si="41"/>
        <v>1</v>
      </c>
      <c r="DW15" s="231">
        <f t="shared" si="42"/>
        <v>1</v>
      </c>
      <c r="DX15" s="217">
        <v>1</v>
      </c>
      <c r="DY15" s="229">
        <v>0</v>
      </c>
      <c r="DZ15" s="236">
        <v>0</v>
      </c>
      <c r="EA15" s="228">
        <f>_xlfn.FLOOR.PRECISE('численность 2021'!T30)</f>
        <v>0</v>
      </c>
      <c r="EB15" s="212">
        <v>0</v>
      </c>
      <c r="EC15" s="228">
        <v>0</v>
      </c>
      <c r="ED15" s="228">
        <f t="shared" si="60"/>
        <v>0</v>
      </c>
      <c r="EE15" s="230">
        <f>_xlfn.FLOOR.PRECISE('численность 2021'!U30)</f>
        <v>0</v>
      </c>
      <c r="EF15" s="233">
        <f t="shared" si="61"/>
        <v>0</v>
      </c>
      <c r="EG15" s="231">
        <f t="shared" si="45"/>
        <v>0</v>
      </c>
      <c r="EH15" s="217"/>
    </row>
    <row r="16" spans="1:139" s="227" customFormat="1" ht="47.25" customHeight="1" x14ac:dyDescent="0.2">
      <c r="A16" s="104" t="s">
        <v>288</v>
      </c>
      <c r="B16" s="228">
        <f>'численность 2021'!C35</f>
        <v>371.93</v>
      </c>
      <c r="C16" s="229">
        <v>623.50482199999999</v>
      </c>
      <c r="D16" s="229">
        <v>628</v>
      </c>
      <c r="E16" s="228">
        <f>_xlfn.FLOOR.PRECISE('численность 2021'!D35)</f>
        <v>648</v>
      </c>
      <c r="F16" s="228">
        <v>1.676404</v>
      </c>
      <c r="G16" s="212">
        <v>1.68849</v>
      </c>
      <c r="H16" s="228">
        <f t="shared" si="48"/>
        <v>1.7422633291210712</v>
      </c>
      <c r="I16" s="230">
        <f>_xlfn.FLOOR.PRECISE('численность 2021'!R35)</f>
        <v>226</v>
      </c>
      <c r="J16" s="215">
        <f t="shared" si="1"/>
        <v>226.79999999999933</v>
      </c>
      <c r="K16" s="231">
        <f t="shared" si="62"/>
        <v>226</v>
      </c>
      <c r="L16" s="217">
        <v>226</v>
      </c>
      <c r="M16" s="229">
        <v>99</v>
      </c>
      <c r="N16" s="229">
        <v>100</v>
      </c>
      <c r="O16" s="228">
        <f>_xlfn.FLOOR.PRECISE('численность 2021'!P35)</f>
        <v>64</v>
      </c>
      <c r="P16" s="212">
        <v>0.266179</v>
      </c>
      <c r="Q16" s="228">
        <v>0.268868</v>
      </c>
      <c r="R16" s="228">
        <f t="shared" si="3"/>
        <v>0.17207539053047616</v>
      </c>
      <c r="S16" s="230">
        <f>_xlfn.FLOOR.PRECISE('численность 2021'!Q35)</f>
        <v>16</v>
      </c>
      <c r="T16" s="230"/>
      <c r="U16" s="215">
        <f t="shared" si="4"/>
        <v>19.199999999999935</v>
      </c>
      <c r="V16" s="231">
        <f t="shared" si="5"/>
        <v>16</v>
      </c>
      <c r="W16" s="217">
        <v>16</v>
      </c>
      <c r="X16" s="217"/>
      <c r="Y16" s="232"/>
      <c r="Z16" s="229">
        <v>0</v>
      </c>
      <c r="AA16" s="229">
        <v>0</v>
      </c>
      <c r="AB16" s="228">
        <f>_xlfn.FLOOR.PRECISE('численность 2021'!E35)</f>
        <v>48</v>
      </c>
      <c r="AC16" s="228">
        <v>0</v>
      </c>
      <c r="AD16" s="228">
        <v>0</v>
      </c>
      <c r="AE16" s="228">
        <f t="shared" si="49"/>
        <v>0.12905654289785712</v>
      </c>
      <c r="AF16" s="230">
        <f>_xlfn.FLOOR.PRECISE('численность 2021'!O35)</f>
        <v>0</v>
      </c>
      <c r="AG16" s="215">
        <f t="shared" si="7"/>
        <v>2.4000000000000004</v>
      </c>
      <c r="AH16" s="216">
        <f t="shared" si="8"/>
        <v>0</v>
      </c>
      <c r="AI16" s="219">
        <f t="shared" si="9"/>
        <v>0</v>
      </c>
      <c r="AJ16" s="217"/>
      <c r="AK16" s="217"/>
      <c r="AL16" s="229">
        <v>392.58578499999999</v>
      </c>
      <c r="AM16" s="229">
        <v>381</v>
      </c>
      <c r="AN16" s="228">
        <f>_xlfn.FLOOR.PRECISE('численность 2021'!F35)</f>
        <v>398</v>
      </c>
      <c r="AO16" s="228">
        <v>1.0555369999999999</v>
      </c>
      <c r="AP16" s="228">
        <v>1.024386</v>
      </c>
      <c r="AQ16" s="228">
        <f t="shared" si="10"/>
        <v>1.0700938348613986</v>
      </c>
      <c r="AR16" s="230">
        <f>_xlfn.FLOOR.PRECISE('численность 2021'!L35)</f>
        <v>19</v>
      </c>
      <c r="AS16" s="230"/>
      <c r="AT16" s="214">
        <f t="shared" si="11"/>
        <v>19</v>
      </c>
      <c r="AU16" s="233">
        <f t="shared" si="50"/>
        <v>19.900000000000002</v>
      </c>
      <c r="AV16" s="215">
        <f t="shared" si="46"/>
        <v>0</v>
      </c>
      <c r="AW16" s="219">
        <f t="shared" si="51"/>
        <v>19</v>
      </c>
      <c r="AX16" s="217">
        <v>19</v>
      </c>
      <c r="AY16" s="215">
        <f t="shared" si="13"/>
        <v>2.849999999999981</v>
      </c>
      <c r="AZ16" s="231">
        <f t="shared" si="14"/>
        <v>0</v>
      </c>
      <c r="BA16" s="217"/>
      <c r="BB16" s="215">
        <f t="shared" si="15"/>
        <v>5.6999999999999806</v>
      </c>
      <c r="BC16" s="217"/>
      <c r="BD16" s="229">
        <v>478.97036700000001</v>
      </c>
      <c r="BE16" s="229">
        <v>484</v>
      </c>
      <c r="BF16" s="228">
        <f>_xlfn.FLOOR.PRECISE('численность 2021'!G35)</f>
        <v>568</v>
      </c>
      <c r="BG16" s="228">
        <v>1.2877970000000001</v>
      </c>
      <c r="BH16" s="228">
        <v>1.30132</v>
      </c>
      <c r="BI16" s="228">
        <f t="shared" si="52"/>
        <v>1.527169090957976</v>
      </c>
      <c r="BJ16" s="230">
        <f>_xlfn.FLOOR.PRECISE('численность 2021'!K35)</f>
        <v>28</v>
      </c>
      <c r="BK16" s="230"/>
      <c r="BL16" s="214">
        <f t="shared" si="17"/>
        <v>28</v>
      </c>
      <c r="BM16" s="233">
        <f t="shared" si="53"/>
        <v>28.400000000000002</v>
      </c>
      <c r="BN16" s="219">
        <f t="shared" si="19"/>
        <v>28</v>
      </c>
      <c r="BO16" s="217">
        <v>28</v>
      </c>
      <c r="BP16" s="215">
        <f t="shared" si="20"/>
        <v>4.1999999999999718</v>
      </c>
      <c r="BQ16" s="231">
        <f t="shared" si="21"/>
        <v>0</v>
      </c>
      <c r="BR16" s="217"/>
      <c r="BS16" s="233">
        <f t="shared" si="22"/>
        <v>5.6000000000000005</v>
      </c>
      <c r="BT16" s="217"/>
      <c r="BU16" s="229">
        <v>444.14523300000002</v>
      </c>
      <c r="BV16" s="229">
        <v>437</v>
      </c>
      <c r="BW16" s="228">
        <f>_xlfn.FLOOR.PRECISE('численность 2021'!H35)</f>
        <v>543</v>
      </c>
      <c r="BX16" s="228">
        <v>1.1941630000000001</v>
      </c>
      <c r="BY16" s="228">
        <v>1.174952</v>
      </c>
      <c r="BZ16" s="228">
        <f t="shared" si="54"/>
        <v>1.4599521415320087</v>
      </c>
      <c r="CA16" s="230">
        <f>_xlfn.FLOOR.PRECISE('численность 2021'!M35)</f>
        <v>27</v>
      </c>
      <c r="CB16" s="230"/>
      <c r="CC16" s="230"/>
      <c r="CD16" s="214">
        <f t="shared" si="24"/>
        <v>27</v>
      </c>
      <c r="CE16" s="233">
        <f t="shared" si="25"/>
        <v>27.150000000000002</v>
      </c>
      <c r="CF16" s="219">
        <f t="shared" si="26"/>
        <v>27</v>
      </c>
      <c r="CG16" s="217">
        <v>27</v>
      </c>
      <c r="CH16" s="215">
        <f t="shared" si="27"/>
        <v>2.0249999999999972</v>
      </c>
      <c r="CI16" s="231">
        <f t="shared" si="28"/>
        <v>0</v>
      </c>
      <c r="CJ16" s="217"/>
      <c r="CK16" s="215">
        <f t="shared" si="29"/>
        <v>2.0249999999999972</v>
      </c>
      <c r="CL16" s="231">
        <f t="shared" si="30"/>
        <v>0</v>
      </c>
      <c r="CM16" s="217"/>
      <c r="CN16" s="233">
        <f t="shared" si="31"/>
        <v>5.4</v>
      </c>
      <c r="CO16" s="217"/>
      <c r="CP16" s="234">
        <f t="shared" si="32"/>
        <v>1</v>
      </c>
      <c r="CQ16" s="229"/>
      <c r="CR16" s="229"/>
      <c r="CS16" s="229"/>
      <c r="CT16" s="228"/>
      <c r="CU16" s="228"/>
      <c r="CV16" s="228"/>
      <c r="CW16" s="230"/>
      <c r="CX16" s="233"/>
      <c r="CY16" s="219"/>
      <c r="CZ16" s="217"/>
      <c r="DA16" s="233"/>
      <c r="DB16" s="217"/>
      <c r="DC16" s="229">
        <v>0</v>
      </c>
      <c r="DD16" s="229">
        <v>0</v>
      </c>
      <c r="DE16" s="228">
        <f>_xlfn.FLOOR.PRECISE('численность 2021'!I35)</f>
        <v>15</v>
      </c>
      <c r="DF16" s="228">
        <v>0</v>
      </c>
      <c r="DG16" s="228">
        <v>0</v>
      </c>
      <c r="DH16" s="228">
        <f t="shared" si="58"/>
        <v>4.0330169655580353E-2</v>
      </c>
      <c r="DI16" s="230">
        <f>_xlfn.FLOOR.PRECISE('численность 2021'!N35)</f>
        <v>0</v>
      </c>
      <c r="DJ16" s="215">
        <f t="shared" si="37"/>
        <v>0</v>
      </c>
      <c r="DK16" s="231">
        <f t="shared" si="38"/>
        <v>0</v>
      </c>
      <c r="DL16" s="217"/>
      <c r="DM16" s="215">
        <f t="shared" si="39"/>
        <v>0</v>
      </c>
      <c r="DN16" s="217"/>
      <c r="DO16" s="229">
        <v>40.713935999999997</v>
      </c>
      <c r="DP16" s="229">
        <v>42</v>
      </c>
      <c r="DQ16" s="228">
        <f>_xlfn.FLOOR.PRECISE('численность 2021'!J35)</f>
        <v>39</v>
      </c>
      <c r="DR16" s="228">
        <v>0.10946699999999999</v>
      </c>
      <c r="DS16" s="228">
        <v>0.112924</v>
      </c>
      <c r="DT16" s="228">
        <f t="shared" si="59"/>
        <v>0.10485844110450891</v>
      </c>
      <c r="DU16" s="230">
        <f>_xlfn.FLOOR.PRECISE('численность 2021'!S35)</f>
        <v>3</v>
      </c>
      <c r="DV16" s="233">
        <f t="shared" si="41"/>
        <v>3.9000000000000004</v>
      </c>
      <c r="DW16" s="231">
        <f t="shared" si="42"/>
        <v>3</v>
      </c>
      <c r="DX16" s="217">
        <v>3</v>
      </c>
      <c r="DY16" s="229">
        <v>0</v>
      </c>
      <c r="DZ16" s="236">
        <v>0</v>
      </c>
      <c r="EA16" s="228">
        <f>_xlfn.FLOOR.PRECISE('численность 2021'!T35)</f>
        <v>0</v>
      </c>
      <c r="EB16" s="212">
        <v>0</v>
      </c>
      <c r="EC16" s="228">
        <v>0</v>
      </c>
      <c r="ED16" s="228">
        <f t="shared" si="60"/>
        <v>0</v>
      </c>
      <c r="EE16" s="230">
        <f>_xlfn.FLOOR.PRECISE('численность 2021'!U35)</f>
        <v>0</v>
      </c>
      <c r="EF16" s="233">
        <f t="shared" si="61"/>
        <v>0</v>
      </c>
      <c r="EG16" s="231">
        <f t="shared" si="45"/>
        <v>0</v>
      </c>
      <c r="EH16" s="217"/>
    </row>
    <row r="17" spans="1:138" s="227" customFormat="1" ht="47.25" customHeight="1" x14ac:dyDescent="0.2">
      <c r="A17" s="104" t="s">
        <v>289</v>
      </c>
      <c r="B17" s="228">
        <f>'численность 2021'!C36</f>
        <v>291.029</v>
      </c>
      <c r="C17" s="229">
        <v>383.01745599999998</v>
      </c>
      <c r="D17" s="229">
        <v>390</v>
      </c>
      <c r="E17" s="228">
        <f>_xlfn.FLOOR.PRECISE('численность 2021'!D36)</f>
        <v>407</v>
      </c>
      <c r="F17" s="228">
        <v>1.3160799999999999</v>
      </c>
      <c r="G17" s="212">
        <v>1.3400730000000001</v>
      </c>
      <c r="H17" s="228">
        <f t="shared" si="48"/>
        <v>1.3984860615265147</v>
      </c>
      <c r="I17" s="230">
        <f>_xlfn.FLOOR.PRECISE('численность 2021'!R36)</f>
        <v>142</v>
      </c>
      <c r="J17" s="215">
        <f t="shared" si="1"/>
        <v>142.44999999999959</v>
      </c>
      <c r="K17" s="231">
        <f t="shared" si="62"/>
        <v>142</v>
      </c>
      <c r="L17" s="217">
        <v>142</v>
      </c>
      <c r="M17" s="229">
        <v>68</v>
      </c>
      <c r="N17" s="229">
        <v>78</v>
      </c>
      <c r="O17" s="228">
        <f>_xlfn.FLOOR.PRECISE('численность 2021'!P36)</f>
        <v>64</v>
      </c>
      <c r="P17" s="212">
        <v>0.233654</v>
      </c>
      <c r="Q17" s="228">
        <v>0.268015</v>
      </c>
      <c r="R17" s="228">
        <f t="shared" si="3"/>
        <v>0.21990935611227747</v>
      </c>
      <c r="S17" s="230">
        <f>_xlfn.FLOOR.PRECISE('численность 2021'!Q36)</f>
        <v>12</v>
      </c>
      <c r="T17" s="230"/>
      <c r="U17" s="215">
        <f t="shared" si="4"/>
        <v>19.199999999999935</v>
      </c>
      <c r="V17" s="231">
        <f t="shared" si="5"/>
        <v>12</v>
      </c>
      <c r="W17" s="217">
        <v>12</v>
      </c>
      <c r="X17" s="217"/>
      <c r="Y17" s="232"/>
      <c r="Z17" s="229">
        <v>0</v>
      </c>
      <c r="AA17" s="229">
        <v>0</v>
      </c>
      <c r="AB17" s="228">
        <f>_xlfn.FLOOR.PRECISE('численность 2021'!E36)</f>
        <v>0</v>
      </c>
      <c r="AC17" s="228">
        <v>0</v>
      </c>
      <c r="AD17" s="228">
        <v>0</v>
      </c>
      <c r="AE17" s="228">
        <f t="shared" si="49"/>
        <v>0</v>
      </c>
      <c r="AF17" s="230">
        <f>_xlfn.FLOOR.PRECISE('численность 2021'!O36)</f>
        <v>0</v>
      </c>
      <c r="AG17" s="215">
        <f t="shared" si="7"/>
        <v>0</v>
      </c>
      <c r="AH17" s="216">
        <f t="shared" si="8"/>
        <v>0</v>
      </c>
      <c r="AI17" s="219">
        <f t="shared" si="9"/>
        <v>0</v>
      </c>
      <c r="AJ17" s="217"/>
      <c r="AK17" s="217"/>
      <c r="AL17" s="229">
        <v>659.33984375</v>
      </c>
      <c r="AM17" s="229">
        <v>699</v>
      </c>
      <c r="AN17" s="228">
        <f>_xlfn.FLOOR.PRECISE('численность 2021'!F36)</f>
        <v>723</v>
      </c>
      <c r="AO17" s="228">
        <v>2.2655470000000002</v>
      </c>
      <c r="AP17" s="228">
        <v>2.4018229999999998</v>
      </c>
      <c r="AQ17" s="228">
        <f t="shared" si="10"/>
        <v>2.4842885073308847</v>
      </c>
      <c r="AR17" s="230">
        <f>_xlfn.FLOOR.PRECISE('численность 2021'!L36)</f>
        <v>50</v>
      </c>
      <c r="AS17" s="230"/>
      <c r="AT17" s="214">
        <f t="shared" si="11"/>
        <v>50</v>
      </c>
      <c r="AU17" s="233">
        <f t="shared" si="50"/>
        <v>50.610000000000007</v>
      </c>
      <c r="AV17" s="215">
        <f t="shared" si="46"/>
        <v>0</v>
      </c>
      <c r="AW17" s="219">
        <f t="shared" si="51"/>
        <v>50</v>
      </c>
      <c r="AX17" s="217">
        <v>50</v>
      </c>
      <c r="AY17" s="215">
        <f t="shared" si="13"/>
        <v>7.4999999999999494</v>
      </c>
      <c r="AZ17" s="231">
        <f t="shared" si="14"/>
        <v>0</v>
      </c>
      <c r="BA17" s="217"/>
      <c r="BB17" s="215">
        <f t="shared" si="15"/>
        <v>14.99999999999995</v>
      </c>
      <c r="BC17" s="217"/>
      <c r="BD17" s="229">
        <v>339.38629200000003</v>
      </c>
      <c r="BE17" s="229">
        <v>334</v>
      </c>
      <c r="BF17" s="228">
        <f>_xlfn.FLOOR.PRECISE('численность 2021'!G36)</f>
        <v>327</v>
      </c>
      <c r="BG17" s="228">
        <v>1.1661600000000001</v>
      </c>
      <c r="BH17" s="228">
        <v>1.1476519999999999</v>
      </c>
      <c r="BI17" s="228">
        <f t="shared" si="52"/>
        <v>1.1235993663861676</v>
      </c>
      <c r="BJ17" s="230">
        <f>_xlfn.FLOOR.PRECISE('численность 2021'!K36)</f>
        <v>16</v>
      </c>
      <c r="BK17" s="230"/>
      <c r="BL17" s="214">
        <f t="shared" si="17"/>
        <v>16</v>
      </c>
      <c r="BM17" s="233">
        <f t="shared" si="53"/>
        <v>16.350000000000001</v>
      </c>
      <c r="BN17" s="219">
        <f t="shared" si="19"/>
        <v>16</v>
      </c>
      <c r="BO17" s="217">
        <v>16</v>
      </c>
      <c r="BP17" s="215">
        <f t="shared" si="20"/>
        <v>2.3999999999999839</v>
      </c>
      <c r="BQ17" s="231">
        <f t="shared" si="21"/>
        <v>0</v>
      </c>
      <c r="BR17" s="217"/>
      <c r="BS17" s="233">
        <f t="shared" si="22"/>
        <v>3.2</v>
      </c>
      <c r="BT17" s="217"/>
      <c r="BU17" s="229">
        <v>375.11114500000002</v>
      </c>
      <c r="BV17" s="229">
        <v>384</v>
      </c>
      <c r="BW17" s="228">
        <f>_xlfn.FLOOR.PRECISE('численность 2021'!H36)</f>
        <v>402</v>
      </c>
      <c r="BX17" s="228">
        <v>1.288913</v>
      </c>
      <c r="BY17" s="228">
        <v>1.319456</v>
      </c>
      <c r="BZ17" s="228">
        <f t="shared" si="54"/>
        <v>1.3813056430802428</v>
      </c>
      <c r="CA17" s="230">
        <f>_xlfn.FLOOR.PRECISE('численность 2021'!M36)</f>
        <v>20</v>
      </c>
      <c r="CB17" s="230"/>
      <c r="CC17" s="230"/>
      <c r="CD17" s="214">
        <f t="shared" si="24"/>
        <v>20</v>
      </c>
      <c r="CE17" s="233">
        <f t="shared" si="25"/>
        <v>20.100000000000001</v>
      </c>
      <c r="CF17" s="219">
        <f t="shared" si="26"/>
        <v>20</v>
      </c>
      <c r="CG17" s="217">
        <v>20</v>
      </c>
      <c r="CH17" s="215">
        <f t="shared" si="27"/>
        <v>1.499999999999998</v>
      </c>
      <c r="CI17" s="231">
        <f t="shared" si="28"/>
        <v>0</v>
      </c>
      <c r="CJ17" s="217"/>
      <c r="CK17" s="215">
        <f t="shared" si="29"/>
        <v>1.499999999999998</v>
      </c>
      <c r="CL17" s="231">
        <f t="shared" si="30"/>
        <v>0</v>
      </c>
      <c r="CM17" s="217"/>
      <c r="CN17" s="233">
        <f t="shared" si="31"/>
        <v>4</v>
      </c>
      <c r="CO17" s="217"/>
      <c r="CP17" s="234">
        <f t="shared" si="32"/>
        <v>1</v>
      </c>
      <c r="CQ17" s="229"/>
      <c r="CR17" s="229"/>
      <c r="CS17" s="229"/>
      <c r="CT17" s="228"/>
      <c r="CU17" s="228"/>
      <c r="CV17" s="228"/>
      <c r="CW17" s="230"/>
      <c r="CX17" s="233"/>
      <c r="CY17" s="219"/>
      <c r="CZ17" s="217"/>
      <c r="DA17" s="233"/>
      <c r="DB17" s="217"/>
      <c r="DC17" s="229">
        <v>0</v>
      </c>
      <c r="DD17" s="229">
        <v>0</v>
      </c>
      <c r="DE17" s="228">
        <f>_xlfn.FLOOR.PRECISE('численность 2021'!I36)</f>
        <v>0</v>
      </c>
      <c r="DF17" s="228">
        <v>0</v>
      </c>
      <c r="DG17" s="228">
        <v>0</v>
      </c>
      <c r="DH17" s="228">
        <f t="shared" si="58"/>
        <v>0</v>
      </c>
      <c r="DI17" s="230">
        <f>_xlfn.FLOOR.PRECISE('численность 2021'!N36)</f>
        <v>0</v>
      </c>
      <c r="DJ17" s="215">
        <f t="shared" si="37"/>
        <v>0</v>
      </c>
      <c r="DK17" s="231">
        <f t="shared" si="38"/>
        <v>0</v>
      </c>
      <c r="DL17" s="217"/>
      <c r="DM17" s="215">
        <f t="shared" si="39"/>
        <v>0</v>
      </c>
      <c r="DN17" s="217"/>
      <c r="DO17" s="229">
        <v>40.995750000000001</v>
      </c>
      <c r="DP17" s="229">
        <v>32</v>
      </c>
      <c r="DQ17" s="228">
        <f>_xlfn.FLOOR.PRECISE('численность 2021'!J36)</f>
        <v>31</v>
      </c>
      <c r="DR17" s="228">
        <v>0.14086499999999999</v>
      </c>
      <c r="DS17" s="228">
        <v>0.109955</v>
      </c>
      <c r="DT17" s="228">
        <f t="shared" si="59"/>
        <v>0.10651859436688441</v>
      </c>
      <c r="DU17" s="230">
        <f>_xlfn.FLOOR.PRECISE('численность 2021'!S36)</f>
        <v>3</v>
      </c>
      <c r="DV17" s="233">
        <f t="shared" si="41"/>
        <v>3.1</v>
      </c>
      <c r="DW17" s="231">
        <f t="shared" si="42"/>
        <v>3</v>
      </c>
      <c r="DX17" s="217">
        <v>3</v>
      </c>
      <c r="DY17" s="229">
        <v>0</v>
      </c>
      <c r="DZ17" s="236">
        <v>56</v>
      </c>
      <c r="EA17" s="228">
        <f>_xlfn.FLOOR.PRECISE('численность 2021'!T36)</f>
        <v>56</v>
      </c>
      <c r="EB17" s="212">
        <v>0</v>
      </c>
      <c r="EC17" s="228">
        <v>0.19242100000000001</v>
      </c>
      <c r="ED17" s="228">
        <f t="shared" si="60"/>
        <v>0.1924206865982428</v>
      </c>
      <c r="EE17" s="230">
        <f>_xlfn.FLOOR.PRECISE('численность 2021'!U36)</f>
        <v>5</v>
      </c>
      <c r="EF17" s="233">
        <f t="shared" si="61"/>
        <v>5.6000000000000005</v>
      </c>
      <c r="EG17" s="231">
        <f t="shared" si="45"/>
        <v>5</v>
      </c>
      <c r="EH17" s="217">
        <v>5</v>
      </c>
    </row>
    <row r="18" spans="1:138" s="227" customFormat="1" ht="47.25" customHeight="1" x14ac:dyDescent="0.2">
      <c r="A18" s="104" t="s">
        <v>290</v>
      </c>
      <c r="B18" s="228">
        <f>'численность 2021'!C37</f>
        <v>170.64400000000001</v>
      </c>
      <c r="C18" s="229">
        <v>323.96310399999999</v>
      </c>
      <c r="D18" s="229">
        <v>328</v>
      </c>
      <c r="E18" s="228">
        <f>_xlfn.FLOOR.PRECISE('численность 2021'!D37)</f>
        <v>318</v>
      </c>
      <c r="F18" s="228">
        <v>1.8984730000000001</v>
      </c>
      <c r="G18" s="212">
        <v>1.9221299999999999</v>
      </c>
      <c r="H18" s="228">
        <f t="shared" si="48"/>
        <v>1.8635287499120976</v>
      </c>
      <c r="I18" s="230">
        <f>_xlfn.FLOOR.PRECISE('численность 2021'!R37)</f>
        <v>111</v>
      </c>
      <c r="J18" s="215">
        <f t="shared" si="1"/>
        <v>111.29999999999967</v>
      </c>
      <c r="K18" s="231">
        <f t="shared" si="62"/>
        <v>111</v>
      </c>
      <c r="L18" s="217">
        <v>111</v>
      </c>
      <c r="M18" s="229">
        <v>114</v>
      </c>
      <c r="N18" s="229">
        <v>121</v>
      </c>
      <c r="O18" s="228">
        <f>_xlfn.FLOOR.PRECISE('численность 2021'!P37)</f>
        <v>95</v>
      </c>
      <c r="P18" s="212">
        <v>0.66805700000000001</v>
      </c>
      <c r="Q18" s="228">
        <v>0.70907900000000001</v>
      </c>
      <c r="R18" s="228">
        <f t="shared" si="3"/>
        <v>0.55671456365298511</v>
      </c>
      <c r="S18" s="230">
        <f>_xlfn.FLOOR.PRECISE('численность 2021'!Q37)</f>
        <v>14</v>
      </c>
      <c r="T18" s="230"/>
      <c r="U18" s="215">
        <f t="shared" si="4"/>
        <v>28.499999999999904</v>
      </c>
      <c r="V18" s="231">
        <f t="shared" si="5"/>
        <v>14</v>
      </c>
      <c r="W18" s="217">
        <v>14</v>
      </c>
      <c r="X18" s="217"/>
      <c r="Y18" s="232"/>
      <c r="Z18" s="229">
        <v>0</v>
      </c>
      <c r="AA18" s="229">
        <v>0</v>
      </c>
      <c r="AB18" s="228">
        <f>_xlfn.FLOOR.PRECISE('численность 2021'!E37)</f>
        <v>0</v>
      </c>
      <c r="AC18" s="228">
        <v>0</v>
      </c>
      <c r="AD18" s="228">
        <v>0</v>
      </c>
      <c r="AE18" s="228">
        <f t="shared" si="49"/>
        <v>0</v>
      </c>
      <c r="AF18" s="230">
        <f>_xlfn.FLOOR.PRECISE('численность 2021'!O37)</f>
        <v>0</v>
      </c>
      <c r="AG18" s="215">
        <f t="shared" si="7"/>
        <v>0</v>
      </c>
      <c r="AH18" s="216">
        <f t="shared" si="8"/>
        <v>0</v>
      </c>
      <c r="AI18" s="219">
        <f t="shared" si="9"/>
        <v>0</v>
      </c>
      <c r="AJ18" s="217"/>
      <c r="AK18" s="217"/>
      <c r="AL18" s="229">
        <v>122.975494</v>
      </c>
      <c r="AM18" s="229">
        <v>133</v>
      </c>
      <c r="AN18" s="228">
        <f>_xlfn.FLOOR.PRECISE('численность 2021'!F37)</f>
        <v>138</v>
      </c>
      <c r="AO18" s="228">
        <v>0.72065500000000005</v>
      </c>
      <c r="AP18" s="228">
        <v>0.77939999999999998</v>
      </c>
      <c r="AQ18" s="228">
        <f t="shared" si="10"/>
        <v>0.8087011556222311</v>
      </c>
      <c r="AR18" s="230">
        <f>_xlfn.FLOOR.PRECISE('численность 2021'!L37)</f>
        <v>4</v>
      </c>
      <c r="AS18" s="230"/>
      <c r="AT18" s="214">
        <f t="shared" si="11"/>
        <v>4</v>
      </c>
      <c r="AU18" s="233">
        <f t="shared" si="50"/>
        <v>4.1399999999999864</v>
      </c>
      <c r="AV18" s="215">
        <f t="shared" si="46"/>
        <v>4.1399999999999864</v>
      </c>
      <c r="AW18" s="219">
        <f t="shared" si="51"/>
        <v>4</v>
      </c>
      <c r="AX18" s="217">
        <v>4</v>
      </c>
      <c r="AY18" s="215">
        <f t="shared" si="13"/>
        <v>0</v>
      </c>
      <c r="AZ18" s="231">
        <f t="shared" si="14"/>
        <v>0</v>
      </c>
      <c r="BA18" s="217"/>
      <c r="BB18" s="215">
        <f t="shared" si="15"/>
        <v>1.199999999999996</v>
      </c>
      <c r="BC18" s="217"/>
      <c r="BD18" s="229">
        <v>283.0458984375</v>
      </c>
      <c r="BE18" s="229">
        <v>285</v>
      </c>
      <c r="BF18" s="228">
        <f>_xlfn.FLOOR.PRECISE('численность 2021'!G37)</f>
        <v>347</v>
      </c>
      <c r="BG18" s="228">
        <v>1.6586920000000001</v>
      </c>
      <c r="BH18" s="228">
        <v>1.6701440000000001</v>
      </c>
      <c r="BI18" s="228">
        <f t="shared" si="52"/>
        <v>2.0334731956587984</v>
      </c>
      <c r="BJ18" s="230">
        <f>_xlfn.FLOOR.PRECISE('численность 2021'!K37)</f>
        <v>24</v>
      </c>
      <c r="BK18" s="230"/>
      <c r="BL18" s="214">
        <f t="shared" si="17"/>
        <v>24</v>
      </c>
      <c r="BM18" s="233">
        <f t="shared" si="53"/>
        <v>24.290000000000003</v>
      </c>
      <c r="BN18" s="219">
        <f t="shared" si="19"/>
        <v>24</v>
      </c>
      <c r="BO18" s="217">
        <v>24</v>
      </c>
      <c r="BP18" s="215">
        <f t="shared" si="20"/>
        <v>3.5999999999999757</v>
      </c>
      <c r="BQ18" s="231">
        <f t="shared" si="21"/>
        <v>0</v>
      </c>
      <c r="BR18" s="217"/>
      <c r="BS18" s="233">
        <f t="shared" si="22"/>
        <v>4.8000000000000007</v>
      </c>
      <c r="BT18" s="217"/>
      <c r="BU18" s="229">
        <v>268.75067100000001</v>
      </c>
      <c r="BV18" s="229">
        <v>263</v>
      </c>
      <c r="BW18" s="228">
        <f>_xlfn.FLOOR.PRECISE('численность 2021'!H37)</f>
        <v>281</v>
      </c>
      <c r="BX18" s="228">
        <v>1.5749200000000001</v>
      </c>
      <c r="BY18" s="228">
        <v>1.54122</v>
      </c>
      <c r="BZ18" s="228">
        <f t="shared" si="54"/>
        <v>1.646703077752514</v>
      </c>
      <c r="CA18" s="230">
        <f>_xlfn.FLOOR.PRECISE('численность 2021'!M37)</f>
        <v>14</v>
      </c>
      <c r="CB18" s="230"/>
      <c r="CC18" s="230"/>
      <c r="CD18" s="214">
        <f t="shared" si="24"/>
        <v>14</v>
      </c>
      <c r="CE18" s="233">
        <f t="shared" si="25"/>
        <v>14.05</v>
      </c>
      <c r="CF18" s="219">
        <f t="shared" si="26"/>
        <v>14</v>
      </c>
      <c r="CG18" s="217">
        <v>14</v>
      </c>
      <c r="CH18" s="215">
        <f t="shared" si="27"/>
        <v>1.0499999999999985</v>
      </c>
      <c r="CI18" s="231">
        <f t="shared" si="28"/>
        <v>0</v>
      </c>
      <c r="CJ18" s="217"/>
      <c r="CK18" s="215">
        <f t="shared" si="29"/>
        <v>1.0499999999999985</v>
      </c>
      <c r="CL18" s="231">
        <f t="shared" si="30"/>
        <v>0</v>
      </c>
      <c r="CM18" s="217"/>
      <c r="CN18" s="233">
        <f t="shared" si="31"/>
        <v>2.8000000000000003</v>
      </c>
      <c r="CO18" s="217"/>
      <c r="CP18" s="234">
        <f t="shared" si="32"/>
        <v>1</v>
      </c>
      <c r="CQ18" s="229"/>
      <c r="CR18" s="229"/>
      <c r="CS18" s="229"/>
      <c r="CT18" s="228"/>
      <c r="CU18" s="228"/>
      <c r="CV18" s="228"/>
      <c r="CW18" s="230"/>
      <c r="CX18" s="233"/>
      <c r="CY18" s="219"/>
      <c r="CZ18" s="217"/>
      <c r="DA18" s="233"/>
      <c r="DB18" s="217"/>
      <c r="DC18" s="229">
        <v>0</v>
      </c>
      <c r="DD18" s="229">
        <v>0</v>
      </c>
      <c r="DE18" s="228">
        <f>_xlfn.FLOOR.PRECISE('численность 2021'!I37)</f>
        <v>0</v>
      </c>
      <c r="DF18" s="228">
        <v>0</v>
      </c>
      <c r="DG18" s="228">
        <v>0</v>
      </c>
      <c r="DH18" s="228">
        <f t="shared" si="58"/>
        <v>0</v>
      </c>
      <c r="DI18" s="230">
        <f>_xlfn.FLOOR.PRECISE('численность 2021'!N37)</f>
        <v>0</v>
      </c>
      <c r="DJ18" s="215">
        <f t="shared" si="37"/>
        <v>0</v>
      </c>
      <c r="DK18" s="231">
        <f t="shared" si="38"/>
        <v>0</v>
      </c>
      <c r="DL18" s="217"/>
      <c r="DM18" s="215">
        <f t="shared" si="39"/>
        <v>0</v>
      </c>
      <c r="DN18" s="217"/>
      <c r="DO18" s="229">
        <v>22.497437999999999</v>
      </c>
      <c r="DP18" s="229">
        <v>20</v>
      </c>
      <c r="DQ18" s="228">
        <f>_xlfn.FLOOR.PRECISE('численность 2021'!J37)</f>
        <v>17</v>
      </c>
      <c r="DR18" s="228">
        <v>0.13183800000000001</v>
      </c>
      <c r="DS18" s="228">
        <v>0.117203</v>
      </c>
      <c r="DT18" s="228">
        <f t="shared" si="59"/>
        <v>9.9622606127376293E-2</v>
      </c>
      <c r="DU18" s="230">
        <f>_xlfn.FLOOR.PRECISE('численность 2021'!S37)</f>
        <v>1</v>
      </c>
      <c r="DV18" s="233">
        <f t="shared" si="41"/>
        <v>1.7000000000000002</v>
      </c>
      <c r="DW18" s="231">
        <f t="shared" si="42"/>
        <v>1</v>
      </c>
      <c r="DX18" s="217">
        <v>1</v>
      </c>
      <c r="DY18" s="229">
        <v>0</v>
      </c>
      <c r="DZ18" s="236">
        <v>0</v>
      </c>
      <c r="EA18" s="228">
        <f>_xlfn.FLOOR.PRECISE('численность 2021'!T37)</f>
        <v>8</v>
      </c>
      <c r="EB18" s="212">
        <v>0</v>
      </c>
      <c r="EC18" s="228">
        <v>0</v>
      </c>
      <c r="ED18" s="228">
        <f t="shared" si="60"/>
        <v>4.6881226412882962E-2</v>
      </c>
      <c r="EE18" s="230">
        <f>_xlfn.FLOOR.PRECISE('численность 2021'!U37)</f>
        <v>0</v>
      </c>
      <c r="EF18" s="233">
        <f t="shared" si="61"/>
        <v>0.8</v>
      </c>
      <c r="EG18" s="231">
        <f t="shared" si="45"/>
        <v>0</v>
      </c>
      <c r="EH18" s="217"/>
    </row>
    <row r="19" spans="1:138" s="227" customFormat="1" ht="47.25" customHeight="1" x14ac:dyDescent="0.2">
      <c r="A19" s="104" t="s">
        <v>291</v>
      </c>
      <c r="B19" s="228">
        <f>'численность 2021'!C32</f>
        <v>50</v>
      </c>
      <c r="C19" s="229"/>
      <c r="D19" s="229"/>
      <c r="E19" s="228">
        <f>_xlfn.FLOOR.PRECISE('численность 2021'!D32)</f>
        <v>15</v>
      </c>
      <c r="F19" s="228"/>
      <c r="G19" s="212"/>
      <c r="H19" s="228">
        <f t="shared" si="48"/>
        <v>0.3</v>
      </c>
      <c r="I19" s="230">
        <f>_xlfn.FLOOR.PRECISE('численность 2021'!R32)</f>
        <v>5</v>
      </c>
      <c r="J19" s="215">
        <f t="shared" ref="J19:J21" si="63">IF(E19&gt;1,E19*0.349999999999999,0)</f>
        <v>5.2499999999999849</v>
      </c>
      <c r="K19" s="231">
        <f t="shared" si="62"/>
        <v>5</v>
      </c>
      <c r="L19" s="217">
        <v>5</v>
      </c>
      <c r="M19" s="229"/>
      <c r="N19" s="229"/>
      <c r="O19" s="228">
        <f>_xlfn.FLOOR.PRECISE('численность 2021'!P32)</f>
        <v>6</v>
      </c>
      <c r="P19" s="212"/>
      <c r="Q19" s="228"/>
      <c r="R19" s="228">
        <f t="shared" ref="R19:R20" si="64">O19/B19</f>
        <v>0.12</v>
      </c>
      <c r="S19" s="230">
        <f>_xlfn.FLOOR.PRECISE('численность 2021'!Q32)</f>
        <v>1</v>
      </c>
      <c r="T19" s="230"/>
      <c r="U19" s="215">
        <f t="shared" ref="U19:U21" si="65">O19*0.299999999999999</f>
        <v>1.799999999999994</v>
      </c>
      <c r="V19" s="231">
        <f t="shared" ref="V19:V21" si="66">IF(S19&lt;U19,S19,U19)</f>
        <v>1</v>
      </c>
      <c r="W19" s="217">
        <v>1</v>
      </c>
      <c r="X19" s="217"/>
      <c r="Y19" s="232"/>
      <c r="Z19" s="229"/>
      <c r="AA19" s="229"/>
      <c r="AB19" s="228">
        <f>_xlfn.FLOOR.PRECISE('численность 2021'!E32)</f>
        <v>0</v>
      </c>
      <c r="AC19" s="228"/>
      <c r="AD19" s="228"/>
      <c r="AE19" s="228">
        <f t="shared" si="49"/>
        <v>0</v>
      </c>
      <c r="AF19" s="230">
        <f>_xlfn.FLOOR.PRECISE('численность 2021'!O32)</f>
        <v>0</v>
      </c>
      <c r="AG19" s="215">
        <f t="shared" ref="AG19:AG21" si="67">IF(AB19&gt;34,AB19*0.05,0)</f>
        <v>0</v>
      </c>
      <c r="AH19" s="216"/>
      <c r="AI19" s="219">
        <f t="shared" ref="AI19:AI21" si="68">AJ19*0.75</f>
        <v>0</v>
      </c>
      <c r="AJ19" s="217"/>
      <c r="AK19" s="217"/>
      <c r="AL19" s="229"/>
      <c r="AM19" s="229"/>
      <c r="AN19" s="228">
        <f>_xlfn.FLOOR.PRECISE('численность 2021'!F32)</f>
        <v>14</v>
      </c>
      <c r="AO19" s="228"/>
      <c r="AP19" s="228"/>
      <c r="AQ19" s="228">
        <f t="shared" ref="AQ19:AQ20" si="69">AN19/B19</f>
        <v>0.28000000000000003</v>
      </c>
      <c r="AR19" s="230">
        <f>_xlfn.FLOOR.PRECISE('численность 2021'!L32)</f>
        <v>0</v>
      </c>
      <c r="AS19" s="230"/>
      <c r="AT19" s="214">
        <f t="shared" ref="AT19:AT21" si="70">IF(AND(B19&lt;7,AQ19&lt;5),0,AR19)</f>
        <v>0</v>
      </c>
      <c r="AU19" s="233">
        <f t="shared" si="50"/>
        <v>0</v>
      </c>
      <c r="AV19" s="215">
        <f t="shared" ref="AV19:AV21" si="71">IF(AN19&gt;34,IF(AQ19&gt;20,AN19*0.299999999999999,IF(AQ19&gt;15,AN19*0.25,IF(AQ19&gt;12,AN19*0.2,IF(AQ19&gt;10,AN19*0.149999999999999,IF(AQ19&gt;8,AN19*0.12,IF(AQ19&gt;6,AN19*0.1,IF(AQ19&lt;1,AN19*0.0299999999999999,0))))))),0)</f>
        <v>0</v>
      </c>
      <c r="AW19" s="219">
        <f t="shared" si="51"/>
        <v>0</v>
      </c>
      <c r="AX19" s="217"/>
      <c r="AY19" s="215">
        <f t="shared" ref="AY19:AY21" si="72">IF(AX19&gt;7,AX19*0.149999999999999,0)</f>
        <v>0</v>
      </c>
      <c r="AZ19" s="231"/>
      <c r="BA19" s="217"/>
      <c r="BB19" s="215">
        <f t="shared" ref="BB19:BB21" si="73">AX19*0.299999999999999</f>
        <v>0</v>
      </c>
      <c r="BC19" s="217"/>
      <c r="BD19" s="229"/>
      <c r="BE19" s="229"/>
      <c r="BF19" s="228">
        <f>_xlfn.FLOOR.PRECISE('численность 2021'!G32)</f>
        <v>14</v>
      </c>
      <c r="BG19" s="228"/>
      <c r="BH19" s="228"/>
      <c r="BI19" s="228">
        <f t="shared" si="52"/>
        <v>0.28000000000000003</v>
      </c>
      <c r="BJ19" s="230">
        <f>_xlfn.FLOOR.PRECISE('численность 2021'!K32)</f>
        <v>0</v>
      </c>
      <c r="BK19" s="230"/>
      <c r="BL19" s="214">
        <f t="shared" ref="BL19:BL21" si="74">IF(AND(B19&lt;7,BI19&lt;5),0,BJ19)</f>
        <v>0</v>
      </c>
      <c r="BM19" s="233">
        <f t="shared" si="53"/>
        <v>0.4199999999999986</v>
      </c>
      <c r="BN19" s="219">
        <f t="shared" ref="BN19:BN21" si="75">IF(BJ19&lt;BM19,BJ19,BM19)</f>
        <v>0</v>
      </c>
      <c r="BO19" s="217"/>
      <c r="BP19" s="215">
        <f t="shared" ref="BP19:BP20" si="76">IF(BO19&gt;3,BO19*0.149999999999999,0)</f>
        <v>0</v>
      </c>
      <c r="BQ19" s="231">
        <f t="shared" ref="BQ19:BQ20" si="77">IF(BK19&lt;BP19,BK19,BP19)</f>
        <v>0</v>
      </c>
      <c r="BR19" s="217"/>
      <c r="BS19" s="233">
        <f t="shared" ref="BS19:BS20" si="78">BO19*0.2</f>
        <v>0</v>
      </c>
      <c r="BT19" s="217"/>
      <c r="BU19" s="229"/>
      <c r="BV19" s="229"/>
      <c r="BW19" s="228">
        <f>_xlfn.FLOOR.PRECISE('численность 2021'!H32)</f>
        <v>25</v>
      </c>
      <c r="BX19" s="228"/>
      <c r="BY19" s="228"/>
      <c r="BZ19" s="228">
        <f t="shared" si="54"/>
        <v>0.5</v>
      </c>
      <c r="CA19" s="230">
        <f>_xlfn.FLOOR.PRECISE('численность 2021'!M32)</f>
        <v>0</v>
      </c>
      <c r="CB19" s="230"/>
      <c r="CC19" s="230"/>
      <c r="CD19" s="214">
        <f t="shared" ref="CD19:CD20" si="79">IF(AND(B19&lt;7,BZ19&lt;5),0,CA19)</f>
        <v>0</v>
      </c>
      <c r="CE19" s="233">
        <f t="shared" ref="CE19:CE20" si="80">IF(BW19&gt;1,IF(BZ19&gt;10,BW19*0.149999999999999,IF(BZ19&gt;8,BW19*0.12,IF(BZ19&gt;6,BW19*0.1,IF(BZ19&gt;4,BW19*0.08,IF(BZ19&gt;2,BW19*0.07,IF(BZ19&gt;1,BW19*0.05,IF(BZ19&lt;1,BW19*0.0299999999999999,0))))))),0)</f>
        <v>0.74999999999999745</v>
      </c>
      <c r="CF19" s="219">
        <f t="shared" ref="CF19:CF20" si="81">IF(CA19&lt;CE19,CA19,CE19)</f>
        <v>0</v>
      </c>
      <c r="CG19" s="217"/>
      <c r="CH19" s="215">
        <f t="shared" ref="CH19:CH20" si="82">IF(CG19&gt;3,CG19*0.0749999999999999,0)</f>
        <v>0</v>
      </c>
      <c r="CI19" s="231">
        <f t="shared" ref="CI19:CI20" si="83">IF(CB19&lt;CH19,CB19,CH19)</f>
        <v>0</v>
      </c>
      <c r="CJ19" s="217"/>
      <c r="CK19" s="215">
        <f t="shared" ref="CK19:CK20" si="84">IF(CG19&gt;3,CG19*0.0749999999999999,0)</f>
        <v>0</v>
      </c>
      <c r="CL19" s="231">
        <f t="shared" ref="CL19:CL20" si="85">IF(CC19&lt;CK19,CC19,CK19)</f>
        <v>0</v>
      </c>
      <c r="CM19" s="217"/>
      <c r="CN19" s="233">
        <f t="shared" ref="CN19:CN20" si="86">CG19*0.2</f>
        <v>0</v>
      </c>
      <c r="CO19" s="217"/>
      <c r="CP19" s="234">
        <f t="shared" ref="CP19:CP20" si="87">IF(CG19*0.25&gt;CJ19+CM19-0.1,1,0)</f>
        <v>1</v>
      </c>
      <c r="CQ19" s="229">
        <v>0</v>
      </c>
      <c r="CR19" s="229">
        <v>0</v>
      </c>
      <c r="CS19" s="229" t="e">
        <f>#REF!</f>
        <v>#REF!</v>
      </c>
      <c r="CT19" s="228">
        <v>0</v>
      </c>
      <c r="CU19" s="228">
        <v>0</v>
      </c>
      <c r="CV19" s="228" t="e">
        <f>#REF!</f>
        <v>#REF!</v>
      </c>
      <c r="CW19" s="230" t="e">
        <f>#REF!</f>
        <v>#REF!</v>
      </c>
      <c r="CX19" s="233" t="e">
        <f t="shared" si="55"/>
        <v>#REF!</v>
      </c>
      <c r="CY19" s="219" t="e">
        <f t="shared" si="56"/>
        <v>#REF!</v>
      </c>
      <c r="CZ19" s="217"/>
      <c r="DA19" s="233">
        <f t="shared" si="57"/>
        <v>0</v>
      </c>
      <c r="DB19" s="217"/>
      <c r="DC19" s="229">
        <v>0</v>
      </c>
      <c r="DD19" s="229">
        <v>0</v>
      </c>
      <c r="DE19" s="228">
        <f>_xlfn.FLOOR.PRECISE('численность 2021'!I32)</f>
        <v>0</v>
      </c>
      <c r="DF19" s="228">
        <v>0</v>
      </c>
      <c r="DG19" s="228">
        <v>0</v>
      </c>
      <c r="DH19" s="228">
        <f t="shared" si="58"/>
        <v>0</v>
      </c>
      <c r="DI19" s="230">
        <f>_xlfn.FLOOR.PRECISE('численность 2021'!N32)</f>
        <v>0</v>
      </c>
      <c r="DJ19" s="215">
        <f t="shared" ref="DJ19:DJ20" si="88">IF(DE19&gt;34,DE19*0.149999999999999,0)</f>
        <v>0</v>
      </c>
      <c r="DK19" s="231">
        <f t="shared" ref="DK19:DK20" si="89">IF(DI19&lt;DJ19,DI19,DJ19)</f>
        <v>0</v>
      </c>
      <c r="DL19" s="217"/>
      <c r="DM19" s="215">
        <f t="shared" ref="DM19:DM20" si="90">DL19*0.2</f>
        <v>0</v>
      </c>
      <c r="DN19" s="217"/>
      <c r="DO19" s="229"/>
      <c r="DP19" s="229"/>
      <c r="DQ19" s="228">
        <f>_xlfn.FLOOR.PRECISE('численность 2021'!J32)</f>
        <v>0</v>
      </c>
      <c r="DR19" s="228"/>
      <c r="DS19" s="228"/>
      <c r="DT19" s="228">
        <f t="shared" si="59"/>
        <v>0</v>
      </c>
      <c r="DU19" s="230">
        <f>_xlfn.FLOOR.PRECISE('численность 2021'!S32)</f>
        <v>0</v>
      </c>
      <c r="DV19" s="233">
        <f t="shared" ref="DV19:DV20" si="91">DQ19*0.1</f>
        <v>0</v>
      </c>
      <c r="DW19" s="231">
        <f t="shared" ref="DW19:DW20" si="92">IF(DU19&lt;DV19,DU19,DV19)</f>
        <v>0</v>
      </c>
      <c r="DX19" s="217"/>
      <c r="DY19" s="229"/>
      <c r="DZ19" s="236"/>
      <c r="EA19" s="228">
        <f>_xlfn.FLOOR.PRECISE('численность 2021'!T32)</f>
        <v>0</v>
      </c>
      <c r="EB19" s="212"/>
      <c r="EC19" s="228"/>
      <c r="ED19" s="228">
        <f t="shared" si="60"/>
        <v>0</v>
      </c>
      <c r="EE19" s="230">
        <f>_xlfn.FLOOR.PRECISE('численность 2021'!U32)</f>
        <v>0</v>
      </c>
      <c r="EF19" s="233">
        <f t="shared" si="61"/>
        <v>0</v>
      </c>
      <c r="EG19" s="231">
        <f t="shared" ref="EG19:EG20" si="93">IF(EE19&lt;EF19,EE19,EF19)</f>
        <v>0</v>
      </c>
      <c r="EH19" s="217"/>
    </row>
    <row r="20" spans="1:138" s="227" customFormat="1" ht="47.25" customHeight="1" x14ac:dyDescent="0.2">
      <c r="A20" s="104" t="s">
        <v>408</v>
      </c>
      <c r="B20" s="228">
        <f>'численность 2021'!C39</f>
        <v>434.36</v>
      </c>
      <c r="C20" s="229">
        <v>300.2841796875</v>
      </c>
      <c r="D20" s="229">
        <v>764</v>
      </c>
      <c r="E20" s="228">
        <f>_xlfn.FLOOR.PRECISE('численность 2021'!D39)</f>
        <v>569</v>
      </c>
      <c r="F20" s="228">
        <v>0.691334</v>
      </c>
      <c r="G20" s="212">
        <v>1.7589300000000001</v>
      </c>
      <c r="H20" s="228">
        <f t="shared" si="48"/>
        <v>1.3099732940418085</v>
      </c>
      <c r="I20" s="230">
        <f>_xlfn.FLOOR.PRECISE('численность 2021'!R39)</f>
        <v>199</v>
      </c>
      <c r="J20" s="215">
        <f t="shared" si="63"/>
        <v>199.14999999999941</v>
      </c>
      <c r="K20" s="231">
        <f t="shared" si="62"/>
        <v>199</v>
      </c>
      <c r="L20" s="217">
        <v>199</v>
      </c>
      <c r="M20" s="229">
        <v>205</v>
      </c>
      <c r="N20" s="229">
        <v>93</v>
      </c>
      <c r="O20" s="228">
        <f>_xlfn.FLOOR.PRECISE('численность 2021'!P39)</f>
        <v>65</v>
      </c>
      <c r="P20" s="212">
        <v>0.47196399999999999</v>
      </c>
      <c r="Q20" s="228">
        <v>0.214111</v>
      </c>
      <c r="R20" s="228">
        <f t="shared" si="64"/>
        <v>0.14964545538263191</v>
      </c>
      <c r="S20" s="230">
        <f>_xlfn.FLOOR.PRECISE('численность 2021'!Q39)</f>
        <v>19</v>
      </c>
      <c r="T20" s="230"/>
      <c r="U20" s="215">
        <f t="shared" si="65"/>
        <v>19.499999999999936</v>
      </c>
      <c r="V20" s="231">
        <f t="shared" si="66"/>
        <v>19</v>
      </c>
      <c r="W20" s="217">
        <v>19</v>
      </c>
      <c r="X20" s="217">
        <v>9</v>
      </c>
      <c r="Y20" s="232"/>
      <c r="Z20" s="229"/>
      <c r="AA20" s="229"/>
      <c r="AB20" s="228">
        <f>_xlfn.FLOOR.PRECISE('численность 2021'!E39)</f>
        <v>113</v>
      </c>
      <c r="AC20" s="228"/>
      <c r="AD20" s="228"/>
      <c r="AE20" s="228">
        <f t="shared" si="49"/>
        <v>0.2601528685882678</v>
      </c>
      <c r="AF20" s="230">
        <f>_xlfn.FLOOR.PRECISE('численность 2021'!O39)</f>
        <v>5</v>
      </c>
      <c r="AG20" s="215">
        <f t="shared" si="67"/>
        <v>5.65</v>
      </c>
      <c r="AH20" s="216">
        <f>IF(AF20&lt;AG20,AF20,AG20)</f>
        <v>5</v>
      </c>
      <c r="AI20" s="219">
        <f t="shared" si="68"/>
        <v>3.75</v>
      </c>
      <c r="AJ20" s="217">
        <v>5</v>
      </c>
      <c r="AK20" s="217">
        <v>3</v>
      </c>
      <c r="AL20" s="229">
        <v>543.61792000000003</v>
      </c>
      <c r="AM20" s="229">
        <v>723</v>
      </c>
      <c r="AN20" s="228">
        <f>_xlfn.FLOOR.PRECISE('численность 2021'!F39)</f>
        <v>821</v>
      </c>
      <c r="AO20" s="228">
        <v>1.251552</v>
      </c>
      <c r="AP20" s="228">
        <v>1.6645369999999999</v>
      </c>
      <c r="AQ20" s="228">
        <f t="shared" si="69"/>
        <v>1.890137213371397</v>
      </c>
      <c r="AR20" s="230">
        <f>_xlfn.FLOOR.PRECISE('численность 2021'!L39)</f>
        <v>41</v>
      </c>
      <c r="AS20" s="230"/>
      <c r="AT20" s="214">
        <f t="shared" si="70"/>
        <v>41</v>
      </c>
      <c r="AU20" s="233">
        <f t="shared" si="50"/>
        <v>41.050000000000004</v>
      </c>
      <c r="AV20" s="215">
        <f t="shared" si="71"/>
        <v>0</v>
      </c>
      <c r="AW20" s="219">
        <f t="shared" si="51"/>
        <v>41</v>
      </c>
      <c r="AX20" s="217">
        <v>41</v>
      </c>
      <c r="AY20" s="215">
        <f t="shared" si="72"/>
        <v>6.1499999999999586</v>
      </c>
      <c r="AZ20" s="231">
        <f>IF(AS20&lt;AY20,AS20,AY20)</f>
        <v>0</v>
      </c>
      <c r="BA20" s="217">
        <v>3</v>
      </c>
      <c r="BB20" s="215">
        <f t="shared" si="73"/>
        <v>12.299999999999958</v>
      </c>
      <c r="BC20" s="217">
        <v>13</v>
      </c>
      <c r="BD20" s="229">
        <v>427.667664</v>
      </c>
      <c r="BE20" s="229">
        <v>796</v>
      </c>
      <c r="BF20" s="228">
        <f>_xlfn.FLOOR.PRECISE('численность 2021'!G39)</f>
        <v>443</v>
      </c>
      <c r="BG20" s="228">
        <v>0.98460400000000003</v>
      </c>
      <c r="BH20" s="228">
        <v>1.8326020000000001</v>
      </c>
      <c r="BI20" s="228">
        <f t="shared" si="52"/>
        <v>1.0198913343770144</v>
      </c>
      <c r="BJ20" s="230">
        <f>_xlfn.FLOOR.PRECISE('численность 2021'!K39)</f>
        <v>22</v>
      </c>
      <c r="BK20" s="230"/>
      <c r="BL20" s="214">
        <f t="shared" si="74"/>
        <v>22</v>
      </c>
      <c r="BM20" s="233">
        <f t="shared" si="53"/>
        <v>22.150000000000002</v>
      </c>
      <c r="BN20" s="219">
        <f t="shared" si="75"/>
        <v>22</v>
      </c>
      <c r="BO20" s="217">
        <v>22</v>
      </c>
      <c r="BP20" s="215">
        <f t="shared" si="76"/>
        <v>3.2999999999999781</v>
      </c>
      <c r="BQ20" s="231">
        <f t="shared" si="77"/>
        <v>0</v>
      </c>
      <c r="BR20" s="217">
        <v>3</v>
      </c>
      <c r="BS20" s="233">
        <f t="shared" si="78"/>
        <v>4.4000000000000004</v>
      </c>
      <c r="BT20" s="217">
        <v>5</v>
      </c>
      <c r="BU20" s="229">
        <v>381.611176</v>
      </c>
      <c r="BV20" s="229">
        <v>708</v>
      </c>
      <c r="BW20" s="228">
        <f>_xlfn.FLOOR.PRECISE('численность 2021'!H39)</f>
        <v>508</v>
      </c>
      <c r="BX20" s="228">
        <v>0.87856999999999996</v>
      </c>
      <c r="BY20" s="228">
        <v>1.6300030000000001</v>
      </c>
      <c r="BZ20" s="228">
        <f t="shared" si="54"/>
        <v>1.1695367897596463</v>
      </c>
      <c r="CA20" s="230">
        <f>_xlfn.FLOOR.PRECISE('численность 2021'!M39)</f>
        <v>25</v>
      </c>
      <c r="CB20" s="230"/>
      <c r="CC20" s="230"/>
      <c r="CD20" s="214">
        <f t="shared" si="79"/>
        <v>25</v>
      </c>
      <c r="CE20" s="233">
        <f t="shared" si="80"/>
        <v>25.400000000000002</v>
      </c>
      <c r="CF20" s="219">
        <f t="shared" si="81"/>
        <v>25</v>
      </c>
      <c r="CG20" s="217">
        <v>25</v>
      </c>
      <c r="CH20" s="215">
        <f t="shared" si="82"/>
        <v>1.8749999999999976</v>
      </c>
      <c r="CI20" s="231">
        <f t="shared" si="83"/>
        <v>0</v>
      </c>
      <c r="CJ20" s="217">
        <v>1</v>
      </c>
      <c r="CK20" s="215">
        <f t="shared" si="84"/>
        <v>1.8749999999999976</v>
      </c>
      <c r="CL20" s="231">
        <f t="shared" si="85"/>
        <v>0</v>
      </c>
      <c r="CM20" s="217">
        <v>2</v>
      </c>
      <c r="CN20" s="233">
        <f t="shared" si="86"/>
        <v>5</v>
      </c>
      <c r="CO20" s="217">
        <v>5</v>
      </c>
      <c r="CP20" s="234">
        <f t="shared" si="87"/>
        <v>1</v>
      </c>
      <c r="CQ20" s="229">
        <v>0</v>
      </c>
      <c r="CR20" s="229">
        <v>0</v>
      </c>
      <c r="CS20" s="229" t="e">
        <f>#REF!</f>
        <v>#REF!</v>
      </c>
      <c r="CT20" s="228">
        <v>0</v>
      </c>
      <c r="CU20" s="228">
        <v>0</v>
      </c>
      <c r="CV20" s="228" t="e">
        <f>#REF!</f>
        <v>#REF!</v>
      </c>
      <c r="CW20" s="230" t="e">
        <f>#REF!</f>
        <v>#REF!</v>
      </c>
      <c r="CX20" s="233" t="e">
        <f t="shared" si="55"/>
        <v>#REF!</v>
      </c>
      <c r="CY20" s="219" t="e">
        <f t="shared" si="56"/>
        <v>#REF!</v>
      </c>
      <c r="CZ20" s="217"/>
      <c r="DA20" s="233">
        <f t="shared" si="57"/>
        <v>0</v>
      </c>
      <c r="DB20" s="217"/>
      <c r="DC20" s="229"/>
      <c r="DD20" s="229"/>
      <c r="DE20" s="228">
        <f>_xlfn.FLOOR.PRECISE('численность 2021'!I39)</f>
        <v>0</v>
      </c>
      <c r="DF20" s="228"/>
      <c r="DG20" s="228"/>
      <c r="DH20" s="228">
        <f t="shared" si="58"/>
        <v>0</v>
      </c>
      <c r="DI20" s="230">
        <f>_xlfn.FLOOR.PRECISE('численность 2021'!N39)</f>
        <v>0</v>
      </c>
      <c r="DJ20" s="215">
        <f t="shared" si="88"/>
        <v>0</v>
      </c>
      <c r="DK20" s="231">
        <f t="shared" si="89"/>
        <v>0</v>
      </c>
      <c r="DL20" s="217"/>
      <c r="DM20" s="215">
        <f t="shared" si="90"/>
        <v>0</v>
      </c>
      <c r="DN20" s="217"/>
      <c r="DO20" s="229">
        <v>2.1572140000000002</v>
      </c>
      <c r="DP20" s="229">
        <v>26</v>
      </c>
      <c r="DQ20" s="228">
        <f>_xlfn.FLOOR.PRECISE('численность 2021'!J39)</f>
        <v>26</v>
      </c>
      <c r="DR20" s="228"/>
      <c r="DS20" s="228">
        <f>DP20/617.259999999999</f>
        <v>4.2121634319411662E-2</v>
      </c>
      <c r="DT20" s="228">
        <f t="shared" si="59"/>
        <v>5.9858182153052768E-2</v>
      </c>
      <c r="DU20" s="230">
        <f>_xlfn.FLOOR.PRECISE('численность 2021'!S39)</f>
        <v>2</v>
      </c>
      <c r="DV20" s="233">
        <f t="shared" si="91"/>
        <v>2.6</v>
      </c>
      <c r="DW20" s="231">
        <f t="shared" si="92"/>
        <v>2</v>
      </c>
      <c r="DX20" s="217">
        <v>2</v>
      </c>
      <c r="DY20" s="229"/>
      <c r="DZ20" s="236"/>
      <c r="EA20" s="228">
        <f>_xlfn.FLOOR.PRECISE('численность 2021'!T39)</f>
        <v>0</v>
      </c>
      <c r="EB20" s="212"/>
      <c r="EC20" s="228"/>
      <c r="ED20" s="228">
        <f t="shared" si="60"/>
        <v>0</v>
      </c>
      <c r="EE20" s="230">
        <f>_xlfn.FLOOR.PRECISE('численность 2021'!U39)</f>
        <v>0</v>
      </c>
      <c r="EF20" s="233">
        <f t="shared" si="61"/>
        <v>0</v>
      </c>
      <c r="EG20" s="231">
        <f t="shared" si="93"/>
        <v>0</v>
      </c>
      <c r="EH20" s="217"/>
    </row>
    <row r="21" spans="1:138" ht="30" customHeight="1" x14ac:dyDescent="0.2">
      <c r="A21" s="108" t="s">
        <v>409</v>
      </c>
      <c r="B21" s="212">
        <f>'численность 2021'!C40</f>
        <v>182.9</v>
      </c>
      <c r="C21" s="213">
        <v>300.2841796875</v>
      </c>
      <c r="D21" s="213">
        <v>764</v>
      </c>
      <c r="E21" s="212">
        <f>_xlfn.FLOOR.PRECISE('численность 2021'!D40)</f>
        <v>320</v>
      </c>
      <c r="F21" s="212">
        <v>0.691334</v>
      </c>
      <c r="G21" s="212">
        <v>1.7589300000000001</v>
      </c>
      <c r="H21" s="212">
        <f t="shared" si="48"/>
        <v>1.7495899398578458</v>
      </c>
      <c r="I21" s="214">
        <f>_xlfn.FLOOR.PRECISE('численность 2021'!R40)</f>
        <v>112</v>
      </c>
      <c r="J21" s="215">
        <f t="shared" si="63"/>
        <v>111.99999999999967</v>
      </c>
      <c r="K21" s="216">
        <f t="shared" si="2"/>
        <v>111.99999999999967</v>
      </c>
      <c r="L21" s="222">
        <v>112</v>
      </c>
      <c r="M21" s="213">
        <v>205</v>
      </c>
      <c r="N21" s="213">
        <v>93</v>
      </c>
      <c r="O21" s="212">
        <f>_xlfn.FLOOR.PRECISE('численность 2021'!P40)</f>
        <v>35</v>
      </c>
      <c r="P21" s="212">
        <v>0.47196399999999999</v>
      </c>
      <c r="Q21" s="212">
        <v>0.214111</v>
      </c>
      <c r="R21" s="212">
        <f t="shared" si="3"/>
        <v>0.19136139967195187</v>
      </c>
      <c r="S21" s="214">
        <f>_xlfn.FLOOR.PRECISE('численность 2021'!Q40)</f>
        <v>10</v>
      </c>
      <c r="T21" s="214"/>
      <c r="U21" s="215">
        <f t="shared" si="65"/>
        <v>10.499999999999964</v>
      </c>
      <c r="V21" s="216">
        <f t="shared" si="66"/>
        <v>10</v>
      </c>
      <c r="W21" s="222">
        <v>10</v>
      </c>
      <c r="X21" s="222">
        <v>2</v>
      </c>
      <c r="Y21" s="218"/>
      <c r="Z21" s="213">
        <v>0</v>
      </c>
      <c r="AA21" s="213">
        <v>0</v>
      </c>
      <c r="AB21" s="212">
        <f>_xlfn.FLOOR.PRECISE('численность 2021'!E40)</f>
        <v>0</v>
      </c>
      <c r="AC21" s="212">
        <v>0</v>
      </c>
      <c r="AD21" s="212">
        <v>0</v>
      </c>
      <c r="AE21" s="212">
        <f t="shared" si="49"/>
        <v>0</v>
      </c>
      <c r="AF21" s="214">
        <f>_xlfn.FLOOR.PRECISE('численность 2021'!O40)</f>
        <v>0</v>
      </c>
      <c r="AG21" s="215">
        <f t="shared" si="67"/>
        <v>0</v>
      </c>
      <c r="AH21" s="216">
        <f t="shared" si="8"/>
        <v>0</v>
      </c>
      <c r="AI21" s="219">
        <f t="shared" si="68"/>
        <v>0</v>
      </c>
      <c r="AJ21" s="222"/>
      <c r="AK21" s="222"/>
      <c r="AL21" s="213">
        <v>543.61792000000003</v>
      </c>
      <c r="AM21" s="213">
        <v>723</v>
      </c>
      <c r="AN21" s="212">
        <f>_xlfn.FLOOR.PRECISE('численность 2021'!F40)</f>
        <v>0</v>
      </c>
      <c r="AO21" s="212">
        <v>1.251552</v>
      </c>
      <c r="AP21" s="212">
        <v>1.6645369999999999</v>
      </c>
      <c r="AQ21" s="212">
        <f t="shared" si="10"/>
        <v>0</v>
      </c>
      <c r="AR21" s="214">
        <f>_xlfn.FLOOR.PRECISE('численность 2021'!L40)</f>
        <v>0</v>
      </c>
      <c r="AS21" s="214"/>
      <c r="AT21" s="214">
        <f t="shared" si="70"/>
        <v>0</v>
      </c>
      <c r="AU21" s="215">
        <f t="shared" si="50"/>
        <v>0</v>
      </c>
      <c r="AV21" s="215">
        <f t="shared" si="71"/>
        <v>0</v>
      </c>
      <c r="AW21" s="220">
        <f t="shared" si="51"/>
        <v>0</v>
      </c>
      <c r="AX21" s="222"/>
      <c r="AY21" s="215">
        <f t="shared" si="72"/>
        <v>0</v>
      </c>
      <c r="AZ21" s="216">
        <f t="shared" si="14"/>
        <v>0</v>
      </c>
      <c r="BA21" s="222"/>
      <c r="BB21" s="215">
        <f t="shared" si="73"/>
        <v>0</v>
      </c>
      <c r="BC21" s="222"/>
      <c r="BD21" s="213">
        <v>427.667664</v>
      </c>
      <c r="BE21" s="213">
        <v>796</v>
      </c>
      <c r="BF21" s="212">
        <f>_xlfn.FLOOR.PRECISE('численность 2021'!G40)</f>
        <v>360</v>
      </c>
      <c r="BG21" s="212">
        <v>0.98460400000000003</v>
      </c>
      <c r="BH21" s="212">
        <v>1.8326020000000001</v>
      </c>
      <c r="BI21" s="212">
        <f t="shared" si="52"/>
        <v>1.9682886823400765</v>
      </c>
      <c r="BJ21" s="214">
        <f>_xlfn.FLOOR.PRECISE('численность 2021'!K40)</f>
        <v>18</v>
      </c>
      <c r="BK21" s="214"/>
      <c r="BL21" s="214">
        <f t="shared" si="74"/>
        <v>18</v>
      </c>
      <c r="BM21" s="215">
        <f t="shared" si="53"/>
        <v>18</v>
      </c>
      <c r="BN21" s="220">
        <f t="shared" si="75"/>
        <v>18</v>
      </c>
      <c r="BO21" s="222">
        <v>18</v>
      </c>
      <c r="BP21" s="215">
        <f t="shared" si="20"/>
        <v>2.699999999999982</v>
      </c>
      <c r="BQ21" s="216">
        <f t="shared" si="21"/>
        <v>0</v>
      </c>
      <c r="BR21" s="222">
        <v>2</v>
      </c>
      <c r="BS21" s="215">
        <f t="shared" si="22"/>
        <v>3.6</v>
      </c>
      <c r="BT21" s="222">
        <v>4</v>
      </c>
      <c r="BU21" s="213">
        <v>381.611176</v>
      </c>
      <c r="BV21" s="213">
        <v>708</v>
      </c>
      <c r="BW21" s="212">
        <f>_xlfn.FLOOR.PRECISE('численность 2021'!H40)</f>
        <v>223</v>
      </c>
      <c r="BX21" s="212">
        <v>0.87856999999999996</v>
      </c>
      <c r="BY21" s="212">
        <v>1.6300030000000001</v>
      </c>
      <c r="BZ21" s="212">
        <f t="shared" si="54"/>
        <v>1.2192454893384364</v>
      </c>
      <c r="CA21" s="214">
        <f>_xlfn.FLOOR.PRECISE('численность 2021'!M40)</f>
        <v>11</v>
      </c>
      <c r="CB21" s="214"/>
      <c r="CC21" s="214"/>
      <c r="CD21" s="214">
        <f t="shared" si="24"/>
        <v>11</v>
      </c>
      <c r="CE21" s="215">
        <f t="shared" si="25"/>
        <v>11.15</v>
      </c>
      <c r="CF21" s="220">
        <f t="shared" si="26"/>
        <v>11</v>
      </c>
      <c r="CG21" s="222">
        <v>11</v>
      </c>
      <c r="CH21" s="215">
        <f t="shared" si="27"/>
        <v>0.82499999999999885</v>
      </c>
      <c r="CI21" s="216">
        <f t="shared" si="28"/>
        <v>0</v>
      </c>
      <c r="CJ21" s="222"/>
      <c r="CK21" s="215">
        <f t="shared" si="29"/>
        <v>0.82499999999999885</v>
      </c>
      <c r="CL21" s="216">
        <f t="shared" si="30"/>
        <v>0</v>
      </c>
      <c r="CM21" s="222">
        <v>1</v>
      </c>
      <c r="CN21" s="215">
        <f t="shared" si="31"/>
        <v>2.2000000000000002</v>
      </c>
      <c r="CO21" s="222">
        <v>3</v>
      </c>
      <c r="CP21" s="221">
        <f t="shared" si="32"/>
        <v>1</v>
      </c>
      <c r="CQ21" s="213">
        <v>0</v>
      </c>
      <c r="CR21" s="213">
        <v>0</v>
      </c>
      <c r="CS21" s="213" t="e">
        <f>#REF!</f>
        <v>#REF!</v>
      </c>
      <c r="CT21" s="212">
        <v>0</v>
      </c>
      <c r="CU21" s="212">
        <v>0</v>
      </c>
      <c r="CV21" s="212" t="e">
        <f>#REF!</f>
        <v>#REF!</v>
      </c>
      <c r="CW21" s="214" t="e">
        <f>#REF!</f>
        <v>#REF!</v>
      </c>
      <c r="CX21" s="215" t="e">
        <f t="shared" si="55"/>
        <v>#REF!</v>
      </c>
      <c r="CY21" s="220" t="e">
        <f t="shared" si="56"/>
        <v>#REF!</v>
      </c>
      <c r="CZ21" s="222"/>
      <c r="DA21" s="215">
        <f t="shared" si="57"/>
        <v>0</v>
      </c>
      <c r="DB21" s="222"/>
      <c r="DC21" s="213">
        <v>0</v>
      </c>
      <c r="DD21" s="213">
        <v>0</v>
      </c>
      <c r="DE21" s="212">
        <f>_xlfn.FLOOR.PRECISE('численность 2021'!I40)</f>
        <v>0</v>
      </c>
      <c r="DF21" s="212">
        <v>0</v>
      </c>
      <c r="DG21" s="212">
        <v>0</v>
      </c>
      <c r="DH21" s="212">
        <f t="shared" si="58"/>
        <v>0</v>
      </c>
      <c r="DI21" s="214">
        <f>_xlfn.FLOOR.PRECISE('численность 2021'!N40)</f>
        <v>0</v>
      </c>
      <c r="DJ21" s="215">
        <f t="shared" si="37"/>
        <v>0</v>
      </c>
      <c r="DK21" s="216">
        <f t="shared" si="38"/>
        <v>0</v>
      </c>
      <c r="DL21" s="222"/>
      <c r="DM21" s="215">
        <f t="shared" si="39"/>
        <v>0</v>
      </c>
      <c r="DN21" s="222"/>
      <c r="DO21" s="213">
        <v>2.1572140000000002</v>
      </c>
      <c r="DP21" s="213">
        <v>26</v>
      </c>
      <c r="DQ21" s="212">
        <f>_xlfn.FLOOR.PRECISE('численность 2021'!J40)</f>
        <v>0</v>
      </c>
      <c r="DR21" s="212">
        <v>4.9659999999999999E-3</v>
      </c>
      <c r="DS21" s="212">
        <v>5.9859000000000002E-2</v>
      </c>
      <c r="DT21" s="212">
        <f t="shared" si="59"/>
        <v>0</v>
      </c>
      <c r="DU21" s="214">
        <f>_xlfn.FLOOR.PRECISE('численность 2021'!S40)</f>
        <v>0</v>
      </c>
      <c r="DV21" s="215">
        <f t="shared" si="41"/>
        <v>0</v>
      </c>
      <c r="DW21" s="216">
        <f t="shared" si="42"/>
        <v>0</v>
      </c>
      <c r="DX21" s="222"/>
      <c r="DY21" s="213">
        <v>0</v>
      </c>
      <c r="DZ21" s="223">
        <v>0</v>
      </c>
      <c r="EA21" s="212">
        <f>_xlfn.FLOOR.PRECISE('численность 2021'!T40)</f>
        <v>0</v>
      </c>
      <c r="EB21" s="212">
        <v>0</v>
      </c>
      <c r="EC21" s="212">
        <v>0</v>
      </c>
      <c r="ED21" s="212">
        <f t="shared" si="60"/>
        <v>0</v>
      </c>
      <c r="EE21" s="214">
        <f>_xlfn.FLOOR.PRECISE('численность 2021'!U40)</f>
        <v>0</v>
      </c>
      <c r="EF21" s="215">
        <f t="shared" si="61"/>
        <v>0</v>
      </c>
      <c r="EG21" s="216">
        <f t="shared" si="45"/>
        <v>0</v>
      </c>
      <c r="EH21" s="222"/>
    </row>
    <row r="22" spans="1:138" ht="13.5" customHeight="1" x14ac:dyDescent="0.2">
      <c r="A22" s="198" t="s">
        <v>35</v>
      </c>
      <c r="B22" s="212"/>
      <c r="C22" s="213"/>
      <c r="D22" s="213"/>
      <c r="E22" s="212"/>
      <c r="F22" s="212"/>
      <c r="G22" s="212"/>
      <c r="H22" s="212"/>
      <c r="I22" s="214"/>
      <c r="J22" s="215">
        <f t="shared" si="1"/>
        <v>0</v>
      </c>
      <c r="K22" s="216">
        <f t="shared" si="2"/>
        <v>0</v>
      </c>
      <c r="L22" s="222"/>
      <c r="M22" s="213"/>
      <c r="N22" s="213"/>
      <c r="O22" s="212"/>
      <c r="P22" s="212"/>
      <c r="Q22" s="212"/>
      <c r="R22" s="212" t="e">
        <f t="shared" si="3"/>
        <v>#DIV/0!</v>
      </c>
      <c r="S22" s="214"/>
      <c r="T22" s="214"/>
      <c r="U22" s="215">
        <f t="shared" si="4"/>
        <v>0</v>
      </c>
      <c r="V22" s="216">
        <f t="shared" si="5"/>
        <v>0</v>
      </c>
      <c r="W22" s="222"/>
      <c r="X22" s="222"/>
      <c r="Y22" s="218"/>
      <c r="Z22" s="213"/>
      <c r="AA22" s="213"/>
      <c r="AB22" s="212"/>
      <c r="AC22" s="212"/>
      <c r="AD22" s="212"/>
      <c r="AE22" s="212" t="e">
        <f t="shared" si="49"/>
        <v>#DIV/0!</v>
      </c>
      <c r="AF22" s="214"/>
      <c r="AG22" s="215">
        <f t="shared" si="7"/>
        <v>0</v>
      </c>
      <c r="AH22" s="216">
        <f t="shared" si="8"/>
        <v>0</v>
      </c>
      <c r="AI22" s="219">
        <f t="shared" si="9"/>
        <v>0</v>
      </c>
      <c r="AJ22" s="222"/>
      <c r="AK22" s="222"/>
      <c r="AL22" s="213"/>
      <c r="AM22" s="213"/>
      <c r="AN22" s="212"/>
      <c r="AO22" s="212"/>
      <c r="AP22" s="212"/>
      <c r="AQ22" s="212" t="e">
        <f t="shared" si="10"/>
        <v>#DIV/0!</v>
      </c>
      <c r="AR22" s="214"/>
      <c r="AS22" s="214"/>
      <c r="AT22" s="214" t="e">
        <f t="shared" si="11"/>
        <v>#DIV/0!</v>
      </c>
      <c r="AU22" s="215">
        <f t="shared" si="50"/>
        <v>0</v>
      </c>
      <c r="AV22" s="215">
        <f t="shared" si="46"/>
        <v>0</v>
      </c>
      <c r="AW22" s="220">
        <f t="shared" si="51"/>
        <v>0</v>
      </c>
      <c r="AX22" s="222"/>
      <c r="AY22" s="215">
        <f t="shared" si="13"/>
        <v>0</v>
      </c>
      <c r="AZ22" s="216">
        <f t="shared" si="14"/>
        <v>0</v>
      </c>
      <c r="BA22" s="222"/>
      <c r="BB22" s="215">
        <f t="shared" si="15"/>
        <v>0</v>
      </c>
      <c r="BC22" s="222"/>
      <c r="BD22" s="213"/>
      <c r="BE22" s="213"/>
      <c r="BF22" s="212"/>
      <c r="BG22" s="212"/>
      <c r="BH22" s="212"/>
      <c r="BI22" s="212" t="e">
        <f t="shared" si="52"/>
        <v>#DIV/0!</v>
      </c>
      <c r="BJ22" s="214"/>
      <c r="BK22" s="214"/>
      <c r="BL22" s="214" t="e">
        <f t="shared" si="17"/>
        <v>#DIV/0!</v>
      </c>
      <c r="BM22" s="215">
        <f t="shared" si="53"/>
        <v>0</v>
      </c>
      <c r="BN22" s="220">
        <f t="shared" si="19"/>
        <v>0</v>
      </c>
      <c r="BO22" s="222"/>
      <c r="BP22" s="215">
        <f>IF(BO22&gt;3,BO22*0.149999999999999,0)</f>
        <v>0</v>
      </c>
      <c r="BQ22" s="216">
        <f t="shared" si="21"/>
        <v>0</v>
      </c>
      <c r="BR22" s="222"/>
      <c r="BS22" s="215">
        <f t="shared" si="22"/>
        <v>0</v>
      </c>
      <c r="BT22" s="222"/>
      <c r="BU22" s="213"/>
      <c r="BV22" s="213"/>
      <c r="BW22" s="212"/>
      <c r="BX22" s="212"/>
      <c r="BY22" s="212"/>
      <c r="BZ22" s="212" t="e">
        <f t="shared" si="54"/>
        <v>#DIV/0!</v>
      </c>
      <c r="CA22" s="214"/>
      <c r="CB22" s="214"/>
      <c r="CC22" s="214"/>
      <c r="CD22" s="214" t="e">
        <f t="shared" si="24"/>
        <v>#DIV/0!</v>
      </c>
      <c r="CE22" s="215">
        <f t="shared" si="25"/>
        <v>0</v>
      </c>
      <c r="CF22" s="220">
        <f t="shared" si="26"/>
        <v>0</v>
      </c>
      <c r="CG22" s="222"/>
      <c r="CH22" s="215">
        <f t="shared" si="27"/>
        <v>0</v>
      </c>
      <c r="CI22" s="216">
        <f t="shared" si="28"/>
        <v>0</v>
      </c>
      <c r="CJ22" s="222"/>
      <c r="CK22" s="215">
        <f t="shared" si="29"/>
        <v>0</v>
      </c>
      <c r="CL22" s="216">
        <f t="shared" si="30"/>
        <v>0</v>
      </c>
      <c r="CM22" s="222"/>
      <c r="CN22" s="215">
        <f t="shared" si="31"/>
        <v>0</v>
      </c>
      <c r="CO22" s="222"/>
      <c r="CP22" s="221">
        <f t="shared" si="32"/>
        <v>1</v>
      </c>
      <c r="CQ22" s="213"/>
      <c r="CR22" s="213"/>
      <c r="CS22" s="213"/>
      <c r="CT22" s="212"/>
      <c r="CU22" s="212"/>
      <c r="CV22" s="212"/>
      <c r="CW22" s="214"/>
      <c r="CX22" s="215">
        <f t="shared" si="55"/>
        <v>0</v>
      </c>
      <c r="CY22" s="220">
        <f t="shared" si="56"/>
        <v>0</v>
      </c>
      <c r="CZ22" s="222"/>
      <c r="DA22" s="215">
        <f t="shared" si="57"/>
        <v>0</v>
      </c>
      <c r="DB22" s="222"/>
      <c r="DC22" s="213"/>
      <c r="DD22" s="213"/>
      <c r="DE22" s="212"/>
      <c r="DF22" s="212"/>
      <c r="DG22" s="212"/>
      <c r="DH22" s="212" t="e">
        <f t="shared" si="58"/>
        <v>#DIV/0!</v>
      </c>
      <c r="DI22" s="214"/>
      <c r="DJ22" s="215">
        <f t="shared" si="37"/>
        <v>0</v>
      </c>
      <c r="DK22" s="216">
        <f t="shared" si="38"/>
        <v>0</v>
      </c>
      <c r="DL22" s="222"/>
      <c r="DM22" s="215">
        <f t="shared" si="39"/>
        <v>0</v>
      </c>
      <c r="DN22" s="222"/>
      <c r="DO22" s="213"/>
      <c r="DP22" s="213"/>
      <c r="DQ22" s="212"/>
      <c r="DR22" s="212"/>
      <c r="DS22" s="212"/>
      <c r="DT22" s="212" t="e">
        <f t="shared" si="59"/>
        <v>#DIV/0!</v>
      </c>
      <c r="DU22" s="214"/>
      <c r="DV22" s="215">
        <f t="shared" si="41"/>
        <v>0</v>
      </c>
      <c r="DW22" s="216">
        <f t="shared" si="42"/>
        <v>0</v>
      </c>
      <c r="DX22" s="222"/>
      <c r="DY22" s="213"/>
      <c r="DZ22" s="223"/>
      <c r="EA22" s="212"/>
      <c r="EB22" s="212"/>
      <c r="EC22" s="212"/>
      <c r="ED22" s="212" t="e">
        <f t="shared" si="60"/>
        <v>#DIV/0!</v>
      </c>
      <c r="EE22" s="214"/>
      <c r="EF22" s="215">
        <f t="shared" si="61"/>
        <v>0</v>
      </c>
      <c r="EG22" s="216">
        <f t="shared" si="45"/>
        <v>0</v>
      </c>
      <c r="EH22" s="222"/>
    </row>
    <row r="23" spans="1:138" ht="48.75" customHeight="1" x14ac:dyDescent="0.2">
      <c r="A23" s="108" t="s">
        <v>36</v>
      </c>
      <c r="B23" s="212">
        <f>'численность 2021'!C19</f>
        <v>8592.0195309999999</v>
      </c>
      <c r="C23" s="213">
        <v>25009.398438</v>
      </c>
      <c r="D23" s="213">
        <v>24699</v>
      </c>
      <c r="E23" s="212">
        <f>_xlfn.FLOOR.PRECISE('численность 2021'!D19)</f>
        <v>26337</v>
      </c>
      <c r="F23" s="212">
        <v>2.9107090000000002</v>
      </c>
      <c r="G23" s="212">
        <v>2.874644</v>
      </c>
      <c r="H23" s="212">
        <f t="shared" si="48"/>
        <v>3.0652863281998051</v>
      </c>
      <c r="I23" s="214">
        <f>_xlfn.FLOOR.PRECISE('численность 2021'!R19)</f>
        <v>9217</v>
      </c>
      <c r="J23" s="215">
        <f t="shared" si="1"/>
        <v>9217.9499999999734</v>
      </c>
      <c r="K23" s="216">
        <f t="shared" si="2"/>
        <v>9217</v>
      </c>
      <c r="L23" s="217">
        <v>9217</v>
      </c>
      <c r="M23" s="213">
        <v>2652</v>
      </c>
      <c r="N23" s="213">
        <v>2749</v>
      </c>
      <c r="O23" s="212">
        <f>_xlfn.FLOOR.PRECISE('численность 2021'!P19)</f>
        <v>3007</v>
      </c>
      <c r="P23" s="212">
        <v>0.30865199999999998</v>
      </c>
      <c r="Q23" s="212">
        <v>0.31994800000000001</v>
      </c>
      <c r="R23" s="212">
        <f t="shared" si="3"/>
        <v>0.34997592698093227</v>
      </c>
      <c r="S23" s="214">
        <f>_xlfn.FLOOR.PRECISE('численность 2021'!Q19)</f>
        <v>24</v>
      </c>
      <c r="T23" s="214"/>
      <c r="U23" s="215">
        <f t="shared" si="4"/>
        <v>902.09999999999695</v>
      </c>
      <c r="V23" s="216">
        <f t="shared" si="5"/>
        <v>24</v>
      </c>
      <c r="W23" s="217">
        <v>24</v>
      </c>
      <c r="X23" s="217"/>
      <c r="Y23" s="218"/>
      <c r="Z23" s="213">
        <v>11788.966796999999</v>
      </c>
      <c r="AA23" s="213">
        <v>14165</v>
      </c>
      <c r="AB23" s="212">
        <f>_xlfn.FLOOR.PRECISE('численность 2021'!E19)</f>
        <v>15682</v>
      </c>
      <c r="AC23" s="212">
        <v>1.3720540000000001</v>
      </c>
      <c r="AD23" s="212">
        <v>1.6486229999999999</v>
      </c>
      <c r="AE23" s="212">
        <f t="shared" si="49"/>
        <v>1.825182070806445</v>
      </c>
      <c r="AF23" s="214">
        <f>_xlfn.FLOOR.PRECISE('численность 2021'!O19)</f>
        <v>784</v>
      </c>
      <c r="AG23" s="215">
        <f t="shared" si="7"/>
        <v>784.1</v>
      </c>
      <c r="AH23" s="216">
        <f t="shared" si="8"/>
        <v>784</v>
      </c>
      <c r="AI23" s="219">
        <f t="shared" si="9"/>
        <v>588</v>
      </c>
      <c r="AJ23" s="217">
        <v>784</v>
      </c>
      <c r="AK23" s="217">
        <v>588</v>
      </c>
      <c r="AL23" s="213">
        <v>0</v>
      </c>
      <c r="AM23" s="213">
        <v>0</v>
      </c>
      <c r="AN23" s="212">
        <f>_xlfn.FLOOR.PRECISE('численность 2021'!F19)</f>
        <v>0</v>
      </c>
      <c r="AO23" s="212">
        <v>0</v>
      </c>
      <c r="AP23" s="212">
        <v>0</v>
      </c>
      <c r="AQ23" s="212">
        <f t="shared" si="10"/>
        <v>0</v>
      </c>
      <c r="AR23" s="214">
        <f>_xlfn.FLOOR.PRECISE('численность 2021'!L19)</f>
        <v>0</v>
      </c>
      <c r="AS23" s="214"/>
      <c r="AT23" s="214">
        <f t="shared" si="11"/>
        <v>0</v>
      </c>
      <c r="AU23" s="215">
        <f t="shared" si="50"/>
        <v>0</v>
      </c>
      <c r="AV23" s="215">
        <f t="shared" si="46"/>
        <v>0</v>
      </c>
      <c r="AW23" s="220">
        <f t="shared" si="51"/>
        <v>0</v>
      </c>
      <c r="AX23" s="217"/>
      <c r="AY23" s="215">
        <f t="shared" si="13"/>
        <v>0</v>
      </c>
      <c r="AZ23" s="216">
        <f t="shared" si="14"/>
        <v>0</v>
      </c>
      <c r="BA23" s="217"/>
      <c r="BB23" s="215">
        <f t="shared" si="15"/>
        <v>0</v>
      </c>
      <c r="BC23" s="217"/>
      <c r="BD23" s="213">
        <v>4994.9653319999998</v>
      </c>
      <c r="BE23" s="213">
        <v>4634</v>
      </c>
      <c r="BF23" s="212">
        <f>_xlfn.FLOOR.PRECISE('численность 2021'!G19)</f>
        <v>5636</v>
      </c>
      <c r="BG23" s="212">
        <v>0.58133699999999999</v>
      </c>
      <c r="BH23" s="212">
        <v>0.53933799999999998</v>
      </c>
      <c r="BI23" s="212">
        <f t="shared" si="52"/>
        <v>0.65595754056020428</v>
      </c>
      <c r="BJ23" s="214">
        <f>_xlfn.FLOOR.PRECISE('численность 2021'!K19)</f>
        <v>22</v>
      </c>
      <c r="BK23" s="214"/>
      <c r="BL23" s="214">
        <f t="shared" si="17"/>
        <v>22</v>
      </c>
      <c r="BM23" s="215">
        <f t="shared" si="53"/>
        <v>169.07999999999942</v>
      </c>
      <c r="BN23" s="220">
        <f t="shared" si="19"/>
        <v>22</v>
      </c>
      <c r="BO23" s="217">
        <v>22</v>
      </c>
      <c r="BP23" s="215">
        <f t="shared" si="20"/>
        <v>3.2999999999999781</v>
      </c>
      <c r="BQ23" s="216">
        <f t="shared" si="21"/>
        <v>0</v>
      </c>
      <c r="BR23" s="217"/>
      <c r="BS23" s="215">
        <f t="shared" si="22"/>
        <v>4.4000000000000004</v>
      </c>
      <c r="BT23" s="217"/>
      <c r="BU23" s="213">
        <v>5401.9624020000001</v>
      </c>
      <c r="BV23" s="213">
        <v>5724</v>
      </c>
      <c r="BW23" s="212">
        <f>_xlfn.FLOOR.PRECISE('численность 2021'!H19)</f>
        <v>6142</v>
      </c>
      <c r="BX23" s="212">
        <v>0.62870499999999996</v>
      </c>
      <c r="BY23" s="212">
        <v>0.66620000000000001</v>
      </c>
      <c r="BZ23" s="212">
        <f t="shared" si="54"/>
        <v>0.71484939924073365</v>
      </c>
      <c r="CA23" s="214">
        <f>_xlfn.FLOOR.PRECISE('численность 2021'!M19)</f>
        <v>42</v>
      </c>
      <c r="CB23" s="214"/>
      <c r="CC23" s="214"/>
      <c r="CD23" s="214">
        <f t="shared" si="24"/>
        <v>42</v>
      </c>
      <c r="CE23" s="215">
        <f t="shared" si="25"/>
        <v>184.25999999999937</v>
      </c>
      <c r="CF23" s="220">
        <f t="shared" si="26"/>
        <v>42</v>
      </c>
      <c r="CG23" s="217">
        <v>42</v>
      </c>
      <c r="CH23" s="215">
        <f t="shared" si="27"/>
        <v>3.1499999999999959</v>
      </c>
      <c r="CI23" s="216">
        <f t="shared" si="28"/>
        <v>0</v>
      </c>
      <c r="CJ23" s="217"/>
      <c r="CK23" s="215">
        <f t="shared" si="29"/>
        <v>3.1499999999999959</v>
      </c>
      <c r="CL23" s="216">
        <f t="shared" si="30"/>
        <v>0</v>
      </c>
      <c r="CM23" s="217"/>
      <c r="CN23" s="215">
        <f t="shared" si="31"/>
        <v>8.4</v>
      </c>
      <c r="CO23" s="217"/>
      <c r="CP23" s="221">
        <f t="shared" si="32"/>
        <v>1</v>
      </c>
      <c r="CQ23" s="213">
        <v>0</v>
      </c>
      <c r="CR23" s="213">
        <v>0</v>
      </c>
      <c r="CS23" s="213" t="e">
        <f>#REF!</f>
        <v>#REF!</v>
      </c>
      <c r="CT23" s="212">
        <v>0</v>
      </c>
      <c r="CU23" s="212">
        <v>0</v>
      </c>
      <c r="CV23" s="212" t="e">
        <f>#REF!</f>
        <v>#REF!</v>
      </c>
      <c r="CW23" s="214" t="e">
        <f>#REF!</f>
        <v>#REF!</v>
      </c>
      <c r="CX23" s="215" t="e">
        <f t="shared" si="55"/>
        <v>#REF!</v>
      </c>
      <c r="CY23" s="220" t="e">
        <f t="shared" si="56"/>
        <v>#REF!</v>
      </c>
      <c r="CZ23" s="222"/>
      <c r="DA23" s="215">
        <f t="shared" si="57"/>
        <v>0</v>
      </c>
      <c r="DB23" s="222"/>
      <c r="DC23" s="213">
        <v>9213.5419920000004</v>
      </c>
      <c r="DD23" s="213">
        <v>10077</v>
      </c>
      <c r="DE23" s="212">
        <f>_xlfn.FLOOR.PRECISE('численность 2021'!I19)</f>
        <v>10755</v>
      </c>
      <c r="DF23" s="212">
        <v>1.0723149999999999</v>
      </c>
      <c r="DG23" s="212">
        <v>1.172833</v>
      </c>
      <c r="DH23" s="212">
        <f t="shared" si="58"/>
        <v>1.2517429646424765</v>
      </c>
      <c r="DI23" s="214">
        <f>_xlfn.FLOOR.PRECISE('численность 2021'!N19)</f>
        <v>107</v>
      </c>
      <c r="DJ23" s="215">
        <f t="shared" si="37"/>
        <v>1613.2499999999891</v>
      </c>
      <c r="DK23" s="216">
        <f t="shared" si="38"/>
        <v>107</v>
      </c>
      <c r="DL23" s="217">
        <v>107</v>
      </c>
      <c r="DM23" s="215">
        <f t="shared" si="39"/>
        <v>21.400000000000002</v>
      </c>
      <c r="DN23" s="217"/>
      <c r="DO23" s="213">
        <v>218.35914600000001</v>
      </c>
      <c r="DP23" s="213">
        <v>153</v>
      </c>
      <c r="DQ23" s="212">
        <f>_xlfn.FLOOR.PRECISE('численность 2021'!J19)</f>
        <v>223</v>
      </c>
      <c r="DR23" s="212">
        <v>2.5413999999999999E-2</v>
      </c>
      <c r="DS23" s="212">
        <v>1.7807E-2</v>
      </c>
      <c r="DT23" s="212">
        <f t="shared" si="59"/>
        <v>2.595431716552973E-2</v>
      </c>
      <c r="DU23" s="214">
        <f>_xlfn.FLOOR.PRECISE('численность 2021'!S19)</f>
        <v>0</v>
      </c>
      <c r="DV23" s="215">
        <f t="shared" si="41"/>
        <v>22.3</v>
      </c>
      <c r="DW23" s="216">
        <f t="shared" si="42"/>
        <v>0</v>
      </c>
      <c r="DX23" s="217"/>
      <c r="DY23" s="213">
        <v>0</v>
      </c>
      <c r="DZ23" s="223">
        <v>0</v>
      </c>
      <c r="EA23" s="212">
        <f>_xlfn.FLOOR.PRECISE('численность 2021'!T19)</f>
        <v>0</v>
      </c>
      <c r="EB23" s="212">
        <v>0</v>
      </c>
      <c r="EC23" s="212">
        <v>0</v>
      </c>
      <c r="ED23" s="212">
        <f t="shared" si="60"/>
        <v>0</v>
      </c>
      <c r="EE23" s="214">
        <f>_xlfn.FLOOR.PRECISE('численность 2021'!U19)</f>
        <v>0</v>
      </c>
      <c r="EF23" s="215">
        <f t="shared" si="61"/>
        <v>0</v>
      </c>
      <c r="EG23" s="216">
        <f t="shared" si="45"/>
        <v>0</v>
      </c>
      <c r="EH23" s="222"/>
    </row>
    <row r="24" spans="1:138" ht="32.25" customHeight="1" x14ac:dyDescent="0.2">
      <c r="A24" s="237" t="s">
        <v>293</v>
      </c>
      <c r="B24" s="212"/>
      <c r="C24" s="213"/>
      <c r="D24" s="213"/>
      <c r="E24" s="212"/>
      <c r="F24" s="212"/>
      <c r="G24" s="212"/>
      <c r="H24" s="212"/>
      <c r="I24" s="214"/>
      <c r="J24" s="215">
        <f t="shared" si="1"/>
        <v>0</v>
      </c>
      <c r="K24" s="216"/>
      <c r="L24" s="217"/>
      <c r="M24" s="213"/>
      <c r="N24" s="213"/>
      <c r="O24" s="212"/>
      <c r="P24" s="212"/>
      <c r="Q24" s="212"/>
      <c r="R24" s="212"/>
      <c r="S24" s="214"/>
      <c r="T24" s="214"/>
      <c r="U24" s="215">
        <f t="shared" si="4"/>
        <v>0</v>
      </c>
      <c r="V24" s="216">
        <f t="shared" si="5"/>
        <v>0</v>
      </c>
      <c r="W24" s="217"/>
      <c r="X24" s="217"/>
      <c r="Y24" s="218"/>
      <c r="Z24" s="213"/>
      <c r="AA24" s="213"/>
      <c r="AB24" s="212"/>
      <c r="AC24" s="212">
        <v>0</v>
      </c>
      <c r="AD24" s="212">
        <v>0</v>
      </c>
      <c r="AE24" s="212">
        <v>0</v>
      </c>
      <c r="AF24" s="214"/>
      <c r="AG24" s="215">
        <f t="shared" si="7"/>
        <v>0</v>
      </c>
      <c r="AH24" s="216">
        <f t="shared" si="8"/>
        <v>0</v>
      </c>
      <c r="AI24" s="219">
        <f t="shared" si="9"/>
        <v>0</v>
      </c>
      <c r="AJ24" s="217"/>
      <c r="AK24" s="217"/>
      <c r="AL24" s="213"/>
      <c r="AM24" s="213"/>
      <c r="AN24" s="212"/>
      <c r="AO24" s="212">
        <v>0</v>
      </c>
      <c r="AP24" s="212">
        <v>0</v>
      </c>
      <c r="AQ24" s="212">
        <v>0</v>
      </c>
      <c r="AR24" s="214"/>
      <c r="AS24" s="214"/>
      <c r="AT24" s="214">
        <f t="shared" si="11"/>
        <v>0</v>
      </c>
      <c r="AU24" s="215">
        <f t="shared" si="50"/>
        <v>0</v>
      </c>
      <c r="AV24" s="215">
        <f t="shared" si="46"/>
        <v>0</v>
      </c>
      <c r="AW24" s="220">
        <f t="shared" si="51"/>
        <v>0</v>
      </c>
      <c r="AX24" s="217"/>
      <c r="AY24" s="215">
        <f t="shared" si="13"/>
        <v>0</v>
      </c>
      <c r="AZ24" s="216">
        <f t="shared" si="14"/>
        <v>0</v>
      </c>
      <c r="BA24" s="217"/>
      <c r="BB24" s="215">
        <f t="shared" si="15"/>
        <v>0</v>
      </c>
      <c r="BC24" s="217"/>
      <c r="BD24" s="213"/>
      <c r="BE24" s="213"/>
      <c r="BF24" s="212"/>
      <c r="BG24" s="212">
        <v>0</v>
      </c>
      <c r="BH24" s="212">
        <v>0</v>
      </c>
      <c r="BI24" s="212">
        <v>0</v>
      </c>
      <c r="BJ24" s="214"/>
      <c r="BK24" s="214"/>
      <c r="BL24" s="214">
        <f t="shared" si="17"/>
        <v>0</v>
      </c>
      <c r="BM24" s="215">
        <f t="shared" si="53"/>
        <v>0</v>
      </c>
      <c r="BN24" s="220">
        <f t="shared" si="19"/>
        <v>0</v>
      </c>
      <c r="BO24" s="217"/>
      <c r="BP24" s="215">
        <f t="shared" si="20"/>
        <v>0</v>
      </c>
      <c r="BQ24" s="216">
        <f t="shared" si="21"/>
        <v>0</v>
      </c>
      <c r="BR24" s="217"/>
      <c r="BS24" s="215">
        <f t="shared" si="22"/>
        <v>0</v>
      </c>
      <c r="BT24" s="217"/>
      <c r="BU24" s="213"/>
      <c r="BV24" s="213"/>
      <c r="BW24" s="212"/>
      <c r="BX24" s="212">
        <v>0</v>
      </c>
      <c r="BY24" s="212">
        <v>0</v>
      </c>
      <c r="BZ24" s="212">
        <v>0</v>
      </c>
      <c r="CA24" s="214"/>
      <c r="CB24" s="214"/>
      <c r="CC24" s="214"/>
      <c r="CD24" s="214">
        <f t="shared" si="24"/>
        <v>0</v>
      </c>
      <c r="CE24" s="215">
        <f t="shared" si="25"/>
        <v>0</v>
      </c>
      <c r="CF24" s="220">
        <f t="shared" si="26"/>
        <v>0</v>
      </c>
      <c r="CG24" s="217"/>
      <c r="CH24" s="215">
        <f t="shared" si="27"/>
        <v>0</v>
      </c>
      <c r="CI24" s="216">
        <f t="shared" si="28"/>
        <v>0</v>
      </c>
      <c r="CJ24" s="217"/>
      <c r="CK24" s="215">
        <f t="shared" si="29"/>
        <v>0</v>
      </c>
      <c r="CL24" s="216">
        <f t="shared" si="30"/>
        <v>0</v>
      </c>
      <c r="CM24" s="217"/>
      <c r="CN24" s="215">
        <f t="shared" si="31"/>
        <v>0</v>
      </c>
      <c r="CO24" s="217"/>
      <c r="CP24" s="221">
        <f t="shared" si="32"/>
        <v>1</v>
      </c>
      <c r="CQ24" s="213"/>
      <c r="CR24" s="213"/>
      <c r="CS24" s="213"/>
      <c r="CT24" s="212"/>
      <c r="CU24" s="212"/>
      <c r="CV24" s="212"/>
      <c r="CW24" s="214"/>
      <c r="CX24" s="215">
        <f t="shared" si="55"/>
        <v>0</v>
      </c>
      <c r="CY24" s="220"/>
      <c r="CZ24" s="222"/>
      <c r="DA24" s="215"/>
      <c r="DB24" s="222"/>
      <c r="DC24" s="213"/>
      <c r="DD24" s="213"/>
      <c r="DE24" s="212"/>
      <c r="DF24" s="212">
        <v>0</v>
      </c>
      <c r="DG24" s="212">
        <v>0</v>
      </c>
      <c r="DH24" s="212">
        <v>0</v>
      </c>
      <c r="DI24" s="214"/>
      <c r="DJ24" s="215">
        <f t="shared" si="37"/>
        <v>0</v>
      </c>
      <c r="DK24" s="216">
        <f t="shared" si="38"/>
        <v>0</v>
      </c>
      <c r="DL24" s="217"/>
      <c r="DM24" s="215">
        <f t="shared" si="39"/>
        <v>0</v>
      </c>
      <c r="DN24" s="217"/>
      <c r="DO24" s="213"/>
      <c r="DP24" s="213"/>
      <c r="DQ24" s="212"/>
      <c r="DR24" s="212">
        <v>0</v>
      </c>
      <c r="DS24" s="212">
        <v>0</v>
      </c>
      <c r="DT24" s="212">
        <v>0</v>
      </c>
      <c r="DU24" s="214"/>
      <c r="DV24" s="215">
        <f t="shared" si="41"/>
        <v>0</v>
      </c>
      <c r="DW24" s="216">
        <f t="shared" si="42"/>
        <v>0</v>
      </c>
      <c r="DX24" s="217"/>
      <c r="DY24" s="213"/>
      <c r="DZ24" s="223"/>
      <c r="EA24" s="212"/>
      <c r="EB24" s="212">
        <v>0</v>
      </c>
      <c r="EC24" s="212">
        <v>0</v>
      </c>
      <c r="ED24" s="212">
        <v>0</v>
      </c>
      <c r="EE24" s="214"/>
      <c r="EF24" s="215">
        <f t="shared" si="61"/>
        <v>0</v>
      </c>
      <c r="EG24" s="216">
        <f t="shared" si="45"/>
        <v>0</v>
      </c>
      <c r="EH24" s="222"/>
    </row>
    <row r="25" spans="1:138" ht="18.75" customHeight="1" x14ac:dyDescent="0.2">
      <c r="A25" s="198" t="s">
        <v>58</v>
      </c>
      <c r="B25" s="212"/>
      <c r="C25" s="213"/>
      <c r="D25" s="213"/>
      <c r="E25" s="212"/>
      <c r="F25" s="212"/>
      <c r="G25" s="212"/>
      <c r="H25" s="212"/>
      <c r="I25" s="214"/>
      <c r="J25" s="215">
        <f t="shared" si="1"/>
        <v>0</v>
      </c>
      <c r="K25" s="216"/>
      <c r="L25" s="222"/>
      <c r="M25" s="213"/>
      <c r="N25" s="213"/>
      <c r="O25" s="212"/>
      <c r="P25" s="212"/>
      <c r="Q25" s="212"/>
      <c r="R25" s="212" t="e">
        <f t="shared" si="3"/>
        <v>#DIV/0!</v>
      </c>
      <c r="S25" s="214"/>
      <c r="T25" s="214"/>
      <c r="U25" s="215">
        <f t="shared" si="4"/>
        <v>0</v>
      </c>
      <c r="V25" s="216">
        <f t="shared" si="5"/>
        <v>0</v>
      </c>
      <c r="W25" s="222"/>
      <c r="X25" s="222"/>
      <c r="Y25" s="218"/>
      <c r="Z25" s="213"/>
      <c r="AA25" s="213"/>
      <c r="AB25" s="212"/>
      <c r="AC25" s="212"/>
      <c r="AD25" s="212"/>
      <c r="AE25" s="212" t="e">
        <f t="shared" si="49"/>
        <v>#DIV/0!</v>
      </c>
      <c r="AF25" s="214"/>
      <c r="AG25" s="215">
        <f t="shared" si="7"/>
        <v>0</v>
      </c>
      <c r="AH25" s="216">
        <f t="shared" si="8"/>
        <v>0</v>
      </c>
      <c r="AI25" s="219">
        <f t="shared" si="9"/>
        <v>0</v>
      </c>
      <c r="AJ25" s="222"/>
      <c r="AK25" s="222"/>
      <c r="AL25" s="213"/>
      <c r="AM25" s="213"/>
      <c r="AN25" s="212"/>
      <c r="AO25" s="212"/>
      <c r="AP25" s="212"/>
      <c r="AQ25" s="212" t="e">
        <f t="shared" si="10"/>
        <v>#DIV/0!</v>
      </c>
      <c r="AR25" s="214"/>
      <c r="AS25" s="214"/>
      <c r="AT25" s="214" t="e">
        <f t="shared" si="11"/>
        <v>#DIV/0!</v>
      </c>
      <c r="AU25" s="215">
        <f t="shared" si="50"/>
        <v>0</v>
      </c>
      <c r="AV25" s="215">
        <f t="shared" si="46"/>
        <v>0</v>
      </c>
      <c r="AW25" s="220">
        <f t="shared" si="51"/>
        <v>0</v>
      </c>
      <c r="AX25" s="222"/>
      <c r="AY25" s="215">
        <f t="shared" si="13"/>
        <v>0</v>
      </c>
      <c r="AZ25" s="216">
        <f t="shared" si="14"/>
        <v>0</v>
      </c>
      <c r="BA25" s="222"/>
      <c r="BB25" s="215">
        <f t="shared" si="15"/>
        <v>0</v>
      </c>
      <c r="BC25" s="222"/>
      <c r="BD25" s="213"/>
      <c r="BE25" s="213"/>
      <c r="BF25" s="212"/>
      <c r="BG25" s="212"/>
      <c r="BH25" s="212"/>
      <c r="BI25" s="212" t="e">
        <f t="shared" si="52"/>
        <v>#DIV/0!</v>
      </c>
      <c r="BJ25" s="214"/>
      <c r="BK25" s="214"/>
      <c r="BL25" s="214" t="e">
        <f t="shared" si="17"/>
        <v>#DIV/0!</v>
      </c>
      <c r="BM25" s="215">
        <f t="shared" si="53"/>
        <v>0</v>
      </c>
      <c r="BN25" s="220">
        <f t="shared" si="19"/>
        <v>0</v>
      </c>
      <c r="BO25" s="222"/>
      <c r="BP25" s="215">
        <f t="shared" si="20"/>
        <v>0</v>
      </c>
      <c r="BQ25" s="216">
        <f t="shared" si="21"/>
        <v>0</v>
      </c>
      <c r="BR25" s="222"/>
      <c r="BS25" s="215">
        <f t="shared" si="22"/>
        <v>0</v>
      </c>
      <c r="BT25" s="222"/>
      <c r="BU25" s="213"/>
      <c r="BV25" s="213"/>
      <c r="BW25" s="212"/>
      <c r="BX25" s="212"/>
      <c r="BY25" s="212"/>
      <c r="BZ25" s="212" t="e">
        <f t="shared" si="54"/>
        <v>#DIV/0!</v>
      </c>
      <c r="CA25" s="214"/>
      <c r="CB25" s="214"/>
      <c r="CC25" s="214"/>
      <c r="CD25" s="214" t="e">
        <f t="shared" si="24"/>
        <v>#DIV/0!</v>
      </c>
      <c r="CE25" s="215">
        <f t="shared" si="25"/>
        <v>0</v>
      </c>
      <c r="CF25" s="220">
        <f t="shared" si="26"/>
        <v>0</v>
      </c>
      <c r="CG25" s="222"/>
      <c r="CH25" s="215">
        <f t="shared" si="27"/>
        <v>0</v>
      </c>
      <c r="CI25" s="216">
        <f t="shared" si="28"/>
        <v>0</v>
      </c>
      <c r="CJ25" s="222"/>
      <c r="CK25" s="215">
        <f t="shared" si="29"/>
        <v>0</v>
      </c>
      <c r="CL25" s="216">
        <f t="shared" si="30"/>
        <v>0</v>
      </c>
      <c r="CM25" s="222"/>
      <c r="CN25" s="215">
        <f t="shared" si="31"/>
        <v>0</v>
      </c>
      <c r="CO25" s="222"/>
      <c r="CP25" s="221">
        <f t="shared" si="32"/>
        <v>1</v>
      </c>
      <c r="CQ25" s="213"/>
      <c r="CR25" s="213"/>
      <c r="CS25" s="213"/>
      <c r="CT25" s="212"/>
      <c r="CU25" s="212"/>
      <c r="CV25" s="212"/>
      <c r="CW25" s="214"/>
      <c r="CX25" s="215">
        <f t="shared" si="55"/>
        <v>0</v>
      </c>
      <c r="CY25" s="220">
        <f t="shared" si="56"/>
        <v>0</v>
      </c>
      <c r="CZ25" s="222"/>
      <c r="DA25" s="215">
        <f t="shared" si="57"/>
        <v>0</v>
      </c>
      <c r="DB25" s="222"/>
      <c r="DC25" s="213"/>
      <c r="DD25" s="213"/>
      <c r="DE25" s="212"/>
      <c r="DF25" s="212"/>
      <c r="DG25" s="212"/>
      <c r="DH25" s="212" t="e">
        <f t="shared" si="58"/>
        <v>#DIV/0!</v>
      </c>
      <c r="DI25" s="214"/>
      <c r="DJ25" s="215">
        <f t="shared" si="37"/>
        <v>0</v>
      </c>
      <c r="DK25" s="216">
        <f t="shared" si="38"/>
        <v>0</v>
      </c>
      <c r="DL25" s="222"/>
      <c r="DM25" s="215">
        <f t="shared" si="39"/>
        <v>0</v>
      </c>
      <c r="DN25" s="222"/>
      <c r="DO25" s="213"/>
      <c r="DP25" s="213"/>
      <c r="DQ25" s="212"/>
      <c r="DR25" s="212"/>
      <c r="DS25" s="212"/>
      <c r="DT25" s="212" t="e">
        <f t="shared" si="59"/>
        <v>#DIV/0!</v>
      </c>
      <c r="DU25" s="214"/>
      <c r="DV25" s="215">
        <f t="shared" si="41"/>
        <v>0</v>
      </c>
      <c r="DW25" s="216">
        <f t="shared" si="42"/>
        <v>0</v>
      </c>
      <c r="DX25" s="222"/>
      <c r="DY25" s="213"/>
      <c r="DZ25" s="223"/>
      <c r="EA25" s="212"/>
      <c r="EB25" s="212"/>
      <c r="EC25" s="212"/>
      <c r="ED25" s="212" t="e">
        <f t="shared" si="60"/>
        <v>#DIV/0!</v>
      </c>
      <c r="EE25" s="214"/>
      <c r="EF25" s="215">
        <f t="shared" si="61"/>
        <v>0</v>
      </c>
      <c r="EG25" s="216">
        <f t="shared" si="45"/>
        <v>0</v>
      </c>
      <c r="EH25" s="222"/>
    </row>
    <row r="26" spans="1:138" ht="35.25" customHeight="1" x14ac:dyDescent="0.2">
      <c r="A26" s="116" t="s">
        <v>60</v>
      </c>
      <c r="B26" s="212">
        <f>'численность 2021'!C43</f>
        <v>1576.173</v>
      </c>
      <c r="C26" s="213">
        <v>5855.1503910000001</v>
      </c>
      <c r="D26" s="213">
        <v>5364</v>
      </c>
      <c r="E26" s="212">
        <f>_xlfn.FLOOR.PRECISE('численность 2021'!D43)</f>
        <v>6620</v>
      </c>
      <c r="F26" s="212">
        <v>3.7149610000000002</v>
      </c>
      <c r="G26" s="212">
        <v>3.4033739999999999</v>
      </c>
      <c r="H26" s="212">
        <f t="shared" si="48"/>
        <v>4.200046568492164</v>
      </c>
      <c r="I26" s="214">
        <f>_xlfn.FLOOR.PRECISE('численность 2021'!R43)</f>
        <v>1986</v>
      </c>
      <c r="J26" s="215">
        <f t="shared" si="1"/>
        <v>2316.9999999999932</v>
      </c>
      <c r="K26" s="216">
        <f t="shared" si="2"/>
        <v>1986</v>
      </c>
      <c r="L26" s="222">
        <v>1986</v>
      </c>
      <c r="M26" s="213">
        <v>551</v>
      </c>
      <c r="N26" s="213">
        <v>583</v>
      </c>
      <c r="O26" s="212">
        <f>_xlfn.FLOOR.PRECISE('численность 2021'!P43)</f>
        <v>567</v>
      </c>
      <c r="P26" s="212">
        <v>0.34959699999999999</v>
      </c>
      <c r="Q26" s="212">
        <v>0.36990400000000001</v>
      </c>
      <c r="R26" s="212">
        <f t="shared" si="3"/>
        <v>0.35973208524698747</v>
      </c>
      <c r="S26" s="214">
        <f>_xlfn.FLOOR.PRECISE('численность 2021'!Q43)</f>
        <v>85</v>
      </c>
      <c r="T26" s="214"/>
      <c r="U26" s="215">
        <f t="shared" si="4"/>
        <v>170.09999999999943</v>
      </c>
      <c r="V26" s="216">
        <f t="shared" si="5"/>
        <v>85</v>
      </c>
      <c r="W26" s="222">
        <v>85</v>
      </c>
      <c r="X26" s="222"/>
      <c r="Y26" s="218"/>
      <c r="Z26" s="213">
        <v>4095.7783199999999</v>
      </c>
      <c r="AA26" s="213">
        <v>5336</v>
      </c>
      <c r="AB26" s="212">
        <f>_xlfn.FLOOR.PRECISE('численность 2021'!E43)</f>
        <v>5591</v>
      </c>
      <c r="AC26" s="212">
        <v>2.5986790000000002</v>
      </c>
      <c r="AD26" s="212">
        <v>3.385608</v>
      </c>
      <c r="AE26" s="212">
        <f t="shared" si="49"/>
        <v>3.5471994508217053</v>
      </c>
      <c r="AF26" s="214">
        <f>_xlfn.FLOOR.PRECISE('численность 2021'!O43)</f>
        <v>279</v>
      </c>
      <c r="AG26" s="215">
        <f t="shared" si="7"/>
        <v>279.55</v>
      </c>
      <c r="AH26" s="216">
        <f t="shared" si="8"/>
        <v>279</v>
      </c>
      <c r="AI26" s="219">
        <f t="shared" si="9"/>
        <v>209.25</v>
      </c>
      <c r="AJ26" s="222">
        <v>279</v>
      </c>
      <c r="AK26" s="222">
        <v>209</v>
      </c>
      <c r="AL26" s="213">
        <v>3853.0427249999998</v>
      </c>
      <c r="AM26" s="213">
        <v>1949</v>
      </c>
      <c r="AN26" s="212">
        <f>_xlfn.FLOOR.PRECISE('численность 2021'!F43)</f>
        <v>2383</v>
      </c>
      <c r="AO26" s="212">
        <v>2.4446690000000002</v>
      </c>
      <c r="AP26" s="212">
        <v>1.23661</v>
      </c>
      <c r="AQ26" s="212">
        <f t="shared" si="10"/>
        <v>1.5118898750327534</v>
      </c>
      <c r="AR26" s="214">
        <f>_xlfn.FLOOR.PRECISE('численность 2021'!L43)</f>
        <v>119</v>
      </c>
      <c r="AS26" s="214"/>
      <c r="AT26" s="214">
        <f t="shared" si="11"/>
        <v>119</v>
      </c>
      <c r="AU26" s="215">
        <f t="shared" si="50"/>
        <v>119.15</v>
      </c>
      <c r="AV26" s="215">
        <f t="shared" si="46"/>
        <v>0</v>
      </c>
      <c r="AW26" s="220">
        <f t="shared" si="51"/>
        <v>119</v>
      </c>
      <c r="AX26" s="222">
        <v>119</v>
      </c>
      <c r="AY26" s="215">
        <f t="shared" si="13"/>
        <v>17.849999999999881</v>
      </c>
      <c r="AZ26" s="216">
        <f t="shared" si="14"/>
        <v>0</v>
      </c>
      <c r="BA26" s="222"/>
      <c r="BB26" s="215">
        <f t="shared" si="15"/>
        <v>35.699999999999882</v>
      </c>
      <c r="BC26" s="222"/>
      <c r="BD26" s="213">
        <v>1237.0295410000001</v>
      </c>
      <c r="BE26" s="213">
        <v>1704</v>
      </c>
      <c r="BF26" s="212">
        <f>_xlfn.FLOOR.PRECISE('численность 2021'!G43)</f>
        <v>1894</v>
      </c>
      <c r="BG26" s="212">
        <v>0.78486699999999998</v>
      </c>
      <c r="BH26" s="212">
        <v>1.081161</v>
      </c>
      <c r="BI26" s="212">
        <f t="shared" si="52"/>
        <v>1.2016447433118065</v>
      </c>
      <c r="BJ26" s="214">
        <f>_xlfn.FLOOR.PRECISE('численность 2021'!K43)</f>
        <v>94</v>
      </c>
      <c r="BK26" s="214"/>
      <c r="BL26" s="214">
        <f t="shared" si="17"/>
        <v>94</v>
      </c>
      <c r="BM26" s="215">
        <f t="shared" si="53"/>
        <v>94.7</v>
      </c>
      <c r="BN26" s="220">
        <f t="shared" si="19"/>
        <v>94</v>
      </c>
      <c r="BO26" s="222">
        <v>94</v>
      </c>
      <c r="BP26" s="215">
        <f t="shared" si="20"/>
        <v>14.099999999999905</v>
      </c>
      <c r="BQ26" s="216">
        <f t="shared" si="21"/>
        <v>0</v>
      </c>
      <c r="BR26" s="222"/>
      <c r="BS26" s="215">
        <f t="shared" si="22"/>
        <v>18.8</v>
      </c>
      <c r="BT26" s="222"/>
      <c r="BU26" s="213">
        <v>1330.7438959999999</v>
      </c>
      <c r="BV26" s="213">
        <v>1843</v>
      </c>
      <c r="BW26" s="212">
        <f>_xlfn.FLOOR.PRECISE('численность 2021'!H43)</f>
        <v>2019</v>
      </c>
      <c r="BX26" s="212">
        <v>0.84432700000000005</v>
      </c>
      <c r="BY26" s="212">
        <v>1.1693549999999999</v>
      </c>
      <c r="BZ26" s="212">
        <f t="shared" si="54"/>
        <v>1.2809507585778972</v>
      </c>
      <c r="CA26" s="214">
        <f>_xlfn.FLOOR.PRECISE('численность 2021'!M43)</f>
        <v>100</v>
      </c>
      <c r="CB26" s="214"/>
      <c r="CC26" s="214"/>
      <c r="CD26" s="214">
        <f t="shared" si="24"/>
        <v>100</v>
      </c>
      <c r="CE26" s="215">
        <f t="shared" si="25"/>
        <v>100.95</v>
      </c>
      <c r="CF26" s="220">
        <f t="shared" si="26"/>
        <v>100</v>
      </c>
      <c r="CG26" s="222">
        <v>100</v>
      </c>
      <c r="CH26" s="215">
        <f t="shared" si="27"/>
        <v>7.4999999999999902</v>
      </c>
      <c r="CI26" s="216">
        <f t="shared" si="28"/>
        <v>0</v>
      </c>
      <c r="CJ26" s="222"/>
      <c r="CK26" s="215">
        <f t="shared" si="29"/>
        <v>7.4999999999999902</v>
      </c>
      <c r="CL26" s="216">
        <f t="shared" si="30"/>
        <v>0</v>
      </c>
      <c r="CM26" s="222"/>
      <c r="CN26" s="215">
        <f t="shared" si="31"/>
        <v>20</v>
      </c>
      <c r="CO26" s="222"/>
      <c r="CP26" s="221">
        <f t="shared" si="32"/>
        <v>1</v>
      </c>
      <c r="CQ26" s="213">
        <v>0</v>
      </c>
      <c r="CR26" s="213">
        <v>0</v>
      </c>
      <c r="CS26" s="213" t="e">
        <f>#REF!</f>
        <v>#REF!</v>
      </c>
      <c r="CT26" s="212">
        <v>0</v>
      </c>
      <c r="CU26" s="212">
        <v>0</v>
      </c>
      <c r="CV26" s="212" t="e">
        <f>#REF!</f>
        <v>#REF!</v>
      </c>
      <c r="CW26" s="214" t="e">
        <f>#REF!</f>
        <v>#REF!</v>
      </c>
      <c r="CX26" s="215" t="e">
        <f t="shared" si="55"/>
        <v>#REF!</v>
      </c>
      <c r="CY26" s="220" t="e">
        <f t="shared" si="56"/>
        <v>#REF!</v>
      </c>
      <c r="CZ26" s="222"/>
      <c r="DA26" s="215">
        <f t="shared" si="57"/>
        <v>0</v>
      </c>
      <c r="DB26" s="222"/>
      <c r="DC26" s="213">
        <v>516.19708300000002</v>
      </c>
      <c r="DD26" s="213">
        <v>466</v>
      </c>
      <c r="DE26" s="212">
        <f>_xlfn.FLOOR.PRECISE('численность 2021'!I43)</f>
        <v>441</v>
      </c>
      <c r="DF26" s="212">
        <v>0.327515</v>
      </c>
      <c r="DG26" s="212">
        <v>0.29566999999999999</v>
      </c>
      <c r="DH26" s="212">
        <f t="shared" si="58"/>
        <v>0.27979162185876805</v>
      </c>
      <c r="DI26" s="214">
        <f>_xlfn.FLOOR.PRECISE('численность 2021'!N43)</f>
        <v>30</v>
      </c>
      <c r="DJ26" s="215">
        <f t="shared" si="37"/>
        <v>66.149999999999551</v>
      </c>
      <c r="DK26" s="216">
        <f t="shared" si="38"/>
        <v>30</v>
      </c>
      <c r="DL26" s="222">
        <v>30</v>
      </c>
      <c r="DM26" s="215">
        <f t="shared" si="39"/>
        <v>6</v>
      </c>
      <c r="DN26" s="222"/>
      <c r="DO26" s="213">
        <v>98.323265000000006</v>
      </c>
      <c r="DP26" s="213">
        <v>116</v>
      </c>
      <c r="DQ26" s="212">
        <f>_xlfn.FLOOR.PRECISE('численность 2021'!J43)</f>
        <v>110</v>
      </c>
      <c r="DR26" s="212">
        <v>6.2384000000000002E-2</v>
      </c>
      <c r="DS26" s="212">
        <v>7.3599999999999999E-2</v>
      </c>
      <c r="DT26" s="212">
        <f t="shared" si="59"/>
        <v>6.9789293434159835E-2</v>
      </c>
      <c r="DU26" s="214">
        <f>_xlfn.FLOOR.PRECISE('численность 2021'!S43)</f>
        <v>11</v>
      </c>
      <c r="DV26" s="215">
        <f t="shared" si="41"/>
        <v>11</v>
      </c>
      <c r="DW26" s="216">
        <f t="shared" si="42"/>
        <v>11</v>
      </c>
      <c r="DX26" s="222">
        <v>11</v>
      </c>
      <c r="DY26" s="213">
        <v>0</v>
      </c>
      <c r="DZ26" s="223">
        <v>0</v>
      </c>
      <c r="EA26" s="212">
        <f>_xlfn.FLOOR.PRECISE('численность 2021'!T43)</f>
        <v>0</v>
      </c>
      <c r="EB26" s="212">
        <v>0</v>
      </c>
      <c r="EC26" s="212">
        <v>0</v>
      </c>
      <c r="ED26" s="212">
        <f t="shared" si="60"/>
        <v>0</v>
      </c>
      <c r="EE26" s="214">
        <f>_xlfn.FLOOR.PRECISE('численность 2021'!U43)</f>
        <v>0</v>
      </c>
      <c r="EF26" s="215">
        <f t="shared" si="61"/>
        <v>0</v>
      </c>
      <c r="EG26" s="216">
        <f t="shared" si="45"/>
        <v>0</v>
      </c>
      <c r="EH26" s="222"/>
    </row>
    <row r="27" spans="1:138" ht="53.25" customHeight="1" x14ac:dyDescent="0.2">
      <c r="A27" s="116" t="s">
        <v>59</v>
      </c>
      <c r="B27" s="212">
        <f>'численность 2021'!C42</f>
        <v>116.81</v>
      </c>
      <c r="C27" s="213">
        <v>284.21658300000001</v>
      </c>
      <c r="D27" s="213">
        <v>282</v>
      </c>
      <c r="E27" s="212">
        <f>_xlfn.FLOOR.PRECISE('численность 2021'!D42)</f>
        <v>279</v>
      </c>
      <c r="F27" s="212">
        <v>2.4331529999999999</v>
      </c>
      <c r="G27" s="212">
        <v>2.414177</v>
      </c>
      <c r="H27" s="212">
        <f t="shared" si="48"/>
        <v>2.3884941357760465</v>
      </c>
      <c r="I27" s="214">
        <f>_xlfn.FLOOR.PRECISE('численность 2021'!R42)</f>
        <v>97</v>
      </c>
      <c r="J27" s="215">
        <f t="shared" si="1"/>
        <v>97.649999999999721</v>
      </c>
      <c r="K27" s="216">
        <f t="shared" si="2"/>
        <v>97</v>
      </c>
      <c r="L27" s="222">
        <v>97</v>
      </c>
      <c r="M27" s="213">
        <v>49</v>
      </c>
      <c r="N27" s="213">
        <v>52</v>
      </c>
      <c r="O27" s="212">
        <f>_xlfn.FLOOR.PRECISE('численность 2021'!P42)</f>
        <v>56</v>
      </c>
      <c r="P27" s="212">
        <v>0.419485</v>
      </c>
      <c r="Q27" s="212">
        <v>0.44516699999999998</v>
      </c>
      <c r="R27" s="212">
        <f t="shared" si="3"/>
        <v>0.47941100933139286</v>
      </c>
      <c r="S27" s="214">
        <f>_xlfn.FLOOR.PRECISE('численность 2021'!Q42)</f>
        <v>11</v>
      </c>
      <c r="T27" s="214"/>
      <c r="U27" s="215">
        <f t="shared" si="4"/>
        <v>16.799999999999944</v>
      </c>
      <c r="V27" s="216">
        <f t="shared" si="5"/>
        <v>11</v>
      </c>
      <c r="W27" s="222">
        <v>11</v>
      </c>
      <c r="X27" s="222"/>
      <c r="Y27" s="218"/>
      <c r="Z27" s="213">
        <v>478.44430499999999</v>
      </c>
      <c r="AA27" s="213">
        <v>486</v>
      </c>
      <c r="AB27" s="212">
        <f>_xlfn.FLOOR.PRECISE('численность 2021'!E42)</f>
        <v>486</v>
      </c>
      <c r="AC27" s="212">
        <v>4.0959190000000003</v>
      </c>
      <c r="AD27" s="212">
        <v>4.1606030000000001</v>
      </c>
      <c r="AE27" s="212">
        <f t="shared" si="49"/>
        <v>4.1606026881260165</v>
      </c>
      <c r="AF27" s="214">
        <f>_xlfn.FLOOR.PRECISE('численность 2021'!O42)</f>
        <v>24</v>
      </c>
      <c r="AG27" s="215">
        <f t="shared" si="7"/>
        <v>24.3</v>
      </c>
      <c r="AH27" s="216">
        <f t="shared" si="8"/>
        <v>24</v>
      </c>
      <c r="AI27" s="219">
        <f t="shared" si="9"/>
        <v>18</v>
      </c>
      <c r="AJ27" s="222">
        <v>24</v>
      </c>
      <c r="AK27" s="222">
        <v>18</v>
      </c>
      <c r="AL27" s="213">
        <v>614.53539999999998</v>
      </c>
      <c r="AM27" s="213">
        <v>625</v>
      </c>
      <c r="AN27" s="212">
        <f>_xlfn.FLOOR.PRECISE('численность 2021'!F42)</f>
        <v>632</v>
      </c>
      <c r="AO27" s="212">
        <v>5.2609830000000004</v>
      </c>
      <c r="AP27" s="212">
        <v>5.3505690000000001</v>
      </c>
      <c r="AQ27" s="212">
        <f t="shared" si="10"/>
        <v>5.4104956767400054</v>
      </c>
      <c r="AR27" s="214">
        <f>_xlfn.FLOOR.PRECISE('численность 2021'!L42)</f>
        <v>50</v>
      </c>
      <c r="AS27" s="214"/>
      <c r="AT27" s="214">
        <f t="shared" si="11"/>
        <v>50</v>
      </c>
      <c r="AU27" s="215">
        <f t="shared" si="50"/>
        <v>50.56</v>
      </c>
      <c r="AV27" s="215">
        <f t="shared" si="46"/>
        <v>0</v>
      </c>
      <c r="AW27" s="220">
        <f t="shared" si="51"/>
        <v>50</v>
      </c>
      <c r="AX27" s="222">
        <v>50</v>
      </c>
      <c r="AY27" s="215">
        <f t="shared" si="13"/>
        <v>7.4999999999999494</v>
      </c>
      <c r="AZ27" s="216">
        <f t="shared" si="14"/>
        <v>0</v>
      </c>
      <c r="BA27" s="222"/>
      <c r="BB27" s="215">
        <f t="shared" si="15"/>
        <v>14.99999999999995</v>
      </c>
      <c r="BC27" s="222"/>
      <c r="BD27" s="213">
        <v>91.455757000000006</v>
      </c>
      <c r="BE27" s="213">
        <v>73</v>
      </c>
      <c r="BF27" s="212">
        <f>_xlfn.FLOOR.PRECISE('численность 2021'!G42)</f>
        <v>76</v>
      </c>
      <c r="BG27" s="212">
        <v>0.782945</v>
      </c>
      <c r="BH27" s="212">
        <v>0.624946</v>
      </c>
      <c r="BI27" s="212">
        <f t="shared" si="52"/>
        <v>0.65062922694974745</v>
      </c>
      <c r="BJ27" s="214">
        <f>_xlfn.FLOOR.PRECISE('численность 2021'!K42)</f>
        <v>2</v>
      </c>
      <c r="BK27" s="214"/>
      <c r="BL27" s="214">
        <f t="shared" si="17"/>
        <v>2</v>
      </c>
      <c r="BM27" s="215">
        <f t="shared" si="53"/>
        <v>2.2799999999999923</v>
      </c>
      <c r="BN27" s="220">
        <f t="shared" si="19"/>
        <v>2</v>
      </c>
      <c r="BO27" s="222">
        <v>2</v>
      </c>
      <c r="BP27" s="215">
        <f t="shared" si="20"/>
        <v>0</v>
      </c>
      <c r="BQ27" s="216">
        <f t="shared" si="21"/>
        <v>0</v>
      </c>
      <c r="BR27" s="222"/>
      <c r="BS27" s="215">
        <f t="shared" si="22"/>
        <v>0.4</v>
      </c>
      <c r="BT27" s="222"/>
      <c r="BU27" s="213">
        <v>243.375122</v>
      </c>
      <c r="BV27" s="213">
        <v>272</v>
      </c>
      <c r="BW27" s="212">
        <f>_xlfn.FLOOR.PRECISE('численность 2021'!H42)</f>
        <v>274</v>
      </c>
      <c r="BX27" s="212">
        <v>2.0835129999999999</v>
      </c>
      <c r="BY27" s="212">
        <v>2.3285680000000002</v>
      </c>
      <c r="BZ27" s="212">
        <f t="shared" si="54"/>
        <v>2.3456895813714578</v>
      </c>
      <c r="CA27" s="214">
        <f>_xlfn.FLOOR.PRECISE('численность 2021'!M42)</f>
        <v>19</v>
      </c>
      <c r="CB27" s="214"/>
      <c r="CC27" s="214"/>
      <c r="CD27" s="214">
        <f t="shared" si="24"/>
        <v>19</v>
      </c>
      <c r="CE27" s="215">
        <f t="shared" si="25"/>
        <v>19.180000000000003</v>
      </c>
      <c r="CF27" s="220">
        <f t="shared" si="26"/>
        <v>19</v>
      </c>
      <c r="CG27" s="222">
        <v>19</v>
      </c>
      <c r="CH27" s="215">
        <f t="shared" si="27"/>
        <v>1.424999999999998</v>
      </c>
      <c r="CI27" s="216">
        <f t="shared" si="28"/>
        <v>0</v>
      </c>
      <c r="CJ27" s="222"/>
      <c r="CK27" s="215">
        <f t="shared" si="29"/>
        <v>1.424999999999998</v>
      </c>
      <c r="CL27" s="216">
        <f t="shared" si="30"/>
        <v>0</v>
      </c>
      <c r="CM27" s="222"/>
      <c r="CN27" s="215">
        <f t="shared" si="31"/>
        <v>3.8000000000000003</v>
      </c>
      <c r="CO27" s="222"/>
      <c r="CP27" s="221">
        <f t="shared" si="32"/>
        <v>1</v>
      </c>
      <c r="CQ27" s="213">
        <v>0</v>
      </c>
      <c r="CR27" s="213">
        <v>0</v>
      </c>
      <c r="CS27" s="213" t="e">
        <f>#REF!</f>
        <v>#REF!</v>
      </c>
      <c r="CT27" s="212">
        <v>0</v>
      </c>
      <c r="CU27" s="212">
        <v>0</v>
      </c>
      <c r="CV27" s="212" t="e">
        <f>#REF!</f>
        <v>#REF!</v>
      </c>
      <c r="CW27" s="214" t="e">
        <f>#REF!</f>
        <v>#REF!</v>
      </c>
      <c r="CX27" s="215" t="e">
        <f t="shared" si="55"/>
        <v>#REF!</v>
      </c>
      <c r="CY27" s="220" t="e">
        <f t="shared" si="56"/>
        <v>#REF!</v>
      </c>
      <c r="CZ27" s="222"/>
      <c r="DA27" s="215">
        <f t="shared" si="57"/>
        <v>0</v>
      </c>
      <c r="DB27" s="222"/>
      <c r="DC27" s="213">
        <v>0</v>
      </c>
      <c r="DD27" s="213">
        <v>0</v>
      </c>
      <c r="DE27" s="212">
        <f>_xlfn.FLOOR.PRECISE('численность 2021'!I42)</f>
        <v>0</v>
      </c>
      <c r="DF27" s="212">
        <v>0</v>
      </c>
      <c r="DG27" s="212">
        <v>0</v>
      </c>
      <c r="DH27" s="212">
        <f t="shared" si="58"/>
        <v>0</v>
      </c>
      <c r="DI27" s="214">
        <f>_xlfn.FLOOR.PRECISE('численность 2021'!N42)</f>
        <v>0</v>
      </c>
      <c r="DJ27" s="215">
        <f t="shared" si="37"/>
        <v>0</v>
      </c>
      <c r="DK27" s="216">
        <f t="shared" si="38"/>
        <v>0</v>
      </c>
      <c r="DL27" s="222"/>
      <c r="DM27" s="215">
        <f t="shared" si="39"/>
        <v>0</v>
      </c>
      <c r="DN27" s="222"/>
      <c r="DO27" s="213">
        <v>3.904074</v>
      </c>
      <c r="DP27" s="213">
        <v>4</v>
      </c>
      <c r="DQ27" s="212">
        <f>_xlfn.FLOOR.PRECISE('численность 2021'!J42)</f>
        <v>5</v>
      </c>
      <c r="DR27" s="212">
        <v>3.3422E-2</v>
      </c>
      <c r="DS27" s="212">
        <v>3.4243999999999997E-2</v>
      </c>
      <c r="DT27" s="212">
        <f t="shared" si="59"/>
        <v>4.2804554404588649E-2</v>
      </c>
      <c r="DU27" s="214">
        <f>_xlfn.FLOOR.PRECISE('численность 2021'!S42)</f>
        <v>0</v>
      </c>
      <c r="DV27" s="215">
        <f t="shared" si="41"/>
        <v>0.5</v>
      </c>
      <c r="DW27" s="216">
        <f t="shared" si="42"/>
        <v>0</v>
      </c>
      <c r="DX27" s="222"/>
      <c r="DY27" s="213">
        <v>0</v>
      </c>
      <c r="DZ27" s="223">
        <v>0</v>
      </c>
      <c r="EA27" s="212">
        <f>_xlfn.FLOOR.PRECISE('численность 2021'!T42)</f>
        <v>0</v>
      </c>
      <c r="EB27" s="212">
        <v>0</v>
      </c>
      <c r="EC27" s="212">
        <v>0</v>
      </c>
      <c r="ED27" s="212">
        <f t="shared" si="60"/>
        <v>0</v>
      </c>
      <c r="EE27" s="214">
        <f>_xlfn.FLOOR.PRECISE('численность 2021'!U42)</f>
        <v>0</v>
      </c>
      <c r="EF27" s="215">
        <f t="shared" si="61"/>
        <v>0</v>
      </c>
      <c r="EG27" s="216">
        <f t="shared" si="45"/>
        <v>0</v>
      </c>
      <c r="EH27" s="222"/>
    </row>
    <row r="28" spans="1:138" ht="31.5" customHeight="1" x14ac:dyDescent="0.2">
      <c r="A28" s="116" t="s">
        <v>294</v>
      </c>
      <c r="B28" s="212">
        <f>'численность 2021'!C44</f>
        <v>109.2</v>
      </c>
      <c r="C28" s="213">
        <v>227.29319799999999</v>
      </c>
      <c r="D28" s="213">
        <v>192</v>
      </c>
      <c r="E28" s="212">
        <f>_xlfn.FLOOR.PRECISE('численность 2021'!D44)</f>
        <v>238</v>
      </c>
      <c r="F28" s="212">
        <v>2.0717639999999999</v>
      </c>
      <c r="G28" s="212">
        <v>1.750068</v>
      </c>
      <c r="H28" s="212">
        <f t="shared" si="48"/>
        <v>2.1794871794871793</v>
      </c>
      <c r="I28" s="214">
        <f>_xlfn.FLOOR.PRECISE('численность 2021'!R44)</f>
        <v>83</v>
      </c>
      <c r="J28" s="215">
        <f t="shared" si="1"/>
        <v>83.299999999999756</v>
      </c>
      <c r="K28" s="216">
        <f t="shared" si="2"/>
        <v>83</v>
      </c>
      <c r="L28" s="222">
        <v>83</v>
      </c>
      <c r="M28" s="213">
        <v>45</v>
      </c>
      <c r="N28" s="213">
        <v>55</v>
      </c>
      <c r="O28" s="212">
        <f>_xlfn.FLOOR.PRECISE('численность 2021'!P44)</f>
        <v>55</v>
      </c>
      <c r="P28" s="212">
        <v>0.41017199999999998</v>
      </c>
      <c r="Q28" s="212">
        <v>0.50132200000000005</v>
      </c>
      <c r="R28" s="212">
        <f t="shared" si="3"/>
        <v>0.50366300366300365</v>
      </c>
      <c r="S28" s="214">
        <f>_xlfn.FLOOR.PRECISE('численность 2021'!Q44)</f>
        <v>16</v>
      </c>
      <c r="T28" s="214"/>
      <c r="U28" s="215">
        <f t="shared" si="4"/>
        <v>16.499999999999943</v>
      </c>
      <c r="V28" s="216">
        <f t="shared" si="5"/>
        <v>16</v>
      </c>
      <c r="W28" s="222">
        <v>16</v>
      </c>
      <c r="X28" s="222"/>
      <c r="Y28" s="218"/>
      <c r="Z28" s="213">
        <v>775.68316700000003</v>
      </c>
      <c r="AA28" s="213">
        <v>645</v>
      </c>
      <c r="AB28" s="212">
        <f>_xlfn.FLOOR.PRECISE('численность 2021'!E44)</f>
        <v>692</v>
      </c>
      <c r="AC28" s="212">
        <v>7.0703050000000003</v>
      </c>
      <c r="AD28" s="212">
        <v>5.8791359999999999</v>
      </c>
      <c r="AE28" s="212">
        <f t="shared" si="49"/>
        <v>6.3369963369963367</v>
      </c>
      <c r="AF28" s="214">
        <f>_xlfn.FLOOR.PRECISE('численность 2021'!O44)</f>
        <v>34</v>
      </c>
      <c r="AG28" s="215">
        <f t="shared" si="7"/>
        <v>34.6</v>
      </c>
      <c r="AH28" s="216">
        <f t="shared" si="8"/>
        <v>34</v>
      </c>
      <c r="AI28" s="219">
        <f t="shared" si="9"/>
        <v>25.5</v>
      </c>
      <c r="AJ28" s="222">
        <v>34</v>
      </c>
      <c r="AK28" s="222">
        <v>25</v>
      </c>
      <c r="AL28" s="213">
        <v>282.42535400000003</v>
      </c>
      <c r="AM28" s="213">
        <v>350</v>
      </c>
      <c r="AN28" s="212">
        <f>_xlfn.FLOOR.PRECISE('численность 2021'!F44)</f>
        <v>377</v>
      </c>
      <c r="AO28" s="212">
        <v>2.57429</v>
      </c>
      <c r="AP28" s="212">
        <v>3.190229</v>
      </c>
      <c r="AQ28" s="212">
        <f t="shared" si="10"/>
        <v>3.4523809523809521</v>
      </c>
      <c r="AR28" s="214">
        <f>_xlfn.FLOOR.PRECISE('численность 2021'!L44)</f>
        <v>26</v>
      </c>
      <c r="AS28" s="214"/>
      <c r="AT28" s="214">
        <f t="shared" si="11"/>
        <v>26</v>
      </c>
      <c r="AU28" s="215">
        <f t="shared" si="50"/>
        <v>26.390000000000004</v>
      </c>
      <c r="AV28" s="215">
        <f t="shared" si="46"/>
        <v>0</v>
      </c>
      <c r="AW28" s="220">
        <f t="shared" si="51"/>
        <v>26</v>
      </c>
      <c r="AX28" s="222">
        <v>26</v>
      </c>
      <c r="AY28" s="215">
        <f t="shared" si="13"/>
        <v>3.8999999999999737</v>
      </c>
      <c r="AZ28" s="216">
        <f t="shared" si="14"/>
        <v>0</v>
      </c>
      <c r="BA28" s="222"/>
      <c r="BB28" s="215">
        <f t="shared" si="15"/>
        <v>7.7999999999999741</v>
      </c>
      <c r="BC28" s="222"/>
      <c r="BD28" s="213">
        <v>134.10977199999999</v>
      </c>
      <c r="BE28" s="213">
        <v>154</v>
      </c>
      <c r="BF28" s="212">
        <f>_xlfn.FLOOR.PRECISE('численность 2021'!G44)</f>
        <v>142</v>
      </c>
      <c r="BG28" s="212">
        <v>1.222402</v>
      </c>
      <c r="BH28" s="212">
        <v>1.4037010000000001</v>
      </c>
      <c r="BI28" s="212">
        <f t="shared" si="52"/>
        <v>1.3003663003663004</v>
      </c>
      <c r="BJ28" s="214">
        <f>_xlfn.FLOOR.PRECISE('численность 2021'!K44)</f>
        <v>7</v>
      </c>
      <c r="BK28" s="214"/>
      <c r="BL28" s="214">
        <f t="shared" si="17"/>
        <v>7</v>
      </c>
      <c r="BM28" s="215">
        <f t="shared" si="53"/>
        <v>7.1000000000000005</v>
      </c>
      <c r="BN28" s="220">
        <f t="shared" si="19"/>
        <v>7</v>
      </c>
      <c r="BO28" s="222">
        <v>7</v>
      </c>
      <c r="BP28" s="215">
        <f t="shared" si="20"/>
        <v>1.0499999999999929</v>
      </c>
      <c r="BQ28" s="216">
        <f t="shared" si="21"/>
        <v>0</v>
      </c>
      <c r="BR28" s="222"/>
      <c r="BS28" s="215">
        <f t="shared" si="22"/>
        <v>1.4000000000000001</v>
      </c>
      <c r="BT28" s="222"/>
      <c r="BU28" s="213">
        <v>361.064728</v>
      </c>
      <c r="BV28" s="213">
        <v>375</v>
      </c>
      <c r="BW28" s="212">
        <f>_xlfn.FLOOR.PRECISE('численность 2021'!H44)</f>
        <v>401</v>
      </c>
      <c r="BX28" s="212">
        <v>3.291083</v>
      </c>
      <c r="BY28" s="212">
        <v>3.4181020000000002</v>
      </c>
      <c r="BZ28" s="212">
        <f t="shared" si="54"/>
        <v>3.672161172161172</v>
      </c>
      <c r="CA28" s="214">
        <f>_xlfn.FLOOR.PRECISE('численность 2021'!M44)</f>
        <v>28</v>
      </c>
      <c r="CB28" s="214"/>
      <c r="CC28" s="214"/>
      <c r="CD28" s="214">
        <f t="shared" si="24"/>
        <v>28</v>
      </c>
      <c r="CE28" s="215">
        <f t="shared" si="25"/>
        <v>28.070000000000004</v>
      </c>
      <c r="CF28" s="220">
        <f t="shared" si="26"/>
        <v>28</v>
      </c>
      <c r="CG28" s="222">
        <v>28</v>
      </c>
      <c r="CH28" s="215">
        <f t="shared" si="27"/>
        <v>2.099999999999997</v>
      </c>
      <c r="CI28" s="216">
        <f t="shared" si="28"/>
        <v>0</v>
      </c>
      <c r="CJ28" s="222"/>
      <c r="CK28" s="215">
        <f t="shared" si="29"/>
        <v>2.099999999999997</v>
      </c>
      <c r="CL28" s="216">
        <f t="shared" si="30"/>
        <v>0</v>
      </c>
      <c r="CM28" s="222"/>
      <c r="CN28" s="215">
        <f t="shared" si="31"/>
        <v>5.6000000000000005</v>
      </c>
      <c r="CO28" s="222"/>
      <c r="CP28" s="221">
        <f t="shared" si="32"/>
        <v>1</v>
      </c>
      <c r="CQ28" s="213">
        <v>0</v>
      </c>
      <c r="CR28" s="213">
        <v>0</v>
      </c>
      <c r="CS28" s="213" t="e">
        <f>#REF!</f>
        <v>#REF!</v>
      </c>
      <c r="CT28" s="212">
        <v>0</v>
      </c>
      <c r="CU28" s="212">
        <v>0</v>
      </c>
      <c r="CV28" s="212" t="e">
        <f>#REF!</f>
        <v>#REF!</v>
      </c>
      <c r="CW28" s="214" t="e">
        <f>#REF!</f>
        <v>#REF!</v>
      </c>
      <c r="CX28" s="215" t="e">
        <f t="shared" si="55"/>
        <v>#REF!</v>
      </c>
      <c r="CY28" s="220" t="e">
        <f t="shared" si="56"/>
        <v>#REF!</v>
      </c>
      <c r="CZ28" s="222"/>
      <c r="DA28" s="215">
        <f t="shared" si="57"/>
        <v>0</v>
      </c>
      <c r="DB28" s="222"/>
      <c r="DC28" s="213">
        <v>21.703344000000001</v>
      </c>
      <c r="DD28" s="213">
        <v>24</v>
      </c>
      <c r="DE28" s="212">
        <f>_xlfn.FLOOR.PRECISE('численность 2021'!I44)</f>
        <v>24</v>
      </c>
      <c r="DF28" s="212">
        <v>0.197825</v>
      </c>
      <c r="DG28" s="212">
        <v>0.21875900000000001</v>
      </c>
      <c r="DH28" s="212">
        <f t="shared" si="58"/>
        <v>0.21978021978021978</v>
      </c>
      <c r="DI28" s="214">
        <f>_xlfn.FLOOR.PRECISE('численность 2021'!N44)</f>
        <v>0</v>
      </c>
      <c r="DJ28" s="215">
        <f t="shared" si="37"/>
        <v>0</v>
      </c>
      <c r="DK28" s="216">
        <f t="shared" si="38"/>
        <v>0</v>
      </c>
      <c r="DL28" s="222"/>
      <c r="DM28" s="215">
        <f t="shared" si="39"/>
        <v>0</v>
      </c>
      <c r="DN28" s="222"/>
      <c r="DO28" s="213">
        <v>16.347975000000002</v>
      </c>
      <c r="DP28" s="213">
        <v>22</v>
      </c>
      <c r="DQ28" s="212">
        <f>_xlfn.FLOOR.PRECISE('численность 2021'!J44)</f>
        <v>25</v>
      </c>
      <c r="DR28" s="212">
        <v>0.149011</v>
      </c>
      <c r="DS28" s="212">
        <v>0.20052900000000001</v>
      </c>
      <c r="DT28" s="212">
        <f t="shared" si="59"/>
        <v>0.22893772893772893</v>
      </c>
      <c r="DU28" s="214">
        <f>_xlfn.FLOOR.PRECISE('численность 2021'!S44)</f>
        <v>2</v>
      </c>
      <c r="DV28" s="215">
        <f t="shared" si="41"/>
        <v>2.5</v>
      </c>
      <c r="DW28" s="216">
        <f t="shared" si="42"/>
        <v>2</v>
      </c>
      <c r="DX28" s="222">
        <v>2</v>
      </c>
      <c r="DY28" s="213">
        <v>0</v>
      </c>
      <c r="DZ28" s="223">
        <v>0</v>
      </c>
      <c r="EA28" s="212">
        <f>_xlfn.FLOOR.PRECISE('численность 2021'!T44)</f>
        <v>0</v>
      </c>
      <c r="EB28" s="212">
        <v>0</v>
      </c>
      <c r="EC28" s="212">
        <v>0</v>
      </c>
      <c r="ED28" s="212">
        <f t="shared" si="60"/>
        <v>0</v>
      </c>
      <c r="EE28" s="214">
        <f>_xlfn.FLOOR.PRECISE('численность 2021'!U44)</f>
        <v>0</v>
      </c>
      <c r="EF28" s="215">
        <f t="shared" si="61"/>
        <v>0</v>
      </c>
      <c r="EG28" s="216">
        <f t="shared" si="45"/>
        <v>0</v>
      </c>
      <c r="EH28" s="222"/>
    </row>
    <row r="29" spans="1:138" ht="31.5" customHeight="1" x14ac:dyDescent="0.2">
      <c r="A29" s="119" t="s">
        <v>62</v>
      </c>
      <c r="B29" s="212">
        <f>'численность 2021'!C45</f>
        <v>395.2</v>
      </c>
      <c r="C29" s="213">
        <v>843.38928199999998</v>
      </c>
      <c r="D29" s="213">
        <v>799</v>
      </c>
      <c r="E29" s="212">
        <f>_xlfn.FLOOR.PRECISE('численность 2021'!D45)</f>
        <v>723</v>
      </c>
      <c r="F29" s="212">
        <v>1.887127</v>
      </c>
      <c r="G29" s="212">
        <v>1.7878039999999999</v>
      </c>
      <c r="H29" s="212">
        <f t="shared" si="48"/>
        <v>1.8294534412955465</v>
      </c>
      <c r="I29" s="214">
        <f>_xlfn.FLOOR.PRECISE('численность 2021'!R45)</f>
        <v>253</v>
      </c>
      <c r="J29" s="215">
        <f t="shared" si="1"/>
        <v>253.04999999999927</v>
      </c>
      <c r="K29" s="216">
        <f t="shared" si="2"/>
        <v>253</v>
      </c>
      <c r="L29" s="222">
        <v>253</v>
      </c>
      <c r="M29" s="213">
        <v>99</v>
      </c>
      <c r="N29" s="213">
        <v>99</v>
      </c>
      <c r="O29" s="212">
        <f>_xlfn.FLOOR.PRECISE('численность 2021'!P45)</f>
        <v>112</v>
      </c>
      <c r="P29" s="212">
        <v>0.22151799999999999</v>
      </c>
      <c r="Q29" s="212">
        <v>0.22151799999999999</v>
      </c>
      <c r="R29" s="212">
        <f t="shared" si="3"/>
        <v>0.2834008097165992</v>
      </c>
      <c r="S29" s="214">
        <f>_xlfn.FLOOR.PRECISE('численность 2021'!Q45)</f>
        <v>33</v>
      </c>
      <c r="T29" s="214"/>
      <c r="U29" s="215">
        <f t="shared" si="4"/>
        <v>33.599999999999888</v>
      </c>
      <c r="V29" s="216">
        <f t="shared" si="5"/>
        <v>33</v>
      </c>
      <c r="W29" s="222">
        <v>33</v>
      </c>
      <c r="X29" s="222">
        <v>17</v>
      </c>
      <c r="Y29" s="218"/>
      <c r="Z29" s="213">
        <v>2599.6948240000002</v>
      </c>
      <c r="AA29" s="213">
        <v>2178</v>
      </c>
      <c r="AB29" s="212">
        <f>_xlfn.FLOOR.PRECISE('численность 2021'!E45)</f>
        <v>2292</v>
      </c>
      <c r="AC29" s="212">
        <v>5.8169519999999997</v>
      </c>
      <c r="AD29" s="212">
        <v>4.8733880000000003</v>
      </c>
      <c r="AE29" s="212">
        <f t="shared" si="49"/>
        <v>5.7995951417004052</v>
      </c>
      <c r="AF29" s="214">
        <f>_xlfn.FLOOR.PRECISE('численность 2021'!O45)</f>
        <v>114</v>
      </c>
      <c r="AG29" s="215">
        <f t="shared" si="7"/>
        <v>114.60000000000001</v>
      </c>
      <c r="AH29" s="216">
        <f t="shared" si="8"/>
        <v>114</v>
      </c>
      <c r="AI29" s="219">
        <f t="shared" si="9"/>
        <v>85.5</v>
      </c>
      <c r="AJ29" s="222">
        <v>114</v>
      </c>
      <c r="AK29" s="222">
        <v>85</v>
      </c>
      <c r="AL29" s="213">
        <v>770.83972200000005</v>
      </c>
      <c r="AM29" s="213">
        <v>419</v>
      </c>
      <c r="AN29" s="212">
        <f>_xlfn.FLOOR.PRECISE('численность 2021'!F45)</f>
        <v>644</v>
      </c>
      <c r="AO29" s="212">
        <v>1.7247939999999999</v>
      </c>
      <c r="AP29" s="212">
        <v>0.93753399999999998</v>
      </c>
      <c r="AQ29" s="212">
        <f t="shared" si="10"/>
        <v>1.6295546558704455</v>
      </c>
      <c r="AR29" s="214">
        <f>_xlfn.FLOOR.PRECISE('численность 2021'!L45)</f>
        <v>32</v>
      </c>
      <c r="AS29" s="214"/>
      <c r="AT29" s="214">
        <f t="shared" si="11"/>
        <v>32</v>
      </c>
      <c r="AU29" s="215">
        <f t="shared" si="50"/>
        <v>32.200000000000003</v>
      </c>
      <c r="AV29" s="215">
        <f t="shared" si="46"/>
        <v>0</v>
      </c>
      <c r="AW29" s="220">
        <f t="shared" si="51"/>
        <v>32</v>
      </c>
      <c r="AX29" s="222">
        <v>32</v>
      </c>
      <c r="AY29" s="215">
        <f t="shared" si="13"/>
        <v>4.7999999999999678</v>
      </c>
      <c r="AZ29" s="216">
        <f t="shared" si="14"/>
        <v>0</v>
      </c>
      <c r="BA29" s="222">
        <v>4</v>
      </c>
      <c r="BB29" s="215">
        <f t="shared" si="15"/>
        <v>9.5999999999999677</v>
      </c>
      <c r="BC29" s="222">
        <v>10</v>
      </c>
      <c r="BD29" s="213">
        <v>432.18035900000001</v>
      </c>
      <c r="BE29" s="213">
        <v>390</v>
      </c>
      <c r="BF29" s="212">
        <f>_xlfn.FLOOR.PRECISE('численность 2021'!G45)</f>
        <v>403</v>
      </c>
      <c r="BG29" s="212">
        <v>0.96702600000000005</v>
      </c>
      <c r="BH29" s="212">
        <v>0.872645</v>
      </c>
      <c r="BI29" s="212">
        <f t="shared" si="52"/>
        <v>1.0197368421052633</v>
      </c>
      <c r="BJ29" s="214">
        <f>_xlfn.FLOOR.PRECISE('численность 2021'!K45)</f>
        <v>20</v>
      </c>
      <c r="BK29" s="214"/>
      <c r="BL29" s="214">
        <f t="shared" si="17"/>
        <v>20</v>
      </c>
      <c r="BM29" s="215">
        <f t="shared" si="53"/>
        <v>20.150000000000002</v>
      </c>
      <c r="BN29" s="220">
        <f t="shared" si="19"/>
        <v>20</v>
      </c>
      <c r="BO29" s="222">
        <v>20</v>
      </c>
      <c r="BP29" s="215">
        <f t="shared" si="20"/>
        <v>2.99999999999998</v>
      </c>
      <c r="BQ29" s="216">
        <f t="shared" si="21"/>
        <v>0</v>
      </c>
      <c r="BR29" s="222">
        <v>3</v>
      </c>
      <c r="BS29" s="215">
        <f t="shared" si="22"/>
        <v>4</v>
      </c>
      <c r="BT29" s="222">
        <v>4</v>
      </c>
      <c r="BU29" s="213">
        <v>639.626892</v>
      </c>
      <c r="BV29" s="213">
        <v>528</v>
      </c>
      <c r="BW29" s="212">
        <f>_xlfn.FLOOR.PRECISE('численность 2021'!H45)</f>
        <v>541</v>
      </c>
      <c r="BX29" s="212">
        <v>1.431198</v>
      </c>
      <c r="BY29" s="212">
        <v>1.181427</v>
      </c>
      <c r="BZ29" s="212">
        <f t="shared" si="54"/>
        <v>1.3689271255060729</v>
      </c>
      <c r="CA29" s="214">
        <f>_xlfn.FLOOR.PRECISE('численность 2021'!M45)</f>
        <v>27</v>
      </c>
      <c r="CB29" s="214"/>
      <c r="CC29" s="214"/>
      <c r="CD29" s="214">
        <f t="shared" si="24"/>
        <v>27</v>
      </c>
      <c r="CE29" s="215">
        <f t="shared" si="25"/>
        <v>27.05</v>
      </c>
      <c r="CF29" s="220">
        <f t="shared" si="26"/>
        <v>27</v>
      </c>
      <c r="CG29" s="222">
        <v>27</v>
      </c>
      <c r="CH29" s="215">
        <f t="shared" si="27"/>
        <v>2.0249999999999972</v>
      </c>
      <c r="CI29" s="216">
        <f t="shared" si="28"/>
        <v>0</v>
      </c>
      <c r="CJ29" s="222">
        <v>2</v>
      </c>
      <c r="CK29" s="215">
        <f t="shared" si="29"/>
        <v>2.0249999999999972</v>
      </c>
      <c r="CL29" s="216">
        <f t="shared" si="30"/>
        <v>0</v>
      </c>
      <c r="CM29" s="222">
        <v>2</v>
      </c>
      <c r="CN29" s="215">
        <f t="shared" si="31"/>
        <v>5.4</v>
      </c>
      <c r="CO29" s="222">
        <v>6</v>
      </c>
      <c r="CP29" s="221">
        <f t="shared" si="32"/>
        <v>1</v>
      </c>
      <c r="CQ29" s="213"/>
      <c r="CR29" s="213"/>
      <c r="CS29" s="213" t="e">
        <f>#REF!</f>
        <v>#REF!</v>
      </c>
      <c r="CT29" s="212"/>
      <c r="CU29" s="212"/>
      <c r="CV29" s="212" t="e">
        <f>#REF!</f>
        <v>#REF!</v>
      </c>
      <c r="CW29" s="214" t="e">
        <f>#REF!</f>
        <v>#REF!</v>
      </c>
      <c r="CX29" s="215" t="e">
        <f t="shared" si="55"/>
        <v>#REF!</v>
      </c>
      <c r="CY29" s="220" t="e">
        <f t="shared" si="56"/>
        <v>#REF!</v>
      </c>
      <c r="CZ29" s="222"/>
      <c r="DA29" s="215">
        <f t="shared" si="57"/>
        <v>0</v>
      </c>
      <c r="DB29" s="222"/>
      <c r="DC29" s="213">
        <v>135.558212</v>
      </c>
      <c r="DD29" s="213">
        <v>126</v>
      </c>
      <c r="DE29" s="212">
        <f>_xlfn.FLOOR.PRECISE('численность 2021'!I45)</f>
        <v>177</v>
      </c>
      <c r="DF29" s="212">
        <v>0.30331900000000001</v>
      </c>
      <c r="DG29" s="212">
        <v>0.28193200000000002</v>
      </c>
      <c r="DH29" s="212">
        <f t="shared" si="58"/>
        <v>0.44787449392712553</v>
      </c>
      <c r="DI29" s="214">
        <f>_xlfn.FLOOR.PRECISE('численность 2021'!N45)</f>
        <v>26</v>
      </c>
      <c r="DJ29" s="215">
        <f t="shared" si="37"/>
        <v>26.549999999999823</v>
      </c>
      <c r="DK29" s="216">
        <f t="shared" si="38"/>
        <v>26</v>
      </c>
      <c r="DL29" s="222">
        <v>26</v>
      </c>
      <c r="DM29" s="215">
        <f t="shared" si="39"/>
        <v>5.2</v>
      </c>
      <c r="DN29" s="222">
        <v>6</v>
      </c>
      <c r="DO29" s="213">
        <v>66.125953999999993</v>
      </c>
      <c r="DP29" s="213">
        <v>58</v>
      </c>
      <c r="DQ29" s="212">
        <f>_xlfn.FLOOR.PRECISE('численность 2021'!J45)</f>
        <v>51</v>
      </c>
      <c r="DR29" s="212">
        <v>0.14796000000000001</v>
      </c>
      <c r="DS29" s="212">
        <v>0.129778</v>
      </c>
      <c r="DT29" s="212">
        <f t="shared" si="59"/>
        <v>0.12904858299595143</v>
      </c>
      <c r="DU29" s="214">
        <f>_xlfn.FLOOR.PRECISE('численность 2021'!S45)</f>
        <v>5</v>
      </c>
      <c r="DV29" s="215">
        <f t="shared" si="41"/>
        <v>5.1000000000000005</v>
      </c>
      <c r="DW29" s="216">
        <f t="shared" si="42"/>
        <v>5</v>
      </c>
      <c r="DX29" s="222">
        <v>5</v>
      </c>
      <c r="DY29" s="213">
        <v>0</v>
      </c>
      <c r="DZ29" s="223">
        <v>0</v>
      </c>
      <c r="EA29" s="212">
        <f>_xlfn.FLOOR.PRECISE('численность 2021'!T45)</f>
        <v>0</v>
      </c>
      <c r="EB29" s="212">
        <v>0</v>
      </c>
      <c r="EC29" s="212">
        <v>0</v>
      </c>
      <c r="ED29" s="212">
        <f t="shared" si="60"/>
        <v>0</v>
      </c>
      <c r="EE29" s="214">
        <f>_xlfn.FLOOR.PRECISE('численность 2021'!U45)</f>
        <v>0</v>
      </c>
      <c r="EF29" s="215">
        <f t="shared" si="61"/>
        <v>0</v>
      </c>
      <c r="EG29" s="216">
        <f t="shared" si="45"/>
        <v>0</v>
      </c>
      <c r="EH29" s="222"/>
    </row>
    <row r="30" spans="1:138" ht="13.5" customHeight="1" x14ac:dyDescent="0.2">
      <c r="A30" s="198" t="s">
        <v>63</v>
      </c>
      <c r="B30" s="212"/>
      <c r="C30" s="213"/>
      <c r="D30" s="213"/>
      <c r="E30" s="212"/>
      <c r="F30" s="212"/>
      <c r="G30" s="212"/>
      <c r="H30" s="212"/>
      <c r="I30" s="214"/>
      <c r="J30" s="215">
        <f t="shared" si="1"/>
        <v>0</v>
      </c>
      <c r="K30" s="216">
        <f t="shared" si="2"/>
        <v>0</v>
      </c>
      <c r="L30" s="222"/>
      <c r="M30" s="213"/>
      <c r="N30" s="213"/>
      <c r="O30" s="212"/>
      <c r="P30" s="212"/>
      <c r="Q30" s="212"/>
      <c r="R30" s="212" t="e">
        <f t="shared" si="3"/>
        <v>#DIV/0!</v>
      </c>
      <c r="S30" s="214"/>
      <c r="T30" s="214"/>
      <c r="U30" s="215">
        <f t="shared" si="4"/>
        <v>0</v>
      </c>
      <c r="V30" s="216">
        <f t="shared" si="5"/>
        <v>0</v>
      </c>
      <c r="W30" s="222"/>
      <c r="X30" s="222"/>
      <c r="Y30" s="218"/>
      <c r="Z30" s="213"/>
      <c r="AA30" s="213"/>
      <c r="AB30" s="212"/>
      <c r="AC30" s="212"/>
      <c r="AD30" s="212"/>
      <c r="AE30" s="212" t="e">
        <f t="shared" si="49"/>
        <v>#DIV/0!</v>
      </c>
      <c r="AF30" s="214"/>
      <c r="AG30" s="215">
        <f t="shared" si="7"/>
        <v>0</v>
      </c>
      <c r="AH30" s="216">
        <f t="shared" si="8"/>
        <v>0</v>
      </c>
      <c r="AI30" s="219">
        <f t="shared" si="9"/>
        <v>0</v>
      </c>
      <c r="AJ30" s="222"/>
      <c r="AK30" s="222"/>
      <c r="AL30" s="213"/>
      <c r="AM30" s="213"/>
      <c r="AN30" s="212"/>
      <c r="AO30" s="212"/>
      <c r="AP30" s="212"/>
      <c r="AQ30" s="212" t="e">
        <f t="shared" si="10"/>
        <v>#DIV/0!</v>
      </c>
      <c r="AR30" s="214"/>
      <c r="AS30" s="214"/>
      <c r="AT30" s="214" t="e">
        <f t="shared" si="11"/>
        <v>#DIV/0!</v>
      </c>
      <c r="AU30" s="215">
        <f t="shared" si="50"/>
        <v>0</v>
      </c>
      <c r="AV30" s="215">
        <f t="shared" si="46"/>
        <v>0</v>
      </c>
      <c r="AW30" s="220">
        <f t="shared" si="51"/>
        <v>0</v>
      </c>
      <c r="AX30" s="222"/>
      <c r="AY30" s="215">
        <f t="shared" si="13"/>
        <v>0</v>
      </c>
      <c r="AZ30" s="216">
        <f t="shared" si="14"/>
        <v>0</v>
      </c>
      <c r="BA30" s="222"/>
      <c r="BB30" s="215">
        <f t="shared" si="15"/>
        <v>0</v>
      </c>
      <c r="BC30" s="222"/>
      <c r="BD30" s="213"/>
      <c r="BE30" s="213"/>
      <c r="BF30" s="212"/>
      <c r="BG30" s="212"/>
      <c r="BH30" s="212"/>
      <c r="BI30" s="212" t="e">
        <f t="shared" si="52"/>
        <v>#DIV/0!</v>
      </c>
      <c r="BJ30" s="214"/>
      <c r="BK30" s="214"/>
      <c r="BL30" s="214" t="e">
        <f t="shared" si="17"/>
        <v>#DIV/0!</v>
      </c>
      <c r="BM30" s="215">
        <f t="shared" si="53"/>
        <v>0</v>
      </c>
      <c r="BN30" s="220">
        <f t="shared" si="19"/>
        <v>0</v>
      </c>
      <c r="BO30" s="222"/>
      <c r="BP30" s="215">
        <f t="shared" si="20"/>
        <v>0</v>
      </c>
      <c r="BQ30" s="216">
        <f t="shared" si="21"/>
        <v>0</v>
      </c>
      <c r="BR30" s="222"/>
      <c r="BS30" s="215">
        <f t="shared" si="22"/>
        <v>0</v>
      </c>
      <c r="BT30" s="222"/>
      <c r="BU30" s="213"/>
      <c r="BV30" s="213"/>
      <c r="BW30" s="212"/>
      <c r="BX30" s="212"/>
      <c r="BY30" s="212"/>
      <c r="BZ30" s="212" t="e">
        <f t="shared" si="54"/>
        <v>#DIV/0!</v>
      </c>
      <c r="CA30" s="214"/>
      <c r="CB30" s="214"/>
      <c r="CC30" s="214"/>
      <c r="CD30" s="214" t="e">
        <f t="shared" si="24"/>
        <v>#DIV/0!</v>
      </c>
      <c r="CE30" s="215">
        <f t="shared" si="25"/>
        <v>0</v>
      </c>
      <c r="CF30" s="220">
        <f t="shared" si="26"/>
        <v>0</v>
      </c>
      <c r="CG30" s="222"/>
      <c r="CH30" s="215">
        <f t="shared" si="27"/>
        <v>0</v>
      </c>
      <c r="CI30" s="216">
        <f t="shared" si="28"/>
        <v>0</v>
      </c>
      <c r="CJ30" s="222"/>
      <c r="CK30" s="215">
        <f t="shared" si="29"/>
        <v>0</v>
      </c>
      <c r="CL30" s="216">
        <f t="shared" si="30"/>
        <v>0</v>
      </c>
      <c r="CM30" s="222"/>
      <c r="CN30" s="215">
        <f t="shared" si="31"/>
        <v>0</v>
      </c>
      <c r="CO30" s="222"/>
      <c r="CP30" s="221">
        <f t="shared" si="32"/>
        <v>1</v>
      </c>
      <c r="CQ30" s="213"/>
      <c r="CR30" s="213"/>
      <c r="CS30" s="213"/>
      <c r="CT30" s="212"/>
      <c r="CU30" s="212"/>
      <c r="CV30" s="212"/>
      <c r="CW30" s="214"/>
      <c r="CX30" s="215">
        <f t="shared" si="55"/>
        <v>0</v>
      </c>
      <c r="CY30" s="220">
        <f t="shared" si="56"/>
        <v>0</v>
      </c>
      <c r="CZ30" s="222"/>
      <c r="DA30" s="215">
        <f t="shared" si="57"/>
        <v>0</v>
      </c>
      <c r="DB30" s="222"/>
      <c r="DC30" s="213"/>
      <c r="DD30" s="213"/>
      <c r="DE30" s="212"/>
      <c r="DF30" s="212"/>
      <c r="DG30" s="212"/>
      <c r="DH30" s="212" t="e">
        <f t="shared" si="58"/>
        <v>#DIV/0!</v>
      </c>
      <c r="DI30" s="214"/>
      <c r="DJ30" s="215">
        <f t="shared" si="37"/>
        <v>0</v>
      </c>
      <c r="DK30" s="216">
        <f t="shared" si="38"/>
        <v>0</v>
      </c>
      <c r="DL30" s="222"/>
      <c r="DM30" s="215">
        <f t="shared" si="39"/>
        <v>0</v>
      </c>
      <c r="DN30" s="222"/>
      <c r="DO30" s="213"/>
      <c r="DP30" s="213"/>
      <c r="DQ30" s="212"/>
      <c r="DR30" s="212"/>
      <c r="DS30" s="212"/>
      <c r="DT30" s="212" t="e">
        <f t="shared" si="59"/>
        <v>#DIV/0!</v>
      </c>
      <c r="DU30" s="214"/>
      <c r="DV30" s="215">
        <f t="shared" si="41"/>
        <v>0</v>
      </c>
      <c r="DW30" s="216">
        <f t="shared" si="42"/>
        <v>0</v>
      </c>
      <c r="DX30" s="222"/>
      <c r="DY30" s="213"/>
      <c r="DZ30" s="223"/>
      <c r="EA30" s="212"/>
      <c r="EB30" s="212"/>
      <c r="EC30" s="212"/>
      <c r="ED30" s="212" t="e">
        <f t="shared" si="60"/>
        <v>#DIV/0!</v>
      </c>
      <c r="EE30" s="214"/>
      <c r="EF30" s="215">
        <f t="shared" si="61"/>
        <v>0</v>
      </c>
      <c r="EG30" s="216">
        <f t="shared" si="45"/>
        <v>0</v>
      </c>
      <c r="EH30" s="222"/>
    </row>
    <row r="31" spans="1:138" ht="33.75" customHeight="1" x14ac:dyDescent="0.2">
      <c r="A31" s="116" t="s">
        <v>295</v>
      </c>
      <c r="B31" s="212">
        <f>'численность 2021'!C48</f>
        <v>375.81700000000001</v>
      </c>
      <c r="C31" s="213">
        <v>1544.265259</v>
      </c>
      <c r="D31" s="213">
        <v>1424</v>
      </c>
      <c r="E31" s="212">
        <f>_xlfn.FLOOR.PRECISE('численность 2021'!D48)</f>
        <v>1425</v>
      </c>
      <c r="F31" s="212">
        <v>4.1433650000000002</v>
      </c>
      <c r="G31" s="212">
        <v>3.8206850000000001</v>
      </c>
      <c r="H31" s="212">
        <f t="shared" si="48"/>
        <v>3.7917390644914946</v>
      </c>
      <c r="I31" s="214">
        <f>_xlfn.FLOOR.PRECISE('численность 2021'!R48)</f>
        <v>498</v>
      </c>
      <c r="J31" s="215">
        <f t="shared" si="1"/>
        <v>498.74999999999852</v>
      </c>
      <c r="K31" s="216">
        <f t="shared" si="2"/>
        <v>498</v>
      </c>
      <c r="L31" s="217">
        <v>498</v>
      </c>
      <c r="M31" s="213">
        <v>416</v>
      </c>
      <c r="N31" s="213">
        <v>416</v>
      </c>
      <c r="O31" s="212">
        <f>_xlfn.FLOOR.PRECISE('численность 2021'!P48)</f>
        <v>416</v>
      </c>
      <c r="P31" s="212">
        <v>1.116155</v>
      </c>
      <c r="Q31" s="212">
        <v>1.116155</v>
      </c>
      <c r="R31" s="212">
        <f t="shared" si="3"/>
        <v>1.1069217198796222</v>
      </c>
      <c r="S31" s="214">
        <f>_xlfn.FLOOR.PRECISE('численность 2021'!Q48)</f>
        <v>82</v>
      </c>
      <c r="T31" s="214"/>
      <c r="U31" s="215">
        <f t="shared" si="4"/>
        <v>124.79999999999959</v>
      </c>
      <c r="V31" s="216">
        <f t="shared" si="5"/>
        <v>82</v>
      </c>
      <c r="W31" s="217">
        <v>82</v>
      </c>
      <c r="X31" s="217"/>
      <c r="Y31" s="218"/>
      <c r="Z31" s="213">
        <v>3653.6062010000001</v>
      </c>
      <c r="AA31" s="213">
        <v>3504</v>
      </c>
      <c r="AB31" s="212">
        <f>_xlfn.FLOOR.PRECISE('численность 2021'!E48)</f>
        <v>3501</v>
      </c>
      <c r="AC31" s="212">
        <v>9.8028650000000006</v>
      </c>
      <c r="AD31" s="212">
        <v>9.4014620000000004</v>
      </c>
      <c r="AE31" s="212">
        <f t="shared" si="49"/>
        <v>9.3157041858138392</v>
      </c>
      <c r="AF31" s="214">
        <f>_xlfn.FLOOR.PRECISE('численность 2021'!O48)</f>
        <v>175</v>
      </c>
      <c r="AG31" s="215">
        <f t="shared" si="7"/>
        <v>175.05</v>
      </c>
      <c r="AH31" s="216">
        <f t="shared" si="8"/>
        <v>175</v>
      </c>
      <c r="AI31" s="219">
        <f t="shared" si="9"/>
        <v>131.25</v>
      </c>
      <c r="AJ31" s="217">
        <v>175</v>
      </c>
      <c r="AK31" s="217">
        <v>131</v>
      </c>
      <c r="AL31" s="213">
        <v>1553.8641359999999</v>
      </c>
      <c r="AM31" s="213">
        <v>1470</v>
      </c>
      <c r="AN31" s="212">
        <f>_xlfn.FLOOR.PRECISE('численность 2021'!F48)</f>
        <v>1498</v>
      </c>
      <c r="AO31" s="212">
        <v>4.1691190000000002</v>
      </c>
      <c r="AP31" s="212">
        <v>3.9441060000000001</v>
      </c>
      <c r="AQ31" s="212">
        <f t="shared" si="10"/>
        <v>3.9859825393742168</v>
      </c>
      <c r="AR31" s="214">
        <f>_xlfn.FLOOR.PRECISE('численность 2021'!L48)</f>
        <v>104</v>
      </c>
      <c r="AS31" s="214"/>
      <c r="AT31" s="214">
        <f t="shared" si="11"/>
        <v>104</v>
      </c>
      <c r="AU31" s="215">
        <f t="shared" si="50"/>
        <v>104.86000000000001</v>
      </c>
      <c r="AV31" s="215">
        <f t="shared" si="46"/>
        <v>0</v>
      </c>
      <c r="AW31" s="220">
        <f t="shared" si="51"/>
        <v>104</v>
      </c>
      <c r="AX31" s="217">
        <v>104</v>
      </c>
      <c r="AY31" s="215">
        <f t="shared" si="13"/>
        <v>15.599999999999895</v>
      </c>
      <c r="AZ31" s="216">
        <f t="shared" si="14"/>
        <v>0</v>
      </c>
      <c r="BA31" s="217"/>
      <c r="BB31" s="215">
        <f t="shared" si="15"/>
        <v>31.199999999999896</v>
      </c>
      <c r="BC31" s="217"/>
      <c r="BD31" s="213">
        <v>967.70971699999996</v>
      </c>
      <c r="BE31" s="213">
        <v>871</v>
      </c>
      <c r="BF31" s="212">
        <f>_xlfn.FLOOR.PRECISE('численность 2021'!G48)</f>
        <v>863</v>
      </c>
      <c r="BG31" s="212">
        <v>2.5964290000000001</v>
      </c>
      <c r="BH31" s="212">
        <v>2.3369499999999999</v>
      </c>
      <c r="BI31" s="212">
        <f t="shared" si="52"/>
        <v>2.2963303948464278</v>
      </c>
      <c r="BJ31" s="214">
        <f>_xlfn.FLOOR.PRECISE('численность 2021'!K48)</f>
        <v>60</v>
      </c>
      <c r="BK31" s="214"/>
      <c r="BL31" s="214">
        <f t="shared" si="17"/>
        <v>60</v>
      </c>
      <c r="BM31" s="215">
        <f t="shared" si="53"/>
        <v>60.410000000000004</v>
      </c>
      <c r="BN31" s="220">
        <f t="shared" si="19"/>
        <v>60</v>
      </c>
      <c r="BO31" s="217">
        <v>60</v>
      </c>
      <c r="BP31" s="215">
        <f t="shared" si="20"/>
        <v>8.9999999999999396</v>
      </c>
      <c r="BQ31" s="216">
        <f t="shared" si="21"/>
        <v>0</v>
      </c>
      <c r="BR31" s="217"/>
      <c r="BS31" s="215">
        <f t="shared" si="22"/>
        <v>12</v>
      </c>
      <c r="BT31" s="217"/>
      <c r="BU31" s="213">
        <v>1831.517578</v>
      </c>
      <c r="BV31" s="213">
        <v>1758</v>
      </c>
      <c r="BW31" s="212">
        <f>_xlfn.FLOOR.PRECISE('численность 2021'!H48)</f>
        <v>1792</v>
      </c>
      <c r="BX31" s="212">
        <v>4.9140819999999996</v>
      </c>
      <c r="BY31" s="212">
        <v>4.7168289999999997</v>
      </c>
      <c r="BZ31" s="212">
        <f t="shared" si="54"/>
        <v>4.7682781779429879</v>
      </c>
      <c r="CA31" s="214">
        <f>_xlfn.FLOOR.PRECISE('численность 2021'!M48)</f>
        <v>143</v>
      </c>
      <c r="CB31" s="214"/>
      <c r="CC31" s="214"/>
      <c r="CD31" s="214">
        <f t="shared" si="24"/>
        <v>143</v>
      </c>
      <c r="CE31" s="215">
        <f t="shared" si="25"/>
        <v>143.36000000000001</v>
      </c>
      <c r="CF31" s="220">
        <f t="shared" si="26"/>
        <v>143</v>
      </c>
      <c r="CG31" s="217">
        <v>143</v>
      </c>
      <c r="CH31" s="215">
        <f t="shared" si="27"/>
        <v>10.724999999999985</v>
      </c>
      <c r="CI31" s="216">
        <f t="shared" si="28"/>
        <v>0</v>
      </c>
      <c r="CJ31" s="217"/>
      <c r="CK31" s="215">
        <f t="shared" si="29"/>
        <v>10.724999999999985</v>
      </c>
      <c r="CL31" s="216">
        <f t="shared" si="30"/>
        <v>0</v>
      </c>
      <c r="CM31" s="217"/>
      <c r="CN31" s="215">
        <f t="shared" si="31"/>
        <v>28.6</v>
      </c>
      <c r="CO31" s="217"/>
      <c r="CP31" s="221">
        <f t="shared" si="32"/>
        <v>1</v>
      </c>
      <c r="CQ31" s="213">
        <v>225</v>
      </c>
      <c r="CR31" s="213">
        <v>224</v>
      </c>
      <c r="CS31" s="213" t="e">
        <f>#REF!</f>
        <v>#REF!</v>
      </c>
      <c r="CT31" s="212">
        <v>0.626</v>
      </c>
      <c r="CU31" s="212">
        <v>0.621</v>
      </c>
      <c r="CV31" s="212" t="e">
        <f>#REF!</f>
        <v>#REF!</v>
      </c>
      <c r="CW31" s="214" t="e">
        <f>#REF!</f>
        <v>#REF!</v>
      </c>
      <c r="CX31" s="215" t="e">
        <f t="shared" si="55"/>
        <v>#REF!</v>
      </c>
      <c r="CY31" s="220" t="e">
        <f t="shared" si="56"/>
        <v>#REF!</v>
      </c>
      <c r="CZ31" s="222"/>
      <c r="DA31" s="215">
        <f t="shared" si="57"/>
        <v>0</v>
      </c>
      <c r="DB31" s="222"/>
      <c r="DC31" s="213">
        <v>0</v>
      </c>
      <c r="DD31" s="213">
        <v>5</v>
      </c>
      <c r="DE31" s="212">
        <f>_xlfn.FLOOR.PRECISE('численность 2021'!I48)</f>
        <v>5</v>
      </c>
      <c r="DF31" s="212">
        <v>0</v>
      </c>
      <c r="DG31" s="212">
        <v>1.3415E-2</v>
      </c>
      <c r="DH31" s="212">
        <f t="shared" si="58"/>
        <v>1.3304347594706998E-2</v>
      </c>
      <c r="DI31" s="214">
        <f>_xlfn.FLOOR.PRECISE('численность 2021'!N48)</f>
        <v>0</v>
      </c>
      <c r="DJ31" s="215">
        <f t="shared" si="37"/>
        <v>0</v>
      </c>
      <c r="DK31" s="216">
        <f t="shared" si="38"/>
        <v>0</v>
      </c>
      <c r="DL31" s="217"/>
      <c r="DM31" s="215">
        <f t="shared" si="39"/>
        <v>0</v>
      </c>
      <c r="DN31" s="217"/>
      <c r="DO31" s="213">
        <v>16.498560000000001</v>
      </c>
      <c r="DP31" s="213">
        <v>20</v>
      </c>
      <c r="DQ31" s="212">
        <f>_xlfn.FLOOR.PRECISE('численность 2021'!J48)</f>
        <v>21</v>
      </c>
      <c r="DR31" s="212">
        <v>4.4267000000000001E-2</v>
      </c>
      <c r="DS31" s="212">
        <v>5.3661E-2</v>
      </c>
      <c r="DT31" s="212">
        <f t="shared" si="59"/>
        <v>5.5878259897769393E-2</v>
      </c>
      <c r="DU31" s="214">
        <f>_xlfn.FLOOR.PRECISE('численность 2021'!S48)</f>
        <v>2</v>
      </c>
      <c r="DV31" s="215">
        <f t="shared" si="41"/>
        <v>2.1</v>
      </c>
      <c r="DW31" s="216">
        <f t="shared" si="42"/>
        <v>2</v>
      </c>
      <c r="DX31" s="217">
        <v>2</v>
      </c>
      <c r="DY31" s="213">
        <v>0</v>
      </c>
      <c r="DZ31" s="223">
        <v>0</v>
      </c>
      <c r="EA31" s="212">
        <f>_xlfn.FLOOR.PRECISE('численность 2021'!T48)</f>
        <v>0</v>
      </c>
      <c r="EB31" s="212">
        <v>0</v>
      </c>
      <c r="EC31" s="212">
        <v>0</v>
      </c>
      <c r="ED31" s="212">
        <f t="shared" si="60"/>
        <v>0</v>
      </c>
      <c r="EE31" s="214">
        <f>_xlfn.FLOOR.PRECISE('численность 2021'!U48)</f>
        <v>0</v>
      </c>
      <c r="EF31" s="215">
        <f t="shared" si="61"/>
        <v>0</v>
      </c>
      <c r="EG31" s="216">
        <f t="shared" si="45"/>
        <v>0</v>
      </c>
      <c r="EH31" s="222"/>
    </row>
    <row r="32" spans="1:138" ht="54" customHeight="1" x14ac:dyDescent="0.2">
      <c r="A32" s="116" t="s">
        <v>296</v>
      </c>
      <c r="B32" s="212">
        <f>'численность 2021'!C47</f>
        <v>242.9</v>
      </c>
      <c r="C32" s="213">
        <v>84.204941000000005</v>
      </c>
      <c r="D32" s="213">
        <v>120</v>
      </c>
      <c r="E32" s="212">
        <f>_xlfn.FLOOR.PRECISE('численность 2021'!D47)</f>
        <v>168</v>
      </c>
      <c r="F32" s="212">
        <v>0.346665</v>
      </c>
      <c r="G32" s="212">
        <v>0.49403000000000002</v>
      </c>
      <c r="H32" s="212">
        <f t="shared" si="48"/>
        <v>0.69164265129683</v>
      </c>
      <c r="I32" s="214">
        <f>_xlfn.FLOOR.PRECISE('численность 2021'!R47)</f>
        <v>58</v>
      </c>
      <c r="J32" s="215">
        <f t="shared" si="1"/>
        <v>58.799999999999827</v>
      </c>
      <c r="K32" s="216">
        <f t="shared" si="2"/>
        <v>58</v>
      </c>
      <c r="L32" s="217">
        <v>58</v>
      </c>
      <c r="M32" s="213">
        <v>50</v>
      </c>
      <c r="N32" s="213">
        <v>50</v>
      </c>
      <c r="O32" s="212">
        <f>_xlfn.FLOOR.PRECISE('численность 2021'!P47)</f>
        <v>50</v>
      </c>
      <c r="P32" s="212">
        <v>0.205846</v>
      </c>
      <c r="Q32" s="212">
        <v>0.205846</v>
      </c>
      <c r="R32" s="212">
        <f t="shared" si="3"/>
        <v>0.20584602717167558</v>
      </c>
      <c r="S32" s="214">
        <f>_xlfn.FLOOR.PRECISE('численность 2021'!Q47)</f>
        <v>5</v>
      </c>
      <c r="T32" s="214"/>
      <c r="U32" s="215">
        <f t="shared" si="4"/>
        <v>14.99999999999995</v>
      </c>
      <c r="V32" s="216">
        <f t="shared" si="5"/>
        <v>5</v>
      </c>
      <c r="W32" s="217">
        <v>5</v>
      </c>
      <c r="X32" s="217"/>
      <c r="Y32" s="218"/>
      <c r="Z32" s="213">
        <v>305.60275300000001</v>
      </c>
      <c r="AA32" s="213">
        <v>337</v>
      </c>
      <c r="AB32" s="212">
        <f>_xlfn.FLOOR.PRECISE('численность 2021'!E47)</f>
        <v>340</v>
      </c>
      <c r="AC32" s="212">
        <v>1.2581420000000001</v>
      </c>
      <c r="AD32" s="212">
        <v>1.387402</v>
      </c>
      <c r="AE32" s="212">
        <f t="shared" si="49"/>
        <v>1.399752984767394</v>
      </c>
      <c r="AF32" s="214">
        <f>_xlfn.FLOOR.PRECISE('численность 2021'!O47)</f>
        <v>16</v>
      </c>
      <c r="AG32" s="215">
        <f t="shared" si="7"/>
        <v>17</v>
      </c>
      <c r="AH32" s="216">
        <f t="shared" si="8"/>
        <v>16</v>
      </c>
      <c r="AI32" s="219">
        <f t="shared" si="9"/>
        <v>12</v>
      </c>
      <c r="AJ32" s="217">
        <v>16</v>
      </c>
      <c r="AK32" s="217">
        <v>12</v>
      </c>
      <c r="AL32" s="213">
        <v>2702.0522460000002</v>
      </c>
      <c r="AM32" s="213">
        <v>3610</v>
      </c>
      <c r="AN32" s="212">
        <f>_xlfn.FLOOR.PRECISE('численность 2021'!F47)</f>
        <v>3894</v>
      </c>
      <c r="AO32" s="212">
        <v>11.124135000000001</v>
      </c>
      <c r="AP32" s="212">
        <v>14.862083999999999</v>
      </c>
      <c r="AQ32" s="212">
        <f t="shared" si="10"/>
        <v>16.031288596130093</v>
      </c>
      <c r="AR32" s="214">
        <f>_xlfn.FLOOR.PRECISE('численность 2021'!L47)</f>
        <v>500</v>
      </c>
      <c r="AS32" s="214"/>
      <c r="AT32" s="214">
        <f t="shared" si="11"/>
        <v>500</v>
      </c>
      <c r="AU32" s="215">
        <f t="shared" si="50"/>
        <v>584.09999999999604</v>
      </c>
      <c r="AV32" s="215">
        <f t="shared" si="46"/>
        <v>973.5</v>
      </c>
      <c r="AW32" s="220">
        <f t="shared" si="51"/>
        <v>500</v>
      </c>
      <c r="AX32" s="217">
        <v>500</v>
      </c>
      <c r="AY32" s="215">
        <f t="shared" si="13"/>
        <v>74.999999999999503</v>
      </c>
      <c r="AZ32" s="216">
        <f t="shared" si="14"/>
        <v>0</v>
      </c>
      <c r="BA32" s="217"/>
      <c r="BB32" s="215">
        <f t="shared" si="15"/>
        <v>149.99999999999949</v>
      </c>
      <c r="BC32" s="217"/>
      <c r="BD32" s="213">
        <v>186.18151900000001</v>
      </c>
      <c r="BE32" s="213">
        <v>99</v>
      </c>
      <c r="BF32" s="212">
        <f>_xlfn.FLOOR.PRECISE('численность 2021'!G47)</f>
        <v>212</v>
      </c>
      <c r="BG32" s="212">
        <v>0.76649500000000004</v>
      </c>
      <c r="BH32" s="212">
        <v>0.40757500000000002</v>
      </c>
      <c r="BI32" s="212">
        <f t="shared" si="52"/>
        <v>0.87278715520790451</v>
      </c>
      <c r="BJ32" s="214">
        <f>_xlfn.FLOOR.PRECISE('численность 2021'!K47)</f>
        <v>5</v>
      </c>
      <c r="BK32" s="214"/>
      <c r="BL32" s="214">
        <f t="shared" si="17"/>
        <v>5</v>
      </c>
      <c r="BM32" s="215">
        <f t="shared" si="53"/>
        <v>6.3599999999999781</v>
      </c>
      <c r="BN32" s="220">
        <f t="shared" si="19"/>
        <v>5</v>
      </c>
      <c r="BO32" s="217">
        <v>5</v>
      </c>
      <c r="BP32" s="215">
        <f t="shared" si="20"/>
        <v>0.749999999999995</v>
      </c>
      <c r="BQ32" s="216">
        <f t="shared" si="21"/>
        <v>0</v>
      </c>
      <c r="BR32" s="217"/>
      <c r="BS32" s="215">
        <f t="shared" si="22"/>
        <v>1</v>
      </c>
      <c r="BT32" s="217"/>
      <c r="BU32" s="213">
        <v>120.729736328125</v>
      </c>
      <c r="BV32" s="213">
        <v>62</v>
      </c>
      <c r="BW32" s="212">
        <f>_xlfn.FLOOR.PRECISE('численность 2021'!H47)</f>
        <v>122</v>
      </c>
      <c r="BX32" s="212">
        <v>0.497035</v>
      </c>
      <c r="BY32" s="212">
        <v>0.255249</v>
      </c>
      <c r="BZ32" s="212">
        <f t="shared" si="54"/>
        <v>0.50226430629888841</v>
      </c>
      <c r="CA32" s="214">
        <f>_xlfn.FLOOR.PRECISE('численность 2021'!M47)</f>
        <v>3</v>
      </c>
      <c r="CB32" s="214"/>
      <c r="CC32" s="214"/>
      <c r="CD32" s="214">
        <f t="shared" si="24"/>
        <v>3</v>
      </c>
      <c r="CE32" s="215">
        <f t="shared" si="25"/>
        <v>3.6599999999999877</v>
      </c>
      <c r="CF32" s="220">
        <f t="shared" si="26"/>
        <v>3</v>
      </c>
      <c r="CG32" s="217">
        <v>3</v>
      </c>
      <c r="CH32" s="215">
        <f t="shared" si="27"/>
        <v>0</v>
      </c>
      <c r="CI32" s="216">
        <f t="shared" si="28"/>
        <v>0</v>
      </c>
      <c r="CJ32" s="217"/>
      <c r="CK32" s="215">
        <f t="shared" si="29"/>
        <v>0</v>
      </c>
      <c r="CL32" s="216">
        <f t="shared" si="30"/>
        <v>0</v>
      </c>
      <c r="CM32" s="217"/>
      <c r="CN32" s="215">
        <f t="shared" si="31"/>
        <v>0.60000000000000009</v>
      </c>
      <c r="CO32" s="217"/>
      <c r="CP32" s="221">
        <f t="shared" si="32"/>
        <v>1</v>
      </c>
      <c r="CQ32" s="213">
        <v>52</v>
      </c>
      <c r="CR32" s="213">
        <v>222</v>
      </c>
      <c r="CS32" s="213" t="e">
        <f>#REF!</f>
        <v>#REF!</v>
      </c>
      <c r="CT32" s="212">
        <v>0.18</v>
      </c>
      <c r="CU32" s="212">
        <v>0.76300000000000001</v>
      </c>
      <c r="CV32" s="212" t="e">
        <f>#REF!</f>
        <v>#REF!</v>
      </c>
      <c r="CW32" s="214" t="e">
        <f>#REF!</f>
        <v>#REF!</v>
      </c>
      <c r="CX32" s="215" t="e">
        <f t="shared" si="55"/>
        <v>#REF!</v>
      </c>
      <c r="CY32" s="220" t="e">
        <f t="shared" si="56"/>
        <v>#REF!</v>
      </c>
      <c r="CZ32" s="222"/>
      <c r="DA32" s="215">
        <f t="shared" si="57"/>
        <v>0</v>
      </c>
      <c r="DB32" s="222"/>
      <c r="DC32" s="213">
        <v>0</v>
      </c>
      <c r="DD32" s="213">
        <v>0</v>
      </c>
      <c r="DE32" s="212">
        <f>_xlfn.FLOOR.PRECISE('численность 2021'!I47)</f>
        <v>0</v>
      </c>
      <c r="DF32" s="212">
        <v>0</v>
      </c>
      <c r="DG32" s="212">
        <v>0</v>
      </c>
      <c r="DH32" s="212">
        <f t="shared" si="58"/>
        <v>0</v>
      </c>
      <c r="DI32" s="214">
        <f>_xlfn.FLOOR.PRECISE('численность 2021'!N47)</f>
        <v>0</v>
      </c>
      <c r="DJ32" s="215">
        <f t="shared" si="37"/>
        <v>0</v>
      </c>
      <c r="DK32" s="216">
        <f t="shared" si="38"/>
        <v>0</v>
      </c>
      <c r="DL32" s="217"/>
      <c r="DM32" s="215">
        <f t="shared" si="39"/>
        <v>0</v>
      </c>
      <c r="DN32" s="217"/>
      <c r="DO32" s="213">
        <v>2.6988759999999998</v>
      </c>
      <c r="DP32" s="213">
        <v>2</v>
      </c>
      <c r="DQ32" s="212">
        <f>_xlfn.FLOOR.PRECISE('численность 2021'!J47)</f>
        <v>3</v>
      </c>
      <c r="DR32" s="212">
        <v>1.1110999999999999E-2</v>
      </c>
      <c r="DS32" s="212">
        <v>8.234E-3</v>
      </c>
      <c r="DT32" s="212">
        <f t="shared" si="59"/>
        <v>1.2350761630300536E-2</v>
      </c>
      <c r="DU32" s="214">
        <f>_xlfn.FLOOR.PRECISE('численность 2021'!S47)</f>
        <v>0</v>
      </c>
      <c r="DV32" s="215">
        <f t="shared" si="41"/>
        <v>0.30000000000000004</v>
      </c>
      <c r="DW32" s="216">
        <f t="shared" si="42"/>
        <v>0</v>
      </c>
      <c r="DX32" s="217"/>
      <c r="DY32" s="213">
        <v>500</v>
      </c>
      <c r="DZ32" s="223">
        <v>500</v>
      </c>
      <c r="EA32" s="212">
        <f>_xlfn.FLOOR.PRECISE('численность 2021'!T47)</f>
        <v>500</v>
      </c>
      <c r="EB32" s="212">
        <v>2.0584600000000002</v>
      </c>
      <c r="EC32" s="212">
        <v>2.0584600000000002</v>
      </c>
      <c r="ED32" s="212">
        <f t="shared" si="60"/>
        <v>2.0584602717167559</v>
      </c>
      <c r="EE32" s="214">
        <f>_xlfn.FLOOR.PRECISE('численность 2021'!U47)</f>
        <v>40</v>
      </c>
      <c r="EF32" s="215">
        <f t="shared" si="61"/>
        <v>50</v>
      </c>
      <c r="EG32" s="216">
        <f t="shared" si="45"/>
        <v>40</v>
      </c>
      <c r="EH32" s="222">
        <v>40</v>
      </c>
    </row>
    <row r="33" spans="1:138" ht="34.5" customHeight="1" x14ac:dyDescent="0.2">
      <c r="A33" s="116" t="s">
        <v>66</v>
      </c>
      <c r="B33" s="212">
        <f>'численность 2021'!C49</f>
        <v>46.606000000000002</v>
      </c>
      <c r="C33" s="213">
        <v>111.403381</v>
      </c>
      <c r="D33" s="213">
        <v>117</v>
      </c>
      <c r="E33" s="212">
        <f>_xlfn.FLOOR.PRECISE('численность 2021'!D49)</f>
        <v>121</v>
      </c>
      <c r="F33" s="212">
        <v>2.3602409999999998</v>
      </c>
      <c r="G33" s="212">
        <v>2.4790760000000001</v>
      </c>
      <c r="H33" s="212">
        <f t="shared" si="48"/>
        <v>2.5962322447753508</v>
      </c>
      <c r="I33" s="214">
        <f>_xlfn.FLOOR.PRECISE('численность 2021'!R49)</f>
        <v>42</v>
      </c>
      <c r="J33" s="215">
        <f t="shared" si="1"/>
        <v>42.349999999999874</v>
      </c>
      <c r="K33" s="216">
        <f t="shared" si="2"/>
        <v>42</v>
      </c>
      <c r="L33" s="217">
        <v>42</v>
      </c>
      <c r="M33" s="213">
        <v>46</v>
      </c>
      <c r="N33" s="213">
        <v>46</v>
      </c>
      <c r="O33" s="212">
        <f>_xlfn.FLOOR.PRECISE('численность 2021'!P49)</f>
        <v>46</v>
      </c>
      <c r="P33" s="212">
        <v>0.974576</v>
      </c>
      <c r="Q33" s="212">
        <v>0.97467999999999999</v>
      </c>
      <c r="R33" s="212">
        <f t="shared" si="3"/>
        <v>0.98699738231129031</v>
      </c>
      <c r="S33" s="214">
        <f>_xlfn.FLOOR.PRECISE('численность 2021'!Q49)</f>
        <v>11</v>
      </c>
      <c r="T33" s="214"/>
      <c r="U33" s="215">
        <f t="shared" si="4"/>
        <v>13.799999999999953</v>
      </c>
      <c r="V33" s="216">
        <f t="shared" si="5"/>
        <v>11</v>
      </c>
      <c r="W33" s="217">
        <v>11</v>
      </c>
      <c r="X33" s="217"/>
      <c r="Y33" s="218"/>
      <c r="Z33" s="213">
        <v>271.15164199999998</v>
      </c>
      <c r="AA33" s="213">
        <v>282</v>
      </c>
      <c r="AB33" s="212">
        <f>_xlfn.FLOOR.PRECISE('численность 2021'!E49)</f>
        <v>292</v>
      </c>
      <c r="AC33" s="212">
        <v>5.7447379999999999</v>
      </c>
      <c r="AD33" s="212">
        <v>5.9752090000000004</v>
      </c>
      <c r="AE33" s="212">
        <f t="shared" si="49"/>
        <v>6.2652877311934088</v>
      </c>
      <c r="AF33" s="214">
        <f>_xlfn.FLOOR.PRECISE('численность 2021'!O49)</f>
        <v>14</v>
      </c>
      <c r="AG33" s="215">
        <f t="shared" si="7"/>
        <v>14.600000000000001</v>
      </c>
      <c r="AH33" s="216">
        <f t="shared" si="8"/>
        <v>14</v>
      </c>
      <c r="AI33" s="219">
        <f t="shared" si="9"/>
        <v>10.5</v>
      </c>
      <c r="AJ33" s="217">
        <v>14</v>
      </c>
      <c r="AK33" s="217">
        <v>10</v>
      </c>
      <c r="AL33" s="213">
        <v>364.62112400000001</v>
      </c>
      <c r="AM33" s="213">
        <v>367</v>
      </c>
      <c r="AN33" s="212">
        <f>_xlfn.FLOOR.PRECISE('численность 2021'!F49)</f>
        <v>373</v>
      </c>
      <c r="AO33" s="212">
        <v>7.7250240000000003</v>
      </c>
      <c r="AP33" s="212">
        <v>7.7762479999999998</v>
      </c>
      <c r="AQ33" s="212">
        <f t="shared" si="10"/>
        <v>8.0032613826545944</v>
      </c>
      <c r="AR33" s="214">
        <f>_xlfn.FLOOR.PRECISE('численность 2021'!L49)</f>
        <v>37</v>
      </c>
      <c r="AS33" s="214"/>
      <c r="AT33" s="214">
        <f t="shared" si="11"/>
        <v>37</v>
      </c>
      <c r="AU33" s="215">
        <f t="shared" si="50"/>
        <v>44.76</v>
      </c>
      <c r="AV33" s="215">
        <f t="shared" si="46"/>
        <v>44.76</v>
      </c>
      <c r="AW33" s="220">
        <f t="shared" si="51"/>
        <v>37</v>
      </c>
      <c r="AX33" s="217">
        <v>37</v>
      </c>
      <c r="AY33" s="215">
        <f t="shared" si="13"/>
        <v>5.5499999999999625</v>
      </c>
      <c r="AZ33" s="216">
        <f t="shared" si="14"/>
        <v>0</v>
      </c>
      <c r="BA33" s="217"/>
      <c r="BB33" s="215">
        <f t="shared" si="15"/>
        <v>11.099999999999962</v>
      </c>
      <c r="BC33" s="217"/>
      <c r="BD33" s="213">
        <v>105.361603</v>
      </c>
      <c r="BE33" s="213">
        <v>113</v>
      </c>
      <c r="BF33" s="212">
        <f>_xlfn.FLOOR.PRECISE('численность 2021'!G49)</f>
        <v>123</v>
      </c>
      <c r="BG33" s="212">
        <v>2.232237</v>
      </c>
      <c r="BH33" s="212">
        <v>2.3943210000000001</v>
      </c>
      <c r="BI33" s="212">
        <f t="shared" si="52"/>
        <v>2.639145174441059</v>
      </c>
      <c r="BJ33" s="214">
        <f>_xlfn.FLOOR.PRECISE('численность 2021'!K49)</f>
        <v>8</v>
      </c>
      <c r="BK33" s="214"/>
      <c r="BL33" s="214">
        <f t="shared" si="17"/>
        <v>8</v>
      </c>
      <c r="BM33" s="215">
        <f t="shared" si="53"/>
        <v>8.6100000000000012</v>
      </c>
      <c r="BN33" s="220">
        <f t="shared" si="19"/>
        <v>8</v>
      </c>
      <c r="BO33" s="217">
        <v>8</v>
      </c>
      <c r="BP33" s="215">
        <f t="shared" si="20"/>
        <v>1.199999999999992</v>
      </c>
      <c r="BQ33" s="216">
        <f t="shared" si="21"/>
        <v>0</v>
      </c>
      <c r="BR33" s="217"/>
      <c r="BS33" s="215">
        <f t="shared" si="22"/>
        <v>1.6</v>
      </c>
      <c r="BT33" s="217"/>
      <c r="BU33" s="213">
        <v>227.94487000000001</v>
      </c>
      <c r="BV33" s="213">
        <v>234</v>
      </c>
      <c r="BW33" s="212">
        <f>_xlfn.FLOOR.PRECISE('численность 2021'!H49)</f>
        <v>245</v>
      </c>
      <c r="BX33" s="212">
        <v>4.8293400000000002</v>
      </c>
      <c r="BY33" s="212">
        <v>4.9581520000000001</v>
      </c>
      <c r="BZ33" s="212">
        <f t="shared" si="54"/>
        <v>5.2568338840492634</v>
      </c>
      <c r="CA33" s="214">
        <f>_xlfn.FLOOR.PRECISE('численность 2021'!M49)</f>
        <v>19</v>
      </c>
      <c r="CB33" s="214"/>
      <c r="CC33" s="214"/>
      <c r="CD33" s="214">
        <f t="shared" si="24"/>
        <v>19</v>
      </c>
      <c r="CE33" s="215">
        <f t="shared" si="25"/>
        <v>19.600000000000001</v>
      </c>
      <c r="CF33" s="220">
        <f t="shared" si="26"/>
        <v>19</v>
      </c>
      <c r="CG33" s="217">
        <v>19</v>
      </c>
      <c r="CH33" s="215">
        <f t="shared" si="27"/>
        <v>1.424999999999998</v>
      </c>
      <c r="CI33" s="216">
        <f t="shared" si="28"/>
        <v>0</v>
      </c>
      <c r="CJ33" s="217"/>
      <c r="CK33" s="215">
        <f t="shared" si="29"/>
        <v>1.424999999999998</v>
      </c>
      <c r="CL33" s="216">
        <f t="shared" si="30"/>
        <v>0</v>
      </c>
      <c r="CM33" s="217"/>
      <c r="CN33" s="215">
        <f t="shared" si="31"/>
        <v>3.8000000000000003</v>
      </c>
      <c r="CO33" s="217"/>
      <c r="CP33" s="221">
        <f t="shared" si="32"/>
        <v>1</v>
      </c>
      <c r="CQ33" s="213">
        <v>42</v>
      </c>
      <c r="CR33" s="213">
        <v>45</v>
      </c>
      <c r="CS33" s="213" t="e">
        <f>#REF!</f>
        <v>#REF!</v>
      </c>
      <c r="CT33" s="212">
        <v>0.91200000000000003</v>
      </c>
      <c r="CU33" s="212">
        <v>0.97299999999999998</v>
      </c>
      <c r="CV33" s="212" t="e">
        <f>#REF!</f>
        <v>#REF!</v>
      </c>
      <c r="CW33" s="214" t="e">
        <f>#REF!</f>
        <v>#REF!</v>
      </c>
      <c r="CX33" s="215" t="e">
        <f t="shared" si="55"/>
        <v>#REF!</v>
      </c>
      <c r="CY33" s="220" t="e">
        <f t="shared" si="56"/>
        <v>#REF!</v>
      </c>
      <c r="CZ33" s="222"/>
      <c r="DA33" s="215">
        <f t="shared" si="57"/>
        <v>0</v>
      </c>
      <c r="DB33" s="222"/>
      <c r="DC33" s="213">
        <v>0</v>
      </c>
      <c r="DD33" s="213">
        <v>0</v>
      </c>
      <c r="DE33" s="212">
        <f>_xlfn.FLOOR.PRECISE('численность 2021'!I49)</f>
        <v>0</v>
      </c>
      <c r="DF33" s="212">
        <v>0</v>
      </c>
      <c r="DG33" s="212">
        <v>0</v>
      </c>
      <c r="DH33" s="212">
        <f t="shared" si="58"/>
        <v>0</v>
      </c>
      <c r="DI33" s="214">
        <f>_xlfn.FLOOR.PRECISE('численность 2021'!N49)</f>
        <v>0</v>
      </c>
      <c r="DJ33" s="215">
        <f t="shared" si="37"/>
        <v>0</v>
      </c>
      <c r="DK33" s="216">
        <f t="shared" si="38"/>
        <v>0</v>
      </c>
      <c r="DL33" s="217"/>
      <c r="DM33" s="215">
        <f t="shared" si="39"/>
        <v>0</v>
      </c>
      <c r="DN33" s="217"/>
      <c r="DO33" s="213">
        <v>1.4596880000000001</v>
      </c>
      <c r="DP33" s="213">
        <v>1</v>
      </c>
      <c r="DQ33" s="212">
        <f>_xlfn.FLOOR.PRECISE('численность 2021'!J49)</f>
        <v>2</v>
      </c>
      <c r="DR33" s="212">
        <v>3.0925999999999999E-2</v>
      </c>
      <c r="DS33" s="212">
        <v>2.1189E-2</v>
      </c>
      <c r="DT33" s="212">
        <f t="shared" si="59"/>
        <v>4.2912929665708276E-2</v>
      </c>
      <c r="DU33" s="214">
        <f>_xlfn.FLOOR.PRECISE('численность 2021'!S49)</f>
        <v>0</v>
      </c>
      <c r="DV33" s="215">
        <f t="shared" si="41"/>
        <v>0.2</v>
      </c>
      <c r="DW33" s="216">
        <f t="shared" si="42"/>
        <v>0</v>
      </c>
      <c r="DX33" s="217"/>
      <c r="DY33" s="213">
        <v>0</v>
      </c>
      <c r="DZ33" s="223">
        <v>0</v>
      </c>
      <c r="EA33" s="212">
        <f>_xlfn.FLOOR.PRECISE('численность 2021'!T49)</f>
        <v>0</v>
      </c>
      <c r="EB33" s="212">
        <v>0</v>
      </c>
      <c r="EC33" s="212">
        <v>0</v>
      </c>
      <c r="ED33" s="212">
        <f t="shared" si="60"/>
        <v>0</v>
      </c>
      <c r="EE33" s="214">
        <f>_xlfn.FLOOR.PRECISE('численность 2021'!U49)</f>
        <v>0</v>
      </c>
      <c r="EF33" s="215">
        <f t="shared" si="61"/>
        <v>0</v>
      </c>
      <c r="EG33" s="216">
        <f t="shared" si="45"/>
        <v>0</v>
      </c>
      <c r="EH33" s="222"/>
    </row>
    <row r="34" spans="1:138" ht="13.5" customHeight="1" x14ac:dyDescent="0.2">
      <c r="A34" s="198" t="s">
        <v>67</v>
      </c>
      <c r="B34" s="212"/>
      <c r="C34" s="213"/>
      <c r="D34" s="213"/>
      <c r="E34" s="212"/>
      <c r="F34" s="212"/>
      <c r="G34" s="212"/>
      <c r="H34" s="212"/>
      <c r="I34" s="214"/>
      <c r="J34" s="215">
        <f t="shared" si="1"/>
        <v>0</v>
      </c>
      <c r="K34" s="216">
        <f t="shared" si="2"/>
        <v>0</v>
      </c>
      <c r="L34" s="222"/>
      <c r="M34" s="213"/>
      <c r="N34" s="213"/>
      <c r="O34" s="212"/>
      <c r="P34" s="212"/>
      <c r="Q34" s="212"/>
      <c r="R34" s="212" t="e">
        <f t="shared" si="3"/>
        <v>#DIV/0!</v>
      </c>
      <c r="S34" s="214"/>
      <c r="T34" s="214"/>
      <c r="U34" s="215">
        <f t="shared" si="4"/>
        <v>0</v>
      </c>
      <c r="V34" s="216">
        <f t="shared" si="5"/>
        <v>0</v>
      </c>
      <c r="W34" s="222"/>
      <c r="X34" s="222"/>
      <c r="Y34" s="218"/>
      <c r="Z34" s="213"/>
      <c r="AA34" s="213"/>
      <c r="AB34" s="212"/>
      <c r="AC34" s="212"/>
      <c r="AD34" s="212"/>
      <c r="AE34" s="212" t="e">
        <f t="shared" si="49"/>
        <v>#DIV/0!</v>
      </c>
      <c r="AF34" s="214"/>
      <c r="AG34" s="215">
        <f t="shared" si="7"/>
        <v>0</v>
      </c>
      <c r="AH34" s="216">
        <f t="shared" si="8"/>
        <v>0</v>
      </c>
      <c r="AI34" s="219">
        <f t="shared" si="9"/>
        <v>0</v>
      </c>
      <c r="AJ34" s="222"/>
      <c r="AK34" s="222"/>
      <c r="AL34" s="213"/>
      <c r="AM34" s="213"/>
      <c r="AN34" s="212"/>
      <c r="AO34" s="212"/>
      <c r="AP34" s="212"/>
      <c r="AQ34" s="212" t="e">
        <f t="shared" si="10"/>
        <v>#DIV/0!</v>
      </c>
      <c r="AR34" s="214"/>
      <c r="AS34" s="214"/>
      <c r="AT34" s="214" t="e">
        <f t="shared" si="11"/>
        <v>#DIV/0!</v>
      </c>
      <c r="AU34" s="215">
        <f t="shared" si="50"/>
        <v>0</v>
      </c>
      <c r="AV34" s="215">
        <f t="shared" si="46"/>
        <v>0</v>
      </c>
      <c r="AW34" s="220">
        <f t="shared" si="51"/>
        <v>0</v>
      </c>
      <c r="AX34" s="222"/>
      <c r="AY34" s="215">
        <f t="shared" si="13"/>
        <v>0</v>
      </c>
      <c r="AZ34" s="216">
        <f t="shared" si="14"/>
        <v>0</v>
      </c>
      <c r="BA34" s="222"/>
      <c r="BB34" s="215">
        <f t="shared" si="15"/>
        <v>0</v>
      </c>
      <c r="BC34" s="222"/>
      <c r="BD34" s="213"/>
      <c r="BE34" s="213"/>
      <c r="BF34" s="212"/>
      <c r="BG34" s="212"/>
      <c r="BH34" s="212"/>
      <c r="BI34" s="212" t="e">
        <f t="shared" si="52"/>
        <v>#DIV/0!</v>
      </c>
      <c r="BJ34" s="214"/>
      <c r="BK34" s="214"/>
      <c r="BL34" s="214" t="e">
        <f t="shared" si="17"/>
        <v>#DIV/0!</v>
      </c>
      <c r="BM34" s="215">
        <f t="shared" si="53"/>
        <v>0</v>
      </c>
      <c r="BN34" s="220">
        <f t="shared" si="19"/>
        <v>0</v>
      </c>
      <c r="BO34" s="222"/>
      <c r="BP34" s="215">
        <f t="shared" si="20"/>
        <v>0</v>
      </c>
      <c r="BQ34" s="216">
        <f t="shared" si="21"/>
        <v>0</v>
      </c>
      <c r="BR34" s="222"/>
      <c r="BS34" s="215">
        <f t="shared" si="22"/>
        <v>0</v>
      </c>
      <c r="BT34" s="222"/>
      <c r="BU34" s="213"/>
      <c r="BV34" s="213"/>
      <c r="BW34" s="212"/>
      <c r="BX34" s="212"/>
      <c r="BY34" s="212"/>
      <c r="BZ34" s="212" t="e">
        <f t="shared" si="54"/>
        <v>#DIV/0!</v>
      </c>
      <c r="CA34" s="214"/>
      <c r="CB34" s="214"/>
      <c r="CC34" s="214"/>
      <c r="CD34" s="214" t="e">
        <f t="shared" si="24"/>
        <v>#DIV/0!</v>
      </c>
      <c r="CE34" s="215">
        <f t="shared" si="25"/>
        <v>0</v>
      </c>
      <c r="CF34" s="220">
        <f t="shared" si="26"/>
        <v>0</v>
      </c>
      <c r="CG34" s="222"/>
      <c r="CH34" s="215">
        <f t="shared" si="27"/>
        <v>0</v>
      </c>
      <c r="CI34" s="216">
        <f t="shared" si="28"/>
        <v>0</v>
      </c>
      <c r="CJ34" s="222"/>
      <c r="CK34" s="215">
        <f t="shared" si="29"/>
        <v>0</v>
      </c>
      <c r="CL34" s="216">
        <f t="shared" si="30"/>
        <v>0</v>
      </c>
      <c r="CM34" s="222"/>
      <c r="CN34" s="215">
        <f t="shared" si="31"/>
        <v>0</v>
      </c>
      <c r="CO34" s="222"/>
      <c r="CP34" s="221">
        <f t="shared" si="32"/>
        <v>1</v>
      </c>
      <c r="CQ34" s="213"/>
      <c r="CR34" s="213"/>
      <c r="CS34" s="213"/>
      <c r="CT34" s="212"/>
      <c r="CU34" s="212"/>
      <c r="CV34" s="212"/>
      <c r="CW34" s="214"/>
      <c r="CX34" s="215">
        <f t="shared" si="55"/>
        <v>0</v>
      </c>
      <c r="CY34" s="220">
        <f t="shared" si="56"/>
        <v>0</v>
      </c>
      <c r="CZ34" s="222"/>
      <c r="DA34" s="215">
        <f t="shared" si="57"/>
        <v>0</v>
      </c>
      <c r="DB34" s="222"/>
      <c r="DC34" s="213"/>
      <c r="DD34" s="213"/>
      <c r="DE34" s="212"/>
      <c r="DF34" s="212"/>
      <c r="DG34" s="212"/>
      <c r="DH34" s="212" t="e">
        <f t="shared" si="58"/>
        <v>#DIV/0!</v>
      </c>
      <c r="DI34" s="214"/>
      <c r="DJ34" s="215">
        <f t="shared" si="37"/>
        <v>0</v>
      </c>
      <c r="DK34" s="216">
        <f t="shared" si="38"/>
        <v>0</v>
      </c>
      <c r="DL34" s="222"/>
      <c r="DM34" s="215">
        <f t="shared" si="39"/>
        <v>0</v>
      </c>
      <c r="DN34" s="222"/>
      <c r="DO34" s="213"/>
      <c r="DP34" s="213"/>
      <c r="DQ34" s="212"/>
      <c r="DR34" s="212"/>
      <c r="DS34" s="212"/>
      <c r="DT34" s="212" t="e">
        <f t="shared" si="59"/>
        <v>#DIV/0!</v>
      </c>
      <c r="DU34" s="214"/>
      <c r="DV34" s="215">
        <f t="shared" si="41"/>
        <v>0</v>
      </c>
      <c r="DW34" s="216">
        <f t="shared" si="42"/>
        <v>0</v>
      </c>
      <c r="DX34" s="222"/>
      <c r="DY34" s="213"/>
      <c r="DZ34" s="223"/>
      <c r="EA34" s="212"/>
      <c r="EB34" s="212"/>
      <c r="EC34" s="212"/>
      <c r="ED34" s="212" t="e">
        <f t="shared" si="60"/>
        <v>#DIV/0!</v>
      </c>
      <c r="EE34" s="214"/>
      <c r="EF34" s="215">
        <f t="shared" si="61"/>
        <v>0</v>
      </c>
      <c r="EG34" s="216">
        <f t="shared" si="45"/>
        <v>0</v>
      </c>
      <c r="EH34" s="222"/>
    </row>
    <row r="35" spans="1:138" ht="45" customHeight="1" x14ac:dyDescent="0.2">
      <c r="A35" s="238" t="s">
        <v>297</v>
      </c>
      <c r="B35" s="212">
        <f>'численность 2021'!C51</f>
        <v>399.13200000000001</v>
      </c>
      <c r="C35" s="213">
        <v>178.36575300000001</v>
      </c>
      <c r="D35" s="213">
        <v>203</v>
      </c>
      <c r="E35" s="212">
        <f>_xlfn.FLOOR.PRECISE('численность 2021'!D51)</f>
        <v>209</v>
      </c>
      <c r="F35" s="212">
        <v>0.44975999999999999</v>
      </c>
      <c r="G35" s="212">
        <v>0.50803299999999996</v>
      </c>
      <c r="H35" s="212">
        <f t="shared" si="48"/>
        <v>0.52363629075092955</v>
      </c>
      <c r="I35" s="214">
        <f>_xlfn.FLOOR.PRECISE('численность 2021'!R51)</f>
        <v>20</v>
      </c>
      <c r="J35" s="215">
        <f t="shared" si="1"/>
        <v>73.149999999999793</v>
      </c>
      <c r="K35" s="216">
        <f t="shared" si="2"/>
        <v>20</v>
      </c>
      <c r="L35" s="217">
        <v>20</v>
      </c>
      <c r="M35" s="213">
        <v>26</v>
      </c>
      <c r="N35" s="213">
        <v>27</v>
      </c>
      <c r="O35" s="212">
        <f>_xlfn.FLOOR.PRECISE('численность 2021'!P51)</f>
        <v>32</v>
      </c>
      <c r="P35" s="212">
        <v>6.5560999999999994E-2</v>
      </c>
      <c r="Q35" s="212">
        <v>6.7571000000000006E-2</v>
      </c>
      <c r="R35" s="212">
        <f t="shared" si="3"/>
        <v>8.0173977531242793E-2</v>
      </c>
      <c r="S35" s="214">
        <f>_xlfn.FLOOR.PRECISE('численность 2021'!Q51)</f>
        <v>5</v>
      </c>
      <c r="T35" s="214"/>
      <c r="U35" s="215">
        <f t="shared" si="4"/>
        <v>9.5999999999999677</v>
      </c>
      <c r="V35" s="216">
        <f t="shared" si="5"/>
        <v>5</v>
      </c>
      <c r="W35" s="217">
        <v>5</v>
      </c>
      <c r="X35" s="217"/>
      <c r="Y35" s="218"/>
      <c r="Z35" s="213">
        <v>0</v>
      </c>
      <c r="AA35" s="213">
        <v>0</v>
      </c>
      <c r="AB35" s="212">
        <f>_xlfn.FLOOR.PRECISE('численность 2021'!E51)</f>
        <v>0</v>
      </c>
      <c r="AC35" s="212">
        <v>0</v>
      </c>
      <c r="AD35" s="212">
        <v>0</v>
      </c>
      <c r="AE35" s="212">
        <f t="shared" si="49"/>
        <v>0</v>
      </c>
      <c r="AF35" s="214">
        <f>_xlfn.FLOOR.PRECISE('численность 2021'!O51)</f>
        <v>0</v>
      </c>
      <c r="AG35" s="215">
        <f t="shared" si="7"/>
        <v>0</v>
      </c>
      <c r="AH35" s="216">
        <f t="shared" si="8"/>
        <v>0</v>
      </c>
      <c r="AI35" s="219">
        <f t="shared" si="9"/>
        <v>0</v>
      </c>
      <c r="AJ35" s="217"/>
      <c r="AK35" s="217"/>
      <c r="AL35" s="213">
        <v>1816.110596</v>
      </c>
      <c r="AM35" s="213">
        <v>1844</v>
      </c>
      <c r="AN35" s="212">
        <f>_xlfn.FLOOR.PRECISE('численность 2021'!F51)</f>
        <v>2312</v>
      </c>
      <c r="AO35" s="212">
        <v>4.5794300000000003</v>
      </c>
      <c r="AP35" s="212">
        <v>4.6148449999999999</v>
      </c>
      <c r="AQ35" s="212">
        <f t="shared" si="10"/>
        <v>5.7925698766322924</v>
      </c>
      <c r="AR35" s="214">
        <f>_xlfn.FLOOR.PRECISE('численность 2021'!L51)</f>
        <v>184</v>
      </c>
      <c r="AS35" s="214"/>
      <c r="AT35" s="214">
        <f t="shared" si="11"/>
        <v>184</v>
      </c>
      <c r="AU35" s="215">
        <f t="shared" si="50"/>
        <v>184.96</v>
      </c>
      <c r="AV35" s="215">
        <f t="shared" si="46"/>
        <v>0</v>
      </c>
      <c r="AW35" s="220">
        <f t="shared" si="51"/>
        <v>184</v>
      </c>
      <c r="AX35" s="217">
        <v>184</v>
      </c>
      <c r="AY35" s="215">
        <f t="shared" si="13"/>
        <v>27.599999999999817</v>
      </c>
      <c r="AZ35" s="216">
        <f t="shared" si="14"/>
        <v>0</v>
      </c>
      <c r="BA35" s="217"/>
      <c r="BB35" s="215">
        <f t="shared" si="15"/>
        <v>55.199999999999811</v>
      </c>
      <c r="BC35" s="217"/>
      <c r="BD35" s="213">
        <v>222.29058800000001</v>
      </c>
      <c r="BE35" s="213">
        <v>199</v>
      </c>
      <c r="BF35" s="212">
        <f>_xlfn.FLOOR.PRECISE('численность 2021'!G51)</f>
        <v>256</v>
      </c>
      <c r="BG35" s="212">
        <v>0.56051899999999999</v>
      </c>
      <c r="BH35" s="212">
        <v>0.49802299999999999</v>
      </c>
      <c r="BI35" s="212">
        <f t="shared" si="52"/>
        <v>0.64139182024994235</v>
      </c>
      <c r="BJ35" s="214">
        <f>_xlfn.FLOOR.PRECISE('численность 2021'!K51)</f>
        <v>7</v>
      </c>
      <c r="BK35" s="214"/>
      <c r="BL35" s="214">
        <f t="shared" si="17"/>
        <v>7</v>
      </c>
      <c r="BM35" s="215">
        <f t="shared" si="53"/>
        <v>7.679999999999974</v>
      </c>
      <c r="BN35" s="220">
        <f t="shared" si="19"/>
        <v>7</v>
      </c>
      <c r="BO35" s="217">
        <v>7</v>
      </c>
      <c r="BP35" s="215">
        <f t="shared" si="20"/>
        <v>1.0499999999999929</v>
      </c>
      <c r="BQ35" s="216">
        <f t="shared" si="21"/>
        <v>0</v>
      </c>
      <c r="BR35" s="217"/>
      <c r="BS35" s="215">
        <f t="shared" si="22"/>
        <v>1.4000000000000001</v>
      </c>
      <c r="BT35" s="217"/>
      <c r="BU35" s="213">
        <v>393.34457400000002</v>
      </c>
      <c r="BV35" s="213">
        <v>154</v>
      </c>
      <c r="BW35" s="212">
        <f>_xlfn.FLOOR.PRECISE('численность 2021'!H51)</f>
        <v>185</v>
      </c>
      <c r="BX35" s="212">
        <v>0.991842</v>
      </c>
      <c r="BY35" s="212">
        <v>0.385405</v>
      </c>
      <c r="BZ35" s="212">
        <f t="shared" si="54"/>
        <v>0.46350580760249743</v>
      </c>
      <c r="CA35" s="214">
        <f>_xlfn.FLOOR.PRECISE('численность 2021'!M51)</f>
        <v>5</v>
      </c>
      <c r="CB35" s="214"/>
      <c r="CC35" s="214"/>
      <c r="CD35" s="214">
        <f t="shared" si="24"/>
        <v>5</v>
      </c>
      <c r="CE35" s="215">
        <f t="shared" si="25"/>
        <v>5.5499999999999812</v>
      </c>
      <c r="CF35" s="220">
        <f t="shared" si="26"/>
        <v>5</v>
      </c>
      <c r="CG35" s="217">
        <v>5</v>
      </c>
      <c r="CH35" s="215">
        <f t="shared" si="27"/>
        <v>0.3749999999999995</v>
      </c>
      <c r="CI35" s="216">
        <f t="shared" si="28"/>
        <v>0</v>
      </c>
      <c r="CJ35" s="217"/>
      <c r="CK35" s="215">
        <f t="shared" si="29"/>
        <v>0.3749999999999995</v>
      </c>
      <c r="CL35" s="216">
        <f t="shared" si="30"/>
        <v>0</v>
      </c>
      <c r="CM35" s="217"/>
      <c r="CN35" s="215">
        <f t="shared" si="31"/>
        <v>1</v>
      </c>
      <c r="CO35" s="217"/>
      <c r="CP35" s="221">
        <f t="shared" si="32"/>
        <v>1</v>
      </c>
      <c r="CQ35" s="213">
        <v>33</v>
      </c>
      <c r="CR35" s="213">
        <v>36</v>
      </c>
      <c r="CS35" s="213" t="e">
        <f>#REF!</f>
        <v>#REF!</v>
      </c>
      <c r="CT35" s="212">
        <v>8.5000000000000006E-2</v>
      </c>
      <c r="CU35" s="212">
        <v>9.2999999999999999E-2</v>
      </c>
      <c r="CV35" s="212" t="e">
        <f>#REF!</f>
        <v>#REF!</v>
      </c>
      <c r="CW35" s="214" t="e">
        <f>#REF!</f>
        <v>#REF!</v>
      </c>
      <c r="CX35" s="215" t="e">
        <f t="shared" si="55"/>
        <v>#REF!</v>
      </c>
      <c r="CY35" s="220" t="e">
        <f t="shared" si="56"/>
        <v>#REF!</v>
      </c>
      <c r="CZ35" s="222"/>
      <c r="DA35" s="215">
        <f t="shared" si="57"/>
        <v>0</v>
      </c>
      <c r="DB35" s="222"/>
      <c r="DC35" s="213">
        <v>0</v>
      </c>
      <c r="DD35" s="213">
        <v>0</v>
      </c>
      <c r="DE35" s="212">
        <f>_xlfn.FLOOR.PRECISE('численность 2021'!I51)</f>
        <v>0</v>
      </c>
      <c r="DF35" s="212">
        <v>0</v>
      </c>
      <c r="DG35" s="212">
        <v>0</v>
      </c>
      <c r="DH35" s="212">
        <f t="shared" si="58"/>
        <v>0</v>
      </c>
      <c r="DI35" s="214">
        <f>_xlfn.FLOOR.PRECISE('численность 2021'!N51)</f>
        <v>0</v>
      </c>
      <c r="DJ35" s="215">
        <f t="shared" si="37"/>
        <v>0</v>
      </c>
      <c r="DK35" s="216">
        <f t="shared" si="38"/>
        <v>0</v>
      </c>
      <c r="DL35" s="217"/>
      <c r="DM35" s="215">
        <f t="shared" si="39"/>
        <v>0</v>
      </c>
      <c r="DN35" s="217"/>
      <c r="DO35" s="213">
        <v>39.345387000000002</v>
      </c>
      <c r="DP35" s="213">
        <v>35</v>
      </c>
      <c r="DQ35" s="212">
        <f>_xlfn.FLOOR.PRECISE('численность 2021'!J51)</f>
        <v>20</v>
      </c>
      <c r="DR35" s="212">
        <v>9.9211999999999995E-2</v>
      </c>
      <c r="DS35" s="212">
        <v>8.7592000000000003E-2</v>
      </c>
      <c r="DT35" s="212">
        <f t="shared" si="59"/>
        <v>5.0108735957026744E-2</v>
      </c>
      <c r="DU35" s="214">
        <f>_xlfn.FLOOR.PRECISE('численность 2021'!S51)</f>
        <v>1</v>
      </c>
      <c r="DV35" s="215">
        <f t="shared" si="41"/>
        <v>2</v>
      </c>
      <c r="DW35" s="216">
        <f t="shared" si="42"/>
        <v>1</v>
      </c>
      <c r="DX35" s="217">
        <v>1</v>
      </c>
      <c r="DY35" s="213">
        <v>145</v>
      </c>
      <c r="DZ35" s="223">
        <v>167</v>
      </c>
      <c r="EA35" s="212">
        <f>_xlfn.FLOOR.PRECISE('численность 2021'!T51)</f>
        <v>183</v>
      </c>
      <c r="EB35" s="212">
        <v>0.36562600000000001</v>
      </c>
      <c r="EC35" s="212">
        <v>0.417939</v>
      </c>
      <c r="ED35" s="212">
        <f t="shared" si="60"/>
        <v>0.45849493400679475</v>
      </c>
      <c r="EE35" s="214">
        <f>_xlfn.FLOOR.PRECISE('численность 2021'!U51)</f>
        <v>15</v>
      </c>
      <c r="EF35" s="215">
        <f t="shared" si="61"/>
        <v>18.3</v>
      </c>
      <c r="EG35" s="216">
        <f t="shared" si="45"/>
        <v>15</v>
      </c>
      <c r="EH35" s="222">
        <v>15</v>
      </c>
    </row>
    <row r="36" spans="1:138" ht="33.75" customHeight="1" x14ac:dyDescent="0.2">
      <c r="A36" s="238" t="s">
        <v>298</v>
      </c>
      <c r="B36" s="212">
        <f>'численность 2021'!C52</f>
        <v>162.821</v>
      </c>
      <c r="C36" s="213">
        <v>494.43472300000002</v>
      </c>
      <c r="D36" s="213">
        <v>372</v>
      </c>
      <c r="E36" s="212">
        <f>_xlfn.FLOOR.PRECISE('численность 2021'!D52)</f>
        <v>480</v>
      </c>
      <c r="F36" s="212">
        <v>3.0366770000000001</v>
      </c>
      <c r="G36" s="212">
        <v>2.2847179999999998</v>
      </c>
      <c r="H36" s="212">
        <f t="shared" si="48"/>
        <v>2.9480226752077434</v>
      </c>
      <c r="I36" s="214">
        <f>_xlfn.FLOOR.PRECISE('численность 2021'!R52)</f>
        <v>100</v>
      </c>
      <c r="J36" s="215">
        <f t="shared" si="1"/>
        <v>167.99999999999952</v>
      </c>
      <c r="K36" s="216">
        <f t="shared" si="2"/>
        <v>100</v>
      </c>
      <c r="L36" s="217">
        <v>100</v>
      </c>
      <c r="M36" s="213">
        <v>89</v>
      </c>
      <c r="N36" s="213">
        <v>65</v>
      </c>
      <c r="O36" s="212">
        <f>_xlfn.FLOOR.PRECISE('численность 2021'!P52)</f>
        <v>65</v>
      </c>
      <c r="P36" s="212">
        <v>0.54661300000000002</v>
      </c>
      <c r="Q36" s="212">
        <v>0.39921099999999998</v>
      </c>
      <c r="R36" s="212">
        <f t="shared" si="3"/>
        <v>0.39921140393438193</v>
      </c>
      <c r="S36" s="214">
        <f>_xlfn.FLOOR.PRECISE('численность 2021'!Q52)</f>
        <v>5</v>
      </c>
      <c r="T36" s="214"/>
      <c r="U36" s="215">
        <f t="shared" si="4"/>
        <v>19.499999999999936</v>
      </c>
      <c r="V36" s="216">
        <f t="shared" si="5"/>
        <v>5</v>
      </c>
      <c r="W36" s="217">
        <v>5</v>
      </c>
      <c r="X36" s="217"/>
      <c r="Y36" s="218"/>
      <c r="Z36" s="213">
        <v>575.14556900000002</v>
      </c>
      <c r="AA36" s="213">
        <v>617</v>
      </c>
      <c r="AB36" s="212">
        <f>_xlfn.FLOOR.PRECISE('численность 2021'!E52)</f>
        <v>691</v>
      </c>
      <c r="AC36" s="212">
        <v>3.5323799999999999</v>
      </c>
      <c r="AD36" s="212">
        <v>3.7894380000000001</v>
      </c>
      <c r="AE36" s="212">
        <f t="shared" si="49"/>
        <v>4.2439243095178139</v>
      </c>
      <c r="AF36" s="214">
        <f>_xlfn.FLOOR.PRECISE('численность 2021'!O52)</f>
        <v>32</v>
      </c>
      <c r="AG36" s="215">
        <f t="shared" si="7"/>
        <v>34.550000000000004</v>
      </c>
      <c r="AH36" s="216">
        <f t="shared" si="8"/>
        <v>32</v>
      </c>
      <c r="AI36" s="219">
        <f t="shared" si="9"/>
        <v>24</v>
      </c>
      <c r="AJ36" s="217">
        <v>32</v>
      </c>
      <c r="AK36" s="217">
        <v>24</v>
      </c>
      <c r="AL36" s="213">
        <v>749.49847399999999</v>
      </c>
      <c r="AM36" s="213">
        <v>617</v>
      </c>
      <c r="AN36" s="212">
        <f>_xlfn.FLOOR.PRECISE('численность 2021'!F52)</f>
        <v>895</v>
      </c>
      <c r="AO36" s="212">
        <v>4.603205</v>
      </c>
      <c r="AP36" s="212">
        <v>3.7894380000000001</v>
      </c>
      <c r="AQ36" s="212">
        <f t="shared" si="10"/>
        <v>5.4968339464811047</v>
      </c>
      <c r="AR36" s="214">
        <f>_xlfn.FLOOR.PRECISE('численность 2021'!L52)</f>
        <v>30</v>
      </c>
      <c r="AS36" s="214"/>
      <c r="AT36" s="214">
        <f t="shared" si="11"/>
        <v>30</v>
      </c>
      <c r="AU36" s="215">
        <f t="shared" si="50"/>
        <v>71.600000000000009</v>
      </c>
      <c r="AV36" s="215">
        <f t="shared" si="46"/>
        <v>0</v>
      </c>
      <c r="AW36" s="220">
        <f t="shared" si="51"/>
        <v>30</v>
      </c>
      <c r="AX36" s="217">
        <v>30</v>
      </c>
      <c r="AY36" s="215">
        <f t="shared" si="13"/>
        <v>4.4999999999999698</v>
      </c>
      <c r="AZ36" s="216">
        <f t="shared" si="14"/>
        <v>0</v>
      </c>
      <c r="BA36" s="217"/>
      <c r="BB36" s="215">
        <f t="shared" si="15"/>
        <v>8.9999999999999698</v>
      </c>
      <c r="BC36" s="217"/>
      <c r="BD36" s="213">
        <v>305.57565299999999</v>
      </c>
      <c r="BE36" s="213">
        <v>232</v>
      </c>
      <c r="BF36" s="212">
        <f>_xlfn.FLOOR.PRECISE('численность 2021'!G52)</f>
        <v>257</v>
      </c>
      <c r="BG36" s="212">
        <v>1.8767579999999999</v>
      </c>
      <c r="BH36" s="212">
        <v>1.4248780000000001</v>
      </c>
      <c r="BI36" s="212">
        <f t="shared" si="52"/>
        <v>1.5784204740174794</v>
      </c>
      <c r="BJ36" s="214">
        <f>_xlfn.FLOOR.PRECISE('численность 2021'!K52)</f>
        <v>8</v>
      </c>
      <c r="BK36" s="214"/>
      <c r="BL36" s="214">
        <f t="shared" si="17"/>
        <v>8</v>
      </c>
      <c r="BM36" s="215">
        <f t="shared" si="53"/>
        <v>12.850000000000001</v>
      </c>
      <c r="BN36" s="220">
        <f t="shared" si="19"/>
        <v>8</v>
      </c>
      <c r="BO36" s="217">
        <v>8</v>
      </c>
      <c r="BP36" s="215">
        <f t="shared" si="20"/>
        <v>1.199999999999992</v>
      </c>
      <c r="BQ36" s="216">
        <f t="shared" si="21"/>
        <v>0</v>
      </c>
      <c r="BR36" s="217"/>
      <c r="BS36" s="215">
        <f t="shared" si="22"/>
        <v>1.6</v>
      </c>
      <c r="BT36" s="217"/>
      <c r="BU36" s="213">
        <v>447.55441300000001</v>
      </c>
      <c r="BV36" s="213">
        <v>384</v>
      </c>
      <c r="BW36" s="212">
        <f>_xlfn.FLOOR.PRECISE('численность 2021'!H52)</f>
        <v>413</v>
      </c>
      <c r="BX36" s="212">
        <v>2.7487509999999999</v>
      </c>
      <c r="BY36" s="212">
        <v>2.3584179999999999</v>
      </c>
      <c r="BZ36" s="212">
        <f t="shared" si="54"/>
        <v>2.536527843459996</v>
      </c>
      <c r="CA36" s="214">
        <f>_xlfn.FLOOR.PRECISE('численность 2021'!M52)</f>
        <v>20</v>
      </c>
      <c r="CB36" s="214"/>
      <c r="CC36" s="214"/>
      <c r="CD36" s="214">
        <f t="shared" si="24"/>
        <v>20</v>
      </c>
      <c r="CE36" s="215">
        <f t="shared" si="25"/>
        <v>28.910000000000004</v>
      </c>
      <c r="CF36" s="220">
        <f t="shared" si="26"/>
        <v>20</v>
      </c>
      <c r="CG36" s="217">
        <v>20</v>
      </c>
      <c r="CH36" s="215">
        <f t="shared" si="27"/>
        <v>1.499999999999998</v>
      </c>
      <c r="CI36" s="216">
        <f t="shared" si="28"/>
        <v>0</v>
      </c>
      <c r="CJ36" s="217"/>
      <c r="CK36" s="215">
        <f t="shared" si="29"/>
        <v>1.499999999999998</v>
      </c>
      <c r="CL36" s="216">
        <f t="shared" si="30"/>
        <v>0</v>
      </c>
      <c r="CM36" s="217"/>
      <c r="CN36" s="215">
        <f t="shared" si="31"/>
        <v>4</v>
      </c>
      <c r="CO36" s="217"/>
      <c r="CP36" s="221">
        <f t="shared" si="32"/>
        <v>1</v>
      </c>
      <c r="CQ36" s="213">
        <v>0</v>
      </c>
      <c r="CR36" s="213">
        <v>112</v>
      </c>
      <c r="CS36" s="213" t="e">
        <f>#REF!</f>
        <v>#REF!</v>
      </c>
      <c r="CT36" s="212">
        <v>0</v>
      </c>
      <c r="CU36" s="212">
        <v>0.93400000000000005</v>
      </c>
      <c r="CV36" s="212" t="e">
        <f>#REF!</f>
        <v>#REF!</v>
      </c>
      <c r="CW36" s="214" t="e">
        <f>#REF!</f>
        <v>#REF!</v>
      </c>
      <c r="CX36" s="215" t="e">
        <f t="shared" si="55"/>
        <v>#REF!</v>
      </c>
      <c r="CY36" s="220" t="e">
        <f t="shared" si="56"/>
        <v>#REF!</v>
      </c>
      <c r="CZ36" s="222"/>
      <c r="DA36" s="215">
        <f t="shared" si="57"/>
        <v>0</v>
      </c>
      <c r="DB36" s="222"/>
      <c r="DC36" s="213">
        <v>0</v>
      </c>
      <c r="DD36" s="213">
        <v>0</v>
      </c>
      <c r="DE36" s="212">
        <f>_xlfn.FLOOR.PRECISE('численность 2021'!I52)</f>
        <v>0</v>
      </c>
      <c r="DF36" s="212">
        <v>0</v>
      </c>
      <c r="DG36" s="212">
        <v>0</v>
      </c>
      <c r="DH36" s="212">
        <f t="shared" si="58"/>
        <v>0</v>
      </c>
      <c r="DI36" s="214">
        <f>_xlfn.FLOOR.PRECISE('численность 2021'!N52)</f>
        <v>0</v>
      </c>
      <c r="DJ36" s="215">
        <f t="shared" si="37"/>
        <v>0</v>
      </c>
      <c r="DK36" s="216">
        <f t="shared" si="38"/>
        <v>0</v>
      </c>
      <c r="DL36" s="217"/>
      <c r="DM36" s="215">
        <f t="shared" si="39"/>
        <v>0</v>
      </c>
      <c r="DN36" s="217"/>
      <c r="DO36" s="213">
        <v>7.4827849999999998</v>
      </c>
      <c r="DP36" s="213">
        <v>20</v>
      </c>
      <c r="DQ36" s="212">
        <f>_xlfn.FLOOR.PRECISE('численность 2021'!J52)</f>
        <v>24</v>
      </c>
      <c r="DR36" s="212">
        <v>4.5956999999999998E-2</v>
      </c>
      <c r="DS36" s="212">
        <v>0.122834</v>
      </c>
      <c r="DT36" s="212">
        <f t="shared" si="59"/>
        <v>0.14740113376038719</v>
      </c>
      <c r="DU36" s="214">
        <f>_xlfn.FLOOR.PRECISE('численность 2021'!S52)</f>
        <v>1</v>
      </c>
      <c r="DV36" s="215">
        <f t="shared" si="41"/>
        <v>2.4000000000000004</v>
      </c>
      <c r="DW36" s="216">
        <f t="shared" si="42"/>
        <v>1</v>
      </c>
      <c r="DX36" s="217">
        <v>1</v>
      </c>
      <c r="DY36" s="213">
        <v>0</v>
      </c>
      <c r="DZ36" s="223">
        <v>0</v>
      </c>
      <c r="EA36" s="212">
        <f>_xlfn.FLOOR.PRECISE('численность 2021'!T52)</f>
        <v>0</v>
      </c>
      <c r="EB36" s="212">
        <v>0</v>
      </c>
      <c r="EC36" s="212">
        <v>0</v>
      </c>
      <c r="ED36" s="212">
        <f t="shared" si="60"/>
        <v>0</v>
      </c>
      <c r="EE36" s="214">
        <f>_xlfn.FLOOR.PRECISE('численность 2021'!U52)</f>
        <v>0</v>
      </c>
      <c r="EF36" s="215">
        <f t="shared" si="61"/>
        <v>0</v>
      </c>
      <c r="EG36" s="216">
        <f t="shared" si="45"/>
        <v>0</v>
      </c>
      <c r="EH36" s="222"/>
    </row>
    <row r="37" spans="1:138" ht="13.5" customHeight="1" x14ac:dyDescent="0.2">
      <c r="A37" s="198" t="s">
        <v>70</v>
      </c>
      <c r="B37" s="212"/>
      <c r="C37" s="213"/>
      <c r="D37" s="213"/>
      <c r="E37" s="212"/>
      <c r="F37" s="212"/>
      <c r="G37" s="212"/>
      <c r="H37" s="212"/>
      <c r="I37" s="214"/>
      <c r="J37" s="215">
        <f t="shared" si="1"/>
        <v>0</v>
      </c>
      <c r="K37" s="216">
        <f t="shared" si="2"/>
        <v>0</v>
      </c>
      <c r="L37" s="222"/>
      <c r="M37" s="213"/>
      <c r="N37" s="213"/>
      <c r="O37" s="212"/>
      <c r="P37" s="212"/>
      <c r="Q37" s="212"/>
      <c r="R37" s="212" t="e">
        <f t="shared" si="3"/>
        <v>#DIV/0!</v>
      </c>
      <c r="S37" s="214"/>
      <c r="T37" s="214"/>
      <c r="U37" s="215">
        <f t="shared" si="4"/>
        <v>0</v>
      </c>
      <c r="V37" s="216">
        <f t="shared" si="5"/>
        <v>0</v>
      </c>
      <c r="W37" s="222"/>
      <c r="X37" s="222"/>
      <c r="Y37" s="218"/>
      <c r="Z37" s="213"/>
      <c r="AA37" s="213"/>
      <c r="AB37" s="212"/>
      <c r="AC37" s="212"/>
      <c r="AD37" s="212"/>
      <c r="AE37" s="212" t="e">
        <f t="shared" si="49"/>
        <v>#DIV/0!</v>
      </c>
      <c r="AF37" s="214"/>
      <c r="AG37" s="215">
        <f t="shared" si="7"/>
        <v>0</v>
      </c>
      <c r="AH37" s="216">
        <f t="shared" si="8"/>
        <v>0</v>
      </c>
      <c r="AI37" s="219">
        <f t="shared" si="9"/>
        <v>0</v>
      </c>
      <c r="AJ37" s="222"/>
      <c r="AK37" s="222"/>
      <c r="AL37" s="213"/>
      <c r="AM37" s="213"/>
      <c r="AN37" s="212"/>
      <c r="AO37" s="212"/>
      <c r="AP37" s="212"/>
      <c r="AQ37" s="212" t="e">
        <f t="shared" si="10"/>
        <v>#DIV/0!</v>
      </c>
      <c r="AR37" s="214"/>
      <c r="AS37" s="214"/>
      <c r="AT37" s="214" t="e">
        <f t="shared" si="11"/>
        <v>#DIV/0!</v>
      </c>
      <c r="AU37" s="215">
        <f t="shared" si="50"/>
        <v>0</v>
      </c>
      <c r="AV37" s="215">
        <f t="shared" si="46"/>
        <v>0</v>
      </c>
      <c r="AW37" s="220">
        <f t="shared" si="51"/>
        <v>0</v>
      </c>
      <c r="AX37" s="222"/>
      <c r="AY37" s="215">
        <f t="shared" si="13"/>
        <v>0</v>
      </c>
      <c r="AZ37" s="216">
        <f t="shared" si="14"/>
        <v>0</v>
      </c>
      <c r="BA37" s="222"/>
      <c r="BB37" s="215">
        <f t="shared" si="15"/>
        <v>0</v>
      </c>
      <c r="BC37" s="222"/>
      <c r="BD37" s="213"/>
      <c r="BE37" s="213"/>
      <c r="BF37" s="212"/>
      <c r="BG37" s="212"/>
      <c r="BH37" s="212"/>
      <c r="BI37" s="212" t="e">
        <f t="shared" si="52"/>
        <v>#DIV/0!</v>
      </c>
      <c r="BJ37" s="214"/>
      <c r="BK37" s="214"/>
      <c r="BL37" s="214" t="e">
        <f t="shared" si="17"/>
        <v>#DIV/0!</v>
      </c>
      <c r="BM37" s="215">
        <f t="shared" si="53"/>
        <v>0</v>
      </c>
      <c r="BN37" s="220">
        <f t="shared" si="19"/>
        <v>0</v>
      </c>
      <c r="BO37" s="222"/>
      <c r="BP37" s="215">
        <f t="shared" si="20"/>
        <v>0</v>
      </c>
      <c r="BQ37" s="216">
        <f t="shared" si="21"/>
        <v>0</v>
      </c>
      <c r="BR37" s="222"/>
      <c r="BS37" s="215">
        <f t="shared" si="22"/>
        <v>0</v>
      </c>
      <c r="BT37" s="222"/>
      <c r="BU37" s="213"/>
      <c r="BV37" s="213"/>
      <c r="BW37" s="212"/>
      <c r="BX37" s="212"/>
      <c r="BY37" s="212"/>
      <c r="BZ37" s="212" t="e">
        <f t="shared" si="54"/>
        <v>#DIV/0!</v>
      </c>
      <c r="CA37" s="214"/>
      <c r="CB37" s="214"/>
      <c r="CC37" s="214"/>
      <c r="CD37" s="214" t="e">
        <f t="shared" si="24"/>
        <v>#DIV/0!</v>
      </c>
      <c r="CE37" s="215">
        <f t="shared" si="25"/>
        <v>0</v>
      </c>
      <c r="CF37" s="220">
        <f t="shared" si="26"/>
        <v>0</v>
      </c>
      <c r="CG37" s="222"/>
      <c r="CH37" s="215">
        <f t="shared" si="27"/>
        <v>0</v>
      </c>
      <c r="CI37" s="216">
        <f t="shared" si="28"/>
        <v>0</v>
      </c>
      <c r="CJ37" s="222"/>
      <c r="CK37" s="215">
        <f t="shared" si="29"/>
        <v>0</v>
      </c>
      <c r="CL37" s="216">
        <f t="shared" si="30"/>
        <v>0</v>
      </c>
      <c r="CM37" s="222"/>
      <c r="CN37" s="215">
        <f t="shared" si="31"/>
        <v>0</v>
      </c>
      <c r="CO37" s="222"/>
      <c r="CP37" s="221">
        <f t="shared" si="32"/>
        <v>1</v>
      </c>
      <c r="CQ37" s="213"/>
      <c r="CR37" s="213"/>
      <c r="CS37" s="213"/>
      <c r="CT37" s="212"/>
      <c r="CU37" s="212"/>
      <c r="CV37" s="212"/>
      <c r="CW37" s="214"/>
      <c r="CX37" s="215">
        <f t="shared" si="55"/>
        <v>0</v>
      </c>
      <c r="CY37" s="220">
        <f t="shared" si="56"/>
        <v>0</v>
      </c>
      <c r="CZ37" s="222"/>
      <c r="DA37" s="215">
        <f t="shared" si="57"/>
        <v>0</v>
      </c>
      <c r="DB37" s="222"/>
      <c r="DC37" s="213"/>
      <c r="DD37" s="213"/>
      <c r="DE37" s="212"/>
      <c r="DF37" s="212"/>
      <c r="DG37" s="212"/>
      <c r="DH37" s="212" t="e">
        <f t="shared" si="58"/>
        <v>#DIV/0!</v>
      </c>
      <c r="DI37" s="214"/>
      <c r="DJ37" s="215">
        <f t="shared" si="37"/>
        <v>0</v>
      </c>
      <c r="DK37" s="216">
        <f t="shared" si="38"/>
        <v>0</v>
      </c>
      <c r="DL37" s="222"/>
      <c r="DM37" s="215">
        <f t="shared" si="39"/>
        <v>0</v>
      </c>
      <c r="DN37" s="222"/>
      <c r="DO37" s="213"/>
      <c r="DP37" s="213"/>
      <c r="DQ37" s="212"/>
      <c r="DR37" s="212"/>
      <c r="DS37" s="212"/>
      <c r="DT37" s="212" t="e">
        <f t="shared" si="59"/>
        <v>#DIV/0!</v>
      </c>
      <c r="DU37" s="214"/>
      <c r="DV37" s="215">
        <f t="shared" si="41"/>
        <v>0</v>
      </c>
      <c r="DW37" s="216">
        <f t="shared" si="42"/>
        <v>0</v>
      </c>
      <c r="DX37" s="222"/>
      <c r="DY37" s="213"/>
      <c r="DZ37" s="223"/>
      <c r="EA37" s="212"/>
      <c r="EB37" s="212"/>
      <c r="EC37" s="212"/>
      <c r="ED37" s="212" t="e">
        <f t="shared" si="60"/>
        <v>#DIV/0!</v>
      </c>
      <c r="EE37" s="214"/>
      <c r="EF37" s="215">
        <f t="shared" si="61"/>
        <v>0</v>
      </c>
      <c r="EG37" s="216">
        <f t="shared" si="45"/>
        <v>0</v>
      </c>
      <c r="EH37" s="222"/>
    </row>
    <row r="38" spans="1:138" ht="31.5" customHeight="1" x14ac:dyDescent="0.2">
      <c r="A38" s="114" t="s">
        <v>77</v>
      </c>
      <c r="B38" s="212">
        <f>'численность 2021'!C60</f>
        <v>7.1820000000000004</v>
      </c>
      <c r="C38" s="213">
        <v>4.5509709999999997</v>
      </c>
      <c r="D38" s="213">
        <v>6</v>
      </c>
      <c r="E38" s="212">
        <f>_xlfn.FLOOR.PRECISE('численность 2021'!D60)</f>
        <v>7</v>
      </c>
      <c r="F38" s="212">
        <v>0.63366299999999998</v>
      </c>
      <c r="G38" s="212">
        <v>0.835422</v>
      </c>
      <c r="H38" s="212">
        <f t="shared" si="48"/>
        <v>0.97465886939571145</v>
      </c>
      <c r="I38" s="214">
        <f>_xlfn.FLOOR.PRECISE('численность 2021'!R60)</f>
        <v>0</v>
      </c>
      <c r="J38" s="215">
        <f t="shared" si="1"/>
        <v>2.4499999999999931</v>
      </c>
      <c r="K38" s="216">
        <f t="shared" si="2"/>
        <v>0</v>
      </c>
      <c r="L38" s="217"/>
      <c r="M38" s="213">
        <v>10</v>
      </c>
      <c r="N38" s="213">
        <v>11</v>
      </c>
      <c r="O38" s="212">
        <f>_xlfn.FLOOR.PRECISE('численность 2021'!P60)</f>
        <v>11</v>
      </c>
      <c r="P38" s="212">
        <v>1.3923700000000001</v>
      </c>
      <c r="Q38" s="212">
        <v>1.5316069999999999</v>
      </c>
      <c r="R38" s="212">
        <f t="shared" si="3"/>
        <v>1.5316067947646894</v>
      </c>
      <c r="S38" s="214">
        <f>_xlfn.FLOOR.PRECISE('численность 2021'!Q60)</f>
        <v>3</v>
      </c>
      <c r="T38" s="214"/>
      <c r="U38" s="215">
        <f t="shared" si="4"/>
        <v>3.2999999999999887</v>
      </c>
      <c r="V38" s="216">
        <f t="shared" si="5"/>
        <v>3</v>
      </c>
      <c r="W38" s="217">
        <v>3</v>
      </c>
      <c r="X38" s="217"/>
      <c r="Y38" s="218"/>
      <c r="Z38" s="213">
        <v>4.076911</v>
      </c>
      <c r="AA38" s="213">
        <v>9</v>
      </c>
      <c r="AB38" s="212">
        <f>_xlfn.FLOOR.PRECISE('численность 2021'!E60)</f>
        <v>9</v>
      </c>
      <c r="AC38" s="212">
        <v>0.56765699999999997</v>
      </c>
      <c r="AD38" s="212">
        <v>1.2531330000000001</v>
      </c>
      <c r="AE38" s="212">
        <f t="shared" si="49"/>
        <v>1.2531328320802004</v>
      </c>
      <c r="AF38" s="214">
        <f>_xlfn.FLOOR.PRECISE('численность 2021'!O60)</f>
        <v>0</v>
      </c>
      <c r="AG38" s="215">
        <f t="shared" si="7"/>
        <v>0</v>
      </c>
      <c r="AH38" s="216">
        <f t="shared" si="8"/>
        <v>0</v>
      </c>
      <c r="AI38" s="219">
        <f t="shared" si="9"/>
        <v>0</v>
      </c>
      <c r="AJ38" s="217"/>
      <c r="AK38" s="217"/>
      <c r="AL38" s="213">
        <v>46.694854999999997</v>
      </c>
      <c r="AM38" s="213">
        <v>54</v>
      </c>
      <c r="AN38" s="212">
        <f>_xlfn.FLOOR.PRECISE('численность 2021'!F60)</f>
        <v>56</v>
      </c>
      <c r="AO38" s="212">
        <v>6.5016499999999997</v>
      </c>
      <c r="AP38" s="212">
        <v>7.5187970000000002</v>
      </c>
      <c r="AQ38" s="212">
        <f t="shared" si="10"/>
        <v>7.7972709551656916</v>
      </c>
      <c r="AR38" s="214">
        <f>_xlfn.FLOOR.PRECISE('численность 2021'!L60)</f>
        <v>5</v>
      </c>
      <c r="AS38" s="214"/>
      <c r="AT38" s="214">
        <f t="shared" si="11"/>
        <v>5</v>
      </c>
      <c r="AU38" s="215">
        <f t="shared" si="50"/>
        <v>5.6000000000000005</v>
      </c>
      <c r="AV38" s="215">
        <f t="shared" si="46"/>
        <v>5.6000000000000005</v>
      </c>
      <c r="AW38" s="220">
        <f t="shared" si="51"/>
        <v>5</v>
      </c>
      <c r="AX38" s="217">
        <v>5</v>
      </c>
      <c r="AY38" s="215">
        <f t="shared" si="13"/>
        <v>0</v>
      </c>
      <c r="AZ38" s="216">
        <f t="shared" si="14"/>
        <v>0</v>
      </c>
      <c r="BA38" s="217"/>
      <c r="BB38" s="215">
        <f t="shared" si="15"/>
        <v>1.4999999999999949</v>
      </c>
      <c r="BC38" s="217"/>
      <c r="BD38" s="213">
        <v>4.0966630000000004</v>
      </c>
      <c r="BE38" s="213">
        <v>5</v>
      </c>
      <c r="BF38" s="212">
        <f>_xlfn.FLOOR.PRECISE('численность 2021'!G60)</f>
        <v>5</v>
      </c>
      <c r="BG38" s="212">
        <v>0.570407</v>
      </c>
      <c r="BH38" s="212">
        <v>0.69618500000000005</v>
      </c>
      <c r="BI38" s="212">
        <f t="shared" si="52"/>
        <v>0.69618490671122246</v>
      </c>
      <c r="BJ38" s="214">
        <f>_xlfn.FLOOR.PRECISE('численность 2021'!K60)</f>
        <v>0</v>
      </c>
      <c r="BK38" s="214"/>
      <c r="BL38" s="214">
        <f t="shared" si="17"/>
        <v>0</v>
      </c>
      <c r="BM38" s="215">
        <f t="shared" si="53"/>
        <v>0.14999999999999949</v>
      </c>
      <c r="BN38" s="220">
        <f t="shared" si="19"/>
        <v>0</v>
      </c>
      <c r="BO38" s="217"/>
      <c r="BP38" s="215">
        <f t="shared" si="20"/>
        <v>0</v>
      </c>
      <c r="BQ38" s="216">
        <f t="shared" si="21"/>
        <v>0</v>
      </c>
      <c r="BR38" s="217"/>
      <c r="BS38" s="215">
        <f t="shared" si="22"/>
        <v>0</v>
      </c>
      <c r="BT38" s="217"/>
      <c r="BU38" s="213">
        <v>40.484676</v>
      </c>
      <c r="BV38" s="213">
        <v>47</v>
      </c>
      <c r="BW38" s="212">
        <f>_xlfn.FLOOR.PRECISE('численность 2021'!H60)</f>
        <v>48</v>
      </c>
      <c r="BX38" s="212">
        <v>5.6369639999999999</v>
      </c>
      <c r="BY38" s="212">
        <v>6.5441380000000002</v>
      </c>
      <c r="BZ38" s="212">
        <f t="shared" si="54"/>
        <v>6.6833751044277356</v>
      </c>
      <c r="CA38" s="214">
        <f>_xlfn.FLOOR.PRECISE('численность 2021'!M60)</f>
        <v>4</v>
      </c>
      <c r="CB38" s="214"/>
      <c r="CC38" s="214"/>
      <c r="CD38" s="214">
        <f t="shared" si="24"/>
        <v>4</v>
      </c>
      <c r="CE38" s="215">
        <f t="shared" si="25"/>
        <v>4.8000000000000007</v>
      </c>
      <c r="CF38" s="220">
        <f t="shared" si="26"/>
        <v>4</v>
      </c>
      <c r="CG38" s="217">
        <v>4</v>
      </c>
      <c r="CH38" s="215">
        <f t="shared" si="27"/>
        <v>0.2999999999999996</v>
      </c>
      <c r="CI38" s="216">
        <f t="shared" si="28"/>
        <v>0</v>
      </c>
      <c r="CJ38" s="217"/>
      <c r="CK38" s="215">
        <f t="shared" si="29"/>
        <v>0.2999999999999996</v>
      </c>
      <c r="CL38" s="216">
        <f t="shared" si="30"/>
        <v>0</v>
      </c>
      <c r="CM38" s="217"/>
      <c r="CN38" s="215">
        <f t="shared" si="31"/>
        <v>0.8</v>
      </c>
      <c r="CO38" s="217"/>
      <c r="CP38" s="221">
        <f t="shared" si="32"/>
        <v>1</v>
      </c>
      <c r="CQ38" s="213">
        <v>35</v>
      </c>
      <c r="CR38" s="213">
        <v>0</v>
      </c>
      <c r="CS38" s="213" t="e">
        <f>#REF!</f>
        <v>#REF!</v>
      </c>
      <c r="CT38" s="212">
        <v>3.5190000000000001</v>
      </c>
      <c r="CU38" s="212">
        <v>0</v>
      </c>
      <c r="CV38" s="212" t="e">
        <f>#REF!</f>
        <v>#REF!</v>
      </c>
      <c r="CW38" s="214" t="e">
        <f>#REF!</f>
        <v>#REF!</v>
      </c>
      <c r="CX38" s="215" t="e">
        <f t="shared" si="55"/>
        <v>#REF!</v>
      </c>
      <c r="CY38" s="220" t="e">
        <f t="shared" si="56"/>
        <v>#REF!</v>
      </c>
      <c r="CZ38" s="222"/>
      <c r="DA38" s="215">
        <f t="shared" si="57"/>
        <v>0</v>
      </c>
      <c r="DB38" s="222"/>
      <c r="DC38" s="213">
        <v>0</v>
      </c>
      <c r="DD38" s="213">
        <v>0</v>
      </c>
      <c r="DE38" s="212">
        <f>_xlfn.FLOOR.PRECISE('численность 2021'!I60)</f>
        <v>0</v>
      </c>
      <c r="DF38" s="212">
        <v>0</v>
      </c>
      <c r="DG38" s="212">
        <v>0</v>
      </c>
      <c r="DH38" s="212">
        <f t="shared" si="58"/>
        <v>0</v>
      </c>
      <c r="DI38" s="214">
        <f>_xlfn.FLOOR.PRECISE('численность 2021'!N60)</f>
        <v>0</v>
      </c>
      <c r="DJ38" s="215">
        <f t="shared" si="37"/>
        <v>0</v>
      </c>
      <c r="DK38" s="216">
        <f t="shared" si="38"/>
        <v>0</v>
      </c>
      <c r="DL38" s="217"/>
      <c r="DM38" s="215">
        <f t="shared" si="39"/>
        <v>0</v>
      </c>
      <c r="DN38" s="217"/>
      <c r="DO38" s="213">
        <v>0.23702999999999999</v>
      </c>
      <c r="DP38" s="213">
        <v>0</v>
      </c>
      <c r="DQ38" s="212">
        <f>_xlfn.FLOOR.PRECISE('численность 2021'!J60)</f>
        <v>1</v>
      </c>
      <c r="DR38" s="212">
        <v>3.3002999999999998E-2</v>
      </c>
      <c r="DS38" s="212">
        <v>0</v>
      </c>
      <c r="DT38" s="212">
        <f t="shared" si="59"/>
        <v>0.13923698134224449</v>
      </c>
      <c r="DU38" s="214">
        <f>_xlfn.FLOOR.PRECISE('численность 2021'!S60)</f>
        <v>0</v>
      </c>
      <c r="DV38" s="215">
        <f t="shared" si="41"/>
        <v>0.1</v>
      </c>
      <c r="DW38" s="216">
        <f t="shared" si="42"/>
        <v>0</v>
      </c>
      <c r="DX38" s="217"/>
      <c r="DY38" s="213">
        <v>0</v>
      </c>
      <c r="DZ38" s="223">
        <v>0</v>
      </c>
      <c r="EA38" s="212">
        <f>_xlfn.FLOOR.PRECISE('численность 2021'!T60)</f>
        <v>0</v>
      </c>
      <c r="EB38" s="212">
        <v>0</v>
      </c>
      <c r="EC38" s="212">
        <v>0</v>
      </c>
      <c r="ED38" s="212">
        <f t="shared" si="60"/>
        <v>0</v>
      </c>
      <c r="EE38" s="214">
        <f>_xlfn.FLOOR.PRECISE('численность 2021'!U60)</f>
        <v>0</v>
      </c>
      <c r="EF38" s="215">
        <f t="shared" si="61"/>
        <v>0</v>
      </c>
      <c r="EG38" s="216">
        <f t="shared" si="45"/>
        <v>0</v>
      </c>
      <c r="EH38" s="222"/>
    </row>
    <row r="39" spans="1:138" ht="32.25" customHeight="1" x14ac:dyDescent="0.2">
      <c r="A39" s="114" t="s">
        <v>76</v>
      </c>
      <c r="B39" s="212">
        <f>'численность 2021'!C59</f>
        <v>11.596</v>
      </c>
      <c r="C39" s="213">
        <v>9.9799310000000006</v>
      </c>
      <c r="D39" s="213">
        <v>9</v>
      </c>
      <c r="E39" s="212">
        <f>_xlfn.FLOOR.PRECISE('численность 2021'!D59)</f>
        <v>10</v>
      </c>
      <c r="F39" s="212">
        <v>0.86063599999999996</v>
      </c>
      <c r="G39" s="212">
        <v>0.77612999999999999</v>
      </c>
      <c r="H39" s="212">
        <f t="shared" si="48"/>
        <v>0.8623663332183511</v>
      </c>
      <c r="I39" s="214">
        <f>_xlfn.FLOOR.PRECISE('численность 2021'!R59)</f>
        <v>0</v>
      </c>
      <c r="J39" s="215">
        <f t="shared" si="1"/>
        <v>3.4999999999999898</v>
      </c>
      <c r="K39" s="216">
        <f t="shared" si="2"/>
        <v>0</v>
      </c>
      <c r="L39" s="217"/>
      <c r="M39" s="213">
        <v>15</v>
      </c>
      <c r="N39" s="213">
        <v>17</v>
      </c>
      <c r="O39" s="212">
        <f>_xlfn.FLOOR.PRECISE('численность 2021'!P59)</f>
        <v>17</v>
      </c>
      <c r="P39" s="212">
        <v>1.29355</v>
      </c>
      <c r="Q39" s="212">
        <v>1.4660230000000001</v>
      </c>
      <c r="R39" s="212">
        <f t="shared" si="3"/>
        <v>1.4660227664711969</v>
      </c>
      <c r="S39" s="214">
        <f>_xlfn.FLOOR.PRECISE('численность 2021'!Q59)</f>
        <v>4</v>
      </c>
      <c r="T39" s="214"/>
      <c r="U39" s="215">
        <f t="shared" si="4"/>
        <v>5.0999999999999828</v>
      </c>
      <c r="V39" s="216">
        <f t="shared" si="5"/>
        <v>4</v>
      </c>
      <c r="W39" s="217">
        <v>4</v>
      </c>
      <c r="X39" s="217"/>
      <c r="Y39" s="218"/>
      <c r="Z39" s="213">
        <v>0</v>
      </c>
      <c r="AA39" s="213">
        <v>0</v>
      </c>
      <c r="AB39" s="212">
        <f>_xlfn.FLOOR.PRECISE('численность 2021'!E59)</f>
        <v>0</v>
      </c>
      <c r="AC39" s="212">
        <v>0</v>
      </c>
      <c r="AD39" s="212">
        <v>0</v>
      </c>
      <c r="AE39" s="212">
        <f t="shared" si="49"/>
        <v>0</v>
      </c>
      <c r="AF39" s="214">
        <f>_xlfn.FLOOR.PRECISE('численность 2021'!O59)</f>
        <v>0</v>
      </c>
      <c r="AG39" s="215">
        <f t="shared" si="7"/>
        <v>0</v>
      </c>
      <c r="AH39" s="216">
        <f t="shared" si="8"/>
        <v>0</v>
      </c>
      <c r="AI39" s="219">
        <f t="shared" si="9"/>
        <v>0</v>
      </c>
      <c r="AJ39" s="217"/>
      <c r="AK39" s="217"/>
      <c r="AL39" s="213">
        <v>79.007796999999997</v>
      </c>
      <c r="AM39" s="213">
        <v>95</v>
      </c>
      <c r="AN39" s="212">
        <f>_xlfn.FLOOR.PRECISE('численность 2021'!F59)</f>
        <v>97</v>
      </c>
      <c r="AO39" s="212">
        <v>6.8133670000000004</v>
      </c>
      <c r="AP39" s="212">
        <v>8.1924799999999998</v>
      </c>
      <c r="AQ39" s="212">
        <f t="shared" si="10"/>
        <v>8.364953432218007</v>
      </c>
      <c r="AR39" s="214">
        <f>_xlfn.FLOOR.PRECISE('численность 2021'!L59)</f>
        <v>11</v>
      </c>
      <c r="AS39" s="214"/>
      <c r="AT39" s="214">
        <f t="shared" si="11"/>
        <v>11</v>
      </c>
      <c r="AU39" s="215">
        <f t="shared" si="50"/>
        <v>11.639999999999999</v>
      </c>
      <c r="AV39" s="215">
        <f t="shared" si="46"/>
        <v>11.639999999999999</v>
      </c>
      <c r="AW39" s="220">
        <f t="shared" si="51"/>
        <v>11</v>
      </c>
      <c r="AX39" s="217">
        <v>11</v>
      </c>
      <c r="AY39" s="215">
        <f t="shared" si="13"/>
        <v>1.649999999999989</v>
      </c>
      <c r="AZ39" s="216">
        <f t="shared" si="14"/>
        <v>0</v>
      </c>
      <c r="BA39" s="217"/>
      <c r="BB39" s="215">
        <f t="shared" si="15"/>
        <v>3.2999999999999887</v>
      </c>
      <c r="BC39" s="217"/>
      <c r="BD39" s="213">
        <v>38.432819000000002</v>
      </c>
      <c r="BE39" s="213">
        <v>49</v>
      </c>
      <c r="BF39" s="212">
        <f>_xlfn.FLOOR.PRECISE('численность 2021'!G59)</f>
        <v>50</v>
      </c>
      <c r="BG39" s="212">
        <v>3.314317</v>
      </c>
      <c r="BH39" s="212">
        <v>4.2255950000000002</v>
      </c>
      <c r="BI39" s="212">
        <f t="shared" si="52"/>
        <v>4.3118316660917557</v>
      </c>
      <c r="BJ39" s="214">
        <f>_xlfn.FLOOR.PRECISE('численность 2021'!K59)</f>
        <v>3</v>
      </c>
      <c r="BK39" s="214"/>
      <c r="BL39" s="214">
        <f t="shared" si="17"/>
        <v>3</v>
      </c>
      <c r="BM39" s="215">
        <f t="shared" si="53"/>
        <v>4</v>
      </c>
      <c r="BN39" s="220">
        <f t="shared" si="19"/>
        <v>3</v>
      </c>
      <c r="BO39" s="217">
        <v>3</v>
      </c>
      <c r="BP39" s="215">
        <f t="shared" si="20"/>
        <v>0</v>
      </c>
      <c r="BQ39" s="216">
        <f t="shared" si="21"/>
        <v>0</v>
      </c>
      <c r="BR39" s="217"/>
      <c r="BS39" s="215">
        <f t="shared" si="22"/>
        <v>0.60000000000000009</v>
      </c>
      <c r="BT39" s="217"/>
      <c r="BU39" s="213">
        <v>72.638023000000004</v>
      </c>
      <c r="BV39" s="213">
        <v>84</v>
      </c>
      <c r="BW39" s="212">
        <f>_xlfn.FLOOR.PRECISE('численность 2021'!H59)</f>
        <v>85</v>
      </c>
      <c r="BX39" s="212">
        <v>6.2640589999999996</v>
      </c>
      <c r="BY39" s="212">
        <v>7.2438770000000003</v>
      </c>
      <c r="BZ39" s="212">
        <f t="shared" si="54"/>
        <v>7.3301138323559849</v>
      </c>
      <c r="CA39" s="214">
        <f>_xlfn.FLOOR.PRECISE('численность 2021'!M59)</f>
        <v>8</v>
      </c>
      <c r="CB39" s="214"/>
      <c r="CC39" s="214"/>
      <c r="CD39" s="214">
        <f t="shared" si="24"/>
        <v>8</v>
      </c>
      <c r="CE39" s="215">
        <f t="shared" si="25"/>
        <v>8.5</v>
      </c>
      <c r="CF39" s="220">
        <f t="shared" si="26"/>
        <v>8</v>
      </c>
      <c r="CG39" s="217">
        <v>8</v>
      </c>
      <c r="CH39" s="215">
        <f t="shared" si="27"/>
        <v>0.5999999999999992</v>
      </c>
      <c r="CI39" s="216">
        <f t="shared" si="28"/>
        <v>0</v>
      </c>
      <c r="CJ39" s="217"/>
      <c r="CK39" s="215">
        <f t="shared" si="29"/>
        <v>0.5999999999999992</v>
      </c>
      <c r="CL39" s="216">
        <f t="shared" si="30"/>
        <v>0</v>
      </c>
      <c r="CM39" s="217"/>
      <c r="CN39" s="215">
        <f t="shared" si="31"/>
        <v>1.6</v>
      </c>
      <c r="CO39" s="217"/>
      <c r="CP39" s="221">
        <f t="shared" si="32"/>
        <v>1</v>
      </c>
      <c r="CQ39" s="213">
        <v>35</v>
      </c>
      <c r="CR39" s="213">
        <v>0</v>
      </c>
      <c r="CS39" s="213" t="e">
        <f>#REF!</f>
        <v>#REF!</v>
      </c>
      <c r="CT39" s="212">
        <v>3.5190000000000001</v>
      </c>
      <c r="CU39" s="212">
        <v>0</v>
      </c>
      <c r="CV39" s="212" t="e">
        <f>#REF!</f>
        <v>#REF!</v>
      </c>
      <c r="CW39" s="214" t="e">
        <f>#REF!</f>
        <v>#REF!</v>
      </c>
      <c r="CX39" s="215" t="e">
        <f t="shared" si="55"/>
        <v>#REF!</v>
      </c>
      <c r="CY39" s="220" t="e">
        <f t="shared" si="56"/>
        <v>#REF!</v>
      </c>
      <c r="CZ39" s="222"/>
      <c r="DA39" s="215">
        <f t="shared" si="57"/>
        <v>0</v>
      </c>
      <c r="DB39" s="222"/>
      <c r="DC39" s="213">
        <v>0</v>
      </c>
      <c r="DD39" s="213">
        <v>0</v>
      </c>
      <c r="DE39" s="212">
        <f>_xlfn.FLOOR.PRECISE('численность 2021'!I59)</f>
        <v>0</v>
      </c>
      <c r="DF39" s="212">
        <v>0</v>
      </c>
      <c r="DG39" s="212">
        <v>0</v>
      </c>
      <c r="DH39" s="212">
        <f t="shared" si="58"/>
        <v>0</v>
      </c>
      <c r="DI39" s="214">
        <f>_xlfn.FLOOR.PRECISE('численность 2021'!N59)</f>
        <v>0</v>
      </c>
      <c r="DJ39" s="215">
        <f t="shared" si="37"/>
        <v>0</v>
      </c>
      <c r="DK39" s="216">
        <f t="shared" si="38"/>
        <v>0</v>
      </c>
      <c r="DL39" s="217"/>
      <c r="DM39" s="215">
        <f t="shared" si="39"/>
        <v>0</v>
      </c>
      <c r="DN39" s="217"/>
      <c r="DO39" s="213">
        <v>0.315023</v>
      </c>
      <c r="DP39" s="213">
        <v>0</v>
      </c>
      <c r="DQ39" s="212">
        <f>_xlfn.FLOOR.PRECISE('численность 2021'!J59)</f>
        <v>1</v>
      </c>
      <c r="DR39" s="212">
        <v>2.7167E-2</v>
      </c>
      <c r="DS39" s="212">
        <v>0</v>
      </c>
      <c r="DT39" s="212">
        <f t="shared" si="59"/>
        <v>8.6236633321835121E-2</v>
      </c>
      <c r="DU39" s="214">
        <f>_xlfn.FLOOR.PRECISE('численность 2021'!S59)</f>
        <v>0</v>
      </c>
      <c r="DV39" s="215">
        <f t="shared" si="41"/>
        <v>0.1</v>
      </c>
      <c r="DW39" s="216">
        <f t="shared" si="42"/>
        <v>0</v>
      </c>
      <c r="DX39" s="217"/>
      <c r="DY39" s="213">
        <v>0</v>
      </c>
      <c r="DZ39" s="223">
        <v>0</v>
      </c>
      <c r="EA39" s="212">
        <f>_xlfn.FLOOR.PRECISE('численность 2021'!T59)</f>
        <v>0</v>
      </c>
      <c r="EB39" s="212">
        <v>0</v>
      </c>
      <c r="EC39" s="212">
        <v>0</v>
      </c>
      <c r="ED39" s="212">
        <f t="shared" si="60"/>
        <v>0</v>
      </c>
      <c r="EE39" s="214">
        <f>_xlfn.FLOOR.PRECISE('численность 2021'!U59)</f>
        <v>0</v>
      </c>
      <c r="EF39" s="215">
        <f t="shared" si="61"/>
        <v>0</v>
      </c>
      <c r="EG39" s="216">
        <f t="shared" si="45"/>
        <v>0</v>
      </c>
      <c r="EH39" s="222"/>
    </row>
    <row r="40" spans="1:138" ht="32.25" customHeight="1" x14ac:dyDescent="0.2">
      <c r="A40" s="114" t="s">
        <v>75</v>
      </c>
      <c r="B40" s="212">
        <f>'численность 2021'!C58</f>
        <v>16.03</v>
      </c>
      <c r="C40" s="213">
        <v>49.609413000000004</v>
      </c>
      <c r="D40" s="213">
        <v>49</v>
      </c>
      <c r="E40" s="228">
        <f>_xlfn.FLOOR.PRECISE('численность 2021'!D58)</f>
        <v>51</v>
      </c>
      <c r="F40" s="212">
        <v>3.0947849999999999</v>
      </c>
      <c r="G40" s="212">
        <v>3.0567679999999999</v>
      </c>
      <c r="H40" s="212">
        <f t="shared" si="48"/>
        <v>3.1815346225826575</v>
      </c>
      <c r="I40" s="230">
        <f>_xlfn.FLOOR.PRECISE('численность 2021'!R58)</f>
        <v>17</v>
      </c>
      <c r="J40" s="215">
        <f t="shared" si="1"/>
        <v>17.849999999999948</v>
      </c>
      <c r="K40" s="216">
        <f t="shared" si="2"/>
        <v>17</v>
      </c>
      <c r="L40" s="217">
        <v>17</v>
      </c>
      <c r="M40" s="213">
        <v>16</v>
      </c>
      <c r="N40" s="213">
        <v>16</v>
      </c>
      <c r="O40" s="228">
        <f>_xlfn.FLOOR.PRECISE('численность 2021'!P58)</f>
        <v>16</v>
      </c>
      <c r="P40" s="212">
        <v>0.99812800000000002</v>
      </c>
      <c r="Q40" s="212">
        <v>0.99812800000000002</v>
      </c>
      <c r="R40" s="212">
        <f t="shared" si="3"/>
        <v>0.99812850904553951</v>
      </c>
      <c r="S40" s="230">
        <f>_xlfn.FLOOR.PRECISE('численность 2021'!Q58)</f>
        <v>2</v>
      </c>
      <c r="T40" s="214"/>
      <c r="U40" s="215">
        <f t="shared" si="4"/>
        <v>4.7999999999999838</v>
      </c>
      <c r="V40" s="216">
        <f t="shared" si="5"/>
        <v>2</v>
      </c>
      <c r="W40" s="217">
        <v>2</v>
      </c>
      <c r="X40" s="217"/>
      <c r="Y40" s="218"/>
      <c r="Z40" s="213">
        <v>69.4636</v>
      </c>
      <c r="AA40" s="213">
        <v>70</v>
      </c>
      <c r="AB40" s="228">
        <f>_xlfn.FLOOR.PRECISE('численность 2021'!E58)</f>
        <v>80</v>
      </c>
      <c r="AC40" s="212">
        <v>4.3333500000000003</v>
      </c>
      <c r="AD40" s="212">
        <v>4.3668120000000004</v>
      </c>
      <c r="AE40" s="212">
        <f t="shared" si="49"/>
        <v>4.9906425452276979</v>
      </c>
      <c r="AF40" s="230">
        <f>_xlfn.FLOOR.PRECISE('численность 2021'!O58)</f>
        <v>4</v>
      </c>
      <c r="AG40" s="215">
        <f t="shared" si="7"/>
        <v>4</v>
      </c>
      <c r="AH40" s="216">
        <f t="shared" si="8"/>
        <v>4</v>
      </c>
      <c r="AI40" s="219">
        <f t="shared" si="9"/>
        <v>3</v>
      </c>
      <c r="AJ40" s="217">
        <v>4</v>
      </c>
      <c r="AK40" s="217">
        <v>3</v>
      </c>
      <c r="AL40" s="213">
        <v>142.941742</v>
      </c>
      <c r="AM40" s="213">
        <v>127</v>
      </c>
      <c r="AN40" s="228">
        <f>_xlfn.FLOOR.PRECISE('численность 2021'!F58)</f>
        <v>130</v>
      </c>
      <c r="AO40" s="212">
        <v>8.9171390000000006</v>
      </c>
      <c r="AP40" s="212">
        <v>7.9226450000000002</v>
      </c>
      <c r="AQ40" s="212">
        <f t="shared" si="10"/>
        <v>8.1097941359950081</v>
      </c>
      <c r="AR40" s="230">
        <f>_xlfn.FLOOR.PRECISE('численность 2021'!L58)</f>
        <v>15</v>
      </c>
      <c r="AS40" s="214"/>
      <c r="AT40" s="214">
        <f t="shared" si="11"/>
        <v>15</v>
      </c>
      <c r="AU40" s="215">
        <f t="shared" si="50"/>
        <v>15.6</v>
      </c>
      <c r="AV40" s="215">
        <f t="shared" ref="AV40:AV103" si="94">IF(AN40&gt;34,IF(AQ40&gt;20,AN40*0.299999999999999,IF(AQ40&gt;15,AN40*0.25,IF(AQ40&gt;12,AN40*0.2,IF(AQ40&gt;10,AN40*0.149999999999999,IF(AQ40&gt;8,AN40*0.12,IF(AQ40&gt;6,AN40*0.1,IF(AQ40&lt;1,AN40*0.0299999999999999,0))))))),0)</f>
        <v>15.6</v>
      </c>
      <c r="AW40" s="220">
        <f t="shared" si="51"/>
        <v>15</v>
      </c>
      <c r="AX40" s="217">
        <v>15</v>
      </c>
      <c r="AY40" s="215">
        <f t="shared" si="13"/>
        <v>2.2499999999999849</v>
      </c>
      <c r="AZ40" s="216">
        <f t="shared" si="14"/>
        <v>0</v>
      </c>
      <c r="BA40" s="217"/>
      <c r="BB40" s="215">
        <f t="shared" si="15"/>
        <v>4.4999999999999849</v>
      </c>
      <c r="BC40" s="217"/>
      <c r="BD40" s="213">
        <v>69.667693999999997</v>
      </c>
      <c r="BE40" s="213">
        <v>69</v>
      </c>
      <c r="BF40" s="228">
        <f>_xlfn.FLOOR.PRECISE('численность 2021'!G58)</f>
        <v>71</v>
      </c>
      <c r="BG40" s="212">
        <v>4.346082</v>
      </c>
      <c r="BH40" s="212">
        <v>4.3044289999999998</v>
      </c>
      <c r="BI40" s="212">
        <f t="shared" si="52"/>
        <v>4.4291952588895818</v>
      </c>
      <c r="BJ40" s="230">
        <f>_xlfn.FLOOR.PRECISE('численность 2021'!K58)</f>
        <v>5</v>
      </c>
      <c r="BK40" s="214"/>
      <c r="BL40" s="214">
        <f t="shared" si="17"/>
        <v>5</v>
      </c>
      <c r="BM40" s="215">
        <f t="shared" si="53"/>
        <v>5.68</v>
      </c>
      <c r="BN40" s="220">
        <f t="shared" si="19"/>
        <v>5</v>
      </c>
      <c r="BO40" s="217">
        <v>5</v>
      </c>
      <c r="BP40" s="215">
        <f t="shared" si="20"/>
        <v>0.749999999999995</v>
      </c>
      <c r="BQ40" s="216">
        <f t="shared" si="21"/>
        <v>0</v>
      </c>
      <c r="BR40" s="217"/>
      <c r="BS40" s="215">
        <f t="shared" si="22"/>
        <v>1</v>
      </c>
      <c r="BT40" s="217"/>
      <c r="BU40" s="213">
        <v>117.24046300000001</v>
      </c>
      <c r="BV40" s="213">
        <v>109</v>
      </c>
      <c r="BW40" s="228">
        <f>_xlfn.FLOOR.PRECISE('численность 2021'!H58)</f>
        <v>111</v>
      </c>
      <c r="BX40" s="212">
        <v>7.313815</v>
      </c>
      <c r="BY40" s="212">
        <v>6.7997500000000004</v>
      </c>
      <c r="BZ40" s="212">
        <f t="shared" si="54"/>
        <v>6.9245165315034303</v>
      </c>
      <c r="CA40" s="230">
        <f>_xlfn.FLOOR.PRECISE('численность 2021'!M58)</f>
        <v>11</v>
      </c>
      <c r="CB40" s="214"/>
      <c r="CC40" s="214"/>
      <c r="CD40" s="214">
        <f t="shared" si="24"/>
        <v>11</v>
      </c>
      <c r="CE40" s="215">
        <f t="shared" si="25"/>
        <v>11.100000000000001</v>
      </c>
      <c r="CF40" s="220">
        <f t="shared" si="26"/>
        <v>11</v>
      </c>
      <c r="CG40" s="217">
        <v>11</v>
      </c>
      <c r="CH40" s="215">
        <f t="shared" si="27"/>
        <v>0.82499999999999885</v>
      </c>
      <c r="CI40" s="216">
        <f t="shared" si="28"/>
        <v>0</v>
      </c>
      <c r="CJ40" s="217"/>
      <c r="CK40" s="215">
        <f t="shared" si="29"/>
        <v>0.82499999999999885</v>
      </c>
      <c r="CL40" s="216">
        <f t="shared" si="30"/>
        <v>0</v>
      </c>
      <c r="CM40" s="217"/>
      <c r="CN40" s="215">
        <f t="shared" si="31"/>
        <v>2.2000000000000002</v>
      </c>
      <c r="CO40" s="217"/>
      <c r="CP40" s="221">
        <f t="shared" si="32"/>
        <v>1</v>
      </c>
      <c r="CQ40" s="213">
        <v>35</v>
      </c>
      <c r="CR40" s="213">
        <v>0</v>
      </c>
      <c r="CS40" s="213" t="e">
        <f>#REF!</f>
        <v>#REF!</v>
      </c>
      <c r="CT40" s="212">
        <v>3.5190000000000001</v>
      </c>
      <c r="CU40" s="212">
        <v>0</v>
      </c>
      <c r="CV40" s="212" t="e">
        <f>#REF!</f>
        <v>#REF!</v>
      </c>
      <c r="CW40" s="214" t="e">
        <f>#REF!</f>
        <v>#REF!</v>
      </c>
      <c r="CX40" s="215" t="e">
        <f t="shared" si="55"/>
        <v>#REF!</v>
      </c>
      <c r="CY40" s="220" t="e">
        <f t="shared" si="56"/>
        <v>#REF!</v>
      </c>
      <c r="CZ40" s="222"/>
      <c r="DA40" s="215">
        <f t="shared" si="57"/>
        <v>0</v>
      </c>
      <c r="DB40" s="222"/>
      <c r="DC40" s="213">
        <v>0</v>
      </c>
      <c r="DD40" s="213">
        <v>0</v>
      </c>
      <c r="DE40" s="228">
        <f>_xlfn.FLOOR.PRECISE('численность 2021'!I58)</f>
        <v>0</v>
      </c>
      <c r="DF40" s="212">
        <v>0</v>
      </c>
      <c r="DG40" s="212">
        <v>0</v>
      </c>
      <c r="DH40" s="212">
        <f t="shared" si="58"/>
        <v>0</v>
      </c>
      <c r="DI40" s="230">
        <f>_xlfn.FLOOR.PRECISE('численность 2021'!N58)</f>
        <v>0</v>
      </c>
      <c r="DJ40" s="215">
        <f t="shared" si="37"/>
        <v>0</v>
      </c>
      <c r="DK40" s="216">
        <f t="shared" si="38"/>
        <v>0</v>
      </c>
      <c r="DL40" s="217"/>
      <c r="DM40" s="215">
        <f t="shared" si="39"/>
        <v>0</v>
      </c>
      <c r="DN40" s="217"/>
      <c r="DO40" s="213">
        <v>0.43425599999999998</v>
      </c>
      <c r="DP40" s="213">
        <v>0</v>
      </c>
      <c r="DQ40" s="228">
        <f>_xlfn.FLOOR.PRECISE('численность 2021'!J58)</f>
        <v>0</v>
      </c>
      <c r="DR40" s="212">
        <v>2.7089999999999999E-2</v>
      </c>
      <c r="DS40" s="212">
        <v>0</v>
      </c>
      <c r="DT40" s="212">
        <f t="shared" si="59"/>
        <v>0</v>
      </c>
      <c r="DU40" s="230">
        <f>_xlfn.FLOOR.PRECISE('численность 2021'!S58)</f>
        <v>0</v>
      </c>
      <c r="DV40" s="215">
        <f t="shared" si="41"/>
        <v>0</v>
      </c>
      <c r="DW40" s="216">
        <f t="shared" si="42"/>
        <v>0</v>
      </c>
      <c r="DX40" s="217"/>
      <c r="DY40" s="213">
        <v>0</v>
      </c>
      <c r="DZ40" s="223">
        <v>0</v>
      </c>
      <c r="EA40" s="228">
        <f>_xlfn.FLOOR.PRECISE('численность 2021'!T58)</f>
        <v>0</v>
      </c>
      <c r="EB40" s="212">
        <v>0</v>
      </c>
      <c r="EC40" s="212">
        <v>0</v>
      </c>
      <c r="ED40" s="212">
        <f t="shared" si="60"/>
        <v>0</v>
      </c>
      <c r="EE40" s="230">
        <f>_xlfn.FLOOR.PRECISE('численность 2021'!U58)</f>
        <v>0</v>
      </c>
      <c r="EF40" s="215">
        <f t="shared" si="61"/>
        <v>0</v>
      </c>
      <c r="EG40" s="216">
        <f t="shared" si="45"/>
        <v>0</v>
      </c>
      <c r="EH40" s="222"/>
    </row>
    <row r="41" spans="1:138" ht="32.25" customHeight="1" x14ac:dyDescent="0.2">
      <c r="A41" s="114" t="s">
        <v>410</v>
      </c>
      <c r="B41" s="212">
        <f>'численность 2021'!C61</f>
        <v>7.9729999999999999</v>
      </c>
      <c r="C41" s="213">
        <v>61.677860000000003</v>
      </c>
      <c r="D41" s="213">
        <v>67</v>
      </c>
      <c r="E41" s="228">
        <f>_xlfn.FLOOR.PRECISE('численность 2021'!D61)</f>
        <v>11</v>
      </c>
      <c r="F41" s="212">
        <v>0.80730199999999996</v>
      </c>
      <c r="G41" s="212">
        <v>0.87696300000000005</v>
      </c>
      <c r="H41" s="212">
        <f t="shared" si="48"/>
        <v>1.3796563401479995</v>
      </c>
      <c r="I41" s="230">
        <f>_xlfn.FLOOR.PRECISE('численность 2021'!R61)</f>
        <v>3</v>
      </c>
      <c r="J41" s="215">
        <f t="shared" ref="J41:J42" si="95">IF(E41&gt;1,E41*0.349999999999999,0)</f>
        <v>3.849999999999989</v>
      </c>
      <c r="K41" s="216">
        <f t="shared" si="2"/>
        <v>3</v>
      </c>
      <c r="L41" s="217">
        <v>3</v>
      </c>
      <c r="M41" s="213">
        <v>12</v>
      </c>
      <c r="N41" s="213">
        <v>15</v>
      </c>
      <c r="O41" s="228">
        <f>_xlfn.FLOOR.PRECISE('численность 2021'!P61)</f>
        <v>6</v>
      </c>
      <c r="P41" s="212">
        <v>0.15706800000000001</v>
      </c>
      <c r="Q41" s="212">
        <v>0.19633500000000001</v>
      </c>
      <c r="R41" s="212">
        <f t="shared" si="3"/>
        <v>0.75253982189890878</v>
      </c>
      <c r="S41" s="230">
        <f>_xlfn.FLOOR.PRECISE('численность 2021'!Q61)</f>
        <v>1</v>
      </c>
      <c r="T41" s="214"/>
      <c r="U41" s="215">
        <f t="shared" ref="U41:U42" si="96">O41*0.299999999999999</f>
        <v>1.799999999999994</v>
      </c>
      <c r="V41" s="216">
        <f t="shared" ref="V41:V42" si="97">IF(S41&lt;U41,S41,U41)</f>
        <v>1</v>
      </c>
      <c r="W41" s="217">
        <v>1</v>
      </c>
      <c r="X41" s="217">
        <v>1</v>
      </c>
      <c r="Y41" s="218"/>
      <c r="Z41" s="213"/>
      <c r="AA41" s="213"/>
      <c r="AB41" s="228">
        <f>_xlfn.FLOOR.PRECISE('численность 2021'!E61)</f>
        <v>3</v>
      </c>
      <c r="AC41" s="212"/>
      <c r="AD41" s="212"/>
      <c r="AE41" s="212">
        <f t="shared" si="49"/>
        <v>0.37626991094945439</v>
      </c>
      <c r="AF41" s="230">
        <f>_xlfn.FLOOR.PRECISE('численность 2021'!O61)</f>
        <v>0</v>
      </c>
      <c r="AG41" s="215">
        <f t="shared" ref="AG41:AG42" si="98">IF(AB41&gt;34,AB41*0.05,0)</f>
        <v>0</v>
      </c>
      <c r="AH41" s="216">
        <f t="shared" si="8"/>
        <v>0</v>
      </c>
      <c r="AI41" s="219">
        <f t="shared" ref="AI41:AI42" si="99">AJ41*0.75</f>
        <v>0</v>
      </c>
      <c r="AJ41" s="217"/>
      <c r="AK41" s="217"/>
      <c r="AL41" s="213">
        <v>229.85485800000001</v>
      </c>
      <c r="AM41" s="213">
        <v>572</v>
      </c>
      <c r="AN41" s="228">
        <f>_xlfn.FLOOR.PRECISE('численность 2021'!F61)</f>
        <v>57</v>
      </c>
      <c r="AO41" s="212">
        <v>3.0085709999999999</v>
      </c>
      <c r="AP41" s="212">
        <v>7.4869110000000001</v>
      </c>
      <c r="AQ41" s="212">
        <f t="shared" si="10"/>
        <v>7.1491283080396339</v>
      </c>
      <c r="AR41" s="230">
        <f>_xlfn.FLOOR.PRECISE('численность 2021'!L61)</f>
        <v>5</v>
      </c>
      <c r="AS41" s="214"/>
      <c r="AT41" s="214">
        <f t="shared" ref="AT41:AT42" si="100">IF(AND(B41&lt;7,AQ41&lt;5),0,AR41)</f>
        <v>5</v>
      </c>
      <c r="AU41" s="215">
        <f t="shared" si="50"/>
        <v>5.7</v>
      </c>
      <c r="AV41" s="215">
        <f t="shared" si="94"/>
        <v>5.7</v>
      </c>
      <c r="AW41" s="220">
        <f t="shared" si="51"/>
        <v>5</v>
      </c>
      <c r="AX41" s="217">
        <v>5</v>
      </c>
      <c r="AY41" s="215">
        <f t="shared" ref="AY41:AY42" si="101">IF(AX41&gt;7,AX41*0.149999999999999,0)</f>
        <v>0</v>
      </c>
      <c r="AZ41" s="216">
        <f t="shared" si="14"/>
        <v>0</v>
      </c>
      <c r="BA41" s="217"/>
      <c r="BB41" s="215">
        <f t="shared" ref="BB41:BB42" si="102">AX41*0.299999999999999</f>
        <v>1.4999999999999949</v>
      </c>
      <c r="BC41" s="217">
        <v>2</v>
      </c>
      <c r="BD41" s="213">
        <v>86.319725000000005</v>
      </c>
      <c r="BE41" s="213">
        <v>155</v>
      </c>
      <c r="BF41" s="228">
        <f>_xlfn.FLOOR.PRECISE('численность 2021'!G61)</f>
        <v>30</v>
      </c>
      <c r="BG41" s="212">
        <v>1.129839</v>
      </c>
      <c r="BH41" s="212">
        <v>2.0287959999999998</v>
      </c>
      <c r="BI41" s="212">
        <f t="shared" si="52"/>
        <v>3.7626991094945441</v>
      </c>
      <c r="BJ41" s="230">
        <f>_xlfn.FLOOR.PRECISE('численность 2021'!K61)</f>
        <v>2</v>
      </c>
      <c r="BK41" s="214"/>
      <c r="BL41" s="214">
        <f t="shared" ref="BL41:BL42" si="103">IF(AND(B41&lt;7,BI41&lt;5),0,BJ41)</f>
        <v>2</v>
      </c>
      <c r="BM41" s="215">
        <f t="shared" si="53"/>
        <v>2.1</v>
      </c>
      <c r="BN41" s="220">
        <f t="shared" ref="BN41:BN42" si="104">IF(BJ41&lt;BM41,BJ41,BM41)</f>
        <v>2</v>
      </c>
      <c r="BO41" s="217">
        <v>2</v>
      </c>
      <c r="BP41" s="215">
        <f t="shared" si="20"/>
        <v>0</v>
      </c>
      <c r="BQ41" s="216">
        <f t="shared" si="21"/>
        <v>0</v>
      </c>
      <c r="BR41" s="217"/>
      <c r="BS41" s="215">
        <f t="shared" si="22"/>
        <v>0.4</v>
      </c>
      <c r="BT41" s="217">
        <v>1</v>
      </c>
      <c r="BU41" s="213">
        <v>177.600357</v>
      </c>
      <c r="BV41" s="213">
        <v>245</v>
      </c>
      <c r="BW41" s="228">
        <f>_xlfn.FLOOR.PRECISE('численность 2021'!H61)</f>
        <v>35</v>
      </c>
      <c r="BX41" s="212">
        <v>2.3246120000000001</v>
      </c>
      <c r="BY41" s="212">
        <v>3.2068059999999998</v>
      </c>
      <c r="BZ41" s="212">
        <f t="shared" si="54"/>
        <v>4.3898156277436344</v>
      </c>
      <c r="CA41" s="230">
        <f>_xlfn.FLOOR.PRECISE('численность 2021'!M61)</f>
        <v>2</v>
      </c>
      <c r="CB41" s="214"/>
      <c r="CC41" s="214"/>
      <c r="CD41" s="214">
        <f t="shared" si="24"/>
        <v>2</v>
      </c>
      <c r="CE41" s="215">
        <f t="shared" si="25"/>
        <v>2.8000000000000003</v>
      </c>
      <c r="CF41" s="220">
        <f t="shared" si="26"/>
        <v>2</v>
      </c>
      <c r="CG41" s="217">
        <v>2</v>
      </c>
      <c r="CH41" s="215">
        <f t="shared" si="27"/>
        <v>0</v>
      </c>
      <c r="CI41" s="216">
        <f t="shared" si="28"/>
        <v>0</v>
      </c>
      <c r="CJ41" s="217"/>
      <c r="CK41" s="215">
        <f t="shared" si="29"/>
        <v>0</v>
      </c>
      <c r="CL41" s="216">
        <f t="shared" si="30"/>
        <v>0</v>
      </c>
      <c r="CM41" s="217"/>
      <c r="CN41" s="215">
        <f t="shared" si="31"/>
        <v>0.4</v>
      </c>
      <c r="CO41" s="217">
        <v>1</v>
      </c>
      <c r="CP41" s="221">
        <f t="shared" si="32"/>
        <v>1</v>
      </c>
      <c r="CQ41" s="213">
        <v>0</v>
      </c>
      <c r="CR41" s="213">
        <v>0</v>
      </c>
      <c r="CS41" s="213" t="e">
        <f>#REF!</f>
        <v>#REF!</v>
      </c>
      <c r="CT41" s="212">
        <v>0</v>
      </c>
      <c r="CU41" s="212">
        <v>0</v>
      </c>
      <c r="CV41" s="212" t="e">
        <f>#REF!</f>
        <v>#REF!</v>
      </c>
      <c r="CW41" s="214" t="e">
        <f>#REF!</f>
        <v>#REF!</v>
      </c>
      <c r="CX41" s="215" t="e">
        <f t="shared" si="55"/>
        <v>#REF!</v>
      </c>
      <c r="CY41" s="220" t="e">
        <f t="shared" si="56"/>
        <v>#REF!</v>
      </c>
      <c r="CZ41" s="222"/>
      <c r="DA41" s="215">
        <f t="shared" si="57"/>
        <v>0</v>
      </c>
      <c r="DB41" s="222"/>
      <c r="DC41" s="213"/>
      <c r="DD41" s="213"/>
      <c r="DE41" s="228">
        <f>_xlfn.FLOOR.PRECISE('численность 2021'!I61)</f>
        <v>0</v>
      </c>
      <c r="DF41" s="212"/>
      <c r="DG41" s="212"/>
      <c r="DH41" s="212">
        <f t="shared" si="58"/>
        <v>0</v>
      </c>
      <c r="DI41" s="230">
        <f>_xlfn.FLOOR.PRECISE('численность 2021'!N61)</f>
        <v>0</v>
      </c>
      <c r="DJ41" s="215">
        <f t="shared" si="37"/>
        <v>0</v>
      </c>
      <c r="DK41" s="216">
        <f t="shared" si="38"/>
        <v>0</v>
      </c>
      <c r="DL41" s="217"/>
      <c r="DM41" s="215">
        <f t="shared" si="39"/>
        <v>0</v>
      </c>
      <c r="DN41" s="217"/>
      <c r="DO41" s="213">
        <v>3.9036620000000002</v>
      </c>
      <c r="DP41" s="213">
        <v>3</v>
      </c>
      <c r="DQ41" s="228">
        <f>_xlfn.FLOOR.PRECISE('численность 2021'!J61)</f>
        <v>0</v>
      </c>
      <c r="DR41" s="212">
        <v>5.1095000000000002E-2</v>
      </c>
      <c r="DS41" s="212">
        <v>3.9267000000000003E-2</v>
      </c>
      <c r="DT41" s="212">
        <f t="shared" si="59"/>
        <v>0</v>
      </c>
      <c r="DU41" s="230">
        <f>_xlfn.FLOOR.PRECISE('численность 2021'!S61)</f>
        <v>0</v>
      </c>
      <c r="DV41" s="215">
        <f t="shared" si="41"/>
        <v>0</v>
      </c>
      <c r="DW41" s="216">
        <f t="shared" si="42"/>
        <v>0</v>
      </c>
      <c r="DX41" s="217"/>
      <c r="DY41" s="213"/>
      <c r="DZ41" s="223"/>
      <c r="EA41" s="228">
        <f>_xlfn.FLOOR.PRECISE('численность 2021'!T61)</f>
        <v>0</v>
      </c>
      <c r="EB41" s="212"/>
      <c r="EC41" s="212"/>
      <c r="ED41" s="212">
        <f t="shared" si="60"/>
        <v>0</v>
      </c>
      <c r="EE41" s="230">
        <f>_xlfn.FLOOR.PRECISE('численность 2021'!U61)</f>
        <v>0</v>
      </c>
      <c r="EF41" s="215">
        <f t="shared" si="61"/>
        <v>0</v>
      </c>
      <c r="EG41" s="216">
        <f t="shared" si="45"/>
        <v>0</v>
      </c>
      <c r="EH41" s="222"/>
    </row>
    <row r="42" spans="1:138" ht="32.25" customHeight="1" x14ac:dyDescent="0.2">
      <c r="A42" s="114" t="s">
        <v>411</v>
      </c>
      <c r="B42" s="212">
        <f>'численность 2021'!C62</f>
        <v>28.376999999999999</v>
      </c>
      <c r="C42" s="213">
        <v>61.677860000000003</v>
      </c>
      <c r="D42" s="213">
        <v>67</v>
      </c>
      <c r="E42" s="228">
        <f>_xlfn.FLOOR.PRECISE('численность 2021'!D62)</f>
        <v>61</v>
      </c>
      <c r="F42" s="212">
        <v>0.80730199999999996</v>
      </c>
      <c r="G42" s="212">
        <v>0.87696300000000005</v>
      </c>
      <c r="H42" s="212">
        <f t="shared" si="48"/>
        <v>2.1496282200373544</v>
      </c>
      <c r="I42" s="230">
        <f>_xlfn.FLOOR.PRECISE('численность 2021'!R62)</f>
        <v>21</v>
      </c>
      <c r="J42" s="215">
        <f t="shared" si="95"/>
        <v>21.349999999999937</v>
      </c>
      <c r="K42" s="216">
        <f>IF(I42&lt;J42,I42,J42)</f>
        <v>21</v>
      </c>
      <c r="L42" s="217">
        <v>21</v>
      </c>
      <c r="M42" s="213">
        <v>12</v>
      </c>
      <c r="N42" s="213">
        <v>15</v>
      </c>
      <c r="O42" s="228">
        <f>_xlfn.FLOOR.PRECISE('численность 2021'!P62)</f>
        <v>9</v>
      </c>
      <c r="P42" s="212">
        <v>0.15706800000000001</v>
      </c>
      <c r="Q42" s="212">
        <v>0.19633500000000001</v>
      </c>
      <c r="R42" s="212">
        <f>O42/B42</f>
        <v>0.3171582619727244</v>
      </c>
      <c r="S42" s="230">
        <f>_xlfn.FLOOR.PRECISE('численность 2021'!Q62)</f>
        <v>2</v>
      </c>
      <c r="T42" s="214"/>
      <c r="U42" s="215">
        <f t="shared" si="96"/>
        <v>2.6999999999999909</v>
      </c>
      <c r="V42" s="216">
        <f t="shared" si="97"/>
        <v>2</v>
      </c>
      <c r="W42" s="217">
        <v>2</v>
      </c>
      <c r="X42" s="217">
        <v>2</v>
      </c>
      <c r="Y42" s="218"/>
      <c r="Z42" s="213"/>
      <c r="AA42" s="213"/>
      <c r="AB42" s="228">
        <f>_xlfn.FLOOR.PRECISE('численность 2021'!E62)</f>
        <v>15</v>
      </c>
      <c r="AC42" s="212"/>
      <c r="AD42" s="212"/>
      <c r="AE42" s="212">
        <f t="shared" si="49"/>
        <v>0.52859710328787402</v>
      </c>
      <c r="AF42" s="230">
        <f>_xlfn.FLOOR.PRECISE('численность 2021'!O62)</f>
        <v>0</v>
      </c>
      <c r="AG42" s="215">
        <f t="shared" si="98"/>
        <v>0</v>
      </c>
      <c r="AH42" s="216">
        <f>IF(AF42&lt;AG42,AF42,AG42)</f>
        <v>0</v>
      </c>
      <c r="AI42" s="219">
        <f t="shared" si="99"/>
        <v>0</v>
      </c>
      <c r="AJ42" s="217"/>
      <c r="AK42" s="217"/>
      <c r="AL42" s="213">
        <v>229.85485800000001</v>
      </c>
      <c r="AM42" s="213">
        <v>572</v>
      </c>
      <c r="AN42" s="228">
        <f>_xlfn.FLOOR.PRECISE('численность 2021'!F62)</f>
        <v>203</v>
      </c>
      <c r="AO42" s="212">
        <v>3.0085709999999999</v>
      </c>
      <c r="AP42" s="212">
        <v>7.4869110000000001</v>
      </c>
      <c r="AQ42" s="212">
        <f>AN42/B42</f>
        <v>7.1536807978292281</v>
      </c>
      <c r="AR42" s="230">
        <f>_xlfn.FLOOR.PRECISE('численность 2021'!L62)</f>
        <v>20</v>
      </c>
      <c r="AS42" s="214"/>
      <c r="AT42" s="214">
        <f t="shared" si="100"/>
        <v>20</v>
      </c>
      <c r="AU42" s="215">
        <f t="shared" si="50"/>
        <v>20.3</v>
      </c>
      <c r="AV42" s="215">
        <f t="shared" si="94"/>
        <v>20.3</v>
      </c>
      <c r="AW42" s="220">
        <f t="shared" si="51"/>
        <v>20</v>
      </c>
      <c r="AX42" s="217">
        <v>20</v>
      </c>
      <c r="AY42" s="215">
        <f t="shared" si="101"/>
        <v>2.99999999999998</v>
      </c>
      <c r="AZ42" s="216">
        <f>IF(AS42&lt;AY42,AS42,AY42)</f>
        <v>0</v>
      </c>
      <c r="BA42" s="217"/>
      <c r="BB42" s="215">
        <f t="shared" si="102"/>
        <v>5.9999999999999796</v>
      </c>
      <c r="BC42" s="217">
        <v>10</v>
      </c>
      <c r="BD42" s="213">
        <v>86.319725000000005</v>
      </c>
      <c r="BE42" s="213">
        <v>155</v>
      </c>
      <c r="BF42" s="228">
        <f>_xlfn.FLOOR.PRECISE('численность 2021'!G62)</f>
        <v>88</v>
      </c>
      <c r="BG42" s="212">
        <v>1.129839</v>
      </c>
      <c r="BH42" s="212">
        <v>2.0287959999999998</v>
      </c>
      <c r="BI42" s="212">
        <f t="shared" si="52"/>
        <v>3.1011030059555273</v>
      </c>
      <c r="BJ42" s="230">
        <f>_xlfn.FLOOR.PRECISE('численность 2021'!K62)</f>
        <v>6</v>
      </c>
      <c r="BK42" s="214"/>
      <c r="BL42" s="214">
        <f t="shared" si="103"/>
        <v>6</v>
      </c>
      <c r="BM42" s="215">
        <f t="shared" si="53"/>
        <v>6.16</v>
      </c>
      <c r="BN42" s="220">
        <f t="shared" si="104"/>
        <v>6</v>
      </c>
      <c r="BO42" s="217">
        <v>6</v>
      </c>
      <c r="BP42" s="215">
        <f>IF(BO42&gt;3,BO42*0.149999999999999,0)</f>
        <v>0.89999999999999392</v>
      </c>
      <c r="BQ42" s="216">
        <f>IF(BK42&lt;BP42,BK42,BP42)</f>
        <v>0</v>
      </c>
      <c r="BR42" s="217"/>
      <c r="BS42" s="215">
        <f>BO42*0.2</f>
        <v>1.2000000000000002</v>
      </c>
      <c r="BT42" s="217">
        <v>2</v>
      </c>
      <c r="BU42" s="213">
        <v>177.600357</v>
      </c>
      <c r="BV42" s="213">
        <v>245</v>
      </c>
      <c r="BW42" s="228">
        <f>_xlfn.FLOOR.PRECISE('численность 2021'!H62)</f>
        <v>140</v>
      </c>
      <c r="BX42" s="212">
        <v>2.3246120000000001</v>
      </c>
      <c r="BY42" s="212">
        <v>3.2068059999999998</v>
      </c>
      <c r="BZ42" s="212">
        <f t="shared" si="54"/>
        <v>4.9335729640201578</v>
      </c>
      <c r="CA42" s="230">
        <f>_xlfn.FLOOR.PRECISE('численность 2021'!M62)</f>
        <v>11</v>
      </c>
      <c r="CB42" s="214"/>
      <c r="CC42" s="214"/>
      <c r="CD42" s="214">
        <f>IF(AND(B42&lt;7,BZ42&lt;5),0,CA42)</f>
        <v>11</v>
      </c>
      <c r="CE42" s="215">
        <f>IF(BW42&gt;1,IF(BZ42&gt;10,BW42*0.149999999999999,IF(BZ42&gt;8,BW42*0.12,IF(BZ42&gt;6,BW42*0.1,IF(BZ42&gt;4,BW42*0.08,IF(BZ42&gt;2,BW42*0.07,IF(BZ42&gt;1,BW42*0.05,IF(BZ42&lt;1,BW42*0.0299999999999999,0))))))),0)</f>
        <v>11.200000000000001</v>
      </c>
      <c r="CF42" s="220">
        <f>IF(CA42&lt;CE42,CA42,CE42)</f>
        <v>11</v>
      </c>
      <c r="CG42" s="217">
        <v>11</v>
      </c>
      <c r="CH42" s="215">
        <f>IF(CG42&gt;3,CG42*0.0749999999999999,0)</f>
        <v>0.82499999999999885</v>
      </c>
      <c r="CI42" s="216">
        <f>IF(CB42&lt;CH42,CB42,CH42)</f>
        <v>0</v>
      </c>
      <c r="CJ42" s="217">
        <v>1</v>
      </c>
      <c r="CK42" s="215">
        <f>IF(CG42&gt;3,CG42*0.0749999999999999,0)</f>
        <v>0.82499999999999885</v>
      </c>
      <c r="CL42" s="216">
        <f>IF(CC42&lt;CK42,CC42,CK42)</f>
        <v>0</v>
      </c>
      <c r="CM42" s="217"/>
      <c r="CN42" s="215">
        <f>CG42*0.2</f>
        <v>2.2000000000000002</v>
      </c>
      <c r="CO42" s="217">
        <v>4</v>
      </c>
      <c r="CP42" s="221">
        <f>IF(CG42*0.25&gt;CJ42+CM42-0.1,1,0)</f>
        <v>1</v>
      </c>
      <c r="CQ42" s="213">
        <v>0</v>
      </c>
      <c r="CR42" s="213">
        <v>0</v>
      </c>
      <c r="CS42" s="213" t="e">
        <f>#REF!</f>
        <v>#REF!</v>
      </c>
      <c r="CT42" s="212">
        <v>0</v>
      </c>
      <c r="CU42" s="212">
        <v>0</v>
      </c>
      <c r="CV42" s="212" t="e">
        <f>#REF!</f>
        <v>#REF!</v>
      </c>
      <c r="CW42" s="214" t="e">
        <f>#REF!</f>
        <v>#REF!</v>
      </c>
      <c r="CX42" s="215" t="e">
        <f t="shared" si="55"/>
        <v>#REF!</v>
      </c>
      <c r="CY42" s="220" t="e">
        <f t="shared" si="56"/>
        <v>#REF!</v>
      </c>
      <c r="CZ42" s="222"/>
      <c r="DA42" s="215">
        <f t="shared" si="57"/>
        <v>0</v>
      </c>
      <c r="DB42" s="222"/>
      <c r="DC42" s="213"/>
      <c r="DD42" s="213"/>
      <c r="DE42" s="228">
        <f>_xlfn.FLOOR.PRECISE('численность 2021'!I62)</f>
        <v>0</v>
      </c>
      <c r="DF42" s="212"/>
      <c r="DG42" s="212"/>
      <c r="DH42" s="212">
        <f t="shared" si="58"/>
        <v>0</v>
      </c>
      <c r="DI42" s="230">
        <f>_xlfn.FLOOR.PRECISE('численность 2021'!N62)</f>
        <v>0</v>
      </c>
      <c r="DJ42" s="215">
        <f>IF(DE42&gt;34,DE42*0.149999999999999,0)</f>
        <v>0</v>
      </c>
      <c r="DK42" s="216">
        <f>IF(DI42&lt;DJ42,DI42,DJ42)</f>
        <v>0</v>
      </c>
      <c r="DL42" s="217"/>
      <c r="DM42" s="215">
        <f>DL42*0.2</f>
        <v>0</v>
      </c>
      <c r="DN42" s="217"/>
      <c r="DO42" s="213">
        <v>3.9036620000000002</v>
      </c>
      <c r="DP42" s="213">
        <v>3</v>
      </c>
      <c r="DQ42" s="228">
        <f>_xlfn.FLOOR.PRECISE('численность 2021'!J62)</f>
        <v>0</v>
      </c>
      <c r="DR42" s="212">
        <v>5.1095000000000002E-2</v>
      </c>
      <c r="DS42" s="212">
        <v>3.9267000000000003E-2</v>
      </c>
      <c r="DT42" s="212">
        <f t="shared" si="59"/>
        <v>0</v>
      </c>
      <c r="DU42" s="230">
        <f>_xlfn.FLOOR.PRECISE('численность 2021'!S62)</f>
        <v>0</v>
      </c>
      <c r="DV42" s="215">
        <f>DQ42*0.1</f>
        <v>0</v>
      </c>
      <c r="DW42" s="216">
        <f>IF(DU42&lt;DV42,DU42,DV42)</f>
        <v>0</v>
      </c>
      <c r="DX42" s="217"/>
      <c r="DY42" s="213"/>
      <c r="DZ42" s="223"/>
      <c r="EA42" s="228">
        <f>_xlfn.FLOOR.PRECISE('численность 2021'!T62)</f>
        <v>0</v>
      </c>
      <c r="EB42" s="212"/>
      <c r="EC42" s="212"/>
      <c r="ED42" s="212">
        <f t="shared" si="60"/>
        <v>0</v>
      </c>
      <c r="EE42" s="230">
        <f>_xlfn.FLOOR.PRECISE('численность 2021'!U62)</f>
        <v>0</v>
      </c>
      <c r="EF42" s="215">
        <f t="shared" si="61"/>
        <v>0</v>
      </c>
      <c r="EG42" s="216">
        <f>IF(EE42&lt;EF42,EE42,EF42)</f>
        <v>0</v>
      </c>
      <c r="EH42" s="222"/>
    </row>
    <row r="43" spans="1:138" ht="30.75" customHeight="1" x14ac:dyDescent="0.2">
      <c r="A43" s="116" t="s">
        <v>412</v>
      </c>
      <c r="B43" s="212">
        <f>'численность 2021'!C63</f>
        <v>36.741999999999997</v>
      </c>
      <c r="C43" s="213">
        <v>61.677860000000003</v>
      </c>
      <c r="D43" s="213">
        <v>67</v>
      </c>
      <c r="E43" s="212">
        <f>_xlfn.FLOOR.PRECISE('численность 2021'!D63)</f>
        <v>0</v>
      </c>
      <c r="F43" s="212">
        <v>0.80730199999999996</v>
      </c>
      <c r="G43" s="212">
        <v>0.87696300000000005</v>
      </c>
      <c r="H43" s="212">
        <f t="shared" si="48"/>
        <v>0</v>
      </c>
      <c r="I43" s="214">
        <f>_xlfn.FLOOR.PRECISE('численность 2021'!R63)</f>
        <v>0</v>
      </c>
      <c r="J43" s="215">
        <f t="shared" si="1"/>
        <v>0</v>
      </c>
      <c r="K43" s="216">
        <f t="shared" si="2"/>
        <v>0</v>
      </c>
      <c r="L43" s="217"/>
      <c r="M43" s="213">
        <v>12</v>
      </c>
      <c r="N43" s="213">
        <v>15</v>
      </c>
      <c r="O43" s="212">
        <f>_xlfn.FLOOR.PRECISE('численность 2021'!P63)</f>
        <v>0</v>
      </c>
      <c r="P43" s="212">
        <v>0.15706800000000001</v>
      </c>
      <c r="Q43" s="212">
        <v>0.19633500000000001</v>
      </c>
      <c r="R43" s="212">
        <f t="shared" si="3"/>
        <v>0</v>
      </c>
      <c r="S43" s="214">
        <f>_xlfn.FLOOR.PRECISE('численность 2021'!Q63)</f>
        <v>0</v>
      </c>
      <c r="T43" s="214"/>
      <c r="U43" s="215">
        <f t="shared" si="4"/>
        <v>0</v>
      </c>
      <c r="V43" s="216">
        <f t="shared" si="5"/>
        <v>0</v>
      </c>
      <c r="W43" s="217"/>
      <c r="X43" s="217"/>
      <c r="Y43" s="218"/>
      <c r="Z43" s="213">
        <v>0</v>
      </c>
      <c r="AA43" s="213">
        <v>0</v>
      </c>
      <c r="AB43" s="212">
        <f>_xlfn.FLOOR.PRECISE('численность 2021'!E63)</f>
        <v>0</v>
      </c>
      <c r="AC43" s="212">
        <v>0</v>
      </c>
      <c r="AD43" s="212">
        <v>0</v>
      </c>
      <c r="AE43" s="212">
        <f t="shared" si="49"/>
        <v>0</v>
      </c>
      <c r="AF43" s="214">
        <f>_xlfn.FLOOR.PRECISE('численность 2021'!O63)</f>
        <v>0</v>
      </c>
      <c r="AG43" s="215">
        <f t="shared" si="7"/>
        <v>0</v>
      </c>
      <c r="AH43" s="216">
        <f t="shared" si="8"/>
        <v>0</v>
      </c>
      <c r="AI43" s="219">
        <f t="shared" si="9"/>
        <v>0</v>
      </c>
      <c r="AJ43" s="217"/>
      <c r="AK43" s="217"/>
      <c r="AL43" s="213">
        <v>229.85485800000001</v>
      </c>
      <c r="AM43" s="213">
        <v>572</v>
      </c>
      <c r="AN43" s="212">
        <f>_xlfn.FLOOR.PRECISE('численность 2021'!F63)</f>
        <v>263</v>
      </c>
      <c r="AO43" s="212">
        <v>3.0085709999999999</v>
      </c>
      <c r="AP43" s="212">
        <v>7.4869110000000001</v>
      </c>
      <c r="AQ43" s="212">
        <f t="shared" si="10"/>
        <v>7.1580207936421543</v>
      </c>
      <c r="AR43" s="214">
        <f>_xlfn.FLOOR.PRECISE('численность 2021'!L63)</f>
        <v>26</v>
      </c>
      <c r="AS43" s="214"/>
      <c r="AT43" s="214">
        <f t="shared" si="11"/>
        <v>26</v>
      </c>
      <c r="AU43" s="215">
        <f t="shared" si="50"/>
        <v>26.3</v>
      </c>
      <c r="AV43" s="215">
        <f t="shared" si="94"/>
        <v>26.3</v>
      </c>
      <c r="AW43" s="220">
        <f t="shared" si="51"/>
        <v>26</v>
      </c>
      <c r="AX43" s="217">
        <v>26</v>
      </c>
      <c r="AY43" s="215">
        <f t="shared" si="13"/>
        <v>3.8999999999999737</v>
      </c>
      <c r="AZ43" s="216">
        <f t="shared" si="14"/>
        <v>0</v>
      </c>
      <c r="BA43" s="217">
        <v>3</v>
      </c>
      <c r="BB43" s="215">
        <f t="shared" si="15"/>
        <v>7.7999999999999741</v>
      </c>
      <c r="BC43" s="217">
        <v>10</v>
      </c>
      <c r="BD43" s="213">
        <v>86.319725000000005</v>
      </c>
      <c r="BE43" s="213">
        <v>155</v>
      </c>
      <c r="BF43" s="212">
        <f>_xlfn.FLOOR.PRECISE('численность 2021'!G63)</f>
        <v>0</v>
      </c>
      <c r="BG43" s="212">
        <v>1.129839</v>
      </c>
      <c r="BH43" s="212">
        <v>2.0287959999999998</v>
      </c>
      <c r="BI43" s="212">
        <f t="shared" si="52"/>
        <v>0</v>
      </c>
      <c r="BJ43" s="214">
        <f>_xlfn.FLOOR.PRECISE('численность 2021'!K63)</f>
        <v>0</v>
      </c>
      <c r="BK43" s="214"/>
      <c r="BL43" s="214">
        <f t="shared" si="17"/>
        <v>0</v>
      </c>
      <c r="BM43" s="215">
        <f t="shared" si="53"/>
        <v>0</v>
      </c>
      <c r="BN43" s="220">
        <f t="shared" si="19"/>
        <v>0</v>
      </c>
      <c r="BO43" s="217"/>
      <c r="BP43" s="215">
        <f t="shared" si="20"/>
        <v>0</v>
      </c>
      <c r="BQ43" s="216">
        <f t="shared" si="21"/>
        <v>0</v>
      </c>
      <c r="BR43" s="217"/>
      <c r="BS43" s="215">
        <f t="shared" si="22"/>
        <v>0</v>
      </c>
      <c r="BT43" s="217"/>
      <c r="BU43" s="213">
        <v>177.600357</v>
      </c>
      <c r="BV43" s="213">
        <v>245</v>
      </c>
      <c r="BW43" s="212">
        <f>_xlfn.FLOOR.PRECISE('численность 2021'!H63)</f>
        <v>0</v>
      </c>
      <c r="BX43" s="212">
        <v>2.3246120000000001</v>
      </c>
      <c r="BY43" s="212">
        <v>3.2068059999999998</v>
      </c>
      <c r="BZ43" s="212">
        <f t="shared" si="54"/>
        <v>0</v>
      </c>
      <c r="CA43" s="214">
        <f>_xlfn.FLOOR.PRECISE('численность 2021'!M63)</f>
        <v>0</v>
      </c>
      <c r="CB43" s="214"/>
      <c r="CC43" s="214"/>
      <c r="CD43" s="214">
        <f t="shared" si="24"/>
        <v>0</v>
      </c>
      <c r="CE43" s="215">
        <f t="shared" si="25"/>
        <v>0</v>
      </c>
      <c r="CF43" s="220">
        <f t="shared" si="26"/>
        <v>0</v>
      </c>
      <c r="CG43" s="217"/>
      <c r="CH43" s="215">
        <f t="shared" si="27"/>
        <v>0</v>
      </c>
      <c r="CI43" s="216">
        <f t="shared" si="28"/>
        <v>0</v>
      </c>
      <c r="CJ43" s="217"/>
      <c r="CK43" s="215">
        <f t="shared" si="29"/>
        <v>0</v>
      </c>
      <c r="CL43" s="216">
        <f t="shared" si="30"/>
        <v>0</v>
      </c>
      <c r="CM43" s="217"/>
      <c r="CN43" s="215">
        <f t="shared" si="31"/>
        <v>0</v>
      </c>
      <c r="CO43" s="217"/>
      <c r="CP43" s="221">
        <f t="shared" si="32"/>
        <v>1</v>
      </c>
      <c r="CQ43" s="213"/>
      <c r="CR43" s="213">
        <v>0</v>
      </c>
      <c r="CS43" s="213"/>
      <c r="CT43" s="212"/>
      <c r="CU43" s="212">
        <v>0</v>
      </c>
      <c r="CV43" s="212"/>
      <c r="CW43" s="214"/>
      <c r="CX43" s="215">
        <f t="shared" si="55"/>
        <v>0</v>
      </c>
      <c r="CY43" s="220"/>
      <c r="CZ43" s="222"/>
      <c r="DA43" s="215"/>
      <c r="DB43" s="222"/>
      <c r="DC43" s="213">
        <v>0</v>
      </c>
      <c r="DD43" s="213">
        <v>0</v>
      </c>
      <c r="DE43" s="212">
        <f>_xlfn.FLOOR.PRECISE('численность 2021'!I63)</f>
        <v>0</v>
      </c>
      <c r="DF43" s="212">
        <v>0</v>
      </c>
      <c r="DG43" s="212">
        <v>0</v>
      </c>
      <c r="DH43" s="212">
        <f t="shared" si="58"/>
        <v>0</v>
      </c>
      <c r="DI43" s="214">
        <f>_xlfn.FLOOR.PRECISE('численность 2021'!N63)</f>
        <v>0</v>
      </c>
      <c r="DJ43" s="215">
        <f t="shared" si="37"/>
        <v>0</v>
      </c>
      <c r="DK43" s="216">
        <f t="shared" si="38"/>
        <v>0</v>
      </c>
      <c r="DL43" s="217"/>
      <c r="DM43" s="215">
        <f t="shared" si="39"/>
        <v>0</v>
      </c>
      <c r="DN43" s="217"/>
      <c r="DO43" s="213">
        <v>3.9036620000000002</v>
      </c>
      <c r="DP43" s="213">
        <v>3</v>
      </c>
      <c r="DQ43" s="212">
        <f>_xlfn.FLOOR.PRECISE('численность 2021'!J63)</f>
        <v>0</v>
      </c>
      <c r="DR43" s="212">
        <v>5.1095000000000002E-2</v>
      </c>
      <c r="DS43" s="212">
        <v>3.9267000000000003E-2</v>
      </c>
      <c r="DT43" s="212">
        <f t="shared" si="59"/>
        <v>0</v>
      </c>
      <c r="DU43" s="214">
        <f>_xlfn.FLOOR.PRECISE('численность 2021'!S63)</f>
        <v>0</v>
      </c>
      <c r="DV43" s="215">
        <f t="shared" si="41"/>
        <v>0</v>
      </c>
      <c r="DW43" s="216">
        <f t="shared" si="42"/>
        <v>0</v>
      </c>
      <c r="DX43" s="217"/>
      <c r="DY43" s="213">
        <v>0</v>
      </c>
      <c r="DZ43" s="223">
        <v>0</v>
      </c>
      <c r="EA43" s="212">
        <f>_xlfn.FLOOR.PRECISE('численность 2021'!T63)</f>
        <v>0</v>
      </c>
      <c r="EB43" s="212">
        <v>0</v>
      </c>
      <c r="EC43" s="212">
        <v>0</v>
      </c>
      <c r="ED43" s="212">
        <f t="shared" si="60"/>
        <v>0</v>
      </c>
      <c r="EE43" s="214">
        <f>_xlfn.FLOOR.PRECISE('численность 2021'!U63)</f>
        <v>0</v>
      </c>
      <c r="EF43" s="215">
        <f t="shared" si="61"/>
        <v>0</v>
      </c>
      <c r="EG43" s="216">
        <f t="shared" si="45"/>
        <v>0</v>
      </c>
      <c r="EH43" s="222"/>
    </row>
    <row r="44" spans="1:138" ht="37.5" customHeight="1" x14ac:dyDescent="0.2">
      <c r="A44" s="116" t="s">
        <v>74</v>
      </c>
      <c r="B44" s="212">
        <f>'численность 2021'!C57</f>
        <v>9.98</v>
      </c>
      <c r="C44" s="213">
        <v>20.167196000000001</v>
      </c>
      <c r="D44" s="213">
        <v>8</v>
      </c>
      <c r="E44" s="212">
        <f>_xlfn.FLOOR.PRECISE('численность 2021'!D57)</f>
        <v>13</v>
      </c>
      <c r="F44" s="212">
        <v>2.0207609999999998</v>
      </c>
      <c r="G44" s="212">
        <v>0.80160299999999995</v>
      </c>
      <c r="H44" s="212">
        <f t="shared" si="48"/>
        <v>1.3026052104208417</v>
      </c>
      <c r="I44" s="214">
        <f>_xlfn.FLOOR.PRECISE('численность 2021'!R57)</f>
        <v>4</v>
      </c>
      <c r="J44" s="215">
        <f t="shared" si="1"/>
        <v>4.5499999999999865</v>
      </c>
      <c r="K44" s="216">
        <f t="shared" si="2"/>
        <v>4</v>
      </c>
      <c r="L44" s="217">
        <v>4</v>
      </c>
      <c r="M44" s="213">
        <v>12</v>
      </c>
      <c r="N44" s="213">
        <v>12</v>
      </c>
      <c r="O44" s="212">
        <f>_xlfn.FLOOR.PRECISE('численность 2021'!P57)</f>
        <v>12</v>
      </c>
      <c r="P44" s="212">
        <v>1.2024049999999999</v>
      </c>
      <c r="Q44" s="212">
        <v>1.2024049999999999</v>
      </c>
      <c r="R44" s="212">
        <f t="shared" si="3"/>
        <v>1.2024048096192383</v>
      </c>
      <c r="S44" s="214">
        <f>_xlfn.FLOOR.PRECISE('численность 2021'!Q57)</f>
        <v>3</v>
      </c>
      <c r="T44" s="214"/>
      <c r="U44" s="215">
        <f t="shared" si="4"/>
        <v>3.5999999999999881</v>
      </c>
      <c r="V44" s="216">
        <f t="shared" si="5"/>
        <v>3</v>
      </c>
      <c r="W44" s="217">
        <v>3</v>
      </c>
      <c r="X44" s="217"/>
      <c r="Y44" s="218"/>
      <c r="Z44" s="213">
        <v>0</v>
      </c>
      <c r="AA44" s="213">
        <v>2</v>
      </c>
      <c r="AB44" s="212">
        <f>_xlfn.FLOOR.PRECISE('численность 2021'!E57)</f>
        <v>35</v>
      </c>
      <c r="AC44" s="212">
        <v>0</v>
      </c>
      <c r="AD44" s="212">
        <v>0.200401</v>
      </c>
      <c r="AE44" s="212">
        <f t="shared" si="49"/>
        <v>3.507014028056112</v>
      </c>
      <c r="AF44" s="214">
        <f>_xlfn.FLOOR.PRECISE('численность 2021'!O57)</f>
        <v>0</v>
      </c>
      <c r="AG44" s="215">
        <f t="shared" si="7"/>
        <v>1.75</v>
      </c>
      <c r="AH44" s="216">
        <f t="shared" si="8"/>
        <v>0</v>
      </c>
      <c r="AI44" s="219">
        <f t="shared" si="9"/>
        <v>0</v>
      </c>
      <c r="AJ44" s="217"/>
      <c r="AK44" s="217"/>
      <c r="AL44" s="213">
        <v>45.756053999999999</v>
      </c>
      <c r="AM44" s="213">
        <v>45</v>
      </c>
      <c r="AN44" s="212">
        <f>_xlfn.FLOOR.PRECISE('численность 2021'!F57)</f>
        <v>47</v>
      </c>
      <c r="AO44" s="213">
        <v>4.5847749999999996</v>
      </c>
      <c r="AP44" s="213">
        <v>4.5090180000000002</v>
      </c>
      <c r="AQ44" s="212">
        <f t="shared" si="10"/>
        <v>4.7094188376753507</v>
      </c>
      <c r="AR44" s="214">
        <f>_xlfn.FLOOR.PRECISE('численность 2021'!L57)</f>
        <v>3</v>
      </c>
      <c r="AS44" s="214"/>
      <c r="AT44" s="214">
        <f t="shared" si="11"/>
        <v>3</v>
      </c>
      <c r="AU44" s="215">
        <f t="shared" si="50"/>
        <v>3.7600000000000002</v>
      </c>
      <c r="AV44" s="215">
        <f t="shared" si="94"/>
        <v>0</v>
      </c>
      <c r="AW44" s="220">
        <f t="shared" si="51"/>
        <v>3</v>
      </c>
      <c r="AX44" s="217">
        <v>3</v>
      </c>
      <c r="AY44" s="215">
        <f t="shared" si="13"/>
        <v>0</v>
      </c>
      <c r="AZ44" s="216">
        <f t="shared" si="14"/>
        <v>0</v>
      </c>
      <c r="BA44" s="217"/>
      <c r="BB44" s="215">
        <f t="shared" si="15"/>
        <v>0.89999999999999702</v>
      </c>
      <c r="BC44" s="217"/>
      <c r="BD44" s="213">
        <v>42.832272000000003</v>
      </c>
      <c r="BE44" s="213">
        <v>42</v>
      </c>
      <c r="BF44" s="212">
        <f>_xlfn.FLOOR.PRECISE('численность 2021'!G57)</f>
        <v>43</v>
      </c>
      <c r="BG44" s="212">
        <v>4.291811</v>
      </c>
      <c r="BH44" s="212">
        <v>4.2084169999999999</v>
      </c>
      <c r="BI44" s="212">
        <f t="shared" si="52"/>
        <v>4.3086172344689375</v>
      </c>
      <c r="BJ44" s="214">
        <f>_xlfn.FLOOR.PRECISE('численность 2021'!K57)</f>
        <v>3</v>
      </c>
      <c r="BK44" s="214"/>
      <c r="BL44" s="214">
        <f t="shared" si="17"/>
        <v>3</v>
      </c>
      <c r="BM44" s="215">
        <f t="shared" si="53"/>
        <v>3.44</v>
      </c>
      <c r="BN44" s="220">
        <f t="shared" si="19"/>
        <v>3</v>
      </c>
      <c r="BO44" s="217">
        <v>3</v>
      </c>
      <c r="BP44" s="215">
        <f t="shared" si="20"/>
        <v>0</v>
      </c>
      <c r="BQ44" s="216">
        <f t="shared" si="21"/>
        <v>0</v>
      </c>
      <c r="BR44" s="217"/>
      <c r="BS44" s="215">
        <f t="shared" si="22"/>
        <v>0.60000000000000009</v>
      </c>
      <c r="BT44" s="217"/>
      <c r="BU44" s="213">
        <v>61.966361999999997</v>
      </c>
      <c r="BV44" s="213">
        <v>72</v>
      </c>
      <c r="BW44" s="212">
        <f>_xlfn.FLOOR.PRECISE('численность 2021'!H57)</f>
        <v>74</v>
      </c>
      <c r="BX44" s="212">
        <v>6.2090550000000002</v>
      </c>
      <c r="BY44" s="212">
        <v>7.214429</v>
      </c>
      <c r="BZ44" s="212">
        <f t="shared" si="54"/>
        <v>7.4148296593186371</v>
      </c>
      <c r="CA44" s="214">
        <f>_xlfn.FLOOR.PRECISE('численность 2021'!M57)</f>
        <v>7</v>
      </c>
      <c r="CB44" s="214"/>
      <c r="CC44" s="214"/>
      <c r="CD44" s="214">
        <f t="shared" si="24"/>
        <v>7</v>
      </c>
      <c r="CE44" s="215">
        <f t="shared" si="25"/>
        <v>7.4</v>
      </c>
      <c r="CF44" s="220">
        <f t="shared" si="26"/>
        <v>7</v>
      </c>
      <c r="CG44" s="217">
        <v>7</v>
      </c>
      <c r="CH44" s="215">
        <f t="shared" si="27"/>
        <v>0.52499999999999925</v>
      </c>
      <c r="CI44" s="216">
        <f t="shared" si="28"/>
        <v>0</v>
      </c>
      <c r="CJ44" s="217"/>
      <c r="CK44" s="215">
        <f t="shared" si="29"/>
        <v>0.52499999999999925</v>
      </c>
      <c r="CL44" s="216">
        <f t="shared" si="30"/>
        <v>0</v>
      </c>
      <c r="CM44" s="217"/>
      <c r="CN44" s="215">
        <f t="shared" si="31"/>
        <v>1.4000000000000001</v>
      </c>
      <c r="CO44" s="217"/>
      <c r="CP44" s="221">
        <f t="shared" si="32"/>
        <v>1</v>
      </c>
      <c r="CQ44" s="213"/>
      <c r="CR44" s="213"/>
      <c r="CS44" s="213"/>
      <c r="CT44" s="212"/>
      <c r="CU44" s="212"/>
      <c r="CV44" s="212"/>
      <c r="CW44" s="214"/>
      <c r="CX44" s="215"/>
      <c r="CY44" s="220"/>
      <c r="CZ44" s="222"/>
      <c r="DA44" s="215"/>
      <c r="DB44" s="222"/>
      <c r="DC44" s="213">
        <v>0</v>
      </c>
      <c r="DD44" s="213">
        <v>0</v>
      </c>
      <c r="DE44" s="212">
        <f>_xlfn.FLOOR.PRECISE('численность 2021'!I57)</f>
        <v>0</v>
      </c>
      <c r="DF44" s="212">
        <v>0</v>
      </c>
      <c r="DG44" s="212">
        <v>0</v>
      </c>
      <c r="DH44" s="212">
        <f t="shared" si="58"/>
        <v>0</v>
      </c>
      <c r="DI44" s="214">
        <f>_xlfn.FLOOR.PRECISE('численность 2021'!N57)</f>
        <v>0</v>
      </c>
      <c r="DJ44" s="215">
        <f t="shared" si="37"/>
        <v>0</v>
      </c>
      <c r="DK44" s="216">
        <f t="shared" si="38"/>
        <v>0</v>
      </c>
      <c r="DL44" s="217"/>
      <c r="DM44" s="215">
        <f t="shared" si="39"/>
        <v>0</v>
      </c>
      <c r="DN44" s="217"/>
      <c r="DO44" s="213">
        <v>0.80576700000000001</v>
      </c>
      <c r="DP44" s="213">
        <v>0</v>
      </c>
      <c r="DQ44" s="212">
        <f>_xlfn.FLOOR.PRECISE('численность 2021'!J57)</f>
        <v>0</v>
      </c>
      <c r="DR44" s="212">
        <v>8.0738000000000004E-2</v>
      </c>
      <c r="DS44" s="212">
        <v>0</v>
      </c>
      <c r="DT44" s="212">
        <f t="shared" si="59"/>
        <v>0</v>
      </c>
      <c r="DU44" s="214">
        <f>_xlfn.FLOOR.PRECISE('численность 2021'!S57)</f>
        <v>0</v>
      </c>
      <c r="DV44" s="215">
        <f t="shared" si="41"/>
        <v>0</v>
      </c>
      <c r="DW44" s="216">
        <f t="shared" si="42"/>
        <v>0</v>
      </c>
      <c r="DX44" s="217"/>
      <c r="DY44" s="213">
        <v>0</v>
      </c>
      <c r="DZ44" s="223">
        <v>0</v>
      </c>
      <c r="EA44" s="212">
        <f>_xlfn.FLOOR.PRECISE('численность 2021'!T57)</f>
        <v>0</v>
      </c>
      <c r="EB44" s="212">
        <v>0</v>
      </c>
      <c r="EC44" s="212">
        <v>0</v>
      </c>
      <c r="ED44" s="212">
        <f t="shared" si="60"/>
        <v>0</v>
      </c>
      <c r="EE44" s="214">
        <f>_xlfn.FLOOR.PRECISE('численность 2021'!U57)</f>
        <v>0</v>
      </c>
      <c r="EF44" s="215">
        <f t="shared" si="61"/>
        <v>0</v>
      </c>
      <c r="EG44" s="216">
        <f t="shared" si="45"/>
        <v>0</v>
      </c>
      <c r="EH44" s="222"/>
    </row>
    <row r="45" spans="1:138" ht="37.5" customHeight="1" x14ac:dyDescent="0.2">
      <c r="A45" s="114" t="s">
        <v>300</v>
      </c>
      <c r="B45" s="212">
        <f>'численность 2021'!C65</f>
        <v>9.44</v>
      </c>
      <c r="C45" s="213">
        <v>26.422108000000001</v>
      </c>
      <c r="D45" s="213">
        <v>13</v>
      </c>
      <c r="E45" s="212">
        <f>_xlfn.FLOOR.PRECISE('численность 2021'!D65)</f>
        <v>17</v>
      </c>
      <c r="F45" s="212">
        <v>2.4052899999999999</v>
      </c>
      <c r="G45" s="212">
        <v>1.183432</v>
      </c>
      <c r="H45" s="212">
        <f t="shared" si="48"/>
        <v>1.8008474576271187</v>
      </c>
      <c r="I45" s="214">
        <f>_xlfn.FLOOR.PRECISE('численность 2021'!R65)</f>
        <v>5</v>
      </c>
      <c r="J45" s="215">
        <f t="shared" si="1"/>
        <v>5.9499999999999824</v>
      </c>
      <c r="K45" s="216">
        <f t="shared" si="2"/>
        <v>5</v>
      </c>
      <c r="L45" s="217">
        <v>5</v>
      </c>
      <c r="M45" s="213">
        <v>7</v>
      </c>
      <c r="N45" s="213">
        <v>8</v>
      </c>
      <c r="O45" s="212">
        <f>_xlfn.FLOOR.PRECISE('численность 2021'!P65)</f>
        <v>9</v>
      </c>
      <c r="P45" s="212">
        <v>0.63723300000000005</v>
      </c>
      <c r="Q45" s="212">
        <v>0.72826599999999997</v>
      </c>
      <c r="R45" s="212">
        <f t="shared" si="3"/>
        <v>0.95338983050847459</v>
      </c>
      <c r="S45" s="214">
        <f>_xlfn.FLOOR.PRECISE('численность 2021'!Q65)</f>
        <v>2</v>
      </c>
      <c r="T45" s="214"/>
      <c r="U45" s="215">
        <f t="shared" si="4"/>
        <v>2.6999999999999909</v>
      </c>
      <c r="V45" s="216">
        <f t="shared" si="5"/>
        <v>2</v>
      </c>
      <c r="W45" s="217">
        <v>2</v>
      </c>
      <c r="X45" s="217"/>
      <c r="Y45" s="218"/>
      <c r="Z45" s="213">
        <v>21.133756999999999</v>
      </c>
      <c r="AA45" s="213">
        <v>18</v>
      </c>
      <c r="AB45" s="212">
        <f>_xlfn.FLOOR.PRECISE('численность 2021'!E65)</f>
        <v>45</v>
      </c>
      <c r="AC45" s="212">
        <v>1.9238740000000001</v>
      </c>
      <c r="AD45" s="212">
        <v>1.638598</v>
      </c>
      <c r="AE45" s="212">
        <f t="shared" si="49"/>
        <v>4.7669491525423728</v>
      </c>
      <c r="AF45" s="214">
        <f>_xlfn.FLOOR.PRECISE('численность 2021'!O65)</f>
        <v>2</v>
      </c>
      <c r="AG45" s="215">
        <f t="shared" si="7"/>
        <v>2.25</v>
      </c>
      <c r="AH45" s="216">
        <f t="shared" si="8"/>
        <v>2</v>
      </c>
      <c r="AI45" s="219">
        <f t="shared" si="9"/>
        <v>1.5</v>
      </c>
      <c r="AJ45" s="217">
        <v>2</v>
      </c>
      <c r="AK45" s="217">
        <v>1</v>
      </c>
      <c r="AL45" s="213">
        <v>63.499561</v>
      </c>
      <c r="AM45" s="213">
        <v>53</v>
      </c>
      <c r="AN45" s="212">
        <f>_xlfn.FLOOR.PRECISE('численность 2021'!F65)</f>
        <v>48</v>
      </c>
      <c r="AO45" s="213">
        <v>5.78057</v>
      </c>
      <c r="AP45" s="213">
        <v>4.8247609999999996</v>
      </c>
      <c r="AQ45" s="212">
        <f t="shared" si="10"/>
        <v>5.0847457627118651</v>
      </c>
      <c r="AR45" s="214">
        <f>_xlfn.FLOOR.PRECISE('численность 2021'!L65)</f>
        <v>3</v>
      </c>
      <c r="AS45" s="214"/>
      <c r="AT45" s="214">
        <f t="shared" si="11"/>
        <v>3</v>
      </c>
      <c r="AU45" s="215">
        <f t="shared" si="50"/>
        <v>3.84</v>
      </c>
      <c r="AV45" s="215">
        <f t="shared" si="94"/>
        <v>0</v>
      </c>
      <c r="AW45" s="220">
        <f t="shared" si="51"/>
        <v>3</v>
      </c>
      <c r="AX45" s="217">
        <v>3</v>
      </c>
      <c r="AY45" s="215">
        <f t="shared" si="13"/>
        <v>0</v>
      </c>
      <c r="AZ45" s="216">
        <f t="shared" si="14"/>
        <v>0</v>
      </c>
      <c r="BA45" s="217"/>
      <c r="BB45" s="215">
        <f t="shared" si="15"/>
        <v>0.89999999999999702</v>
      </c>
      <c r="BC45" s="217"/>
      <c r="BD45" s="213">
        <v>32.179454999999997</v>
      </c>
      <c r="BE45" s="213">
        <v>28</v>
      </c>
      <c r="BF45" s="212">
        <f>_xlfn.FLOOR.PRECISE('численность 2021'!G65)</f>
        <v>28</v>
      </c>
      <c r="BG45" s="212">
        <v>2.9293999999999998</v>
      </c>
      <c r="BH45" s="212">
        <v>2.5489299999999999</v>
      </c>
      <c r="BI45" s="212">
        <f t="shared" si="52"/>
        <v>2.9661016949152543</v>
      </c>
      <c r="BJ45" s="214">
        <f>_xlfn.FLOOR.PRECISE('численность 2021'!K65)</f>
        <v>1</v>
      </c>
      <c r="BK45" s="214"/>
      <c r="BL45" s="214">
        <f t="shared" si="17"/>
        <v>1</v>
      </c>
      <c r="BM45" s="215">
        <f t="shared" si="53"/>
        <v>1.9600000000000002</v>
      </c>
      <c r="BN45" s="220">
        <f t="shared" si="19"/>
        <v>1</v>
      </c>
      <c r="BO45" s="217">
        <v>1</v>
      </c>
      <c r="BP45" s="215">
        <f t="shared" si="20"/>
        <v>0</v>
      </c>
      <c r="BQ45" s="216">
        <f t="shared" si="21"/>
        <v>0</v>
      </c>
      <c r="BR45" s="217"/>
      <c r="BS45" s="215">
        <f t="shared" si="22"/>
        <v>0.2</v>
      </c>
      <c r="BT45" s="217"/>
      <c r="BU45" s="213">
        <v>60.360626000000003</v>
      </c>
      <c r="BV45" s="213">
        <v>44</v>
      </c>
      <c r="BW45" s="212">
        <f>_xlfn.FLOOR.PRECISE('численность 2021'!H65)</f>
        <v>38</v>
      </c>
      <c r="BX45" s="212">
        <v>5.4948230000000002</v>
      </c>
      <c r="BY45" s="212">
        <v>4.0054619999999996</v>
      </c>
      <c r="BZ45" s="212">
        <f t="shared" si="54"/>
        <v>4.0254237288135597</v>
      </c>
      <c r="CA45" s="214">
        <f>_xlfn.FLOOR.PRECISE('численность 2021'!M65)</f>
        <v>2</v>
      </c>
      <c r="CB45" s="214"/>
      <c r="CC45" s="214"/>
      <c r="CD45" s="214">
        <f t="shared" si="24"/>
        <v>2</v>
      </c>
      <c r="CE45" s="215">
        <f t="shared" si="25"/>
        <v>3.04</v>
      </c>
      <c r="CF45" s="220">
        <f t="shared" si="26"/>
        <v>2</v>
      </c>
      <c r="CG45" s="217">
        <v>2</v>
      </c>
      <c r="CH45" s="215">
        <f t="shared" si="27"/>
        <v>0</v>
      </c>
      <c r="CI45" s="216">
        <f t="shared" si="28"/>
        <v>0</v>
      </c>
      <c r="CJ45" s="217"/>
      <c r="CK45" s="215">
        <f t="shared" si="29"/>
        <v>0</v>
      </c>
      <c r="CL45" s="216">
        <f t="shared" si="30"/>
        <v>0</v>
      </c>
      <c r="CM45" s="217"/>
      <c r="CN45" s="215">
        <f t="shared" si="31"/>
        <v>0.4</v>
      </c>
      <c r="CO45" s="217"/>
      <c r="CP45" s="221">
        <f t="shared" si="32"/>
        <v>1</v>
      </c>
      <c r="CQ45" s="213"/>
      <c r="CR45" s="213"/>
      <c r="CS45" s="213"/>
      <c r="CT45" s="212"/>
      <c r="CU45" s="212"/>
      <c r="CV45" s="212"/>
      <c r="CW45" s="214"/>
      <c r="CX45" s="215"/>
      <c r="CY45" s="220"/>
      <c r="CZ45" s="222"/>
      <c r="DA45" s="215"/>
      <c r="DB45" s="222"/>
      <c r="DC45" s="213">
        <v>0</v>
      </c>
      <c r="DD45" s="213">
        <v>0</v>
      </c>
      <c r="DE45" s="212">
        <f>_xlfn.FLOOR.PRECISE('численность 2021'!I65)</f>
        <v>0</v>
      </c>
      <c r="DF45" s="212">
        <v>0</v>
      </c>
      <c r="DG45" s="212">
        <v>0</v>
      </c>
      <c r="DH45" s="212">
        <f t="shared" si="58"/>
        <v>0</v>
      </c>
      <c r="DI45" s="214">
        <f>_xlfn.FLOOR.PRECISE('численность 2021'!N65)</f>
        <v>0</v>
      </c>
      <c r="DJ45" s="215">
        <f t="shared" si="37"/>
        <v>0</v>
      </c>
      <c r="DK45" s="216">
        <f t="shared" si="38"/>
        <v>0</v>
      </c>
      <c r="DL45" s="217"/>
      <c r="DM45" s="215">
        <f t="shared" si="39"/>
        <v>0</v>
      </c>
      <c r="DN45" s="217"/>
      <c r="DO45" s="213">
        <v>0.45871699999999999</v>
      </c>
      <c r="DP45" s="213">
        <v>0</v>
      </c>
      <c r="DQ45" s="212">
        <f>_xlfn.FLOOR.PRECISE('численность 2021'!J65)</f>
        <v>0</v>
      </c>
      <c r="DR45" s="212">
        <v>4.1758999999999998E-2</v>
      </c>
      <c r="DS45" s="212">
        <v>0</v>
      </c>
      <c r="DT45" s="212">
        <f t="shared" si="59"/>
        <v>0</v>
      </c>
      <c r="DU45" s="214">
        <f>_xlfn.FLOOR.PRECISE('численность 2021'!S65)</f>
        <v>0</v>
      </c>
      <c r="DV45" s="215">
        <f t="shared" si="41"/>
        <v>0</v>
      </c>
      <c r="DW45" s="216">
        <f t="shared" si="42"/>
        <v>0</v>
      </c>
      <c r="DX45" s="217"/>
      <c r="DY45" s="213">
        <v>0</v>
      </c>
      <c r="DZ45" s="223">
        <v>0</v>
      </c>
      <c r="EA45" s="212">
        <f>_xlfn.FLOOR.PRECISE('численность 2021'!T65)</f>
        <v>0</v>
      </c>
      <c r="EB45" s="212">
        <v>0</v>
      </c>
      <c r="EC45" s="212">
        <v>0</v>
      </c>
      <c r="ED45" s="212">
        <f t="shared" si="60"/>
        <v>0</v>
      </c>
      <c r="EE45" s="214">
        <f>_xlfn.FLOOR.PRECISE('численность 2021'!U65)</f>
        <v>0</v>
      </c>
      <c r="EF45" s="215">
        <f t="shared" si="61"/>
        <v>0</v>
      </c>
      <c r="EG45" s="216">
        <f t="shared" si="45"/>
        <v>0</v>
      </c>
      <c r="EH45" s="222"/>
    </row>
    <row r="46" spans="1:138" ht="81" customHeight="1" x14ac:dyDescent="0.2">
      <c r="A46" s="116" t="s">
        <v>71</v>
      </c>
      <c r="B46" s="212">
        <f>'численность 2021'!C54</f>
        <v>51.08</v>
      </c>
      <c r="C46" s="213">
        <v>66.319473000000002</v>
      </c>
      <c r="D46" s="213">
        <v>41</v>
      </c>
      <c r="E46" s="212">
        <f>_xlfn.FLOOR.PRECISE('численность 2021'!D54)</f>
        <v>64</v>
      </c>
      <c r="F46" s="212">
        <v>1.216871</v>
      </c>
      <c r="G46" s="212">
        <v>0.75229400000000002</v>
      </c>
      <c r="H46" s="212">
        <f t="shared" si="48"/>
        <v>1.2529365700861395</v>
      </c>
      <c r="I46" s="214">
        <f>_xlfn.FLOOR.PRECISE('численность 2021'!R54)</f>
        <v>22</v>
      </c>
      <c r="J46" s="215">
        <f t="shared" si="1"/>
        <v>22.399999999999935</v>
      </c>
      <c r="K46" s="216">
        <f t="shared" si="2"/>
        <v>22</v>
      </c>
      <c r="L46" s="222">
        <v>22</v>
      </c>
      <c r="M46" s="213">
        <v>35</v>
      </c>
      <c r="N46" s="213">
        <v>41</v>
      </c>
      <c r="O46" s="212">
        <f>_xlfn.FLOOR.PRECISE('численность 2021'!P54)</f>
        <v>45</v>
      </c>
      <c r="P46" s="212">
        <v>0.64220200000000005</v>
      </c>
      <c r="Q46" s="212">
        <v>0.75229400000000002</v>
      </c>
      <c r="R46" s="212">
        <f t="shared" si="3"/>
        <v>0.88097102584181675</v>
      </c>
      <c r="S46" s="214">
        <f>_xlfn.FLOOR.PRECISE('численность 2021'!Q54)</f>
        <v>13</v>
      </c>
      <c r="T46" s="214"/>
      <c r="U46" s="215">
        <f t="shared" si="4"/>
        <v>13.499999999999954</v>
      </c>
      <c r="V46" s="216">
        <f t="shared" si="5"/>
        <v>13</v>
      </c>
      <c r="W46" s="222">
        <v>13</v>
      </c>
      <c r="X46" s="222"/>
      <c r="Y46" s="218"/>
      <c r="Z46" s="213">
        <v>0</v>
      </c>
      <c r="AA46" s="213">
        <v>0</v>
      </c>
      <c r="AB46" s="212">
        <f>_xlfn.FLOOR.PRECISE('численность 2021'!E54)</f>
        <v>0</v>
      </c>
      <c r="AC46" s="212">
        <v>0</v>
      </c>
      <c r="AD46" s="212">
        <v>0</v>
      </c>
      <c r="AE46" s="212">
        <f t="shared" si="49"/>
        <v>0</v>
      </c>
      <c r="AF46" s="214">
        <f>_xlfn.FLOOR.PRECISE('численность 2021'!O54)</f>
        <v>0</v>
      </c>
      <c r="AG46" s="215">
        <f t="shared" si="7"/>
        <v>0</v>
      </c>
      <c r="AH46" s="216">
        <f t="shared" si="8"/>
        <v>0</v>
      </c>
      <c r="AI46" s="219">
        <f t="shared" si="9"/>
        <v>0</v>
      </c>
      <c r="AJ46" s="222"/>
      <c r="AK46" s="222"/>
      <c r="AL46" s="213">
        <v>408.34240699999998</v>
      </c>
      <c r="AM46" s="213">
        <v>418</v>
      </c>
      <c r="AN46" s="212">
        <f>_xlfn.FLOOR.PRECISE('численность 2021'!F54)</f>
        <v>602</v>
      </c>
      <c r="AO46" s="212">
        <v>7.492521</v>
      </c>
      <c r="AP46" s="212">
        <v>7.6697249999999997</v>
      </c>
      <c r="AQ46" s="212">
        <f t="shared" si="10"/>
        <v>11.785434612372748</v>
      </c>
      <c r="AR46" s="214">
        <f>_xlfn.FLOOR.PRECISE('численность 2021'!L54)</f>
        <v>65</v>
      </c>
      <c r="AS46" s="214"/>
      <c r="AT46" s="214">
        <f t="shared" si="11"/>
        <v>65</v>
      </c>
      <c r="AU46" s="215">
        <f t="shared" si="50"/>
        <v>90.2999999999994</v>
      </c>
      <c r="AV46" s="215">
        <f t="shared" si="94"/>
        <v>90.2999999999994</v>
      </c>
      <c r="AW46" s="220">
        <f t="shared" si="51"/>
        <v>65</v>
      </c>
      <c r="AX46" s="222">
        <v>65</v>
      </c>
      <c r="AY46" s="215">
        <f t="shared" si="13"/>
        <v>9.7499999999999343</v>
      </c>
      <c r="AZ46" s="216">
        <f t="shared" si="14"/>
        <v>0</v>
      </c>
      <c r="BA46" s="222"/>
      <c r="BB46" s="215">
        <f t="shared" si="15"/>
        <v>19.499999999999936</v>
      </c>
      <c r="BC46" s="222"/>
      <c r="BD46" s="213">
        <v>140.22752399999999</v>
      </c>
      <c r="BE46" s="213">
        <v>145</v>
      </c>
      <c r="BF46" s="212">
        <f>_xlfn.FLOOR.PRECISE('численность 2021'!G54)</f>
        <v>142</v>
      </c>
      <c r="BG46" s="212">
        <v>2.5729820000000001</v>
      </c>
      <c r="BH46" s="212">
        <v>2.6605500000000002</v>
      </c>
      <c r="BI46" s="212">
        <f t="shared" si="52"/>
        <v>2.7799530148786218</v>
      </c>
      <c r="BJ46" s="214">
        <f>_xlfn.FLOOR.PRECISE('численность 2021'!K54)</f>
        <v>9</v>
      </c>
      <c r="BK46" s="214"/>
      <c r="BL46" s="214">
        <f t="shared" si="17"/>
        <v>9</v>
      </c>
      <c r="BM46" s="215">
        <f t="shared" si="53"/>
        <v>9.9400000000000013</v>
      </c>
      <c r="BN46" s="220">
        <f t="shared" si="19"/>
        <v>9</v>
      </c>
      <c r="BO46" s="222">
        <v>9</v>
      </c>
      <c r="BP46" s="215">
        <f t="shared" si="20"/>
        <v>1.349999999999991</v>
      </c>
      <c r="BQ46" s="216">
        <f t="shared" si="21"/>
        <v>0</v>
      </c>
      <c r="BR46" s="222"/>
      <c r="BS46" s="215">
        <f t="shared" si="22"/>
        <v>1.8</v>
      </c>
      <c r="BT46" s="222"/>
      <c r="BU46" s="213">
        <v>153.97837799999999</v>
      </c>
      <c r="BV46" s="213">
        <v>133</v>
      </c>
      <c r="BW46" s="212">
        <f>_xlfn.FLOOR.PRECISE('численность 2021'!H54)</f>
        <v>151</v>
      </c>
      <c r="BX46" s="212">
        <v>2.825291</v>
      </c>
      <c r="BY46" s="212">
        <v>2.4403670000000002</v>
      </c>
      <c r="BZ46" s="212">
        <f t="shared" si="54"/>
        <v>2.9561472200469852</v>
      </c>
      <c r="CA46" s="214">
        <f>_xlfn.FLOOR.PRECISE('численность 2021'!M54)</f>
        <v>10</v>
      </c>
      <c r="CB46" s="214"/>
      <c r="CC46" s="214"/>
      <c r="CD46" s="214">
        <f t="shared" si="24"/>
        <v>10</v>
      </c>
      <c r="CE46" s="215">
        <f t="shared" si="25"/>
        <v>10.57</v>
      </c>
      <c r="CF46" s="220">
        <f t="shared" si="26"/>
        <v>10</v>
      </c>
      <c r="CG46" s="222">
        <v>10</v>
      </c>
      <c r="CH46" s="215">
        <f t="shared" si="27"/>
        <v>0.749999999999999</v>
      </c>
      <c r="CI46" s="216">
        <f t="shared" si="28"/>
        <v>0</v>
      </c>
      <c r="CJ46" s="222"/>
      <c r="CK46" s="215">
        <f t="shared" si="29"/>
        <v>0.749999999999999</v>
      </c>
      <c r="CL46" s="216">
        <f t="shared" si="30"/>
        <v>0</v>
      </c>
      <c r="CM46" s="222"/>
      <c r="CN46" s="215">
        <f t="shared" si="31"/>
        <v>2</v>
      </c>
      <c r="CO46" s="222"/>
      <c r="CP46" s="221">
        <f t="shared" si="32"/>
        <v>1</v>
      </c>
      <c r="CQ46" s="213">
        <v>0</v>
      </c>
      <c r="CR46" s="213">
        <v>0</v>
      </c>
      <c r="CS46" s="213" t="e">
        <f>#REF!</f>
        <v>#REF!</v>
      </c>
      <c r="CT46" s="212">
        <v>0</v>
      </c>
      <c r="CU46" s="212">
        <v>0</v>
      </c>
      <c r="CV46" s="212" t="e">
        <f>#REF!</f>
        <v>#REF!</v>
      </c>
      <c r="CW46" s="214" t="e">
        <f>#REF!</f>
        <v>#REF!</v>
      </c>
      <c r="CX46" s="215" t="e">
        <f t="shared" si="55"/>
        <v>#REF!</v>
      </c>
      <c r="CY46" s="220" t="e">
        <f t="shared" si="56"/>
        <v>#REF!</v>
      </c>
      <c r="CZ46" s="222"/>
      <c r="DA46" s="215">
        <f t="shared" si="57"/>
        <v>0</v>
      </c>
      <c r="DB46" s="222"/>
      <c r="DC46" s="213">
        <v>0</v>
      </c>
      <c r="DD46" s="213">
        <v>0</v>
      </c>
      <c r="DE46" s="212">
        <f>_xlfn.FLOOR.PRECISE('численность 2021'!I54)</f>
        <v>0</v>
      </c>
      <c r="DF46" s="212">
        <v>0</v>
      </c>
      <c r="DG46" s="212">
        <v>0</v>
      </c>
      <c r="DH46" s="212">
        <f t="shared" si="58"/>
        <v>0</v>
      </c>
      <c r="DI46" s="214">
        <f>_xlfn.FLOOR.PRECISE('численность 2021'!N54)</f>
        <v>0</v>
      </c>
      <c r="DJ46" s="215">
        <f t="shared" si="37"/>
        <v>0</v>
      </c>
      <c r="DK46" s="216">
        <f t="shared" si="38"/>
        <v>0</v>
      </c>
      <c r="DL46" s="222"/>
      <c r="DM46" s="215">
        <f t="shared" si="39"/>
        <v>0</v>
      </c>
      <c r="DN46" s="222"/>
      <c r="DO46" s="213">
        <v>20.219324</v>
      </c>
      <c r="DP46" s="213">
        <v>19</v>
      </c>
      <c r="DQ46" s="212">
        <f>_xlfn.FLOOR.PRECISE('численность 2021'!J54)</f>
        <v>24</v>
      </c>
      <c r="DR46" s="212">
        <v>0.37099700000000002</v>
      </c>
      <c r="DS46" s="212">
        <v>0.34862399999999999</v>
      </c>
      <c r="DT46" s="212">
        <f t="shared" si="59"/>
        <v>0.46985121378230227</v>
      </c>
      <c r="DU46" s="214">
        <f>_xlfn.FLOOR.PRECISE('численность 2021'!S54)</f>
        <v>2</v>
      </c>
      <c r="DV46" s="215">
        <f t="shared" si="41"/>
        <v>2.4000000000000004</v>
      </c>
      <c r="DW46" s="216">
        <f t="shared" si="42"/>
        <v>2</v>
      </c>
      <c r="DX46" s="222">
        <v>2</v>
      </c>
      <c r="DY46" s="213">
        <v>0</v>
      </c>
      <c r="DZ46" s="223">
        <v>0</v>
      </c>
      <c r="EA46" s="212">
        <f>_xlfn.FLOOR.PRECISE('численность 2021'!T54)</f>
        <v>0</v>
      </c>
      <c r="EB46" s="212">
        <v>0</v>
      </c>
      <c r="EC46" s="212">
        <v>0</v>
      </c>
      <c r="ED46" s="212">
        <f t="shared" si="60"/>
        <v>0</v>
      </c>
      <c r="EE46" s="214">
        <f>_xlfn.FLOOR.PRECISE('численность 2021'!U54)</f>
        <v>0</v>
      </c>
      <c r="EF46" s="215">
        <f t="shared" si="61"/>
        <v>0</v>
      </c>
      <c r="EG46" s="216">
        <f t="shared" si="45"/>
        <v>0</v>
      </c>
      <c r="EH46" s="222"/>
    </row>
    <row r="47" spans="1:138" ht="112.5" customHeight="1" x14ac:dyDescent="0.2">
      <c r="A47" s="239" t="s">
        <v>301</v>
      </c>
      <c r="B47" s="212">
        <f>'численность 2021'!C64</f>
        <v>115.1</v>
      </c>
      <c r="C47" s="213">
        <v>271.873108</v>
      </c>
      <c r="D47" s="213">
        <v>160</v>
      </c>
      <c r="E47" s="212">
        <f>_xlfn.FLOOR.PRECISE('численность 2021'!D64)</f>
        <v>163</v>
      </c>
      <c r="F47" s="212">
        <v>2.265609</v>
      </c>
      <c r="G47" s="212">
        <v>1.3333330000000001</v>
      </c>
      <c r="H47" s="212">
        <f t="shared" si="48"/>
        <v>1.4161598609904431</v>
      </c>
      <c r="I47" s="214">
        <f>_xlfn.FLOOR.PRECISE('численность 2021'!R64)</f>
        <v>57</v>
      </c>
      <c r="J47" s="215">
        <f t="shared" si="1"/>
        <v>57.049999999999834</v>
      </c>
      <c r="K47" s="216">
        <f t="shared" si="2"/>
        <v>57</v>
      </c>
      <c r="L47" s="222">
        <v>57</v>
      </c>
      <c r="M47" s="213">
        <v>89</v>
      </c>
      <c r="N47" s="213">
        <v>98</v>
      </c>
      <c r="O47" s="212">
        <f>_xlfn.FLOOR.PRECISE('численность 2021'!P64)</f>
        <v>88</v>
      </c>
      <c r="P47" s="212">
        <v>0.74166699999999997</v>
      </c>
      <c r="Q47" s="212">
        <v>0.81666700000000003</v>
      </c>
      <c r="R47" s="212">
        <f t="shared" si="3"/>
        <v>0.76455256298870555</v>
      </c>
      <c r="S47" s="214">
        <f>_xlfn.FLOOR.PRECISE('численность 2021'!Q64)</f>
        <v>13</v>
      </c>
      <c r="T47" s="214"/>
      <c r="U47" s="215">
        <f t="shared" si="4"/>
        <v>26.39999999999991</v>
      </c>
      <c r="V47" s="216">
        <f t="shared" si="5"/>
        <v>13</v>
      </c>
      <c r="W47" s="222">
        <v>13</v>
      </c>
      <c r="X47" s="222"/>
      <c r="Y47" s="218"/>
      <c r="Z47" s="213">
        <v>434.10485799999998</v>
      </c>
      <c r="AA47" s="213">
        <v>509</v>
      </c>
      <c r="AB47" s="212">
        <f>_xlfn.FLOOR.PRECISE('численность 2021'!E64)</f>
        <v>471</v>
      </c>
      <c r="AC47" s="212">
        <v>3.61754</v>
      </c>
      <c r="AD47" s="212">
        <v>4.2416669999999996</v>
      </c>
      <c r="AE47" s="212">
        <f t="shared" si="49"/>
        <v>4.0920938314509128</v>
      </c>
      <c r="AF47" s="214">
        <f>_xlfn.FLOOR.PRECISE('численность 2021'!O64)</f>
        <v>23</v>
      </c>
      <c r="AG47" s="215">
        <f t="shared" si="7"/>
        <v>23.55</v>
      </c>
      <c r="AH47" s="216">
        <f t="shared" si="8"/>
        <v>23</v>
      </c>
      <c r="AI47" s="219">
        <f t="shared" si="9"/>
        <v>17.25</v>
      </c>
      <c r="AJ47" s="222">
        <v>23</v>
      </c>
      <c r="AK47" s="222">
        <v>17</v>
      </c>
      <c r="AL47" s="213">
        <v>707.85620100000006</v>
      </c>
      <c r="AM47" s="213">
        <v>681</v>
      </c>
      <c r="AN47" s="212">
        <f>_xlfn.FLOOR.PRECISE('численность 2021'!F64)</f>
        <v>763</v>
      </c>
      <c r="AO47" s="212">
        <v>5.8988019999999999</v>
      </c>
      <c r="AP47" s="212">
        <v>5.6749999999999998</v>
      </c>
      <c r="AQ47" s="212">
        <f t="shared" si="10"/>
        <v>6.6290182450043442</v>
      </c>
      <c r="AR47" s="214">
        <f>_xlfn.FLOOR.PRECISE('численность 2021'!L64)</f>
        <v>76</v>
      </c>
      <c r="AS47" s="214"/>
      <c r="AT47" s="214">
        <f t="shared" si="11"/>
        <v>76</v>
      </c>
      <c r="AU47" s="215">
        <f t="shared" si="50"/>
        <v>76.3</v>
      </c>
      <c r="AV47" s="215">
        <f t="shared" si="94"/>
        <v>76.3</v>
      </c>
      <c r="AW47" s="220">
        <f t="shared" si="51"/>
        <v>76</v>
      </c>
      <c r="AX47" s="222">
        <v>76</v>
      </c>
      <c r="AY47" s="215">
        <f t="shared" si="13"/>
        <v>11.399999999999924</v>
      </c>
      <c r="AZ47" s="216">
        <f t="shared" si="14"/>
        <v>0</v>
      </c>
      <c r="BA47" s="222"/>
      <c r="BB47" s="215">
        <f t="shared" si="15"/>
        <v>22.799999999999923</v>
      </c>
      <c r="BC47" s="222"/>
      <c r="BD47" s="213">
        <v>282.84899899999999</v>
      </c>
      <c r="BE47" s="213">
        <v>275</v>
      </c>
      <c r="BF47" s="212">
        <f>_xlfn.FLOOR.PRECISE('численность 2021'!G64)</f>
        <v>234</v>
      </c>
      <c r="BG47" s="212">
        <v>2.357075</v>
      </c>
      <c r="BH47" s="212">
        <v>2.2916669999999999</v>
      </c>
      <c r="BI47" s="212">
        <f t="shared" si="52"/>
        <v>2.0330147697654213</v>
      </c>
      <c r="BJ47" s="214">
        <f>_xlfn.FLOOR.PRECISE('численность 2021'!K64)</f>
        <v>14</v>
      </c>
      <c r="BK47" s="214"/>
      <c r="BL47" s="214">
        <f t="shared" si="17"/>
        <v>14</v>
      </c>
      <c r="BM47" s="215">
        <f t="shared" si="53"/>
        <v>16.380000000000003</v>
      </c>
      <c r="BN47" s="220">
        <f t="shared" si="19"/>
        <v>14</v>
      </c>
      <c r="BO47" s="222">
        <v>14</v>
      </c>
      <c r="BP47" s="215">
        <f t="shared" si="20"/>
        <v>2.0999999999999859</v>
      </c>
      <c r="BQ47" s="216">
        <f t="shared" si="21"/>
        <v>0</v>
      </c>
      <c r="BR47" s="222"/>
      <c r="BS47" s="215">
        <f t="shared" si="22"/>
        <v>2.8000000000000003</v>
      </c>
      <c r="BT47" s="222"/>
      <c r="BU47" s="213">
        <v>488.720123</v>
      </c>
      <c r="BV47" s="213">
        <v>499</v>
      </c>
      <c r="BW47" s="212">
        <f>_xlfn.FLOOR.PRECISE('численность 2021'!H64)</f>
        <v>483</v>
      </c>
      <c r="BX47" s="212">
        <v>4.0726680000000002</v>
      </c>
      <c r="BY47" s="212">
        <v>4.1583329999999998</v>
      </c>
      <c r="BZ47" s="212">
        <f t="shared" si="54"/>
        <v>4.1963509991311909</v>
      </c>
      <c r="CA47" s="214">
        <f>_xlfn.FLOOR.PRECISE('численность 2021'!M64)</f>
        <v>38</v>
      </c>
      <c r="CB47" s="214"/>
      <c r="CC47" s="214"/>
      <c r="CD47" s="214">
        <f t="shared" si="24"/>
        <v>38</v>
      </c>
      <c r="CE47" s="215">
        <f t="shared" si="25"/>
        <v>38.64</v>
      </c>
      <c r="CF47" s="220">
        <f t="shared" si="26"/>
        <v>38</v>
      </c>
      <c r="CG47" s="222">
        <v>38</v>
      </c>
      <c r="CH47" s="215">
        <f t="shared" si="27"/>
        <v>2.8499999999999961</v>
      </c>
      <c r="CI47" s="216">
        <f t="shared" si="28"/>
        <v>0</v>
      </c>
      <c r="CJ47" s="222"/>
      <c r="CK47" s="215">
        <f t="shared" si="29"/>
        <v>2.8499999999999961</v>
      </c>
      <c r="CL47" s="216">
        <f t="shared" si="30"/>
        <v>0</v>
      </c>
      <c r="CM47" s="222"/>
      <c r="CN47" s="215">
        <f t="shared" si="31"/>
        <v>7.6000000000000005</v>
      </c>
      <c r="CO47" s="222"/>
      <c r="CP47" s="221">
        <f t="shared" si="32"/>
        <v>1</v>
      </c>
      <c r="CQ47" s="213">
        <v>0</v>
      </c>
      <c r="CR47" s="213">
        <v>0</v>
      </c>
      <c r="CS47" s="213" t="e">
        <f>#REF!</f>
        <v>#REF!</v>
      </c>
      <c r="CT47" s="212">
        <v>0</v>
      </c>
      <c r="CU47" s="212">
        <v>0</v>
      </c>
      <c r="CV47" s="212" t="e">
        <f>#REF!</f>
        <v>#REF!</v>
      </c>
      <c r="CW47" s="214" t="e">
        <f>#REF!</f>
        <v>#REF!</v>
      </c>
      <c r="CX47" s="215" t="e">
        <f t="shared" si="55"/>
        <v>#REF!</v>
      </c>
      <c r="CY47" s="220" t="e">
        <f t="shared" si="56"/>
        <v>#REF!</v>
      </c>
      <c r="CZ47" s="222"/>
      <c r="DA47" s="215">
        <f t="shared" si="57"/>
        <v>0</v>
      </c>
      <c r="DB47" s="222"/>
      <c r="DC47" s="213">
        <v>0</v>
      </c>
      <c r="DD47" s="213">
        <v>0</v>
      </c>
      <c r="DE47" s="212">
        <f>_xlfn.FLOOR.PRECISE('численность 2021'!I64)</f>
        <v>0</v>
      </c>
      <c r="DF47" s="212">
        <v>0</v>
      </c>
      <c r="DG47" s="212">
        <v>0</v>
      </c>
      <c r="DH47" s="212">
        <f t="shared" si="58"/>
        <v>0</v>
      </c>
      <c r="DI47" s="214">
        <f>_xlfn.FLOOR.PRECISE('численность 2021'!N64)</f>
        <v>0</v>
      </c>
      <c r="DJ47" s="215">
        <f t="shared" si="37"/>
        <v>0</v>
      </c>
      <c r="DK47" s="216">
        <f t="shared" si="38"/>
        <v>0</v>
      </c>
      <c r="DL47" s="222"/>
      <c r="DM47" s="215">
        <f t="shared" si="39"/>
        <v>0</v>
      </c>
      <c r="DN47" s="222"/>
      <c r="DO47" s="213">
        <v>45.194797999999999</v>
      </c>
      <c r="DP47" s="213">
        <v>29</v>
      </c>
      <c r="DQ47" s="212">
        <f>_xlfn.FLOOR.PRECISE('численность 2021'!J64)</f>
        <v>26</v>
      </c>
      <c r="DR47" s="212">
        <v>0.37662299999999999</v>
      </c>
      <c r="DS47" s="212">
        <v>0.24166699999999999</v>
      </c>
      <c r="DT47" s="212">
        <f t="shared" si="59"/>
        <v>0.22589052997393572</v>
      </c>
      <c r="DU47" s="214">
        <f>_xlfn.FLOOR.PRECISE('численность 2021'!S64)</f>
        <v>2</v>
      </c>
      <c r="DV47" s="215">
        <f t="shared" si="41"/>
        <v>2.6</v>
      </c>
      <c r="DW47" s="216">
        <f t="shared" si="42"/>
        <v>2</v>
      </c>
      <c r="DX47" s="222">
        <v>2</v>
      </c>
      <c r="DY47" s="213">
        <v>25</v>
      </c>
      <c r="DZ47" s="223">
        <v>25</v>
      </c>
      <c r="EA47" s="212">
        <f>_xlfn.FLOOR.PRECISE('численность 2021'!T64)</f>
        <v>20</v>
      </c>
      <c r="EB47" s="212">
        <v>0.20833299999999999</v>
      </c>
      <c r="EC47" s="212">
        <v>0.20833299999999999</v>
      </c>
      <c r="ED47" s="212">
        <f t="shared" si="60"/>
        <v>0.1737619461337967</v>
      </c>
      <c r="EE47" s="214">
        <f>_xlfn.FLOOR.PRECISE('численность 2021'!U64)</f>
        <v>2</v>
      </c>
      <c r="EF47" s="215">
        <f t="shared" si="61"/>
        <v>2</v>
      </c>
      <c r="EG47" s="216">
        <f t="shared" si="45"/>
        <v>2</v>
      </c>
      <c r="EH47" s="222">
        <v>2</v>
      </c>
    </row>
    <row r="48" spans="1:138" ht="48.75" customHeight="1" x14ac:dyDescent="0.2">
      <c r="A48" s="116" t="s">
        <v>72</v>
      </c>
      <c r="B48" s="212">
        <f>'численность 2021'!C55</f>
        <v>120.515</v>
      </c>
      <c r="C48" s="213">
        <v>155.392578125</v>
      </c>
      <c r="D48" s="213">
        <v>184</v>
      </c>
      <c r="E48" s="212">
        <f>_xlfn.FLOOR.PRECISE('численность 2021'!D55)</f>
        <v>201</v>
      </c>
      <c r="F48" s="212">
        <v>1.289404</v>
      </c>
      <c r="G48" s="212">
        <v>1.5267809999999999</v>
      </c>
      <c r="H48" s="212">
        <f t="shared" si="48"/>
        <v>1.6678421773223251</v>
      </c>
      <c r="I48" s="214">
        <f>_xlfn.FLOOR.PRECISE('численность 2021'!R55)</f>
        <v>70</v>
      </c>
      <c r="J48" s="215">
        <f t="shared" si="1"/>
        <v>70.349999999999795</v>
      </c>
      <c r="K48" s="216">
        <f t="shared" si="2"/>
        <v>70</v>
      </c>
      <c r="L48" s="222">
        <v>70</v>
      </c>
      <c r="M48" s="213">
        <v>44</v>
      </c>
      <c r="N48" s="213">
        <v>50</v>
      </c>
      <c r="O48" s="212">
        <f>_xlfn.FLOOR.PRECISE('численность 2021'!P55)</f>
        <v>50</v>
      </c>
      <c r="P48" s="212">
        <v>0.36509999999999998</v>
      </c>
      <c r="Q48" s="212">
        <v>0.41488599999999998</v>
      </c>
      <c r="R48" s="212">
        <f t="shared" si="3"/>
        <v>0.41488611376177237</v>
      </c>
      <c r="S48" s="214">
        <f>_xlfn.FLOOR.PRECISE('численность 2021'!Q55)</f>
        <v>15</v>
      </c>
      <c r="T48" s="214"/>
      <c r="U48" s="215">
        <f t="shared" si="4"/>
        <v>14.99999999999995</v>
      </c>
      <c r="V48" s="216">
        <f t="shared" si="5"/>
        <v>14.99999999999995</v>
      </c>
      <c r="W48" s="222">
        <v>15</v>
      </c>
      <c r="X48" s="222"/>
      <c r="Y48" s="218"/>
      <c r="Z48" s="213">
        <v>67.848236</v>
      </c>
      <c r="AA48" s="213">
        <v>75</v>
      </c>
      <c r="AB48" s="212">
        <f>_xlfn.FLOOR.PRECISE('численность 2021'!E55)</f>
        <v>81</v>
      </c>
      <c r="AC48" s="212">
        <v>0.56298599999999999</v>
      </c>
      <c r="AD48" s="212">
        <v>0.62232900000000002</v>
      </c>
      <c r="AE48" s="212">
        <f t="shared" si="49"/>
        <v>0.6721155042940713</v>
      </c>
      <c r="AF48" s="214">
        <f>_xlfn.FLOOR.PRECISE('численность 2021'!O55)</f>
        <v>4</v>
      </c>
      <c r="AG48" s="215">
        <f t="shared" si="7"/>
        <v>4.05</v>
      </c>
      <c r="AH48" s="216">
        <f t="shared" si="8"/>
        <v>4</v>
      </c>
      <c r="AI48" s="219">
        <f t="shared" si="9"/>
        <v>3</v>
      </c>
      <c r="AJ48" s="222">
        <v>4</v>
      </c>
      <c r="AK48" s="222">
        <v>3</v>
      </c>
      <c r="AL48" s="213">
        <v>558.23809800000004</v>
      </c>
      <c r="AM48" s="213">
        <v>555</v>
      </c>
      <c r="AN48" s="212">
        <f>_xlfn.FLOOR.PRECISE('численность 2021'!F55)</f>
        <v>584</v>
      </c>
      <c r="AO48" s="212">
        <v>4.6321050000000001</v>
      </c>
      <c r="AP48" s="212">
        <v>4.6052359999999997</v>
      </c>
      <c r="AQ48" s="212">
        <f t="shared" si="10"/>
        <v>4.8458698087375014</v>
      </c>
      <c r="AR48" s="214">
        <f>_xlfn.FLOOR.PRECISE('численность 2021'!L55)</f>
        <v>46</v>
      </c>
      <c r="AS48" s="214"/>
      <c r="AT48" s="214">
        <f t="shared" si="11"/>
        <v>46</v>
      </c>
      <c r="AU48" s="215">
        <f t="shared" si="50"/>
        <v>46.72</v>
      </c>
      <c r="AV48" s="215">
        <f t="shared" si="94"/>
        <v>0</v>
      </c>
      <c r="AW48" s="220">
        <f t="shared" si="51"/>
        <v>46</v>
      </c>
      <c r="AX48" s="222">
        <v>46</v>
      </c>
      <c r="AY48" s="215">
        <f t="shared" si="13"/>
        <v>6.8999999999999542</v>
      </c>
      <c r="AZ48" s="216">
        <f t="shared" si="14"/>
        <v>0</v>
      </c>
      <c r="BA48" s="222"/>
      <c r="BB48" s="215">
        <f t="shared" si="15"/>
        <v>13.799999999999953</v>
      </c>
      <c r="BC48" s="222"/>
      <c r="BD48" s="213">
        <v>139.396286</v>
      </c>
      <c r="BE48" s="213">
        <v>143</v>
      </c>
      <c r="BF48" s="212">
        <f>_xlfn.FLOOR.PRECISE('численность 2021'!G55)</f>
        <v>152</v>
      </c>
      <c r="BG48" s="212">
        <v>1.1566719999999999</v>
      </c>
      <c r="BH48" s="212">
        <v>1.186574</v>
      </c>
      <c r="BI48" s="212">
        <f t="shared" si="52"/>
        <v>1.2612537858357882</v>
      </c>
      <c r="BJ48" s="214">
        <f>_xlfn.FLOOR.PRECISE('численность 2021'!K55)</f>
        <v>7</v>
      </c>
      <c r="BK48" s="214"/>
      <c r="BL48" s="214">
        <f t="shared" si="17"/>
        <v>7</v>
      </c>
      <c r="BM48" s="215">
        <f t="shared" si="53"/>
        <v>7.6000000000000005</v>
      </c>
      <c r="BN48" s="220">
        <f t="shared" si="19"/>
        <v>7</v>
      </c>
      <c r="BO48" s="222">
        <v>7</v>
      </c>
      <c r="BP48" s="215">
        <f t="shared" si="20"/>
        <v>1.0499999999999929</v>
      </c>
      <c r="BQ48" s="216">
        <f t="shared" si="21"/>
        <v>0</v>
      </c>
      <c r="BR48" s="222"/>
      <c r="BS48" s="215">
        <f t="shared" si="22"/>
        <v>1.4000000000000001</v>
      </c>
      <c r="BT48" s="222"/>
      <c r="BU48" s="213">
        <v>184.20225500000001</v>
      </c>
      <c r="BV48" s="213">
        <v>188</v>
      </c>
      <c r="BW48" s="212">
        <f>_xlfn.FLOOR.PRECISE('численность 2021'!H55)</f>
        <v>185</v>
      </c>
      <c r="BX48" s="212">
        <v>1.528459</v>
      </c>
      <c r="BY48" s="212">
        <v>1.5599719999999999</v>
      </c>
      <c r="BZ48" s="212">
        <f t="shared" si="54"/>
        <v>1.5350786209185578</v>
      </c>
      <c r="CA48" s="214">
        <f>_xlfn.FLOOR.PRECISE('численность 2021'!M55)</f>
        <v>9</v>
      </c>
      <c r="CB48" s="214"/>
      <c r="CC48" s="214"/>
      <c r="CD48" s="214">
        <f t="shared" si="24"/>
        <v>9</v>
      </c>
      <c r="CE48" s="215">
        <f t="shared" si="25"/>
        <v>9.25</v>
      </c>
      <c r="CF48" s="220">
        <f t="shared" si="26"/>
        <v>9</v>
      </c>
      <c r="CG48" s="222">
        <v>9</v>
      </c>
      <c r="CH48" s="215">
        <f t="shared" si="27"/>
        <v>0.67499999999999916</v>
      </c>
      <c r="CI48" s="216">
        <f t="shared" si="28"/>
        <v>0</v>
      </c>
      <c r="CJ48" s="222"/>
      <c r="CK48" s="215">
        <f t="shared" si="29"/>
        <v>0.67499999999999916</v>
      </c>
      <c r="CL48" s="216">
        <f t="shared" si="30"/>
        <v>0</v>
      </c>
      <c r="CM48" s="222"/>
      <c r="CN48" s="215">
        <f t="shared" si="31"/>
        <v>1.8</v>
      </c>
      <c r="CO48" s="222"/>
      <c r="CP48" s="221">
        <f t="shared" si="32"/>
        <v>1</v>
      </c>
      <c r="CQ48" s="213">
        <v>109</v>
      </c>
      <c r="CR48" s="213">
        <v>110</v>
      </c>
      <c r="CS48" s="213" t="e">
        <f>#REF!</f>
        <v>#REF!</v>
      </c>
      <c r="CT48" s="212">
        <v>0.80900000000000005</v>
      </c>
      <c r="CU48" s="212">
        <v>0.81499999999999995</v>
      </c>
      <c r="CV48" s="212" t="e">
        <f>#REF!</f>
        <v>#REF!</v>
      </c>
      <c r="CW48" s="214" t="e">
        <f>#REF!</f>
        <v>#REF!</v>
      </c>
      <c r="CX48" s="215" t="e">
        <f t="shared" si="55"/>
        <v>#REF!</v>
      </c>
      <c r="CY48" s="220" t="e">
        <f t="shared" si="56"/>
        <v>#REF!</v>
      </c>
      <c r="CZ48" s="222"/>
      <c r="DA48" s="215">
        <f t="shared" si="57"/>
        <v>0</v>
      </c>
      <c r="DB48" s="222"/>
      <c r="DC48" s="213">
        <v>0</v>
      </c>
      <c r="DD48" s="213">
        <v>0</v>
      </c>
      <c r="DE48" s="212">
        <f>_xlfn.FLOOR.PRECISE('численность 2021'!I55)</f>
        <v>0</v>
      </c>
      <c r="DF48" s="212">
        <v>0</v>
      </c>
      <c r="DG48" s="212">
        <v>0</v>
      </c>
      <c r="DH48" s="212">
        <f t="shared" si="58"/>
        <v>0</v>
      </c>
      <c r="DI48" s="214">
        <f>_xlfn.FLOOR.PRECISE('численность 2021'!N55)</f>
        <v>0</v>
      </c>
      <c r="DJ48" s="215">
        <f t="shared" si="37"/>
        <v>0</v>
      </c>
      <c r="DK48" s="216">
        <f t="shared" si="38"/>
        <v>0</v>
      </c>
      <c r="DL48" s="222"/>
      <c r="DM48" s="215">
        <f t="shared" si="39"/>
        <v>0</v>
      </c>
      <c r="DN48" s="222"/>
      <c r="DO48" s="213">
        <v>0.54409200000000002</v>
      </c>
      <c r="DP48" s="213">
        <v>0</v>
      </c>
      <c r="DQ48" s="212">
        <f>_xlfn.FLOOR.PRECISE('численность 2021'!J55)</f>
        <v>5</v>
      </c>
      <c r="DR48" s="212">
        <v>4.5149999999999999E-3</v>
      </c>
      <c r="DS48" s="212">
        <v>0</v>
      </c>
      <c r="DT48" s="212">
        <f t="shared" si="59"/>
        <v>4.1488611376177237E-2</v>
      </c>
      <c r="DU48" s="214">
        <f>_xlfn.FLOOR.PRECISE('численность 2021'!S55)</f>
        <v>0</v>
      </c>
      <c r="DV48" s="215">
        <f t="shared" si="41"/>
        <v>0.5</v>
      </c>
      <c r="DW48" s="216">
        <f t="shared" si="42"/>
        <v>0</v>
      </c>
      <c r="DX48" s="222"/>
      <c r="DY48" s="213">
        <v>0</v>
      </c>
      <c r="DZ48" s="223">
        <v>0</v>
      </c>
      <c r="EA48" s="212">
        <f>_xlfn.FLOOR.PRECISE('численность 2021'!T55)</f>
        <v>0</v>
      </c>
      <c r="EB48" s="212">
        <v>0</v>
      </c>
      <c r="EC48" s="212">
        <v>0</v>
      </c>
      <c r="ED48" s="212">
        <f t="shared" si="60"/>
        <v>0</v>
      </c>
      <c r="EE48" s="214">
        <f>_xlfn.FLOOR.PRECISE('численность 2021'!U55)</f>
        <v>0</v>
      </c>
      <c r="EF48" s="215">
        <f t="shared" si="61"/>
        <v>0</v>
      </c>
      <c r="EG48" s="216">
        <f t="shared" si="45"/>
        <v>0</v>
      </c>
      <c r="EH48" s="222"/>
    </row>
    <row r="49" spans="1:138" ht="49.5" customHeight="1" x14ac:dyDescent="0.2">
      <c r="A49" s="116" t="s">
        <v>302</v>
      </c>
      <c r="B49" s="212">
        <f>'численность 2021'!C56</f>
        <v>214.8</v>
      </c>
      <c r="C49" s="213">
        <v>184.02510100000001</v>
      </c>
      <c r="D49" s="213">
        <v>165</v>
      </c>
      <c r="E49" s="212">
        <f>_xlfn.FLOOR.PRECISE('численность 2021'!D56)</f>
        <v>166</v>
      </c>
      <c r="F49" s="212">
        <v>0.83306999999999998</v>
      </c>
      <c r="G49" s="212">
        <v>0.78384799999999999</v>
      </c>
      <c r="H49" s="212">
        <f t="shared" si="48"/>
        <v>0.77281191806331462</v>
      </c>
      <c r="I49" s="214">
        <f>_xlfn.FLOOR.PRECISE('численность 2021'!R56)</f>
        <v>10</v>
      </c>
      <c r="J49" s="215">
        <f t="shared" si="1"/>
        <v>58.099999999999831</v>
      </c>
      <c r="K49" s="216">
        <f t="shared" si="2"/>
        <v>10</v>
      </c>
      <c r="L49" s="222">
        <v>10</v>
      </c>
      <c r="M49" s="213">
        <v>11</v>
      </c>
      <c r="N49" s="213">
        <v>11</v>
      </c>
      <c r="O49" s="212">
        <f>_xlfn.FLOOR.PRECISE('численность 2021'!P56)</f>
        <v>7</v>
      </c>
      <c r="P49" s="212">
        <v>4.9796E-2</v>
      </c>
      <c r="Q49" s="212">
        <v>5.2256999999999998E-2</v>
      </c>
      <c r="R49" s="212">
        <f t="shared" si="3"/>
        <v>3.2588454376163874E-2</v>
      </c>
      <c r="S49" s="214">
        <f>_xlfn.FLOOR.PRECISE('численность 2021'!Q56)</f>
        <v>2</v>
      </c>
      <c r="T49" s="214"/>
      <c r="U49" s="215">
        <f t="shared" si="4"/>
        <v>2.099999999999993</v>
      </c>
      <c r="V49" s="216">
        <f t="shared" si="5"/>
        <v>2</v>
      </c>
      <c r="W49" s="222">
        <v>2</v>
      </c>
      <c r="X49" s="222"/>
      <c r="Y49" s="218"/>
      <c r="Z49" s="213">
        <v>41.581837</v>
      </c>
      <c r="AA49" s="213">
        <v>19</v>
      </c>
      <c r="AB49" s="212">
        <f>_xlfn.FLOOR.PRECISE('численность 2021'!E56)</f>
        <v>19</v>
      </c>
      <c r="AC49" s="212">
        <v>0.18823799999999999</v>
      </c>
      <c r="AD49" s="212">
        <v>9.0260999999999994E-2</v>
      </c>
      <c r="AE49" s="212">
        <f t="shared" si="49"/>
        <v>8.8454376163873361E-2</v>
      </c>
      <c r="AF49" s="214">
        <f>_xlfn.FLOOR.PRECISE('численность 2021'!O56)</f>
        <v>0</v>
      </c>
      <c r="AG49" s="215">
        <f t="shared" si="7"/>
        <v>0</v>
      </c>
      <c r="AH49" s="216">
        <f t="shared" si="8"/>
        <v>0</v>
      </c>
      <c r="AI49" s="219">
        <f t="shared" si="9"/>
        <v>0</v>
      </c>
      <c r="AJ49" s="222"/>
      <c r="AK49" s="222"/>
      <c r="AL49" s="213">
        <v>2785.55249</v>
      </c>
      <c r="AM49" s="213">
        <v>3209</v>
      </c>
      <c r="AN49" s="212">
        <f>_xlfn.FLOOR.PRECISE('численность 2021'!F56)</f>
        <v>2774</v>
      </c>
      <c r="AO49" s="212">
        <v>12.610015000000001</v>
      </c>
      <c r="AP49" s="212">
        <v>15.244656000000001</v>
      </c>
      <c r="AQ49" s="212">
        <f t="shared" si="10"/>
        <v>12.914338919925511</v>
      </c>
      <c r="AR49" s="214">
        <f>_xlfn.FLOOR.PRECISE('численность 2021'!L56)</f>
        <v>220</v>
      </c>
      <c r="AS49" s="214"/>
      <c r="AT49" s="214">
        <f t="shared" si="11"/>
        <v>220</v>
      </c>
      <c r="AU49" s="215">
        <f t="shared" si="50"/>
        <v>416.09999999999724</v>
      </c>
      <c r="AV49" s="215">
        <f t="shared" si="94"/>
        <v>554.80000000000007</v>
      </c>
      <c r="AW49" s="220">
        <f t="shared" si="51"/>
        <v>220</v>
      </c>
      <c r="AX49" s="222">
        <v>220</v>
      </c>
      <c r="AY49" s="215">
        <f t="shared" si="13"/>
        <v>32.99999999999978</v>
      </c>
      <c r="AZ49" s="216">
        <f t="shared" si="14"/>
        <v>0</v>
      </c>
      <c r="BA49" s="222"/>
      <c r="BB49" s="215">
        <f t="shared" si="15"/>
        <v>65.999999999999773</v>
      </c>
      <c r="BC49" s="222"/>
      <c r="BD49" s="213">
        <v>145.018631</v>
      </c>
      <c r="BE49" s="213">
        <v>159</v>
      </c>
      <c r="BF49" s="212">
        <f>_xlfn.FLOOR.PRECISE('численность 2021'!G56)</f>
        <v>125</v>
      </c>
      <c r="BG49" s="212">
        <v>0.65649000000000002</v>
      </c>
      <c r="BH49" s="212">
        <v>0.75534400000000002</v>
      </c>
      <c r="BI49" s="212">
        <f t="shared" si="52"/>
        <v>0.58193668528864062</v>
      </c>
      <c r="BJ49" s="214">
        <f>_xlfn.FLOOR.PRECISE('численность 2021'!K56)</f>
        <v>3</v>
      </c>
      <c r="BK49" s="214"/>
      <c r="BL49" s="214">
        <f t="shared" si="17"/>
        <v>3</v>
      </c>
      <c r="BM49" s="215">
        <f t="shared" si="53"/>
        <v>3.7499999999999871</v>
      </c>
      <c r="BN49" s="220">
        <f t="shared" si="19"/>
        <v>3</v>
      </c>
      <c r="BO49" s="222">
        <v>3</v>
      </c>
      <c r="BP49" s="215">
        <f t="shared" si="20"/>
        <v>0</v>
      </c>
      <c r="BQ49" s="216">
        <f t="shared" si="21"/>
        <v>0</v>
      </c>
      <c r="BR49" s="222"/>
      <c r="BS49" s="215">
        <f t="shared" si="22"/>
        <v>0.60000000000000009</v>
      </c>
      <c r="BT49" s="222"/>
      <c r="BU49" s="213">
        <v>225.95207199999999</v>
      </c>
      <c r="BV49" s="213">
        <v>327</v>
      </c>
      <c r="BW49" s="212">
        <f>_xlfn.FLOOR.PRECISE('численность 2021'!H56)</f>
        <v>246</v>
      </c>
      <c r="BX49" s="212">
        <v>1.0228699999999999</v>
      </c>
      <c r="BY49" s="212">
        <v>1.553444</v>
      </c>
      <c r="BZ49" s="212">
        <f t="shared" si="54"/>
        <v>1.1452513966480447</v>
      </c>
      <c r="CA49" s="214">
        <f>_xlfn.FLOOR.PRECISE('численность 2021'!M56)</f>
        <v>7</v>
      </c>
      <c r="CB49" s="214"/>
      <c r="CC49" s="214"/>
      <c r="CD49" s="214">
        <f t="shared" si="24"/>
        <v>7</v>
      </c>
      <c r="CE49" s="215">
        <f t="shared" si="25"/>
        <v>12.3</v>
      </c>
      <c r="CF49" s="220">
        <f t="shared" si="26"/>
        <v>7</v>
      </c>
      <c r="CG49" s="222">
        <v>7</v>
      </c>
      <c r="CH49" s="215">
        <f t="shared" si="27"/>
        <v>0.52499999999999925</v>
      </c>
      <c r="CI49" s="216">
        <f t="shared" si="28"/>
        <v>0</v>
      </c>
      <c r="CJ49" s="222"/>
      <c r="CK49" s="215">
        <f t="shared" si="29"/>
        <v>0.52499999999999925</v>
      </c>
      <c r="CL49" s="216">
        <f t="shared" si="30"/>
        <v>0</v>
      </c>
      <c r="CM49" s="222"/>
      <c r="CN49" s="215">
        <f t="shared" si="31"/>
        <v>1.4000000000000001</v>
      </c>
      <c r="CO49" s="222"/>
      <c r="CP49" s="221">
        <f t="shared" si="32"/>
        <v>1</v>
      </c>
      <c r="CQ49" s="213">
        <v>0</v>
      </c>
      <c r="CR49" s="213">
        <v>0</v>
      </c>
      <c r="CS49" s="213" t="e">
        <f>#REF!</f>
        <v>#REF!</v>
      </c>
      <c r="CT49" s="212">
        <v>0</v>
      </c>
      <c r="CU49" s="212">
        <v>0</v>
      </c>
      <c r="CV49" s="212" t="e">
        <f>#REF!</f>
        <v>#REF!</v>
      </c>
      <c r="CW49" s="214" t="e">
        <f>#REF!</f>
        <v>#REF!</v>
      </c>
      <c r="CX49" s="215" t="e">
        <f t="shared" si="55"/>
        <v>#REF!</v>
      </c>
      <c r="CY49" s="220" t="e">
        <f t="shared" si="56"/>
        <v>#REF!</v>
      </c>
      <c r="CZ49" s="222"/>
      <c r="DA49" s="215">
        <f t="shared" si="57"/>
        <v>0</v>
      </c>
      <c r="DB49" s="222"/>
      <c r="DC49" s="213">
        <v>0</v>
      </c>
      <c r="DD49" s="213">
        <v>0</v>
      </c>
      <c r="DE49" s="212">
        <f>_xlfn.FLOOR.PRECISE('численность 2021'!I56)</f>
        <v>0</v>
      </c>
      <c r="DF49" s="212">
        <v>0</v>
      </c>
      <c r="DG49" s="212">
        <v>0</v>
      </c>
      <c r="DH49" s="212">
        <f t="shared" si="58"/>
        <v>0</v>
      </c>
      <c r="DI49" s="214">
        <f>_xlfn.FLOOR.PRECISE('численность 2021'!N56)</f>
        <v>0</v>
      </c>
      <c r="DJ49" s="215">
        <f t="shared" si="37"/>
        <v>0</v>
      </c>
      <c r="DK49" s="216">
        <f t="shared" si="38"/>
        <v>0</v>
      </c>
      <c r="DL49" s="222"/>
      <c r="DM49" s="215">
        <f t="shared" si="39"/>
        <v>0</v>
      </c>
      <c r="DN49" s="222"/>
      <c r="DO49" s="213">
        <v>10.74466</v>
      </c>
      <c r="DP49" s="213">
        <v>11</v>
      </c>
      <c r="DQ49" s="212">
        <f>_xlfn.FLOOR.PRECISE('численность 2021'!J56)</f>
        <v>18</v>
      </c>
      <c r="DR49" s="212">
        <v>4.8640000000000003E-2</v>
      </c>
      <c r="DS49" s="212">
        <v>5.2256999999999998E-2</v>
      </c>
      <c r="DT49" s="212">
        <f t="shared" si="59"/>
        <v>8.3798882681564241E-2</v>
      </c>
      <c r="DU49" s="214">
        <f>_xlfn.FLOOR.PRECISE('численность 2021'!S56)</f>
        <v>1</v>
      </c>
      <c r="DV49" s="215">
        <f t="shared" si="41"/>
        <v>1.8</v>
      </c>
      <c r="DW49" s="216">
        <f t="shared" si="42"/>
        <v>1</v>
      </c>
      <c r="DX49" s="222">
        <v>1</v>
      </c>
      <c r="DY49" s="213">
        <v>150</v>
      </c>
      <c r="DZ49" s="223">
        <v>150</v>
      </c>
      <c r="EA49" s="212">
        <f>_xlfn.FLOOR.PRECISE('численность 2021'!T56)</f>
        <v>130</v>
      </c>
      <c r="EB49" s="212">
        <v>0.67903999999999998</v>
      </c>
      <c r="EC49" s="212">
        <v>0.71258900000000003</v>
      </c>
      <c r="ED49" s="212">
        <f t="shared" si="60"/>
        <v>0.60521415270018619</v>
      </c>
      <c r="EE49" s="214">
        <f>_xlfn.FLOOR.PRECISE('численность 2021'!U56)</f>
        <v>13</v>
      </c>
      <c r="EF49" s="215">
        <f t="shared" si="61"/>
        <v>13</v>
      </c>
      <c r="EG49" s="216">
        <f t="shared" si="45"/>
        <v>13</v>
      </c>
      <c r="EH49" s="222">
        <v>13</v>
      </c>
    </row>
    <row r="50" spans="1:138" ht="13.5" customHeight="1" x14ac:dyDescent="0.2">
      <c r="A50" s="198" t="s">
        <v>83</v>
      </c>
      <c r="B50" s="212"/>
      <c r="C50" s="213"/>
      <c r="D50" s="213"/>
      <c r="E50" s="212"/>
      <c r="F50" s="212"/>
      <c r="G50" s="212"/>
      <c r="H50" s="212"/>
      <c r="I50" s="214"/>
      <c r="J50" s="215">
        <f t="shared" si="1"/>
        <v>0</v>
      </c>
      <c r="K50" s="216">
        <f t="shared" si="2"/>
        <v>0</v>
      </c>
      <c r="L50" s="222"/>
      <c r="M50" s="213"/>
      <c r="N50" s="213"/>
      <c r="O50" s="212"/>
      <c r="P50" s="212"/>
      <c r="Q50" s="212"/>
      <c r="R50" s="212" t="e">
        <f t="shared" si="3"/>
        <v>#DIV/0!</v>
      </c>
      <c r="S50" s="214"/>
      <c r="T50" s="214"/>
      <c r="U50" s="215">
        <f t="shared" si="4"/>
        <v>0</v>
      </c>
      <c r="V50" s="216">
        <f t="shared" si="5"/>
        <v>0</v>
      </c>
      <c r="W50" s="222"/>
      <c r="X50" s="222"/>
      <c r="Y50" s="218"/>
      <c r="Z50" s="213"/>
      <c r="AA50" s="213"/>
      <c r="AB50" s="212"/>
      <c r="AC50" s="212"/>
      <c r="AD50" s="212"/>
      <c r="AE50" s="212" t="e">
        <f t="shared" si="49"/>
        <v>#DIV/0!</v>
      </c>
      <c r="AF50" s="214"/>
      <c r="AG50" s="215">
        <f t="shared" si="7"/>
        <v>0</v>
      </c>
      <c r="AH50" s="216">
        <f t="shared" si="8"/>
        <v>0</v>
      </c>
      <c r="AI50" s="219">
        <f t="shared" si="9"/>
        <v>0</v>
      </c>
      <c r="AJ50" s="222"/>
      <c r="AK50" s="222"/>
      <c r="AL50" s="213"/>
      <c r="AM50" s="213"/>
      <c r="AN50" s="212"/>
      <c r="AO50" s="212"/>
      <c r="AP50" s="212"/>
      <c r="AQ50" s="212"/>
      <c r="AR50" s="214"/>
      <c r="AS50" s="214"/>
      <c r="AT50" s="214">
        <f t="shared" si="11"/>
        <v>0</v>
      </c>
      <c r="AU50" s="215">
        <f t="shared" si="50"/>
        <v>0</v>
      </c>
      <c r="AV50" s="215">
        <f t="shared" si="94"/>
        <v>0</v>
      </c>
      <c r="AW50" s="220">
        <f t="shared" si="51"/>
        <v>0</v>
      </c>
      <c r="AX50" s="222"/>
      <c r="AY50" s="215">
        <f t="shared" si="13"/>
        <v>0</v>
      </c>
      <c r="AZ50" s="216">
        <f t="shared" si="14"/>
        <v>0</v>
      </c>
      <c r="BA50" s="222"/>
      <c r="BB50" s="215">
        <f t="shared" si="15"/>
        <v>0</v>
      </c>
      <c r="BC50" s="222"/>
      <c r="BD50" s="213"/>
      <c r="BE50" s="213"/>
      <c r="BF50" s="212"/>
      <c r="BG50" s="212"/>
      <c r="BH50" s="212"/>
      <c r="BI50" s="212" t="e">
        <f t="shared" si="52"/>
        <v>#DIV/0!</v>
      </c>
      <c r="BJ50" s="214"/>
      <c r="BK50" s="214"/>
      <c r="BL50" s="214" t="e">
        <f t="shared" si="17"/>
        <v>#DIV/0!</v>
      </c>
      <c r="BM50" s="215">
        <f t="shared" si="53"/>
        <v>0</v>
      </c>
      <c r="BN50" s="220">
        <f t="shared" si="19"/>
        <v>0</v>
      </c>
      <c r="BO50" s="222"/>
      <c r="BP50" s="215">
        <f t="shared" si="20"/>
        <v>0</v>
      </c>
      <c r="BQ50" s="216">
        <f t="shared" si="21"/>
        <v>0</v>
      </c>
      <c r="BR50" s="222"/>
      <c r="BS50" s="215">
        <f t="shared" si="22"/>
        <v>0</v>
      </c>
      <c r="BT50" s="222"/>
      <c r="BU50" s="213"/>
      <c r="BV50" s="213"/>
      <c r="BW50" s="212"/>
      <c r="BX50" s="212"/>
      <c r="BY50" s="212"/>
      <c r="BZ50" s="212"/>
      <c r="CA50" s="214"/>
      <c r="CB50" s="214"/>
      <c r="CC50" s="214"/>
      <c r="CD50" s="214">
        <f t="shared" si="24"/>
        <v>0</v>
      </c>
      <c r="CE50" s="215">
        <f t="shared" si="25"/>
        <v>0</v>
      </c>
      <c r="CF50" s="220">
        <f t="shared" si="26"/>
        <v>0</v>
      </c>
      <c r="CG50" s="222"/>
      <c r="CH50" s="215">
        <f t="shared" si="27"/>
        <v>0</v>
      </c>
      <c r="CI50" s="216">
        <f t="shared" si="28"/>
        <v>0</v>
      </c>
      <c r="CJ50" s="222"/>
      <c r="CK50" s="215">
        <f t="shared" si="29"/>
        <v>0</v>
      </c>
      <c r="CL50" s="216">
        <f t="shared" si="30"/>
        <v>0</v>
      </c>
      <c r="CM50" s="222"/>
      <c r="CN50" s="215">
        <f t="shared" si="31"/>
        <v>0</v>
      </c>
      <c r="CO50" s="222"/>
      <c r="CP50" s="221">
        <f t="shared" si="32"/>
        <v>1</v>
      </c>
      <c r="CQ50" s="213"/>
      <c r="CR50" s="213"/>
      <c r="CS50" s="213"/>
      <c r="CT50" s="212"/>
      <c r="CU50" s="212"/>
      <c r="CV50" s="212"/>
      <c r="CW50" s="214"/>
      <c r="CX50" s="215">
        <f t="shared" si="55"/>
        <v>0</v>
      </c>
      <c r="CY50" s="220">
        <f t="shared" si="56"/>
        <v>0</v>
      </c>
      <c r="CZ50" s="222"/>
      <c r="DA50" s="215">
        <f t="shared" si="57"/>
        <v>0</v>
      </c>
      <c r="DB50" s="222"/>
      <c r="DC50" s="213"/>
      <c r="DD50" s="213"/>
      <c r="DE50" s="212"/>
      <c r="DF50" s="212"/>
      <c r="DG50" s="212"/>
      <c r="DH50" s="212"/>
      <c r="DI50" s="214"/>
      <c r="DJ50" s="215">
        <f t="shared" si="37"/>
        <v>0</v>
      </c>
      <c r="DK50" s="216">
        <f t="shared" si="38"/>
        <v>0</v>
      </c>
      <c r="DL50" s="222"/>
      <c r="DM50" s="215">
        <f t="shared" si="39"/>
        <v>0</v>
      </c>
      <c r="DN50" s="222"/>
      <c r="DO50" s="213"/>
      <c r="DP50" s="213"/>
      <c r="DQ50" s="212"/>
      <c r="DR50" s="212"/>
      <c r="DS50" s="212"/>
      <c r="DT50" s="212" t="e">
        <f t="shared" si="59"/>
        <v>#DIV/0!</v>
      </c>
      <c r="DU50" s="214"/>
      <c r="DV50" s="215">
        <f t="shared" si="41"/>
        <v>0</v>
      </c>
      <c r="DW50" s="216">
        <f t="shared" si="42"/>
        <v>0</v>
      </c>
      <c r="DX50" s="222"/>
      <c r="DY50" s="213"/>
      <c r="DZ50" s="223"/>
      <c r="EA50" s="212"/>
      <c r="EB50" s="212"/>
      <c r="EC50" s="212"/>
      <c r="ED50" s="212" t="e">
        <f t="shared" si="60"/>
        <v>#DIV/0!</v>
      </c>
      <c r="EE50" s="214"/>
      <c r="EF50" s="215">
        <f t="shared" si="61"/>
        <v>0</v>
      </c>
      <c r="EG50" s="216">
        <f t="shared" si="45"/>
        <v>0</v>
      </c>
      <c r="EH50" s="222"/>
    </row>
    <row r="51" spans="1:138" s="227" customFormat="1" ht="51.75" customHeight="1" x14ac:dyDescent="0.2">
      <c r="A51" s="116" t="s">
        <v>303</v>
      </c>
      <c r="B51" s="228">
        <f>'численность 2021'!C68</f>
        <v>299.10000000000002</v>
      </c>
      <c r="C51" s="229">
        <v>554.79888900000003</v>
      </c>
      <c r="D51" s="229">
        <v>740</v>
      </c>
      <c r="E51" s="228">
        <f>_xlfn.FLOOR.PRECISE('численность 2021'!D68)</f>
        <v>930</v>
      </c>
      <c r="F51" s="228">
        <v>1.855515</v>
      </c>
      <c r="G51" s="228">
        <v>2.4743620000000002</v>
      </c>
      <c r="H51" s="228">
        <f t="shared" si="48"/>
        <v>3.1093279839518555</v>
      </c>
      <c r="I51" s="230">
        <f>_xlfn.FLOOR.PRECISE('численность 2021'!R68)</f>
        <v>325</v>
      </c>
      <c r="J51" s="233">
        <f t="shared" si="1"/>
        <v>325.49999999999903</v>
      </c>
      <c r="K51" s="231">
        <f t="shared" si="2"/>
        <v>325</v>
      </c>
      <c r="L51" s="217">
        <v>325</v>
      </c>
      <c r="M51" s="229">
        <v>140</v>
      </c>
      <c r="N51" s="229">
        <v>164</v>
      </c>
      <c r="O51" s="228">
        <f>_xlfn.FLOOR.PRECISE('численность 2021'!P68)</f>
        <v>74</v>
      </c>
      <c r="P51" s="228">
        <v>0.468227</v>
      </c>
      <c r="Q51" s="228">
        <v>0.54837199999999997</v>
      </c>
      <c r="R51" s="228">
        <f t="shared" si="3"/>
        <v>0.24740889334670677</v>
      </c>
      <c r="S51" s="230">
        <f>_xlfn.FLOOR.PRECISE('численность 2021'!Q68)</f>
        <v>14</v>
      </c>
      <c r="T51" s="230"/>
      <c r="U51" s="233">
        <f t="shared" si="4"/>
        <v>22.199999999999925</v>
      </c>
      <c r="V51" s="231">
        <f t="shared" si="5"/>
        <v>14</v>
      </c>
      <c r="W51" s="217">
        <v>14</v>
      </c>
      <c r="X51" s="217"/>
      <c r="Y51" s="232"/>
      <c r="Z51" s="229">
        <v>435.6484375</v>
      </c>
      <c r="AA51" s="229">
        <v>637</v>
      </c>
      <c r="AB51" s="228">
        <f>_xlfn.FLOOR.PRECISE('численность 2021'!E68)</f>
        <v>721</v>
      </c>
      <c r="AC51" s="228">
        <v>1.4570179999999999</v>
      </c>
      <c r="AD51" s="228">
        <v>2.1299579999999998</v>
      </c>
      <c r="AE51" s="228">
        <f t="shared" si="49"/>
        <v>2.4105650284185889</v>
      </c>
      <c r="AF51" s="230">
        <f>_xlfn.FLOOR.PRECISE('численность 2021'!O68)</f>
        <v>36</v>
      </c>
      <c r="AG51" s="233">
        <f t="shared" si="7"/>
        <v>36.050000000000004</v>
      </c>
      <c r="AH51" s="231">
        <f t="shared" si="8"/>
        <v>36</v>
      </c>
      <c r="AI51" s="219">
        <f t="shared" si="9"/>
        <v>27</v>
      </c>
      <c r="AJ51" s="217">
        <v>36</v>
      </c>
      <c r="AK51" s="217">
        <v>27</v>
      </c>
      <c r="AL51" s="229">
        <v>98.459686000000005</v>
      </c>
      <c r="AM51" s="229">
        <v>140</v>
      </c>
      <c r="AN51" s="228">
        <f>_xlfn.FLOOR.PRECISE('численность 2021'!F68)</f>
        <v>180</v>
      </c>
      <c r="AO51" s="228">
        <v>0.32929700000000001</v>
      </c>
      <c r="AP51" s="228">
        <v>0.46812300000000001</v>
      </c>
      <c r="AQ51" s="228">
        <f t="shared" si="10"/>
        <v>0.60180541624874617</v>
      </c>
      <c r="AR51" s="230">
        <f>_xlfn.FLOOR.PRECISE('численность 2021'!L68)</f>
        <v>5</v>
      </c>
      <c r="AS51" s="230"/>
      <c r="AT51" s="230">
        <f t="shared" si="11"/>
        <v>5</v>
      </c>
      <c r="AU51" s="233">
        <f t="shared" si="50"/>
        <v>5.3999999999999817</v>
      </c>
      <c r="AV51" s="233">
        <f t="shared" si="94"/>
        <v>5.3999999999999817</v>
      </c>
      <c r="AW51" s="219">
        <f t="shared" si="51"/>
        <v>5</v>
      </c>
      <c r="AX51" s="217">
        <v>5</v>
      </c>
      <c r="AY51" s="233">
        <f t="shared" si="13"/>
        <v>0</v>
      </c>
      <c r="AZ51" s="231">
        <f t="shared" si="14"/>
        <v>0</v>
      </c>
      <c r="BA51" s="217"/>
      <c r="BB51" s="233">
        <f t="shared" si="15"/>
        <v>1.4999999999999949</v>
      </c>
      <c r="BC51" s="217"/>
      <c r="BD51" s="229">
        <v>117.509491</v>
      </c>
      <c r="BE51" s="229">
        <v>166</v>
      </c>
      <c r="BF51" s="228">
        <f>_xlfn.FLOOR.PRECISE('численность 2021'!G68)</f>
        <v>279</v>
      </c>
      <c r="BG51" s="228">
        <v>0.39300800000000002</v>
      </c>
      <c r="BH51" s="228">
        <v>0.55506</v>
      </c>
      <c r="BI51" s="228">
        <f t="shared" si="52"/>
        <v>0.93279839518555663</v>
      </c>
      <c r="BJ51" s="230">
        <f>_xlfn.FLOOR.PRECISE('численность 2021'!K68)</f>
        <v>8</v>
      </c>
      <c r="BK51" s="230"/>
      <c r="BL51" s="230">
        <f t="shared" si="17"/>
        <v>8</v>
      </c>
      <c r="BM51" s="233">
        <f t="shared" si="53"/>
        <v>8.3699999999999708</v>
      </c>
      <c r="BN51" s="219">
        <f t="shared" si="19"/>
        <v>8</v>
      </c>
      <c r="BO51" s="217">
        <v>8</v>
      </c>
      <c r="BP51" s="233">
        <f t="shared" si="20"/>
        <v>1.199999999999992</v>
      </c>
      <c r="BQ51" s="231">
        <f t="shared" si="21"/>
        <v>0</v>
      </c>
      <c r="BR51" s="217"/>
      <c r="BS51" s="233">
        <f t="shared" si="22"/>
        <v>1.6</v>
      </c>
      <c r="BT51" s="217"/>
      <c r="BU51" s="229">
        <v>191.49696399999999</v>
      </c>
      <c r="BV51" s="229">
        <v>212</v>
      </c>
      <c r="BW51" s="228">
        <f>_xlfn.FLOOR.PRECISE('численность 2021'!H68)</f>
        <v>304</v>
      </c>
      <c r="BX51" s="228">
        <v>0.64045799999999997</v>
      </c>
      <c r="BY51" s="228">
        <v>0.70887100000000003</v>
      </c>
      <c r="BZ51" s="228">
        <f t="shared" si="54"/>
        <v>1.0163824807756603</v>
      </c>
      <c r="CA51" s="230">
        <f>_xlfn.FLOOR.PRECISE('численность 2021'!M68)</f>
        <v>15</v>
      </c>
      <c r="CB51" s="230"/>
      <c r="CC51" s="230"/>
      <c r="CD51" s="230">
        <f t="shared" si="24"/>
        <v>15</v>
      </c>
      <c r="CE51" s="233">
        <f t="shared" si="25"/>
        <v>15.200000000000001</v>
      </c>
      <c r="CF51" s="219">
        <f t="shared" si="26"/>
        <v>15</v>
      </c>
      <c r="CG51" s="217">
        <v>15</v>
      </c>
      <c r="CH51" s="233">
        <f t="shared" si="27"/>
        <v>1.1249999999999984</v>
      </c>
      <c r="CI51" s="231">
        <f t="shared" si="28"/>
        <v>0</v>
      </c>
      <c r="CJ51" s="217"/>
      <c r="CK51" s="233">
        <f t="shared" si="29"/>
        <v>1.1249999999999984</v>
      </c>
      <c r="CL51" s="231">
        <f t="shared" si="30"/>
        <v>0</v>
      </c>
      <c r="CM51" s="217"/>
      <c r="CN51" s="233">
        <f t="shared" si="31"/>
        <v>3</v>
      </c>
      <c r="CO51" s="217"/>
      <c r="CP51" s="234">
        <f t="shared" si="32"/>
        <v>1</v>
      </c>
      <c r="CQ51" s="229">
        <v>0</v>
      </c>
      <c r="CR51" s="229">
        <v>0</v>
      </c>
      <c r="CS51" s="229" t="e">
        <f>#REF!</f>
        <v>#REF!</v>
      </c>
      <c r="CT51" s="228">
        <v>0</v>
      </c>
      <c r="CU51" s="228">
        <v>0</v>
      </c>
      <c r="CV51" s="228" t="e">
        <f>#REF!</f>
        <v>#REF!</v>
      </c>
      <c r="CW51" s="230" t="e">
        <f>#REF!</f>
        <v>#REF!</v>
      </c>
      <c r="CX51" s="233" t="e">
        <f t="shared" si="55"/>
        <v>#REF!</v>
      </c>
      <c r="CY51" s="219" t="e">
        <f t="shared" si="56"/>
        <v>#REF!</v>
      </c>
      <c r="CZ51" s="217"/>
      <c r="DA51" s="233">
        <f t="shared" si="57"/>
        <v>0</v>
      </c>
      <c r="DB51" s="217"/>
      <c r="DC51" s="229">
        <v>69.920647000000002</v>
      </c>
      <c r="DD51" s="229">
        <v>222</v>
      </c>
      <c r="DE51" s="228">
        <f>_xlfn.FLOOR.PRECISE('численность 2021'!I68)</f>
        <v>141</v>
      </c>
      <c r="DF51" s="228">
        <v>0.233848</v>
      </c>
      <c r="DG51" s="228">
        <v>0.742309</v>
      </c>
      <c r="DH51" s="228">
        <f t="shared" si="58"/>
        <v>0.4714142427281845</v>
      </c>
      <c r="DI51" s="230">
        <f>_xlfn.FLOOR.PRECISE('численность 2021'!N68)</f>
        <v>14</v>
      </c>
      <c r="DJ51" s="233">
        <f t="shared" si="37"/>
        <v>21.14999999999986</v>
      </c>
      <c r="DK51" s="231">
        <f t="shared" si="38"/>
        <v>14</v>
      </c>
      <c r="DL51" s="217">
        <v>14</v>
      </c>
      <c r="DM51" s="233">
        <f t="shared" si="39"/>
        <v>2.8000000000000003</v>
      </c>
      <c r="DN51" s="217"/>
      <c r="DO51" s="229">
        <v>22.831232</v>
      </c>
      <c r="DP51" s="229">
        <v>22</v>
      </c>
      <c r="DQ51" s="228">
        <f>_xlfn.FLOOR.PRECISE('численность 2021'!J68)</f>
        <v>25</v>
      </c>
      <c r="DR51" s="228">
        <v>7.6358999999999996E-2</v>
      </c>
      <c r="DS51" s="228">
        <v>7.3562000000000002E-2</v>
      </c>
      <c r="DT51" s="228">
        <f t="shared" si="59"/>
        <v>8.3584085590103635E-2</v>
      </c>
      <c r="DU51" s="230">
        <f>_xlfn.FLOOR.PRECISE('численность 2021'!S68)</f>
        <v>2</v>
      </c>
      <c r="DV51" s="233">
        <f t="shared" si="41"/>
        <v>2.5</v>
      </c>
      <c r="DW51" s="231">
        <f t="shared" si="42"/>
        <v>2</v>
      </c>
      <c r="DX51" s="217">
        <v>2</v>
      </c>
      <c r="DY51" s="229">
        <v>0</v>
      </c>
      <c r="DZ51" s="236">
        <v>0</v>
      </c>
      <c r="EA51" s="228">
        <f>_xlfn.FLOOR.PRECISE('численность 2021'!T68)</f>
        <v>0</v>
      </c>
      <c r="EB51" s="228">
        <v>0</v>
      </c>
      <c r="EC51" s="228">
        <v>0</v>
      </c>
      <c r="ED51" s="228">
        <f t="shared" si="60"/>
        <v>0</v>
      </c>
      <c r="EE51" s="230">
        <f>_xlfn.FLOOR.PRECISE('численность 2021'!U68)</f>
        <v>0</v>
      </c>
      <c r="EF51" s="233">
        <f t="shared" si="61"/>
        <v>0</v>
      </c>
      <c r="EG51" s="231">
        <f t="shared" si="45"/>
        <v>0</v>
      </c>
      <c r="EH51" s="217"/>
    </row>
    <row r="52" spans="1:138" ht="32.25" customHeight="1" x14ac:dyDescent="0.2">
      <c r="A52" s="116" t="s">
        <v>87</v>
      </c>
      <c r="B52" s="212">
        <f>'численность 2021'!C70</f>
        <v>1577</v>
      </c>
      <c r="C52" s="213">
        <v>5481.626953</v>
      </c>
      <c r="D52" s="213">
        <v>5107</v>
      </c>
      <c r="E52" s="212">
        <f>_xlfn.FLOOR.PRECISE('численность 2021'!D70)</f>
        <v>5052</v>
      </c>
      <c r="F52" s="212">
        <v>3.4760499999999999</v>
      </c>
      <c r="G52" s="212">
        <v>3.238489</v>
      </c>
      <c r="H52" s="212">
        <f t="shared" si="48"/>
        <v>3.2035510462904249</v>
      </c>
      <c r="I52" s="214">
        <f>_xlfn.FLOOR.PRECISE('численность 2021'!R70)</f>
        <v>1768</v>
      </c>
      <c r="J52" s="215">
        <f t="shared" si="1"/>
        <v>1768.1999999999948</v>
      </c>
      <c r="K52" s="216">
        <f t="shared" si="2"/>
        <v>1768</v>
      </c>
      <c r="L52" s="217">
        <v>1768</v>
      </c>
      <c r="M52" s="213">
        <v>870</v>
      </c>
      <c r="N52" s="213">
        <v>215</v>
      </c>
      <c r="O52" s="212">
        <f>_xlfn.FLOOR.PRECISE('численность 2021'!P70)</f>
        <v>172</v>
      </c>
      <c r="P52" s="212">
        <v>0.55169100000000004</v>
      </c>
      <c r="Q52" s="212">
        <v>0.13633700000000001</v>
      </c>
      <c r="R52" s="212">
        <f t="shared" si="3"/>
        <v>0.10906785034876347</v>
      </c>
      <c r="S52" s="214">
        <f>_xlfn.FLOOR.PRECISE('численность 2021'!Q70)</f>
        <v>51</v>
      </c>
      <c r="T52" s="214"/>
      <c r="U52" s="215">
        <f t="shared" si="4"/>
        <v>51.599999999999824</v>
      </c>
      <c r="V52" s="216">
        <f t="shared" si="5"/>
        <v>51</v>
      </c>
      <c r="W52" s="217">
        <v>51</v>
      </c>
      <c r="X52" s="217">
        <v>26</v>
      </c>
      <c r="Y52" s="218"/>
      <c r="Z52" s="213">
        <v>5016.5507809999999</v>
      </c>
      <c r="AA52" s="213">
        <v>5077</v>
      </c>
      <c r="AB52" s="212">
        <f>_xlfn.FLOOR.PRECISE('численность 2021'!E70)</f>
        <v>4742</v>
      </c>
      <c r="AC52" s="212">
        <v>3.181133</v>
      </c>
      <c r="AD52" s="212">
        <v>3.219465</v>
      </c>
      <c r="AE52" s="212">
        <f t="shared" si="49"/>
        <v>3.006975269499049</v>
      </c>
      <c r="AF52" s="214">
        <f>_xlfn.FLOOR.PRECISE('численность 2021'!O70)</f>
        <v>237</v>
      </c>
      <c r="AG52" s="215">
        <f t="shared" si="7"/>
        <v>237.10000000000002</v>
      </c>
      <c r="AH52" s="216">
        <f t="shared" si="8"/>
        <v>237</v>
      </c>
      <c r="AI52" s="219">
        <f t="shared" si="9"/>
        <v>177.75</v>
      </c>
      <c r="AJ52" s="217">
        <v>237</v>
      </c>
      <c r="AK52" s="217">
        <v>177</v>
      </c>
      <c r="AL52" s="213">
        <v>312.19937099999999</v>
      </c>
      <c r="AM52" s="213">
        <v>342</v>
      </c>
      <c r="AN52" s="212">
        <f>_xlfn.FLOOR.PRECISE('численность 2021'!F70)</f>
        <v>257</v>
      </c>
      <c r="AO52" s="212">
        <v>0.19797400000000001</v>
      </c>
      <c r="AP52" s="212">
        <v>0.21687200000000001</v>
      </c>
      <c r="AQ52" s="212">
        <f t="shared" si="10"/>
        <v>0.16296766011414077</v>
      </c>
      <c r="AR52" s="214">
        <f>_xlfn.FLOOR.PRECISE('численность 2021'!L70)</f>
        <v>7</v>
      </c>
      <c r="AS52" s="214"/>
      <c r="AT52" s="214">
        <f t="shared" si="11"/>
        <v>7</v>
      </c>
      <c r="AU52" s="215">
        <f t="shared" si="50"/>
        <v>7.7099999999999742</v>
      </c>
      <c r="AV52" s="215">
        <f t="shared" si="94"/>
        <v>7.7099999999999742</v>
      </c>
      <c r="AW52" s="220">
        <f t="shared" si="51"/>
        <v>7</v>
      </c>
      <c r="AX52" s="217">
        <v>7</v>
      </c>
      <c r="AY52" s="215">
        <f t="shared" si="13"/>
        <v>0</v>
      </c>
      <c r="AZ52" s="216">
        <f t="shared" si="14"/>
        <v>0</v>
      </c>
      <c r="BA52" s="217"/>
      <c r="BB52" s="215">
        <f t="shared" si="15"/>
        <v>2.099999999999993</v>
      </c>
      <c r="BC52" s="217">
        <v>3</v>
      </c>
      <c r="BD52" s="213">
        <v>851.97558600000002</v>
      </c>
      <c r="BE52" s="213">
        <v>853</v>
      </c>
      <c r="BF52" s="212">
        <f>_xlfn.FLOOR.PRECISE('численность 2021'!G70)</f>
        <v>429</v>
      </c>
      <c r="BG52" s="212">
        <v>0.54026099999999999</v>
      </c>
      <c r="BH52" s="212">
        <v>0.54091100000000003</v>
      </c>
      <c r="BI52" s="212">
        <f t="shared" si="52"/>
        <v>0.27203551046290425</v>
      </c>
      <c r="BJ52" s="214">
        <f>_xlfn.FLOOR.PRECISE('численность 2021'!K70)</f>
        <v>12</v>
      </c>
      <c r="BK52" s="214"/>
      <c r="BL52" s="214">
        <f t="shared" si="17"/>
        <v>12</v>
      </c>
      <c r="BM52" s="215">
        <f t="shared" si="53"/>
        <v>12.869999999999957</v>
      </c>
      <c r="BN52" s="220">
        <f t="shared" si="19"/>
        <v>12</v>
      </c>
      <c r="BO52" s="217">
        <v>12</v>
      </c>
      <c r="BP52" s="215">
        <f t="shared" si="20"/>
        <v>1.7999999999999878</v>
      </c>
      <c r="BQ52" s="216">
        <f t="shared" si="21"/>
        <v>0</v>
      </c>
      <c r="BR52" s="217"/>
      <c r="BS52" s="215">
        <f t="shared" si="22"/>
        <v>2.4000000000000004</v>
      </c>
      <c r="BT52" s="217">
        <v>4</v>
      </c>
      <c r="BU52" s="213">
        <v>868.68102999999996</v>
      </c>
      <c r="BV52" s="213">
        <v>974</v>
      </c>
      <c r="BW52" s="212">
        <f>_xlfn.FLOOR.PRECISE('численность 2021'!H70)</f>
        <v>365</v>
      </c>
      <c r="BX52" s="212">
        <v>0.55085499999999998</v>
      </c>
      <c r="BY52" s="212">
        <v>0.61763999999999997</v>
      </c>
      <c r="BZ52" s="212">
        <f t="shared" si="54"/>
        <v>0.23145212428662015</v>
      </c>
      <c r="CA52" s="214">
        <f>_xlfn.FLOOR.PRECISE('численность 2021'!M70)</f>
        <v>10</v>
      </c>
      <c r="CB52" s="214"/>
      <c r="CC52" s="214"/>
      <c r="CD52" s="214">
        <f t="shared" si="24"/>
        <v>10</v>
      </c>
      <c r="CE52" s="215">
        <f t="shared" si="25"/>
        <v>10.949999999999962</v>
      </c>
      <c r="CF52" s="220">
        <f t="shared" si="26"/>
        <v>10</v>
      </c>
      <c r="CG52" s="217">
        <v>10</v>
      </c>
      <c r="CH52" s="215">
        <f t="shared" si="27"/>
        <v>0.749999999999999</v>
      </c>
      <c r="CI52" s="216">
        <f t="shared" si="28"/>
        <v>0</v>
      </c>
      <c r="CJ52" s="217">
        <v>1</v>
      </c>
      <c r="CK52" s="215">
        <f t="shared" si="29"/>
        <v>0.749999999999999</v>
      </c>
      <c r="CL52" s="216">
        <f t="shared" si="30"/>
        <v>0</v>
      </c>
      <c r="CM52" s="217"/>
      <c r="CN52" s="215">
        <f t="shared" si="31"/>
        <v>2</v>
      </c>
      <c r="CO52" s="217">
        <v>3</v>
      </c>
      <c r="CP52" s="221">
        <f t="shared" si="32"/>
        <v>1</v>
      </c>
      <c r="CQ52" s="213">
        <v>0</v>
      </c>
      <c r="CR52" s="213">
        <v>0</v>
      </c>
      <c r="CS52" s="213" t="e">
        <f>#REF!</f>
        <v>#REF!</v>
      </c>
      <c r="CT52" s="212">
        <v>0</v>
      </c>
      <c r="CU52" s="212">
        <v>0</v>
      </c>
      <c r="CV52" s="212" t="e">
        <f>#REF!</f>
        <v>#REF!</v>
      </c>
      <c r="CW52" s="214" t="e">
        <f>#REF!</f>
        <v>#REF!</v>
      </c>
      <c r="CX52" s="215" t="e">
        <f t="shared" si="55"/>
        <v>#REF!</v>
      </c>
      <c r="CY52" s="220" t="e">
        <f t="shared" si="56"/>
        <v>#REF!</v>
      </c>
      <c r="CZ52" s="222"/>
      <c r="DA52" s="215">
        <f t="shared" si="57"/>
        <v>0</v>
      </c>
      <c r="DB52" s="222"/>
      <c r="DC52" s="213">
        <v>201.28642300000001</v>
      </c>
      <c r="DD52" s="213">
        <v>199</v>
      </c>
      <c r="DE52" s="212">
        <f>_xlfn.FLOOR.PRECISE('численность 2021'!I70)</f>
        <v>86</v>
      </c>
      <c r="DF52" s="212">
        <v>0.127641</v>
      </c>
      <c r="DG52" s="212">
        <v>0.126191</v>
      </c>
      <c r="DH52" s="212">
        <f t="shared" si="58"/>
        <v>5.4533925174381735E-2</v>
      </c>
      <c r="DI52" s="214">
        <f>_xlfn.FLOOR.PRECISE('численность 2021'!N70)</f>
        <v>12</v>
      </c>
      <c r="DJ52" s="215">
        <f t="shared" si="37"/>
        <v>12.899999999999913</v>
      </c>
      <c r="DK52" s="216">
        <f t="shared" si="38"/>
        <v>12</v>
      </c>
      <c r="DL52" s="217">
        <v>12</v>
      </c>
      <c r="DM52" s="215">
        <f t="shared" si="39"/>
        <v>2.4000000000000004</v>
      </c>
      <c r="DN52" s="217">
        <v>3</v>
      </c>
      <c r="DO52" s="213">
        <v>0</v>
      </c>
      <c r="DP52" s="213">
        <v>5</v>
      </c>
      <c r="DQ52" s="212">
        <f>_xlfn.FLOOR.PRECISE('численность 2021'!J70)</f>
        <v>8</v>
      </c>
      <c r="DR52" s="212">
        <v>0</v>
      </c>
      <c r="DS52" s="212">
        <v>3.1710000000000002E-3</v>
      </c>
      <c r="DT52" s="212">
        <f t="shared" si="59"/>
        <v>5.0729232720355105E-3</v>
      </c>
      <c r="DU52" s="214">
        <f>_xlfn.FLOOR.PRECISE('численность 2021'!S70)</f>
        <v>0</v>
      </c>
      <c r="DV52" s="215">
        <f t="shared" si="41"/>
        <v>0.8</v>
      </c>
      <c r="DW52" s="216">
        <f t="shared" si="42"/>
        <v>0</v>
      </c>
      <c r="DX52" s="217"/>
      <c r="DY52" s="213">
        <v>0</v>
      </c>
      <c r="DZ52" s="223">
        <v>0</v>
      </c>
      <c r="EA52" s="212">
        <f>_xlfn.FLOOR.PRECISE('численность 2021'!T70)</f>
        <v>0</v>
      </c>
      <c r="EB52" s="212">
        <v>0</v>
      </c>
      <c r="EC52" s="212">
        <v>0</v>
      </c>
      <c r="ED52" s="212">
        <f t="shared" si="60"/>
        <v>0</v>
      </c>
      <c r="EE52" s="214">
        <f>_xlfn.FLOOR.PRECISE('численность 2021'!U70)</f>
        <v>0</v>
      </c>
      <c r="EF52" s="215">
        <f t="shared" si="61"/>
        <v>0</v>
      </c>
      <c r="EG52" s="216">
        <f t="shared" si="45"/>
        <v>0</v>
      </c>
      <c r="EH52" s="222"/>
    </row>
    <row r="53" spans="1:138" ht="48.75" customHeight="1" x14ac:dyDescent="0.2">
      <c r="A53" s="116" t="s">
        <v>304</v>
      </c>
      <c r="B53" s="212">
        <f>'численность 2021'!C67</f>
        <v>585.35</v>
      </c>
      <c r="C53" s="213">
        <v>2156.98999</v>
      </c>
      <c r="D53" s="213">
        <v>2299</v>
      </c>
      <c r="E53" s="212">
        <f>_xlfn.FLOOR.PRECISE('численность 2021'!D67)</f>
        <v>2406</v>
      </c>
      <c r="F53" s="212">
        <v>3.655977</v>
      </c>
      <c r="G53" s="212">
        <v>3.9062770000000002</v>
      </c>
      <c r="H53" s="212">
        <f t="shared" si="48"/>
        <v>4.1103613222858115</v>
      </c>
      <c r="I53" s="214">
        <f>_xlfn.FLOOR.PRECISE('численность 2021'!R67)</f>
        <v>842</v>
      </c>
      <c r="J53" s="215">
        <f t="shared" si="1"/>
        <v>842.09999999999752</v>
      </c>
      <c r="K53" s="216">
        <f t="shared" si="2"/>
        <v>842</v>
      </c>
      <c r="L53" s="222">
        <v>842</v>
      </c>
      <c r="M53" s="213">
        <v>215</v>
      </c>
      <c r="N53" s="213">
        <v>223</v>
      </c>
      <c r="O53" s="212">
        <f>_xlfn.FLOOR.PRECISE('численность 2021'!P67)</f>
        <v>212</v>
      </c>
      <c r="P53" s="212">
        <v>0.36441299999999999</v>
      </c>
      <c r="Q53" s="212">
        <v>0.37890400000000002</v>
      </c>
      <c r="R53" s="212">
        <f t="shared" si="3"/>
        <v>0.36217647561288119</v>
      </c>
      <c r="S53" s="214">
        <f>_xlfn.FLOOR.PRECISE('численность 2021'!Q67)</f>
        <v>63</v>
      </c>
      <c r="T53" s="214"/>
      <c r="U53" s="215">
        <f t="shared" si="4"/>
        <v>63.599999999999788</v>
      </c>
      <c r="V53" s="216">
        <f t="shared" si="5"/>
        <v>63</v>
      </c>
      <c r="W53" s="222">
        <v>63</v>
      </c>
      <c r="X53" s="222"/>
      <c r="Y53" s="218"/>
      <c r="Z53" s="213">
        <v>2075.6496579999998</v>
      </c>
      <c r="AA53" s="213">
        <v>2319</v>
      </c>
      <c r="AB53" s="212">
        <f>_xlfn.FLOOR.PRECISE('численность 2021'!E67)</f>
        <v>2189</v>
      </c>
      <c r="AC53" s="212">
        <v>3.5181100000000001</v>
      </c>
      <c r="AD53" s="212">
        <v>3.9402590000000002</v>
      </c>
      <c r="AE53" s="212">
        <f t="shared" si="49"/>
        <v>3.7396429486631928</v>
      </c>
      <c r="AF53" s="214">
        <f>_xlfn.FLOOR.PRECISE('численность 2021'!O67)</f>
        <v>109</v>
      </c>
      <c r="AG53" s="215">
        <f t="shared" si="7"/>
        <v>109.45</v>
      </c>
      <c r="AH53" s="216">
        <f t="shared" si="8"/>
        <v>109</v>
      </c>
      <c r="AI53" s="219">
        <f t="shared" si="9"/>
        <v>81.75</v>
      </c>
      <c r="AJ53" s="222">
        <v>109</v>
      </c>
      <c r="AK53" s="222">
        <v>81</v>
      </c>
      <c r="AL53" s="213">
        <v>424.03738399999997</v>
      </c>
      <c r="AM53" s="213">
        <v>557</v>
      </c>
      <c r="AN53" s="212">
        <f>_xlfn.FLOOR.PRECISE('численность 2021'!F67)</f>
        <v>649</v>
      </c>
      <c r="AO53" s="212">
        <v>0.71872000000000003</v>
      </c>
      <c r="AP53" s="212">
        <v>0.94640999999999997</v>
      </c>
      <c r="AQ53" s="212">
        <f t="shared" si="10"/>
        <v>1.1087383616639617</v>
      </c>
      <c r="AR53" s="214">
        <f>_xlfn.FLOOR.PRECISE('численность 2021'!L67)</f>
        <v>32</v>
      </c>
      <c r="AS53" s="214"/>
      <c r="AT53" s="214">
        <f t="shared" si="11"/>
        <v>32</v>
      </c>
      <c r="AU53" s="215">
        <f t="shared" si="50"/>
        <v>32.450000000000003</v>
      </c>
      <c r="AV53" s="215">
        <f t="shared" si="94"/>
        <v>0</v>
      </c>
      <c r="AW53" s="220">
        <f t="shared" si="51"/>
        <v>32</v>
      </c>
      <c r="AX53" s="222">
        <v>32</v>
      </c>
      <c r="AY53" s="215">
        <f t="shared" si="13"/>
        <v>4.7999999999999678</v>
      </c>
      <c r="AZ53" s="216">
        <f t="shared" si="14"/>
        <v>0</v>
      </c>
      <c r="BA53" s="222"/>
      <c r="BB53" s="215">
        <f t="shared" si="15"/>
        <v>9.5999999999999677</v>
      </c>
      <c r="BC53" s="222"/>
      <c r="BD53" s="213">
        <v>610.05377199999998</v>
      </c>
      <c r="BE53" s="213">
        <v>683</v>
      </c>
      <c r="BF53" s="212">
        <f>_xlfn.FLOOR.PRECISE('численность 2021'!G67)</f>
        <v>673</v>
      </c>
      <c r="BG53" s="212">
        <v>1.0340069999999999</v>
      </c>
      <c r="BH53" s="212">
        <v>1.1604989999999999</v>
      </c>
      <c r="BI53" s="212">
        <f t="shared" si="52"/>
        <v>1.149739472110703</v>
      </c>
      <c r="BJ53" s="214">
        <f>_xlfn.FLOOR.PRECISE('численность 2021'!K67)</f>
        <v>33</v>
      </c>
      <c r="BK53" s="214"/>
      <c r="BL53" s="214">
        <f t="shared" si="17"/>
        <v>33</v>
      </c>
      <c r="BM53" s="215">
        <f t="shared" si="53"/>
        <v>33.65</v>
      </c>
      <c r="BN53" s="220">
        <f t="shared" si="19"/>
        <v>33</v>
      </c>
      <c r="BO53" s="222">
        <v>33</v>
      </c>
      <c r="BP53" s="215">
        <f t="shared" si="20"/>
        <v>4.9499999999999664</v>
      </c>
      <c r="BQ53" s="216">
        <f t="shared" si="21"/>
        <v>0</v>
      </c>
      <c r="BR53" s="222"/>
      <c r="BS53" s="215">
        <f t="shared" si="22"/>
        <v>6.6000000000000005</v>
      </c>
      <c r="BT53" s="222"/>
      <c r="BU53" s="213">
        <v>902.87957800000004</v>
      </c>
      <c r="BV53" s="213">
        <v>962</v>
      </c>
      <c r="BW53" s="212">
        <f>_xlfn.FLOOR.PRECISE('численность 2021'!H67)</f>
        <v>913</v>
      </c>
      <c r="BX53" s="212">
        <v>1.53033</v>
      </c>
      <c r="BY53" s="212">
        <v>1.6345529999999999</v>
      </c>
      <c r="BZ53" s="212">
        <f t="shared" si="54"/>
        <v>1.5597505765781157</v>
      </c>
      <c r="CA53" s="214">
        <f>_xlfn.FLOOR.PRECISE('численность 2021'!M67)</f>
        <v>45</v>
      </c>
      <c r="CB53" s="214"/>
      <c r="CC53" s="214"/>
      <c r="CD53" s="214">
        <f t="shared" si="24"/>
        <v>45</v>
      </c>
      <c r="CE53" s="215">
        <f t="shared" si="25"/>
        <v>45.650000000000006</v>
      </c>
      <c r="CF53" s="220">
        <f t="shared" si="26"/>
        <v>45</v>
      </c>
      <c r="CG53" s="222">
        <v>45</v>
      </c>
      <c r="CH53" s="215">
        <f t="shared" si="27"/>
        <v>3.3749999999999956</v>
      </c>
      <c r="CI53" s="216">
        <f t="shared" si="28"/>
        <v>0</v>
      </c>
      <c r="CJ53" s="222"/>
      <c r="CK53" s="215">
        <f t="shared" si="29"/>
        <v>3.3749999999999956</v>
      </c>
      <c r="CL53" s="216">
        <f t="shared" si="30"/>
        <v>0</v>
      </c>
      <c r="CM53" s="222"/>
      <c r="CN53" s="215">
        <f t="shared" si="31"/>
        <v>9</v>
      </c>
      <c r="CO53" s="222"/>
      <c r="CP53" s="221">
        <f t="shared" si="32"/>
        <v>1</v>
      </c>
      <c r="CQ53" s="213">
        <v>0</v>
      </c>
      <c r="CR53" s="213">
        <v>0</v>
      </c>
      <c r="CS53" s="213" t="e">
        <f>#REF!</f>
        <v>#REF!</v>
      </c>
      <c r="CT53" s="212">
        <v>0</v>
      </c>
      <c r="CU53" s="212">
        <v>0</v>
      </c>
      <c r="CV53" s="212" t="e">
        <f>#REF!</f>
        <v>#REF!</v>
      </c>
      <c r="CW53" s="214" t="e">
        <f>#REF!</f>
        <v>#REF!</v>
      </c>
      <c r="CX53" s="215" t="e">
        <f t="shared" si="55"/>
        <v>#REF!</v>
      </c>
      <c r="CY53" s="220" t="e">
        <f t="shared" si="56"/>
        <v>#REF!</v>
      </c>
      <c r="CZ53" s="222"/>
      <c r="DA53" s="215">
        <f t="shared" si="57"/>
        <v>0</v>
      </c>
      <c r="DB53" s="222"/>
      <c r="DC53" s="213">
        <v>126.011101</v>
      </c>
      <c r="DD53" s="213">
        <v>82</v>
      </c>
      <c r="DE53" s="212">
        <f>_xlfn.FLOOR.PRECISE('численность 2021'!I67)</f>
        <v>81</v>
      </c>
      <c r="DF53" s="212">
        <v>0.21358199999999999</v>
      </c>
      <c r="DG53" s="212">
        <v>0.13932800000000001</v>
      </c>
      <c r="DH53" s="212">
        <f t="shared" si="58"/>
        <v>0.13837874775775177</v>
      </c>
      <c r="DI53" s="214">
        <f>_xlfn.FLOOR.PRECISE('численность 2021'!N67)</f>
        <v>12</v>
      </c>
      <c r="DJ53" s="215">
        <f t="shared" si="37"/>
        <v>12.149999999999919</v>
      </c>
      <c r="DK53" s="216">
        <f t="shared" si="38"/>
        <v>12</v>
      </c>
      <c r="DL53" s="222">
        <v>12</v>
      </c>
      <c r="DM53" s="215">
        <f t="shared" si="39"/>
        <v>2.4000000000000004</v>
      </c>
      <c r="DN53" s="222"/>
      <c r="DO53" s="213">
        <v>50.671131000000003</v>
      </c>
      <c r="DP53" s="213">
        <v>35</v>
      </c>
      <c r="DQ53" s="212">
        <f>_xlfn.FLOOR.PRECISE('численность 2021'!J67)</f>
        <v>29</v>
      </c>
      <c r="DR53" s="212">
        <v>8.5885000000000003E-2</v>
      </c>
      <c r="DS53" s="212">
        <v>5.9469000000000001E-2</v>
      </c>
      <c r="DT53" s="212">
        <f t="shared" si="59"/>
        <v>4.9543008456479028E-2</v>
      </c>
      <c r="DU53" s="214">
        <f>_xlfn.FLOOR.PRECISE('численность 2021'!S67)</f>
        <v>2</v>
      </c>
      <c r="DV53" s="215">
        <f t="shared" si="41"/>
        <v>2.9000000000000004</v>
      </c>
      <c r="DW53" s="216">
        <f t="shared" si="42"/>
        <v>2</v>
      </c>
      <c r="DX53" s="222">
        <v>2</v>
      </c>
      <c r="DY53" s="213">
        <v>0</v>
      </c>
      <c r="DZ53" s="223">
        <v>0</v>
      </c>
      <c r="EA53" s="212">
        <f>_xlfn.FLOOR.PRECISE('численность 2021'!T67)</f>
        <v>0</v>
      </c>
      <c r="EB53" s="212">
        <v>0</v>
      </c>
      <c r="EC53" s="212">
        <v>0</v>
      </c>
      <c r="ED53" s="212">
        <f t="shared" si="60"/>
        <v>0</v>
      </c>
      <c r="EE53" s="214">
        <f>_xlfn.FLOOR.PRECISE('численность 2021'!U67)</f>
        <v>0</v>
      </c>
      <c r="EF53" s="215">
        <f t="shared" si="61"/>
        <v>0</v>
      </c>
      <c r="EG53" s="216">
        <f t="shared" si="45"/>
        <v>0</v>
      </c>
      <c r="EH53" s="222"/>
    </row>
    <row r="54" spans="1:138" s="227" customFormat="1" ht="47.25" x14ac:dyDescent="0.2">
      <c r="A54" s="119" t="s">
        <v>305</v>
      </c>
      <c r="B54" s="228">
        <f>'численность 2021'!C69</f>
        <v>399</v>
      </c>
      <c r="C54" s="229">
        <v>1319.07421875</v>
      </c>
      <c r="D54" s="229">
        <v>1197</v>
      </c>
      <c r="E54" s="228">
        <f>_xlfn.FLOOR.PRECISE('численность 2021'!D69)</f>
        <v>1236</v>
      </c>
      <c r="F54" s="228">
        <v>3.3061989999999999</v>
      </c>
      <c r="G54" s="212">
        <v>3.0002260000000001</v>
      </c>
      <c r="H54" s="228">
        <f t="shared" si="48"/>
        <v>3.0977443609022557</v>
      </c>
      <c r="I54" s="230">
        <f>_xlfn.FLOOR.PRECISE('численность 2021'!R69)</f>
        <v>432</v>
      </c>
      <c r="J54" s="215">
        <f t="shared" si="1"/>
        <v>432.59999999999872</v>
      </c>
      <c r="K54" s="231">
        <f>IF(I54&lt;J54,I54,J54)</f>
        <v>432</v>
      </c>
      <c r="L54" s="217">
        <v>432</v>
      </c>
      <c r="M54" s="229">
        <v>33</v>
      </c>
      <c r="N54" s="229">
        <v>243</v>
      </c>
      <c r="O54" s="228">
        <f>_xlfn.FLOOR.PRECISE('численность 2021'!P69)</f>
        <v>92</v>
      </c>
      <c r="P54" s="212">
        <v>8.2712999999999995E-2</v>
      </c>
      <c r="Q54" s="228">
        <v>0.60906800000000005</v>
      </c>
      <c r="R54" s="228">
        <f t="shared" si="3"/>
        <v>0.23057644110275688</v>
      </c>
      <c r="S54" s="230">
        <f>_xlfn.FLOOR.PRECISE('численность 2021'!Q69)</f>
        <v>13</v>
      </c>
      <c r="T54" s="230"/>
      <c r="U54" s="215">
        <f t="shared" si="4"/>
        <v>27.599999999999905</v>
      </c>
      <c r="V54" s="231">
        <f t="shared" si="5"/>
        <v>13</v>
      </c>
      <c r="W54" s="217">
        <v>13</v>
      </c>
      <c r="X54" s="217"/>
      <c r="Y54" s="232"/>
      <c r="Z54" s="229">
        <v>1016.952942</v>
      </c>
      <c r="AA54" s="229">
        <v>1322</v>
      </c>
      <c r="AB54" s="228">
        <f>_xlfn.FLOOR.PRECISE('численность 2021'!E69)</f>
        <v>1425</v>
      </c>
      <c r="AC54" s="228">
        <v>2.5489459999999999</v>
      </c>
      <c r="AD54" s="228">
        <v>3.3135319999999999</v>
      </c>
      <c r="AE54" s="228">
        <f t="shared" si="49"/>
        <v>3.5714285714285716</v>
      </c>
      <c r="AF54" s="230">
        <f>_xlfn.FLOOR.PRECISE('численность 2021'!O69)</f>
        <v>71</v>
      </c>
      <c r="AG54" s="215">
        <f t="shared" si="7"/>
        <v>71.25</v>
      </c>
      <c r="AH54" s="216">
        <f t="shared" si="8"/>
        <v>71</v>
      </c>
      <c r="AI54" s="219">
        <f t="shared" si="9"/>
        <v>53.25</v>
      </c>
      <c r="AJ54" s="217">
        <v>71</v>
      </c>
      <c r="AK54" s="217">
        <v>53</v>
      </c>
      <c r="AL54" s="229">
        <v>169.88078300000001</v>
      </c>
      <c r="AM54" s="229">
        <v>227</v>
      </c>
      <c r="AN54" s="228">
        <f>_xlfn.FLOOR.PRECISE('численность 2021'!F69)</f>
        <v>462</v>
      </c>
      <c r="AO54" s="228">
        <v>0.42579800000000001</v>
      </c>
      <c r="AP54" s="228">
        <v>0.56896500000000005</v>
      </c>
      <c r="AQ54" s="228">
        <f t="shared" si="10"/>
        <v>1.1578947368421053</v>
      </c>
      <c r="AR54" s="230">
        <f>_xlfn.FLOOR.PRECISE('численность 2021'!L69)</f>
        <v>23</v>
      </c>
      <c r="AS54" s="230"/>
      <c r="AT54" s="214">
        <f t="shared" si="11"/>
        <v>23</v>
      </c>
      <c r="AU54" s="233">
        <f t="shared" si="50"/>
        <v>23.1</v>
      </c>
      <c r="AV54" s="215">
        <f t="shared" si="94"/>
        <v>0</v>
      </c>
      <c r="AW54" s="219">
        <f t="shared" si="51"/>
        <v>23</v>
      </c>
      <c r="AX54" s="217">
        <v>23</v>
      </c>
      <c r="AY54" s="215">
        <f t="shared" si="13"/>
        <v>3.4499999999999771</v>
      </c>
      <c r="AZ54" s="231">
        <f t="shared" si="14"/>
        <v>0</v>
      </c>
      <c r="BA54" s="217"/>
      <c r="BB54" s="215">
        <f t="shared" si="15"/>
        <v>6.8999999999999764</v>
      </c>
      <c r="BC54" s="217"/>
      <c r="BD54" s="229">
        <v>299.70632899999998</v>
      </c>
      <c r="BE54" s="229">
        <v>324</v>
      </c>
      <c r="BF54" s="228">
        <f>_xlfn.FLOOR.PRECISE('численность 2021'!G69)</f>
        <v>349</v>
      </c>
      <c r="BG54" s="228">
        <v>0.75119999999999998</v>
      </c>
      <c r="BH54" s="228">
        <v>0.81209100000000001</v>
      </c>
      <c r="BI54" s="228">
        <f t="shared" si="52"/>
        <v>0.87468671679197996</v>
      </c>
      <c r="BJ54" s="230">
        <f>_xlfn.FLOOR.PRECISE('численность 2021'!K69)</f>
        <v>10</v>
      </c>
      <c r="BK54" s="230"/>
      <c r="BL54" s="214">
        <f t="shared" si="17"/>
        <v>10</v>
      </c>
      <c r="BM54" s="233">
        <f t="shared" si="53"/>
        <v>10.469999999999965</v>
      </c>
      <c r="BN54" s="219">
        <f t="shared" si="19"/>
        <v>10</v>
      </c>
      <c r="BO54" s="217">
        <v>10</v>
      </c>
      <c r="BP54" s="215">
        <f t="shared" si="20"/>
        <v>1.49999999999999</v>
      </c>
      <c r="BQ54" s="231">
        <f t="shared" si="21"/>
        <v>0</v>
      </c>
      <c r="BR54" s="217"/>
      <c r="BS54" s="233">
        <f t="shared" si="22"/>
        <v>2</v>
      </c>
      <c r="BT54" s="217"/>
      <c r="BU54" s="229">
        <v>269.22772200000003</v>
      </c>
      <c r="BV54" s="229">
        <v>279</v>
      </c>
      <c r="BW54" s="228">
        <f>_xlfn.FLOOR.PRECISE('численность 2021'!H69)</f>
        <v>368</v>
      </c>
      <c r="BX54" s="228">
        <v>0.67480700000000005</v>
      </c>
      <c r="BY54" s="228">
        <v>0.69930099999999995</v>
      </c>
      <c r="BZ54" s="228">
        <f t="shared" si="54"/>
        <v>0.92230576441102752</v>
      </c>
      <c r="CA54" s="230">
        <f>_xlfn.FLOOR.PRECISE('численность 2021'!M69)</f>
        <v>11</v>
      </c>
      <c r="CB54" s="230"/>
      <c r="CC54" s="230"/>
      <c r="CD54" s="214">
        <f t="shared" si="24"/>
        <v>11</v>
      </c>
      <c r="CE54" s="233">
        <f t="shared" si="25"/>
        <v>11.039999999999962</v>
      </c>
      <c r="CF54" s="219">
        <f t="shared" si="26"/>
        <v>11</v>
      </c>
      <c r="CG54" s="217">
        <v>11</v>
      </c>
      <c r="CH54" s="215">
        <f t="shared" si="27"/>
        <v>0.82499999999999885</v>
      </c>
      <c r="CI54" s="231">
        <f t="shared" si="28"/>
        <v>0</v>
      </c>
      <c r="CJ54" s="217"/>
      <c r="CK54" s="215">
        <f t="shared" si="29"/>
        <v>0.82499999999999885</v>
      </c>
      <c r="CL54" s="231">
        <f t="shared" si="30"/>
        <v>0</v>
      </c>
      <c r="CM54" s="217"/>
      <c r="CN54" s="233">
        <f t="shared" si="31"/>
        <v>2.2000000000000002</v>
      </c>
      <c r="CO54" s="217"/>
      <c r="CP54" s="234">
        <f t="shared" si="32"/>
        <v>1</v>
      </c>
      <c r="CQ54" s="229"/>
      <c r="CR54" s="229"/>
      <c r="CS54" s="229"/>
      <c r="CT54" s="228"/>
      <c r="CU54" s="228"/>
      <c r="CV54" s="228"/>
      <c r="CW54" s="230"/>
      <c r="CX54" s="233"/>
      <c r="CY54" s="219"/>
      <c r="CZ54" s="217"/>
      <c r="DA54" s="233"/>
      <c r="DB54" s="217"/>
      <c r="DC54" s="229">
        <v>209.85270700000001</v>
      </c>
      <c r="DD54" s="229">
        <v>222</v>
      </c>
      <c r="DE54" s="228">
        <f>_xlfn.FLOOR.PRECISE('численность 2021'!I69)</f>
        <v>253</v>
      </c>
      <c r="DF54" s="228">
        <v>0.52598599999999995</v>
      </c>
      <c r="DG54" s="228">
        <v>0.55643299999999996</v>
      </c>
      <c r="DH54" s="228">
        <f t="shared" si="58"/>
        <v>0.63408521303258147</v>
      </c>
      <c r="DI54" s="230">
        <f>_xlfn.FLOOR.PRECISE('численность 2021'!N69)</f>
        <v>25</v>
      </c>
      <c r="DJ54" s="215">
        <f t="shared" si="37"/>
        <v>37.949999999999747</v>
      </c>
      <c r="DK54" s="231">
        <f t="shared" si="38"/>
        <v>25</v>
      </c>
      <c r="DL54" s="217">
        <v>25</v>
      </c>
      <c r="DM54" s="215">
        <f t="shared" si="39"/>
        <v>5</v>
      </c>
      <c r="DN54" s="217"/>
      <c r="DO54" s="229">
        <v>23.316970999999999</v>
      </c>
      <c r="DP54" s="229">
        <v>19</v>
      </c>
      <c r="DQ54" s="228">
        <f>_xlfn.FLOOR.PRECISE('численность 2021'!J69)</f>
        <v>15</v>
      </c>
      <c r="DR54" s="228">
        <v>5.8443000000000002E-2</v>
      </c>
      <c r="DS54" s="228">
        <v>4.7622999999999999E-2</v>
      </c>
      <c r="DT54" s="228">
        <f t="shared" si="59"/>
        <v>3.7593984962406013E-2</v>
      </c>
      <c r="DU54" s="230">
        <f>_xlfn.FLOOR.PRECISE('численность 2021'!S69)</f>
        <v>1</v>
      </c>
      <c r="DV54" s="233">
        <f t="shared" si="41"/>
        <v>1.5</v>
      </c>
      <c r="DW54" s="231">
        <f t="shared" si="42"/>
        <v>1</v>
      </c>
      <c r="DX54" s="217">
        <v>1</v>
      </c>
      <c r="DY54" s="229">
        <v>0</v>
      </c>
      <c r="DZ54" s="236">
        <v>0</v>
      </c>
      <c r="EA54" s="228">
        <f>_xlfn.FLOOR.PRECISE('численность 2021'!T69)</f>
        <v>0</v>
      </c>
      <c r="EB54" s="212">
        <v>0</v>
      </c>
      <c r="EC54" s="228">
        <v>0</v>
      </c>
      <c r="ED54" s="228">
        <f t="shared" si="60"/>
        <v>0</v>
      </c>
      <c r="EE54" s="230">
        <f>_xlfn.FLOOR.PRECISE('численность 2021'!U69)</f>
        <v>0</v>
      </c>
      <c r="EF54" s="233">
        <f t="shared" si="61"/>
        <v>0</v>
      </c>
      <c r="EG54" s="231">
        <f t="shared" si="45"/>
        <v>0</v>
      </c>
      <c r="EH54" s="217"/>
    </row>
    <row r="55" spans="1:138" ht="30.75" customHeight="1" x14ac:dyDescent="0.2">
      <c r="A55" s="237" t="s">
        <v>293</v>
      </c>
      <c r="B55" s="212"/>
      <c r="C55" s="213"/>
      <c r="D55" s="213"/>
      <c r="E55" s="212"/>
      <c r="F55" s="212"/>
      <c r="G55" s="212"/>
      <c r="H55" s="212"/>
      <c r="I55" s="214">
        <v>450</v>
      </c>
      <c r="J55" s="215">
        <f t="shared" si="1"/>
        <v>0</v>
      </c>
      <c r="K55" s="216"/>
      <c r="L55" s="217"/>
      <c r="M55" s="213"/>
      <c r="N55" s="213"/>
      <c r="O55" s="212"/>
      <c r="P55" s="212"/>
      <c r="Q55" s="212"/>
      <c r="R55" s="212"/>
      <c r="S55" s="214">
        <v>450</v>
      </c>
      <c r="T55" s="214"/>
      <c r="U55" s="215">
        <f t="shared" si="4"/>
        <v>0</v>
      </c>
      <c r="V55" s="216"/>
      <c r="W55" s="217">
        <v>8</v>
      </c>
      <c r="X55" s="217"/>
      <c r="Y55" s="218"/>
      <c r="Z55" s="213"/>
      <c r="AA55" s="213"/>
      <c r="AB55" s="212"/>
      <c r="AC55" s="212"/>
      <c r="AD55" s="212"/>
      <c r="AE55" s="212"/>
      <c r="AF55" s="214"/>
      <c r="AG55" s="215">
        <f t="shared" si="7"/>
        <v>0</v>
      </c>
      <c r="AH55" s="216">
        <f t="shared" si="8"/>
        <v>0</v>
      </c>
      <c r="AI55" s="219"/>
      <c r="AJ55" s="217"/>
      <c r="AK55" s="217"/>
      <c r="AL55" s="213"/>
      <c r="AM55" s="213"/>
      <c r="AN55" s="212"/>
      <c r="AO55" s="212"/>
      <c r="AP55" s="212"/>
      <c r="AQ55" s="212"/>
      <c r="AR55" s="214"/>
      <c r="AS55" s="214"/>
      <c r="AT55" s="214">
        <f t="shared" si="11"/>
        <v>0</v>
      </c>
      <c r="AU55" s="215"/>
      <c r="AV55" s="215">
        <f t="shared" si="94"/>
        <v>0</v>
      </c>
      <c r="AW55" s="220"/>
      <c r="AX55" s="217"/>
      <c r="AY55" s="215">
        <f t="shared" si="13"/>
        <v>0</v>
      </c>
      <c r="AZ55" s="216"/>
      <c r="BA55" s="217"/>
      <c r="BB55" s="215">
        <f t="shared" si="15"/>
        <v>0</v>
      </c>
      <c r="BC55" s="217"/>
      <c r="BD55" s="213"/>
      <c r="BE55" s="213"/>
      <c r="BF55" s="212"/>
      <c r="BG55" s="212"/>
      <c r="BH55" s="212"/>
      <c r="BI55" s="212"/>
      <c r="BJ55" s="214">
        <v>15</v>
      </c>
      <c r="BK55" s="214"/>
      <c r="BL55" s="214">
        <f t="shared" si="17"/>
        <v>0</v>
      </c>
      <c r="BM55" s="215"/>
      <c r="BN55" s="220"/>
      <c r="BO55" s="217"/>
      <c r="BP55" s="215">
        <f t="shared" si="20"/>
        <v>0</v>
      </c>
      <c r="BQ55" s="216"/>
      <c r="BR55" s="217"/>
      <c r="BS55" s="215"/>
      <c r="BT55" s="217"/>
      <c r="BU55" s="213"/>
      <c r="BV55" s="213"/>
      <c r="BW55" s="212"/>
      <c r="BX55" s="212"/>
      <c r="BY55" s="212"/>
      <c r="BZ55" s="212"/>
      <c r="CA55" s="214">
        <v>15</v>
      </c>
      <c r="CB55" s="214"/>
      <c r="CC55" s="214"/>
      <c r="CD55" s="214">
        <f t="shared" si="24"/>
        <v>0</v>
      </c>
      <c r="CE55" s="215"/>
      <c r="CF55" s="220"/>
      <c r="CG55" s="217"/>
      <c r="CH55" s="215">
        <f t="shared" si="27"/>
        <v>0</v>
      </c>
      <c r="CI55" s="216"/>
      <c r="CJ55" s="217"/>
      <c r="CK55" s="215">
        <f t="shared" si="29"/>
        <v>0</v>
      </c>
      <c r="CL55" s="216"/>
      <c r="CM55" s="217"/>
      <c r="CN55" s="215"/>
      <c r="CO55" s="217"/>
      <c r="CP55" s="221"/>
      <c r="CQ55" s="213"/>
      <c r="CR55" s="213"/>
      <c r="CS55" s="213"/>
      <c r="CT55" s="212"/>
      <c r="CU55" s="212"/>
      <c r="CV55" s="212"/>
      <c r="CW55" s="214"/>
      <c r="CX55" s="215"/>
      <c r="CY55" s="220"/>
      <c r="CZ55" s="222"/>
      <c r="DA55" s="215"/>
      <c r="DB55" s="222"/>
      <c r="DC55" s="213"/>
      <c r="DD55" s="213"/>
      <c r="DE55" s="212"/>
      <c r="DF55" s="212"/>
      <c r="DG55" s="212"/>
      <c r="DH55" s="212"/>
      <c r="DI55" s="214">
        <v>15</v>
      </c>
      <c r="DJ55" s="215">
        <f t="shared" si="37"/>
        <v>0</v>
      </c>
      <c r="DK55" s="216"/>
      <c r="DL55" s="217">
        <v>7</v>
      </c>
      <c r="DM55" s="215">
        <f t="shared" si="39"/>
        <v>1.4000000000000001</v>
      </c>
      <c r="DN55" s="217"/>
      <c r="DO55" s="213"/>
      <c r="DP55" s="213"/>
      <c r="DQ55" s="212"/>
      <c r="DR55" s="212"/>
      <c r="DS55" s="212"/>
      <c r="DT55" s="212"/>
      <c r="DU55" s="214"/>
      <c r="DV55" s="215"/>
      <c r="DW55" s="216"/>
      <c r="DX55" s="217"/>
      <c r="DY55" s="213"/>
      <c r="DZ55" s="223"/>
      <c r="EA55" s="212"/>
      <c r="EB55" s="212"/>
      <c r="EC55" s="212"/>
      <c r="ED55" s="212"/>
      <c r="EE55" s="214"/>
      <c r="EF55" s="215"/>
      <c r="EG55" s="216"/>
      <c r="EH55" s="222"/>
    </row>
    <row r="56" spans="1:138" ht="13.5" customHeight="1" x14ac:dyDescent="0.2">
      <c r="A56" s="198" t="s">
        <v>88</v>
      </c>
      <c r="B56" s="212"/>
      <c r="C56" s="213"/>
      <c r="D56" s="213"/>
      <c r="E56" s="212"/>
      <c r="F56" s="212"/>
      <c r="G56" s="212"/>
      <c r="H56" s="212"/>
      <c r="I56" s="214"/>
      <c r="J56" s="215">
        <f t="shared" si="1"/>
        <v>0</v>
      </c>
      <c r="K56" s="216"/>
      <c r="L56" s="222"/>
      <c r="M56" s="213"/>
      <c r="N56" s="213"/>
      <c r="O56" s="212"/>
      <c r="P56" s="212"/>
      <c r="Q56" s="212"/>
      <c r="R56" s="212"/>
      <c r="S56" s="214"/>
      <c r="T56" s="214"/>
      <c r="U56" s="215">
        <f t="shared" si="4"/>
        <v>0</v>
      </c>
      <c r="V56" s="216">
        <f t="shared" si="5"/>
        <v>0</v>
      </c>
      <c r="W56" s="222"/>
      <c r="X56" s="222"/>
      <c r="Y56" s="218"/>
      <c r="Z56" s="213"/>
      <c r="AA56" s="213"/>
      <c r="AB56" s="212"/>
      <c r="AC56" s="212"/>
      <c r="AD56" s="212"/>
      <c r="AE56" s="212" t="e">
        <f t="shared" si="49"/>
        <v>#DIV/0!</v>
      </c>
      <c r="AF56" s="214"/>
      <c r="AG56" s="215">
        <f t="shared" si="7"/>
        <v>0</v>
      </c>
      <c r="AH56" s="216">
        <f t="shared" si="8"/>
        <v>0</v>
      </c>
      <c r="AI56" s="219">
        <f t="shared" si="9"/>
        <v>0</v>
      </c>
      <c r="AJ56" s="222"/>
      <c r="AK56" s="222"/>
      <c r="AL56" s="213"/>
      <c r="AM56" s="213"/>
      <c r="AN56" s="212"/>
      <c r="AO56" s="212"/>
      <c r="AP56" s="212"/>
      <c r="AQ56" s="212"/>
      <c r="AR56" s="214"/>
      <c r="AS56" s="214"/>
      <c r="AT56" s="214">
        <f t="shared" si="11"/>
        <v>0</v>
      </c>
      <c r="AU56" s="215">
        <f t="shared" si="50"/>
        <v>0</v>
      </c>
      <c r="AV56" s="215">
        <f t="shared" si="94"/>
        <v>0</v>
      </c>
      <c r="AW56" s="220">
        <f t="shared" si="51"/>
        <v>0</v>
      </c>
      <c r="AX56" s="222"/>
      <c r="AY56" s="215">
        <f t="shared" si="13"/>
        <v>0</v>
      </c>
      <c r="AZ56" s="216">
        <f t="shared" si="14"/>
        <v>0</v>
      </c>
      <c r="BA56" s="222"/>
      <c r="BB56" s="215">
        <f t="shared" si="15"/>
        <v>0</v>
      </c>
      <c r="BC56" s="222"/>
      <c r="BD56" s="213"/>
      <c r="BE56" s="213"/>
      <c r="BF56" s="212"/>
      <c r="BG56" s="212"/>
      <c r="BH56" s="212"/>
      <c r="BI56" s="212" t="e">
        <f t="shared" si="52"/>
        <v>#DIV/0!</v>
      </c>
      <c r="BJ56" s="214"/>
      <c r="BK56" s="214"/>
      <c r="BL56" s="214" t="e">
        <f t="shared" si="17"/>
        <v>#DIV/0!</v>
      </c>
      <c r="BM56" s="215">
        <f t="shared" si="53"/>
        <v>0</v>
      </c>
      <c r="BN56" s="220">
        <f t="shared" si="19"/>
        <v>0</v>
      </c>
      <c r="BO56" s="222"/>
      <c r="BP56" s="215">
        <f t="shared" si="20"/>
        <v>0</v>
      </c>
      <c r="BQ56" s="216">
        <f t="shared" si="21"/>
        <v>0</v>
      </c>
      <c r="BR56" s="222"/>
      <c r="BS56" s="215">
        <f t="shared" si="22"/>
        <v>0</v>
      </c>
      <c r="BT56" s="222"/>
      <c r="BU56" s="213"/>
      <c r="BV56" s="213"/>
      <c r="BW56" s="212"/>
      <c r="BX56" s="212"/>
      <c r="BY56" s="212"/>
      <c r="BZ56" s="212"/>
      <c r="CA56" s="214"/>
      <c r="CB56" s="214"/>
      <c r="CC56" s="214"/>
      <c r="CD56" s="214">
        <f t="shared" si="24"/>
        <v>0</v>
      </c>
      <c r="CE56" s="215">
        <f t="shared" si="25"/>
        <v>0</v>
      </c>
      <c r="CF56" s="220">
        <f t="shared" si="26"/>
        <v>0</v>
      </c>
      <c r="CG56" s="222"/>
      <c r="CH56" s="215">
        <f t="shared" si="27"/>
        <v>0</v>
      </c>
      <c r="CI56" s="216">
        <f t="shared" si="28"/>
        <v>0</v>
      </c>
      <c r="CJ56" s="222"/>
      <c r="CK56" s="215">
        <f t="shared" si="29"/>
        <v>0</v>
      </c>
      <c r="CL56" s="216">
        <f t="shared" si="30"/>
        <v>0</v>
      </c>
      <c r="CM56" s="222"/>
      <c r="CN56" s="215">
        <f t="shared" si="31"/>
        <v>0</v>
      </c>
      <c r="CO56" s="222"/>
      <c r="CP56" s="221">
        <f t="shared" si="32"/>
        <v>1</v>
      </c>
      <c r="CQ56" s="213"/>
      <c r="CR56" s="213"/>
      <c r="CS56" s="213"/>
      <c r="CT56" s="212"/>
      <c r="CU56" s="212"/>
      <c r="CV56" s="212"/>
      <c r="CW56" s="214"/>
      <c r="CX56" s="215">
        <f t="shared" si="55"/>
        <v>0</v>
      </c>
      <c r="CY56" s="220">
        <f t="shared" si="56"/>
        <v>0</v>
      </c>
      <c r="CZ56" s="222"/>
      <c r="DA56" s="215">
        <f t="shared" si="57"/>
        <v>0</v>
      </c>
      <c r="DB56" s="222"/>
      <c r="DC56" s="213"/>
      <c r="DD56" s="213"/>
      <c r="DE56" s="212"/>
      <c r="DF56" s="212"/>
      <c r="DG56" s="212"/>
      <c r="DH56" s="212"/>
      <c r="DI56" s="214"/>
      <c r="DJ56" s="215">
        <f t="shared" si="37"/>
        <v>0</v>
      </c>
      <c r="DK56" s="216">
        <f t="shared" si="38"/>
        <v>0</v>
      </c>
      <c r="DL56" s="222"/>
      <c r="DM56" s="215">
        <f t="shared" si="39"/>
        <v>0</v>
      </c>
      <c r="DN56" s="222"/>
      <c r="DO56" s="213"/>
      <c r="DP56" s="213"/>
      <c r="DQ56" s="212"/>
      <c r="DR56" s="212"/>
      <c r="DS56" s="212"/>
      <c r="DT56" s="212"/>
      <c r="DU56" s="214"/>
      <c r="DV56" s="215">
        <f t="shared" si="41"/>
        <v>0</v>
      </c>
      <c r="DW56" s="216">
        <f t="shared" si="42"/>
        <v>0</v>
      </c>
      <c r="DX56" s="222"/>
      <c r="DY56" s="213"/>
      <c r="DZ56" s="223"/>
      <c r="EA56" s="212"/>
      <c r="EB56" s="212"/>
      <c r="EC56" s="212"/>
      <c r="ED56" s="212" t="e">
        <f t="shared" si="60"/>
        <v>#DIV/0!</v>
      </c>
      <c r="EE56" s="214"/>
      <c r="EF56" s="215">
        <f t="shared" si="61"/>
        <v>0</v>
      </c>
      <c r="EG56" s="216">
        <f t="shared" si="45"/>
        <v>0</v>
      </c>
      <c r="EH56" s="222"/>
    </row>
    <row r="57" spans="1:138" ht="33" customHeight="1" x14ac:dyDescent="0.2">
      <c r="A57" s="170" t="s">
        <v>413</v>
      </c>
      <c r="B57" s="212">
        <f>'численность 2021'!C88</f>
        <v>1064.22</v>
      </c>
      <c r="C57" s="213">
        <v>34852.421875</v>
      </c>
      <c r="D57" s="213">
        <v>43648</v>
      </c>
      <c r="E57" s="212">
        <f>_xlfn.FLOOR.PRECISE('численность 2021'!D88)</f>
        <v>8292</v>
      </c>
      <c r="F57" s="212">
        <v>5.4322800000000004</v>
      </c>
      <c r="G57" s="212">
        <v>5.3973709999999997</v>
      </c>
      <c r="H57" s="212">
        <f t="shared" si="48"/>
        <v>7.7916220330382817</v>
      </c>
      <c r="I57" s="214">
        <f>_xlfn.FLOOR.PRECISE('численность 2021'!R88)</f>
        <v>1658</v>
      </c>
      <c r="J57" s="215">
        <f t="shared" ref="J57:J58" si="105">IF(E57&gt;1,E57*0.349999999999999,0)</f>
        <v>2902.1999999999916</v>
      </c>
      <c r="K57" s="216">
        <f t="shared" ref="K57:K58" si="106">IF(I57&lt;J57,I57,J57)</f>
        <v>1658</v>
      </c>
      <c r="L57" s="222">
        <v>1658</v>
      </c>
      <c r="M57" s="213">
        <v>450</v>
      </c>
      <c r="N57" s="213">
        <v>870</v>
      </c>
      <c r="O57" s="212">
        <f>_xlfn.FLOOR.PRECISE('численность 2021'!P88)</f>
        <v>102</v>
      </c>
      <c r="P57" s="212">
        <v>7.0139000000000007E-2</v>
      </c>
      <c r="Q57" s="212">
        <v>0.107581</v>
      </c>
      <c r="R57" s="212">
        <f t="shared" ref="R57:R58" si="107">O57/B57</f>
        <v>9.5844844111180022E-2</v>
      </c>
      <c r="S57" s="214">
        <f>_xlfn.FLOOR.PRECISE('численность 2021'!Q88)</f>
        <v>20</v>
      </c>
      <c r="T57" s="214"/>
      <c r="U57" s="215">
        <f t="shared" ref="U57:U58" si="108">O57*0.299999999999999</f>
        <v>30.599999999999898</v>
      </c>
      <c r="V57" s="216">
        <f t="shared" ref="V57:V58" si="109">IF(S57&lt;U57,S57,U57)</f>
        <v>20</v>
      </c>
      <c r="W57" s="222">
        <v>20</v>
      </c>
      <c r="X57" s="222">
        <v>15</v>
      </c>
      <c r="Y57" s="218"/>
      <c r="Z57" s="213"/>
      <c r="AA57" s="213"/>
      <c r="AB57" s="212">
        <f>_xlfn.FLOOR.PRECISE('численность 2021'!E88)</f>
        <v>0</v>
      </c>
      <c r="AC57" s="212"/>
      <c r="AD57" s="212"/>
      <c r="AE57" s="212">
        <f t="shared" si="49"/>
        <v>0</v>
      </c>
      <c r="AF57" s="214">
        <f>_xlfn.FLOOR.PRECISE('численность 2021'!O88)</f>
        <v>0</v>
      </c>
      <c r="AG57" s="215">
        <f t="shared" ref="AG57:AG58" si="110">IF(AB57&gt;34,AB57*0.05,0)</f>
        <v>0</v>
      </c>
      <c r="AH57" s="216">
        <f t="shared" ref="AH57:AH58" si="111">IF(AF57&lt;AG57,AF57,AG57)</f>
        <v>0</v>
      </c>
      <c r="AI57" s="219">
        <f t="shared" ref="AI57:AI58" si="112">AJ57*0.75</f>
        <v>0</v>
      </c>
      <c r="AJ57" s="222"/>
      <c r="AK57" s="222"/>
      <c r="AL57" s="213"/>
      <c r="AM57" s="213"/>
      <c r="AN57" s="212">
        <f>_xlfn.FLOOR.PRECISE('численность 2021'!F88)</f>
        <v>0</v>
      </c>
      <c r="AO57" s="212"/>
      <c r="AP57" s="212"/>
      <c r="AQ57" s="212">
        <f t="shared" ref="AQ57:AQ58" si="113">AN57/B57</f>
        <v>0</v>
      </c>
      <c r="AR57" s="214">
        <f>_xlfn.FLOOR.PRECISE('численность 2021'!L88)</f>
        <v>0</v>
      </c>
      <c r="AS57" s="214"/>
      <c r="AT57" s="214">
        <f t="shared" ref="AT57:AT58" si="114">IF(AND(B57&lt;7,AQ57&lt;5),0,AR57)</f>
        <v>0</v>
      </c>
      <c r="AU57" s="215">
        <f t="shared" si="50"/>
        <v>0</v>
      </c>
      <c r="AV57" s="215">
        <f t="shared" si="94"/>
        <v>0</v>
      </c>
      <c r="AW57" s="220">
        <f t="shared" si="51"/>
        <v>0</v>
      </c>
      <c r="AX57" s="222"/>
      <c r="AY57" s="215">
        <f t="shared" ref="AY57:AY58" si="115">IF(AX57&gt;7,AX57*0.149999999999999,0)</f>
        <v>0</v>
      </c>
      <c r="AZ57" s="216">
        <f t="shared" ref="AZ57:AZ58" si="116">IF(AS57&lt;AY57,AS57,AY57)</f>
        <v>0</v>
      </c>
      <c r="BA57" s="222"/>
      <c r="BB57" s="215">
        <f t="shared" ref="BB57:BB58" si="117">AX57*0.299999999999999</f>
        <v>0</v>
      </c>
      <c r="BC57" s="222"/>
      <c r="BD57" s="213">
        <v>5622.2299800000001</v>
      </c>
      <c r="BE57" s="213">
        <v>9613</v>
      </c>
      <c r="BF57" s="212">
        <f>_xlfn.FLOOR.PRECISE('численность 2021'!G88)</f>
        <v>1353</v>
      </c>
      <c r="BG57" s="212">
        <v>0.87631000000000003</v>
      </c>
      <c r="BH57" s="212">
        <v>1.1887129999999999</v>
      </c>
      <c r="BI57" s="212">
        <f t="shared" si="52"/>
        <v>1.2713536674747703</v>
      </c>
      <c r="BJ57" s="214">
        <f>_xlfn.FLOOR.PRECISE('численность 2021'!K88)</f>
        <v>54</v>
      </c>
      <c r="BK57" s="214">
        <v>5</v>
      </c>
      <c r="BL57" s="214">
        <f t="shared" ref="BL57:BL58" si="118">IF(AND(B57&lt;7,BI57&lt;5),0,BJ57)</f>
        <v>54</v>
      </c>
      <c r="BM57" s="215">
        <f t="shared" si="53"/>
        <v>67.650000000000006</v>
      </c>
      <c r="BN57" s="220">
        <f t="shared" ref="BN57:BN58" si="119">IF(BJ57&lt;BM57,BJ57,BM57)</f>
        <v>54</v>
      </c>
      <c r="BO57" s="222">
        <v>54</v>
      </c>
      <c r="BP57" s="215">
        <f t="shared" ref="BP57:BP58" si="120">IF(BO57&gt;3,BO57*0.149999999999999,0)</f>
        <v>8.0999999999999464</v>
      </c>
      <c r="BQ57" s="216">
        <f t="shared" ref="BQ57:BQ58" si="121">IF(BK57&lt;BP57,BK57,BP57)</f>
        <v>5</v>
      </c>
      <c r="BR57" s="222">
        <v>5</v>
      </c>
      <c r="BS57" s="215">
        <f t="shared" ref="BS57:BS58" si="122">BO57*0.2</f>
        <v>10.8</v>
      </c>
      <c r="BT57" s="222">
        <v>14</v>
      </c>
      <c r="BU57" s="213"/>
      <c r="BV57" s="213">
        <v>76</v>
      </c>
      <c r="BW57" s="212">
        <f>_xlfn.FLOOR.PRECISE('численность 2021'!H88)</f>
        <v>0</v>
      </c>
      <c r="BX57" s="212"/>
      <c r="BY57" s="212">
        <v>9.3980000000000001E-3</v>
      </c>
      <c r="BZ57" s="212">
        <f t="shared" si="54"/>
        <v>0</v>
      </c>
      <c r="CA57" s="214">
        <f>_xlfn.FLOOR.PRECISE('численность 2021'!M88)</f>
        <v>0</v>
      </c>
      <c r="CB57" s="214"/>
      <c r="CC57" s="214"/>
      <c r="CD57" s="214">
        <f t="shared" ref="CD57:CD58" si="123">IF(AND(B57&lt;7,BZ57&lt;5),0,CA57)</f>
        <v>0</v>
      </c>
      <c r="CE57" s="215">
        <f t="shared" ref="CE57:CE58" si="124">IF(BW57&gt;1,IF(BZ57&gt;10,BW57*0.149999999999999,IF(BZ57&gt;8,BW57*0.12,IF(BZ57&gt;6,BW57*0.1,IF(BZ57&gt;4,BW57*0.08,IF(BZ57&gt;2,BW57*0.07,IF(BZ57&gt;1,BW57*0.05,IF(BZ57&lt;1,BW57*0.0299999999999999,0))))))),0)</f>
        <v>0</v>
      </c>
      <c r="CF57" s="220">
        <f t="shared" ref="CF57:CF58" si="125">IF(CA57&lt;CE57,CA57,CE57)</f>
        <v>0</v>
      </c>
      <c r="CG57" s="222"/>
      <c r="CH57" s="215">
        <f t="shared" ref="CH57:CH58" si="126">IF(CG57&gt;3,CG57*0.0749999999999999,0)</f>
        <v>0</v>
      </c>
      <c r="CI57" s="216">
        <f t="shared" ref="CI57:CI58" si="127">IF(CB57&lt;CH57,CB57,CH57)</f>
        <v>0</v>
      </c>
      <c r="CJ57" s="222"/>
      <c r="CK57" s="215">
        <f t="shared" ref="CK57:CK58" si="128">IF(CG57&gt;3,CG57*0.0749999999999999,0)</f>
        <v>0</v>
      </c>
      <c r="CL57" s="216">
        <f t="shared" ref="CL57:CL58" si="129">IF(CC57&lt;CK57,CC57,CK57)</f>
        <v>0</v>
      </c>
      <c r="CM57" s="222"/>
      <c r="CN57" s="215">
        <f t="shared" ref="CN57:CN58" si="130">CG57*0.2</f>
        <v>0</v>
      </c>
      <c r="CO57" s="222"/>
      <c r="CP57" s="221">
        <f t="shared" ref="CP57:CP58" si="131">IF(CG57*0.25&gt;CJ57+CM57-0.1,1,0)</f>
        <v>1</v>
      </c>
      <c r="CQ57" s="213">
        <v>0</v>
      </c>
      <c r="CR57" s="213">
        <v>0</v>
      </c>
      <c r="CS57" s="213" t="e">
        <f>#REF!</f>
        <v>#REF!</v>
      </c>
      <c r="CT57" s="212">
        <v>0</v>
      </c>
      <c r="CU57" s="212">
        <v>0</v>
      </c>
      <c r="CV57" s="212" t="e">
        <f>#REF!</f>
        <v>#REF!</v>
      </c>
      <c r="CW57" s="214" t="e">
        <f>#REF!</f>
        <v>#REF!</v>
      </c>
      <c r="CX57" s="215" t="e">
        <f t="shared" si="55"/>
        <v>#REF!</v>
      </c>
      <c r="CY57" s="220" t="e">
        <f t="shared" si="56"/>
        <v>#REF!</v>
      </c>
      <c r="CZ57" s="222"/>
      <c r="DA57" s="215">
        <f t="shared" si="57"/>
        <v>0</v>
      </c>
      <c r="DB57" s="222"/>
      <c r="DC57" s="213">
        <v>3576.7172850000002</v>
      </c>
      <c r="DD57" s="213">
        <v>6683</v>
      </c>
      <c r="DE57" s="212">
        <f>_xlfn.FLOOR.PRECISE('численность 2021'!I88)</f>
        <v>841</v>
      </c>
      <c r="DF57" s="212">
        <v>0.55748600000000004</v>
      </c>
      <c r="DG57" s="212">
        <v>0.82639799999999997</v>
      </c>
      <c r="DH57" s="212">
        <f t="shared" si="58"/>
        <v>0.79025013625002349</v>
      </c>
      <c r="DI57" s="214">
        <f>_xlfn.FLOOR.PRECISE('численность 2021'!N88)</f>
        <v>58</v>
      </c>
      <c r="DJ57" s="215">
        <f t="shared" ref="DJ57:DJ58" si="132">IF(DE57&gt;34,DE57*0.149999999999999,0)</f>
        <v>126.14999999999915</v>
      </c>
      <c r="DK57" s="216">
        <f t="shared" ref="DK57:DK58" si="133">IF(DI57&lt;DJ57,DI57,DJ57)</f>
        <v>58</v>
      </c>
      <c r="DL57" s="222">
        <v>58</v>
      </c>
      <c r="DM57" s="215">
        <f t="shared" ref="DM57:DM58" si="134">DL57*0.2</f>
        <v>11.600000000000001</v>
      </c>
      <c r="DN57" s="222">
        <v>26</v>
      </c>
      <c r="DO57" s="213"/>
      <c r="DP57" s="213">
        <v>0</v>
      </c>
      <c r="DQ57" s="212">
        <f>_xlfn.FLOOR.PRECISE('численность 2021'!J88)</f>
        <v>0</v>
      </c>
      <c r="DR57" s="212"/>
      <c r="DS57" s="212"/>
      <c r="DT57" s="212">
        <f t="shared" si="59"/>
        <v>0</v>
      </c>
      <c r="DU57" s="214">
        <f>_xlfn.FLOOR.PRECISE('численность 2021'!S88)</f>
        <v>0</v>
      </c>
      <c r="DV57" s="215">
        <f t="shared" ref="DV57:DV58" si="135">DQ57*0.1</f>
        <v>0</v>
      </c>
      <c r="DW57" s="216">
        <f t="shared" ref="DW57:DW58" si="136">IF(DU57&lt;DV57,DU57,DV57)</f>
        <v>0</v>
      </c>
      <c r="DX57" s="222"/>
      <c r="DY57" s="213"/>
      <c r="DZ57" s="223"/>
      <c r="EA57" s="212">
        <f>_xlfn.FLOOR.PRECISE('численность 2021'!T88)</f>
        <v>0</v>
      </c>
      <c r="EB57" s="212"/>
      <c r="EC57" s="212"/>
      <c r="ED57" s="212">
        <f t="shared" si="60"/>
        <v>0</v>
      </c>
      <c r="EE57" s="214">
        <f>_xlfn.FLOOR.PRECISE('численность 2021'!U88)</f>
        <v>0</v>
      </c>
      <c r="EF57" s="215">
        <f t="shared" si="61"/>
        <v>0</v>
      </c>
      <c r="EG57" s="216">
        <f t="shared" ref="EG57:EG58" si="137">IF(EE57&lt;EF57,EE57,EF57)</f>
        <v>0</v>
      </c>
      <c r="EH57" s="222"/>
    </row>
    <row r="58" spans="1:138" ht="30" customHeight="1" x14ac:dyDescent="0.2">
      <c r="A58" s="170" t="s">
        <v>414</v>
      </c>
      <c r="B58" s="212">
        <f>'численность 2021'!C89</f>
        <v>2277.59</v>
      </c>
      <c r="C58" s="213">
        <v>34852.421875</v>
      </c>
      <c r="D58" s="213">
        <v>43648</v>
      </c>
      <c r="E58" s="212">
        <f>_xlfn.FLOOR.PRECISE('численность 2021'!D89)</f>
        <v>16215</v>
      </c>
      <c r="F58" s="212">
        <v>5.4322800000000004</v>
      </c>
      <c r="G58" s="212">
        <v>5.3973709999999997</v>
      </c>
      <c r="H58" s="212">
        <f t="shared" si="48"/>
        <v>7.1193674015077333</v>
      </c>
      <c r="I58" s="214">
        <f>_xlfn.FLOOR.PRECISE('численность 2021'!R89)</f>
        <v>4864</v>
      </c>
      <c r="J58" s="215">
        <f t="shared" si="105"/>
        <v>5675.2499999999836</v>
      </c>
      <c r="K58" s="216">
        <f t="shared" si="106"/>
        <v>4864</v>
      </c>
      <c r="L58" s="222">
        <v>4864</v>
      </c>
      <c r="M58" s="213">
        <v>450</v>
      </c>
      <c r="N58" s="213">
        <v>870</v>
      </c>
      <c r="O58" s="212">
        <f>_xlfn.FLOOR.PRECISE('численность 2021'!P89)</f>
        <v>215</v>
      </c>
      <c r="P58" s="212">
        <v>7.0139000000000007E-2</v>
      </c>
      <c r="Q58" s="212">
        <v>0.107581</v>
      </c>
      <c r="R58" s="212">
        <f t="shared" si="107"/>
        <v>9.4398025983605471E-2</v>
      </c>
      <c r="S58" s="214">
        <f>_xlfn.FLOOR.PRECISE('численность 2021'!Q89)</f>
        <v>55</v>
      </c>
      <c r="T58" s="214"/>
      <c r="U58" s="215">
        <f t="shared" si="108"/>
        <v>64.499999999999787</v>
      </c>
      <c r="V58" s="216">
        <f t="shared" si="109"/>
        <v>55</v>
      </c>
      <c r="W58" s="222">
        <v>55</v>
      </c>
      <c r="X58" s="222">
        <v>50</v>
      </c>
      <c r="Y58" s="218"/>
      <c r="Z58" s="213"/>
      <c r="AA58" s="213"/>
      <c r="AB58" s="212">
        <f>_xlfn.FLOOR.PRECISE('численность 2021'!E89)</f>
        <v>0</v>
      </c>
      <c r="AC58" s="212"/>
      <c r="AD58" s="212"/>
      <c r="AE58" s="212">
        <f t="shared" si="49"/>
        <v>0</v>
      </c>
      <c r="AF58" s="214">
        <f>_xlfn.FLOOR.PRECISE('численность 2021'!O89)</f>
        <v>0</v>
      </c>
      <c r="AG58" s="215">
        <f t="shared" si="110"/>
        <v>0</v>
      </c>
      <c r="AH58" s="216">
        <f t="shared" si="111"/>
        <v>0</v>
      </c>
      <c r="AI58" s="219">
        <f t="shared" si="112"/>
        <v>0</v>
      </c>
      <c r="AJ58" s="222"/>
      <c r="AK58" s="222"/>
      <c r="AL58" s="213"/>
      <c r="AM58" s="213"/>
      <c r="AN58" s="212">
        <f>_xlfn.FLOOR.PRECISE('численность 2021'!F89)</f>
        <v>0</v>
      </c>
      <c r="AO58" s="212"/>
      <c r="AP58" s="212"/>
      <c r="AQ58" s="212">
        <f t="shared" si="113"/>
        <v>0</v>
      </c>
      <c r="AR58" s="214">
        <f>_xlfn.FLOOR.PRECISE('численность 2021'!L89)</f>
        <v>0</v>
      </c>
      <c r="AS58" s="214"/>
      <c r="AT58" s="214">
        <f t="shared" si="114"/>
        <v>0</v>
      </c>
      <c r="AU58" s="215">
        <f t="shared" si="50"/>
        <v>0</v>
      </c>
      <c r="AV58" s="215">
        <f t="shared" si="94"/>
        <v>0</v>
      </c>
      <c r="AW58" s="220">
        <f t="shared" si="51"/>
        <v>0</v>
      </c>
      <c r="AX58" s="222"/>
      <c r="AY58" s="215">
        <f t="shared" si="115"/>
        <v>0</v>
      </c>
      <c r="AZ58" s="216">
        <f t="shared" si="116"/>
        <v>0</v>
      </c>
      <c r="BA58" s="222"/>
      <c r="BB58" s="215">
        <f t="shared" si="117"/>
        <v>0</v>
      </c>
      <c r="BC58" s="222"/>
      <c r="BD58" s="213">
        <v>5622.2299800000001</v>
      </c>
      <c r="BE58" s="213">
        <v>9613</v>
      </c>
      <c r="BF58" s="212">
        <f>_xlfn.FLOOR.PRECISE('численность 2021'!G89)</f>
        <v>3119</v>
      </c>
      <c r="BG58" s="212">
        <v>0.87631000000000003</v>
      </c>
      <c r="BH58" s="212">
        <v>1.1887129999999999</v>
      </c>
      <c r="BI58" s="212">
        <f t="shared" si="52"/>
        <v>1.3694299676412347</v>
      </c>
      <c r="BJ58" s="214">
        <f>_xlfn.FLOOR.PRECISE('численность 2021'!K89)</f>
        <v>124</v>
      </c>
      <c r="BK58" s="214">
        <v>15</v>
      </c>
      <c r="BL58" s="214">
        <f t="shared" si="118"/>
        <v>124</v>
      </c>
      <c r="BM58" s="215">
        <f t="shared" si="53"/>
        <v>155.95000000000002</v>
      </c>
      <c r="BN58" s="220">
        <f t="shared" si="119"/>
        <v>124</v>
      </c>
      <c r="BO58" s="222">
        <v>124</v>
      </c>
      <c r="BP58" s="215">
        <f t="shared" si="120"/>
        <v>18.599999999999877</v>
      </c>
      <c r="BQ58" s="216">
        <f t="shared" si="121"/>
        <v>15</v>
      </c>
      <c r="BR58" s="222">
        <v>15</v>
      </c>
      <c r="BS58" s="215">
        <f t="shared" si="122"/>
        <v>24.8</v>
      </c>
      <c r="BT58" s="222">
        <v>31</v>
      </c>
      <c r="BU58" s="213"/>
      <c r="BV58" s="213">
        <v>76</v>
      </c>
      <c r="BW58" s="212">
        <f>_xlfn.FLOOR.PRECISE('численность 2021'!H89)</f>
        <v>0</v>
      </c>
      <c r="BX58" s="212"/>
      <c r="BY58" s="212">
        <v>9.3980000000000001E-3</v>
      </c>
      <c r="BZ58" s="212">
        <f t="shared" si="54"/>
        <v>0</v>
      </c>
      <c r="CA58" s="214">
        <f>_xlfn.FLOOR.PRECISE('численность 2021'!M89)</f>
        <v>0</v>
      </c>
      <c r="CB58" s="214"/>
      <c r="CC58" s="214"/>
      <c r="CD58" s="214">
        <f t="shared" si="123"/>
        <v>0</v>
      </c>
      <c r="CE58" s="215">
        <f t="shared" si="124"/>
        <v>0</v>
      </c>
      <c r="CF58" s="220">
        <f t="shared" si="125"/>
        <v>0</v>
      </c>
      <c r="CG58" s="222"/>
      <c r="CH58" s="215">
        <f t="shared" si="126"/>
        <v>0</v>
      </c>
      <c r="CI58" s="216">
        <f t="shared" si="127"/>
        <v>0</v>
      </c>
      <c r="CJ58" s="222"/>
      <c r="CK58" s="215">
        <f t="shared" si="128"/>
        <v>0</v>
      </c>
      <c r="CL58" s="216">
        <f t="shared" si="129"/>
        <v>0</v>
      </c>
      <c r="CM58" s="222"/>
      <c r="CN58" s="215">
        <f t="shared" si="130"/>
        <v>0</v>
      </c>
      <c r="CO58" s="222"/>
      <c r="CP58" s="221">
        <f t="shared" si="131"/>
        <v>1</v>
      </c>
      <c r="CQ58" s="213">
        <v>0</v>
      </c>
      <c r="CR58" s="213">
        <v>0</v>
      </c>
      <c r="CS58" s="213" t="e">
        <f>#REF!</f>
        <v>#REF!</v>
      </c>
      <c r="CT58" s="212">
        <v>0</v>
      </c>
      <c r="CU58" s="212">
        <v>0</v>
      </c>
      <c r="CV58" s="212" t="e">
        <f>#REF!</f>
        <v>#REF!</v>
      </c>
      <c r="CW58" s="214" t="e">
        <f>#REF!</f>
        <v>#REF!</v>
      </c>
      <c r="CX58" s="215" t="e">
        <f t="shared" si="55"/>
        <v>#REF!</v>
      </c>
      <c r="CY58" s="220" t="e">
        <f t="shared" si="56"/>
        <v>#REF!</v>
      </c>
      <c r="CZ58" s="222"/>
      <c r="DA58" s="215">
        <f t="shared" si="57"/>
        <v>0</v>
      </c>
      <c r="DB58" s="222"/>
      <c r="DC58" s="213">
        <v>3576.7172850000002</v>
      </c>
      <c r="DD58" s="213">
        <v>6683</v>
      </c>
      <c r="DE58" s="212">
        <f>_xlfn.FLOOR.PRECISE('численность 2021'!I89)</f>
        <v>1862</v>
      </c>
      <c r="DF58" s="212">
        <v>0.55748600000000004</v>
      </c>
      <c r="DG58" s="212">
        <v>0.82639799999999997</v>
      </c>
      <c r="DH58" s="212">
        <f t="shared" si="58"/>
        <v>0.8175308110766204</v>
      </c>
      <c r="DI58" s="214">
        <f>_xlfn.FLOOR.PRECISE('численность 2021'!N89)</f>
        <v>130</v>
      </c>
      <c r="DJ58" s="215">
        <f t="shared" si="132"/>
        <v>279.29999999999814</v>
      </c>
      <c r="DK58" s="216">
        <f t="shared" si="133"/>
        <v>130</v>
      </c>
      <c r="DL58" s="222">
        <v>130</v>
      </c>
      <c r="DM58" s="215">
        <f t="shared" si="134"/>
        <v>26</v>
      </c>
      <c r="DN58" s="222">
        <v>56</v>
      </c>
      <c r="DO58" s="213"/>
      <c r="DP58" s="213">
        <v>0</v>
      </c>
      <c r="DQ58" s="212">
        <f>_xlfn.FLOOR.PRECISE('численность 2021'!J89)</f>
        <v>0</v>
      </c>
      <c r="DR58" s="212"/>
      <c r="DS58" s="212"/>
      <c r="DT58" s="212">
        <f t="shared" si="59"/>
        <v>0</v>
      </c>
      <c r="DU58" s="214">
        <f>_xlfn.FLOOR.PRECISE('численность 2021'!S89)</f>
        <v>0</v>
      </c>
      <c r="DV58" s="215">
        <f t="shared" si="135"/>
        <v>0</v>
      </c>
      <c r="DW58" s="216">
        <f t="shared" si="136"/>
        <v>0</v>
      </c>
      <c r="DX58" s="222"/>
      <c r="DY58" s="213"/>
      <c r="DZ58" s="223"/>
      <c r="EA58" s="212">
        <f>_xlfn.FLOOR.PRECISE('численность 2021'!T89)</f>
        <v>0</v>
      </c>
      <c r="EB58" s="212"/>
      <c r="EC58" s="212"/>
      <c r="ED58" s="212">
        <f t="shared" si="60"/>
        <v>0</v>
      </c>
      <c r="EE58" s="214">
        <f>_xlfn.FLOOR.PRECISE('численность 2021'!U89)</f>
        <v>0</v>
      </c>
      <c r="EF58" s="215">
        <f t="shared" si="61"/>
        <v>0</v>
      </c>
      <c r="EG58" s="216">
        <f t="shared" si="137"/>
        <v>0</v>
      </c>
      <c r="EH58" s="222"/>
    </row>
    <row r="59" spans="1:138" s="240" customFormat="1" ht="34.5" customHeight="1" x14ac:dyDescent="0.2">
      <c r="A59" s="241" t="s">
        <v>415</v>
      </c>
      <c r="B59" s="242">
        <f>'численность 2021'!C90</f>
        <v>6270.68</v>
      </c>
      <c r="C59" s="243">
        <v>34852.421875</v>
      </c>
      <c r="D59" s="243">
        <v>43648</v>
      </c>
      <c r="E59" s="242">
        <f>_xlfn.FLOOR.PRECISE('численность 2021'!D90)</f>
        <v>37776</v>
      </c>
      <c r="F59" s="242">
        <v>5.4322800000000004</v>
      </c>
      <c r="G59" s="242">
        <v>5.3973709999999997</v>
      </c>
      <c r="H59" s="242">
        <f t="shared" si="48"/>
        <v>6.0242270375780613</v>
      </c>
      <c r="I59" s="244">
        <f>_xlfn.FLOOR.PRECISE('численность 2021'!R90)</f>
        <v>7555</v>
      </c>
      <c r="J59" s="245">
        <f t="shared" si="1"/>
        <v>13221.599999999962</v>
      </c>
      <c r="K59" s="246">
        <f t="shared" si="2"/>
        <v>7555</v>
      </c>
      <c r="L59" s="247">
        <v>7555</v>
      </c>
      <c r="M59" s="243">
        <v>450</v>
      </c>
      <c r="N59" s="243">
        <v>870</v>
      </c>
      <c r="O59" s="242">
        <f>_xlfn.FLOOR.PRECISE('численность 2021'!P90)</f>
        <v>573</v>
      </c>
      <c r="P59" s="242">
        <v>7.0139000000000007E-2</v>
      </c>
      <c r="Q59" s="242">
        <v>0.107581</v>
      </c>
      <c r="R59" s="242">
        <f t="shared" si="3"/>
        <v>9.1377649632894672E-2</v>
      </c>
      <c r="S59" s="244">
        <f>_xlfn.FLOOR.PRECISE('численность 2021'!Q90)</f>
        <v>90</v>
      </c>
      <c r="T59" s="244"/>
      <c r="U59" s="245">
        <f t="shared" si="4"/>
        <v>171.89999999999941</v>
      </c>
      <c r="V59" s="246">
        <f t="shared" si="5"/>
        <v>90</v>
      </c>
      <c r="W59" s="247">
        <v>90</v>
      </c>
      <c r="X59" s="247">
        <v>50</v>
      </c>
      <c r="Y59" s="248"/>
      <c r="Z59" s="243">
        <v>0</v>
      </c>
      <c r="AA59" s="243">
        <v>0</v>
      </c>
      <c r="AB59" s="242">
        <f>_xlfn.FLOOR.PRECISE('численность 2021'!E90)</f>
        <v>0</v>
      </c>
      <c r="AC59" s="242">
        <v>0</v>
      </c>
      <c r="AD59" s="242">
        <v>0</v>
      </c>
      <c r="AE59" s="242">
        <f t="shared" si="49"/>
        <v>0</v>
      </c>
      <c r="AF59" s="244">
        <f>_xlfn.FLOOR.PRECISE('численность 2021'!O90)</f>
        <v>0</v>
      </c>
      <c r="AG59" s="245">
        <f t="shared" si="7"/>
        <v>0</v>
      </c>
      <c r="AH59" s="246">
        <f t="shared" si="8"/>
        <v>0</v>
      </c>
      <c r="AI59" s="249">
        <f t="shared" si="9"/>
        <v>0</v>
      </c>
      <c r="AJ59" s="247"/>
      <c r="AK59" s="247"/>
      <c r="AL59" s="243">
        <v>0</v>
      </c>
      <c r="AM59" s="243">
        <v>0</v>
      </c>
      <c r="AN59" s="242">
        <f>_xlfn.FLOOR.PRECISE('численность 2021'!F90)</f>
        <v>0</v>
      </c>
      <c r="AO59" s="242">
        <v>0</v>
      </c>
      <c r="AP59" s="242">
        <v>0</v>
      </c>
      <c r="AQ59" s="242">
        <f t="shared" si="10"/>
        <v>0</v>
      </c>
      <c r="AR59" s="244">
        <f>_xlfn.FLOOR.PRECISE('численность 2021'!L90)</f>
        <v>0</v>
      </c>
      <c r="AS59" s="244"/>
      <c r="AT59" s="244">
        <f t="shared" si="11"/>
        <v>0</v>
      </c>
      <c r="AU59" s="245">
        <f t="shared" si="50"/>
        <v>0</v>
      </c>
      <c r="AV59" s="245">
        <f t="shared" si="94"/>
        <v>0</v>
      </c>
      <c r="AW59" s="249">
        <f t="shared" si="51"/>
        <v>0</v>
      </c>
      <c r="AX59" s="247"/>
      <c r="AY59" s="245">
        <f t="shared" si="13"/>
        <v>0</v>
      </c>
      <c r="AZ59" s="246">
        <f t="shared" si="14"/>
        <v>0</v>
      </c>
      <c r="BA59" s="247"/>
      <c r="BB59" s="245">
        <f t="shared" si="15"/>
        <v>0</v>
      </c>
      <c r="BC59" s="247"/>
      <c r="BD59" s="243">
        <v>5622.2299800000001</v>
      </c>
      <c r="BE59" s="243">
        <v>9613</v>
      </c>
      <c r="BF59" s="242">
        <f>_xlfn.FLOOR.PRECISE('численность 2021'!G90)</f>
        <v>8003</v>
      </c>
      <c r="BG59" s="242">
        <v>0.87631000000000003</v>
      </c>
      <c r="BH59" s="242">
        <v>1.1887129999999999</v>
      </c>
      <c r="BI59" s="242">
        <f t="shared" si="52"/>
        <v>1.2762571204398885</v>
      </c>
      <c r="BJ59" s="244">
        <f>_xlfn.FLOOR.PRECISE('численность 2021'!K90)</f>
        <v>160</v>
      </c>
      <c r="BK59" s="244">
        <v>10</v>
      </c>
      <c r="BL59" s="244">
        <f t="shared" si="17"/>
        <v>160</v>
      </c>
      <c r="BM59" s="245">
        <f t="shared" si="53"/>
        <v>400.15000000000003</v>
      </c>
      <c r="BN59" s="249">
        <f t="shared" si="19"/>
        <v>160</v>
      </c>
      <c r="BO59" s="247">
        <v>160</v>
      </c>
      <c r="BP59" s="245">
        <f t="shared" si="20"/>
        <v>23.99999999999984</v>
      </c>
      <c r="BQ59" s="246">
        <f t="shared" si="21"/>
        <v>10</v>
      </c>
      <c r="BR59" s="247">
        <v>10</v>
      </c>
      <c r="BS59" s="245">
        <f t="shared" si="22"/>
        <v>32</v>
      </c>
      <c r="BT59" s="247">
        <v>80</v>
      </c>
      <c r="BU59" s="243">
        <v>0</v>
      </c>
      <c r="BV59" s="243">
        <v>76</v>
      </c>
      <c r="BW59" s="242">
        <f>_xlfn.FLOOR.PRECISE('численность 2021'!H90)</f>
        <v>899</v>
      </c>
      <c r="BX59" s="242">
        <v>0</v>
      </c>
      <c r="BY59" s="242">
        <v>9.3980000000000001E-3</v>
      </c>
      <c r="BZ59" s="242">
        <f t="shared" si="54"/>
        <v>0.14336563179750839</v>
      </c>
      <c r="CA59" s="244">
        <f>_xlfn.FLOOR.PRECISE('численность 2021'!M90)</f>
        <v>20</v>
      </c>
      <c r="CB59" s="244"/>
      <c r="CC59" s="244"/>
      <c r="CD59" s="244">
        <f t="shared" si="24"/>
        <v>20</v>
      </c>
      <c r="CE59" s="245">
        <f t="shared" si="25"/>
        <v>26.96999999999991</v>
      </c>
      <c r="CF59" s="249">
        <f t="shared" si="26"/>
        <v>20</v>
      </c>
      <c r="CG59" s="247">
        <v>20</v>
      </c>
      <c r="CH59" s="245">
        <f t="shared" si="27"/>
        <v>1.499999999999998</v>
      </c>
      <c r="CI59" s="246">
        <f t="shared" si="28"/>
        <v>0</v>
      </c>
      <c r="CJ59" s="247"/>
      <c r="CK59" s="245">
        <f t="shared" si="29"/>
        <v>1.499999999999998</v>
      </c>
      <c r="CL59" s="246">
        <f t="shared" si="30"/>
        <v>0</v>
      </c>
      <c r="CM59" s="247"/>
      <c r="CN59" s="245">
        <f t="shared" si="31"/>
        <v>4</v>
      </c>
      <c r="CO59" s="247">
        <v>6</v>
      </c>
      <c r="CP59" s="250">
        <f t="shared" si="32"/>
        <v>1</v>
      </c>
      <c r="CQ59" s="243">
        <v>0</v>
      </c>
      <c r="CR59" s="243">
        <v>0</v>
      </c>
      <c r="CS59" s="243" t="e">
        <f>#REF!</f>
        <v>#REF!</v>
      </c>
      <c r="CT59" s="242">
        <v>0</v>
      </c>
      <c r="CU59" s="242">
        <v>0</v>
      </c>
      <c r="CV59" s="242" t="e">
        <f>#REF!</f>
        <v>#REF!</v>
      </c>
      <c r="CW59" s="244" t="e">
        <f>#REF!</f>
        <v>#REF!</v>
      </c>
      <c r="CX59" s="245" t="e">
        <f t="shared" si="55"/>
        <v>#REF!</v>
      </c>
      <c r="CY59" s="249" t="e">
        <f t="shared" si="56"/>
        <v>#REF!</v>
      </c>
      <c r="CZ59" s="247"/>
      <c r="DA59" s="245">
        <f t="shared" si="57"/>
        <v>0</v>
      </c>
      <c r="DB59" s="247"/>
      <c r="DC59" s="243">
        <v>3576.7172850000002</v>
      </c>
      <c r="DD59" s="243">
        <v>6683</v>
      </c>
      <c r="DE59" s="242">
        <f>_xlfn.FLOOR.PRECISE('численность 2021'!I90)</f>
        <v>5281</v>
      </c>
      <c r="DF59" s="242">
        <v>0.55748600000000004</v>
      </c>
      <c r="DG59" s="242">
        <v>0.82639799999999997</v>
      </c>
      <c r="DH59" s="242">
        <f t="shared" si="58"/>
        <v>0.84217341659915668</v>
      </c>
      <c r="DI59" s="244">
        <f>_xlfn.FLOOR.PRECISE('численность 2021'!N90)</f>
        <v>159</v>
      </c>
      <c r="DJ59" s="245">
        <f t="shared" si="37"/>
        <v>792.14999999999475</v>
      </c>
      <c r="DK59" s="246">
        <f t="shared" si="38"/>
        <v>159</v>
      </c>
      <c r="DL59" s="247">
        <v>159</v>
      </c>
      <c r="DM59" s="245">
        <f t="shared" si="39"/>
        <v>31.8</v>
      </c>
      <c r="DN59" s="247">
        <v>159</v>
      </c>
      <c r="DO59" s="243">
        <v>0</v>
      </c>
      <c r="DP59" s="243">
        <v>0</v>
      </c>
      <c r="DQ59" s="242">
        <f>_xlfn.FLOOR.PRECISE('численность 2021'!J90)</f>
        <v>77</v>
      </c>
      <c r="DR59" s="242">
        <v>0</v>
      </c>
      <c r="DS59" s="242">
        <v>0</v>
      </c>
      <c r="DT59" s="242">
        <f t="shared" si="59"/>
        <v>1.2279370020476247E-2</v>
      </c>
      <c r="DU59" s="244">
        <f>_xlfn.FLOOR.PRECISE('численность 2021'!S90)</f>
        <v>3</v>
      </c>
      <c r="DV59" s="245">
        <f t="shared" si="41"/>
        <v>7.7</v>
      </c>
      <c r="DW59" s="246">
        <f t="shared" si="42"/>
        <v>3</v>
      </c>
      <c r="DX59" s="247">
        <v>3</v>
      </c>
      <c r="DY59" s="243">
        <v>0</v>
      </c>
      <c r="DZ59" s="251">
        <v>0</v>
      </c>
      <c r="EA59" s="242">
        <f>_xlfn.FLOOR.PRECISE('численность 2021'!T90)</f>
        <v>0</v>
      </c>
      <c r="EB59" s="242">
        <v>0</v>
      </c>
      <c r="EC59" s="242">
        <v>0</v>
      </c>
      <c r="ED59" s="242">
        <f t="shared" si="60"/>
        <v>0</v>
      </c>
      <c r="EE59" s="244">
        <f>_xlfn.FLOOR.PRECISE('численность 2021'!U90)</f>
        <v>0</v>
      </c>
      <c r="EF59" s="245">
        <f t="shared" si="61"/>
        <v>0</v>
      </c>
      <c r="EG59" s="246">
        <f t="shared" si="45"/>
        <v>0</v>
      </c>
      <c r="EH59" s="247"/>
    </row>
    <row r="60" spans="1:138" ht="51" customHeight="1" x14ac:dyDescent="0.2">
      <c r="A60" s="116" t="s">
        <v>89</v>
      </c>
      <c r="B60" s="212">
        <f>'численность 2021'!C72</f>
        <v>644</v>
      </c>
      <c r="C60" s="213">
        <v>3072.4560550000001</v>
      </c>
      <c r="D60" s="213">
        <v>3464</v>
      </c>
      <c r="E60" s="212">
        <f>_xlfn.FLOOR.PRECISE('численность 2021'!D72)</f>
        <v>3552</v>
      </c>
      <c r="F60" s="212">
        <v>4.7708940000000002</v>
      </c>
      <c r="G60" s="212">
        <v>5.3788819999999999</v>
      </c>
      <c r="H60" s="212">
        <f t="shared" si="48"/>
        <v>5.5155279503105588</v>
      </c>
      <c r="I60" s="214">
        <f>_xlfn.FLOOR.PRECISE('численность 2021'!R72)</f>
        <v>1243</v>
      </c>
      <c r="J60" s="215">
        <f t="shared" si="1"/>
        <v>1243.1999999999964</v>
      </c>
      <c r="K60" s="216">
        <f t="shared" si="2"/>
        <v>1243</v>
      </c>
      <c r="L60" s="217">
        <v>1243</v>
      </c>
      <c r="M60" s="213">
        <v>0</v>
      </c>
      <c r="N60" s="213">
        <v>0</v>
      </c>
      <c r="O60" s="212">
        <f>_xlfn.FLOOR.PRECISE('численность 2021'!P72)</f>
        <v>0</v>
      </c>
      <c r="P60" s="212">
        <v>0</v>
      </c>
      <c r="Q60" s="212">
        <v>0</v>
      </c>
      <c r="R60" s="212">
        <f t="shared" si="3"/>
        <v>0</v>
      </c>
      <c r="S60" s="214">
        <f>_xlfn.FLOOR.PRECISE('численность 2021'!Q72)</f>
        <v>0</v>
      </c>
      <c r="T60" s="214"/>
      <c r="U60" s="215">
        <f t="shared" si="4"/>
        <v>0</v>
      </c>
      <c r="V60" s="216">
        <f t="shared" si="5"/>
        <v>0</v>
      </c>
      <c r="W60" s="217"/>
      <c r="X60" s="217"/>
      <c r="Y60" s="218"/>
      <c r="Z60" s="213">
        <v>0</v>
      </c>
      <c r="AA60" s="213">
        <v>0</v>
      </c>
      <c r="AB60" s="212">
        <f>_xlfn.FLOOR.PRECISE('численность 2021'!E72)</f>
        <v>0</v>
      </c>
      <c r="AC60" s="212">
        <v>0</v>
      </c>
      <c r="AD60" s="212">
        <v>0</v>
      </c>
      <c r="AE60" s="212">
        <f t="shared" si="49"/>
        <v>0</v>
      </c>
      <c r="AF60" s="214">
        <f>_xlfn.FLOOR.PRECISE('численность 2021'!O72)</f>
        <v>0</v>
      </c>
      <c r="AG60" s="215">
        <f t="shared" si="7"/>
        <v>0</v>
      </c>
      <c r="AH60" s="216">
        <f t="shared" si="8"/>
        <v>0</v>
      </c>
      <c r="AI60" s="219">
        <f t="shared" si="9"/>
        <v>0</v>
      </c>
      <c r="AJ60" s="217"/>
      <c r="AK60" s="217"/>
      <c r="AL60" s="213">
        <v>0</v>
      </c>
      <c r="AM60" s="213">
        <v>0</v>
      </c>
      <c r="AN60" s="212">
        <f>_xlfn.FLOOR.PRECISE('численность 2021'!F72)</f>
        <v>0</v>
      </c>
      <c r="AO60" s="212">
        <v>0</v>
      </c>
      <c r="AP60" s="212">
        <v>0</v>
      </c>
      <c r="AQ60" s="212">
        <f t="shared" si="10"/>
        <v>0</v>
      </c>
      <c r="AR60" s="214">
        <f>_xlfn.FLOOR.PRECISE('численность 2021'!L72)</f>
        <v>0</v>
      </c>
      <c r="AS60" s="214"/>
      <c r="AT60" s="214">
        <f t="shared" si="11"/>
        <v>0</v>
      </c>
      <c r="AU60" s="215">
        <f t="shared" si="50"/>
        <v>0</v>
      </c>
      <c r="AV60" s="215">
        <f t="shared" si="94"/>
        <v>0</v>
      </c>
      <c r="AW60" s="220">
        <f t="shared" si="51"/>
        <v>0</v>
      </c>
      <c r="AX60" s="217"/>
      <c r="AY60" s="215">
        <f t="shared" si="13"/>
        <v>0</v>
      </c>
      <c r="AZ60" s="216">
        <f t="shared" si="14"/>
        <v>0</v>
      </c>
      <c r="BA60" s="217"/>
      <c r="BB60" s="215">
        <f t="shared" si="15"/>
        <v>0</v>
      </c>
      <c r="BC60" s="217"/>
      <c r="BD60" s="213">
        <v>346.44949300000002</v>
      </c>
      <c r="BE60" s="213">
        <v>528</v>
      </c>
      <c r="BF60" s="212">
        <f>_xlfn.FLOOR.PRECISE('численность 2021'!G72)</f>
        <v>432</v>
      </c>
      <c r="BG60" s="212">
        <v>0.53796500000000003</v>
      </c>
      <c r="BH60" s="212">
        <v>0.81987600000000005</v>
      </c>
      <c r="BI60" s="212">
        <f t="shared" si="52"/>
        <v>0.67080745341614911</v>
      </c>
      <c r="BJ60" s="214">
        <f>_xlfn.FLOOR.PRECISE('численность 2021'!K72)</f>
        <v>5</v>
      </c>
      <c r="BK60" s="214"/>
      <c r="BL60" s="214">
        <f t="shared" si="17"/>
        <v>5</v>
      </c>
      <c r="BM60" s="215">
        <f t="shared" si="53"/>
        <v>12.959999999999956</v>
      </c>
      <c r="BN60" s="220">
        <f t="shared" si="19"/>
        <v>5</v>
      </c>
      <c r="BO60" s="217">
        <v>5</v>
      </c>
      <c r="BP60" s="215">
        <f t="shared" si="20"/>
        <v>0.749999999999995</v>
      </c>
      <c r="BQ60" s="216">
        <f t="shared" si="21"/>
        <v>0</v>
      </c>
      <c r="BR60" s="217"/>
      <c r="BS60" s="215">
        <f t="shared" si="22"/>
        <v>1</v>
      </c>
      <c r="BT60" s="217"/>
      <c r="BU60" s="213">
        <v>0</v>
      </c>
      <c r="BV60" s="213">
        <v>0</v>
      </c>
      <c r="BW60" s="212">
        <f>_xlfn.FLOOR.PRECISE('численность 2021'!H72)</f>
        <v>0</v>
      </c>
      <c r="BX60" s="212">
        <v>0</v>
      </c>
      <c r="BY60" s="212">
        <v>0</v>
      </c>
      <c r="BZ60" s="212">
        <f t="shared" si="54"/>
        <v>0</v>
      </c>
      <c r="CA60" s="214">
        <f>_xlfn.FLOOR.PRECISE('численность 2021'!M72)</f>
        <v>0</v>
      </c>
      <c r="CB60" s="214"/>
      <c r="CC60" s="214"/>
      <c r="CD60" s="214">
        <f t="shared" si="24"/>
        <v>0</v>
      </c>
      <c r="CE60" s="215">
        <f t="shared" si="25"/>
        <v>0</v>
      </c>
      <c r="CF60" s="220">
        <f t="shared" si="26"/>
        <v>0</v>
      </c>
      <c r="CG60" s="217"/>
      <c r="CH60" s="215">
        <f t="shared" si="27"/>
        <v>0</v>
      </c>
      <c r="CI60" s="216">
        <f t="shared" si="28"/>
        <v>0</v>
      </c>
      <c r="CJ60" s="217"/>
      <c r="CK60" s="215">
        <f t="shared" si="29"/>
        <v>0</v>
      </c>
      <c r="CL60" s="216">
        <f t="shared" si="30"/>
        <v>0</v>
      </c>
      <c r="CM60" s="217"/>
      <c r="CN60" s="215">
        <f t="shared" si="31"/>
        <v>0</v>
      </c>
      <c r="CO60" s="217"/>
      <c r="CP60" s="221">
        <f t="shared" si="32"/>
        <v>1</v>
      </c>
      <c r="CQ60" s="213">
        <v>0</v>
      </c>
      <c r="CR60" s="213">
        <v>0</v>
      </c>
      <c r="CS60" s="213" t="e">
        <f>#REF!</f>
        <v>#REF!</v>
      </c>
      <c r="CT60" s="212">
        <v>0</v>
      </c>
      <c r="CU60" s="212">
        <v>0</v>
      </c>
      <c r="CV60" s="212" t="e">
        <f>#REF!</f>
        <v>#REF!</v>
      </c>
      <c r="CW60" s="214" t="e">
        <f>#REF!</f>
        <v>#REF!</v>
      </c>
      <c r="CX60" s="215" t="e">
        <f t="shared" si="55"/>
        <v>#REF!</v>
      </c>
      <c r="CY60" s="220" t="e">
        <f t="shared" si="56"/>
        <v>#REF!</v>
      </c>
      <c r="CZ60" s="222"/>
      <c r="DA60" s="215">
        <f t="shared" si="57"/>
        <v>0</v>
      </c>
      <c r="DB60" s="222"/>
      <c r="DC60" s="213">
        <v>284.74249300000002</v>
      </c>
      <c r="DD60" s="213">
        <v>530</v>
      </c>
      <c r="DE60" s="212">
        <f>_xlfn.FLOOR.PRECISE('численность 2021'!I72)</f>
        <v>594</v>
      </c>
      <c r="DF60" s="212">
        <v>0.44214700000000001</v>
      </c>
      <c r="DG60" s="212">
        <v>0.82298099999999996</v>
      </c>
      <c r="DH60" s="212">
        <f t="shared" si="58"/>
        <v>0.92236024844720499</v>
      </c>
      <c r="DI60" s="214">
        <f>_xlfn.FLOOR.PRECISE('численность 2021'!N72)</f>
        <v>7</v>
      </c>
      <c r="DJ60" s="215">
        <f t="shared" si="37"/>
        <v>89.099999999999397</v>
      </c>
      <c r="DK60" s="216">
        <f t="shared" si="38"/>
        <v>7</v>
      </c>
      <c r="DL60" s="217">
        <v>7</v>
      </c>
      <c r="DM60" s="215">
        <f t="shared" si="39"/>
        <v>1.4000000000000001</v>
      </c>
      <c r="DN60" s="217"/>
      <c r="DO60" s="213">
        <v>0</v>
      </c>
      <c r="DP60" s="213">
        <v>0</v>
      </c>
      <c r="DQ60" s="212">
        <f>_xlfn.FLOOR.PRECISE('численность 2021'!J72)</f>
        <v>0</v>
      </c>
      <c r="DR60" s="212">
        <v>0</v>
      </c>
      <c r="DS60" s="212">
        <v>0</v>
      </c>
      <c r="DT60" s="212">
        <f t="shared" si="59"/>
        <v>0</v>
      </c>
      <c r="DU60" s="214">
        <f>_xlfn.FLOOR.PRECISE('численность 2021'!S72)</f>
        <v>0</v>
      </c>
      <c r="DV60" s="215">
        <f t="shared" si="41"/>
        <v>0</v>
      </c>
      <c r="DW60" s="216">
        <f t="shared" si="42"/>
        <v>0</v>
      </c>
      <c r="DX60" s="217"/>
      <c r="DY60" s="213">
        <v>0</v>
      </c>
      <c r="DZ60" s="223">
        <v>0</v>
      </c>
      <c r="EA60" s="212">
        <f>_xlfn.FLOOR.PRECISE('численность 2021'!T72)</f>
        <v>0</v>
      </c>
      <c r="EB60" s="212">
        <v>0</v>
      </c>
      <c r="EC60" s="212">
        <v>0</v>
      </c>
      <c r="ED60" s="212">
        <f t="shared" si="60"/>
        <v>0</v>
      </c>
      <c r="EE60" s="214">
        <f>_xlfn.FLOOR.PRECISE('численность 2021'!U72)</f>
        <v>0</v>
      </c>
      <c r="EF60" s="215">
        <f t="shared" si="61"/>
        <v>0</v>
      </c>
      <c r="EG60" s="216">
        <f t="shared" si="45"/>
        <v>0</v>
      </c>
      <c r="EH60" s="222"/>
    </row>
    <row r="61" spans="1:138" ht="51" customHeight="1" x14ac:dyDescent="0.2">
      <c r="A61" s="116" t="s">
        <v>416</v>
      </c>
      <c r="B61" s="212">
        <f>'численность 2021'!C74</f>
        <v>21.48</v>
      </c>
      <c r="C61" s="213">
        <v>7349.1821289999998</v>
      </c>
      <c r="D61" s="213">
        <v>7011</v>
      </c>
      <c r="E61" s="212">
        <f>_xlfn.FLOOR.PRECISE('численность 2021'!D74)</f>
        <v>98</v>
      </c>
      <c r="F61" s="212">
        <v>4.9643220000000001</v>
      </c>
      <c r="G61" s="212">
        <v>4.7358820000000001</v>
      </c>
      <c r="H61" s="212">
        <f t="shared" si="48"/>
        <v>4.5623836126629422</v>
      </c>
      <c r="I61" s="214">
        <f>_xlfn.FLOOR.PRECISE('численность 2021'!R74)</f>
        <v>33</v>
      </c>
      <c r="J61" s="215">
        <f t="shared" ref="J61:J74" si="138">IF(E61&gt;1,E61*0.349999999999999,0)</f>
        <v>34.299999999999898</v>
      </c>
      <c r="K61" s="216">
        <f t="shared" si="2"/>
        <v>33</v>
      </c>
      <c r="L61" s="217">
        <v>33</v>
      </c>
      <c r="M61" s="213"/>
      <c r="N61" s="213">
        <v>0</v>
      </c>
      <c r="O61" s="212">
        <f>_xlfn.FLOOR.PRECISE('численность 2021'!P74)</f>
        <v>0</v>
      </c>
      <c r="P61" s="212"/>
      <c r="Q61" s="212"/>
      <c r="R61" s="212">
        <f t="shared" si="3"/>
        <v>0</v>
      </c>
      <c r="S61" s="214">
        <f>_xlfn.FLOOR.PRECISE('численность 2021'!Q74)</f>
        <v>0</v>
      </c>
      <c r="T61" s="214"/>
      <c r="U61" s="215">
        <f t="shared" ref="U61:U74" si="139">O61*0.299999999999999</f>
        <v>0</v>
      </c>
      <c r="V61" s="216">
        <f t="shared" ref="V61:V123" si="140">IF(S61&lt;U61,S61,U61)</f>
        <v>0</v>
      </c>
      <c r="W61" s="217"/>
      <c r="X61" s="217"/>
      <c r="Y61" s="218"/>
      <c r="Z61" s="213"/>
      <c r="AA61" s="213"/>
      <c r="AB61" s="212">
        <f>_xlfn.FLOOR.PRECISE('численность 2021'!E74)</f>
        <v>0</v>
      </c>
      <c r="AC61" s="212"/>
      <c r="AD61" s="212"/>
      <c r="AE61" s="212">
        <f t="shared" si="49"/>
        <v>0</v>
      </c>
      <c r="AF61" s="214">
        <f>_xlfn.FLOOR.PRECISE('численность 2021'!O74)</f>
        <v>0</v>
      </c>
      <c r="AG61" s="215">
        <f t="shared" ref="AG61:AG74" si="141">IF(AB61&gt;34,AB61*0.05,0)</f>
        <v>0</v>
      </c>
      <c r="AH61" s="216">
        <f t="shared" si="8"/>
        <v>0</v>
      </c>
      <c r="AI61" s="219">
        <f t="shared" ref="AI61:AI123" si="142">AJ61*0.75</f>
        <v>0</v>
      </c>
      <c r="AJ61" s="217"/>
      <c r="AK61" s="217"/>
      <c r="AL61" s="213"/>
      <c r="AM61" s="213"/>
      <c r="AN61" s="212">
        <f>_xlfn.FLOOR.PRECISE('численность 2021'!F74)</f>
        <v>0</v>
      </c>
      <c r="AO61" s="212"/>
      <c r="AP61" s="212"/>
      <c r="AQ61" s="212">
        <f t="shared" si="10"/>
        <v>0</v>
      </c>
      <c r="AR61" s="214">
        <f>_xlfn.FLOOR.PRECISE('численность 2021'!L74)</f>
        <v>0</v>
      </c>
      <c r="AS61" s="214"/>
      <c r="AT61" s="214">
        <f t="shared" ref="AT61:AT124" si="143">IF(AND(B61&lt;7,AQ61&lt;5),0,AR61)</f>
        <v>0</v>
      </c>
      <c r="AU61" s="215">
        <f t="shared" si="50"/>
        <v>0</v>
      </c>
      <c r="AV61" s="215">
        <f t="shared" si="94"/>
        <v>0</v>
      </c>
      <c r="AW61" s="220">
        <f t="shared" si="51"/>
        <v>0</v>
      </c>
      <c r="AX61" s="217"/>
      <c r="AY61" s="215">
        <f t="shared" ref="AY61:AY74" si="144">IF(AX61&gt;7,AX61*0.149999999999999,0)</f>
        <v>0</v>
      </c>
      <c r="AZ61" s="216">
        <f t="shared" si="14"/>
        <v>0</v>
      </c>
      <c r="BA61" s="217"/>
      <c r="BB61" s="215">
        <f t="shared" ref="BB61:BB74" si="145">AX61*0.299999999999999</f>
        <v>0</v>
      </c>
      <c r="BC61" s="217"/>
      <c r="BD61" s="213">
        <v>1798.379639</v>
      </c>
      <c r="BE61" s="213">
        <v>1995</v>
      </c>
      <c r="BF61" s="212">
        <f>_xlfn.FLOOR.PRECISE('численность 2021'!G74)</f>
        <v>24</v>
      </c>
      <c r="BG61" s="212">
        <v>1.214793</v>
      </c>
      <c r="BH61" s="212">
        <v>1.3476090000000001</v>
      </c>
      <c r="BI61" s="212">
        <f t="shared" si="52"/>
        <v>1.1173184357541899</v>
      </c>
      <c r="BJ61" s="214">
        <f>_xlfn.FLOOR.PRECISE('численность 2021'!K74)</f>
        <v>1</v>
      </c>
      <c r="BK61" s="214"/>
      <c r="BL61" s="214">
        <f t="shared" ref="BL61:BL124" si="146">IF(AND(B61&lt;7,BI61&lt;5),0,BJ61)</f>
        <v>1</v>
      </c>
      <c r="BM61" s="215">
        <f t="shared" si="53"/>
        <v>1.2000000000000002</v>
      </c>
      <c r="BN61" s="220">
        <f t="shared" ref="BN61:BN123" si="147">IF(BJ61&lt;BM61,BJ61,BM61)</f>
        <v>1</v>
      </c>
      <c r="BO61" s="217">
        <v>1</v>
      </c>
      <c r="BP61" s="215">
        <f t="shared" si="20"/>
        <v>0</v>
      </c>
      <c r="BQ61" s="216">
        <f t="shared" si="21"/>
        <v>0</v>
      </c>
      <c r="BR61" s="217"/>
      <c r="BS61" s="215">
        <f t="shared" si="22"/>
        <v>0.2</v>
      </c>
      <c r="BT61" s="217"/>
      <c r="BU61" s="213"/>
      <c r="BV61" s="213">
        <v>0</v>
      </c>
      <c r="BW61" s="212">
        <f>_xlfn.FLOOR.PRECISE('численность 2021'!H74)</f>
        <v>0</v>
      </c>
      <c r="BX61" s="212"/>
      <c r="BY61" s="212">
        <v>0</v>
      </c>
      <c r="BZ61" s="212">
        <f t="shared" si="54"/>
        <v>0</v>
      </c>
      <c r="CA61" s="214">
        <f>_xlfn.FLOOR.PRECISE('численность 2021'!M74)</f>
        <v>0</v>
      </c>
      <c r="CB61" s="214"/>
      <c r="CC61" s="214"/>
      <c r="CD61" s="214">
        <f t="shared" si="24"/>
        <v>0</v>
      </c>
      <c r="CE61" s="215">
        <f t="shared" si="25"/>
        <v>0</v>
      </c>
      <c r="CF61" s="220">
        <f t="shared" si="26"/>
        <v>0</v>
      </c>
      <c r="CG61" s="217"/>
      <c r="CH61" s="215">
        <f t="shared" si="27"/>
        <v>0</v>
      </c>
      <c r="CI61" s="216">
        <f t="shared" si="28"/>
        <v>0</v>
      </c>
      <c r="CJ61" s="217"/>
      <c r="CK61" s="215">
        <f t="shared" si="29"/>
        <v>0</v>
      </c>
      <c r="CL61" s="216">
        <f t="shared" si="30"/>
        <v>0</v>
      </c>
      <c r="CM61" s="217"/>
      <c r="CN61" s="215">
        <f t="shared" si="31"/>
        <v>0</v>
      </c>
      <c r="CO61" s="217"/>
      <c r="CP61" s="221">
        <f t="shared" si="32"/>
        <v>1</v>
      </c>
      <c r="CQ61" s="213">
        <v>0</v>
      </c>
      <c r="CR61" s="213">
        <v>0</v>
      </c>
      <c r="CS61" s="213" t="e">
        <f>#REF!</f>
        <v>#REF!</v>
      </c>
      <c r="CT61" s="212">
        <v>0</v>
      </c>
      <c r="CU61" s="212">
        <v>0</v>
      </c>
      <c r="CV61" s="212" t="e">
        <f>#REF!</f>
        <v>#REF!</v>
      </c>
      <c r="CW61" s="214" t="e">
        <f>#REF!</f>
        <v>#REF!</v>
      </c>
      <c r="CX61" s="215" t="e">
        <f t="shared" si="55"/>
        <v>#REF!</v>
      </c>
      <c r="CY61" s="220" t="e">
        <f t="shared" si="56"/>
        <v>#REF!</v>
      </c>
      <c r="CZ61" s="222"/>
      <c r="DA61" s="215">
        <f t="shared" si="57"/>
        <v>0</v>
      </c>
      <c r="DB61" s="222"/>
      <c r="DC61" s="213">
        <v>797.96954300000004</v>
      </c>
      <c r="DD61" s="213">
        <v>765</v>
      </c>
      <c r="DE61" s="212">
        <f>_xlfn.FLOOR.PRECISE('численность 2021'!I74)</f>
        <v>19</v>
      </c>
      <c r="DF61" s="212">
        <v>0.53902300000000003</v>
      </c>
      <c r="DG61" s="212">
        <v>0.51675199999999999</v>
      </c>
      <c r="DH61" s="212">
        <f t="shared" si="58"/>
        <v>0.88454376163873372</v>
      </c>
      <c r="DI61" s="214">
        <f>_xlfn.FLOOR.PRECISE('численность 2021'!N74)</f>
        <v>0</v>
      </c>
      <c r="DJ61" s="215">
        <f t="shared" si="37"/>
        <v>0</v>
      </c>
      <c r="DK61" s="216">
        <f t="shared" si="38"/>
        <v>0</v>
      </c>
      <c r="DL61" s="217"/>
      <c r="DM61" s="215">
        <f t="shared" si="39"/>
        <v>0</v>
      </c>
      <c r="DN61" s="217"/>
      <c r="DO61" s="213"/>
      <c r="DP61" s="213"/>
      <c r="DQ61" s="212">
        <f>_xlfn.FLOOR.PRECISE('численность 2021'!J74)</f>
        <v>0</v>
      </c>
      <c r="DR61" s="212"/>
      <c r="DS61" s="212"/>
      <c r="DT61" s="212">
        <f t="shared" si="59"/>
        <v>0</v>
      </c>
      <c r="DU61" s="214">
        <f>_xlfn.FLOOR.PRECISE('численность 2021'!S74)</f>
        <v>0</v>
      </c>
      <c r="DV61" s="215">
        <f t="shared" si="41"/>
        <v>0</v>
      </c>
      <c r="DW61" s="216">
        <f t="shared" si="42"/>
        <v>0</v>
      </c>
      <c r="DX61" s="217"/>
      <c r="DY61" s="213"/>
      <c r="DZ61" s="223"/>
      <c r="EA61" s="212">
        <f>_xlfn.FLOOR.PRECISE('численность 2021'!T74)</f>
        <v>0</v>
      </c>
      <c r="EB61" s="212"/>
      <c r="EC61" s="212"/>
      <c r="ED61" s="212">
        <f t="shared" si="60"/>
        <v>0</v>
      </c>
      <c r="EE61" s="214">
        <f>_xlfn.FLOOR.PRECISE('численность 2021'!U74)</f>
        <v>0</v>
      </c>
      <c r="EF61" s="215">
        <f t="shared" si="61"/>
        <v>0</v>
      </c>
      <c r="EG61" s="216">
        <f t="shared" si="45"/>
        <v>0</v>
      </c>
      <c r="EH61" s="222"/>
    </row>
    <row r="62" spans="1:138" ht="51" customHeight="1" x14ac:dyDescent="0.2">
      <c r="A62" s="116" t="s">
        <v>417</v>
      </c>
      <c r="B62" s="212">
        <f>'численность 2021'!C75</f>
        <v>75.91</v>
      </c>
      <c r="C62" s="213">
        <v>7349.1821289999998</v>
      </c>
      <c r="D62" s="213">
        <v>7011</v>
      </c>
      <c r="E62" s="212">
        <f>_xlfn.FLOOR.PRECISE('численность 2021'!D75)</f>
        <v>389</v>
      </c>
      <c r="F62" s="212">
        <v>4.9643220000000001</v>
      </c>
      <c r="G62" s="212">
        <v>4.7358820000000001</v>
      </c>
      <c r="H62" s="212">
        <f t="shared" si="48"/>
        <v>5.1244895270715327</v>
      </c>
      <c r="I62" s="214">
        <f>_xlfn.FLOOR.PRECISE('численность 2021'!R75)</f>
        <v>132</v>
      </c>
      <c r="J62" s="215">
        <f t="shared" si="138"/>
        <v>136.14999999999961</v>
      </c>
      <c r="K62" s="216">
        <f t="shared" ref="K62:K125" si="148">IF(I62&lt;J62,I62,J62)</f>
        <v>132</v>
      </c>
      <c r="L62" s="217">
        <v>132</v>
      </c>
      <c r="M62" s="213"/>
      <c r="N62" s="213">
        <v>0</v>
      </c>
      <c r="O62" s="212">
        <f>_xlfn.FLOOR.PRECISE('численность 2021'!P75)</f>
        <v>0</v>
      </c>
      <c r="P62" s="212"/>
      <c r="Q62" s="212"/>
      <c r="R62" s="212">
        <f t="shared" ref="R62:R125" si="149">O62/B62</f>
        <v>0</v>
      </c>
      <c r="S62" s="214">
        <f>_xlfn.FLOOR.PRECISE('численность 2021'!Q75)</f>
        <v>0</v>
      </c>
      <c r="T62" s="214"/>
      <c r="U62" s="215">
        <f t="shared" si="139"/>
        <v>0</v>
      </c>
      <c r="V62" s="216">
        <f t="shared" si="140"/>
        <v>0</v>
      </c>
      <c r="W62" s="217"/>
      <c r="X62" s="217"/>
      <c r="Y62" s="218"/>
      <c r="Z62" s="213"/>
      <c r="AA62" s="213"/>
      <c r="AB62" s="212">
        <f>_xlfn.FLOOR.PRECISE('численность 2021'!E75)</f>
        <v>0</v>
      </c>
      <c r="AC62" s="212"/>
      <c r="AD62" s="212"/>
      <c r="AE62" s="212">
        <f t="shared" si="49"/>
        <v>0</v>
      </c>
      <c r="AF62" s="214">
        <f>_xlfn.FLOOR.PRECISE('численность 2021'!O75)</f>
        <v>0</v>
      </c>
      <c r="AG62" s="215">
        <f t="shared" si="141"/>
        <v>0</v>
      </c>
      <c r="AH62" s="216">
        <f t="shared" ref="AH62:AH125" si="150">IF(AF62&lt;AG62,AF62,AG62)</f>
        <v>0</v>
      </c>
      <c r="AI62" s="219">
        <f t="shared" si="142"/>
        <v>0</v>
      </c>
      <c r="AJ62" s="217"/>
      <c r="AK62" s="217"/>
      <c r="AL62" s="213"/>
      <c r="AM62" s="213"/>
      <c r="AN62" s="212">
        <f>_xlfn.FLOOR.PRECISE('численность 2021'!F75)</f>
        <v>0</v>
      </c>
      <c r="AO62" s="212"/>
      <c r="AP62" s="212"/>
      <c r="AQ62" s="212">
        <f t="shared" ref="AQ62:AQ125" si="151">AN62/B62</f>
        <v>0</v>
      </c>
      <c r="AR62" s="214">
        <f>_xlfn.FLOOR.PRECISE('численность 2021'!L75)</f>
        <v>0</v>
      </c>
      <c r="AS62" s="214"/>
      <c r="AT62" s="214">
        <f t="shared" si="143"/>
        <v>0</v>
      </c>
      <c r="AU62" s="215">
        <f t="shared" si="50"/>
        <v>0</v>
      </c>
      <c r="AV62" s="215">
        <f t="shared" si="94"/>
        <v>0</v>
      </c>
      <c r="AW62" s="220">
        <f t="shared" si="51"/>
        <v>0</v>
      </c>
      <c r="AX62" s="217"/>
      <c r="AY62" s="215">
        <f t="shared" si="144"/>
        <v>0</v>
      </c>
      <c r="AZ62" s="216">
        <f t="shared" ref="AZ62:AZ125" si="152">IF(AS62&lt;AY62,AS62,AY62)</f>
        <v>0</v>
      </c>
      <c r="BA62" s="217"/>
      <c r="BB62" s="215">
        <f t="shared" si="145"/>
        <v>0</v>
      </c>
      <c r="BC62" s="217"/>
      <c r="BD62" s="213">
        <v>1798.379639</v>
      </c>
      <c r="BE62" s="213">
        <v>1995</v>
      </c>
      <c r="BF62" s="212">
        <f>_xlfn.FLOOR.PRECISE('численность 2021'!G75)</f>
        <v>69</v>
      </c>
      <c r="BG62" s="212">
        <v>1.214793</v>
      </c>
      <c r="BH62" s="212">
        <v>1.3476090000000001</v>
      </c>
      <c r="BI62" s="212">
        <f t="shared" si="52"/>
        <v>0.90897115004610729</v>
      </c>
      <c r="BJ62" s="214">
        <f>_xlfn.FLOOR.PRECISE('численность 2021'!K75)</f>
        <v>2</v>
      </c>
      <c r="BK62" s="214"/>
      <c r="BL62" s="214">
        <f t="shared" si="146"/>
        <v>2</v>
      </c>
      <c r="BM62" s="215">
        <f t="shared" si="53"/>
        <v>2.0699999999999932</v>
      </c>
      <c r="BN62" s="220">
        <f t="shared" si="147"/>
        <v>2</v>
      </c>
      <c r="BO62" s="217">
        <v>2</v>
      </c>
      <c r="BP62" s="215">
        <f t="shared" ref="BP62:BP74" si="153">IF(BO62&gt;3,BO62*0.149999999999999,0)</f>
        <v>0</v>
      </c>
      <c r="BQ62" s="216">
        <f t="shared" ref="BQ62:BQ125" si="154">IF(BK62&lt;BP62,BK62,BP62)</f>
        <v>0</v>
      </c>
      <c r="BR62" s="217"/>
      <c r="BS62" s="215">
        <f t="shared" ref="BS62:BS74" si="155">BO62*0.2</f>
        <v>0.4</v>
      </c>
      <c r="BT62" s="217"/>
      <c r="BU62" s="213"/>
      <c r="BV62" s="213">
        <v>0</v>
      </c>
      <c r="BW62" s="212">
        <f>_xlfn.FLOOR.PRECISE('численность 2021'!H75)</f>
        <v>0</v>
      </c>
      <c r="BX62" s="212"/>
      <c r="BY62" s="212">
        <v>0</v>
      </c>
      <c r="BZ62" s="212">
        <f t="shared" si="54"/>
        <v>0</v>
      </c>
      <c r="CA62" s="214">
        <f>_xlfn.FLOOR.PRECISE('численность 2021'!M75)</f>
        <v>0</v>
      </c>
      <c r="CB62" s="214"/>
      <c r="CC62" s="214"/>
      <c r="CD62" s="214">
        <f t="shared" ref="CD62:CD125" si="156">IF(AND(B62&lt;7,BZ62&lt;5),0,CA62)</f>
        <v>0</v>
      </c>
      <c r="CE62" s="215">
        <f t="shared" ref="CE62:CE74" si="157">IF(BW62&gt;1,IF(BZ62&gt;10,BW62*0.149999999999999,IF(BZ62&gt;8,BW62*0.12,IF(BZ62&gt;6,BW62*0.1,IF(BZ62&gt;4,BW62*0.08,IF(BZ62&gt;2,BW62*0.07,IF(BZ62&gt;1,BW62*0.05,IF(BZ62&lt;1,BW62*0.0299999999999999,0))))))),0)</f>
        <v>0</v>
      </c>
      <c r="CF62" s="220">
        <f t="shared" ref="CF62:CF125" si="158">IF(CA62&lt;CE62,CA62,CE62)</f>
        <v>0</v>
      </c>
      <c r="CG62" s="217"/>
      <c r="CH62" s="215">
        <f t="shared" ref="CH62:CH74" si="159">IF(CG62&gt;3,CG62*0.0749999999999999,0)</f>
        <v>0</v>
      </c>
      <c r="CI62" s="216">
        <f t="shared" ref="CI62:CI125" si="160">IF(CB62&lt;CH62,CB62,CH62)</f>
        <v>0</v>
      </c>
      <c r="CJ62" s="217"/>
      <c r="CK62" s="215">
        <f t="shared" ref="CK62:CK74" si="161">IF(CG62&gt;3,CG62*0.0749999999999999,0)</f>
        <v>0</v>
      </c>
      <c r="CL62" s="216">
        <f t="shared" ref="CL62:CL125" si="162">IF(CC62&lt;CK62,CC62,CK62)</f>
        <v>0</v>
      </c>
      <c r="CM62" s="217"/>
      <c r="CN62" s="215">
        <f t="shared" ref="CN62:CN74" si="163">CG62*0.2</f>
        <v>0</v>
      </c>
      <c r="CO62" s="217"/>
      <c r="CP62" s="221">
        <f t="shared" ref="CP62:CP74" si="164">IF(CG62*0.25&gt;CJ62+CM62-0.1,1,0)</f>
        <v>1</v>
      </c>
      <c r="CQ62" s="213">
        <v>0</v>
      </c>
      <c r="CR62" s="213">
        <v>0</v>
      </c>
      <c r="CS62" s="213" t="e">
        <f>#REF!</f>
        <v>#REF!</v>
      </c>
      <c r="CT62" s="212">
        <v>0</v>
      </c>
      <c r="CU62" s="212">
        <v>0</v>
      </c>
      <c r="CV62" s="212" t="e">
        <f>#REF!</f>
        <v>#REF!</v>
      </c>
      <c r="CW62" s="214" t="e">
        <f>#REF!</f>
        <v>#REF!</v>
      </c>
      <c r="CX62" s="215" t="e">
        <f t="shared" si="55"/>
        <v>#REF!</v>
      </c>
      <c r="CY62" s="220" t="e">
        <f t="shared" si="56"/>
        <v>#REF!</v>
      </c>
      <c r="CZ62" s="222"/>
      <c r="DA62" s="215">
        <f t="shared" si="57"/>
        <v>0</v>
      </c>
      <c r="DB62" s="222"/>
      <c r="DC62" s="213">
        <v>797.96954300000004</v>
      </c>
      <c r="DD62" s="213">
        <v>765</v>
      </c>
      <c r="DE62" s="212">
        <f>_xlfn.FLOOR.PRECISE('численность 2021'!I75)</f>
        <v>56</v>
      </c>
      <c r="DF62" s="212">
        <v>0.53902300000000003</v>
      </c>
      <c r="DG62" s="212">
        <v>0.51675199999999999</v>
      </c>
      <c r="DH62" s="212">
        <f t="shared" si="58"/>
        <v>0.7377157159794494</v>
      </c>
      <c r="DI62" s="214">
        <f>_xlfn.FLOOR.PRECISE('численность 2021'!N75)</f>
        <v>4</v>
      </c>
      <c r="DJ62" s="215">
        <f t="shared" ref="DJ62:DJ74" si="165">IF(DE62&gt;34,DE62*0.149999999999999,0)</f>
        <v>8.3999999999999435</v>
      </c>
      <c r="DK62" s="216">
        <f t="shared" ref="DK62:DK125" si="166">IF(DI62&lt;DJ62,DI62,DJ62)</f>
        <v>4</v>
      </c>
      <c r="DL62" s="217">
        <v>4</v>
      </c>
      <c r="DM62" s="215">
        <f t="shared" ref="DM62:DM74" si="167">DL62*0.2</f>
        <v>0.8</v>
      </c>
      <c r="DN62" s="217"/>
      <c r="DO62" s="213"/>
      <c r="DP62" s="213"/>
      <c r="DQ62" s="212">
        <f>_xlfn.FLOOR.PRECISE('численность 2021'!J75)</f>
        <v>0</v>
      </c>
      <c r="DR62" s="212"/>
      <c r="DS62" s="212"/>
      <c r="DT62" s="212">
        <f t="shared" si="59"/>
        <v>0</v>
      </c>
      <c r="DU62" s="214">
        <f>_xlfn.FLOOR.PRECISE('численность 2021'!S75)</f>
        <v>0</v>
      </c>
      <c r="DV62" s="215">
        <f t="shared" ref="DV62:DV74" si="168">DQ62*0.1</f>
        <v>0</v>
      </c>
      <c r="DW62" s="216">
        <f t="shared" ref="DW62:DW125" si="169">IF(DU62&lt;DV62,DU62,DV62)</f>
        <v>0</v>
      </c>
      <c r="DX62" s="217"/>
      <c r="DY62" s="213"/>
      <c r="DZ62" s="223"/>
      <c r="EA62" s="212">
        <f>_xlfn.FLOOR.PRECISE('численность 2021'!T75)</f>
        <v>0</v>
      </c>
      <c r="EB62" s="212"/>
      <c r="EC62" s="212"/>
      <c r="ED62" s="212">
        <f t="shared" si="60"/>
        <v>0</v>
      </c>
      <c r="EE62" s="214">
        <f>_xlfn.FLOOR.PRECISE('численность 2021'!U75)</f>
        <v>0</v>
      </c>
      <c r="EF62" s="215">
        <f t="shared" si="61"/>
        <v>0</v>
      </c>
      <c r="EG62" s="216">
        <f t="shared" ref="EG62:EG125" si="170">IF(EE62&lt;EF62,EE62,EF62)</f>
        <v>0</v>
      </c>
      <c r="EH62" s="222"/>
    </row>
    <row r="63" spans="1:138" ht="51" customHeight="1" x14ac:dyDescent="0.2">
      <c r="A63" s="116" t="s">
        <v>418</v>
      </c>
      <c r="B63" s="212">
        <f>'численность 2021'!C76</f>
        <v>40.04</v>
      </c>
      <c r="C63" s="213">
        <v>7349.1821289999998</v>
      </c>
      <c r="D63" s="213">
        <v>7011</v>
      </c>
      <c r="E63" s="212">
        <f>_xlfn.FLOOR.PRECISE('численность 2021'!D76)</f>
        <v>218</v>
      </c>
      <c r="F63" s="212">
        <v>4.9643220000000001</v>
      </c>
      <c r="G63" s="212">
        <v>4.7358820000000001</v>
      </c>
      <c r="H63" s="212">
        <f t="shared" si="48"/>
        <v>5.4445554445554443</v>
      </c>
      <c r="I63" s="214">
        <f>_xlfn.FLOOR.PRECISE('численность 2021'!R76)</f>
        <v>74</v>
      </c>
      <c r="J63" s="215">
        <f t="shared" si="138"/>
        <v>76.299999999999784</v>
      </c>
      <c r="K63" s="216">
        <f t="shared" si="148"/>
        <v>74</v>
      </c>
      <c r="L63" s="217">
        <v>74</v>
      </c>
      <c r="M63" s="213"/>
      <c r="N63" s="213">
        <v>0</v>
      </c>
      <c r="O63" s="212">
        <f>_xlfn.FLOOR.PRECISE('численность 2021'!P76)</f>
        <v>0</v>
      </c>
      <c r="P63" s="212"/>
      <c r="Q63" s="212"/>
      <c r="R63" s="212">
        <f t="shared" si="149"/>
        <v>0</v>
      </c>
      <c r="S63" s="214">
        <f>_xlfn.FLOOR.PRECISE('численность 2021'!Q76)</f>
        <v>0</v>
      </c>
      <c r="T63" s="214"/>
      <c r="U63" s="215">
        <f t="shared" si="139"/>
        <v>0</v>
      </c>
      <c r="V63" s="216">
        <f t="shared" si="140"/>
        <v>0</v>
      </c>
      <c r="W63" s="217"/>
      <c r="X63" s="217"/>
      <c r="Y63" s="218"/>
      <c r="Z63" s="213"/>
      <c r="AA63" s="213"/>
      <c r="AB63" s="212">
        <f>_xlfn.FLOOR.PRECISE('численность 2021'!E76)</f>
        <v>0</v>
      </c>
      <c r="AC63" s="212"/>
      <c r="AD63" s="212"/>
      <c r="AE63" s="212">
        <f t="shared" si="49"/>
        <v>0</v>
      </c>
      <c r="AF63" s="214">
        <f>_xlfn.FLOOR.PRECISE('численность 2021'!O76)</f>
        <v>0</v>
      </c>
      <c r="AG63" s="215">
        <f t="shared" si="141"/>
        <v>0</v>
      </c>
      <c r="AH63" s="216">
        <f t="shared" si="150"/>
        <v>0</v>
      </c>
      <c r="AI63" s="219">
        <f t="shared" si="142"/>
        <v>0</v>
      </c>
      <c r="AJ63" s="217"/>
      <c r="AK63" s="217"/>
      <c r="AL63" s="213"/>
      <c r="AM63" s="213"/>
      <c r="AN63" s="212">
        <f>_xlfn.FLOOR.PRECISE('численность 2021'!F76)</f>
        <v>0</v>
      </c>
      <c r="AO63" s="212"/>
      <c r="AP63" s="212"/>
      <c r="AQ63" s="212">
        <f t="shared" si="151"/>
        <v>0</v>
      </c>
      <c r="AR63" s="214">
        <f>_xlfn.FLOOR.PRECISE('численность 2021'!L76)</f>
        <v>0</v>
      </c>
      <c r="AS63" s="214"/>
      <c r="AT63" s="214">
        <f t="shared" si="143"/>
        <v>0</v>
      </c>
      <c r="AU63" s="215">
        <f t="shared" si="50"/>
        <v>0</v>
      </c>
      <c r="AV63" s="215">
        <f t="shared" si="94"/>
        <v>0</v>
      </c>
      <c r="AW63" s="220">
        <f t="shared" si="51"/>
        <v>0</v>
      </c>
      <c r="AX63" s="217"/>
      <c r="AY63" s="215">
        <f t="shared" si="144"/>
        <v>0</v>
      </c>
      <c r="AZ63" s="216">
        <f t="shared" si="152"/>
        <v>0</v>
      </c>
      <c r="BA63" s="217"/>
      <c r="BB63" s="215">
        <f t="shared" si="145"/>
        <v>0</v>
      </c>
      <c r="BC63" s="217"/>
      <c r="BD63" s="213">
        <v>1798.379639</v>
      </c>
      <c r="BE63" s="213">
        <v>1995</v>
      </c>
      <c r="BF63" s="212">
        <f>_xlfn.FLOOR.PRECISE('численность 2021'!G76)</f>
        <v>31</v>
      </c>
      <c r="BG63" s="212">
        <v>1.214793</v>
      </c>
      <c r="BH63" s="212">
        <v>1.3476090000000001</v>
      </c>
      <c r="BI63" s="212">
        <f t="shared" si="52"/>
        <v>0.77422577422577421</v>
      </c>
      <c r="BJ63" s="214">
        <f>_xlfn.FLOOR.PRECISE('численность 2021'!K76)</f>
        <v>0</v>
      </c>
      <c r="BK63" s="214"/>
      <c r="BL63" s="214">
        <f t="shared" si="146"/>
        <v>0</v>
      </c>
      <c r="BM63" s="215">
        <f t="shared" si="53"/>
        <v>0.92999999999999683</v>
      </c>
      <c r="BN63" s="220">
        <f t="shared" si="147"/>
        <v>0</v>
      </c>
      <c r="BO63" s="217"/>
      <c r="BP63" s="215">
        <f t="shared" si="153"/>
        <v>0</v>
      </c>
      <c r="BQ63" s="216">
        <f t="shared" si="154"/>
        <v>0</v>
      </c>
      <c r="BR63" s="217"/>
      <c r="BS63" s="215">
        <f t="shared" si="155"/>
        <v>0</v>
      </c>
      <c r="BT63" s="217"/>
      <c r="BU63" s="213"/>
      <c r="BV63" s="213">
        <v>0</v>
      </c>
      <c r="BW63" s="212">
        <f>_xlfn.FLOOR.PRECISE('численность 2021'!H76)</f>
        <v>0</v>
      </c>
      <c r="BX63" s="212"/>
      <c r="BY63" s="212">
        <v>0</v>
      </c>
      <c r="BZ63" s="212">
        <f t="shared" si="54"/>
        <v>0</v>
      </c>
      <c r="CA63" s="214">
        <f>_xlfn.FLOOR.PRECISE('численность 2021'!M76)</f>
        <v>0</v>
      </c>
      <c r="CB63" s="214"/>
      <c r="CC63" s="214"/>
      <c r="CD63" s="214">
        <f t="shared" si="156"/>
        <v>0</v>
      </c>
      <c r="CE63" s="215">
        <f t="shared" si="157"/>
        <v>0</v>
      </c>
      <c r="CF63" s="220">
        <f t="shared" si="158"/>
        <v>0</v>
      </c>
      <c r="CG63" s="217"/>
      <c r="CH63" s="215">
        <f t="shared" si="159"/>
        <v>0</v>
      </c>
      <c r="CI63" s="216">
        <f t="shared" si="160"/>
        <v>0</v>
      </c>
      <c r="CJ63" s="217"/>
      <c r="CK63" s="215">
        <f t="shared" si="161"/>
        <v>0</v>
      </c>
      <c r="CL63" s="216">
        <f t="shared" si="162"/>
        <v>0</v>
      </c>
      <c r="CM63" s="217"/>
      <c r="CN63" s="215">
        <f t="shared" si="163"/>
        <v>0</v>
      </c>
      <c r="CO63" s="217"/>
      <c r="CP63" s="221">
        <f t="shared" si="164"/>
        <v>1</v>
      </c>
      <c r="CQ63" s="213">
        <v>0</v>
      </c>
      <c r="CR63" s="213">
        <v>0</v>
      </c>
      <c r="CS63" s="213" t="e">
        <f>#REF!</f>
        <v>#REF!</v>
      </c>
      <c r="CT63" s="212">
        <v>0</v>
      </c>
      <c r="CU63" s="212">
        <v>0</v>
      </c>
      <c r="CV63" s="212" t="e">
        <f>#REF!</f>
        <v>#REF!</v>
      </c>
      <c r="CW63" s="214" t="e">
        <f>#REF!</f>
        <v>#REF!</v>
      </c>
      <c r="CX63" s="215" t="e">
        <f t="shared" si="55"/>
        <v>#REF!</v>
      </c>
      <c r="CY63" s="220" t="e">
        <f t="shared" si="56"/>
        <v>#REF!</v>
      </c>
      <c r="CZ63" s="222"/>
      <c r="DA63" s="215">
        <f t="shared" si="57"/>
        <v>0</v>
      </c>
      <c r="DB63" s="222"/>
      <c r="DC63" s="213">
        <v>797.96954300000004</v>
      </c>
      <c r="DD63" s="213">
        <v>765</v>
      </c>
      <c r="DE63" s="212">
        <f>_xlfn.FLOOR.PRECISE('численность 2021'!I76)</f>
        <v>38</v>
      </c>
      <c r="DF63" s="212">
        <v>0.53902300000000003</v>
      </c>
      <c r="DG63" s="212">
        <v>0.51675199999999999</v>
      </c>
      <c r="DH63" s="212">
        <f t="shared" si="58"/>
        <v>0.94905094905094911</v>
      </c>
      <c r="DI63" s="214">
        <f>_xlfn.FLOOR.PRECISE('численность 2021'!N76)</f>
        <v>2</v>
      </c>
      <c r="DJ63" s="215">
        <f t="shared" si="165"/>
        <v>5.699999999999962</v>
      </c>
      <c r="DK63" s="216">
        <f t="shared" si="166"/>
        <v>2</v>
      </c>
      <c r="DL63" s="217">
        <v>2</v>
      </c>
      <c r="DM63" s="215">
        <f t="shared" si="167"/>
        <v>0.4</v>
      </c>
      <c r="DN63" s="217"/>
      <c r="DO63" s="213"/>
      <c r="DP63" s="213"/>
      <c r="DQ63" s="212">
        <f>_xlfn.FLOOR.PRECISE('численность 2021'!J76)</f>
        <v>0</v>
      </c>
      <c r="DR63" s="212"/>
      <c r="DS63" s="212"/>
      <c r="DT63" s="212">
        <f t="shared" si="59"/>
        <v>0</v>
      </c>
      <c r="DU63" s="214">
        <f>_xlfn.FLOOR.PRECISE('численность 2021'!S76)</f>
        <v>0</v>
      </c>
      <c r="DV63" s="215">
        <f t="shared" si="168"/>
        <v>0</v>
      </c>
      <c r="DW63" s="216">
        <f t="shared" si="169"/>
        <v>0</v>
      </c>
      <c r="DX63" s="217"/>
      <c r="DY63" s="213"/>
      <c r="DZ63" s="223"/>
      <c r="EA63" s="212">
        <f>_xlfn.FLOOR.PRECISE('численность 2021'!T76)</f>
        <v>0</v>
      </c>
      <c r="EB63" s="212"/>
      <c r="EC63" s="212"/>
      <c r="ED63" s="212">
        <f t="shared" si="60"/>
        <v>0</v>
      </c>
      <c r="EE63" s="214">
        <f>_xlfn.FLOOR.PRECISE('численность 2021'!U76)</f>
        <v>0</v>
      </c>
      <c r="EF63" s="215">
        <f t="shared" si="61"/>
        <v>0</v>
      </c>
      <c r="EG63" s="216">
        <f t="shared" si="170"/>
        <v>0</v>
      </c>
      <c r="EH63" s="222"/>
    </row>
    <row r="64" spans="1:138" ht="51" customHeight="1" x14ac:dyDescent="0.2">
      <c r="A64" s="116" t="s">
        <v>419</v>
      </c>
      <c r="B64" s="212">
        <f>'численность 2021'!C77</f>
        <v>15.12</v>
      </c>
      <c r="C64" s="213">
        <v>7349.1821289999998</v>
      </c>
      <c r="D64" s="213">
        <v>7011</v>
      </c>
      <c r="E64" s="212">
        <f>_xlfn.FLOOR.PRECISE('численность 2021'!D77)</f>
        <v>78</v>
      </c>
      <c r="F64" s="212">
        <v>4.9643220000000001</v>
      </c>
      <c r="G64" s="212">
        <v>4.7358820000000001</v>
      </c>
      <c r="H64" s="212">
        <f t="shared" si="48"/>
        <v>5.1587301587301591</v>
      </c>
      <c r="I64" s="214">
        <f>_xlfn.FLOOR.PRECISE('численность 2021'!R77)</f>
        <v>26</v>
      </c>
      <c r="J64" s="215">
        <f t="shared" si="138"/>
        <v>27.299999999999919</v>
      </c>
      <c r="K64" s="216">
        <f t="shared" si="148"/>
        <v>26</v>
      </c>
      <c r="L64" s="217">
        <v>26</v>
      </c>
      <c r="M64" s="213"/>
      <c r="N64" s="213">
        <v>0</v>
      </c>
      <c r="O64" s="212">
        <f>_xlfn.FLOOR.PRECISE('численность 2021'!P77)</f>
        <v>0</v>
      </c>
      <c r="P64" s="212"/>
      <c r="Q64" s="212"/>
      <c r="R64" s="212">
        <f t="shared" si="149"/>
        <v>0</v>
      </c>
      <c r="S64" s="214">
        <f>_xlfn.FLOOR.PRECISE('численность 2021'!Q77)</f>
        <v>0</v>
      </c>
      <c r="T64" s="214"/>
      <c r="U64" s="215">
        <f t="shared" si="139"/>
        <v>0</v>
      </c>
      <c r="V64" s="216">
        <f t="shared" si="140"/>
        <v>0</v>
      </c>
      <c r="W64" s="217"/>
      <c r="X64" s="217"/>
      <c r="Y64" s="218"/>
      <c r="Z64" s="213"/>
      <c r="AA64" s="213"/>
      <c r="AB64" s="212">
        <f>_xlfn.FLOOR.PRECISE('численность 2021'!E77)</f>
        <v>0</v>
      </c>
      <c r="AC64" s="212"/>
      <c r="AD64" s="212"/>
      <c r="AE64" s="212">
        <f t="shared" si="49"/>
        <v>0</v>
      </c>
      <c r="AF64" s="214">
        <f>_xlfn.FLOOR.PRECISE('численность 2021'!O77)</f>
        <v>0</v>
      </c>
      <c r="AG64" s="215">
        <f t="shared" si="141"/>
        <v>0</v>
      </c>
      <c r="AH64" s="216">
        <f t="shared" si="150"/>
        <v>0</v>
      </c>
      <c r="AI64" s="219">
        <f t="shared" si="142"/>
        <v>0</v>
      </c>
      <c r="AJ64" s="217"/>
      <c r="AK64" s="217"/>
      <c r="AL64" s="213"/>
      <c r="AM64" s="213"/>
      <c r="AN64" s="212">
        <f>_xlfn.FLOOR.PRECISE('численность 2021'!F77)</f>
        <v>0</v>
      </c>
      <c r="AO64" s="212"/>
      <c r="AP64" s="212"/>
      <c r="AQ64" s="212">
        <f t="shared" si="151"/>
        <v>0</v>
      </c>
      <c r="AR64" s="214">
        <f>_xlfn.FLOOR.PRECISE('численность 2021'!L77)</f>
        <v>0</v>
      </c>
      <c r="AS64" s="214"/>
      <c r="AT64" s="214">
        <f t="shared" si="143"/>
        <v>0</v>
      </c>
      <c r="AU64" s="215">
        <f t="shared" si="50"/>
        <v>0</v>
      </c>
      <c r="AV64" s="215">
        <f t="shared" si="94"/>
        <v>0</v>
      </c>
      <c r="AW64" s="220">
        <f t="shared" si="51"/>
        <v>0</v>
      </c>
      <c r="AX64" s="217"/>
      <c r="AY64" s="215">
        <f t="shared" si="144"/>
        <v>0</v>
      </c>
      <c r="AZ64" s="216">
        <f t="shared" si="152"/>
        <v>0</v>
      </c>
      <c r="BA64" s="217"/>
      <c r="BB64" s="215">
        <f t="shared" si="145"/>
        <v>0</v>
      </c>
      <c r="BC64" s="217"/>
      <c r="BD64" s="213">
        <v>1798.379639</v>
      </c>
      <c r="BE64" s="213">
        <v>1995</v>
      </c>
      <c r="BF64" s="212">
        <f>_xlfn.FLOOR.PRECISE('численность 2021'!G77)</f>
        <v>23</v>
      </c>
      <c r="BG64" s="212">
        <v>1.214793</v>
      </c>
      <c r="BH64" s="212">
        <v>1.3476090000000001</v>
      </c>
      <c r="BI64" s="212">
        <f t="shared" si="52"/>
        <v>1.5211640211640212</v>
      </c>
      <c r="BJ64" s="214">
        <f>_xlfn.FLOOR.PRECISE('численность 2021'!K77)</f>
        <v>1</v>
      </c>
      <c r="BK64" s="214"/>
      <c r="BL64" s="214">
        <f t="shared" si="146"/>
        <v>1</v>
      </c>
      <c r="BM64" s="215">
        <f t="shared" si="53"/>
        <v>1.1500000000000001</v>
      </c>
      <c r="BN64" s="220">
        <f t="shared" si="147"/>
        <v>1</v>
      </c>
      <c r="BO64" s="217">
        <v>1</v>
      </c>
      <c r="BP64" s="215">
        <f t="shared" si="153"/>
        <v>0</v>
      </c>
      <c r="BQ64" s="216">
        <f t="shared" si="154"/>
        <v>0</v>
      </c>
      <c r="BR64" s="217"/>
      <c r="BS64" s="215">
        <f t="shared" si="155"/>
        <v>0.2</v>
      </c>
      <c r="BT64" s="217"/>
      <c r="BU64" s="213"/>
      <c r="BV64" s="213">
        <v>0</v>
      </c>
      <c r="BW64" s="212">
        <f>_xlfn.FLOOR.PRECISE('численность 2021'!H77)</f>
        <v>0</v>
      </c>
      <c r="BX64" s="212"/>
      <c r="BY64" s="212">
        <v>0</v>
      </c>
      <c r="BZ64" s="212">
        <f t="shared" si="54"/>
        <v>0</v>
      </c>
      <c r="CA64" s="214">
        <f>_xlfn.FLOOR.PRECISE('численность 2021'!M77)</f>
        <v>0</v>
      </c>
      <c r="CB64" s="214"/>
      <c r="CC64" s="214"/>
      <c r="CD64" s="214">
        <f t="shared" si="156"/>
        <v>0</v>
      </c>
      <c r="CE64" s="215">
        <f t="shared" si="157"/>
        <v>0</v>
      </c>
      <c r="CF64" s="220">
        <f t="shared" si="158"/>
        <v>0</v>
      </c>
      <c r="CG64" s="217"/>
      <c r="CH64" s="215">
        <f t="shared" si="159"/>
        <v>0</v>
      </c>
      <c r="CI64" s="216">
        <f t="shared" si="160"/>
        <v>0</v>
      </c>
      <c r="CJ64" s="217"/>
      <c r="CK64" s="215">
        <f t="shared" si="161"/>
        <v>0</v>
      </c>
      <c r="CL64" s="216">
        <f t="shared" si="162"/>
        <v>0</v>
      </c>
      <c r="CM64" s="217"/>
      <c r="CN64" s="215">
        <f t="shared" si="163"/>
        <v>0</v>
      </c>
      <c r="CO64" s="217"/>
      <c r="CP64" s="221">
        <f t="shared" si="164"/>
        <v>1</v>
      </c>
      <c r="CQ64" s="213">
        <v>0</v>
      </c>
      <c r="CR64" s="213">
        <v>0</v>
      </c>
      <c r="CS64" s="213" t="e">
        <f>#REF!</f>
        <v>#REF!</v>
      </c>
      <c r="CT64" s="212">
        <v>0</v>
      </c>
      <c r="CU64" s="212">
        <v>0</v>
      </c>
      <c r="CV64" s="212" t="e">
        <f>#REF!</f>
        <v>#REF!</v>
      </c>
      <c r="CW64" s="214" t="e">
        <f>#REF!</f>
        <v>#REF!</v>
      </c>
      <c r="CX64" s="215" t="e">
        <f t="shared" si="55"/>
        <v>#REF!</v>
      </c>
      <c r="CY64" s="220" t="e">
        <f t="shared" si="56"/>
        <v>#REF!</v>
      </c>
      <c r="CZ64" s="222"/>
      <c r="DA64" s="215">
        <f t="shared" si="57"/>
        <v>0</v>
      </c>
      <c r="DB64" s="222"/>
      <c r="DC64" s="213">
        <v>797.96954300000004</v>
      </c>
      <c r="DD64" s="213">
        <v>765</v>
      </c>
      <c r="DE64" s="212">
        <f>_xlfn.FLOOR.PRECISE('численность 2021'!I77)</f>
        <v>12</v>
      </c>
      <c r="DF64" s="212">
        <v>0.53902300000000003</v>
      </c>
      <c r="DG64" s="212">
        <v>0.51675199999999999</v>
      </c>
      <c r="DH64" s="212">
        <f t="shared" si="58"/>
        <v>0.79365079365079372</v>
      </c>
      <c r="DI64" s="214">
        <f>_xlfn.FLOOR.PRECISE('численность 2021'!N77)</f>
        <v>0</v>
      </c>
      <c r="DJ64" s="215">
        <f t="shared" si="165"/>
        <v>0</v>
      </c>
      <c r="DK64" s="216">
        <f t="shared" si="166"/>
        <v>0</v>
      </c>
      <c r="DL64" s="217"/>
      <c r="DM64" s="215">
        <f t="shared" si="167"/>
        <v>0</v>
      </c>
      <c r="DN64" s="217"/>
      <c r="DO64" s="213"/>
      <c r="DP64" s="213"/>
      <c r="DQ64" s="212">
        <f>_xlfn.FLOOR.PRECISE('численность 2021'!J77)</f>
        <v>0</v>
      </c>
      <c r="DR64" s="212"/>
      <c r="DS64" s="212"/>
      <c r="DT64" s="212">
        <f t="shared" si="59"/>
        <v>0</v>
      </c>
      <c r="DU64" s="214">
        <f>_xlfn.FLOOR.PRECISE('численность 2021'!S77)</f>
        <v>0</v>
      </c>
      <c r="DV64" s="215">
        <f t="shared" si="168"/>
        <v>0</v>
      </c>
      <c r="DW64" s="216">
        <f t="shared" si="169"/>
        <v>0</v>
      </c>
      <c r="DX64" s="217"/>
      <c r="DY64" s="213"/>
      <c r="DZ64" s="223"/>
      <c r="EA64" s="212">
        <f>_xlfn.FLOOR.PRECISE('численность 2021'!T77)</f>
        <v>0</v>
      </c>
      <c r="EB64" s="212"/>
      <c r="EC64" s="212"/>
      <c r="ED64" s="212">
        <f t="shared" si="60"/>
        <v>0</v>
      </c>
      <c r="EE64" s="214">
        <f>_xlfn.FLOOR.PRECISE('численность 2021'!U77)</f>
        <v>0</v>
      </c>
      <c r="EF64" s="215">
        <f t="shared" si="61"/>
        <v>0</v>
      </c>
      <c r="EG64" s="216">
        <f t="shared" si="170"/>
        <v>0</v>
      </c>
      <c r="EH64" s="222"/>
    </row>
    <row r="65" spans="1:138" ht="51" customHeight="1" x14ac:dyDescent="0.2">
      <c r="A65" s="116" t="s">
        <v>420</v>
      </c>
      <c r="B65" s="212">
        <f>'численность 2021'!C78</f>
        <v>38.659999999999997</v>
      </c>
      <c r="C65" s="213">
        <v>7349.1821289999998</v>
      </c>
      <c r="D65" s="213">
        <v>7011</v>
      </c>
      <c r="E65" s="212">
        <f>_xlfn.FLOOR.PRECISE('численность 2021'!D78)</f>
        <v>205</v>
      </c>
      <c r="F65" s="212">
        <v>4.9643220000000001</v>
      </c>
      <c r="G65" s="212">
        <v>4.7358820000000001</v>
      </c>
      <c r="H65" s="212">
        <f t="shared" si="48"/>
        <v>5.302638385928609</v>
      </c>
      <c r="I65" s="214">
        <f>_xlfn.FLOOR.PRECISE('численность 2021'!R78)</f>
        <v>69</v>
      </c>
      <c r="J65" s="215">
        <f t="shared" si="138"/>
        <v>71.749999999999787</v>
      </c>
      <c r="K65" s="216">
        <f t="shared" si="148"/>
        <v>69</v>
      </c>
      <c r="L65" s="217">
        <v>69</v>
      </c>
      <c r="M65" s="213"/>
      <c r="N65" s="213">
        <v>0</v>
      </c>
      <c r="O65" s="212">
        <f>_xlfn.FLOOR.PRECISE('численность 2021'!P78)</f>
        <v>0</v>
      </c>
      <c r="P65" s="212"/>
      <c r="Q65" s="212"/>
      <c r="R65" s="212">
        <f t="shared" si="149"/>
        <v>0</v>
      </c>
      <c r="S65" s="214">
        <f>_xlfn.FLOOR.PRECISE('численность 2021'!Q78)</f>
        <v>0</v>
      </c>
      <c r="T65" s="214"/>
      <c r="U65" s="215">
        <f t="shared" si="139"/>
        <v>0</v>
      </c>
      <c r="V65" s="216">
        <f t="shared" si="140"/>
        <v>0</v>
      </c>
      <c r="W65" s="217"/>
      <c r="X65" s="217"/>
      <c r="Y65" s="218"/>
      <c r="Z65" s="213"/>
      <c r="AA65" s="213"/>
      <c r="AB65" s="212">
        <f>_xlfn.FLOOR.PRECISE('численность 2021'!E78)</f>
        <v>0</v>
      </c>
      <c r="AC65" s="212"/>
      <c r="AD65" s="212"/>
      <c r="AE65" s="212">
        <f t="shared" si="49"/>
        <v>0</v>
      </c>
      <c r="AF65" s="214">
        <f>_xlfn.FLOOR.PRECISE('численность 2021'!O78)</f>
        <v>0</v>
      </c>
      <c r="AG65" s="215">
        <f t="shared" si="141"/>
        <v>0</v>
      </c>
      <c r="AH65" s="216">
        <f t="shared" si="150"/>
        <v>0</v>
      </c>
      <c r="AI65" s="219">
        <f t="shared" si="142"/>
        <v>0</v>
      </c>
      <c r="AJ65" s="217"/>
      <c r="AK65" s="217"/>
      <c r="AL65" s="213"/>
      <c r="AM65" s="213"/>
      <c r="AN65" s="212">
        <f>_xlfn.FLOOR.PRECISE('численность 2021'!F78)</f>
        <v>0</v>
      </c>
      <c r="AO65" s="212"/>
      <c r="AP65" s="212"/>
      <c r="AQ65" s="212">
        <f t="shared" si="151"/>
        <v>0</v>
      </c>
      <c r="AR65" s="214">
        <f>_xlfn.FLOOR.PRECISE('численность 2021'!L78)</f>
        <v>0</v>
      </c>
      <c r="AS65" s="214"/>
      <c r="AT65" s="214">
        <f t="shared" si="143"/>
        <v>0</v>
      </c>
      <c r="AU65" s="215">
        <f t="shared" si="50"/>
        <v>0</v>
      </c>
      <c r="AV65" s="215">
        <f t="shared" si="94"/>
        <v>0</v>
      </c>
      <c r="AW65" s="220">
        <f t="shared" si="51"/>
        <v>0</v>
      </c>
      <c r="AX65" s="217"/>
      <c r="AY65" s="215">
        <f t="shared" si="144"/>
        <v>0</v>
      </c>
      <c r="AZ65" s="216">
        <f t="shared" si="152"/>
        <v>0</v>
      </c>
      <c r="BA65" s="217"/>
      <c r="BB65" s="215">
        <f t="shared" si="145"/>
        <v>0</v>
      </c>
      <c r="BC65" s="217"/>
      <c r="BD65" s="213">
        <v>1798.379639</v>
      </c>
      <c r="BE65" s="213">
        <v>1995</v>
      </c>
      <c r="BF65" s="212">
        <f>_xlfn.FLOOR.PRECISE('численность 2021'!G78)</f>
        <v>36</v>
      </c>
      <c r="BG65" s="212">
        <v>1.214793</v>
      </c>
      <c r="BH65" s="212">
        <v>1.3476090000000001</v>
      </c>
      <c r="BI65" s="212">
        <f t="shared" si="52"/>
        <v>0.93119503362648737</v>
      </c>
      <c r="BJ65" s="214">
        <f>_xlfn.FLOOR.PRECISE('численность 2021'!K78)</f>
        <v>1</v>
      </c>
      <c r="BK65" s="214"/>
      <c r="BL65" s="214">
        <f t="shared" si="146"/>
        <v>1</v>
      </c>
      <c r="BM65" s="215">
        <f t="shared" si="53"/>
        <v>1.0799999999999963</v>
      </c>
      <c r="BN65" s="220">
        <f t="shared" si="147"/>
        <v>1</v>
      </c>
      <c r="BO65" s="217">
        <v>1</v>
      </c>
      <c r="BP65" s="215">
        <f t="shared" si="153"/>
        <v>0</v>
      </c>
      <c r="BQ65" s="216">
        <f t="shared" si="154"/>
        <v>0</v>
      </c>
      <c r="BR65" s="217"/>
      <c r="BS65" s="215">
        <f t="shared" si="155"/>
        <v>0.2</v>
      </c>
      <c r="BT65" s="217"/>
      <c r="BU65" s="213"/>
      <c r="BV65" s="213">
        <v>0</v>
      </c>
      <c r="BW65" s="212">
        <f>_xlfn.FLOOR.PRECISE('численность 2021'!H78)</f>
        <v>0</v>
      </c>
      <c r="BX65" s="212"/>
      <c r="BY65" s="212">
        <v>0</v>
      </c>
      <c r="BZ65" s="212">
        <f t="shared" si="54"/>
        <v>0</v>
      </c>
      <c r="CA65" s="214">
        <f>_xlfn.FLOOR.PRECISE('численность 2021'!M78)</f>
        <v>0</v>
      </c>
      <c r="CB65" s="214"/>
      <c r="CC65" s="214"/>
      <c r="CD65" s="214">
        <f t="shared" si="156"/>
        <v>0</v>
      </c>
      <c r="CE65" s="215">
        <f t="shared" si="157"/>
        <v>0</v>
      </c>
      <c r="CF65" s="220">
        <f t="shared" si="158"/>
        <v>0</v>
      </c>
      <c r="CG65" s="217"/>
      <c r="CH65" s="215">
        <f t="shared" si="159"/>
        <v>0</v>
      </c>
      <c r="CI65" s="216">
        <f t="shared" si="160"/>
        <v>0</v>
      </c>
      <c r="CJ65" s="217"/>
      <c r="CK65" s="215">
        <f t="shared" si="161"/>
        <v>0</v>
      </c>
      <c r="CL65" s="216">
        <f t="shared" si="162"/>
        <v>0</v>
      </c>
      <c r="CM65" s="217"/>
      <c r="CN65" s="215">
        <f t="shared" si="163"/>
        <v>0</v>
      </c>
      <c r="CO65" s="217"/>
      <c r="CP65" s="221">
        <f t="shared" si="164"/>
        <v>1</v>
      </c>
      <c r="CQ65" s="213">
        <v>0</v>
      </c>
      <c r="CR65" s="213">
        <v>0</v>
      </c>
      <c r="CS65" s="213" t="e">
        <f>#REF!</f>
        <v>#REF!</v>
      </c>
      <c r="CT65" s="212">
        <v>0</v>
      </c>
      <c r="CU65" s="212">
        <v>0</v>
      </c>
      <c r="CV65" s="212" t="e">
        <f>#REF!</f>
        <v>#REF!</v>
      </c>
      <c r="CW65" s="214" t="e">
        <f>#REF!</f>
        <v>#REF!</v>
      </c>
      <c r="CX65" s="215" t="e">
        <f t="shared" si="55"/>
        <v>#REF!</v>
      </c>
      <c r="CY65" s="220" t="e">
        <f t="shared" si="56"/>
        <v>#REF!</v>
      </c>
      <c r="CZ65" s="222"/>
      <c r="DA65" s="215">
        <f t="shared" si="57"/>
        <v>0</v>
      </c>
      <c r="DB65" s="222"/>
      <c r="DC65" s="213">
        <v>797.96954300000004</v>
      </c>
      <c r="DD65" s="213">
        <v>765</v>
      </c>
      <c r="DE65" s="212">
        <f>_xlfn.FLOOR.PRECISE('численность 2021'!I78)</f>
        <v>24</v>
      </c>
      <c r="DF65" s="212">
        <v>0.53902300000000003</v>
      </c>
      <c r="DG65" s="212">
        <v>0.51675199999999999</v>
      </c>
      <c r="DH65" s="212">
        <f t="shared" si="58"/>
        <v>0.62079668908432495</v>
      </c>
      <c r="DI65" s="214">
        <f>_xlfn.FLOOR.PRECISE('численность 2021'!N78)</f>
        <v>0</v>
      </c>
      <c r="DJ65" s="215">
        <f t="shared" si="165"/>
        <v>0</v>
      </c>
      <c r="DK65" s="216">
        <f t="shared" si="166"/>
        <v>0</v>
      </c>
      <c r="DL65" s="217"/>
      <c r="DM65" s="215">
        <f t="shared" si="167"/>
        <v>0</v>
      </c>
      <c r="DN65" s="217"/>
      <c r="DO65" s="213"/>
      <c r="DP65" s="213"/>
      <c r="DQ65" s="212">
        <f>_xlfn.FLOOR.PRECISE('численность 2021'!J78)</f>
        <v>0</v>
      </c>
      <c r="DR65" s="212"/>
      <c r="DS65" s="212"/>
      <c r="DT65" s="212">
        <f t="shared" si="59"/>
        <v>0</v>
      </c>
      <c r="DU65" s="214">
        <f>_xlfn.FLOOR.PRECISE('численность 2021'!S78)</f>
        <v>0</v>
      </c>
      <c r="DV65" s="215">
        <f t="shared" si="168"/>
        <v>0</v>
      </c>
      <c r="DW65" s="216">
        <f t="shared" si="169"/>
        <v>0</v>
      </c>
      <c r="DX65" s="217"/>
      <c r="DY65" s="213"/>
      <c r="DZ65" s="223"/>
      <c r="EA65" s="212">
        <f>_xlfn.FLOOR.PRECISE('численность 2021'!T78)</f>
        <v>0</v>
      </c>
      <c r="EB65" s="212"/>
      <c r="EC65" s="212"/>
      <c r="ED65" s="212">
        <f t="shared" si="60"/>
        <v>0</v>
      </c>
      <c r="EE65" s="214">
        <f>_xlfn.FLOOR.PRECISE('численность 2021'!U78)</f>
        <v>0</v>
      </c>
      <c r="EF65" s="215">
        <f t="shared" si="61"/>
        <v>0</v>
      </c>
      <c r="EG65" s="216">
        <f t="shared" si="170"/>
        <v>0</v>
      </c>
      <c r="EH65" s="222"/>
    </row>
    <row r="66" spans="1:138" ht="51" customHeight="1" x14ac:dyDescent="0.2">
      <c r="A66" s="116" t="s">
        <v>421</v>
      </c>
      <c r="B66" s="212">
        <f>'численность 2021'!C79</f>
        <v>19.22</v>
      </c>
      <c r="C66" s="213">
        <v>7349.1821289999998</v>
      </c>
      <c r="D66" s="213">
        <v>7011</v>
      </c>
      <c r="E66" s="212">
        <f>_xlfn.FLOOR.PRECISE('численность 2021'!D79)</f>
        <v>96</v>
      </c>
      <c r="F66" s="212">
        <v>4.9643220000000001</v>
      </c>
      <c r="G66" s="212">
        <v>4.7358820000000001</v>
      </c>
      <c r="H66" s="212">
        <f t="shared" si="48"/>
        <v>4.9947970863683668</v>
      </c>
      <c r="I66" s="214">
        <f>_xlfn.FLOOR.PRECISE('численность 2021'!R79)</f>
        <v>33</v>
      </c>
      <c r="J66" s="215">
        <f t="shared" si="138"/>
        <v>33.599999999999902</v>
      </c>
      <c r="K66" s="216">
        <f t="shared" si="148"/>
        <v>33</v>
      </c>
      <c r="L66" s="217">
        <v>33</v>
      </c>
      <c r="M66" s="213"/>
      <c r="N66" s="213">
        <v>0</v>
      </c>
      <c r="O66" s="212">
        <f>_xlfn.FLOOR.PRECISE('численность 2021'!P79)</f>
        <v>0</v>
      </c>
      <c r="P66" s="212"/>
      <c r="Q66" s="212"/>
      <c r="R66" s="212">
        <f t="shared" si="149"/>
        <v>0</v>
      </c>
      <c r="S66" s="214">
        <f>_xlfn.FLOOR.PRECISE('численность 2021'!Q79)</f>
        <v>0</v>
      </c>
      <c r="T66" s="214"/>
      <c r="U66" s="215">
        <f t="shared" si="139"/>
        <v>0</v>
      </c>
      <c r="V66" s="216">
        <f t="shared" si="140"/>
        <v>0</v>
      </c>
      <c r="W66" s="217"/>
      <c r="X66" s="217"/>
      <c r="Y66" s="218"/>
      <c r="Z66" s="213"/>
      <c r="AA66" s="213"/>
      <c r="AB66" s="212">
        <f>_xlfn.FLOOR.PRECISE('численность 2021'!E79)</f>
        <v>0</v>
      </c>
      <c r="AC66" s="212"/>
      <c r="AD66" s="212"/>
      <c r="AE66" s="212">
        <f t="shared" si="49"/>
        <v>0</v>
      </c>
      <c r="AF66" s="214">
        <f>_xlfn.FLOOR.PRECISE('численность 2021'!O79)</f>
        <v>0</v>
      </c>
      <c r="AG66" s="215">
        <f t="shared" si="141"/>
        <v>0</v>
      </c>
      <c r="AH66" s="216">
        <f t="shared" si="150"/>
        <v>0</v>
      </c>
      <c r="AI66" s="219">
        <f t="shared" si="142"/>
        <v>0</v>
      </c>
      <c r="AJ66" s="217"/>
      <c r="AK66" s="217"/>
      <c r="AL66" s="213"/>
      <c r="AM66" s="213"/>
      <c r="AN66" s="212">
        <f>_xlfn.FLOOR.PRECISE('численность 2021'!F79)</f>
        <v>0</v>
      </c>
      <c r="AO66" s="212"/>
      <c r="AP66" s="212"/>
      <c r="AQ66" s="212">
        <f t="shared" si="151"/>
        <v>0</v>
      </c>
      <c r="AR66" s="214">
        <f>_xlfn.FLOOR.PRECISE('численность 2021'!L79)</f>
        <v>0</v>
      </c>
      <c r="AS66" s="214"/>
      <c r="AT66" s="214">
        <f t="shared" si="143"/>
        <v>0</v>
      </c>
      <c r="AU66" s="215">
        <f t="shared" si="50"/>
        <v>0</v>
      </c>
      <c r="AV66" s="215">
        <f t="shared" si="94"/>
        <v>0</v>
      </c>
      <c r="AW66" s="220">
        <f t="shared" si="51"/>
        <v>0</v>
      </c>
      <c r="AX66" s="217"/>
      <c r="AY66" s="215">
        <f t="shared" si="144"/>
        <v>0</v>
      </c>
      <c r="AZ66" s="216">
        <f t="shared" si="152"/>
        <v>0</v>
      </c>
      <c r="BA66" s="217"/>
      <c r="BB66" s="215">
        <f t="shared" si="145"/>
        <v>0</v>
      </c>
      <c r="BC66" s="217"/>
      <c r="BD66" s="213">
        <v>1798.379639</v>
      </c>
      <c r="BE66" s="213">
        <v>1995</v>
      </c>
      <c r="BF66" s="212">
        <f>_xlfn.FLOOR.PRECISE('численность 2021'!G79)</f>
        <v>14</v>
      </c>
      <c r="BG66" s="212">
        <v>1.214793</v>
      </c>
      <c r="BH66" s="212">
        <v>1.3476090000000001</v>
      </c>
      <c r="BI66" s="212">
        <f t="shared" si="52"/>
        <v>0.72840790842872016</v>
      </c>
      <c r="BJ66" s="214">
        <f>_xlfn.FLOOR.PRECISE('численность 2021'!K79)</f>
        <v>0</v>
      </c>
      <c r="BK66" s="214"/>
      <c r="BL66" s="214">
        <f t="shared" si="146"/>
        <v>0</v>
      </c>
      <c r="BM66" s="215">
        <f t="shared" si="53"/>
        <v>0.4199999999999986</v>
      </c>
      <c r="BN66" s="220">
        <f t="shared" si="147"/>
        <v>0</v>
      </c>
      <c r="BO66" s="217"/>
      <c r="BP66" s="215">
        <f t="shared" si="153"/>
        <v>0</v>
      </c>
      <c r="BQ66" s="216">
        <f t="shared" si="154"/>
        <v>0</v>
      </c>
      <c r="BR66" s="217"/>
      <c r="BS66" s="215">
        <f t="shared" si="155"/>
        <v>0</v>
      </c>
      <c r="BT66" s="217"/>
      <c r="BU66" s="213"/>
      <c r="BV66" s="213">
        <v>0</v>
      </c>
      <c r="BW66" s="212">
        <f>_xlfn.FLOOR.PRECISE('численность 2021'!H79)</f>
        <v>0</v>
      </c>
      <c r="BX66" s="212"/>
      <c r="BY66" s="212">
        <v>0</v>
      </c>
      <c r="BZ66" s="212">
        <f t="shared" si="54"/>
        <v>0</v>
      </c>
      <c r="CA66" s="214">
        <f>_xlfn.FLOOR.PRECISE('численность 2021'!M79)</f>
        <v>0</v>
      </c>
      <c r="CB66" s="214"/>
      <c r="CC66" s="214"/>
      <c r="CD66" s="214">
        <f t="shared" si="156"/>
        <v>0</v>
      </c>
      <c r="CE66" s="215">
        <f t="shared" si="157"/>
        <v>0</v>
      </c>
      <c r="CF66" s="220">
        <f t="shared" si="158"/>
        <v>0</v>
      </c>
      <c r="CG66" s="217"/>
      <c r="CH66" s="215">
        <f t="shared" si="159"/>
        <v>0</v>
      </c>
      <c r="CI66" s="216">
        <f t="shared" si="160"/>
        <v>0</v>
      </c>
      <c r="CJ66" s="217"/>
      <c r="CK66" s="215">
        <f t="shared" si="161"/>
        <v>0</v>
      </c>
      <c r="CL66" s="216">
        <f t="shared" si="162"/>
        <v>0</v>
      </c>
      <c r="CM66" s="217"/>
      <c r="CN66" s="215">
        <f t="shared" si="163"/>
        <v>0</v>
      </c>
      <c r="CO66" s="217"/>
      <c r="CP66" s="221">
        <f t="shared" si="164"/>
        <v>1</v>
      </c>
      <c r="CQ66" s="213">
        <v>0</v>
      </c>
      <c r="CR66" s="213">
        <v>0</v>
      </c>
      <c r="CS66" s="213" t="e">
        <f>#REF!</f>
        <v>#REF!</v>
      </c>
      <c r="CT66" s="212">
        <v>0</v>
      </c>
      <c r="CU66" s="212">
        <v>0</v>
      </c>
      <c r="CV66" s="212" t="e">
        <f>#REF!</f>
        <v>#REF!</v>
      </c>
      <c r="CW66" s="214" t="e">
        <f>#REF!</f>
        <v>#REF!</v>
      </c>
      <c r="CX66" s="215" t="e">
        <f t="shared" si="55"/>
        <v>#REF!</v>
      </c>
      <c r="CY66" s="220" t="e">
        <f t="shared" si="56"/>
        <v>#REF!</v>
      </c>
      <c r="CZ66" s="222"/>
      <c r="DA66" s="215">
        <f t="shared" si="57"/>
        <v>0</v>
      </c>
      <c r="DB66" s="222"/>
      <c r="DC66" s="213">
        <v>797.96954300000004</v>
      </c>
      <c r="DD66" s="213">
        <v>765</v>
      </c>
      <c r="DE66" s="212">
        <f>_xlfn.FLOOR.PRECISE('численность 2021'!I79)</f>
        <v>12</v>
      </c>
      <c r="DF66" s="212">
        <v>0.53902300000000003</v>
      </c>
      <c r="DG66" s="212">
        <v>0.51675199999999999</v>
      </c>
      <c r="DH66" s="212">
        <f t="shared" si="58"/>
        <v>0.62434963579604585</v>
      </c>
      <c r="DI66" s="214">
        <f>_xlfn.FLOOR.PRECISE('численность 2021'!N79)</f>
        <v>0</v>
      </c>
      <c r="DJ66" s="215">
        <f t="shared" si="165"/>
        <v>0</v>
      </c>
      <c r="DK66" s="216">
        <f t="shared" si="166"/>
        <v>0</v>
      </c>
      <c r="DL66" s="217"/>
      <c r="DM66" s="215">
        <f t="shared" si="167"/>
        <v>0</v>
      </c>
      <c r="DN66" s="217"/>
      <c r="DO66" s="213"/>
      <c r="DP66" s="213"/>
      <c r="DQ66" s="212">
        <f>_xlfn.FLOOR.PRECISE('численность 2021'!J79)</f>
        <v>0</v>
      </c>
      <c r="DR66" s="212"/>
      <c r="DS66" s="212"/>
      <c r="DT66" s="212">
        <f t="shared" si="59"/>
        <v>0</v>
      </c>
      <c r="DU66" s="214">
        <f>_xlfn.FLOOR.PRECISE('численность 2021'!S79)</f>
        <v>0</v>
      </c>
      <c r="DV66" s="215">
        <f t="shared" si="168"/>
        <v>0</v>
      </c>
      <c r="DW66" s="216">
        <f t="shared" si="169"/>
        <v>0</v>
      </c>
      <c r="DX66" s="217"/>
      <c r="DY66" s="213"/>
      <c r="DZ66" s="223"/>
      <c r="EA66" s="212">
        <f>_xlfn.FLOOR.PRECISE('численность 2021'!T79)</f>
        <v>0</v>
      </c>
      <c r="EB66" s="212"/>
      <c r="EC66" s="212"/>
      <c r="ED66" s="212">
        <f t="shared" si="60"/>
        <v>0</v>
      </c>
      <c r="EE66" s="214">
        <f>_xlfn.FLOOR.PRECISE('численность 2021'!U79)</f>
        <v>0</v>
      </c>
      <c r="EF66" s="215">
        <f t="shared" si="61"/>
        <v>0</v>
      </c>
      <c r="EG66" s="216">
        <f t="shared" si="170"/>
        <v>0</v>
      </c>
      <c r="EH66" s="222"/>
    </row>
    <row r="67" spans="1:138" ht="51" customHeight="1" x14ac:dyDescent="0.2">
      <c r="A67" s="116" t="s">
        <v>422</v>
      </c>
      <c r="B67" s="212">
        <f>'численность 2021'!C80</f>
        <v>64.239999999999995</v>
      </c>
      <c r="C67" s="213">
        <v>7349.1821289999998</v>
      </c>
      <c r="D67" s="213">
        <v>7011</v>
      </c>
      <c r="E67" s="212">
        <f>_xlfn.FLOOR.PRECISE('численность 2021'!D80)</f>
        <v>320</v>
      </c>
      <c r="F67" s="212">
        <v>4.9643220000000001</v>
      </c>
      <c r="G67" s="212">
        <v>4.7358820000000001</v>
      </c>
      <c r="H67" s="212">
        <f t="shared" si="48"/>
        <v>4.9813200498132009</v>
      </c>
      <c r="I67" s="214">
        <f>_xlfn.FLOOR.PRECISE('численность 2021'!R80)</f>
        <v>108</v>
      </c>
      <c r="J67" s="215">
        <f t="shared" si="138"/>
        <v>111.99999999999967</v>
      </c>
      <c r="K67" s="216">
        <f t="shared" si="148"/>
        <v>108</v>
      </c>
      <c r="L67" s="217">
        <v>108</v>
      </c>
      <c r="M67" s="213"/>
      <c r="N67" s="213">
        <v>0</v>
      </c>
      <c r="O67" s="212">
        <f>_xlfn.FLOOR.PRECISE('численность 2021'!P80)</f>
        <v>0</v>
      </c>
      <c r="P67" s="212"/>
      <c r="Q67" s="212"/>
      <c r="R67" s="212">
        <f t="shared" si="149"/>
        <v>0</v>
      </c>
      <c r="S67" s="214">
        <f>_xlfn.FLOOR.PRECISE('численность 2021'!Q80)</f>
        <v>0</v>
      </c>
      <c r="T67" s="214"/>
      <c r="U67" s="215">
        <f t="shared" si="139"/>
        <v>0</v>
      </c>
      <c r="V67" s="216">
        <f t="shared" si="140"/>
        <v>0</v>
      </c>
      <c r="W67" s="217"/>
      <c r="X67" s="217"/>
      <c r="Y67" s="218"/>
      <c r="Z67" s="213"/>
      <c r="AA67" s="213"/>
      <c r="AB67" s="212">
        <f>_xlfn.FLOOR.PRECISE('численность 2021'!E80)</f>
        <v>0</v>
      </c>
      <c r="AC67" s="212"/>
      <c r="AD67" s="212"/>
      <c r="AE67" s="212">
        <f t="shared" si="49"/>
        <v>0</v>
      </c>
      <c r="AF67" s="214">
        <f>_xlfn.FLOOR.PRECISE('численность 2021'!O80)</f>
        <v>0</v>
      </c>
      <c r="AG67" s="215">
        <f t="shared" si="141"/>
        <v>0</v>
      </c>
      <c r="AH67" s="216">
        <f t="shared" si="150"/>
        <v>0</v>
      </c>
      <c r="AI67" s="219">
        <f t="shared" si="142"/>
        <v>0</v>
      </c>
      <c r="AJ67" s="217"/>
      <c r="AK67" s="217"/>
      <c r="AL67" s="213"/>
      <c r="AM67" s="213"/>
      <c r="AN67" s="212">
        <f>_xlfn.FLOOR.PRECISE('численность 2021'!F80)</f>
        <v>0</v>
      </c>
      <c r="AO67" s="212"/>
      <c r="AP67" s="212"/>
      <c r="AQ67" s="212">
        <f t="shared" si="151"/>
        <v>0</v>
      </c>
      <c r="AR67" s="214">
        <f>_xlfn.FLOOR.PRECISE('численность 2021'!L80)</f>
        <v>0</v>
      </c>
      <c r="AS67" s="214"/>
      <c r="AT67" s="214">
        <f t="shared" si="143"/>
        <v>0</v>
      </c>
      <c r="AU67" s="215">
        <f t="shared" si="50"/>
        <v>0</v>
      </c>
      <c r="AV67" s="215">
        <f t="shared" si="94"/>
        <v>0</v>
      </c>
      <c r="AW67" s="220">
        <f t="shared" si="51"/>
        <v>0</v>
      </c>
      <c r="AX67" s="217"/>
      <c r="AY67" s="215">
        <f t="shared" si="144"/>
        <v>0</v>
      </c>
      <c r="AZ67" s="216">
        <f t="shared" si="152"/>
        <v>0</v>
      </c>
      <c r="BA67" s="217"/>
      <c r="BB67" s="215">
        <f t="shared" si="145"/>
        <v>0</v>
      </c>
      <c r="BC67" s="217"/>
      <c r="BD67" s="213">
        <v>1798.379639</v>
      </c>
      <c r="BE67" s="213">
        <v>1995</v>
      </c>
      <c r="BF67" s="212">
        <f>_xlfn.FLOOR.PRECISE('численность 2021'!G80)</f>
        <v>57</v>
      </c>
      <c r="BG67" s="212">
        <v>1.214793</v>
      </c>
      <c r="BH67" s="212">
        <v>1.3476090000000001</v>
      </c>
      <c r="BI67" s="212">
        <f t="shared" si="52"/>
        <v>0.88729763387297644</v>
      </c>
      <c r="BJ67" s="214">
        <f>_xlfn.FLOOR.PRECISE('численность 2021'!K80)</f>
        <v>1</v>
      </c>
      <c r="BK67" s="214"/>
      <c r="BL67" s="214">
        <f t="shared" si="146"/>
        <v>1</v>
      </c>
      <c r="BM67" s="215">
        <f t="shared" si="53"/>
        <v>1.7099999999999942</v>
      </c>
      <c r="BN67" s="220">
        <f t="shared" si="147"/>
        <v>1</v>
      </c>
      <c r="BO67" s="217">
        <v>1</v>
      </c>
      <c r="BP67" s="215">
        <f t="shared" si="153"/>
        <v>0</v>
      </c>
      <c r="BQ67" s="216">
        <f t="shared" si="154"/>
        <v>0</v>
      </c>
      <c r="BR67" s="217"/>
      <c r="BS67" s="215">
        <f t="shared" si="155"/>
        <v>0.2</v>
      </c>
      <c r="BT67" s="217"/>
      <c r="BU67" s="213"/>
      <c r="BV67" s="213">
        <v>0</v>
      </c>
      <c r="BW67" s="212">
        <f>_xlfn.FLOOR.PRECISE('численность 2021'!H80)</f>
        <v>0</v>
      </c>
      <c r="BX67" s="212"/>
      <c r="BY67" s="212">
        <v>0</v>
      </c>
      <c r="BZ67" s="212">
        <f t="shared" si="54"/>
        <v>0</v>
      </c>
      <c r="CA67" s="214">
        <f>_xlfn.FLOOR.PRECISE('численность 2021'!M80)</f>
        <v>0</v>
      </c>
      <c r="CB67" s="214"/>
      <c r="CC67" s="214"/>
      <c r="CD67" s="214">
        <f t="shared" si="156"/>
        <v>0</v>
      </c>
      <c r="CE67" s="215">
        <f t="shared" si="157"/>
        <v>0</v>
      </c>
      <c r="CF67" s="220">
        <f t="shared" si="158"/>
        <v>0</v>
      </c>
      <c r="CG67" s="217"/>
      <c r="CH67" s="215">
        <f t="shared" si="159"/>
        <v>0</v>
      </c>
      <c r="CI67" s="216">
        <f t="shared" si="160"/>
        <v>0</v>
      </c>
      <c r="CJ67" s="217"/>
      <c r="CK67" s="215">
        <f t="shared" si="161"/>
        <v>0</v>
      </c>
      <c r="CL67" s="216">
        <f t="shared" si="162"/>
        <v>0</v>
      </c>
      <c r="CM67" s="217"/>
      <c r="CN67" s="215">
        <f t="shared" si="163"/>
        <v>0</v>
      </c>
      <c r="CO67" s="217"/>
      <c r="CP67" s="221">
        <f t="shared" si="164"/>
        <v>1</v>
      </c>
      <c r="CQ67" s="213">
        <v>0</v>
      </c>
      <c r="CR67" s="213">
        <v>0</v>
      </c>
      <c r="CS67" s="213" t="e">
        <f>#REF!</f>
        <v>#REF!</v>
      </c>
      <c r="CT67" s="212">
        <v>0</v>
      </c>
      <c r="CU67" s="212">
        <v>0</v>
      </c>
      <c r="CV67" s="212" t="e">
        <f>#REF!</f>
        <v>#REF!</v>
      </c>
      <c r="CW67" s="214" t="e">
        <f>#REF!</f>
        <v>#REF!</v>
      </c>
      <c r="CX67" s="215" t="e">
        <f t="shared" si="55"/>
        <v>#REF!</v>
      </c>
      <c r="CY67" s="220" t="e">
        <f t="shared" si="56"/>
        <v>#REF!</v>
      </c>
      <c r="CZ67" s="222"/>
      <c r="DA67" s="215">
        <f t="shared" si="57"/>
        <v>0</v>
      </c>
      <c r="DB67" s="222"/>
      <c r="DC67" s="213">
        <v>797.96954300000004</v>
      </c>
      <c r="DD67" s="213">
        <v>765</v>
      </c>
      <c r="DE67" s="212">
        <f>_xlfn.FLOOR.PRECISE('численность 2021'!I80)</f>
        <v>44</v>
      </c>
      <c r="DF67" s="212">
        <v>0.53902300000000003</v>
      </c>
      <c r="DG67" s="212">
        <v>0.51675199999999999</v>
      </c>
      <c r="DH67" s="212">
        <f t="shared" si="58"/>
        <v>0.68493150684931514</v>
      </c>
      <c r="DI67" s="214">
        <f>_xlfn.FLOOR.PRECISE('численность 2021'!N80)</f>
        <v>3</v>
      </c>
      <c r="DJ67" s="215">
        <f t="shared" si="165"/>
        <v>6.5999999999999561</v>
      </c>
      <c r="DK67" s="216">
        <f t="shared" si="166"/>
        <v>3</v>
      </c>
      <c r="DL67" s="217">
        <v>3</v>
      </c>
      <c r="DM67" s="215">
        <f t="shared" si="167"/>
        <v>0.60000000000000009</v>
      </c>
      <c r="DN67" s="217"/>
      <c r="DO67" s="213"/>
      <c r="DP67" s="213"/>
      <c r="DQ67" s="212">
        <f>_xlfn.FLOOR.PRECISE('численность 2021'!J80)</f>
        <v>0</v>
      </c>
      <c r="DR67" s="212"/>
      <c r="DS67" s="212"/>
      <c r="DT67" s="212">
        <f t="shared" si="59"/>
        <v>0</v>
      </c>
      <c r="DU67" s="214">
        <f>_xlfn.FLOOR.PRECISE('численность 2021'!S80)</f>
        <v>0</v>
      </c>
      <c r="DV67" s="215">
        <f t="shared" si="168"/>
        <v>0</v>
      </c>
      <c r="DW67" s="216">
        <f t="shared" si="169"/>
        <v>0</v>
      </c>
      <c r="DX67" s="217"/>
      <c r="DY67" s="213"/>
      <c r="DZ67" s="223"/>
      <c r="EA67" s="212">
        <f>_xlfn.FLOOR.PRECISE('численность 2021'!T80)</f>
        <v>0</v>
      </c>
      <c r="EB67" s="212"/>
      <c r="EC67" s="212"/>
      <c r="ED67" s="212">
        <f t="shared" si="60"/>
        <v>0</v>
      </c>
      <c r="EE67" s="214">
        <f>_xlfn.FLOOR.PRECISE('численность 2021'!U80)</f>
        <v>0</v>
      </c>
      <c r="EF67" s="215">
        <f t="shared" si="61"/>
        <v>0</v>
      </c>
      <c r="EG67" s="216">
        <f t="shared" si="170"/>
        <v>0</v>
      </c>
      <c r="EH67" s="222"/>
    </row>
    <row r="68" spans="1:138" ht="51" customHeight="1" x14ac:dyDescent="0.2">
      <c r="A68" s="116" t="s">
        <v>423</v>
      </c>
      <c r="B68" s="212">
        <f>'численность 2021'!C81</f>
        <v>100.11</v>
      </c>
      <c r="C68" s="213">
        <v>7349.1821289999998</v>
      </c>
      <c r="D68" s="213">
        <v>7011</v>
      </c>
      <c r="E68" s="212">
        <f>_xlfn.FLOOR.PRECISE('численность 2021'!D81)</f>
        <v>521</v>
      </c>
      <c r="F68" s="212">
        <v>4.9643220000000001</v>
      </c>
      <c r="G68" s="212">
        <v>4.7358820000000001</v>
      </c>
      <c r="H68" s="212">
        <f t="shared" si="48"/>
        <v>5.2042752971731092</v>
      </c>
      <c r="I68" s="214">
        <f>_xlfn.FLOOR.PRECISE('численность 2021'!R81)</f>
        <v>177</v>
      </c>
      <c r="J68" s="215">
        <f t="shared" si="138"/>
        <v>182.34999999999945</v>
      </c>
      <c r="K68" s="216">
        <f t="shared" si="148"/>
        <v>177</v>
      </c>
      <c r="L68" s="217">
        <v>177</v>
      </c>
      <c r="M68" s="213"/>
      <c r="N68" s="213">
        <v>0</v>
      </c>
      <c r="O68" s="212">
        <f>_xlfn.FLOOR.PRECISE('численность 2021'!P81)</f>
        <v>0</v>
      </c>
      <c r="P68" s="212"/>
      <c r="Q68" s="212"/>
      <c r="R68" s="212">
        <f t="shared" si="149"/>
        <v>0</v>
      </c>
      <c r="S68" s="214">
        <f>_xlfn.FLOOR.PRECISE('численность 2021'!Q81)</f>
        <v>0</v>
      </c>
      <c r="T68" s="214"/>
      <c r="U68" s="215">
        <f t="shared" si="139"/>
        <v>0</v>
      </c>
      <c r="V68" s="216">
        <f t="shared" si="140"/>
        <v>0</v>
      </c>
      <c r="W68" s="217"/>
      <c r="X68" s="217"/>
      <c r="Y68" s="218"/>
      <c r="Z68" s="213"/>
      <c r="AA68" s="213"/>
      <c r="AB68" s="212">
        <f>_xlfn.FLOOR.PRECISE('численность 2021'!E81)</f>
        <v>0</v>
      </c>
      <c r="AC68" s="212"/>
      <c r="AD68" s="212"/>
      <c r="AE68" s="212">
        <f t="shared" si="49"/>
        <v>0</v>
      </c>
      <c r="AF68" s="214">
        <f>_xlfn.FLOOR.PRECISE('численность 2021'!O81)</f>
        <v>0</v>
      </c>
      <c r="AG68" s="215">
        <f t="shared" si="141"/>
        <v>0</v>
      </c>
      <c r="AH68" s="216">
        <f t="shared" si="150"/>
        <v>0</v>
      </c>
      <c r="AI68" s="219">
        <f t="shared" si="142"/>
        <v>0</v>
      </c>
      <c r="AJ68" s="217"/>
      <c r="AK68" s="217"/>
      <c r="AL68" s="213"/>
      <c r="AM68" s="213"/>
      <c r="AN68" s="212">
        <f>_xlfn.FLOOR.PRECISE('численность 2021'!F81)</f>
        <v>0</v>
      </c>
      <c r="AO68" s="212"/>
      <c r="AP68" s="212"/>
      <c r="AQ68" s="212">
        <f t="shared" si="151"/>
        <v>0</v>
      </c>
      <c r="AR68" s="214">
        <f>_xlfn.FLOOR.PRECISE('численность 2021'!L81)</f>
        <v>0</v>
      </c>
      <c r="AS68" s="214"/>
      <c r="AT68" s="214">
        <f t="shared" si="143"/>
        <v>0</v>
      </c>
      <c r="AU68" s="215">
        <f t="shared" si="50"/>
        <v>0</v>
      </c>
      <c r="AV68" s="215">
        <f t="shared" si="94"/>
        <v>0</v>
      </c>
      <c r="AW68" s="220">
        <f t="shared" si="51"/>
        <v>0</v>
      </c>
      <c r="AX68" s="217"/>
      <c r="AY68" s="215">
        <f t="shared" si="144"/>
        <v>0</v>
      </c>
      <c r="AZ68" s="216">
        <f t="shared" si="152"/>
        <v>0</v>
      </c>
      <c r="BA68" s="217"/>
      <c r="BB68" s="215">
        <f t="shared" si="145"/>
        <v>0</v>
      </c>
      <c r="BC68" s="217"/>
      <c r="BD68" s="213">
        <v>1798.379639</v>
      </c>
      <c r="BE68" s="213">
        <v>1995</v>
      </c>
      <c r="BF68" s="212">
        <f>_xlfn.FLOOR.PRECISE('численность 2021'!G81)</f>
        <v>88</v>
      </c>
      <c r="BG68" s="212">
        <v>1.214793</v>
      </c>
      <c r="BH68" s="212">
        <v>1.3476090000000001</v>
      </c>
      <c r="BI68" s="212">
        <f t="shared" si="52"/>
        <v>0.87903306363000699</v>
      </c>
      <c r="BJ68" s="214">
        <f>_xlfn.FLOOR.PRECISE('численность 2021'!K81)</f>
        <v>2</v>
      </c>
      <c r="BK68" s="214"/>
      <c r="BL68" s="214">
        <f t="shared" si="146"/>
        <v>2</v>
      </c>
      <c r="BM68" s="215">
        <f t="shared" si="53"/>
        <v>2.6399999999999912</v>
      </c>
      <c r="BN68" s="220">
        <f t="shared" si="147"/>
        <v>2</v>
      </c>
      <c r="BO68" s="217">
        <v>2</v>
      </c>
      <c r="BP68" s="215">
        <f t="shared" si="153"/>
        <v>0</v>
      </c>
      <c r="BQ68" s="216">
        <f t="shared" si="154"/>
        <v>0</v>
      </c>
      <c r="BR68" s="217"/>
      <c r="BS68" s="215">
        <f t="shared" si="155"/>
        <v>0.4</v>
      </c>
      <c r="BT68" s="217"/>
      <c r="BU68" s="213"/>
      <c r="BV68" s="213">
        <v>0</v>
      </c>
      <c r="BW68" s="212">
        <f>_xlfn.FLOOR.PRECISE('численность 2021'!H81)</f>
        <v>0</v>
      </c>
      <c r="BX68" s="212"/>
      <c r="BY68" s="212">
        <v>0</v>
      </c>
      <c r="BZ68" s="212">
        <f t="shared" si="54"/>
        <v>0</v>
      </c>
      <c r="CA68" s="214">
        <f>_xlfn.FLOOR.PRECISE('численность 2021'!M81)</f>
        <v>0</v>
      </c>
      <c r="CB68" s="214"/>
      <c r="CC68" s="214"/>
      <c r="CD68" s="214">
        <f t="shared" si="156"/>
        <v>0</v>
      </c>
      <c r="CE68" s="215">
        <f t="shared" si="157"/>
        <v>0</v>
      </c>
      <c r="CF68" s="220">
        <f t="shared" si="158"/>
        <v>0</v>
      </c>
      <c r="CG68" s="217"/>
      <c r="CH68" s="215">
        <f t="shared" si="159"/>
        <v>0</v>
      </c>
      <c r="CI68" s="216">
        <f t="shared" si="160"/>
        <v>0</v>
      </c>
      <c r="CJ68" s="217"/>
      <c r="CK68" s="215">
        <f t="shared" si="161"/>
        <v>0</v>
      </c>
      <c r="CL68" s="216">
        <f t="shared" si="162"/>
        <v>0</v>
      </c>
      <c r="CM68" s="217"/>
      <c r="CN68" s="215">
        <f t="shared" si="163"/>
        <v>0</v>
      </c>
      <c r="CO68" s="217"/>
      <c r="CP68" s="221">
        <f t="shared" si="164"/>
        <v>1</v>
      </c>
      <c r="CQ68" s="213">
        <v>0</v>
      </c>
      <c r="CR68" s="213">
        <v>0</v>
      </c>
      <c r="CS68" s="213" t="e">
        <f>#REF!</f>
        <v>#REF!</v>
      </c>
      <c r="CT68" s="212">
        <v>0</v>
      </c>
      <c r="CU68" s="212">
        <v>0</v>
      </c>
      <c r="CV68" s="212" t="e">
        <f>#REF!</f>
        <v>#REF!</v>
      </c>
      <c r="CW68" s="214" t="e">
        <f>#REF!</f>
        <v>#REF!</v>
      </c>
      <c r="CX68" s="215" t="e">
        <f t="shared" si="55"/>
        <v>#REF!</v>
      </c>
      <c r="CY68" s="220" t="e">
        <f t="shared" si="56"/>
        <v>#REF!</v>
      </c>
      <c r="CZ68" s="222"/>
      <c r="DA68" s="215">
        <f t="shared" si="57"/>
        <v>0</v>
      </c>
      <c r="DB68" s="222"/>
      <c r="DC68" s="213">
        <v>797.96954300000004</v>
      </c>
      <c r="DD68" s="213">
        <v>765</v>
      </c>
      <c r="DE68" s="212">
        <f>_xlfn.FLOOR.PRECISE('численность 2021'!I81)</f>
        <v>50</v>
      </c>
      <c r="DF68" s="212">
        <v>0.53902300000000003</v>
      </c>
      <c r="DG68" s="212">
        <v>0.51675199999999999</v>
      </c>
      <c r="DH68" s="212">
        <f t="shared" si="58"/>
        <v>0.49945060433523125</v>
      </c>
      <c r="DI68" s="214">
        <f>_xlfn.FLOOR.PRECISE('численность 2021'!N81)</f>
        <v>3</v>
      </c>
      <c r="DJ68" s="215">
        <f t="shared" si="165"/>
        <v>7.4999999999999494</v>
      </c>
      <c r="DK68" s="216">
        <f t="shared" si="166"/>
        <v>3</v>
      </c>
      <c r="DL68" s="217">
        <v>3</v>
      </c>
      <c r="DM68" s="215">
        <f t="shared" si="167"/>
        <v>0.60000000000000009</v>
      </c>
      <c r="DN68" s="217"/>
      <c r="DO68" s="213"/>
      <c r="DP68" s="213"/>
      <c r="DQ68" s="212">
        <f>_xlfn.FLOOR.PRECISE('численность 2021'!J81)</f>
        <v>0</v>
      </c>
      <c r="DR68" s="212"/>
      <c r="DS68" s="212"/>
      <c r="DT68" s="212">
        <f t="shared" si="59"/>
        <v>0</v>
      </c>
      <c r="DU68" s="214">
        <f>_xlfn.FLOOR.PRECISE('численность 2021'!S81)</f>
        <v>0</v>
      </c>
      <c r="DV68" s="215">
        <f t="shared" si="168"/>
        <v>0</v>
      </c>
      <c r="DW68" s="216">
        <f t="shared" si="169"/>
        <v>0</v>
      </c>
      <c r="DX68" s="217"/>
      <c r="DY68" s="213"/>
      <c r="DZ68" s="223"/>
      <c r="EA68" s="212">
        <f>_xlfn.FLOOR.PRECISE('численность 2021'!T81)</f>
        <v>0</v>
      </c>
      <c r="EB68" s="212"/>
      <c r="EC68" s="212"/>
      <c r="ED68" s="212">
        <f t="shared" si="60"/>
        <v>0</v>
      </c>
      <c r="EE68" s="214">
        <f>_xlfn.FLOOR.PRECISE('численность 2021'!U81)</f>
        <v>0</v>
      </c>
      <c r="EF68" s="215">
        <f t="shared" si="61"/>
        <v>0</v>
      </c>
      <c r="EG68" s="216">
        <f t="shared" si="170"/>
        <v>0</v>
      </c>
      <c r="EH68" s="222"/>
    </row>
    <row r="69" spans="1:138" ht="51" customHeight="1" x14ac:dyDescent="0.2">
      <c r="A69" s="116" t="s">
        <v>424</v>
      </c>
      <c r="B69" s="212">
        <f>'численность 2021'!C82</f>
        <v>100.23</v>
      </c>
      <c r="C69" s="213">
        <v>7349.1821289999998</v>
      </c>
      <c r="D69" s="213">
        <v>7011</v>
      </c>
      <c r="E69" s="212">
        <f>_xlfn.FLOOR.PRECISE('численность 2021'!D82)</f>
        <v>530</v>
      </c>
      <c r="F69" s="212">
        <v>4.9643220000000001</v>
      </c>
      <c r="G69" s="212">
        <v>4.7358820000000001</v>
      </c>
      <c r="H69" s="212">
        <f t="shared" si="48"/>
        <v>5.2878379726628753</v>
      </c>
      <c r="I69" s="214">
        <f>_xlfn.FLOOR.PRECISE('численность 2021'!R82)</f>
        <v>180</v>
      </c>
      <c r="J69" s="215">
        <f t="shared" si="138"/>
        <v>185.49999999999946</v>
      </c>
      <c r="K69" s="216">
        <f t="shared" si="148"/>
        <v>180</v>
      </c>
      <c r="L69" s="217">
        <v>180</v>
      </c>
      <c r="M69" s="213"/>
      <c r="N69" s="213">
        <v>0</v>
      </c>
      <c r="O69" s="212">
        <f>_xlfn.FLOOR.PRECISE('численность 2021'!P82)</f>
        <v>0</v>
      </c>
      <c r="P69" s="212"/>
      <c r="Q69" s="212"/>
      <c r="R69" s="212">
        <f t="shared" si="149"/>
        <v>0</v>
      </c>
      <c r="S69" s="214">
        <f>_xlfn.FLOOR.PRECISE('численность 2021'!Q82)</f>
        <v>0</v>
      </c>
      <c r="T69" s="214"/>
      <c r="U69" s="215">
        <f t="shared" si="139"/>
        <v>0</v>
      </c>
      <c r="V69" s="216">
        <f t="shared" si="140"/>
        <v>0</v>
      </c>
      <c r="W69" s="217"/>
      <c r="X69" s="217"/>
      <c r="Y69" s="218"/>
      <c r="Z69" s="213"/>
      <c r="AA69" s="213"/>
      <c r="AB69" s="212">
        <f>_xlfn.FLOOR.PRECISE('численность 2021'!E82)</f>
        <v>0</v>
      </c>
      <c r="AC69" s="212"/>
      <c r="AD69" s="212"/>
      <c r="AE69" s="212">
        <f t="shared" si="49"/>
        <v>0</v>
      </c>
      <c r="AF69" s="214">
        <f>_xlfn.FLOOR.PRECISE('численность 2021'!O82)</f>
        <v>0</v>
      </c>
      <c r="AG69" s="215">
        <f t="shared" si="141"/>
        <v>0</v>
      </c>
      <c r="AH69" s="216">
        <f t="shared" si="150"/>
        <v>0</v>
      </c>
      <c r="AI69" s="219">
        <f t="shared" si="142"/>
        <v>0</v>
      </c>
      <c r="AJ69" s="217"/>
      <c r="AK69" s="217"/>
      <c r="AL69" s="213"/>
      <c r="AM69" s="213"/>
      <c r="AN69" s="212">
        <f>_xlfn.FLOOR.PRECISE('численность 2021'!F82)</f>
        <v>0</v>
      </c>
      <c r="AO69" s="212"/>
      <c r="AP69" s="212"/>
      <c r="AQ69" s="212">
        <f t="shared" si="151"/>
        <v>0</v>
      </c>
      <c r="AR69" s="214">
        <f>_xlfn.FLOOR.PRECISE('численность 2021'!L82)</f>
        <v>0</v>
      </c>
      <c r="AS69" s="214"/>
      <c r="AT69" s="214">
        <f t="shared" si="143"/>
        <v>0</v>
      </c>
      <c r="AU69" s="215">
        <f t="shared" si="50"/>
        <v>0</v>
      </c>
      <c r="AV69" s="215">
        <f t="shared" si="94"/>
        <v>0</v>
      </c>
      <c r="AW69" s="220">
        <f t="shared" si="51"/>
        <v>0</v>
      </c>
      <c r="AX69" s="217"/>
      <c r="AY69" s="215">
        <f t="shared" si="144"/>
        <v>0</v>
      </c>
      <c r="AZ69" s="216">
        <f t="shared" si="152"/>
        <v>0</v>
      </c>
      <c r="BA69" s="217"/>
      <c r="BB69" s="215">
        <f t="shared" si="145"/>
        <v>0</v>
      </c>
      <c r="BC69" s="217"/>
      <c r="BD69" s="213">
        <v>1798.379639</v>
      </c>
      <c r="BE69" s="213">
        <v>1995</v>
      </c>
      <c r="BF69" s="212">
        <f>_xlfn.FLOOR.PRECISE('численность 2021'!G82)</f>
        <v>82</v>
      </c>
      <c r="BG69" s="212">
        <v>1.214793</v>
      </c>
      <c r="BH69" s="212">
        <v>1.3476090000000001</v>
      </c>
      <c r="BI69" s="212">
        <f t="shared" si="52"/>
        <v>0.81811832784595429</v>
      </c>
      <c r="BJ69" s="214">
        <f>_xlfn.FLOOR.PRECISE('численность 2021'!K82)</f>
        <v>2</v>
      </c>
      <c r="BK69" s="214"/>
      <c r="BL69" s="214">
        <f t="shared" si="146"/>
        <v>2</v>
      </c>
      <c r="BM69" s="215">
        <f t="shared" si="53"/>
        <v>2.4599999999999915</v>
      </c>
      <c r="BN69" s="220">
        <f t="shared" si="147"/>
        <v>2</v>
      </c>
      <c r="BO69" s="217">
        <v>2</v>
      </c>
      <c r="BP69" s="215">
        <f t="shared" si="153"/>
        <v>0</v>
      </c>
      <c r="BQ69" s="216">
        <f t="shared" si="154"/>
        <v>0</v>
      </c>
      <c r="BR69" s="217"/>
      <c r="BS69" s="215">
        <f t="shared" si="155"/>
        <v>0.4</v>
      </c>
      <c r="BT69" s="217"/>
      <c r="BU69" s="213"/>
      <c r="BV69" s="213">
        <v>0</v>
      </c>
      <c r="BW69" s="212">
        <f>_xlfn.FLOOR.PRECISE('численность 2021'!H82)</f>
        <v>0</v>
      </c>
      <c r="BX69" s="212"/>
      <c r="BY69" s="212">
        <v>0</v>
      </c>
      <c r="BZ69" s="212">
        <f t="shared" si="54"/>
        <v>0</v>
      </c>
      <c r="CA69" s="214">
        <f>_xlfn.FLOOR.PRECISE('численность 2021'!M82)</f>
        <v>0</v>
      </c>
      <c r="CB69" s="214"/>
      <c r="CC69" s="214"/>
      <c r="CD69" s="214">
        <f t="shared" si="156"/>
        <v>0</v>
      </c>
      <c r="CE69" s="215">
        <f t="shared" si="157"/>
        <v>0</v>
      </c>
      <c r="CF69" s="220">
        <f t="shared" si="158"/>
        <v>0</v>
      </c>
      <c r="CG69" s="217"/>
      <c r="CH69" s="215">
        <f t="shared" si="159"/>
        <v>0</v>
      </c>
      <c r="CI69" s="216">
        <f t="shared" si="160"/>
        <v>0</v>
      </c>
      <c r="CJ69" s="217"/>
      <c r="CK69" s="215">
        <f t="shared" si="161"/>
        <v>0</v>
      </c>
      <c r="CL69" s="216">
        <f t="shared" si="162"/>
        <v>0</v>
      </c>
      <c r="CM69" s="217"/>
      <c r="CN69" s="215">
        <f t="shared" si="163"/>
        <v>0</v>
      </c>
      <c r="CO69" s="217"/>
      <c r="CP69" s="221">
        <f t="shared" si="164"/>
        <v>1</v>
      </c>
      <c r="CQ69" s="213">
        <v>0</v>
      </c>
      <c r="CR69" s="213">
        <v>0</v>
      </c>
      <c r="CS69" s="213" t="e">
        <f>#REF!</f>
        <v>#REF!</v>
      </c>
      <c r="CT69" s="212">
        <v>0</v>
      </c>
      <c r="CU69" s="212">
        <v>0</v>
      </c>
      <c r="CV69" s="212" t="e">
        <f>#REF!</f>
        <v>#REF!</v>
      </c>
      <c r="CW69" s="214" t="e">
        <f>#REF!</f>
        <v>#REF!</v>
      </c>
      <c r="CX69" s="215" t="e">
        <f t="shared" si="55"/>
        <v>#REF!</v>
      </c>
      <c r="CY69" s="220" t="e">
        <f t="shared" si="56"/>
        <v>#REF!</v>
      </c>
      <c r="CZ69" s="222"/>
      <c r="DA69" s="215">
        <f t="shared" si="57"/>
        <v>0</v>
      </c>
      <c r="DB69" s="222"/>
      <c r="DC69" s="213">
        <v>797.96954300000004</v>
      </c>
      <c r="DD69" s="213">
        <v>765</v>
      </c>
      <c r="DE69" s="212">
        <f>_xlfn.FLOOR.PRECISE('численность 2021'!I82)</f>
        <v>68</v>
      </c>
      <c r="DF69" s="212">
        <v>0.53902300000000003</v>
      </c>
      <c r="DG69" s="212">
        <v>0.51675199999999999</v>
      </c>
      <c r="DH69" s="212">
        <f t="shared" si="58"/>
        <v>0.67843958894542544</v>
      </c>
      <c r="DI69" s="214">
        <f>_xlfn.FLOOR.PRECISE('численность 2021'!N82)</f>
        <v>3</v>
      </c>
      <c r="DJ69" s="215">
        <f t="shared" si="165"/>
        <v>10.199999999999932</v>
      </c>
      <c r="DK69" s="216">
        <f t="shared" si="166"/>
        <v>3</v>
      </c>
      <c r="DL69" s="217">
        <v>3</v>
      </c>
      <c r="DM69" s="215">
        <f t="shared" si="167"/>
        <v>0.60000000000000009</v>
      </c>
      <c r="DN69" s="217"/>
      <c r="DO69" s="213"/>
      <c r="DP69" s="213"/>
      <c r="DQ69" s="212">
        <f>_xlfn.FLOOR.PRECISE('численность 2021'!J82)</f>
        <v>0</v>
      </c>
      <c r="DR69" s="212"/>
      <c r="DS69" s="212"/>
      <c r="DT69" s="212">
        <f t="shared" si="59"/>
        <v>0</v>
      </c>
      <c r="DU69" s="214">
        <f>_xlfn.FLOOR.PRECISE('численность 2021'!S82)</f>
        <v>0</v>
      </c>
      <c r="DV69" s="215">
        <f t="shared" si="168"/>
        <v>0</v>
      </c>
      <c r="DW69" s="216">
        <f t="shared" si="169"/>
        <v>0</v>
      </c>
      <c r="DX69" s="217"/>
      <c r="DY69" s="213"/>
      <c r="DZ69" s="223"/>
      <c r="EA69" s="212">
        <f>_xlfn.FLOOR.PRECISE('численность 2021'!T82)</f>
        <v>0</v>
      </c>
      <c r="EB69" s="212"/>
      <c r="EC69" s="212"/>
      <c r="ED69" s="212">
        <f t="shared" si="60"/>
        <v>0</v>
      </c>
      <c r="EE69" s="214">
        <f>_xlfn.FLOOR.PRECISE('численность 2021'!U82)</f>
        <v>0</v>
      </c>
      <c r="EF69" s="215">
        <f t="shared" si="61"/>
        <v>0</v>
      </c>
      <c r="EG69" s="216">
        <f t="shared" si="170"/>
        <v>0</v>
      </c>
      <c r="EH69" s="222"/>
    </row>
    <row r="70" spans="1:138" ht="65.25" customHeight="1" x14ac:dyDescent="0.2">
      <c r="A70" s="116" t="s">
        <v>425</v>
      </c>
      <c r="B70" s="212">
        <f>'численность 2021'!C83</f>
        <v>285.87</v>
      </c>
      <c r="C70" s="213">
        <v>7349.1821289999998</v>
      </c>
      <c r="D70" s="213">
        <v>7011</v>
      </c>
      <c r="E70" s="212">
        <f>_xlfn.FLOOR.PRECISE('численность 2021'!D83)</f>
        <v>1574</v>
      </c>
      <c r="F70" s="212">
        <v>4.9643220000000001</v>
      </c>
      <c r="G70" s="212">
        <v>4.7358820000000001</v>
      </c>
      <c r="H70" s="212">
        <f t="shared" si="48"/>
        <v>5.5059992304194214</v>
      </c>
      <c r="I70" s="214">
        <f>_xlfn.FLOOR.PRECISE('численность 2021'!R83)</f>
        <v>535</v>
      </c>
      <c r="J70" s="215">
        <f t="shared" si="138"/>
        <v>550.89999999999839</v>
      </c>
      <c r="K70" s="216">
        <f t="shared" si="148"/>
        <v>535</v>
      </c>
      <c r="L70" s="217">
        <v>535</v>
      </c>
      <c r="M70" s="213"/>
      <c r="N70" s="213">
        <v>0</v>
      </c>
      <c r="O70" s="212">
        <f>_xlfn.FLOOR.PRECISE('численность 2021'!P83)</f>
        <v>0</v>
      </c>
      <c r="P70" s="212"/>
      <c r="Q70" s="212"/>
      <c r="R70" s="212">
        <f t="shared" si="149"/>
        <v>0</v>
      </c>
      <c r="S70" s="214">
        <f>_xlfn.FLOOR.PRECISE('численность 2021'!Q83)</f>
        <v>0</v>
      </c>
      <c r="T70" s="214"/>
      <c r="U70" s="215">
        <f t="shared" si="139"/>
        <v>0</v>
      </c>
      <c r="V70" s="216">
        <f t="shared" si="140"/>
        <v>0</v>
      </c>
      <c r="W70" s="217"/>
      <c r="X70" s="217"/>
      <c r="Y70" s="218"/>
      <c r="Z70" s="213"/>
      <c r="AA70" s="213"/>
      <c r="AB70" s="212">
        <f>_xlfn.FLOOR.PRECISE('численность 2021'!E83)</f>
        <v>0</v>
      </c>
      <c r="AC70" s="212"/>
      <c r="AD70" s="212"/>
      <c r="AE70" s="212">
        <f t="shared" si="49"/>
        <v>0</v>
      </c>
      <c r="AF70" s="214">
        <f>_xlfn.FLOOR.PRECISE('численность 2021'!O83)</f>
        <v>0</v>
      </c>
      <c r="AG70" s="215">
        <f t="shared" si="141"/>
        <v>0</v>
      </c>
      <c r="AH70" s="216">
        <f t="shared" si="150"/>
        <v>0</v>
      </c>
      <c r="AI70" s="219">
        <f t="shared" si="142"/>
        <v>0</v>
      </c>
      <c r="AJ70" s="217"/>
      <c r="AK70" s="217"/>
      <c r="AL70" s="213"/>
      <c r="AM70" s="213"/>
      <c r="AN70" s="212">
        <f>_xlfn.FLOOR.PRECISE('численность 2021'!F83)</f>
        <v>0</v>
      </c>
      <c r="AO70" s="212"/>
      <c r="AP70" s="212"/>
      <c r="AQ70" s="212">
        <f t="shared" si="151"/>
        <v>0</v>
      </c>
      <c r="AR70" s="214">
        <f>_xlfn.FLOOR.PRECISE('численность 2021'!L83)</f>
        <v>0</v>
      </c>
      <c r="AS70" s="214"/>
      <c r="AT70" s="214">
        <f t="shared" si="143"/>
        <v>0</v>
      </c>
      <c r="AU70" s="215">
        <f t="shared" si="50"/>
        <v>0</v>
      </c>
      <c r="AV70" s="215">
        <f t="shared" si="94"/>
        <v>0</v>
      </c>
      <c r="AW70" s="220">
        <f t="shared" si="51"/>
        <v>0</v>
      </c>
      <c r="AX70" s="217"/>
      <c r="AY70" s="215">
        <f t="shared" si="144"/>
        <v>0</v>
      </c>
      <c r="AZ70" s="216">
        <f t="shared" si="152"/>
        <v>0</v>
      </c>
      <c r="BA70" s="217"/>
      <c r="BB70" s="215">
        <f t="shared" si="145"/>
        <v>0</v>
      </c>
      <c r="BC70" s="217"/>
      <c r="BD70" s="213">
        <v>1798.379639</v>
      </c>
      <c r="BE70" s="213">
        <v>1995</v>
      </c>
      <c r="BF70" s="212">
        <f>_xlfn.FLOOR.PRECISE('численность 2021'!G83)</f>
        <v>271</v>
      </c>
      <c r="BG70" s="212">
        <v>1.214793</v>
      </c>
      <c r="BH70" s="212">
        <v>1.3476090000000001</v>
      </c>
      <c r="BI70" s="212">
        <f t="shared" si="52"/>
        <v>0.94798334907475423</v>
      </c>
      <c r="BJ70" s="214">
        <f>_xlfn.FLOOR.PRECISE('численность 2021'!K83)</f>
        <v>2</v>
      </c>
      <c r="BK70" s="214"/>
      <c r="BL70" s="214">
        <f t="shared" si="146"/>
        <v>2</v>
      </c>
      <c r="BM70" s="215">
        <f t="shared" si="53"/>
        <v>8.1299999999999724</v>
      </c>
      <c r="BN70" s="220">
        <f t="shared" si="147"/>
        <v>2</v>
      </c>
      <c r="BO70" s="217">
        <v>2</v>
      </c>
      <c r="BP70" s="215">
        <f t="shared" si="153"/>
        <v>0</v>
      </c>
      <c r="BQ70" s="216">
        <f t="shared" si="154"/>
        <v>0</v>
      </c>
      <c r="BR70" s="217"/>
      <c r="BS70" s="215">
        <f t="shared" si="155"/>
        <v>0.4</v>
      </c>
      <c r="BT70" s="217"/>
      <c r="BU70" s="213"/>
      <c r="BV70" s="213">
        <v>0</v>
      </c>
      <c r="BW70" s="212">
        <f>_xlfn.FLOOR.PRECISE('численность 2021'!H83)</f>
        <v>0</v>
      </c>
      <c r="BX70" s="212"/>
      <c r="BY70" s="212">
        <v>0</v>
      </c>
      <c r="BZ70" s="212">
        <f t="shared" si="54"/>
        <v>0</v>
      </c>
      <c r="CA70" s="214">
        <f>_xlfn.FLOOR.PRECISE('численность 2021'!M83)</f>
        <v>0</v>
      </c>
      <c r="CB70" s="214"/>
      <c r="CC70" s="214"/>
      <c r="CD70" s="214">
        <f t="shared" si="156"/>
        <v>0</v>
      </c>
      <c r="CE70" s="215">
        <f t="shared" si="157"/>
        <v>0</v>
      </c>
      <c r="CF70" s="220">
        <f t="shared" si="158"/>
        <v>0</v>
      </c>
      <c r="CG70" s="217"/>
      <c r="CH70" s="215">
        <f t="shared" si="159"/>
        <v>0</v>
      </c>
      <c r="CI70" s="216">
        <f t="shared" si="160"/>
        <v>0</v>
      </c>
      <c r="CJ70" s="217"/>
      <c r="CK70" s="215">
        <f t="shared" si="161"/>
        <v>0</v>
      </c>
      <c r="CL70" s="216">
        <f t="shared" si="162"/>
        <v>0</v>
      </c>
      <c r="CM70" s="217"/>
      <c r="CN70" s="215">
        <f t="shared" si="163"/>
        <v>0</v>
      </c>
      <c r="CO70" s="217"/>
      <c r="CP70" s="221">
        <f t="shared" si="164"/>
        <v>1</v>
      </c>
      <c r="CQ70" s="213">
        <v>0</v>
      </c>
      <c r="CR70" s="213">
        <v>0</v>
      </c>
      <c r="CS70" s="213" t="e">
        <f>#REF!</f>
        <v>#REF!</v>
      </c>
      <c r="CT70" s="212">
        <v>0</v>
      </c>
      <c r="CU70" s="212">
        <v>0</v>
      </c>
      <c r="CV70" s="212" t="e">
        <f>#REF!</f>
        <v>#REF!</v>
      </c>
      <c r="CW70" s="214" t="e">
        <f>#REF!</f>
        <v>#REF!</v>
      </c>
      <c r="CX70" s="215" t="e">
        <f t="shared" si="55"/>
        <v>#REF!</v>
      </c>
      <c r="CY70" s="220" t="e">
        <f t="shared" si="56"/>
        <v>#REF!</v>
      </c>
      <c r="CZ70" s="222"/>
      <c r="DA70" s="215">
        <f t="shared" si="57"/>
        <v>0</v>
      </c>
      <c r="DB70" s="222"/>
      <c r="DC70" s="213">
        <v>797.96954300000004</v>
      </c>
      <c r="DD70" s="213">
        <v>765</v>
      </c>
      <c r="DE70" s="212">
        <f>_xlfn.FLOOR.PRECISE('численность 2021'!I83)</f>
        <v>182</v>
      </c>
      <c r="DF70" s="212">
        <v>0.53902300000000003</v>
      </c>
      <c r="DG70" s="212">
        <v>0.51675199999999999</v>
      </c>
      <c r="DH70" s="212">
        <f t="shared" si="58"/>
        <v>0.63665302410186453</v>
      </c>
      <c r="DI70" s="214">
        <f>_xlfn.FLOOR.PRECISE('численность 2021'!N83)</f>
        <v>3</v>
      </c>
      <c r="DJ70" s="215">
        <f t="shared" si="165"/>
        <v>27.299999999999816</v>
      </c>
      <c r="DK70" s="216">
        <f t="shared" si="166"/>
        <v>3</v>
      </c>
      <c r="DL70" s="217">
        <v>3</v>
      </c>
      <c r="DM70" s="215">
        <f t="shared" si="167"/>
        <v>0.60000000000000009</v>
      </c>
      <c r="DN70" s="217"/>
      <c r="DO70" s="213"/>
      <c r="DP70" s="213"/>
      <c r="DQ70" s="212">
        <f>_xlfn.FLOOR.PRECISE('численность 2021'!J83)</f>
        <v>0</v>
      </c>
      <c r="DR70" s="212"/>
      <c r="DS70" s="212"/>
      <c r="DT70" s="212">
        <f t="shared" si="59"/>
        <v>0</v>
      </c>
      <c r="DU70" s="214">
        <f>_xlfn.FLOOR.PRECISE('численность 2021'!S83)</f>
        <v>0</v>
      </c>
      <c r="DV70" s="215">
        <f t="shared" si="168"/>
        <v>0</v>
      </c>
      <c r="DW70" s="216">
        <f t="shared" si="169"/>
        <v>0</v>
      </c>
      <c r="DX70" s="217"/>
      <c r="DY70" s="213"/>
      <c r="DZ70" s="223"/>
      <c r="EA70" s="212">
        <f>_xlfn.FLOOR.PRECISE('численность 2021'!T83)</f>
        <v>0</v>
      </c>
      <c r="EB70" s="212"/>
      <c r="EC70" s="212"/>
      <c r="ED70" s="212">
        <f t="shared" si="60"/>
        <v>0</v>
      </c>
      <c r="EE70" s="214">
        <f>_xlfn.FLOOR.PRECISE('численность 2021'!U83)</f>
        <v>0</v>
      </c>
      <c r="EF70" s="215">
        <f t="shared" si="61"/>
        <v>0</v>
      </c>
      <c r="EG70" s="216">
        <f t="shared" si="170"/>
        <v>0</v>
      </c>
      <c r="EH70" s="222"/>
    </row>
    <row r="71" spans="1:138" ht="69" customHeight="1" x14ac:dyDescent="0.2">
      <c r="A71" s="116" t="s">
        <v>426</v>
      </c>
      <c r="B71" s="212">
        <f>'численность 2021'!C84</f>
        <v>75.650000000000006</v>
      </c>
      <c r="C71" s="213">
        <v>7349.1821289999998</v>
      </c>
      <c r="D71" s="213">
        <v>7011</v>
      </c>
      <c r="E71" s="212">
        <f>_xlfn.FLOOR.PRECISE('численность 2021'!D84)</f>
        <v>408</v>
      </c>
      <c r="F71" s="212">
        <v>4.9643220000000001</v>
      </c>
      <c r="G71" s="212">
        <v>4.7358820000000001</v>
      </c>
      <c r="H71" s="212">
        <f t="shared" si="48"/>
        <v>5.393258426966292</v>
      </c>
      <c r="I71" s="214">
        <f>_xlfn.FLOOR.PRECISE('численность 2021'!R84)</f>
        <v>138</v>
      </c>
      <c r="J71" s="215">
        <f t="shared" si="138"/>
        <v>142.79999999999959</v>
      </c>
      <c r="K71" s="216">
        <f t="shared" si="148"/>
        <v>138</v>
      </c>
      <c r="L71" s="217">
        <v>138</v>
      </c>
      <c r="M71" s="213"/>
      <c r="N71" s="213">
        <v>0</v>
      </c>
      <c r="O71" s="212">
        <f>_xlfn.FLOOR.PRECISE('численность 2021'!P84)</f>
        <v>0</v>
      </c>
      <c r="P71" s="212"/>
      <c r="Q71" s="212"/>
      <c r="R71" s="212">
        <f t="shared" si="149"/>
        <v>0</v>
      </c>
      <c r="S71" s="214">
        <f>_xlfn.FLOOR.PRECISE('численность 2021'!Q84)</f>
        <v>0</v>
      </c>
      <c r="T71" s="214"/>
      <c r="U71" s="215">
        <f t="shared" si="139"/>
        <v>0</v>
      </c>
      <c r="V71" s="216">
        <f t="shared" si="140"/>
        <v>0</v>
      </c>
      <c r="W71" s="217"/>
      <c r="X71" s="217"/>
      <c r="Y71" s="218"/>
      <c r="Z71" s="213"/>
      <c r="AA71" s="213"/>
      <c r="AB71" s="212">
        <f>_xlfn.FLOOR.PRECISE('численность 2021'!E84)</f>
        <v>0</v>
      </c>
      <c r="AC71" s="212"/>
      <c r="AD71" s="212"/>
      <c r="AE71" s="212">
        <f t="shared" si="49"/>
        <v>0</v>
      </c>
      <c r="AF71" s="214">
        <f>_xlfn.FLOOR.PRECISE('численность 2021'!O84)</f>
        <v>0</v>
      </c>
      <c r="AG71" s="215">
        <f t="shared" si="141"/>
        <v>0</v>
      </c>
      <c r="AH71" s="216">
        <f t="shared" si="150"/>
        <v>0</v>
      </c>
      <c r="AI71" s="219">
        <f t="shared" si="142"/>
        <v>0</v>
      </c>
      <c r="AJ71" s="217"/>
      <c r="AK71" s="217"/>
      <c r="AL71" s="213"/>
      <c r="AM71" s="213"/>
      <c r="AN71" s="212">
        <f>_xlfn.FLOOR.PRECISE('численность 2021'!F84)</f>
        <v>0</v>
      </c>
      <c r="AO71" s="212"/>
      <c r="AP71" s="212"/>
      <c r="AQ71" s="212">
        <f t="shared" si="151"/>
        <v>0</v>
      </c>
      <c r="AR71" s="214">
        <f>_xlfn.FLOOR.PRECISE('численность 2021'!L84)</f>
        <v>0</v>
      </c>
      <c r="AS71" s="214"/>
      <c r="AT71" s="214">
        <f t="shared" si="143"/>
        <v>0</v>
      </c>
      <c r="AU71" s="215">
        <f t="shared" si="50"/>
        <v>0</v>
      </c>
      <c r="AV71" s="215">
        <f t="shared" si="94"/>
        <v>0</v>
      </c>
      <c r="AW71" s="220">
        <f t="shared" si="51"/>
        <v>0</v>
      </c>
      <c r="AX71" s="217"/>
      <c r="AY71" s="215">
        <f t="shared" si="144"/>
        <v>0</v>
      </c>
      <c r="AZ71" s="216">
        <f t="shared" si="152"/>
        <v>0</v>
      </c>
      <c r="BA71" s="217"/>
      <c r="BB71" s="215">
        <f t="shared" si="145"/>
        <v>0</v>
      </c>
      <c r="BC71" s="217"/>
      <c r="BD71" s="213">
        <v>1798.379639</v>
      </c>
      <c r="BE71" s="213">
        <v>1995</v>
      </c>
      <c r="BF71" s="212">
        <f>_xlfn.FLOOR.PRECISE('численность 2021'!G84)</f>
        <v>57</v>
      </c>
      <c r="BG71" s="212">
        <v>1.214793</v>
      </c>
      <c r="BH71" s="212">
        <v>1.3476090000000001</v>
      </c>
      <c r="BI71" s="212">
        <f t="shared" si="52"/>
        <v>0.75346992729676132</v>
      </c>
      <c r="BJ71" s="214">
        <f>_xlfn.FLOOR.PRECISE('численность 2021'!K84)</f>
        <v>1</v>
      </c>
      <c r="BK71" s="214"/>
      <c r="BL71" s="214">
        <f t="shared" si="146"/>
        <v>1</v>
      </c>
      <c r="BM71" s="215">
        <f t="shared" si="53"/>
        <v>1.7099999999999942</v>
      </c>
      <c r="BN71" s="220">
        <f t="shared" si="147"/>
        <v>1</v>
      </c>
      <c r="BO71" s="217">
        <v>1</v>
      </c>
      <c r="BP71" s="215">
        <f t="shared" si="153"/>
        <v>0</v>
      </c>
      <c r="BQ71" s="216">
        <f t="shared" si="154"/>
        <v>0</v>
      </c>
      <c r="BR71" s="217"/>
      <c r="BS71" s="215">
        <f t="shared" si="155"/>
        <v>0.2</v>
      </c>
      <c r="BT71" s="217"/>
      <c r="BU71" s="213"/>
      <c r="BV71" s="213">
        <v>0</v>
      </c>
      <c r="BW71" s="212">
        <f>_xlfn.FLOOR.PRECISE('численность 2021'!H84)</f>
        <v>0</v>
      </c>
      <c r="BX71" s="212"/>
      <c r="BY71" s="212">
        <v>0</v>
      </c>
      <c r="BZ71" s="212">
        <f t="shared" si="54"/>
        <v>0</v>
      </c>
      <c r="CA71" s="214">
        <f>_xlfn.FLOOR.PRECISE('численность 2021'!M84)</f>
        <v>0</v>
      </c>
      <c r="CB71" s="214"/>
      <c r="CC71" s="214"/>
      <c r="CD71" s="214">
        <f t="shared" si="156"/>
        <v>0</v>
      </c>
      <c r="CE71" s="215">
        <f t="shared" si="157"/>
        <v>0</v>
      </c>
      <c r="CF71" s="220">
        <f t="shared" si="158"/>
        <v>0</v>
      </c>
      <c r="CG71" s="217"/>
      <c r="CH71" s="215">
        <f t="shared" si="159"/>
        <v>0</v>
      </c>
      <c r="CI71" s="216">
        <f t="shared" si="160"/>
        <v>0</v>
      </c>
      <c r="CJ71" s="217"/>
      <c r="CK71" s="215">
        <f t="shared" si="161"/>
        <v>0</v>
      </c>
      <c r="CL71" s="216">
        <f t="shared" si="162"/>
        <v>0</v>
      </c>
      <c r="CM71" s="217"/>
      <c r="CN71" s="215">
        <f t="shared" si="163"/>
        <v>0</v>
      </c>
      <c r="CO71" s="217"/>
      <c r="CP71" s="221">
        <f t="shared" si="164"/>
        <v>1</v>
      </c>
      <c r="CQ71" s="213">
        <v>0</v>
      </c>
      <c r="CR71" s="213">
        <v>0</v>
      </c>
      <c r="CS71" s="213" t="e">
        <f>#REF!</f>
        <v>#REF!</v>
      </c>
      <c r="CT71" s="212">
        <v>0</v>
      </c>
      <c r="CU71" s="212">
        <v>0</v>
      </c>
      <c r="CV71" s="212" t="e">
        <f>#REF!</f>
        <v>#REF!</v>
      </c>
      <c r="CW71" s="214" t="e">
        <f>#REF!</f>
        <v>#REF!</v>
      </c>
      <c r="CX71" s="215" t="e">
        <f t="shared" si="55"/>
        <v>#REF!</v>
      </c>
      <c r="CY71" s="220" t="e">
        <f t="shared" si="56"/>
        <v>#REF!</v>
      </c>
      <c r="CZ71" s="222"/>
      <c r="DA71" s="215">
        <f t="shared" si="57"/>
        <v>0</v>
      </c>
      <c r="DB71" s="222"/>
      <c r="DC71" s="213">
        <v>797.96954300000004</v>
      </c>
      <c r="DD71" s="213">
        <v>765</v>
      </c>
      <c r="DE71" s="212">
        <f>_xlfn.FLOOR.PRECISE('численность 2021'!I84)</f>
        <v>49</v>
      </c>
      <c r="DF71" s="212">
        <v>0.53902300000000003</v>
      </c>
      <c r="DG71" s="212">
        <v>0.51675199999999999</v>
      </c>
      <c r="DH71" s="212">
        <f t="shared" si="58"/>
        <v>0.64771976206212822</v>
      </c>
      <c r="DI71" s="214">
        <f>_xlfn.FLOOR.PRECISE('численность 2021'!N84)</f>
        <v>3</v>
      </c>
      <c r="DJ71" s="215">
        <f t="shared" si="165"/>
        <v>7.3499999999999508</v>
      </c>
      <c r="DK71" s="216">
        <f t="shared" si="166"/>
        <v>3</v>
      </c>
      <c r="DL71" s="217">
        <v>3</v>
      </c>
      <c r="DM71" s="215">
        <f t="shared" si="167"/>
        <v>0.60000000000000009</v>
      </c>
      <c r="DN71" s="217"/>
      <c r="DO71" s="213"/>
      <c r="DP71" s="213"/>
      <c r="DQ71" s="212">
        <f>_xlfn.FLOOR.PRECISE('численность 2021'!J84)</f>
        <v>0</v>
      </c>
      <c r="DR71" s="212"/>
      <c r="DS71" s="212"/>
      <c r="DT71" s="212">
        <f t="shared" si="59"/>
        <v>0</v>
      </c>
      <c r="DU71" s="214">
        <f>_xlfn.FLOOR.PRECISE('численность 2021'!S84)</f>
        <v>0</v>
      </c>
      <c r="DV71" s="215">
        <f t="shared" si="168"/>
        <v>0</v>
      </c>
      <c r="DW71" s="216">
        <f t="shared" si="169"/>
        <v>0</v>
      </c>
      <c r="DX71" s="217"/>
      <c r="DY71" s="213"/>
      <c r="DZ71" s="223"/>
      <c r="EA71" s="212">
        <f>_xlfn.FLOOR.PRECISE('численность 2021'!T84)</f>
        <v>0</v>
      </c>
      <c r="EB71" s="212"/>
      <c r="EC71" s="212"/>
      <c r="ED71" s="212">
        <f t="shared" si="60"/>
        <v>0</v>
      </c>
      <c r="EE71" s="214">
        <f>_xlfn.FLOOR.PRECISE('численность 2021'!U84)</f>
        <v>0</v>
      </c>
      <c r="EF71" s="215">
        <f t="shared" si="61"/>
        <v>0</v>
      </c>
      <c r="EG71" s="216">
        <f t="shared" si="170"/>
        <v>0</v>
      </c>
      <c r="EH71" s="222"/>
    </row>
    <row r="72" spans="1:138" ht="51" customHeight="1" x14ac:dyDescent="0.2">
      <c r="A72" s="116" t="s">
        <v>427</v>
      </c>
      <c r="B72" s="212">
        <f>'численность 2021'!C85</f>
        <v>35.14</v>
      </c>
      <c r="C72" s="213">
        <v>7349.1821289999998</v>
      </c>
      <c r="D72" s="213">
        <v>7011</v>
      </c>
      <c r="E72" s="212">
        <f>_xlfn.FLOOR.PRECISE('численность 2021'!D85)</f>
        <v>181</v>
      </c>
      <c r="F72" s="212">
        <v>4.9643220000000001</v>
      </c>
      <c r="G72" s="212">
        <v>4.7358820000000001</v>
      </c>
      <c r="H72" s="212">
        <f t="shared" si="48"/>
        <v>5.1508252703471822</v>
      </c>
      <c r="I72" s="214">
        <f>_xlfn.FLOOR.PRECISE('численность 2021'!R85)</f>
        <v>61</v>
      </c>
      <c r="J72" s="215">
        <f t="shared" si="138"/>
        <v>63.349999999999817</v>
      </c>
      <c r="K72" s="216">
        <f t="shared" si="148"/>
        <v>61</v>
      </c>
      <c r="L72" s="217">
        <v>61</v>
      </c>
      <c r="M72" s="213"/>
      <c r="N72" s="213">
        <v>0</v>
      </c>
      <c r="O72" s="212">
        <f>_xlfn.FLOOR.PRECISE('численность 2021'!P85)</f>
        <v>0</v>
      </c>
      <c r="P72" s="212"/>
      <c r="Q72" s="212"/>
      <c r="R72" s="212">
        <f t="shared" si="149"/>
        <v>0</v>
      </c>
      <c r="S72" s="214">
        <f>_xlfn.FLOOR.PRECISE('численность 2021'!Q85)</f>
        <v>0</v>
      </c>
      <c r="T72" s="214"/>
      <c r="U72" s="215">
        <f t="shared" si="139"/>
        <v>0</v>
      </c>
      <c r="V72" s="216">
        <f t="shared" si="140"/>
        <v>0</v>
      </c>
      <c r="W72" s="217"/>
      <c r="X72" s="217"/>
      <c r="Y72" s="218"/>
      <c r="Z72" s="213"/>
      <c r="AA72" s="213"/>
      <c r="AB72" s="212">
        <f>_xlfn.FLOOR.PRECISE('численность 2021'!E85)</f>
        <v>0</v>
      </c>
      <c r="AC72" s="212"/>
      <c r="AD72" s="212"/>
      <c r="AE72" s="212">
        <f t="shared" si="49"/>
        <v>0</v>
      </c>
      <c r="AF72" s="214">
        <f>_xlfn.FLOOR.PRECISE('численность 2021'!O85)</f>
        <v>0</v>
      </c>
      <c r="AG72" s="215">
        <f t="shared" si="141"/>
        <v>0</v>
      </c>
      <c r="AH72" s="216">
        <f t="shared" si="150"/>
        <v>0</v>
      </c>
      <c r="AI72" s="219">
        <f t="shared" si="142"/>
        <v>0</v>
      </c>
      <c r="AJ72" s="217"/>
      <c r="AK72" s="217"/>
      <c r="AL72" s="213"/>
      <c r="AM72" s="213"/>
      <c r="AN72" s="212">
        <f>_xlfn.FLOOR.PRECISE('численность 2021'!F85)</f>
        <v>0</v>
      </c>
      <c r="AO72" s="212"/>
      <c r="AP72" s="212"/>
      <c r="AQ72" s="212">
        <f t="shared" si="151"/>
        <v>0</v>
      </c>
      <c r="AR72" s="214">
        <f>_xlfn.FLOOR.PRECISE('численность 2021'!L85)</f>
        <v>0</v>
      </c>
      <c r="AS72" s="214"/>
      <c r="AT72" s="214">
        <f t="shared" si="143"/>
        <v>0</v>
      </c>
      <c r="AU72" s="215">
        <f t="shared" si="50"/>
        <v>0</v>
      </c>
      <c r="AV72" s="215">
        <f t="shared" si="94"/>
        <v>0</v>
      </c>
      <c r="AW72" s="220">
        <f t="shared" si="51"/>
        <v>0</v>
      </c>
      <c r="AX72" s="217"/>
      <c r="AY72" s="215">
        <f t="shared" si="144"/>
        <v>0</v>
      </c>
      <c r="AZ72" s="216">
        <f t="shared" si="152"/>
        <v>0</v>
      </c>
      <c r="BA72" s="217"/>
      <c r="BB72" s="215">
        <f t="shared" si="145"/>
        <v>0</v>
      </c>
      <c r="BC72" s="217"/>
      <c r="BD72" s="213">
        <v>1798.379639</v>
      </c>
      <c r="BE72" s="213">
        <v>1995</v>
      </c>
      <c r="BF72" s="212">
        <f>_xlfn.FLOOR.PRECISE('численность 2021'!G85)</f>
        <v>39</v>
      </c>
      <c r="BG72" s="212">
        <v>1.214793</v>
      </c>
      <c r="BH72" s="212">
        <v>1.3476090000000001</v>
      </c>
      <c r="BI72" s="212">
        <f t="shared" si="52"/>
        <v>1.109846328969835</v>
      </c>
      <c r="BJ72" s="214">
        <f>_xlfn.FLOOR.PRECISE('численность 2021'!K85)</f>
        <v>1</v>
      </c>
      <c r="BK72" s="214"/>
      <c r="BL72" s="214">
        <f t="shared" si="146"/>
        <v>1</v>
      </c>
      <c r="BM72" s="215">
        <f t="shared" si="53"/>
        <v>1.9500000000000002</v>
      </c>
      <c r="BN72" s="220">
        <f t="shared" si="147"/>
        <v>1</v>
      </c>
      <c r="BO72" s="217">
        <v>1</v>
      </c>
      <c r="BP72" s="215">
        <f t="shared" si="153"/>
        <v>0</v>
      </c>
      <c r="BQ72" s="216">
        <f t="shared" si="154"/>
        <v>0</v>
      </c>
      <c r="BR72" s="217"/>
      <c r="BS72" s="215">
        <f t="shared" si="155"/>
        <v>0.2</v>
      </c>
      <c r="BT72" s="217"/>
      <c r="BU72" s="213"/>
      <c r="BV72" s="213">
        <v>0</v>
      </c>
      <c r="BW72" s="212">
        <f>_xlfn.FLOOR.PRECISE('численность 2021'!H85)</f>
        <v>0</v>
      </c>
      <c r="BX72" s="212"/>
      <c r="BY72" s="212">
        <v>0</v>
      </c>
      <c r="BZ72" s="212">
        <f t="shared" si="54"/>
        <v>0</v>
      </c>
      <c r="CA72" s="214">
        <f>_xlfn.FLOOR.PRECISE('численность 2021'!M85)</f>
        <v>0</v>
      </c>
      <c r="CB72" s="214"/>
      <c r="CC72" s="214"/>
      <c r="CD72" s="214">
        <f t="shared" si="156"/>
        <v>0</v>
      </c>
      <c r="CE72" s="215">
        <f t="shared" si="157"/>
        <v>0</v>
      </c>
      <c r="CF72" s="220">
        <f t="shared" si="158"/>
        <v>0</v>
      </c>
      <c r="CG72" s="217"/>
      <c r="CH72" s="215">
        <f t="shared" si="159"/>
        <v>0</v>
      </c>
      <c r="CI72" s="216">
        <f t="shared" si="160"/>
        <v>0</v>
      </c>
      <c r="CJ72" s="217"/>
      <c r="CK72" s="215">
        <f t="shared" si="161"/>
        <v>0</v>
      </c>
      <c r="CL72" s="216">
        <f t="shared" si="162"/>
        <v>0</v>
      </c>
      <c r="CM72" s="217"/>
      <c r="CN72" s="215">
        <f t="shared" si="163"/>
        <v>0</v>
      </c>
      <c r="CO72" s="217"/>
      <c r="CP72" s="221">
        <f t="shared" si="164"/>
        <v>1</v>
      </c>
      <c r="CQ72" s="213">
        <v>0</v>
      </c>
      <c r="CR72" s="213">
        <v>0</v>
      </c>
      <c r="CS72" s="213" t="e">
        <f>#REF!</f>
        <v>#REF!</v>
      </c>
      <c r="CT72" s="212">
        <v>0</v>
      </c>
      <c r="CU72" s="212">
        <v>0</v>
      </c>
      <c r="CV72" s="212" t="e">
        <f>#REF!</f>
        <v>#REF!</v>
      </c>
      <c r="CW72" s="214" t="e">
        <f>#REF!</f>
        <v>#REF!</v>
      </c>
      <c r="CX72" s="215" t="e">
        <f t="shared" si="55"/>
        <v>#REF!</v>
      </c>
      <c r="CY72" s="220" t="e">
        <f t="shared" si="56"/>
        <v>#REF!</v>
      </c>
      <c r="CZ72" s="222"/>
      <c r="DA72" s="215">
        <f t="shared" si="57"/>
        <v>0</v>
      </c>
      <c r="DB72" s="222"/>
      <c r="DC72" s="213">
        <v>797.96954300000004</v>
      </c>
      <c r="DD72" s="213">
        <v>765</v>
      </c>
      <c r="DE72" s="212">
        <f>_xlfn.FLOOR.PRECISE('численность 2021'!I85)</f>
        <v>23</v>
      </c>
      <c r="DF72" s="212">
        <v>0.53902300000000003</v>
      </c>
      <c r="DG72" s="212">
        <v>0.51675199999999999</v>
      </c>
      <c r="DH72" s="212">
        <f t="shared" si="58"/>
        <v>0.65452475811041544</v>
      </c>
      <c r="DI72" s="214">
        <f>_xlfn.FLOOR.PRECISE('численность 2021'!N85)</f>
        <v>0</v>
      </c>
      <c r="DJ72" s="215">
        <f t="shared" si="165"/>
        <v>0</v>
      </c>
      <c r="DK72" s="216">
        <f t="shared" si="166"/>
        <v>0</v>
      </c>
      <c r="DL72" s="217"/>
      <c r="DM72" s="215">
        <f t="shared" si="167"/>
        <v>0</v>
      </c>
      <c r="DN72" s="217"/>
      <c r="DO72" s="213"/>
      <c r="DP72" s="213"/>
      <c r="DQ72" s="212">
        <f>_xlfn.FLOOR.PRECISE('численность 2021'!J85)</f>
        <v>0</v>
      </c>
      <c r="DR72" s="212"/>
      <c r="DS72" s="212"/>
      <c r="DT72" s="212">
        <f t="shared" si="59"/>
        <v>0</v>
      </c>
      <c r="DU72" s="214">
        <f>_xlfn.FLOOR.PRECISE('численность 2021'!S85)</f>
        <v>0</v>
      </c>
      <c r="DV72" s="215">
        <f t="shared" si="168"/>
        <v>0</v>
      </c>
      <c r="DW72" s="216">
        <f t="shared" si="169"/>
        <v>0</v>
      </c>
      <c r="DX72" s="217"/>
      <c r="DY72" s="213"/>
      <c r="DZ72" s="223"/>
      <c r="EA72" s="212">
        <f>_xlfn.FLOOR.PRECISE('численность 2021'!T85)</f>
        <v>0</v>
      </c>
      <c r="EB72" s="212"/>
      <c r="EC72" s="212"/>
      <c r="ED72" s="212">
        <f t="shared" si="60"/>
        <v>0</v>
      </c>
      <c r="EE72" s="214">
        <f>_xlfn.FLOOR.PRECISE('численность 2021'!U85)</f>
        <v>0</v>
      </c>
      <c r="EF72" s="215">
        <f t="shared" si="61"/>
        <v>0</v>
      </c>
      <c r="EG72" s="216">
        <f t="shared" si="170"/>
        <v>0</v>
      </c>
      <c r="EH72" s="222"/>
    </row>
    <row r="73" spans="1:138" ht="51" customHeight="1" x14ac:dyDescent="0.2">
      <c r="A73" s="116" t="s">
        <v>428</v>
      </c>
      <c r="B73" s="212">
        <f>'численность 2021'!C86</f>
        <v>9.93</v>
      </c>
      <c r="C73" s="213">
        <v>7349.1821289999998</v>
      </c>
      <c r="D73" s="213">
        <v>7011</v>
      </c>
      <c r="E73" s="212">
        <f>_xlfn.FLOOR.PRECISE('численность 2021'!D86)</f>
        <v>55</v>
      </c>
      <c r="F73" s="212">
        <v>4.9643220000000001</v>
      </c>
      <c r="G73" s="212">
        <v>4.7358820000000001</v>
      </c>
      <c r="H73" s="212">
        <f t="shared" si="48"/>
        <v>5.5387713997985903</v>
      </c>
      <c r="I73" s="214">
        <f>_xlfn.FLOOR.PRECISE('численность 2021'!R86)</f>
        <v>18</v>
      </c>
      <c r="J73" s="215">
        <f t="shared" si="138"/>
        <v>19.249999999999943</v>
      </c>
      <c r="K73" s="216">
        <f t="shared" si="148"/>
        <v>18</v>
      </c>
      <c r="L73" s="217">
        <v>18</v>
      </c>
      <c r="M73" s="213"/>
      <c r="N73" s="213">
        <v>0</v>
      </c>
      <c r="O73" s="212">
        <f>_xlfn.FLOOR.PRECISE('численность 2021'!P86)</f>
        <v>0</v>
      </c>
      <c r="P73" s="212"/>
      <c r="Q73" s="212"/>
      <c r="R73" s="212">
        <f t="shared" si="149"/>
        <v>0</v>
      </c>
      <c r="S73" s="214">
        <f>_xlfn.FLOOR.PRECISE('численность 2021'!Q86)</f>
        <v>0</v>
      </c>
      <c r="T73" s="214"/>
      <c r="U73" s="215">
        <f t="shared" si="139"/>
        <v>0</v>
      </c>
      <c r="V73" s="216">
        <f t="shared" si="140"/>
        <v>0</v>
      </c>
      <c r="W73" s="217"/>
      <c r="X73" s="217"/>
      <c r="Y73" s="218"/>
      <c r="Z73" s="213"/>
      <c r="AA73" s="213"/>
      <c r="AB73" s="212">
        <f>_xlfn.FLOOR.PRECISE('численность 2021'!E86)</f>
        <v>0</v>
      </c>
      <c r="AC73" s="212"/>
      <c r="AD73" s="212"/>
      <c r="AE73" s="212">
        <f t="shared" si="49"/>
        <v>0</v>
      </c>
      <c r="AF73" s="214">
        <f>_xlfn.FLOOR.PRECISE('численность 2021'!O86)</f>
        <v>0</v>
      </c>
      <c r="AG73" s="215">
        <f t="shared" si="141"/>
        <v>0</v>
      </c>
      <c r="AH73" s="216">
        <f t="shared" si="150"/>
        <v>0</v>
      </c>
      <c r="AI73" s="219">
        <f t="shared" si="142"/>
        <v>0</v>
      </c>
      <c r="AJ73" s="217"/>
      <c r="AK73" s="217"/>
      <c r="AL73" s="213"/>
      <c r="AM73" s="213"/>
      <c r="AN73" s="212">
        <f>_xlfn.FLOOR.PRECISE('численность 2021'!F86)</f>
        <v>0</v>
      </c>
      <c r="AO73" s="212"/>
      <c r="AP73" s="212"/>
      <c r="AQ73" s="212">
        <f t="shared" si="151"/>
        <v>0</v>
      </c>
      <c r="AR73" s="214">
        <f>_xlfn.FLOOR.PRECISE('численность 2021'!L86)</f>
        <v>0</v>
      </c>
      <c r="AS73" s="214"/>
      <c r="AT73" s="214">
        <f t="shared" si="143"/>
        <v>0</v>
      </c>
      <c r="AU73" s="215">
        <f t="shared" si="50"/>
        <v>0</v>
      </c>
      <c r="AV73" s="215">
        <f t="shared" si="94"/>
        <v>0</v>
      </c>
      <c r="AW73" s="220">
        <f t="shared" si="51"/>
        <v>0</v>
      </c>
      <c r="AX73" s="217"/>
      <c r="AY73" s="215">
        <f t="shared" si="144"/>
        <v>0</v>
      </c>
      <c r="AZ73" s="216">
        <f t="shared" si="152"/>
        <v>0</v>
      </c>
      <c r="BA73" s="217"/>
      <c r="BB73" s="215">
        <f t="shared" si="145"/>
        <v>0</v>
      </c>
      <c r="BC73" s="217"/>
      <c r="BD73" s="213">
        <v>1798.379639</v>
      </c>
      <c r="BE73" s="213">
        <v>1995</v>
      </c>
      <c r="BF73" s="212">
        <f>_xlfn.FLOOR.PRECISE('численность 2021'!G86)</f>
        <v>11</v>
      </c>
      <c r="BG73" s="212">
        <v>1.214793</v>
      </c>
      <c r="BH73" s="212">
        <v>1.3476090000000001</v>
      </c>
      <c r="BI73" s="212">
        <f t="shared" si="52"/>
        <v>1.107754279959718</v>
      </c>
      <c r="BJ73" s="214">
        <f>_xlfn.FLOOR.PRECISE('численность 2021'!K86)</f>
        <v>0</v>
      </c>
      <c r="BK73" s="214"/>
      <c r="BL73" s="214">
        <f t="shared" si="146"/>
        <v>0</v>
      </c>
      <c r="BM73" s="215">
        <f t="shared" si="53"/>
        <v>0.55000000000000004</v>
      </c>
      <c r="BN73" s="220">
        <f t="shared" si="147"/>
        <v>0</v>
      </c>
      <c r="BO73" s="217"/>
      <c r="BP73" s="215">
        <f t="shared" si="153"/>
        <v>0</v>
      </c>
      <c r="BQ73" s="216">
        <f t="shared" si="154"/>
        <v>0</v>
      </c>
      <c r="BR73" s="217"/>
      <c r="BS73" s="215">
        <f t="shared" si="155"/>
        <v>0</v>
      </c>
      <c r="BT73" s="217"/>
      <c r="BU73" s="213"/>
      <c r="BV73" s="213">
        <v>0</v>
      </c>
      <c r="BW73" s="212">
        <f>_xlfn.FLOOR.PRECISE('численность 2021'!H86)</f>
        <v>0</v>
      </c>
      <c r="BX73" s="212"/>
      <c r="BY73" s="212">
        <v>0</v>
      </c>
      <c r="BZ73" s="212">
        <f t="shared" si="54"/>
        <v>0</v>
      </c>
      <c r="CA73" s="214">
        <f>_xlfn.FLOOR.PRECISE('численность 2021'!M86)</f>
        <v>0</v>
      </c>
      <c r="CB73" s="214"/>
      <c r="CC73" s="214"/>
      <c r="CD73" s="214">
        <f t="shared" si="156"/>
        <v>0</v>
      </c>
      <c r="CE73" s="215">
        <f t="shared" si="157"/>
        <v>0</v>
      </c>
      <c r="CF73" s="220">
        <f t="shared" si="158"/>
        <v>0</v>
      </c>
      <c r="CG73" s="217"/>
      <c r="CH73" s="215">
        <f t="shared" si="159"/>
        <v>0</v>
      </c>
      <c r="CI73" s="216">
        <f t="shared" si="160"/>
        <v>0</v>
      </c>
      <c r="CJ73" s="217"/>
      <c r="CK73" s="215">
        <f t="shared" si="161"/>
        <v>0</v>
      </c>
      <c r="CL73" s="216">
        <f t="shared" si="162"/>
        <v>0</v>
      </c>
      <c r="CM73" s="217"/>
      <c r="CN73" s="215">
        <f t="shared" si="163"/>
        <v>0</v>
      </c>
      <c r="CO73" s="217"/>
      <c r="CP73" s="221">
        <f t="shared" si="164"/>
        <v>1</v>
      </c>
      <c r="CQ73" s="213">
        <v>0</v>
      </c>
      <c r="CR73" s="213">
        <v>0</v>
      </c>
      <c r="CS73" s="213" t="e">
        <f>#REF!</f>
        <v>#REF!</v>
      </c>
      <c r="CT73" s="212">
        <v>0</v>
      </c>
      <c r="CU73" s="212">
        <v>0</v>
      </c>
      <c r="CV73" s="212" t="e">
        <f>#REF!</f>
        <v>#REF!</v>
      </c>
      <c r="CW73" s="214" t="e">
        <f>#REF!</f>
        <v>#REF!</v>
      </c>
      <c r="CX73" s="215" t="e">
        <f t="shared" si="55"/>
        <v>#REF!</v>
      </c>
      <c r="CY73" s="220" t="e">
        <f t="shared" si="56"/>
        <v>#REF!</v>
      </c>
      <c r="CZ73" s="222"/>
      <c r="DA73" s="215">
        <f t="shared" si="57"/>
        <v>0</v>
      </c>
      <c r="DB73" s="222"/>
      <c r="DC73" s="213">
        <v>797.96954300000004</v>
      </c>
      <c r="DD73" s="213">
        <v>765</v>
      </c>
      <c r="DE73" s="212">
        <f>_xlfn.FLOOR.PRECISE('численность 2021'!I86)</f>
        <v>7</v>
      </c>
      <c r="DF73" s="212">
        <v>0.53902300000000003</v>
      </c>
      <c r="DG73" s="212">
        <v>0.51675199999999999</v>
      </c>
      <c r="DH73" s="212">
        <f t="shared" si="58"/>
        <v>0.70493454179254789</v>
      </c>
      <c r="DI73" s="214">
        <f>_xlfn.FLOOR.PRECISE('численность 2021'!N86)</f>
        <v>0</v>
      </c>
      <c r="DJ73" s="215">
        <f t="shared" si="165"/>
        <v>0</v>
      </c>
      <c r="DK73" s="216">
        <f t="shared" si="166"/>
        <v>0</v>
      </c>
      <c r="DL73" s="217"/>
      <c r="DM73" s="215">
        <f t="shared" si="167"/>
        <v>0</v>
      </c>
      <c r="DN73" s="217"/>
      <c r="DO73" s="213"/>
      <c r="DP73" s="213"/>
      <c r="DQ73" s="212">
        <f>_xlfn.FLOOR.PRECISE('численность 2021'!J86)</f>
        <v>0</v>
      </c>
      <c r="DR73" s="212"/>
      <c r="DS73" s="212"/>
      <c r="DT73" s="212">
        <f t="shared" si="59"/>
        <v>0</v>
      </c>
      <c r="DU73" s="214">
        <f>_xlfn.FLOOR.PRECISE('численность 2021'!S86)</f>
        <v>0</v>
      </c>
      <c r="DV73" s="215">
        <f t="shared" si="168"/>
        <v>0</v>
      </c>
      <c r="DW73" s="216">
        <f t="shared" si="169"/>
        <v>0</v>
      </c>
      <c r="DX73" s="217"/>
      <c r="DY73" s="213"/>
      <c r="DZ73" s="223"/>
      <c r="EA73" s="212">
        <f>_xlfn.FLOOR.PRECISE('численность 2021'!T86)</f>
        <v>0</v>
      </c>
      <c r="EB73" s="212"/>
      <c r="EC73" s="212"/>
      <c r="ED73" s="212">
        <f t="shared" si="60"/>
        <v>0</v>
      </c>
      <c r="EE73" s="214">
        <f>_xlfn.FLOOR.PRECISE('численность 2021'!U86)</f>
        <v>0</v>
      </c>
      <c r="EF73" s="215">
        <f t="shared" si="61"/>
        <v>0</v>
      </c>
      <c r="EG73" s="216">
        <f t="shared" si="170"/>
        <v>0</v>
      </c>
      <c r="EH73" s="222"/>
    </row>
    <row r="74" spans="1:138" ht="67.5" customHeight="1" x14ac:dyDescent="0.2">
      <c r="A74" s="116" t="s">
        <v>429</v>
      </c>
      <c r="B74" s="212">
        <f>'численность 2021'!C87</f>
        <v>891.48</v>
      </c>
      <c r="C74" s="213">
        <v>7349.1821289999998</v>
      </c>
      <c r="D74" s="213">
        <v>7011</v>
      </c>
      <c r="E74" s="212">
        <f>_xlfn.FLOOR.PRECISE('численность 2021'!D87)</f>
        <v>4792</v>
      </c>
      <c r="F74" s="212">
        <v>4.9643220000000001</v>
      </c>
      <c r="G74" s="212">
        <v>4.7358820000000001</v>
      </c>
      <c r="H74" s="212">
        <f t="shared" si="48"/>
        <v>5.3753309103961948</v>
      </c>
      <c r="I74" s="214">
        <f>_xlfn.FLOOR.PRECISE('численность 2021'!R87)</f>
        <v>1629</v>
      </c>
      <c r="J74" s="215">
        <f t="shared" si="138"/>
        <v>1677.199999999995</v>
      </c>
      <c r="K74" s="216">
        <f t="shared" si="148"/>
        <v>1629</v>
      </c>
      <c r="L74" s="217">
        <v>1629</v>
      </c>
      <c r="M74" s="213"/>
      <c r="N74" s="213">
        <v>0</v>
      </c>
      <c r="O74" s="212">
        <f>_xlfn.FLOOR.PRECISE('численность 2021'!P87)</f>
        <v>0</v>
      </c>
      <c r="P74" s="212"/>
      <c r="Q74" s="212"/>
      <c r="R74" s="212">
        <f t="shared" si="149"/>
        <v>0</v>
      </c>
      <c r="S74" s="214">
        <f>_xlfn.FLOOR.PRECISE('численность 2021'!Q87)</f>
        <v>0</v>
      </c>
      <c r="T74" s="214"/>
      <c r="U74" s="215">
        <f t="shared" si="139"/>
        <v>0</v>
      </c>
      <c r="V74" s="216">
        <f t="shared" si="140"/>
        <v>0</v>
      </c>
      <c r="W74" s="217"/>
      <c r="X74" s="217"/>
      <c r="Y74" s="218"/>
      <c r="Z74" s="213"/>
      <c r="AA74" s="213"/>
      <c r="AB74" s="212">
        <f>_xlfn.FLOOR.PRECISE('численность 2021'!E87)</f>
        <v>0</v>
      </c>
      <c r="AC74" s="212"/>
      <c r="AD74" s="212"/>
      <c r="AE74" s="212">
        <f t="shared" si="49"/>
        <v>0</v>
      </c>
      <c r="AF74" s="214">
        <f>_xlfn.FLOOR.PRECISE('численность 2021'!O87)</f>
        <v>0</v>
      </c>
      <c r="AG74" s="215">
        <f t="shared" si="141"/>
        <v>0</v>
      </c>
      <c r="AH74" s="216">
        <f t="shared" si="150"/>
        <v>0</v>
      </c>
      <c r="AI74" s="219">
        <f t="shared" si="142"/>
        <v>0</v>
      </c>
      <c r="AJ74" s="217"/>
      <c r="AK74" s="217"/>
      <c r="AL74" s="213"/>
      <c r="AM74" s="213"/>
      <c r="AN74" s="212">
        <f>_xlfn.FLOOR.PRECISE('численность 2021'!F87)</f>
        <v>0</v>
      </c>
      <c r="AO74" s="212"/>
      <c r="AP74" s="212"/>
      <c r="AQ74" s="212">
        <f t="shared" si="151"/>
        <v>0</v>
      </c>
      <c r="AR74" s="214">
        <f>_xlfn.FLOOR.PRECISE('численность 2021'!L87)</f>
        <v>0</v>
      </c>
      <c r="AS74" s="214"/>
      <c r="AT74" s="214">
        <f t="shared" si="143"/>
        <v>0</v>
      </c>
      <c r="AU74" s="215">
        <f t="shared" si="50"/>
        <v>0</v>
      </c>
      <c r="AV74" s="215">
        <f t="shared" si="94"/>
        <v>0</v>
      </c>
      <c r="AW74" s="220">
        <f t="shared" si="51"/>
        <v>0</v>
      </c>
      <c r="AX74" s="217"/>
      <c r="AY74" s="215">
        <f t="shared" si="144"/>
        <v>0</v>
      </c>
      <c r="AZ74" s="216">
        <f t="shared" si="152"/>
        <v>0</v>
      </c>
      <c r="BA74" s="217"/>
      <c r="BB74" s="215">
        <f t="shared" si="145"/>
        <v>0</v>
      </c>
      <c r="BC74" s="217"/>
      <c r="BD74" s="213">
        <v>1798.379639</v>
      </c>
      <c r="BE74" s="213">
        <v>1995</v>
      </c>
      <c r="BF74" s="212">
        <f>_xlfn.FLOOR.PRECISE('численность 2021'!G87)</f>
        <v>952</v>
      </c>
      <c r="BG74" s="212">
        <v>1.214793</v>
      </c>
      <c r="BH74" s="212">
        <v>1.3476090000000001</v>
      </c>
      <c r="BI74" s="212">
        <f t="shared" si="52"/>
        <v>1.0678871090770403</v>
      </c>
      <c r="BJ74" s="214">
        <f>_xlfn.FLOOR.PRECISE('численность 2021'!K87)</f>
        <v>47</v>
      </c>
      <c r="BK74" s="214"/>
      <c r="BL74" s="214">
        <f t="shared" si="146"/>
        <v>47</v>
      </c>
      <c r="BM74" s="215">
        <f t="shared" si="53"/>
        <v>47.6</v>
      </c>
      <c r="BN74" s="220">
        <f t="shared" si="147"/>
        <v>47</v>
      </c>
      <c r="BO74" s="217">
        <v>47</v>
      </c>
      <c r="BP74" s="215">
        <f t="shared" si="153"/>
        <v>7.0499999999999527</v>
      </c>
      <c r="BQ74" s="216">
        <f t="shared" si="154"/>
        <v>0</v>
      </c>
      <c r="BR74" s="217"/>
      <c r="BS74" s="215">
        <f t="shared" si="155"/>
        <v>9.4</v>
      </c>
      <c r="BT74" s="217"/>
      <c r="BU74" s="213"/>
      <c r="BV74" s="213">
        <v>0</v>
      </c>
      <c r="BW74" s="212">
        <f>_xlfn.FLOOR.PRECISE('численность 2021'!H87)</f>
        <v>0</v>
      </c>
      <c r="BX74" s="212"/>
      <c r="BY74" s="212">
        <v>0</v>
      </c>
      <c r="BZ74" s="212">
        <f t="shared" si="54"/>
        <v>0</v>
      </c>
      <c r="CA74" s="214">
        <f>_xlfn.FLOOR.PRECISE('численность 2021'!M87)</f>
        <v>0</v>
      </c>
      <c r="CB74" s="214"/>
      <c r="CC74" s="214"/>
      <c r="CD74" s="214">
        <f t="shared" si="156"/>
        <v>0</v>
      </c>
      <c r="CE74" s="215">
        <f t="shared" si="157"/>
        <v>0</v>
      </c>
      <c r="CF74" s="220">
        <f t="shared" si="158"/>
        <v>0</v>
      </c>
      <c r="CG74" s="217"/>
      <c r="CH74" s="215">
        <f t="shared" si="159"/>
        <v>0</v>
      </c>
      <c r="CI74" s="216">
        <f t="shared" si="160"/>
        <v>0</v>
      </c>
      <c r="CJ74" s="217"/>
      <c r="CK74" s="215">
        <f t="shared" si="161"/>
        <v>0</v>
      </c>
      <c r="CL74" s="216">
        <f t="shared" si="162"/>
        <v>0</v>
      </c>
      <c r="CM74" s="217"/>
      <c r="CN74" s="215">
        <f t="shared" si="163"/>
        <v>0</v>
      </c>
      <c r="CO74" s="217"/>
      <c r="CP74" s="221">
        <f t="shared" si="164"/>
        <v>1</v>
      </c>
      <c r="CQ74" s="213">
        <v>0</v>
      </c>
      <c r="CR74" s="213">
        <v>0</v>
      </c>
      <c r="CS74" s="213" t="e">
        <f>#REF!</f>
        <v>#REF!</v>
      </c>
      <c r="CT74" s="212">
        <v>0</v>
      </c>
      <c r="CU74" s="212">
        <v>0</v>
      </c>
      <c r="CV74" s="212" t="e">
        <f>#REF!</f>
        <v>#REF!</v>
      </c>
      <c r="CW74" s="214" t="e">
        <f>#REF!</f>
        <v>#REF!</v>
      </c>
      <c r="CX74" s="215" t="e">
        <f t="shared" si="55"/>
        <v>#REF!</v>
      </c>
      <c r="CY74" s="220" t="e">
        <f t="shared" si="56"/>
        <v>#REF!</v>
      </c>
      <c r="CZ74" s="222"/>
      <c r="DA74" s="215">
        <f t="shared" si="57"/>
        <v>0</v>
      </c>
      <c r="DB74" s="222"/>
      <c r="DC74" s="213">
        <v>797.96954300000004</v>
      </c>
      <c r="DD74" s="213">
        <v>765</v>
      </c>
      <c r="DE74" s="212">
        <f>_xlfn.FLOOR.PRECISE('численность 2021'!I87)</f>
        <v>577</v>
      </c>
      <c r="DF74" s="212">
        <v>0.53902300000000003</v>
      </c>
      <c r="DG74" s="212">
        <v>0.51675199999999999</v>
      </c>
      <c r="DH74" s="212">
        <f t="shared" si="58"/>
        <v>0.64723830035446672</v>
      </c>
      <c r="DI74" s="214">
        <f>_xlfn.FLOOR.PRECISE('численность 2021'!N87)</f>
        <v>48</v>
      </c>
      <c r="DJ74" s="215">
        <f t="shared" si="165"/>
        <v>86.549999999999415</v>
      </c>
      <c r="DK74" s="216">
        <f t="shared" si="166"/>
        <v>48</v>
      </c>
      <c r="DL74" s="217">
        <v>48</v>
      </c>
      <c r="DM74" s="215">
        <f t="shared" si="167"/>
        <v>9.6000000000000014</v>
      </c>
      <c r="DN74" s="217"/>
      <c r="DO74" s="213"/>
      <c r="DP74" s="213"/>
      <c r="DQ74" s="212">
        <f>_xlfn.FLOOR.PRECISE('численность 2021'!J87)</f>
        <v>0</v>
      </c>
      <c r="DR74" s="212"/>
      <c r="DS74" s="212"/>
      <c r="DT74" s="212">
        <f t="shared" si="59"/>
        <v>0</v>
      </c>
      <c r="DU74" s="214">
        <f>_xlfn.FLOOR.PRECISE('численность 2021'!S87)</f>
        <v>0</v>
      </c>
      <c r="DV74" s="215">
        <f t="shared" si="168"/>
        <v>0</v>
      </c>
      <c r="DW74" s="216">
        <f t="shared" si="169"/>
        <v>0</v>
      </c>
      <c r="DX74" s="217"/>
      <c r="DY74" s="213"/>
      <c r="DZ74" s="223"/>
      <c r="EA74" s="212">
        <f>_xlfn.FLOOR.PRECISE('численность 2021'!T87)</f>
        <v>0</v>
      </c>
      <c r="EB74" s="212"/>
      <c r="EC74" s="212"/>
      <c r="ED74" s="212">
        <f t="shared" si="60"/>
        <v>0</v>
      </c>
      <c r="EE74" s="214">
        <f>_xlfn.FLOOR.PRECISE('численность 2021'!U87)</f>
        <v>0</v>
      </c>
      <c r="EF74" s="215">
        <f t="shared" si="61"/>
        <v>0</v>
      </c>
      <c r="EG74" s="216">
        <f t="shared" si="170"/>
        <v>0</v>
      </c>
      <c r="EH74" s="222"/>
    </row>
    <row r="75" spans="1:138" s="240" customFormat="1" ht="66" customHeight="1" x14ac:dyDescent="0.2">
      <c r="A75" s="241" t="s">
        <v>90</v>
      </c>
      <c r="B75" s="242">
        <f>'численность 2021'!C73</f>
        <v>1406</v>
      </c>
      <c r="C75" s="243">
        <v>3581.1757809999999</v>
      </c>
      <c r="D75" s="243">
        <v>3678</v>
      </c>
      <c r="E75" s="242">
        <f>_xlfn.FLOOR.PRECISE('численность 2021'!D73)</f>
        <v>5389</v>
      </c>
      <c r="F75" s="242">
        <v>2.5470670000000002</v>
      </c>
      <c r="G75" s="242">
        <v>2.6159319999999999</v>
      </c>
      <c r="H75" s="242">
        <f t="shared" ref="H75:H98" si="171">E75/B75</f>
        <v>3.8328591749644381</v>
      </c>
      <c r="I75" s="244">
        <f>_xlfn.FLOOR.PRECISE('численность 2021'!R73)</f>
        <v>1886</v>
      </c>
      <c r="J75" s="245">
        <f t="shared" ref="J75:J89" si="172">IF(E75&gt;1,E75*0.35,0)</f>
        <v>1886.1499999999999</v>
      </c>
      <c r="K75" s="246">
        <f t="shared" si="148"/>
        <v>1886</v>
      </c>
      <c r="L75" s="247">
        <v>1886</v>
      </c>
      <c r="M75" s="243">
        <v>0</v>
      </c>
      <c r="N75" s="243">
        <v>0</v>
      </c>
      <c r="O75" s="242">
        <f>_xlfn.FLOOR.PRECISE('численность 2021'!P73)</f>
        <v>0</v>
      </c>
      <c r="P75" s="242">
        <v>0</v>
      </c>
      <c r="Q75" s="242">
        <v>0</v>
      </c>
      <c r="R75" s="242">
        <f t="shared" si="149"/>
        <v>0</v>
      </c>
      <c r="S75" s="244">
        <f>_xlfn.FLOOR.PRECISE('численность 2021'!Q73)</f>
        <v>0</v>
      </c>
      <c r="T75" s="244"/>
      <c r="U75" s="245">
        <f t="shared" ref="U75:U90" si="173">O75*0.3</f>
        <v>0</v>
      </c>
      <c r="V75" s="246">
        <f t="shared" si="140"/>
        <v>0</v>
      </c>
      <c r="W75" s="247"/>
      <c r="X75" s="247"/>
      <c r="Y75" s="248"/>
      <c r="Z75" s="243">
        <v>0</v>
      </c>
      <c r="AA75" s="243">
        <v>0</v>
      </c>
      <c r="AB75" s="242">
        <f>_xlfn.FLOOR.PRECISE('численность 2021'!E73)</f>
        <v>0</v>
      </c>
      <c r="AC75" s="242">
        <v>0</v>
      </c>
      <c r="AD75" s="242">
        <v>0</v>
      </c>
      <c r="AE75" s="242">
        <f t="shared" ref="AE75:AE98" si="174">AB75/B75</f>
        <v>0</v>
      </c>
      <c r="AF75" s="244">
        <f>_xlfn.FLOOR.PRECISE('численность 2021'!O73)</f>
        <v>0</v>
      </c>
      <c r="AG75" s="245">
        <f t="shared" ref="AG75:AG88" si="175">IF(AB75&gt;34,AB75*0.05,0)</f>
        <v>0</v>
      </c>
      <c r="AH75" s="246">
        <f t="shared" si="150"/>
        <v>0</v>
      </c>
      <c r="AI75" s="249">
        <f t="shared" si="142"/>
        <v>0</v>
      </c>
      <c r="AJ75" s="247"/>
      <c r="AK75" s="247"/>
      <c r="AL75" s="243">
        <v>0</v>
      </c>
      <c r="AM75" s="243">
        <v>0</v>
      </c>
      <c r="AN75" s="242">
        <f>_xlfn.FLOOR.PRECISE('численность 2021'!F73)</f>
        <v>0</v>
      </c>
      <c r="AO75" s="242">
        <v>0</v>
      </c>
      <c r="AP75" s="242">
        <v>0</v>
      </c>
      <c r="AQ75" s="242">
        <f t="shared" si="151"/>
        <v>0</v>
      </c>
      <c r="AR75" s="244">
        <f>_xlfn.FLOOR.PRECISE('численность 2021'!L73)</f>
        <v>0</v>
      </c>
      <c r="AS75" s="244"/>
      <c r="AT75" s="244">
        <f t="shared" si="143"/>
        <v>0</v>
      </c>
      <c r="AU75" s="245">
        <f t="shared" ref="AU75:AU123" si="176">IF(AN75&gt;34,IF(AQ75&gt;10,AN75*0.15,IF(AQ75&gt;8,AN75*0.12,IF(AQ75&gt;6,AN75*0.1,IF(AQ75&gt;4,AN75*0.08,IF(AQ75&gt;2,AN75*0.07,IF(AQ75&gt;1,AN75*0.05,IF(AQ75&lt;1,AN75*0.03,0))))))),0)</f>
        <v>0</v>
      </c>
      <c r="AV75" s="245">
        <f t="shared" si="94"/>
        <v>0</v>
      </c>
      <c r="AW75" s="249">
        <f t="shared" ref="AW75:AW123" si="177">IF(AR75&lt;AU75,AR75,AU75)</f>
        <v>0</v>
      </c>
      <c r="AX75" s="247"/>
      <c r="AY75" s="245">
        <f t="shared" ref="AY75:AY90" si="178">IF(AX75&gt;7,AX75*0.15,0)</f>
        <v>0</v>
      </c>
      <c r="AZ75" s="246">
        <f t="shared" si="152"/>
        <v>0</v>
      </c>
      <c r="BA75" s="247"/>
      <c r="BB75" s="245">
        <f t="shared" ref="BB75:BB90" si="179">AX75*0.3</f>
        <v>0</v>
      </c>
      <c r="BC75" s="247"/>
      <c r="BD75" s="243">
        <v>944.95214799999997</v>
      </c>
      <c r="BE75" s="243">
        <v>378</v>
      </c>
      <c r="BF75" s="242">
        <f>_xlfn.FLOOR.PRECISE('численность 2021'!G73)</f>
        <v>882</v>
      </c>
      <c r="BG75" s="242">
        <v>0.67208500000000004</v>
      </c>
      <c r="BH75" s="242">
        <v>0.26884799999999998</v>
      </c>
      <c r="BI75" s="242">
        <f t="shared" ref="BI75:BI98" si="180">BF75/B75</f>
        <v>0.62731152204836416</v>
      </c>
      <c r="BJ75" s="244">
        <f>_xlfn.FLOOR.PRECISE('численность 2021'!K73)</f>
        <v>26</v>
      </c>
      <c r="BK75" s="244"/>
      <c r="BL75" s="244">
        <f t="shared" si="146"/>
        <v>26</v>
      </c>
      <c r="BM75" s="245">
        <f t="shared" ref="BM75:BM138" si="181">IF(BF75&gt;1,IF(BI75&gt;10,BF75*0.15,IF(BI75&gt;8,BF75*0.12,IF(BI75&gt;6,BF75*0.1,IF(BI75&gt;4,BF75*0.08,IF(BI75&gt;2,BF75*0.07,IF(BI75&gt;1,BF75*0.05,IF(BI75&lt;1,BF75*0.03,0))))))),0)</f>
        <v>26.459999999999997</v>
      </c>
      <c r="BN75" s="249">
        <f t="shared" si="147"/>
        <v>26</v>
      </c>
      <c r="BO75" s="247">
        <v>26</v>
      </c>
      <c r="BP75" s="245">
        <f t="shared" ref="BP75:BP90" si="182">IF(BO75&gt;3,BO75*0.15,0)</f>
        <v>3.9</v>
      </c>
      <c r="BQ75" s="246">
        <f t="shared" si="154"/>
        <v>0</v>
      </c>
      <c r="BR75" s="247"/>
      <c r="BS75" s="245">
        <f t="shared" ref="BS75:BS85" si="183">BO75*0.2</f>
        <v>5.2</v>
      </c>
      <c r="BT75" s="247"/>
      <c r="BU75" s="243">
        <v>0</v>
      </c>
      <c r="BV75" s="243">
        <v>0</v>
      </c>
      <c r="BW75" s="242">
        <f>_xlfn.FLOOR.PRECISE('численность 2021'!H73)</f>
        <v>0</v>
      </c>
      <c r="BX75" s="242">
        <v>0</v>
      </c>
      <c r="BY75" s="242">
        <v>0</v>
      </c>
      <c r="BZ75" s="242">
        <f t="shared" ref="BZ75:BZ98" si="184">BW75/B75</f>
        <v>0</v>
      </c>
      <c r="CA75" s="244">
        <f>_xlfn.FLOOR.PRECISE('численность 2021'!M73)</f>
        <v>0</v>
      </c>
      <c r="CB75" s="244"/>
      <c r="CC75" s="244"/>
      <c r="CD75" s="244">
        <f t="shared" si="156"/>
        <v>0</v>
      </c>
      <c r="CE75" s="245">
        <f t="shared" ref="CE75:CE85" si="185">IF(BW75&gt;1,IF(BZ75&gt;10,BW75*0.15,IF(BZ75&gt;8,BW75*0.12,IF(BZ75&gt;6,BW75*0.1,IF(BZ75&gt;4,BW75*0.08,IF(BZ75&gt;2,BW75*0.07,IF(BZ75&gt;1,BW75*0.05,IF(BZ75&lt;1,BW75*0.03,0))))))),0)</f>
        <v>0</v>
      </c>
      <c r="CF75" s="249">
        <f t="shared" si="158"/>
        <v>0</v>
      </c>
      <c r="CG75" s="247"/>
      <c r="CH75" s="245">
        <f t="shared" ref="CH75:CH90" si="186">IF(CG75&gt;3,CG75*0.075,0)</f>
        <v>0</v>
      </c>
      <c r="CI75" s="246">
        <f t="shared" si="160"/>
        <v>0</v>
      </c>
      <c r="CJ75" s="247"/>
      <c r="CK75" s="245">
        <f t="shared" ref="CK75:CK90" si="187">IF(CG75&gt;3,CG75*0.075,0)</f>
        <v>0</v>
      </c>
      <c r="CL75" s="246">
        <f t="shared" si="162"/>
        <v>0</v>
      </c>
      <c r="CM75" s="247"/>
      <c r="CN75" s="245">
        <f t="shared" ref="CN75:CN85" si="188">CG75*0.2</f>
        <v>0</v>
      </c>
      <c r="CO75" s="247"/>
      <c r="CP75" s="250">
        <f t="shared" ref="CP75:CP85" si="189">IF(CG75*0.25&gt;CJ75+CM75-0.1,1,0)</f>
        <v>1</v>
      </c>
      <c r="CQ75" s="243">
        <v>0</v>
      </c>
      <c r="CR75" s="243">
        <v>0</v>
      </c>
      <c r="CS75" s="243" t="e">
        <f>#REF!</f>
        <v>#REF!</v>
      </c>
      <c r="CT75" s="242">
        <v>0</v>
      </c>
      <c r="CU75" s="242">
        <v>0</v>
      </c>
      <c r="CV75" s="242" t="e">
        <f>#REF!</f>
        <v>#REF!</v>
      </c>
      <c r="CW75" s="244" t="e">
        <f>#REF!</f>
        <v>#REF!</v>
      </c>
      <c r="CX75" s="245" t="e">
        <f t="shared" ref="CX75:CX99" si="190">IF((CS75*0.1)&gt;0,CS75*0.8,0)</f>
        <v>#REF!</v>
      </c>
      <c r="CY75" s="249" t="e">
        <f t="shared" ref="CY75:CY97" si="191">IF(CW75&lt;CX75,CW75,CX75)</f>
        <v>#REF!</v>
      </c>
      <c r="CZ75" s="247"/>
      <c r="DA75" s="245">
        <f t="shared" ref="DA75:DA97" si="192">CZ75*0.8</f>
        <v>0</v>
      </c>
      <c r="DB75" s="247"/>
      <c r="DC75" s="243">
        <v>528.79247999999995</v>
      </c>
      <c r="DD75" s="243">
        <v>201</v>
      </c>
      <c r="DE75" s="242">
        <f>_xlfn.FLOOR.PRECISE('численность 2021'!I73)</f>
        <v>226</v>
      </c>
      <c r="DF75" s="242">
        <v>0.37609700000000001</v>
      </c>
      <c r="DG75" s="242">
        <v>0.142959</v>
      </c>
      <c r="DH75" s="242">
        <f t="shared" ref="DH75:DH98" si="193">DE75/B75</f>
        <v>0.16073968705547653</v>
      </c>
      <c r="DI75" s="244">
        <f>_xlfn.FLOOR.PRECISE('численность 2021'!N73)</f>
        <v>33</v>
      </c>
      <c r="DJ75" s="245">
        <f t="shared" ref="DJ75:DJ90" si="194">IF(DE75&gt;34,DE75*0.15,0)</f>
        <v>33.9</v>
      </c>
      <c r="DK75" s="246">
        <f t="shared" si="166"/>
        <v>33</v>
      </c>
      <c r="DL75" s="247">
        <v>33</v>
      </c>
      <c r="DM75" s="245">
        <f t="shared" ref="DM75:DM90" si="195">DL75*0.2</f>
        <v>6.6000000000000005</v>
      </c>
      <c r="DN75" s="247"/>
      <c r="DO75" s="243">
        <v>0</v>
      </c>
      <c r="DP75" s="243">
        <v>0</v>
      </c>
      <c r="DQ75" s="242">
        <f>_xlfn.FLOOR.PRECISE('численность 2021'!J73)</f>
        <v>0</v>
      </c>
      <c r="DR75" s="242">
        <v>0</v>
      </c>
      <c r="DS75" s="242">
        <v>0</v>
      </c>
      <c r="DT75" s="242">
        <f t="shared" ref="DT75:DT98" si="196">DQ75/B75</f>
        <v>0</v>
      </c>
      <c r="DU75" s="244">
        <f>_xlfn.FLOOR.PRECISE('численность 2021'!S73)</f>
        <v>0</v>
      </c>
      <c r="DV75" s="245">
        <f t="shared" ref="DV75:DV85" si="197">DQ75*0.1</f>
        <v>0</v>
      </c>
      <c r="DW75" s="246">
        <f t="shared" si="169"/>
        <v>0</v>
      </c>
      <c r="DX75" s="247"/>
      <c r="DY75" s="243">
        <v>0</v>
      </c>
      <c r="DZ75" s="251">
        <v>0</v>
      </c>
      <c r="EA75" s="242">
        <f>_xlfn.FLOOR.PRECISE('численность 2021'!T73)</f>
        <v>0</v>
      </c>
      <c r="EB75" s="242">
        <v>0</v>
      </c>
      <c r="EC75" s="242">
        <v>0</v>
      </c>
      <c r="ED75" s="242">
        <f t="shared" ref="ED75:ED98" si="198">EA75/B75</f>
        <v>0</v>
      </c>
      <c r="EE75" s="244">
        <f>_xlfn.FLOOR.PRECISE('численность 2021'!U73)</f>
        <v>0</v>
      </c>
      <c r="EF75" s="245">
        <f t="shared" ref="EF75:EF123" si="199">EA75*0.1</f>
        <v>0</v>
      </c>
      <c r="EG75" s="246">
        <f t="shared" si="170"/>
        <v>0</v>
      </c>
      <c r="EH75" s="247"/>
    </row>
    <row r="76" spans="1:138" s="240" customFormat="1" ht="66" customHeight="1" x14ac:dyDescent="0.2">
      <c r="A76" s="252" t="s">
        <v>293</v>
      </c>
      <c r="B76" s="242"/>
      <c r="C76" s="243"/>
      <c r="D76" s="243"/>
      <c r="E76" s="242"/>
      <c r="F76" s="242"/>
      <c r="G76" s="242"/>
      <c r="H76" s="242"/>
      <c r="I76" s="244">
        <v>1244</v>
      </c>
      <c r="J76" s="245"/>
      <c r="K76" s="246"/>
      <c r="L76" s="247">
        <v>1244</v>
      </c>
      <c r="M76" s="243"/>
      <c r="N76" s="243"/>
      <c r="O76" s="242"/>
      <c r="P76" s="242"/>
      <c r="Q76" s="242"/>
      <c r="R76" s="242"/>
      <c r="S76" s="244"/>
      <c r="T76" s="244"/>
      <c r="U76" s="245"/>
      <c r="V76" s="246"/>
      <c r="W76" s="247">
        <v>10</v>
      </c>
      <c r="X76" s="247"/>
      <c r="Y76" s="248"/>
      <c r="Z76" s="243"/>
      <c r="AA76" s="243"/>
      <c r="AB76" s="242"/>
      <c r="AC76" s="242"/>
      <c r="AD76" s="242"/>
      <c r="AE76" s="242"/>
      <c r="AF76" s="244"/>
      <c r="AG76" s="245"/>
      <c r="AH76" s="246"/>
      <c r="AI76" s="249"/>
      <c r="AJ76" s="247"/>
      <c r="AK76" s="247"/>
      <c r="AL76" s="243"/>
      <c r="AM76" s="243"/>
      <c r="AN76" s="242"/>
      <c r="AO76" s="242"/>
      <c r="AP76" s="242"/>
      <c r="AQ76" s="242"/>
      <c r="AR76" s="244"/>
      <c r="AS76" s="244"/>
      <c r="AT76" s="244"/>
      <c r="AU76" s="245"/>
      <c r="AV76" s="245"/>
      <c r="AW76" s="249"/>
      <c r="AX76" s="247"/>
      <c r="AY76" s="245"/>
      <c r="AZ76" s="246"/>
      <c r="BA76" s="247"/>
      <c r="BB76" s="245"/>
      <c r="BC76" s="247"/>
      <c r="BD76" s="243"/>
      <c r="BE76" s="243"/>
      <c r="BF76" s="242"/>
      <c r="BG76" s="242"/>
      <c r="BH76" s="242"/>
      <c r="BI76" s="242"/>
      <c r="BJ76" s="244"/>
      <c r="BK76" s="244"/>
      <c r="BL76" s="244"/>
      <c r="BM76" s="245"/>
      <c r="BN76" s="249"/>
      <c r="BO76" s="247">
        <v>13</v>
      </c>
      <c r="BP76" s="245">
        <f t="shared" si="182"/>
        <v>1.95</v>
      </c>
      <c r="BQ76" s="246">
        <f t="shared" si="154"/>
        <v>0</v>
      </c>
      <c r="BR76" s="247"/>
      <c r="BS76" s="245">
        <f t="shared" si="183"/>
        <v>2.6</v>
      </c>
      <c r="BT76" s="247"/>
      <c r="BU76" s="243"/>
      <c r="BV76" s="243"/>
      <c r="BW76" s="242"/>
      <c r="BX76" s="242"/>
      <c r="BY76" s="242"/>
      <c r="BZ76" s="242"/>
      <c r="CA76" s="244"/>
      <c r="CB76" s="244"/>
      <c r="CC76" s="244"/>
      <c r="CD76" s="244"/>
      <c r="CE76" s="245"/>
      <c r="CF76" s="249"/>
      <c r="CG76" s="247"/>
      <c r="CH76" s="245"/>
      <c r="CI76" s="246"/>
      <c r="CJ76" s="247"/>
      <c r="CK76" s="245"/>
      <c r="CL76" s="246"/>
      <c r="CM76" s="247"/>
      <c r="CN76" s="245"/>
      <c r="CO76" s="247"/>
      <c r="CP76" s="250"/>
      <c r="CQ76" s="243"/>
      <c r="CR76" s="243"/>
      <c r="CS76" s="243"/>
      <c r="CT76" s="242"/>
      <c r="CU76" s="242"/>
      <c r="CV76" s="242"/>
      <c r="CW76" s="244"/>
      <c r="CX76" s="245"/>
      <c r="CY76" s="249"/>
      <c r="CZ76" s="247"/>
      <c r="DA76" s="245"/>
      <c r="DB76" s="247"/>
      <c r="DC76" s="243"/>
      <c r="DD76" s="243"/>
      <c r="DE76" s="242"/>
      <c r="DF76" s="242"/>
      <c r="DG76" s="242"/>
      <c r="DH76" s="242"/>
      <c r="DI76" s="244">
        <v>650</v>
      </c>
      <c r="DJ76" s="245"/>
      <c r="DK76" s="246"/>
      <c r="DL76" s="247">
        <v>68</v>
      </c>
      <c r="DM76" s="245">
        <f t="shared" si="195"/>
        <v>13.600000000000001</v>
      </c>
      <c r="DN76" s="247"/>
      <c r="DO76" s="243"/>
      <c r="DP76" s="243"/>
      <c r="DQ76" s="242"/>
      <c r="DR76" s="242"/>
      <c r="DS76" s="242"/>
      <c r="DT76" s="242"/>
      <c r="DU76" s="244"/>
      <c r="DV76" s="245"/>
      <c r="DW76" s="246"/>
      <c r="DX76" s="247"/>
      <c r="DY76" s="243"/>
      <c r="DZ76" s="251"/>
      <c r="EA76" s="242"/>
      <c r="EB76" s="242"/>
      <c r="EC76" s="242"/>
      <c r="ED76" s="242"/>
      <c r="EE76" s="244"/>
      <c r="EF76" s="245"/>
      <c r="EG76" s="246"/>
      <c r="EH76" s="247"/>
    </row>
    <row r="77" spans="1:138" s="240" customFormat="1" ht="66" customHeight="1" x14ac:dyDescent="0.2">
      <c r="A77" s="252" t="s">
        <v>293</v>
      </c>
      <c r="B77" s="242"/>
      <c r="C77" s="243"/>
      <c r="D77" s="243"/>
      <c r="E77" s="242"/>
      <c r="F77" s="242"/>
      <c r="G77" s="242"/>
      <c r="H77" s="242"/>
      <c r="I77" s="244">
        <v>811</v>
      </c>
      <c r="J77" s="245"/>
      <c r="K77" s="246"/>
      <c r="L77" s="247">
        <v>811</v>
      </c>
      <c r="M77" s="243"/>
      <c r="N77" s="243"/>
      <c r="O77" s="242"/>
      <c r="P77" s="242"/>
      <c r="Q77" s="242"/>
      <c r="R77" s="242"/>
      <c r="S77" s="244"/>
      <c r="T77" s="244"/>
      <c r="U77" s="245"/>
      <c r="V77" s="246"/>
      <c r="W77" s="247">
        <v>9</v>
      </c>
      <c r="X77" s="247"/>
      <c r="Y77" s="248"/>
      <c r="Z77" s="243"/>
      <c r="AA77" s="243"/>
      <c r="AB77" s="242"/>
      <c r="AC77" s="242"/>
      <c r="AD77" s="242"/>
      <c r="AE77" s="242"/>
      <c r="AF77" s="244"/>
      <c r="AG77" s="245"/>
      <c r="AH77" s="246"/>
      <c r="AI77" s="249"/>
      <c r="AJ77" s="247"/>
      <c r="AK77" s="247"/>
      <c r="AL77" s="243"/>
      <c r="AM77" s="243"/>
      <c r="AN77" s="242"/>
      <c r="AO77" s="242"/>
      <c r="AP77" s="242"/>
      <c r="AQ77" s="242"/>
      <c r="AR77" s="244"/>
      <c r="AS77" s="244"/>
      <c r="AT77" s="244"/>
      <c r="AU77" s="245"/>
      <c r="AV77" s="245"/>
      <c r="AW77" s="249"/>
      <c r="AX77" s="247"/>
      <c r="AY77" s="245"/>
      <c r="AZ77" s="246"/>
      <c r="BA77" s="247"/>
      <c r="BB77" s="245"/>
      <c r="BC77" s="247"/>
      <c r="BD77" s="243"/>
      <c r="BE77" s="243"/>
      <c r="BF77" s="242"/>
      <c r="BG77" s="242"/>
      <c r="BH77" s="242"/>
      <c r="BI77" s="242"/>
      <c r="BJ77" s="244"/>
      <c r="BK77" s="244"/>
      <c r="BL77" s="244"/>
      <c r="BM77" s="245"/>
      <c r="BN77" s="249"/>
      <c r="BO77" s="247">
        <v>31</v>
      </c>
      <c r="BP77" s="245">
        <f t="shared" si="182"/>
        <v>4.6499999999999995</v>
      </c>
      <c r="BQ77" s="246">
        <f t="shared" si="154"/>
        <v>0</v>
      </c>
      <c r="BR77" s="247"/>
      <c r="BS77" s="245">
        <f t="shared" si="183"/>
        <v>6.2</v>
      </c>
      <c r="BT77" s="247"/>
      <c r="BU77" s="243"/>
      <c r="BV77" s="243"/>
      <c r="BW77" s="242"/>
      <c r="BX77" s="242"/>
      <c r="BY77" s="242"/>
      <c r="BZ77" s="242"/>
      <c r="CA77" s="244"/>
      <c r="CB77" s="244"/>
      <c r="CC77" s="244"/>
      <c r="CD77" s="244"/>
      <c r="CE77" s="245"/>
      <c r="CF77" s="249"/>
      <c r="CG77" s="247"/>
      <c r="CH77" s="245"/>
      <c r="CI77" s="246"/>
      <c r="CJ77" s="247"/>
      <c r="CK77" s="245"/>
      <c r="CL77" s="246"/>
      <c r="CM77" s="247"/>
      <c r="CN77" s="245"/>
      <c r="CO77" s="247"/>
      <c r="CP77" s="250"/>
      <c r="CQ77" s="243"/>
      <c r="CR77" s="243"/>
      <c r="CS77" s="243"/>
      <c r="CT77" s="242"/>
      <c r="CU77" s="242"/>
      <c r="CV77" s="242"/>
      <c r="CW77" s="244"/>
      <c r="CX77" s="245"/>
      <c r="CY77" s="249"/>
      <c r="CZ77" s="247"/>
      <c r="DA77" s="245"/>
      <c r="DB77" s="247"/>
      <c r="DC77" s="243"/>
      <c r="DD77" s="243"/>
      <c r="DE77" s="242"/>
      <c r="DF77" s="242"/>
      <c r="DG77" s="242"/>
      <c r="DH77" s="242"/>
      <c r="DI77" s="244">
        <v>650</v>
      </c>
      <c r="DJ77" s="245"/>
      <c r="DK77" s="246"/>
      <c r="DL77" s="247">
        <v>149</v>
      </c>
      <c r="DM77" s="245">
        <f t="shared" si="195"/>
        <v>29.8</v>
      </c>
      <c r="DN77" s="247"/>
      <c r="DO77" s="243"/>
      <c r="DP77" s="243"/>
      <c r="DQ77" s="242"/>
      <c r="DR77" s="242"/>
      <c r="DS77" s="242"/>
      <c r="DT77" s="242"/>
      <c r="DU77" s="244"/>
      <c r="DV77" s="245"/>
      <c r="DW77" s="246"/>
      <c r="DX77" s="247"/>
      <c r="DY77" s="243"/>
      <c r="DZ77" s="251"/>
      <c r="EA77" s="242"/>
      <c r="EB77" s="242"/>
      <c r="EC77" s="242"/>
      <c r="ED77" s="242"/>
      <c r="EE77" s="244"/>
      <c r="EF77" s="245"/>
      <c r="EG77" s="246"/>
      <c r="EH77" s="247"/>
    </row>
    <row r="78" spans="1:138" s="253" customFormat="1" ht="33" customHeight="1" x14ac:dyDescent="0.2">
      <c r="A78" s="252" t="s">
        <v>293</v>
      </c>
      <c r="B78" s="254"/>
      <c r="C78" s="255"/>
      <c r="D78" s="255"/>
      <c r="E78" s="254"/>
      <c r="F78" s="254"/>
      <c r="G78" s="254"/>
      <c r="H78" s="254"/>
      <c r="I78" s="256">
        <v>5666</v>
      </c>
      <c r="J78" s="215">
        <f t="shared" si="172"/>
        <v>0</v>
      </c>
      <c r="K78" s="257"/>
      <c r="L78" s="258">
        <v>5666</v>
      </c>
      <c r="M78" s="255"/>
      <c r="N78" s="255"/>
      <c r="O78" s="254"/>
      <c r="P78" s="212"/>
      <c r="Q78" s="254"/>
      <c r="R78" s="254"/>
      <c r="S78" s="256">
        <v>6692</v>
      </c>
      <c r="T78" s="256"/>
      <c r="U78" s="215">
        <f t="shared" si="173"/>
        <v>0</v>
      </c>
      <c r="V78" s="257"/>
      <c r="W78" s="258">
        <v>81</v>
      </c>
      <c r="X78" s="258"/>
      <c r="Y78" s="259"/>
      <c r="Z78" s="255"/>
      <c r="AA78" s="255"/>
      <c r="AB78" s="254"/>
      <c r="AC78" s="254"/>
      <c r="AD78" s="254"/>
      <c r="AE78" s="254"/>
      <c r="AF78" s="256"/>
      <c r="AG78" s="215">
        <f t="shared" si="175"/>
        <v>0</v>
      </c>
      <c r="AH78" s="216">
        <f t="shared" si="150"/>
        <v>0</v>
      </c>
      <c r="AI78" s="260"/>
      <c r="AJ78" s="258"/>
      <c r="AK78" s="258"/>
      <c r="AL78" s="255"/>
      <c r="AM78" s="255"/>
      <c r="AN78" s="254"/>
      <c r="AO78" s="254"/>
      <c r="AP78" s="254"/>
      <c r="AQ78" s="254"/>
      <c r="AR78" s="256"/>
      <c r="AS78" s="256"/>
      <c r="AT78" s="214">
        <f t="shared" si="143"/>
        <v>0</v>
      </c>
      <c r="AU78" s="261"/>
      <c r="AV78" s="215">
        <f t="shared" si="94"/>
        <v>0</v>
      </c>
      <c r="AW78" s="260"/>
      <c r="AX78" s="258"/>
      <c r="AY78" s="215">
        <f t="shared" si="178"/>
        <v>0</v>
      </c>
      <c r="AZ78" s="257"/>
      <c r="BA78" s="258"/>
      <c r="BB78" s="215">
        <f t="shared" si="179"/>
        <v>0</v>
      </c>
      <c r="BC78" s="258"/>
      <c r="BD78" s="255"/>
      <c r="BE78" s="255"/>
      <c r="BF78" s="254"/>
      <c r="BG78" s="254"/>
      <c r="BH78" s="254"/>
      <c r="BI78" s="254"/>
      <c r="BJ78" s="256">
        <v>204</v>
      </c>
      <c r="BK78" s="256"/>
      <c r="BL78" s="214">
        <f t="shared" si="146"/>
        <v>0</v>
      </c>
      <c r="BM78" s="261"/>
      <c r="BN78" s="260"/>
      <c r="BO78" s="258">
        <v>240</v>
      </c>
      <c r="BP78" s="215">
        <f t="shared" si="182"/>
        <v>36</v>
      </c>
      <c r="BQ78" s="257"/>
      <c r="BR78" s="258"/>
      <c r="BS78" s="261">
        <f t="shared" si="183"/>
        <v>48</v>
      </c>
      <c r="BT78" s="258"/>
      <c r="BU78" s="255"/>
      <c r="BV78" s="255"/>
      <c r="BW78" s="254"/>
      <c r="BX78" s="254"/>
      <c r="BY78" s="254"/>
      <c r="BZ78" s="254"/>
      <c r="CA78" s="256"/>
      <c r="CB78" s="256"/>
      <c r="CC78" s="256"/>
      <c r="CD78" s="214">
        <f t="shared" si="156"/>
        <v>0</v>
      </c>
      <c r="CE78" s="261"/>
      <c r="CF78" s="260"/>
      <c r="CG78" s="258">
        <v>6</v>
      </c>
      <c r="CH78" s="215">
        <f t="shared" si="186"/>
        <v>0.44999999999999996</v>
      </c>
      <c r="CI78" s="257"/>
      <c r="CJ78" s="258"/>
      <c r="CK78" s="215">
        <f t="shared" si="187"/>
        <v>0.44999999999999996</v>
      </c>
      <c r="CL78" s="257"/>
      <c r="CM78" s="258"/>
      <c r="CN78" s="261"/>
      <c r="CO78" s="258"/>
      <c r="CP78" s="262"/>
      <c r="CQ78" s="255"/>
      <c r="CR78" s="255"/>
      <c r="CS78" s="255"/>
      <c r="CT78" s="254"/>
      <c r="CU78" s="254"/>
      <c r="CV78" s="254"/>
      <c r="CW78" s="256"/>
      <c r="CX78" s="261"/>
      <c r="CY78" s="260"/>
      <c r="CZ78" s="258"/>
      <c r="DA78" s="261"/>
      <c r="DB78" s="258"/>
      <c r="DC78" s="255"/>
      <c r="DD78" s="255"/>
      <c r="DE78" s="254"/>
      <c r="DF78" s="254"/>
      <c r="DG78" s="254"/>
      <c r="DH78" s="254"/>
      <c r="DI78" s="256">
        <v>650</v>
      </c>
      <c r="DJ78" s="215">
        <f t="shared" si="194"/>
        <v>0</v>
      </c>
      <c r="DK78" s="257"/>
      <c r="DL78" s="258">
        <v>633</v>
      </c>
      <c r="DM78" s="215">
        <f t="shared" si="195"/>
        <v>126.60000000000001</v>
      </c>
      <c r="DN78" s="258"/>
      <c r="DO78" s="255"/>
      <c r="DP78" s="255"/>
      <c r="DQ78" s="254"/>
      <c r="DR78" s="254"/>
      <c r="DS78" s="254"/>
      <c r="DT78" s="254"/>
      <c r="DU78" s="256">
        <v>5</v>
      </c>
      <c r="DV78" s="261"/>
      <c r="DW78" s="257"/>
      <c r="DX78" s="258">
        <v>4</v>
      </c>
      <c r="DY78" s="255"/>
      <c r="DZ78" s="263"/>
      <c r="EA78" s="254"/>
      <c r="EB78" s="212"/>
      <c r="EC78" s="254"/>
      <c r="ED78" s="254"/>
      <c r="EE78" s="256"/>
      <c r="EF78" s="261"/>
      <c r="EG78" s="257"/>
      <c r="EH78" s="258"/>
    </row>
    <row r="79" spans="1:138" ht="13.5" customHeight="1" x14ac:dyDescent="0.2">
      <c r="A79" s="198" t="s">
        <v>108</v>
      </c>
      <c r="B79" s="212"/>
      <c r="C79" s="213"/>
      <c r="D79" s="213"/>
      <c r="E79" s="212"/>
      <c r="F79" s="212"/>
      <c r="G79" s="212"/>
      <c r="H79" s="212"/>
      <c r="I79" s="214"/>
      <c r="J79" s="215">
        <f t="shared" si="172"/>
        <v>0</v>
      </c>
      <c r="K79" s="216"/>
      <c r="L79" s="217"/>
      <c r="M79" s="213"/>
      <c r="N79" s="213"/>
      <c r="O79" s="212"/>
      <c r="P79" s="212"/>
      <c r="Q79" s="212"/>
      <c r="R79" s="212"/>
      <c r="S79" s="214"/>
      <c r="T79" s="214"/>
      <c r="U79" s="215">
        <f t="shared" si="173"/>
        <v>0</v>
      </c>
      <c r="V79" s="216"/>
      <c r="W79" s="217"/>
      <c r="X79" s="217"/>
      <c r="Y79" s="218"/>
      <c r="Z79" s="213"/>
      <c r="AA79" s="213"/>
      <c r="AB79" s="212"/>
      <c r="AC79" s="212"/>
      <c r="AD79" s="212"/>
      <c r="AE79" s="212"/>
      <c r="AF79" s="214"/>
      <c r="AG79" s="215">
        <f t="shared" si="175"/>
        <v>0</v>
      </c>
      <c r="AH79" s="216">
        <f t="shared" si="150"/>
        <v>0</v>
      </c>
      <c r="AI79" s="219"/>
      <c r="AJ79" s="217"/>
      <c r="AK79" s="217"/>
      <c r="AL79" s="213"/>
      <c r="AM79" s="213"/>
      <c r="AN79" s="212"/>
      <c r="AO79" s="212"/>
      <c r="AP79" s="212"/>
      <c r="AQ79" s="212"/>
      <c r="AR79" s="214"/>
      <c r="AS79" s="214"/>
      <c r="AT79" s="214">
        <f t="shared" si="143"/>
        <v>0</v>
      </c>
      <c r="AU79" s="215"/>
      <c r="AV79" s="215">
        <f t="shared" si="94"/>
        <v>0</v>
      </c>
      <c r="AW79" s="220"/>
      <c r="AX79" s="217"/>
      <c r="AY79" s="215">
        <f t="shared" si="178"/>
        <v>0</v>
      </c>
      <c r="AZ79" s="216"/>
      <c r="BA79" s="217"/>
      <c r="BB79" s="215">
        <f t="shared" si="179"/>
        <v>0</v>
      </c>
      <c r="BC79" s="217"/>
      <c r="BD79" s="213"/>
      <c r="BE79" s="213"/>
      <c r="BF79" s="212"/>
      <c r="BG79" s="212"/>
      <c r="BH79" s="212"/>
      <c r="BI79" s="212"/>
      <c r="BJ79" s="214"/>
      <c r="BK79" s="214"/>
      <c r="BL79" s="214">
        <f t="shared" si="146"/>
        <v>0</v>
      </c>
      <c r="BM79" s="215"/>
      <c r="BN79" s="220">
        <f t="shared" si="147"/>
        <v>0</v>
      </c>
      <c r="BO79" s="217"/>
      <c r="BP79" s="215">
        <f t="shared" si="182"/>
        <v>0</v>
      </c>
      <c r="BQ79" s="216"/>
      <c r="BR79" s="217"/>
      <c r="BS79" s="215"/>
      <c r="BT79" s="217"/>
      <c r="BU79" s="213"/>
      <c r="BV79" s="213"/>
      <c r="BW79" s="212"/>
      <c r="BX79" s="212"/>
      <c r="BY79" s="212"/>
      <c r="BZ79" s="212"/>
      <c r="CA79" s="214"/>
      <c r="CB79" s="214"/>
      <c r="CC79" s="214"/>
      <c r="CD79" s="214">
        <f t="shared" si="156"/>
        <v>0</v>
      </c>
      <c r="CE79" s="215"/>
      <c r="CF79" s="220"/>
      <c r="CG79" s="217"/>
      <c r="CH79" s="215">
        <f t="shared" si="186"/>
        <v>0</v>
      </c>
      <c r="CI79" s="216"/>
      <c r="CJ79" s="217"/>
      <c r="CK79" s="215">
        <f t="shared" si="187"/>
        <v>0</v>
      </c>
      <c r="CL79" s="216"/>
      <c r="CM79" s="217"/>
      <c r="CN79" s="215"/>
      <c r="CO79" s="217"/>
      <c r="CP79" s="221"/>
      <c r="CQ79" s="213"/>
      <c r="CR79" s="213"/>
      <c r="CS79" s="213"/>
      <c r="CT79" s="212"/>
      <c r="CU79" s="212"/>
      <c r="CV79" s="212"/>
      <c r="CW79" s="214"/>
      <c r="CX79" s="215"/>
      <c r="CY79" s="220"/>
      <c r="CZ79" s="222"/>
      <c r="DA79" s="215"/>
      <c r="DB79" s="222"/>
      <c r="DC79" s="213"/>
      <c r="DD79" s="213"/>
      <c r="DE79" s="212"/>
      <c r="DF79" s="212"/>
      <c r="DG79" s="212"/>
      <c r="DH79" s="212"/>
      <c r="DI79" s="214"/>
      <c r="DJ79" s="215">
        <f t="shared" si="194"/>
        <v>0</v>
      </c>
      <c r="DK79" s="216"/>
      <c r="DL79" s="217"/>
      <c r="DM79" s="215">
        <f t="shared" si="195"/>
        <v>0</v>
      </c>
      <c r="DN79" s="217"/>
      <c r="DO79" s="213"/>
      <c r="DP79" s="213"/>
      <c r="DQ79" s="212"/>
      <c r="DR79" s="212"/>
      <c r="DS79" s="212"/>
      <c r="DT79" s="212"/>
      <c r="DU79" s="214"/>
      <c r="DV79" s="215"/>
      <c r="DW79" s="216"/>
      <c r="DX79" s="217"/>
      <c r="DY79" s="213"/>
      <c r="DZ79" s="223"/>
      <c r="EA79" s="212"/>
      <c r="EB79" s="212"/>
      <c r="EC79" s="212"/>
      <c r="ED79" s="212"/>
      <c r="EE79" s="214"/>
      <c r="EF79" s="215"/>
      <c r="EG79" s="216"/>
      <c r="EH79" s="222"/>
    </row>
    <row r="80" spans="1:138" s="240" customFormat="1" ht="36" customHeight="1" x14ac:dyDescent="0.2">
      <c r="A80" s="241" t="s">
        <v>118</v>
      </c>
      <c r="B80" s="242">
        <f>'численность 2021'!C101</f>
        <v>1007.1</v>
      </c>
      <c r="C80" s="243">
        <v>2004.0306399999999</v>
      </c>
      <c r="D80" s="243">
        <v>2152</v>
      </c>
      <c r="E80" s="242">
        <f>_xlfn.FLOOR.PRECISE('численность 2021'!D101)</f>
        <v>2427</v>
      </c>
      <c r="F80" s="242">
        <v>1.7993859999999999</v>
      </c>
      <c r="G80" s="242">
        <v>2.0000110000000002</v>
      </c>
      <c r="H80" s="242">
        <f t="shared" si="171"/>
        <v>2.4098897825439378</v>
      </c>
      <c r="I80" s="244">
        <f>_xlfn.FLOOR.PRECISE('численность 2021'!R101)</f>
        <v>699</v>
      </c>
      <c r="J80" s="245">
        <f t="shared" si="172"/>
        <v>849.44999999999993</v>
      </c>
      <c r="K80" s="246">
        <f t="shared" si="148"/>
        <v>699</v>
      </c>
      <c r="L80" s="247">
        <v>699</v>
      </c>
      <c r="M80" s="243">
        <v>300</v>
      </c>
      <c r="N80" s="243">
        <v>300</v>
      </c>
      <c r="O80" s="242">
        <f>_xlfn.FLOOR.PRECISE('численность 2021'!P101)</f>
        <v>300</v>
      </c>
      <c r="P80" s="242">
        <v>0.26936500000000002</v>
      </c>
      <c r="Q80" s="242">
        <v>0.278812</v>
      </c>
      <c r="R80" s="242">
        <f t="shared" si="149"/>
        <v>0.29788501638367587</v>
      </c>
      <c r="S80" s="244">
        <f>_xlfn.FLOOR.PRECISE('численность 2021'!Q101)</f>
        <v>80</v>
      </c>
      <c r="T80" s="244"/>
      <c r="U80" s="245">
        <f t="shared" si="173"/>
        <v>90</v>
      </c>
      <c r="V80" s="246">
        <f t="shared" si="140"/>
        <v>80</v>
      </c>
      <c r="W80" s="247">
        <v>80</v>
      </c>
      <c r="X80" s="247">
        <v>40</v>
      </c>
      <c r="Y80" s="248"/>
      <c r="Z80" s="243">
        <v>2729.209961</v>
      </c>
      <c r="AA80" s="243">
        <v>4493</v>
      </c>
      <c r="AB80" s="242">
        <f>_xlfn.FLOOR.PRECISE('численность 2021'!E101)</f>
        <v>2467</v>
      </c>
      <c r="AC80" s="242">
        <v>2.4505129999999999</v>
      </c>
      <c r="AD80" s="242">
        <v>4.1756739999999999</v>
      </c>
      <c r="AE80" s="242">
        <f t="shared" si="174"/>
        <v>2.4496077847284279</v>
      </c>
      <c r="AF80" s="244">
        <f>_xlfn.FLOOR.PRECISE('численность 2021'!O101)</f>
        <v>123</v>
      </c>
      <c r="AG80" s="245">
        <f t="shared" si="175"/>
        <v>123.35000000000001</v>
      </c>
      <c r="AH80" s="246">
        <f t="shared" si="150"/>
        <v>123</v>
      </c>
      <c r="AI80" s="249">
        <f t="shared" si="142"/>
        <v>92.25</v>
      </c>
      <c r="AJ80" s="247">
        <v>123</v>
      </c>
      <c r="AK80" s="247">
        <v>92</v>
      </c>
      <c r="AL80" s="243">
        <v>4090.0417480000001</v>
      </c>
      <c r="AM80" s="243">
        <v>4387</v>
      </c>
      <c r="AN80" s="242">
        <f>_xlfn.FLOOR.PRECISE('численность 2021'!F101)</f>
        <v>3111</v>
      </c>
      <c r="AO80" s="242">
        <v>3.6723810000000001</v>
      </c>
      <c r="AP80" s="242">
        <v>4.0771600000000001</v>
      </c>
      <c r="AQ80" s="242">
        <f t="shared" si="151"/>
        <v>3.089067619898719</v>
      </c>
      <c r="AR80" s="244">
        <f>_xlfn.FLOOR.PRECISE('численность 2021'!L101)</f>
        <v>192</v>
      </c>
      <c r="AS80" s="244"/>
      <c r="AT80" s="244">
        <f t="shared" si="143"/>
        <v>192</v>
      </c>
      <c r="AU80" s="245">
        <f t="shared" si="176"/>
        <v>217.77</v>
      </c>
      <c r="AV80" s="245">
        <f t="shared" si="94"/>
        <v>0</v>
      </c>
      <c r="AW80" s="249">
        <f t="shared" si="177"/>
        <v>192</v>
      </c>
      <c r="AX80" s="247">
        <v>192</v>
      </c>
      <c r="AY80" s="245">
        <f t="shared" si="178"/>
        <v>28.799999999999997</v>
      </c>
      <c r="AZ80" s="246">
        <f t="shared" si="152"/>
        <v>0</v>
      </c>
      <c r="BA80" s="247">
        <v>28</v>
      </c>
      <c r="BB80" s="245">
        <f t="shared" si="179"/>
        <v>57.599999999999994</v>
      </c>
      <c r="BC80" s="247">
        <v>66</v>
      </c>
      <c r="BD80" s="243">
        <v>1240.8323969999999</v>
      </c>
      <c r="BE80" s="243">
        <v>1367</v>
      </c>
      <c r="BF80" s="242">
        <f>_xlfn.FLOOR.PRECISE('численность 2021'!G101)</f>
        <v>1258</v>
      </c>
      <c r="BG80" s="242">
        <v>1.114123</v>
      </c>
      <c r="BH80" s="242">
        <v>1.2704530000000001</v>
      </c>
      <c r="BI80" s="242">
        <f t="shared" si="180"/>
        <v>1.2491311687022142</v>
      </c>
      <c r="BJ80" s="244">
        <f>_xlfn.FLOOR.PRECISE('численность 2021'!K101)</f>
        <v>35</v>
      </c>
      <c r="BK80" s="244"/>
      <c r="BL80" s="244">
        <f t="shared" si="146"/>
        <v>35</v>
      </c>
      <c r="BM80" s="245">
        <f t="shared" si="181"/>
        <v>62.900000000000006</v>
      </c>
      <c r="BN80" s="249">
        <f t="shared" si="147"/>
        <v>35</v>
      </c>
      <c r="BO80" s="247">
        <v>35</v>
      </c>
      <c r="BP80" s="245">
        <f t="shared" si="182"/>
        <v>5.25</v>
      </c>
      <c r="BQ80" s="246">
        <f t="shared" si="154"/>
        <v>0</v>
      </c>
      <c r="BR80" s="247">
        <v>5</v>
      </c>
      <c r="BS80" s="245">
        <f t="shared" si="183"/>
        <v>7</v>
      </c>
      <c r="BT80" s="247">
        <v>13</v>
      </c>
      <c r="BU80" s="243">
        <v>2211.6684570000002</v>
      </c>
      <c r="BV80" s="243">
        <v>2664</v>
      </c>
      <c r="BW80" s="242">
        <f>_xlfn.FLOOR.PRECISE('численность 2021'!H101)</f>
        <v>1752</v>
      </c>
      <c r="BX80" s="242">
        <v>1.9858210000000001</v>
      </c>
      <c r="BY80" s="242">
        <v>2.4758499999999999</v>
      </c>
      <c r="BZ80" s="242">
        <f t="shared" si="184"/>
        <v>1.7396484956806673</v>
      </c>
      <c r="CA80" s="244">
        <f>_xlfn.FLOOR.PRECISE('численность 2021'!M101)</f>
        <v>80</v>
      </c>
      <c r="CB80" s="244"/>
      <c r="CC80" s="244"/>
      <c r="CD80" s="244">
        <f t="shared" si="156"/>
        <v>80</v>
      </c>
      <c r="CE80" s="245">
        <f t="shared" si="185"/>
        <v>87.600000000000009</v>
      </c>
      <c r="CF80" s="249">
        <f t="shared" si="158"/>
        <v>80</v>
      </c>
      <c r="CG80" s="247">
        <v>80</v>
      </c>
      <c r="CH80" s="245">
        <f t="shared" si="186"/>
        <v>6</v>
      </c>
      <c r="CI80" s="246">
        <f t="shared" si="160"/>
        <v>0</v>
      </c>
      <c r="CJ80" s="247">
        <v>6</v>
      </c>
      <c r="CK80" s="245">
        <f t="shared" si="187"/>
        <v>6</v>
      </c>
      <c r="CL80" s="246">
        <f t="shared" si="162"/>
        <v>0</v>
      </c>
      <c r="CM80" s="247">
        <v>6</v>
      </c>
      <c r="CN80" s="245">
        <f t="shared" si="188"/>
        <v>16</v>
      </c>
      <c r="CO80" s="247">
        <v>18</v>
      </c>
      <c r="CP80" s="250">
        <f t="shared" si="189"/>
        <v>1</v>
      </c>
      <c r="CQ80" s="243"/>
      <c r="CR80" s="243"/>
      <c r="CS80" s="243"/>
      <c r="CT80" s="242"/>
      <c r="CU80" s="242"/>
      <c r="CV80" s="242"/>
      <c r="CW80" s="244"/>
      <c r="CX80" s="245"/>
      <c r="CY80" s="249"/>
      <c r="CZ80" s="247"/>
      <c r="DA80" s="245"/>
      <c r="DB80" s="247"/>
      <c r="DC80" s="243">
        <v>890.40295400000002</v>
      </c>
      <c r="DD80" s="243">
        <v>1242</v>
      </c>
      <c r="DE80" s="242">
        <f>_xlfn.FLOOR.PRECISE('численность 2021'!I101)</f>
        <v>1238</v>
      </c>
      <c r="DF80" s="242">
        <v>0.79947800000000002</v>
      </c>
      <c r="DG80" s="242">
        <v>1.154282</v>
      </c>
      <c r="DH80" s="242">
        <f t="shared" si="193"/>
        <v>1.2292721676099692</v>
      </c>
      <c r="DI80" s="244">
        <f>_xlfn.FLOOR.PRECISE('численность 2021'!N101)</f>
        <v>135</v>
      </c>
      <c r="DJ80" s="245">
        <f t="shared" si="194"/>
        <v>185.7</v>
      </c>
      <c r="DK80" s="246">
        <f t="shared" si="166"/>
        <v>135</v>
      </c>
      <c r="DL80" s="247">
        <v>135</v>
      </c>
      <c r="DM80" s="245">
        <f t="shared" si="195"/>
        <v>27</v>
      </c>
      <c r="DN80" s="247">
        <v>37</v>
      </c>
      <c r="DO80" s="243">
        <v>100.100601</v>
      </c>
      <c r="DP80" s="243">
        <v>226</v>
      </c>
      <c r="DQ80" s="242">
        <f>_xlfn.FLOOR.PRECISE('численность 2021'!J101)</f>
        <v>161</v>
      </c>
      <c r="DR80" s="242">
        <v>8.9879000000000001E-2</v>
      </c>
      <c r="DS80" s="242">
        <v>0.210038</v>
      </c>
      <c r="DT80" s="242">
        <f t="shared" si="196"/>
        <v>0.15986495879257273</v>
      </c>
      <c r="DU80" s="244">
        <f>_xlfn.FLOOR.PRECISE('численность 2021'!S101)</f>
        <v>12</v>
      </c>
      <c r="DV80" s="245">
        <f t="shared" si="197"/>
        <v>16.100000000000001</v>
      </c>
      <c r="DW80" s="246">
        <f t="shared" si="169"/>
        <v>12</v>
      </c>
      <c r="DX80" s="247">
        <v>12</v>
      </c>
      <c r="DY80" s="243">
        <v>0</v>
      </c>
      <c r="DZ80" s="251">
        <v>0</v>
      </c>
      <c r="EA80" s="242">
        <f>_xlfn.FLOOR.PRECISE('численность 2021'!T101)</f>
        <v>1000</v>
      </c>
      <c r="EB80" s="242">
        <v>0</v>
      </c>
      <c r="EC80" s="242">
        <v>0</v>
      </c>
      <c r="ED80" s="242">
        <f t="shared" si="198"/>
        <v>0.99295005461225294</v>
      </c>
      <c r="EE80" s="244">
        <f>_xlfn.FLOOR.PRECISE('численность 2021'!U101)</f>
        <v>100</v>
      </c>
      <c r="EF80" s="245">
        <f t="shared" si="199"/>
        <v>100</v>
      </c>
      <c r="EG80" s="246">
        <f t="shared" si="170"/>
        <v>100</v>
      </c>
      <c r="EH80" s="247">
        <v>100</v>
      </c>
    </row>
    <row r="81" spans="1:138" ht="48.75" customHeight="1" x14ac:dyDescent="0.2">
      <c r="A81" s="116" t="s">
        <v>308</v>
      </c>
      <c r="B81" s="212">
        <f>'численность 2021'!C92</f>
        <v>559.5</v>
      </c>
      <c r="C81" s="213">
        <v>373.06433099999998</v>
      </c>
      <c r="D81" s="213">
        <v>420</v>
      </c>
      <c r="E81" s="212">
        <f>_xlfn.FLOOR.PRECISE('численность 2021'!D92)</f>
        <v>447</v>
      </c>
      <c r="F81" s="212">
        <v>0.66678199999999999</v>
      </c>
      <c r="G81" s="212">
        <v>0.75066999999999995</v>
      </c>
      <c r="H81" s="212">
        <f t="shared" si="171"/>
        <v>0.79892761394101874</v>
      </c>
      <c r="I81" s="214">
        <f>_xlfn.FLOOR.PRECISE('численность 2021'!R92)</f>
        <v>100</v>
      </c>
      <c r="J81" s="215">
        <f t="shared" si="172"/>
        <v>156.44999999999999</v>
      </c>
      <c r="K81" s="216">
        <f t="shared" si="148"/>
        <v>100</v>
      </c>
      <c r="L81" s="222">
        <v>100</v>
      </c>
      <c r="M81" s="213">
        <v>206</v>
      </c>
      <c r="N81" s="213">
        <v>200</v>
      </c>
      <c r="O81" s="212">
        <f>_xlfn.FLOOR.PRECISE('численность 2021'!P92)</f>
        <v>171</v>
      </c>
      <c r="P81" s="212">
        <v>0.36818600000000001</v>
      </c>
      <c r="Q81" s="212">
        <v>0.357462</v>
      </c>
      <c r="R81" s="212">
        <f t="shared" si="149"/>
        <v>0.30563002680965146</v>
      </c>
      <c r="S81" s="214">
        <f>_xlfn.FLOOR.PRECISE('численность 2021'!Q92)</f>
        <v>45</v>
      </c>
      <c r="T81" s="214"/>
      <c r="U81" s="215">
        <f t="shared" si="173"/>
        <v>51.3</v>
      </c>
      <c r="V81" s="216">
        <f t="shared" si="140"/>
        <v>45</v>
      </c>
      <c r="W81" s="222">
        <v>45</v>
      </c>
      <c r="X81" s="222"/>
      <c r="Y81" s="218"/>
      <c r="Z81" s="213">
        <v>585.14917000000003</v>
      </c>
      <c r="AA81" s="213">
        <v>531</v>
      </c>
      <c r="AB81" s="212">
        <f>_xlfn.FLOOR.PRECISE('численность 2021'!E92)</f>
        <v>709</v>
      </c>
      <c r="AC81" s="212">
        <v>1.0458430000000001</v>
      </c>
      <c r="AD81" s="212">
        <v>0.94906199999999996</v>
      </c>
      <c r="AE81" s="212">
        <f t="shared" si="174"/>
        <v>1.2672028596961573</v>
      </c>
      <c r="AF81" s="214">
        <f>_xlfn.FLOOR.PRECISE('численность 2021'!O92)</f>
        <v>35</v>
      </c>
      <c r="AG81" s="215">
        <f t="shared" si="175"/>
        <v>35.450000000000003</v>
      </c>
      <c r="AH81" s="216">
        <f t="shared" si="150"/>
        <v>35</v>
      </c>
      <c r="AI81" s="219">
        <f t="shared" si="142"/>
        <v>26.25</v>
      </c>
      <c r="AJ81" s="222">
        <v>35</v>
      </c>
      <c r="AK81" s="222">
        <v>26</v>
      </c>
      <c r="AL81" s="213">
        <v>10232.357421999999</v>
      </c>
      <c r="AM81" s="213">
        <v>8701</v>
      </c>
      <c r="AN81" s="212">
        <f>_xlfn.FLOOR.PRECISE('численность 2021'!F92)</f>
        <v>8491</v>
      </c>
      <c r="AO81" s="212">
        <v>18.288395999999999</v>
      </c>
      <c r="AP81" s="212">
        <v>15.551385</v>
      </c>
      <c r="AQ81" s="212">
        <f t="shared" si="151"/>
        <v>15.176050044682752</v>
      </c>
      <c r="AR81" s="214">
        <f>_xlfn.FLOOR.PRECISE('численность 2021'!L92)</f>
        <v>650</v>
      </c>
      <c r="AS81" s="214"/>
      <c r="AT81" s="214">
        <f t="shared" si="143"/>
        <v>650</v>
      </c>
      <c r="AU81" s="215">
        <f t="shared" si="176"/>
        <v>1273.6499999999999</v>
      </c>
      <c r="AV81" s="215">
        <f t="shared" si="94"/>
        <v>2122.75</v>
      </c>
      <c r="AW81" s="220">
        <f t="shared" si="177"/>
        <v>650</v>
      </c>
      <c r="AX81" s="222">
        <v>650</v>
      </c>
      <c r="AY81" s="215">
        <f t="shared" si="178"/>
        <v>97.5</v>
      </c>
      <c r="AZ81" s="216">
        <f t="shared" si="152"/>
        <v>0</v>
      </c>
      <c r="BA81" s="222"/>
      <c r="BB81" s="215">
        <f t="shared" si="179"/>
        <v>195</v>
      </c>
      <c r="BC81" s="222"/>
      <c r="BD81" s="229">
        <v>348.85433999999998</v>
      </c>
      <c r="BE81" s="229">
        <v>362</v>
      </c>
      <c r="BF81" s="212">
        <f>_xlfn.FLOOR.PRECISE('численность 2021'!G92)</f>
        <v>365</v>
      </c>
      <c r="BG81" s="228">
        <v>0.62351100000000004</v>
      </c>
      <c r="BH81" s="228">
        <v>0.64700599999999997</v>
      </c>
      <c r="BI81" s="212">
        <f t="shared" si="180"/>
        <v>0.65236818588025025</v>
      </c>
      <c r="BJ81" s="214">
        <f>_xlfn.FLOOR.PRECISE('численность 2021'!K92)</f>
        <v>10</v>
      </c>
      <c r="BK81" s="214"/>
      <c r="BL81" s="214">
        <f t="shared" si="146"/>
        <v>10</v>
      </c>
      <c r="BM81" s="215">
        <f t="shared" si="181"/>
        <v>10.95</v>
      </c>
      <c r="BN81" s="220">
        <f t="shared" si="147"/>
        <v>10</v>
      </c>
      <c r="BO81" s="222">
        <v>10</v>
      </c>
      <c r="BP81" s="215">
        <f t="shared" si="182"/>
        <v>1.5</v>
      </c>
      <c r="BQ81" s="216">
        <f t="shared" si="154"/>
        <v>0</v>
      </c>
      <c r="BR81" s="222"/>
      <c r="BS81" s="215">
        <f t="shared" si="183"/>
        <v>2</v>
      </c>
      <c r="BT81" s="222"/>
      <c r="BU81" s="213">
        <v>852.79180899999994</v>
      </c>
      <c r="BV81" s="213">
        <v>691</v>
      </c>
      <c r="BW81" s="212">
        <f>_xlfn.FLOOR.PRECISE('численность 2021'!H92)</f>
        <v>870</v>
      </c>
      <c r="BX81" s="212">
        <v>1.524203</v>
      </c>
      <c r="BY81" s="212">
        <v>1.235031</v>
      </c>
      <c r="BZ81" s="212">
        <f t="shared" si="184"/>
        <v>1.5549597855227881</v>
      </c>
      <c r="CA81" s="214">
        <f>_xlfn.FLOOR.PRECISE('численность 2021'!M92)</f>
        <v>43</v>
      </c>
      <c r="CB81" s="214"/>
      <c r="CC81" s="214"/>
      <c r="CD81" s="214">
        <f t="shared" si="156"/>
        <v>43</v>
      </c>
      <c r="CE81" s="215">
        <f t="shared" si="185"/>
        <v>43.5</v>
      </c>
      <c r="CF81" s="220">
        <f t="shared" si="158"/>
        <v>43</v>
      </c>
      <c r="CG81" s="222">
        <v>43</v>
      </c>
      <c r="CH81" s="215">
        <f t="shared" si="186"/>
        <v>3.2250000000000001</v>
      </c>
      <c r="CI81" s="216">
        <f t="shared" si="160"/>
        <v>0</v>
      </c>
      <c r="CJ81" s="222"/>
      <c r="CK81" s="215">
        <f t="shared" si="187"/>
        <v>3.2250000000000001</v>
      </c>
      <c r="CL81" s="216">
        <f t="shared" si="162"/>
        <v>0</v>
      </c>
      <c r="CM81" s="222"/>
      <c r="CN81" s="215">
        <f t="shared" si="188"/>
        <v>8.6</v>
      </c>
      <c r="CO81" s="222"/>
      <c r="CP81" s="221">
        <f t="shared" si="189"/>
        <v>1</v>
      </c>
      <c r="CQ81" s="213">
        <v>0</v>
      </c>
      <c r="CR81" s="213">
        <v>0</v>
      </c>
      <c r="CS81" s="213" t="e">
        <f>#REF!</f>
        <v>#REF!</v>
      </c>
      <c r="CT81" s="212">
        <v>0</v>
      </c>
      <c r="CU81" s="212">
        <v>0</v>
      </c>
      <c r="CV81" s="212" t="e">
        <f>#REF!</f>
        <v>#REF!</v>
      </c>
      <c r="CW81" s="214" t="e">
        <f>#REF!</f>
        <v>#REF!</v>
      </c>
      <c r="CX81" s="215" t="e">
        <f t="shared" si="190"/>
        <v>#REF!</v>
      </c>
      <c r="CY81" s="220" t="e">
        <f t="shared" si="191"/>
        <v>#REF!</v>
      </c>
      <c r="CZ81" s="222"/>
      <c r="DA81" s="215">
        <f t="shared" si="192"/>
        <v>0</v>
      </c>
      <c r="DB81" s="222"/>
      <c r="DC81" s="213">
        <v>0</v>
      </c>
      <c r="DD81" s="213">
        <v>0</v>
      </c>
      <c r="DE81" s="212">
        <f>_xlfn.FLOOR.PRECISE('численность 2021'!I92)</f>
        <v>0</v>
      </c>
      <c r="DF81" s="212">
        <v>0</v>
      </c>
      <c r="DG81" s="212">
        <v>0</v>
      </c>
      <c r="DH81" s="212">
        <f t="shared" si="193"/>
        <v>0</v>
      </c>
      <c r="DI81" s="214">
        <f>_xlfn.FLOOR.PRECISE('численность 2021'!N92)</f>
        <v>0</v>
      </c>
      <c r="DJ81" s="215">
        <f t="shared" si="194"/>
        <v>0</v>
      </c>
      <c r="DK81" s="216">
        <f t="shared" si="166"/>
        <v>0</v>
      </c>
      <c r="DL81" s="222"/>
      <c r="DM81" s="215">
        <f t="shared" si="195"/>
        <v>0</v>
      </c>
      <c r="DN81" s="222"/>
      <c r="DO81" s="213">
        <v>19.099115000000001</v>
      </c>
      <c r="DP81" s="213">
        <v>41</v>
      </c>
      <c r="DQ81" s="212">
        <f>_xlfn.FLOOR.PRECISE('численность 2021'!J92)</f>
        <v>35</v>
      </c>
      <c r="DR81" s="212">
        <v>3.4136E-2</v>
      </c>
      <c r="DS81" s="212">
        <v>7.3279999999999998E-2</v>
      </c>
      <c r="DT81" s="212">
        <f t="shared" si="196"/>
        <v>6.2555853440571935E-2</v>
      </c>
      <c r="DU81" s="214">
        <f>_xlfn.FLOOR.PRECISE('численность 2021'!S92)</f>
        <v>3</v>
      </c>
      <c r="DV81" s="215">
        <f t="shared" si="197"/>
        <v>3.5</v>
      </c>
      <c r="DW81" s="216">
        <f t="shared" si="169"/>
        <v>3</v>
      </c>
      <c r="DX81" s="222">
        <v>3</v>
      </c>
      <c r="DY81" s="213">
        <v>60</v>
      </c>
      <c r="DZ81" s="223">
        <v>65</v>
      </c>
      <c r="EA81" s="212">
        <f>_xlfn.FLOOR.PRECISE('численность 2021'!T92)</f>
        <v>85</v>
      </c>
      <c r="EB81" s="212">
        <v>0.107239</v>
      </c>
      <c r="EC81" s="212">
        <v>0.116175</v>
      </c>
      <c r="ED81" s="212">
        <f t="shared" si="198"/>
        <v>0.15192135835567472</v>
      </c>
      <c r="EE81" s="214">
        <f>_xlfn.FLOOR.PRECISE('численность 2021'!U92)</f>
        <v>8</v>
      </c>
      <c r="EF81" s="215">
        <f t="shared" si="199"/>
        <v>8.5</v>
      </c>
      <c r="EG81" s="216">
        <f t="shared" si="170"/>
        <v>8</v>
      </c>
      <c r="EH81" s="222">
        <v>8</v>
      </c>
    </row>
    <row r="82" spans="1:138" ht="63.75" customHeight="1" x14ac:dyDescent="0.2">
      <c r="A82" s="116" t="s">
        <v>117</v>
      </c>
      <c r="B82" s="212">
        <f>'численность 2021'!C100</f>
        <v>26.7</v>
      </c>
      <c r="C82" s="213">
        <v>99.939728000000002</v>
      </c>
      <c r="D82" s="213">
        <v>153</v>
      </c>
      <c r="E82" s="212">
        <f>_xlfn.FLOOR.PRECISE('численность 2021'!D100)</f>
        <v>168</v>
      </c>
      <c r="F82" s="212">
        <v>3.743061</v>
      </c>
      <c r="G82" s="212">
        <v>5.7303369999999996</v>
      </c>
      <c r="H82" s="212">
        <f t="shared" si="171"/>
        <v>6.2921348314606744</v>
      </c>
      <c r="I82" s="214">
        <f>_xlfn.FLOOR.PRECISE('численность 2021'!R100)</f>
        <v>58</v>
      </c>
      <c r="J82" s="215">
        <f t="shared" si="172"/>
        <v>58.8</v>
      </c>
      <c r="K82" s="216">
        <f t="shared" si="148"/>
        <v>58</v>
      </c>
      <c r="L82" s="217">
        <v>58</v>
      </c>
      <c r="M82" s="213">
        <v>25</v>
      </c>
      <c r="N82" s="213">
        <v>25</v>
      </c>
      <c r="O82" s="212">
        <f>_xlfn.FLOOR.PRECISE('численность 2021'!P100)</f>
        <v>23</v>
      </c>
      <c r="P82" s="212">
        <v>0.93633</v>
      </c>
      <c r="Q82" s="212">
        <v>0.93633</v>
      </c>
      <c r="R82" s="212">
        <f t="shared" si="149"/>
        <v>0.86142322097378277</v>
      </c>
      <c r="S82" s="214">
        <f>_xlfn.FLOOR.PRECISE('численность 2021'!Q100)</f>
        <v>2</v>
      </c>
      <c r="T82" s="214"/>
      <c r="U82" s="215">
        <f t="shared" si="173"/>
        <v>6.8999999999999995</v>
      </c>
      <c r="V82" s="216">
        <f t="shared" si="140"/>
        <v>2</v>
      </c>
      <c r="W82" s="217">
        <v>2</v>
      </c>
      <c r="X82" s="217"/>
      <c r="Y82" s="218"/>
      <c r="Z82" s="213">
        <v>115.932922</v>
      </c>
      <c r="AA82" s="213">
        <v>187</v>
      </c>
      <c r="AB82" s="212">
        <f>_xlfn.FLOOR.PRECISE('численность 2021'!E100)</f>
        <v>222</v>
      </c>
      <c r="AC82" s="212">
        <v>4.3420569999999996</v>
      </c>
      <c r="AD82" s="212">
        <v>7.0037450000000003</v>
      </c>
      <c r="AE82" s="212">
        <f t="shared" si="174"/>
        <v>8.3146067415730336</v>
      </c>
      <c r="AF82" s="214">
        <f>_xlfn.FLOOR.PRECISE('численность 2021'!O100)</f>
        <v>11</v>
      </c>
      <c r="AG82" s="215">
        <f t="shared" si="175"/>
        <v>11.100000000000001</v>
      </c>
      <c r="AH82" s="216">
        <f t="shared" si="150"/>
        <v>11</v>
      </c>
      <c r="AI82" s="219">
        <f t="shared" si="142"/>
        <v>8.25</v>
      </c>
      <c r="AJ82" s="217">
        <v>11</v>
      </c>
      <c r="AK82" s="217">
        <v>8</v>
      </c>
      <c r="AL82" s="213">
        <v>0</v>
      </c>
      <c r="AM82" s="213">
        <v>0</v>
      </c>
      <c r="AN82" s="212">
        <f>_xlfn.FLOOR.PRECISE('численность 2021'!F100)</f>
        <v>0</v>
      </c>
      <c r="AO82" s="212">
        <v>0</v>
      </c>
      <c r="AP82" s="212">
        <v>0</v>
      </c>
      <c r="AQ82" s="212">
        <f t="shared" si="151"/>
        <v>0</v>
      </c>
      <c r="AR82" s="214">
        <f>_xlfn.FLOOR.PRECISE('численность 2021'!L100)</f>
        <v>0</v>
      </c>
      <c r="AS82" s="214"/>
      <c r="AT82" s="214">
        <f t="shared" si="143"/>
        <v>0</v>
      </c>
      <c r="AU82" s="215">
        <f t="shared" si="176"/>
        <v>0</v>
      </c>
      <c r="AV82" s="215">
        <f t="shared" si="94"/>
        <v>0</v>
      </c>
      <c r="AW82" s="220">
        <f t="shared" si="177"/>
        <v>0</v>
      </c>
      <c r="AX82" s="217"/>
      <c r="AY82" s="215">
        <f t="shared" si="178"/>
        <v>0</v>
      </c>
      <c r="AZ82" s="216">
        <f t="shared" si="152"/>
        <v>0</v>
      </c>
      <c r="BA82" s="217"/>
      <c r="BB82" s="215">
        <f t="shared" si="179"/>
        <v>0</v>
      </c>
      <c r="BC82" s="217"/>
      <c r="BD82" s="213">
        <v>40.900478</v>
      </c>
      <c r="BE82" s="213">
        <v>36</v>
      </c>
      <c r="BF82" s="212">
        <f>_xlfn.FLOOR.PRECISE('численность 2021'!G100)</f>
        <v>40</v>
      </c>
      <c r="BG82" s="212">
        <v>1.5318529999999999</v>
      </c>
      <c r="BH82" s="212">
        <v>1.3483149999999999</v>
      </c>
      <c r="BI82" s="212">
        <f t="shared" si="180"/>
        <v>1.4981273408239701</v>
      </c>
      <c r="BJ82" s="214">
        <f>_xlfn.FLOOR.PRECISE('численность 2021'!K100)</f>
        <v>2</v>
      </c>
      <c r="BK82" s="214"/>
      <c r="BL82" s="214">
        <f t="shared" si="146"/>
        <v>2</v>
      </c>
      <c r="BM82" s="215">
        <f t="shared" si="181"/>
        <v>2</v>
      </c>
      <c r="BN82" s="220">
        <f t="shared" si="147"/>
        <v>2</v>
      </c>
      <c r="BO82" s="217">
        <v>2</v>
      </c>
      <c r="BP82" s="215">
        <f t="shared" si="182"/>
        <v>0</v>
      </c>
      <c r="BQ82" s="216">
        <f t="shared" si="154"/>
        <v>0</v>
      </c>
      <c r="BR82" s="217"/>
      <c r="BS82" s="215">
        <f t="shared" si="183"/>
        <v>0.4</v>
      </c>
      <c r="BT82" s="217"/>
      <c r="BU82" s="213">
        <v>26.262411</v>
      </c>
      <c r="BV82" s="213">
        <v>47</v>
      </c>
      <c r="BW82" s="212">
        <f>_xlfn.FLOOR.PRECISE('численность 2021'!H100)</f>
        <v>77</v>
      </c>
      <c r="BX82" s="212">
        <v>0.98361100000000001</v>
      </c>
      <c r="BY82" s="212">
        <v>1.7603</v>
      </c>
      <c r="BZ82" s="212">
        <f t="shared" si="184"/>
        <v>2.8838951310861423</v>
      </c>
      <c r="CA82" s="214">
        <f>_xlfn.FLOOR.PRECISE('численность 2021'!M100)</f>
        <v>2</v>
      </c>
      <c r="CB82" s="214"/>
      <c r="CC82" s="214"/>
      <c r="CD82" s="214">
        <f t="shared" si="156"/>
        <v>2</v>
      </c>
      <c r="CE82" s="215">
        <f t="shared" si="185"/>
        <v>5.3900000000000006</v>
      </c>
      <c r="CF82" s="220">
        <f t="shared" si="158"/>
        <v>2</v>
      </c>
      <c r="CG82" s="217">
        <v>2</v>
      </c>
      <c r="CH82" s="215">
        <f t="shared" si="186"/>
        <v>0</v>
      </c>
      <c r="CI82" s="216">
        <f t="shared" si="160"/>
        <v>0</v>
      </c>
      <c r="CJ82" s="217"/>
      <c r="CK82" s="215">
        <f t="shared" si="187"/>
        <v>0</v>
      </c>
      <c r="CL82" s="216">
        <f t="shared" si="162"/>
        <v>0</v>
      </c>
      <c r="CM82" s="217"/>
      <c r="CN82" s="215">
        <f t="shared" si="188"/>
        <v>0.4</v>
      </c>
      <c r="CO82" s="217"/>
      <c r="CP82" s="221">
        <f t="shared" si="189"/>
        <v>1</v>
      </c>
      <c r="CQ82" s="213">
        <v>0</v>
      </c>
      <c r="CR82" s="213">
        <v>0</v>
      </c>
      <c r="CS82" s="213" t="e">
        <f>#REF!</f>
        <v>#REF!</v>
      </c>
      <c r="CT82" s="212">
        <v>0</v>
      </c>
      <c r="CU82" s="212">
        <v>0</v>
      </c>
      <c r="CV82" s="212" t="e">
        <f>#REF!</f>
        <v>#REF!</v>
      </c>
      <c r="CW82" s="214" t="e">
        <f>#REF!</f>
        <v>#REF!</v>
      </c>
      <c r="CX82" s="215" t="e">
        <f t="shared" si="190"/>
        <v>#REF!</v>
      </c>
      <c r="CY82" s="220" t="e">
        <f t="shared" si="191"/>
        <v>#REF!</v>
      </c>
      <c r="CZ82" s="222"/>
      <c r="DA82" s="215">
        <f t="shared" si="192"/>
        <v>0</v>
      </c>
      <c r="DB82" s="222"/>
      <c r="DC82" s="213">
        <v>56.816017000000002</v>
      </c>
      <c r="DD82" s="213">
        <v>48</v>
      </c>
      <c r="DE82" s="212">
        <f>_xlfn.FLOOR.PRECISE('численность 2021'!I100)</f>
        <v>79</v>
      </c>
      <c r="DF82" s="212">
        <v>2.1279409999999999</v>
      </c>
      <c r="DG82" s="212">
        <v>1.7977529999999999</v>
      </c>
      <c r="DH82" s="212">
        <f t="shared" si="193"/>
        <v>2.9588014981273409</v>
      </c>
      <c r="DI82" s="214">
        <f>_xlfn.FLOOR.PRECISE('численность 2021'!N100)</f>
        <v>7</v>
      </c>
      <c r="DJ82" s="215">
        <f t="shared" si="194"/>
        <v>11.85</v>
      </c>
      <c r="DK82" s="216">
        <f t="shared" si="166"/>
        <v>7</v>
      </c>
      <c r="DL82" s="217">
        <v>7</v>
      </c>
      <c r="DM82" s="215">
        <f t="shared" si="195"/>
        <v>1.4000000000000001</v>
      </c>
      <c r="DN82" s="217"/>
      <c r="DO82" s="213">
        <v>0</v>
      </c>
      <c r="DP82" s="213">
        <v>0</v>
      </c>
      <c r="DQ82" s="212">
        <f>_xlfn.FLOOR.PRECISE('численность 2021'!J100)</f>
        <v>0</v>
      </c>
      <c r="DR82" s="212">
        <v>0</v>
      </c>
      <c r="DS82" s="212">
        <v>0</v>
      </c>
      <c r="DT82" s="212">
        <f t="shared" si="196"/>
        <v>0</v>
      </c>
      <c r="DU82" s="214">
        <f>_xlfn.FLOOR.PRECISE('численность 2021'!S100)</f>
        <v>0</v>
      </c>
      <c r="DV82" s="215">
        <f t="shared" si="197"/>
        <v>0</v>
      </c>
      <c r="DW82" s="216">
        <f t="shared" si="169"/>
        <v>0</v>
      </c>
      <c r="DX82" s="217"/>
      <c r="DY82" s="213">
        <v>0</v>
      </c>
      <c r="DZ82" s="223">
        <v>0</v>
      </c>
      <c r="EA82" s="212">
        <f>_xlfn.FLOOR.PRECISE('численность 2021'!T100)</f>
        <v>0</v>
      </c>
      <c r="EB82" s="212">
        <v>0</v>
      </c>
      <c r="EC82" s="212">
        <v>0</v>
      </c>
      <c r="ED82" s="212">
        <f t="shared" si="198"/>
        <v>0</v>
      </c>
      <c r="EE82" s="214">
        <f>_xlfn.FLOOR.PRECISE('численность 2021'!U100)</f>
        <v>0</v>
      </c>
      <c r="EF82" s="215">
        <f t="shared" si="199"/>
        <v>0</v>
      </c>
      <c r="EG82" s="216">
        <f t="shared" si="170"/>
        <v>0</v>
      </c>
      <c r="EH82" s="222"/>
    </row>
    <row r="83" spans="1:138" ht="35.25" customHeight="1" x14ac:dyDescent="0.2">
      <c r="A83" s="116" t="s">
        <v>116</v>
      </c>
      <c r="B83" s="212">
        <f>'численность 2021'!C99</f>
        <v>41.696399999999997</v>
      </c>
      <c r="C83" s="213">
        <v>48.163756999999997</v>
      </c>
      <c r="D83" s="213">
        <v>36</v>
      </c>
      <c r="E83" s="212">
        <f>_xlfn.FLOOR.PRECISE('численность 2021'!D99)</f>
        <v>28</v>
      </c>
      <c r="F83" s="212">
        <v>1.1522429999999999</v>
      </c>
      <c r="G83" s="212">
        <v>0.85938099999999995</v>
      </c>
      <c r="H83" s="212">
        <f t="shared" si="171"/>
        <v>0.67152080275515402</v>
      </c>
      <c r="I83" s="214">
        <f>_xlfn.FLOOR.PRECISE('численность 2021'!R99)</f>
        <v>9</v>
      </c>
      <c r="J83" s="215">
        <f t="shared" si="172"/>
        <v>9.7999999999999989</v>
      </c>
      <c r="K83" s="216">
        <f t="shared" si="148"/>
        <v>9</v>
      </c>
      <c r="L83" s="217">
        <v>9</v>
      </c>
      <c r="M83" s="213">
        <v>34</v>
      </c>
      <c r="N83" s="213">
        <v>25</v>
      </c>
      <c r="O83" s="212">
        <f>_xlfn.FLOOR.PRECISE('численность 2021'!P99)</f>
        <v>21</v>
      </c>
      <c r="P83" s="212">
        <v>0.81339700000000004</v>
      </c>
      <c r="Q83" s="212">
        <v>0.59679300000000002</v>
      </c>
      <c r="R83" s="212">
        <f t="shared" si="149"/>
        <v>0.50364060206636552</v>
      </c>
      <c r="S83" s="214">
        <f>_xlfn.FLOOR.PRECISE('численность 2021'!Q99)</f>
        <v>6</v>
      </c>
      <c r="T83" s="214"/>
      <c r="U83" s="215">
        <f t="shared" si="173"/>
        <v>6.3</v>
      </c>
      <c r="V83" s="216">
        <f t="shared" si="140"/>
        <v>6</v>
      </c>
      <c r="W83" s="217">
        <v>6</v>
      </c>
      <c r="X83" s="217"/>
      <c r="Y83" s="218"/>
      <c r="Z83" s="213">
        <v>143.54574600000001</v>
      </c>
      <c r="AA83" s="213">
        <v>145</v>
      </c>
      <c r="AB83" s="212">
        <f>_xlfn.FLOOR.PRECISE('численность 2021'!E99)</f>
        <v>120</v>
      </c>
      <c r="AC83" s="212">
        <v>3.4341089999999999</v>
      </c>
      <c r="AD83" s="212">
        <v>3.4613969999999998</v>
      </c>
      <c r="AE83" s="212">
        <f t="shared" si="174"/>
        <v>2.8779462975220884</v>
      </c>
      <c r="AF83" s="214">
        <f>_xlfn.FLOOR.PRECISE('численность 2021'!O99)</f>
        <v>6</v>
      </c>
      <c r="AG83" s="215">
        <f t="shared" si="175"/>
        <v>6</v>
      </c>
      <c r="AH83" s="216">
        <f t="shared" si="150"/>
        <v>6</v>
      </c>
      <c r="AI83" s="219">
        <f t="shared" si="142"/>
        <v>4.5</v>
      </c>
      <c r="AJ83" s="217">
        <v>6</v>
      </c>
      <c r="AK83" s="217">
        <v>4</v>
      </c>
      <c r="AL83" s="213">
        <v>191.613022</v>
      </c>
      <c r="AM83" s="213">
        <v>179</v>
      </c>
      <c r="AN83" s="212">
        <f>_xlfn.FLOOR.PRECISE('численность 2021'!F99)</f>
        <v>214</v>
      </c>
      <c r="AO83" s="212">
        <v>4.5840439999999996</v>
      </c>
      <c r="AP83" s="212">
        <v>4.2730350000000001</v>
      </c>
      <c r="AQ83" s="212">
        <f t="shared" si="151"/>
        <v>5.1323375639143913</v>
      </c>
      <c r="AR83" s="214">
        <f>_xlfn.FLOOR.PRECISE('численность 2021'!L99)</f>
        <v>17</v>
      </c>
      <c r="AS83" s="214"/>
      <c r="AT83" s="214">
        <f t="shared" si="143"/>
        <v>17</v>
      </c>
      <c r="AU83" s="215">
        <f t="shared" si="176"/>
        <v>17.12</v>
      </c>
      <c r="AV83" s="215">
        <f t="shared" si="94"/>
        <v>0</v>
      </c>
      <c r="AW83" s="220">
        <f t="shared" si="177"/>
        <v>17</v>
      </c>
      <c r="AX83" s="217">
        <v>17</v>
      </c>
      <c r="AY83" s="215">
        <f t="shared" si="178"/>
        <v>2.5499999999999998</v>
      </c>
      <c r="AZ83" s="216">
        <f t="shared" si="152"/>
        <v>0</v>
      </c>
      <c r="BA83" s="217"/>
      <c r="BB83" s="215">
        <f t="shared" si="179"/>
        <v>5.0999999999999996</v>
      </c>
      <c r="BC83" s="217"/>
      <c r="BD83" s="213">
        <v>94.166320999999996</v>
      </c>
      <c r="BE83" s="213">
        <v>96</v>
      </c>
      <c r="BF83" s="212">
        <f>_xlfn.FLOOR.PRECISE('численность 2021'!G99)</f>
        <v>92</v>
      </c>
      <c r="BG83" s="212">
        <v>2.252783</v>
      </c>
      <c r="BH83" s="212">
        <v>2.2916840000000001</v>
      </c>
      <c r="BI83" s="212">
        <f t="shared" si="180"/>
        <v>2.2064254947669344</v>
      </c>
      <c r="BJ83" s="214">
        <f>_xlfn.FLOOR.PRECISE('численность 2021'!K99)</f>
        <v>6</v>
      </c>
      <c r="BK83" s="214"/>
      <c r="BL83" s="214">
        <f t="shared" si="146"/>
        <v>6</v>
      </c>
      <c r="BM83" s="215">
        <f t="shared" si="181"/>
        <v>6.44</v>
      </c>
      <c r="BN83" s="220">
        <f t="shared" si="147"/>
        <v>6</v>
      </c>
      <c r="BO83" s="217">
        <v>6</v>
      </c>
      <c r="BP83" s="215">
        <f t="shared" si="182"/>
        <v>0.89999999999999991</v>
      </c>
      <c r="BQ83" s="216">
        <f t="shared" si="154"/>
        <v>0</v>
      </c>
      <c r="BR83" s="217"/>
      <c r="BS83" s="215">
        <f t="shared" si="183"/>
        <v>1.2000000000000002</v>
      </c>
      <c r="BT83" s="217"/>
      <c r="BU83" s="213">
        <v>133.598465</v>
      </c>
      <c r="BV83" s="213">
        <v>140</v>
      </c>
      <c r="BW83" s="212">
        <f>_xlfn.FLOOR.PRECISE('численность 2021'!H99)</f>
        <v>136</v>
      </c>
      <c r="BX83" s="212">
        <v>3.1961360000000001</v>
      </c>
      <c r="BY83" s="212">
        <v>3.3420390000000002</v>
      </c>
      <c r="BZ83" s="212">
        <f t="shared" si="184"/>
        <v>3.2616724705250335</v>
      </c>
      <c r="CA83" s="214">
        <f>_xlfn.FLOOR.PRECISE('численность 2021'!M99)</f>
        <v>9</v>
      </c>
      <c r="CB83" s="214"/>
      <c r="CC83" s="214"/>
      <c r="CD83" s="214">
        <f t="shared" si="156"/>
        <v>9</v>
      </c>
      <c r="CE83" s="215">
        <f t="shared" si="185"/>
        <v>9.5200000000000014</v>
      </c>
      <c r="CF83" s="220">
        <f t="shared" si="158"/>
        <v>9</v>
      </c>
      <c r="CG83" s="217">
        <v>9</v>
      </c>
      <c r="CH83" s="215">
        <f t="shared" si="186"/>
        <v>0.67499999999999993</v>
      </c>
      <c r="CI83" s="216">
        <f t="shared" si="160"/>
        <v>0</v>
      </c>
      <c r="CJ83" s="217"/>
      <c r="CK83" s="215">
        <f t="shared" si="187"/>
        <v>0.67499999999999993</v>
      </c>
      <c r="CL83" s="216">
        <f t="shared" si="162"/>
        <v>0</v>
      </c>
      <c r="CM83" s="217"/>
      <c r="CN83" s="215">
        <f t="shared" si="188"/>
        <v>1.8</v>
      </c>
      <c r="CO83" s="217"/>
      <c r="CP83" s="221">
        <f t="shared" si="189"/>
        <v>1</v>
      </c>
      <c r="CQ83" s="213">
        <v>0</v>
      </c>
      <c r="CR83" s="213">
        <v>0</v>
      </c>
      <c r="CS83" s="213" t="e">
        <f>#REF!</f>
        <v>#REF!</v>
      </c>
      <c r="CT83" s="212">
        <v>0</v>
      </c>
      <c r="CU83" s="212">
        <v>0</v>
      </c>
      <c r="CV83" s="212" t="e">
        <f>#REF!</f>
        <v>#REF!</v>
      </c>
      <c r="CW83" s="214" t="e">
        <f>#REF!</f>
        <v>#REF!</v>
      </c>
      <c r="CX83" s="215" t="e">
        <f t="shared" si="190"/>
        <v>#REF!</v>
      </c>
      <c r="CY83" s="220" t="e">
        <f t="shared" si="191"/>
        <v>#REF!</v>
      </c>
      <c r="CZ83" s="222"/>
      <c r="DA83" s="215">
        <f t="shared" si="192"/>
        <v>0</v>
      </c>
      <c r="DB83" s="222"/>
      <c r="DC83" s="213">
        <v>0</v>
      </c>
      <c r="DD83" s="213">
        <v>0</v>
      </c>
      <c r="DE83" s="212">
        <f>_xlfn.FLOOR.PRECISE('численность 2021'!I99)</f>
        <v>0</v>
      </c>
      <c r="DF83" s="212">
        <v>0</v>
      </c>
      <c r="DG83" s="212">
        <v>0</v>
      </c>
      <c r="DH83" s="212">
        <f t="shared" si="193"/>
        <v>0</v>
      </c>
      <c r="DI83" s="214">
        <f>_xlfn.FLOOR.PRECISE('численность 2021'!N99)</f>
        <v>0</v>
      </c>
      <c r="DJ83" s="215">
        <f t="shared" si="194"/>
        <v>0</v>
      </c>
      <c r="DK83" s="216">
        <f t="shared" si="166"/>
        <v>0</v>
      </c>
      <c r="DL83" s="217"/>
      <c r="DM83" s="215">
        <f t="shared" si="195"/>
        <v>0</v>
      </c>
      <c r="DN83" s="217"/>
      <c r="DO83" s="213">
        <v>3.0874199999999998</v>
      </c>
      <c r="DP83" s="213">
        <v>3</v>
      </c>
      <c r="DQ83" s="212">
        <f>_xlfn.FLOOR.PRECISE('численность 2021'!J99)</f>
        <v>0</v>
      </c>
      <c r="DR83" s="212">
        <v>7.3861999999999997E-2</v>
      </c>
      <c r="DS83" s="212">
        <v>7.1614999999999998E-2</v>
      </c>
      <c r="DT83" s="212">
        <f t="shared" si="196"/>
        <v>0</v>
      </c>
      <c r="DU83" s="214">
        <f>_xlfn.FLOOR.PRECISE('численность 2021'!S99)</f>
        <v>0</v>
      </c>
      <c r="DV83" s="215">
        <f t="shared" si="197"/>
        <v>0</v>
      </c>
      <c r="DW83" s="216">
        <f t="shared" si="169"/>
        <v>0</v>
      </c>
      <c r="DX83" s="217"/>
      <c r="DY83" s="213">
        <v>0</v>
      </c>
      <c r="DZ83" s="223">
        <v>0</v>
      </c>
      <c r="EA83" s="212">
        <f>_xlfn.FLOOR.PRECISE('численность 2021'!T99)</f>
        <v>0</v>
      </c>
      <c r="EB83" s="212">
        <v>0</v>
      </c>
      <c r="EC83" s="212">
        <v>0</v>
      </c>
      <c r="ED83" s="212">
        <f t="shared" si="198"/>
        <v>0</v>
      </c>
      <c r="EE83" s="214">
        <f>_xlfn.FLOOR.PRECISE('численность 2021'!U99)</f>
        <v>0</v>
      </c>
      <c r="EF83" s="215">
        <f t="shared" si="199"/>
        <v>0</v>
      </c>
      <c r="EG83" s="216">
        <f t="shared" si="170"/>
        <v>0</v>
      </c>
      <c r="EH83" s="222"/>
    </row>
    <row r="84" spans="1:138" ht="48.75" customHeight="1" x14ac:dyDescent="0.2">
      <c r="A84" s="116" t="s">
        <v>111</v>
      </c>
      <c r="B84" s="212">
        <f>'численность 2021'!C94</f>
        <v>114.9</v>
      </c>
      <c r="C84" s="213">
        <v>229.471664</v>
      </c>
      <c r="D84" s="213">
        <v>239</v>
      </c>
      <c r="E84" s="212">
        <f>_xlfn.FLOOR.PRECISE('численность 2021'!D94)</f>
        <v>240</v>
      </c>
      <c r="F84" s="212">
        <v>1.934348</v>
      </c>
      <c r="G84" s="212">
        <v>2.0139040000000001</v>
      </c>
      <c r="H84" s="212">
        <f t="shared" si="171"/>
        <v>2.0887728459530024</v>
      </c>
      <c r="I84" s="214">
        <f>_xlfn.FLOOR.PRECISE('численность 2021'!R94)</f>
        <v>84</v>
      </c>
      <c r="J84" s="215">
        <f t="shared" si="172"/>
        <v>84</v>
      </c>
      <c r="K84" s="216">
        <f t="shared" si="148"/>
        <v>84</v>
      </c>
      <c r="L84" s="217">
        <v>84</v>
      </c>
      <c r="M84" s="213">
        <v>68</v>
      </c>
      <c r="N84" s="213">
        <v>80</v>
      </c>
      <c r="O84" s="212">
        <f>_xlfn.FLOOR.PRECISE('численность 2021'!P94)</f>
        <v>68</v>
      </c>
      <c r="P84" s="212">
        <v>0.57321100000000003</v>
      </c>
      <c r="Q84" s="212">
        <v>0.67410999999999999</v>
      </c>
      <c r="R84" s="212">
        <f t="shared" si="149"/>
        <v>0.5918189730200174</v>
      </c>
      <c r="S84" s="214">
        <f>_xlfn.FLOOR.PRECISE('численность 2021'!Q94)</f>
        <v>15</v>
      </c>
      <c r="T84" s="214"/>
      <c r="U84" s="215">
        <f t="shared" si="173"/>
        <v>20.399999999999999</v>
      </c>
      <c r="V84" s="216">
        <f t="shared" si="140"/>
        <v>15</v>
      </c>
      <c r="W84" s="217">
        <v>15</v>
      </c>
      <c r="X84" s="217"/>
      <c r="Y84" s="218"/>
      <c r="Z84" s="213">
        <v>482.87875400000001</v>
      </c>
      <c r="AA84" s="213">
        <v>560</v>
      </c>
      <c r="AB84" s="212">
        <f>_xlfn.FLOOR.PRECISE('численность 2021'!E94)</f>
        <v>561</v>
      </c>
      <c r="AC84" s="212">
        <v>4.0704609999999999</v>
      </c>
      <c r="AD84" s="212">
        <v>4.7187700000000001</v>
      </c>
      <c r="AE84" s="212">
        <f t="shared" si="174"/>
        <v>4.8825065274151438</v>
      </c>
      <c r="AF84" s="214">
        <f>_xlfn.FLOOR.PRECISE('численность 2021'!O94)</f>
        <v>28</v>
      </c>
      <c r="AG84" s="215">
        <f t="shared" si="175"/>
        <v>28.05</v>
      </c>
      <c r="AH84" s="216">
        <f t="shared" si="150"/>
        <v>28</v>
      </c>
      <c r="AI84" s="219">
        <f t="shared" si="142"/>
        <v>21</v>
      </c>
      <c r="AJ84" s="217">
        <v>28</v>
      </c>
      <c r="AK84" s="217">
        <v>21</v>
      </c>
      <c r="AL84" s="213">
        <v>587.15484600000002</v>
      </c>
      <c r="AM84" s="213">
        <v>650</v>
      </c>
      <c r="AN84" s="212">
        <f>_xlfn.FLOOR.PRECISE('численность 2021'!F94)</f>
        <v>629</v>
      </c>
      <c r="AO84" s="212">
        <v>4.9494639999999999</v>
      </c>
      <c r="AP84" s="212">
        <v>5.477144</v>
      </c>
      <c r="AQ84" s="212">
        <f t="shared" si="151"/>
        <v>5.4743255004351603</v>
      </c>
      <c r="AR84" s="214">
        <f>_xlfn.FLOOR.PRECISE('численность 2021'!L94)</f>
        <v>50</v>
      </c>
      <c r="AS84" s="214"/>
      <c r="AT84" s="214">
        <f t="shared" si="143"/>
        <v>50</v>
      </c>
      <c r="AU84" s="215">
        <f t="shared" si="176"/>
        <v>50.32</v>
      </c>
      <c r="AV84" s="215">
        <f t="shared" si="94"/>
        <v>0</v>
      </c>
      <c r="AW84" s="220">
        <f t="shared" si="177"/>
        <v>50</v>
      </c>
      <c r="AX84" s="217">
        <v>50</v>
      </c>
      <c r="AY84" s="215">
        <f t="shared" si="178"/>
        <v>7.5</v>
      </c>
      <c r="AZ84" s="216">
        <f t="shared" si="152"/>
        <v>0</v>
      </c>
      <c r="BA84" s="217"/>
      <c r="BB84" s="215">
        <f t="shared" si="179"/>
        <v>15</v>
      </c>
      <c r="BC84" s="217"/>
      <c r="BD84" s="213">
        <v>199.63265999999999</v>
      </c>
      <c r="BE84" s="213">
        <v>236</v>
      </c>
      <c r="BF84" s="212">
        <f>_xlfn.FLOOR.PRECISE('численность 2021'!G94)</f>
        <v>241</v>
      </c>
      <c r="BG84" s="212">
        <v>1.6828179999999999</v>
      </c>
      <c r="BH84" s="212">
        <v>1.9886239999999999</v>
      </c>
      <c r="BI84" s="212">
        <f t="shared" si="180"/>
        <v>2.0974760661444734</v>
      </c>
      <c r="BJ84" s="214">
        <f>_xlfn.FLOOR.PRECISE('численность 2021'!K94)</f>
        <v>16</v>
      </c>
      <c r="BK84" s="214"/>
      <c r="BL84" s="214">
        <f t="shared" si="146"/>
        <v>16</v>
      </c>
      <c r="BM84" s="215">
        <f t="shared" si="181"/>
        <v>16.87</v>
      </c>
      <c r="BN84" s="220">
        <f t="shared" si="147"/>
        <v>16</v>
      </c>
      <c r="BO84" s="217">
        <v>16</v>
      </c>
      <c r="BP84" s="215">
        <f t="shared" si="182"/>
        <v>2.4</v>
      </c>
      <c r="BQ84" s="216">
        <f t="shared" si="154"/>
        <v>0</v>
      </c>
      <c r="BR84" s="217"/>
      <c r="BS84" s="215">
        <f t="shared" si="183"/>
        <v>3.2</v>
      </c>
      <c r="BT84" s="217"/>
      <c r="BU84" s="213">
        <v>440.36615</v>
      </c>
      <c r="BV84" s="213">
        <v>502</v>
      </c>
      <c r="BW84" s="212">
        <f>_xlfn.FLOOR.PRECISE('численность 2021'!H94)</f>
        <v>502</v>
      </c>
      <c r="BX84" s="212">
        <v>3.7120980000000001</v>
      </c>
      <c r="BY84" s="212">
        <v>4.2300399999999998</v>
      </c>
      <c r="BZ84" s="212">
        <f t="shared" si="184"/>
        <v>4.3690165361183633</v>
      </c>
      <c r="CA84" s="214">
        <f>_xlfn.FLOOR.PRECISE('численность 2021'!M94)</f>
        <v>40</v>
      </c>
      <c r="CB84" s="214"/>
      <c r="CC84" s="214"/>
      <c r="CD84" s="214">
        <f t="shared" si="156"/>
        <v>40</v>
      </c>
      <c r="CE84" s="215">
        <f t="shared" si="185"/>
        <v>40.160000000000004</v>
      </c>
      <c r="CF84" s="220">
        <f t="shared" si="158"/>
        <v>40</v>
      </c>
      <c r="CG84" s="217">
        <v>40</v>
      </c>
      <c r="CH84" s="215">
        <f t="shared" si="186"/>
        <v>3</v>
      </c>
      <c r="CI84" s="216">
        <f t="shared" si="160"/>
        <v>0</v>
      </c>
      <c r="CJ84" s="217"/>
      <c r="CK84" s="215">
        <f t="shared" si="187"/>
        <v>3</v>
      </c>
      <c r="CL84" s="216">
        <f t="shared" si="162"/>
        <v>0</v>
      </c>
      <c r="CM84" s="217"/>
      <c r="CN84" s="215">
        <f t="shared" si="188"/>
        <v>8</v>
      </c>
      <c r="CO84" s="217"/>
      <c r="CP84" s="221">
        <f t="shared" si="189"/>
        <v>1</v>
      </c>
      <c r="CQ84" s="213">
        <v>0</v>
      </c>
      <c r="CR84" s="213">
        <v>0</v>
      </c>
      <c r="CS84" s="213" t="e">
        <f>#REF!</f>
        <v>#REF!</v>
      </c>
      <c r="CT84" s="212">
        <v>0</v>
      </c>
      <c r="CU84" s="212">
        <v>0</v>
      </c>
      <c r="CV84" s="212" t="e">
        <f>#REF!</f>
        <v>#REF!</v>
      </c>
      <c r="CW84" s="214" t="e">
        <f>#REF!</f>
        <v>#REF!</v>
      </c>
      <c r="CX84" s="215" t="e">
        <f t="shared" si="190"/>
        <v>#REF!</v>
      </c>
      <c r="CY84" s="220" t="e">
        <f t="shared" si="191"/>
        <v>#REF!</v>
      </c>
      <c r="CZ84" s="222"/>
      <c r="DA84" s="215">
        <f t="shared" si="192"/>
        <v>0</v>
      </c>
      <c r="DB84" s="222"/>
      <c r="DC84" s="213">
        <v>29.197319</v>
      </c>
      <c r="DD84" s="213">
        <v>38</v>
      </c>
      <c r="DE84" s="212">
        <f>_xlfn.FLOOR.PRECISE('численность 2021'!I94)</f>
        <v>65</v>
      </c>
      <c r="DF84" s="212">
        <v>0.24612100000000001</v>
      </c>
      <c r="DG84" s="212">
        <v>0.32020199999999999</v>
      </c>
      <c r="DH84" s="212">
        <f t="shared" si="193"/>
        <v>0.56570931244560485</v>
      </c>
      <c r="DI84" s="214">
        <f>_xlfn.FLOOR.PRECISE('численность 2021'!N94)</f>
        <v>0</v>
      </c>
      <c r="DJ84" s="215">
        <f t="shared" si="194"/>
        <v>9.75</v>
      </c>
      <c r="DK84" s="216">
        <f t="shared" si="166"/>
        <v>0</v>
      </c>
      <c r="DL84" s="217"/>
      <c r="DM84" s="215">
        <f t="shared" si="195"/>
        <v>0</v>
      </c>
      <c r="DN84" s="217"/>
      <c r="DO84" s="213">
        <v>11.550587</v>
      </c>
      <c r="DP84" s="213">
        <v>14</v>
      </c>
      <c r="DQ84" s="212">
        <f>_xlfn.FLOOR.PRECISE('численность 2021'!J94)</f>
        <v>17</v>
      </c>
      <c r="DR84" s="212">
        <v>9.7365999999999994E-2</v>
      </c>
      <c r="DS84" s="212">
        <v>0.117969</v>
      </c>
      <c r="DT84" s="212">
        <f t="shared" si="196"/>
        <v>0.14795474325500435</v>
      </c>
      <c r="DU84" s="214">
        <f>_xlfn.FLOOR.PRECISE('численность 2021'!S94)</f>
        <v>1</v>
      </c>
      <c r="DV84" s="215">
        <f t="shared" si="197"/>
        <v>1.7000000000000002</v>
      </c>
      <c r="DW84" s="216">
        <f t="shared" si="169"/>
        <v>1</v>
      </c>
      <c r="DX84" s="217">
        <v>1</v>
      </c>
      <c r="DY84" s="213">
        <v>0</v>
      </c>
      <c r="DZ84" s="223">
        <v>0</v>
      </c>
      <c r="EA84" s="212">
        <f>_xlfn.FLOOR.PRECISE('численность 2021'!T94)</f>
        <v>0</v>
      </c>
      <c r="EB84" s="212">
        <v>0</v>
      </c>
      <c r="EC84" s="212">
        <v>0</v>
      </c>
      <c r="ED84" s="212">
        <f t="shared" si="198"/>
        <v>0</v>
      </c>
      <c r="EE84" s="214">
        <f>_xlfn.FLOOR.PRECISE('численность 2021'!U94)</f>
        <v>0</v>
      </c>
      <c r="EF84" s="215">
        <f t="shared" si="199"/>
        <v>0</v>
      </c>
      <c r="EG84" s="216">
        <f t="shared" si="170"/>
        <v>0</v>
      </c>
      <c r="EH84" s="222"/>
    </row>
    <row r="85" spans="1:138" ht="47.25" customHeight="1" x14ac:dyDescent="0.2">
      <c r="A85" s="116" t="s">
        <v>309</v>
      </c>
      <c r="B85" s="212">
        <f>'численность 2021'!C95</f>
        <v>78.599999999999994</v>
      </c>
      <c r="C85" s="213">
        <v>187.69010900000001</v>
      </c>
      <c r="D85" s="213">
        <v>167</v>
      </c>
      <c r="E85" s="212">
        <f>_xlfn.FLOOR.PRECISE('численность 2021'!D95)</f>
        <v>161</v>
      </c>
      <c r="F85" s="212">
        <v>2.2293630000000002</v>
      </c>
      <c r="G85" s="212">
        <v>1.983608</v>
      </c>
      <c r="H85" s="212">
        <f t="shared" si="171"/>
        <v>2.048346055979644</v>
      </c>
      <c r="I85" s="214">
        <f>_xlfn.FLOOR.PRECISE('численность 2021'!R95)</f>
        <v>56</v>
      </c>
      <c r="J85" s="215">
        <f t="shared" si="172"/>
        <v>56.349999999999994</v>
      </c>
      <c r="K85" s="216">
        <f t="shared" si="148"/>
        <v>56</v>
      </c>
      <c r="L85" s="217">
        <v>56</v>
      </c>
      <c r="M85" s="213">
        <v>47</v>
      </c>
      <c r="N85" s="213">
        <v>55</v>
      </c>
      <c r="O85" s="212">
        <f>_xlfn.FLOOR.PRECISE('численность 2021'!P95)</f>
        <v>39</v>
      </c>
      <c r="P85" s="212">
        <v>0.55826100000000001</v>
      </c>
      <c r="Q85" s="212">
        <v>0.65328399999999998</v>
      </c>
      <c r="R85" s="212">
        <f t="shared" si="149"/>
        <v>0.49618320610687028</v>
      </c>
      <c r="S85" s="214">
        <f>_xlfn.FLOOR.PRECISE('численность 2021'!Q95)</f>
        <v>10</v>
      </c>
      <c r="T85" s="214"/>
      <c r="U85" s="215">
        <f t="shared" si="173"/>
        <v>11.7</v>
      </c>
      <c r="V85" s="216">
        <f t="shared" si="140"/>
        <v>10</v>
      </c>
      <c r="W85" s="217">
        <v>10</v>
      </c>
      <c r="X85" s="217"/>
      <c r="Y85" s="218"/>
      <c r="Z85" s="213">
        <v>363.314728</v>
      </c>
      <c r="AA85" s="213">
        <v>348</v>
      </c>
      <c r="AB85" s="212">
        <f>_xlfn.FLOOR.PRECISE('численность 2021'!E95)</f>
        <v>345</v>
      </c>
      <c r="AC85" s="212">
        <v>4.3154139999999996</v>
      </c>
      <c r="AD85" s="212">
        <v>4.1335069999999998</v>
      </c>
      <c r="AE85" s="212">
        <f t="shared" si="174"/>
        <v>4.3893129770992374</v>
      </c>
      <c r="AF85" s="214">
        <f>_xlfn.FLOOR.PRECISE('численность 2021'!O95)</f>
        <v>17</v>
      </c>
      <c r="AG85" s="215">
        <f t="shared" si="175"/>
        <v>17.25</v>
      </c>
      <c r="AH85" s="216">
        <f t="shared" si="150"/>
        <v>17</v>
      </c>
      <c r="AI85" s="219">
        <f t="shared" si="142"/>
        <v>12.75</v>
      </c>
      <c r="AJ85" s="217">
        <v>17</v>
      </c>
      <c r="AK85" s="217">
        <v>12</v>
      </c>
      <c r="AL85" s="213">
        <v>377.24560500000001</v>
      </c>
      <c r="AM85" s="213">
        <v>334</v>
      </c>
      <c r="AN85" s="212">
        <f>_xlfn.FLOOR.PRECISE('численность 2021'!F95)</f>
        <v>333</v>
      </c>
      <c r="AO85" s="212">
        <v>4.4808839999999996</v>
      </c>
      <c r="AP85" s="212">
        <v>3.9672170000000002</v>
      </c>
      <c r="AQ85" s="212">
        <f t="shared" si="151"/>
        <v>4.2366412213740459</v>
      </c>
      <c r="AR85" s="214">
        <f>_xlfn.FLOOR.PRECISE('численность 2021'!L95)</f>
        <v>26</v>
      </c>
      <c r="AS85" s="214"/>
      <c r="AT85" s="214">
        <f t="shared" si="143"/>
        <v>26</v>
      </c>
      <c r="AU85" s="215">
        <f t="shared" si="176"/>
        <v>26.64</v>
      </c>
      <c r="AV85" s="215">
        <f t="shared" si="94"/>
        <v>0</v>
      </c>
      <c r="AW85" s="220">
        <f t="shared" si="177"/>
        <v>26</v>
      </c>
      <c r="AX85" s="217">
        <v>26</v>
      </c>
      <c r="AY85" s="215">
        <f t="shared" si="178"/>
        <v>3.9</v>
      </c>
      <c r="AZ85" s="216">
        <f t="shared" si="152"/>
        <v>0</v>
      </c>
      <c r="BA85" s="217"/>
      <c r="BB85" s="215">
        <f t="shared" si="179"/>
        <v>7.8</v>
      </c>
      <c r="BC85" s="217"/>
      <c r="BD85" s="213">
        <v>157.32054099999999</v>
      </c>
      <c r="BE85" s="213">
        <v>150</v>
      </c>
      <c r="BF85" s="212">
        <f>_xlfn.FLOOR.PRECISE('численность 2021'!G95)</f>
        <v>154</v>
      </c>
      <c r="BG85" s="212">
        <v>1.8686370000000001</v>
      </c>
      <c r="BH85" s="212">
        <v>1.781684</v>
      </c>
      <c r="BI85" s="212">
        <f t="shared" si="180"/>
        <v>1.9592875318066159</v>
      </c>
      <c r="BJ85" s="214">
        <f>_xlfn.FLOOR.PRECISE('численность 2021'!K95)</f>
        <v>7</v>
      </c>
      <c r="BK85" s="214"/>
      <c r="BL85" s="214">
        <f t="shared" si="146"/>
        <v>7</v>
      </c>
      <c r="BM85" s="215">
        <f t="shared" si="181"/>
        <v>7.7</v>
      </c>
      <c r="BN85" s="220">
        <f t="shared" si="147"/>
        <v>7</v>
      </c>
      <c r="BO85" s="217">
        <v>7</v>
      </c>
      <c r="BP85" s="215">
        <f t="shared" si="182"/>
        <v>1.05</v>
      </c>
      <c r="BQ85" s="216">
        <f t="shared" si="154"/>
        <v>0</v>
      </c>
      <c r="BR85" s="217"/>
      <c r="BS85" s="215">
        <f t="shared" si="183"/>
        <v>1.4000000000000001</v>
      </c>
      <c r="BT85" s="217"/>
      <c r="BU85" s="213">
        <v>378.65893599999998</v>
      </c>
      <c r="BV85" s="213">
        <v>343</v>
      </c>
      <c r="BW85" s="212">
        <f>_xlfn.FLOOR.PRECISE('численность 2021'!H95)</f>
        <v>350</v>
      </c>
      <c r="BX85" s="212">
        <v>4.4976710000000004</v>
      </c>
      <c r="BY85" s="212">
        <v>4.0741180000000004</v>
      </c>
      <c r="BZ85" s="212">
        <f t="shared" si="184"/>
        <v>4.4529262086513999</v>
      </c>
      <c r="CA85" s="214">
        <f>_xlfn.FLOOR.PRECISE('численность 2021'!M95)</f>
        <v>28</v>
      </c>
      <c r="CB85" s="214"/>
      <c r="CC85" s="214"/>
      <c r="CD85" s="214">
        <f t="shared" si="156"/>
        <v>28</v>
      </c>
      <c r="CE85" s="215">
        <f t="shared" si="185"/>
        <v>28</v>
      </c>
      <c r="CF85" s="220">
        <f t="shared" si="158"/>
        <v>28</v>
      </c>
      <c r="CG85" s="217">
        <v>28</v>
      </c>
      <c r="CH85" s="215">
        <f t="shared" si="186"/>
        <v>2.1</v>
      </c>
      <c r="CI85" s="216">
        <f t="shared" si="160"/>
        <v>0</v>
      </c>
      <c r="CJ85" s="217"/>
      <c r="CK85" s="215">
        <f t="shared" si="187"/>
        <v>2.1</v>
      </c>
      <c r="CL85" s="216">
        <f t="shared" si="162"/>
        <v>0</v>
      </c>
      <c r="CM85" s="217"/>
      <c r="CN85" s="215">
        <f t="shared" si="188"/>
        <v>5.6000000000000005</v>
      </c>
      <c r="CO85" s="217"/>
      <c r="CP85" s="221">
        <f t="shared" si="189"/>
        <v>1</v>
      </c>
      <c r="CQ85" s="213">
        <v>0</v>
      </c>
      <c r="CR85" s="213">
        <v>0</v>
      </c>
      <c r="CS85" s="213" t="e">
        <f>#REF!</f>
        <v>#REF!</v>
      </c>
      <c r="CT85" s="212">
        <v>0</v>
      </c>
      <c r="CU85" s="212">
        <v>0</v>
      </c>
      <c r="CV85" s="212" t="e">
        <f>#REF!</f>
        <v>#REF!</v>
      </c>
      <c r="CW85" s="214" t="e">
        <f>#REF!</f>
        <v>#REF!</v>
      </c>
      <c r="CX85" s="215" t="e">
        <f t="shared" si="190"/>
        <v>#REF!</v>
      </c>
      <c r="CY85" s="220" t="e">
        <f t="shared" si="191"/>
        <v>#REF!</v>
      </c>
      <c r="CZ85" s="222"/>
      <c r="DA85" s="215">
        <f t="shared" si="192"/>
        <v>0</v>
      </c>
      <c r="DB85" s="222"/>
      <c r="DC85" s="213">
        <v>0</v>
      </c>
      <c r="DD85" s="213">
        <v>8</v>
      </c>
      <c r="DE85" s="212">
        <f>_xlfn.FLOOR.PRECISE('численность 2021'!I95)</f>
        <v>18</v>
      </c>
      <c r="DF85" s="212">
        <v>0</v>
      </c>
      <c r="DG85" s="212">
        <v>9.5022999999999996E-2</v>
      </c>
      <c r="DH85" s="212">
        <f t="shared" si="193"/>
        <v>0.22900763358778628</v>
      </c>
      <c r="DI85" s="214">
        <f>_xlfn.FLOOR.PRECISE('численность 2021'!N95)</f>
        <v>0</v>
      </c>
      <c r="DJ85" s="215">
        <f t="shared" si="194"/>
        <v>0</v>
      </c>
      <c r="DK85" s="216">
        <f t="shared" si="166"/>
        <v>0</v>
      </c>
      <c r="DL85" s="217"/>
      <c r="DM85" s="215">
        <f t="shared" si="195"/>
        <v>0</v>
      </c>
      <c r="DN85" s="217"/>
      <c r="DO85" s="213">
        <v>9.5956100000000006</v>
      </c>
      <c r="DP85" s="213">
        <v>11</v>
      </c>
      <c r="DQ85" s="212">
        <f>_xlfn.FLOOR.PRECISE('численность 2021'!J95)</f>
        <v>8</v>
      </c>
      <c r="DR85" s="212">
        <v>0.11397599999999999</v>
      </c>
      <c r="DS85" s="212">
        <v>0.130657</v>
      </c>
      <c r="DT85" s="212">
        <f t="shared" si="196"/>
        <v>0.10178117048346057</v>
      </c>
      <c r="DU85" s="214">
        <f>_xlfn.FLOOR.PRECISE('численность 2021'!S95)</f>
        <v>0</v>
      </c>
      <c r="DV85" s="215">
        <f t="shared" si="197"/>
        <v>0.8</v>
      </c>
      <c r="DW85" s="216">
        <f t="shared" si="169"/>
        <v>0</v>
      </c>
      <c r="DX85" s="217"/>
      <c r="DY85" s="213">
        <v>0</v>
      </c>
      <c r="DZ85" s="223">
        <v>0</v>
      </c>
      <c r="EA85" s="212">
        <f>_xlfn.FLOOR.PRECISE('численность 2021'!T95)</f>
        <v>0</v>
      </c>
      <c r="EB85" s="212">
        <v>0</v>
      </c>
      <c r="EC85" s="212">
        <v>0</v>
      </c>
      <c r="ED85" s="212">
        <f t="shared" si="198"/>
        <v>0</v>
      </c>
      <c r="EE85" s="214">
        <f>_xlfn.FLOOR.PRECISE('численность 2021'!U95)</f>
        <v>0</v>
      </c>
      <c r="EF85" s="215">
        <f t="shared" si="199"/>
        <v>0</v>
      </c>
      <c r="EG85" s="216">
        <f t="shared" si="170"/>
        <v>0</v>
      </c>
      <c r="EH85" s="222"/>
    </row>
    <row r="86" spans="1:138" ht="50.25" customHeight="1" x14ac:dyDescent="0.2">
      <c r="A86" s="116" t="s">
        <v>310</v>
      </c>
      <c r="B86" s="212">
        <f>'численность 2021'!C96</f>
        <v>167.2</v>
      </c>
      <c r="C86" s="213">
        <v>390.84506199999998</v>
      </c>
      <c r="D86" s="213">
        <v>403</v>
      </c>
      <c r="E86" s="212">
        <f>_xlfn.FLOOR.PRECISE('численность 2021'!D96)</f>
        <v>406</v>
      </c>
      <c r="F86" s="212">
        <v>2.1134759999999999</v>
      </c>
      <c r="G86" s="212">
        <v>2.1792029999999998</v>
      </c>
      <c r="H86" s="212">
        <f t="shared" si="171"/>
        <v>2.4282296650717705</v>
      </c>
      <c r="I86" s="214">
        <f>_xlfn.FLOOR.PRECISE('численность 2021'!R96)</f>
        <v>142</v>
      </c>
      <c r="J86" s="215">
        <f t="shared" si="172"/>
        <v>142.1</v>
      </c>
      <c r="K86" s="216">
        <f t="shared" si="148"/>
        <v>142</v>
      </c>
      <c r="L86" s="217">
        <v>142</v>
      </c>
      <c r="M86" s="213">
        <v>100</v>
      </c>
      <c r="N86" s="213">
        <v>100</v>
      </c>
      <c r="O86" s="212">
        <f>_xlfn.FLOOR.PRECISE('численность 2021'!P96)</f>
        <v>83</v>
      </c>
      <c r="P86" s="212">
        <v>0.54074500000000003</v>
      </c>
      <c r="Q86" s="212">
        <v>0.54074500000000003</v>
      </c>
      <c r="R86" s="212">
        <f t="shared" si="149"/>
        <v>0.49641148325358853</v>
      </c>
      <c r="S86" s="214">
        <f>_xlfn.FLOOR.PRECISE('численность 2021'!Q96)</f>
        <v>15</v>
      </c>
      <c r="T86" s="214"/>
      <c r="U86" s="215">
        <f t="shared" si="173"/>
        <v>24.9</v>
      </c>
      <c r="V86" s="216">
        <f t="shared" si="140"/>
        <v>15</v>
      </c>
      <c r="W86" s="217">
        <v>15</v>
      </c>
      <c r="X86" s="217"/>
      <c r="Y86" s="218"/>
      <c r="Z86" s="213">
        <v>757.89758300000005</v>
      </c>
      <c r="AA86" s="213">
        <v>725</v>
      </c>
      <c r="AB86" s="212">
        <f>_xlfn.FLOOR.PRECISE('численность 2021'!E96)</f>
        <v>728</v>
      </c>
      <c r="AC86" s="212">
        <v>4.0982950000000002</v>
      </c>
      <c r="AD86" s="212">
        <v>3.9204020000000002</v>
      </c>
      <c r="AE86" s="212">
        <f t="shared" si="174"/>
        <v>4.3540669856459333</v>
      </c>
      <c r="AF86" s="214">
        <f>_xlfn.FLOOR.PRECISE('численность 2021'!O96)</f>
        <v>36</v>
      </c>
      <c r="AG86" s="215">
        <f t="shared" si="175"/>
        <v>36.4</v>
      </c>
      <c r="AH86" s="216">
        <f t="shared" si="150"/>
        <v>36</v>
      </c>
      <c r="AI86" s="219">
        <f t="shared" si="142"/>
        <v>27</v>
      </c>
      <c r="AJ86" s="217">
        <v>36</v>
      </c>
      <c r="AK86" s="217">
        <v>27</v>
      </c>
      <c r="AL86" s="213">
        <v>717.19586200000003</v>
      </c>
      <c r="AM86" s="213">
        <v>696</v>
      </c>
      <c r="AN86" s="212">
        <f>_xlfn.FLOOR.PRECISE('численность 2021'!F96)</f>
        <v>697</v>
      </c>
      <c r="AO86" s="212">
        <v>3.8782019999999999</v>
      </c>
      <c r="AP86" s="212">
        <v>3.7635860000000001</v>
      </c>
      <c r="AQ86" s="212">
        <f t="shared" si="151"/>
        <v>4.1686602870813401</v>
      </c>
      <c r="AR86" s="214">
        <f>_xlfn.FLOOR.PRECISE('численность 2021'!L96)</f>
        <v>48</v>
      </c>
      <c r="AS86" s="214"/>
      <c r="AT86" s="214">
        <f t="shared" si="143"/>
        <v>48</v>
      </c>
      <c r="AU86" s="215">
        <f t="shared" si="176"/>
        <v>55.76</v>
      </c>
      <c r="AV86" s="215">
        <f t="shared" si="94"/>
        <v>0</v>
      </c>
      <c r="AW86" s="220">
        <f t="shared" si="177"/>
        <v>48</v>
      </c>
      <c r="AX86" s="217">
        <v>48</v>
      </c>
      <c r="AY86" s="215">
        <f t="shared" si="178"/>
        <v>7.1999999999999993</v>
      </c>
      <c r="AZ86" s="216">
        <f t="shared" si="152"/>
        <v>0</v>
      </c>
      <c r="BA86" s="217"/>
      <c r="BB86" s="215">
        <f t="shared" si="179"/>
        <v>14.399999999999999</v>
      </c>
      <c r="BC86" s="217"/>
      <c r="BD86" s="213">
        <v>515.13012700000002</v>
      </c>
      <c r="BE86" s="213">
        <v>534</v>
      </c>
      <c r="BF86" s="212">
        <f>_xlfn.FLOOR.PRECISE('численность 2021'!G96)</f>
        <v>544</v>
      </c>
      <c r="BG86" s="212">
        <v>2.7855409999999998</v>
      </c>
      <c r="BH86" s="212">
        <v>2.8875790000000001</v>
      </c>
      <c r="BI86" s="212">
        <f t="shared" si="180"/>
        <v>3.2535885167464116</v>
      </c>
      <c r="BJ86" s="214">
        <f>_xlfn.FLOOR.PRECISE('численность 2021'!K96)</f>
        <v>38</v>
      </c>
      <c r="BK86" s="214"/>
      <c r="BL86" s="214">
        <f t="shared" si="146"/>
        <v>38</v>
      </c>
      <c r="BM86" s="215">
        <f t="shared" si="181"/>
        <v>38.080000000000005</v>
      </c>
      <c r="BN86" s="220">
        <f t="shared" si="147"/>
        <v>38</v>
      </c>
      <c r="BO86" s="217">
        <v>38</v>
      </c>
      <c r="BP86" s="215">
        <f t="shared" si="182"/>
        <v>5.7</v>
      </c>
      <c r="BQ86" s="216">
        <f t="shared" si="154"/>
        <v>0</v>
      </c>
      <c r="BR86" s="217"/>
      <c r="BS86" s="215">
        <f t="shared" ref="BS86:BS149" si="200">BO86*0.2</f>
        <v>7.6000000000000005</v>
      </c>
      <c r="BT86" s="217"/>
      <c r="BU86" s="213">
        <v>685.666015625</v>
      </c>
      <c r="BV86" s="213">
        <v>708</v>
      </c>
      <c r="BW86" s="212">
        <f>_xlfn.FLOOR.PRECISE('численность 2021'!H96)</f>
        <v>707</v>
      </c>
      <c r="BX86" s="212">
        <v>3.7077059999999999</v>
      </c>
      <c r="BY86" s="212">
        <v>3.8284760000000002</v>
      </c>
      <c r="BZ86" s="212">
        <f t="shared" si="184"/>
        <v>4.2284688995215314</v>
      </c>
      <c r="CA86" s="214">
        <f>_xlfn.FLOOR.PRECISE('численность 2021'!M96)</f>
        <v>56</v>
      </c>
      <c r="CB86" s="214"/>
      <c r="CC86" s="214"/>
      <c r="CD86" s="214">
        <f t="shared" si="156"/>
        <v>56</v>
      </c>
      <c r="CE86" s="215">
        <f t="shared" ref="CE86:CE149" si="201">IF(BW86&gt;1,IF(BZ86&gt;10,BW86*0.149999999999999,IF(BZ86&gt;8,BW86*0.12,IF(BZ86&gt;6,BW86*0.1,IF(BZ86&gt;4,BW86*0.08,IF(BZ86&gt;2,BW86*0.07,IF(BZ86&gt;1,BW86*0.05,IF(BZ86&lt;1,BW86*0.0299999999999999,0))))))),0)</f>
        <v>56.56</v>
      </c>
      <c r="CF86" s="220">
        <f t="shared" si="158"/>
        <v>56</v>
      </c>
      <c r="CG86" s="217">
        <v>56</v>
      </c>
      <c r="CH86" s="215">
        <f t="shared" si="186"/>
        <v>4.2</v>
      </c>
      <c r="CI86" s="216">
        <f t="shared" si="160"/>
        <v>0</v>
      </c>
      <c r="CJ86" s="217"/>
      <c r="CK86" s="215">
        <f t="shared" si="187"/>
        <v>4.2</v>
      </c>
      <c r="CL86" s="216">
        <f t="shared" si="162"/>
        <v>0</v>
      </c>
      <c r="CM86" s="217"/>
      <c r="CN86" s="215">
        <f t="shared" ref="CN86:CN149" si="202">CG86*0.2</f>
        <v>11.200000000000001</v>
      </c>
      <c r="CO86" s="217"/>
      <c r="CP86" s="221">
        <f t="shared" ref="CP86:CP149" si="203">IF(CG86*0.25&gt;CJ86+CM86-0.1,1,0)</f>
        <v>1</v>
      </c>
      <c r="CQ86" s="213">
        <v>0</v>
      </c>
      <c r="CR86" s="213">
        <v>0</v>
      </c>
      <c r="CS86" s="213" t="e">
        <f>#REF!</f>
        <v>#REF!</v>
      </c>
      <c r="CT86" s="212">
        <v>0</v>
      </c>
      <c r="CU86" s="212">
        <v>0</v>
      </c>
      <c r="CV86" s="212" t="e">
        <f>#REF!</f>
        <v>#REF!</v>
      </c>
      <c r="CW86" s="214" t="e">
        <f>#REF!</f>
        <v>#REF!</v>
      </c>
      <c r="CX86" s="215" t="e">
        <f t="shared" si="190"/>
        <v>#REF!</v>
      </c>
      <c r="CY86" s="220" t="e">
        <f t="shared" si="191"/>
        <v>#REF!</v>
      </c>
      <c r="CZ86" s="222"/>
      <c r="DA86" s="215">
        <f t="shared" si="192"/>
        <v>0</v>
      </c>
      <c r="DB86" s="222"/>
      <c r="DC86" s="213">
        <v>437.27767899999998</v>
      </c>
      <c r="DD86" s="213">
        <v>440</v>
      </c>
      <c r="DE86" s="212">
        <f>_xlfn.FLOOR.PRECISE('численность 2021'!I96)</f>
        <v>424</v>
      </c>
      <c r="DF86" s="212">
        <v>2.3645580000000002</v>
      </c>
      <c r="DG86" s="212">
        <v>2.3792789999999999</v>
      </c>
      <c r="DH86" s="212">
        <f t="shared" si="193"/>
        <v>2.535885167464115</v>
      </c>
      <c r="DI86" s="214">
        <f>_xlfn.FLOOR.PRECISE('численность 2021'!N96)</f>
        <v>63</v>
      </c>
      <c r="DJ86" s="215">
        <f t="shared" si="194"/>
        <v>63.599999999999994</v>
      </c>
      <c r="DK86" s="216">
        <f t="shared" si="166"/>
        <v>63</v>
      </c>
      <c r="DL86" s="217">
        <v>63</v>
      </c>
      <c r="DM86" s="215">
        <f t="shared" si="195"/>
        <v>12.600000000000001</v>
      </c>
      <c r="DN86" s="217"/>
      <c r="DO86" s="213">
        <v>22.976824000000001</v>
      </c>
      <c r="DP86" s="213">
        <v>19</v>
      </c>
      <c r="DQ86" s="212">
        <f>_xlfn.FLOOR.PRECISE('численность 2021'!J96)</f>
        <v>13</v>
      </c>
      <c r="DR86" s="212">
        <v>0.124246</v>
      </c>
      <c r="DS86" s="212">
        <v>0.102742</v>
      </c>
      <c r="DT86" s="212">
        <f t="shared" si="196"/>
        <v>7.7751196172248807E-2</v>
      </c>
      <c r="DU86" s="214">
        <f>_xlfn.FLOOR.PRECISE('численность 2021'!S96)</f>
        <v>1</v>
      </c>
      <c r="DV86" s="215">
        <f t="shared" ref="DV86:DV149" si="204">DQ86*0.1</f>
        <v>1.3</v>
      </c>
      <c r="DW86" s="216">
        <f t="shared" si="169"/>
        <v>1</v>
      </c>
      <c r="DX86" s="217">
        <v>1</v>
      </c>
      <c r="DY86" s="213">
        <v>0</v>
      </c>
      <c r="DZ86" s="223">
        <v>0</v>
      </c>
      <c r="EA86" s="212">
        <f>_xlfn.FLOOR.PRECISE('численность 2021'!T96)</f>
        <v>0</v>
      </c>
      <c r="EB86" s="212">
        <v>0</v>
      </c>
      <c r="EC86" s="212">
        <v>0</v>
      </c>
      <c r="ED86" s="212">
        <f t="shared" si="198"/>
        <v>0</v>
      </c>
      <c r="EE86" s="214">
        <f>_xlfn.FLOOR.PRECISE('численность 2021'!U96)</f>
        <v>0</v>
      </c>
      <c r="EF86" s="215">
        <f t="shared" si="199"/>
        <v>0</v>
      </c>
      <c r="EG86" s="216">
        <f t="shared" si="170"/>
        <v>0</v>
      </c>
      <c r="EH86" s="222"/>
    </row>
    <row r="87" spans="1:138" ht="36" customHeight="1" x14ac:dyDescent="0.2">
      <c r="A87" s="116" t="s">
        <v>115</v>
      </c>
      <c r="B87" s="212">
        <f>'численность 2021'!C98</f>
        <v>40.045999999999999</v>
      </c>
      <c r="C87" s="213">
        <v>31.215344999999999</v>
      </c>
      <c r="D87" s="213">
        <v>28</v>
      </c>
      <c r="E87" s="212">
        <f>_xlfn.FLOOR.PRECISE('численность 2021'!D98)</f>
        <v>21</v>
      </c>
      <c r="F87" s="212">
        <v>0.77948700000000004</v>
      </c>
      <c r="G87" s="212">
        <v>0.69919600000000004</v>
      </c>
      <c r="H87" s="212">
        <f t="shared" si="171"/>
        <v>0.5243969435149578</v>
      </c>
      <c r="I87" s="214">
        <f>_xlfn.FLOOR.PRECISE('численность 2021'!R98)</f>
        <v>0</v>
      </c>
      <c r="J87" s="215">
        <f t="shared" si="172"/>
        <v>7.35</v>
      </c>
      <c r="K87" s="216">
        <f t="shared" si="148"/>
        <v>0</v>
      </c>
      <c r="L87" s="217"/>
      <c r="M87" s="213">
        <v>0</v>
      </c>
      <c r="N87" s="213">
        <v>0</v>
      </c>
      <c r="O87" s="212">
        <f>_xlfn.FLOOR.PRECISE('численность 2021'!P98)</f>
        <v>0</v>
      </c>
      <c r="P87" s="212">
        <v>0</v>
      </c>
      <c r="Q87" s="212">
        <v>0</v>
      </c>
      <c r="R87" s="212">
        <f t="shared" si="149"/>
        <v>0</v>
      </c>
      <c r="S87" s="214">
        <f>_xlfn.FLOOR.PRECISE('численность 2021'!Q98)</f>
        <v>0</v>
      </c>
      <c r="T87" s="214"/>
      <c r="U87" s="215">
        <f t="shared" si="173"/>
        <v>0</v>
      </c>
      <c r="V87" s="216">
        <f t="shared" si="140"/>
        <v>0</v>
      </c>
      <c r="W87" s="217"/>
      <c r="X87" s="217"/>
      <c r="Y87" s="218"/>
      <c r="Z87" s="213">
        <v>112.836174</v>
      </c>
      <c r="AA87" s="213">
        <v>120</v>
      </c>
      <c r="AB87" s="212">
        <f>_xlfn.FLOOR.PRECISE('численность 2021'!E98)</f>
        <v>109</v>
      </c>
      <c r="AC87" s="212">
        <v>2.8176640000000002</v>
      </c>
      <c r="AD87" s="212">
        <v>2.9965540000000002</v>
      </c>
      <c r="AE87" s="212">
        <f t="shared" si="174"/>
        <v>2.7218698496728764</v>
      </c>
      <c r="AF87" s="214">
        <f>_xlfn.FLOOR.PRECISE('численность 2021'!O98)</f>
        <v>0</v>
      </c>
      <c r="AG87" s="215">
        <f t="shared" si="175"/>
        <v>5.45</v>
      </c>
      <c r="AH87" s="216">
        <f t="shared" si="150"/>
        <v>0</v>
      </c>
      <c r="AI87" s="219">
        <f t="shared" si="142"/>
        <v>0</v>
      </c>
      <c r="AJ87" s="217"/>
      <c r="AK87" s="217"/>
      <c r="AL87" s="213">
        <v>222.47779800000001</v>
      </c>
      <c r="AM87" s="213">
        <v>226</v>
      </c>
      <c r="AN87" s="213">
        <f>_xlfn.FLOOR.PRECISE('численность 2021'!F98)</f>
        <v>268</v>
      </c>
      <c r="AO87" s="212">
        <v>5.5555560000000002</v>
      </c>
      <c r="AP87" s="212">
        <v>5.64351</v>
      </c>
      <c r="AQ87" s="264">
        <f t="shared" si="151"/>
        <v>6.6923038505718422</v>
      </c>
      <c r="AR87" s="214">
        <f>_xlfn.FLOOR.PRECISE('численность 2021'!L98)</f>
        <v>26</v>
      </c>
      <c r="AS87" s="214"/>
      <c r="AT87" s="214">
        <f t="shared" si="143"/>
        <v>26</v>
      </c>
      <c r="AU87" s="215">
        <f t="shared" si="176"/>
        <v>26.8</v>
      </c>
      <c r="AV87" s="215">
        <f t="shared" si="94"/>
        <v>26.8</v>
      </c>
      <c r="AW87" s="220">
        <f t="shared" si="177"/>
        <v>26</v>
      </c>
      <c r="AX87" s="217">
        <v>26</v>
      </c>
      <c r="AY87" s="215">
        <f t="shared" si="178"/>
        <v>3.9</v>
      </c>
      <c r="AZ87" s="216">
        <f t="shared" si="152"/>
        <v>0</v>
      </c>
      <c r="BA87" s="217"/>
      <c r="BB87" s="215">
        <f t="shared" si="179"/>
        <v>7.8</v>
      </c>
      <c r="BC87" s="217"/>
      <c r="BD87" s="213">
        <v>51.500751000000001</v>
      </c>
      <c r="BE87" s="213">
        <v>49</v>
      </c>
      <c r="BF87" s="212">
        <f>_xlfn.FLOOR.PRECISE('численность 2021'!G98)</f>
        <v>46</v>
      </c>
      <c r="BG87" s="212">
        <v>1.2860400000000001</v>
      </c>
      <c r="BH87" s="212">
        <v>1.2235929999999999</v>
      </c>
      <c r="BI87" s="212">
        <f t="shared" si="180"/>
        <v>1.1486790191280027</v>
      </c>
      <c r="BJ87" s="214">
        <f>_xlfn.FLOOR.PRECISE('численность 2021'!K98)</f>
        <v>2</v>
      </c>
      <c r="BK87" s="214"/>
      <c r="BL87" s="214">
        <f t="shared" si="146"/>
        <v>2</v>
      </c>
      <c r="BM87" s="215">
        <f t="shared" si="181"/>
        <v>2.3000000000000003</v>
      </c>
      <c r="BN87" s="220">
        <f t="shared" si="147"/>
        <v>2</v>
      </c>
      <c r="BO87" s="217">
        <v>2</v>
      </c>
      <c r="BP87" s="215">
        <f t="shared" si="182"/>
        <v>0</v>
      </c>
      <c r="BQ87" s="216">
        <f t="shared" si="154"/>
        <v>0</v>
      </c>
      <c r="BR87" s="217"/>
      <c r="BS87" s="215">
        <f t="shared" si="200"/>
        <v>0.4</v>
      </c>
      <c r="BT87" s="217"/>
      <c r="BU87" s="213">
        <v>89.082397</v>
      </c>
      <c r="BV87" s="213">
        <v>116</v>
      </c>
      <c r="BW87" s="212">
        <f>_xlfn.FLOOR.PRECISE('численность 2021'!H98)</f>
        <v>124</v>
      </c>
      <c r="BX87" s="212">
        <v>2.2245020000000002</v>
      </c>
      <c r="BY87" s="212">
        <v>2.8966690000000002</v>
      </c>
      <c r="BZ87" s="212">
        <f t="shared" si="184"/>
        <v>3.096439095040703</v>
      </c>
      <c r="CA87" s="214">
        <f>_xlfn.FLOOR.PRECISE('численность 2021'!M98)</f>
        <v>8</v>
      </c>
      <c r="CB87" s="214"/>
      <c r="CC87" s="214"/>
      <c r="CD87" s="214">
        <f t="shared" si="156"/>
        <v>8</v>
      </c>
      <c r="CE87" s="215">
        <f t="shared" si="201"/>
        <v>8.6800000000000015</v>
      </c>
      <c r="CF87" s="220">
        <f t="shared" si="158"/>
        <v>8</v>
      </c>
      <c r="CG87" s="217">
        <v>8</v>
      </c>
      <c r="CH87" s="215">
        <f t="shared" si="186"/>
        <v>0.6</v>
      </c>
      <c r="CI87" s="216">
        <f t="shared" si="160"/>
        <v>0</v>
      </c>
      <c r="CJ87" s="217"/>
      <c r="CK87" s="215">
        <f t="shared" si="187"/>
        <v>0.6</v>
      </c>
      <c r="CL87" s="216">
        <f t="shared" si="162"/>
        <v>0</v>
      </c>
      <c r="CM87" s="217"/>
      <c r="CN87" s="215">
        <f t="shared" si="202"/>
        <v>1.6</v>
      </c>
      <c r="CO87" s="217"/>
      <c r="CP87" s="221">
        <f t="shared" si="203"/>
        <v>1</v>
      </c>
      <c r="CQ87" s="213">
        <v>0</v>
      </c>
      <c r="CR87" s="213">
        <v>0</v>
      </c>
      <c r="CS87" s="213" t="e">
        <f>#REF!</f>
        <v>#REF!</v>
      </c>
      <c r="CT87" s="212">
        <v>0</v>
      </c>
      <c r="CU87" s="212">
        <v>0</v>
      </c>
      <c r="CV87" s="212" t="e">
        <f>#REF!</f>
        <v>#REF!</v>
      </c>
      <c r="CW87" s="214" t="e">
        <f>#REF!</f>
        <v>#REF!</v>
      </c>
      <c r="CX87" s="215" t="e">
        <f t="shared" si="190"/>
        <v>#REF!</v>
      </c>
      <c r="CY87" s="220" t="e">
        <f t="shared" si="191"/>
        <v>#REF!</v>
      </c>
      <c r="CZ87" s="222"/>
      <c r="DA87" s="215">
        <f t="shared" si="192"/>
        <v>0</v>
      </c>
      <c r="DB87" s="222"/>
      <c r="DC87" s="213">
        <v>0</v>
      </c>
      <c r="DD87" s="213">
        <v>0</v>
      </c>
      <c r="DE87" s="212">
        <f>_xlfn.FLOOR.PRECISE('численность 2021'!I98)</f>
        <v>0</v>
      </c>
      <c r="DF87" s="212">
        <v>0</v>
      </c>
      <c r="DG87" s="212">
        <v>0</v>
      </c>
      <c r="DH87" s="212">
        <f t="shared" si="193"/>
        <v>0</v>
      </c>
      <c r="DI87" s="214">
        <f>_xlfn.FLOOR.PRECISE('численность 2021'!N98)</f>
        <v>0</v>
      </c>
      <c r="DJ87" s="215">
        <f t="shared" si="194"/>
        <v>0</v>
      </c>
      <c r="DK87" s="216">
        <f t="shared" si="166"/>
        <v>0</v>
      </c>
      <c r="DL87" s="217"/>
      <c r="DM87" s="215">
        <f t="shared" si="195"/>
        <v>0</v>
      </c>
      <c r="DN87" s="217"/>
      <c r="DO87" s="213">
        <v>0</v>
      </c>
      <c r="DP87" s="213">
        <v>0</v>
      </c>
      <c r="DQ87" s="212">
        <f>_xlfn.FLOOR.PRECISE('численность 2021'!J98)</f>
        <v>0</v>
      </c>
      <c r="DR87" s="212">
        <v>0</v>
      </c>
      <c r="DS87" s="212">
        <v>0</v>
      </c>
      <c r="DT87" s="212">
        <f t="shared" si="196"/>
        <v>0</v>
      </c>
      <c r="DU87" s="214">
        <f>_xlfn.FLOOR.PRECISE('численность 2021'!S98)</f>
        <v>0</v>
      </c>
      <c r="DV87" s="215">
        <f t="shared" si="204"/>
        <v>0</v>
      </c>
      <c r="DW87" s="216">
        <f t="shared" si="169"/>
        <v>0</v>
      </c>
      <c r="DX87" s="217"/>
      <c r="DY87" s="213">
        <v>0</v>
      </c>
      <c r="DZ87" s="223">
        <v>0</v>
      </c>
      <c r="EA87" s="212">
        <f>_xlfn.FLOOR.PRECISE('численность 2021'!T98)</f>
        <v>0</v>
      </c>
      <c r="EB87" s="212">
        <v>0</v>
      </c>
      <c r="EC87" s="212">
        <v>0</v>
      </c>
      <c r="ED87" s="212">
        <f t="shared" si="198"/>
        <v>0</v>
      </c>
      <c r="EE87" s="214">
        <f>_xlfn.FLOOR.PRECISE('численность 2021'!U98)</f>
        <v>0</v>
      </c>
      <c r="EF87" s="215">
        <f t="shared" si="199"/>
        <v>0</v>
      </c>
      <c r="EG87" s="216">
        <f t="shared" si="170"/>
        <v>0</v>
      </c>
      <c r="EH87" s="222"/>
    </row>
    <row r="88" spans="1:138" s="227" customFormat="1" ht="36" customHeight="1" x14ac:dyDescent="0.2">
      <c r="A88" s="116" t="s">
        <v>110</v>
      </c>
      <c r="B88" s="228">
        <f>'численность 2021'!C93</f>
        <v>83.5</v>
      </c>
      <c r="C88" s="229">
        <v>72.095366999999996</v>
      </c>
      <c r="D88" s="229">
        <v>78</v>
      </c>
      <c r="E88" s="228">
        <f>_xlfn.FLOOR.PRECISE('численность 2021'!D93)</f>
        <v>75</v>
      </c>
      <c r="F88" s="228">
        <v>0.85340199999999999</v>
      </c>
      <c r="G88" s="212">
        <v>0.92879299999999998</v>
      </c>
      <c r="H88" s="228">
        <f t="shared" si="171"/>
        <v>0.89820359281437123</v>
      </c>
      <c r="I88" s="230">
        <f>_xlfn.FLOOR.PRECISE('численность 2021'!R93)</f>
        <v>26</v>
      </c>
      <c r="J88" s="215">
        <f t="shared" si="172"/>
        <v>26.25</v>
      </c>
      <c r="K88" s="231">
        <f t="shared" si="148"/>
        <v>26</v>
      </c>
      <c r="L88" s="217">
        <v>26</v>
      </c>
      <c r="M88" s="229">
        <v>25</v>
      </c>
      <c r="N88" s="229">
        <v>26</v>
      </c>
      <c r="O88" s="228">
        <f>_xlfn.FLOOR.PRECISE('численность 2021'!P93)</f>
        <v>26</v>
      </c>
      <c r="P88" s="212">
        <v>0.29592800000000002</v>
      </c>
      <c r="Q88" s="228">
        <v>0.30959799999999998</v>
      </c>
      <c r="R88" s="228">
        <f t="shared" si="149"/>
        <v>0.31137724550898205</v>
      </c>
      <c r="S88" s="230">
        <f>_xlfn.FLOOR.PRECISE('численность 2021'!Q93)</f>
        <v>7</v>
      </c>
      <c r="T88" s="230"/>
      <c r="U88" s="215">
        <f t="shared" si="173"/>
        <v>7.8</v>
      </c>
      <c r="V88" s="231">
        <f t="shared" si="140"/>
        <v>7</v>
      </c>
      <c r="W88" s="217">
        <v>7</v>
      </c>
      <c r="X88" s="217"/>
      <c r="Y88" s="232"/>
      <c r="Z88" s="229">
        <v>76.545692000000003</v>
      </c>
      <c r="AA88" s="229">
        <v>98</v>
      </c>
      <c r="AB88" s="228">
        <f>_xlfn.FLOOR.PRECISE('численность 2021'!E93)</f>
        <v>84</v>
      </c>
      <c r="AC88" s="228">
        <v>0.90608100000000003</v>
      </c>
      <c r="AD88" s="228">
        <v>1.166944</v>
      </c>
      <c r="AE88" s="228">
        <f t="shared" si="174"/>
        <v>1.0059880239520957</v>
      </c>
      <c r="AF88" s="230">
        <f>_xlfn.FLOOR.PRECISE('численность 2021'!O93)</f>
        <v>4</v>
      </c>
      <c r="AG88" s="215">
        <f t="shared" si="175"/>
        <v>4.2</v>
      </c>
      <c r="AH88" s="216">
        <f t="shared" si="150"/>
        <v>4</v>
      </c>
      <c r="AI88" s="219">
        <f t="shared" si="142"/>
        <v>3</v>
      </c>
      <c r="AJ88" s="217">
        <v>4</v>
      </c>
      <c r="AK88" s="217">
        <v>3</v>
      </c>
      <c r="AL88" s="229">
        <v>369.37750199999999</v>
      </c>
      <c r="AM88" s="229">
        <v>590</v>
      </c>
      <c r="AN88" s="228">
        <f>_xlfn.FLOOR.PRECISE('численность 2021'!F93)</f>
        <v>390</v>
      </c>
      <c r="AO88" s="228">
        <v>4.3723660000000004</v>
      </c>
      <c r="AP88" s="228">
        <v>7.0254820000000002</v>
      </c>
      <c r="AQ88" s="228">
        <f t="shared" si="151"/>
        <v>4.6706586826347305</v>
      </c>
      <c r="AR88" s="230">
        <f>_xlfn.FLOOR.PRECISE('численность 2021'!L93)</f>
        <v>30</v>
      </c>
      <c r="AS88" s="230"/>
      <c r="AT88" s="214">
        <f t="shared" si="143"/>
        <v>30</v>
      </c>
      <c r="AU88" s="233">
        <f t="shared" si="176"/>
        <v>31.2</v>
      </c>
      <c r="AV88" s="215">
        <f t="shared" si="94"/>
        <v>0</v>
      </c>
      <c r="AW88" s="219">
        <f t="shared" si="177"/>
        <v>30</v>
      </c>
      <c r="AX88" s="217">
        <v>30</v>
      </c>
      <c r="AY88" s="215">
        <f t="shared" si="178"/>
        <v>4.5</v>
      </c>
      <c r="AZ88" s="231">
        <f t="shared" si="152"/>
        <v>0</v>
      </c>
      <c r="BA88" s="217"/>
      <c r="BB88" s="215">
        <f t="shared" si="179"/>
        <v>9</v>
      </c>
      <c r="BC88" s="217"/>
      <c r="BD88" s="229">
        <v>184.37350499999999</v>
      </c>
      <c r="BE88" s="229">
        <v>168</v>
      </c>
      <c r="BF88" s="228">
        <f>_xlfn.FLOOR.PRECISE('численность 2021'!G93)</f>
        <v>120</v>
      </c>
      <c r="BG88" s="228">
        <v>2.1824509999999999</v>
      </c>
      <c r="BH88" s="228">
        <v>2.0004759999999999</v>
      </c>
      <c r="BI88" s="228">
        <f t="shared" si="180"/>
        <v>1.437125748502994</v>
      </c>
      <c r="BJ88" s="230">
        <f>_xlfn.FLOOR.PRECISE('численность 2021'!K93)</f>
        <v>6</v>
      </c>
      <c r="BK88" s="230"/>
      <c r="BL88" s="214">
        <f t="shared" si="146"/>
        <v>6</v>
      </c>
      <c r="BM88" s="233">
        <f t="shared" si="181"/>
        <v>6</v>
      </c>
      <c r="BN88" s="219">
        <f t="shared" si="147"/>
        <v>6</v>
      </c>
      <c r="BO88" s="217">
        <v>6</v>
      </c>
      <c r="BP88" s="215">
        <f t="shared" si="182"/>
        <v>0.89999999999999991</v>
      </c>
      <c r="BQ88" s="231">
        <f t="shared" si="154"/>
        <v>0</v>
      </c>
      <c r="BR88" s="217"/>
      <c r="BS88" s="233">
        <f t="shared" si="200"/>
        <v>1.2000000000000002</v>
      </c>
      <c r="BT88" s="217"/>
      <c r="BU88" s="229">
        <v>245.45429999999999</v>
      </c>
      <c r="BV88" s="229">
        <v>228</v>
      </c>
      <c r="BW88" s="228">
        <f>_xlfn.FLOOR.PRECISE('численность 2021'!H93)</f>
        <v>240</v>
      </c>
      <c r="BX88" s="228">
        <v>2.9054720000000001</v>
      </c>
      <c r="BY88" s="228">
        <v>2.7149320000000001</v>
      </c>
      <c r="BZ88" s="228">
        <f t="shared" si="184"/>
        <v>2.874251497005988</v>
      </c>
      <c r="CA88" s="230">
        <f>_xlfn.FLOOR.PRECISE('численность 2021'!M93)</f>
        <v>16</v>
      </c>
      <c r="CB88" s="230"/>
      <c r="CC88" s="230"/>
      <c r="CD88" s="214">
        <f t="shared" si="156"/>
        <v>16</v>
      </c>
      <c r="CE88" s="233">
        <f t="shared" si="201"/>
        <v>16.8</v>
      </c>
      <c r="CF88" s="219">
        <f t="shared" si="158"/>
        <v>16</v>
      </c>
      <c r="CG88" s="217">
        <v>16</v>
      </c>
      <c r="CH88" s="215">
        <f t="shared" si="186"/>
        <v>1.2</v>
      </c>
      <c r="CI88" s="231">
        <f t="shared" si="160"/>
        <v>0</v>
      </c>
      <c r="CJ88" s="217"/>
      <c r="CK88" s="215">
        <f t="shared" si="187"/>
        <v>1.2</v>
      </c>
      <c r="CL88" s="231">
        <f t="shared" si="162"/>
        <v>0</v>
      </c>
      <c r="CM88" s="217"/>
      <c r="CN88" s="233">
        <f t="shared" si="202"/>
        <v>3.2</v>
      </c>
      <c r="CO88" s="217"/>
      <c r="CP88" s="234">
        <f t="shared" si="203"/>
        <v>1</v>
      </c>
      <c r="CQ88" s="229">
        <v>0</v>
      </c>
      <c r="CR88" s="229">
        <v>0</v>
      </c>
      <c r="CS88" s="229" t="e">
        <f>#REF!</f>
        <v>#REF!</v>
      </c>
      <c r="CT88" s="228">
        <v>0</v>
      </c>
      <c r="CU88" s="228">
        <v>0</v>
      </c>
      <c r="CV88" s="228" t="e">
        <f>#REF!</f>
        <v>#REF!</v>
      </c>
      <c r="CW88" s="230" t="e">
        <f>#REF!</f>
        <v>#REF!</v>
      </c>
      <c r="CX88" s="233" t="e">
        <f t="shared" si="190"/>
        <v>#REF!</v>
      </c>
      <c r="CY88" s="219" t="e">
        <f t="shared" si="191"/>
        <v>#REF!</v>
      </c>
      <c r="CZ88" s="217"/>
      <c r="DA88" s="233">
        <f t="shared" si="192"/>
        <v>0</v>
      </c>
      <c r="DB88" s="217"/>
      <c r="DC88" s="229">
        <v>0</v>
      </c>
      <c r="DD88" s="229">
        <v>0</v>
      </c>
      <c r="DE88" s="228">
        <f>_xlfn.FLOOR.PRECISE('численность 2021'!I93)</f>
        <v>0</v>
      </c>
      <c r="DF88" s="228">
        <v>0</v>
      </c>
      <c r="DG88" s="228">
        <v>0</v>
      </c>
      <c r="DH88" s="228">
        <f t="shared" si="193"/>
        <v>0</v>
      </c>
      <c r="DI88" s="230">
        <f>_xlfn.FLOOR.PRECISE('численность 2021'!N93)</f>
        <v>0</v>
      </c>
      <c r="DJ88" s="215">
        <f t="shared" si="194"/>
        <v>0</v>
      </c>
      <c r="DK88" s="231">
        <f t="shared" si="166"/>
        <v>0</v>
      </c>
      <c r="DL88" s="217"/>
      <c r="DM88" s="215">
        <f t="shared" si="195"/>
        <v>0</v>
      </c>
      <c r="DN88" s="217"/>
      <c r="DO88" s="229">
        <v>4.8211919999999999</v>
      </c>
      <c r="DP88" s="229">
        <v>5</v>
      </c>
      <c r="DQ88" s="228">
        <f>_xlfn.FLOOR.PRECISE('численность 2021'!J93)</f>
        <v>14</v>
      </c>
      <c r="DR88" s="228">
        <v>5.7069000000000002E-2</v>
      </c>
      <c r="DS88" s="228">
        <v>5.9538000000000001E-2</v>
      </c>
      <c r="DT88" s="228">
        <f t="shared" si="196"/>
        <v>0.16766467065868262</v>
      </c>
      <c r="DU88" s="230">
        <f>_xlfn.FLOOR.PRECISE('численность 2021'!S93)</f>
        <v>1</v>
      </c>
      <c r="DV88" s="233">
        <f t="shared" si="204"/>
        <v>1.4000000000000001</v>
      </c>
      <c r="DW88" s="231">
        <f t="shared" si="169"/>
        <v>1</v>
      </c>
      <c r="DX88" s="217">
        <v>1</v>
      </c>
      <c r="DY88" s="229">
        <v>0</v>
      </c>
      <c r="DZ88" s="236">
        <v>0</v>
      </c>
      <c r="EA88" s="228">
        <f>_xlfn.FLOOR.PRECISE('численность 2021'!T93)</f>
        <v>0</v>
      </c>
      <c r="EB88" s="212">
        <v>0</v>
      </c>
      <c r="EC88" s="228">
        <v>0</v>
      </c>
      <c r="ED88" s="228">
        <f t="shared" si="198"/>
        <v>0</v>
      </c>
      <c r="EE88" s="230">
        <f>_xlfn.FLOOR.PRECISE('численность 2021'!U93)</f>
        <v>0</v>
      </c>
      <c r="EF88" s="233">
        <f t="shared" si="199"/>
        <v>0</v>
      </c>
      <c r="EG88" s="231">
        <f t="shared" si="170"/>
        <v>0</v>
      </c>
      <c r="EH88" s="217"/>
    </row>
    <row r="89" spans="1:138" s="227" customFormat="1" ht="36" customHeight="1" x14ac:dyDescent="0.2">
      <c r="A89" s="118" t="s">
        <v>114</v>
      </c>
      <c r="B89" s="228">
        <f>'численность 2021'!C97</f>
        <v>37.700000000000003</v>
      </c>
      <c r="C89" s="229"/>
      <c r="D89" s="229">
        <v>44</v>
      </c>
      <c r="E89" s="228">
        <f>_xlfn.FLOOR.PRECISE('численность 2021'!D97)</f>
        <v>47</v>
      </c>
      <c r="F89" s="228"/>
      <c r="G89" s="212">
        <v>1.1659949999999999</v>
      </c>
      <c r="H89" s="228">
        <f t="shared" si="171"/>
        <v>1.2466843501326259</v>
      </c>
      <c r="I89" s="230">
        <f>_xlfn.FLOOR.PRECISE('численность 2021'!R97)</f>
        <v>16</v>
      </c>
      <c r="J89" s="215">
        <f t="shared" si="172"/>
        <v>16.45</v>
      </c>
      <c r="K89" s="231">
        <f t="shared" si="148"/>
        <v>16</v>
      </c>
      <c r="L89" s="217">
        <v>16</v>
      </c>
      <c r="M89" s="229"/>
      <c r="N89" s="229">
        <v>15</v>
      </c>
      <c r="O89" s="228">
        <f>_xlfn.FLOOR.PRECISE('численность 2021'!P97)</f>
        <v>18</v>
      </c>
      <c r="P89" s="212"/>
      <c r="Q89" s="228">
        <v>0.39749800000000002</v>
      </c>
      <c r="R89" s="228">
        <f t="shared" si="149"/>
        <v>0.47745358090185674</v>
      </c>
      <c r="S89" s="230">
        <f>_xlfn.FLOOR.PRECISE('численность 2021'!Q97)</f>
        <v>5</v>
      </c>
      <c r="T89" s="230"/>
      <c r="U89" s="215">
        <f t="shared" si="173"/>
        <v>5.3999999999999995</v>
      </c>
      <c r="V89" s="231">
        <f t="shared" si="140"/>
        <v>5</v>
      </c>
      <c r="W89" s="217">
        <v>5</v>
      </c>
      <c r="X89" s="217"/>
      <c r="Y89" s="232"/>
      <c r="Z89" s="229"/>
      <c r="AA89" s="229">
        <v>67</v>
      </c>
      <c r="AB89" s="228">
        <f>_xlfn.FLOOR.PRECISE('численность 2021'!E97)</f>
        <v>84</v>
      </c>
      <c r="AC89" s="228"/>
      <c r="AD89" s="228">
        <v>1.775493</v>
      </c>
      <c r="AE89" s="228">
        <f t="shared" si="174"/>
        <v>2.2281167108753315</v>
      </c>
      <c r="AF89" s="230">
        <f>_xlfn.FLOOR.PRECISE('численность 2021'!O97)</f>
        <v>4</v>
      </c>
      <c r="AG89" s="215">
        <f t="shared" ref="AG89:AG152" si="205">IF(AB89&gt;34,AB89*0.05,0)</f>
        <v>4.2</v>
      </c>
      <c r="AH89" s="216">
        <f t="shared" si="150"/>
        <v>4</v>
      </c>
      <c r="AI89" s="219">
        <f t="shared" si="142"/>
        <v>3</v>
      </c>
      <c r="AJ89" s="217">
        <v>4</v>
      </c>
      <c r="AK89" s="217">
        <v>3</v>
      </c>
      <c r="AL89" s="229"/>
      <c r="AM89" s="229">
        <v>158</v>
      </c>
      <c r="AN89" s="228">
        <f>_xlfn.FLOOR.PRECISE('численность 2021'!F97)</f>
        <v>168</v>
      </c>
      <c r="AO89" s="228"/>
      <c r="AP89" s="228">
        <v>4.1869829999999997</v>
      </c>
      <c r="AQ89" s="228">
        <f t="shared" si="151"/>
        <v>4.4562334217506629</v>
      </c>
      <c r="AR89" s="230">
        <f>_xlfn.FLOOR.PRECISE('численность 2021'!L97)</f>
        <v>13</v>
      </c>
      <c r="AS89" s="230"/>
      <c r="AT89" s="214">
        <f t="shared" si="143"/>
        <v>13</v>
      </c>
      <c r="AU89" s="233">
        <f t="shared" si="176"/>
        <v>13.44</v>
      </c>
      <c r="AV89" s="215">
        <f t="shared" si="94"/>
        <v>0</v>
      </c>
      <c r="AW89" s="219">
        <f t="shared" si="177"/>
        <v>13</v>
      </c>
      <c r="AX89" s="217">
        <v>13</v>
      </c>
      <c r="AY89" s="215">
        <f t="shared" si="178"/>
        <v>1.95</v>
      </c>
      <c r="AZ89" s="231"/>
      <c r="BA89" s="217"/>
      <c r="BB89" s="215">
        <f t="shared" si="179"/>
        <v>3.9</v>
      </c>
      <c r="BC89" s="217"/>
      <c r="BD89" s="229"/>
      <c r="BE89" s="229">
        <v>27</v>
      </c>
      <c r="BF89" s="228">
        <f>_xlfn.FLOOR.PRECISE('численность 2021'!G97)</f>
        <v>42</v>
      </c>
      <c r="BG89" s="228"/>
      <c r="BH89" s="228">
        <v>0.71549700000000005</v>
      </c>
      <c r="BI89" s="228">
        <f t="shared" si="180"/>
        <v>1.1140583554376657</v>
      </c>
      <c r="BJ89" s="230">
        <f>_xlfn.FLOOR.PRECISE('численность 2021'!K97)</f>
        <v>2</v>
      </c>
      <c r="BK89" s="230"/>
      <c r="BL89" s="214">
        <f t="shared" si="146"/>
        <v>2</v>
      </c>
      <c r="BM89" s="233">
        <f t="shared" si="181"/>
        <v>2.1</v>
      </c>
      <c r="BN89" s="219">
        <f t="shared" si="147"/>
        <v>2</v>
      </c>
      <c r="BO89" s="217">
        <v>2</v>
      </c>
      <c r="BP89" s="215">
        <f>IF(BO89&gt;3,BO89*0.149999999999999,0)</f>
        <v>0</v>
      </c>
      <c r="BQ89" s="231">
        <f t="shared" si="154"/>
        <v>0</v>
      </c>
      <c r="BR89" s="217"/>
      <c r="BS89" s="233">
        <f t="shared" si="200"/>
        <v>0.4</v>
      </c>
      <c r="BT89" s="217"/>
      <c r="BU89" s="229"/>
      <c r="BV89" s="229">
        <v>67</v>
      </c>
      <c r="BW89" s="228">
        <f>_xlfn.FLOOR.PRECISE('численность 2021'!H97)</f>
        <v>74</v>
      </c>
      <c r="BX89" s="228"/>
      <c r="BY89" s="228">
        <v>1.775493</v>
      </c>
      <c r="BZ89" s="228">
        <f t="shared" si="184"/>
        <v>1.9628647214854109</v>
      </c>
      <c r="CA89" s="230">
        <f>_xlfn.FLOOR.PRECISE('численность 2021'!M97)</f>
        <v>3</v>
      </c>
      <c r="CB89" s="230"/>
      <c r="CC89" s="230"/>
      <c r="CD89" s="214">
        <f t="shared" si="156"/>
        <v>3</v>
      </c>
      <c r="CE89" s="233">
        <f t="shared" si="201"/>
        <v>3.7</v>
      </c>
      <c r="CF89" s="219">
        <f t="shared" si="158"/>
        <v>3</v>
      </c>
      <c r="CG89" s="217">
        <v>3</v>
      </c>
      <c r="CH89" s="215">
        <f>IF(CG89&gt;3,CG89*0.0749999999999999,0)</f>
        <v>0</v>
      </c>
      <c r="CI89" s="231">
        <f t="shared" si="160"/>
        <v>0</v>
      </c>
      <c r="CJ89" s="217"/>
      <c r="CK89" s="215">
        <f>IF(CG89&gt;3,CG89*0.0749999999999999,0)</f>
        <v>0</v>
      </c>
      <c r="CL89" s="231">
        <f t="shared" si="162"/>
        <v>0</v>
      </c>
      <c r="CM89" s="217"/>
      <c r="CN89" s="233">
        <f t="shared" si="202"/>
        <v>0.60000000000000009</v>
      </c>
      <c r="CO89" s="217"/>
      <c r="CP89" s="234">
        <f t="shared" si="203"/>
        <v>1</v>
      </c>
      <c r="CQ89" s="229"/>
      <c r="CR89" s="229"/>
      <c r="CS89" s="229"/>
      <c r="CT89" s="228"/>
      <c r="CU89" s="228"/>
      <c r="CV89" s="228"/>
      <c r="CW89" s="230"/>
      <c r="CX89" s="233"/>
      <c r="CY89" s="219"/>
      <c r="CZ89" s="217"/>
      <c r="DA89" s="233"/>
      <c r="DB89" s="217"/>
      <c r="DC89" s="229"/>
      <c r="DD89" s="229">
        <v>0</v>
      </c>
      <c r="DE89" s="228">
        <f>_xlfn.FLOOR.PRECISE('численность 2021'!I97)</f>
        <v>0</v>
      </c>
      <c r="DF89" s="228"/>
      <c r="DG89" s="228">
        <v>0</v>
      </c>
      <c r="DH89" s="228">
        <f t="shared" si="193"/>
        <v>0</v>
      </c>
      <c r="DI89" s="230">
        <f>_xlfn.FLOOR.PRECISE('численность 2021'!N97)</f>
        <v>0</v>
      </c>
      <c r="DJ89" s="215">
        <f t="shared" si="194"/>
        <v>0</v>
      </c>
      <c r="DK89" s="231">
        <f t="shared" si="166"/>
        <v>0</v>
      </c>
      <c r="DL89" s="217"/>
      <c r="DM89" s="215">
        <f>DL89*0.2</f>
        <v>0</v>
      </c>
      <c r="DN89" s="217"/>
      <c r="DO89" s="229"/>
      <c r="DP89" s="229">
        <v>1</v>
      </c>
      <c r="DQ89" s="228">
        <f>_xlfn.FLOOR.PRECISE('численность 2021'!J97)</f>
        <v>4</v>
      </c>
      <c r="DR89" s="228"/>
      <c r="DS89" s="228">
        <v>2.6499999999999999E-2</v>
      </c>
      <c r="DT89" s="228">
        <f t="shared" si="196"/>
        <v>0.10610079575596816</v>
      </c>
      <c r="DU89" s="230">
        <f>_xlfn.FLOOR.PRECISE('численность 2021'!S97)</f>
        <v>0</v>
      </c>
      <c r="DV89" s="233">
        <f t="shared" si="204"/>
        <v>0.4</v>
      </c>
      <c r="DW89" s="231">
        <f t="shared" si="169"/>
        <v>0</v>
      </c>
      <c r="DX89" s="217"/>
      <c r="DY89" s="229"/>
      <c r="DZ89" s="236">
        <v>0</v>
      </c>
      <c r="EA89" s="228">
        <f>_xlfn.FLOOR.PRECISE('численность 2021'!T97)</f>
        <v>0</v>
      </c>
      <c r="EB89" s="212"/>
      <c r="EC89" s="228">
        <v>0</v>
      </c>
      <c r="ED89" s="228">
        <f t="shared" si="198"/>
        <v>0</v>
      </c>
      <c r="EE89" s="230">
        <f>_xlfn.FLOOR.PRECISE('численность 2021'!U97)</f>
        <v>0</v>
      </c>
      <c r="EF89" s="233"/>
      <c r="EG89" s="231"/>
      <c r="EH89" s="217"/>
    </row>
    <row r="90" spans="1:138" ht="36" customHeight="1" x14ac:dyDescent="0.2">
      <c r="A90" s="265" t="s">
        <v>293</v>
      </c>
      <c r="B90" s="212"/>
      <c r="C90" s="213"/>
      <c r="D90" s="213"/>
      <c r="E90" s="212"/>
      <c r="F90" s="212"/>
      <c r="G90" s="212"/>
      <c r="H90" s="212"/>
      <c r="I90" s="214">
        <v>1363</v>
      </c>
      <c r="J90" s="215">
        <f t="shared" ref="J90:J153" si="206">IF(E90&gt;1,E90*0.349999999999999,0)</f>
        <v>0</v>
      </c>
      <c r="K90" s="216"/>
      <c r="L90" s="217">
        <v>150</v>
      </c>
      <c r="M90" s="213"/>
      <c r="N90" s="213"/>
      <c r="O90" s="212"/>
      <c r="P90" s="212"/>
      <c r="Q90" s="212"/>
      <c r="R90" s="212"/>
      <c r="S90" s="214">
        <v>1363</v>
      </c>
      <c r="T90" s="214"/>
      <c r="U90" s="215">
        <f t="shared" si="173"/>
        <v>0</v>
      </c>
      <c r="V90" s="216"/>
      <c r="W90" s="217">
        <v>10</v>
      </c>
      <c r="X90" s="217"/>
      <c r="Y90" s="218"/>
      <c r="Z90" s="213"/>
      <c r="AA90" s="213"/>
      <c r="AB90" s="212"/>
      <c r="AC90" s="212"/>
      <c r="AD90" s="212"/>
      <c r="AE90" s="212"/>
      <c r="AF90" s="214">
        <v>81</v>
      </c>
      <c r="AG90" s="215">
        <f t="shared" si="205"/>
        <v>0</v>
      </c>
      <c r="AH90" s="216">
        <f t="shared" si="150"/>
        <v>0</v>
      </c>
      <c r="AI90" s="219"/>
      <c r="AJ90" s="217"/>
      <c r="AK90" s="217"/>
      <c r="AL90" s="213"/>
      <c r="AM90" s="213"/>
      <c r="AN90" s="212"/>
      <c r="AO90" s="212"/>
      <c r="AP90" s="212"/>
      <c r="AQ90" s="212"/>
      <c r="AR90" s="214">
        <v>55</v>
      </c>
      <c r="AS90" s="214"/>
      <c r="AT90" s="214">
        <f t="shared" si="143"/>
        <v>0</v>
      </c>
      <c r="AU90" s="215"/>
      <c r="AV90" s="215">
        <f t="shared" si="94"/>
        <v>0</v>
      </c>
      <c r="AW90" s="220"/>
      <c r="AX90" s="217">
        <v>25</v>
      </c>
      <c r="AY90" s="215">
        <f t="shared" si="178"/>
        <v>3.75</v>
      </c>
      <c r="AZ90" s="216"/>
      <c r="BA90" s="217"/>
      <c r="BB90" s="215">
        <f t="shared" si="179"/>
        <v>7.5</v>
      </c>
      <c r="BC90" s="217"/>
      <c r="BD90" s="213"/>
      <c r="BE90" s="213"/>
      <c r="BF90" s="212"/>
      <c r="BG90" s="212"/>
      <c r="BH90" s="212"/>
      <c r="BI90" s="212"/>
      <c r="BJ90" s="214">
        <v>37</v>
      </c>
      <c r="BK90" s="214"/>
      <c r="BL90" s="214">
        <f t="shared" si="146"/>
        <v>0</v>
      </c>
      <c r="BM90" s="215"/>
      <c r="BN90" s="220"/>
      <c r="BO90" s="217">
        <v>27</v>
      </c>
      <c r="BP90" s="215">
        <f t="shared" si="182"/>
        <v>4.05</v>
      </c>
      <c r="BQ90" s="216"/>
      <c r="BR90" s="217"/>
      <c r="BS90" s="215">
        <f t="shared" si="200"/>
        <v>5.4</v>
      </c>
      <c r="BT90" s="217"/>
      <c r="BU90" s="213"/>
      <c r="BV90" s="213"/>
      <c r="BW90" s="212"/>
      <c r="BX90" s="212"/>
      <c r="BY90" s="212"/>
      <c r="BZ90" s="212"/>
      <c r="CA90" s="214">
        <v>40</v>
      </c>
      <c r="CB90" s="214"/>
      <c r="CC90" s="214"/>
      <c r="CD90" s="214">
        <f t="shared" si="156"/>
        <v>0</v>
      </c>
      <c r="CE90" s="215"/>
      <c r="CF90" s="220"/>
      <c r="CG90" s="217">
        <v>7</v>
      </c>
      <c r="CH90" s="215">
        <f t="shared" si="186"/>
        <v>0.52500000000000002</v>
      </c>
      <c r="CI90" s="216"/>
      <c r="CJ90" s="217"/>
      <c r="CK90" s="215">
        <f t="shared" si="187"/>
        <v>0.52500000000000002</v>
      </c>
      <c r="CL90" s="216"/>
      <c r="CM90" s="217"/>
      <c r="CN90" s="215">
        <f t="shared" si="202"/>
        <v>1.4000000000000001</v>
      </c>
      <c r="CO90" s="217"/>
      <c r="CP90" s="221">
        <f t="shared" si="203"/>
        <v>1</v>
      </c>
      <c r="CQ90" s="213"/>
      <c r="CR90" s="213"/>
      <c r="CS90" s="213"/>
      <c r="CT90" s="212"/>
      <c r="CU90" s="212"/>
      <c r="CV90" s="212"/>
      <c r="CW90" s="214"/>
      <c r="CX90" s="215"/>
      <c r="CY90" s="220"/>
      <c r="CZ90" s="222"/>
      <c r="DA90" s="215"/>
      <c r="DB90" s="222"/>
      <c r="DC90" s="213"/>
      <c r="DD90" s="213"/>
      <c r="DE90" s="212"/>
      <c r="DF90" s="212"/>
      <c r="DG90" s="212"/>
      <c r="DH90" s="212"/>
      <c r="DI90" s="214">
        <v>65</v>
      </c>
      <c r="DJ90" s="215">
        <f t="shared" si="194"/>
        <v>0</v>
      </c>
      <c r="DK90" s="216"/>
      <c r="DL90" s="217">
        <v>50</v>
      </c>
      <c r="DM90" s="215">
        <f t="shared" si="195"/>
        <v>10</v>
      </c>
      <c r="DN90" s="217"/>
      <c r="DO90" s="213"/>
      <c r="DP90" s="213"/>
      <c r="DQ90" s="212"/>
      <c r="DR90" s="212"/>
      <c r="DS90" s="212"/>
      <c r="DT90" s="212"/>
      <c r="DU90" s="214">
        <v>4</v>
      </c>
      <c r="DV90" s="215"/>
      <c r="DW90" s="216"/>
      <c r="DX90" s="217">
        <v>4</v>
      </c>
      <c r="DY90" s="213"/>
      <c r="DZ90" s="223"/>
      <c r="EA90" s="212"/>
      <c r="EB90" s="212"/>
      <c r="EC90" s="212"/>
      <c r="ED90" s="212"/>
      <c r="EE90" s="214"/>
      <c r="EF90" s="215"/>
      <c r="EG90" s="216"/>
      <c r="EH90" s="222"/>
    </row>
    <row r="91" spans="1:138" ht="13.5" customHeight="1" x14ac:dyDescent="0.2">
      <c r="A91" s="198" t="s">
        <v>119</v>
      </c>
      <c r="B91" s="212"/>
      <c r="C91" s="213"/>
      <c r="D91" s="213"/>
      <c r="E91" s="212"/>
      <c r="F91" s="212"/>
      <c r="G91" s="212"/>
      <c r="H91" s="212"/>
      <c r="I91" s="214"/>
      <c r="J91" s="215">
        <f t="shared" si="206"/>
        <v>0</v>
      </c>
      <c r="K91" s="216">
        <f t="shared" si="148"/>
        <v>0</v>
      </c>
      <c r="L91" s="222"/>
      <c r="M91" s="213"/>
      <c r="N91" s="213"/>
      <c r="O91" s="212"/>
      <c r="P91" s="212"/>
      <c r="Q91" s="212"/>
      <c r="R91" s="212" t="e">
        <f t="shared" si="149"/>
        <v>#DIV/0!</v>
      </c>
      <c r="S91" s="214"/>
      <c r="T91" s="214"/>
      <c r="U91" s="215">
        <f t="shared" ref="U91:U154" si="207">O91*0.299999999999999</f>
        <v>0</v>
      </c>
      <c r="V91" s="216">
        <f t="shared" si="140"/>
        <v>0</v>
      </c>
      <c r="W91" s="222"/>
      <c r="X91" s="222"/>
      <c r="Y91" s="218"/>
      <c r="Z91" s="213"/>
      <c r="AA91" s="213"/>
      <c r="AB91" s="212"/>
      <c r="AC91" s="212"/>
      <c r="AD91" s="212"/>
      <c r="AE91" s="212" t="e">
        <f t="shared" si="174"/>
        <v>#DIV/0!</v>
      </c>
      <c r="AF91" s="214"/>
      <c r="AG91" s="215">
        <f t="shared" si="205"/>
        <v>0</v>
      </c>
      <c r="AH91" s="216">
        <f t="shared" si="150"/>
        <v>0</v>
      </c>
      <c r="AI91" s="219">
        <f t="shared" si="142"/>
        <v>0</v>
      </c>
      <c r="AJ91" s="222"/>
      <c r="AK91" s="222"/>
      <c r="AL91" s="213"/>
      <c r="AM91" s="213"/>
      <c r="AN91" s="212"/>
      <c r="AO91" s="212"/>
      <c r="AP91" s="212"/>
      <c r="AQ91" s="212" t="e">
        <f t="shared" si="151"/>
        <v>#DIV/0!</v>
      </c>
      <c r="AR91" s="214"/>
      <c r="AS91" s="214"/>
      <c r="AT91" s="214" t="e">
        <f t="shared" si="143"/>
        <v>#DIV/0!</v>
      </c>
      <c r="AU91" s="215">
        <f t="shared" si="176"/>
        <v>0</v>
      </c>
      <c r="AV91" s="215">
        <f t="shared" si="94"/>
        <v>0</v>
      </c>
      <c r="AW91" s="220">
        <f t="shared" si="177"/>
        <v>0</v>
      </c>
      <c r="AX91" s="222"/>
      <c r="AY91" s="215">
        <f t="shared" ref="AY91:AY154" si="208">IF(AX91&gt;7,AX91*0.149999999999999,0)</f>
        <v>0</v>
      </c>
      <c r="AZ91" s="216">
        <f t="shared" si="152"/>
        <v>0</v>
      </c>
      <c r="BA91" s="222"/>
      <c r="BB91" s="215">
        <f t="shared" ref="BB91:BB154" si="209">AX91*0.299999999999999</f>
        <v>0</v>
      </c>
      <c r="BC91" s="222"/>
      <c r="BD91" s="213"/>
      <c r="BE91" s="213"/>
      <c r="BF91" s="212"/>
      <c r="BG91" s="212"/>
      <c r="BH91" s="212"/>
      <c r="BI91" s="212" t="e">
        <f t="shared" si="180"/>
        <v>#DIV/0!</v>
      </c>
      <c r="BJ91" s="214"/>
      <c r="BK91" s="214"/>
      <c r="BL91" s="214" t="e">
        <f t="shared" si="146"/>
        <v>#DIV/0!</v>
      </c>
      <c r="BM91" s="215">
        <f t="shared" si="181"/>
        <v>0</v>
      </c>
      <c r="BN91" s="220">
        <f t="shared" si="147"/>
        <v>0</v>
      </c>
      <c r="BO91" s="222"/>
      <c r="BP91" s="215">
        <f t="shared" ref="BP91:BP154" si="210">IF(BO91&gt;3,BO91*0.149999999999999,0)</f>
        <v>0</v>
      </c>
      <c r="BQ91" s="216">
        <f t="shared" si="154"/>
        <v>0</v>
      </c>
      <c r="BR91" s="222"/>
      <c r="BS91" s="215">
        <f t="shared" si="200"/>
        <v>0</v>
      </c>
      <c r="BT91" s="222"/>
      <c r="BU91" s="213"/>
      <c r="BV91" s="213"/>
      <c r="BW91" s="212"/>
      <c r="BX91" s="212"/>
      <c r="BY91" s="212"/>
      <c r="BZ91" s="212" t="e">
        <f t="shared" si="184"/>
        <v>#DIV/0!</v>
      </c>
      <c r="CA91" s="214"/>
      <c r="CB91" s="214"/>
      <c r="CC91" s="214"/>
      <c r="CD91" s="214" t="e">
        <f t="shared" si="156"/>
        <v>#DIV/0!</v>
      </c>
      <c r="CE91" s="215">
        <f t="shared" si="201"/>
        <v>0</v>
      </c>
      <c r="CF91" s="220">
        <f t="shared" si="158"/>
        <v>0</v>
      </c>
      <c r="CG91" s="222"/>
      <c r="CH91" s="215">
        <f t="shared" ref="CH91:CH154" si="211">IF(CG91&gt;3,CG91*0.0749999999999999,0)</f>
        <v>0</v>
      </c>
      <c r="CI91" s="216">
        <f t="shared" si="160"/>
        <v>0</v>
      </c>
      <c r="CJ91" s="222"/>
      <c r="CK91" s="215">
        <f t="shared" ref="CK91:CK154" si="212">IF(CG91&gt;3,CG91*0.0749999999999999,0)</f>
        <v>0</v>
      </c>
      <c r="CL91" s="216">
        <f t="shared" si="162"/>
        <v>0</v>
      </c>
      <c r="CM91" s="222"/>
      <c r="CN91" s="215">
        <f t="shared" si="202"/>
        <v>0</v>
      </c>
      <c r="CO91" s="222"/>
      <c r="CP91" s="221">
        <f t="shared" si="203"/>
        <v>1</v>
      </c>
      <c r="CQ91" s="213"/>
      <c r="CR91" s="213"/>
      <c r="CS91" s="213"/>
      <c r="CT91" s="212"/>
      <c r="CU91" s="212"/>
      <c r="CV91" s="212"/>
      <c r="CW91" s="214"/>
      <c r="CX91" s="215">
        <f t="shared" si="190"/>
        <v>0</v>
      </c>
      <c r="CY91" s="220">
        <f t="shared" si="191"/>
        <v>0</v>
      </c>
      <c r="CZ91" s="222"/>
      <c r="DA91" s="215">
        <f t="shared" si="192"/>
        <v>0</v>
      </c>
      <c r="DB91" s="222"/>
      <c r="DC91" s="213"/>
      <c r="DD91" s="213"/>
      <c r="DE91" s="212"/>
      <c r="DF91" s="212"/>
      <c r="DG91" s="212"/>
      <c r="DH91" s="212" t="e">
        <f t="shared" si="193"/>
        <v>#DIV/0!</v>
      </c>
      <c r="DI91" s="214"/>
      <c r="DJ91" s="215">
        <f t="shared" ref="DJ91:DJ154" si="213">IF(DE91&gt;34,DE91*0.149999999999999,0)</f>
        <v>0</v>
      </c>
      <c r="DK91" s="216">
        <f t="shared" si="166"/>
        <v>0</v>
      </c>
      <c r="DL91" s="222"/>
      <c r="DM91" s="215">
        <f t="shared" ref="DM91:DM154" si="214">DL91*0.2</f>
        <v>0</v>
      </c>
      <c r="DN91" s="222"/>
      <c r="DO91" s="213"/>
      <c r="DP91" s="213"/>
      <c r="DQ91" s="212"/>
      <c r="DR91" s="212"/>
      <c r="DS91" s="212"/>
      <c r="DT91" s="212" t="e">
        <f t="shared" si="196"/>
        <v>#DIV/0!</v>
      </c>
      <c r="DU91" s="214"/>
      <c r="DV91" s="215">
        <f t="shared" si="204"/>
        <v>0</v>
      </c>
      <c r="DW91" s="216">
        <f t="shared" si="169"/>
        <v>0</v>
      </c>
      <c r="DX91" s="222"/>
      <c r="DY91" s="213"/>
      <c r="DZ91" s="223"/>
      <c r="EA91" s="212"/>
      <c r="EB91" s="212"/>
      <c r="EC91" s="212"/>
      <c r="ED91" s="212" t="e">
        <f t="shared" si="198"/>
        <v>#DIV/0!</v>
      </c>
      <c r="EE91" s="214"/>
      <c r="EF91" s="215">
        <f t="shared" si="199"/>
        <v>0</v>
      </c>
      <c r="EG91" s="216">
        <f t="shared" si="170"/>
        <v>0</v>
      </c>
      <c r="EH91" s="222"/>
    </row>
    <row r="92" spans="1:138" ht="36" customHeight="1" x14ac:dyDescent="0.2">
      <c r="A92" s="116" t="s">
        <v>126</v>
      </c>
      <c r="B92" s="212">
        <f>'численность 2021'!C109</f>
        <v>1493.6</v>
      </c>
      <c r="C92" s="213">
        <v>10269.085938</v>
      </c>
      <c r="D92" s="213">
        <v>9552</v>
      </c>
      <c r="E92" s="212">
        <f>_xlfn.FLOOR.PRECISE('численность 2021'!D109)</f>
        <v>10659</v>
      </c>
      <c r="F92" s="212">
        <v>6.8754010000000001</v>
      </c>
      <c r="G92" s="212">
        <v>6.395295</v>
      </c>
      <c r="H92" s="212">
        <f t="shared" si="171"/>
        <v>7.1364488484199251</v>
      </c>
      <c r="I92" s="214">
        <f>_xlfn.FLOOR.PRECISE('численность 2021'!R109)</f>
        <v>3700</v>
      </c>
      <c r="J92" s="215">
        <f t="shared" si="206"/>
        <v>3730.6499999999892</v>
      </c>
      <c r="K92" s="216">
        <f t="shared" si="148"/>
        <v>3700</v>
      </c>
      <c r="L92" s="217">
        <v>3700</v>
      </c>
      <c r="M92" s="213">
        <v>278</v>
      </c>
      <c r="N92" s="213">
        <v>285</v>
      </c>
      <c r="O92" s="212">
        <f>_xlfn.FLOOR.PRECISE('численность 2021'!P109)</f>
        <v>299</v>
      </c>
      <c r="P92" s="212">
        <v>0.18612799999999999</v>
      </c>
      <c r="Q92" s="212">
        <v>0.19081400000000001</v>
      </c>
      <c r="R92" s="212">
        <f t="shared" si="149"/>
        <v>0.20018746652383504</v>
      </c>
      <c r="S92" s="214">
        <f>_xlfn.FLOOR.PRECISE('численность 2021'!Q109)</f>
        <v>87</v>
      </c>
      <c r="T92" s="214"/>
      <c r="U92" s="215">
        <f t="shared" si="207"/>
        <v>89.699999999999704</v>
      </c>
      <c r="V92" s="216">
        <f t="shared" si="140"/>
        <v>87</v>
      </c>
      <c r="W92" s="217">
        <v>87</v>
      </c>
      <c r="X92" s="217"/>
      <c r="Y92" s="218"/>
      <c r="Z92" s="213">
        <v>900.50244099999998</v>
      </c>
      <c r="AA92" s="213">
        <v>850</v>
      </c>
      <c r="AB92" s="212">
        <f>_xlfn.FLOOR.PRECISE('численность 2021'!E109)</f>
        <v>748</v>
      </c>
      <c r="AC92" s="212">
        <v>0.602908</v>
      </c>
      <c r="AD92" s="212">
        <v>0.56909600000000005</v>
      </c>
      <c r="AE92" s="212">
        <f t="shared" si="174"/>
        <v>0.500803427959293</v>
      </c>
      <c r="AF92" s="214">
        <f>_xlfn.FLOOR.PRECISE('численность 2021'!O109)</f>
        <v>23</v>
      </c>
      <c r="AG92" s="215">
        <f t="shared" si="205"/>
        <v>37.4</v>
      </c>
      <c r="AH92" s="216">
        <f t="shared" si="150"/>
        <v>23</v>
      </c>
      <c r="AI92" s="219">
        <f t="shared" si="142"/>
        <v>17.25</v>
      </c>
      <c r="AJ92" s="217">
        <v>23</v>
      </c>
      <c r="AK92" s="217">
        <v>17</v>
      </c>
      <c r="AL92" s="213">
        <v>139.61279296875</v>
      </c>
      <c r="AM92" s="213">
        <v>69</v>
      </c>
      <c r="AN92" s="212">
        <f>_xlfn.FLOOR.PRECISE('численность 2021'!F109)</f>
        <v>22</v>
      </c>
      <c r="AO92" s="212">
        <v>9.3474000000000002E-2</v>
      </c>
      <c r="AP92" s="212">
        <v>4.6197000000000002E-2</v>
      </c>
      <c r="AQ92" s="212">
        <f t="shared" si="151"/>
        <v>1.4729512587038029E-2</v>
      </c>
      <c r="AR92" s="214">
        <f>_xlfn.FLOOR.PRECISE('численность 2021'!L109)</f>
        <v>0</v>
      </c>
      <c r="AS92" s="214"/>
      <c r="AT92" s="214">
        <f t="shared" si="143"/>
        <v>0</v>
      </c>
      <c r="AU92" s="215">
        <f t="shared" si="176"/>
        <v>0</v>
      </c>
      <c r="AV92" s="215">
        <f t="shared" si="94"/>
        <v>0</v>
      </c>
      <c r="AW92" s="220">
        <f t="shared" si="177"/>
        <v>0</v>
      </c>
      <c r="AX92" s="217"/>
      <c r="AY92" s="215">
        <f t="shared" si="208"/>
        <v>0</v>
      </c>
      <c r="AZ92" s="216">
        <f t="shared" si="152"/>
        <v>0</v>
      </c>
      <c r="BA92" s="217"/>
      <c r="BB92" s="215">
        <f t="shared" si="209"/>
        <v>0</v>
      </c>
      <c r="BC92" s="217"/>
      <c r="BD92" s="213">
        <v>1632.3061520000001</v>
      </c>
      <c r="BE92" s="213">
        <v>1728</v>
      </c>
      <c r="BF92" s="212">
        <f>_xlfn.FLOOR.PRECISE('численность 2021'!G109)</f>
        <v>1596</v>
      </c>
      <c r="BG92" s="212">
        <v>1.092868</v>
      </c>
      <c r="BH92" s="212">
        <v>1.156938</v>
      </c>
      <c r="BI92" s="212">
        <f t="shared" si="180"/>
        <v>1.0685591858596679</v>
      </c>
      <c r="BJ92" s="214">
        <f>_xlfn.FLOOR.PRECISE('численность 2021'!K109)</f>
        <v>55</v>
      </c>
      <c r="BK92" s="214"/>
      <c r="BL92" s="214">
        <f t="shared" si="146"/>
        <v>55</v>
      </c>
      <c r="BM92" s="215">
        <f t="shared" si="181"/>
        <v>79.800000000000011</v>
      </c>
      <c r="BN92" s="220">
        <f t="shared" si="147"/>
        <v>55</v>
      </c>
      <c r="BO92" s="217">
        <v>55</v>
      </c>
      <c r="BP92" s="215">
        <f t="shared" si="210"/>
        <v>8.2499999999999449</v>
      </c>
      <c r="BQ92" s="216">
        <f t="shared" si="154"/>
        <v>0</v>
      </c>
      <c r="BR92" s="217"/>
      <c r="BS92" s="215">
        <f t="shared" si="200"/>
        <v>11</v>
      </c>
      <c r="BT92" s="217"/>
      <c r="BU92" s="213">
        <v>674.21343999999999</v>
      </c>
      <c r="BV92" s="213">
        <v>567</v>
      </c>
      <c r="BW92" s="212">
        <f>_xlfn.FLOOR.PRECISE('численность 2021'!H109)</f>
        <v>707</v>
      </c>
      <c r="BX92" s="212">
        <v>0.45140200000000003</v>
      </c>
      <c r="BY92" s="212">
        <v>0.37962000000000001</v>
      </c>
      <c r="BZ92" s="212">
        <f t="shared" si="184"/>
        <v>0.47335297268344939</v>
      </c>
      <c r="CA92" s="214">
        <f>_xlfn.FLOOR.PRECISE('численность 2021'!M109)</f>
        <v>20</v>
      </c>
      <c r="CB92" s="214"/>
      <c r="CC92" s="214"/>
      <c r="CD92" s="214">
        <f t="shared" si="156"/>
        <v>20</v>
      </c>
      <c r="CE92" s="215">
        <f t="shared" si="201"/>
        <v>21.20999999999993</v>
      </c>
      <c r="CF92" s="220">
        <f t="shared" si="158"/>
        <v>20</v>
      </c>
      <c r="CG92" s="217">
        <v>20</v>
      </c>
      <c r="CH92" s="215">
        <f t="shared" si="211"/>
        <v>1.499999999999998</v>
      </c>
      <c r="CI92" s="216">
        <f t="shared" si="160"/>
        <v>0</v>
      </c>
      <c r="CJ92" s="217"/>
      <c r="CK92" s="215">
        <f t="shared" si="212"/>
        <v>1.499999999999998</v>
      </c>
      <c r="CL92" s="216">
        <f t="shared" si="162"/>
        <v>0</v>
      </c>
      <c r="CM92" s="217"/>
      <c r="CN92" s="215">
        <f t="shared" si="202"/>
        <v>4</v>
      </c>
      <c r="CO92" s="217"/>
      <c r="CP92" s="221">
        <f t="shared" si="203"/>
        <v>1</v>
      </c>
      <c r="CQ92" s="213">
        <v>0</v>
      </c>
      <c r="CR92" s="213">
        <v>0</v>
      </c>
      <c r="CS92" s="213" t="e">
        <f>#REF!</f>
        <v>#REF!</v>
      </c>
      <c r="CT92" s="212">
        <v>0</v>
      </c>
      <c r="CU92" s="212">
        <v>0</v>
      </c>
      <c r="CV92" s="212" t="e">
        <f>#REF!</f>
        <v>#REF!</v>
      </c>
      <c r="CW92" s="214" t="e">
        <f>#REF!</f>
        <v>#REF!</v>
      </c>
      <c r="CX92" s="215" t="e">
        <f t="shared" si="190"/>
        <v>#REF!</v>
      </c>
      <c r="CY92" s="220" t="e">
        <f t="shared" si="191"/>
        <v>#REF!</v>
      </c>
      <c r="CZ92" s="222"/>
      <c r="DA92" s="215">
        <f t="shared" si="192"/>
        <v>0</v>
      </c>
      <c r="DB92" s="222"/>
      <c r="DC92" s="213">
        <v>744.52288799999997</v>
      </c>
      <c r="DD92" s="213">
        <v>871</v>
      </c>
      <c r="DE92" s="212">
        <f>_xlfn.FLOOR.PRECISE('численность 2021'!I109)</f>
        <v>882</v>
      </c>
      <c r="DF92" s="212">
        <v>0.49847599999999997</v>
      </c>
      <c r="DG92" s="212">
        <v>0.58315600000000001</v>
      </c>
      <c r="DH92" s="212">
        <f t="shared" si="193"/>
        <v>0.59051955008034285</v>
      </c>
      <c r="DI92" s="214">
        <f>_xlfn.FLOOR.PRECISE('численность 2021'!N109)</f>
        <v>125</v>
      </c>
      <c r="DJ92" s="215">
        <f t="shared" si="213"/>
        <v>132.2999999999991</v>
      </c>
      <c r="DK92" s="216">
        <f t="shared" si="166"/>
        <v>125</v>
      </c>
      <c r="DL92" s="217">
        <v>125</v>
      </c>
      <c r="DM92" s="215">
        <f t="shared" si="214"/>
        <v>25</v>
      </c>
      <c r="DN92" s="217"/>
      <c r="DO92" s="213">
        <v>0</v>
      </c>
      <c r="DP92" s="213">
        <v>0</v>
      </c>
      <c r="DQ92" s="212">
        <f>_xlfn.FLOOR.PRECISE('численность 2021'!J109)</f>
        <v>5</v>
      </c>
      <c r="DR92" s="212">
        <v>0</v>
      </c>
      <c r="DS92" s="212">
        <v>0</v>
      </c>
      <c r="DT92" s="212">
        <f t="shared" si="196"/>
        <v>3.3476164970540978E-3</v>
      </c>
      <c r="DU92" s="214">
        <f>_xlfn.FLOOR.PRECISE('численность 2021'!S109)</f>
        <v>0</v>
      </c>
      <c r="DV92" s="215">
        <f t="shared" si="204"/>
        <v>0.5</v>
      </c>
      <c r="DW92" s="216">
        <f t="shared" si="169"/>
        <v>0</v>
      </c>
      <c r="DX92" s="217"/>
      <c r="DY92" s="213">
        <v>0</v>
      </c>
      <c r="DZ92" s="223">
        <v>0</v>
      </c>
      <c r="EA92" s="212">
        <f>_xlfn.FLOOR.PRECISE('численность 2021'!T109)</f>
        <v>0</v>
      </c>
      <c r="EB92" s="212">
        <v>0</v>
      </c>
      <c r="EC92" s="212">
        <v>0</v>
      </c>
      <c r="ED92" s="212">
        <f t="shared" si="198"/>
        <v>0</v>
      </c>
      <c r="EE92" s="214">
        <f>_xlfn.FLOOR.PRECISE('численность 2021'!U109)</f>
        <v>0</v>
      </c>
      <c r="EF92" s="215">
        <f t="shared" si="199"/>
        <v>0</v>
      </c>
      <c r="EG92" s="216">
        <f t="shared" si="170"/>
        <v>0</v>
      </c>
      <c r="EH92" s="222"/>
    </row>
    <row r="93" spans="1:138" ht="36" customHeight="1" x14ac:dyDescent="0.2">
      <c r="A93" s="119" t="s">
        <v>430</v>
      </c>
      <c r="B93" s="212">
        <f>'численность 2021'!C103</f>
        <v>438.7</v>
      </c>
      <c r="C93" s="213">
        <v>7139.015625</v>
      </c>
      <c r="D93" s="213">
        <v>6967</v>
      </c>
      <c r="E93" s="212">
        <f>_xlfn.FLOOR.PRECISE('численность 2021'!D103)</f>
        <v>1043</v>
      </c>
      <c r="F93" s="212">
        <v>2.5719569999999998</v>
      </c>
      <c r="G93" s="212">
        <v>2.5099849999999999</v>
      </c>
      <c r="H93" s="212">
        <f t="shared" si="171"/>
        <v>2.3774789149760656</v>
      </c>
      <c r="I93" s="214">
        <f>_xlfn.FLOOR.PRECISE('численность 2021'!R103)</f>
        <v>365</v>
      </c>
      <c r="J93" s="215">
        <f t="shared" si="206"/>
        <v>365.04999999999893</v>
      </c>
      <c r="K93" s="216">
        <f t="shared" si="148"/>
        <v>365</v>
      </c>
      <c r="L93" s="217">
        <v>365</v>
      </c>
      <c r="M93" s="213">
        <v>551</v>
      </c>
      <c r="N93" s="213">
        <v>469</v>
      </c>
      <c r="O93" s="212">
        <f>_xlfn.FLOOR.PRECISE('численность 2021'!P103)</f>
        <v>83</v>
      </c>
      <c r="P93" s="212">
        <v>0.19850699999999999</v>
      </c>
      <c r="Q93" s="212">
        <v>0.16896600000000001</v>
      </c>
      <c r="R93" s="212">
        <f t="shared" si="149"/>
        <v>0.1891953498974242</v>
      </c>
      <c r="S93" s="214">
        <f>_xlfn.FLOOR.PRECISE('численность 2021'!Q103)</f>
        <v>24</v>
      </c>
      <c r="T93" s="214"/>
      <c r="U93" s="215">
        <f t="shared" si="207"/>
        <v>24.899999999999917</v>
      </c>
      <c r="V93" s="216">
        <f t="shared" si="140"/>
        <v>24</v>
      </c>
      <c r="W93" s="217">
        <v>24</v>
      </c>
      <c r="X93" s="217">
        <v>19</v>
      </c>
      <c r="Y93" s="218"/>
      <c r="Z93" s="213"/>
      <c r="AA93" s="213">
        <v>335</v>
      </c>
      <c r="AB93" s="212">
        <f>_xlfn.FLOOR.PRECISE('численность 2021'!E103)</f>
        <v>0</v>
      </c>
      <c r="AC93" s="212"/>
      <c r="AD93" s="212">
        <v>0.12069000000000001</v>
      </c>
      <c r="AE93" s="212">
        <f t="shared" si="174"/>
        <v>0</v>
      </c>
      <c r="AF93" s="214">
        <f>_xlfn.FLOOR.PRECISE('численность 2021'!O103)</f>
        <v>0</v>
      </c>
      <c r="AG93" s="215">
        <f t="shared" si="205"/>
        <v>0</v>
      </c>
      <c r="AH93" s="216">
        <f t="shared" si="150"/>
        <v>0</v>
      </c>
      <c r="AI93" s="219">
        <f t="shared" si="142"/>
        <v>0</v>
      </c>
      <c r="AJ93" s="217"/>
      <c r="AK93" s="217"/>
      <c r="AL93" s="213"/>
      <c r="AM93" s="213"/>
      <c r="AN93" s="212">
        <f>_xlfn.FLOOR.PRECISE('численность 2021'!F103)</f>
        <v>0</v>
      </c>
      <c r="AO93" s="212"/>
      <c r="AP93" s="212"/>
      <c r="AQ93" s="212">
        <f t="shared" si="151"/>
        <v>0</v>
      </c>
      <c r="AR93" s="214">
        <f>_xlfn.FLOOR.PRECISE('численность 2021'!L103)</f>
        <v>0</v>
      </c>
      <c r="AS93" s="214"/>
      <c r="AT93" s="214">
        <f t="shared" si="143"/>
        <v>0</v>
      </c>
      <c r="AU93" s="215">
        <f t="shared" si="176"/>
        <v>0</v>
      </c>
      <c r="AV93" s="215">
        <f t="shared" si="94"/>
        <v>0</v>
      </c>
      <c r="AW93" s="220">
        <f t="shared" si="177"/>
        <v>0</v>
      </c>
      <c r="AX93" s="217"/>
      <c r="AY93" s="215">
        <f t="shared" si="208"/>
        <v>0</v>
      </c>
      <c r="AZ93" s="216">
        <f t="shared" si="152"/>
        <v>0</v>
      </c>
      <c r="BA93" s="217"/>
      <c r="BB93" s="215">
        <f t="shared" si="209"/>
        <v>0</v>
      </c>
      <c r="BC93" s="217"/>
      <c r="BD93" s="213">
        <v>2248.8142090000001</v>
      </c>
      <c r="BE93" s="213">
        <v>2352</v>
      </c>
      <c r="BF93" s="212">
        <f>_xlfn.FLOOR.PRECISE('численность 2021'!G103)</f>
        <v>387</v>
      </c>
      <c r="BG93" s="212">
        <v>0.81017499999999998</v>
      </c>
      <c r="BH93" s="212">
        <v>0.84735000000000005</v>
      </c>
      <c r="BI93" s="212">
        <f t="shared" si="180"/>
        <v>0.8821518121723273</v>
      </c>
      <c r="BJ93" s="214">
        <f>_xlfn.FLOOR.PRECISE('численность 2021'!K103)</f>
        <v>11</v>
      </c>
      <c r="BK93" s="214"/>
      <c r="BL93" s="214">
        <f t="shared" si="146"/>
        <v>11</v>
      </c>
      <c r="BM93" s="215">
        <f t="shared" si="181"/>
        <v>11.61</v>
      </c>
      <c r="BN93" s="220">
        <f t="shared" si="147"/>
        <v>11</v>
      </c>
      <c r="BO93" s="217">
        <v>11</v>
      </c>
      <c r="BP93" s="215">
        <f t="shared" si="210"/>
        <v>1.649999999999989</v>
      </c>
      <c r="BQ93" s="216">
        <f t="shared" si="154"/>
        <v>0</v>
      </c>
      <c r="BR93" s="217">
        <v>1</v>
      </c>
      <c r="BS93" s="215">
        <f t="shared" si="200"/>
        <v>2.2000000000000002</v>
      </c>
      <c r="BT93" s="217">
        <v>3</v>
      </c>
      <c r="BU93" s="213">
        <v>1666.7680660000001</v>
      </c>
      <c r="BV93" s="213">
        <v>1770</v>
      </c>
      <c r="BW93" s="212">
        <f>_xlfn.FLOOR.PRECISE('численность 2021'!H103)</f>
        <v>193</v>
      </c>
      <c r="BX93" s="212">
        <v>0.60048299999999999</v>
      </c>
      <c r="BY93" s="212">
        <v>0.63767399999999996</v>
      </c>
      <c r="BZ93" s="212">
        <f t="shared" si="184"/>
        <v>0.43993617506268523</v>
      </c>
      <c r="CA93" s="214">
        <f>_xlfn.FLOOR.PRECISE('численность 2021'!M103)</f>
        <v>5</v>
      </c>
      <c r="CB93" s="214"/>
      <c r="CC93" s="214"/>
      <c r="CD93" s="214">
        <f t="shared" si="156"/>
        <v>5</v>
      </c>
      <c r="CE93" s="215">
        <f t="shared" si="201"/>
        <v>5.7899999999999805</v>
      </c>
      <c r="CF93" s="220">
        <f t="shared" si="158"/>
        <v>5</v>
      </c>
      <c r="CG93" s="217">
        <v>5</v>
      </c>
      <c r="CH93" s="215">
        <f t="shared" si="211"/>
        <v>0.3749999999999995</v>
      </c>
      <c r="CI93" s="216">
        <f t="shared" si="160"/>
        <v>0</v>
      </c>
      <c r="CJ93" s="217"/>
      <c r="CK93" s="215">
        <f t="shared" si="212"/>
        <v>0.3749999999999995</v>
      </c>
      <c r="CL93" s="216">
        <f t="shared" si="162"/>
        <v>0</v>
      </c>
      <c r="CM93" s="217"/>
      <c r="CN93" s="215">
        <f t="shared" si="202"/>
        <v>1</v>
      </c>
      <c r="CO93" s="217">
        <v>1</v>
      </c>
      <c r="CP93" s="221">
        <f t="shared" si="203"/>
        <v>1</v>
      </c>
      <c r="CQ93" s="213">
        <v>0</v>
      </c>
      <c r="CR93" s="213">
        <v>0</v>
      </c>
      <c r="CS93" s="213" t="e">
        <f>#REF!</f>
        <v>#REF!</v>
      </c>
      <c r="CT93" s="212">
        <v>0</v>
      </c>
      <c r="CU93" s="212">
        <v>0</v>
      </c>
      <c r="CV93" s="212" t="e">
        <f>#REF!</f>
        <v>#REF!</v>
      </c>
      <c r="CW93" s="214" t="e">
        <f>#REF!</f>
        <v>#REF!</v>
      </c>
      <c r="CX93" s="215" t="e">
        <f t="shared" si="190"/>
        <v>#REF!</v>
      </c>
      <c r="CY93" s="220" t="e">
        <f t="shared" si="191"/>
        <v>#REF!</v>
      </c>
      <c r="CZ93" s="222"/>
      <c r="DA93" s="215">
        <f t="shared" si="192"/>
        <v>0</v>
      </c>
      <c r="DB93" s="222"/>
      <c r="DC93" s="213">
        <v>1077.7825929999999</v>
      </c>
      <c r="DD93" s="213">
        <v>1081</v>
      </c>
      <c r="DE93" s="212">
        <f>_xlfn.FLOOR.PRECISE('численность 2021'!I103)</f>
        <v>322</v>
      </c>
      <c r="DF93" s="212">
        <v>0.38829000000000002</v>
      </c>
      <c r="DG93" s="212">
        <v>0.37143599999999999</v>
      </c>
      <c r="DH93" s="212">
        <f t="shared" si="193"/>
        <v>0.73398677912012766</v>
      </c>
      <c r="DI93" s="214">
        <f>_xlfn.FLOOR.PRECISE('численность 2021'!N103)</f>
        <v>48</v>
      </c>
      <c r="DJ93" s="215">
        <f t="shared" si="213"/>
        <v>48.299999999999677</v>
      </c>
      <c r="DK93" s="216">
        <f t="shared" si="166"/>
        <v>48</v>
      </c>
      <c r="DL93" s="217">
        <v>48</v>
      </c>
      <c r="DM93" s="215">
        <f t="shared" si="214"/>
        <v>9.6000000000000014</v>
      </c>
      <c r="DN93" s="217">
        <v>10</v>
      </c>
      <c r="DO93" s="213">
        <v>43.371532000000002</v>
      </c>
      <c r="DP93" s="213"/>
      <c r="DQ93" s="212">
        <f>_xlfn.FLOOR.PRECISE('численность 2021'!J103)</f>
        <v>0</v>
      </c>
      <c r="DR93" s="212">
        <v>1.5625E-2</v>
      </c>
      <c r="DS93" s="212"/>
      <c r="DT93" s="212">
        <f t="shared" si="196"/>
        <v>0</v>
      </c>
      <c r="DU93" s="214">
        <f>_xlfn.FLOOR.PRECISE('численность 2021'!S103)</f>
        <v>0</v>
      </c>
      <c r="DV93" s="215">
        <f t="shared" si="204"/>
        <v>0</v>
      </c>
      <c r="DW93" s="216">
        <f t="shared" si="169"/>
        <v>0</v>
      </c>
      <c r="DX93" s="217"/>
      <c r="DY93" s="213"/>
      <c r="DZ93" s="223"/>
      <c r="EA93" s="212">
        <f>_xlfn.FLOOR.PRECISE('численность 2021'!T103)</f>
        <v>0</v>
      </c>
      <c r="EB93" s="212"/>
      <c r="EC93" s="212"/>
      <c r="ED93" s="212">
        <f t="shared" si="198"/>
        <v>0</v>
      </c>
      <c r="EE93" s="214">
        <f>_xlfn.FLOOR.PRECISE('численность 2021'!U103)</f>
        <v>0</v>
      </c>
      <c r="EF93" s="215">
        <f t="shared" si="199"/>
        <v>0</v>
      </c>
      <c r="EG93" s="216">
        <f t="shared" si="170"/>
        <v>0</v>
      </c>
      <c r="EH93" s="222"/>
    </row>
    <row r="94" spans="1:138" ht="36" customHeight="1" x14ac:dyDescent="0.2">
      <c r="A94" s="119" t="s">
        <v>431</v>
      </c>
      <c r="B94" s="212">
        <f>'численность 2021'!C104</f>
        <v>537.20000000000005</v>
      </c>
      <c r="C94" s="213">
        <v>7139.015625</v>
      </c>
      <c r="D94" s="213">
        <v>6967</v>
      </c>
      <c r="E94" s="212">
        <f>_xlfn.FLOOR.PRECISE('численность 2021'!D104)</f>
        <v>1317</v>
      </c>
      <c r="F94" s="212">
        <v>2.5719569999999998</v>
      </c>
      <c r="G94" s="212">
        <v>2.5099849999999999</v>
      </c>
      <c r="H94" s="212">
        <f t="shared" si="171"/>
        <v>2.4516008935219658</v>
      </c>
      <c r="I94" s="214">
        <f>_xlfn.FLOOR.PRECISE('численность 2021'!R104)</f>
        <v>460</v>
      </c>
      <c r="J94" s="215">
        <f t="shared" si="206"/>
        <v>460.94999999999868</v>
      </c>
      <c r="K94" s="216">
        <f t="shared" si="148"/>
        <v>460</v>
      </c>
      <c r="L94" s="217">
        <v>460</v>
      </c>
      <c r="M94" s="213">
        <v>551</v>
      </c>
      <c r="N94" s="213">
        <v>469</v>
      </c>
      <c r="O94" s="212">
        <f>_xlfn.FLOOR.PRECISE('численность 2021'!P104)</f>
        <v>102</v>
      </c>
      <c r="P94" s="212">
        <v>0.19850699999999999</v>
      </c>
      <c r="Q94" s="212">
        <v>0.16896600000000001</v>
      </c>
      <c r="R94" s="212">
        <f t="shared" si="149"/>
        <v>0.18987341772151897</v>
      </c>
      <c r="S94" s="214">
        <f>_xlfn.FLOOR.PRECISE('численность 2021'!Q104)</f>
        <v>25</v>
      </c>
      <c r="T94" s="214"/>
      <c r="U94" s="215">
        <f t="shared" si="207"/>
        <v>30.599999999999898</v>
      </c>
      <c r="V94" s="216">
        <f t="shared" si="140"/>
        <v>25</v>
      </c>
      <c r="W94" s="217">
        <v>25</v>
      </c>
      <c r="X94" s="217">
        <v>20</v>
      </c>
      <c r="Y94" s="218"/>
      <c r="Z94" s="213"/>
      <c r="AA94" s="213">
        <v>335</v>
      </c>
      <c r="AB94" s="212">
        <f>_xlfn.FLOOR.PRECISE('численность 2021'!E104)</f>
        <v>47</v>
      </c>
      <c r="AC94" s="212"/>
      <c r="AD94" s="212">
        <v>0.12069000000000001</v>
      </c>
      <c r="AE94" s="212">
        <f t="shared" si="174"/>
        <v>8.7490692479523444E-2</v>
      </c>
      <c r="AF94" s="214">
        <f>_xlfn.FLOOR.PRECISE('численность 2021'!O104)</f>
        <v>2</v>
      </c>
      <c r="AG94" s="215">
        <f t="shared" si="205"/>
        <v>2.35</v>
      </c>
      <c r="AH94" s="216">
        <f t="shared" si="150"/>
        <v>2</v>
      </c>
      <c r="AI94" s="219">
        <f t="shared" si="142"/>
        <v>1.5</v>
      </c>
      <c r="AJ94" s="217">
        <v>2</v>
      </c>
      <c r="AK94" s="217">
        <v>1</v>
      </c>
      <c r="AL94" s="213"/>
      <c r="AM94" s="213"/>
      <c r="AN94" s="212">
        <f>_xlfn.FLOOR.PRECISE('численность 2021'!F104)</f>
        <v>0</v>
      </c>
      <c r="AO94" s="212"/>
      <c r="AP94" s="212"/>
      <c r="AQ94" s="212">
        <f t="shared" si="151"/>
        <v>0</v>
      </c>
      <c r="AR94" s="214">
        <f>_xlfn.FLOOR.PRECISE('численность 2021'!L104)</f>
        <v>0</v>
      </c>
      <c r="AS94" s="214"/>
      <c r="AT94" s="214">
        <f t="shared" si="143"/>
        <v>0</v>
      </c>
      <c r="AU94" s="215">
        <f t="shared" si="176"/>
        <v>0</v>
      </c>
      <c r="AV94" s="215">
        <f t="shared" si="94"/>
        <v>0</v>
      </c>
      <c r="AW94" s="220">
        <f t="shared" si="177"/>
        <v>0</v>
      </c>
      <c r="AX94" s="217"/>
      <c r="AY94" s="215">
        <f t="shared" si="208"/>
        <v>0</v>
      </c>
      <c r="AZ94" s="216">
        <f t="shared" si="152"/>
        <v>0</v>
      </c>
      <c r="BA94" s="217"/>
      <c r="BB94" s="215">
        <f t="shared" si="209"/>
        <v>0</v>
      </c>
      <c r="BC94" s="217"/>
      <c r="BD94" s="213">
        <v>2248.8142090000001</v>
      </c>
      <c r="BE94" s="213">
        <v>2352</v>
      </c>
      <c r="BF94" s="212">
        <f>_xlfn.FLOOR.PRECISE('численность 2021'!G104)</f>
        <v>399</v>
      </c>
      <c r="BG94" s="212">
        <v>0.81017499999999998</v>
      </c>
      <c r="BH94" s="212">
        <v>0.84735000000000005</v>
      </c>
      <c r="BI94" s="212">
        <f t="shared" si="180"/>
        <v>0.74274013402829475</v>
      </c>
      <c r="BJ94" s="214">
        <f>_xlfn.FLOOR.PRECISE('численность 2021'!K104)</f>
        <v>11</v>
      </c>
      <c r="BK94" s="214"/>
      <c r="BL94" s="214">
        <f t="shared" si="146"/>
        <v>11</v>
      </c>
      <c r="BM94" s="215">
        <f t="shared" si="181"/>
        <v>11.969999999999999</v>
      </c>
      <c r="BN94" s="220">
        <f t="shared" si="147"/>
        <v>11</v>
      </c>
      <c r="BO94" s="217">
        <v>11</v>
      </c>
      <c r="BP94" s="215">
        <f t="shared" si="210"/>
        <v>1.649999999999989</v>
      </c>
      <c r="BQ94" s="216">
        <f t="shared" si="154"/>
        <v>0</v>
      </c>
      <c r="BR94" s="217">
        <v>1</v>
      </c>
      <c r="BS94" s="215">
        <f t="shared" si="200"/>
        <v>2.2000000000000002</v>
      </c>
      <c r="BT94" s="217">
        <v>3</v>
      </c>
      <c r="BU94" s="213">
        <v>1666.7680660000001</v>
      </c>
      <c r="BV94" s="213">
        <v>1770</v>
      </c>
      <c r="BW94" s="212">
        <f>_xlfn.FLOOR.PRECISE('численность 2021'!H104)</f>
        <v>211</v>
      </c>
      <c r="BX94" s="212">
        <v>0.60048299999999999</v>
      </c>
      <c r="BY94" s="212">
        <v>0.63767399999999996</v>
      </c>
      <c r="BZ94" s="212">
        <f t="shared" si="184"/>
        <v>0.39277736411020103</v>
      </c>
      <c r="CA94" s="214">
        <f>_xlfn.FLOOR.PRECISE('численность 2021'!M104)</f>
        <v>6</v>
      </c>
      <c r="CB94" s="214"/>
      <c r="CC94" s="214"/>
      <c r="CD94" s="214">
        <f t="shared" si="156"/>
        <v>6</v>
      </c>
      <c r="CE94" s="215">
        <f t="shared" si="201"/>
        <v>6.3299999999999788</v>
      </c>
      <c r="CF94" s="220">
        <f t="shared" si="158"/>
        <v>6</v>
      </c>
      <c r="CG94" s="217">
        <v>6</v>
      </c>
      <c r="CH94" s="215">
        <f t="shared" si="211"/>
        <v>0.4499999999999994</v>
      </c>
      <c r="CI94" s="216">
        <f t="shared" si="160"/>
        <v>0</v>
      </c>
      <c r="CJ94" s="217"/>
      <c r="CK94" s="215">
        <f t="shared" si="212"/>
        <v>0.4499999999999994</v>
      </c>
      <c r="CL94" s="216">
        <f t="shared" si="162"/>
        <v>0</v>
      </c>
      <c r="CM94" s="217"/>
      <c r="CN94" s="215">
        <f t="shared" si="202"/>
        <v>1.2000000000000002</v>
      </c>
      <c r="CO94" s="217">
        <v>2</v>
      </c>
      <c r="CP94" s="221">
        <f t="shared" si="203"/>
        <v>1</v>
      </c>
      <c r="CQ94" s="213">
        <v>0</v>
      </c>
      <c r="CR94" s="213">
        <v>0</v>
      </c>
      <c r="CS94" s="213" t="e">
        <f>#REF!</f>
        <v>#REF!</v>
      </c>
      <c r="CT94" s="212">
        <v>0</v>
      </c>
      <c r="CU94" s="212">
        <v>0</v>
      </c>
      <c r="CV94" s="212" t="e">
        <f>#REF!</f>
        <v>#REF!</v>
      </c>
      <c r="CW94" s="214" t="e">
        <f>#REF!</f>
        <v>#REF!</v>
      </c>
      <c r="CX94" s="215" t="e">
        <f t="shared" si="190"/>
        <v>#REF!</v>
      </c>
      <c r="CY94" s="220" t="e">
        <f t="shared" si="191"/>
        <v>#REF!</v>
      </c>
      <c r="CZ94" s="222"/>
      <c r="DA94" s="215">
        <f t="shared" si="192"/>
        <v>0</v>
      </c>
      <c r="DB94" s="222"/>
      <c r="DC94" s="213">
        <v>1077.7825929999999</v>
      </c>
      <c r="DD94" s="213">
        <v>1081</v>
      </c>
      <c r="DE94" s="212">
        <f>_xlfn.FLOOR.PRECISE('численность 2021'!I104)</f>
        <v>280</v>
      </c>
      <c r="DF94" s="212">
        <v>0.38829000000000002</v>
      </c>
      <c r="DG94" s="212">
        <v>0.37143599999999999</v>
      </c>
      <c r="DH94" s="212">
        <f t="shared" si="193"/>
        <v>0.52122114668652264</v>
      </c>
      <c r="DI94" s="214">
        <f>_xlfn.FLOOR.PRECISE('численность 2021'!N104)</f>
        <v>42</v>
      </c>
      <c r="DJ94" s="215">
        <f t="shared" si="213"/>
        <v>41.999999999999716</v>
      </c>
      <c r="DK94" s="216">
        <f t="shared" si="166"/>
        <v>41.999999999999716</v>
      </c>
      <c r="DL94" s="217">
        <v>42</v>
      </c>
      <c r="DM94" s="215">
        <f t="shared" si="214"/>
        <v>8.4</v>
      </c>
      <c r="DN94" s="217">
        <v>9</v>
      </c>
      <c r="DO94" s="213">
        <v>43.371532000000002</v>
      </c>
      <c r="DP94" s="213"/>
      <c r="DQ94" s="212">
        <f>_xlfn.FLOOR.PRECISE('численность 2021'!J104)</f>
        <v>0</v>
      </c>
      <c r="DR94" s="212">
        <v>1.5625E-2</v>
      </c>
      <c r="DS94" s="212"/>
      <c r="DT94" s="212">
        <f t="shared" si="196"/>
        <v>0</v>
      </c>
      <c r="DU94" s="214">
        <f>_xlfn.FLOOR.PRECISE('численность 2021'!S104)</f>
        <v>0</v>
      </c>
      <c r="DV94" s="215">
        <f t="shared" si="204"/>
        <v>0</v>
      </c>
      <c r="DW94" s="216">
        <f t="shared" si="169"/>
        <v>0</v>
      </c>
      <c r="DX94" s="217"/>
      <c r="DY94" s="213"/>
      <c r="DZ94" s="223"/>
      <c r="EA94" s="212">
        <f>_xlfn.FLOOR.PRECISE('численность 2021'!T104)</f>
        <v>0</v>
      </c>
      <c r="EB94" s="212"/>
      <c r="EC94" s="212"/>
      <c r="ED94" s="212">
        <f t="shared" si="198"/>
        <v>0</v>
      </c>
      <c r="EE94" s="214">
        <f>_xlfn.FLOOR.PRECISE('численность 2021'!U104)</f>
        <v>0</v>
      </c>
      <c r="EF94" s="215">
        <f t="shared" si="199"/>
        <v>0</v>
      </c>
      <c r="EG94" s="216">
        <f t="shared" si="170"/>
        <v>0</v>
      </c>
      <c r="EH94" s="222"/>
    </row>
    <row r="95" spans="1:138" ht="36" customHeight="1" x14ac:dyDescent="0.2">
      <c r="A95" s="119" t="s">
        <v>432</v>
      </c>
      <c r="B95" s="212">
        <f>'численность 2021'!C105</f>
        <v>140</v>
      </c>
      <c r="C95" s="213">
        <v>7139.015625</v>
      </c>
      <c r="D95" s="213">
        <v>6967</v>
      </c>
      <c r="E95" s="212">
        <f>_xlfn.FLOOR.PRECISE('численность 2021'!D105)</f>
        <v>469</v>
      </c>
      <c r="F95" s="212">
        <v>2.5719569999999998</v>
      </c>
      <c r="G95" s="212">
        <v>2.5099849999999999</v>
      </c>
      <c r="H95" s="212">
        <f t="shared" si="171"/>
        <v>3.35</v>
      </c>
      <c r="I95" s="214">
        <f>_xlfn.FLOOR.PRECISE('численность 2021'!R105)</f>
        <v>164</v>
      </c>
      <c r="J95" s="215">
        <f t="shared" si="206"/>
        <v>164.14999999999952</v>
      </c>
      <c r="K95" s="216">
        <f t="shared" si="148"/>
        <v>164</v>
      </c>
      <c r="L95" s="217">
        <v>164</v>
      </c>
      <c r="M95" s="213">
        <v>551</v>
      </c>
      <c r="N95" s="213">
        <v>469</v>
      </c>
      <c r="O95" s="212">
        <f>_xlfn.FLOOR.PRECISE('численность 2021'!P105)</f>
        <v>26</v>
      </c>
      <c r="P95" s="212">
        <v>0.19850699999999999</v>
      </c>
      <c r="Q95" s="212">
        <v>0.16896600000000001</v>
      </c>
      <c r="R95" s="212">
        <f t="shared" si="149"/>
        <v>0.18571428571428572</v>
      </c>
      <c r="S95" s="214">
        <f>_xlfn.FLOOR.PRECISE('численность 2021'!Q105)</f>
        <v>7</v>
      </c>
      <c r="T95" s="214"/>
      <c r="U95" s="215">
        <f t="shared" si="207"/>
        <v>7.7999999999999741</v>
      </c>
      <c r="V95" s="216">
        <f t="shared" si="140"/>
        <v>7</v>
      </c>
      <c r="W95" s="217">
        <v>7</v>
      </c>
      <c r="X95" s="217">
        <v>5</v>
      </c>
      <c r="Y95" s="218"/>
      <c r="Z95" s="213"/>
      <c r="AA95" s="213">
        <v>335</v>
      </c>
      <c r="AB95" s="212">
        <f>_xlfn.FLOOR.PRECISE('численность 2021'!E105)</f>
        <v>16</v>
      </c>
      <c r="AC95" s="212"/>
      <c r="AD95" s="212">
        <v>0.12069000000000001</v>
      </c>
      <c r="AE95" s="212">
        <f t="shared" si="174"/>
        <v>0.11428571428571428</v>
      </c>
      <c r="AF95" s="214">
        <f>_xlfn.FLOOR.PRECISE('численность 2021'!O105)</f>
        <v>0</v>
      </c>
      <c r="AG95" s="215">
        <f t="shared" si="205"/>
        <v>0</v>
      </c>
      <c r="AH95" s="216">
        <f t="shared" si="150"/>
        <v>0</v>
      </c>
      <c r="AI95" s="219">
        <f t="shared" si="142"/>
        <v>0</v>
      </c>
      <c r="AJ95" s="217"/>
      <c r="AK95" s="217"/>
      <c r="AL95" s="213"/>
      <c r="AM95" s="213"/>
      <c r="AN95" s="212">
        <f>_xlfn.FLOOR.PRECISE('численность 2021'!F105)</f>
        <v>15</v>
      </c>
      <c r="AO95" s="212"/>
      <c r="AP95" s="212"/>
      <c r="AQ95" s="212">
        <f t="shared" si="151"/>
        <v>0.10714285714285714</v>
      </c>
      <c r="AR95" s="214">
        <f>_xlfn.FLOOR.PRECISE('численность 2021'!L105)</f>
        <v>0</v>
      </c>
      <c r="AS95" s="214"/>
      <c r="AT95" s="214">
        <f t="shared" si="143"/>
        <v>0</v>
      </c>
      <c r="AU95" s="215">
        <f t="shared" si="176"/>
        <v>0</v>
      </c>
      <c r="AV95" s="215">
        <f t="shared" si="94"/>
        <v>0</v>
      </c>
      <c r="AW95" s="220">
        <f t="shared" si="177"/>
        <v>0</v>
      </c>
      <c r="AX95" s="217"/>
      <c r="AY95" s="215">
        <f t="shared" si="208"/>
        <v>0</v>
      </c>
      <c r="AZ95" s="216">
        <f t="shared" si="152"/>
        <v>0</v>
      </c>
      <c r="BA95" s="217"/>
      <c r="BB95" s="215">
        <f t="shared" si="209"/>
        <v>0</v>
      </c>
      <c r="BC95" s="217"/>
      <c r="BD95" s="213">
        <v>2248.8142090000001</v>
      </c>
      <c r="BE95" s="213">
        <v>2352</v>
      </c>
      <c r="BF95" s="212">
        <f>_xlfn.FLOOR.PRECISE('численность 2021'!G105)</f>
        <v>129</v>
      </c>
      <c r="BG95" s="212">
        <v>0.81017499999999998</v>
      </c>
      <c r="BH95" s="212">
        <v>0.84735000000000005</v>
      </c>
      <c r="BI95" s="212">
        <f t="shared" si="180"/>
        <v>0.92142857142857137</v>
      </c>
      <c r="BJ95" s="214">
        <f>_xlfn.FLOOR.PRECISE('численность 2021'!K105)</f>
        <v>3</v>
      </c>
      <c r="BK95" s="214"/>
      <c r="BL95" s="214">
        <f t="shared" si="146"/>
        <v>3</v>
      </c>
      <c r="BM95" s="215">
        <f t="shared" si="181"/>
        <v>3.8699999999999997</v>
      </c>
      <c r="BN95" s="220">
        <f t="shared" si="147"/>
        <v>3</v>
      </c>
      <c r="BO95" s="217">
        <v>3</v>
      </c>
      <c r="BP95" s="215">
        <f t="shared" si="210"/>
        <v>0</v>
      </c>
      <c r="BQ95" s="216">
        <f t="shared" si="154"/>
        <v>0</v>
      </c>
      <c r="BR95" s="217"/>
      <c r="BS95" s="215">
        <f t="shared" si="200"/>
        <v>0.60000000000000009</v>
      </c>
      <c r="BT95" s="217">
        <v>1</v>
      </c>
      <c r="BU95" s="213">
        <v>1666.7680660000001</v>
      </c>
      <c r="BV95" s="213">
        <v>1770</v>
      </c>
      <c r="BW95" s="212">
        <f>_xlfn.FLOOR.PRECISE('численность 2021'!H105)</f>
        <v>74</v>
      </c>
      <c r="BX95" s="212">
        <v>0.60048299999999999</v>
      </c>
      <c r="BY95" s="212">
        <v>0.63767399999999996</v>
      </c>
      <c r="BZ95" s="212">
        <f t="shared" si="184"/>
        <v>0.52857142857142858</v>
      </c>
      <c r="CA95" s="214">
        <f>_xlfn.FLOOR.PRECISE('численность 2021'!M105)</f>
        <v>2</v>
      </c>
      <c r="CB95" s="214"/>
      <c r="CC95" s="214"/>
      <c r="CD95" s="214">
        <f t="shared" si="156"/>
        <v>2</v>
      </c>
      <c r="CE95" s="215">
        <f t="shared" si="201"/>
        <v>2.2199999999999926</v>
      </c>
      <c r="CF95" s="220">
        <f t="shared" si="158"/>
        <v>2</v>
      </c>
      <c r="CG95" s="217">
        <v>2</v>
      </c>
      <c r="CH95" s="215">
        <f t="shared" si="211"/>
        <v>0</v>
      </c>
      <c r="CI95" s="216">
        <f t="shared" si="160"/>
        <v>0</v>
      </c>
      <c r="CJ95" s="217"/>
      <c r="CK95" s="215">
        <f t="shared" si="212"/>
        <v>0</v>
      </c>
      <c r="CL95" s="216">
        <f t="shared" si="162"/>
        <v>0</v>
      </c>
      <c r="CM95" s="217"/>
      <c r="CN95" s="215">
        <f t="shared" si="202"/>
        <v>0.4</v>
      </c>
      <c r="CO95" s="217">
        <v>1</v>
      </c>
      <c r="CP95" s="221">
        <f t="shared" si="203"/>
        <v>1</v>
      </c>
      <c r="CQ95" s="213">
        <v>0</v>
      </c>
      <c r="CR95" s="213">
        <v>0</v>
      </c>
      <c r="CS95" s="213" t="e">
        <f>#REF!</f>
        <v>#REF!</v>
      </c>
      <c r="CT95" s="212">
        <v>0</v>
      </c>
      <c r="CU95" s="212">
        <v>0</v>
      </c>
      <c r="CV95" s="212" t="e">
        <f>#REF!</f>
        <v>#REF!</v>
      </c>
      <c r="CW95" s="214" t="e">
        <f>#REF!</f>
        <v>#REF!</v>
      </c>
      <c r="CX95" s="215" t="e">
        <f t="shared" si="190"/>
        <v>#REF!</v>
      </c>
      <c r="CY95" s="220" t="e">
        <f t="shared" si="191"/>
        <v>#REF!</v>
      </c>
      <c r="CZ95" s="222"/>
      <c r="DA95" s="215">
        <f t="shared" si="192"/>
        <v>0</v>
      </c>
      <c r="DB95" s="222"/>
      <c r="DC95" s="213">
        <v>1077.7825929999999</v>
      </c>
      <c r="DD95" s="213">
        <v>1081</v>
      </c>
      <c r="DE95" s="212">
        <f>_xlfn.FLOOR.PRECISE('численность 2021'!I105)</f>
        <v>34</v>
      </c>
      <c r="DF95" s="212">
        <v>0.38829000000000002</v>
      </c>
      <c r="DG95" s="212">
        <v>0.37143599999999999</v>
      </c>
      <c r="DH95" s="212">
        <f t="shared" si="193"/>
        <v>0.24285714285714285</v>
      </c>
      <c r="DI95" s="214">
        <f>_xlfn.FLOOR.PRECISE('численность 2021'!N105)</f>
        <v>0</v>
      </c>
      <c r="DJ95" s="215">
        <f t="shared" si="213"/>
        <v>0</v>
      </c>
      <c r="DK95" s="216">
        <f t="shared" si="166"/>
        <v>0</v>
      </c>
      <c r="DL95" s="217">
        <v>0</v>
      </c>
      <c r="DM95" s="215">
        <f t="shared" si="214"/>
        <v>0</v>
      </c>
      <c r="DN95" s="217">
        <v>0</v>
      </c>
      <c r="DO95" s="213">
        <v>43.371532000000002</v>
      </c>
      <c r="DP95" s="213"/>
      <c r="DQ95" s="212">
        <f>_xlfn.FLOOR.PRECISE('численность 2021'!J105)</f>
        <v>0</v>
      </c>
      <c r="DR95" s="212">
        <v>1.5625E-2</v>
      </c>
      <c r="DS95" s="212"/>
      <c r="DT95" s="212">
        <f t="shared" si="196"/>
        <v>0</v>
      </c>
      <c r="DU95" s="214">
        <f>_xlfn.FLOOR.PRECISE('численность 2021'!S105)</f>
        <v>0</v>
      </c>
      <c r="DV95" s="215">
        <f t="shared" si="204"/>
        <v>0</v>
      </c>
      <c r="DW95" s="216">
        <f t="shared" si="169"/>
        <v>0</v>
      </c>
      <c r="DX95" s="217"/>
      <c r="DY95" s="213"/>
      <c r="DZ95" s="223"/>
      <c r="EA95" s="212">
        <f>_xlfn.FLOOR.PRECISE('численность 2021'!T105)</f>
        <v>0</v>
      </c>
      <c r="EB95" s="212"/>
      <c r="EC95" s="212"/>
      <c r="ED95" s="212">
        <f t="shared" si="198"/>
        <v>0</v>
      </c>
      <c r="EE95" s="214">
        <f>_xlfn.FLOOR.PRECISE('численность 2021'!U105)</f>
        <v>0</v>
      </c>
      <c r="EF95" s="215">
        <f t="shared" si="199"/>
        <v>0</v>
      </c>
      <c r="EG95" s="216">
        <f t="shared" si="170"/>
        <v>0</v>
      </c>
      <c r="EH95" s="222"/>
    </row>
    <row r="96" spans="1:138" ht="36" customHeight="1" x14ac:dyDescent="0.2">
      <c r="A96" s="119" t="s">
        <v>433</v>
      </c>
      <c r="B96" s="212">
        <f>'численность 2021'!C106</f>
        <v>1100</v>
      </c>
      <c r="C96" s="213">
        <v>7139.015625</v>
      </c>
      <c r="D96" s="213">
        <v>6967</v>
      </c>
      <c r="E96" s="212">
        <f>_xlfn.FLOOR.PRECISE('численность 2021'!D106)</f>
        <v>3040</v>
      </c>
      <c r="F96" s="212">
        <v>2.5719569999999998</v>
      </c>
      <c r="G96" s="212">
        <v>2.5099849999999999</v>
      </c>
      <c r="H96" s="212">
        <f t="shared" si="171"/>
        <v>2.7636363636363637</v>
      </c>
      <c r="I96" s="214">
        <f>_xlfn.FLOOR.PRECISE('численность 2021'!R106)</f>
        <v>1064</v>
      </c>
      <c r="J96" s="215">
        <f t="shared" si="206"/>
        <v>1063.9999999999968</v>
      </c>
      <c r="K96" s="216">
        <f t="shared" si="148"/>
        <v>1063.9999999999968</v>
      </c>
      <c r="L96" s="217">
        <v>1064</v>
      </c>
      <c r="M96" s="213">
        <v>551</v>
      </c>
      <c r="N96" s="213">
        <v>469</v>
      </c>
      <c r="O96" s="212">
        <f>_xlfn.FLOOR.PRECISE('численность 2021'!P106)</f>
        <v>209</v>
      </c>
      <c r="P96" s="212">
        <v>0.19850699999999999</v>
      </c>
      <c r="Q96" s="212">
        <v>0.16896600000000001</v>
      </c>
      <c r="R96" s="212">
        <f t="shared" si="149"/>
        <v>0.19</v>
      </c>
      <c r="S96" s="214">
        <f>_xlfn.FLOOR.PRECISE('численность 2021'!Q106)</f>
        <v>31</v>
      </c>
      <c r="T96" s="214"/>
      <c r="U96" s="215">
        <f t="shared" si="207"/>
        <v>62.69999999999979</v>
      </c>
      <c r="V96" s="216">
        <f t="shared" si="140"/>
        <v>31</v>
      </c>
      <c r="W96" s="217">
        <v>31</v>
      </c>
      <c r="X96" s="217">
        <v>24</v>
      </c>
      <c r="Y96" s="218"/>
      <c r="Z96" s="213"/>
      <c r="AA96" s="213">
        <v>335</v>
      </c>
      <c r="AB96" s="212">
        <f>_xlfn.FLOOR.PRECISE('численность 2021'!E106)</f>
        <v>0</v>
      </c>
      <c r="AC96" s="212"/>
      <c r="AD96" s="212">
        <v>0.12069000000000001</v>
      </c>
      <c r="AE96" s="212">
        <f t="shared" si="174"/>
        <v>0</v>
      </c>
      <c r="AF96" s="214">
        <f>_xlfn.FLOOR.PRECISE('численность 2021'!O106)</f>
        <v>0</v>
      </c>
      <c r="AG96" s="215">
        <f t="shared" si="205"/>
        <v>0</v>
      </c>
      <c r="AH96" s="216">
        <f t="shared" si="150"/>
        <v>0</v>
      </c>
      <c r="AI96" s="219">
        <f t="shared" si="142"/>
        <v>0</v>
      </c>
      <c r="AJ96" s="217"/>
      <c r="AK96" s="217"/>
      <c r="AL96" s="213"/>
      <c r="AM96" s="213"/>
      <c r="AN96" s="212">
        <f>_xlfn.FLOOR.PRECISE('численность 2021'!F106)</f>
        <v>0</v>
      </c>
      <c r="AO96" s="212"/>
      <c r="AP96" s="212"/>
      <c r="AQ96" s="212">
        <f t="shared" si="151"/>
        <v>0</v>
      </c>
      <c r="AR96" s="214">
        <f>_xlfn.FLOOR.PRECISE('численность 2021'!L106)</f>
        <v>0</v>
      </c>
      <c r="AS96" s="214"/>
      <c r="AT96" s="214">
        <f t="shared" si="143"/>
        <v>0</v>
      </c>
      <c r="AU96" s="215">
        <f t="shared" si="176"/>
        <v>0</v>
      </c>
      <c r="AV96" s="215">
        <f t="shared" si="94"/>
        <v>0</v>
      </c>
      <c r="AW96" s="220">
        <f t="shared" si="177"/>
        <v>0</v>
      </c>
      <c r="AX96" s="217"/>
      <c r="AY96" s="215">
        <f t="shared" si="208"/>
        <v>0</v>
      </c>
      <c r="AZ96" s="216">
        <f t="shared" si="152"/>
        <v>0</v>
      </c>
      <c r="BA96" s="217"/>
      <c r="BB96" s="215">
        <f t="shared" si="209"/>
        <v>0</v>
      </c>
      <c r="BC96" s="217"/>
      <c r="BD96" s="213">
        <v>2248.8142090000001</v>
      </c>
      <c r="BE96" s="213">
        <v>2352</v>
      </c>
      <c r="BF96" s="212">
        <f>_xlfn.FLOOR.PRECISE('численность 2021'!G106)</f>
        <v>619</v>
      </c>
      <c r="BG96" s="212">
        <v>0.81017499999999998</v>
      </c>
      <c r="BH96" s="212">
        <v>0.84735000000000005</v>
      </c>
      <c r="BI96" s="212">
        <f t="shared" si="180"/>
        <v>0.56272727272727274</v>
      </c>
      <c r="BJ96" s="214">
        <f>_xlfn.FLOOR.PRECISE('численность 2021'!K106)</f>
        <v>18</v>
      </c>
      <c r="BK96" s="214"/>
      <c r="BL96" s="214">
        <f t="shared" si="146"/>
        <v>18</v>
      </c>
      <c r="BM96" s="215">
        <f t="shared" si="181"/>
        <v>18.57</v>
      </c>
      <c r="BN96" s="220">
        <f t="shared" si="147"/>
        <v>18</v>
      </c>
      <c r="BO96" s="217">
        <v>18</v>
      </c>
      <c r="BP96" s="215">
        <f t="shared" si="210"/>
        <v>2.699999999999982</v>
      </c>
      <c r="BQ96" s="216">
        <f t="shared" si="154"/>
        <v>0</v>
      </c>
      <c r="BR96" s="217">
        <v>2</v>
      </c>
      <c r="BS96" s="215">
        <f t="shared" si="200"/>
        <v>3.6</v>
      </c>
      <c r="BT96" s="217">
        <v>4</v>
      </c>
      <c r="BU96" s="213">
        <v>1666.7680660000001</v>
      </c>
      <c r="BV96" s="213">
        <v>1770</v>
      </c>
      <c r="BW96" s="212">
        <f>_xlfn.FLOOR.PRECISE('численность 2021'!H106)</f>
        <v>413</v>
      </c>
      <c r="BX96" s="212">
        <v>0.60048299999999999</v>
      </c>
      <c r="BY96" s="212">
        <v>0.63767399999999996</v>
      </c>
      <c r="BZ96" s="212">
        <f t="shared" si="184"/>
        <v>0.37545454545454543</v>
      </c>
      <c r="CA96" s="214">
        <f>_xlfn.FLOOR.PRECISE('численность 2021'!M106)</f>
        <v>12</v>
      </c>
      <c r="CB96" s="214"/>
      <c r="CC96" s="214"/>
      <c r="CD96" s="214">
        <f t="shared" si="156"/>
        <v>12</v>
      </c>
      <c r="CE96" s="215">
        <f t="shared" si="201"/>
        <v>12.389999999999958</v>
      </c>
      <c r="CF96" s="220">
        <f t="shared" si="158"/>
        <v>12</v>
      </c>
      <c r="CG96" s="217">
        <v>12</v>
      </c>
      <c r="CH96" s="215">
        <f t="shared" si="211"/>
        <v>0.8999999999999988</v>
      </c>
      <c r="CI96" s="216">
        <f t="shared" si="160"/>
        <v>0</v>
      </c>
      <c r="CJ96" s="217"/>
      <c r="CK96" s="215">
        <f t="shared" si="212"/>
        <v>0.8999999999999988</v>
      </c>
      <c r="CL96" s="216">
        <f t="shared" si="162"/>
        <v>0</v>
      </c>
      <c r="CM96" s="217">
        <v>1</v>
      </c>
      <c r="CN96" s="215">
        <f t="shared" si="202"/>
        <v>2.4000000000000004</v>
      </c>
      <c r="CO96" s="217">
        <v>3</v>
      </c>
      <c r="CP96" s="221">
        <f t="shared" si="203"/>
        <v>1</v>
      </c>
      <c r="CQ96" s="213">
        <v>0</v>
      </c>
      <c r="CR96" s="213">
        <v>0</v>
      </c>
      <c r="CS96" s="213" t="e">
        <f>#REF!</f>
        <v>#REF!</v>
      </c>
      <c r="CT96" s="212">
        <v>0</v>
      </c>
      <c r="CU96" s="212">
        <v>0</v>
      </c>
      <c r="CV96" s="212" t="e">
        <f>#REF!</f>
        <v>#REF!</v>
      </c>
      <c r="CW96" s="214" t="e">
        <f>#REF!</f>
        <v>#REF!</v>
      </c>
      <c r="CX96" s="215" t="e">
        <f t="shared" si="190"/>
        <v>#REF!</v>
      </c>
      <c r="CY96" s="220" t="e">
        <f t="shared" si="191"/>
        <v>#REF!</v>
      </c>
      <c r="CZ96" s="222"/>
      <c r="DA96" s="215">
        <f t="shared" si="192"/>
        <v>0</v>
      </c>
      <c r="DB96" s="222"/>
      <c r="DC96" s="213">
        <v>1077.7825929999999</v>
      </c>
      <c r="DD96" s="213">
        <v>1081</v>
      </c>
      <c r="DE96" s="212">
        <f>_xlfn.FLOOR.PRECISE('численность 2021'!I106)</f>
        <v>366</v>
      </c>
      <c r="DF96" s="212">
        <v>0.38829000000000002</v>
      </c>
      <c r="DG96" s="212">
        <v>0.37143599999999999</v>
      </c>
      <c r="DH96" s="212">
        <f t="shared" si="193"/>
        <v>0.3327272727272727</v>
      </c>
      <c r="DI96" s="214">
        <f>_xlfn.FLOOR.PRECISE('численность 2021'!N106)</f>
        <v>54</v>
      </c>
      <c r="DJ96" s="215">
        <f t="shared" si="213"/>
        <v>54.899999999999629</v>
      </c>
      <c r="DK96" s="216">
        <f t="shared" si="166"/>
        <v>54</v>
      </c>
      <c r="DL96" s="217">
        <v>54</v>
      </c>
      <c r="DM96" s="215">
        <f t="shared" si="214"/>
        <v>10.8</v>
      </c>
      <c r="DN96" s="217">
        <v>11</v>
      </c>
      <c r="DO96" s="213">
        <v>43.371532000000002</v>
      </c>
      <c r="DP96" s="213"/>
      <c r="DQ96" s="212">
        <f>_xlfn.FLOOR.PRECISE('численность 2021'!J106)</f>
        <v>0</v>
      </c>
      <c r="DR96" s="212">
        <v>1.5625E-2</v>
      </c>
      <c r="DS96" s="212"/>
      <c r="DT96" s="212">
        <f t="shared" si="196"/>
        <v>0</v>
      </c>
      <c r="DU96" s="214">
        <f>_xlfn.FLOOR.PRECISE('численность 2021'!S106)</f>
        <v>0</v>
      </c>
      <c r="DV96" s="215">
        <f t="shared" si="204"/>
        <v>0</v>
      </c>
      <c r="DW96" s="216">
        <f t="shared" si="169"/>
        <v>0</v>
      </c>
      <c r="DX96" s="217"/>
      <c r="DY96" s="213"/>
      <c r="DZ96" s="223"/>
      <c r="EA96" s="212">
        <f>_xlfn.FLOOR.PRECISE('численность 2021'!T106)</f>
        <v>0</v>
      </c>
      <c r="EB96" s="212"/>
      <c r="EC96" s="212"/>
      <c r="ED96" s="212">
        <f t="shared" si="198"/>
        <v>0</v>
      </c>
      <c r="EE96" s="214">
        <f>_xlfn.FLOOR.PRECISE('численность 2021'!U106)</f>
        <v>0</v>
      </c>
      <c r="EF96" s="215">
        <f t="shared" si="199"/>
        <v>0</v>
      </c>
      <c r="EG96" s="216">
        <f t="shared" si="170"/>
        <v>0</v>
      </c>
      <c r="EH96" s="222"/>
    </row>
    <row r="97" spans="1:138" ht="36" customHeight="1" x14ac:dyDescent="0.2">
      <c r="A97" s="119" t="s">
        <v>434</v>
      </c>
      <c r="B97" s="212">
        <f>'численность 2021'!C107</f>
        <v>310.89999999999998</v>
      </c>
      <c r="C97" s="213">
        <v>7139.015625</v>
      </c>
      <c r="D97" s="213">
        <v>6967</v>
      </c>
      <c r="E97" s="212">
        <f>_xlfn.FLOOR.PRECISE('численность 2021'!D107)</f>
        <v>923</v>
      </c>
      <c r="F97" s="212">
        <v>2.5719569999999998</v>
      </c>
      <c r="G97" s="212">
        <v>2.5099849999999999</v>
      </c>
      <c r="H97" s="212">
        <f t="shared" si="171"/>
        <v>2.9688002573174654</v>
      </c>
      <c r="I97" s="214">
        <f>_xlfn.FLOOR.PRECISE('численность 2021'!R107)</f>
        <v>323</v>
      </c>
      <c r="J97" s="215">
        <f t="shared" si="206"/>
        <v>323.04999999999905</v>
      </c>
      <c r="K97" s="216">
        <f t="shared" si="148"/>
        <v>323</v>
      </c>
      <c r="L97" s="217">
        <v>323</v>
      </c>
      <c r="M97" s="213">
        <v>551</v>
      </c>
      <c r="N97" s="213">
        <v>469</v>
      </c>
      <c r="O97" s="212">
        <f>_xlfn.FLOOR.PRECISE('численность 2021'!P107)</f>
        <v>59</v>
      </c>
      <c r="P97" s="212">
        <v>0.19850699999999999</v>
      </c>
      <c r="Q97" s="212">
        <v>0.16896600000000001</v>
      </c>
      <c r="R97" s="212">
        <f t="shared" si="149"/>
        <v>0.18977163074943712</v>
      </c>
      <c r="S97" s="214">
        <f>_xlfn.FLOOR.PRECISE('численность 2021'!Q107)</f>
        <v>15</v>
      </c>
      <c r="T97" s="214"/>
      <c r="U97" s="215">
        <f t="shared" si="207"/>
        <v>17.699999999999939</v>
      </c>
      <c r="V97" s="216">
        <f t="shared" si="140"/>
        <v>15</v>
      </c>
      <c r="W97" s="217">
        <v>15</v>
      </c>
      <c r="X97" s="217">
        <v>12</v>
      </c>
      <c r="Y97" s="218"/>
      <c r="Z97" s="213"/>
      <c r="AA97" s="213">
        <v>335</v>
      </c>
      <c r="AB97" s="212">
        <f>_xlfn.FLOOR.PRECISE('численность 2021'!E107)</f>
        <v>0</v>
      </c>
      <c r="AC97" s="212"/>
      <c r="AD97" s="212">
        <v>0.12069000000000001</v>
      </c>
      <c r="AE97" s="212">
        <f t="shared" si="174"/>
        <v>0</v>
      </c>
      <c r="AF97" s="214">
        <f>_xlfn.FLOOR.PRECISE('численность 2021'!O107)</f>
        <v>0</v>
      </c>
      <c r="AG97" s="215">
        <f t="shared" si="205"/>
        <v>0</v>
      </c>
      <c r="AH97" s="216">
        <f t="shared" si="150"/>
        <v>0</v>
      </c>
      <c r="AI97" s="219">
        <f t="shared" si="142"/>
        <v>0</v>
      </c>
      <c r="AJ97" s="217"/>
      <c r="AK97" s="217"/>
      <c r="AL97" s="213"/>
      <c r="AM97" s="213"/>
      <c r="AN97" s="212">
        <f>_xlfn.FLOOR.PRECISE('численность 2021'!F107)</f>
        <v>0</v>
      </c>
      <c r="AO97" s="212"/>
      <c r="AP97" s="212"/>
      <c r="AQ97" s="212">
        <f t="shared" si="151"/>
        <v>0</v>
      </c>
      <c r="AR97" s="214">
        <f>_xlfn.FLOOR.PRECISE('численность 2021'!L107)</f>
        <v>0</v>
      </c>
      <c r="AS97" s="214"/>
      <c r="AT97" s="214">
        <f t="shared" si="143"/>
        <v>0</v>
      </c>
      <c r="AU97" s="215">
        <f t="shared" si="176"/>
        <v>0</v>
      </c>
      <c r="AV97" s="215">
        <f t="shared" si="94"/>
        <v>0</v>
      </c>
      <c r="AW97" s="220">
        <f t="shared" si="177"/>
        <v>0</v>
      </c>
      <c r="AX97" s="217"/>
      <c r="AY97" s="215">
        <f t="shared" si="208"/>
        <v>0</v>
      </c>
      <c r="AZ97" s="216">
        <f t="shared" si="152"/>
        <v>0</v>
      </c>
      <c r="BA97" s="217"/>
      <c r="BB97" s="215">
        <f t="shared" si="209"/>
        <v>0</v>
      </c>
      <c r="BC97" s="217"/>
      <c r="BD97" s="213">
        <v>2248.8142090000001</v>
      </c>
      <c r="BE97" s="213">
        <v>2352</v>
      </c>
      <c r="BF97" s="212">
        <f>_xlfn.FLOOR.PRECISE('численность 2021'!G107)</f>
        <v>200</v>
      </c>
      <c r="BG97" s="212">
        <v>0.81017499999999998</v>
      </c>
      <c r="BH97" s="212">
        <v>0.84735000000000005</v>
      </c>
      <c r="BI97" s="212">
        <f t="shared" si="180"/>
        <v>0.64329366355741402</v>
      </c>
      <c r="BJ97" s="214">
        <f>_xlfn.FLOOR.PRECISE('численность 2021'!K107)</f>
        <v>6</v>
      </c>
      <c r="BK97" s="214"/>
      <c r="BL97" s="214">
        <f t="shared" si="146"/>
        <v>6</v>
      </c>
      <c r="BM97" s="215">
        <f t="shared" si="181"/>
        <v>6</v>
      </c>
      <c r="BN97" s="220">
        <f t="shared" si="147"/>
        <v>6</v>
      </c>
      <c r="BO97" s="217">
        <v>6</v>
      </c>
      <c r="BP97" s="215">
        <f t="shared" si="210"/>
        <v>0.89999999999999392</v>
      </c>
      <c r="BQ97" s="216">
        <f t="shared" si="154"/>
        <v>0</v>
      </c>
      <c r="BR97" s="217"/>
      <c r="BS97" s="215">
        <f t="shared" si="200"/>
        <v>1.2000000000000002</v>
      </c>
      <c r="BT97" s="217">
        <v>2</v>
      </c>
      <c r="BU97" s="213">
        <v>1666.7680660000001</v>
      </c>
      <c r="BV97" s="213">
        <v>1770</v>
      </c>
      <c r="BW97" s="212">
        <f>_xlfn.FLOOR.PRECISE('численность 2021'!H107)</f>
        <v>200</v>
      </c>
      <c r="BX97" s="212">
        <v>0.60048299999999999</v>
      </c>
      <c r="BY97" s="212">
        <v>0.63767399999999996</v>
      </c>
      <c r="BZ97" s="212">
        <f t="shared" si="184"/>
        <v>0.64329366355741402</v>
      </c>
      <c r="CA97" s="214">
        <f>_xlfn.FLOOR.PRECISE('численность 2021'!M107)</f>
        <v>6</v>
      </c>
      <c r="CB97" s="214"/>
      <c r="CC97" s="214"/>
      <c r="CD97" s="214">
        <f t="shared" si="156"/>
        <v>6</v>
      </c>
      <c r="CE97" s="215">
        <f t="shared" si="201"/>
        <v>5.9999999999999796</v>
      </c>
      <c r="CF97" s="220">
        <f t="shared" si="158"/>
        <v>5.9999999999999796</v>
      </c>
      <c r="CG97" s="217">
        <v>6</v>
      </c>
      <c r="CH97" s="215">
        <f t="shared" si="211"/>
        <v>0.4499999999999994</v>
      </c>
      <c r="CI97" s="216">
        <f t="shared" si="160"/>
        <v>0</v>
      </c>
      <c r="CJ97" s="217"/>
      <c r="CK97" s="215">
        <f t="shared" si="212"/>
        <v>0.4499999999999994</v>
      </c>
      <c r="CL97" s="216">
        <f t="shared" si="162"/>
        <v>0</v>
      </c>
      <c r="CM97" s="217"/>
      <c r="CN97" s="215">
        <f t="shared" si="202"/>
        <v>1.2000000000000002</v>
      </c>
      <c r="CO97" s="217">
        <v>2</v>
      </c>
      <c r="CP97" s="221">
        <f t="shared" si="203"/>
        <v>1</v>
      </c>
      <c r="CQ97" s="213">
        <v>0</v>
      </c>
      <c r="CR97" s="213">
        <v>0</v>
      </c>
      <c r="CS97" s="213" t="e">
        <f>#REF!</f>
        <v>#REF!</v>
      </c>
      <c r="CT97" s="212">
        <v>0</v>
      </c>
      <c r="CU97" s="212">
        <v>0</v>
      </c>
      <c r="CV97" s="212" t="e">
        <f>#REF!</f>
        <v>#REF!</v>
      </c>
      <c r="CW97" s="214" t="e">
        <f>#REF!</f>
        <v>#REF!</v>
      </c>
      <c r="CX97" s="215" t="e">
        <f t="shared" si="190"/>
        <v>#REF!</v>
      </c>
      <c r="CY97" s="220" t="e">
        <f t="shared" si="191"/>
        <v>#REF!</v>
      </c>
      <c r="CZ97" s="222"/>
      <c r="DA97" s="215">
        <f t="shared" si="192"/>
        <v>0</v>
      </c>
      <c r="DB97" s="222"/>
      <c r="DC97" s="213">
        <v>1077.7825929999999</v>
      </c>
      <c r="DD97" s="213">
        <v>1081</v>
      </c>
      <c r="DE97" s="212">
        <f>_xlfn.FLOOR.PRECISE('численность 2021'!I107)</f>
        <v>53</v>
      </c>
      <c r="DF97" s="212">
        <v>0.38829000000000002</v>
      </c>
      <c r="DG97" s="212">
        <v>0.37143599999999999</v>
      </c>
      <c r="DH97" s="212">
        <f t="shared" si="193"/>
        <v>0.1704728208427147</v>
      </c>
      <c r="DI97" s="214">
        <f>_xlfn.FLOOR.PRECISE('численность 2021'!N107)</f>
        <v>7</v>
      </c>
      <c r="DJ97" s="215">
        <f t="shared" si="213"/>
        <v>7.9499999999999469</v>
      </c>
      <c r="DK97" s="216">
        <f t="shared" si="166"/>
        <v>7</v>
      </c>
      <c r="DL97" s="217">
        <v>7</v>
      </c>
      <c r="DM97" s="215">
        <f t="shared" si="214"/>
        <v>1.4000000000000001</v>
      </c>
      <c r="DN97" s="217">
        <v>2</v>
      </c>
      <c r="DO97" s="213">
        <v>43.371532000000002</v>
      </c>
      <c r="DP97" s="213"/>
      <c r="DQ97" s="212">
        <f>_xlfn.FLOOR.PRECISE('численность 2021'!J107)</f>
        <v>0</v>
      </c>
      <c r="DR97" s="212">
        <v>1.5625E-2</v>
      </c>
      <c r="DS97" s="212"/>
      <c r="DT97" s="212">
        <f t="shared" si="196"/>
        <v>0</v>
      </c>
      <c r="DU97" s="214">
        <f>_xlfn.FLOOR.PRECISE('численность 2021'!S107)</f>
        <v>0</v>
      </c>
      <c r="DV97" s="215">
        <f t="shared" si="204"/>
        <v>0</v>
      </c>
      <c r="DW97" s="216">
        <f t="shared" si="169"/>
        <v>0</v>
      </c>
      <c r="DX97" s="217"/>
      <c r="DY97" s="213"/>
      <c r="DZ97" s="223"/>
      <c r="EA97" s="212">
        <f>_xlfn.FLOOR.PRECISE('численность 2021'!T107)</f>
        <v>0</v>
      </c>
      <c r="EB97" s="212"/>
      <c r="EC97" s="212"/>
      <c r="ED97" s="212">
        <f t="shared" si="198"/>
        <v>0</v>
      </c>
      <c r="EE97" s="214">
        <f>_xlfn.FLOOR.PRECISE('численность 2021'!U107)</f>
        <v>0</v>
      </c>
      <c r="EF97" s="215">
        <f t="shared" si="199"/>
        <v>0</v>
      </c>
      <c r="EG97" s="216">
        <f t="shared" si="170"/>
        <v>0</v>
      </c>
      <c r="EH97" s="222"/>
    </row>
    <row r="98" spans="1:138" s="227" customFormat="1" ht="36" customHeight="1" x14ac:dyDescent="0.2">
      <c r="A98" s="119" t="s">
        <v>435</v>
      </c>
      <c r="B98" s="228">
        <f>'численность 2021'!C108</f>
        <v>75.2</v>
      </c>
      <c r="C98" s="229">
        <v>7139.015625</v>
      </c>
      <c r="D98" s="229">
        <v>6967</v>
      </c>
      <c r="E98" s="228">
        <f>_xlfn.FLOOR.PRECISE('численность 2021'!D108)</f>
        <v>257</v>
      </c>
      <c r="F98" s="228">
        <v>2.5719569999999998</v>
      </c>
      <c r="G98" s="212">
        <v>2.5099849999999999</v>
      </c>
      <c r="H98" s="228">
        <f t="shared" si="171"/>
        <v>3.4175531914893615</v>
      </c>
      <c r="I98" s="230">
        <f>_xlfn.FLOOR.PRECISE('численность 2021'!R108)</f>
        <v>89</v>
      </c>
      <c r="J98" s="215">
        <f t="shared" si="206"/>
        <v>89.949999999999733</v>
      </c>
      <c r="K98" s="231">
        <f t="shared" si="148"/>
        <v>89</v>
      </c>
      <c r="L98" s="217">
        <v>89</v>
      </c>
      <c r="M98" s="229">
        <v>551</v>
      </c>
      <c r="N98" s="229">
        <v>469</v>
      </c>
      <c r="O98" s="228">
        <f>_xlfn.FLOOR.PRECISE('численность 2021'!P108)</f>
        <v>14</v>
      </c>
      <c r="P98" s="212">
        <v>0.19850699999999999</v>
      </c>
      <c r="Q98" s="228">
        <v>0.16896600000000001</v>
      </c>
      <c r="R98" s="228">
        <f t="shared" si="149"/>
        <v>0.18617021276595744</v>
      </c>
      <c r="S98" s="230">
        <f>_xlfn.FLOOR.PRECISE('численность 2021'!Q108)</f>
        <v>4</v>
      </c>
      <c r="T98" s="230"/>
      <c r="U98" s="215">
        <f t="shared" si="207"/>
        <v>4.199999999999986</v>
      </c>
      <c r="V98" s="231">
        <f t="shared" si="140"/>
        <v>4</v>
      </c>
      <c r="W98" s="217">
        <v>4</v>
      </c>
      <c r="X98" s="217">
        <v>3</v>
      </c>
      <c r="Y98" s="232"/>
      <c r="Z98" s="229">
        <v>0</v>
      </c>
      <c r="AA98" s="229">
        <v>335</v>
      </c>
      <c r="AB98" s="228">
        <f>_xlfn.FLOOR.PRECISE('численность 2021'!E108)</f>
        <v>0</v>
      </c>
      <c r="AC98" s="228">
        <v>0</v>
      </c>
      <c r="AD98" s="228">
        <v>0.12069000000000001</v>
      </c>
      <c r="AE98" s="228">
        <f t="shared" si="174"/>
        <v>0</v>
      </c>
      <c r="AF98" s="230">
        <f>_xlfn.FLOOR.PRECISE('численность 2021'!O108)</f>
        <v>0</v>
      </c>
      <c r="AG98" s="233">
        <f t="shared" si="205"/>
        <v>0</v>
      </c>
      <c r="AH98" s="231">
        <f t="shared" si="150"/>
        <v>0</v>
      </c>
      <c r="AI98" s="219">
        <f t="shared" si="142"/>
        <v>0</v>
      </c>
      <c r="AJ98" s="217"/>
      <c r="AK98" s="217"/>
      <c r="AL98" s="229">
        <v>0</v>
      </c>
      <c r="AM98" s="229">
        <v>0</v>
      </c>
      <c r="AN98" s="228">
        <f>_xlfn.FLOOR.PRECISE('численность 2021'!F108)</f>
        <v>0</v>
      </c>
      <c r="AO98" s="228">
        <v>0</v>
      </c>
      <c r="AP98" s="228">
        <v>0</v>
      </c>
      <c r="AQ98" s="228">
        <f t="shared" si="151"/>
        <v>0</v>
      </c>
      <c r="AR98" s="230">
        <f>_xlfn.FLOOR.PRECISE('численность 2021'!L108)</f>
        <v>0</v>
      </c>
      <c r="AS98" s="230"/>
      <c r="AT98" s="214">
        <f t="shared" si="143"/>
        <v>0</v>
      </c>
      <c r="AU98" s="233">
        <f t="shared" si="176"/>
        <v>0</v>
      </c>
      <c r="AV98" s="215">
        <f t="shared" si="94"/>
        <v>0</v>
      </c>
      <c r="AW98" s="219">
        <f t="shared" si="177"/>
        <v>0</v>
      </c>
      <c r="AX98" s="217"/>
      <c r="AY98" s="215">
        <f t="shared" si="208"/>
        <v>0</v>
      </c>
      <c r="AZ98" s="231">
        <f t="shared" si="152"/>
        <v>0</v>
      </c>
      <c r="BA98" s="217"/>
      <c r="BB98" s="215">
        <f t="shared" si="209"/>
        <v>0</v>
      </c>
      <c r="BC98" s="217"/>
      <c r="BD98" s="229">
        <v>2248.8142090000001</v>
      </c>
      <c r="BE98" s="229">
        <v>2352</v>
      </c>
      <c r="BF98" s="228">
        <f>_xlfn.FLOOR.PRECISE('численность 2021'!G108)</f>
        <v>48</v>
      </c>
      <c r="BG98" s="228">
        <v>0.81017499999999998</v>
      </c>
      <c r="BH98" s="228">
        <v>0.84735000000000005</v>
      </c>
      <c r="BI98" s="228">
        <f t="shared" si="180"/>
        <v>0.63829787234042545</v>
      </c>
      <c r="BJ98" s="230">
        <f>_xlfn.FLOOR.PRECISE('численность 2021'!K108)</f>
        <v>1</v>
      </c>
      <c r="BK98" s="230"/>
      <c r="BL98" s="214">
        <f t="shared" si="146"/>
        <v>1</v>
      </c>
      <c r="BM98" s="233">
        <f t="shared" si="181"/>
        <v>1.44</v>
      </c>
      <c r="BN98" s="219">
        <f t="shared" si="147"/>
        <v>1</v>
      </c>
      <c r="BO98" s="217">
        <v>1</v>
      </c>
      <c r="BP98" s="215">
        <f t="shared" si="210"/>
        <v>0</v>
      </c>
      <c r="BQ98" s="231">
        <f t="shared" si="154"/>
        <v>0</v>
      </c>
      <c r="BR98" s="217"/>
      <c r="BS98" s="233">
        <f t="shared" si="200"/>
        <v>0.2</v>
      </c>
      <c r="BT98" s="217">
        <v>1</v>
      </c>
      <c r="BU98" s="229">
        <v>1666.7680660000001</v>
      </c>
      <c r="BV98" s="229">
        <v>1770</v>
      </c>
      <c r="BW98" s="228">
        <f>_xlfn.FLOOR.PRECISE('численность 2021'!H108)</f>
        <v>61</v>
      </c>
      <c r="BX98" s="228">
        <v>0.60048299999999999</v>
      </c>
      <c r="BY98" s="228">
        <v>0.63767399999999996</v>
      </c>
      <c r="BZ98" s="228">
        <f t="shared" si="184"/>
        <v>0.81117021276595747</v>
      </c>
      <c r="CA98" s="230">
        <f>_xlfn.FLOOR.PRECISE('численность 2021'!M108)</f>
        <v>1</v>
      </c>
      <c r="CB98" s="230"/>
      <c r="CC98" s="230"/>
      <c r="CD98" s="214">
        <f t="shared" si="156"/>
        <v>1</v>
      </c>
      <c r="CE98" s="233">
        <f t="shared" si="201"/>
        <v>1.8299999999999939</v>
      </c>
      <c r="CF98" s="219">
        <f t="shared" si="158"/>
        <v>1</v>
      </c>
      <c r="CG98" s="217">
        <v>1</v>
      </c>
      <c r="CH98" s="215">
        <f t="shared" si="211"/>
        <v>0</v>
      </c>
      <c r="CI98" s="231">
        <f t="shared" si="160"/>
        <v>0</v>
      </c>
      <c r="CJ98" s="217"/>
      <c r="CK98" s="215">
        <f t="shared" si="212"/>
        <v>0</v>
      </c>
      <c r="CL98" s="231">
        <f t="shared" si="162"/>
        <v>0</v>
      </c>
      <c r="CM98" s="217"/>
      <c r="CN98" s="233">
        <f t="shared" si="202"/>
        <v>0.2</v>
      </c>
      <c r="CO98" s="217">
        <v>1</v>
      </c>
      <c r="CP98" s="234">
        <f t="shared" si="203"/>
        <v>1</v>
      </c>
      <c r="CQ98" s="229"/>
      <c r="CR98" s="229"/>
      <c r="CS98" s="229"/>
      <c r="CT98" s="228"/>
      <c r="CU98" s="228"/>
      <c r="CV98" s="228"/>
      <c r="CW98" s="230"/>
      <c r="CX98" s="233"/>
      <c r="CY98" s="219"/>
      <c r="CZ98" s="217"/>
      <c r="DA98" s="233"/>
      <c r="DB98" s="217"/>
      <c r="DC98" s="229">
        <v>1077.7825929999999</v>
      </c>
      <c r="DD98" s="229">
        <v>1081</v>
      </c>
      <c r="DE98" s="228">
        <f>_xlfn.FLOOR.PRECISE('численность 2021'!I108)</f>
        <v>26</v>
      </c>
      <c r="DF98" s="228">
        <v>0.38829000000000002</v>
      </c>
      <c r="DG98" s="228">
        <v>0.37143599999999999</v>
      </c>
      <c r="DH98" s="228">
        <f t="shared" si="193"/>
        <v>0.3457446808510638</v>
      </c>
      <c r="DI98" s="230">
        <f>_xlfn.FLOOR.PRECISE('численность 2021'!N108)</f>
        <v>0</v>
      </c>
      <c r="DJ98" s="215">
        <f t="shared" si="213"/>
        <v>0</v>
      </c>
      <c r="DK98" s="231">
        <f t="shared" si="166"/>
        <v>0</v>
      </c>
      <c r="DL98" s="217">
        <v>0</v>
      </c>
      <c r="DM98" s="215">
        <f t="shared" si="214"/>
        <v>0</v>
      </c>
      <c r="DN98" s="217">
        <v>0</v>
      </c>
      <c r="DO98" s="229">
        <v>43.371532000000002</v>
      </c>
      <c r="DP98" s="229">
        <v>0</v>
      </c>
      <c r="DQ98" s="228">
        <f>_xlfn.FLOOR.PRECISE('численность 2021'!J108)</f>
        <v>0</v>
      </c>
      <c r="DR98" s="228">
        <v>1.5625E-2</v>
      </c>
      <c r="DS98" s="228">
        <v>0</v>
      </c>
      <c r="DT98" s="228">
        <f t="shared" si="196"/>
        <v>0</v>
      </c>
      <c r="DU98" s="230">
        <f>_xlfn.FLOOR.PRECISE('численность 2021'!S108)</f>
        <v>0</v>
      </c>
      <c r="DV98" s="233">
        <f t="shared" si="204"/>
        <v>0</v>
      </c>
      <c r="DW98" s="231">
        <f t="shared" si="169"/>
        <v>0</v>
      </c>
      <c r="DX98" s="217"/>
      <c r="DY98" s="229">
        <v>0</v>
      </c>
      <c r="DZ98" s="236">
        <v>0</v>
      </c>
      <c r="EA98" s="228">
        <f>_xlfn.FLOOR.PRECISE('численность 2021'!T108)</f>
        <v>0</v>
      </c>
      <c r="EB98" s="212">
        <v>0</v>
      </c>
      <c r="EC98" s="228">
        <v>0</v>
      </c>
      <c r="ED98" s="228">
        <f t="shared" si="198"/>
        <v>0</v>
      </c>
      <c r="EE98" s="230">
        <f>_xlfn.FLOOR.PRECISE('численность 2021'!U108)</f>
        <v>0</v>
      </c>
      <c r="EF98" s="233">
        <f t="shared" si="199"/>
        <v>0</v>
      </c>
      <c r="EG98" s="231">
        <f t="shared" si="170"/>
        <v>0</v>
      </c>
      <c r="EH98" s="217"/>
    </row>
    <row r="99" spans="1:138" ht="36" customHeight="1" x14ac:dyDescent="0.2">
      <c r="A99" s="265" t="s">
        <v>293</v>
      </c>
      <c r="B99" s="212"/>
      <c r="C99" s="213"/>
      <c r="D99" s="213"/>
      <c r="E99" s="212"/>
      <c r="F99" s="212"/>
      <c r="G99" s="212"/>
      <c r="H99" s="212"/>
      <c r="I99" s="214">
        <v>80</v>
      </c>
      <c r="J99" s="215">
        <f t="shared" si="206"/>
        <v>0</v>
      </c>
      <c r="K99" s="216">
        <f t="shared" si="148"/>
        <v>0</v>
      </c>
      <c r="L99" s="217">
        <v>30</v>
      </c>
      <c r="M99" s="213"/>
      <c r="N99" s="213"/>
      <c r="O99" s="212"/>
      <c r="P99" s="212"/>
      <c r="Q99" s="212"/>
      <c r="R99" s="212"/>
      <c r="S99" s="214">
        <v>80</v>
      </c>
      <c r="T99" s="214"/>
      <c r="U99" s="215">
        <f t="shared" si="207"/>
        <v>0</v>
      </c>
      <c r="V99" s="216">
        <f t="shared" si="140"/>
        <v>0</v>
      </c>
      <c r="W99" s="217">
        <v>2</v>
      </c>
      <c r="X99" s="217"/>
      <c r="Y99" s="218"/>
      <c r="Z99" s="213"/>
      <c r="AA99" s="213"/>
      <c r="AB99" s="212"/>
      <c r="AC99" s="212"/>
      <c r="AD99" s="212"/>
      <c r="AE99" s="212"/>
      <c r="AF99" s="214"/>
      <c r="AG99" s="215">
        <f t="shared" si="205"/>
        <v>0</v>
      </c>
      <c r="AH99" s="216">
        <f t="shared" si="150"/>
        <v>0</v>
      </c>
      <c r="AI99" s="219">
        <f t="shared" si="142"/>
        <v>0</v>
      </c>
      <c r="AJ99" s="217"/>
      <c r="AK99" s="217"/>
      <c r="AL99" s="213"/>
      <c r="AM99" s="213"/>
      <c r="AN99" s="212"/>
      <c r="AO99" s="212"/>
      <c r="AP99" s="212"/>
      <c r="AQ99" s="212"/>
      <c r="AR99" s="214"/>
      <c r="AS99" s="214"/>
      <c r="AT99" s="214">
        <f t="shared" si="143"/>
        <v>0</v>
      </c>
      <c r="AU99" s="215">
        <f t="shared" si="176"/>
        <v>0</v>
      </c>
      <c r="AV99" s="215">
        <f t="shared" si="94"/>
        <v>0</v>
      </c>
      <c r="AW99" s="220">
        <f t="shared" si="177"/>
        <v>0</v>
      </c>
      <c r="AX99" s="217"/>
      <c r="AY99" s="215">
        <f t="shared" si="208"/>
        <v>0</v>
      </c>
      <c r="AZ99" s="216">
        <f t="shared" si="152"/>
        <v>0</v>
      </c>
      <c r="BA99" s="217"/>
      <c r="BB99" s="215">
        <f t="shared" si="209"/>
        <v>0</v>
      </c>
      <c r="BC99" s="217"/>
      <c r="BD99" s="213"/>
      <c r="BE99" s="213"/>
      <c r="BF99" s="212"/>
      <c r="BG99" s="212"/>
      <c r="BH99" s="212"/>
      <c r="BI99" s="212"/>
      <c r="BJ99" s="214">
        <v>5</v>
      </c>
      <c r="BK99" s="214"/>
      <c r="BL99" s="214">
        <f t="shared" si="146"/>
        <v>0</v>
      </c>
      <c r="BM99" s="215">
        <f t="shared" si="181"/>
        <v>0</v>
      </c>
      <c r="BN99" s="220">
        <f t="shared" si="147"/>
        <v>0</v>
      </c>
      <c r="BO99" s="217">
        <v>3</v>
      </c>
      <c r="BP99" s="215">
        <f t="shared" si="210"/>
        <v>0</v>
      </c>
      <c r="BQ99" s="216">
        <f t="shared" si="154"/>
        <v>0</v>
      </c>
      <c r="BR99" s="217"/>
      <c r="BS99" s="215">
        <f t="shared" si="200"/>
        <v>0.60000000000000009</v>
      </c>
      <c r="BT99" s="217"/>
      <c r="BU99" s="213"/>
      <c r="BV99" s="213"/>
      <c r="BW99" s="212"/>
      <c r="BX99" s="212"/>
      <c r="BY99" s="212"/>
      <c r="BZ99" s="212"/>
      <c r="CA99" s="214">
        <v>9</v>
      </c>
      <c r="CB99" s="214"/>
      <c r="CC99" s="214"/>
      <c r="CD99" s="214">
        <f t="shared" si="156"/>
        <v>0</v>
      </c>
      <c r="CE99" s="215">
        <f t="shared" si="201"/>
        <v>0</v>
      </c>
      <c r="CF99" s="220">
        <f t="shared" si="158"/>
        <v>0</v>
      </c>
      <c r="CG99" s="217">
        <v>1</v>
      </c>
      <c r="CH99" s="215">
        <f t="shared" si="211"/>
        <v>0</v>
      </c>
      <c r="CI99" s="216">
        <f t="shared" si="160"/>
        <v>0</v>
      </c>
      <c r="CJ99" s="217"/>
      <c r="CK99" s="215">
        <f t="shared" si="212"/>
        <v>0</v>
      </c>
      <c r="CL99" s="216">
        <f t="shared" si="162"/>
        <v>0</v>
      </c>
      <c r="CM99" s="217"/>
      <c r="CN99" s="215">
        <f t="shared" si="202"/>
        <v>0.2</v>
      </c>
      <c r="CO99" s="217"/>
      <c r="CP99" s="221">
        <f t="shared" si="203"/>
        <v>1</v>
      </c>
      <c r="CQ99" s="213"/>
      <c r="CR99" s="213"/>
      <c r="CS99" s="213"/>
      <c r="CT99" s="212"/>
      <c r="CU99" s="212"/>
      <c r="CV99" s="212"/>
      <c r="CW99" s="214"/>
      <c r="CX99" s="215">
        <f t="shared" si="190"/>
        <v>0</v>
      </c>
      <c r="CY99" s="220"/>
      <c r="CZ99" s="222"/>
      <c r="DA99" s="215"/>
      <c r="DB99" s="222"/>
      <c r="DC99" s="213"/>
      <c r="DD99" s="213"/>
      <c r="DE99" s="212"/>
      <c r="DF99" s="212"/>
      <c r="DG99" s="212"/>
      <c r="DH99" s="212"/>
      <c r="DI99" s="214">
        <v>8</v>
      </c>
      <c r="DJ99" s="215">
        <f t="shared" si="213"/>
        <v>0</v>
      </c>
      <c r="DK99" s="216">
        <f t="shared" si="166"/>
        <v>0</v>
      </c>
      <c r="DL99" s="217">
        <v>7</v>
      </c>
      <c r="DM99" s="215">
        <f t="shared" si="214"/>
        <v>1.4000000000000001</v>
      </c>
      <c r="DN99" s="217"/>
      <c r="DO99" s="213"/>
      <c r="DP99" s="213"/>
      <c r="DQ99" s="212"/>
      <c r="DR99" s="212"/>
      <c r="DS99" s="212"/>
      <c r="DT99" s="212"/>
      <c r="DU99" s="214"/>
      <c r="DV99" s="215">
        <f t="shared" si="204"/>
        <v>0</v>
      </c>
      <c r="DW99" s="216">
        <f t="shared" si="169"/>
        <v>0</v>
      </c>
      <c r="DX99" s="217"/>
      <c r="DY99" s="213"/>
      <c r="DZ99" s="223"/>
      <c r="EA99" s="212"/>
      <c r="EB99" s="212"/>
      <c r="EC99" s="212"/>
      <c r="ED99" s="212"/>
      <c r="EE99" s="214"/>
      <c r="EF99" s="215">
        <f t="shared" si="199"/>
        <v>0</v>
      </c>
      <c r="EG99" s="216">
        <f t="shared" si="170"/>
        <v>0</v>
      </c>
      <c r="EH99" s="222"/>
    </row>
    <row r="100" spans="1:138" ht="13.5" customHeight="1" x14ac:dyDescent="0.2">
      <c r="A100" s="198" t="s">
        <v>127</v>
      </c>
      <c r="B100" s="212"/>
      <c r="C100" s="213"/>
      <c r="D100" s="213"/>
      <c r="E100" s="212"/>
      <c r="F100" s="212"/>
      <c r="G100" s="212"/>
      <c r="H100" s="212"/>
      <c r="I100" s="214"/>
      <c r="J100" s="215">
        <f t="shared" si="206"/>
        <v>0</v>
      </c>
      <c r="K100" s="216">
        <f t="shared" si="148"/>
        <v>0</v>
      </c>
      <c r="L100" s="217"/>
      <c r="M100" s="213"/>
      <c r="N100" s="213"/>
      <c r="O100" s="212"/>
      <c r="P100" s="212"/>
      <c r="Q100" s="212"/>
      <c r="R100" s="212" t="e">
        <f t="shared" si="149"/>
        <v>#DIV/0!</v>
      </c>
      <c r="S100" s="214"/>
      <c r="T100" s="214"/>
      <c r="U100" s="215">
        <f t="shared" si="207"/>
        <v>0</v>
      </c>
      <c r="V100" s="216">
        <f t="shared" si="140"/>
        <v>0</v>
      </c>
      <c r="W100" s="217"/>
      <c r="X100" s="217"/>
      <c r="Y100" s="218"/>
      <c r="Z100" s="213"/>
      <c r="AA100" s="213"/>
      <c r="AB100" s="212"/>
      <c r="AC100" s="212"/>
      <c r="AD100" s="212"/>
      <c r="AE100" s="212"/>
      <c r="AF100" s="214"/>
      <c r="AG100" s="215">
        <f t="shared" si="205"/>
        <v>0</v>
      </c>
      <c r="AH100" s="216">
        <f t="shared" si="150"/>
        <v>0</v>
      </c>
      <c r="AI100" s="219">
        <f t="shared" si="142"/>
        <v>0</v>
      </c>
      <c r="AJ100" s="217"/>
      <c r="AK100" s="217"/>
      <c r="AL100" s="213"/>
      <c r="AM100" s="213"/>
      <c r="AN100" s="212"/>
      <c r="AO100" s="212"/>
      <c r="AP100" s="212"/>
      <c r="AQ100" s="212"/>
      <c r="AR100" s="214"/>
      <c r="AS100" s="214"/>
      <c r="AT100" s="214">
        <f t="shared" si="143"/>
        <v>0</v>
      </c>
      <c r="AU100" s="215">
        <f t="shared" si="176"/>
        <v>0</v>
      </c>
      <c r="AV100" s="215">
        <f t="shared" si="94"/>
        <v>0</v>
      </c>
      <c r="AW100" s="220">
        <f t="shared" si="177"/>
        <v>0</v>
      </c>
      <c r="AX100" s="217"/>
      <c r="AY100" s="215">
        <f t="shared" si="208"/>
        <v>0</v>
      </c>
      <c r="AZ100" s="216">
        <f t="shared" si="152"/>
        <v>0</v>
      </c>
      <c r="BA100" s="217"/>
      <c r="BB100" s="215">
        <f t="shared" si="209"/>
        <v>0</v>
      </c>
      <c r="BC100" s="217"/>
      <c r="BD100" s="213"/>
      <c r="BE100" s="213"/>
      <c r="BF100" s="212"/>
      <c r="BG100" s="212"/>
      <c r="BH100" s="212"/>
      <c r="BI100" s="212"/>
      <c r="BJ100" s="214"/>
      <c r="BK100" s="214"/>
      <c r="BL100" s="214">
        <f t="shared" si="146"/>
        <v>0</v>
      </c>
      <c r="BM100" s="215">
        <f t="shared" si="181"/>
        <v>0</v>
      </c>
      <c r="BN100" s="220">
        <f t="shared" si="147"/>
        <v>0</v>
      </c>
      <c r="BO100" s="217"/>
      <c r="BP100" s="215">
        <f t="shared" si="210"/>
        <v>0</v>
      </c>
      <c r="BQ100" s="216">
        <f t="shared" si="154"/>
        <v>0</v>
      </c>
      <c r="BR100" s="217"/>
      <c r="BS100" s="215">
        <f t="shared" si="200"/>
        <v>0</v>
      </c>
      <c r="BT100" s="217"/>
      <c r="BU100" s="213"/>
      <c r="BV100" s="213"/>
      <c r="BW100" s="212"/>
      <c r="BX100" s="212"/>
      <c r="BY100" s="212"/>
      <c r="BZ100" s="212"/>
      <c r="CA100" s="214"/>
      <c r="CB100" s="214"/>
      <c r="CC100" s="214"/>
      <c r="CD100" s="214">
        <f t="shared" si="156"/>
        <v>0</v>
      </c>
      <c r="CE100" s="215">
        <f t="shared" si="201"/>
        <v>0</v>
      </c>
      <c r="CF100" s="220">
        <f t="shared" si="158"/>
        <v>0</v>
      </c>
      <c r="CG100" s="217"/>
      <c r="CH100" s="215">
        <f t="shared" si="211"/>
        <v>0</v>
      </c>
      <c r="CI100" s="216">
        <f t="shared" si="160"/>
        <v>0</v>
      </c>
      <c r="CJ100" s="217"/>
      <c r="CK100" s="215">
        <f t="shared" si="212"/>
        <v>0</v>
      </c>
      <c r="CL100" s="216">
        <f t="shared" si="162"/>
        <v>0</v>
      </c>
      <c r="CM100" s="217"/>
      <c r="CN100" s="215">
        <f t="shared" si="202"/>
        <v>0</v>
      </c>
      <c r="CO100" s="217"/>
      <c r="CP100" s="221">
        <f t="shared" si="203"/>
        <v>1</v>
      </c>
      <c r="CQ100" s="213"/>
      <c r="CR100" s="213"/>
      <c r="CS100" s="213"/>
      <c r="CT100" s="212"/>
      <c r="CU100" s="212"/>
      <c r="CV100" s="212"/>
      <c r="CW100" s="214"/>
      <c r="CX100" s="215">
        <f>IF((CS100*0.1)&gt;0,CS100*0.8,0)</f>
        <v>0</v>
      </c>
      <c r="CY100" s="220">
        <f>IF(CW100&lt;CX100,CW100,CX100)</f>
        <v>0</v>
      </c>
      <c r="CZ100" s="222"/>
      <c r="DA100" s="215">
        <f>CZ100*0.8</f>
        <v>0</v>
      </c>
      <c r="DB100" s="222"/>
      <c r="DC100" s="213"/>
      <c r="DD100" s="213"/>
      <c r="DE100" s="212"/>
      <c r="DF100" s="212"/>
      <c r="DG100" s="212"/>
      <c r="DH100" s="212"/>
      <c r="DI100" s="214"/>
      <c r="DJ100" s="215">
        <f t="shared" si="213"/>
        <v>0</v>
      </c>
      <c r="DK100" s="216">
        <f t="shared" si="166"/>
        <v>0</v>
      </c>
      <c r="DL100" s="217"/>
      <c r="DM100" s="215">
        <f t="shared" si="214"/>
        <v>0</v>
      </c>
      <c r="DN100" s="217"/>
      <c r="DO100" s="213"/>
      <c r="DP100" s="213"/>
      <c r="DQ100" s="212"/>
      <c r="DR100" s="212"/>
      <c r="DS100" s="212"/>
      <c r="DT100" s="212"/>
      <c r="DU100" s="214"/>
      <c r="DV100" s="215">
        <f t="shared" si="204"/>
        <v>0</v>
      </c>
      <c r="DW100" s="216">
        <f t="shared" si="169"/>
        <v>0</v>
      </c>
      <c r="DX100" s="217"/>
      <c r="DY100" s="213"/>
      <c r="DZ100" s="223"/>
      <c r="EA100" s="212"/>
      <c r="EB100" s="212"/>
      <c r="EC100" s="212"/>
      <c r="ED100" s="212"/>
      <c r="EE100" s="214"/>
      <c r="EF100" s="215">
        <f t="shared" si="199"/>
        <v>0</v>
      </c>
      <c r="EG100" s="216">
        <f t="shared" si="170"/>
        <v>0</v>
      </c>
      <c r="EH100" s="222"/>
    </row>
    <row r="101" spans="1:138" s="227" customFormat="1" ht="31.5" customHeight="1" x14ac:dyDescent="0.2">
      <c r="A101" s="116" t="s">
        <v>129</v>
      </c>
      <c r="B101" s="228">
        <f>'численность 2021'!C112</f>
        <v>384.8</v>
      </c>
      <c r="C101" s="229">
        <v>32.124240999999998</v>
      </c>
      <c r="D101" s="229">
        <v>29</v>
      </c>
      <c r="E101" s="228">
        <f>_xlfn.FLOOR.PRECISE('численность 2021'!D112)</f>
        <v>69</v>
      </c>
      <c r="F101" s="228">
        <v>8.5959999999999995E-2</v>
      </c>
      <c r="G101" s="212">
        <v>7.5370000000000006E-2</v>
      </c>
      <c r="H101" s="228">
        <f t="shared" ref="H101:H164" si="215">E101/B101</f>
        <v>0.17931392931392931</v>
      </c>
      <c r="I101" s="230">
        <f>_xlfn.FLOOR.PRECISE('численность 2021'!R112)</f>
        <v>24</v>
      </c>
      <c r="J101" s="215">
        <f t="shared" si="206"/>
        <v>24.149999999999931</v>
      </c>
      <c r="K101" s="231">
        <f>IF(I101&lt;J101,I101,J101)</f>
        <v>24</v>
      </c>
      <c r="L101" s="217">
        <v>24</v>
      </c>
      <c r="M101" s="229">
        <v>97</v>
      </c>
      <c r="N101" s="229">
        <v>115</v>
      </c>
      <c r="O101" s="228">
        <f>_xlfn.FLOOR.PRECISE('численность 2021'!P112)</f>
        <v>121</v>
      </c>
      <c r="P101" s="212">
        <v>0.25956000000000001</v>
      </c>
      <c r="Q101" s="228">
        <v>0.29887999999999998</v>
      </c>
      <c r="R101" s="228">
        <f t="shared" si="149"/>
        <v>0.31444906444906445</v>
      </c>
      <c r="S101" s="230">
        <f>_xlfn.FLOOR.PRECISE('численность 2021'!Q112)</f>
        <v>36</v>
      </c>
      <c r="T101" s="230"/>
      <c r="U101" s="215">
        <f t="shared" si="207"/>
        <v>36.299999999999876</v>
      </c>
      <c r="V101" s="231">
        <f t="shared" si="140"/>
        <v>36</v>
      </c>
      <c r="W101" s="217">
        <v>36</v>
      </c>
      <c r="X101" s="217">
        <v>26</v>
      </c>
      <c r="Y101" s="232"/>
      <c r="Z101" s="229">
        <v>0</v>
      </c>
      <c r="AA101" s="229">
        <v>0</v>
      </c>
      <c r="AB101" s="228">
        <f>_xlfn.FLOOR.PRECISE('численность 2021'!E112)</f>
        <v>0</v>
      </c>
      <c r="AC101" s="228">
        <v>0</v>
      </c>
      <c r="AD101" s="228">
        <v>0</v>
      </c>
      <c r="AE101" s="228">
        <f t="shared" ref="AE101:AE164" si="216">AB101/B101</f>
        <v>0</v>
      </c>
      <c r="AF101" s="230">
        <f>_xlfn.FLOOR.PRECISE('численность 2021'!O112)</f>
        <v>0</v>
      </c>
      <c r="AG101" s="233">
        <f t="shared" si="205"/>
        <v>0</v>
      </c>
      <c r="AH101" s="231">
        <f t="shared" si="150"/>
        <v>0</v>
      </c>
      <c r="AI101" s="219">
        <f t="shared" si="142"/>
        <v>0</v>
      </c>
      <c r="AJ101" s="217"/>
      <c r="AK101" s="217"/>
      <c r="AL101" s="229">
        <v>489.16461199999998</v>
      </c>
      <c r="AM101" s="229">
        <v>1120</v>
      </c>
      <c r="AN101" s="228">
        <f>_xlfn.FLOOR.PRECISE('численность 2021'!F112)</f>
        <v>962</v>
      </c>
      <c r="AO101" s="228">
        <v>1.308942</v>
      </c>
      <c r="AP101" s="228">
        <v>2.9108299999999998</v>
      </c>
      <c r="AQ101" s="228">
        <f t="shared" si="151"/>
        <v>2.5</v>
      </c>
      <c r="AR101" s="230">
        <f>_xlfn.FLOOR.PRECISE('численность 2021'!L112)</f>
        <v>67</v>
      </c>
      <c r="AS101" s="230"/>
      <c r="AT101" s="214">
        <f t="shared" si="143"/>
        <v>67</v>
      </c>
      <c r="AU101" s="233">
        <f t="shared" si="176"/>
        <v>67.34</v>
      </c>
      <c r="AV101" s="215">
        <f t="shared" si="94"/>
        <v>0</v>
      </c>
      <c r="AW101" s="219">
        <f t="shared" si="177"/>
        <v>67</v>
      </c>
      <c r="AX101" s="217">
        <v>67</v>
      </c>
      <c r="AY101" s="215">
        <f t="shared" si="208"/>
        <v>10.049999999999933</v>
      </c>
      <c r="AZ101" s="231">
        <f t="shared" si="152"/>
        <v>0</v>
      </c>
      <c r="BA101" s="217">
        <v>0</v>
      </c>
      <c r="BB101" s="215">
        <f t="shared" si="209"/>
        <v>20.099999999999934</v>
      </c>
      <c r="BC101" s="217">
        <v>21</v>
      </c>
      <c r="BD101" s="229">
        <v>241.23599200000001</v>
      </c>
      <c r="BE101" s="229">
        <v>128</v>
      </c>
      <c r="BF101" s="228">
        <f>_xlfn.FLOOR.PRECISE('численность 2021'!G112)</f>
        <v>288</v>
      </c>
      <c r="BG101" s="228">
        <v>0.64551700000000001</v>
      </c>
      <c r="BH101" s="228">
        <v>0.33266600000000002</v>
      </c>
      <c r="BI101" s="228">
        <f t="shared" ref="BI101:BI164" si="217">BF101/B101</f>
        <v>0.74844074844074837</v>
      </c>
      <c r="BJ101" s="230">
        <f>_xlfn.FLOOR.PRECISE('численность 2021'!K112)</f>
        <v>8</v>
      </c>
      <c r="BK101" s="230"/>
      <c r="BL101" s="214">
        <f t="shared" si="146"/>
        <v>8</v>
      </c>
      <c r="BM101" s="233">
        <f t="shared" si="181"/>
        <v>8.64</v>
      </c>
      <c r="BN101" s="219">
        <f t="shared" si="147"/>
        <v>8</v>
      </c>
      <c r="BO101" s="217">
        <v>8</v>
      </c>
      <c r="BP101" s="215">
        <f t="shared" si="210"/>
        <v>1.199999999999992</v>
      </c>
      <c r="BQ101" s="231">
        <f t="shared" si="154"/>
        <v>0</v>
      </c>
      <c r="BR101" s="217"/>
      <c r="BS101" s="233">
        <f t="shared" si="200"/>
        <v>1.6</v>
      </c>
      <c r="BT101" s="217">
        <v>2</v>
      </c>
      <c r="BU101" s="229">
        <v>167.00953699999999</v>
      </c>
      <c r="BV101" s="229">
        <v>222</v>
      </c>
      <c r="BW101" s="228">
        <f>_xlfn.FLOOR.PRECISE('численность 2021'!H112)</f>
        <v>148</v>
      </c>
      <c r="BX101" s="228">
        <v>0.44689600000000002</v>
      </c>
      <c r="BY101" s="228">
        <v>0.57696800000000004</v>
      </c>
      <c r="BZ101" s="228">
        <f t="shared" ref="BZ101:BZ164" si="218">BW101/B101</f>
        <v>0.38461538461538458</v>
      </c>
      <c r="CA101" s="230">
        <f>_xlfn.FLOOR.PRECISE('численность 2021'!M112)</f>
        <v>4</v>
      </c>
      <c r="CB101" s="230"/>
      <c r="CC101" s="230"/>
      <c r="CD101" s="214">
        <f t="shared" si="156"/>
        <v>4</v>
      </c>
      <c r="CE101" s="233">
        <f t="shared" si="201"/>
        <v>4.4399999999999853</v>
      </c>
      <c r="CF101" s="219">
        <f t="shared" si="158"/>
        <v>4</v>
      </c>
      <c r="CG101" s="217">
        <v>4</v>
      </c>
      <c r="CH101" s="215">
        <f t="shared" si="211"/>
        <v>0.2999999999999996</v>
      </c>
      <c r="CI101" s="231">
        <f t="shared" si="160"/>
        <v>0</v>
      </c>
      <c r="CJ101" s="217"/>
      <c r="CK101" s="215">
        <f t="shared" si="212"/>
        <v>0.2999999999999996</v>
      </c>
      <c r="CL101" s="231">
        <f t="shared" si="162"/>
        <v>0</v>
      </c>
      <c r="CM101" s="217"/>
      <c r="CN101" s="233">
        <f t="shared" si="202"/>
        <v>0.8</v>
      </c>
      <c r="CO101" s="217">
        <v>1</v>
      </c>
      <c r="CP101" s="234">
        <f t="shared" si="203"/>
        <v>1</v>
      </c>
      <c r="CQ101" s="229"/>
      <c r="CR101" s="229"/>
      <c r="CS101" s="229"/>
      <c r="CT101" s="228"/>
      <c r="CU101" s="228"/>
      <c r="CV101" s="228"/>
      <c r="CW101" s="230"/>
      <c r="CX101" s="233"/>
      <c r="CY101" s="219"/>
      <c r="CZ101" s="217"/>
      <c r="DA101" s="233"/>
      <c r="DB101" s="217"/>
      <c r="DC101" s="229">
        <v>0</v>
      </c>
      <c r="DD101" s="229">
        <v>0</v>
      </c>
      <c r="DE101" s="228">
        <f>_xlfn.FLOOR.PRECISE('численность 2021'!I112)</f>
        <v>0</v>
      </c>
      <c r="DF101" s="228">
        <v>0</v>
      </c>
      <c r="DG101" s="228">
        <v>0</v>
      </c>
      <c r="DH101" s="228">
        <f t="shared" ref="DH101:DH164" si="219">DE101/B101</f>
        <v>0</v>
      </c>
      <c r="DI101" s="230">
        <f>_xlfn.FLOOR.PRECISE('численность 2021'!N112)</f>
        <v>0</v>
      </c>
      <c r="DJ101" s="215">
        <f t="shared" si="213"/>
        <v>0</v>
      </c>
      <c r="DK101" s="231">
        <f t="shared" si="166"/>
        <v>0</v>
      </c>
      <c r="DL101" s="217"/>
      <c r="DM101" s="215">
        <f t="shared" si="214"/>
        <v>0</v>
      </c>
      <c r="DN101" s="217"/>
      <c r="DO101" s="229">
        <v>15.818754999999999</v>
      </c>
      <c r="DP101" s="229">
        <v>24</v>
      </c>
      <c r="DQ101" s="228">
        <f>_xlfn.FLOOR.PRECISE('численность 2021'!J112)</f>
        <v>14</v>
      </c>
      <c r="DR101" s="228">
        <v>4.2328999999999999E-2</v>
      </c>
      <c r="DS101" s="228">
        <v>6.2375E-2</v>
      </c>
      <c r="DT101" s="228">
        <f t="shared" ref="DT101:DT164" si="220">DQ101/B101</f>
        <v>3.6382536382536385E-2</v>
      </c>
      <c r="DU101" s="230">
        <f>_xlfn.FLOOR.PRECISE('численность 2021'!S112)</f>
        <v>1</v>
      </c>
      <c r="DV101" s="233">
        <f t="shared" si="204"/>
        <v>1.4000000000000001</v>
      </c>
      <c r="DW101" s="231">
        <f t="shared" si="169"/>
        <v>1</v>
      </c>
      <c r="DX101" s="217">
        <v>1</v>
      </c>
      <c r="DY101" s="229">
        <v>550</v>
      </c>
      <c r="DZ101" s="236">
        <v>610</v>
      </c>
      <c r="EA101" s="228">
        <f>_xlfn.FLOOR.PRECISE('численность 2021'!T112)</f>
        <v>654</v>
      </c>
      <c r="EB101" s="212">
        <v>1.4717290000000001</v>
      </c>
      <c r="EC101" s="228">
        <v>1.5853630000000001</v>
      </c>
      <c r="ED101" s="228">
        <f t="shared" ref="ED101:ED164" si="221">EA101/B101</f>
        <v>1.6995841995841996</v>
      </c>
      <c r="EE101" s="230">
        <f>_xlfn.FLOOR.PRECISE('численность 2021'!U112)</f>
        <v>65</v>
      </c>
      <c r="EF101" s="233">
        <f t="shared" si="199"/>
        <v>65.400000000000006</v>
      </c>
      <c r="EG101" s="231">
        <f t="shared" si="170"/>
        <v>65</v>
      </c>
      <c r="EH101" s="217">
        <v>65</v>
      </c>
    </row>
    <row r="102" spans="1:138" ht="57" customHeight="1" x14ac:dyDescent="0.2">
      <c r="A102" s="116" t="s">
        <v>128</v>
      </c>
      <c r="B102" s="212">
        <f>'численность 2021'!C111</f>
        <v>396.2</v>
      </c>
      <c r="C102" s="213">
        <v>150.70088200000001</v>
      </c>
      <c r="D102" s="213">
        <v>209</v>
      </c>
      <c r="E102" s="212">
        <f>_xlfn.FLOOR.PRECISE('численность 2021'!D111)</f>
        <v>163</v>
      </c>
      <c r="F102" s="212">
        <v>0.37731799999999999</v>
      </c>
      <c r="G102" s="212">
        <v>0.52394099999999999</v>
      </c>
      <c r="H102" s="212">
        <f t="shared" si="215"/>
        <v>0.41140837960625948</v>
      </c>
      <c r="I102" s="214">
        <f>_xlfn.FLOOR.PRECISE('численность 2021'!R111)</f>
        <v>57</v>
      </c>
      <c r="J102" s="215">
        <f t="shared" si="206"/>
        <v>57.049999999999834</v>
      </c>
      <c r="K102" s="216">
        <f t="shared" si="148"/>
        <v>57</v>
      </c>
      <c r="L102" s="217">
        <v>57</v>
      </c>
      <c r="M102" s="213">
        <v>23</v>
      </c>
      <c r="N102" s="213">
        <v>55</v>
      </c>
      <c r="O102" s="212">
        <f>_xlfn.FLOOR.PRECISE('численность 2021'!P111)</f>
        <v>77</v>
      </c>
      <c r="P102" s="212">
        <v>5.7585999999999998E-2</v>
      </c>
      <c r="Q102" s="212">
        <v>0.137879</v>
      </c>
      <c r="R102" s="212">
        <f t="shared" si="149"/>
        <v>0.19434628975265017</v>
      </c>
      <c r="S102" s="214">
        <f>_xlfn.FLOOR.PRECISE('численность 2021'!Q111)</f>
        <v>23</v>
      </c>
      <c r="T102" s="214"/>
      <c r="U102" s="215">
        <f t="shared" si="207"/>
        <v>23.099999999999923</v>
      </c>
      <c r="V102" s="216">
        <f t="shared" si="140"/>
        <v>23</v>
      </c>
      <c r="W102" s="217">
        <v>23</v>
      </c>
      <c r="X102" s="217"/>
      <c r="Y102" s="218"/>
      <c r="Z102" s="213">
        <v>75.001602000000005</v>
      </c>
      <c r="AA102" s="213">
        <v>164</v>
      </c>
      <c r="AB102" s="212">
        <f>_xlfn.FLOOR.PRECISE('численность 2021'!E111)</f>
        <v>139</v>
      </c>
      <c r="AC102" s="212">
        <v>0.18778600000000001</v>
      </c>
      <c r="AD102" s="212">
        <v>0.41113100000000002</v>
      </c>
      <c r="AE102" s="212">
        <f t="shared" si="216"/>
        <v>0.35083291267036854</v>
      </c>
      <c r="AF102" s="214">
        <f>_xlfn.FLOOR.PRECISE('численность 2021'!O111)</f>
        <v>6</v>
      </c>
      <c r="AG102" s="215">
        <f t="shared" si="205"/>
        <v>6.95</v>
      </c>
      <c r="AH102" s="216">
        <f t="shared" si="150"/>
        <v>6</v>
      </c>
      <c r="AI102" s="219">
        <f t="shared" si="142"/>
        <v>4.5</v>
      </c>
      <c r="AJ102" s="217">
        <v>6</v>
      </c>
      <c r="AK102" s="217">
        <v>4</v>
      </c>
      <c r="AL102" s="213">
        <v>1083.16272</v>
      </c>
      <c r="AM102" s="213">
        <v>1242</v>
      </c>
      <c r="AN102" s="212">
        <f>_xlfn.FLOOR.PRECISE('численность 2021'!F111)</f>
        <v>1250</v>
      </c>
      <c r="AO102" s="212">
        <v>2.7119749999999998</v>
      </c>
      <c r="AP102" s="212">
        <v>3.1135619999999999</v>
      </c>
      <c r="AQ102" s="212">
        <f t="shared" si="151"/>
        <v>3.1549722362443213</v>
      </c>
      <c r="AR102" s="214">
        <f>_xlfn.FLOOR.PRECISE('численность 2021'!L111)</f>
        <v>87</v>
      </c>
      <c r="AS102" s="214"/>
      <c r="AT102" s="214">
        <f t="shared" si="143"/>
        <v>87</v>
      </c>
      <c r="AU102" s="215">
        <f t="shared" si="176"/>
        <v>87.500000000000014</v>
      </c>
      <c r="AV102" s="215">
        <f t="shared" si="94"/>
        <v>0</v>
      </c>
      <c r="AW102" s="220">
        <f t="shared" si="177"/>
        <v>87</v>
      </c>
      <c r="AX102" s="217">
        <v>87</v>
      </c>
      <c r="AY102" s="215">
        <f t="shared" si="208"/>
        <v>13.049999999999912</v>
      </c>
      <c r="AZ102" s="216">
        <f t="shared" si="152"/>
        <v>0</v>
      </c>
      <c r="BA102" s="217"/>
      <c r="BB102" s="215">
        <f t="shared" si="209"/>
        <v>26.099999999999913</v>
      </c>
      <c r="BC102" s="217"/>
      <c r="BD102" s="213">
        <v>462.82971199999997</v>
      </c>
      <c r="BE102" s="213">
        <v>559</v>
      </c>
      <c r="BF102" s="212">
        <f>_xlfn.FLOOR.PRECISE('численность 2021'!G111)</f>
        <v>604</v>
      </c>
      <c r="BG102" s="212">
        <v>1.1588130000000001</v>
      </c>
      <c r="BH102" s="212">
        <v>1.401354</v>
      </c>
      <c r="BI102" s="212">
        <f t="shared" si="217"/>
        <v>1.5244825845532559</v>
      </c>
      <c r="BJ102" s="214">
        <f>_xlfn.FLOOR.PRECISE('численность 2021'!K111)</f>
        <v>30</v>
      </c>
      <c r="BK102" s="214"/>
      <c r="BL102" s="214">
        <f t="shared" si="146"/>
        <v>30</v>
      </c>
      <c r="BM102" s="215">
        <f t="shared" si="181"/>
        <v>30.200000000000003</v>
      </c>
      <c r="BN102" s="220">
        <f t="shared" si="147"/>
        <v>30</v>
      </c>
      <c r="BO102" s="217">
        <v>30</v>
      </c>
      <c r="BP102" s="215">
        <f t="shared" si="210"/>
        <v>4.4999999999999698</v>
      </c>
      <c r="BQ102" s="216">
        <f t="shared" si="154"/>
        <v>0</v>
      </c>
      <c r="BR102" s="217"/>
      <c r="BS102" s="215">
        <f t="shared" si="200"/>
        <v>6</v>
      </c>
      <c r="BT102" s="217"/>
      <c r="BU102" s="213">
        <v>297.91336100000001</v>
      </c>
      <c r="BV102" s="213">
        <v>404</v>
      </c>
      <c r="BW102" s="212">
        <f>_xlfn.FLOOR.PRECISE('численность 2021'!H111)</f>
        <v>414</v>
      </c>
      <c r="BX102" s="212">
        <v>0.74590199999999995</v>
      </c>
      <c r="BY102" s="212">
        <v>1.012785</v>
      </c>
      <c r="BZ102" s="212">
        <f t="shared" si="218"/>
        <v>1.0449268046441191</v>
      </c>
      <c r="CA102" s="214">
        <f>_xlfn.FLOOR.PRECISE('численность 2021'!M111)</f>
        <v>20</v>
      </c>
      <c r="CB102" s="214"/>
      <c r="CC102" s="214"/>
      <c r="CD102" s="214">
        <f t="shared" si="156"/>
        <v>20</v>
      </c>
      <c r="CE102" s="215">
        <f t="shared" si="201"/>
        <v>20.700000000000003</v>
      </c>
      <c r="CF102" s="220">
        <f t="shared" si="158"/>
        <v>20</v>
      </c>
      <c r="CG102" s="217">
        <v>20</v>
      </c>
      <c r="CH102" s="215">
        <f t="shared" si="211"/>
        <v>1.499999999999998</v>
      </c>
      <c r="CI102" s="216">
        <f t="shared" si="160"/>
        <v>0</v>
      </c>
      <c r="CJ102" s="217"/>
      <c r="CK102" s="215">
        <f t="shared" si="212"/>
        <v>1.499999999999998</v>
      </c>
      <c r="CL102" s="216">
        <f t="shared" si="162"/>
        <v>0</v>
      </c>
      <c r="CM102" s="217"/>
      <c r="CN102" s="215">
        <f t="shared" si="202"/>
        <v>4</v>
      </c>
      <c r="CO102" s="217"/>
      <c r="CP102" s="221">
        <f t="shared" si="203"/>
        <v>1</v>
      </c>
      <c r="CQ102" s="213">
        <v>133</v>
      </c>
      <c r="CR102" s="213">
        <v>135</v>
      </c>
      <c r="CS102" s="213" t="e">
        <f>#REF!</f>
        <v>#REF!</v>
      </c>
      <c r="CT102" s="212">
        <v>0.17599999999999999</v>
      </c>
      <c r="CU102" s="212">
        <v>0.17899999999999999</v>
      </c>
      <c r="CV102" s="212" t="e">
        <f>#REF!</f>
        <v>#REF!</v>
      </c>
      <c r="CW102" s="214" t="e">
        <f>#REF!</f>
        <v>#REF!</v>
      </c>
      <c r="CX102" s="215" t="e">
        <f t="shared" ref="CX102:CX165" si="222">IF((CS102*0.1)&gt;0,CS102*0.8,0)</f>
        <v>#REF!</v>
      </c>
      <c r="CY102" s="220" t="e">
        <f t="shared" ref="CY102:CY165" si="223">IF(CW102&lt;CX102,CW102,CX102)</f>
        <v>#REF!</v>
      </c>
      <c r="CZ102" s="222"/>
      <c r="DA102" s="215">
        <f t="shared" ref="DA102:DA165" si="224">CZ102*0.8</f>
        <v>0</v>
      </c>
      <c r="DB102" s="222"/>
      <c r="DC102" s="213">
        <v>0</v>
      </c>
      <c r="DD102" s="213">
        <v>0</v>
      </c>
      <c r="DE102" s="212">
        <f>_xlfn.FLOOR.PRECISE('численность 2021'!I111)</f>
        <v>0</v>
      </c>
      <c r="DF102" s="212">
        <v>0</v>
      </c>
      <c r="DG102" s="212">
        <v>0</v>
      </c>
      <c r="DH102" s="212">
        <f t="shared" si="219"/>
        <v>0</v>
      </c>
      <c r="DI102" s="214">
        <f>_xlfn.FLOOR.PRECISE('численность 2021'!N111)</f>
        <v>0</v>
      </c>
      <c r="DJ102" s="215">
        <f t="shared" si="213"/>
        <v>0</v>
      </c>
      <c r="DK102" s="216">
        <f t="shared" si="166"/>
        <v>0</v>
      </c>
      <c r="DL102" s="217"/>
      <c r="DM102" s="215">
        <f t="shared" si="214"/>
        <v>0</v>
      </c>
      <c r="DN102" s="217"/>
      <c r="DO102" s="213">
        <v>29.651796000000001</v>
      </c>
      <c r="DP102" s="213">
        <v>38</v>
      </c>
      <c r="DQ102" s="212">
        <f>_xlfn.FLOOR.PRECISE('численность 2021'!J111)</f>
        <v>47</v>
      </c>
      <c r="DR102" s="212">
        <v>7.4241000000000001E-2</v>
      </c>
      <c r="DS102" s="212">
        <v>9.5261999999999999E-2</v>
      </c>
      <c r="DT102" s="212">
        <f t="shared" si="220"/>
        <v>0.11862695608278648</v>
      </c>
      <c r="DU102" s="214">
        <f>_xlfn.FLOOR.PRECISE('численность 2021'!S111)</f>
        <v>4</v>
      </c>
      <c r="DV102" s="215">
        <f t="shared" si="204"/>
        <v>4.7</v>
      </c>
      <c r="DW102" s="216">
        <f t="shared" si="169"/>
        <v>4</v>
      </c>
      <c r="DX102" s="217">
        <v>4</v>
      </c>
      <c r="DY102" s="213">
        <v>300</v>
      </c>
      <c r="DZ102" s="223">
        <v>453</v>
      </c>
      <c r="EA102" s="212">
        <f>_xlfn.FLOOR.PRECISE('численность 2021'!T111)</f>
        <v>211</v>
      </c>
      <c r="EB102" s="212">
        <v>0.75112699999999999</v>
      </c>
      <c r="EC102" s="212">
        <v>1.135623</v>
      </c>
      <c r="ED102" s="212">
        <f t="shared" si="221"/>
        <v>0.53255931347804142</v>
      </c>
      <c r="EE102" s="214">
        <f>_xlfn.FLOOR.PRECISE('численность 2021'!U111)</f>
        <v>21</v>
      </c>
      <c r="EF102" s="215">
        <f t="shared" si="199"/>
        <v>21.1</v>
      </c>
      <c r="EG102" s="216">
        <f t="shared" si="170"/>
        <v>21</v>
      </c>
      <c r="EH102" s="222">
        <v>21</v>
      </c>
    </row>
    <row r="103" spans="1:138" ht="13.5" customHeight="1" x14ac:dyDescent="0.2">
      <c r="A103" s="198" t="s">
        <v>130</v>
      </c>
      <c r="B103" s="212"/>
      <c r="C103" s="213"/>
      <c r="D103" s="213"/>
      <c r="E103" s="212"/>
      <c r="F103" s="212"/>
      <c r="G103" s="212"/>
      <c r="H103" s="212"/>
      <c r="I103" s="214"/>
      <c r="J103" s="215">
        <f t="shared" si="206"/>
        <v>0</v>
      </c>
      <c r="K103" s="216">
        <f t="shared" si="148"/>
        <v>0</v>
      </c>
      <c r="L103" s="217"/>
      <c r="M103" s="213"/>
      <c r="N103" s="213"/>
      <c r="O103" s="212"/>
      <c r="P103" s="212"/>
      <c r="Q103" s="212"/>
      <c r="R103" s="212" t="e">
        <f t="shared" si="149"/>
        <v>#DIV/0!</v>
      </c>
      <c r="S103" s="214"/>
      <c r="T103" s="214"/>
      <c r="U103" s="215">
        <f t="shared" si="207"/>
        <v>0</v>
      </c>
      <c r="V103" s="216">
        <f t="shared" si="140"/>
        <v>0</v>
      </c>
      <c r="W103" s="217"/>
      <c r="X103" s="217"/>
      <c r="Y103" s="218"/>
      <c r="Z103" s="213"/>
      <c r="AA103" s="213"/>
      <c r="AB103" s="212"/>
      <c r="AC103" s="212"/>
      <c r="AD103" s="212"/>
      <c r="AE103" s="212" t="e">
        <f t="shared" si="216"/>
        <v>#DIV/0!</v>
      </c>
      <c r="AF103" s="214"/>
      <c r="AG103" s="215">
        <f t="shared" si="205"/>
        <v>0</v>
      </c>
      <c r="AH103" s="216">
        <f t="shared" si="150"/>
        <v>0</v>
      </c>
      <c r="AI103" s="219">
        <f t="shared" si="142"/>
        <v>0</v>
      </c>
      <c r="AJ103" s="217"/>
      <c r="AK103" s="217"/>
      <c r="AL103" s="213"/>
      <c r="AM103" s="213"/>
      <c r="AN103" s="212"/>
      <c r="AO103" s="212"/>
      <c r="AP103" s="212"/>
      <c r="AQ103" s="212" t="e">
        <f t="shared" si="151"/>
        <v>#DIV/0!</v>
      </c>
      <c r="AR103" s="214"/>
      <c r="AS103" s="214"/>
      <c r="AT103" s="214" t="e">
        <f t="shared" si="143"/>
        <v>#DIV/0!</v>
      </c>
      <c r="AU103" s="215">
        <f t="shared" si="176"/>
        <v>0</v>
      </c>
      <c r="AV103" s="215">
        <f t="shared" si="94"/>
        <v>0</v>
      </c>
      <c r="AW103" s="220">
        <f t="shared" si="177"/>
        <v>0</v>
      </c>
      <c r="AX103" s="217"/>
      <c r="AY103" s="215">
        <f t="shared" si="208"/>
        <v>0</v>
      </c>
      <c r="AZ103" s="216">
        <f t="shared" si="152"/>
        <v>0</v>
      </c>
      <c r="BA103" s="217"/>
      <c r="BB103" s="215">
        <f t="shared" si="209"/>
        <v>0</v>
      </c>
      <c r="BC103" s="217"/>
      <c r="BD103" s="213"/>
      <c r="BE103" s="213"/>
      <c r="BF103" s="212"/>
      <c r="BG103" s="212"/>
      <c r="BH103" s="212"/>
      <c r="BI103" s="212" t="e">
        <f t="shared" si="217"/>
        <v>#DIV/0!</v>
      </c>
      <c r="BJ103" s="214"/>
      <c r="BK103" s="214"/>
      <c r="BL103" s="214" t="e">
        <f t="shared" si="146"/>
        <v>#DIV/0!</v>
      </c>
      <c r="BM103" s="215">
        <f t="shared" si="181"/>
        <v>0</v>
      </c>
      <c r="BN103" s="220">
        <f t="shared" si="147"/>
        <v>0</v>
      </c>
      <c r="BO103" s="217"/>
      <c r="BP103" s="215">
        <f t="shared" si="210"/>
        <v>0</v>
      </c>
      <c r="BQ103" s="216">
        <f t="shared" si="154"/>
        <v>0</v>
      </c>
      <c r="BR103" s="217"/>
      <c r="BS103" s="215">
        <f t="shared" si="200"/>
        <v>0</v>
      </c>
      <c r="BT103" s="217"/>
      <c r="BU103" s="213"/>
      <c r="BV103" s="213"/>
      <c r="BW103" s="212"/>
      <c r="BX103" s="212"/>
      <c r="BY103" s="212"/>
      <c r="BZ103" s="212" t="e">
        <f t="shared" si="218"/>
        <v>#DIV/0!</v>
      </c>
      <c r="CA103" s="214"/>
      <c r="CB103" s="214"/>
      <c r="CC103" s="214"/>
      <c r="CD103" s="214" t="e">
        <f t="shared" si="156"/>
        <v>#DIV/0!</v>
      </c>
      <c r="CE103" s="215">
        <f t="shared" si="201"/>
        <v>0</v>
      </c>
      <c r="CF103" s="220">
        <f t="shared" si="158"/>
        <v>0</v>
      </c>
      <c r="CG103" s="217"/>
      <c r="CH103" s="215">
        <f t="shared" si="211"/>
        <v>0</v>
      </c>
      <c r="CI103" s="216">
        <f t="shared" si="160"/>
        <v>0</v>
      </c>
      <c r="CJ103" s="217"/>
      <c r="CK103" s="215">
        <f t="shared" si="212"/>
        <v>0</v>
      </c>
      <c r="CL103" s="216">
        <f t="shared" si="162"/>
        <v>0</v>
      </c>
      <c r="CM103" s="217"/>
      <c r="CN103" s="215">
        <f t="shared" si="202"/>
        <v>0</v>
      </c>
      <c r="CO103" s="217"/>
      <c r="CP103" s="221">
        <f t="shared" si="203"/>
        <v>1</v>
      </c>
      <c r="CQ103" s="213"/>
      <c r="CR103" s="213"/>
      <c r="CS103" s="213"/>
      <c r="CT103" s="212"/>
      <c r="CU103" s="212"/>
      <c r="CV103" s="212"/>
      <c r="CW103" s="214"/>
      <c r="CX103" s="215">
        <f t="shared" si="222"/>
        <v>0</v>
      </c>
      <c r="CY103" s="220">
        <f t="shared" si="223"/>
        <v>0</v>
      </c>
      <c r="CZ103" s="222"/>
      <c r="DA103" s="215">
        <f t="shared" si="224"/>
        <v>0</v>
      </c>
      <c r="DB103" s="222"/>
      <c r="DC103" s="213"/>
      <c r="DD103" s="213"/>
      <c r="DE103" s="212"/>
      <c r="DF103" s="212"/>
      <c r="DG103" s="212"/>
      <c r="DH103" s="212" t="e">
        <f t="shared" si="219"/>
        <v>#DIV/0!</v>
      </c>
      <c r="DI103" s="214"/>
      <c r="DJ103" s="215">
        <f t="shared" si="213"/>
        <v>0</v>
      </c>
      <c r="DK103" s="216">
        <f t="shared" si="166"/>
        <v>0</v>
      </c>
      <c r="DL103" s="217"/>
      <c r="DM103" s="215">
        <f t="shared" si="214"/>
        <v>0</v>
      </c>
      <c r="DN103" s="217"/>
      <c r="DO103" s="213"/>
      <c r="DP103" s="213"/>
      <c r="DQ103" s="212"/>
      <c r="DR103" s="212"/>
      <c r="DS103" s="212"/>
      <c r="DT103" s="212" t="e">
        <f t="shared" si="220"/>
        <v>#DIV/0!</v>
      </c>
      <c r="DU103" s="214"/>
      <c r="DV103" s="215">
        <f t="shared" si="204"/>
        <v>0</v>
      </c>
      <c r="DW103" s="216">
        <f t="shared" si="169"/>
        <v>0</v>
      </c>
      <c r="DX103" s="217"/>
      <c r="DY103" s="213"/>
      <c r="DZ103" s="223"/>
      <c r="EA103" s="212"/>
      <c r="EB103" s="212"/>
      <c r="EC103" s="212"/>
      <c r="ED103" s="212" t="e">
        <f t="shared" si="221"/>
        <v>#DIV/0!</v>
      </c>
      <c r="EE103" s="214"/>
      <c r="EF103" s="215">
        <f t="shared" si="199"/>
        <v>0</v>
      </c>
      <c r="EG103" s="216">
        <f t="shared" si="170"/>
        <v>0</v>
      </c>
      <c r="EH103" s="222"/>
    </row>
    <row r="104" spans="1:138" ht="51.75" customHeight="1" x14ac:dyDescent="0.2">
      <c r="A104" s="116" t="s">
        <v>134</v>
      </c>
      <c r="B104" s="212">
        <f>'численность 2021'!C117</f>
        <v>597.84699999999998</v>
      </c>
      <c r="C104" s="213">
        <v>4893.1752930000002</v>
      </c>
      <c r="D104" s="213">
        <v>3632</v>
      </c>
      <c r="E104" s="212">
        <f>_xlfn.FLOOR.PRECISE('численность 2021'!D117)</f>
        <v>4005</v>
      </c>
      <c r="F104" s="212">
        <v>8.146236</v>
      </c>
      <c r="G104" s="212">
        <v>6.0466119999999997</v>
      </c>
      <c r="H104" s="212">
        <f t="shared" si="215"/>
        <v>6.6990383827300297</v>
      </c>
      <c r="I104" s="214">
        <f>_xlfn.FLOOR.PRECISE('численность 2021'!R117)</f>
        <v>1401</v>
      </c>
      <c r="J104" s="215">
        <f t="shared" si="206"/>
        <v>1401.7499999999959</v>
      </c>
      <c r="K104" s="216">
        <f t="shared" si="148"/>
        <v>1401</v>
      </c>
      <c r="L104" s="217">
        <v>1401</v>
      </c>
      <c r="M104" s="213">
        <v>30</v>
      </c>
      <c r="N104" s="213">
        <v>180</v>
      </c>
      <c r="O104" s="212">
        <f>_xlfn.FLOOR.PRECISE('численность 2021'!P117)</f>
        <v>0</v>
      </c>
      <c r="P104" s="212">
        <v>4.9944000000000002E-2</v>
      </c>
      <c r="Q104" s="212">
        <v>0.29966700000000002</v>
      </c>
      <c r="R104" s="212">
        <f t="shared" si="149"/>
        <v>0</v>
      </c>
      <c r="S104" s="214">
        <f>_xlfn.FLOOR.PRECISE('численность 2021'!Q117)</f>
        <v>0</v>
      </c>
      <c r="T104" s="214"/>
      <c r="U104" s="215">
        <f t="shared" si="207"/>
        <v>0</v>
      </c>
      <c r="V104" s="216">
        <f t="shared" si="140"/>
        <v>0</v>
      </c>
      <c r="W104" s="217"/>
      <c r="X104" s="217"/>
      <c r="Y104" s="218"/>
      <c r="Z104" s="213">
        <v>981.30474900000002</v>
      </c>
      <c r="AA104" s="213">
        <v>1055</v>
      </c>
      <c r="AB104" s="212">
        <f>_xlfn.FLOOR.PRECISE('численность 2021'!E117)</f>
        <v>1375</v>
      </c>
      <c r="AC104" s="212">
        <v>1.6336919999999999</v>
      </c>
      <c r="AD104" s="212">
        <v>1.756381</v>
      </c>
      <c r="AE104" s="212">
        <f t="shared" si="216"/>
        <v>2.2999195446326568</v>
      </c>
      <c r="AF104" s="214">
        <f>_xlfn.FLOOR.PRECISE('численность 2021'!O117)</f>
        <v>68</v>
      </c>
      <c r="AG104" s="215">
        <f t="shared" si="205"/>
        <v>68.75</v>
      </c>
      <c r="AH104" s="216">
        <f t="shared" si="150"/>
        <v>68</v>
      </c>
      <c r="AI104" s="219">
        <f t="shared" si="142"/>
        <v>51</v>
      </c>
      <c r="AJ104" s="217">
        <v>68</v>
      </c>
      <c r="AK104" s="217">
        <v>51</v>
      </c>
      <c r="AL104" s="213">
        <v>0</v>
      </c>
      <c r="AM104" s="213">
        <v>0</v>
      </c>
      <c r="AN104" s="212">
        <f>_xlfn.FLOOR.PRECISE('численность 2021'!F117)</f>
        <v>0</v>
      </c>
      <c r="AO104" s="212">
        <v>0</v>
      </c>
      <c r="AP104" s="212">
        <v>0</v>
      </c>
      <c r="AQ104" s="212">
        <f t="shared" si="151"/>
        <v>0</v>
      </c>
      <c r="AR104" s="214">
        <f>_xlfn.FLOOR.PRECISE('численность 2021'!L117)</f>
        <v>0</v>
      </c>
      <c r="AS104" s="214"/>
      <c r="AT104" s="214">
        <f t="shared" si="143"/>
        <v>0</v>
      </c>
      <c r="AU104" s="215">
        <f t="shared" si="176"/>
        <v>0</v>
      </c>
      <c r="AV104" s="215">
        <f t="shared" ref="AV104:AV132" si="225">IF(AN104&gt;34,IF(AQ104&gt;20,AN104*0.3,IF(AQ104&gt;15,AN104*0.25,IF(AQ104&gt;12,AN104*0.2,IF(AQ104&gt;10,AN104*0.15,IF(AQ104&gt;8,AN104*0.12,IF(AQ104&gt;6,AN104*0.1,IF(AQ104&lt;1,AN104*0.03,0))))))),0)</f>
        <v>0</v>
      </c>
      <c r="AW104" s="220">
        <f t="shared" si="177"/>
        <v>0</v>
      </c>
      <c r="AX104" s="217"/>
      <c r="AY104" s="215">
        <f t="shared" si="208"/>
        <v>0</v>
      </c>
      <c r="AZ104" s="216">
        <f t="shared" si="152"/>
        <v>0</v>
      </c>
      <c r="BA104" s="217"/>
      <c r="BB104" s="215">
        <f t="shared" si="209"/>
        <v>0</v>
      </c>
      <c r="BC104" s="217"/>
      <c r="BD104" s="213">
        <v>210.12582399999999</v>
      </c>
      <c r="BE104" s="213">
        <v>249</v>
      </c>
      <c r="BF104" s="212">
        <f>_xlfn.FLOOR.PRECISE('численность 2021'!G117)</f>
        <v>298</v>
      </c>
      <c r="BG104" s="212">
        <v>0.34982099999999999</v>
      </c>
      <c r="BH104" s="212">
        <v>0.41453899999999999</v>
      </c>
      <c r="BI104" s="212">
        <f t="shared" si="217"/>
        <v>0.49845529040038672</v>
      </c>
      <c r="BJ104" s="214">
        <f>_xlfn.FLOOR.PRECISE('численность 2021'!K117)</f>
        <v>8</v>
      </c>
      <c r="BK104" s="214"/>
      <c r="BL104" s="214">
        <f t="shared" si="146"/>
        <v>8</v>
      </c>
      <c r="BM104" s="215">
        <f t="shared" si="181"/>
        <v>8.94</v>
      </c>
      <c r="BN104" s="220">
        <f t="shared" si="147"/>
        <v>8</v>
      </c>
      <c r="BO104" s="217">
        <v>8</v>
      </c>
      <c r="BP104" s="215">
        <f t="shared" si="210"/>
        <v>1.199999999999992</v>
      </c>
      <c r="BQ104" s="216">
        <f t="shared" si="154"/>
        <v>0</v>
      </c>
      <c r="BR104" s="217"/>
      <c r="BS104" s="215">
        <f t="shared" si="200"/>
        <v>1.6</v>
      </c>
      <c r="BT104" s="217"/>
      <c r="BU104" s="213">
        <v>341.45443699999998</v>
      </c>
      <c r="BV104" s="213">
        <v>413</v>
      </c>
      <c r="BW104" s="212">
        <f>_xlfn.FLOOR.PRECISE('численность 2021'!H117)</f>
        <v>496</v>
      </c>
      <c r="BX104" s="212">
        <v>0.56845900000000005</v>
      </c>
      <c r="BY104" s="212">
        <v>0.68756899999999999</v>
      </c>
      <c r="BZ104" s="212">
        <f t="shared" si="218"/>
        <v>0.82964370482748928</v>
      </c>
      <c r="CA104" s="214">
        <f>_xlfn.FLOOR.PRECISE('численность 2021'!M117)</f>
        <v>14</v>
      </c>
      <c r="CB104" s="214"/>
      <c r="CC104" s="214"/>
      <c r="CD104" s="214">
        <f t="shared" si="156"/>
        <v>14</v>
      </c>
      <c r="CE104" s="215">
        <f t="shared" si="201"/>
        <v>14.879999999999949</v>
      </c>
      <c r="CF104" s="220">
        <f t="shared" si="158"/>
        <v>14</v>
      </c>
      <c r="CG104" s="217">
        <v>14</v>
      </c>
      <c r="CH104" s="215">
        <f t="shared" si="211"/>
        <v>1.0499999999999985</v>
      </c>
      <c r="CI104" s="216">
        <f t="shared" si="160"/>
        <v>0</v>
      </c>
      <c r="CJ104" s="217"/>
      <c r="CK104" s="215">
        <f t="shared" si="212"/>
        <v>1.0499999999999985</v>
      </c>
      <c r="CL104" s="216">
        <f t="shared" si="162"/>
        <v>0</v>
      </c>
      <c r="CM104" s="217"/>
      <c r="CN104" s="215">
        <f t="shared" si="202"/>
        <v>2.8000000000000003</v>
      </c>
      <c r="CO104" s="217"/>
      <c r="CP104" s="221">
        <f t="shared" si="203"/>
        <v>1</v>
      </c>
      <c r="CQ104" s="213">
        <v>0</v>
      </c>
      <c r="CR104" s="213">
        <v>0</v>
      </c>
      <c r="CS104" s="213" t="e">
        <f>#REF!</f>
        <v>#REF!</v>
      </c>
      <c r="CT104" s="212">
        <v>0</v>
      </c>
      <c r="CU104" s="212">
        <v>0</v>
      </c>
      <c r="CV104" s="212" t="e">
        <f>#REF!</f>
        <v>#REF!</v>
      </c>
      <c r="CW104" s="214" t="e">
        <f>#REF!</f>
        <v>#REF!</v>
      </c>
      <c r="CX104" s="215" t="e">
        <f t="shared" si="222"/>
        <v>#REF!</v>
      </c>
      <c r="CY104" s="220" t="e">
        <f t="shared" si="223"/>
        <v>#REF!</v>
      </c>
      <c r="CZ104" s="222"/>
      <c r="DA104" s="215">
        <f t="shared" si="224"/>
        <v>0</v>
      </c>
      <c r="DB104" s="222"/>
      <c r="DC104" s="213">
        <v>342.85382099999998</v>
      </c>
      <c r="DD104" s="213">
        <v>233</v>
      </c>
      <c r="DE104" s="212">
        <f>_xlfn.FLOOR.PRECISE('численность 2021'!I117)</f>
        <v>298</v>
      </c>
      <c r="DF104" s="212">
        <v>0.57078899999999999</v>
      </c>
      <c r="DG104" s="212">
        <v>0.38790200000000002</v>
      </c>
      <c r="DH104" s="212">
        <f t="shared" si="219"/>
        <v>0.49845529040038672</v>
      </c>
      <c r="DI104" s="214">
        <f>_xlfn.FLOOR.PRECISE('численность 2021'!N117)</f>
        <v>44</v>
      </c>
      <c r="DJ104" s="215">
        <f t="shared" si="213"/>
        <v>44.699999999999697</v>
      </c>
      <c r="DK104" s="216">
        <f t="shared" si="166"/>
        <v>44</v>
      </c>
      <c r="DL104" s="217">
        <v>44</v>
      </c>
      <c r="DM104" s="215">
        <f t="shared" si="214"/>
        <v>8.8000000000000007</v>
      </c>
      <c r="DN104" s="217"/>
      <c r="DO104" s="213">
        <v>0</v>
      </c>
      <c r="DP104" s="213">
        <v>0</v>
      </c>
      <c r="DQ104" s="212">
        <f>_xlfn.FLOOR.PRECISE('численность 2021'!J117)</f>
        <v>0</v>
      </c>
      <c r="DR104" s="212">
        <v>0</v>
      </c>
      <c r="DS104" s="212">
        <v>0</v>
      </c>
      <c r="DT104" s="212">
        <f t="shared" si="220"/>
        <v>0</v>
      </c>
      <c r="DU104" s="214">
        <f>_xlfn.FLOOR.PRECISE('численность 2021'!S117)</f>
        <v>0</v>
      </c>
      <c r="DV104" s="215">
        <f t="shared" si="204"/>
        <v>0</v>
      </c>
      <c r="DW104" s="216">
        <f t="shared" si="169"/>
        <v>0</v>
      </c>
      <c r="DX104" s="217"/>
      <c r="DY104" s="213">
        <v>0</v>
      </c>
      <c r="DZ104" s="223">
        <v>0</v>
      </c>
      <c r="EA104" s="212">
        <f>_xlfn.FLOOR.PRECISE('численность 2021'!T117)</f>
        <v>0</v>
      </c>
      <c r="EB104" s="212">
        <v>0</v>
      </c>
      <c r="EC104" s="212">
        <v>0</v>
      </c>
      <c r="ED104" s="212">
        <f t="shared" si="221"/>
        <v>0</v>
      </c>
      <c r="EE104" s="214">
        <f>_xlfn.FLOOR.PRECISE('численность 2021'!U117)</f>
        <v>0</v>
      </c>
      <c r="EF104" s="215">
        <f t="shared" si="199"/>
        <v>0</v>
      </c>
      <c r="EG104" s="216">
        <f t="shared" si="170"/>
        <v>0</v>
      </c>
      <c r="EH104" s="222"/>
    </row>
    <row r="105" spans="1:138" ht="69.75" customHeight="1" x14ac:dyDescent="0.2">
      <c r="A105" s="116" t="s">
        <v>436</v>
      </c>
      <c r="B105" s="212">
        <f>'численность 2021'!C114</f>
        <v>84.5</v>
      </c>
      <c r="C105" s="213">
        <v>671.87072799999999</v>
      </c>
      <c r="D105" s="213">
        <v>766</v>
      </c>
      <c r="E105" s="212">
        <f>_xlfn.FLOOR.PRECISE('численность 2021'!D114)</f>
        <v>152</v>
      </c>
      <c r="F105" s="212">
        <v>1.6750700000000001</v>
      </c>
      <c r="G105" s="212">
        <v>1.905473</v>
      </c>
      <c r="H105" s="212">
        <f t="shared" si="215"/>
        <v>1.7988165680473374</v>
      </c>
      <c r="I105" s="214">
        <f>_xlfn.FLOOR.PRECISE('численность 2021'!R114)</f>
        <v>45</v>
      </c>
      <c r="J105" s="215">
        <f t="shared" si="206"/>
        <v>53.199999999999847</v>
      </c>
      <c r="K105" s="216">
        <f t="shared" si="148"/>
        <v>45</v>
      </c>
      <c r="L105" s="217">
        <v>45</v>
      </c>
      <c r="M105" s="213">
        <v>75</v>
      </c>
      <c r="N105" s="213">
        <v>75</v>
      </c>
      <c r="O105" s="212">
        <f>_xlfn.FLOOR.PRECISE('численность 2021'!P114)</f>
        <v>30</v>
      </c>
      <c r="P105" s="212">
        <v>0.18698600000000001</v>
      </c>
      <c r="Q105" s="212">
        <v>0.18656700000000001</v>
      </c>
      <c r="R105" s="212">
        <f t="shared" si="149"/>
        <v>0.35502958579881655</v>
      </c>
      <c r="S105" s="214">
        <f>_xlfn.FLOOR.PRECISE('численность 2021'!Q114)</f>
        <v>6</v>
      </c>
      <c r="T105" s="214"/>
      <c r="U105" s="215">
        <f t="shared" si="207"/>
        <v>8.9999999999999698</v>
      </c>
      <c r="V105" s="216">
        <f t="shared" si="140"/>
        <v>6</v>
      </c>
      <c r="W105" s="217">
        <v>6</v>
      </c>
      <c r="X105" s="217"/>
      <c r="Y105" s="218"/>
      <c r="Z105" s="213"/>
      <c r="AA105" s="213"/>
      <c r="AB105" s="212">
        <f>_xlfn.FLOOR.PRECISE('численность 2021'!E114)</f>
        <v>0</v>
      </c>
      <c r="AC105" s="212"/>
      <c r="AD105" s="212"/>
      <c r="AE105" s="212">
        <f t="shared" si="216"/>
        <v>0</v>
      </c>
      <c r="AF105" s="214">
        <f>_xlfn.FLOOR.PRECISE('численность 2021'!O114)</f>
        <v>0</v>
      </c>
      <c r="AG105" s="215">
        <f t="shared" si="205"/>
        <v>0</v>
      </c>
      <c r="AH105" s="216">
        <f t="shared" si="150"/>
        <v>0</v>
      </c>
      <c r="AI105" s="219">
        <f t="shared" si="142"/>
        <v>0</v>
      </c>
      <c r="AJ105" s="217"/>
      <c r="AK105" s="217"/>
      <c r="AL105" s="213"/>
      <c r="AM105" s="213"/>
      <c r="AN105" s="212">
        <f>_xlfn.FLOOR.PRECISE('численность 2021'!F114)</f>
        <v>0</v>
      </c>
      <c r="AO105" s="212"/>
      <c r="AP105" s="212"/>
      <c r="AQ105" s="212">
        <f t="shared" si="151"/>
        <v>0</v>
      </c>
      <c r="AR105" s="214">
        <f>_xlfn.FLOOR.PRECISE('численность 2021'!L114)</f>
        <v>0</v>
      </c>
      <c r="AS105" s="214"/>
      <c r="AT105" s="214">
        <f t="shared" si="143"/>
        <v>0</v>
      </c>
      <c r="AU105" s="215">
        <f t="shared" si="176"/>
        <v>0</v>
      </c>
      <c r="AV105" s="215">
        <f t="shared" si="225"/>
        <v>0</v>
      </c>
      <c r="AW105" s="220">
        <f t="shared" si="177"/>
        <v>0</v>
      </c>
      <c r="AX105" s="217"/>
      <c r="AY105" s="215">
        <f t="shared" si="208"/>
        <v>0</v>
      </c>
      <c r="AZ105" s="216">
        <f t="shared" si="152"/>
        <v>0</v>
      </c>
      <c r="BA105" s="217"/>
      <c r="BB105" s="215">
        <f t="shared" si="209"/>
        <v>0</v>
      </c>
      <c r="BC105" s="217"/>
      <c r="BD105" s="213">
        <v>44.068939</v>
      </c>
      <c r="BE105" s="213">
        <v>61</v>
      </c>
      <c r="BF105" s="212">
        <f>_xlfn.FLOOR.PRECISE('численность 2021'!G114)</f>
        <v>30</v>
      </c>
      <c r="BG105" s="212">
        <v>0.10987</v>
      </c>
      <c r="BH105" s="212">
        <v>0.15174099999999999</v>
      </c>
      <c r="BI105" s="212">
        <f t="shared" si="217"/>
        <v>0.35502958579881655</v>
      </c>
      <c r="BJ105" s="214">
        <f>_xlfn.FLOOR.PRECISE('численность 2021'!K114)</f>
        <v>0</v>
      </c>
      <c r="BK105" s="214"/>
      <c r="BL105" s="214">
        <f t="shared" si="146"/>
        <v>0</v>
      </c>
      <c r="BM105" s="215">
        <f t="shared" si="181"/>
        <v>0.89999999999999991</v>
      </c>
      <c r="BN105" s="220">
        <f t="shared" si="147"/>
        <v>0</v>
      </c>
      <c r="BO105" s="217"/>
      <c r="BP105" s="215">
        <f t="shared" si="210"/>
        <v>0</v>
      </c>
      <c r="BQ105" s="216">
        <f t="shared" si="154"/>
        <v>0</v>
      </c>
      <c r="BR105" s="217"/>
      <c r="BS105" s="215">
        <f t="shared" si="200"/>
        <v>0</v>
      </c>
      <c r="BT105" s="217"/>
      <c r="BU105" s="213"/>
      <c r="BV105" s="213"/>
      <c r="BW105" s="212">
        <f>_xlfn.FLOOR.PRECISE('численность 2021'!H114)</f>
        <v>0</v>
      </c>
      <c r="BX105" s="212"/>
      <c r="BY105" s="212"/>
      <c r="BZ105" s="212">
        <f t="shared" si="218"/>
        <v>0</v>
      </c>
      <c r="CA105" s="214">
        <f>_xlfn.FLOOR.PRECISE('численность 2021'!M114)</f>
        <v>0</v>
      </c>
      <c r="CB105" s="214"/>
      <c r="CC105" s="214"/>
      <c r="CD105" s="214">
        <f t="shared" si="156"/>
        <v>0</v>
      </c>
      <c r="CE105" s="215">
        <f t="shared" si="201"/>
        <v>0</v>
      </c>
      <c r="CF105" s="220">
        <f t="shared" si="158"/>
        <v>0</v>
      </c>
      <c r="CG105" s="217"/>
      <c r="CH105" s="215">
        <f t="shared" si="211"/>
        <v>0</v>
      </c>
      <c r="CI105" s="216">
        <f t="shared" si="160"/>
        <v>0</v>
      </c>
      <c r="CJ105" s="217"/>
      <c r="CK105" s="215">
        <f t="shared" si="212"/>
        <v>0</v>
      </c>
      <c r="CL105" s="216">
        <f t="shared" si="162"/>
        <v>0</v>
      </c>
      <c r="CM105" s="217"/>
      <c r="CN105" s="215">
        <f t="shared" si="202"/>
        <v>0</v>
      </c>
      <c r="CO105" s="217"/>
      <c r="CP105" s="221">
        <f t="shared" si="203"/>
        <v>1</v>
      </c>
      <c r="CQ105" s="213">
        <v>0</v>
      </c>
      <c r="CR105" s="213">
        <v>0</v>
      </c>
      <c r="CS105" s="213" t="e">
        <f>#REF!</f>
        <v>#REF!</v>
      </c>
      <c r="CT105" s="212">
        <v>0</v>
      </c>
      <c r="CU105" s="212">
        <v>0</v>
      </c>
      <c r="CV105" s="212" t="e">
        <f>#REF!</f>
        <v>#REF!</v>
      </c>
      <c r="CW105" s="214" t="e">
        <f>#REF!</f>
        <v>#REF!</v>
      </c>
      <c r="CX105" s="215" t="e">
        <f t="shared" si="222"/>
        <v>#REF!</v>
      </c>
      <c r="CY105" s="220" t="e">
        <f t="shared" si="223"/>
        <v>#REF!</v>
      </c>
      <c r="CZ105" s="222"/>
      <c r="DA105" s="215">
        <f t="shared" si="224"/>
        <v>0</v>
      </c>
      <c r="DB105" s="222"/>
      <c r="DC105" s="213">
        <v>139.07002299999999</v>
      </c>
      <c r="DD105" s="213">
        <v>214</v>
      </c>
      <c r="DE105" s="212">
        <f>_xlfn.FLOOR.PRECISE('численность 2021'!I114)</f>
        <v>69</v>
      </c>
      <c r="DF105" s="212">
        <v>0.34672199999999997</v>
      </c>
      <c r="DG105" s="212">
        <v>0.53233799999999998</v>
      </c>
      <c r="DH105" s="212">
        <f t="shared" si="219"/>
        <v>0.81656804733727806</v>
      </c>
      <c r="DI105" s="214">
        <f>_xlfn.FLOOR.PRECISE('численность 2021'!N114)</f>
        <v>10</v>
      </c>
      <c r="DJ105" s="215">
        <f t="shared" si="213"/>
        <v>10.34999999999993</v>
      </c>
      <c r="DK105" s="216">
        <f t="shared" si="166"/>
        <v>10</v>
      </c>
      <c r="DL105" s="217">
        <v>10</v>
      </c>
      <c r="DM105" s="215">
        <f t="shared" si="214"/>
        <v>2</v>
      </c>
      <c r="DN105" s="217"/>
      <c r="DO105" s="213"/>
      <c r="DP105" s="213"/>
      <c r="DQ105" s="212">
        <f>_xlfn.FLOOR.PRECISE('численность 2021'!J114)</f>
        <v>0</v>
      </c>
      <c r="DR105" s="212"/>
      <c r="DS105" s="212"/>
      <c r="DT105" s="212">
        <f t="shared" si="220"/>
        <v>0</v>
      </c>
      <c r="DU105" s="214">
        <f>_xlfn.FLOOR.PRECISE('численность 2021'!S114)</f>
        <v>0</v>
      </c>
      <c r="DV105" s="215">
        <f t="shared" si="204"/>
        <v>0</v>
      </c>
      <c r="DW105" s="216">
        <f t="shared" si="169"/>
        <v>0</v>
      </c>
      <c r="DX105" s="217"/>
      <c r="DY105" s="213"/>
      <c r="DZ105" s="223"/>
      <c r="EA105" s="212">
        <f>_xlfn.FLOOR.PRECISE('численность 2021'!T114)</f>
        <v>0</v>
      </c>
      <c r="EB105" s="212"/>
      <c r="EC105" s="212"/>
      <c r="ED105" s="212">
        <f t="shared" si="221"/>
        <v>0</v>
      </c>
      <c r="EE105" s="214">
        <f>_xlfn.FLOOR.PRECISE('численность 2021'!U114)</f>
        <v>0</v>
      </c>
      <c r="EF105" s="215">
        <f t="shared" si="199"/>
        <v>0</v>
      </c>
      <c r="EG105" s="216">
        <f t="shared" si="170"/>
        <v>0</v>
      </c>
      <c r="EH105" s="222"/>
    </row>
    <row r="106" spans="1:138" ht="72.75" customHeight="1" x14ac:dyDescent="0.2">
      <c r="A106" s="116" t="s">
        <v>437</v>
      </c>
      <c r="B106" s="212">
        <f>'численность 2021'!C115</f>
        <v>70</v>
      </c>
      <c r="C106" s="213">
        <v>671.87072799999999</v>
      </c>
      <c r="D106" s="213">
        <v>766</v>
      </c>
      <c r="E106" s="212">
        <f>_xlfn.FLOOR.PRECISE('численность 2021'!D115)</f>
        <v>69</v>
      </c>
      <c r="F106" s="212">
        <v>1.6750700000000001</v>
      </c>
      <c r="G106" s="212">
        <v>1.905473</v>
      </c>
      <c r="H106" s="212">
        <f t="shared" si="215"/>
        <v>0.98571428571428577</v>
      </c>
      <c r="I106" s="214">
        <f>_xlfn.FLOOR.PRECISE('численность 2021'!R115)</f>
        <v>20</v>
      </c>
      <c r="J106" s="215">
        <f>IF(E106&gt;1,E106*0.349999999999999,0)</f>
        <v>24.149999999999931</v>
      </c>
      <c r="K106" s="216">
        <f>IF(I106&lt;J106,I106,J106)</f>
        <v>20</v>
      </c>
      <c r="L106" s="217">
        <v>20</v>
      </c>
      <c r="M106" s="213">
        <v>75</v>
      </c>
      <c r="N106" s="213">
        <v>75</v>
      </c>
      <c r="O106" s="212">
        <f>_xlfn.FLOOR.PRECISE('численность 2021'!P115)</f>
        <v>30</v>
      </c>
      <c r="P106" s="212">
        <v>0.18698600000000001</v>
      </c>
      <c r="Q106" s="212">
        <v>0.18656700000000001</v>
      </c>
      <c r="R106" s="212">
        <f>O106/B106</f>
        <v>0.42857142857142855</v>
      </c>
      <c r="S106" s="214">
        <f>_xlfn.FLOOR.PRECISE('численность 2021'!Q115)</f>
        <v>6</v>
      </c>
      <c r="T106" s="214"/>
      <c r="U106" s="215">
        <f>O106*0.299999999999999</f>
        <v>8.9999999999999698</v>
      </c>
      <c r="V106" s="216">
        <f>IF(S106&lt;U106,S106,U106)</f>
        <v>6</v>
      </c>
      <c r="W106" s="217">
        <v>6</v>
      </c>
      <c r="X106" s="217"/>
      <c r="Y106" s="218"/>
      <c r="Z106" s="213"/>
      <c r="AA106" s="213"/>
      <c r="AB106" s="212">
        <f>_xlfn.FLOOR.PRECISE('численность 2021'!E115)</f>
        <v>0</v>
      </c>
      <c r="AC106" s="212"/>
      <c r="AD106" s="212"/>
      <c r="AE106" s="212">
        <f t="shared" si="216"/>
        <v>0</v>
      </c>
      <c r="AF106" s="214">
        <f>_xlfn.FLOOR.PRECISE('численность 2021'!O115)</f>
        <v>0</v>
      </c>
      <c r="AG106" s="215">
        <f>IF(AB106&gt;34,AB106*0.05,0)</f>
        <v>0</v>
      </c>
      <c r="AH106" s="216">
        <f>IF(AF106&lt;AG106,AF106,AG106)</f>
        <v>0</v>
      </c>
      <c r="AI106" s="219">
        <f>AJ106*0.75</f>
        <v>0</v>
      </c>
      <c r="AJ106" s="217"/>
      <c r="AK106" s="217"/>
      <c r="AL106" s="213"/>
      <c r="AM106" s="213"/>
      <c r="AN106" s="212">
        <f>_xlfn.FLOOR.PRECISE('численность 2021'!F115)</f>
        <v>0</v>
      </c>
      <c r="AO106" s="212"/>
      <c r="AP106" s="212"/>
      <c r="AQ106" s="212">
        <f>AN106/B106</f>
        <v>0</v>
      </c>
      <c r="AR106" s="214">
        <f>_xlfn.FLOOR.PRECISE('численность 2021'!L115)</f>
        <v>0</v>
      </c>
      <c r="AS106" s="214"/>
      <c r="AT106" s="214">
        <f>IF(AND(B106&lt;7,AQ106&lt;5),0,AR106)</f>
        <v>0</v>
      </c>
      <c r="AU106" s="215">
        <f>IF(AN106&gt;34,IF(AQ106&gt;10,AN106*0.149999999999999,IF(AQ106&gt;8,AN106*0.12,IF(AQ106&gt;6,AN106*0.1,IF(AQ106&gt;4,AN106*0.08,IF(AQ106&gt;2,AN106*0.07,IF(AQ106&gt;1,AN106*0.05,IF(AQ106&lt;1,AN106*0.0299999999999999,0))))))),0)</f>
        <v>0</v>
      </c>
      <c r="AV106" s="215">
        <f>IF(AN106&gt;34,IF(AQ106&gt;20,AN106*0.299999999999999,IF(AQ106&gt;15,AN106*0.25,IF(AQ106&gt;12,AN106*0.2,IF(AQ106&gt;10,AN106*0.149999999999999,IF(AQ106&gt;8,AN106*0.12,IF(AQ106&gt;6,AN106*0.1,IF(AQ106&lt;1,AN106*0.0299999999999999,0))))))),0)</f>
        <v>0</v>
      </c>
      <c r="AW106" s="220">
        <f>IF(AR106&lt;AU106,AR106,AU106)</f>
        <v>0</v>
      </c>
      <c r="AX106" s="217"/>
      <c r="AY106" s="215">
        <f>IF(AX106&gt;7,AX106*0.149999999999999,0)</f>
        <v>0</v>
      </c>
      <c r="AZ106" s="216">
        <f>IF(AS106&lt;AY106,AS106,AY106)</f>
        <v>0</v>
      </c>
      <c r="BA106" s="217"/>
      <c r="BB106" s="215">
        <f>AX106*0.299999999999999</f>
        <v>0</v>
      </c>
      <c r="BC106" s="217"/>
      <c r="BD106" s="213">
        <v>44.068939</v>
      </c>
      <c r="BE106" s="213">
        <v>61</v>
      </c>
      <c r="BF106" s="212">
        <f>_xlfn.FLOOR.PRECISE('численность 2021'!G115)</f>
        <v>3</v>
      </c>
      <c r="BG106" s="212">
        <v>0.10987</v>
      </c>
      <c r="BH106" s="212">
        <v>0.15174099999999999</v>
      </c>
      <c r="BI106" s="212">
        <f t="shared" si="217"/>
        <v>4.2857142857142858E-2</v>
      </c>
      <c r="BJ106" s="214">
        <f>_xlfn.FLOOR.PRECISE('численность 2021'!K115)</f>
        <v>0</v>
      </c>
      <c r="BK106" s="214"/>
      <c r="BL106" s="214">
        <f>IF(AND(B106&lt;7,BI106&lt;5),0,BJ106)</f>
        <v>0</v>
      </c>
      <c r="BM106" s="215">
        <f>IF(BF106&gt;1,IF(BI106&gt;10,BF106*0.149999999999999,IF(BI106&gt;8,BF106*0.12,IF(BI106&gt;6,BF106*0.1,IF(BI106&gt;4,BF106*0.08,IF(BI106&gt;2,BF106*0.07,IF(BI106&gt;1,BF106*0.05,IF(BI106&lt;1,BF106*0.0299999999999999,0))))))),0)</f>
        <v>8.9999999999999691E-2</v>
      </c>
      <c r="BN106" s="220">
        <f>IF(BJ106&lt;BM106,BJ106,BM106)</f>
        <v>0</v>
      </c>
      <c r="BO106" s="217"/>
      <c r="BP106" s="215">
        <f>IF(BO106&gt;3,BO106*0.149999999999999,0)</f>
        <v>0</v>
      </c>
      <c r="BQ106" s="216">
        <f>IF(BK106&lt;BP106,BK106,BP106)</f>
        <v>0</v>
      </c>
      <c r="BR106" s="217"/>
      <c r="BS106" s="215">
        <f>BO106*0.2</f>
        <v>0</v>
      </c>
      <c r="BT106" s="217"/>
      <c r="BU106" s="213"/>
      <c r="BV106" s="213"/>
      <c r="BW106" s="212">
        <f>_xlfn.FLOOR.PRECISE('численность 2021'!H115)</f>
        <v>0</v>
      </c>
      <c r="BX106" s="212"/>
      <c r="BY106" s="212"/>
      <c r="BZ106" s="212">
        <f t="shared" si="218"/>
        <v>0</v>
      </c>
      <c r="CA106" s="214">
        <f>_xlfn.FLOOR.PRECISE('численность 2021'!M115)</f>
        <v>0</v>
      </c>
      <c r="CB106" s="214"/>
      <c r="CC106" s="214"/>
      <c r="CD106" s="214">
        <f>IF(AND(B106&lt;7,BZ106&lt;5),0,CA106)</f>
        <v>0</v>
      </c>
      <c r="CE106" s="215">
        <f>IF(BW106&gt;1,IF(BZ106&gt;10,BW106*0.149999999999999,IF(BZ106&gt;8,BW106*0.12,IF(BZ106&gt;6,BW106*0.1,IF(BZ106&gt;4,BW106*0.08,IF(BZ106&gt;2,BW106*0.07,IF(BZ106&gt;1,BW106*0.05,IF(BZ106&lt;1,BW106*0.0299999999999999,0))))))),0)</f>
        <v>0</v>
      </c>
      <c r="CF106" s="220">
        <f>IF(CA106&lt;CE106,CA106,CE106)</f>
        <v>0</v>
      </c>
      <c r="CG106" s="217"/>
      <c r="CH106" s="215">
        <f>IF(CG106&gt;3,CG106*0.0749999999999999,0)</f>
        <v>0</v>
      </c>
      <c r="CI106" s="216">
        <f>IF(CB106&lt;CH106,CB106,CH106)</f>
        <v>0</v>
      </c>
      <c r="CJ106" s="217"/>
      <c r="CK106" s="215">
        <f>IF(CG106&gt;3,CG106*0.0749999999999999,0)</f>
        <v>0</v>
      </c>
      <c r="CL106" s="216">
        <f>IF(CC106&lt;CK106,CC106,CK106)</f>
        <v>0</v>
      </c>
      <c r="CM106" s="217"/>
      <c r="CN106" s="215">
        <f>CG106*0.2</f>
        <v>0</v>
      </c>
      <c r="CO106" s="217"/>
      <c r="CP106" s="221">
        <f>IF(CG106*0.25&gt;CJ106+CM106-0.1,1,0)</f>
        <v>1</v>
      </c>
      <c r="CQ106" s="213">
        <v>0</v>
      </c>
      <c r="CR106" s="213">
        <v>0</v>
      </c>
      <c r="CS106" s="213" t="e">
        <f>#REF!</f>
        <v>#REF!</v>
      </c>
      <c r="CT106" s="212">
        <v>0</v>
      </c>
      <c r="CU106" s="212">
        <v>0</v>
      </c>
      <c r="CV106" s="212" t="e">
        <f>#REF!</f>
        <v>#REF!</v>
      </c>
      <c r="CW106" s="214" t="e">
        <f>#REF!</f>
        <v>#REF!</v>
      </c>
      <c r="CX106" s="215" t="e">
        <f t="shared" si="222"/>
        <v>#REF!</v>
      </c>
      <c r="CY106" s="220" t="e">
        <f t="shared" si="223"/>
        <v>#REF!</v>
      </c>
      <c r="CZ106" s="222"/>
      <c r="DA106" s="215">
        <f t="shared" si="224"/>
        <v>0</v>
      </c>
      <c r="DB106" s="222"/>
      <c r="DC106" s="213">
        <v>139.07002299999999</v>
      </c>
      <c r="DD106" s="213">
        <v>214</v>
      </c>
      <c r="DE106" s="212">
        <f>_xlfn.FLOOR.PRECISE('численность 2021'!I115)</f>
        <v>35</v>
      </c>
      <c r="DF106" s="212">
        <v>0.34672199999999997</v>
      </c>
      <c r="DG106" s="212">
        <v>0.53233799999999998</v>
      </c>
      <c r="DH106" s="212">
        <f t="shared" si="219"/>
        <v>0.5</v>
      </c>
      <c r="DI106" s="214">
        <f>_xlfn.FLOOR.PRECISE('численность 2021'!N115)</f>
        <v>5</v>
      </c>
      <c r="DJ106" s="215">
        <f>IF(DE106&gt;34,DE106*0.149999999999999,0)</f>
        <v>5.2499999999999645</v>
      </c>
      <c r="DK106" s="216">
        <f>IF(DI106&lt;DJ106,DI106,DJ106)</f>
        <v>5</v>
      </c>
      <c r="DL106" s="217">
        <v>5</v>
      </c>
      <c r="DM106" s="215">
        <f>DL106*0.2</f>
        <v>1</v>
      </c>
      <c r="DN106" s="217"/>
      <c r="DO106" s="213"/>
      <c r="DP106" s="213"/>
      <c r="DQ106" s="212">
        <f>_xlfn.FLOOR.PRECISE('численность 2021'!J115)</f>
        <v>0</v>
      </c>
      <c r="DR106" s="212"/>
      <c r="DS106" s="212"/>
      <c r="DT106" s="212">
        <f t="shared" si="220"/>
        <v>0</v>
      </c>
      <c r="DU106" s="214">
        <f>_xlfn.FLOOR.PRECISE('численность 2021'!S115)</f>
        <v>0</v>
      </c>
      <c r="DV106" s="215">
        <f>DQ106*0.1</f>
        <v>0</v>
      </c>
      <c r="DW106" s="216">
        <f>IF(DU106&lt;DV106,DU106,DV106)</f>
        <v>0</v>
      </c>
      <c r="DX106" s="217"/>
      <c r="DY106" s="213"/>
      <c r="DZ106" s="223"/>
      <c r="EA106" s="212">
        <f>_xlfn.FLOOR.PRECISE('численность 2021'!T115)</f>
        <v>0</v>
      </c>
      <c r="EB106" s="212"/>
      <c r="EC106" s="212"/>
      <c r="ED106" s="212">
        <f t="shared" si="221"/>
        <v>0</v>
      </c>
      <c r="EE106" s="214">
        <f>_xlfn.FLOOR.PRECISE('численность 2021'!U115)</f>
        <v>0</v>
      </c>
      <c r="EF106" s="215">
        <f>EA106*0.1</f>
        <v>0</v>
      </c>
      <c r="EG106" s="216">
        <f>IF(EE106&lt;EF106,EE106,EF106)</f>
        <v>0</v>
      </c>
      <c r="EH106" s="222"/>
    </row>
    <row r="107" spans="1:138" ht="65.25" customHeight="1" x14ac:dyDescent="0.2">
      <c r="A107" s="116" t="s">
        <v>438</v>
      </c>
      <c r="B107" s="212">
        <f>'численность 2021'!C116</f>
        <v>247.5</v>
      </c>
      <c r="C107" s="213">
        <v>671.87072799999999</v>
      </c>
      <c r="D107" s="213">
        <v>766</v>
      </c>
      <c r="E107" s="212">
        <f>_xlfn.FLOOR.PRECISE('численность 2021'!D116)</f>
        <v>634</v>
      </c>
      <c r="F107" s="212">
        <v>1.6750700000000001</v>
      </c>
      <c r="G107" s="212">
        <v>1.905473</v>
      </c>
      <c r="H107" s="212">
        <f t="shared" si="215"/>
        <v>2.5616161616161617</v>
      </c>
      <c r="I107" s="214">
        <f>_xlfn.FLOOR.PRECISE('численность 2021'!R116)</f>
        <v>190</v>
      </c>
      <c r="J107" s="215">
        <f t="shared" si="206"/>
        <v>221.89999999999935</v>
      </c>
      <c r="K107" s="216">
        <f t="shared" si="148"/>
        <v>190</v>
      </c>
      <c r="L107" s="217">
        <v>190</v>
      </c>
      <c r="M107" s="213">
        <v>75</v>
      </c>
      <c r="N107" s="213">
        <v>75</v>
      </c>
      <c r="O107" s="212">
        <f>_xlfn.FLOOR.PRECISE('численность 2021'!P116)</f>
        <v>15</v>
      </c>
      <c r="P107" s="212">
        <v>0.18698600000000001</v>
      </c>
      <c r="Q107" s="212">
        <v>0.18656700000000001</v>
      </c>
      <c r="R107" s="212">
        <f t="shared" si="149"/>
        <v>6.0606060606060608E-2</v>
      </c>
      <c r="S107" s="214">
        <f>_xlfn.FLOOR.PRECISE('численность 2021'!Q116)</f>
        <v>3</v>
      </c>
      <c r="T107" s="214"/>
      <c r="U107" s="215">
        <f t="shared" si="207"/>
        <v>4.4999999999999849</v>
      </c>
      <c r="V107" s="216">
        <f t="shared" si="140"/>
        <v>3</v>
      </c>
      <c r="W107" s="217">
        <v>3</v>
      </c>
      <c r="X107" s="217"/>
      <c r="Y107" s="218"/>
      <c r="Z107" s="213">
        <v>0</v>
      </c>
      <c r="AA107" s="213">
        <v>0</v>
      </c>
      <c r="AB107" s="212">
        <f>_xlfn.FLOOR.PRECISE('численность 2021'!E116)</f>
        <v>0</v>
      </c>
      <c r="AC107" s="212">
        <v>0</v>
      </c>
      <c r="AD107" s="212">
        <v>0</v>
      </c>
      <c r="AE107" s="212">
        <f t="shared" si="216"/>
        <v>0</v>
      </c>
      <c r="AF107" s="214">
        <f>_xlfn.FLOOR.PRECISE('численность 2021'!O116)</f>
        <v>0</v>
      </c>
      <c r="AG107" s="215">
        <f t="shared" si="205"/>
        <v>0</v>
      </c>
      <c r="AH107" s="216">
        <f t="shared" si="150"/>
        <v>0</v>
      </c>
      <c r="AI107" s="219">
        <f t="shared" si="142"/>
        <v>0</v>
      </c>
      <c r="AJ107" s="217"/>
      <c r="AK107" s="217"/>
      <c r="AL107" s="213">
        <v>0</v>
      </c>
      <c r="AM107" s="213">
        <v>0</v>
      </c>
      <c r="AN107" s="212">
        <f>_xlfn.FLOOR.PRECISE('численность 2021'!F116)</f>
        <v>0</v>
      </c>
      <c r="AO107" s="212">
        <v>0</v>
      </c>
      <c r="AP107" s="212">
        <v>0</v>
      </c>
      <c r="AQ107" s="212">
        <f t="shared" si="151"/>
        <v>0</v>
      </c>
      <c r="AR107" s="214">
        <f>_xlfn.FLOOR.PRECISE('численность 2021'!L116)</f>
        <v>0</v>
      </c>
      <c r="AS107" s="214"/>
      <c r="AT107" s="214">
        <f t="shared" si="143"/>
        <v>0</v>
      </c>
      <c r="AU107" s="215">
        <f t="shared" si="176"/>
        <v>0</v>
      </c>
      <c r="AV107" s="215">
        <f t="shared" si="225"/>
        <v>0</v>
      </c>
      <c r="AW107" s="220">
        <f t="shared" si="177"/>
        <v>0</v>
      </c>
      <c r="AX107" s="217"/>
      <c r="AY107" s="215">
        <f t="shared" si="208"/>
        <v>0</v>
      </c>
      <c r="AZ107" s="216">
        <f t="shared" si="152"/>
        <v>0</v>
      </c>
      <c r="BA107" s="217"/>
      <c r="BB107" s="215">
        <f t="shared" si="209"/>
        <v>0</v>
      </c>
      <c r="BC107" s="217"/>
      <c r="BD107" s="213">
        <v>44.068939</v>
      </c>
      <c r="BE107" s="213">
        <v>61</v>
      </c>
      <c r="BF107" s="212">
        <f>_xlfn.FLOOR.PRECISE('численность 2021'!G116)</f>
        <v>24</v>
      </c>
      <c r="BG107" s="212">
        <v>0.10987</v>
      </c>
      <c r="BH107" s="212">
        <v>0.15174099999999999</v>
      </c>
      <c r="BI107" s="212">
        <f t="shared" si="217"/>
        <v>9.696969696969697E-2</v>
      </c>
      <c r="BJ107" s="214">
        <f>_xlfn.FLOOR.PRECISE('численность 2021'!K116)</f>
        <v>0</v>
      </c>
      <c r="BK107" s="214"/>
      <c r="BL107" s="214">
        <f t="shared" si="146"/>
        <v>0</v>
      </c>
      <c r="BM107" s="215">
        <f t="shared" si="181"/>
        <v>0.72</v>
      </c>
      <c r="BN107" s="220">
        <f t="shared" si="147"/>
        <v>0</v>
      </c>
      <c r="BO107" s="217"/>
      <c r="BP107" s="215">
        <f t="shared" si="210"/>
        <v>0</v>
      </c>
      <c r="BQ107" s="216">
        <f t="shared" si="154"/>
        <v>0</v>
      </c>
      <c r="BR107" s="217"/>
      <c r="BS107" s="215">
        <f t="shared" si="200"/>
        <v>0</v>
      </c>
      <c r="BT107" s="217"/>
      <c r="BU107" s="213">
        <v>0</v>
      </c>
      <c r="BV107" s="213">
        <v>0</v>
      </c>
      <c r="BW107" s="212">
        <f>_xlfn.FLOOR.PRECISE('численность 2021'!H116)</f>
        <v>0</v>
      </c>
      <c r="BX107" s="212">
        <v>0</v>
      </c>
      <c r="BY107" s="212">
        <v>0</v>
      </c>
      <c r="BZ107" s="212">
        <f t="shared" si="218"/>
        <v>0</v>
      </c>
      <c r="CA107" s="214">
        <f>_xlfn.FLOOR.PRECISE('численность 2021'!M116)</f>
        <v>0</v>
      </c>
      <c r="CB107" s="214"/>
      <c r="CC107" s="214"/>
      <c r="CD107" s="214">
        <f t="shared" si="156"/>
        <v>0</v>
      </c>
      <c r="CE107" s="215">
        <f t="shared" si="201"/>
        <v>0</v>
      </c>
      <c r="CF107" s="220">
        <f t="shared" si="158"/>
        <v>0</v>
      </c>
      <c r="CG107" s="217"/>
      <c r="CH107" s="215">
        <f t="shared" si="211"/>
        <v>0</v>
      </c>
      <c r="CI107" s="216">
        <f t="shared" si="160"/>
        <v>0</v>
      </c>
      <c r="CJ107" s="217"/>
      <c r="CK107" s="215">
        <f t="shared" si="212"/>
        <v>0</v>
      </c>
      <c r="CL107" s="216">
        <f t="shared" si="162"/>
        <v>0</v>
      </c>
      <c r="CM107" s="217"/>
      <c r="CN107" s="215">
        <f t="shared" si="202"/>
        <v>0</v>
      </c>
      <c r="CO107" s="217"/>
      <c r="CP107" s="221">
        <f t="shared" si="203"/>
        <v>1</v>
      </c>
      <c r="CQ107" s="213">
        <v>0</v>
      </c>
      <c r="CR107" s="213">
        <v>0</v>
      </c>
      <c r="CS107" s="213" t="e">
        <f>#REF!</f>
        <v>#REF!</v>
      </c>
      <c r="CT107" s="212">
        <v>0</v>
      </c>
      <c r="CU107" s="212">
        <v>0</v>
      </c>
      <c r="CV107" s="212" t="e">
        <f>#REF!</f>
        <v>#REF!</v>
      </c>
      <c r="CW107" s="214" t="e">
        <f>#REF!</f>
        <v>#REF!</v>
      </c>
      <c r="CX107" s="215" t="e">
        <f t="shared" si="222"/>
        <v>#REF!</v>
      </c>
      <c r="CY107" s="220" t="e">
        <f t="shared" si="223"/>
        <v>#REF!</v>
      </c>
      <c r="CZ107" s="222"/>
      <c r="DA107" s="215">
        <f t="shared" si="224"/>
        <v>0</v>
      </c>
      <c r="DB107" s="222"/>
      <c r="DC107" s="213">
        <v>139.07002299999999</v>
      </c>
      <c r="DD107" s="213">
        <v>214</v>
      </c>
      <c r="DE107" s="212">
        <f>_xlfn.FLOOR.PRECISE('численность 2021'!I116)</f>
        <v>163</v>
      </c>
      <c r="DF107" s="212">
        <v>0.34672199999999997</v>
      </c>
      <c r="DG107" s="212">
        <v>0.53233799999999998</v>
      </c>
      <c r="DH107" s="212">
        <f t="shared" si="219"/>
        <v>0.65858585858585861</v>
      </c>
      <c r="DI107" s="214">
        <f>_xlfn.FLOOR.PRECISE('численность 2021'!N116)</f>
        <v>24</v>
      </c>
      <c r="DJ107" s="215">
        <f t="shared" si="213"/>
        <v>24.449999999999836</v>
      </c>
      <c r="DK107" s="216">
        <f t="shared" si="166"/>
        <v>24</v>
      </c>
      <c r="DL107" s="217">
        <v>24</v>
      </c>
      <c r="DM107" s="215">
        <f t="shared" si="214"/>
        <v>4.8000000000000007</v>
      </c>
      <c r="DN107" s="217"/>
      <c r="DO107" s="213">
        <v>0</v>
      </c>
      <c r="DP107" s="213">
        <v>0</v>
      </c>
      <c r="DQ107" s="212">
        <f>_xlfn.FLOOR.PRECISE('численность 2021'!J116)</f>
        <v>0</v>
      </c>
      <c r="DR107" s="212">
        <v>0</v>
      </c>
      <c r="DS107" s="212">
        <v>0</v>
      </c>
      <c r="DT107" s="212">
        <f t="shared" si="220"/>
        <v>0</v>
      </c>
      <c r="DU107" s="214">
        <f>_xlfn.FLOOR.PRECISE('численность 2021'!S116)</f>
        <v>0</v>
      </c>
      <c r="DV107" s="215">
        <f t="shared" si="204"/>
        <v>0</v>
      </c>
      <c r="DW107" s="216">
        <f t="shared" si="169"/>
        <v>0</v>
      </c>
      <c r="DX107" s="217"/>
      <c r="DY107" s="213">
        <v>0</v>
      </c>
      <c r="DZ107" s="223">
        <v>0</v>
      </c>
      <c r="EA107" s="212">
        <f>_xlfn.FLOOR.PRECISE('численность 2021'!T116)</f>
        <v>0</v>
      </c>
      <c r="EB107" s="212">
        <v>0</v>
      </c>
      <c r="EC107" s="212">
        <v>0</v>
      </c>
      <c r="ED107" s="212">
        <f t="shared" si="221"/>
        <v>0</v>
      </c>
      <c r="EE107" s="214">
        <f>_xlfn.FLOOR.PRECISE('численность 2021'!U116)</f>
        <v>0</v>
      </c>
      <c r="EF107" s="215">
        <f t="shared" si="199"/>
        <v>0</v>
      </c>
      <c r="EG107" s="216">
        <f t="shared" si="170"/>
        <v>0</v>
      </c>
      <c r="EH107" s="222"/>
    </row>
    <row r="108" spans="1:138" ht="50.25" customHeight="1" x14ac:dyDescent="0.2">
      <c r="A108" s="116" t="s">
        <v>439</v>
      </c>
      <c r="B108" s="212">
        <f>'численность 2021'!C118</f>
        <v>564.6</v>
      </c>
      <c r="C108" s="213">
        <v>16749.541015999999</v>
      </c>
      <c r="D108" s="213">
        <v>12128</v>
      </c>
      <c r="E108" s="212">
        <f>_xlfn.FLOOR.PRECISE('численность 2021'!D118)</f>
        <v>2936</v>
      </c>
      <c r="F108" s="212">
        <v>4.8655730000000004</v>
      </c>
      <c r="G108" s="212">
        <v>3.5230619999999999</v>
      </c>
      <c r="H108" s="212">
        <f t="shared" si="215"/>
        <v>5.2001416932341478</v>
      </c>
      <c r="I108" s="214">
        <f>_xlfn.FLOOR.PRECISE('численность 2021'!R118)</f>
        <v>1027</v>
      </c>
      <c r="J108" s="215">
        <f>IF(E108&gt;1,E108*0.349999999999999,0)</f>
        <v>1027.599999999997</v>
      </c>
      <c r="K108" s="216">
        <f>IF(I108&lt;J108,I108,J108)</f>
        <v>1027</v>
      </c>
      <c r="L108" s="217">
        <v>1027</v>
      </c>
      <c r="M108" s="213">
        <v>1378</v>
      </c>
      <c r="N108" s="213">
        <v>1239</v>
      </c>
      <c r="O108" s="212">
        <f>_xlfn.FLOOR.PRECISE('численность 2021'!P118)</f>
        <v>252</v>
      </c>
      <c r="P108" s="212">
        <v>0.40029500000000001</v>
      </c>
      <c r="Q108" s="212">
        <v>0.35991699999999999</v>
      </c>
      <c r="R108" s="212">
        <f>O108/B108</f>
        <v>0.44633368756641867</v>
      </c>
      <c r="S108" s="214">
        <f>_xlfn.FLOOR.PRECISE('численность 2021'!Q118)</f>
        <v>37</v>
      </c>
      <c r="T108" s="214"/>
      <c r="U108" s="215">
        <f>O108*0.299999999999999</f>
        <v>75.599999999999739</v>
      </c>
      <c r="V108" s="216">
        <f>IF(S108&lt;U108,S108,U108)</f>
        <v>37</v>
      </c>
      <c r="W108" s="217">
        <v>37</v>
      </c>
      <c r="X108" s="217">
        <v>15</v>
      </c>
      <c r="Y108" s="218"/>
      <c r="Z108" s="213">
        <v>3261.9128420000002</v>
      </c>
      <c r="AA108" s="213">
        <v>3964</v>
      </c>
      <c r="AB108" s="212">
        <f>_xlfn.FLOOR.PRECISE('численность 2021'!E118)</f>
        <v>598</v>
      </c>
      <c r="AC108" s="212">
        <v>0.94755299999999998</v>
      </c>
      <c r="AD108" s="212">
        <v>1.151502</v>
      </c>
      <c r="AE108" s="212">
        <f t="shared" si="216"/>
        <v>1.0591569252568189</v>
      </c>
      <c r="AF108" s="214">
        <f>_xlfn.FLOOR.PRECISE('численность 2021'!O118)</f>
        <v>29</v>
      </c>
      <c r="AG108" s="215">
        <f>IF(AB108&gt;34,AB108*0.05,0)</f>
        <v>29.900000000000002</v>
      </c>
      <c r="AH108" s="216">
        <f>IF(AF108&lt;AG108,AF108,AG108)</f>
        <v>29</v>
      </c>
      <c r="AI108" s="219">
        <f>AJ108*0.75</f>
        <v>21.75</v>
      </c>
      <c r="AJ108" s="217">
        <v>29</v>
      </c>
      <c r="AK108" s="217">
        <v>21</v>
      </c>
      <c r="AL108" s="213"/>
      <c r="AM108" s="213"/>
      <c r="AN108" s="212">
        <f>_xlfn.FLOOR.PRECISE('численность 2021'!F118)</f>
        <v>0</v>
      </c>
      <c r="AO108" s="212"/>
      <c r="AP108" s="212"/>
      <c r="AQ108" s="212">
        <f>AN108/B108</f>
        <v>0</v>
      </c>
      <c r="AR108" s="214">
        <f>_xlfn.FLOOR.PRECISE('численность 2021'!L118)</f>
        <v>0</v>
      </c>
      <c r="AS108" s="214"/>
      <c r="AT108" s="214">
        <f>IF(AND(B108&lt;7,AQ108&lt;5),0,AR108)</f>
        <v>0</v>
      </c>
      <c r="AU108" s="215">
        <f>IF(AN108&gt;34,IF(AQ108&gt;10,AN108*0.149999999999999,IF(AQ108&gt;8,AN108*0.12,IF(AQ108&gt;6,AN108*0.1,IF(AQ108&gt;4,AN108*0.08,IF(AQ108&gt;2,AN108*0.07,IF(AQ108&gt;1,AN108*0.05,IF(AQ108&lt;1,AN108*0.0299999999999999,0))))))),0)</f>
        <v>0</v>
      </c>
      <c r="AV108" s="215">
        <f>IF(AN108&gt;34,IF(AQ108&gt;20,AN108*0.299999999999999,IF(AQ108&gt;15,AN108*0.25,IF(AQ108&gt;12,AN108*0.2,IF(AQ108&gt;10,AN108*0.149999999999999,IF(AQ108&gt;8,AN108*0.12,IF(AQ108&gt;6,AN108*0.1,IF(AQ108&lt;1,AN108*0.0299999999999999,0))))))),0)</f>
        <v>0</v>
      </c>
      <c r="AW108" s="220">
        <f>IF(AR108&lt;AU108,AR108,AU108)</f>
        <v>0</v>
      </c>
      <c r="AX108" s="217"/>
      <c r="AY108" s="215">
        <f>IF(AX108&gt;7,AX108*0.149999999999999,0)</f>
        <v>0</v>
      </c>
      <c r="AZ108" s="216">
        <f>IF(AS108&lt;AY108,AS108,AY108)</f>
        <v>0</v>
      </c>
      <c r="BA108" s="217"/>
      <c r="BB108" s="215">
        <f>AX108*0.299999999999999</f>
        <v>0</v>
      </c>
      <c r="BC108" s="217"/>
      <c r="BD108" s="213">
        <v>925.47302200000001</v>
      </c>
      <c r="BE108" s="213">
        <v>1192</v>
      </c>
      <c r="BF108" s="212">
        <f>_xlfn.FLOOR.PRECISE('численность 2021'!G118)</f>
        <v>339</v>
      </c>
      <c r="BG108" s="212">
        <v>0.268841</v>
      </c>
      <c r="BH108" s="212">
        <v>0.34626400000000002</v>
      </c>
      <c r="BI108" s="212">
        <f t="shared" si="217"/>
        <v>0.60042507970244419</v>
      </c>
      <c r="BJ108" s="214">
        <f>_xlfn.FLOOR.PRECISE('численность 2021'!K118)</f>
        <v>10</v>
      </c>
      <c r="BK108" s="214"/>
      <c r="BL108" s="214">
        <f>IF(AND(B108&lt;7,BI108&lt;5),0,BJ108)</f>
        <v>10</v>
      </c>
      <c r="BM108" s="215">
        <f>IF(BF108&gt;1,IF(BI108&gt;10,BF108*0.149999999999999,IF(BI108&gt;8,BF108*0.12,IF(BI108&gt;6,BF108*0.1,IF(BI108&gt;4,BF108*0.08,IF(BI108&gt;2,BF108*0.07,IF(BI108&gt;1,BF108*0.05,IF(BI108&lt;1,BF108*0.0299999999999999,0))))))),0)</f>
        <v>10.169999999999966</v>
      </c>
      <c r="BN108" s="220">
        <f>IF(BJ108&lt;BM108,BJ108,BM108)</f>
        <v>10</v>
      </c>
      <c r="BO108" s="217">
        <v>10</v>
      </c>
      <c r="BP108" s="215">
        <f>IF(BO108&gt;3,BO108*0.149999999999999,0)</f>
        <v>1.49999999999999</v>
      </c>
      <c r="BQ108" s="216">
        <f>IF(BK108&lt;BP108,BK108,BP108)</f>
        <v>0</v>
      </c>
      <c r="BR108" s="217"/>
      <c r="BS108" s="215">
        <f>BO108*0.2</f>
        <v>2</v>
      </c>
      <c r="BT108" s="217">
        <v>2</v>
      </c>
      <c r="BU108" s="213">
        <v>2989.9895019999999</v>
      </c>
      <c r="BV108" s="213">
        <v>2295</v>
      </c>
      <c r="BW108" s="212">
        <f>_xlfn.FLOOR.PRECISE('численность 2021'!H118)</f>
        <v>423</v>
      </c>
      <c r="BX108" s="212">
        <v>0.86856199999999995</v>
      </c>
      <c r="BY108" s="212">
        <v>0.66667399999999999</v>
      </c>
      <c r="BZ108" s="212">
        <f t="shared" si="218"/>
        <v>0.74920297555791704</v>
      </c>
      <c r="CA108" s="214">
        <f>_xlfn.FLOOR.PRECISE('численность 2021'!M118)</f>
        <v>12</v>
      </c>
      <c r="CB108" s="214"/>
      <c r="CC108" s="214"/>
      <c r="CD108" s="214">
        <f>IF(AND(B108&lt;7,BZ108&lt;5),0,CA108)</f>
        <v>12</v>
      </c>
      <c r="CE108" s="215">
        <f>IF(BW108&gt;1,IF(BZ108&gt;10,BW108*0.149999999999999,IF(BZ108&gt;8,BW108*0.12,IF(BZ108&gt;6,BW108*0.1,IF(BZ108&gt;4,BW108*0.08,IF(BZ108&gt;2,BW108*0.07,IF(BZ108&gt;1,BW108*0.05,IF(BZ108&lt;1,BW108*0.0299999999999999,0))))))),0)</f>
        <v>12.689999999999957</v>
      </c>
      <c r="CF108" s="220">
        <f>IF(CA108&lt;CE108,CA108,CE108)</f>
        <v>12</v>
      </c>
      <c r="CG108" s="217">
        <v>12</v>
      </c>
      <c r="CH108" s="215">
        <f>IF(CG108&gt;3,CG108*0.0749999999999999,0)</f>
        <v>0.8999999999999988</v>
      </c>
      <c r="CI108" s="216">
        <f>IF(CB108&lt;CH108,CB108,CH108)</f>
        <v>0</v>
      </c>
      <c r="CJ108" s="217">
        <v>1</v>
      </c>
      <c r="CK108" s="215">
        <f>IF(CG108&gt;3,CG108*0.0749999999999999,0)</f>
        <v>0.8999999999999988</v>
      </c>
      <c r="CL108" s="216">
        <f>IF(CC108&lt;CK108,CC108,CK108)</f>
        <v>0</v>
      </c>
      <c r="CM108" s="217"/>
      <c r="CN108" s="215">
        <f>CG108*0.2</f>
        <v>2.4000000000000004</v>
      </c>
      <c r="CO108" s="217">
        <v>3</v>
      </c>
      <c r="CP108" s="221">
        <f>IF(CG108*0.25&gt;CJ108+CM108-0.1,1,0)</f>
        <v>1</v>
      </c>
      <c r="CQ108" s="213">
        <v>0</v>
      </c>
      <c r="CR108" s="213">
        <v>0</v>
      </c>
      <c r="CS108" s="213" t="e">
        <f>#REF!</f>
        <v>#REF!</v>
      </c>
      <c r="CT108" s="212">
        <v>0</v>
      </c>
      <c r="CU108" s="212">
        <v>0</v>
      </c>
      <c r="CV108" s="212" t="e">
        <f>#REF!</f>
        <v>#REF!</v>
      </c>
      <c r="CW108" s="214" t="e">
        <f>#REF!</f>
        <v>#REF!</v>
      </c>
      <c r="CX108" s="215" t="e">
        <f t="shared" si="222"/>
        <v>#REF!</v>
      </c>
      <c r="CY108" s="220" t="e">
        <f t="shared" si="223"/>
        <v>#REF!</v>
      </c>
      <c r="CZ108" s="222"/>
      <c r="DA108" s="215">
        <f t="shared" si="224"/>
        <v>0</v>
      </c>
      <c r="DB108" s="222"/>
      <c r="DC108" s="213">
        <v>1695.1442870000001</v>
      </c>
      <c r="DD108" s="213">
        <v>1633</v>
      </c>
      <c r="DE108" s="212">
        <f>_xlfn.FLOOR.PRECISE('численность 2021'!I118)</f>
        <v>305</v>
      </c>
      <c r="DF108" s="212">
        <v>0.49242200000000003</v>
      </c>
      <c r="DG108" s="212">
        <v>0.47437000000000001</v>
      </c>
      <c r="DH108" s="212">
        <f t="shared" si="219"/>
        <v>0.54020545518951468</v>
      </c>
      <c r="DI108" s="214">
        <f>_xlfn.FLOOR.PRECISE('численность 2021'!N118)</f>
        <v>45</v>
      </c>
      <c r="DJ108" s="215">
        <f>IF(DE108&gt;34,DE108*0.149999999999999,0)</f>
        <v>45.749999999999694</v>
      </c>
      <c r="DK108" s="216">
        <f>IF(DI108&lt;DJ108,DI108,DJ108)</f>
        <v>45</v>
      </c>
      <c r="DL108" s="217">
        <v>45</v>
      </c>
      <c r="DM108" s="215">
        <f>DL108*0.2</f>
        <v>9</v>
      </c>
      <c r="DN108" s="217">
        <v>9</v>
      </c>
      <c r="DO108" s="213"/>
      <c r="DP108" s="213"/>
      <c r="DQ108" s="212">
        <f>_xlfn.FLOOR.PRECISE('численность 2021'!J118)</f>
        <v>0</v>
      </c>
      <c r="DR108" s="212"/>
      <c r="DS108" s="212"/>
      <c r="DT108" s="212">
        <f t="shared" si="220"/>
        <v>0</v>
      </c>
      <c r="DU108" s="214">
        <f>_xlfn.FLOOR.PRECISE('численность 2021'!S118)</f>
        <v>0</v>
      </c>
      <c r="DV108" s="215">
        <f>DQ108*0.1</f>
        <v>0</v>
      </c>
      <c r="DW108" s="216">
        <f>IF(DU108&lt;DV108,DU108,DV108)</f>
        <v>0</v>
      </c>
      <c r="DX108" s="217"/>
      <c r="DY108" s="213"/>
      <c r="DZ108" s="223"/>
      <c r="EA108" s="212">
        <f>_xlfn.FLOOR.PRECISE('численность 2021'!T118)</f>
        <v>0</v>
      </c>
      <c r="EB108" s="212"/>
      <c r="EC108" s="212"/>
      <c r="ED108" s="212">
        <f t="shared" si="221"/>
        <v>0</v>
      </c>
      <c r="EE108" s="214">
        <f>_xlfn.FLOOR.PRECISE('численность 2021'!U118)</f>
        <v>0</v>
      </c>
      <c r="EF108" s="215">
        <f>EA108*0.1</f>
        <v>0</v>
      </c>
      <c r="EG108" s="216">
        <f>IF(EE108&lt;EF108,EE108,EF108)</f>
        <v>0</v>
      </c>
      <c r="EH108" s="222"/>
    </row>
    <row r="109" spans="1:138" s="240" customFormat="1" ht="38.25" customHeight="1" x14ac:dyDescent="0.2">
      <c r="A109" s="241" t="s">
        <v>440</v>
      </c>
      <c r="B109" s="242">
        <f>'численность 2021'!C119</f>
        <v>2437.1999999999998</v>
      </c>
      <c r="C109" s="243">
        <v>16749.541015999999</v>
      </c>
      <c r="D109" s="243">
        <v>12128</v>
      </c>
      <c r="E109" s="242">
        <f>_xlfn.FLOOR.PRECISE('численность 2021'!D119)</f>
        <v>12868</v>
      </c>
      <c r="F109" s="242">
        <v>4.8655730000000004</v>
      </c>
      <c r="G109" s="242">
        <v>3.5230619999999999</v>
      </c>
      <c r="H109" s="242">
        <f t="shared" si="215"/>
        <v>5.2798293123256199</v>
      </c>
      <c r="I109" s="244">
        <f>_xlfn.FLOOR.PRECISE('численность 2021'!R119)</f>
        <v>4503</v>
      </c>
      <c r="J109" s="245">
        <f t="shared" si="206"/>
        <v>4503.7999999999865</v>
      </c>
      <c r="K109" s="246">
        <f t="shared" si="148"/>
        <v>4503</v>
      </c>
      <c r="L109" s="247">
        <v>4503</v>
      </c>
      <c r="M109" s="243">
        <v>1378</v>
      </c>
      <c r="N109" s="243">
        <v>1239</v>
      </c>
      <c r="O109" s="242">
        <f>_xlfn.FLOOR.PRECISE('численность 2021'!P119)</f>
        <v>1008</v>
      </c>
      <c r="P109" s="242">
        <v>0.40029500000000001</v>
      </c>
      <c r="Q109" s="242">
        <v>0.35991699999999999</v>
      </c>
      <c r="R109" s="242">
        <f t="shared" si="149"/>
        <v>0.41358936484490399</v>
      </c>
      <c r="S109" s="244">
        <f>_xlfn.FLOOR.PRECISE('численность 2021'!Q119)</f>
        <v>50</v>
      </c>
      <c r="T109" s="244"/>
      <c r="U109" s="245">
        <f t="shared" si="207"/>
        <v>302.39999999999895</v>
      </c>
      <c r="V109" s="246">
        <f t="shared" si="140"/>
        <v>50</v>
      </c>
      <c r="W109" s="247">
        <v>50</v>
      </c>
      <c r="X109" s="247">
        <v>25</v>
      </c>
      <c r="Y109" s="248"/>
      <c r="Z109" s="243">
        <v>3261.9128420000002</v>
      </c>
      <c r="AA109" s="243">
        <v>3964</v>
      </c>
      <c r="AB109" s="242">
        <f>_xlfn.FLOOR.PRECISE('численность 2021'!E119)</f>
        <v>3217</v>
      </c>
      <c r="AC109" s="242">
        <v>0.94755299999999998</v>
      </c>
      <c r="AD109" s="242">
        <v>1.151502</v>
      </c>
      <c r="AE109" s="242">
        <f t="shared" si="216"/>
        <v>1.319957328081405</v>
      </c>
      <c r="AF109" s="244">
        <f>_xlfn.FLOOR.PRECISE('численность 2021'!O119)</f>
        <v>160</v>
      </c>
      <c r="AG109" s="245">
        <f t="shared" si="205"/>
        <v>160.85000000000002</v>
      </c>
      <c r="AH109" s="246">
        <f t="shared" si="150"/>
        <v>160</v>
      </c>
      <c r="AI109" s="249">
        <f t="shared" si="142"/>
        <v>120</v>
      </c>
      <c r="AJ109" s="247">
        <v>160</v>
      </c>
      <c r="AK109" s="247">
        <v>120</v>
      </c>
      <c r="AL109" s="243">
        <v>0</v>
      </c>
      <c r="AM109" s="243">
        <v>0</v>
      </c>
      <c r="AN109" s="242">
        <f>_xlfn.FLOOR.PRECISE('численность 2021'!F119)</f>
        <v>0</v>
      </c>
      <c r="AO109" s="242">
        <v>0</v>
      </c>
      <c r="AP109" s="242">
        <v>0</v>
      </c>
      <c r="AQ109" s="242">
        <f t="shared" si="151"/>
        <v>0</v>
      </c>
      <c r="AR109" s="244">
        <f>_xlfn.FLOOR.PRECISE('численность 2021'!L119)</f>
        <v>0</v>
      </c>
      <c r="AS109" s="244"/>
      <c r="AT109" s="244">
        <f t="shared" si="143"/>
        <v>0</v>
      </c>
      <c r="AU109" s="245">
        <f t="shared" si="176"/>
        <v>0</v>
      </c>
      <c r="AV109" s="245">
        <f t="shared" si="225"/>
        <v>0</v>
      </c>
      <c r="AW109" s="249">
        <f t="shared" si="177"/>
        <v>0</v>
      </c>
      <c r="AX109" s="247"/>
      <c r="AY109" s="245">
        <f t="shared" si="208"/>
        <v>0</v>
      </c>
      <c r="AZ109" s="246">
        <f t="shared" si="152"/>
        <v>0</v>
      </c>
      <c r="BA109" s="247"/>
      <c r="BB109" s="245">
        <f t="shared" si="209"/>
        <v>0</v>
      </c>
      <c r="BC109" s="247"/>
      <c r="BD109" s="243">
        <v>925.47302200000001</v>
      </c>
      <c r="BE109" s="243">
        <v>1192</v>
      </c>
      <c r="BF109" s="242">
        <f>_xlfn.FLOOR.PRECISE('численность 2021'!G119)</f>
        <v>999</v>
      </c>
      <c r="BG109" s="242">
        <v>0.268841</v>
      </c>
      <c r="BH109" s="242">
        <v>0.34626400000000002</v>
      </c>
      <c r="BI109" s="242">
        <f t="shared" si="217"/>
        <v>0.4098966026587888</v>
      </c>
      <c r="BJ109" s="244">
        <f>_xlfn.FLOOR.PRECISE('численность 2021'!K119)</f>
        <v>29</v>
      </c>
      <c r="BK109" s="244"/>
      <c r="BL109" s="244">
        <f t="shared" si="146"/>
        <v>29</v>
      </c>
      <c r="BM109" s="245">
        <f t="shared" si="181"/>
        <v>29.97</v>
      </c>
      <c r="BN109" s="249">
        <f t="shared" si="147"/>
        <v>29</v>
      </c>
      <c r="BO109" s="247">
        <v>29</v>
      </c>
      <c r="BP109" s="245">
        <f t="shared" si="210"/>
        <v>4.3499999999999712</v>
      </c>
      <c r="BQ109" s="246">
        <f t="shared" si="154"/>
        <v>0</v>
      </c>
      <c r="BR109" s="247">
        <v>2</v>
      </c>
      <c r="BS109" s="245">
        <f t="shared" si="200"/>
        <v>5.8000000000000007</v>
      </c>
      <c r="BT109" s="247">
        <v>6</v>
      </c>
      <c r="BU109" s="243">
        <v>2989.9895019999999</v>
      </c>
      <c r="BV109" s="243">
        <v>2295</v>
      </c>
      <c r="BW109" s="242">
        <f>_xlfn.FLOOR.PRECISE('численность 2021'!H119)</f>
        <v>1121</v>
      </c>
      <c r="BX109" s="242">
        <v>0.86856199999999995</v>
      </c>
      <c r="BY109" s="242">
        <v>0.66667399999999999</v>
      </c>
      <c r="BZ109" s="242">
        <f t="shared" si="218"/>
        <v>0.4599540456261284</v>
      </c>
      <c r="CA109" s="244">
        <f>_xlfn.FLOOR.PRECISE('численность 2021'!M119)</f>
        <v>33</v>
      </c>
      <c r="CB109" s="244"/>
      <c r="CC109" s="244"/>
      <c r="CD109" s="244">
        <f t="shared" si="156"/>
        <v>33</v>
      </c>
      <c r="CE109" s="245">
        <f t="shared" si="201"/>
        <v>33.629999999999889</v>
      </c>
      <c r="CF109" s="249">
        <f t="shared" si="158"/>
        <v>33</v>
      </c>
      <c r="CG109" s="247">
        <v>33</v>
      </c>
      <c r="CH109" s="245">
        <f t="shared" si="211"/>
        <v>2.4749999999999965</v>
      </c>
      <c r="CI109" s="246">
        <f t="shared" si="160"/>
        <v>0</v>
      </c>
      <c r="CJ109" s="247">
        <v>4</v>
      </c>
      <c r="CK109" s="245">
        <f t="shared" si="212"/>
        <v>2.4749999999999965</v>
      </c>
      <c r="CL109" s="246">
        <f t="shared" si="162"/>
        <v>0</v>
      </c>
      <c r="CM109" s="247"/>
      <c r="CN109" s="245">
        <f t="shared" si="202"/>
        <v>6.6000000000000005</v>
      </c>
      <c r="CO109" s="247">
        <v>7</v>
      </c>
      <c r="CP109" s="250">
        <f t="shared" si="203"/>
        <v>1</v>
      </c>
      <c r="CQ109" s="243">
        <v>0</v>
      </c>
      <c r="CR109" s="243">
        <v>0</v>
      </c>
      <c r="CS109" s="243" t="e">
        <f>#REF!</f>
        <v>#REF!</v>
      </c>
      <c r="CT109" s="242">
        <v>0</v>
      </c>
      <c r="CU109" s="242">
        <v>0</v>
      </c>
      <c r="CV109" s="242" t="e">
        <f>#REF!</f>
        <v>#REF!</v>
      </c>
      <c r="CW109" s="244" t="e">
        <f>#REF!</f>
        <v>#REF!</v>
      </c>
      <c r="CX109" s="245" t="e">
        <f t="shared" si="222"/>
        <v>#REF!</v>
      </c>
      <c r="CY109" s="249" t="e">
        <f t="shared" si="223"/>
        <v>#REF!</v>
      </c>
      <c r="CZ109" s="247"/>
      <c r="DA109" s="245">
        <f t="shared" si="224"/>
        <v>0</v>
      </c>
      <c r="DB109" s="247"/>
      <c r="DC109" s="243">
        <v>1695.1442870000001</v>
      </c>
      <c r="DD109" s="243">
        <v>1633</v>
      </c>
      <c r="DE109" s="242">
        <f>_xlfn.FLOOR.PRECISE('численность 2021'!I119)</f>
        <v>1292</v>
      </c>
      <c r="DF109" s="242">
        <v>0.49242200000000003</v>
      </c>
      <c r="DG109" s="242">
        <v>0.47437000000000001</v>
      </c>
      <c r="DH109" s="242">
        <f t="shared" si="219"/>
        <v>0.5301165271623175</v>
      </c>
      <c r="DI109" s="244">
        <f>_xlfn.FLOOR.PRECISE('численность 2021'!N119)</f>
        <v>51</v>
      </c>
      <c r="DJ109" s="245">
        <f t="shared" si="213"/>
        <v>193.7999999999987</v>
      </c>
      <c r="DK109" s="246">
        <f t="shared" si="166"/>
        <v>51</v>
      </c>
      <c r="DL109" s="247">
        <v>51</v>
      </c>
      <c r="DM109" s="245">
        <f t="shared" si="214"/>
        <v>10.200000000000001</v>
      </c>
      <c r="DN109" s="247">
        <v>11</v>
      </c>
      <c r="DO109" s="243">
        <v>0</v>
      </c>
      <c r="DP109" s="243">
        <v>0</v>
      </c>
      <c r="DQ109" s="242">
        <f>_xlfn.FLOOR.PRECISE('численность 2021'!J119)</f>
        <v>0</v>
      </c>
      <c r="DR109" s="242">
        <v>0</v>
      </c>
      <c r="DS109" s="242">
        <v>0</v>
      </c>
      <c r="DT109" s="242">
        <f t="shared" si="220"/>
        <v>0</v>
      </c>
      <c r="DU109" s="244">
        <f>_xlfn.FLOOR.PRECISE('численность 2021'!S119)</f>
        <v>0</v>
      </c>
      <c r="DV109" s="245">
        <f t="shared" si="204"/>
        <v>0</v>
      </c>
      <c r="DW109" s="246">
        <f t="shared" si="169"/>
        <v>0</v>
      </c>
      <c r="DX109" s="247"/>
      <c r="DY109" s="243">
        <v>0</v>
      </c>
      <c r="DZ109" s="251">
        <v>0</v>
      </c>
      <c r="EA109" s="242">
        <f>_xlfn.FLOOR.PRECISE('численность 2021'!T119)</f>
        <v>0</v>
      </c>
      <c r="EB109" s="242">
        <v>0</v>
      </c>
      <c r="EC109" s="242">
        <v>0</v>
      </c>
      <c r="ED109" s="242">
        <f t="shared" si="221"/>
        <v>0</v>
      </c>
      <c r="EE109" s="244">
        <f>_xlfn.FLOOR.PRECISE('численность 2021'!U119)</f>
        <v>0</v>
      </c>
      <c r="EF109" s="245">
        <f t="shared" si="199"/>
        <v>0</v>
      </c>
      <c r="EG109" s="246">
        <f t="shared" si="170"/>
        <v>0</v>
      </c>
      <c r="EH109" s="247"/>
    </row>
    <row r="110" spans="1:138" ht="13.5" customHeight="1" x14ac:dyDescent="0.2">
      <c r="A110" s="198" t="s">
        <v>137</v>
      </c>
      <c r="B110" s="212"/>
      <c r="C110" s="213"/>
      <c r="D110" s="213"/>
      <c r="E110" s="212"/>
      <c r="F110" s="212"/>
      <c r="G110" s="212"/>
      <c r="H110" s="212"/>
      <c r="I110" s="214"/>
      <c r="J110" s="215">
        <f t="shared" si="206"/>
        <v>0</v>
      </c>
      <c r="K110" s="216">
        <f t="shared" ref="K110:K113" si="226">IF(I110&lt;J110,I110,J110)</f>
        <v>0</v>
      </c>
      <c r="L110" s="217"/>
      <c r="M110" s="213"/>
      <c r="N110" s="213"/>
      <c r="O110" s="212"/>
      <c r="P110" s="212"/>
      <c r="Q110" s="212"/>
      <c r="R110" s="212" t="e">
        <f t="shared" si="149"/>
        <v>#DIV/0!</v>
      </c>
      <c r="S110" s="214"/>
      <c r="T110" s="214"/>
      <c r="U110" s="215">
        <f t="shared" si="207"/>
        <v>0</v>
      </c>
      <c r="V110" s="216">
        <f t="shared" si="140"/>
        <v>0</v>
      </c>
      <c r="W110" s="217"/>
      <c r="X110" s="217"/>
      <c r="Y110" s="218"/>
      <c r="Z110" s="213"/>
      <c r="AA110" s="213"/>
      <c r="AB110" s="212"/>
      <c r="AC110" s="212"/>
      <c r="AD110" s="212"/>
      <c r="AE110" s="212" t="e">
        <f t="shared" si="216"/>
        <v>#DIV/0!</v>
      </c>
      <c r="AF110" s="214"/>
      <c r="AG110" s="215">
        <f t="shared" si="205"/>
        <v>0</v>
      </c>
      <c r="AH110" s="216">
        <f t="shared" si="150"/>
        <v>0</v>
      </c>
      <c r="AI110" s="219">
        <f t="shared" si="142"/>
        <v>0</v>
      </c>
      <c r="AJ110" s="217"/>
      <c r="AK110" s="217"/>
      <c r="AL110" s="213"/>
      <c r="AM110" s="213"/>
      <c r="AN110" s="212"/>
      <c r="AO110" s="212"/>
      <c r="AP110" s="212"/>
      <c r="AQ110" s="212" t="e">
        <f t="shared" si="151"/>
        <v>#DIV/0!</v>
      </c>
      <c r="AR110" s="214"/>
      <c r="AS110" s="214"/>
      <c r="AT110" s="214" t="e">
        <f t="shared" si="143"/>
        <v>#DIV/0!</v>
      </c>
      <c r="AU110" s="215">
        <f t="shared" si="176"/>
        <v>0</v>
      </c>
      <c r="AV110" s="215">
        <f t="shared" si="225"/>
        <v>0</v>
      </c>
      <c r="AW110" s="220">
        <f t="shared" si="177"/>
        <v>0</v>
      </c>
      <c r="AX110" s="217"/>
      <c r="AY110" s="215">
        <f t="shared" si="208"/>
        <v>0</v>
      </c>
      <c r="AZ110" s="216">
        <f t="shared" si="152"/>
        <v>0</v>
      </c>
      <c r="BA110" s="217"/>
      <c r="BB110" s="215">
        <f t="shared" si="209"/>
        <v>0</v>
      </c>
      <c r="BC110" s="217"/>
      <c r="BD110" s="213"/>
      <c r="BE110" s="213"/>
      <c r="BF110" s="212"/>
      <c r="BG110" s="212"/>
      <c r="BH110" s="212"/>
      <c r="BI110" s="212" t="e">
        <f t="shared" si="217"/>
        <v>#DIV/0!</v>
      </c>
      <c r="BJ110" s="214"/>
      <c r="BK110" s="214"/>
      <c r="BL110" s="214" t="e">
        <f t="shared" si="146"/>
        <v>#DIV/0!</v>
      </c>
      <c r="BM110" s="215">
        <f t="shared" si="181"/>
        <v>0</v>
      </c>
      <c r="BN110" s="220">
        <f t="shared" si="147"/>
        <v>0</v>
      </c>
      <c r="BO110" s="217"/>
      <c r="BP110" s="215">
        <f t="shared" si="210"/>
        <v>0</v>
      </c>
      <c r="BQ110" s="216">
        <f t="shared" si="154"/>
        <v>0</v>
      </c>
      <c r="BR110" s="217"/>
      <c r="BS110" s="215">
        <f t="shared" si="200"/>
        <v>0</v>
      </c>
      <c r="BT110" s="217"/>
      <c r="BU110" s="213"/>
      <c r="BV110" s="213"/>
      <c r="BW110" s="212"/>
      <c r="BX110" s="212"/>
      <c r="BY110" s="212"/>
      <c r="BZ110" s="212" t="e">
        <f t="shared" si="218"/>
        <v>#DIV/0!</v>
      </c>
      <c r="CA110" s="214"/>
      <c r="CB110" s="214"/>
      <c r="CC110" s="214"/>
      <c r="CD110" s="214" t="e">
        <f t="shared" si="156"/>
        <v>#DIV/0!</v>
      </c>
      <c r="CE110" s="215">
        <f t="shared" si="201"/>
        <v>0</v>
      </c>
      <c r="CF110" s="220">
        <f t="shared" si="158"/>
        <v>0</v>
      </c>
      <c r="CG110" s="217"/>
      <c r="CH110" s="215">
        <f t="shared" si="211"/>
        <v>0</v>
      </c>
      <c r="CI110" s="216">
        <f t="shared" si="160"/>
        <v>0</v>
      </c>
      <c r="CJ110" s="217"/>
      <c r="CK110" s="215">
        <f t="shared" si="212"/>
        <v>0</v>
      </c>
      <c r="CL110" s="216">
        <f t="shared" si="162"/>
        <v>0</v>
      </c>
      <c r="CM110" s="217"/>
      <c r="CN110" s="215">
        <f t="shared" si="202"/>
        <v>0</v>
      </c>
      <c r="CO110" s="217"/>
      <c r="CP110" s="221">
        <f t="shared" si="203"/>
        <v>1</v>
      </c>
      <c r="CQ110" s="213"/>
      <c r="CR110" s="213"/>
      <c r="CS110" s="213"/>
      <c r="CT110" s="212"/>
      <c r="CU110" s="212"/>
      <c r="CV110" s="212"/>
      <c r="CW110" s="214"/>
      <c r="CX110" s="215">
        <f t="shared" si="222"/>
        <v>0</v>
      </c>
      <c r="CY110" s="220">
        <f t="shared" si="223"/>
        <v>0</v>
      </c>
      <c r="CZ110" s="222"/>
      <c r="DA110" s="215">
        <f t="shared" si="224"/>
        <v>0</v>
      </c>
      <c r="DB110" s="222"/>
      <c r="DC110" s="213"/>
      <c r="DD110" s="213"/>
      <c r="DE110" s="212"/>
      <c r="DF110" s="212"/>
      <c r="DG110" s="212"/>
      <c r="DH110" s="212" t="e">
        <f t="shared" si="219"/>
        <v>#DIV/0!</v>
      </c>
      <c r="DI110" s="214"/>
      <c r="DJ110" s="215">
        <f t="shared" si="213"/>
        <v>0</v>
      </c>
      <c r="DK110" s="216">
        <f t="shared" si="166"/>
        <v>0</v>
      </c>
      <c r="DL110" s="217"/>
      <c r="DM110" s="215">
        <f t="shared" si="214"/>
        <v>0</v>
      </c>
      <c r="DN110" s="217"/>
      <c r="DO110" s="213"/>
      <c r="DP110" s="213"/>
      <c r="DQ110" s="212"/>
      <c r="DR110" s="212"/>
      <c r="DS110" s="212"/>
      <c r="DT110" s="212" t="e">
        <f t="shared" si="220"/>
        <v>#DIV/0!</v>
      </c>
      <c r="DU110" s="214"/>
      <c r="DV110" s="215">
        <f t="shared" si="204"/>
        <v>0</v>
      </c>
      <c r="DW110" s="216">
        <f t="shared" si="169"/>
        <v>0</v>
      </c>
      <c r="DX110" s="217"/>
      <c r="DY110" s="213"/>
      <c r="DZ110" s="223"/>
      <c r="EA110" s="212"/>
      <c r="EB110" s="212"/>
      <c r="EC110" s="212"/>
      <c r="ED110" s="212" t="e">
        <f t="shared" si="221"/>
        <v>#DIV/0!</v>
      </c>
      <c r="EE110" s="214"/>
      <c r="EF110" s="215">
        <f t="shared" si="199"/>
        <v>0</v>
      </c>
      <c r="EG110" s="216">
        <f t="shared" si="170"/>
        <v>0</v>
      </c>
      <c r="EH110" s="222"/>
    </row>
    <row r="111" spans="1:138" ht="50.25" customHeight="1" x14ac:dyDescent="0.2">
      <c r="A111" s="126" t="s">
        <v>441</v>
      </c>
      <c r="B111" s="212">
        <f>'численность 2021'!C122</f>
        <v>6.8</v>
      </c>
      <c r="C111" s="213">
        <v>18.352561999999999</v>
      </c>
      <c r="D111" s="213">
        <v>263</v>
      </c>
      <c r="E111" s="212">
        <f>_xlfn.FLOOR.PRECISE('численность 2021'!D122)</f>
        <v>9</v>
      </c>
      <c r="F111" s="212">
        <v>2.698906</v>
      </c>
      <c r="G111" s="212">
        <v>1.5153700000000001</v>
      </c>
      <c r="H111" s="212">
        <f t="shared" si="215"/>
        <v>1.3235294117647058</v>
      </c>
      <c r="I111" s="214">
        <f>_xlfn.FLOOR.PRECISE('численность 2021'!R122)</f>
        <v>0</v>
      </c>
      <c r="J111" s="215">
        <f t="shared" si="206"/>
        <v>3.1499999999999906</v>
      </c>
      <c r="K111" s="216">
        <f t="shared" si="226"/>
        <v>0</v>
      </c>
      <c r="L111" s="217"/>
      <c r="M111" s="213"/>
      <c r="N111" s="213">
        <v>30</v>
      </c>
      <c r="O111" s="212">
        <f>_xlfn.FLOOR.PRECISE('численность 2021'!P122)</f>
        <v>0</v>
      </c>
      <c r="P111" s="212"/>
      <c r="Q111" s="212">
        <v>0.17285600000000001</v>
      </c>
      <c r="R111" s="212">
        <f t="shared" si="149"/>
        <v>0</v>
      </c>
      <c r="S111" s="214">
        <f>_xlfn.FLOOR.PRECISE('численность 2021'!Q122)</f>
        <v>0</v>
      </c>
      <c r="T111" s="214"/>
      <c r="U111" s="215">
        <f t="shared" si="207"/>
        <v>0</v>
      </c>
      <c r="V111" s="216">
        <f t="shared" si="140"/>
        <v>0</v>
      </c>
      <c r="W111" s="217"/>
      <c r="X111" s="217"/>
      <c r="Y111" s="218"/>
      <c r="Z111" s="213"/>
      <c r="AA111" s="213">
        <v>40</v>
      </c>
      <c r="AB111" s="212">
        <f>_xlfn.FLOOR.PRECISE('численность 2021'!E122)</f>
        <v>0</v>
      </c>
      <c r="AC111" s="212"/>
      <c r="AD111" s="212">
        <v>0.23047400000000001</v>
      </c>
      <c r="AE111" s="212">
        <f t="shared" si="216"/>
        <v>0</v>
      </c>
      <c r="AF111" s="214">
        <f>_xlfn.FLOOR.PRECISE('численность 2021'!O122)</f>
        <v>0</v>
      </c>
      <c r="AG111" s="215">
        <f t="shared" si="205"/>
        <v>0</v>
      </c>
      <c r="AH111" s="216">
        <f t="shared" si="150"/>
        <v>0</v>
      </c>
      <c r="AI111" s="219">
        <f t="shared" si="142"/>
        <v>0</v>
      </c>
      <c r="AJ111" s="217"/>
      <c r="AK111" s="217"/>
      <c r="AL111" s="213"/>
      <c r="AM111" s="213">
        <v>13</v>
      </c>
      <c r="AN111" s="212">
        <f>_xlfn.FLOOR.PRECISE('численность 2021'!F122)</f>
        <v>0</v>
      </c>
      <c r="AO111" s="212"/>
      <c r="AP111" s="212">
        <v>7.4903999999999998E-2</v>
      </c>
      <c r="AQ111" s="212">
        <f t="shared" si="151"/>
        <v>0</v>
      </c>
      <c r="AR111" s="214">
        <f>_xlfn.FLOOR.PRECISE('численность 2021'!L122)</f>
        <v>0</v>
      </c>
      <c r="AS111" s="214"/>
      <c r="AT111" s="214">
        <f t="shared" si="143"/>
        <v>0</v>
      </c>
      <c r="AU111" s="215">
        <f t="shared" si="176"/>
        <v>0</v>
      </c>
      <c r="AV111" s="215">
        <f t="shared" si="225"/>
        <v>0</v>
      </c>
      <c r="AW111" s="220">
        <f t="shared" si="177"/>
        <v>0</v>
      </c>
      <c r="AX111" s="217"/>
      <c r="AY111" s="215">
        <f t="shared" si="208"/>
        <v>0</v>
      </c>
      <c r="AZ111" s="216">
        <f t="shared" si="152"/>
        <v>0</v>
      </c>
      <c r="BA111" s="217"/>
      <c r="BB111" s="215">
        <f t="shared" si="209"/>
        <v>0</v>
      </c>
      <c r="BC111" s="217"/>
      <c r="BD111" s="213"/>
      <c r="BE111" s="213">
        <v>161</v>
      </c>
      <c r="BF111" s="212">
        <f>_xlfn.FLOOR.PRECISE('численность 2021'!G122)</f>
        <v>0</v>
      </c>
      <c r="BG111" s="212"/>
      <c r="BH111" s="212">
        <v>0.92766000000000004</v>
      </c>
      <c r="BI111" s="212">
        <f t="shared" si="217"/>
        <v>0</v>
      </c>
      <c r="BJ111" s="214">
        <f>_xlfn.FLOOR.PRECISE('численность 2021'!K122)</f>
        <v>0</v>
      </c>
      <c r="BK111" s="214"/>
      <c r="BL111" s="214">
        <f t="shared" si="146"/>
        <v>0</v>
      </c>
      <c r="BM111" s="215">
        <f t="shared" si="181"/>
        <v>0</v>
      </c>
      <c r="BN111" s="220">
        <f t="shared" si="147"/>
        <v>0</v>
      </c>
      <c r="BO111" s="217"/>
      <c r="BP111" s="215">
        <f t="shared" si="210"/>
        <v>0</v>
      </c>
      <c r="BQ111" s="216">
        <f t="shared" si="154"/>
        <v>0</v>
      </c>
      <c r="BR111" s="217"/>
      <c r="BS111" s="215">
        <f t="shared" si="200"/>
        <v>0</v>
      </c>
      <c r="BT111" s="217"/>
      <c r="BU111" s="213">
        <v>1.84737</v>
      </c>
      <c r="BV111" s="213">
        <v>210</v>
      </c>
      <c r="BW111" s="212">
        <f>_xlfn.FLOOR.PRECISE('численность 2021'!H122)</f>
        <v>3</v>
      </c>
      <c r="BX111" s="212">
        <v>0.27167200000000002</v>
      </c>
      <c r="BY111" s="212">
        <v>1.209991</v>
      </c>
      <c r="BZ111" s="212">
        <f t="shared" si="218"/>
        <v>0.44117647058823528</v>
      </c>
      <c r="CA111" s="214">
        <f>_xlfn.FLOOR.PRECISE('численность 2021'!M122)</f>
        <v>0</v>
      </c>
      <c r="CB111" s="214"/>
      <c r="CC111" s="214"/>
      <c r="CD111" s="214">
        <f t="shared" si="156"/>
        <v>0</v>
      </c>
      <c r="CE111" s="215">
        <f t="shared" si="201"/>
        <v>8.9999999999999691E-2</v>
      </c>
      <c r="CF111" s="220">
        <f t="shared" si="158"/>
        <v>0</v>
      </c>
      <c r="CG111" s="217"/>
      <c r="CH111" s="215">
        <f t="shared" si="211"/>
        <v>0</v>
      </c>
      <c r="CI111" s="216">
        <f t="shared" si="160"/>
        <v>0</v>
      </c>
      <c r="CJ111" s="217"/>
      <c r="CK111" s="215">
        <f t="shared" si="212"/>
        <v>0</v>
      </c>
      <c r="CL111" s="216">
        <f t="shared" si="162"/>
        <v>0</v>
      </c>
      <c r="CM111" s="217"/>
      <c r="CN111" s="215">
        <f t="shared" si="202"/>
        <v>0</v>
      </c>
      <c r="CO111" s="217"/>
      <c r="CP111" s="221">
        <f t="shared" si="203"/>
        <v>1</v>
      </c>
      <c r="CQ111" s="213">
        <v>0</v>
      </c>
      <c r="CR111" s="213">
        <v>0</v>
      </c>
      <c r="CS111" s="213" t="e">
        <f>#REF!</f>
        <v>#REF!</v>
      </c>
      <c r="CT111" s="212">
        <v>0</v>
      </c>
      <c r="CU111" s="212">
        <v>0</v>
      </c>
      <c r="CV111" s="212" t="e">
        <f>#REF!</f>
        <v>#REF!</v>
      </c>
      <c r="CW111" s="214" t="e">
        <f>#REF!</f>
        <v>#REF!</v>
      </c>
      <c r="CX111" s="215" t="e">
        <f t="shared" si="222"/>
        <v>#REF!</v>
      </c>
      <c r="CY111" s="220" t="e">
        <f t="shared" si="223"/>
        <v>#REF!</v>
      </c>
      <c r="CZ111" s="222"/>
      <c r="DA111" s="215">
        <f t="shared" si="224"/>
        <v>0</v>
      </c>
      <c r="DB111" s="222"/>
      <c r="DC111" s="213">
        <v>2.5174210000000001</v>
      </c>
      <c r="DD111" s="213">
        <v>24</v>
      </c>
      <c r="DE111" s="212">
        <f>_xlfn.FLOOR.PRECISE('численность 2021'!I122)</f>
        <v>0</v>
      </c>
      <c r="DF111" s="212">
        <f t="shared" ref="DF111:DF112" si="227">DC111/173.38</f>
        <v>1.4519673549429001E-2</v>
      </c>
      <c r="DG111" s="212">
        <v>0.13828499999999999</v>
      </c>
      <c r="DH111" s="212">
        <f t="shared" si="219"/>
        <v>0</v>
      </c>
      <c r="DI111" s="214">
        <f>_xlfn.FLOOR.PRECISE('численность 2021'!N122)</f>
        <v>0</v>
      </c>
      <c r="DJ111" s="215">
        <f t="shared" si="213"/>
        <v>0</v>
      </c>
      <c r="DK111" s="216">
        <f t="shared" si="166"/>
        <v>0</v>
      </c>
      <c r="DL111" s="217"/>
      <c r="DM111" s="215">
        <f t="shared" si="214"/>
        <v>0</v>
      </c>
      <c r="DN111" s="217"/>
      <c r="DO111" s="213"/>
      <c r="DP111" s="213"/>
      <c r="DQ111" s="212">
        <f>_xlfn.FLOOR.PRECISE('численность 2021'!J122)</f>
        <v>0</v>
      </c>
      <c r="DR111" s="212"/>
      <c r="DS111" s="212"/>
      <c r="DT111" s="212">
        <f t="shared" si="220"/>
        <v>0</v>
      </c>
      <c r="DU111" s="214">
        <f>_xlfn.FLOOR.PRECISE('численность 2021'!S122)</f>
        <v>0</v>
      </c>
      <c r="DV111" s="215">
        <f t="shared" si="204"/>
        <v>0</v>
      </c>
      <c r="DW111" s="216">
        <f t="shared" si="169"/>
        <v>0</v>
      </c>
      <c r="DX111" s="217"/>
      <c r="DY111" s="213"/>
      <c r="DZ111" s="223"/>
      <c r="EA111" s="212">
        <f>_xlfn.FLOOR.PRECISE('численность 2021'!T122)</f>
        <v>0</v>
      </c>
      <c r="EB111" s="212"/>
      <c r="EC111" s="212"/>
      <c r="ED111" s="212">
        <f t="shared" si="221"/>
        <v>0</v>
      </c>
      <c r="EE111" s="214">
        <f>_xlfn.FLOOR.PRECISE('численность 2021'!U122)</f>
        <v>0</v>
      </c>
      <c r="EF111" s="215">
        <f t="shared" si="199"/>
        <v>0</v>
      </c>
      <c r="EG111" s="216">
        <f t="shared" si="170"/>
        <v>0</v>
      </c>
      <c r="EH111" s="222"/>
    </row>
    <row r="112" spans="1:138" s="240" customFormat="1" ht="49.5" customHeight="1" x14ac:dyDescent="0.2">
      <c r="A112" s="241" t="s">
        <v>442</v>
      </c>
      <c r="B112" s="242">
        <f>'численность 2021'!C123</f>
        <v>166.57499999999999</v>
      </c>
      <c r="C112" s="243">
        <v>18.352561999999999</v>
      </c>
      <c r="D112" s="243">
        <v>263</v>
      </c>
      <c r="E112" s="242">
        <f>_xlfn.FLOOR.PRECISE('численность 2021'!D123)</f>
        <v>215</v>
      </c>
      <c r="F112" s="242">
        <v>2.698906</v>
      </c>
      <c r="G112" s="242">
        <v>1.5153700000000001</v>
      </c>
      <c r="H112" s="242">
        <f t="shared" si="215"/>
        <v>1.290709890439742</v>
      </c>
      <c r="I112" s="244">
        <f>_xlfn.FLOOR.PRECISE('численность 2021'!R123)</f>
        <v>75</v>
      </c>
      <c r="J112" s="245">
        <f t="shared" si="206"/>
        <v>75.249999999999787</v>
      </c>
      <c r="K112" s="246">
        <f t="shared" si="226"/>
        <v>75</v>
      </c>
      <c r="L112" s="247">
        <v>75</v>
      </c>
      <c r="M112" s="243">
        <v>0</v>
      </c>
      <c r="N112" s="243">
        <v>30</v>
      </c>
      <c r="O112" s="242">
        <f>_xlfn.FLOOR.PRECISE('численность 2021'!P123)</f>
        <v>30</v>
      </c>
      <c r="P112" s="242">
        <v>0</v>
      </c>
      <c r="Q112" s="242">
        <v>0.17285600000000001</v>
      </c>
      <c r="R112" s="242">
        <f t="shared" si="149"/>
        <v>0.18009905447996399</v>
      </c>
      <c r="S112" s="244">
        <f>_xlfn.FLOOR.PRECISE('численность 2021'!Q123)</f>
        <v>9</v>
      </c>
      <c r="T112" s="244"/>
      <c r="U112" s="245">
        <f t="shared" si="207"/>
        <v>8.9999999999999698</v>
      </c>
      <c r="V112" s="246">
        <f t="shared" si="140"/>
        <v>8.9999999999999698</v>
      </c>
      <c r="W112" s="247">
        <v>9</v>
      </c>
      <c r="X112" s="247">
        <v>4</v>
      </c>
      <c r="Y112" s="248"/>
      <c r="Z112" s="243">
        <v>0</v>
      </c>
      <c r="AA112" s="243">
        <v>40</v>
      </c>
      <c r="AB112" s="242">
        <f>_xlfn.FLOOR.PRECISE('численность 2021'!E123)</f>
        <v>62</v>
      </c>
      <c r="AC112" s="242">
        <v>0</v>
      </c>
      <c r="AD112" s="242">
        <v>0.23047400000000001</v>
      </c>
      <c r="AE112" s="242">
        <f t="shared" si="216"/>
        <v>0.37220471259192556</v>
      </c>
      <c r="AF112" s="244">
        <f>_xlfn.FLOOR.PRECISE('численность 2021'!O123)</f>
        <v>3</v>
      </c>
      <c r="AG112" s="245">
        <f t="shared" si="205"/>
        <v>3.1</v>
      </c>
      <c r="AH112" s="246">
        <f t="shared" si="150"/>
        <v>3</v>
      </c>
      <c r="AI112" s="249">
        <f t="shared" si="142"/>
        <v>2.25</v>
      </c>
      <c r="AJ112" s="247">
        <v>3</v>
      </c>
      <c r="AK112" s="247">
        <v>2</v>
      </c>
      <c r="AL112" s="243">
        <v>0</v>
      </c>
      <c r="AM112" s="243">
        <v>13</v>
      </c>
      <c r="AN112" s="242">
        <f>_xlfn.FLOOR.PRECISE('численность 2021'!F123)</f>
        <v>77</v>
      </c>
      <c r="AO112" s="242">
        <v>0</v>
      </c>
      <c r="AP112" s="242">
        <v>7.4903999999999998E-2</v>
      </c>
      <c r="AQ112" s="242">
        <f t="shared" si="151"/>
        <v>0.46225423983190755</v>
      </c>
      <c r="AR112" s="244">
        <f>_xlfn.FLOOR.PRECISE('численность 2021'!L123)</f>
        <v>2</v>
      </c>
      <c r="AS112" s="244"/>
      <c r="AT112" s="244">
        <f t="shared" si="143"/>
        <v>2</v>
      </c>
      <c r="AU112" s="245">
        <f t="shared" si="176"/>
        <v>2.31</v>
      </c>
      <c r="AV112" s="245">
        <f t="shared" si="225"/>
        <v>2.31</v>
      </c>
      <c r="AW112" s="249">
        <f t="shared" si="177"/>
        <v>2</v>
      </c>
      <c r="AX112" s="247">
        <v>2</v>
      </c>
      <c r="AY112" s="245">
        <f t="shared" si="208"/>
        <v>0</v>
      </c>
      <c r="AZ112" s="246">
        <f t="shared" si="152"/>
        <v>0</v>
      </c>
      <c r="BA112" s="247"/>
      <c r="BB112" s="245">
        <f t="shared" si="209"/>
        <v>0.59999999999999798</v>
      </c>
      <c r="BC112" s="247">
        <v>1</v>
      </c>
      <c r="BD112" s="243">
        <v>0</v>
      </c>
      <c r="BE112" s="243">
        <v>161</v>
      </c>
      <c r="BF112" s="242">
        <f>_xlfn.FLOOR.PRECISE('численность 2021'!G123)</f>
        <v>166</v>
      </c>
      <c r="BG112" s="242">
        <v>0</v>
      </c>
      <c r="BH112" s="242">
        <v>0.92766000000000004</v>
      </c>
      <c r="BI112" s="242">
        <f t="shared" si="217"/>
        <v>0.99654810145580075</v>
      </c>
      <c r="BJ112" s="244">
        <f>_xlfn.FLOOR.PRECISE('численность 2021'!K123)</f>
        <v>4</v>
      </c>
      <c r="BK112" s="244"/>
      <c r="BL112" s="244">
        <f t="shared" si="146"/>
        <v>4</v>
      </c>
      <c r="BM112" s="245">
        <f t="shared" si="181"/>
        <v>4.9799999999999995</v>
      </c>
      <c r="BN112" s="249">
        <f t="shared" si="147"/>
        <v>4</v>
      </c>
      <c r="BO112" s="247">
        <v>4</v>
      </c>
      <c r="BP112" s="245">
        <f t="shared" si="210"/>
        <v>0.59999999999999598</v>
      </c>
      <c r="BQ112" s="246">
        <f t="shared" si="154"/>
        <v>0</v>
      </c>
      <c r="BR112" s="247"/>
      <c r="BS112" s="245">
        <f t="shared" si="200"/>
        <v>0.8</v>
      </c>
      <c r="BT112" s="247">
        <v>1</v>
      </c>
      <c r="BU112" s="243">
        <v>1.84737</v>
      </c>
      <c r="BV112" s="243">
        <v>210</v>
      </c>
      <c r="BW112" s="242">
        <f>_xlfn.FLOOR.PRECISE('численность 2021'!H123)</f>
        <v>226</v>
      </c>
      <c r="BX112" s="242">
        <v>0.27167200000000002</v>
      </c>
      <c r="BY112" s="242">
        <v>1.209991</v>
      </c>
      <c r="BZ112" s="242">
        <f t="shared" si="218"/>
        <v>1.3567462104157288</v>
      </c>
      <c r="CA112" s="244">
        <f>_xlfn.FLOOR.PRECISE('численность 2021'!M123)</f>
        <v>11</v>
      </c>
      <c r="CB112" s="244"/>
      <c r="CC112" s="244"/>
      <c r="CD112" s="244">
        <f t="shared" si="156"/>
        <v>11</v>
      </c>
      <c r="CE112" s="245">
        <f t="shared" si="201"/>
        <v>11.3</v>
      </c>
      <c r="CF112" s="249">
        <f t="shared" si="158"/>
        <v>11</v>
      </c>
      <c r="CG112" s="247">
        <v>11</v>
      </c>
      <c r="CH112" s="245">
        <f t="shared" si="211"/>
        <v>0.82499999999999885</v>
      </c>
      <c r="CI112" s="246">
        <f t="shared" si="160"/>
        <v>0</v>
      </c>
      <c r="CJ112" s="247">
        <v>1</v>
      </c>
      <c r="CK112" s="245">
        <f t="shared" si="212"/>
        <v>0.82499999999999885</v>
      </c>
      <c r="CL112" s="246">
        <f t="shared" si="162"/>
        <v>0</v>
      </c>
      <c r="CM112" s="247"/>
      <c r="CN112" s="245">
        <f t="shared" si="202"/>
        <v>2.2000000000000002</v>
      </c>
      <c r="CO112" s="247">
        <v>3</v>
      </c>
      <c r="CP112" s="250">
        <f t="shared" si="203"/>
        <v>1</v>
      </c>
      <c r="CQ112" s="243">
        <v>0</v>
      </c>
      <c r="CR112" s="243">
        <v>0</v>
      </c>
      <c r="CS112" s="243" t="e">
        <f>#REF!</f>
        <v>#REF!</v>
      </c>
      <c r="CT112" s="242">
        <v>0</v>
      </c>
      <c r="CU112" s="242">
        <v>0</v>
      </c>
      <c r="CV112" s="242" t="e">
        <f>#REF!</f>
        <v>#REF!</v>
      </c>
      <c r="CW112" s="244" t="e">
        <f>#REF!</f>
        <v>#REF!</v>
      </c>
      <c r="CX112" s="245" t="e">
        <f t="shared" si="222"/>
        <v>#REF!</v>
      </c>
      <c r="CY112" s="249" t="e">
        <f t="shared" si="223"/>
        <v>#REF!</v>
      </c>
      <c r="CZ112" s="247"/>
      <c r="DA112" s="245">
        <f t="shared" si="224"/>
        <v>0</v>
      </c>
      <c r="DB112" s="247"/>
      <c r="DC112" s="243">
        <v>2.5174210000000001</v>
      </c>
      <c r="DD112" s="243">
        <v>24</v>
      </c>
      <c r="DE112" s="242">
        <f>_xlfn.FLOOR.PRECISE('численность 2021'!I123)</f>
        <v>0</v>
      </c>
      <c r="DF112" s="212">
        <f t="shared" si="227"/>
        <v>1.4519673549429001E-2</v>
      </c>
      <c r="DG112" s="242">
        <v>0.13828499999999999</v>
      </c>
      <c r="DH112" s="242">
        <f t="shared" si="219"/>
        <v>0</v>
      </c>
      <c r="DI112" s="244">
        <f>_xlfn.FLOOR.PRECISE('численность 2021'!N123)</f>
        <v>0</v>
      </c>
      <c r="DJ112" s="245">
        <f t="shared" si="213"/>
        <v>0</v>
      </c>
      <c r="DK112" s="246">
        <f t="shared" si="166"/>
        <v>0</v>
      </c>
      <c r="DL112" s="247"/>
      <c r="DM112" s="245">
        <f t="shared" si="214"/>
        <v>0</v>
      </c>
      <c r="DN112" s="247"/>
      <c r="DO112" s="243">
        <v>0</v>
      </c>
      <c r="DP112" s="243">
        <v>0</v>
      </c>
      <c r="DQ112" s="242">
        <f>_xlfn.FLOOR.PRECISE('численность 2021'!J123)</f>
        <v>3</v>
      </c>
      <c r="DR112" s="242">
        <v>0</v>
      </c>
      <c r="DS112" s="242">
        <v>0</v>
      </c>
      <c r="DT112" s="242">
        <f t="shared" si="220"/>
        <v>1.80099054479964E-2</v>
      </c>
      <c r="DU112" s="244">
        <f>_xlfn.FLOOR.PRECISE('численность 2021'!S123)</f>
        <v>0</v>
      </c>
      <c r="DV112" s="245">
        <f t="shared" si="204"/>
        <v>0.30000000000000004</v>
      </c>
      <c r="DW112" s="246">
        <f t="shared" si="169"/>
        <v>0</v>
      </c>
      <c r="DX112" s="247"/>
      <c r="DY112" s="243">
        <v>0</v>
      </c>
      <c r="DZ112" s="251">
        <v>0</v>
      </c>
      <c r="EA112" s="242">
        <f>_xlfn.FLOOR.PRECISE('численность 2021'!T123)</f>
        <v>0</v>
      </c>
      <c r="EB112" s="242">
        <v>0</v>
      </c>
      <c r="EC112" s="242">
        <v>0</v>
      </c>
      <c r="ED112" s="242">
        <f t="shared" si="221"/>
        <v>0</v>
      </c>
      <c r="EE112" s="244">
        <f>_xlfn.FLOOR.PRECISE('численность 2021'!U123)</f>
        <v>0</v>
      </c>
      <c r="EF112" s="245">
        <f t="shared" si="199"/>
        <v>0</v>
      </c>
      <c r="EG112" s="246">
        <f t="shared" si="170"/>
        <v>0</v>
      </c>
      <c r="EH112" s="247"/>
    </row>
    <row r="113" spans="1:138" s="253" customFormat="1" ht="51" customHeight="1" x14ac:dyDescent="0.2">
      <c r="A113" s="118" t="s">
        <v>315</v>
      </c>
      <c r="B113" s="254">
        <f>'численность 2021'!C121</f>
        <v>1572.825</v>
      </c>
      <c r="C113" s="255">
        <v>2904.5122070000002</v>
      </c>
      <c r="D113" s="255">
        <v>2985</v>
      </c>
      <c r="E113" s="254">
        <f>_xlfn.FLOOR.PRECISE('численность 2021'!D121)</f>
        <v>3212</v>
      </c>
      <c r="F113" s="254">
        <v>1.6696439999999999</v>
      </c>
      <c r="G113" s="254">
        <v>1.897859</v>
      </c>
      <c r="H113" s="254">
        <f t="shared" si="215"/>
        <v>2.0421852399345126</v>
      </c>
      <c r="I113" s="256">
        <f>_xlfn.FLOOR.PRECISE('численность 2021'!R121)</f>
        <v>1124</v>
      </c>
      <c r="J113" s="215">
        <f t="shared" si="206"/>
        <v>1124.1999999999966</v>
      </c>
      <c r="K113" s="216">
        <f t="shared" si="226"/>
        <v>1124</v>
      </c>
      <c r="L113" s="258">
        <v>1124</v>
      </c>
      <c r="M113" s="255">
        <v>417</v>
      </c>
      <c r="N113" s="255">
        <v>420</v>
      </c>
      <c r="O113" s="254">
        <f>_xlfn.FLOOR.PRECISE('численность 2021'!P121)</f>
        <v>400</v>
      </c>
      <c r="P113" s="254">
        <v>0.23971000000000001</v>
      </c>
      <c r="Q113" s="254">
        <v>0.26703500000000002</v>
      </c>
      <c r="R113" s="254">
        <f t="shared" si="149"/>
        <v>0.25431945702795922</v>
      </c>
      <c r="S113" s="256">
        <f>_xlfn.FLOOR.PRECISE('численность 2021'!Q121)</f>
        <v>45</v>
      </c>
      <c r="T113" s="256"/>
      <c r="U113" s="215">
        <f t="shared" si="207"/>
        <v>119.9999999999996</v>
      </c>
      <c r="V113" s="257">
        <f t="shared" si="140"/>
        <v>45</v>
      </c>
      <c r="W113" s="258">
        <v>45</v>
      </c>
      <c r="X113" s="258"/>
      <c r="Y113" s="259"/>
      <c r="Z113" s="255">
        <v>768.19732699999997</v>
      </c>
      <c r="AA113" s="255">
        <v>746</v>
      </c>
      <c r="AB113" s="254">
        <f>_xlfn.FLOOR.PRECISE('численность 2021'!E121)</f>
        <v>767</v>
      </c>
      <c r="AC113" s="254">
        <v>0.44159399999999999</v>
      </c>
      <c r="AD113" s="254">
        <v>0.47430600000000001</v>
      </c>
      <c r="AE113" s="254">
        <f t="shared" si="216"/>
        <v>0.48765755885111184</v>
      </c>
      <c r="AF113" s="256">
        <f>_xlfn.FLOOR.PRECISE('численность 2021'!O121)</f>
        <v>38</v>
      </c>
      <c r="AG113" s="215">
        <f t="shared" si="205"/>
        <v>38.35</v>
      </c>
      <c r="AH113" s="257">
        <f t="shared" si="150"/>
        <v>38</v>
      </c>
      <c r="AI113" s="260">
        <f t="shared" si="142"/>
        <v>28.5</v>
      </c>
      <c r="AJ113" s="258">
        <v>38</v>
      </c>
      <c r="AK113" s="258">
        <v>28</v>
      </c>
      <c r="AL113" s="255">
        <v>674.261841</v>
      </c>
      <c r="AM113" s="255">
        <v>694</v>
      </c>
      <c r="AN113" s="254">
        <f>_xlfn.FLOOR.PRECISE('численность 2021'!F121)</f>
        <v>561</v>
      </c>
      <c r="AO113" s="254">
        <v>0.387596</v>
      </c>
      <c r="AP113" s="254">
        <v>0.44124400000000003</v>
      </c>
      <c r="AQ113" s="254">
        <f t="shared" si="151"/>
        <v>0.35668303848171284</v>
      </c>
      <c r="AR113" s="256">
        <f>_xlfn.FLOOR.PRECISE('численность 2021'!L121)</f>
        <v>0</v>
      </c>
      <c r="AS113" s="256"/>
      <c r="AT113" s="214">
        <f t="shared" si="143"/>
        <v>0</v>
      </c>
      <c r="AU113" s="215">
        <f t="shared" si="176"/>
        <v>16.829999999999998</v>
      </c>
      <c r="AV113" s="215">
        <f t="shared" si="225"/>
        <v>16.829999999999998</v>
      </c>
      <c r="AW113" s="260">
        <f t="shared" si="177"/>
        <v>0</v>
      </c>
      <c r="AX113" s="258"/>
      <c r="AY113" s="215">
        <f t="shared" si="208"/>
        <v>0</v>
      </c>
      <c r="AZ113" s="257">
        <f t="shared" si="152"/>
        <v>0</v>
      </c>
      <c r="BA113" s="258"/>
      <c r="BB113" s="215">
        <f t="shared" si="209"/>
        <v>0</v>
      </c>
      <c r="BC113" s="258"/>
      <c r="BD113" s="255">
        <v>1089.768311</v>
      </c>
      <c r="BE113" s="255">
        <v>1429</v>
      </c>
      <c r="BF113" s="254">
        <f>_xlfn.FLOOR.PRECISE('численность 2021'!G121)</f>
        <v>1413</v>
      </c>
      <c r="BG113" s="254">
        <v>0.626448</v>
      </c>
      <c r="BH113" s="254">
        <v>0.90855600000000003</v>
      </c>
      <c r="BI113" s="254">
        <f t="shared" si="217"/>
        <v>0.89838348195126605</v>
      </c>
      <c r="BJ113" s="256">
        <f>_xlfn.FLOOR.PRECISE('численность 2021'!K121)</f>
        <v>42</v>
      </c>
      <c r="BK113" s="256"/>
      <c r="BL113" s="214">
        <f t="shared" si="146"/>
        <v>42</v>
      </c>
      <c r="BM113" s="215">
        <f t="shared" si="181"/>
        <v>42.39</v>
      </c>
      <c r="BN113" s="260">
        <f t="shared" si="147"/>
        <v>42</v>
      </c>
      <c r="BO113" s="258">
        <v>42</v>
      </c>
      <c r="BP113" s="215">
        <f t="shared" si="210"/>
        <v>6.2999999999999581</v>
      </c>
      <c r="BQ113" s="257">
        <f t="shared" si="154"/>
        <v>0</v>
      </c>
      <c r="BR113" s="258"/>
      <c r="BS113" s="261">
        <f t="shared" si="200"/>
        <v>8.4</v>
      </c>
      <c r="BT113" s="258"/>
      <c r="BU113" s="255">
        <v>1617.0756839999999</v>
      </c>
      <c r="BV113" s="255">
        <v>1676</v>
      </c>
      <c r="BW113" s="254">
        <f>_xlfn.FLOOR.PRECISE('численность 2021'!H121)</f>
        <v>1664</v>
      </c>
      <c r="BX113" s="254">
        <v>0.92956799999999995</v>
      </c>
      <c r="BY113" s="254">
        <v>1.065599</v>
      </c>
      <c r="BZ113" s="254">
        <f t="shared" si="218"/>
        <v>1.0579689412363105</v>
      </c>
      <c r="CA113" s="256">
        <f>_xlfn.FLOOR.PRECISE('численность 2021'!M121)</f>
        <v>83</v>
      </c>
      <c r="CB113" s="256"/>
      <c r="CC113" s="256"/>
      <c r="CD113" s="214">
        <f t="shared" si="156"/>
        <v>83</v>
      </c>
      <c r="CE113" s="215">
        <f t="shared" si="201"/>
        <v>83.2</v>
      </c>
      <c r="CF113" s="260">
        <f t="shared" si="158"/>
        <v>83</v>
      </c>
      <c r="CG113" s="258">
        <v>83</v>
      </c>
      <c r="CH113" s="215">
        <f t="shared" si="211"/>
        <v>6.2249999999999917</v>
      </c>
      <c r="CI113" s="257">
        <f t="shared" si="160"/>
        <v>0</v>
      </c>
      <c r="CJ113" s="258"/>
      <c r="CK113" s="215">
        <f t="shared" si="212"/>
        <v>6.2249999999999917</v>
      </c>
      <c r="CL113" s="257">
        <f t="shared" si="162"/>
        <v>0</v>
      </c>
      <c r="CM113" s="258"/>
      <c r="CN113" s="261">
        <f t="shared" si="202"/>
        <v>16.600000000000001</v>
      </c>
      <c r="CO113" s="258"/>
      <c r="CP113" s="262">
        <f t="shared" si="203"/>
        <v>1</v>
      </c>
      <c r="CQ113" s="255">
        <v>0</v>
      </c>
      <c r="CR113" s="255">
        <v>0</v>
      </c>
      <c r="CS113" s="255" t="e">
        <f>#REF!</f>
        <v>#REF!</v>
      </c>
      <c r="CT113" s="254">
        <v>0</v>
      </c>
      <c r="CU113" s="254">
        <v>0</v>
      </c>
      <c r="CV113" s="254" t="e">
        <f>#REF!</f>
        <v>#REF!</v>
      </c>
      <c r="CW113" s="256" t="e">
        <f>#REF!</f>
        <v>#REF!</v>
      </c>
      <c r="CX113" s="261" t="e">
        <f t="shared" si="222"/>
        <v>#REF!</v>
      </c>
      <c r="CY113" s="260" t="e">
        <f t="shared" si="223"/>
        <v>#REF!</v>
      </c>
      <c r="CZ113" s="258"/>
      <c r="DA113" s="261">
        <f t="shared" si="224"/>
        <v>0</v>
      </c>
      <c r="DB113" s="258"/>
      <c r="DC113" s="255">
        <v>393.319366</v>
      </c>
      <c r="DD113" s="255">
        <v>465</v>
      </c>
      <c r="DE113" s="254">
        <f>_xlfn.FLOOR.PRECISE('численность 2021'!I121)</f>
        <v>399</v>
      </c>
      <c r="DF113" s="254">
        <v>0.22609799999999999</v>
      </c>
      <c r="DG113" s="254">
        <v>0.29564600000000002</v>
      </c>
      <c r="DH113" s="254">
        <f t="shared" si="219"/>
        <v>0.25368365838538937</v>
      </c>
      <c r="DI113" s="256">
        <f>_xlfn.FLOOR.PRECISE('численность 2021'!N121)</f>
        <v>59</v>
      </c>
      <c r="DJ113" s="215">
        <f t="shared" si="213"/>
        <v>59.849999999999596</v>
      </c>
      <c r="DK113" s="257">
        <f t="shared" si="166"/>
        <v>59</v>
      </c>
      <c r="DL113" s="258">
        <v>59</v>
      </c>
      <c r="DM113" s="215">
        <f t="shared" si="214"/>
        <v>11.8</v>
      </c>
      <c r="DN113" s="258"/>
      <c r="DO113" s="255">
        <v>0</v>
      </c>
      <c r="DP113" s="255">
        <v>0</v>
      </c>
      <c r="DQ113" s="254">
        <f>_xlfn.FLOOR.PRECISE('численность 2021'!J121)</f>
        <v>32</v>
      </c>
      <c r="DR113" s="254">
        <v>0</v>
      </c>
      <c r="DS113" s="254">
        <v>0</v>
      </c>
      <c r="DT113" s="254">
        <f t="shared" si="220"/>
        <v>2.0345556562236741E-2</v>
      </c>
      <c r="DU113" s="256">
        <f>_xlfn.FLOOR.PRECISE('численность 2021'!S121)</f>
        <v>3</v>
      </c>
      <c r="DV113" s="245">
        <f t="shared" si="204"/>
        <v>3.2</v>
      </c>
      <c r="DW113" s="257">
        <f t="shared" si="169"/>
        <v>3</v>
      </c>
      <c r="DX113" s="258">
        <v>3</v>
      </c>
      <c r="DY113" s="255">
        <v>0</v>
      </c>
      <c r="DZ113" s="263">
        <v>0</v>
      </c>
      <c r="EA113" s="254">
        <f>_xlfn.FLOOR.PRECISE('численность 2021'!T121)</f>
        <v>0</v>
      </c>
      <c r="EB113" s="254">
        <v>0</v>
      </c>
      <c r="EC113" s="254">
        <v>0</v>
      </c>
      <c r="ED113" s="254">
        <f t="shared" si="221"/>
        <v>0</v>
      </c>
      <c r="EE113" s="256">
        <f>_xlfn.FLOOR.PRECISE('численность 2021'!U121)</f>
        <v>0</v>
      </c>
      <c r="EF113" s="261">
        <f t="shared" si="199"/>
        <v>0</v>
      </c>
      <c r="EG113" s="257">
        <f t="shared" si="170"/>
        <v>0</v>
      </c>
      <c r="EH113" s="258"/>
    </row>
    <row r="114" spans="1:138" ht="13.5" customHeight="1" x14ac:dyDescent="0.2">
      <c r="A114" s="198" t="s">
        <v>141</v>
      </c>
      <c r="B114" s="212"/>
      <c r="C114" s="213"/>
      <c r="D114" s="213"/>
      <c r="E114" s="212"/>
      <c r="F114" s="212"/>
      <c r="G114" s="212"/>
      <c r="H114" s="212"/>
      <c r="I114" s="214"/>
      <c r="J114" s="215">
        <f t="shared" si="206"/>
        <v>0</v>
      </c>
      <c r="K114" s="216">
        <f t="shared" si="148"/>
        <v>0</v>
      </c>
      <c r="L114" s="222"/>
      <c r="M114" s="213"/>
      <c r="N114" s="213"/>
      <c r="O114" s="212"/>
      <c r="P114" s="212"/>
      <c r="Q114" s="212"/>
      <c r="R114" s="212" t="e">
        <f t="shared" si="149"/>
        <v>#DIV/0!</v>
      </c>
      <c r="S114" s="214"/>
      <c r="T114" s="214"/>
      <c r="U114" s="215">
        <f t="shared" si="207"/>
        <v>0</v>
      </c>
      <c r="V114" s="216">
        <f t="shared" si="140"/>
        <v>0</v>
      </c>
      <c r="W114" s="222"/>
      <c r="X114" s="222"/>
      <c r="Y114" s="218"/>
      <c r="Z114" s="213"/>
      <c r="AA114" s="213"/>
      <c r="AB114" s="212"/>
      <c r="AC114" s="212"/>
      <c r="AD114" s="212"/>
      <c r="AE114" s="212" t="e">
        <f t="shared" si="216"/>
        <v>#DIV/0!</v>
      </c>
      <c r="AF114" s="214"/>
      <c r="AG114" s="215">
        <f t="shared" si="205"/>
        <v>0</v>
      </c>
      <c r="AH114" s="216">
        <f t="shared" si="150"/>
        <v>0</v>
      </c>
      <c r="AI114" s="219">
        <f t="shared" si="142"/>
        <v>0</v>
      </c>
      <c r="AJ114" s="222"/>
      <c r="AK114" s="222"/>
      <c r="AL114" s="213"/>
      <c r="AM114" s="213"/>
      <c r="AN114" s="212"/>
      <c r="AO114" s="212"/>
      <c r="AP114" s="212"/>
      <c r="AQ114" s="212" t="e">
        <f t="shared" si="151"/>
        <v>#DIV/0!</v>
      </c>
      <c r="AR114" s="214"/>
      <c r="AS114" s="214"/>
      <c r="AT114" s="214" t="e">
        <f t="shared" si="143"/>
        <v>#DIV/0!</v>
      </c>
      <c r="AU114" s="215">
        <f t="shared" si="176"/>
        <v>0</v>
      </c>
      <c r="AV114" s="215">
        <f t="shared" si="225"/>
        <v>0</v>
      </c>
      <c r="AW114" s="220">
        <f t="shared" si="177"/>
        <v>0</v>
      </c>
      <c r="AX114" s="222"/>
      <c r="AY114" s="215">
        <f t="shared" si="208"/>
        <v>0</v>
      </c>
      <c r="AZ114" s="216">
        <f t="shared" si="152"/>
        <v>0</v>
      </c>
      <c r="BA114" s="222"/>
      <c r="BB114" s="215">
        <f t="shared" si="209"/>
        <v>0</v>
      </c>
      <c r="BC114" s="222"/>
      <c r="BD114" s="213"/>
      <c r="BE114" s="213"/>
      <c r="BF114" s="212"/>
      <c r="BG114" s="212"/>
      <c r="BH114" s="212"/>
      <c r="BI114" s="212" t="e">
        <f t="shared" si="217"/>
        <v>#DIV/0!</v>
      </c>
      <c r="BJ114" s="214"/>
      <c r="BK114" s="214"/>
      <c r="BL114" s="214" t="e">
        <f t="shared" si="146"/>
        <v>#DIV/0!</v>
      </c>
      <c r="BM114" s="215">
        <f t="shared" si="181"/>
        <v>0</v>
      </c>
      <c r="BN114" s="220">
        <f t="shared" si="147"/>
        <v>0</v>
      </c>
      <c r="BO114" s="222"/>
      <c r="BP114" s="215">
        <f t="shared" si="210"/>
        <v>0</v>
      </c>
      <c r="BQ114" s="216">
        <f t="shared" si="154"/>
        <v>0</v>
      </c>
      <c r="BR114" s="222"/>
      <c r="BS114" s="215">
        <f t="shared" si="200"/>
        <v>0</v>
      </c>
      <c r="BT114" s="222"/>
      <c r="BU114" s="213"/>
      <c r="BV114" s="213"/>
      <c r="BW114" s="212"/>
      <c r="BX114" s="212"/>
      <c r="BY114" s="212"/>
      <c r="BZ114" s="212" t="e">
        <f t="shared" si="218"/>
        <v>#DIV/0!</v>
      </c>
      <c r="CA114" s="214"/>
      <c r="CB114" s="214"/>
      <c r="CC114" s="214"/>
      <c r="CD114" s="214" t="e">
        <f t="shared" si="156"/>
        <v>#DIV/0!</v>
      </c>
      <c r="CE114" s="215">
        <f t="shared" si="201"/>
        <v>0</v>
      </c>
      <c r="CF114" s="220">
        <f t="shared" si="158"/>
        <v>0</v>
      </c>
      <c r="CG114" s="222"/>
      <c r="CH114" s="215">
        <f t="shared" si="211"/>
        <v>0</v>
      </c>
      <c r="CI114" s="216">
        <f t="shared" si="160"/>
        <v>0</v>
      </c>
      <c r="CJ114" s="222"/>
      <c r="CK114" s="215">
        <f t="shared" si="212"/>
        <v>0</v>
      </c>
      <c r="CL114" s="216">
        <f t="shared" si="162"/>
        <v>0</v>
      </c>
      <c r="CM114" s="222"/>
      <c r="CN114" s="215">
        <f t="shared" si="202"/>
        <v>0</v>
      </c>
      <c r="CO114" s="222"/>
      <c r="CP114" s="221">
        <f t="shared" si="203"/>
        <v>1</v>
      </c>
      <c r="CQ114" s="213"/>
      <c r="CR114" s="213"/>
      <c r="CS114" s="213"/>
      <c r="CT114" s="212"/>
      <c r="CU114" s="212"/>
      <c r="CV114" s="212"/>
      <c r="CW114" s="214"/>
      <c r="CX114" s="215">
        <f t="shared" si="222"/>
        <v>0</v>
      </c>
      <c r="CY114" s="220">
        <f t="shared" si="223"/>
        <v>0</v>
      </c>
      <c r="CZ114" s="222"/>
      <c r="DA114" s="215">
        <f t="shared" si="224"/>
        <v>0</v>
      </c>
      <c r="DB114" s="222"/>
      <c r="DC114" s="213"/>
      <c r="DD114" s="213"/>
      <c r="DE114" s="212"/>
      <c r="DF114" s="212"/>
      <c r="DG114" s="212"/>
      <c r="DH114" s="212" t="e">
        <f t="shared" si="219"/>
        <v>#DIV/0!</v>
      </c>
      <c r="DI114" s="214"/>
      <c r="DJ114" s="215">
        <f t="shared" si="213"/>
        <v>0</v>
      </c>
      <c r="DK114" s="216">
        <f t="shared" si="166"/>
        <v>0</v>
      </c>
      <c r="DL114" s="222"/>
      <c r="DM114" s="215">
        <f t="shared" si="214"/>
        <v>0</v>
      </c>
      <c r="DN114" s="222"/>
      <c r="DO114" s="213"/>
      <c r="DP114" s="213"/>
      <c r="DQ114" s="212"/>
      <c r="DR114" s="212"/>
      <c r="DS114" s="212"/>
      <c r="DT114" s="212" t="e">
        <f t="shared" si="220"/>
        <v>#DIV/0!</v>
      </c>
      <c r="DU114" s="214"/>
      <c r="DV114" s="215">
        <f t="shared" si="204"/>
        <v>0</v>
      </c>
      <c r="DW114" s="216">
        <f t="shared" si="169"/>
        <v>0</v>
      </c>
      <c r="DX114" s="222"/>
      <c r="DY114" s="213"/>
      <c r="DZ114" s="223"/>
      <c r="EA114" s="212"/>
      <c r="EB114" s="212"/>
      <c r="EC114" s="212"/>
      <c r="ED114" s="212" t="e">
        <f t="shared" si="221"/>
        <v>#DIV/0!</v>
      </c>
      <c r="EE114" s="214"/>
      <c r="EF114" s="215">
        <f t="shared" si="199"/>
        <v>0</v>
      </c>
      <c r="EG114" s="216">
        <f t="shared" si="170"/>
        <v>0</v>
      </c>
      <c r="EH114" s="222"/>
    </row>
    <row r="115" spans="1:138" ht="48" customHeight="1" x14ac:dyDescent="0.2">
      <c r="A115" s="116" t="s">
        <v>142</v>
      </c>
      <c r="B115" s="212">
        <f>'численность 2021'!C125</f>
        <v>867</v>
      </c>
      <c r="C115" s="213">
        <v>1094.8201899999999</v>
      </c>
      <c r="D115" s="213">
        <v>1317</v>
      </c>
      <c r="E115" s="212">
        <f>_xlfn.FLOOR.PRECISE('численность 2021'!D125)</f>
        <v>1317</v>
      </c>
      <c r="F115" s="212">
        <v>1.078641</v>
      </c>
      <c r="G115" s="212">
        <v>1.2975369999999999</v>
      </c>
      <c r="H115" s="212">
        <f t="shared" si="215"/>
        <v>1.5190311418685121</v>
      </c>
      <c r="I115" s="214">
        <f>_xlfn.FLOOR.PRECISE('численность 2021'!R125)</f>
        <v>460</v>
      </c>
      <c r="J115" s="215">
        <f t="shared" si="206"/>
        <v>460.94999999999868</v>
      </c>
      <c r="K115" s="216">
        <f t="shared" si="148"/>
        <v>460</v>
      </c>
      <c r="L115" s="222">
        <v>460</v>
      </c>
      <c r="M115" s="213">
        <v>163</v>
      </c>
      <c r="N115" s="213">
        <v>154</v>
      </c>
      <c r="O115" s="212">
        <f>_xlfn.FLOOR.PRECISE('численность 2021'!P125)</f>
        <v>156</v>
      </c>
      <c r="P115" s="212">
        <v>0.16059100000000001</v>
      </c>
      <c r="Q115" s="212">
        <v>0.151724</v>
      </c>
      <c r="R115" s="212">
        <f t="shared" si="149"/>
        <v>0.17993079584775087</v>
      </c>
      <c r="S115" s="214">
        <f>_xlfn.FLOOR.PRECISE('численность 2021'!Q125)</f>
        <v>39</v>
      </c>
      <c r="T115" s="214"/>
      <c r="U115" s="215">
        <f t="shared" si="207"/>
        <v>46.799999999999841</v>
      </c>
      <c r="V115" s="216">
        <f t="shared" si="140"/>
        <v>39</v>
      </c>
      <c r="W115" s="222">
        <v>39</v>
      </c>
      <c r="X115" s="222"/>
      <c r="Y115" s="218"/>
      <c r="Z115" s="213">
        <v>2176.0979000000002</v>
      </c>
      <c r="AA115" s="213">
        <v>3064</v>
      </c>
      <c r="AB115" s="212">
        <f>_xlfn.FLOOR.PRECISE('численность 2021'!E125)</f>
        <v>2930</v>
      </c>
      <c r="AC115" s="212">
        <v>2.143939</v>
      </c>
      <c r="AD115" s="212">
        <v>3.0187189999999999</v>
      </c>
      <c r="AE115" s="212">
        <f t="shared" si="216"/>
        <v>3.3794694348327567</v>
      </c>
      <c r="AF115" s="214">
        <f>_xlfn.FLOOR.PRECISE('численность 2021'!O125)</f>
        <v>146</v>
      </c>
      <c r="AG115" s="215">
        <f t="shared" si="205"/>
        <v>146.5</v>
      </c>
      <c r="AH115" s="216">
        <f t="shared" si="150"/>
        <v>146</v>
      </c>
      <c r="AI115" s="219">
        <f t="shared" si="142"/>
        <v>109.5</v>
      </c>
      <c r="AJ115" s="222">
        <v>146</v>
      </c>
      <c r="AK115" s="222">
        <v>109</v>
      </c>
      <c r="AL115" s="213">
        <v>2020.7132570000001</v>
      </c>
      <c r="AM115" s="213">
        <v>1967</v>
      </c>
      <c r="AN115" s="212">
        <f>_xlfn.FLOOR.PRECISE('численность 2021'!F125)</f>
        <v>2505</v>
      </c>
      <c r="AO115" s="212">
        <v>1.99085</v>
      </c>
      <c r="AP115" s="212">
        <v>1.9379310000000001</v>
      </c>
      <c r="AQ115" s="212">
        <f t="shared" si="151"/>
        <v>2.8892733564013842</v>
      </c>
      <c r="AR115" s="214">
        <f>_xlfn.FLOOR.PRECISE('численность 2021'!L125)</f>
        <v>125</v>
      </c>
      <c r="AS115" s="214"/>
      <c r="AT115" s="214">
        <f t="shared" si="143"/>
        <v>125</v>
      </c>
      <c r="AU115" s="215">
        <f t="shared" si="176"/>
        <v>175.35000000000002</v>
      </c>
      <c r="AV115" s="215">
        <f t="shared" si="225"/>
        <v>0</v>
      </c>
      <c r="AW115" s="220">
        <f t="shared" si="177"/>
        <v>125</v>
      </c>
      <c r="AX115" s="222">
        <v>125</v>
      </c>
      <c r="AY115" s="215">
        <f t="shared" si="208"/>
        <v>18.749999999999876</v>
      </c>
      <c r="AZ115" s="216">
        <f t="shared" si="152"/>
        <v>0</v>
      </c>
      <c r="BA115" s="222"/>
      <c r="BB115" s="215">
        <f t="shared" si="209"/>
        <v>37.499999999999872</v>
      </c>
      <c r="BC115" s="222"/>
      <c r="BD115" s="213">
        <v>967.41204800000003</v>
      </c>
      <c r="BE115" s="213">
        <v>989</v>
      </c>
      <c r="BF115" s="212">
        <f>_xlfn.FLOOR.PRECISE('численность 2021'!G125)</f>
        <v>1135</v>
      </c>
      <c r="BG115" s="212">
        <v>0.95311500000000005</v>
      </c>
      <c r="BH115" s="212">
        <v>0.97438400000000003</v>
      </c>
      <c r="BI115" s="212">
        <f t="shared" si="217"/>
        <v>1.3091118800461361</v>
      </c>
      <c r="BJ115" s="214">
        <f>_xlfn.FLOOR.PRECISE('численность 2021'!K125)</f>
        <v>34</v>
      </c>
      <c r="BK115" s="214"/>
      <c r="BL115" s="214">
        <f t="shared" si="146"/>
        <v>34</v>
      </c>
      <c r="BM115" s="215">
        <f t="shared" si="181"/>
        <v>56.75</v>
      </c>
      <c r="BN115" s="220">
        <f t="shared" si="147"/>
        <v>34</v>
      </c>
      <c r="BO115" s="222">
        <v>34</v>
      </c>
      <c r="BP115" s="215">
        <f t="shared" si="210"/>
        <v>5.0999999999999659</v>
      </c>
      <c r="BQ115" s="216">
        <f t="shared" si="154"/>
        <v>0</v>
      </c>
      <c r="BR115" s="222"/>
      <c r="BS115" s="215">
        <f t="shared" si="200"/>
        <v>6.8000000000000007</v>
      </c>
      <c r="BT115" s="222"/>
      <c r="BU115" s="213">
        <v>1228.2871090000001</v>
      </c>
      <c r="BV115" s="213">
        <v>1304</v>
      </c>
      <c r="BW115" s="212">
        <f>_xlfn.FLOOR.PRECISE('численность 2021'!H125)</f>
        <v>1300</v>
      </c>
      <c r="BX115" s="212">
        <v>1.210135</v>
      </c>
      <c r="BY115" s="212">
        <v>1.284729</v>
      </c>
      <c r="BZ115" s="212">
        <f t="shared" si="218"/>
        <v>1.4994232987312572</v>
      </c>
      <c r="CA115" s="214">
        <f>_xlfn.FLOOR.PRECISE('численность 2021'!M125)</f>
        <v>65</v>
      </c>
      <c r="CB115" s="214"/>
      <c r="CC115" s="214"/>
      <c r="CD115" s="214">
        <f t="shared" si="156"/>
        <v>65</v>
      </c>
      <c r="CE115" s="215">
        <f t="shared" si="201"/>
        <v>65</v>
      </c>
      <c r="CF115" s="220">
        <f t="shared" si="158"/>
        <v>65</v>
      </c>
      <c r="CG115" s="222">
        <v>65</v>
      </c>
      <c r="CH115" s="215">
        <f t="shared" si="211"/>
        <v>4.8749999999999938</v>
      </c>
      <c r="CI115" s="216">
        <f t="shared" si="160"/>
        <v>0</v>
      </c>
      <c r="CJ115" s="222"/>
      <c r="CK115" s="215">
        <f t="shared" si="212"/>
        <v>4.8749999999999938</v>
      </c>
      <c r="CL115" s="216">
        <f t="shared" si="162"/>
        <v>0</v>
      </c>
      <c r="CM115" s="222"/>
      <c r="CN115" s="215">
        <f t="shared" si="202"/>
        <v>13</v>
      </c>
      <c r="CO115" s="222"/>
      <c r="CP115" s="221">
        <f t="shared" si="203"/>
        <v>1</v>
      </c>
      <c r="CQ115" s="213">
        <v>823</v>
      </c>
      <c r="CR115" s="213">
        <v>1188</v>
      </c>
      <c r="CS115" s="213" t="e">
        <f>#REF!</f>
        <v>#REF!</v>
      </c>
      <c r="CT115" s="212">
        <v>0.81499999999999995</v>
      </c>
      <c r="CU115" s="212">
        <v>1.1759999999999999</v>
      </c>
      <c r="CV115" s="212" t="e">
        <f>#REF!</f>
        <v>#REF!</v>
      </c>
      <c r="CW115" s="214" t="e">
        <f>#REF!</f>
        <v>#REF!</v>
      </c>
      <c r="CX115" s="215" t="e">
        <f t="shared" si="222"/>
        <v>#REF!</v>
      </c>
      <c r="CY115" s="220" t="e">
        <f t="shared" si="223"/>
        <v>#REF!</v>
      </c>
      <c r="CZ115" s="222"/>
      <c r="DA115" s="215">
        <f t="shared" si="224"/>
        <v>0</v>
      </c>
      <c r="DB115" s="222"/>
      <c r="DC115" s="213">
        <v>0</v>
      </c>
      <c r="DD115" s="213">
        <v>0</v>
      </c>
      <c r="DE115" s="212">
        <f>_xlfn.FLOOR.PRECISE('численность 2021'!I125)</f>
        <v>0</v>
      </c>
      <c r="DF115" s="212">
        <v>0</v>
      </c>
      <c r="DG115" s="212">
        <v>0</v>
      </c>
      <c r="DH115" s="212">
        <f t="shared" si="219"/>
        <v>0</v>
      </c>
      <c r="DI115" s="214">
        <f>_xlfn.FLOOR.PRECISE('численность 2021'!N125)</f>
        <v>0</v>
      </c>
      <c r="DJ115" s="215">
        <f t="shared" si="213"/>
        <v>0</v>
      </c>
      <c r="DK115" s="216">
        <f t="shared" si="166"/>
        <v>0</v>
      </c>
      <c r="DL115" s="222"/>
      <c r="DM115" s="215">
        <f t="shared" si="214"/>
        <v>0</v>
      </c>
      <c r="DN115" s="222"/>
      <c r="DO115" s="213">
        <v>135.426987</v>
      </c>
      <c r="DP115" s="213">
        <v>128</v>
      </c>
      <c r="DQ115" s="212">
        <f>_xlfn.FLOOR.PRECISE('численность 2021'!J125)</f>
        <v>147</v>
      </c>
      <c r="DR115" s="212">
        <v>0.13342599999999999</v>
      </c>
      <c r="DS115" s="212">
        <v>0.126108</v>
      </c>
      <c r="DT115" s="212">
        <f t="shared" si="220"/>
        <v>0.16955017301038061</v>
      </c>
      <c r="DU115" s="214">
        <f>_xlfn.FLOOR.PRECISE('численность 2021'!S125)</f>
        <v>14</v>
      </c>
      <c r="DV115" s="215">
        <f t="shared" si="204"/>
        <v>14.700000000000001</v>
      </c>
      <c r="DW115" s="216">
        <f t="shared" si="169"/>
        <v>14</v>
      </c>
      <c r="DX115" s="222">
        <v>14</v>
      </c>
      <c r="DY115" s="213">
        <v>0</v>
      </c>
      <c r="DZ115" s="223">
        <v>0</v>
      </c>
      <c r="EA115" s="212">
        <f>_xlfn.FLOOR.PRECISE('численность 2021'!T125)</f>
        <v>0</v>
      </c>
      <c r="EB115" s="212">
        <v>0</v>
      </c>
      <c r="EC115" s="212">
        <v>0</v>
      </c>
      <c r="ED115" s="212">
        <f t="shared" si="221"/>
        <v>0</v>
      </c>
      <c r="EE115" s="214">
        <f>_xlfn.FLOOR.PRECISE('численность 2021'!U125)</f>
        <v>0</v>
      </c>
      <c r="EF115" s="215">
        <f t="shared" si="199"/>
        <v>0</v>
      </c>
      <c r="EG115" s="216">
        <f t="shared" si="170"/>
        <v>0</v>
      </c>
      <c r="EH115" s="222"/>
    </row>
    <row r="116" spans="1:138" ht="37.5" customHeight="1" x14ac:dyDescent="0.2">
      <c r="A116" s="116" t="s">
        <v>316</v>
      </c>
      <c r="B116" s="212">
        <f>'численность 2021'!C127</f>
        <v>385.19600000000003</v>
      </c>
      <c r="C116" s="213">
        <v>1671.7993160000001</v>
      </c>
      <c r="D116" s="213">
        <v>1707</v>
      </c>
      <c r="E116" s="212">
        <f>_xlfn.FLOOR.PRECISE('численность 2021'!D127)</f>
        <v>2084</v>
      </c>
      <c r="F116" s="212">
        <v>4.3400809999999996</v>
      </c>
      <c r="G116" s="212">
        <v>4.4315100000000003</v>
      </c>
      <c r="H116" s="212">
        <f t="shared" si="215"/>
        <v>5.4102327126969127</v>
      </c>
      <c r="I116" s="214">
        <f>_xlfn.FLOOR.PRECISE('численность 2021'!R127)</f>
        <v>729</v>
      </c>
      <c r="J116" s="215">
        <f t="shared" si="206"/>
        <v>729.39999999999782</v>
      </c>
      <c r="K116" s="216">
        <f t="shared" si="148"/>
        <v>729</v>
      </c>
      <c r="L116" s="217">
        <v>729</v>
      </c>
      <c r="M116" s="213">
        <v>95</v>
      </c>
      <c r="N116" s="213">
        <v>120</v>
      </c>
      <c r="O116" s="212">
        <f>_xlfn.FLOOR.PRECISE('численность 2021'!P127)</f>
        <v>120</v>
      </c>
      <c r="P116" s="212">
        <v>0.24662500000000001</v>
      </c>
      <c r="Q116" s="212">
        <v>0.31152999999999997</v>
      </c>
      <c r="R116" s="212">
        <f t="shared" si="149"/>
        <v>0.31152971474262453</v>
      </c>
      <c r="S116" s="214">
        <f>_xlfn.FLOOR.PRECISE('численность 2021'!Q127)</f>
        <v>36</v>
      </c>
      <c r="T116" s="214"/>
      <c r="U116" s="215">
        <f t="shared" si="207"/>
        <v>35.999999999999879</v>
      </c>
      <c r="V116" s="216">
        <f t="shared" si="140"/>
        <v>35.999999999999879</v>
      </c>
      <c r="W116" s="217">
        <v>36</v>
      </c>
      <c r="X116" s="217"/>
      <c r="Y116" s="218"/>
      <c r="Z116" s="213">
        <v>1466.3592530000001</v>
      </c>
      <c r="AA116" s="213">
        <v>1538</v>
      </c>
      <c r="AB116" s="212">
        <f>_xlfn.FLOOR.PRECISE('численность 2021'!E127)</f>
        <v>1733</v>
      </c>
      <c r="AC116" s="212">
        <v>3.8067479999999998</v>
      </c>
      <c r="AD116" s="212">
        <v>3.992772</v>
      </c>
      <c r="AE116" s="212">
        <f t="shared" si="216"/>
        <v>4.4990082970747354</v>
      </c>
      <c r="AF116" s="214">
        <f>_xlfn.FLOOR.PRECISE('численность 2021'!O127)</f>
        <v>86</v>
      </c>
      <c r="AG116" s="215">
        <f t="shared" si="205"/>
        <v>86.65</v>
      </c>
      <c r="AH116" s="216">
        <f t="shared" si="150"/>
        <v>86</v>
      </c>
      <c r="AI116" s="219">
        <f t="shared" si="142"/>
        <v>64.5</v>
      </c>
      <c r="AJ116" s="217">
        <v>86</v>
      </c>
      <c r="AK116" s="217">
        <v>64</v>
      </c>
      <c r="AL116" s="213">
        <v>31.190287000000001</v>
      </c>
      <c r="AM116" s="213">
        <v>239</v>
      </c>
      <c r="AN116" s="212">
        <f>_xlfn.FLOOR.PRECISE('численность 2021'!F127)</f>
        <v>284</v>
      </c>
      <c r="AO116" s="212">
        <v>8.0972000000000002E-2</v>
      </c>
      <c r="AP116" s="212">
        <v>0.62046299999999999</v>
      </c>
      <c r="AQ116" s="212">
        <f t="shared" si="151"/>
        <v>0.73728699155754474</v>
      </c>
      <c r="AR116" s="214">
        <f>_xlfn.FLOOR.PRECISE('численность 2021'!L127)</f>
        <v>8</v>
      </c>
      <c r="AS116" s="214"/>
      <c r="AT116" s="214">
        <f t="shared" si="143"/>
        <v>8</v>
      </c>
      <c r="AU116" s="215">
        <f t="shared" si="176"/>
        <v>8.52</v>
      </c>
      <c r="AV116" s="215">
        <f t="shared" si="225"/>
        <v>8.52</v>
      </c>
      <c r="AW116" s="220">
        <f t="shared" si="177"/>
        <v>8</v>
      </c>
      <c r="AX116" s="217">
        <v>8</v>
      </c>
      <c r="AY116" s="215">
        <f t="shared" si="208"/>
        <v>1.199999999999992</v>
      </c>
      <c r="AZ116" s="216">
        <f t="shared" si="152"/>
        <v>0</v>
      </c>
      <c r="BA116" s="217"/>
      <c r="BB116" s="215">
        <f t="shared" si="209"/>
        <v>2.3999999999999919</v>
      </c>
      <c r="BC116" s="217"/>
      <c r="BD116" s="213">
        <v>399.54757699999999</v>
      </c>
      <c r="BE116" s="213">
        <v>415</v>
      </c>
      <c r="BF116" s="212">
        <f>_xlfn.FLOOR.PRECISE('численность 2021'!G127)</f>
        <v>413</v>
      </c>
      <c r="BG116" s="212">
        <v>1.037247</v>
      </c>
      <c r="BH116" s="212">
        <v>1.0773740000000001</v>
      </c>
      <c r="BI116" s="212">
        <f t="shared" si="217"/>
        <v>1.072181434905866</v>
      </c>
      <c r="BJ116" s="214">
        <f>_xlfn.FLOOR.PRECISE('численность 2021'!K127)</f>
        <v>20</v>
      </c>
      <c r="BK116" s="214"/>
      <c r="BL116" s="214">
        <f t="shared" si="146"/>
        <v>20</v>
      </c>
      <c r="BM116" s="215">
        <f t="shared" si="181"/>
        <v>20.650000000000002</v>
      </c>
      <c r="BN116" s="220">
        <f t="shared" si="147"/>
        <v>20</v>
      </c>
      <c r="BO116" s="217">
        <v>20</v>
      </c>
      <c r="BP116" s="215">
        <f t="shared" si="210"/>
        <v>2.99999999999998</v>
      </c>
      <c r="BQ116" s="216">
        <f t="shared" si="154"/>
        <v>0</v>
      </c>
      <c r="BR116" s="217"/>
      <c r="BS116" s="215">
        <f t="shared" si="200"/>
        <v>4</v>
      </c>
      <c r="BT116" s="217"/>
      <c r="BU116" s="213">
        <v>627.86047399999995</v>
      </c>
      <c r="BV116" s="213">
        <v>598</v>
      </c>
      <c r="BW116" s="212">
        <f>_xlfn.FLOOR.PRECISE('численность 2021'!H127)</f>
        <v>627</v>
      </c>
      <c r="BX116" s="212">
        <v>1.6299600000000001</v>
      </c>
      <c r="BY116" s="212">
        <v>1.5524560000000001</v>
      </c>
      <c r="BZ116" s="212">
        <f t="shared" si="218"/>
        <v>1.627742759530213</v>
      </c>
      <c r="CA116" s="214">
        <f>_xlfn.FLOOR.PRECISE('численность 2021'!M127)</f>
        <v>31</v>
      </c>
      <c r="CB116" s="214"/>
      <c r="CC116" s="214"/>
      <c r="CD116" s="214">
        <f t="shared" si="156"/>
        <v>31</v>
      </c>
      <c r="CE116" s="215">
        <f t="shared" si="201"/>
        <v>31.35</v>
      </c>
      <c r="CF116" s="220">
        <f t="shared" si="158"/>
        <v>31</v>
      </c>
      <c r="CG116" s="217">
        <v>31</v>
      </c>
      <c r="CH116" s="215">
        <f t="shared" si="211"/>
        <v>2.3249999999999971</v>
      </c>
      <c r="CI116" s="216">
        <f t="shared" si="160"/>
        <v>0</v>
      </c>
      <c r="CJ116" s="217"/>
      <c r="CK116" s="215">
        <f t="shared" si="212"/>
        <v>2.3249999999999971</v>
      </c>
      <c r="CL116" s="216">
        <f t="shared" si="162"/>
        <v>0</v>
      </c>
      <c r="CM116" s="217"/>
      <c r="CN116" s="215">
        <f t="shared" si="202"/>
        <v>6.2</v>
      </c>
      <c r="CO116" s="217"/>
      <c r="CP116" s="221">
        <f t="shared" si="203"/>
        <v>1</v>
      </c>
      <c r="CQ116" s="213">
        <v>0</v>
      </c>
      <c r="CR116" s="213">
        <v>0</v>
      </c>
      <c r="CS116" s="213" t="e">
        <f>#REF!</f>
        <v>#REF!</v>
      </c>
      <c r="CT116" s="212">
        <v>0</v>
      </c>
      <c r="CU116" s="212">
        <v>0</v>
      </c>
      <c r="CV116" s="212" t="e">
        <f>#REF!</f>
        <v>#REF!</v>
      </c>
      <c r="CW116" s="214" t="e">
        <f>#REF!</f>
        <v>#REF!</v>
      </c>
      <c r="CX116" s="215" t="e">
        <f t="shared" si="222"/>
        <v>#REF!</v>
      </c>
      <c r="CY116" s="220" t="e">
        <f t="shared" si="223"/>
        <v>#REF!</v>
      </c>
      <c r="CZ116" s="222"/>
      <c r="DA116" s="215">
        <f t="shared" si="224"/>
        <v>0</v>
      </c>
      <c r="DB116" s="222"/>
      <c r="DC116" s="213">
        <v>189.22105400000001</v>
      </c>
      <c r="DD116" s="213">
        <v>200</v>
      </c>
      <c r="DE116" s="212">
        <f>_xlfn.FLOOR.PRECISE('численность 2021'!I127)</f>
        <v>256</v>
      </c>
      <c r="DF116" s="212">
        <v>0.491228</v>
      </c>
      <c r="DG116" s="212">
        <v>0.51921600000000001</v>
      </c>
      <c r="DH116" s="212">
        <f t="shared" si="219"/>
        <v>0.66459672478426568</v>
      </c>
      <c r="DI116" s="214">
        <f>_xlfn.FLOOR.PRECISE('численность 2021'!N127)</f>
        <v>0</v>
      </c>
      <c r="DJ116" s="215">
        <f t="shared" si="213"/>
        <v>38.399999999999743</v>
      </c>
      <c r="DK116" s="216">
        <f t="shared" si="166"/>
        <v>0</v>
      </c>
      <c r="DL116" s="217"/>
      <c r="DM116" s="215">
        <f t="shared" si="214"/>
        <v>0</v>
      </c>
      <c r="DN116" s="217"/>
      <c r="DO116" s="213">
        <v>8.3174100000000006</v>
      </c>
      <c r="DP116" s="213">
        <v>9</v>
      </c>
      <c r="DQ116" s="212">
        <f>_xlfn.FLOOR.PRECISE('численность 2021'!J127)</f>
        <v>11</v>
      </c>
      <c r="DR116" s="212">
        <v>2.1592E-2</v>
      </c>
      <c r="DS116" s="212">
        <v>2.3365E-2</v>
      </c>
      <c r="DT116" s="212">
        <f t="shared" si="220"/>
        <v>2.8556890518073915E-2</v>
      </c>
      <c r="DU116" s="214">
        <f>_xlfn.FLOOR.PRECISE('численность 2021'!S127)</f>
        <v>1</v>
      </c>
      <c r="DV116" s="215">
        <f t="shared" si="204"/>
        <v>1.1000000000000001</v>
      </c>
      <c r="DW116" s="216">
        <f t="shared" si="169"/>
        <v>1</v>
      </c>
      <c r="DX116" s="217">
        <v>1</v>
      </c>
      <c r="DY116" s="213">
        <v>0</v>
      </c>
      <c r="DZ116" s="223">
        <v>0</v>
      </c>
      <c r="EA116" s="212">
        <f>_xlfn.FLOOR.PRECISE('численность 2021'!T127)</f>
        <v>0</v>
      </c>
      <c r="EB116" s="212">
        <v>0</v>
      </c>
      <c r="EC116" s="212">
        <v>0</v>
      </c>
      <c r="ED116" s="212">
        <f t="shared" si="221"/>
        <v>0</v>
      </c>
      <c r="EE116" s="214">
        <f>_xlfn.FLOOR.PRECISE('численность 2021'!U127)</f>
        <v>0</v>
      </c>
      <c r="EF116" s="215">
        <f t="shared" si="199"/>
        <v>0</v>
      </c>
      <c r="EG116" s="216">
        <f t="shared" si="170"/>
        <v>0</v>
      </c>
      <c r="EH116" s="222"/>
    </row>
    <row r="117" spans="1:138" ht="37.5" customHeight="1" x14ac:dyDescent="0.2">
      <c r="A117" s="116" t="s">
        <v>317</v>
      </c>
      <c r="B117" s="212">
        <f>'численность 2021'!C126</f>
        <v>163.09700000000001</v>
      </c>
      <c r="C117" s="213">
        <v>1247.0661620000001</v>
      </c>
      <c r="D117" s="213">
        <v>1047</v>
      </c>
      <c r="E117" s="212">
        <f>_xlfn.FLOOR.PRECISE('численность 2021'!D126)</f>
        <v>1163</v>
      </c>
      <c r="F117" s="212">
        <v>7.6461620000000003</v>
      </c>
      <c r="G117" s="212">
        <v>6.4150090000000004</v>
      </c>
      <c r="H117" s="212">
        <f t="shared" si="215"/>
        <v>7.1307258870488113</v>
      </c>
      <c r="I117" s="214">
        <f>_xlfn.FLOOR.PRECISE('численность 2021'!R126)</f>
        <v>407</v>
      </c>
      <c r="J117" s="215">
        <f t="shared" si="206"/>
        <v>407.04999999999882</v>
      </c>
      <c r="K117" s="216">
        <f t="shared" si="148"/>
        <v>407</v>
      </c>
      <c r="L117" s="217">
        <v>407</v>
      </c>
      <c r="M117" s="213">
        <v>86</v>
      </c>
      <c r="N117" s="213">
        <v>86</v>
      </c>
      <c r="O117" s="212">
        <f>_xlfn.FLOOR.PRECISE('численность 2021'!P126)</f>
        <v>88</v>
      </c>
      <c r="P117" s="212">
        <v>0.52729400000000004</v>
      </c>
      <c r="Q117" s="212">
        <v>0.52692499999999998</v>
      </c>
      <c r="R117" s="212">
        <f t="shared" si="149"/>
        <v>0.53955621501315165</v>
      </c>
      <c r="S117" s="214">
        <f>_xlfn.FLOOR.PRECISE('численность 2021'!Q126)</f>
        <v>26</v>
      </c>
      <c r="T117" s="214"/>
      <c r="U117" s="215">
        <f t="shared" si="207"/>
        <v>26.39999999999991</v>
      </c>
      <c r="V117" s="216">
        <f t="shared" si="140"/>
        <v>26</v>
      </c>
      <c r="W117" s="217">
        <v>26</v>
      </c>
      <c r="X117" s="217"/>
      <c r="Y117" s="218"/>
      <c r="Z117" s="213">
        <v>2618.7680660000001</v>
      </c>
      <c r="AA117" s="213">
        <v>2921</v>
      </c>
      <c r="AB117" s="212">
        <f>_xlfn.FLOOR.PRECISE('численность 2021'!E126)</f>
        <v>2781</v>
      </c>
      <c r="AC117" s="212">
        <v>16.056507</v>
      </c>
      <c r="AD117" s="212">
        <v>17.897078</v>
      </c>
      <c r="AE117" s="212">
        <f t="shared" si="216"/>
        <v>17.051202658540621</v>
      </c>
      <c r="AF117" s="214">
        <f>_xlfn.FLOOR.PRECISE('численность 2021'!O126)</f>
        <v>139</v>
      </c>
      <c r="AG117" s="215">
        <f t="shared" si="205"/>
        <v>139.05000000000001</v>
      </c>
      <c r="AH117" s="216">
        <f t="shared" si="150"/>
        <v>139</v>
      </c>
      <c r="AI117" s="219">
        <f t="shared" si="142"/>
        <v>104.25</v>
      </c>
      <c r="AJ117" s="217">
        <v>139</v>
      </c>
      <c r="AK117" s="217">
        <v>104</v>
      </c>
      <c r="AL117" s="213">
        <v>385.06091300000003</v>
      </c>
      <c r="AM117" s="213">
        <v>676</v>
      </c>
      <c r="AN117" s="212">
        <f>_xlfn.FLOOR.PRECISE('численность 2021'!F126)</f>
        <v>1018</v>
      </c>
      <c r="AO117" s="212">
        <v>2.360932</v>
      </c>
      <c r="AP117" s="212">
        <v>4.1418780000000002</v>
      </c>
      <c r="AQ117" s="212">
        <f t="shared" si="151"/>
        <v>6.2416843964021407</v>
      </c>
      <c r="AR117" s="214">
        <f>_xlfn.FLOOR.PRECISE('численность 2021'!L126)</f>
        <v>80</v>
      </c>
      <c r="AS117" s="214"/>
      <c r="AT117" s="214">
        <f t="shared" si="143"/>
        <v>80</v>
      </c>
      <c r="AU117" s="215">
        <f t="shared" si="176"/>
        <v>101.80000000000001</v>
      </c>
      <c r="AV117" s="215">
        <f t="shared" si="225"/>
        <v>101.80000000000001</v>
      </c>
      <c r="AW117" s="220">
        <f t="shared" si="177"/>
        <v>80</v>
      </c>
      <c r="AX117" s="217">
        <v>80</v>
      </c>
      <c r="AY117" s="215">
        <f t="shared" si="208"/>
        <v>11.99999999999992</v>
      </c>
      <c r="AZ117" s="216">
        <f t="shared" si="152"/>
        <v>0</v>
      </c>
      <c r="BA117" s="217"/>
      <c r="BB117" s="215">
        <f t="shared" si="209"/>
        <v>23.999999999999918</v>
      </c>
      <c r="BC117" s="217"/>
      <c r="BD117" s="213">
        <v>232.18730199999999</v>
      </c>
      <c r="BE117" s="213">
        <v>303</v>
      </c>
      <c r="BF117" s="212">
        <f>_xlfn.FLOOR.PRECISE('численность 2021'!G126)</f>
        <v>453</v>
      </c>
      <c r="BG117" s="212">
        <v>1.4236150000000001</v>
      </c>
      <c r="BH117" s="212">
        <v>1.8564929999999999</v>
      </c>
      <c r="BI117" s="212">
        <f t="shared" si="217"/>
        <v>2.777488243192701</v>
      </c>
      <c r="BJ117" s="214">
        <f>_xlfn.FLOOR.PRECISE('численность 2021'!K126)</f>
        <v>22</v>
      </c>
      <c r="BK117" s="214"/>
      <c r="BL117" s="214">
        <f t="shared" si="146"/>
        <v>22</v>
      </c>
      <c r="BM117" s="215">
        <f t="shared" si="181"/>
        <v>31.710000000000004</v>
      </c>
      <c r="BN117" s="220">
        <f t="shared" si="147"/>
        <v>22</v>
      </c>
      <c r="BO117" s="217">
        <v>22</v>
      </c>
      <c r="BP117" s="215">
        <f t="shared" si="210"/>
        <v>3.2999999999999781</v>
      </c>
      <c r="BQ117" s="216">
        <f t="shared" si="154"/>
        <v>0</v>
      </c>
      <c r="BR117" s="217"/>
      <c r="BS117" s="215">
        <f t="shared" si="200"/>
        <v>4.4000000000000004</v>
      </c>
      <c r="BT117" s="217"/>
      <c r="BU117" s="213">
        <v>224.08775299999999</v>
      </c>
      <c r="BV117" s="213">
        <v>319</v>
      </c>
      <c r="BW117" s="212">
        <f>_xlfn.FLOOR.PRECISE('численность 2021'!H126)</f>
        <v>504</v>
      </c>
      <c r="BX117" s="212">
        <v>1.3739539999999999</v>
      </c>
      <c r="BY117" s="212">
        <v>1.9545250000000001</v>
      </c>
      <c r="BZ117" s="212">
        <f t="shared" si="218"/>
        <v>3.0901855950753232</v>
      </c>
      <c r="CA117" s="214">
        <f>_xlfn.FLOOR.PRECISE('численность 2021'!M126)</f>
        <v>35</v>
      </c>
      <c r="CB117" s="214"/>
      <c r="CC117" s="214"/>
      <c r="CD117" s="214">
        <f t="shared" si="156"/>
        <v>35</v>
      </c>
      <c r="CE117" s="215">
        <f t="shared" si="201"/>
        <v>35.28</v>
      </c>
      <c r="CF117" s="220">
        <f t="shared" si="158"/>
        <v>35</v>
      </c>
      <c r="CG117" s="217">
        <v>35</v>
      </c>
      <c r="CH117" s="215">
        <f t="shared" si="211"/>
        <v>2.6249999999999964</v>
      </c>
      <c r="CI117" s="216">
        <f t="shared" si="160"/>
        <v>0</v>
      </c>
      <c r="CJ117" s="217"/>
      <c r="CK117" s="215">
        <f t="shared" si="212"/>
        <v>2.6249999999999964</v>
      </c>
      <c r="CL117" s="216">
        <f t="shared" si="162"/>
        <v>0</v>
      </c>
      <c r="CM117" s="217"/>
      <c r="CN117" s="215">
        <f t="shared" si="202"/>
        <v>7</v>
      </c>
      <c r="CO117" s="217"/>
      <c r="CP117" s="221">
        <f t="shared" si="203"/>
        <v>1</v>
      </c>
      <c r="CQ117" s="213"/>
      <c r="CR117" s="213"/>
      <c r="CS117" s="213"/>
      <c r="CT117" s="212"/>
      <c r="CU117" s="212"/>
      <c r="CV117" s="212"/>
      <c r="CW117" s="214"/>
      <c r="CX117" s="215"/>
      <c r="CY117" s="220"/>
      <c r="CZ117" s="222"/>
      <c r="DA117" s="215"/>
      <c r="DB117" s="222"/>
      <c r="DC117" s="213">
        <v>0</v>
      </c>
      <c r="DD117" s="213">
        <v>0</v>
      </c>
      <c r="DE117" s="212">
        <f>_xlfn.FLOOR.PRECISE('численность 2021'!I126)</f>
        <v>0</v>
      </c>
      <c r="DF117" s="212">
        <v>0</v>
      </c>
      <c r="DG117" s="212">
        <v>0</v>
      </c>
      <c r="DH117" s="212">
        <f t="shared" si="219"/>
        <v>0</v>
      </c>
      <c r="DI117" s="214">
        <f>_xlfn.FLOOR.PRECISE('численность 2021'!N126)</f>
        <v>0</v>
      </c>
      <c r="DJ117" s="215">
        <f t="shared" si="213"/>
        <v>0</v>
      </c>
      <c r="DK117" s="216">
        <f t="shared" si="166"/>
        <v>0</v>
      </c>
      <c r="DL117" s="217"/>
      <c r="DM117" s="215">
        <f t="shared" si="214"/>
        <v>0</v>
      </c>
      <c r="DN117" s="217"/>
      <c r="DO117" s="213">
        <v>15.048358</v>
      </c>
      <c r="DP117" s="213">
        <v>11</v>
      </c>
      <c r="DQ117" s="212">
        <f>_xlfn.FLOOR.PRECISE('численность 2021'!J126)</f>
        <v>21</v>
      </c>
      <c r="DR117" s="212">
        <v>9.2266000000000001E-2</v>
      </c>
      <c r="DS117" s="212">
        <v>6.7396999999999999E-2</v>
      </c>
      <c r="DT117" s="212">
        <f t="shared" si="220"/>
        <v>0.12875773312813846</v>
      </c>
      <c r="DU117" s="214">
        <f>_xlfn.FLOOR.PRECISE('численность 2021'!S126)</f>
        <v>2</v>
      </c>
      <c r="DV117" s="215">
        <f t="shared" si="204"/>
        <v>2.1</v>
      </c>
      <c r="DW117" s="216">
        <f t="shared" si="169"/>
        <v>2</v>
      </c>
      <c r="DX117" s="217">
        <v>2</v>
      </c>
      <c r="DY117" s="213">
        <v>0</v>
      </c>
      <c r="DZ117" s="223">
        <v>0</v>
      </c>
      <c r="EA117" s="212">
        <f>_xlfn.FLOOR.PRECISE('численность 2021'!T126)</f>
        <v>0</v>
      </c>
      <c r="EB117" s="212">
        <v>0</v>
      </c>
      <c r="EC117" s="212">
        <v>0</v>
      </c>
      <c r="ED117" s="212">
        <f t="shared" si="221"/>
        <v>0</v>
      </c>
      <c r="EE117" s="214">
        <f>_xlfn.FLOOR.PRECISE('численность 2021'!U126)</f>
        <v>0</v>
      </c>
      <c r="EF117" s="215">
        <f t="shared" si="199"/>
        <v>0</v>
      </c>
      <c r="EG117" s="216">
        <f t="shared" si="170"/>
        <v>0</v>
      </c>
      <c r="EH117" s="222"/>
    </row>
    <row r="118" spans="1:138" ht="33" customHeight="1" x14ac:dyDescent="0.2">
      <c r="A118" s="116" t="s">
        <v>318</v>
      </c>
      <c r="B118" s="212">
        <f>'численность 2021'!C130</f>
        <v>49.08</v>
      </c>
      <c r="C118" s="213">
        <v>226.44667100000001</v>
      </c>
      <c r="D118" s="213">
        <v>253</v>
      </c>
      <c r="E118" s="212">
        <f>_xlfn.FLOOR.PRECISE('численность 2021'!D130)</f>
        <v>197</v>
      </c>
      <c r="F118" s="212">
        <v>4.6138279999999998</v>
      </c>
      <c r="G118" s="212">
        <v>5.1548489999999996</v>
      </c>
      <c r="H118" s="212">
        <f t="shared" si="215"/>
        <v>4.0138549307253468</v>
      </c>
      <c r="I118" s="214">
        <f>_xlfn.FLOOR.PRECISE('численность 2021'!R130)</f>
        <v>68</v>
      </c>
      <c r="J118" s="215">
        <f t="shared" si="206"/>
        <v>68.949999999999804</v>
      </c>
      <c r="K118" s="216">
        <f t="shared" si="148"/>
        <v>68</v>
      </c>
      <c r="L118" s="217">
        <v>68</v>
      </c>
      <c r="M118" s="213">
        <v>11</v>
      </c>
      <c r="N118" s="213">
        <v>11</v>
      </c>
      <c r="O118" s="212">
        <f>_xlfn.FLOOR.PRECISE('численность 2021'!P130)</f>
        <v>10</v>
      </c>
      <c r="P118" s="212">
        <v>0.22412399999999999</v>
      </c>
      <c r="Q118" s="212">
        <v>0.22412399999999999</v>
      </c>
      <c r="R118" s="212">
        <f t="shared" si="149"/>
        <v>0.20374898125509372</v>
      </c>
      <c r="S118" s="214">
        <f>_xlfn.FLOOR.PRECISE('численность 2021'!Q130)</f>
        <v>1</v>
      </c>
      <c r="T118" s="214"/>
      <c r="U118" s="215">
        <f t="shared" si="207"/>
        <v>2.9999999999999898</v>
      </c>
      <c r="V118" s="216">
        <f t="shared" si="140"/>
        <v>1</v>
      </c>
      <c r="W118" s="217">
        <v>1</v>
      </c>
      <c r="X118" s="217">
        <v>1</v>
      </c>
      <c r="Y118" s="218"/>
      <c r="Z118" s="213">
        <v>257.42861900000003</v>
      </c>
      <c r="AA118" s="213">
        <v>302</v>
      </c>
      <c r="AB118" s="212">
        <f>_xlfn.FLOOR.PRECISE('численность 2021'!E130)</f>
        <v>298</v>
      </c>
      <c r="AC118" s="212">
        <v>5.245082</v>
      </c>
      <c r="AD118" s="212">
        <v>6.153219</v>
      </c>
      <c r="AE118" s="212">
        <f t="shared" si="216"/>
        <v>6.0717196414017929</v>
      </c>
      <c r="AF118" s="214">
        <f>_xlfn.FLOOR.PRECISE('численность 2021'!O130)</f>
        <v>14</v>
      </c>
      <c r="AG118" s="215">
        <f t="shared" si="205"/>
        <v>14.9</v>
      </c>
      <c r="AH118" s="216">
        <f t="shared" si="150"/>
        <v>14</v>
      </c>
      <c r="AI118" s="219">
        <f t="shared" si="142"/>
        <v>10.5</v>
      </c>
      <c r="AJ118" s="217">
        <v>14</v>
      </c>
      <c r="AK118" s="217">
        <v>10</v>
      </c>
      <c r="AL118" s="213">
        <v>72.006080999999995</v>
      </c>
      <c r="AM118" s="213">
        <v>77</v>
      </c>
      <c r="AN118" s="212">
        <f>_xlfn.FLOOR.PRECISE('численность 2021'!F130)</f>
        <v>77</v>
      </c>
      <c r="AO118" s="212">
        <v>1.467117</v>
      </c>
      <c r="AP118" s="212">
        <v>1.568867</v>
      </c>
      <c r="AQ118" s="212">
        <f t="shared" si="151"/>
        <v>1.5688671556642217</v>
      </c>
      <c r="AR118" s="214">
        <f>_xlfn.FLOOR.PRECISE('численность 2021'!L130)</f>
        <v>3</v>
      </c>
      <c r="AS118" s="214"/>
      <c r="AT118" s="214">
        <f t="shared" si="143"/>
        <v>3</v>
      </c>
      <c r="AU118" s="215">
        <f t="shared" si="176"/>
        <v>3.85</v>
      </c>
      <c r="AV118" s="215">
        <f t="shared" si="225"/>
        <v>0</v>
      </c>
      <c r="AW118" s="220">
        <f t="shared" si="177"/>
        <v>3</v>
      </c>
      <c r="AX118" s="217">
        <v>3</v>
      </c>
      <c r="AY118" s="215">
        <f t="shared" si="208"/>
        <v>0</v>
      </c>
      <c r="AZ118" s="216">
        <f t="shared" si="152"/>
        <v>0</v>
      </c>
      <c r="BA118" s="217"/>
      <c r="BB118" s="215">
        <f t="shared" si="209"/>
        <v>0.89999999999999702</v>
      </c>
      <c r="BC118" s="217">
        <v>1</v>
      </c>
      <c r="BD118" s="213">
        <v>7.5730519999999997</v>
      </c>
      <c r="BE118" s="213">
        <v>21</v>
      </c>
      <c r="BF118" s="212">
        <f>_xlfn.FLOOR.PRECISE('численность 2021'!G130)</f>
        <v>20</v>
      </c>
      <c r="BG118" s="212">
        <v>0.15429999999999999</v>
      </c>
      <c r="BH118" s="212">
        <v>0.427873</v>
      </c>
      <c r="BI118" s="212">
        <f t="shared" si="217"/>
        <v>0.40749796251018744</v>
      </c>
      <c r="BJ118" s="214">
        <f>_xlfn.FLOOR.PRECISE('численность 2021'!K130)</f>
        <v>0</v>
      </c>
      <c r="BK118" s="214"/>
      <c r="BL118" s="214">
        <f t="shared" si="146"/>
        <v>0</v>
      </c>
      <c r="BM118" s="215">
        <f t="shared" si="181"/>
        <v>0.6</v>
      </c>
      <c r="BN118" s="220">
        <f t="shared" si="147"/>
        <v>0</v>
      </c>
      <c r="BO118" s="217"/>
      <c r="BP118" s="215">
        <f t="shared" si="210"/>
        <v>0</v>
      </c>
      <c r="BQ118" s="216">
        <f t="shared" si="154"/>
        <v>0</v>
      </c>
      <c r="BR118" s="217"/>
      <c r="BS118" s="215">
        <f t="shared" si="200"/>
        <v>0</v>
      </c>
      <c r="BT118" s="217"/>
      <c r="BU118" s="213">
        <v>41.231064000000003</v>
      </c>
      <c r="BV118" s="213">
        <v>43</v>
      </c>
      <c r="BW118" s="212">
        <f>_xlfn.FLOOR.PRECISE('численность 2021'!H130)</f>
        <v>45</v>
      </c>
      <c r="BX118" s="212">
        <v>0.84007900000000002</v>
      </c>
      <c r="BY118" s="212">
        <v>0.87612100000000004</v>
      </c>
      <c r="BZ118" s="212">
        <f t="shared" si="218"/>
        <v>0.91687041564792182</v>
      </c>
      <c r="CA118" s="214">
        <f>_xlfn.FLOOR.PRECISE('численность 2021'!M130)</f>
        <v>1</v>
      </c>
      <c r="CB118" s="214"/>
      <c r="CC118" s="214"/>
      <c r="CD118" s="214">
        <f t="shared" si="156"/>
        <v>1</v>
      </c>
      <c r="CE118" s="215">
        <f t="shared" si="201"/>
        <v>1.3499999999999954</v>
      </c>
      <c r="CF118" s="220">
        <f t="shared" si="158"/>
        <v>1</v>
      </c>
      <c r="CG118" s="217">
        <v>1</v>
      </c>
      <c r="CH118" s="215">
        <f t="shared" si="211"/>
        <v>0</v>
      </c>
      <c r="CI118" s="216">
        <f t="shared" si="160"/>
        <v>0</v>
      </c>
      <c r="CJ118" s="217"/>
      <c r="CK118" s="215">
        <f t="shared" si="212"/>
        <v>0</v>
      </c>
      <c r="CL118" s="216">
        <f t="shared" si="162"/>
        <v>0</v>
      </c>
      <c r="CM118" s="217"/>
      <c r="CN118" s="215">
        <f t="shared" si="202"/>
        <v>0.2</v>
      </c>
      <c r="CO118" s="217">
        <v>1</v>
      </c>
      <c r="CP118" s="221">
        <f t="shared" si="203"/>
        <v>1</v>
      </c>
      <c r="CQ118" s="213">
        <v>67</v>
      </c>
      <c r="CR118" s="213">
        <v>303</v>
      </c>
      <c r="CS118" s="213" t="e">
        <f>#REF!</f>
        <v>#REF!</v>
      </c>
      <c r="CT118" s="212">
        <v>0.14499999999999999</v>
      </c>
      <c r="CU118" s="212">
        <v>0.65400000000000003</v>
      </c>
      <c r="CV118" s="212" t="e">
        <f>#REF!</f>
        <v>#REF!</v>
      </c>
      <c r="CW118" s="214" t="e">
        <f>#REF!</f>
        <v>#REF!</v>
      </c>
      <c r="CX118" s="215" t="e">
        <f t="shared" si="222"/>
        <v>#REF!</v>
      </c>
      <c r="CY118" s="220" t="e">
        <f t="shared" si="223"/>
        <v>#REF!</v>
      </c>
      <c r="CZ118" s="222"/>
      <c r="DA118" s="215">
        <f t="shared" si="224"/>
        <v>0</v>
      </c>
      <c r="DB118" s="222"/>
      <c r="DC118" s="213">
        <v>0</v>
      </c>
      <c r="DD118" s="213">
        <v>0</v>
      </c>
      <c r="DE118" s="212">
        <f>_xlfn.FLOOR.PRECISE('численность 2021'!I130)</f>
        <v>0</v>
      </c>
      <c r="DF118" s="212">
        <v>0</v>
      </c>
      <c r="DG118" s="212">
        <v>0</v>
      </c>
      <c r="DH118" s="212">
        <f t="shared" si="219"/>
        <v>0</v>
      </c>
      <c r="DI118" s="214">
        <f>_xlfn.FLOOR.PRECISE('численность 2021'!N130)</f>
        <v>0</v>
      </c>
      <c r="DJ118" s="215">
        <f t="shared" si="213"/>
        <v>0</v>
      </c>
      <c r="DK118" s="216">
        <f t="shared" si="166"/>
        <v>0</v>
      </c>
      <c r="DL118" s="217"/>
      <c r="DM118" s="215">
        <f t="shared" si="214"/>
        <v>0</v>
      </c>
      <c r="DN118" s="217"/>
      <c r="DO118" s="213">
        <v>0.55177100000000001</v>
      </c>
      <c r="DP118" s="213">
        <v>0</v>
      </c>
      <c r="DQ118" s="212">
        <f>_xlfn.FLOOR.PRECISE('численность 2021'!J130)</f>
        <v>0</v>
      </c>
      <c r="DR118" s="212">
        <v>1.1242E-2</v>
      </c>
      <c r="DS118" s="212">
        <v>0</v>
      </c>
      <c r="DT118" s="212">
        <f t="shared" si="220"/>
        <v>0</v>
      </c>
      <c r="DU118" s="214">
        <f>_xlfn.FLOOR.PRECISE('численность 2021'!S130)</f>
        <v>0</v>
      </c>
      <c r="DV118" s="215">
        <f t="shared" si="204"/>
        <v>0</v>
      </c>
      <c r="DW118" s="216">
        <f t="shared" si="169"/>
        <v>0</v>
      </c>
      <c r="DX118" s="217"/>
      <c r="DY118" s="213">
        <v>0</v>
      </c>
      <c r="DZ118" s="223">
        <v>0</v>
      </c>
      <c r="EA118" s="212">
        <f>_xlfn.FLOOR.PRECISE('численность 2021'!T130)</f>
        <v>0</v>
      </c>
      <c r="EB118" s="212">
        <v>0</v>
      </c>
      <c r="EC118" s="212">
        <v>0</v>
      </c>
      <c r="ED118" s="212">
        <f t="shared" si="221"/>
        <v>0</v>
      </c>
      <c r="EE118" s="214">
        <f>_xlfn.FLOOR.PRECISE('численность 2021'!U130)</f>
        <v>0</v>
      </c>
      <c r="EF118" s="215">
        <f t="shared" si="199"/>
        <v>0</v>
      </c>
      <c r="EG118" s="216">
        <f t="shared" si="170"/>
        <v>0</v>
      </c>
      <c r="EH118" s="222"/>
    </row>
    <row r="119" spans="1:138" ht="33" customHeight="1" x14ac:dyDescent="0.2">
      <c r="A119" s="116" t="s">
        <v>319</v>
      </c>
      <c r="B119" s="212">
        <f>'численность 2021'!C131</f>
        <v>151.1</v>
      </c>
      <c r="C119" s="213">
        <v>587.69293200000004</v>
      </c>
      <c r="D119" s="213">
        <v>512</v>
      </c>
      <c r="E119" s="212">
        <f>_xlfn.FLOOR.PRECISE('численность 2021'!D131)</f>
        <v>695</v>
      </c>
      <c r="F119" s="212">
        <v>3.889945</v>
      </c>
      <c r="G119" s="212">
        <v>3.3889330000000002</v>
      </c>
      <c r="H119" s="212">
        <f t="shared" si="215"/>
        <v>4.5996029119788222</v>
      </c>
      <c r="I119" s="214">
        <f>_xlfn.FLOOR.PRECISE('численность 2021'!R131)</f>
        <v>243</v>
      </c>
      <c r="J119" s="215">
        <f t="shared" si="206"/>
        <v>243.24999999999929</v>
      </c>
      <c r="K119" s="216">
        <f t="shared" si="148"/>
        <v>243</v>
      </c>
      <c r="L119" s="217">
        <v>243</v>
      </c>
      <c r="M119" s="213">
        <v>33</v>
      </c>
      <c r="N119" s="213">
        <v>33</v>
      </c>
      <c r="O119" s="212">
        <f>_xlfn.FLOOR.PRECISE('численность 2021'!P131)</f>
        <v>26</v>
      </c>
      <c r="P119" s="212">
        <v>0.21842700000000001</v>
      </c>
      <c r="Q119" s="212">
        <v>0.21842700000000001</v>
      </c>
      <c r="R119" s="212">
        <f t="shared" si="149"/>
        <v>0.17207147584381205</v>
      </c>
      <c r="S119" s="214">
        <f>_xlfn.FLOOR.PRECISE('численность 2021'!Q131)</f>
        <v>3</v>
      </c>
      <c r="T119" s="214"/>
      <c r="U119" s="215">
        <f t="shared" si="207"/>
        <v>7.7999999999999741</v>
      </c>
      <c r="V119" s="216">
        <f t="shared" si="140"/>
        <v>3</v>
      </c>
      <c r="W119" s="217">
        <v>3</v>
      </c>
      <c r="X119" s="217">
        <v>3</v>
      </c>
      <c r="Y119" s="218"/>
      <c r="Z119" s="213">
        <v>913.20642099999998</v>
      </c>
      <c r="AA119" s="213">
        <v>1075</v>
      </c>
      <c r="AB119" s="212">
        <f>_xlfn.FLOOR.PRECISE('численность 2021'!E131)</f>
        <v>1130</v>
      </c>
      <c r="AC119" s="212">
        <v>6.0445219999999997</v>
      </c>
      <c r="AD119" s="212">
        <v>7.1154349999999997</v>
      </c>
      <c r="AE119" s="212">
        <f t="shared" si="216"/>
        <v>7.478491065519524</v>
      </c>
      <c r="AF119" s="214">
        <f>_xlfn.FLOOR.PRECISE('численность 2021'!O131)</f>
        <v>56</v>
      </c>
      <c r="AG119" s="215">
        <f t="shared" si="205"/>
        <v>56.5</v>
      </c>
      <c r="AH119" s="216">
        <f t="shared" si="150"/>
        <v>56</v>
      </c>
      <c r="AI119" s="219">
        <f t="shared" si="142"/>
        <v>42</v>
      </c>
      <c r="AJ119" s="217">
        <v>56</v>
      </c>
      <c r="AK119" s="217">
        <v>42</v>
      </c>
      <c r="AL119" s="213">
        <v>328.763397</v>
      </c>
      <c r="AM119" s="213">
        <v>330</v>
      </c>
      <c r="AN119" s="212">
        <f>_xlfn.FLOOR.PRECISE('численность 2021'!F131)</f>
        <v>360</v>
      </c>
      <c r="AO119" s="212">
        <v>2.176088</v>
      </c>
      <c r="AP119" s="212">
        <v>2.1842730000000001</v>
      </c>
      <c r="AQ119" s="212">
        <f t="shared" si="151"/>
        <v>2.3825281270681669</v>
      </c>
      <c r="AR119" s="214">
        <f>_xlfn.FLOOR.PRECISE('численность 2021'!L131)</f>
        <v>18</v>
      </c>
      <c r="AS119" s="214"/>
      <c r="AT119" s="214">
        <f t="shared" si="143"/>
        <v>18</v>
      </c>
      <c r="AU119" s="215">
        <f t="shared" si="176"/>
        <v>25.200000000000003</v>
      </c>
      <c r="AV119" s="215">
        <f t="shared" si="225"/>
        <v>0</v>
      </c>
      <c r="AW119" s="220">
        <f t="shared" si="177"/>
        <v>18</v>
      </c>
      <c r="AX119" s="217">
        <v>18</v>
      </c>
      <c r="AY119" s="215">
        <f t="shared" si="208"/>
        <v>2.699999999999982</v>
      </c>
      <c r="AZ119" s="216">
        <f t="shared" si="152"/>
        <v>0</v>
      </c>
      <c r="BA119" s="217">
        <v>2</v>
      </c>
      <c r="BB119" s="215">
        <f t="shared" si="209"/>
        <v>5.3999999999999817</v>
      </c>
      <c r="BC119" s="217">
        <v>6</v>
      </c>
      <c r="BD119" s="213">
        <v>76.069046</v>
      </c>
      <c r="BE119" s="213">
        <v>69</v>
      </c>
      <c r="BF119" s="212">
        <f>_xlfn.FLOOR.PRECISE('численность 2021'!G131)</f>
        <v>72</v>
      </c>
      <c r="BG119" s="212">
        <v>0.50350200000000001</v>
      </c>
      <c r="BH119" s="212">
        <v>0.45671200000000001</v>
      </c>
      <c r="BI119" s="212">
        <f t="shared" si="217"/>
        <v>0.47650562541363339</v>
      </c>
      <c r="BJ119" s="214">
        <f>_xlfn.FLOOR.PRECISE('численность 2021'!K131)</f>
        <v>2</v>
      </c>
      <c r="BK119" s="214"/>
      <c r="BL119" s="214">
        <f t="shared" si="146"/>
        <v>2</v>
      </c>
      <c r="BM119" s="215">
        <f t="shared" si="181"/>
        <v>2.16</v>
      </c>
      <c r="BN119" s="220">
        <f t="shared" si="147"/>
        <v>2</v>
      </c>
      <c r="BO119" s="217">
        <v>2</v>
      </c>
      <c r="BP119" s="215">
        <f t="shared" si="210"/>
        <v>0</v>
      </c>
      <c r="BQ119" s="216">
        <f t="shared" si="154"/>
        <v>0</v>
      </c>
      <c r="BR119" s="217"/>
      <c r="BS119" s="215">
        <f t="shared" si="200"/>
        <v>0.4</v>
      </c>
      <c r="BT119" s="217">
        <v>1</v>
      </c>
      <c r="BU119" s="213">
        <v>131.39198300000001</v>
      </c>
      <c r="BV119" s="213">
        <v>113</v>
      </c>
      <c r="BW119" s="212">
        <f>_xlfn.FLOOR.PRECISE('численность 2021'!H131)</f>
        <v>121</v>
      </c>
      <c r="BX119" s="212">
        <v>0.86968500000000004</v>
      </c>
      <c r="BY119" s="212">
        <v>0.74794799999999995</v>
      </c>
      <c r="BZ119" s="212">
        <f t="shared" si="218"/>
        <v>0.80079417604235603</v>
      </c>
      <c r="CA119" s="214">
        <f>_xlfn.FLOOR.PRECISE('численность 2021'!M131)</f>
        <v>3</v>
      </c>
      <c r="CB119" s="214"/>
      <c r="CC119" s="214"/>
      <c r="CD119" s="214">
        <f t="shared" si="156"/>
        <v>3</v>
      </c>
      <c r="CE119" s="215">
        <f t="shared" si="201"/>
        <v>3.6299999999999879</v>
      </c>
      <c r="CF119" s="220">
        <f t="shared" si="158"/>
        <v>3</v>
      </c>
      <c r="CG119" s="217">
        <v>3</v>
      </c>
      <c r="CH119" s="215">
        <f t="shared" si="211"/>
        <v>0</v>
      </c>
      <c r="CI119" s="216">
        <f t="shared" si="160"/>
        <v>0</v>
      </c>
      <c r="CJ119" s="217"/>
      <c r="CK119" s="215">
        <f t="shared" si="212"/>
        <v>0</v>
      </c>
      <c r="CL119" s="216">
        <f t="shared" si="162"/>
        <v>0</v>
      </c>
      <c r="CM119" s="217"/>
      <c r="CN119" s="215">
        <f t="shared" si="202"/>
        <v>0.60000000000000009</v>
      </c>
      <c r="CO119" s="217">
        <v>1</v>
      </c>
      <c r="CP119" s="221">
        <f t="shared" si="203"/>
        <v>1</v>
      </c>
      <c r="CQ119" s="213"/>
      <c r="CR119" s="213"/>
      <c r="CS119" s="213"/>
      <c r="CT119" s="212"/>
      <c r="CU119" s="212"/>
      <c r="CV119" s="212"/>
      <c r="CW119" s="214"/>
      <c r="CX119" s="215"/>
      <c r="CY119" s="220"/>
      <c r="CZ119" s="222"/>
      <c r="DA119" s="215"/>
      <c r="DB119" s="222"/>
      <c r="DC119" s="213">
        <v>0</v>
      </c>
      <c r="DD119" s="213">
        <v>0</v>
      </c>
      <c r="DE119" s="212">
        <f>_xlfn.FLOOR.PRECISE('численность 2021'!I131)</f>
        <v>0</v>
      </c>
      <c r="DF119" s="212">
        <v>0</v>
      </c>
      <c r="DG119" s="212">
        <v>0</v>
      </c>
      <c r="DH119" s="212">
        <f t="shared" si="219"/>
        <v>0</v>
      </c>
      <c r="DI119" s="214">
        <f>_xlfn.FLOOR.PRECISE('численность 2021'!N131)</f>
        <v>0</v>
      </c>
      <c r="DJ119" s="215">
        <f t="shared" si="213"/>
        <v>0</v>
      </c>
      <c r="DK119" s="216">
        <f t="shared" si="166"/>
        <v>0</v>
      </c>
      <c r="DL119" s="217"/>
      <c r="DM119" s="215">
        <f t="shared" si="214"/>
        <v>0</v>
      </c>
      <c r="DN119" s="217"/>
      <c r="DO119" s="213">
        <v>6.0462230000000003</v>
      </c>
      <c r="DP119" s="213">
        <v>6</v>
      </c>
      <c r="DQ119" s="212">
        <f>_xlfn.FLOOR.PRECISE('численность 2021'!J131)</f>
        <v>3</v>
      </c>
      <c r="DR119" s="212">
        <v>4.002E-2</v>
      </c>
      <c r="DS119" s="212">
        <v>3.9713999999999999E-2</v>
      </c>
      <c r="DT119" s="212">
        <f t="shared" si="220"/>
        <v>1.9854401058901391E-2</v>
      </c>
      <c r="DU119" s="214">
        <f>_xlfn.FLOOR.PRECISE('численность 2021'!S131)</f>
        <v>0</v>
      </c>
      <c r="DV119" s="215">
        <f t="shared" si="204"/>
        <v>0.30000000000000004</v>
      </c>
      <c r="DW119" s="216">
        <f t="shared" si="169"/>
        <v>0</v>
      </c>
      <c r="DX119" s="217"/>
      <c r="DY119" s="213">
        <v>0</v>
      </c>
      <c r="DZ119" s="223">
        <v>0</v>
      </c>
      <c r="EA119" s="212">
        <f>_xlfn.FLOOR.PRECISE('численность 2021'!T131)</f>
        <v>0</v>
      </c>
      <c r="EB119" s="212">
        <v>0</v>
      </c>
      <c r="EC119" s="212">
        <v>0</v>
      </c>
      <c r="ED119" s="212">
        <f t="shared" si="221"/>
        <v>0</v>
      </c>
      <c r="EE119" s="214">
        <f>_xlfn.FLOOR.PRECISE('численность 2021'!U131)</f>
        <v>0</v>
      </c>
      <c r="EF119" s="215">
        <f t="shared" si="199"/>
        <v>0</v>
      </c>
      <c r="EG119" s="216">
        <f t="shared" si="170"/>
        <v>0</v>
      </c>
      <c r="EH119" s="222"/>
    </row>
    <row r="120" spans="1:138" ht="33" customHeight="1" x14ac:dyDescent="0.2">
      <c r="A120" s="116" t="s">
        <v>320</v>
      </c>
      <c r="B120" s="212">
        <f>'численность 2021'!C132</f>
        <v>46.08</v>
      </c>
      <c r="C120" s="213">
        <v>150.40718100000001</v>
      </c>
      <c r="D120" s="213">
        <v>158</v>
      </c>
      <c r="E120" s="212">
        <f>_xlfn.FLOOR.PRECISE('численность 2021'!D132)</f>
        <v>164</v>
      </c>
      <c r="F120" s="212">
        <v>3.2359550000000001</v>
      </c>
      <c r="G120" s="212">
        <v>3.3993120000000001</v>
      </c>
      <c r="H120" s="212">
        <f t="shared" si="215"/>
        <v>3.5590277777777781</v>
      </c>
      <c r="I120" s="214">
        <f>_xlfn.FLOOR.PRECISE('численность 2021'!R132)</f>
        <v>57</v>
      </c>
      <c r="J120" s="215">
        <f t="shared" si="206"/>
        <v>57.399999999999835</v>
      </c>
      <c r="K120" s="216">
        <f t="shared" si="148"/>
        <v>57</v>
      </c>
      <c r="L120" s="217">
        <v>57</v>
      </c>
      <c r="M120" s="213">
        <v>10</v>
      </c>
      <c r="N120" s="213">
        <v>13</v>
      </c>
      <c r="O120" s="212">
        <f>_xlfn.FLOOR.PRECISE('численность 2021'!P132)</f>
        <v>12</v>
      </c>
      <c r="P120" s="212">
        <v>0.215146</v>
      </c>
      <c r="Q120" s="212">
        <v>0.27968999999999999</v>
      </c>
      <c r="R120" s="212">
        <f t="shared" si="149"/>
        <v>0.26041666666666669</v>
      </c>
      <c r="S120" s="214">
        <f>_xlfn.FLOOR.PRECISE('численность 2021'!Q132)</f>
        <v>1</v>
      </c>
      <c r="T120" s="214"/>
      <c r="U120" s="215">
        <f t="shared" si="207"/>
        <v>3.5999999999999881</v>
      </c>
      <c r="V120" s="216">
        <f t="shared" si="140"/>
        <v>1</v>
      </c>
      <c r="W120" s="217">
        <v>1</v>
      </c>
      <c r="X120" s="217">
        <v>1</v>
      </c>
      <c r="Y120" s="218"/>
      <c r="Z120" s="213">
        <v>217.57978800000001</v>
      </c>
      <c r="AA120" s="213">
        <v>282</v>
      </c>
      <c r="AB120" s="212">
        <f>_xlfn.FLOOR.PRECISE('численность 2021'!E132)</f>
        <v>287</v>
      </c>
      <c r="AC120" s="212">
        <v>4.6811489999999996</v>
      </c>
      <c r="AD120" s="212">
        <v>6.067126</v>
      </c>
      <c r="AE120" s="212">
        <f t="shared" si="216"/>
        <v>6.2282986111111116</v>
      </c>
      <c r="AF120" s="214">
        <f>_xlfn.FLOOR.PRECISE('численность 2021'!O132)</f>
        <v>14</v>
      </c>
      <c r="AG120" s="215">
        <f t="shared" si="205"/>
        <v>14.350000000000001</v>
      </c>
      <c r="AH120" s="216">
        <f t="shared" si="150"/>
        <v>14</v>
      </c>
      <c r="AI120" s="219">
        <f t="shared" si="142"/>
        <v>10.5</v>
      </c>
      <c r="AJ120" s="217">
        <v>14</v>
      </c>
      <c r="AK120" s="217">
        <v>10</v>
      </c>
      <c r="AL120" s="213">
        <v>1.3926590000000001</v>
      </c>
      <c r="AM120" s="213">
        <v>0</v>
      </c>
      <c r="AN120" s="212">
        <f>_xlfn.FLOOR.PRECISE('численность 2021'!F132)</f>
        <v>0</v>
      </c>
      <c r="AO120" s="212">
        <v>2.9963E-2</v>
      </c>
      <c r="AP120" s="212">
        <v>0</v>
      </c>
      <c r="AQ120" s="212">
        <f t="shared" si="151"/>
        <v>0</v>
      </c>
      <c r="AR120" s="214">
        <f>_xlfn.FLOOR.PRECISE('численность 2021'!L132)</f>
        <v>0</v>
      </c>
      <c r="AS120" s="214"/>
      <c r="AT120" s="214">
        <f t="shared" si="143"/>
        <v>0</v>
      </c>
      <c r="AU120" s="215">
        <f t="shared" si="176"/>
        <v>0</v>
      </c>
      <c r="AV120" s="215">
        <f t="shared" si="225"/>
        <v>0</v>
      </c>
      <c r="AW120" s="220">
        <f t="shared" si="177"/>
        <v>0</v>
      </c>
      <c r="AX120" s="217"/>
      <c r="AY120" s="215">
        <f t="shared" si="208"/>
        <v>0</v>
      </c>
      <c r="AZ120" s="216">
        <f t="shared" si="152"/>
        <v>0</v>
      </c>
      <c r="BA120" s="217"/>
      <c r="BB120" s="215">
        <f t="shared" si="209"/>
        <v>0</v>
      </c>
      <c r="BC120" s="217"/>
      <c r="BD120" s="213">
        <v>17.698376</v>
      </c>
      <c r="BE120" s="213">
        <v>14</v>
      </c>
      <c r="BF120" s="212">
        <f>_xlfn.FLOOR.PRECISE('численность 2021'!G132)</f>
        <v>11</v>
      </c>
      <c r="BG120" s="212">
        <v>0.380774</v>
      </c>
      <c r="BH120" s="212">
        <v>0.301205</v>
      </c>
      <c r="BI120" s="212">
        <f t="shared" si="217"/>
        <v>0.23871527777777779</v>
      </c>
      <c r="BJ120" s="214">
        <f>_xlfn.FLOOR.PRECISE('численность 2021'!K132)</f>
        <v>0</v>
      </c>
      <c r="BK120" s="214"/>
      <c r="BL120" s="214">
        <f t="shared" si="146"/>
        <v>0</v>
      </c>
      <c r="BM120" s="215">
        <f t="shared" si="181"/>
        <v>0.32999999999999996</v>
      </c>
      <c r="BN120" s="220">
        <f t="shared" si="147"/>
        <v>0</v>
      </c>
      <c r="BO120" s="217"/>
      <c r="BP120" s="215">
        <f t="shared" si="210"/>
        <v>0</v>
      </c>
      <c r="BQ120" s="216">
        <f t="shared" si="154"/>
        <v>0</v>
      </c>
      <c r="BR120" s="217"/>
      <c r="BS120" s="215">
        <f t="shared" si="200"/>
        <v>0</v>
      </c>
      <c r="BT120" s="217"/>
      <c r="BU120" s="213">
        <v>26.901533000000001</v>
      </c>
      <c r="BV120" s="213">
        <v>22</v>
      </c>
      <c r="BW120" s="212">
        <f>_xlfn.FLOOR.PRECISE('численность 2021'!H132)</f>
        <v>27</v>
      </c>
      <c r="BX120" s="212">
        <v>0.57877699999999999</v>
      </c>
      <c r="BY120" s="212">
        <v>0.47332200000000002</v>
      </c>
      <c r="BZ120" s="212">
        <f t="shared" si="218"/>
        <v>0.5859375</v>
      </c>
      <c r="CA120" s="214">
        <f>_xlfn.FLOOR.PRECISE('численность 2021'!M132)</f>
        <v>0</v>
      </c>
      <c r="CB120" s="214"/>
      <c r="CC120" s="214"/>
      <c r="CD120" s="214">
        <f t="shared" si="156"/>
        <v>0</v>
      </c>
      <c r="CE120" s="215">
        <f t="shared" si="201"/>
        <v>0.80999999999999728</v>
      </c>
      <c r="CF120" s="220">
        <f t="shared" si="158"/>
        <v>0</v>
      </c>
      <c r="CG120" s="217"/>
      <c r="CH120" s="215">
        <f t="shared" si="211"/>
        <v>0</v>
      </c>
      <c r="CI120" s="216">
        <f t="shared" si="160"/>
        <v>0</v>
      </c>
      <c r="CJ120" s="217"/>
      <c r="CK120" s="215">
        <f t="shared" si="212"/>
        <v>0</v>
      </c>
      <c r="CL120" s="216">
        <f t="shared" si="162"/>
        <v>0</v>
      </c>
      <c r="CM120" s="217"/>
      <c r="CN120" s="215">
        <f t="shared" si="202"/>
        <v>0</v>
      </c>
      <c r="CO120" s="217"/>
      <c r="CP120" s="221">
        <f t="shared" si="203"/>
        <v>1</v>
      </c>
      <c r="CQ120" s="213"/>
      <c r="CR120" s="213"/>
      <c r="CS120" s="213"/>
      <c r="CT120" s="212"/>
      <c r="CU120" s="212"/>
      <c r="CV120" s="212"/>
      <c r="CW120" s="214"/>
      <c r="CX120" s="215"/>
      <c r="CY120" s="220"/>
      <c r="CZ120" s="222"/>
      <c r="DA120" s="215"/>
      <c r="DB120" s="222"/>
      <c r="DC120" s="213">
        <v>0</v>
      </c>
      <c r="DD120" s="213">
        <v>0</v>
      </c>
      <c r="DE120" s="212">
        <f>_xlfn.FLOOR.PRECISE('численность 2021'!I132)</f>
        <v>0</v>
      </c>
      <c r="DF120" s="212">
        <v>0</v>
      </c>
      <c r="DG120" s="212">
        <v>0</v>
      </c>
      <c r="DH120" s="212">
        <f t="shared" si="219"/>
        <v>0</v>
      </c>
      <c r="DI120" s="214">
        <f>_xlfn.FLOOR.PRECISE('численность 2021'!N132)</f>
        <v>0</v>
      </c>
      <c r="DJ120" s="215">
        <f t="shared" si="213"/>
        <v>0</v>
      </c>
      <c r="DK120" s="216">
        <f t="shared" si="166"/>
        <v>0</v>
      </c>
      <c r="DL120" s="217"/>
      <c r="DM120" s="215">
        <f t="shared" si="214"/>
        <v>0</v>
      </c>
      <c r="DN120" s="217"/>
      <c r="DO120" s="213">
        <v>0.23211000000000001</v>
      </c>
      <c r="DP120" s="213">
        <v>0</v>
      </c>
      <c r="DQ120" s="212">
        <f>_xlfn.FLOOR.PRECISE('численность 2021'!J132)</f>
        <v>0</v>
      </c>
      <c r="DR120" s="212">
        <v>4.9940000000000002E-3</v>
      </c>
      <c r="DS120" s="212">
        <v>0</v>
      </c>
      <c r="DT120" s="212">
        <f t="shared" si="220"/>
        <v>0</v>
      </c>
      <c r="DU120" s="214">
        <f>_xlfn.FLOOR.PRECISE('численность 2021'!S132)</f>
        <v>0</v>
      </c>
      <c r="DV120" s="215">
        <f t="shared" si="204"/>
        <v>0</v>
      </c>
      <c r="DW120" s="216">
        <f t="shared" si="169"/>
        <v>0</v>
      </c>
      <c r="DX120" s="217"/>
      <c r="DY120" s="213">
        <v>0</v>
      </c>
      <c r="DZ120" s="223">
        <v>0</v>
      </c>
      <c r="EA120" s="212">
        <f>_xlfn.FLOOR.PRECISE('численность 2021'!T132)</f>
        <v>0</v>
      </c>
      <c r="EB120" s="212">
        <v>0</v>
      </c>
      <c r="EC120" s="212">
        <v>0</v>
      </c>
      <c r="ED120" s="212">
        <f t="shared" si="221"/>
        <v>0</v>
      </c>
      <c r="EE120" s="214">
        <f>_xlfn.FLOOR.PRECISE('численность 2021'!U132)</f>
        <v>0</v>
      </c>
      <c r="EF120" s="215">
        <f t="shared" si="199"/>
        <v>0</v>
      </c>
      <c r="EG120" s="216">
        <f t="shared" si="170"/>
        <v>0</v>
      </c>
      <c r="EH120" s="222"/>
    </row>
    <row r="121" spans="1:138" ht="48" customHeight="1" x14ac:dyDescent="0.2">
      <c r="A121" s="116" t="s">
        <v>321</v>
      </c>
      <c r="B121" s="212">
        <f>'численность 2021'!C133</f>
        <v>2622.1</v>
      </c>
      <c r="C121" s="213">
        <v>9612.9736329999996</v>
      </c>
      <c r="D121" s="213">
        <v>10989</v>
      </c>
      <c r="E121" s="212">
        <f>_xlfn.FLOOR.PRECISE('численность 2021'!D133)</f>
        <v>14106</v>
      </c>
      <c r="F121" s="212">
        <v>4.5995090000000003</v>
      </c>
      <c r="G121" s="212">
        <v>5.2578950000000004</v>
      </c>
      <c r="H121" s="212">
        <f t="shared" si="215"/>
        <v>5.3796575264101296</v>
      </c>
      <c r="I121" s="214">
        <f>_xlfn.FLOOR.PRECISE('численность 2021'!R133)</f>
        <v>4000</v>
      </c>
      <c r="J121" s="215">
        <f t="shared" si="206"/>
        <v>4937.0999999999858</v>
      </c>
      <c r="K121" s="216">
        <f t="shared" si="148"/>
        <v>4000</v>
      </c>
      <c r="L121" s="217">
        <v>4000</v>
      </c>
      <c r="M121" s="213">
        <v>460</v>
      </c>
      <c r="N121" s="213">
        <v>460</v>
      </c>
      <c r="O121" s="212">
        <f>_xlfn.FLOOR.PRECISE('численность 2021'!P133)</f>
        <v>470</v>
      </c>
      <c r="P121" s="212">
        <v>0.22009600000000001</v>
      </c>
      <c r="Q121" s="212">
        <v>0.22009600000000001</v>
      </c>
      <c r="R121" s="212">
        <f t="shared" si="149"/>
        <v>0.17924564280538499</v>
      </c>
      <c r="S121" s="214">
        <f>_xlfn.FLOOR.PRECISE('численность 2021'!Q133)</f>
        <v>32</v>
      </c>
      <c r="T121" s="214"/>
      <c r="U121" s="215">
        <f t="shared" si="207"/>
        <v>140.99999999999952</v>
      </c>
      <c r="V121" s="216">
        <f t="shared" si="140"/>
        <v>32</v>
      </c>
      <c r="W121" s="217">
        <v>32</v>
      </c>
      <c r="X121" s="217">
        <v>22</v>
      </c>
      <c r="Y121" s="218"/>
      <c r="Z121" s="213">
        <v>14867.927734000001</v>
      </c>
      <c r="AA121" s="213">
        <v>17094</v>
      </c>
      <c r="AB121" s="212">
        <f>_xlfn.FLOOR.PRECISE('численность 2021'!E133)</f>
        <v>22785</v>
      </c>
      <c r="AC121" s="212">
        <v>7.1138409999999999</v>
      </c>
      <c r="AD121" s="212">
        <v>8.1789470000000009</v>
      </c>
      <c r="AE121" s="212">
        <f t="shared" si="216"/>
        <v>8.6895999389802068</v>
      </c>
      <c r="AF121" s="214">
        <f>_xlfn.FLOOR.PRECISE('численность 2021'!O133)</f>
        <v>911</v>
      </c>
      <c r="AG121" s="215">
        <f t="shared" si="205"/>
        <v>1139.25</v>
      </c>
      <c r="AH121" s="216">
        <f t="shared" si="150"/>
        <v>911</v>
      </c>
      <c r="AI121" s="219">
        <f t="shared" si="142"/>
        <v>683.25</v>
      </c>
      <c r="AJ121" s="217">
        <v>911</v>
      </c>
      <c r="AK121" s="217">
        <v>683</v>
      </c>
      <c r="AL121" s="213">
        <v>0</v>
      </c>
      <c r="AM121" s="213">
        <v>0</v>
      </c>
      <c r="AN121" s="212">
        <f>_xlfn.FLOOR.PRECISE('численность 2021'!F133)</f>
        <v>0</v>
      </c>
      <c r="AO121" s="212">
        <v>0</v>
      </c>
      <c r="AP121" s="212">
        <v>0</v>
      </c>
      <c r="AQ121" s="212">
        <f t="shared" si="151"/>
        <v>0</v>
      </c>
      <c r="AR121" s="214">
        <f>_xlfn.FLOOR.PRECISE('численность 2021'!L133)</f>
        <v>0</v>
      </c>
      <c r="AS121" s="214"/>
      <c r="AT121" s="214">
        <f t="shared" si="143"/>
        <v>0</v>
      </c>
      <c r="AU121" s="215">
        <f t="shared" si="176"/>
        <v>0</v>
      </c>
      <c r="AV121" s="215">
        <f t="shared" si="225"/>
        <v>0</v>
      </c>
      <c r="AW121" s="220">
        <f t="shared" si="177"/>
        <v>0</v>
      </c>
      <c r="AX121" s="217"/>
      <c r="AY121" s="215">
        <f t="shared" si="208"/>
        <v>0</v>
      </c>
      <c r="AZ121" s="216">
        <f t="shared" si="152"/>
        <v>0</v>
      </c>
      <c r="BA121" s="217"/>
      <c r="BB121" s="215">
        <f t="shared" si="209"/>
        <v>0</v>
      </c>
      <c r="BC121" s="217"/>
      <c r="BD121" s="213">
        <v>793.54956100000004</v>
      </c>
      <c r="BE121" s="213">
        <v>736</v>
      </c>
      <c r="BF121" s="212">
        <f>_xlfn.FLOOR.PRECISE('численность 2021'!G133)</f>
        <v>1232</v>
      </c>
      <c r="BG121" s="212">
        <v>0.379689</v>
      </c>
      <c r="BH121" s="212">
        <v>0.35215299999999999</v>
      </c>
      <c r="BI121" s="212">
        <f t="shared" si="217"/>
        <v>0.46985240837496667</v>
      </c>
      <c r="BJ121" s="214">
        <f>_xlfn.FLOOR.PRECISE('численность 2021'!K133)</f>
        <v>26</v>
      </c>
      <c r="BK121" s="214"/>
      <c r="BL121" s="214">
        <f t="shared" si="146"/>
        <v>26</v>
      </c>
      <c r="BM121" s="215">
        <f t="shared" si="181"/>
        <v>36.96</v>
      </c>
      <c r="BN121" s="220">
        <f t="shared" si="147"/>
        <v>26</v>
      </c>
      <c r="BO121" s="217">
        <v>26</v>
      </c>
      <c r="BP121" s="215">
        <f t="shared" si="210"/>
        <v>3.8999999999999737</v>
      </c>
      <c r="BQ121" s="216">
        <f t="shared" si="154"/>
        <v>0</v>
      </c>
      <c r="BR121" s="217">
        <v>3</v>
      </c>
      <c r="BS121" s="215">
        <f t="shared" si="200"/>
        <v>5.2</v>
      </c>
      <c r="BT121" s="217">
        <v>8</v>
      </c>
      <c r="BU121" s="213">
        <v>3153.3154300000001</v>
      </c>
      <c r="BV121" s="213">
        <v>3189</v>
      </c>
      <c r="BW121" s="212">
        <f>_xlfn.FLOOR.PRECISE('численность 2021'!H133)</f>
        <v>3461</v>
      </c>
      <c r="BX121" s="212">
        <v>1.5087630000000001</v>
      </c>
      <c r="BY121" s="212">
        <v>1.5258370000000001</v>
      </c>
      <c r="BZ121" s="212">
        <f t="shared" si="218"/>
        <v>1.3199344037222074</v>
      </c>
      <c r="CA121" s="214">
        <f>_xlfn.FLOOR.PRECISE('численность 2021'!M133)</f>
        <v>103</v>
      </c>
      <c r="CB121" s="214"/>
      <c r="CC121" s="214"/>
      <c r="CD121" s="214">
        <f t="shared" si="156"/>
        <v>103</v>
      </c>
      <c r="CE121" s="215">
        <f t="shared" si="201"/>
        <v>173.05</v>
      </c>
      <c r="CF121" s="220">
        <f t="shared" si="158"/>
        <v>103</v>
      </c>
      <c r="CG121" s="217">
        <v>103</v>
      </c>
      <c r="CH121" s="215">
        <f t="shared" si="211"/>
        <v>7.7249999999999899</v>
      </c>
      <c r="CI121" s="216">
        <f t="shared" si="160"/>
        <v>0</v>
      </c>
      <c r="CJ121" s="217">
        <v>8</v>
      </c>
      <c r="CK121" s="215">
        <f t="shared" si="212"/>
        <v>7.7249999999999899</v>
      </c>
      <c r="CL121" s="216">
        <f t="shared" si="162"/>
        <v>0</v>
      </c>
      <c r="CM121" s="217">
        <v>7</v>
      </c>
      <c r="CN121" s="215">
        <f t="shared" si="202"/>
        <v>20.6</v>
      </c>
      <c r="CO121" s="217">
        <v>29</v>
      </c>
      <c r="CP121" s="221">
        <f t="shared" si="203"/>
        <v>1</v>
      </c>
      <c r="CQ121" s="213"/>
      <c r="CR121" s="213"/>
      <c r="CS121" s="213"/>
      <c r="CT121" s="212"/>
      <c r="CU121" s="212"/>
      <c r="CV121" s="212"/>
      <c r="CW121" s="214"/>
      <c r="CX121" s="215"/>
      <c r="CY121" s="220"/>
      <c r="CZ121" s="222"/>
      <c r="DA121" s="215"/>
      <c r="DB121" s="222"/>
      <c r="DC121" s="213">
        <v>0</v>
      </c>
      <c r="DD121" s="213">
        <v>0</v>
      </c>
      <c r="DE121" s="212">
        <f>_xlfn.FLOOR.PRECISE('численность 2021'!I133)</f>
        <v>0</v>
      </c>
      <c r="DF121" s="212">
        <v>0</v>
      </c>
      <c r="DG121" s="212">
        <v>0</v>
      </c>
      <c r="DH121" s="212">
        <f t="shared" si="219"/>
        <v>0</v>
      </c>
      <c r="DI121" s="214">
        <f>_xlfn.FLOOR.PRECISE('численность 2021'!N133)</f>
        <v>0</v>
      </c>
      <c r="DJ121" s="215">
        <f t="shared" si="213"/>
        <v>0</v>
      </c>
      <c r="DK121" s="216">
        <f t="shared" si="166"/>
        <v>0</v>
      </c>
      <c r="DL121" s="217"/>
      <c r="DM121" s="215">
        <f t="shared" si="214"/>
        <v>0</v>
      </c>
      <c r="DN121" s="217"/>
      <c r="DO121" s="213">
        <v>123.243256</v>
      </c>
      <c r="DP121" s="213">
        <v>127</v>
      </c>
      <c r="DQ121" s="212">
        <f>_xlfn.FLOOR.PRECISE('численность 2021'!J133)</f>
        <v>183</v>
      </c>
      <c r="DR121" s="212">
        <v>5.8968E-2</v>
      </c>
      <c r="DS121" s="212">
        <v>6.0766000000000001E-2</v>
      </c>
      <c r="DT121" s="212">
        <f t="shared" si="220"/>
        <v>6.9791388581671179E-2</v>
      </c>
      <c r="DU121" s="214">
        <f>_xlfn.FLOOR.PRECISE('численность 2021'!S133)</f>
        <v>0</v>
      </c>
      <c r="DV121" s="215">
        <f t="shared" si="204"/>
        <v>18.3</v>
      </c>
      <c r="DW121" s="216">
        <f t="shared" si="169"/>
        <v>0</v>
      </c>
      <c r="DX121" s="217"/>
      <c r="DY121" s="213">
        <v>0</v>
      </c>
      <c r="DZ121" s="223">
        <v>0</v>
      </c>
      <c r="EA121" s="212">
        <f>_xlfn.FLOOR.PRECISE('численность 2021'!T133)</f>
        <v>0</v>
      </c>
      <c r="EB121" s="212">
        <v>0</v>
      </c>
      <c r="EC121" s="212">
        <v>0</v>
      </c>
      <c r="ED121" s="212">
        <f t="shared" si="221"/>
        <v>0</v>
      </c>
      <c r="EE121" s="214">
        <f>_xlfn.FLOOR.PRECISE('численность 2021'!U133)</f>
        <v>0</v>
      </c>
      <c r="EF121" s="215">
        <f t="shared" si="199"/>
        <v>0</v>
      </c>
      <c r="EG121" s="216">
        <f t="shared" si="170"/>
        <v>0</v>
      </c>
      <c r="EH121" s="222"/>
    </row>
    <row r="122" spans="1:138" ht="33" customHeight="1" x14ac:dyDescent="0.2">
      <c r="A122" s="116" t="s">
        <v>322</v>
      </c>
      <c r="B122" s="212">
        <f>'численность 2021'!C129</f>
        <v>31.664999999999999</v>
      </c>
      <c r="C122" s="213"/>
      <c r="D122" s="213">
        <v>92</v>
      </c>
      <c r="E122" s="212">
        <f>_xlfn.FLOOR.PRECISE('численность 2021'!D129)</f>
        <v>93</v>
      </c>
      <c r="F122" s="212"/>
      <c r="G122" s="212">
        <v>2.9063340000000002</v>
      </c>
      <c r="H122" s="212">
        <f t="shared" si="215"/>
        <v>2.9369966840360018</v>
      </c>
      <c r="I122" s="214">
        <f>_xlfn.FLOOR.PRECISE('численность 2021'!R129)</f>
        <v>32</v>
      </c>
      <c r="J122" s="215">
        <f t="shared" si="206"/>
        <v>32.549999999999905</v>
      </c>
      <c r="K122" s="216">
        <f>IF(I122&lt;J122,I122,J122)</f>
        <v>32</v>
      </c>
      <c r="L122" s="217">
        <v>32</v>
      </c>
      <c r="M122" s="213"/>
      <c r="N122" s="213">
        <v>0</v>
      </c>
      <c r="O122" s="212">
        <f>_xlfn.FLOOR.PRECISE('численность 2021'!P129)</f>
        <v>6</v>
      </c>
      <c r="P122" s="212"/>
      <c r="Q122" s="212"/>
      <c r="R122" s="212"/>
      <c r="S122" s="214">
        <f>_xlfn.FLOOR.PRECISE('численность 2021'!Q129)</f>
        <v>1</v>
      </c>
      <c r="T122" s="214"/>
      <c r="U122" s="215">
        <f>O122*0.299999999999999</f>
        <v>1.799999999999994</v>
      </c>
      <c r="V122" s="216">
        <f>IF(S122&lt;U122,S122,U122)</f>
        <v>1</v>
      </c>
      <c r="W122" s="217">
        <v>1</v>
      </c>
      <c r="X122" s="217">
        <v>1</v>
      </c>
      <c r="Y122" s="218"/>
      <c r="Z122" s="213"/>
      <c r="AA122" s="213">
        <v>144</v>
      </c>
      <c r="AB122" s="212">
        <f>_xlfn.FLOOR.PRECISE('численность 2021'!E129)</f>
        <v>117</v>
      </c>
      <c r="AC122" s="212"/>
      <c r="AD122" s="212">
        <f>AA122/B122</f>
        <v>4.5476077688299386</v>
      </c>
      <c r="AE122" s="212">
        <f t="shared" si="216"/>
        <v>3.694931312174325</v>
      </c>
      <c r="AF122" s="214">
        <f>_xlfn.FLOOR.PRECISE('численность 2021'!O129)</f>
        <v>5</v>
      </c>
      <c r="AG122" s="215">
        <f>IF(AB122&gt;34,AB122*0.05,0)</f>
        <v>5.8500000000000005</v>
      </c>
      <c r="AH122" s="216">
        <f>IF(AF122&lt;AG122,AF122,AG122)</f>
        <v>5</v>
      </c>
      <c r="AI122" s="219">
        <f t="shared" si="142"/>
        <v>3.75</v>
      </c>
      <c r="AJ122" s="217">
        <v>5</v>
      </c>
      <c r="AK122" s="217">
        <v>3</v>
      </c>
      <c r="AL122" s="213"/>
      <c r="AM122" s="213">
        <v>32</v>
      </c>
      <c r="AN122" s="212">
        <f>_xlfn.FLOOR.PRECISE('численность 2021'!F129)</f>
        <v>34</v>
      </c>
      <c r="AO122" s="212"/>
      <c r="AP122" s="212">
        <v>1.010899</v>
      </c>
      <c r="AQ122" s="212">
        <f t="shared" si="151"/>
        <v>1.0737407231959577</v>
      </c>
      <c r="AR122" s="214">
        <f>_xlfn.FLOOR.PRECISE('численность 2021'!L129)</f>
        <v>0</v>
      </c>
      <c r="AS122" s="214"/>
      <c r="AT122" s="214">
        <f t="shared" si="143"/>
        <v>0</v>
      </c>
      <c r="AU122" s="215">
        <f>IF(AN122&gt;34,IF(AQ122&gt;10,AN122*0.149999999999999,IF(AQ122&gt;8,AN122*0.12,IF(AQ122&gt;6,AN122*0.1,IF(AQ122&gt;4,AN122*0.08,IF(AQ122&gt;2,AN122*0.07,IF(AQ122&gt;1,AN122*0.05,IF(AQ122&lt;1,AN122*0.0299999999999999,0))))))),0)</f>
        <v>0</v>
      </c>
      <c r="AV122" s="215">
        <f>IF(AN122&gt;34,IF(AQ122&gt;20,AN122*0.299999999999999,IF(AQ122&gt;15,AN122*0.25,IF(AQ122&gt;12,AN122*0.2,IF(AQ122&gt;10,AN122*0.149999999999999,IF(AQ122&gt;8,AN122*0.12,IF(AQ122&gt;6,AN122*0.1,IF(AQ122&lt;1,AN122*0.0299999999999999,0))))))),0)</f>
        <v>0</v>
      </c>
      <c r="AW122" s="220">
        <f>IF(AR122&lt;AU122,AR122,AU122)</f>
        <v>0</v>
      </c>
      <c r="AX122" s="217"/>
      <c r="AY122" s="215">
        <f t="shared" si="208"/>
        <v>0</v>
      </c>
      <c r="AZ122" s="216"/>
      <c r="BA122" s="217"/>
      <c r="BB122" s="215">
        <f t="shared" si="209"/>
        <v>0</v>
      </c>
      <c r="BC122" s="217"/>
      <c r="BD122" s="213"/>
      <c r="BE122" s="213">
        <v>13</v>
      </c>
      <c r="BF122" s="212">
        <f>_xlfn.FLOOR.PRECISE('численность 2021'!G129)</f>
        <v>22</v>
      </c>
      <c r="BG122" s="212"/>
      <c r="BH122" s="212">
        <v>0.41067799999999999</v>
      </c>
      <c r="BI122" s="212">
        <f t="shared" si="217"/>
        <v>0.69477340912679619</v>
      </c>
      <c r="BJ122" s="214">
        <f>_xlfn.FLOOR.PRECISE('численность 2021'!K129)</f>
        <v>0</v>
      </c>
      <c r="BK122" s="214"/>
      <c r="BL122" s="214">
        <f t="shared" si="146"/>
        <v>0</v>
      </c>
      <c r="BM122" s="215">
        <f>IF(BF122&gt;1,IF(BI122&gt;10,BF122*0.149999999999999,IF(BI122&gt;8,BF122*0.12,IF(BI122&gt;6,BF122*0.1,IF(BI122&gt;4,BF122*0.08,IF(BI122&gt;2,BF122*0.07,IF(BI122&gt;1,BF122*0.05,IF(BI122&lt;1,BF122*0.0299999999999999,0))))))),0)</f>
        <v>0.65999999999999781</v>
      </c>
      <c r="BN122" s="220">
        <f>IF(BJ122&lt;BM122,BJ122,BM122)</f>
        <v>0</v>
      </c>
      <c r="BO122" s="217"/>
      <c r="BP122" s="215"/>
      <c r="BQ122" s="216"/>
      <c r="BR122" s="217"/>
      <c r="BS122" s="215"/>
      <c r="BT122" s="217"/>
      <c r="BU122" s="213"/>
      <c r="BV122" s="213">
        <v>10</v>
      </c>
      <c r="BW122" s="212">
        <f>_xlfn.FLOOR.PRECISE('численность 2021'!H129)</f>
        <v>29</v>
      </c>
      <c r="BX122" s="212"/>
      <c r="BY122" s="212">
        <v>0.31590600000000002</v>
      </c>
      <c r="BZ122" s="212">
        <f t="shared" si="218"/>
        <v>0.91583767566714036</v>
      </c>
      <c r="CA122" s="214">
        <f>_xlfn.FLOOR.PRECISE('численность 2021'!M129)</f>
        <v>0</v>
      </c>
      <c r="CB122" s="214"/>
      <c r="CC122" s="214"/>
      <c r="CD122" s="214">
        <f t="shared" si="156"/>
        <v>0</v>
      </c>
      <c r="CE122" s="215">
        <f>IF(BW122&gt;1,IF(BZ122&gt;10,BW122*0.149999999999999,IF(BZ122&gt;8,BW122*0.12,IF(BZ122&gt;6,BW122*0.1,IF(BZ122&gt;4,BW122*0.08,IF(BZ122&gt;2,BW122*0.07,IF(BZ122&gt;1,BW122*0.05,IF(BZ122&lt;1,BW122*0.0299999999999999,0))))))),0)</f>
        <v>0.869999999999997</v>
      </c>
      <c r="CF122" s="220">
        <f>IF(CA122&lt;CE122,CA122,CE122)</f>
        <v>0</v>
      </c>
      <c r="CG122" s="217"/>
      <c r="CH122" s="215">
        <f>IF(CG122&gt;3,CG122*0.0749999999999999,0)</f>
        <v>0</v>
      </c>
      <c r="CI122" s="216">
        <f>IF(CB122&lt;CH122,CB122,CH122)</f>
        <v>0</v>
      </c>
      <c r="CJ122" s="217"/>
      <c r="CK122" s="215">
        <f>IF(CG122&gt;3,CG122*0.0749999999999999,0)</f>
        <v>0</v>
      </c>
      <c r="CL122" s="216">
        <f>IF(CC122&lt;CK122,CC122,CK122)</f>
        <v>0</v>
      </c>
      <c r="CM122" s="217"/>
      <c r="CN122" s="215">
        <f>CG122*0.2</f>
        <v>0</v>
      </c>
      <c r="CO122" s="217"/>
      <c r="CP122" s="221">
        <f>IF(CG122*0.25&gt;CJ122+CM122-0.1,1,0)</f>
        <v>1</v>
      </c>
      <c r="CQ122" s="213"/>
      <c r="CR122" s="213"/>
      <c r="CS122" s="213"/>
      <c r="CT122" s="212"/>
      <c r="CU122" s="212"/>
      <c r="CV122" s="212"/>
      <c r="CW122" s="214"/>
      <c r="CX122" s="215"/>
      <c r="CY122" s="220"/>
      <c r="CZ122" s="222"/>
      <c r="DA122" s="215"/>
      <c r="DB122" s="222"/>
      <c r="DC122" s="213"/>
      <c r="DD122" s="213">
        <v>0</v>
      </c>
      <c r="DE122" s="212">
        <f>_xlfn.FLOOR.PRECISE('численность 2021'!I129)</f>
        <v>0</v>
      </c>
      <c r="DF122" s="212"/>
      <c r="DG122" s="212">
        <v>0</v>
      </c>
      <c r="DH122" s="212">
        <f t="shared" si="219"/>
        <v>0</v>
      </c>
      <c r="DI122" s="214">
        <f>_xlfn.FLOOR.PRECISE('численность 2021'!N134)</f>
        <v>0</v>
      </c>
      <c r="DJ122" s="215">
        <f>IF(DE122&gt;34,DE122*0.149999999999999,0)</f>
        <v>0</v>
      </c>
      <c r="DK122" s="216">
        <f>IF(DI122&lt;DJ122,DI122,DJ122)</f>
        <v>0</v>
      </c>
      <c r="DL122" s="217"/>
      <c r="DM122" s="215">
        <f>DL122*0.2</f>
        <v>0</v>
      </c>
      <c r="DN122" s="217"/>
      <c r="DO122" s="213"/>
      <c r="DP122" s="213">
        <v>0</v>
      </c>
      <c r="DQ122" s="212">
        <f>_xlfn.FLOOR.PRECISE('численность 2021'!J129)</f>
        <v>0</v>
      </c>
      <c r="DR122" s="212"/>
      <c r="DS122" s="212"/>
      <c r="DT122" s="212"/>
      <c r="DU122" s="214">
        <f>_xlfn.FLOOR.PRECISE('численность 2021'!S129)</f>
        <v>0</v>
      </c>
      <c r="DV122" s="215">
        <f>DQ122*0.1</f>
        <v>0</v>
      </c>
      <c r="DW122" s="216">
        <f>IF(DU122&lt;DV122,DU122,DV122)</f>
        <v>0</v>
      </c>
      <c r="DX122" s="217"/>
      <c r="DY122" s="213"/>
      <c r="DZ122" s="223">
        <v>0</v>
      </c>
      <c r="EA122" s="212">
        <f>_xlfn.FLOOR.PRECISE('численность 2021'!T129)</f>
        <v>0</v>
      </c>
      <c r="EB122" s="212"/>
      <c r="EC122" s="212"/>
      <c r="ED122" s="212"/>
      <c r="EE122" s="214">
        <f>_xlfn.FLOOR.PRECISE('численность 2021'!U129)</f>
        <v>0</v>
      </c>
      <c r="EF122" s="215"/>
      <c r="EG122" s="216"/>
      <c r="EH122" s="222"/>
    </row>
    <row r="123" spans="1:138" ht="34.5" customHeight="1" x14ac:dyDescent="0.2">
      <c r="A123" s="116" t="s">
        <v>145</v>
      </c>
      <c r="B123" s="212">
        <f>'численность 2021'!C128</f>
        <v>42</v>
      </c>
      <c r="C123" s="213">
        <v>239.131317</v>
      </c>
      <c r="D123" s="213">
        <v>168</v>
      </c>
      <c r="E123" s="212">
        <f>_xlfn.FLOOR.PRECISE('численность 2021'!D128)</f>
        <v>220</v>
      </c>
      <c r="F123" s="212">
        <v>5.5670190000000002</v>
      </c>
      <c r="G123" s="212">
        <v>3.91107</v>
      </c>
      <c r="H123" s="212">
        <f t="shared" si="215"/>
        <v>5.2380952380952381</v>
      </c>
      <c r="I123" s="214">
        <f>_xlfn.FLOOR.PRECISE('численность 2021'!R128)</f>
        <v>77</v>
      </c>
      <c r="J123" s="215">
        <f t="shared" si="206"/>
        <v>76.999999999999773</v>
      </c>
      <c r="K123" s="216">
        <f t="shared" si="148"/>
        <v>76.999999999999773</v>
      </c>
      <c r="L123" s="217">
        <v>77</v>
      </c>
      <c r="M123" s="213">
        <v>31</v>
      </c>
      <c r="N123" s="213">
        <v>30</v>
      </c>
      <c r="O123" s="212">
        <f>_xlfn.FLOOR.PRECISE('численность 2021'!P128)</f>
        <v>29</v>
      </c>
      <c r="P123" s="212">
        <v>0.72168500000000002</v>
      </c>
      <c r="Q123" s="212">
        <v>0.69840500000000005</v>
      </c>
      <c r="R123" s="212">
        <f t="shared" si="149"/>
        <v>0.69047619047619047</v>
      </c>
      <c r="S123" s="214">
        <f>_xlfn.FLOOR.PRECISE('численность 2021'!Q128)</f>
        <v>8</v>
      </c>
      <c r="T123" s="214"/>
      <c r="U123" s="215">
        <f t="shared" si="207"/>
        <v>8.6999999999999709</v>
      </c>
      <c r="V123" s="216">
        <f t="shared" si="140"/>
        <v>8</v>
      </c>
      <c r="W123" s="217">
        <v>8</v>
      </c>
      <c r="X123" s="217"/>
      <c r="Y123" s="218"/>
      <c r="Z123" s="213">
        <v>457.80166600000001</v>
      </c>
      <c r="AA123" s="213">
        <v>425</v>
      </c>
      <c r="AB123" s="212">
        <f>_xlfn.FLOOR.PRECISE('численность 2021'!E128)</f>
        <v>451</v>
      </c>
      <c r="AC123" s="212">
        <v>10.657703</v>
      </c>
      <c r="AD123" s="212">
        <v>9.8940750000000008</v>
      </c>
      <c r="AE123" s="212">
        <f t="shared" si="216"/>
        <v>10.738095238095237</v>
      </c>
      <c r="AF123" s="214">
        <f>_xlfn.FLOOR.PRECISE('численность 2021'!O128)</f>
        <v>22</v>
      </c>
      <c r="AG123" s="215">
        <f t="shared" si="205"/>
        <v>22.55</v>
      </c>
      <c r="AH123" s="216">
        <f t="shared" si="150"/>
        <v>22</v>
      </c>
      <c r="AI123" s="219">
        <f t="shared" si="142"/>
        <v>16.5</v>
      </c>
      <c r="AJ123" s="217">
        <v>22</v>
      </c>
      <c r="AK123" s="217">
        <v>16</v>
      </c>
      <c r="AL123" s="213">
        <v>107.53228799999999</v>
      </c>
      <c r="AM123" s="213">
        <v>93</v>
      </c>
      <c r="AN123" s="212">
        <f>_xlfn.FLOOR.PRECISE('численность 2021'!F128)</f>
        <v>116</v>
      </c>
      <c r="AO123" s="212">
        <v>2.503371</v>
      </c>
      <c r="AP123" s="212">
        <v>2.1650559999999999</v>
      </c>
      <c r="AQ123" s="212">
        <f t="shared" si="151"/>
        <v>2.7619047619047619</v>
      </c>
      <c r="AR123" s="214">
        <f>_xlfn.FLOOR.PRECISE('численность 2021'!L128)</f>
        <v>8</v>
      </c>
      <c r="AS123" s="214"/>
      <c r="AT123" s="214">
        <f t="shared" si="143"/>
        <v>8</v>
      </c>
      <c r="AU123" s="215">
        <f t="shared" si="176"/>
        <v>8.120000000000001</v>
      </c>
      <c r="AV123" s="215">
        <f t="shared" si="225"/>
        <v>0</v>
      </c>
      <c r="AW123" s="220">
        <f t="shared" si="177"/>
        <v>8</v>
      </c>
      <c r="AX123" s="217">
        <v>8</v>
      </c>
      <c r="AY123" s="215">
        <f t="shared" si="208"/>
        <v>1.199999999999992</v>
      </c>
      <c r="AZ123" s="216">
        <f t="shared" si="152"/>
        <v>0</v>
      </c>
      <c r="BA123" s="217"/>
      <c r="BB123" s="215">
        <f t="shared" si="209"/>
        <v>2.3999999999999919</v>
      </c>
      <c r="BC123" s="217"/>
      <c r="BD123" s="213">
        <v>87.850037</v>
      </c>
      <c r="BE123" s="213">
        <v>103</v>
      </c>
      <c r="BF123" s="212">
        <f>_xlfn.FLOOR.PRECISE('численность 2021'!G128)</f>
        <v>116</v>
      </c>
      <c r="BG123" s="212">
        <v>2.0451640000000002</v>
      </c>
      <c r="BH123" s="212">
        <v>2.3978579999999998</v>
      </c>
      <c r="BI123" s="212">
        <f t="shared" si="217"/>
        <v>2.7619047619047619</v>
      </c>
      <c r="BJ123" s="214">
        <f>_xlfn.FLOOR.PRECISE('численность 2021'!K128)</f>
        <v>8</v>
      </c>
      <c r="BK123" s="214"/>
      <c r="BL123" s="214">
        <f t="shared" si="146"/>
        <v>8</v>
      </c>
      <c r="BM123" s="215">
        <f t="shared" si="181"/>
        <v>8.120000000000001</v>
      </c>
      <c r="BN123" s="220">
        <f t="shared" si="147"/>
        <v>8</v>
      </c>
      <c r="BO123" s="217">
        <v>8</v>
      </c>
      <c r="BP123" s="215">
        <f t="shared" si="210"/>
        <v>1.199999999999992</v>
      </c>
      <c r="BQ123" s="216">
        <f t="shared" si="154"/>
        <v>0</v>
      </c>
      <c r="BR123" s="217"/>
      <c r="BS123" s="215">
        <f t="shared" si="200"/>
        <v>1.6</v>
      </c>
      <c r="BT123" s="217"/>
      <c r="BU123" s="213">
        <v>152.273392</v>
      </c>
      <c r="BV123" s="213">
        <v>154</v>
      </c>
      <c r="BW123" s="212">
        <f>_xlfn.FLOOR.PRECISE('численность 2021'!H128)</f>
        <v>189</v>
      </c>
      <c r="BX123" s="212">
        <v>3.5449510000000002</v>
      </c>
      <c r="BY123" s="212">
        <v>3.5851470000000001</v>
      </c>
      <c r="BZ123" s="212">
        <f t="shared" si="218"/>
        <v>4.5</v>
      </c>
      <c r="CA123" s="214">
        <f>_xlfn.FLOOR.PRECISE('численность 2021'!M128)</f>
        <v>15</v>
      </c>
      <c r="CB123" s="214"/>
      <c r="CC123" s="214"/>
      <c r="CD123" s="214">
        <f t="shared" si="156"/>
        <v>15</v>
      </c>
      <c r="CE123" s="215">
        <f t="shared" si="201"/>
        <v>15.120000000000001</v>
      </c>
      <c r="CF123" s="220">
        <f t="shared" si="158"/>
        <v>15</v>
      </c>
      <c r="CG123" s="217">
        <v>15</v>
      </c>
      <c r="CH123" s="215">
        <f t="shared" si="211"/>
        <v>1.1249999999999984</v>
      </c>
      <c r="CI123" s="216">
        <f t="shared" si="160"/>
        <v>0</v>
      </c>
      <c r="CJ123" s="217"/>
      <c r="CK123" s="215">
        <f t="shared" si="212"/>
        <v>1.1249999999999984</v>
      </c>
      <c r="CL123" s="216">
        <f t="shared" si="162"/>
        <v>0</v>
      </c>
      <c r="CM123" s="217"/>
      <c r="CN123" s="215">
        <f t="shared" si="202"/>
        <v>3</v>
      </c>
      <c r="CO123" s="217"/>
      <c r="CP123" s="221">
        <f t="shared" si="203"/>
        <v>1</v>
      </c>
      <c r="CQ123" s="213">
        <v>89</v>
      </c>
      <c r="CR123" s="213">
        <v>0</v>
      </c>
      <c r="CS123" s="213" t="e">
        <f>#REF!</f>
        <v>#REF!</v>
      </c>
      <c r="CT123" s="212">
        <v>1.2210000000000001</v>
      </c>
      <c r="CU123" s="212">
        <v>0</v>
      </c>
      <c r="CV123" s="212" t="e">
        <f>#REF!</f>
        <v>#REF!</v>
      </c>
      <c r="CW123" s="214" t="e">
        <f>#REF!</f>
        <v>#REF!</v>
      </c>
      <c r="CX123" s="215" t="e">
        <f t="shared" si="222"/>
        <v>#REF!</v>
      </c>
      <c r="CY123" s="220" t="e">
        <f t="shared" si="223"/>
        <v>#REF!</v>
      </c>
      <c r="CZ123" s="222"/>
      <c r="DA123" s="215">
        <f t="shared" si="224"/>
        <v>0</v>
      </c>
      <c r="DB123" s="222"/>
      <c r="DC123" s="213">
        <v>0</v>
      </c>
      <c r="DD123" s="213">
        <v>0</v>
      </c>
      <c r="DE123" s="212">
        <f>_xlfn.FLOOR.PRECISE('численность 2021'!I128)</f>
        <v>0</v>
      </c>
      <c r="DF123" s="212">
        <v>0</v>
      </c>
      <c r="DG123" s="212">
        <v>0</v>
      </c>
      <c r="DH123" s="212">
        <f t="shared" si="219"/>
        <v>0</v>
      </c>
      <c r="DI123" s="214">
        <f>_xlfn.FLOOR.PRECISE('численность 2021'!N128)</f>
        <v>0</v>
      </c>
      <c r="DJ123" s="215">
        <f t="shared" si="213"/>
        <v>0</v>
      </c>
      <c r="DK123" s="216">
        <f t="shared" si="166"/>
        <v>0</v>
      </c>
      <c r="DL123" s="217"/>
      <c r="DM123" s="215">
        <f t="shared" si="214"/>
        <v>0</v>
      </c>
      <c r="DN123" s="217"/>
      <c r="DO123" s="213">
        <v>7.0408039999999996</v>
      </c>
      <c r="DP123" s="213">
        <v>1</v>
      </c>
      <c r="DQ123" s="212">
        <f>_xlfn.FLOOR.PRECISE('численность 2021'!J128)</f>
        <v>2</v>
      </c>
      <c r="DR123" s="212">
        <v>0.163911</v>
      </c>
      <c r="DS123" s="212">
        <v>2.3279999999999999E-2</v>
      </c>
      <c r="DT123" s="212">
        <f t="shared" si="220"/>
        <v>4.7619047619047616E-2</v>
      </c>
      <c r="DU123" s="214">
        <f>_xlfn.FLOOR.PRECISE('численность 2021'!S128)</f>
        <v>0</v>
      </c>
      <c r="DV123" s="215">
        <f t="shared" si="204"/>
        <v>0.2</v>
      </c>
      <c r="DW123" s="216">
        <f t="shared" si="169"/>
        <v>0</v>
      </c>
      <c r="DX123" s="217"/>
      <c r="DY123" s="213">
        <v>0</v>
      </c>
      <c r="DZ123" s="223">
        <v>0</v>
      </c>
      <c r="EA123" s="212">
        <f>_xlfn.FLOOR.PRECISE('численность 2021'!T128)</f>
        <v>0</v>
      </c>
      <c r="EB123" s="212">
        <v>0</v>
      </c>
      <c r="EC123" s="212">
        <v>0</v>
      </c>
      <c r="ED123" s="212">
        <f t="shared" si="221"/>
        <v>0</v>
      </c>
      <c r="EE123" s="214">
        <f>_xlfn.FLOOR.PRECISE('численность 2021'!U128)</f>
        <v>0</v>
      </c>
      <c r="EF123" s="215">
        <f t="shared" si="199"/>
        <v>0</v>
      </c>
      <c r="EG123" s="216">
        <f t="shared" si="170"/>
        <v>0</v>
      </c>
      <c r="EH123" s="222"/>
    </row>
    <row r="124" spans="1:138" ht="34.5" customHeight="1" x14ac:dyDescent="0.2">
      <c r="A124" s="237" t="s">
        <v>293</v>
      </c>
      <c r="B124" s="212"/>
      <c r="C124" s="213"/>
      <c r="D124" s="213"/>
      <c r="E124" s="212"/>
      <c r="F124" s="212"/>
      <c r="G124" s="212"/>
      <c r="H124" s="212"/>
      <c r="I124" s="214">
        <v>937</v>
      </c>
      <c r="J124" s="215">
        <f t="shared" si="206"/>
        <v>0</v>
      </c>
      <c r="K124" s="216"/>
      <c r="L124" s="217">
        <v>937</v>
      </c>
      <c r="M124" s="213"/>
      <c r="N124" s="213"/>
      <c r="O124" s="212"/>
      <c r="P124" s="212"/>
      <c r="Q124" s="212"/>
      <c r="R124" s="212"/>
      <c r="S124" s="214">
        <v>417</v>
      </c>
      <c r="T124" s="214"/>
      <c r="U124" s="215">
        <f t="shared" si="207"/>
        <v>0</v>
      </c>
      <c r="V124" s="216"/>
      <c r="W124" s="217">
        <v>50</v>
      </c>
      <c r="X124" s="217"/>
      <c r="Y124" s="218"/>
      <c r="Z124" s="213"/>
      <c r="AA124" s="213"/>
      <c r="AB124" s="212"/>
      <c r="AC124" s="212"/>
      <c r="AD124" s="212"/>
      <c r="AE124" s="212"/>
      <c r="AF124" s="214"/>
      <c r="AG124" s="215"/>
      <c r="AH124" s="216"/>
      <c r="AI124" s="219"/>
      <c r="AJ124" s="217"/>
      <c r="AK124" s="217"/>
      <c r="AL124" s="213"/>
      <c r="AM124" s="213"/>
      <c r="AN124" s="212"/>
      <c r="AO124" s="212"/>
      <c r="AP124" s="212"/>
      <c r="AQ124" s="212"/>
      <c r="AR124" s="214"/>
      <c r="AS124" s="214"/>
      <c r="AT124" s="214">
        <f t="shared" si="143"/>
        <v>0</v>
      </c>
      <c r="AU124" s="215"/>
      <c r="AV124" s="215">
        <f t="shared" si="225"/>
        <v>0</v>
      </c>
      <c r="AW124" s="220"/>
      <c r="AX124" s="217"/>
      <c r="AY124" s="215">
        <f t="shared" si="208"/>
        <v>0</v>
      </c>
      <c r="AZ124" s="216"/>
      <c r="BA124" s="217"/>
      <c r="BB124" s="215">
        <f t="shared" si="209"/>
        <v>0</v>
      </c>
      <c r="BC124" s="217"/>
      <c r="BD124" s="213"/>
      <c r="BE124" s="213"/>
      <c r="BF124" s="212"/>
      <c r="BG124" s="212"/>
      <c r="BH124" s="212"/>
      <c r="BI124" s="212"/>
      <c r="BJ124" s="214">
        <v>10</v>
      </c>
      <c r="BK124" s="214"/>
      <c r="BL124" s="214">
        <f t="shared" si="146"/>
        <v>0</v>
      </c>
      <c r="BM124" s="215"/>
      <c r="BN124" s="220"/>
      <c r="BO124" s="217">
        <v>10</v>
      </c>
      <c r="BP124" s="215">
        <f t="shared" si="210"/>
        <v>1.49999999999999</v>
      </c>
      <c r="BQ124" s="216"/>
      <c r="BR124" s="217"/>
      <c r="BS124" s="215">
        <f t="shared" si="200"/>
        <v>2</v>
      </c>
      <c r="BT124" s="217"/>
      <c r="BU124" s="213"/>
      <c r="BV124" s="213"/>
      <c r="BW124" s="212"/>
      <c r="BX124" s="212"/>
      <c r="BY124" s="212"/>
      <c r="BZ124" s="212"/>
      <c r="CA124" s="214">
        <v>70</v>
      </c>
      <c r="CB124" s="214"/>
      <c r="CC124" s="214"/>
      <c r="CD124" s="214">
        <f t="shared" si="156"/>
        <v>0</v>
      </c>
      <c r="CE124" s="215"/>
      <c r="CF124" s="220"/>
      <c r="CG124" s="217">
        <v>40</v>
      </c>
      <c r="CH124" s="215">
        <f t="shared" si="211"/>
        <v>2.999999999999996</v>
      </c>
      <c r="CI124" s="216"/>
      <c r="CJ124" s="217"/>
      <c r="CK124" s="215">
        <f t="shared" si="212"/>
        <v>2.999999999999996</v>
      </c>
      <c r="CL124" s="216"/>
      <c r="CM124" s="217"/>
      <c r="CN124" s="215">
        <f t="shared" si="202"/>
        <v>8</v>
      </c>
      <c r="CO124" s="217"/>
      <c r="CP124" s="221">
        <f t="shared" si="203"/>
        <v>1</v>
      </c>
      <c r="CQ124" s="213"/>
      <c r="CR124" s="213"/>
      <c r="CS124" s="213"/>
      <c r="CT124" s="212"/>
      <c r="CU124" s="212"/>
      <c r="CV124" s="212"/>
      <c r="CW124" s="214"/>
      <c r="CX124" s="215"/>
      <c r="CY124" s="220"/>
      <c r="CZ124" s="222"/>
      <c r="DA124" s="215"/>
      <c r="DB124" s="222"/>
      <c r="DC124" s="213"/>
      <c r="DD124" s="213"/>
      <c r="DE124" s="212"/>
      <c r="DF124" s="212"/>
      <c r="DG124" s="212"/>
      <c r="DH124" s="212"/>
      <c r="DI124" s="214"/>
      <c r="DJ124" s="215">
        <f t="shared" si="213"/>
        <v>0</v>
      </c>
      <c r="DK124" s="216"/>
      <c r="DL124" s="217"/>
      <c r="DM124" s="215">
        <f t="shared" si="214"/>
        <v>0</v>
      </c>
      <c r="DN124" s="217"/>
      <c r="DO124" s="213"/>
      <c r="DP124" s="213"/>
      <c r="DQ124" s="212"/>
      <c r="DR124" s="212"/>
      <c r="DS124" s="212"/>
      <c r="DT124" s="212"/>
      <c r="DU124" s="214">
        <v>8</v>
      </c>
      <c r="DV124" s="215"/>
      <c r="DW124" s="216"/>
      <c r="DX124" s="217">
        <v>8</v>
      </c>
      <c r="DY124" s="213"/>
      <c r="DZ124" s="223"/>
      <c r="EA124" s="212"/>
      <c r="EB124" s="212"/>
      <c r="EC124" s="212"/>
      <c r="ED124" s="212"/>
      <c r="EE124" s="214"/>
      <c r="EF124" s="215"/>
      <c r="EG124" s="216"/>
      <c r="EH124" s="222"/>
    </row>
    <row r="125" spans="1:138" ht="13.5" customHeight="1" x14ac:dyDescent="0.2">
      <c r="A125" s="198" t="s">
        <v>153</v>
      </c>
      <c r="B125" s="212"/>
      <c r="C125" s="213"/>
      <c r="D125" s="213"/>
      <c r="E125" s="212"/>
      <c r="F125" s="212"/>
      <c r="G125" s="212"/>
      <c r="H125" s="212"/>
      <c r="I125" s="214"/>
      <c r="J125" s="215">
        <f t="shared" si="206"/>
        <v>0</v>
      </c>
      <c r="K125" s="216">
        <f t="shared" si="148"/>
        <v>0</v>
      </c>
      <c r="L125" s="222"/>
      <c r="M125" s="213"/>
      <c r="N125" s="213"/>
      <c r="O125" s="212"/>
      <c r="P125" s="212"/>
      <c r="Q125" s="212"/>
      <c r="R125" s="212" t="e">
        <f t="shared" si="149"/>
        <v>#DIV/0!</v>
      </c>
      <c r="S125" s="214"/>
      <c r="T125" s="214"/>
      <c r="U125" s="215">
        <f t="shared" si="207"/>
        <v>0</v>
      </c>
      <c r="V125" s="216">
        <f t="shared" ref="V125:V188" si="228">IF(S125&lt;U125,S125,U125)</f>
        <v>0</v>
      </c>
      <c r="W125" s="222"/>
      <c r="X125" s="222"/>
      <c r="Y125" s="218"/>
      <c r="Z125" s="213"/>
      <c r="AA125" s="213"/>
      <c r="AB125" s="212"/>
      <c r="AC125" s="212"/>
      <c r="AD125" s="212"/>
      <c r="AE125" s="212" t="e">
        <f t="shared" si="216"/>
        <v>#DIV/0!</v>
      </c>
      <c r="AF125" s="214"/>
      <c r="AG125" s="215">
        <f t="shared" si="205"/>
        <v>0</v>
      </c>
      <c r="AH125" s="216">
        <f t="shared" si="150"/>
        <v>0</v>
      </c>
      <c r="AI125" s="219">
        <f t="shared" ref="AI125:AI188" si="229">AJ125*0.75</f>
        <v>0</v>
      </c>
      <c r="AJ125" s="222"/>
      <c r="AK125" s="222"/>
      <c r="AL125" s="213"/>
      <c r="AM125" s="213"/>
      <c r="AN125" s="212"/>
      <c r="AO125" s="212"/>
      <c r="AP125" s="212"/>
      <c r="AQ125" s="212" t="e">
        <f t="shared" si="151"/>
        <v>#DIV/0!</v>
      </c>
      <c r="AR125" s="214"/>
      <c r="AS125" s="214"/>
      <c r="AT125" s="214" t="e">
        <f t="shared" ref="AT125:AT188" si="230">IF(AND(B125&lt;7,AQ125&lt;5),0,AR125)</f>
        <v>#DIV/0!</v>
      </c>
      <c r="AU125" s="215">
        <f t="shared" ref="AU125:AU188" si="231">IF(AN125&gt;34,IF(AQ125&gt;10,AN125*0.149999999999999,IF(AQ125&gt;8,AN125*0.12,IF(AQ125&gt;6,AN125*0.1,IF(AQ125&gt;4,AN125*0.08,IF(AQ125&gt;2,AN125*0.07,IF(AQ125&gt;1,AN125*0.05,IF(AQ125&lt;1,AN125*0.0299999999999999,0))))))),0)</f>
        <v>0</v>
      </c>
      <c r="AV125" s="215">
        <f t="shared" si="225"/>
        <v>0</v>
      </c>
      <c r="AW125" s="220">
        <f t="shared" ref="AW125:AW188" si="232">IF(AR125&lt;AU125,AR125,AU125)</f>
        <v>0</v>
      </c>
      <c r="AX125" s="222"/>
      <c r="AY125" s="215">
        <f t="shared" si="208"/>
        <v>0</v>
      </c>
      <c r="AZ125" s="216">
        <f t="shared" si="152"/>
        <v>0</v>
      </c>
      <c r="BA125" s="222"/>
      <c r="BB125" s="215">
        <f t="shared" si="209"/>
        <v>0</v>
      </c>
      <c r="BC125" s="222"/>
      <c r="BD125" s="213"/>
      <c r="BE125" s="213"/>
      <c r="BF125" s="212"/>
      <c r="BG125" s="212"/>
      <c r="BH125" s="212"/>
      <c r="BI125" s="212" t="e">
        <f t="shared" si="217"/>
        <v>#DIV/0!</v>
      </c>
      <c r="BJ125" s="214"/>
      <c r="BK125" s="214"/>
      <c r="BL125" s="214" t="e">
        <f t="shared" ref="BL125:BL188" si="233">IF(AND(B125&lt;7,BI125&lt;5),0,BJ125)</f>
        <v>#DIV/0!</v>
      </c>
      <c r="BM125" s="215">
        <f t="shared" si="181"/>
        <v>0</v>
      </c>
      <c r="BN125" s="220">
        <f t="shared" ref="BN125:BN188" si="234">IF(BJ125&lt;BM125,BJ125,BM125)</f>
        <v>0</v>
      </c>
      <c r="BO125" s="222"/>
      <c r="BP125" s="215">
        <f t="shared" si="210"/>
        <v>0</v>
      </c>
      <c r="BQ125" s="216">
        <f t="shared" si="154"/>
        <v>0</v>
      </c>
      <c r="BR125" s="222"/>
      <c r="BS125" s="215">
        <f t="shared" si="200"/>
        <v>0</v>
      </c>
      <c r="BT125" s="222"/>
      <c r="BU125" s="213"/>
      <c r="BV125" s="213"/>
      <c r="BW125" s="212"/>
      <c r="BX125" s="212"/>
      <c r="BY125" s="212"/>
      <c r="BZ125" s="212" t="e">
        <f t="shared" si="218"/>
        <v>#DIV/0!</v>
      </c>
      <c r="CA125" s="214"/>
      <c r="CB125" s="214"/>
      <c r="CC125" s="214"/>
      <c r="CD125" s="214" t="e">
        <f t="shared" si="156"/>
        <v>#DIV/0!</v>
      </c>
      <c r="CE125" s="215">
        <f t="shared" si="201"/>
        <v>0</v>
      </c>
      <c r="CF125" s="220">
        <f t="shared" si="158"/>
        <v>0</v>
      </c>
      <c r="CG125" s="222"/>
      <c r="CH125" s="215">
        <f t="shared" si="211"/>
        <v>0</v>
      </c>
      <c r="CI125" s="216">
        <f t="shared" si="160"/>
        <v>0</v>
      </c>
      <c r="CJ125" s="222"/>
      <c r="CK125" s="215">
        <f t="shared" si="212"/>
        <v>0</v>
      </c>
      <c r="CL125" s="216">
        <f t="shared" si="162"/>
        <v>0</v>
      </c>
      <c r="CM125" s="222"/>
      <c r="CN125" s="215">
        <f t="shared" si="202"/>
        <v>0</v>
      </c>
      <c r="CO125" s="222"/>
      <c r="CP125" s="221">
        <f t="shared" si="203"/>
        <v>1</v>
      </c>
      <c r="CQ125" s="213"/>
      <c r="CR125" s="213"/>
      <c r="CS125" s="213"/>
      <c r="CT125" s="212"/>
      <c r="CU125" s="212"/>
      <c r="CV125" s="212"/>
      <c r="CW125" s="214"/>
      <c r="CX125" s="215">
        <f t="shared" si="222"/>
        <v>0</v>
      </c>
      <c r="CY125" s="220">
        <f t="shared" si="223"/>
        <v>0</v>
      </c>
      <c r="CZ125" s="222"/>
      <c r="DA125" s="215">
        <f t="shared" si="224"/>
        <v>0</v>
      </c>
      <c r="DB125" s="222"/>
      <c r="DC125" s="213"/>
      <c r="DD125" s="213"/>
      <c r="DE125" s="212"/>
      <c r="DF125" s="212"/>
      <c r="DG125" s="212"/>
      <c r="DH125" s="212" t="e">
        <f t="shared" si="219"/>
        <v>#DIV/0!</v>
      </c>
      <c r="DI125" s="214"/>
      <c r="DJ125" s="215">
        <f t="shared" si="213"/>
        <v>0</v>
      </c>
      <c r="DK125" s="216">
        <f t="shared" si="166"/>
        <v>0</v>
      </c>
      <c r="DL125" s="222"/>
      <c r="DM125" s="215">
        <f t="shared" si="214"/>
        <v>0</v>
      </c>
      <c r="DN125" s="222"/>
      <c r="DO125" s="213"/>
      <c r="DP125" s="213"/>
      <c r="DQ125" s="212"/>
      <c r="DR125" s="212"/>
      <c r="DS125" s="212"/>
      <c r="DT125" s="212" t="e">
        <f t="shared" si="220"/>
        <v>#DIV/0!</v>
      </c>
      <c r="DU125" s="214"/>
      <c r="DV125" s="215">
        <f t="shared" si="204"/>
        <v>0</v>
      </c>
      <c r="DW125" s="216">
        <f t="shared" si="169"/>
        <v>0</v>
      </c>
      <c r="DX125" s="222"/>
      <c r="DY125" s="213"/>
      <c r="DZ125" s="223"/>
      <c r="EA125" s="212"/>
      <c r="EB125" s="212"/>
      <c r="EC125" s="212"/>
      <c r="ED125" s="212" t="e">
        <f t="shared" si="221"/>
        <v>#DIV/0!</v>
      </c>
      <c r="EE125" s="214"/>
      <c r="EF125" s="215">
        <f t="shared" ref="EF125:EF188" si="235">EA125*0.1</f>
        <v>0</v>
      </c>
      <c r="EG125" s="216">
        <f t="shared" si="170"/>
        <v>0</v>
      </c>
      <c r="EH125" s="222"/>
    </row>
    <row r="126" spans="1:138" ht="66" customHeight="1" x14ac:dyDescent="0.2">
      <c r="A126" s="116" t="s">
        <v>168</v>
      </c>
      <c r="B126" s="212">
        <f>'численность 2021'!C150</f>
        <v>34.731000000000002</v>
      </c>
      <c r="C126" s="213">
        <v>54.835338999999998</v>
      </c>
      <c r="D126" s="213">
        <v>55</v>
      </c>
      <c r="E126" s="212">
        <f>_xlfn.FLOOR.PRECISE('численность 2021'!D150)</f>
        <v>58</v>
      </c>
      <c r="F126" s="212">
        <v>1.578859</v>
      </c>
      <c r="G126" s="212">
        <v>1.5835999999999999</v>
      </c>
      <c r="H126" s="212">
        <f t="shared" si="215"/>
        <v>1.6699778296046759</v>
      </c>
      <c r="I126" s="214">
        <f>_xlfn.FLOOR.PRECISE('численность 2021'!R150)</f>
        <v>20</v>
      </c>
      <c r="J126" s="215">
        <f t="shared" si="206"/>
        <v>20.29999999999994</v>
      </c>
      <c r="K126" s="216">
        <f t="shared" ref="K126:K189" si="236">IF(I126&lt;J126,I126,J126)</f>
        <v>20</v>
      </c>
      <c r="L126" s="222">
        <v>20</v>
      </c>
      <c r="M126" s="213">
        <v>10</v>
      </c>
      <c r="N126" s="213">
        <v>8</v>
      </c>
      <c r="O126" s="212">
        <f>_xlfn.FLOOR.PRECISE('численность 2021'!P150)</f>
        <v>8</v>
      </c>
      <c r="P126" s="212">
        <v>0.28792699999999999</v>
      </c>
      <c r="Q126" s="212">
        <v>0.23034199999999999</v>
      </c>
      <c r="R126" s="212">
        <f t="shared" ref="R126:R189" si="237">O126/B126</f>
        <v>0.23034176960064495</v>
      </c>
      <c r="S126" s="214">
        <f>_xlfn.FLOOR.PRECISE('численность 2021'!Q150)</f>
        <v>1</v>
      </c>
      <c r="T126" s="214"/>
      <c r="U126" s="215">
        <f t="shared" si="207"/>
        <v>2.3999999999999919</v>
      </c>
      <c r="V126" s="216">
        <f t="shared" si="228"/>
        <v>1</v>
      </c>
      <c r="W126" s="222">
        <v>1</v>
      </c>
      <c r="X126" s="222"/>
      <c r="Y126" s="218"/>
      <c r="Z126" s="213">
        <v>104.12464900000001</v>
      </c>
      <c r="AA126" s="213">
        <v>101</v>
      </c>
      <c r="AB126" s="212">
        <f>_xlfn.FLOOR.PRECISE('численность 2021'!E150)</f>
        <v>100</v>
      </c>
      <c r="AC126" s="212">
        <v>2.9980319999999998</v>
      </c>
      <c r="AD126" s="212">
        <v>2.9080650000000001</v>
      </c>
      <c r="AE126" s="212">
        <f t="shared" si="216"/>
        <v>2.879272120008062</v>
      </c>
      <c r="AF126" s="214">
        <f>_xlfn.FLOOR.PRECISE('численность 2021'!O150)</f>
        <v>5</v>
      </c>
      <c r="AG126" s="215">
        <f t="shared" si="205"/>
        <v>5</v>
      </c>
      <c r="AH126" s="216">
        <f t="shared" ref="AH126:AH189" si="238">IF(AF126&lt;AG126,AF126,AG126)</f>
        <v>5</v>
      </c>
      <c r="AI126" s="219">
        <f t="shared" si="229"/>
        <v>3.75</v>
      </c>
      <c r="AJ126" s="222">
        <v>5</v>
      </c>
      <c r="AK126" s="222">
        <v>3</v>
      </c>
      <c r="AL126" s="213">
        <v>156.42132599999999</v>
      </c>
      <c r="AM126" s="213">
        <v>166</v>
      </c>
      <c r="AN126" s="212">
        <f>_xlfn.FLOOR.PRECISE('численность 2021'!F150)</f>
        <v>177</v>
      </c>
      <c r="AO126" s="212">
        <v>4.5037960000000004</v>
      </c>
      <c r="AP126" s="212">
        <v>4.7795920000000001</v>
      </c>
      <c r="AQ126" s="212">
        <f t="shared" ref="AQ126:AQ189" si="239">AN126/B126</f>
        <v>5.0963116524142693</v>
      </c>
      <c r="AR126" s="214">
        <f>_xlfn.FLOOR.PRECISE('численность 2021'!L150)</f>
        <v>14</v>
      </c>
      <c r="AS126" s="214"/>
      <c r="AT126" s="214">
        <f t="shared" si="230"/>
        <v>14</v>
      </c>
      <c r="AU126" s="215">
        <f t="shared" si="231"/>
        <v>14.16</v>
      </c>
      <c r="AV126" s="215">
        <f t="shared" si="225"/>
        <v>0</v>
      </c>
      <c r="AW126" s="220">
        <f t="shared" si="232"/>
        <v>14</v>
      </c>
      <c r="AX126" s="222">
        <v>14</v>
      </c>
      <c r="AY126" s="215">
        <f t="shared" si="208"/>
        <v>2.0999999999999859</v>
      </c>
      <c r="AZ126" s="216">
        <f t="shared" ref="AZ126:AZ189" si="240">IF(AS126&lt;AY126,AS126,AY126)</f>
        <v>0</v>
      </c>
      <c r="BA126" s="222"/>
      <c r="BB126" s="215">
        <f t="shared" si="209"/>
        <v>4.199999999999986</v>
      </c>
      <c r="BC126" s="222"/>
      <c r="BD126" s="213">
        <v>70.282188000000005</v>
      </c>
      <c r="BE126" s="213">
        <v>74</v>
      </c>
      <c r="BF126" s="212">
        <f>_xlfn.FLOOR.PRECISE('численность 2021'!G150)</f>
        <v>71</v>
      </c>
      <c r="BG126" s="212">
        <v>2.0236160000000001</v>
      </c>
      <c r="BH126" s="212">
        <v>2.1306609999999999</v>
      </c>
      <c r="BI126" s="212">
        <f t="shared" si="217"/>
        <v>2.044283205205724</v>
      </c>
      <c r="BJ126" s="214">
        <f>_xlfn.FLOOR.PRECISE('численность 2021'!K150)</f>
        <v>3</v>
      </c>
      <c r="BK126" s="214"/>
      <c r="BL126" s="214">
        <f t="shared" si="233"/>
        <v>3</v>
      </c>
      <c r="BM126" s="215">
        <f t="shared" si="181"/>
        <v>4.9700000000000006</v>
      </c>
      <c r="BN126" s="220">
        <f t="shared" si="234"/>
        <v>3</v>
      </c>
      <c r="BO126" s="222">
        <v>3</v>
      </c>
      <c r="BP126" s="215">
        <f t="shared" si="210"/>
        <v>0</v>
      </c>
      <c r="BQ126" s="216">
        <f t="shared" ref="BQ126:BQ189" si="241">IF(BK126&lt;BP126,BK126,BP126)</f>
        <v>0</v>
      </c>
      <c r="BR126" s="222"/>
      <c r="BS126" s="215">
        <f t="shared" si="200"/>
        <v>0.60000000000000009</v>
      </c>
      <c r="BT126" s="222"/>
      <c r="BU126" s="213">
        <v>84.576865999999995</v>
      </c>
      <c r="BV126" s="213">
        <v>86</v>
      </c>
      <c r="BW126" s="212">
        <f>_xlfn.FLOOR.PRECISE('численность 2021'!H150)</f>
        <v>92</v>
      </c>
      <c r="BX126" s="212">
        <v>2.4351980000000002</v>
      </c>
      <c r="BY126" s="212">
        <v>2.4761739999999999</v>
      </c>
      <c r="BZ126" s="212">
        <f t="shared" si="218"/>
        <v>2.6489303504074169</v>
      </c>
      <c r="CA126" s="214">
        <f>_xlfn.FLOOR.PRECISE('численность 2021'!M150)</f>
        <v>5</v>
      </c>
      <c r="CB126" s="214"/>
      <c r="CC126" s="214"/>
      <c r="CD126" s="214">
        <f t="shared" ref="CD126:CD189" si="242">IF(AND(B126&lt;7,BZ126&lt;5),0,CA126)</f>
        <v>5</v>
      </c>
      <c r="CE126" s="215">
        <f t="shared" si="201"/>
        <v>6.44</v>
      </c>
      <c r="CF126" s="220">
        <f t="shared" ref="CF126:CF189" si="243">IF(CA126&lt;CE126,CA126,CE126)</f>
        <v>5</v>
      </c>
      <c r="CG126" s="222">
        <v>5</v>
      </c>
      <c r="CH126" s="215">
        <f t="shared" si="211"/>
        <v>0.3749999999999995</v>
      </c>
      <c r="CI126" s="216">
        <f t="shared" ref="CI126:CI189" si="244">IF(CB126&lt;CH126,CB126,CH126)</f>
        <v>0</v>
      </c>
      <c r="CJ126" s="222"/>
      <c r="CK126" s="215">
        <f t="shared" si="212"/>
        <v>0.3749999999999995</v>
      </c>
      <c r="CL126" s="216">
        <f t="shared" ref="CL126:CL189" si="245">IF(CC126&lt;CK126,CC126,CK126)</f>
        <v>0</v>
      </c>
      <c r="CM126" s="222"/>
      <c r="CN126" s="215">
        <f t="shared" si="202"/>
        <v>1</v>
      </c>
      <c r="CO126" s="222"/>
      <c r="CP126" s="221">
        <f t="shared" si="203"/>
        <v>1</v>
      </c>
      <c r="CQ126" s="213">
        <v>0</v>
      </c>
      <c r="CR126" s="213">
        <v>0</v>
      </c>
      <c r="CS126" s="213" t="e">
        <f>#REF!</f>
        <v>#REF!</v>
      </c>
      <c r="CT126" s="212">
        <v>0</v>
      </c>
      <c r="CU126" s="212">
        <v>0</v>
      </c>
      <c r="CV126" s="212" t="e">
        <f>#REF!</f>
        <v>#REF!</v>
      </c>
      <c r="CW126" s="214" t="e">
        <f>#REF!</f>
        <v>#REF!</v>
      </c>
      <c r="CX126" s="215" t="e">
        <f t="shared" si="222"/>
        <v>#REF!</v>
      </c>
      <c r="CY126" s="220" t="e">
        <f t="shared" si="223"/>
        <v>#REF!</v>
      </c>
      <c r="CZ126" s="222"/>
      <c r="DA126" s="215">
        <f t="shared" si="224"/>
        <v>0</v>
      </c>
      <c r="DB126" s="222"/>
      <c r="DC126" s="213">
        <v>0</v>
      </c>
      <c r="DD126" s="213">
        <v>0</v>
      </c>
      <c r="DE126" s="212">
        <f>_xlfn.FLOOR.PRECISE('численность 2021'!I150)</f>
        <v>0</v>
      </c>
      <c r="DF126" s="212">
        <v>0</v>
      </c>
      <c r="DG126" s="212">
        <v>0</v>
      </c>
      <c r="DH126" s="212">
        <f t="shared" si="219"/>
        <v>0</v>
      </c>
      <c r="DI126" s="214">
        <f>_xlfn.FLOOR.PRECISE('численность 2021'!N150)</f>
        <v>0</v>
      </c>
      <c r="DJ126" s="215">
        <f t="shared" si="213"/>
        <v>0</v>
      </c>
      <c r="DK126" s="216">
        <f t="shared" ref="DK126:DK189" si="246">IF(DI126&lt;DJ126,DI126,DJ126)</f>
        <v>0</v>
      </c>
      <c r="DL126" s="222"/>
      <c r="DM126" s="215">
        <f t="shared" si="214"/>
        <v>0</v>
      </c>
      <c r="DN126" s="222"/>
      <c r="DO126" s="213">
        <v>4.491498</v>
      </c>
      <c r="DP126" s="213">
        <v>4</v>
      </c>
      <c r="DQ126" s="212">
        <f>_xlfn.FLOOR.PRECISE('численность 2021'!J150)</f>
        <v>4</v>
      </c>
      <c r="DR126" s="212">
        <v>0.12932199999999999</v>
      </c>
      <c r="DS126" s="212">
        <v>0.115171</v>
      </c>
      <c r="DT126" s="212">
        <f t="shared" si="220"/>
        <v>0.11517088480032248</v>
      </c>
      <c r="DU126" s="214">
        <f>_xlfn.FLOOR.PRECISE('численность 2021'!S150)</f>
        <v>0</v>
      </c>
      <c r="DV126" s="215">
        <f t="shared" si="204"/>
        <v>0.4</v>
      </c>
      <c r="DW126" s="216">
        <f t="shared" ref="DW126:DW189" si="247">IF(DU126&lt;DV126,DU126,DV126)</f>
        <v>0</v>
      </c>
      <c r="DX126" s="222"/>
      <c r="DY126" s="213">
        <v>0</v>
      </c>
      <c r="DZ126" s="223">
        <v>0</v>
      </c>
      <c r="EA126" s="212">
        <f>_xlfn.FLOOR.PRECISE('численность 2021'!T150)</f>
        <v>0</v>
      </c>
      <c r="EB126" s="212">
        <v>0</v>
      </c>
      <c r="EC126" s="212">
        <v>0</v>
      </c>
      <c r="ED126" s="212">
        <f t="shared" si="221"/>
        <v>0</v>
      </c>
      <c r="EE126" s="214">
        <f>_xlfn.FLOOR.PRECISE('численность 2021'!U150)</f>
        <v>0</v>
      </c>
      <c r="EF126" s="215">
        <f t="shared" si="235"/>
        <v>0</v>
      </c>
      <c r="EG126" s="216">
        <f t="shared" ref="EG126:EG189" si="248">IF(EE126&lt;EF126,EE126,EF126)</f>
        <v>0</v>
      </c>
      <c r="EH126" s="222"/>
    </row>
    <row r="127" spans="1:138" ht="78.75" customHeight="1" x14ac:dyDescent="0.2">
      <c r="A127" s="116" t="s">
        <v>156</v>
      </c>
      <c r="B127" s="212">
        <f>'численность 2021'!C139</f>
        <v>46.97</v>
      </c>
      <c r="C127" s="213">
        <v>51.773895000000003</v>
      </c>
      <c r="D127" s="213">
        <v>39</v>
      </c>
      <c r="E127" s="212">
        <f>_xlfn.FLOOR.PRECISE('численность 2021'!D139)</f>
        <v>63</v>
      </c>
      <c r="F127" s="212">
        <v>1.4907109999999999</v>
      </c>
      <c r="G127" s="212">
        <v>1.023622</v>
      </c>
      <c r="H127" s="212">
        <f t="shared" si="215"/>
        <v>1.3412816691505216</v>
      </c>
      <c r="I127" s="214">
        <f>_xlfn.FLOOR.PRECISE('численность 2021'!R139)</f>
        <v>22</v>
      </c>
      <c r="J127" s="215">
        <f t="shared" si="206"/>
        <v>22.049999999999937</v>
      </c>
      <c r="K127" s="216">
        <f t="shared" si="236"/>
        <v>22</v>
      </c>
      <c r="L127" s="222">
        <v>22</v>
      </c>
      <c r="M127" s="213">
        <v>43</v>
      </c>
      <c r="N127" s="213">
        <v>42</v>
      </c>
      <c r="O127" s="212">
        <f>_xlfn.FLOOR.PRECISE('численность 2021'!P139)</f>
        <v>50</v>
      </c>
      <c r="P127" s="212">
        <v>1.2380869999999999</v>
      </c>
      <c r="Q127" s="212">
        <v>1.1023620000000001</v>
      </c>
      <c r="R127" s="212">
        <f t="shared" si="237"/>
        <v>1.0645092612305727</v>
      </c>
      <c r="S127" s="214">
        <f>_xlfn.FLOOR.PRECISE('численность 2021'!Q139)</f>
        <v>15</v>
      </c>
      <c r="T127" s="214"/>
      <c r="U127" s="215">
        <f t="shared" si="207"/>
        <v>14.99999999999995</v>
      </c>
      <c r="V127" s="216">
        <f t="shared" si="228"/>
        <v>14.99999999999995</v>
      </c>
      <c r="W127" s="222">
        <v>15</v>
      </c>
      <c r="X127" s="222"/>
      <c r="Y127" s="218"/>
      <c r="Z127" s="213">
        <v>149.032196</v>
      </c>
      <c r="AA127" s="213">
        <v>100</v>
      </c>
      <c r="AB127" s="212">
        <f>_xlfn.FLOOR.PRECISE('численность 2021'!E139)</f>
        <v>115</v>
      </c>
      <c r="AC127" s="212">
        <v>4.2910430000000002</v>
      </c>
      <c r="AD127" s="212">
        <v>2.6246719999999999</v>
      </c>
      <c r="AE127" s="212">
        <f t="shared" si="216"/>
        <v>2.4483713008303174</v>
      </c>
      <c r="AF127" s="214">
        <f>_xlfn.FLOOR.PRECISE('численность 2021'!O139)</f>
        <v>5</v>
      </c>
      <c r="AG127" s="215">
        <f t="shared" si="205"/>
        <v>5.75</v>
      </c>
      <c r="AH127" s="216">
        <f t="shared" si="238"/>
        <v>5</v>
      </c>
      <c r="AI127" s="219">
        <f t="shared" si="229"/>
        <v>3.75</v>
      </c>
      <c r="AJ127" s="222">
        <v>5</v>
      </c>
      <c r="AK127" s="222">
        <v>3</v>
      </c>
      <c r="AL127" s="213">
        <v>369.76052900000002</v>
      </c>
      <c r="AM127" s="213">
        <v>365</v>
      </c>
      <c r="AN127" s="212">
        <f>_xlfn.FLOOR.PRECISE('численность 2021'!F139)</f>
        <v>575</v>
      </c>
      <c r="AO127" s="212">
        <v>10.646412</v>
      </c>
      <c r="AP127" s="212">
        <v>9.5800529999999995</v>
      </c>
      <c r="AQ127" s="212">
        <f t="shared" si="239"/>
        <v>12.241856504151587</v>
      </c>
      <c r="AR127" s="214">
        <f>_xlfn.FLOOR.PRECISE('численность 2021'!L139)</f>
        <v>65</v>
      </c>
      <c r="AS127" s="214"/>
      <c r="AT127" s="214">
        <f t="shared" si="230"/>
        <v>65</v>
      </c>
      <c r="AU127" s="215">
        <f t="shared" si="231"/>
        <v>86.249999999999417</v>
      </c>
      <c r="AV127" s="215">
        <f t="shared" si="225"/>
        <v>115</v>
      </c>
      <c r="AW127" s="220">
        <f t="shared" si="232"/>
        <v>65</v>
      </c>
      <c r="AX127" s="222">
        <v>65</v>
      </c>
      <c r="AY127" s="215">
        <f t="shared" si="208"/>
        <v>9.7499999999999343</v>
      </c>
      <c r="AZ127" s="216">
        <f t="shared" si="240"/>
        <v>0</v>
      </c>
      <c r="BA127" s="222"/>
      <c r="BB127" s="215">
        <f t="shared" si="209"/>
        <v>19.499999999999936</v>
      </c>
      <c r="BC127" s="222"/>
      <c r="BD127" s="213">
        <v>71.436745000000002</v>
      </c>
      <c r="BE127" s="213">
        <v>50</v>
      </c>
      <c r="BF127" s="212">
        <f>_xlfn.FLOOR.PRECISE('численность 2021'!G139)</f>
        <v>77</v>
      </c>
      <c r="BG127" s="212">
        <v>2.0568580000000001</v>
      </c>
      <c r="BH127" s="212">
        <v>1.3123359999999999</v>
      </c>
      <c r="BI127" s="212">
        <f t="shared" si="217"/>
        <v>1.639344262295082</v>
      </c>
      <c r="BJ127" s="214">
        <f>_xlfn.FLOOR.PRECISE('численность 2021'!K139)</f>
        <v>3</v>
      </c>
      <c r="BK127" s="214"/>
      <c r="BL127" s="214">
        <f t="shared" si="233"/>
        <v>3</v>
      </c>
      <c r="BM127" s="215">
        <f t="shared" si="181"/>
        <v>3.85</v>
      </c>
      <c r="BN127" s="220">
        <f t="shared" si="234"/>
        <v>3</v>
      </c>
      <c r="BO127" s="222">
        <v>3</v>
      </c>
      <c r="BP127" s="215">
        <f t="shared" si="210"/>
        <v>0</v>
      </c>
      <c r="BQ127" s="216">
        <f t="shared" si="241"/>
        <v>0</v>
      </c>
      <c r="BR127" s="222"/>
      <c r="BS127" s="215">
        <f t="shared" si="200"/>
        <v>0.60000000000000009</v>
      </c>
      <c r="BT127" s="222"/>
      <c r="BU127" s="213">
        <v>246.90570099999999</v>
      </c>
      <c r="BV127" s="213">
        <v>197</v>
      </c>
      <c r="BW127" s="212">
        <f>_xlfn.FLOOR.PRECISE('численность 2021'!H139)</f>
        <v>274</v>
      </c>
      <c r="BX127" s="212">
        <v>7.1090869999999997</v>
      </c>
      <c r="BY127" s="212">
        <v>5.170604</v>
      </c>
      <c r="BZ127" s="212">
        <f t="shared" si="218"/>
        <v>5.8335107515435389</v>
      </c>
      <c r="CA127" s="214">
        <f>_xlfn.FLOOR.PRECISE('численность 2021'!M139)</f>
        <v>21</v>
      </c>
      <c r="CB127" s="214"/>
      <c r="CC127" s="214"/>
      <c r="CD127" s="214">
        <f t="shared" si="242"/>
        <v>21</v>
      </c>
      <c r="CE127" s="215">
        <f t="shared" si="201"/>
        <v>21.92</v>
      </c>
      <c r="CF127" s="220">
        <f t="shared" si="243"/>
        <v>21</v>
      </c>
      <c r="CG127" s="222">
        <v>21</v>
      </c>
      <c r="CH127" s="215">
        <f t="shared" si="211"/>
        <v>1.574999999999998</v>
      </c>
      <c r="CI127" s="216">
        <f t="shared" si="244"/>
        <v>0</v>
      </c>
      <c r="CJ127" s="222"/>
      <c r="CK127" s="215">
        <f t="shared" si="212"/>
        <v>1.574999999999998</v>
      </c>
      <c r="CL127" s="216">
        <f t="shared" si="245"/>
        <v>0</v>
      </c>
      <c r="CM127" s="222"/>
      <c r="CN127" s="215">
        <f t="shared" si="202"/>
        <v>4.2</v>
      </c>
      <c r="CO127" s="222"/>
      <c r="CP127" s="221">
        <f t="shared" si="203"/>
        <v>1</v>
      </c>
      <c r="CQ127" s="213">
        <v>0</v>
      </c>
      <c r="CR127" s="213">
        <v>0</v>
      </c>
      <c r="CS127" s="213" t="e">
        <f>#REF!</f>
        <v>#REF!</v>
      </c>
      <c r="CT127" s="212">
        <v>0</v>
      </c>
      <c r="CU127" s="212">
        <v>0</v>
      </c>
      <c r="CV127" s="212" t="e">
        <f>#REF!</f>
        <v>#REF!</v>
      </c>
      <c r="CW127" s="214" t="e">
        <f>#REF!</f>
        <v>#REF!</v>
      </c>
      <c r="CX127" s="215" t="e">
        <f t="shared" si="222"/>
        <v>#REF!</v>
      </c>
      <c r="CY127" s="220" t="e">
        <f t="shared" si="223"/>
        <v>#REF!</v>
      </c>
      <c r="CZ127" s="222"/>
      <c r="DA127" s="215">
        <f t="shared" si="224"/>
        <v>0</v>
      </c>
      <c r="DB127" s="222"/>
      <c r="DC127" s="213">
        <v>0</v>
      </c>
      <c r="DD127" s="213">
        <v>0</v>
      </c>
      <c r="DE127" s="212">
        <f>_xlfn.FLOOR.PRECISE('численность 2021'!I139)</f>
        <v>0</v>
      </c>
      <c r="DF127" s="212">
        <v>0</v>
      </c>
      <c r="DG127" s="212">
        <v>0</v>
      </c>
      <c r="DH127" s="212">
        <f t="shared" si="219"/>
        <v>0</v>
      </c>
      <c r="DI127" s="214">
        <f>_xlfn.FLOOR.PRECISE('численность 2021'!N139)</f>
        <v>0</v>
      </c>
      <c r="DJ127" s="215">
        <f t="shared" si="213"/>
        <v>0</v>
      </c>
      <c r="DK127" s="216">
        <f t="shared" si="246"/>
        <v>0</v>
      </c>
      <c r="DL127" s="222"/>
      <c r="DM127" s="215">
        <f t="shared" si="214"/>
        <v>0</v>
      </c>
      <c r="DN127" s="222"/>
      <c r="DO127" s="213">
        <v>12.676586</v>
      </c>
      <c r="DP127" s="213">
        <v>8</v>
      </c>
      <c r="DQ127" s="212">
        <f>_xlfn.FLOOR.PRECISE('численность 2021'!J139)</f>
        <v>18</v>
      </c>
      <c r="DR127" s="212">
        <v>0.36499300000000001</v>
      </c>
      <c r="DS127" s="212">
        <v>0.20997399999999999</v>
      </c>
      <c r="DT127" s="212">
        <f t="shared" si="220"/>
        <v>0.38322333404300618</v>
      </c>
      <c r="DU127" s="214">
        <f>_xlfn.FLOOR.PRECISE('численность 2021'!S139)</f>
        <v>1</v>
      </c>
      <c r="DV127" s="215">
        <f t="shared" si="204"/>
        <v>1.8</v>
      </c>
      <c r="DW127" s="216">
        <f t="shared" si="247"/>
        <v>1</v>
      </c>
      <c r="DX127" s="222">
        <v>1</v>
      </c>
      <c r="DY127" s="213">
        <v>0</v>
      </c>
      <c r="DZ127" s="223">
        <v>0</v>
      </c>
      <c r="EA127" s="212">
        <f>_xlfn.FLOOR.PRECISE('численность 2021'!T139)</f>
        <v>0</v>
      </c>
      <c r="EB127" s="212">
        <v>0</v>
      </c>
      <c r="EC127" s="212">
        <v>0</v>
      </c>
      <c r="ED127" s="212">
        <f t="shared" si="221"/>
        <v>0</v>
      </c>
      <c r="EE127" s="214">
        <f>_xlfn.FLOOR.PRECISE('численность 2021'!U139)</f>
        <v>0</v>
      </c>
      <c r="EF127" s="215">
        <f t="shared" si="235"/>
        <v>0</v>
      </c>
      <c r="EG127" s="216">
        <f t="shared" si="248"/>
        <v>0</v>
      </c>
      <c r="EH127" s="222"/>
    </row>
    <row r="128" spans="1:138" ht="64.5" customHeight="1" x14ac:dyDescent="0.2">
      <c r="A128" s="116" t="s">
        <v>323</v>
      </c>
      <c r="B128" s="212">
        <f>'численность 2021'!C151</f>
        <v>9.1639999999999997</v>
      </c>
      <c r="C128" s="213">
        <v>9.2446839999999995</v>
      </c>
      <c r="D128" s="213">
        <v>8</v>
      </c>
      <c r="E128" s="212">
        <f>_xlfn.FLOOR.PRECISE('численность 2021'!D151)</f>
        <v>8</v>
      </c>
      <c r="F128" s="212">
        <v>0.72224100000000002</v>
      </c>
      <c r="G128" s="212">
        <v>0.70397799999999999</v>
      </c>
      <c r="H128" s="212">
        <f t="shared" si="215"/>
        <v>0.87298123090353563</v>
      </c>
      <c r="I128" s="214">
        <f>_xlfn.FLOOR.PRECISE('численность 2021'!R151)</f>
        <v>0</v>
      </c>
      <c r="J128" s="215">
        <f t="shared" si="206"/>
        <v>2.7999999999999918</v>
      </c>
      <c r="K128" s="216">
        <f t="shared" si="236"/>
        <v>0</v>
      </c>
      <c r="L128" s="217"/>
      <c r="M128" s="213">
        <v>0</v>
      </c>
      <c r="N128" s="213">
        <v>0</v>
      </c>
      <c r="O128" s="212">
        <f>_xlfn.FLOOR.PRECISE('численность 2021'!P151)</f>
        <v>0</v>
      </c>
      <c r="P128" s="212">
        <v>0</v>
      </c>
      <c r="Q128" s="212">
        <v>0</v>
      </c>
      <c r="R128" s="212">
        <f t="shared" si="237"/>
        <v>0</v>
      </c>
      <c r="S128" s="214">
        <f>_xlfn.FLOOR.PRECISE('численность 2021'!Q151)</f>
        <v>0</v>
      </c>
      <c r="T128" s="214"/>
      <c r="U128" s="215">
        <f t="shared" si="207"/>
        <v>0</v>
      </c>
      <c r="V128" s="216">
        <f t="shared" si="228"/>
        <v>0</v>
      </c>
      <c r="W128" s="217"/>
      <c r="X128" s="217"/>
      <c r="Y128" s="218"/>
      <c r="Z128" s="213">
        <v>33.126784999999998</v>
      </c>
      <c r="AA128" s="213">
        <v>25</v>
      </c>
      <c r="AB128" s="212">
        <f>_xlfn.FLOOR.PRECISE('численность 2021'!E151)</f>
        <v>26</v>
      </c>
      <c r="AC128" s="212">
        <v>2.5880299999999998</v>
      </c>
      <c r="AD128" s="212">
        <v>2.1999300000000002</v>
      </c>
      <c r="AE128" s="212">
        <f t="shared" si="216"/>
        <v>2.8371890004364908</v>
      </c>
      <c r="AF128" s="214">
        <f>_xlfn.FLOOR.PRECISE('численность 2021'!O151)</f>
        <v>0</v>
      </c>
      <c r="AG128" s="215">
        <f t="shared" si="205"/>
        <v>0</v>
      </c>
      <c r="AH128" s="216">
        <f t="shared" si="238"/>
        <v>0</v>
      </c>
      <c r="AI128" s="219">
        <f t="shared" si="229"/>
        <v>0</v>
      </c>
      <c r="AJ128" s="217"/>
      <c r="AK128" s="217"/>
      <c r="AL128" s="213">
        <v>89.976287999999997</v>
      </c>
      <c r="AM128" s="213">
        <v>81</v>
      </c>
      <c r="AN128" s="212">
        <f>_xlfn.FLOOR.PRECISE('численность 2021'!F151)</f>
        <v>81</v>
      </c>
      <c r="AO128" s="212">
        <v>7.0293970000000003</v>
      </c>
      <c r="AP128" s="212">
        <v>7.1277720000000002</v>
      </c>
      <c r="AQ128" s="212">
        <f t="shared" si="239"/>
        <v>8.8389349628982981</v>
      </c>
      <c r="AR128" s="214">
        <f>_xlfn.FLOOR.PRECISE('численность 2021'!L151)</f>
        <v>8</v>
      </c>
      <c r="AS128" s="214"/>
      <c r="AT128" s="214">
        <f t="shared" si="230"/>
        <v>8</v>
      </c>
      <c r="AU128" s="215">
        <f t="shared" si="231"/>
        <v>9.7199999999999989</v>
      </c>
      <c r="AV128" s="215">
        <f t="shared" si="225"/>
        <v>9.7199999999999989</v>
      </c>
      <c r="AW128" s="220">
        <f t="shared" si="232"/>
        <v>8</v>
      </c>
      <c r="AX128" s="217">
        <v>8</v>
      </c>
      <c r="AY128" s="215">
        <f t="shared" si="208"/>
        <v>1.199999999999992</v>
      </c>
      <c r="AZ128" s="216">
        <f t="shared" si="240"/>
        <v>0</v>
      </c>
      <c r="BA128" s="217"/>
      <c r="BB128" s="215">
        <f t="shared" si="209"/>
        <v>2.3999999999999919</v>
      </c>
      <c r="BC128" s="217"/>
      <c r="BD128" s="213">
        <v>9.3552490000000006</v>
      </c>
      <c r="BE128" s="213">
        <v>7</v>
      </c>
      <c r="BF128" s="212">
        <f>_xlfn.FLOOR.PRECISE('численность 2021'!G151)</f>
        <v>10</v>
      </c>
      <c r="BG128" s="212">
        <v>0.73087899999999995</v>
      </c>
      <c r="BH128" s="212">
        <v>0.61597999999999997</v>
      </c>
      <c r="BI128" s="212">
        <f t="shared" si="217"/>
        <v>1.0912265386294195</v>
      </c>
      <c r="BJ128" s="214">
        <f>_xlfn.FLOOR.PRECISE('численность 2021'!K151)</f>
        <v>0</v>
      </c>
      <c r="BK128" s="214"/>
      <c r="BL128" s="214">
        <f t="shared" si="233"/>
        <v>0</v>
      </c>
      <c r="BM128" s="215">
        <f t="shared" si="181"/>
        <v>0.5</v>
      </c>
      <c r="BN128" s="220">
        <f t="shared" si="234"/>
        <v>0</v>
      </c>
      <c r="BO128" s="217"/>
      <c r="BP128" s="215">
        <f t="shared" si="210"/>
        <v>0</v>
      </c>
      <c r="BQ128" s="216">
        <f t="shared" si="241"/>
        <v>0</v>
      </c>
      <c r="BR128" s="217"/>
      <c r="BS128" s="215">
        <f t="shared" si="200"/>
        <v>0</v>
      </c>
      <c r="BT128" s="217"/>
      <c r="BU128" s="213">
        <v>26.542802999999999</v>
      </c>
      <c r="BV128" s="213">
        <v>23</v>
      </c>
      <c r="BW128" s="212">
        <f>_xlfn.FLOOR.PRECISE('численность 2021'!H151)</f>
        <v>28</v>
      </c>
      <c r="BX128" s="212">
        <v>2.0736560000000002</v>
      </c>
      <c r="BY128" s="212">
        <v>2.0239349999999998</v>
      </c>
      <c r="BZ128" s="212">
        <f t="shared" si="218"/>
        <v>3.0554343081623747</v>
      </c>
      <c r="CA128" s="214">
        <f>_xlfn.FLOOR.PRECISE('численность 2021'!M151)</f>
        <v>1</v>
      </c>
      <c r="CB128" s="214"/>
      <c r="CC128" s="214"/>
      <c r="CD128" s="214">
        <f t="shared" si="242"/>
        <v>1</v>
      </c>
      <c r="CE128" s="215">
        <f t="shared" si="201"/>
        <v>1.9600000000000002</v>
      </c>
      <c r="CF128" s="220">
        <f t="shared" si="243"/>
        <v>1</v>
      </c>
      <c r="CG128" s="217">
        <v>1</v>
      </c>
      <c r="CH128" s="215">
        <f t="shared" si="211"/>
        <v>0</v>
      </c>
      <c r="CI128" s="216">
        <f t="shared" si="244"/>
        <v>0</v>
      </c>
      <c r="CJ128" s="217"/>
      <c r="CK128" s="215">
        <f t="shared" si="212"/>
        <v>0</v>
      </c>
      <c r="CL128" s="216">
        <f t="shared" si="245"/>
        <v>0</v>
      </c>
      <c r="CM128" s="217"/>
      <c r="CN128" s="215">
        <f t="shared" si="202"/>
        <v>0.2</v>
      </c>
      <c r="CO128" s="217"/>
      <c r="CP128" s="221">
        <f t="shared" si="203"/>
        <v>1</v>
      </c>
      <c r="CQ128" s="213">
        <v>0</v>
      </c>
      <c r="CR128" s="213">
        <v>0</v>
      </c>
      <c r="CS128" s="213" t="e">
        <f>#REF!</f>
        <v>#REF!</v>
      </c>
      <c r="CT128" s="212">
        <v>0</v>
      </c>
      <c r="CU128" s="212">
        <v>0</v>
      </c>
      <c r="CV128" s="212" t="e">
        <f>#REF!</f>
        <v>#REF!</v>
      </c>
      <c r="CW128" s="214" t="e">
        <f>#REF!</f>
        <v>#REF!</v>
      </c>
      <c r="CX128" s="215" t="e">
        <f t="shared" si="222"/>
        <v>#REF!</v>
      </c>
      <c r="CY128" s="220" t="e">
        <f t="shared" si="223"/>
        <v>#REF!</v>
      </c>
      <c r="CZ128" s="222"/>
      <c r="DA128" s="215">
        <f t="shared" si="224"/>
        <v>0</v>
      </c>
      <c r="DB128" s="222"/>
      <c r="DC128" s="213">
        <v>0</v>
      </c>
      <c r="DD128" s="213">
        <v>0</v>
      </c>
      <c r="DE128" s="212">
        <f>_xlfn.FLOOR.PRECISE('численность 2021'!I151)</f>
        <v>0</v>
      </c>
      <c r="DF128" s="212">
        <v>0</v>
      </c>
      <c r="DG128" s="212">
        <v>0</v>
      </c>
      <c r="DH128" s="212">
        <f t="shared" si="219"/>
        <v>0</v>
      </c>
      <c r="DI128" s="214">
        <f>_xlfn.FLOOR.PRECISE('численность 2021'!N151)</f>
        <v>0</v>
      </c>
      <c r="DJ128" s="215">
        <f t="shared" si="213"/>
        <v>0</v>
      </c>
      <c r="DK128" s="216">
        <f t="shared" si="246"/>
        <v>0</v>
      </c>
      <c r="DL128" s="217"/>
      <c r="DM128" s="215">
        <f t="shared" si="214"/>
        <v>0</v>
      </c>
      <c r="DN128" s="217"/>
      <c r="DO128" s="213">
        <v>1.283984</v>
      </c>
      <c r="DP128" s="213">
        <v>1</v>
      </c>
      <c r="DQ128" s="212">
        <f>_xlfn.FLOOR.PRECISE('численность 2021'!J151)</f>
        <v>2</v>
      </c>
      <c r="DR128" s="212">
        <v>0.100311</v>
      </c>
      <c r="DS128" s="212">
        <v>8.7997000000000006E-2</v>
      </c>
      <c r="DT128" s="212">
        <f t="shared" si="220"/>
        <v>0.21824530772588391</v>
      </c>
      <c r="DU128" s="214">
        <f>_xlfn.FLOOR.PRECISE('численность 2021'!S151)</f>
        <v>0</v>
      </c>
      <c r="DV128" s="215">
        <f t="shared" si="204"/>
        <v>0.2</v>
      </c>
      <c r="DW128" s="216">
        <f t="shared" si="247"/>
        <v>0</v>
      </c>
      <c r="DX128" s="217"/>
      <c r="DY128" s="213">
        <v>0</v>
      </c>
      <c r="DZ128" s="223">
        <v>0</v>
      </c>
      <c r="EA128" s="212">
        <f>_xlfn.FLOOR.PRECISE('численность 2021'!T151)</f>
        <v>0</v>
      </c>
      <c r="EB128" s="212">
        <v>0</v>
      </c>
      <c r="EC128" s="212">
        <v>0</v>
      </c>
      <c r="ED128" s="212">
        <f t="shared" si="221"/>
        <v>0</v>
      </c>
      <c r="EE128" s="214">
        <f>_xlfn.FLOOR.PRECISE('численность 2021'!U151)</f>
        <v>0</v>
      </c>
      <c r="EF128" s="215">
        <f t="shared" si="235"/>
        <v>0</v>
      </c>
      <c r="EG128" s="216">
        <f t="shared" si="248"/>
        <v>0</v>
      </c>
      <c r="EH128" s="222"/>
    </row>
    <row r="129" spans="1:138" ht="48.75" customHeight="1" x14ac:dyDescent="0.2">
      <c r="A129" s="116" t="s">
        <v>324</v>
      </c>
      <c r="B129" s="212">
        <f>'численность 2021'!C149</f>
        <v>22.285</v>
      </c>
      <c r="C129" s="213">
        <v>52.815086000000001</v>
      </c>
      <c r="D129" s="213">
        <v>25</v>
      </c>
      <c r="E129" s="212">
        <f>_xlfn.FLOOR.PRECISE('численность 2021'!D149)</f>
        <v>29</v>
      </c>
      <c r="F129" s="212">
        <v>2.1343740000000002</v>
      </c>
      <c r="G129" s="212">
        <v>1.010305</v>
      </c>
      <c r="H129" s="212">
        <f t="shared" si="215"/>
        <v>1.3013237603769352</v>
      </c>
      <c r="I129" s="214">
        <f>_xlfn.FLOOR.PRECISE('численность 2021'!R149)</f>
        <v>10</v>
      </c>
      <c r="J129" s="215">
        <f t="shared" si="206"/>
        <v>10.14999999999997</v>
      </c>
      <c r="K129" s="216">
        <f t="shared" si="236"/>
        <v>10</v>
      </c>
      <c r="L129" s="222">
        <v>10</v>
      </c>
      <c r="M129" s="213">
        <v>21</v>
      </c>
      <c r="N129" s="213">
        <v>21</v>
      </c>
      <c r="O129" s="212">
        <f>_xlfn.FLOOR.PRECISE('численность 2021'!P149)</f>
        <v>19</v>
      </c>
      <c r="P129" s="212">
        <v>0.84865599999999997</v>
      </c>
      <c r="Q129" s="212">
        <v>0.84865599999999997</v>
      </c>
      <c r="R129" s="212">
        <f t="shared" si="237"/>
        <v>0.85259142921247477</v>
      </c>
      <c r="S129" s="214">
        <f>_xlfn.FLOOR.PRECISE('численность 2021'!Q149)</f>
        <v>5</v>
      </c>
      <c r="T129" s="214"/>
      <c r="U129" s="215">
        <f t="shared" si="207"/>
        <v>5.6999999999999806</v>
      </c>
      <c r="V129" s="216">
        <f t="shared" si="228"/>
        <v>5</v>
      </c>
      <c r="W129" s="222">
        <v>5</v>
      </c>
      <c r="X129" s="222"/>
      <c r="Y129" s="218"/>
      <c r="Z129" s="213">
        <v>82.731064000000003</v>
      </c>
      <c r="AA129" s="213">
        <v>82</v>
      </c>
      <c r="AB129" s="212">
        <f>_xlfn.FLOOR.PRECISE('численность 2021'!E149)</f>
        <v>82</v>
      </c>
      <c r="AC129" s="212">
        <v>3.3433449999999998</v>
      </c>
      <c r="AD129" s="212">
        <v>3.3138010000000002</v>
      </c>
      <c r="AE129" s="212">
        <f t="shared" si="216"/>
        <v>3.6796051155485752</v>
      </c>
      <c r="AF129" s="214">
        <f>_xlfn.FLOOR.PRECISE('численность 2021'!O149)</f>
        <v>4</v>
      </c>
      <c r="AG129" s="215">
        <f t="shared" si="205"/>
        <v>4.1000000000000005</v>
      </c>
      <c r="AH129" s="216">
        <f t="shared" si="238"/>
        <v>4</v>
      </c>
      <c r="AI129" s="219">
        <f t="shared" si="229"/>
        <v>3</v>
      </c>
      <c r="AJ129" s="222">
        <v>4</v>
      </c>
      <c r="AK129" s="222">
        <v>3</v>
      </c>
      <c r="AL129" s="213">
        <v>166.36857599999999</v>
      </c>
      <c r="AM129" s="213">
        <v>172</v>
      </c>
      <c r="AN129" s="212">
        <f>_xlfn.FLOOR.PRECISE('численность 2021'!F149)</f>
        <v>182</v>
      </c>
      <c r="AO129" s="212">
        <v>6.7233210000000003</v>
      </c>
      <c r="AP129" s="212">
        <v>6.9508989999999997</v>
      </c>
      <c r="AQ129" s="212">
        <f t="shared" si="239"/>
        <v>8.166928427193179</v>
      </c>
      <c r="AR129" s="214">
        <f>_xlfn.FLOOR.PRECISE('численность 2021'!L149)</f>
        <v>21</v>
      </c>
      <c r="AS129" s="214"/>
      <c r="AT129" s="214">
        <f t="shared" si="230"/>
        <v>21</v>
      </c>
      <c r="AU129" s="215">
        <f t="shared" si="231"/>
        <v>21.84</v>
      </c>
      <c r="AV129" s="215">
        <f t="shared" si="225"/>
        <v>21.84</v>
      </c>
      <c r="AW129" s="220">
        <f t="shared" si="232"/>
        <v>21</v>
      </c>
      <c r="AX129" s="222">
        <v>21</v>
      </c>
      <c r="AY129" s="215">
        <f t="shared" si="208"/>
        <v>3.149999999999979</v>
      </c>
      <c r="AZ129" s="216">
        <f t="shared" si="240"/>
        <v>0</v>
      </c>
      <c r="BA129" s="222"/>
      <c r="BB129" s="215">
        <f t="shared" si="209"/>
        <v>6.2999999999999785</v>
      </c>
      <c r="BC129" s="222"/>
      <c r="BD129" s="213">
        <v>14.190912000000001</v>
      </c>
      <c r="BE129" s="213">
        <v>14</v>
      </c>
      <c r="BF129" s="212">
        <f>_xlfn.FLOOR.PRECISE('численность 2021'!G149)</f>
        <v>16</v>
      </c>
      <c r="BG129" s="212">
        <v>0.57348600000000005</v>
      </c>
      <c r="BH129" s="212">
        <v>0.56577100000000002</v>
      </c>
      <c r="BI129" s="212">
        <f t="shared" si="217"/>
        <v>0.71797172986313662</v>
      </c>
      <c r="BJ129" s="214">
        <f>_xlfn.FLOOR.PRECISE('численность 2021'!K149)</f>
        <v>0</v>
      </c>
      <c r="BK129" s="214"/>
      <c r="BL129" s="214">
        <f t="shared" si="233"/>
        <v>0</v>
      </c>
      <c r="BM129" s="215">
        <f t="shared" si="181"/>
        <v>0.48</v>
      </c>
      <c r="BN129" s="220">
        <f t="shared" si="234"/>
        <v>0</v>
      </c>
      <c r="BO129" s="222"/>
      <c r="BP129" s="215">
        <f t="shared" si="210"/>
        <v>0</v>
      </c>
      <c r="BQ129" s="216">
        <f t="shared" si="241"/>
        <v>0</v>
      </c>
      <c r="BR129" s="222"/>
      <c r="BS129" s="215">
        <f t="shared" si="200"/>
        <v>0</v>
      </c>
      <c r="BT129" s="222"/>
      <c r="BU129" s="213">
        <v>55.996574000000003</v>
      </c>
      <c r="BV129" s="213">
        <v>56</v>
      </c>
      <c r="BW129" s="212">
        <f>_xlfn.FLOOR.PRECISE('численность 2021'!H149)</f>
        <v>60</v>
      </c>
      <c r="BX129" s="212">
        <v>2.2629450000000002</v>
      </c>
      <c r="BY129" s="212">
        <v>2.2630840000000001</v>
      </c>
      <c r="BZ129" s="212">
        <f t="shared" si="218"/>
        <v>2.6923939869867626</v>
      </c>
      <c r="CA129" s="214">
        <f>_xlfn.FLOOR.PRECISE('численность 2021'!M149)</f>
        <v>4</v>
      </c>
      <c r="CB129" s="214"/>
      <c r="CC129" s="214"/>
      <c r="CD129" s="214">
        <f t="shared" si="242"/>
        <v>4</v>
      </c>
      <c r="CE129" s="215">
        <f t="shared" si="201"/>
        <v>4.2</v>
      </c>
      <c r="CF129" s="220">
        <f t="shared" si="243"/>
        <v>4</v>
      </c>
      <c r="CG129" s="222">
        <v>4</v>
      </c>
      <c r="CH129" s="215">
        <f t="shared" si="211"/>
        <v>0.2999999999999996</v>
      </c>
      <c r="CI129" s="216">
        <f t="shared" si="244"/>
        <v>0</v>
      </c>
      <c r="CJ129" s="222"/>
      <c r="CK129" s="215">
        <f t="shared" si="212"/>
        <v>0.2999999999999996</v>
      </c>
      <c r="CL129" s="216">
        <f t="shared" si="245"/>
        <v>0</v>
      </c>
      <c r="CM129" s="222"/>
      <c r="CN129" s="215">
        <f t="shared" si="202"/>
        <v>0.8</v>
      </c>
      <c r="CO129" s="222"/>
      <c r="CP129" s="221">
        <f t="shared" si="203"/>
        <v>1</v>
      </c>
      <c r="CQ129" s="213">
        <v>0</v>
      </c>
      <c r="CR129" s="213">
        <v>0</v>
      </c>
      <c r="CS129" s="213" t="e">
        <f>#REF!</f>
        <v>#REF!</v>
      </c>
      <c r="CT129" s="212">
        <v>0</v>
      </c>
      <c r="CU129" s="212">
        <v>0</v>
      </c>
      <c r="CV129" s="212" t="e">
        <f>#REF!</f>
        <v>#REF!</v>
      </c>
      <c r="CW129" s="214" t="e">
        <f>#REF!</f>
        <v>#REF!</v>
      </c>
      <c r="CX129" s="215" t="e">
        <f t="shared" si="222"/>
        <v>#REF!</v>
      </c>
      <c r="CY129" s="220" t="e">
        <f t="shared" si="223"/>
        <v>#REF!</v>
      </c>
      <c r="CZ129" s="222"/>
      <c r="DA129" s="215">
        <f t="shared" si="224"/>
        <v>0</v>
      </c>
      <c r="DB129" s="222"/>
      <c r="DC129" s="213">
        <v>0</v>
      </c>
      <c r="DD129" s="213">
        <v>0</v>
      </c>
      <c r="DE129" s="212">
        <f>_xlfn.FLOOR.PRECISE('численность 2021'!I149)</f>
        <v>0</v>
      </c>
      <c r="DF129" s="212">
        <v>0</v>
      </c>
      <c r="DG129" s="212">
        <v>0</v>
      </c>
      <c r="DH129" s="212">
        <f t="shared" si="219"/>
        <v>0</v>
      </c>
      <c r="DI129" s="214">
        <f>_xlfn.FLOOR.PRECISE('численность 2021'!N149)</f>
        <v>0</v>
      </c>
      <c r="DJ129" s="215">
        <f t="shared" si="213"/>
        <v>0</v>
      </c>
      <c r="DK129" s="216">
        <f t="shared" si="246"/>
        <v>0</v>
      </c>
      <c r="DL129" s="222"/>
      <c r="DM129" s="215">
        <f t="shared" si="214"/>
        <v>0</v>
      </c>
      <c r="DN129" s="222"/>
      <c r="DO129" s="213">
        <v>4.1497570000000001</v>
      </c>
      <c r="DP129" s="213">
        <v>4</v>
      </c>
      <c r="DQ129" s="212">
        <f>_xlfn.FLOOR.PRECISE('численность 2021'!J149)</f>
        <v>5</v>
      </c>
      <c r="DR129" s="212">
        <v>0.16770099999999999</v>
      </c>
      <c r="DS129" s="212">
        <v>0.16164899999999999</v>
      </c>
      <c r="DT129" s="212">
        <f t="shared" si="220"/>
        <v>0.22436616558223019</v>
      </c>
      <c r="DU129" s="214">
        <f>_xlfn.FLOOR.PRECISE('численность 2021'!S149)</f>
        <v>0</v>
      </c>
      <c r="DV129" s="215">
        <f t="shared" si="204"/>
        <v>0.5</v>
      </c>
      <c r="DW129" s="216">
        <f t="shared" si="247"/>
        <v>0</v>
      </c>
      <c r="DX129" s="222"/>
      <c r="DY129" s="213">
        <v>0</v>
      </c>
      <c r="DZ129" s="223">
        <v>0</v>
      </c>
      <c r="EA129" s="212">
        <f>_xlfn.FLOOR.PRECISE('численность 2021'!T149)</f>
        <v>7</v>
      </c>
      <c r="EB129" s="212">
        <v>0</v>
      </c>
      <c r="EC129" s="212">
        <v>0</v>
      </c>
      <c r="ED129" s="212">
        <f t="shared" si="221"/>
        <v>0.31411263181512228</v>
      </c>
      <c r="EE129" s="214">
        <f>_xlfn.FLOOR.PRECISE('численность 2021'!U149)</f>
        <v>0</v>
      </c>
      <c r="EF129" s="215">
        <f t="shared" si="235"/>
        <v>0.70000000000000007</v>
      </c>
      <c r="EG129" s="216">
        <f t="shared" si="248"/>
        <v>0</v>
      </c>
      <c r="EH129" s="222"/>
    </row>
    <row r="130" spans="1:138" ht="15.75" x14ac:dyDescent="0.2">
      <c r="A130" s="116" t="s">
        <v>155</v>
      </c>
      <c r="B130" s="212">
        <f>'численность 2021'!C138</f>
        <v>62.6</v>
      </c>
      <c r="C130" s="213">
        <v>91.548935</v>
      </c>
      <c r="D130" s="213">
        <v>120</v>
      </c>
      <c r="E130" s="212">
        <f>_xlfn.FLOOR.PRECISE('численность 2021'!D138)</f>
        <v>351</v>
      </c>
      <c r="F130" s="212">
        <v>1.4624429999999999</v>
      </c>
      <c r="G130" s="212">
        <v>1.916933</v>
      </c>
      <c r="H130" s="212">
        <f t="shared" si="215"/>
        <v>5.6070287539936103</v>
      </c>
      <c r="I130" s="214">
        <f>_xlfn.FLOOR.PRECISE('численность 2021'!R138)</f>
        <v>122</v>
      </c>
      <c r="J130" s="215">
        <f t="shared" si="206"/>
        <v>122.84999999999964</v>
      </c>
      <c r="K130" s="216">
        <f t="shared" si="236"/>
        <v>122</v>
      </c>
      <c r="L130" s="222">
        <v>122</v>
      </c>
      <c r="M130" s="213">
        <v>120</v>
      </c>
      <c r="N130" s="213">
        <v>141</v>
      </c>
      <c r="O130" s="212">
        <f>_xlfn.FLOOR.PRECISE('численность 2021'!P138)</f>
        <v>126</v>
      </c>
      <c r="P130" s="212">
        <v>1.916933</v>
      </c>
      <c r="Q130" s="212">
        <v>2.2523960000000001</v>
      </c>
      <c r="R130" s="212">
        <f t="shared" si="237"/>
        <v>2.0127795527156551</v>
      </c>
      <c r="S130" s="214">
        <f>_xlfn.FLOOR.PRECISE('численность 2021'!Q138)</f>
        <v>37</v>
      </c>
      <c r="T130" s="214"/>
      <c r="U130" s="215">
        <f t="shared" si="207"/>
        <v>37.799999999999869</v>
      </c>
      <c r="V130" s="216">
        <f t="shared" si="228"/>
        <v>37</v>
      </c>
      <c r="W130" s="222">
        <v>37</v>
      </c>
      <c r="X130" s="222"/>
      <c r="Y130" s="218"/>
      <c r="Z130" s="213">
        <v>838.49664299999995</v>
      </c>
      <c r="AA130" s="213">
        <v>1108</v>
      </c>
      <c r="AB130" s="212">
        <f>_xlfn.FLOOR.PRECISE('численность 2021'!E138)</f>
        <v>436</v>
      </c>
      <c r="AC130" s="212">
        <v>13.394515</v>
      </c>
      <c r="AD130" s="212">
        <v>17.699680000000001</v>
      </c>
      <c r="AE130" s="212">
        <f t="shared" si="216"/>
        <v>6.9648562300319483</v>
      </c>
      <c r="AF130" s="214">
        <f>_xlfn.FLOOR.PRECISE('численность 2021'!O138)</f>
        <v>21</v>
      </c>
      <c r="AG130" s="215">
        <f t="shared" si="205"/>
        <v>21.8</v>
      </c>
      <c r="AH130" s="216">
        <f t="shared" si="238"/>
        <v>21</v>
      </c>
      <c r="AI130" s="219">
        <f t="shared" si="229"/>
        <v>15.75</v>
      </c>
      <c r="AJ130" s="222">
        <v>21</v>
      </c>
      <c r="AK130" s="222">
        <v>15</v>
      </c>
      <c r="AL130" s="213">
        <v>266.40744000000001</v>
      </c>
      <c r="AM130" s="213">
        <v>350</v>
      </c>
      <c r="AN130" s="212">
        <f>_xlfn.FLOOR.PRECISE('численность 2021'!F138)</f>
        <v>759</v>
      </c>
      <c r="AO130" s="212">
        <v>4.2557099999999997</v>
      </c>
      <c r="AP130" s="212">
        <v>5.5910539999999997</v>
      </c>
      <c r="AQ130" s="212">
        <f t="shared" si="239"/>
        <v>12.124600638977636</v>
      </c>
      <c r="AR130" s="214">
        <f>_xlfn.FLOOR.PRECISE('численность 2021'!L138)</f>
        <v>38</v>
      </c>
      <c r="AS130" s="214"/>
      <c r="AT130" s="214">
        <f t="shared" si="230"/>
        <v>38</v>
      </c>
      <c r="AU130" s="215">
        <f t="shared" si="231"/>
        <v>113.84999999999924</v>
      </c>
      <c r="AV130" s="215">
        <f t="shared" si="225"/>
        <v>151.80000000000001</v>
      </c>
      <c r="AW130" s="220">
        <f t="shared" si="232"/>
        <v>38</v>
      </c>
      <c r="AX130" s="222">
        <v>38</v>
      </c>
      <c r="AY130" s="215">
        <f t="shared" si="208"/>
        <v>5.699999999999962</v>
      </c>
      <c r="AZ130" s="216">
        <f t="shared" si="240"/>
        <v>0</v>
      </c>
      <c r="BA130" s="222"/>
      <c r="BB130" s="215">
        <f t="shared" si="209"/>
        <v>11.399999999999961</v>
      </c>
      <c r="BC130" s="222"/>
      <c r="BD130" s="213">
        <v>29.783922</v>
      </c>
      <c r="BE130" s="213">
        <v>37</v>
      </c>
      <c r="BF130" s="212">
        <f>_xlfn.FLOOR.PRECISE('численность 2021'!G138)</f>
        <v>0</v>
      </c>
      <c r="BG130" s="212">
        <v>0.47578100000000001</v>
      </c>
      <c r="BH130" s="212">
        <v>0.59105399999999997</v>
      </c>
      <c r="BI130" s="212">
        <f t="shared" si="217"/>
        <v>0</v>
      </c>
      <c r="BJ130" s="214">
        <f>_xlfn.FLOOR.PRECISE('численность 2021'!K138)</f>
        <v>0</v>
      </c>
      <c r="BK130" s="214"/>
      <c r="BL130" s="214">
        <f t="shared" si="233"/>
        <v>0</v>
      </c>
      <c r="BM130" s="215">
        <f t="shared" si="181"/>
        <v>0</v>
      </c>
      <c r="BN130" s="220">
        <f t="shared" si="234"/>
        <v>0</v>
      </c>
      <c r="BO130" s="222"/>
      <c r="BP130" s="215">
        <f t="shared" si="210"/>
        <v>0</v>
      </c>
      <c r="BQ130" s="216">
        <f t="shared" si="241"/>
        <v>0</v>
      </c>
      <c r="BR130" s="222"/>
      <c r="BS130" s="215">
        <f t="shared" si="200"/>
        <v>0</v>
      </c>
      <c r="BT130" s="222"/>
      <c r="BU130" s="213">
        <v>352.75329599999998</v>
      </c>
      <c r="BV130" s="213">
        <v>468</v>
      </c>
      <c r="BW130" s="212">
        <f>_xlfn.FLOOR.PRECISE('численность 2021'!H138)</f>
        <v>755</v>
      </c>
      <c r="BX130" s="212">
        <v>5.6350360000000004</v>
      </c>
      <c r="BY130" s="212">
        <v>7.476038</v>
      </c>
      <c r="BZ130" s="212">
        <f t="shared" si="218"/>
        <v>12.060702875399361</v>
      </c>
      <c r="CA130" s="214">
        <f>_xlfn.FLOOR.PRECISE('численность 2021'!M138)</f>
        <v>45</v>
      </c>
      <c r="CB130" s="214"/>
      <c r="CC130" s="214"/>
      <c r="CD130" s="214">
        <f t="shared" si="242"/>
        <v>45</v>
      </c>
      <c r="CE130" s="215">
        <f t="shared" si="201"/>
        <v>113.24999999999925</v>
      </c>
      <c r="CF130" s="220">
        <f t="shared" si="243"/>
        <v>45</v>
      </c>
      <c r="CG130" s="222">
        <v>45</v>
      </c>
      <c r="CH130" s="215">
        <f t="shared" si="211"/>
        <v>3.3749999999999956</v>
      </c>
      <c r="CI130" s="216">
        <f t="shared" si="244"/>
        <v>0</v>
      </c>
      <c r="CJ130" s="222"/>
      <c r="CK130" s="215">
        <f t="shared" si="212"/>
        <v>3.3749999999999956</v>
      </c>
      <c r="CL130" s="216">
        <f t="shared" si="245"/>
        <v>0</v>
      </c>
      <c r="CM130" s="222"/>
      <c r="CN130" s="215">
        <f t="shared" si="202"/>
        <v>9</v>
      </c>
      <c r="CO130" s="222"/>
      <c r="CP130" s="221">
        <f t="shared" si="203"/>
        <v>1</v>
      </c>
      <c r="CQ130" s="213"/>
      <c r="CR130" s="213"/>
      <c r="CS130" s="213"/>
      <c r="CT130" s="212"/>
      <c r="CU130" s="212"/>
      <c r="CV130" s="212"/>
      <c r="CW130" s="214"/>
      <c r="CX130" s="215"/>
      <c r="CY130" s="220"/>
      <c r="CZ130" s="222"/>
      <c r="DA130" s="215"/>
      <c r="DB130" s="222"/>
      <c r="DC130" s="213">
        <v>0</v>
      </c>
      <c r="DD130" s="213">
        <v>0</v>
      </c>
      <c r="DE130" s="212">
        <f>_xlfn.FLOOR.PRECISE('численность 2021'!I138)</f>
        <v>0</v>
      </c>
      <c r="DF130" s="212">
        <v>0</v>
      </c>
      <c r="DG130" s="212">
        <v>0</v>
      </c>
      <c r="DH130" s="212">
        <f t="shared" si="219"/>
        <v>0</v>
      </c>
      <c r="DI130" s="214">
        <f>_xlfn.FLOOR.PRECISE('численность 2021'!N138)</f>
        <v>0</v>
      </c>
      <c r="DJ130" s="215">
        <f t="shared" si="213"/>
        <v>0</v>
      </c>
      <c r="DK130" s="216">
        <f t="shared" si="246"/>
        <v>0</v>
      </c>
      <c r="DL130" s="222"/>
      <c r="DM130" s="215">
        <f t="shared" si="214"/>
        <v>0</v>
      </c>
      <c r="DN130" s="222"/>
      <c r="DO130" s="213">
        <v>28.990496</v>
      </c>
      <c r="DP130" s="213">
        <v>38</v>
      </c>
      <c r="DQ130" s="212">
        <f>_xlfn.FLOOR.PRECISE('численность 2021'!J138)</f>
        <v>0</v>
      </c>
      <c r="DR130" s="212">
        <v>0.46310699999999999</v>
      </c>
      <c r="DS130" s="212">
        <v>0.60702900000000004</v>
      </c>
      <c r="DT130" s="212">
        <f t="shared" si="220"/>
        <v>0</v>
      </c>
      <c r="DU130" s="214">
        <f>_xlfn.FLOOR.PRECISE('численность 2021'!S138)</f>
        <v>0</v>
      </c>
      <c r="DV130" s="215">
        <f t="shared" si="204"/>
        <v>0</v>
      </c>
      <c r="DW130" s="216">
        <f t="shared" si="247"/>
        <v>0</v>
      </c>
      <c r="DX130" s="222"/>
      <c r="DY130" s="213">
        <v>0</v>
      </c>
      <c r="DZ130" s="223">
        <v>0</v>
      </c>
      <c r="EA130" s="212">
        <f>_xlfn.FLOOR.PRECISE('численность 2021'!T138)</f>
        <v>0</v>
      </c>
      <c r="EB130" s="212">
        <v>0</v>
      </c>
      <c r="EC130" s="212">
        <v>0</v>
      </c>
      <c r="ED130" s="212">
        <f t="shared" si="221"/>
        <v>0</v>
      </c>
      <c r="EE130" s="214">
        <f>_xlfn.FLOOR.PRECISE('численность 2021'!U138)</f>
        <v>0</v>
      </c>
      <c r="EF130" s="215">
        <f t="shared" si="235"/>
        <v>0</v>
      </c>
      <c r="EG130" s="216">
        <f t="shared" si="248"/>
        <v>0</v>
      </c>
      <c r="EH130" s="222"/>
    </row>
    <row r="131" spans="1:138" ht="31.5" customHeight="1" x14ac:dyDescent="0.2">
      <c r="A131" s="116" t="s">
        <v>154</v>
      </c>
      <c r="B131" s="212">
        <f>'численность 2021'!C137</f>
        <v>8.4</v>
      </c>
      <c r="C131" s="213">
        <v>35</v>
      </c>
      <c r="D131" s="213">
        <v>49</v>
      </c>
      <c r="E131" s="212">
        <f>_xlfn.FLOOR.PRECISE('численность 2021'!D137)</f>
        <v>41</v>
      </c>
      <c r="F131" s="212">
        <v>4.1666670000000003</v>
      </c>
      <c r="G131" s="212">
        <v>5.8333339999999998</v>
      </c>
      <c r="H131" s="212">
        <f t="shared" si="215"/>
        <v>4.8809523809523805</v>
      </c>
      <c r="I131" s="214">
        <f>_xlfn.FLOOR.PRECISE('численность 2021'!R137)</f>
        <v>14</v>
      </c>
      <c r="J131" s="215">
        <f t="shared" si="206"/>
        <v>14.349999999999959</v>
      </c>
      <c r="K131" s="216">
        <f t="shared" si="236"/>
        <v>14</v>
      </c>
      <c r="L131" s="222">
        <v>14</v>
      </c>
      <c r="M131" s="213">
        <v>30</v>
      </c>
      <c r="N131" s="213">
        <v>29</v>
      </c>
      <c r="O131" s="212">
        <f>_xlfn.FLOOR.PRECISE('численность 2021'!P137)</f>
        <v>21</v>
      </c>
      <c r="P131" s="212">
        <v>3.5714290000000002</v>
      </c>
      <c r="Q131" s="212">
        <v>3.4523809999999999</v>
      </c>
      <c r="R131" s="212">
        <f t="shared" si="237"/>
        <v>2.5</v>
      </c>
      <c r="S131" s="214">
        <f>_xlfn.FLOOR.PRECISE('численность 2021'!Q137)</f>
        <v>6</v>
      </c>
      <c r="T131" s="214"/>
      <c r="U131" s="215">
        <f t="shared" si="207"/>
        <v>6.2999999999999785</v>
      </c>
      <c r="V131" s="216">
        <f t="shared" si="228"/>
        <v>6</v>
      </c>
      <c r="W131" s="222">
        <v>6</v>
      </c>
      <c r="X131" s="222"/>
      <c r="Y131" s="218"/>
      <c r="Z131" s="213">
        <v>79.519081</v>
      </c>
      <c r="AA131" s="213">
        <v>105</v>
      </c>
      <c r="AB131" s="212">
        <f>_xlfn.FLOOR.PRECISE('численность 2021'!E137)</f>
        <v>39</v>
      </c>
      <c r="AC131" s="212">
        <v>9.4665579999999991</v>
      </c>
      <c r="AD131" s="212">
        <v>12.500000999999999</v>
      </c>
      <c r="AE131" s="212">
        <f t="shared" si="216"/>
        <v>4.6428571428571423</v>
      </c>
      <c r="AF131" s="214">
        <f>_xlfn.FLOOR.PRECISE('численность 2021'!O137)</f>
        <v>1</v>
      </c>
      <c r="AG131" s="215">
        <f t="shared" si="205"/>
        <v>1.9500000000000002</v>
      </c>
      <c r="AH131" s="216">
        <f t="shared" si="238"/>
        <v>1</v>
      </c>
      <c r="AI131" s="219">
        <f t="shared" si="229"/>
        <v>0.75</v>
      </c>
      <c r="AJ131" s="222">
        <v>1</v>
      </c>
      <c r="AK131" s="222"/>
      <c r="AL131" s="213">
        <v>68.591506999999993</v>
      </c>
      <c r="AM131" s="213">
        <v>84</v>
      </c>
      <c r="AN131" s="212">
        <f>_xlfn.FLOOR.PRECISE('численность 2021'!F137)</f>
        <v>78</v>
      </c>
      <c r="AO131" s="212">
        <v>8.1656560000000002</v>
      </c>
      <c r="AP131" s="212">
        <v>10</v>
      </c>
      <c r="AQ131" s="212">
        <f t="shared" si="239"/>
        <v>9.2857142857142847</v>
      </c>
      <c r="AR131" s="214">
        <f>_xlfn.FLOOR.PRECISE('численность 2021'!L137)</f>
        <v>9</v>
      </c>
      <c r="AS131" s="214"/>
      <c r="AT131" s="214">
        <f t="shared" si="230"/>
        <v>9</v>
      </c>
      <c r="AU131" s="215">
        <f t="shared" si="231"/>
        <v>9.36</v>
      </c>
      <c r="AV131" s="215">
        <f t="shared" si="225"/>
        <v>9.36</v>
      </c>
      <c r="AW131" s="220">
        <f t="shared" si="232"/>
        <v>9</v>
      </c>
      <c r="AX131" s="222">
        <v>9</v>
      </c>
      <c r="AY131" s="215">
        <f t="shared" si="208"/>
        <v>1.349999999999991</v>
      </c>
      <c r="AZ131" s="216">
        <f t="shared" si="240"/>
        <v>0</v>
      </c>
      <c r="BA131" s="222"/>
      <c r="BB131" s="215">
        <f t="shared" si="209"/>
        <v>2.6999999999999909</v>
      </c>
      <c r="BC131" s="222"/>
      <c r="BD131" s="213">
        <v>5.1275519999999997</v>
      </c>
      <c r="BE131" s="213">
        <v>9</v>
      </c>
      <c r="BF131" s="212">
        <f>_xlfn.FLOOR.PRECISE('численность 2021'!G137)</f>
        <v>0</v>
      </c>
      <c r="BG131" s="212">
        <v>0.61042300000000005</v>
      </c>
      <c r="BH131" s="212">
        <v>1.071429</v>
      </c>
      <c r="BI131" s="212">
        <f t="shared" si="217"/>
        <v>0</v>
      </c>
      <c r="BJ131" s="214">
        <f>_xlfn.FLOOR.PRECISE('численность 2021'!K137)</f>
        <v>0</v>
      </c>
      <c r="BK131" s="214"/>
      <c r="BL131" s="214">
        <f t="shared" si="233"/>
        <v>0</v>
      </c>
      <c r="BM131" s="215">
        <f t="shared" si="181"/>
        <v>0</v>
      </c>
      <c r="BN131" s="220">
        <f t="shared" si="234"/>
        <v>0</v>
      </c>
      <c r="BO131" s="222"/>
      <c r="BP131" s="215">
        <f t="shared" si="210"/>
        <v>0</v>
      </c>
      <c r="BQ131" s="216">
        <f t="shared" si="241"/>
        <v>0</v>
      </c>
      <c r="BR131" s="222"/>
      <c r="BS131" s="215">
        <f t="shared" si="200"/>
        <v>0</v>
      </c>
      <c r="BT131" s="222"/>
      <c r="BU131" s="213">
        <v>67.830185</v>
      </c>
      <c r="BV131" s="213">
        <v>80</v>
      </c>
      <c r="BW131" s="212">
        <f>_xlfn.FLOOR.PRECISE('численность 2021'!H137)</f>
        <v>131</v>
      </c>
      <c r="BX131" s="212">
        <v>8.0750220000000006</v>
      </c>
      <c r="BY131" s="212">
        <v>9.5238099999999992</v>
      </c>
      <c r="BZ131" s="212">
        <f t="shared" si="218"/>
        <v>15.595238095238095</v>
      </c>
      <c r="CA131" s="214">
        <f>_xlfn.FLOOR.PRECISE('численность 2021'!M137)</f>
        <v>32</v>
      </c>
      <c r="CB131" s="214"/>
      <c r="CC131" s="214"/>
      <c r="CD131" s="214">
        <f t="shared" si="242"/>
        <v>32</v>
      </c>
      <c r="CE131" s="215">
        <f t="shared" si="201"/>
        <v>19.649999999999867</v>
      </c>
      <c r="CF131" s="220">
        <f t="shared" si="243"/>
        <v>19.649999999999867</v>
      </c>
      <c r="CG131" s="222">
        <v>32</v>
      </c>
      <c r="CH131" s="215">
        <f t="shared" si="211"/>
        <v>2.3999999999999968</v>
      </c>
      <c r="CI131" s="216">
        <f t="shared" si="244"/>
        <v>0</v>
      </c>
      <c r="CJ131" s="222"/>
      <c r="CK131" s="215">
        <f t="shared" si="212"/>
        <v>2.3999999999999968</v>
      </c>
      <c r="CL131" s="216">
        <f t="shared" si="245"/>
        <v>0</v>
      </c>
      <c r="CM131" s="222"/>
      <c r="CN131" s="215">
        <f t="shared" si="202"/>
        <v>6.4</v>
      </c>
      <c r="CO131" s="222"/>
      <c r="CP131" s="221">
        <f t="shared" si="203"/>
        <v>1</v>
      </c>
      <c r="CQ131" s="213">
        <v>0</v>
      </c>
      <c r="CR131" s="213">
        <v>0</v>
      </c>
      <c r="CS131" s="213" t="e">
        <f>#REF!</f>
        <v>#REF!</v>
      </c>
      <c r="CT131" s="212">
        <v>0</v>
      </c>
      <c r="CU131" s="212">
        <v>0</v>
      </c>
      <c r="CV131" s="212" t="e">
        <f>#REF!</f>
        <v>#REF!</v>
      </c>
      <c r="CW131" s="214" t="e">
        <f>#REF!</f>
        <v>#REF!</v>
      </c>
      <c r="CX131" s="215" t="e">
        <f t="shared" si="222"/>
        <v>#REF!</v>
      </c>
      <c r="CY131" s="220" t="e">
        <f t="shared" si="223"/>
        <v>#REF!</v>
      </c>
      <c r="CZ131" s="222"/>
      <c r="DA131" s="215">
        <f t="shared" si="224"/>
        <v>0</v>
      </c>
      <c r="DB131" s="222"/>
      <c r="DC131" s="213">
        <v>0</v>
      </c>
      <c r="DD131" s="213">
        <v>0</v>
      </c>
      <c r="DE131" s="212">
        <f>_xlfn.FLOOR.PRECISE('численность 2021'!I137)</f>
        <v>0</v>
      </c>
      <c r="DF131" s="212">
        <v>0</v>
      </c>
      <c r="DG131" s="212">
        <v>0</v>
      </c>
      <c r="DH131" s="212">
        <f t="shared" si="219"/>
        <v>0</v>
      </c>
      <c r="DI131" s="214">
        <f>_xlfn.FLOOR.PRECISE('численность 2021'!N137)</f>
        <v>0</v>
      </c>
      <c r="DJ131" s="215">
        <f t="shared" si="213"/>
        <v>0</v>
      </c>
      <c r="DK131" s="216">
        <f t="shared" si="246"/>
        <v>0</v>
      </c>
      <c r="DL131" s="222"/>
      <c r="DM131" s="215">
        <f t="shared" si="214"/>
        <v>0</v>
      </c>
      <c r="DN131" s="222"/>
      <c r="DO131" s="213">
        <v>5.1395600000000004</v>
      </c>
      <c r="DP131" s="213">
        <v>6</v>
      </c>
      <c r="DQ131" s="212">
        <f>_xlfn.FLOOR.PRECISE('численность 2021'!J137)</f>
        <v>0</v>
      </c>
      <c r="DR131" s="212">
        <v>0.61185199999999995</v>
      </c>
      <c r="DS131" s="212">
        <v>0.71428599999999998</v>
      </c>
      <c r="DT131" s="212">
        <f t="shared" si="220"/>
        <v>0</v>
      </c>
      <c r="DU131" s="214">
        <f>_xlfn.FLOOR.PRECISE('численность 2021'!S137)</f>
        <v>0</v>
      </c>
      <c r="DV131" s="215">
        <f t="shared" si="204"/>
        <v>0</v>
      </c>
      <c r="DW131" s="216">
        <f t="shared" si="247"/>
        <v>0</v>
      </c>
      <c r="DX131" s="222"/>
      <c r="DY131" s="213">
        <v>0</v>
      </c>
      <c r="DZ131" s="223">
        <v>0</v>
      </c>
      <c r="EA131" s="212">
        <f>_xlfn.FLOOR.PRECISE('численность 2021'!T137)</f>
        <v>0</v>
      </c>
      <c r="EB131" s="212">
        <v>0</v>
      </c>
      <c r="EC131" s="212">
        <v>0</v>
      </c>
      <c r="ED131" s="212">
        <f t="shared" si="221"/>
        <v>0</v>
      </c>
      <c r="EE131" s="214">
        <f>_xlfn.FLOOR.PRECISE('численность 2021'!U137)</f>
        <v>0</v>
      </c>
      <c r="EF131" s="215">
        <f t="shared" si="235"/>
        <v>0</v>
      </c>
      <c r="EG131" s="216">
        <f t="shared" si="248"/>
        <v>0</v>
      </c>
      <c r="EH131" s="222"/>
    </row>
    <row r="132" spans="1:138" ht="33" customHeight="1" x14ac:dyDescent="0.2">
      <c r="A132" s="116" t="s">
        <v>163</v>
      </c>
      <c r="B132" s="212">
        <f>'численность 2021'!C146</f>
        <v>40.4</v>
      </c>
      <c r="C132" s="213">
        <v>43.712775999999998</v>
      </c>
      <c r="D132" s="213">
        <v>36</v>
      </c>
      <c r="E132" s="212">
        <f>_xlfn.FLOOR.PRECISE('численность 2021'!D146)</f>
        <v>56</v>
      </c>
      <c r="F132" s="212">
        <v>1.080983</v>
      </c>
      <c r="G132" s="212">
        <v>0.89025200000000004</v>
      </c>
      <c r="H132" s="212">
        <f t="shared" si="215"/>
        <v>1.3861386138613863</v>
      </c>
      <c r="I132" s="214">
        <f>_xlfn.FLOOR.PRECISE('численность 2021'!R146)</f>
        <v>19</v>
      </c>
      <c r="J132" s="215">
        <f t="shared" si="206"/>
        <v>19.599999999999945</v>
      </c>
      <c r="K132" s="216">
        <f t="shared" si="236"/>
        <v>19</v>
      </c>
      <c r="L132" s="217">
        <v>19</v>
      </c>
      <c r="M132" s="213">
        <v>30</v>
      </c>
      <c r="N132" s="213">
        <v>29</v>
      </c>
      <c r="O132" s="212">
        <f>_xlfn.FLOOR.PRECISE('численность 2021'!P146)</f>
        <v>29</v>
      </c>
      <c r="P132" s="212">
        <v>0.74187599999999998</v>
      </c>
      <c r="Q132" s="212">
        <v>0.71714699999999998</v>
      </c>
      <c r="R132" s="212">
        <f t="shared" si="237"/>
        <v>0.71782178217821779</v>
      </c>
      <c r="S132" s="214">
        <f>_xlfn.FLOOR.PRECISE('численность 2021'!Q146)</f>
        <v>4</v>
      </c>
      <c r="T132" s="214"/>
      <c r="U132" s="215">
        <f t="shared" si="207"/>
        <v>8.6999999999999709</v>
      </c>
      <c r="V132" s="216">
        <f t="shared" si="228"/>
        <v>4</v>
      </c>
      <c r="W132" s="217">
        <v>4</v>
      </c>
      <c r="X132" s="217"/>
      <c r="Y132" s="218"/>
      <c r="Z132" s="213">
        <v>48.256991999999997</v>
      </c>
      <c r="AA132" s="213">
        <v>51</v>
      </c>
      <c r="AB132" s="212">
        <f>_xlfn.FLOOR.PRECISE('численность 2021'!E146)</f>
        <v>65</v>
      </c>
      <c r="AC132" s="212">
        <v>1.1933579999999999</v>
      </c>
      <c r="AD132" s="212">
        <v>1.26119</v>
      </c>
      <c r="AE132" s="212">
        <f t="shared" si="216"/>
        <v>1.608910891089109</v>
      </c>
      <c r="AF132" s="214">
        <f>_xlfn.FLOOR.PRECISE('численность 2021'!O146)</f>
        <v>3</v>
      </c>
      <c r="AG132" s="215">
        <f t="shared" si="205"/>
        <v>3.25</v>
      </c>
      <c r="AH132" s="216">
        <f t="shared" si="238"/>
        <v>3</v>
      </c>
      <c r="AI132" s="219">
        <f t="shared" si="229"/>
        <v>2.25</v>
      </c>
      <c r="AJ132" s="217">
        <v>3</v>
      </c>
      <c r="AK132" s="217">
        <v>2</v>
      </c>
      <c r="AL132" s="213">
        <v>252.78349299999999</v>
      </c>
      <c r="AM132" s="213">
        <v>322</v>
      </c>
      <c r="AN132" s="212">
        <f>_xlfn.FLOOR.PRECISE('численность 2021'!F146)</f>
        <v>370</v>
      </c>
      <c r="AO132" s="212">
        <v>6.2511369999999999</v>
      </c>
      <c r="AP132" s="212">
        <v>7.9628069999999997</v>
      </c>
      <c r="AQ132" s="212">
        <f t="shared" si="239"/>
        <v>9.1584158415841586</v>
      </c>
      <c r="AR132" s="214">
        <f>_xlfn.FLOOR.PRECISE('численность 2021'!L146)</f>
        <v>30</v>
      </c>
      <c r="AS132" s="214"/>
      <c r="AT132" s="214">
        <f t="shared" si="230"/>
        <v>30</v>
      </c>
      <c r="AU132" s="215">
        <f t="shared" si="231"/>
        <v>44.4</v>
      </c>
      <c r="AV132" s="215">
        <f t="shared" si="225"/>
        <v>44.4</v>
      </c>
      <c r="AW132" s="220">
        <f t="shared" si="232"/>
        <v>30</v>
      </c>
      <c r="AX132" s="217">
        <v>30</v>
      </c>
      <c r="AY132" s="215">
        <f t="shared" si="208"/>
        <v>4.4999999999999698</v>
      </c>
      <c r="AZ132" s="216">
        <f t="shared" si="240"/>
        <v>0</v>
      </c>
      <c r="BA132" s="217"/>
      <c r="BB132" s="215">
        <f t="shared" si="209"/>
        <v>8.9999999999999698</v>
      </c>
      <c r="BC132" s="217"/>
      <c r="BD132" s="213">
        <v>107.17542299999999</v>
      </c>
      <c r="BE132" s="213">
        <v>123</v>
      </c>
      <c r="BF132" s="212">
        <f>_xlfn.FLOOR.PRECISE('численность 2021'!G146)</f>
        <v>135</v>
      </c>
      <c r="BG132" s="212">
        <v>2.6503640000000002</v>
      </c>
      <c r="BH132" s="212">
        <v>3.041693</v>
      </c>
      <c r="BI132" s="212">
        <f t="shared" si="217"/>
        <v>3.3415841584158419</v>
      </c>
      <c r="BJ132" s="214">
        <f>_xlfn.FLOOR.PRECISE('численность 2021'!K146)</f>
        <v>5</v>
      </c>
      <c r="BK132" s="214"/>
      <c r="BL132" s="214">
        <f t="shared" si="233"/>
        <v>5</v>
      </c>
      <c r="BM132" s="215">
        <f t="shared" si="181"/>
        <v>9.4500000000000011</v>
      </c>
      <c r="BN132" s="220">
        <f t="shared" si="234"/>
        <v>5</v>
      </c>
      <c r="BO132" s="217">
        <v>5</v>
      </c>
      <c r="BP132" s="215">
        <f t="shared" si="210"/>
        <v>0.749999999999995</v>
      </c>
      <c r="BQ132" s="216">
        <f t="shared" si="241"/>
        <v>0</v>
      </c>
      <c r="BR132" s="217"/>
      <c r="BS132" s="215">
        <f t="shared" si="200"/>
        <v>1</v>
      </c>
      <c r="BT132" s="217"/>
      <c r="BU132" s="213">
        <v>198.63926699999999</v>
      </c>
      <c r="BV132" s="213">
        <v>232</v>
      </c>
      <c r="BW132" s="212">
        <f>_xlfn.FLOOR.PRECISE('численность 2021'!H146)</f>
        <v>245</v>
      </c>
      <c r="BX132" s="212">
        <v>4.9121930000000003</v>
      </c>
      <c r="BY132" s="212">
        <v>5.737177</v>
      </c>
      <c r="BZ132" s="212">
        <f t="shared" si="218"/>
        <v>6.0643564356435649</v>
      </c>
      <c r="CA132" s="214">
        <f>_xlfn.FLOOR.PRECISE('численность 2021'!M146)</f>
        <v>20</v>
      </c>
      <c r="CB132" s="214"/>
      <c r="CC132" s="214"/>
      <c r="CD132" s="214">
        <f t="shared" si="242"/>
        <v>20</v>
      </c>
      <c r="CE132" s="215">
        <f t="shared" si="201"/>
        <v>24.5</v>
      </c>
      <c r="CF132" s="220">
        <f t="shared" si="243"/>
        <v>20</v>
      </c>
      <c r="CG132" s="217">
        <v>20</v>
      </c>
      <c r="CH132" s="215">
        <f t="shared" si="211"/>
        <v>1.499999999999998</v>
      </c>
      <c r="CI132" s="216">
        <f t="shared" si="244"/>
        <v>0</v>
      </c>
      <c r="CJ132" s="217"/>
      <c r="CK132" s="215">
        <f t="shared" si="212"/>
        <v>1.499999999999998</v>
      </c>
      <c r="CL132" s="216">
        <f t="shared" si="245"/>
        <v>0</v>
      </c>
      <c r="CM132" s="217"/>
      <c r="CN132" s="215">
        <f t="shared" si="202"/>
        <v>4</v>
      </c>
      <c r="CO132" s="217"/>
      <c r="CP132" s="221">
        <f t="shared" si="203"/>
        <v>1</v>
      </c>
      <c r="CQ132" s="213">
        <v>0</v>
      </c>
      <c r="CR132" s="213">
        <v>0</v>
      </c>
      <c r="CS132" s="213" t="e">
        <f>#REF!</f>
        <v>#REF!</v>
      </c>
      <c r="CT132" s="212">
        <v>0</v>
      </c>
      <c r="CU132" s="212">
        <v>0</v>
      </c>
      <c r="CV132" s="212" t="e">
        <f>#REF!</f>
        <v>#REF!</v>
      </c>
      <c r="CW132" s="214" t="e">
        <f>#REF!</f>
        <v>#REF!</v>
      </c>
      <c r="CX132" s="215" t="e">
        <f t="shared" si="222"/>
        <v>#REF!</v>
      </c>
      <c r="CY132" s="220" t="e">
        <f t="shared" si="223"/>
        <v>#REF!</v>
      </c>
      <c r="CZ132" s="222"/>
      <c r="DA132" s="215">
        <f t="shared" si="224"/>
        <v>0</v>
      </c>
      <c r="DB132" s="222"/>
      <c r="DC132" s="213">
        <v>0</v>
      </c>
      <c r="DD132" s="213">
        <v>0</v>
      </c>
      <c r="DE132" s="212">
        <f>_xlfn.FLOOR.PRECISE('численность 2021'!I146)</f>
        <v>0</v>
      </c>
      <c r="DF132" s="212">
        <v>0</v>
      </c>
      <c r="DG132" s="212">
        <v>0</v>
      </c>
      <c r="DH132" s="212">
        <f t="shared" si="219"/>
        <v>0</v>
      </c>
      <c r="DI132" s="214">
        <f>_xlfn.FLOOR.PRECISE('численность 2021'!N146)</f>
        <v>0</v>
      </c>
      <c r="DJ132" s="215">
        <f t="shared" si="213"/>
        <v>0</v>
      </c>
      <c r="DK132" s="216">
        <f t="shared" si="246"/>
        <v>0</v>
      </c>
      <c r="DL132" s="217"/>
      <c r="DM132" s="215">
        <f t="shared" si="214"/>
        <v>0</v>
      </c>
      <c r="DN132" s="217"/>
      <c r="DO132" s="213">
        <v>11.958463</v>
      </c>
      <c r="DP132" s="213">
        <v>10</v>
      </c>
      <c r="DQ132" s="212">
        <f>_xlfn.FLOOR.PRECISE('численность 2021'!J146)</f>
        <v>12</v>
      </c>
      <c r="DR132" s="212">
        <v>0.29572300000000001</v>
      </c>
      <c r="DS132" s="212">
        <v>0.24729200000000001</v>
      </c>
      <c r="DT132" s="212">
        <f t="shared" si="220"/>
        <v>0.29702970297029702</v>
      </c>
      <c r="DU132" s="214">
        <f>_xlfn.FLOOR.PRECISE('численность 2021'!S146)</f>
        <v>1</v>
      </c>
      <c r="DV132" s="215">
        <f t="shared" si="204"/>
        <v>1.2000000000000002</v>
      </c>
      <c r="DW132" s="216">
        <f t="shared" si="247"/>
        <v>1</v>
      </c>
      <c r="DX132" s="217">
        <v>1</v>
      </c>
      <c r="DY132" s="213">
        <v>0</v>
      </c>
      <c r="DZ132" s="223">
        <v>0</v>
      </c>
      <c r="EA132" s="212">
        <f>_xlfn.FLOOR.PRECISE('численность 2021'!T146)</f>
        <v>0</v>
      </c>
      <c r="EB132" s="212">
        <v>0</v>
      </c>
      <c r="EC132" s="212">
        <v>0</v>
      </c>
      <c r="ED132" s="212">
        <f t="shared" si="221"/>
        <v>0</v>
      </c>
      <c r="EE132" s="214">
        <f>_xlfn.FLOOR.PRECISE('численность 2021'!U146)</f>
        <v>0</v>
      </c>
      <c r="EF132" s="215">
        <f t="shared" si="235"/>
        <v>0</v>
      </c>
      <c r="EG132" s="216">
        <f t="shared" si="248"/>
        <v>0</v>
      </c>
      <c r="EH132" s="222"/>
    </row>
    <row r="133" spans="1:138" ht="50.25" customHeight="1" x14ac:dyDescent="0.2">
      <c r="A133" s="116" t="s">
        <v>325</v>
      </c>
      <c r="B133" s="212">
        <f>'численность 2021'!C143</f>
        <v>25.61</v>
      </c>
      <c r="C133" s="213">
        <v>43.758056640625</v>
      </c>
      <c r="D133" s="213">
        <v>39</v>
      </c>
      <c r="E133" s="212">
        <f>_xlfn.FLOOR.PRECISE('численность 2021'!D143)</f>
        <v>65</v>
      </c>
      <c r="F133" s="212">
        <v>1.7085649999999999</v>
      </c>
      <c r="G133" s="212">
        <v>1.522783</v>
      </c>
      <c r="H133" s="212">
        <f t="shared" si="215"/>
        <v>2.5380710659898478</v>
      </c>
      <c r="I133" s="214">
        <f>_xlfn.FLOOR.PRECISE('численность 2021'!R143)</f>
        <v>15</v>
      </c>
      <c r="J133" s="215">
        <f t="shared" si="206"/>
        <v>22.749999999999932</v>
      </c>
      <c r="K133" s="216">
        <f t="shared" si="236"/>
        <v>15</v>
      </c>
      <c r="L133" s="222">
        <v>15</v>
      </c>
      <c r="M133" s="213">
        <v>16</v>
      </c>
      <c r="N133" s="213">
        <v>14</v>
      </c>
      <c r="O133" s="212">
        <f>_xlfn.FLOOR.PRECISE('численность 2021'!P143)</f>
        <v>13</v>
      </c>
      <c r="P133" s="212">
        <v>0.62473199999999995</v>
      </c>
      <c r="Q133" s="212">
        <v>0.54664000000000001</v>
      </c>
      <c r="R133" s="212">
        <f t="shared" si="237"/>
        <v>0.50761421319796951</v>
      </c>
      <c r="S133" s="214">
        <f>_xlfn.FLOOR.PRECISE('численность 2021'!Q143)</f>
        <v>2</v>
      </c>
      <c r="T133" s="214"/>
      <c r="U133" s="215">
        <f t="shared" si="207"/>
        <v>3.899999999999987</v>
      </c>
      <c r="V133" s="216">
        <f t="shared" si="228"/>
        <v>2</v>
      </c>
      <c r="W133" s="222">
        <v>2</v>
      </c>
      <c r="X133" s="222"/>
      <c r="Y133" s="218"/>
      <c r="Z133" s="213">
        <v>66.149887000000007</v>
      </c>
      <c r="AA133" s="213">
        <v>99</v>
      </c>
      <c r="AB133" s="212">
        <f>_xlfn.FLOOR.PRECISE('численность 2021'!E143)</f>
        <v>92</v>
      </c>
      <c r="AC133" s="212">
        <v>2.5828700000000002</v>
      </c>
      <c r="AD133" s="212">
        <v>3.8655270000000002</v>
      </c>
      <c r="AE133" s="212">
        <f t="shared" si="216"/>
        <v>3.5923467395548614</v>
      </c>
      <c r="AF133" s="214">
        <f>_xlfn.FLOOR.PRECISE('численность 2021'!O143)</f>
        <v>4</v>
      </c>
      <c r="AG133" s="215">
        <f t="shared" si="205"/>
        <v>4.6000000000000005</v>
      </c>
      <c r="AH133" s="216">
        <f t="shared" si="238"/>
        <v>4</v>
      </c>
      <c r="AI133" s="219">
        <f t="shared" si="229"/>
        <v>3</v>
      </c>
      <c r="AJ133" s="222">
        <v>4</v>
      </c>
      <c r="AK133" s="222">
        <v>3</v>
      </c>
      <c r="AL133" s="213">
        <v>159.819489</v>
      </c>
      <c r="AM133" s="213">
        <v>171</v>
      </c>
      <c r="AN133" s="212">
        <f>_xlfn.FLOOR.PRECISE('численность 2021'!F143)</f>
        <v>178</v>
      </c>
      <c r="AO133" s="212">
        <v>6.2402670000000002</v>
      </c>
      <c r="AP133" s="212">
        <v>6.6768190000000001</v>
      </c>
      <c r="AQ133" s="212">
        <f t="shared" si="239"/>
        <v>6.9504099960952752</v>
      </c>
      <c r="AR133" s="214">
        <f>_xlfn.FLOOR.PRECISE('численность 2021'!L143)</f>
        <v>15</v>
      </c>
      <c r="AS133" s="214"/>
      <c r="AT133" s="214">
        <f t="shared" si="230"/>
        <v>15</v>
      </c>
      <c r="AU133" s="215">
        <f t="shared" si="231"/>
        <v>17.8</v>
      </c>
      <c r="AV133" s="215">
        <f t="shared" ref="AV133:AV196" si="249">IF(AN133&gt;34,IF(AQ133&gt;20,AN133*0.299999999999999,IF(AQ133&gt;15,AN133*0.25,IF(AQ133&gt;12,AN133*0.2,IF(AQ133&gt;10,AN133*0.149999999999999,IF(AQ133&gt;8,AN133*0.12,IF(AQ133&gt;6,AN133*0.1,IF(AQ133&lt;1,AN133*0.0299999999999999,0))))))),0)</f>
        <v>17.8</v>
      </c>
      <c r="AW133" s="220">
        <f t="shared" si="232"/>
        <v>15</v>
      </c>
      <c r="AX133" s="222">
        <v>15</v>
      </c>
      <c r="AY133" s="215">
        <f t="shared" si="208"/>
        <v>2.2499999999999849</v>
      </c>
      <c r="AZ133" s="216">
        <f t="shared" si="240"/>
        <v>0</v>
      </c>
      <c r="BA133" s="222"/>
      <c r="BB133" s="215">
        <f t="shared" si="209"/>
        <v>4.4999999999999849</v>
      </c>
      <c r="BC133" s="222"/>
      <c r="BD133" s="213">
        <v>50.830288000000003</v>
      </c>
      <c r="BE133" s="213">
        <v>47</v>
      </c>
      <c r="BF133" s="212">
        <f>_xlfn.FLOOR.PRECISE('численность 2021'!G143)</f>
        <v>45</v>
      </c>
      <c r="BG133" s="212">
        <v>1.9847049999999999</v>
      </c>
      <c r="BH133" s="212">
        <v>1.8351489999999999</v>
      </c>
      <c r="BI133" s="212">
        <f t="shared" si="217"/>
        <v>1.7571261226083561</v>
      </c>
      <c r="BJ133" s="214">
        <f>_xlfn.FLOOR.PRECISE('численность 2021'!K143)</f>
        <v>2</v>
      </c>
      <c r="BK133" s="214"/>
      <c r="BL133" s="214">
        <f t="shared" si="233"/>
        <v>2</v>
      </c>
      <c r="BM133" s="215">
        <f t="shared" si="181"/>
        <v>2.25</v>
      </c>
      <c r="BN133" s="220">
        <f t="shared" si="234"/>
        <v>2</v>
      </c>
      <c r="BO133" s="222">
        <v>2</v>
      </c>
      <c r="BP133" s="215">
        <f t="shared" si="210"/>
        <v>0</v>
      </c>
      <c r="BQ133" s="216">
        <f t="shared" si="241"/>
        <v>0</v>
      </c>
      <c r="BR133" s="222"/>
      <c r="BS133" s="215">
        <f t="shared" si="200"/>
        <v>0.4</v>
      </c>
      <c r="BT133" s="222"/>
      <c r="BU133" s="213">
        <v>197.67332500000001</v>
      </c>
      <c r="BV133" s="213">
        <v>191</v>
      </c>
      <c r="BW133" s="212">
        <f>_xlfn.FLOOR.PRECISE('численность 2021'!H143)</f>
        <v>190</v>
      </c>
      <c r="BX133" s="212">
        <v>7.7182979999999999</v>
      </c>
      <c r="BY133" s="212">
        <v>7.4577330000000002</v>
      </c>
      <c r="BZ133" s="212">
        <f t="shared" si="218"/>
        <v>7.4189769621241703</v>
      </c>
      <c r="CA133" s="214">
        <f>_xlfn.FLOOR.PRECISE('численность 2021'!M143)</f>
        <v>17</v>
      </c>
      <c r="CB133" s="214"/>
      <c r="CC133" s="214"/>
      <c r="CD133" s="214">
        <f t="shared" si="242"/>
        <v>17</v>
      </c>
      <c r="CE133" s="215">
        <f t="shared" si="201"/>
        <v>19</v>
      </c>
      <c r="CF133" s="220">
        <f t="shared" si="243"/>
        <v>17</v>
      </c>
      <c r="CG133" s="222">
        <v>17</v>
      </c>
      <c r="CH133" s="215">
        <f t="shared" si="211"/>
        <v>1.2749999999999984</v>
      </c>
      <c r="CI133" s="216">
        <f t="shared" si="244"/>
        <v>0</v>
      </c>
      <c r="CJ133" s="222"/>
      <c r="CK133" s="215">
        <f t="shared" si="212"/>
        <v>1.2749999999999984</v>
      </c>
      <c r="CL133" s="216">
        <f t="shared" si="245"/>
        <v>0</v>
      </c>
      <c r="CM133" s="222"/>
      <c r="CN133" s="215">
        <f t="shared" si="202"/>
        <v>3.4000000000000004</v>
      </c>
      <c r="CO133" s="222"/>
      <c r="CP133" s="221">
        <f t="shared" si="203"/>
        <v>1</v>
      </c>
      <c r="CQ133" s="213">
        <v>0</v>
      </c>
      <c r="CR133" s="213">
        <v>0</v>
      </c>
      <c r="CS133" s="213" t="e">
        <f>#REF!</f>
        <v>#REF!</v>
      </c>
      <c r="CT133" s="212">
        <v>0</v>
      </c>
      <c r="CU133" s="212">
        <v>0</v>
      </c>
      <c r="CV133" s="212" t="e">
        <f>#REF!</f>
        <v>#REF!</v>
      </c>
      <c r="CW133" s="214" t="e">
        <f>#REF!</f>
        <v>#REF!</v>
      </c>
      <c r="CX133" s="215" t="e">
        <f t="shared" si="222"/>
        <v>#REF!</v>
      </c>
      <c r="CY133" s="220" t="e">
        <f t="shared" si="223"/>
        <v>#REF!</v>
      </c>
      <c r="CZ133" s="222"/>
      <c r="DA133" s="215">
        <f t="shared" si="224"/>
        <v>0</v>
      </c>
      <c r="DB133" s="222"/>
      <c r="DC133" s="213">
        <v>0</v>
      </c>
      <c r="DD133" s="213">
        <v>0</v>
      </c>
      <c r="DE133" s="212">
        <f>_xlfn.FLOOR.PRECISE('численность 2021'!I143)</f>
        <v>0</v>
      </c>
      <c r="DF133" s="212">
        <v>0</v>
      </c>
      <c r="DG133" s="212">
        <v>0</v>
      </c>
      <c r="DH133" s="212">
        <f t="shared" si="219"/>
        <v>0</v>
      </c>
      <c r="DI133" s="214">
        <f>_xlfn.FLOOR.PRECISE('численность 2021'!N143)</f>
        <v>0</v>
      </c>
      <c r="DJ133" s="215">
        <f t="shared" si="213"/>
        <v>0</v>
      </c>
      <c r="DK133" s="216">
        <f t="shared" si="246"/>
        <v>0</v>
      </c>
      <c r="DL133" s="222"/>
      <c r="DM133" s="215">
        <f t="shared" si="214"/>
        <v>0</v>
      </c>
      <c r="DN133" s="222"/>
      <c r="DO133" s="213">
        <v>2.1366239999999999</v>
      </c>
      <c r="DP133" s="213">
        <v>1</v>
      </c>
      <c r="DQ133" s="212">
        <f>_xlfn.FLOOR.PRECISE('численность 2021'!J143)</f>
        <v>5</v>
      </c>
      <c r="DR133" s="212">
        <v>8.3426E-2</v>
      </c>
      <c r="DS133" s="212">
        <v>3.9045999999999997E-2</v>
      </c>
      <c r="DT133" s="212">
        <f t="shared" si="220"/>
        <v>0.19523623584537292</v>
      </c>
      <c r="DU133" s="214">
        <f>_xlfn.FLOOR.PRECISE('численность 2021'!S143)</f>
        <v>0</v>
      </c>
      <c r="DV133" s="215">
        <f t="shared" si="204"/>
        <v>0.5</v>
      </c>
      <c r="DW133" s="216">
        <f t="shared" si="247"/>
        <v>0</v>
      </c>
      <c r="DX133" s="222"/>
      <c r="DY133" s="213">
        <v>0</v>
      </c>
      <c r="DZ133" s="223">
        <v>0</v>
      </c>
      <c r="EA133" s="212">
        <f>_xlfn.FLOOR.PRECISE('численность 2021'!T143)</f>
        <v>0</v>
      </c>
      <c r="EB133" s="212">
        <v>0</v>
      </c>
      <c r="EC133" s="212">
        <v>0</v>
      </c>
      <c r="ED133" s="212">
        <f t="shared" si="221"/>
        <v>0</v>
      </c>
      <c r="EE133" s="214">
        <f>_xlfn.FLOOR.PRECISE('численность 2021'!U143)</f>
        <v>0</v>
      </c>
      <c r="EF133" s="215">
        <f t="shared" si="235"/>
        <v>0</v>
      </c>
      <c r="EG133" s="216">
        <f t="shared" si="248"/>
        <v>0</v>
      </c>
      <c r="EH133" s="222"/>
    </row>
    <row r="134" spans="1:138" ht="36.75" customHeight="1" x14ac:dyDescent="0.2">
      <c r="A134" s="116" t="s">
        <v>326</v>
      </c>
      <c r="B134" s="212">
        <f>'численность 2021'!C142</f>
        <v>16.600000000000001</v>
      </c>
      <c r="C134" s="213">
        <v>41.721592000000001</v>
      </c>
      <c r="D134" s="213">
        <v>39</v>
      </c>
      <c r="E134" s="212">
        <f>_xlfn.FLOOR.PRECISE('численность 2021'!D142)</f>
        <v>73</v>
      </c>
      <c r="F134" s="212">
        <v>2.511231</v>
      </c>
      <c r="G134" s="212">
        <v>2.3474179999999998</v>
      </c>
      <c r="H134" s="212">
        <f t="shared" si="215"/>
        <v>4.3975903614457827</v>
      </c>
      <c r="I134" s="214">
        <f>_xlfn.FLOOR.PRECISE('численность 2021'!R142)</f>
        <v>10</v>
      </c>
      <c r="J134" s="215">
        <f t="shared" si="206"/>
        <v>25.549999999999926</v>
      </c>
      <c r="K134" s="216">
        <f t="shared" si="236"/>
        <v>10</v>
      </c>
      <c r="L134" s="217">
        <v>10</v>
      </c>
      <c r="M134" s="213">
        <v>13</v>
      </c>
      <c r="N134" s="213">
        <v>13</v>
      </c>
      <c r="O134" s="212">
        <f>_xlfn.FLOOR.PRECISE('численность 2021'!P142)</f>
        <v>13</v>
      </c>
      <c r="P134" s="212">
        <v>0.78247299999999997</v>
      </c>
      <c r="Q134" s="212">
        <v>0.78247299999999997</v>
      </c>
      <c r="R134" s="212">
        <f t="shared" si="237"/>
        <v>0.7831325301204819</v>
      </c>
      <c r="S134" s="214">
        <f>_xlfn.FLOOR.PRECISE('численность 2021'!Q142)</f>
        <v>1</v>
      </c>
      <c r="T134" s="214"/>
      <c r="U134" s="215">
        <f t="shared" si="207"/>
        <v>3.899999999999987</v>
      </c>
      <c r="V134" s="216">
        <f t="shared" si="228"/>
        <v>1</v>
      </c>
      <c r="W134" s="217">
        <v>1</v>
      </c>
      <c r="X134" s="217"/>
      <c r="Y134" s="218"/>
      <c r="Z134" s="213">
        <v>26.000413999999999</v>
      </c>
      <c r="AA134" s="213">
        <v>32</v>
      </c>
      <c r="AB134" s="212">
        <f>_xlfn.FLOOR.PRECISE('численность 2021'!E142)</f>
        <v>64</v>
      </c>
      <c r="AC134" s="212">
        <v>1.56497</v>
      </c>
      <c r="AD134" s="212">
        <v>1.926086</v>
      </c>
      <c r="AE134" s="212">
        <f t="shared" si="216"/>
        <v>3.8554216867469875</v>
      </c>
      <c r="AF134" s="214">
        <f>_xlfn.FLOOR.PRECISE('численность 2021'!O142)</f>
        <v>0</v>
      </c>
      <c r="AG134" s="215">
        <f t="shared" si="205"/>
        <v>3.2</v>
      </c>
      <c r="AH134" s="216">
        <f t="shared" si="238"/>
        <v>0</v>
      </c>
      <c r="AI134" s="219">
        <f t="shared" si="229"/>
        <v>0</v>
      </c>
      <c r="AJ134" s="217"/>
      <c r="AK134" s="217"/>
      <c r="AL134" s="213">
        <v>80.778908000000001</v>
      </c>
      <c r="AM134" s="213">
        <v>86</v>
      </c>
      <c r="AN134" s="212">
        <f>_xlfn.FLOOR.PRECISE('численность 2021'!F142)</f>
        <v>120</v>
      </c>
      <c r="AO134" s="212">
        <v>4.8620989999999997</v>
      </c>
      <c r="AP134" s="212">
        <v>5.1763570000000003</v>
      </c>
      <c r="AQ134" s="212">
        <f t="shared" si="239"/>
        <v>7.2289156626506017</v>
      </c>
      <c r="AR134" s="214">
        <f>_xlfn.FLOOR.PRECISE('численность 2021'!L142)</f>
        <v>9</v>
      </c>
      <c r="AS134" s="214"/>
      <c r="AT134" s="214">
        <f t="shared" si="230"/>
        <v>9</v>
      </c>
      <c r="AU134" s="215">
        <f t="shared" si="231"/>
        <v>12</v>
      </c>
      <c r="AV134" s="215">
        <f t="shared" si="249"/>
        <v>12</v>
      </c>
      <c r="AW134" s="220">
        <f t="shared" si="232"/>
        <v>9</v>
      </c>
      <c r="AX134" s="217">
        <v>9</v>
      </c>
      <c r="AY134" s="215">
        <f t="shared" si="208"/>
        <v>1.349999999999991</v>
      </c>
      <c r="AZ134" s="216">
        <f t="shared" si="240"/>
        <v>0</v>
      </c>
      <c r="BA134" s="217"/>
      <c r="BB134" s="215">
        <f t="shared" si="209"/>
        <v>2.6999999999999909</v>
      </c>
      <c r="BC134" s="217"/>
      <c r="BD134" s="213">
        <v>0</v>
      </c>
      <c r="BE134" s="213">
        <v>0</v>
      </c>
      <c r="BF134" s="212">
        <f>_xlfn.FLOOR.PRECISE('численность 2021'!G142)</f>
        <v>0</v>
      </c>
      <c r="BG134" s="212">
        <v>0</v>
      </c>
      <c r="BH134" s="212">
        <v>0</v>
      </c>
      <c r="BI134" s="212">
        <f t="shared" si="217"/>
        <v>0</v>
      </c>
      <c r="BJ134" s="214">
        <f>_xlfn.FLOOR.PRECISE('численность 2021'!K142)</f>
        <v>0</v>
      </c>
      <c r="BK134" s="214"/>
      <c r="BL134" s="214">
        <f t="shared" si="233"/>
        <v>0</v>
      </c>
      <c r="BM134" s="215">
        <f t="shared" si="181"/>
        <v>0</v>
      </c>
      <c r="BN134" s="220">
        <f t="shared" si="234"/>
        <v>0</v>
      </c>
      <c r="BO134" s="217"/>
      <c r="BP134" s="215">
        <f t="shared" si="210"/>
        <v>0</v>
      </c>
      <c r="BQ134" s="216">
        <f t="shared" si="241"/>
        <v>0</v>
      </c>
      <c r="BR134" s="217"/>
      <c r="BS134" s="215">
        <f t="shared" si="200"/>
        <v>0</v>
      </c>
      <c r="BT134" s="217"/>
      <c r="BU134" s="213">
        <v>111.229248046875</v>
      </c>
      <c r="BV134" s="213">
        <v>113</v>
      </c>
      <c r="BW134" s="212">
        <f>_xlfn.FLOOR.PRECISE('численность 2021'!H142)</f>
        <v>167</v>
      </c>
      <c r="BX134" s="212">
        <v>6.6949110000000003</v>
      </c>
      <c r="BY134" s="212">
        <v>6.8014929999999998</v>
      </c>
      <c r="BZ134" s="212">
        <f t="shared" si="218"/>
        <v>10.060240963855421</v>
      </c>
      <c r="CA134" s="214">
        <f>_xlfn.FLOOR.PRECISE('численность 2021'!M142)</f>
        <v>16</v>
      </c>
      <c r="CB134" s="214"/>
      <c r="CC134" s="214"/>
      <c r="CD134" s="214">
        <f t="shared" si="242"/>
        <v>16</v>
      </c>
      <c r="CE134" s="215">
        <f t="shared" si="201"/>
        <v>25.049999999999834</v>
      </c>
      <c r="CF134" s="220">
        <f t="shared" si="243"/>
        <v>16</v>
      </c>
      <c r="CG134" s="217">
        <v>16</v>
      </c>
      <c r="CH134" s="215">
        <f t="shared" si="211"/>
        <v>1.1999999999999984</v>
      </c>
      <c r="CI134" s="216">
        <f t="shared" si="244"/>
        <v>0</v>
      </c>
      <c r="CJ134" s="217"/>
      <c r="CK134" s="215">
        <f t="shared" si="212"/>
        <v>1.1999999999999984</v>
      </c>
      <c r="CL134" s="216">
        <f t="shared" si="245"/>
        <v>0</v>
      </c>
      <c r="CM134" s="217"/>
      <c r="CN134" s="215">
        <f t="shared" si="202"/>
        <v>3.2</v>
      </c>
      <c r="CO134" s="217"/>
      <c r="CP134" s="221">
        <f t="shared" si="203"/>
        <v>1</v>
      </c>
      <c r="CQ134" s="213">
        <v>0</v>
      </c>
      <c r="CR134" s="213">
        <v>0</v>
      </c>
      <c r="CS134" s="213" t="e">
        <f>#REF!</f>
        <v>#REF!</v>
      </c>
      <c r="CT134" s="212">
        <v>0</v>
      </c>
      <c r="CU134" s="212">
        <v>0</v>
      </c>
      <c r="CV134" s="212" t="e">
        <f>#REF!</f>
        <v>#REF!</v>
      </c>
      <c r="CW134" s="214" t="e">
        <f>#REF!</f>
        <v>#REF!</v>
      </c>
      <c r="CX134" s="215" t="e">
        <f t="shared" si="222"/>
        <v>#REF!</v>
      </c>
      <c r="CY134" s="220" t="e">
        <f t="shared" si="223"/>
        <v>#REF!</v>
      </c>
      <c r="CZ134" s="222"/>
      <c r="DA134" s="215">
        <f t="shared" si="224"/>
        <v>0</v>
      </c>
      <c r="DB134" s="222"/>
      <c r="DC134" s="213">
        <v>0</v>
      </c>
      <c r="DD134" s="213">
        <v>0</v>
      </c>
      <c r="DE134" s="212">
        <f>_xlfn.FLOOR.PRECISE('численность 2021'!I142)</f>
        <v>0</v>
      </c>
      <c r="DF134" s="212">
        <v>0</v>
      </c>
      <c r="DG134" s="212">
        <v>0</v>
      </c>
      <c r="DH134" s="212">
        <f t="shared" si="219"/>
        <v>0</v>
      </c>
      <c r="DI134" s="214">
        <f>_xlfn.FLOOR.PRECISE('численность 2021'!N142)</f>
        <v>0</v>
      </c>
      <c r="DJ134" s="215">
        <f t="shared" si="213"/>
        <v>0</v>
      </c>
      <c r="DK134" s="216">
        <f t="shared" si="246"/>
        <v>0</v>
      </c>
      <c r="DL134" s="217"/>
      <c r="DM134" s="215">
        <f t="shared" si="214"/>
        <v>0</v>
      </c>
      <c r="DN134" s="217"/>
      <c r="DO134" s="213">
        <v>1.4171739999999999</v>
      </c>
      <c r="DP134" s="213">
        <v>1</v>
      </c>
      <c r="DQ134" s="212">
        <f>_xlfn.FLOOR.PRECISE('численность 2021'!J142)</f>
        <v>4</v>
      </c>
      <c r="DR134" s="212">
        <v>8.5300000000000001E-2</v>
      </c>
      <c r="DS134" s="212">
        <v>6.019E-2</v>
      </c>
      <c r="DT134" s="212">
        <f t="shared" si="220"/>
        <v>0.24096385542168672</v>
      </c>
      <c r="DU134" s="214">
        <f>_xlfn.FLOOR.PRECISE('численность 2021'!S142)</f>
        <v>0</v>
      </c>
      <c r="DV134" s="215">
        <f t="shared" si="204"/>
        <v>0.4</v>
      </c>
      <c r="DW134" s="216">
        <f t="shared" si="247"/>
        <v>0</v>
      </c>
      <c r="DX134" s="217"/>
      <c r="DY134" s="213">
        <v>0</v>
      </c>
      <c r="DZ134" s="223">
        <v>0</v>
      </c>
      <c r="EA134" s="212">
        <f>_xlfn.FLOOR.PRECISE('численность 2021'!T142)</f>
        <v>0</v>
      </c>
      <c r="EB134" s="212">
        <v>0</v>
      </c>
      <c r="EC134" s="212">
        <v>0</v>
      </c>
      <c r="ED134" s="212">
        <f t="shared" si="221"/>
        <v>0</v>
      </c>
      <c r="EE134" s="214">
        <f>_xlfn.FLOOR.PRECISE('численность 2021'!U142)</f>
        <v>0</v>
      </c>
      <c r="EF134" s="215">
        <f t="shared" si="235"/>
        <v>0</v>
      </c>
      <c r="EG134" s="216">
        <f t="shared" si="248"/>
        <v>0</v>
      </c>
      <c r="EH134" s="222"/>
    </row>
    <row r="135" spans="1:138" ht="31.5" customHeight="1" x14ac:dyDescent="0.2">
      <c r="A135" s="116" t="s">
        <v>158</v>
      </c>
      <c r="B135" s="212">
        <f>'численность 2021'!C141</f>
        <v>48.85</v>
      </c>
      <c r="C135" s="213">
        <v>78.713486000000003</v>
      </c>
      <c r="D135" s="213">
        <v>23</v>
      </c>
      <c r="E135" s="212">
        <f>_xlfn.FLOOR.PRECISE('численность 2021'!D141)</f>
        <v>42</v>
      </c>
      <c r="F135" s="212">
        <v>1.592166</v>
      </c>
      <c r="G135" s="212">
        <v>0.46814600000000001</v>
      </c>
      <c r="H135" s="212">
        <f t="shared" si="215"/>
        <v>0.85977482088024559</v>
      </c>
      <c r="I135" s="214">
        <f>_xlfn.FLOOR.PRECISE('численность 2021'!R141)</f>
        <v>14</v>
      </c>
      <c r="J135" s="215">
        <f t="shared" si="206"/>
        <v>14.699999999999957</v>
      </c>
      <c r="K135" s="216">
        <f t="shared" si="236"/>
        <v>14</v>
      </c>
      <c r="L135" s="217">
        <v>14</v>
      </c>
      <c r="M135" s="213">
        <v>18</v>
      </c>
      <c r="N135" s="213">
        <v>18</v>
      </c>
      <c r="O135" s="212">
        <f>_xlfn.FLOOR.PRECISE('численность 2021'!P141)</f>
        <v>18</v>
      </c>
      <c r="P135" s="212">
        <v>0.36409200000000003</v>
      </c>
      <c r="Q135" s="212">
        <v>0.36637500000000001</v>
      </c>
      <c r="R135" s="212">
        <f t="shared" si="237"/>
        <v>0.36847492323439096</v>
      </c>
      <c r="S135" s="214">
        <f>_xlfn.FLOOR.PRECISE('численность 2021'!Q141)</f>
        <v>1</v>
      </c>
      <c r="T135" s="214"/>
      <c r="U135" s="215">
        <f t="shared" si="207"/>
        <v>5.3999999999999817</v>
      </c>
      <c r="V135" s="216">
        <f t="shared" si="228"/>
        <v>1</v>
      </c>
      <c r="W135" s="217">
        <v>1</v>
      </c>
      <c r="X135" s="217"/>
      <c r="Y135" s="218"/>
      <c r="Z135" s="213">
        <v>89.541786000000002</v>
      </c>
      <c r="AA135" s="213">
        <v>118</v>
      </c>
      <c r="AB135" s="212">
        <f>_xlfn.FLOOR.PRECISE('численность 2021'!E141)</f>
        <v>134</v>
      </c>
      <c r="AC135" s="212">
        <v>1.811194</v>
      </c>
      <c r="AD135" s="212">
        <v>2.4017909999999998</v>
      </c>
      <c r="AE135" s="212">
        <f t="shared" si="216"/>
        <v>2.7430910951893552</v>
      </c>
      <c r="AF135" s="214">
        <f>_xlfn.FLOOR.PRECISE('численность 2021'!O141)</f>
        <v>6</v>
      </c>
      <c r="AG135" s="215">
        <f t="shared" si="205"/>
        <v>6.7</v>
      </c>
      <c r="AH135" s="216">
        <f t="shared" si="238"/>
        <v>6</v>
      </c>
      <c r="AI135" s="219">
        <f t="shared" si="229"/>
        <v>4.5</v>
      </c>
      <c r="AJ135" s="217">
        <v>6</v>
      </c>
      <c r="AK135" s="217">
        <v>4</v>
      </c>
      <c r="AL135" s="213">
        <v>264.72091699999999</v>
      </c>
      <c r="AM135" s="213">
        <v>280</v>
      </c>
      <c r="AN135" s="212">
        <f>_xlfn.FLOOR.PRECISE('численность 2021'!F141)</f>
        <v>257</v>
      </c>
      <c r="AO135" s="212">
        <v>5.3546040000000001</v>
      </c>
      <c r="AP135" s="212">
        <v>5.699166</v>
      </c>
      <c r="AQ135" s="212">
        <f t="shared" si="239"/>
        <v>5.2610030706243602</v>
      </c>
      <c r="AR135" s="214">
        <f>_xlfn.FLOOR.PRECISE('численность 2021'!L141)</f>
        <v>20</v>
      </c>
      <c r="AS135" s="214"/>
      <c r="AT135" s="214">
        <f t="shared" si="230"/>
        <v>20</v>
      </c>
      <c r="AU135" s="215">
        <f t="shared" si="231"/>
        <v>20.56</v>
      </c>
      <c r="AV135" s="215">
        <f t="shared" si="249"/>
        <v>0</v>
      </c>
      <c r="AW135" s="220">
        <f t="shared" si="232"/>
        <v>20</v>
      </c>
      <c r="AX135" s="217">
        <v>20</v>
      </c>
      <c r="AY135" s="215">
        <f t="shared" si="208"/>
        <v>2.99999999999998</v>
      </c>
      <c r="AZ135" s="216">
        <f t="shared" si="240"/>
        <v>0</v>
      </c>
      <c r="BA135" s="217"/>
      <c r="BB135" s="215">
        <f t="shared" si="209"/>
        <v>5.9999999999999796</v>
      </c>
      <c r="BC135" s="217"/>
      <c r="BD135" s="213">
        <v>105.589027</v>
      </c>
      <c r="BE135" s="213">
        <v>99</v>
      </c>
      <c r="BF135" s="212">
        <f>_xlfn.FLOOR.PRECISE('численность 2021'!G141)</f>
        <v>101</v>
      </c>
      <c r="BG135" s="212">
        <v>2.1357870000000001</v>
      </c>
      <c r="BH135" s="212">
        <v>2.0150619999999999</v>
      </c>
      <c r="BI135" s="212">
        <f t="shared" si="217"/>
        <v>2.067553735926305</v>
      </c>
      <c r="BJ135" s="214">
        <f>_xlfn.FLOOR.PRECISE('численность 2021'!K141)</f>
        <v>7</v>
      </c>
      <c r="BK135" s="214"/>
      <c r="BL135" s="214">
        <f t="shared" si="233"/>
        <v>7</v>
      </c>
      <c r="BM135" s="215">
        <f t="shared" si="181"/>
        <v>7.07</v>
      </c>
      <c r="BN135" s="220">
        <f t="shared" si="234"/>
        <v>7</v>
      </c>
      <c r="BO135" s="217">
        <v>7</v>
      </c>
      <c r="BP135" s="215">
        <f t="shared" si="210"/>
        <v>1.0499999999999929</v>
      </c>
      <c r="BQ135" s="216">
        <f t="shared" si="241"/>
        <v>0</v>
      </c>
      <c r="BR135" s="217"/>
      <c r="BS135" s="215">
        <f t="shared" si="200"/>
        <v>1.4000000000000001</v>
      </c>
      <c r="BT135" s="217"/>
      <c r="BU135" s="213">
        <v>358.050049</v>
      </c>
      <c r="BV135" s="213">
        <v>348</v>
      </c>
      <c r="BW135" s="212">
        <f>_xlfn.FLOOR.PRECISE('численность 2021'!H141)</f>
        <v>324</v>
      </c>
      <c r="BX135" s="212">
        <v>7.2424059999999999</v>
      </c>
      <c r="BY135" s="212">
        <v>7.0832490000000004</v>
      </c>
      <c r="BZ135" s="212">
        <f t="shared" si="218"/>
        <v>6.6325486182190376</v>
      </c>
      <c r="CA135" s="214">
        <f>_xlfn.FLOOR.PRECISE('численность 2021'!M141)</f>
        <v>32</v>
      </c>
      <c r="CB135" s="214"/>
      <c r="CC135" s="214"/>
      <c r="CD135" s="214">
        <f t="shared" si="242"/>
        <v>32</v>
      </c>
      <c r="CE135" s="215">
        <f t="shared" si="201"/>
        <v>32.4</v>
      </c>
      <c r="CF135" s="220">
        <f t="shared" si="243"/>
        <v>32</v>
      </c>
      <c r="CG135" s="217">
        <v>32</v>
      </c>
      <c r="CH135" s="215">
        <f t="shared" si="211"/>
        <v>2.3999999999999968</v>
      </c>
      <c r="CI135" s="216">
        <f t="shared" si="244"/>
        <v>0</v>
      </c>
      <c r="CJ135" s="217"/>
      <c r="CK135" s="215">
        <f t="shared" si="212"/>
        <v>2.3999999999999968</v>
      </c>
      <c r="CL135" s="216">
        <f t="shared" si="245"/>
        <v>0</v>
      </c>
      <c r="CM135" s="217"/>
      <c r="CN135" s="215">
        <f t="shared" si="202"/>
        <v>6.4</v>
      </c>
      <c r="CO135" s="217"/>
      <c r="CP135" s="221">
        <f t="shared" si="203"/>
        <v>1</v>
      </c>
      <c r="CQ135" s="213">
        <v>0</v>
      </c>
      <c r="CR135" s="213">
        <v>0</v>
      </c>
      <c r="CS135" s="213" t="e">
        <f>#REF!</f>
        <v>#REF!</v>
      </c>
      <c r="CT135" s="212">
        <v>0</v>
      </c>
      <c r="CU135" s="212">
        <v>0</v>
      </c>
      <c r="CV135" s="212" t="e">
        <f>#REF!</f>
        <v>#REF!</v>
      </c>
      <c r="CW135" s="214" t="e">
        <f>#REF!</f>
        <v>#REF!</v>
      </c>
      <c r="CX135" s="215" t="e">
        <f t="shared" si="222"/>
        <v>#REF!</v>
      </c>
      <c r="CY135" s="220" t="e">
        <f t="shared" si="223"/>
        <v>#REF!</v>
      </c>
      <c r="CZ135" s="222"/>
      <c r="DA135" s="215">
        <f t="shared" si="224"/>
        <v>0</v>
      </c>
      <c r="DB135" s="222"/>
      <c r="DC135" s="213">
        <v>0</v>
      </c>
      <c r="DD135" s="213">
        <v>0</v>
      </c>
      <c r="DE135" s="212">
        <f>_xlfn.FLOOR.PRECISE('численность 2021'!I141)</f>
        <v>0</v>
      </c>
      <c r="DF135" s="212">
        <v>0</v>
      </c>
      <c r="DG135" s="212">
        <v>0</v>
      </c>
      <c r="DH135" s="212">
        <f t="shared" si="219"/>
        <v>0</v>
      </c>
      <c r="DI135" s="214">
        <f>_xlfn.FLOOR.PRECISE('численность 2021'!N141)</f>
        <v>0</v>
      </c>
      <c r="DJ135" s="215">
        <f t="shared" si="213"/>
        <v>0</v>
      </c>
      <c r="DK135" s="216">
        <f t="shared" si="246"/>
        <v>0</v>
      </c>
      <c r="DL135" s="217"/>
      <c r="DM135" s="215">
        <f t="shared" si="214"/>
        <v>0</v>
      </c>
      <c r="DN135" s="217"/>
      <c r="DO135" s="213">
        <v>0</v>
      </c>
      <c r="DP135" s="213">
        <v>0</v>
      </c>
      <c r="DQ135" s="212">
        <f>_xlfn.FLOOR.PRECISE('численность 2021'!J141)</f>
        <v>0</v>
      </c>
      <c r="DR135" s="212">
        <v>0</v>
      </c>
      <c r="DS135" s="212">
        <v>0</v>
      </c>
      <c r="DT135" s="212">
        <f t="shared" si="220"/>
        <v>0</v>
      </c>
      <c r="DU135" s="214">
        <f>_xlfn.FLOOR.PRECISE('численность 2021'!S141)</f>
        <v>0</v>
      </c>
      <c r="DV135" s="215">
        <f t="shared" si="204"/>
        <v>0</v>
      </c>
      <c r="DW135" s="216">
        <f t="shared" si="247"/>
        <v>0</v>
      </c>
      <c r="DX135" s="217"/>
      <c r="DY135" s="213">
        <v>0</v>
      </c>
      <c r="DZ135" s="223">
        <v>0</v>
      </c>
      <c r="EA135" s="212">
        <f>_xlfn.FLOOR.PRECISE('численность 2021'!T141)</f>
        <v>5</v>
      </c>
      <c r="EB135" s="212">
        <v>0</v>
      </c>
      <c r="EC135" s="212">
        <v>0</v>
      </c>
      <c r="ED135" s="212">
        <f t="shared" si="221"/>
        <v>0.10235414534288638</v>
      </c>
      <c r="EE135" s="214">
        <f>_xlfn.FLOOR.PRECISE('численность 2021'!U141)</f>
        <v>0</v>
      </c>
      <c r="EF135" s="215">
        <f t="shared" si="235"/>
        <v>0.5</v>
      </c>
      <c r="EG135" s="216">
        <f t="shared" si="248"/>
        <v>0</v>
      </c>
      <c r="EH135" s="222"/>
    </row>
    <row r="136" spans="1:138" ht="48.75" customHeight="1" x14ac:dyDescent="0.2">
      <c r="A136" s="116" t="s">
        <v>157</v>
      </c>
      <c r="B136" s="212">
        <f>'численность 2021'!C140</f>
        <v>34.69</v>
      </c>
      <c r="C136" s="213">
        <v>51.020125999999998</v>
      </c>
      <c r="D136" s="213">
        <v>21</v>
      </c>
      <c r="E136" s="212">
        <f>_xlfn.FLOOR.PRECISE('численность 2021'!D140)</f>
        <v>48</v>
      </c>
      <c r="F136" s="212">
        <v>1.470745</v>
      </c>
      <c r="G136" s="212">
        <v>0.60536199999999996</v>
      </c>
      <c r="H136" s="212">
        <f t="shared" si="215"/>
        <v>1.3836840588065726</v>
      </c>
      <c r="I136" s="214">
        <f>_xlfn.FLOOR.PRECISE('численность 2021'!R140)</f>
        <v>16</v>
      </c>
      <c r="J136" s="215">
        <f t="shared" si="206"/>
        <v>16.799999999999951</v>
      </c>
      <c r="K136" s="216">
        <f t="shared" si="236"/>
        <v>16</v>
      </c>
      <c r="L136" s="217">
        <v>16</v>
      </c>
      <c r="M136" s="213">
        <v>16</v>
      </c>
      <c r="N136" s="213">
        <v>23</v>
      </c>
      <c r="O136" s="212">
        <f>_xlfn.FLOOR.PRECISE('численность 2021'!P140)</f>
        <v>24</v>
      </c>
      <c r="P136" s="212">
        <v>0.46122800000000003</v>
      </c>
      <c r="Q136" s="212">
        <v>0.66301500000000002</v>
      </c>
      <c r="R136" s="212">
        <f t="shared" si="237"/>
        <v>0.69184202940328632</v>
      </c>
      <c r="S136" s="214">
        <f>_xlfn.FLOOR.PRECISE('численность 2021'!Q140)</f>
        <v>6</v>
      </c>
      <c r="T136" s="214"/>
      <c r="U136" s="215">
        <f t="shared" si="207"/>
        <v>7.1999999999999762</v>
      </c>
      <c r="V136" s="216">
        <f t="shared" si="228"/>
        <v>6</v>
      </c>
      <c r="W136" s="217">
        <v>6</v>
      </c>
      <c r="X136" s="217"/>
      <c r="Y136" s="218"/>
      <c r="Z136" s="213">
        <v>104.677063</v>
      </c>
      <c r="AA136" s="213">
        <v>119</v>
      </c>
      <c r="AB136" s="212">
        <f>_xlfn.FLOOR.PRECISE('численность 2021'!E140)</f>
        <v>118</v>
      </c>
      <c r="AC136" s="212">
        <v>3.0175000000000001</v>
      </c>
      <c r="AD136" s="212">
        <v>3.4303840000000001</v>
      </c>
      <c r="AE136" s="212">
        <f t="shared" si="216"/>
        <v>3.4015566445661576</v>
      </c>
      <c r="AF136" s="214">
        <f>_xlfn.FLOOR.PRECISE('численность 2021'!O140)</f>
        <v>5</v>
      </c>
      <c r="AG136" s="215">
        <f t="shared" si="205"/>
        <v>5.9</v>
      </c>
      <c r="AH136" s="216">
        <f t="shared" si="238"/>
        <v>5</v>
      </c>
      <c r="AI136" s="219">
        <f t="shared" si="229"/>
        <v>3.75</v>
      </c>
      <c r="AJ136" s="217">
        <v>5</v>
      </c>
      <c r="AK136" s="217">
        <v>3</v>
      </c>
      <c r="AL136" s="213">
        <v>307.15469400000001</v>
      </c>
      <c r="AM136" s="213">
        <v>333</v>
      </c>
      <c r="AN136" s="212">
        <f>_xlfn.FLOOR.PRECISE('численность 2021'!F140)</f>
        <v>332</v>
      </c>
      <c r="AO136" s="212">
        <v>8.8542719999999999</v>
      </c>
      <c r="AP136" s="212">
        <v>9.5993089999999999</v>
      </c>
      <c r="AQ136" s="212">
        <f t="shared" si="239"/>
        <v>9.5704814067454596</v>
      </c>
      <c r="AR136" s="214">
        <f>_xlfn.FLOOR.PRECISE('численность 2021'!L140)</f>
        <v>39</v>
      </c>
      <c r="AS136" s="214"/>
      <c r="AT136" s="214">
        <f t="shared" si="230"/>
        <v>39</v>
      </c>
      <c r="AU136" s="215">
        <f t="shared" si="231"/>
        <v>39.839999999999996</v>
      </c>
      <c r="AV136" s="215">
        <f t="shared" si="249"/>
        <v>39.839999999999996</v>
      </c>
      <c r="AW136" s="220">
        <f t="shared" si="232"/>
        <v>39</v>
      </c>
      <c r="AX136" s="217">
        <v>39</v>
      </c>
      <c r="AY136" s="215">
        <f t="shared" si="208"/>
        <v>5.8499999999999606</v>
      </c>
      <c r="AZ136" s="216">
        <f t="shared" si="240"/>
        <v>0</v>
      </c>
      <c r="BA136" s="217"/>
      <c r="BB136" s="215">
        <f t="shared" si="209"/>
        <v>11.69999999999996</v>
      </c>
      <c r="BC136" s="217"/>
      <c r="BD136" s="213">
        <v>48.762526999999999</v>
      </c>
      <c r="BE136" s="213">
        <v>55</v>
      </c>
      <c r="BF136" s="212">
        <f>_xlfn.FLOOR.PRECISE('численность 2021'!G140)</f>
        <v>51</v>
      </c>
      <c r="BG136" s="212">
        <v>1.4056649999999999</v>
      </c>
      <c r="BH136" s="212">
        <v>1.5854710000000001</v>
      </c>
      <c r="BI136" s="212">
        <f t="shared" si="217"/>
        <v>1.4701643124819834</v>
      </c>
      <c r="BJ136" s="214">
        <f>_xlfn.FLOOR.PRECISE('численность 2021'!K140)</f>
        <v>2</v>
      </c>
      <c r="BK136" s="214"/>
      <c r="BL136" s="214">
        <f t="shared" si="233"/>
        <v>2</v>
      </c>
      <c r="BM136" s="215">
        <f t="shared" si="181"/>
        <v>2.5500000000000003</v>
      </c>
      <c r="BN136" s="220">
        <f t="shared" si="234"/>
        <v>2</v>
      </c>
      <c r="BO136" s="217">
        <v>2</v>
      </c>
      <c r="BP136" s="215">
        <f t="shared" si="210"/>
        <v>0</v>
      </c>
      <c r="BQ136" s="216">
        <f t="shared" si="241"/>
        <v>0</v>
      </c>
      <c r="BR136" s="217"/>
      <c r="BS136" s="215">
        <f t="shared" si="200"/>
        <v>0.4</v>
      </c>
      <c r="BT136" s="217"/>
      <c r="BU136" s="213">
        <v>82.521202000000002</v>
      </c>
      <c r="BV136" s="213">
        <v>88</v>
      </c>
      <c r="BW136" s="212">
        <f>_xlfn.FLOOR.PRECISE('численность 2021'!H140)</f>
        <v>88</v>
      </c>
      <c r="BX136" s="212">
        <v>2.3788179999999999</v>
      </c>
      <c r="BY136" s="212">
        <v>2.5367540000000002</v>
      </c>
      <c r="BZ136" s="212">
        <f t="shared" si="218"/>
        <v>2.5367541078120497</v>
      </c>
      <c r="CA136" s="214">
        <f>_xlfn.FLOOR.PRECISE('численность 2021'!M140)</f>
        <v>6</v>
      </c>
      <c r="CB136" s="214"/>
      <c r="CC136" s="214"/>
      <c r="CD136" s="214">
        <f t="shared" si="242"/>
        <v>6</v>
      </c>
      <c r="CE136" s="215">
        <f t="shared" si="201"/>
        <v>6.16</v>
      </c>
      <c r="CF136" s="220">
        <f t="shared" si="243"/>
        <v>6</v>
      </c>
      <c r="CG136" s="217">
        <v>6</v>
      </c>
      <c r="CH136" s="215">
        <f t="shared" si="211"/>
        <v>0.4499999999999994</v>
      </c>
      <c r="CI136" s="216">
        <f t="shared" si="244"/>
        <v>0</v>
      </c>
      <c r="CJ136" s="217"/>
      <c r="CK136" s="215">
        <f t="shared" si="212"/>
        <v>0.4499999999999994</v>
      </c>
      <c r="CL136" s="216">
        <f t="shared" si="245"/>
        <v>0</v>
      </c>
      <c r="CM136" s="217"/>
      <c r="CN136" s="215">
        <f t="shared" si="202"/>
        <v>1.2000000000000002</v>
      </c>
      <c r="CO136" s="217"/>
      <c r="CP136" s="221">
        <f t="shared" si="203"/>
        <v>1</v>
      </c>
      <c r="CQ136" s="213">
        <v>0</v>
      </c>
      <c r="CR136" s="213">
        <v>0</v>
      </c>
      <c r="CS136" s="213" t="e">
        <f>#REF!</f>
        <v>#REF!</v>
      </c>
      <c r="CT136" s="212">
        <v>0</v>
      </c>
      <c r="CU136" s="212">
        <v>0</v>
      </c>
      <c r="CV136" s="212" t="e">
        <f>#REF!</f>
        <v>#REF!</v>
      </c>
      <c r="CW136" s="214" t="e">
        <f>#REF!</f>
        <v>#REF!</v>
      </c>
      <c r="CX136" s="215" t="e">
        <f t="shared" si="222"/>
        <v>#REF!</v>
      </c>
      <c r="CY136" s="220" t="e">
        <f t="shared" si="223"/>
        <v>#REF!</v>
      </c>
      <c r="CZ136" s="222"/>
      <c r="DA136" s="215">
        <f t="shared" si="224"/>
        <v>0</v>
      </c>
      <c r="DB136" s="222"/>
      <c r="DC136" s="213">
        <v>0</v>
      </c>
      <c r="DD136" s="213">
        <v>0</v>
      </c>
      <c r="DE136" s="212">
        <f>_xlfn.FLOOR.PRECISE('численность 2021'!I140)</f>
        <v>0</v>
      </c>
      <c r="DF136" s="212">
        <v>0</v>
      </c>
      <c r="DG136" s="212">
        <v>0</v>
      </c>
      <c r="DH136" s="212">
        <f t="shared" si="219"/>
        <v>0</v>
      </c>
      <c r="DI136" s="214">
        <f>_xlfn.FLOOR.PRECISE('численность 2021'!N140)</f>
        <v>0</v>
      </c>
      <c r="DJ136" s="215">
        <f t="shared" si="213"/>
        <v>0</v>
      </c>
      <c r="DK136" s="216">
        <f t="shared" si="246"/>
        <v>0</v>
      </c>
      <c r="DL136" s="217"/>
      <c r="DM136" s="215">
        <f t="shared" si="214"/>
        <v>0</v>
      </c>
      <c r="DN136" s="217"/>
      <c r="DO136" s="213">
        <v>4.0619620000000003</v>
      </c>
      <c r="DP136" s="213">
        <v>2</v>
      </c>
      <c r="DQ136" s="212">
        <f>_xlfn.FLOOR.PRECISE('численность 2021'!J140)</f>
        <v>3</v>
      </c>
      <c r="DR136" s="212">
        <v>0.117093</v>
      </c>
      <c r="DS136" s="212">
        <v>5.7653999999999997E-2</v>
      </c>
      <c r="DT136" s="212">
        <f t="shared" si="220"/>
        <v>8.648025367541079E-2</v>
      </c>
      <c r="DU136" s="214">
        <f>_xlfn.FLOOR.PRECISE('численность 2021'!S140)</f>
        <v>0</v>
      </c>
      <c r="DV136" s="215">
        <f t="shared" si="204"/>
        <v>0.30000000000000004</v>
      </c>
      <c r="DW136" s="216">
        <f t="shared" si="247"/>
        <v>0</v>
      </c>
      <c r="DX136" s="217"/>
      <c r="DY136" s="213">
        <v>0</v>
      </c>
      <c r="DZ136" s="223">
        <v>0</v>
      </c>
      <c r="EA136" s="212">
        <f>_xlfn.FLOOR.PRECISE('численность 2021'!T140)</f>
        <v>0</v>
      </c>
      <c r="EB136" s="212">
        <v>0</v>
      </c>
      <c r="EC136" s="212">
        <v>0</v>
      </c>
      <c r="ED136" s="212">
        <f t="shared" si="221"/>
        <v>0</v>
      </c>
      <c r="EE136" s="214">
        <f>_xlfn.FLOOR.PRECISE('численность 2021'!U140)</f>
        <v>0</v>
      </c>
      <c r="EF136" s="215">
        <f t="shared" si="235"/>
        <v>0</v>
      </c>
      <c r="EG136" s="216">
        <f t="shared" si="248"/>
        <v>0</v>
      </c>
      <c r="EH136" s="222"/>
    </row>
    <row r="137" spans="1:138" ht="31.5" customHeight="1" x14ac:dyDescent="0.2">
      <c r="A137" s="116" t="s">
        <v>161</v>
      </c>
      <c r="B137" s="212">
        <f>'численность 2021'!C144</f>
        <v>8.7080000000000002</v>
      </c>
      <c r="C137" s="213">
        <v>46.896847000000001</v>
      </c>
      <c r="D137" s="213">
        <v>47</v>
      </c>
      <c r="E137" s="212">
        <f>_xlfn.FLOOR.PRECISE('численность 2021'!D144)</f>
        <v>48</v>
      </c>
      <c r="F137" s="212">
        <v>4.9552050000000003</v>
      </c>
      <c r="G137" s="212">
        <v>4.9661039999999996</v>
      </c>
      <c r="H137" s="212">
        <f t="shared" si="215"/>
        <v>5.5121727147450619</v>
      </c>
      <c r="I137" s="214">
        <f>_xlfn.FLOOR.PRECISE('численность 2021'!R144)</f>
        <v>15</v>
      </c>
      <c r="J137" s="215">
        <f t="shared" si="206"/>
        <v>16.799999999999951</v>
      </c>
      <c r="K137" s="216">
        <f t="shared" si="236"/>
        <v>15</v>
      </c>
      <c r="L137" s="217">
        <v>15</v>
      </c>
      <c r="M137" s="213">
        <v>26</v>
      </c>
      <c r="N137" s="213">
        <v>26</v>
      </c>
      <c r="O137" s="212">
        <f>_xlfn.FLOOR.PRECISE('численность 2021'!P144)</f>
        <v>26</v>
      </c>
      <c r="P137" s="212">
        <v>2.747207</v>
      </c>
      <c r="Q137" s="212">
        <v>2.747207</v>
      </c>
      <c r="R137" s="212">
        <f t="shared" si="237"/>
        <v>2.9857602204869087</v>
      </c>
      <c r="S137" s="214">
        <f>_xlfn.FLOOR.PRECISE('численность 2021'!Q144)</f>
        <v>3</v>
      </c>
      <c r="T137" s="214"/>
      <c r="U137" s="215">
        <f t="shared" si="207"/>
        <v>7.7999999999999741</v>
      </c>
      <c r="V137" s="216">
        <f t="shared" si="228"/>
        <v>3</v>
      </c>
      <c r="W137" s="217">
        <v>3</v>
      </c>
      <c r="X137" s="217"/>
      <c r="Y137" s="218"/>
      <c r="Z137" s="213">
        <v>15.976749999999999</v>
      </c>
      <c r="AA137" s="213">
        <v>15</v>
      </c>
      <c r="AB137" s="212">
        <f>_xlfn.FLOOR.PRECISE('численность 2021'!E144)</f>
        <v>15</v>
      </c>
      <c r="AC137" s="212">
        <v>1.688132</v>
      </c>
      <c r="AD137" s="212">
        <v>1.584927</v>
      </c>
      <c r="AE137" s="212">
        <f t="shared" si="216"/>
        <v>1.7225539733578319</v>
      </c>
      <c r="AF137" s="214">
        <f>_xlfn.FLOOR.PRECISE('численность 2021'!O144)</f>
        <v>0</v>
      </c>
      <c r="AG137" s="215">
        <f t="shared" si="205"/>
        <v>0</v>
      </c>
      <c r="AH137" s="216">
        <f t="shared" si="238"/>
        <v>0</v>
      </c>
      <c r="AI137" s="219">
        <f t="shared" si="229"/>
        <v>0</v>
      </c>
      <c r="AJ137" s="217"/>
      <c r="AK137" s="217"/>
      <c r="AL137" s="213">
        <v>7.3764070000000004</v>
      </c>
      <c r="AM137" s="213">
        <v>7</v>
      </c>
      <c r="AN137" s="212">
        <f>_xlfn.FLOOR.PRECISE('численность 2021'!F144)</f>
        <v>6</v>
      </c>
      <c r="AO137" s="212">
        <v>0.77940399999999999</v>
      </c>
      <c r="AP137" s="212">
        <v>0.73963299999999998</v>
      </c>
      <c r="AQ137" s="212">
        <f t="shared" si="239"/>
        <v>0.68902158934313273</v>
      </c>
      <c r="AR137" s="214">
        <f>_xlfn.FLOOR.PRECISE('численность 2021'!L144)</f>
        <v>0</v>
      </c>
      <c r="AS137" s="214"/>
      <c r="AT137" s="214">
        <f t="shared" si="230"/>
        <v>0</v>
      </c>
      <c r="AU137" s="215">
        <f t="shared" si="231"/>
        <v>0</v>
      </c>
      <c r="AV137" s="215">
        <f t="shared" si="249"/>
        <v>0</v>
      </c>
      <c r="AW137" s="220">
        <f t="shared" si="232"/>
        <v>0</v>
      </c>
      <c r="AX137" s="217"/>
      <c r="AY137" s="215">
        <f t="shared" si="208"/>
        <v>0</v>
      </c>
      <c r="AZ137" s="216">
        <f t="shared" si="240"/>
        <v>0</v>
      </c>
      <c r="BA137" s="217"/>
      <c r="BB137" s="215">
        <f t="shared" si="209"/>
        <v>0</v>
      </c>
      <c r="BC137" s="217"/>
      <c r="BD137" s="213">
        <v>0</v>
      </c>
      <c r="BE137" s="213">
        <v>0</v>
      </c>
      <c r="BF137" s="212">
        <f>_xlfn.FLOOR.PRECISE('численность 2021'!G144)</f>
        <v>0</v>
      </c>
      <c r="BG137" s="212">
        <v>0</v>
      </c>
      <c r="BH137" s="212">
        <v>0</v>
      </c>
      <c r="BI137" s="212">
        <f t="shared" si="217"/>
        <v>0</v>
      </c>
      <c r="BJ137" s="214">
        <f>_xlfn.FLOOR.PRECISE('численность 2021'!K144)</f>
        <v>0</v>
      </c>
      <c r="BK137" s="214"/>
      <c r="BL137" s="214">
        <f t="shared" si="233"/>
        <v>0</v>
      </c>
      <c r="BM137" s="215">
        <f t="shared" si="181"/>
        <v>0</v>
      </c>
      <c r="BN137" s="220">
        <f t="shared" si="234"/>
        <v>0</v>
      </c>
      <c r="BO137" s="217"/>
      <c r="BP137" s="215">
        <f t="shared" si="210"/>
        <v>0</v>
      </c>
      <c r="BQ137" s="216">
        <f t="shared" si="241"/>
        <v>0</v>
      </c>
      <c r="BR137" s="217"/>
      <c r="BS137" s="215">
        <f t="shared" si="200"/>
        <v>0</v>
      </c>
      <c r="BT137" s="217"/>
      <c r="BU137" s="213">
        <v>12.240489999999999</v>
      </c>
      <c r="BV137" s="213">
        <v>12</v>
      </c>
      <c r="BW137" s="212">
        <f>_xlfn.FLOOR.PRECISE('численность 2021'!H144)</f>
        <v>12</v>
      </c>
      <c r="BX137" s="212">
        <v>1.2933520000000001</v>
      </c>
      <c r="BY137" s="212">
        <v>1.2679419999999999</v>
      </c>
      <c r="BZ137" s="212">
        <f t="shared" si="218"/>
        <v>1.3780431786862655</v>
      </c>
      <c r="CA137" s="214">
        <f>_xlfn.FLOOR.PRECISE('численность 2021'!M144)</f>
        <v>0</v>
      </c>
      <c r="CB137" s="214"/>
      <c r="CC137" s="214"/>
      <c r="CD137" s="214">
        <f t="shared" si="242"/>
        <v>0</v>
      </c>
      <c r="CE137" s="215">
        <f t="shared" si="201"/>
        <v>0.60000000000000009</v>
      </c>
      <c r="CF137" s="220">
        <f t="shared" si="243"/>
        <v>0</v>
      </c>
      <c r="CG137" s="217"/>
      <c r="CH137" s="215">
        <f t="shared" si="211"/>
        <v>0</v>
      </c>
      <c r="CI137" s="216">
        <f t="shared" si="244"/>
        <v>0</v>
      </c>
      <c r="CJ137" s="217"/>
      <c r="CK137" s="215">
        <f t="shared" si="212"/>
        <v>0</v>
      </c>
      <c r="CL137" s="216">
        <f t="shared" si="245"/>
        <v>0</v>
      </c>
      <c r="CM137" s="217"/>
      <c r="CN137" s="215">
        <f t="shared" si="202"/>
        <v>0</v>
      </c>
      <c r="CO137" s="217"/>
      <c r="CP137" s="221">
        <f t="shared" si="203"/>
        <v>1</v>
      </c>
      <c r="CQ137" s="213">
        <v>0</v>
      </c>
      <c r="CR137" s="213">
        <v>0</v>
      </c>
      <c r="CS137" s="213" t="e">
        <f>#REF!</f>
        <v>#REF!</v>
      </c>
      <c r="CT137" s="212">
        <v>0</v>
      </c>
      <c r="CU137" s="212">
        <v>0</v>
      </c>
      <c r="CV137" s="212" t="e">
        <f>#REF!</f>
        <v>#REF!</v>
      </c>
      <c r="CW137" s="214" t="e">
        <f>#REF!</f>
        <v>#REF!</v>
      </c>
      <c r="CX137" s="215" t="e">
        <f t="shared" si="222"/>
        <v>#REF!</v>
      </c>
      <c r="CY137" s="220" t="e">
        <f t="shared" si="223"/>
        <v>#REF!</v>
      </c>
      <c r="CZ137" s="222"/>
      <c r="DA137" s="215">
        <f t="shared" si="224"/>
        <v>0</v>
      </c>
      <c r="DB137" s="222"/>
      <c r="DC137" s="213">
        <v>0</v>
      </c>
      <c r="DD137" s="213">
        <v>0</v>
      </c>
      <c r="DE137" s="212">
        <f>_xlfn.FLOOR.PRECISE('численность 2021'!I144)</f>
        <v>0</v>
      </c>
      <c r="DF137" s="212">
        <v>0</v>
      </c>
      <c r="DG137" s="212">
        <v>0</v>
      </c>
      <c r="DH137" s="212">
        <f t="shared" si="219"/>
        <v>0</v>
      </c>
      <c r="DI137" s="214">
        <f>_xlfn.FLOOR.PRECISE('численность 2021'!N144)</f>
        <v>0</v>
      </c>
      <c r="DJ137" s="215">
        <f t="shared" si="213"/>
        <v>0</v>
      </c>
      <c r="DK137" s="216">
        <f t="shared" si="246"/>
        <v>0</v>
      </c>
      <c r="DL137" s="217"/>
      <c r="DM137" s="215">
        <f t="shared" si="214"/>
        <v>0</v>
      </c>
      <c r="DN137" s="217"/>
      <c r="DO137" s="213">
        <v>0</v>
      </c>
      <c r="DP137" s="213">
        <v>0</v>
      </c>
      <c r="DQ137" s="212">
        <f>_xlfn.FLOOR.PRECISE('численность 2021'!J144)</f>
        <v>0</v>
      </c>
      <c r="DR137" s="212">
        <v>0</v>
      </c>
      <c r="DS137" s="212">
        <v>0</v>
      </c>
      <c r="DT137" s="212">
        <f t="shared" si="220"/>
        <v>0</v>
      </c>
      <c r="DU137" s="214">
        <f>_xlfn.FLOOR.PRECISE('численность 2021'!S144)</f>
        <v>0</v>
      </c>
      <c r="DV137" s="215">
        <f t="shared" si="204"/>
        <v>0</v>
      </c>
      <c r="DW137" s="216">
        <f t="shared" si="247"/>
        <v>0</v>
      </c>
      <c r="DX137" s="217"/>
      <c r="DY137" s="213">
        <v>0</v>
      </c>
      <c r="DZ137" s="223">
        <v>0</v>
      </c>
      <c r="EA137" s="212">
        <f>_xlfn.FLOOR.PRECISE('численность 2021'!T144)</f>
        <v>0</v>
      </c>
      <c r="EB137" s="212">
        <v>0</v>
      </c>
      <c r="EC137" s="212">
        <v>0</v>
      </c>
      <c r="ED137" s="212">
        <f t="shared" si="221"/>
        <v>0</v>
      </c>
      <c r="EE137" s="214">
        <f>_xlfn.FLOOR.PRECISE('численность 2021'!U144)</f>
        <v>0</v>
      </c>
      <c r="EF137" s="215">
        <f t="shared" si="235"/>
        <v>0</v>
      </c>
      <c r="EG137" s="216">
        <f t="shared" si="248"/>
        <v>0</v>
      </c>
      <c r="EH137" s="222"/>
    </row>
    <row r="138" spans="1:138" s="227" customFormat="1" ht="31.5" x14ac:dyDescent="0.2">
      <c r="A138" s="116" t="s">
        <v>162</v>
      </c>
      <c r="B138" s="228">
        <f>'численность 2021'!C145</f>
        <v>76.099999999999994</v>
      </c>
      <c r="C138" s="229">
        <v>64.190185546875</v>
      </c>
      <c r="D138" s="229">
        <v>69</v>
      </c>
      <c r="E138" s="228">
        <f>_xlfn.FLOOR.PRECISE('численность 2021'!D145)</f>
        <v>78</v>
      </c>
      <c r="F138" s="228">
        <v>0.84298799999999996</v>
      </c>
      <c r="G138" s="228">
        <v>0.90615400000000002</v>
      </c>
      <c r="H138" s="228">
        <f t="shared" si="215"/>
        <v>1.0249671484888305</v>
      </c>
      <c r="I138" s="230">
        <f>_xlfn.FLOOR.PRECISE('численность 2021'!R145)</f>
        <v>27</v>
      </c>
      <c r="J138" s="233">
        <f t="shared" si="206"/>
        <v>27.299999999999919</v>
      </c>
      <c r="K138" s="231">
        <f t="shared" si="236"/>
        <v>27</v>
      </c>
      <c r="L138" s="217">
        <v>27</v>
      </c>
      <c r="M138" s="229">
        <v>57</v>
      </c>
      <c r="N138" s="229">
        <v>57</v>
      </c>
      <c r="O138" s="228">
        <f>_xlfn.FLOOR.PRECISE('численность 2021'!P145)</f>
        <v>60</v>
      </c>
      <c r="P138" s="228">
        <v>0.74856199999999995</v>
      </c>
      <c r="Q138" s="228">
        <v>0.74856199999999995</v>
      </c>
      <c r="R138" s="228">
        <f t="shared" si="237"/>
        <v>0.78843626806833123</v>
      </c>
      <c r="S138" s="230">
        <f>_xlfn.FLOOR.PRECISE('численность 2021'!Q145)</f>
        <v>18</v>
      </c>
      <c r="T138" s="230"/>
      <c r="U138" s="233">
        <f t="shared" si="207"/>
        <v>17.99999999999994</v>
      </c>
      <c r="V138" s="231">
        <f t="shared" si="228"/>
        <v>17.99999999999994</v>
      </c>
      <c r="W138" s="217">
        <v>18</v>
      </c>
      <c r="X138" s="217"/>
      <c r="Y138" s="232"/>
      <c r="Z138" s="229">
        <v>89.259476000000006</v>
      </c>
      <c r="AA138" s="229">
        <v>105</v>
      </c>
      <c r="AB138" s="228">
        <f>_xlfn.FLOOR.PRECISE('численность 2021'!E145)</f>
        <v>145</v>
      </c>
      <c r="AC138" s="228">
        <v>1.172215</v>
      </c>
      <c r="AD138" s="228">
        <v>1.37893</v>
      </c>
      <c r="AE138" s="228">
        <f t="shared" si="216"/>
        <v>1.9053876478318004</v>
      </c>
      <c r="AF138" s="230">
        <f>_xlfn.FLOOR.PRECISE('численность 2021'!O145)</f>
        <v>7</v>
      </c>
      <c r="AG138" s="233">
        <f t="shared" si="205"/>
        <v>7.25</v>
      </c>
      <c r="AH138" s="231">
        <f t="shared" si="238"/>
        <v>7</v>
      </c>
      <c r="AI138" s="219">
        <f t="shared" si="229"/>
        <v>5.25</v>
      </c>
      <c r="AJ138" s="217">
        <v>7</v>
      </c>
      <c r="AK138" s="217">
        <v>5</v>
      </c>
      <c r="AL138" s="229">
        <v>326.93881199999998</v>
      </c>
      <c r="AM138" s="229">
        <v>338</v>
      </c>
      <c r="AN138" s="228">
        <f>_xlfn.FLOOR.PRECISE('численность 2021'!F145)</f>
        <v>345</v>
      </c>
      <c r="AO138" s="228">
        <v>4.2935780000000001</v>
      </c>
      <c r="AP138" s="228">
        <v>4.438841</v>
      </c>
      <c r="AQ138" s="228">
        <f t="shared" si="239"/>
        <v>4.5335085413929042</v>
      </c>
      <c r="AR138" s="230">
        <f>_xlfn.FLOOR.PRECISE('численность 2021'!L145)</f>
        <v>27</v>
      </c>
      <c r="AS138" s="230"/>
      <c r="AT138" s="230">
        <f t="shared" si="230"/>
        <v>27</v>
      </c>
      <c r="AU138" s="233">
        <f t="shared" si="231"/>
        <v>27.6</v>
      </c>
      <c r="AV138" s="233">
        <f t="shared" si="249"/>
        <v>0</v>
      </c>
      <c r="AW138" s="219">
        <f t="shared" si="232"/>
        <v>27</v>
      </c>
      <c r="AX138" s="217">
        <v>27</v>
      </c>
      <c r="AY138" s="233">
        <f t="shared" si="208"/>
        <v>4.0499999999999732</v>
      </c>
      <c r="AZ138" s="231">
        <f t="shared" si="240"/>
        <v>0</v>
      </c>
      <c r="BA138" s="217"/>
      <c r="BB138" s="233">
        <f t="shared" si="209"/>
        <v>8.099999999999973</v>
      </c>
      <c r="BC138" s="217"/>
      <c r="BD138" s="229">
        <v>133.92913799999999</v>
      </c>
      <c r="BE138" s="229">
        <v>132</v>
      </c>
      <c r="BF138" s="228">
        <f>_xlfn.FLOOR.PRECISE('численность 2021'!G145)</f>
        <v>138</v>
      </c>
      <c r="BG138" s="228">
        <v>1.758847</v>
      </c>
      <c r="BH138" s="228">
        <v>1.7335119999999999</v>
      </c>
      <c r="BI138" s="228">
        <f t="shared" si="217"/>
        <v>1.8134034165571618</v>
      </c>
      <c r="BJ138" s="230">
        <f>_xlfn.FLOOR.PRECISE('численность 2021'!K145)</f>
        <v>6</v>
      </c>
      <c r="BK138" s="230"/>
      <c r="BL138" s="230">
        <f t="shared" si="233"/>
        <v>6</v>
      </c>
      <c r="BM138" s="233">
        <f t="shared" si="181"/>
        <v>6.9</v>
      </c>
      <c r="BN138" s="219">
        <f t="shared" si="234"/>
        <v>6</v>
      </c>
      <c r="BO138" s="217">
        <v>6</v>
      </c>
      <c r="BP138" s="233">
        <f t="shared" si="210"/>
        <v>0.89999999999999392</v>
      </c>
      <c r="BQ138" s="231">
        <f t="shared" si="241"/>
        <v>0</v>
      </c>
      <c r="BR138" s="217"/>
      <c r="BS138" s="233">
        <f t="shared" ref="BS138:BS139" si="250">BO138*0.2</f>
        <v>1.2000000000000002</v>
      </c>
      <c r="BT138" s="217"/>
      <c r="BU138" s="229">
        <v>309.25457799999998</v>
      </c>
      <c r="BV138" s="229">
        <v>320</v>
      </c>
      <c r="BW138" s="228">
        <f>_xlfn.FLOOR.PRECISE('численность 2021'!H145)</f>
        <v>306</v>
      </c>
      <c r="BX138" s="228">
        <v>4.061337</v>
      </c>
      <c r="BY138" s="228">
        <v>4.2024530000000002</v>
      </c>
      <c r="BZ138" s="228">
        <f t="shared" si="218"/>
        <v>4.021024967148489</v>
      </c>
      <c r="CA138" s="230">
        <f>_xlfn.FLOOR.PRECISE('численность 2021'!M145)</f>
        <v>24</v>
      </c>
      <c r="CB138" s="230"/>
      <c r="CC138" s="230"/>
      <c r="CD138" s="230">
        <f t="shared" si="242"/>
        <v>24</v>
      </c>
      <c r="CE138" s="233">
        <f t="shared" si="201"/>
        <v>24.48</v>
      </c>
      <c r="CF138" s="219">
        <f t="shared" si="243"/>
        <v>24</v>
      </c>
      <c r="CG138" s="217">
        <v>24</v>
      </c>
      <c r="CH138" s="233">
        <f t="shared" si="211"/>
        <v>1.7999999999999976</v>
      </c>
      <c r="CI138" s="231">
        <f t="shared" si="244"/>
        <v>0</v>
      </c>
      <c r="CJ138" s="217"/>
      <c r="CK138" s="233">
        <f t="shared" si="212"/>
        <v>1.7999999999999976</v>
      </c>
      <c r="CL138" s="231">
        <f t="shared" si="245"/>
        <v>0</v>
      </c>
      <c r="CM138" s="217"/>
      <c r="CN138" s="233">
        <f t="shared" ref="CN138:CN139" si="251">CG138*0.2</f>
        <v>4.8000000000000007</v>
      </c>
      <c r="CO138" s="217"/>
      <c r="CP138" s="234">
        <f t="shared" ref="CP138:CP139" si="252">IF(CG138*0.25&gt;CJ138+CM138-0.1,1,0)</f>
        <v>1</v>
      </c>
      <c r="CQ138" s="229">
        <v>0</v>
      </c>
      <c r="CR138" s="229">
        <v>0</v>
      </c>
      <c r="CS138" s="229" t="e">
        <f>#REF!</f>
        <v>#REF!</v>
      </c>
      <c r="CT138" s="228">
        <v>0</v>
      </c>
      <c r="CU138" s="228">
        <v>0</v>
      </c>
      <c r="CV138" s="228" t="e">
        <f>#REF!</f>
        <v>#REF!</v>
      </c>
      <c r="CW138" s="230" t="e">
        <f>#REF!</f>
        <v>#REF!</v>
      </c>
      <c r="CX138" s="233" t="e">
        <f t="shared" si="222"/>
        <v>#REF!</v>
      </c>
      <c r="CY138" s="219" t="e">
        <f t="shared" si="223"/>
        <v>#REF!</v>
      </c>
      <c r="CZ138" s="217"/>
      <c r="DA138" s="233">
        <f t="shared" si="224"/>
        <v>0</v>
      </c>
      <c r="DB138" s="217"/>
      <c r="DC138" s="229">
        <v>0</v>
      </c>
      <c r="DD138" s="229">
        <v>0</v>
      </c>
      <c r="DE138" s="228">
        <f>_xlfn.FLOOR.PRECISE('численность 2021'!I145)</f>
        <v>0</v>
      </c>
      <c r="DF138" s="228">
        <v>0</v>
      </c>
      <c r="DG138" s="228">
        <v>0</v>
      </c>
      <c r="DH138" s="228">
        <f t="shared" si="219"/>
        <v>0</v>
      </c>
      <c r="DI138" s="230">
        <f>_xlfn.FLOOR.PRECISE('численность 2021'!N145)</f>
        <v>0</v>
      </c>
      <c r="DJ138" s="233">
        <f t="shared" si="213"/>
        <v>0</v>
      </c>
      <c r="DK138" s="231">
        <f t="shared" si="246"/>
        <v>0</v>
      </c>
      <c r="DL138" s="217"/>
      <c r="DM138" s="233">
        <f t="shared" si="214"/>
        <v>0</v>
      </c>
      <c r="DN138" s="217"/>
      <c r="DO138" s="229">
        <v>2.3951560000000001</v>
      </c>
      <c r="DP138" s="229">
        <v>3</v>
      </c>
      <c r="DQ138" s="228">
        <f>_xlfn.FLOOR.PRECISE('численность 2021'!J145)</f>
        <v>8</v>
      </c>
      <c r="DR138" s="228">
        <v>3.1454999999999997E-2</v>
      </c>
      <c r="DS138" s="228">
        <v>3.9398000000000002E-2</v>
      </c>
      <c r="DT138" s="228">
        <f t="shared" si="220"/>
        <v>0.10512483574244416</v>
      </c>
      <c r="DU138" s="230">
        <f>_xlfn.FLOOR.PRECISE('численность 2021'!S145)</f>
        <v>0</v>
      </c>
      <c r="DV138" s="233">
        <f t="shared" ref="DV138:DV139" si="253">DQ138*0.1</f>
        <v>0.8</v>
      </c>
      <c r="DW138" s="231">
        <f t="shared" si="247"/>
        <v>0</v>
      </c>
      <c r="DX138" s="217"/>
      <c r="DY138" s="229">
        <v>22</v>
      </c>
      <c r="DZ138" s="236">
        <v>22</v>
      </c>
      <c r="EA138" s="228">
        <f>_xlfn.FLOOR.PRECISE('численность 2021'!T145)</f>
        <v>0</v>
      </c>
      <c r="EB138" s="228">
        <v>0.28891899999999998</v>
      </c>
      <c r="EC138" s="228">
        <v>0.28891899999999998</v>
      </c>
      <c r="ED138" s="228">
        <f t="shared" si="221"/>
        <v>0</v>
      </c>
      <c r="EE138" s="230">
        <f>_xlfn.FLOOR.PRECISE('численность 2021'!U145)</f>
        <v>0</v>
      </c>
      <c r="EF138" s="233">
        <f t="shared" si="235"/>
        <v>0</v>
      </c>
      <c r="EG138" s="231">
        <f t="shared" si="248"/>
        <v>0</v>
      </c>
      <c r="EH138" s="217"/>
    </row>
    <row r="139" spans="1:138" s="240" customFormat="1" ht="53.25" customHeight="1" x14ac:dyDescent="0.2">
      <c r="A139" s="266" t="s">
        <v>165</v>
      </c>
      <c r="B139" s="242">
        <f>'численность 2021'!C148</f>
        <v>3.52</v>
      </c>
      <c r="C139" s="243">
        <v>71.216721000000007</v>
      </c>
      <c r="D139" s="243">
        <v>49</v>
      </c>
      <c r="E139" s="242">
        <f>_xlfn.FLOOR.PRECISE('численность 2021'!D148)</f>
        <v>2</v>
      </c>
      <c r="F139" s="242">
        <v>1.224286</v>
      </c>
      <c r="G139" s="242">
        <v>1.245552</v>
      </c>
      <c r="H139" s="242">
        <f t="shared" si="215"/>
        <v>0.56818181818181823</v>
      </c>
      <c r="I139" s="244">
        <f>_xlfn.FLOOR.PRECISE('численность 2021'!R148)</f>
        <v>0</v>
      </c>
      <c r="J139" s="245">
        <f>IF(E139&gt;1,E139*0.349999999999999,0)</f>
        <v>0.69999999999999796</v>
      </c>
      <c r="K139" s="246">
        <f t="shared" si="236"/>
        <v>0</v>
      </c>
      <c r="L139" s="247"/>
      <c r="M139" s="243">
        <v>25</v>
      </c>
      <c r="N139" s="243">
        <v>21</v>
      </c>
      <c r="O139" s="242">
        <f>_xlfn.FLOOR.PRECISE('численность 2021'!P148)</f>
        <v>4</v>
      </c>
      <c r="P139" s="242">
        <v>0.42977500000000002</v>
      </c>
      <c r="Q139" s="242">
        <v>0.53380799999999995</v>
      </c>
      <c r="R139" s="242">
        <f t="shared" si="237"/>
        <v>1.1363636363636365</v>
      </c>
      <c r="S139" s="244">
        <f>_xlfn.FLOOR.PRECISE('численность 2021'!Q148)</f>
        <v>1</v>
      </c>
      <c r="T139" s="244"/>
      <c r="U139" s="245">
        <f>O139*0.299999999999999</f>
        <v>1.199999999999996</v>
      </c>
      <c r="V139" s="246">
        <f t="shared" si="228"/>
        <v>1</v>
      </c>
      <c r="W139" s="247">
        <v>1</v>
      </c>
      <c r="X139" s="247">
        <v>1</v>
      </c>
      <c r="Y139" s="248"/>
      <c r="Z139" s="243">
        <v>90.149795999999995</v>
      </c>
      <c r="AA139" s="243">
        <v>135</v>
      </c>
      <c r="AB139" s="242">
        <f>_xlfn.FLOOR.PRECISE('численность 2021'!E148)</f>
        <v>9</v>
      </c>
      <c r="AC139" s="242">
        <v>1.5497639999999999</v>
      </c>
      <c r="AD139" s="242">
        <v>3.431622</v>
      </c>
      <c r="AE139" s="242">
        <f t="shared" si="216"/>
        <v>2.5568181818181817</v>
      </c>
      <c r="AF139" s="244">
        <f>_xlfn.FLOOR.PRECISE('численность 2021'!O148)</f>
        <v>0</v>
      </c>
      <c r="AG139" s="245">
        <f>IF(AB139&gt;34,AB139*0.05,0)</f>
        <v>0</v>
      </c>
      <c r="AH139" s="246">
        <f t="shared" si="238"/>
        <v>0</v>
      </c>
      <c r="AI139" s="249">
        <f t="shared" si="229"/>
        <v>0</v>
      </c>
      <c r="AJ139" s="247"/>
      <c r="AK139" s="247"/>
      <c r="AL139" s="243">
        <v>693.78247099999999</v>
      </c>
      <c r="AM139" s="243">
        <v>481</v>
      </c>
      <c r="AN139" s="242">
        <f>_xlfn.FLOOR.PRECISE('численность 2021'!F148)</f>
        <v>43</v>
      </c>
      <c r="AO139" s="242">
        <v>11.926809</v>
      </c>
      <c r="AP139" s="242">
        <v>12.226741000000001</v>
      </c>
      <c r="AQ139" s="242">
        <f t="shared" si="239"/>
        <v>12.215909090909092</v>
      </c>
      <c r="AR139" s="244">
        <f>_xlfn.FLOOR.PRECISE('численность 2021'!L148)</f>
        <v>8</v>
      </c>
      <c r="AS139" s="244"/>
      <c r="AT139" s="244">
        <f t="shared" si="230"/>
        <v>8</v>
      </c>
      <c r="AU139" s="245">
        <f t="shared" si="231"/>
        <v>6.4499999999999567</v>
      </c>
      <c r="AV139" s="245">
        <f t="shared" si="249"/>
        <v>8.6</v>
      </c>
      <c r="AW139" s="249">
        <f t="shared" si="232"/>
        <v>6.4499999999999567</v>
      </c>
      <c r="AX139" s="247">
        <v>8</v>
      </c>
      <c r="AY139" s="245">
        <f>IF(AX139&gt;7,AX139*0.149999999999999,0)</f>
        <v>1.199999999999992</v>
      </c>
      <c r="AZ139" s="246">
        <f t="shared" si="240"/>
        <v>0</v>
      </c>
      <c r="BA139" s="247"/>
      <c r="BB139" s="245">
        <f>AX139*0.299999999999999</f>
        <v>2.3999999999999919</v>
      </c>
      <c r="BC139" s="247">
        <v>3</v>
      </c>
      <c r="BD139" s="243"/>
      <c r="BE139" s="243">
        <v>24</v>
      </c>
      <c r="BF139" s="242">
        <f>_xlfn.FLOOR.PRECISE('численность 2021'!G148)</f>
        <v>1</v>
      </c>
      <c r="BG139" s="242"/>
      <c r="BH139" s="242">
        <v>0.610066</v>
      </c>
      <c r="BI139" s="242">
        <f t="shared" si="217"/>
        <v>0.28409090909090912</v>
      </c>
      <c r="BJ139" s="244">
        <f>_xlfn.FLOOR.PRECISE('численность 2021'!K148)</f>
        <v>0</v>
      </c>
      <c r="BK139" s="244"/>
      <c r="BL139" s="244">
        <f t="shared" si="233"/>
        <v>0</v>
      </c>
      <c r="BM139" s="245">
        <f>IF(BF139&gt;1,IF(BI139&gt;10,BF139*0.149999999999999,IF(BI139&gt;8,BF139*0.12,IF(BI139&gt;6,BF139*0.1,IF(BI139&gt;4,BF139*0.08,IF(BI139&gt;2,BF139*0.07,IF(BI139&gt;1,BF139*0.05,IF(BI139&lt;1,BF139*0.0299999999999999,0))))))),0)</f>
        <v>0</v>
      </c>
      <c r="BN139" s="249">
        <f t="shared" si="234"/>
        <v>0</v>
      </c>
      <c r="BO139" s="247"/>
      <c r="BP139" s="245">
        <f>IF(BO139&gt;3,BO139*0.149999999999999,0)</f>
        <v>0</v>
      </c>
      <c r="BQ139" s="246">
        <f t="shared" si="241"/>
        <v>0</v>
      </c>
      <c r="BR139" s="247"/>
      <c r="BS139" s="245">
        <f t="shared" si="250"/>
        <v>0</v>
      </c>
      <c r="BT139" s="247"/>
      <c r="BU139" s="243">
        <v>221.34272799999999</v>
      </c>
      <c r="BV139" s="243">
        <v>151</v>
      </c>
      <c r="BW139" s="242">
        <f>_xlfn.FLOOR.PRECISE('численность 2021'!H148)</f>
        <v>8</v>
      </c>
      <c r="BX139" s="242">
        <v>3.8051010000000001</v>
      </c>
      <c r="BY139" s="242">
        <v>3.8383319999999999</v>
      </c>
      <c r="BZ139" s="242">
        <f t="shared" si="218"/>
        <v>2.2727272727272729</v>
      </c>
      <c r="CA139" s="244">
        <f>_xlfn.FLOOR.PRECISE('численность 2021'!M148)</f>
        <v>0</v>
      </c>
      <c r="CB139" s="244"/>
      <c r="CC139" s="244"/>
      <c r="CD139" s="244">
        <f t="shared" si="242"/>
        <v>0</v>
      </c>
      <c r="CE139" s="245">
        <f>IF(BW139&gt;1,IF(BZ139&gt;10,BW139*0.149999999999999,IF(BZ139&gt;8,BW139*0.12,IF(BZ139&gt;6,BW139*0.1,IF(BZ139&gt;4,BW139*0.08,IF(BZ139&gt;2,BW139*0.07,IF(BZ139&gt;1,BW139*0.05,IF(BZ139&lt;1,BW139*0.0299999999999999,0))))))),0)</f>
        <v>0.56000000000000005</v>
      </c>
      <c r="CF139" s="249">
        <f t="shared" si="243"/>
        <v>0</v>
      </c>
      <c r="CG139" s="247"/>
      <c r="CH139" s="245">
        <f>IF(CG139&gt;3,CG139*0.0749999999999999,0)</f>
        <v>0</v>
      </c>
      <c r="CI139" s="246">
        <f t="shared" si="244"/>
        <v>0</v>
      </c>
      <c r="CJ139" s="247"/>
      <c r="CK139" s="245">
        <f>IF(CG139&gt;3,CG139*0.0749999999999999,0)</f>
        <v>0</v>
      </c>
      <c r="CL139" s="246">
        <f t="shared" si="245"/>
        <v>0</v>
      </c>
      <c r="CM139" s="247"/>
      <c r="CN139" s="245">
        <f t="shared" si="251"/>
        <v>0</v>
      </c>
      <c r="CO139" s="247"/>
      <c r="CP139" s="250">
        <f t="shared" si="252"/>
        <v>1</v>
      </c>
      <c r="CQ139" s="243">
        <v>0</v>
      </c>
      <c r="CR139" s="243">
        <v>0</v>
      </c>
      <c r="CS139" s="243" t="e">
        <f>#REF!</f>
        <v>#REF!</v>
      </c>
      <c r="CT139" s="242">
        <v>0</v>
      </c>
      <c r="CU139" s="242">
        <v>0</v>
      </c>
      <c r="CV139" s="242" t="e">
        <f>#REF!</f>
        <v>#REF!</v>
      </c>
      <c r="CW139" s="244" t="e">
        <f>#REF!</f>
        <v>#REF!</v>
      </c>
      <c r="CX139" s="245" t="e">
        <f t="shared" si="222"/>
        <v>#REF!</v>
      </c>
      <c r="CY139" s="249" t="e">
        <f t="shared" si="223"/>
        <v>#REF!</v>
      </c>
      <c r="CZ139" s="247"/>
      <c r="DA139" s="245">
        <f t="shared" si="224"/>
        <v>0</v>
      </c>
      <c r="DB139" s="247"/>
      <c r="DC139" s="243"/>
      <c r="DD139" s="243"/>
      <c r="DE139" s="242">
        <f>_xlfn.FLOOR.PRECISE('численность 2021'!I148)</f>
        <v>0</v>
      </c>
      <c r="DF139" s="242"/>
      <c r="DG139" s="242"/>
      <c r="DH139" s="242">
        <f t="shared" si="219"/>
        <v>0</v>
      </c>
      <c r="DI139" s="244">
        <f>_xlfn.FLOOR.PRECISE('численность 2021'!N148)</f>
        <v>0</v>
      </c>
      <c r="DJ139" s="245">
        <f>IF(DE139&gt;34,DE139*0.149999999999999,0)</f>
        <v>0</v>
      </c>
      <c r="DK139" s="246">
        <f t="shared" si="246"/>
        <v>0</v>
      </c>
      <c r="DL139" s="247"/>
      <c r="DM139" s="245">
        <f>DL139*0.2</f>
        <v>0</v>
      </c>
      <c r="DN139" s="247"/>
      <c r="DO139" s="243">
        <v>0.64507899999999996</v>
      </c>
      <c r="DP139" s="243"/>
      <c r="DQ139" s="242">
        <f>_xlfn.FLOOR.PRECISE('численность 2021'!J148)</f>
        <v>0</v>
      </c>
      <c r="DR139" s="242">
        <v>1.1089999999999999E-2</v>
      </c>
      <c r="DS139" s="242"/>
      <c r="DT139" s="242">
        <f t="shared" si="220"/>
        <v>0</v>
      </c>
      <c r="DU139" s="244">
        <f>_xlfn.FLOOR.PRECISE('численность 2021'!S148)</f>
        <v>0</v>
      </c>
      <c r="DV139" s="245">
        <f t="shared" si="253"/>
        <v>0</v>
      </c>
      <c r="DW139" s="246">
        <f t="shared" si="247"/>
        <v>0</v>
      </c>
      <c r="DX139" s="247"/>
      <c r="DY139" s="243"/>
      <c r="DZ139" s="251"/>
      <c r="EA139" s="242">
        <f>_xlfn.FLOOR.PRECISE('численность 2021'!T148)</f>
        <v>0</v>
      </c>
      <c r="EB139" s="242"/>
      <c r="EC139" s="242"/>
      <c r="ED139" s="242">
        <f t="shared" si="221"/>
        <v>0</v>
      </c>
      <c r="EE139" s="244">
        <f>_xlfn.FLOOR.PRECISE('численность 2021'!U148)</f>
        <v>0</v>
      </c>
      <c r="EF139" s="245">
        <f t="shared" si="235"/>
        <v>0</v>
      </c>
      <c r="EG139" s="246">
        <f t="shared" si="248"/>
        <v>0</v>
      </c>
      <c r="EH139" s="247"/>
    </row>
    <row r="140" spans="1:138" ht="32.25" customHeight="1" x14ac:dyDescent="0.2">
      <c r="A140" s="119" t="s">
        <v>443</v>
      </c>
      <c r="B140" s="212">
        <f>'численность 2021'!C147</f>
        <v>16.07</v>
      </c>
      <c r="C140" s="213">
        <v>71.216721000000007</v>
      </c>
      <c r="D140" s="213">
        <v>49</v>
      </c>
      <c r="E140" s="212">
        <f>_xlfn.FLOOR.PRECISE('численность 2021'!D147)</f>
        <v>60</v>
      </c>
      <c r="F140" s="212">
        <v>1.224286</v>
      </c>
      <c r="G140" s="212">
        <v>1.245552</v>
      </c>
      <c r="H140" s="212">
        <f t="shared" si="215"/>
        <v>3.7336652146857499</v>
      </c>
      <c r="I140" s="214">
        <f>_xlfn.FLOOR.PRECISE('численность 2021'!R147)</f>
        <v>21</v>
      </c>
      <c r="J140" s="215">
        <f t="shared" si="206"/>
        <v>20.99999999999994</v>
      </c>
      <c r="K140" s="216">
        <f t="shared" si="236"/>
        <v>20.99999999999994</v>
      </c>
      <c r="L140" s="217">
        <v>21</v>
      </c>
      <c r="M140" s="213">
        <v>25</v>
      </c>
      <c r="N140" s="213">
        <v>21</v>
      </c>
      <c r="O140" s="212">
        <f>_xlfn.FLOOR.PRECISE('численность 2021'!P147)</f>
        <v>17</v>
      </c>
      <c r="P140" s="212">
        <v>0.42977500000000002</v>
      </c>
      <c r="Q140" s="212">
        <v>0.53380799999999995</v>
      </c>
      <c r="R140" s="212">
        <f t="shared" si="237"/>
        <v>1.057871810827629</v>
      </c>
      <c r="S140" s="214">
        <f>_xlfn.FLOOR.PRECISE('численность 2021'!Q147)</f>
        <v>5</v>
      </c>
      <c r="T140" s="214"/>
      <c r="U140" s="215">
        <f t="shared" si="207"/>
        <v>5.0999999999999828</v>
      </c>
      <c r="V140" s="216">
        <f t="shared" si="228"/>
        <v>5</v>
      </c>
      <c r="W140" s="217">
        <v>5</v>
      </c>
      <c r="X140" s="217">
        <v>2</v>
      </c>
      <c r="Y140" s="218"/>
      <c r="Z140" s="213">
        <v>90.149795999999995</v>
      </c>
      <c r="AA140" s="213">
        <v>135</v>
      </c>
      <c r="AB140" s="212">
        <f>_xlfn.FLOOR.PRECISE('численность 2021'!E147)</f>
        <v>52</v>
      </c>
      <c r="AC140" s="212">
        <v>1.5497639999999999</v>
      </c>
      <c r="AD140" s="212">
        <v>3.431622</v>
      </c>
      <c r="AE140" s="212">
        <f t="shared" si="216"/>
        <v>3.2358431860609831</v>
      </c>
      <c r="AF140" s="214">
        <f>_xlfn.FLOOR.PRECISE('численность 2021'!O147)</f>
        <v>2</v>
      </c>
      <c r="AG140" s="215">
        <f t="shared" si="205"/>
        <v>2.6</v>
      </c>
      <c r="AH140" s="216">
        <f t="shared" si="238"/>
        <v>2</v>
      </c>
      <c r="AI140" s="219">
        <f t="shared" si="229"/>
        <v>1.5</v>
      </c>
      <c r="AJ140" s="217">
        <v>2</v>
      </c>
      <c r="AK140" s="217">
        <v>1</v>
      </c>
      <c r="AL140" s="213">
        <v>693.78247099999999</v>
      </c>
      <c r="AM140" s="213">
        <v>481</v>
      </c>
      <c r="AN140" s="212">
        <f>_xlfn.FLOOR.PRECISE('численность 2021'!F147)</f>
        <v>80</v>
      </c>
      <c r="AO140" s="212">
        <v>11.926809</v>
      </c>
      <c r="AP140" s="212">
        <v>12.226741000000001</v>
      </c>
      <c r="AQ140" s="212">
        <f t="shared" si="239"/>
        <v>4.9782202862476668</v>
      </c>
      <c r="AR140" s="214">
        <f>_xlfn.FLOOR.PRECISE('численность 2021'!L147)</f>
        <v>6</v>
      </c>
      <c r="AS140" s="214"/>
      <c r="AT140" s="214">
        <f t="shared" si="230"/>
        <v>6</v>
      </c>
      <c r="AU140" s="215">
        <f t="shared" si="231"/>
        <v>6.4</v>
      </c>
      <c r="AV140" s="215">
        <f t="shared" si="249"/>
        <v>0</v>
      </c>
      <c r="AW140" s="220">
        <f t="shared" si="232"/>
        <v>6</v>
      </c>
      <c r="AX140" s="217">
        <v>6</v>
      </c>
      <c r="AY140" s="215">
        <f t="shared" si="208"/>
        <v>0</v>
      </c>
      <c r="AZ140" s="216">
        <f t="shared" si="240"/>
        <v>0</v>
      </c>
      <c r="BA140" s="217"/>
      <c r="BB140" s="215">
        <f t="shared" si="209"/>
        <v>1.799999999999994</v>
      </c>
      <c r="BC140" s="217">
        <v>2</v>
      </c>
      <c r="BD140" s="213">
        <v>0</v>
      </c>
      <c r="BE140" s="213">
        <v>24</v>
      </c>
      <c r="BF140" s="212">
        <f>_xlfn.FLOOR.PRECISE('численность 2021'!G147)</f>
        <v>27</v>
      </c>
      <c r="BG140" s="212">
        <v>0</v>
      </c>
      <c r="BH140" s="212">
        <v>0.610066</v>
      </c>
      <c r="BI140" s="212">
        <f t="shared" si="217"/>
        <v>1.6801493466085875</v>
      </c>
      <c r="BJ140" s="214">
        <f>_xlfn.FLOOR.PRECISE('численность 2021'!K147)</f>
        <v>1</v>
      </c>
      <c r="BK140" s="214"/>
      <c r="BL140" s="214">
        <f t="shared" si="233"/>
        <v>1</v>
      </c>
      <c r="BM140" s="215">
        <f t="shared" ref="BM140:BM171" si="254">IF(BF140&gt;1,IF(BI140&gt;10,BF140*0.15,IF(BI140&gt;8,BF140*0.12,IF(BI140&gt;6,BF140*0.1,IF(BI140&gt;4,BF140*0.08,IF(BI140&gt;2,BF140*0.07,IF(BI140&gt;1,BF140*0.05,IF(BI140&lt;1,BF140*0.03,0))))))),0)</f>
        <v>1.35</v>
      </c>
      <c r="BN140" s="220">
        <f t="shared" si="234"/>
        <v>1</v>
      </c>
      <c r="BO140" s="217">
        <v>1</v>
      </c>
      <c r="BP140" s="215">
        <f t="shared" si="210"/>
        <v>0</v>
      </c>
      <c r="BQ140" s="216">
        <f t="shared" si="241"/>
        <v>0</v>
      </c>
      <c r="BR140" s="217"/>
      <c r="BS140" s="215">
        <f t="shared" si="200"/>
        <v>0.2</v>
      </c>
      <c r="BT140" s="217">
        <v>1</v>
      </c>
      <c r="BU140" s="213">
        <v>221.34272799999999</v>
      </c>
      <c r="BV140" s="213">
        <v>151</v>
      </c>
      <c r="BW140" s="212">
        <f>_xlfn.FLOOR.PRECISE('численность 2021'!H147)</f>
        <v>74</v>
      </c>
      <c r="BX140" s="212">
        <v>3.8051010000000001</v>
      </c>
      <c r="BY140" s="212">
        <v>3.8383319999999999</v>
      </c>
      <c r="BZ140" s="212">
        <f t="shared" si="218"/>
        <v>4.604853764779091</v>
      </c>
      <c r="CA140" s="214">
        <f>_xlfn.FLOOR.PRECISE('численность 2021'!M147)</f>
        <v>5</v>
      </c>
      <c r="CB140" s="214"/>
      <c r="CC140" s="214"/>
      <c r="CD140" s="214">
        <f t="shared" si="242"/>
        <v>5</v>
      </c>
      <c r="CE140" s="215">
        <f t="shared" si="201"/>
        <v>5.92</v>
      </c>
      <c r="CF140" s="220">
        <f t="shared" si="243"/>
        <v>5</v>
      </c>
      <c r="CG140" s="217">
        <v>5</v>
      </c>
      <c r="CH140" s="215">
        <f t="shared" si="211"/>
        <v>0.3749999999999995</v>
      </c>
      <c r="CI140" s="216">
        <f t="shared" si="244"/>
        <v>0</v>
      </c>
      <c r="CJ140" s="217"/>
      <c r="CK140" s="215">
        <f t="shared" si="212"/>
        <v>0.3749999999999995</v>
      </c>
      <c r="CL140" s="216">
        <f t="shared" si="245"/>
        <v>0</v>
      </c>
      <c r="CM140" s="217"/>
      <c r="CN140" s="215">
        <f t="shared" si="202"/>
        <v>1</v>
      </c>
      <c r="CO140" s="217">
        <v>1</v>
      </c>
      <c r="CP140" s="221">
        <f t="shared" si="203"/>
        <v>1</v>
      </c>
      <c r="CQ140" s="213"/>
      <c r="CR140" s="213">
        <v>0</v>
      </c>
      <c r="CS140" s="213" t="e">
        <f>#REF!</f>
        <v>#REF!</v>
      </c>
      <c r="CT140" s="212"/>
      <c r="CU140" s="212">
        <v>0</v>
      </c>
      <c r="CV140" s="212" t="e">
        <f>#REF!</f>
        <v>#REF!</v>
      </c>
      <c r="CW140" s="214" t="e">
        <f>#REF!</f>
        <v>#REF!</v>
      </c>
      <c r="CX140" s="215" t="e">
        <f t="shared" si="222"/>
        <v>#REF!</v>
      </c>
      <c r="CY140" s="220" t="e">
        <f t="shared" si="223"/>
        <v>#REF!</v>
      </c>
      <c r="CZ140" s="222"/>
      <c r="DA140" s="215">
        <f t="shared" si="224"/>
        <v>0</v>
      </c>
      <c r="DB140" s="222"/>
      <c r="DC140" s="213">
        <v>0</v>
      </c>
      <c r="DD140" s="213">
        <v>0</v>
      </c>
      <c r="DE140" s="212">
        <f>_xlfn.FLOOR.PRECISE('численность 2021'!I147)</f>
        <v>0</v>
      </c>
      <c r="DF140" s="212">
        <v>0</v>
      </c>
      <c r="DG140" s="212">
        <v>0</v>
      </c>
      <c r="DH140" s="212">
        <f t="shared" si="219"/>
        <v>0</v>
      </c>
      <c r="DI140" s="214">
        <f>_xlfn.FLOOR.PRECISE('численность 2021'!N147)</f>
        <v>0</v>
      </c>
      <c r="DJ140" s="215">
        <f t="shared" si="213"/>
        <v>0</v>
      </c>
      <c r="DK140" s="216">
        <f t="shared" si="246"/>
        <v>0</v>
      </c>
      <c r="DL140" s="217"/>
      <c r="DM140" s="215">
        <f t="shared" si="214"/>
        <v>0</v>
      </c>
      <c r="DN140" s="217"/>
      <c r="DO140" s="213">
        <v>0.64507899999999996</v>
      </c>
      <c r="DP140" s="213">
        <v>0</v>
      </c>
      <c r="DQ140" s="212">
        <f>_xlfn.FLOOR.PRECISE('численность 2021'!J147)</f>
        <v>0</v>
      </c>
      <c r="DR140" s="212">
        <v>1.1089999999999999E-2</v>
      </c>
      <c r="DS140" s="212">
        <v>0</v>
      </c>
      <c r="DT140" s="212">
        <f t="shared" si="220"/>
        <v>0</v>
      </c>
      <c r="DU140" s="214">
        <f>_xlfn.FLOOR.PRECISE('численность 2021'!S147)</f>
        <v>0</v>
      </c>
      <c r="DV140" s="215">
        <f t="shared" si="204"/>
        <v>0</v>
      </c>
      <c r="DW140" s="216">
        <f t="shared" si="247"/>
        <v>0</v>
      </c>
      <c r="DX140" s="217"/>
      <c r="DY140" s="213">
        <v>0</v>
      </c>
      <c r="DZ140" s="223">
        <v>0</v>
      </c>
      <c r="EA140" s="212">
        <f>_xlfn.FLOOR.PRECISE('численность 2021'!T147)</f>
        <v>0</v>
      </c>
      <c r="EB140" s="212">
        <v>0</v>
      </c>
      <c r="EC140" s="212">
        <v>0</v>
      </c>
      <c r="ED140" s="212">
        <f t="shared" si="221"/>
        <v>0</v>
      </c>
      <c r="EE140" s="214">
        <f>_xlfn.FLOOR.PRECISE('численность 2021'!U147)</f>
        <v>0</v>
      </c>
      <c r="EF140" s="215">
        <f t="shared" si="235"/>
        <v>0</v>
      </c>
      <c r="EG140" s="216">
        <f t="shared" si="248"/>
        <v>0</v>
      </c>
      <c r="EH140" s="222"/>
    </row>
    <row r="141" spans="1:138" ht="15.75" x14ac:dyDescent="0.2">
      <c r="A141" s="198" t="s">
        <v>173</v>
      </c>
      <c r="B141" s="212"/>
      <c r="C141" s="213"/>
      <c r="D141" s="213"/>
      <c r="E141" s="212"/>
      <c r="F141" s="212"/>
      <c r="G141" s="212"/>
      <c r="H141" s="212"/>
      <c r="I141" s="214"/>
      <c r="J141" s="215">
        <f t="shared" si="206"/>
        <v>0</v>
      </c>
      <c r="K141" s="216">
        <f t="shared" si="236"/>
        <v>0</v>
      </c>
      <c r="L141" s="222"/>
      <c r="M141" s="213"/>
      <c r="N141" s="213"/>
      <c r="O141" s="212"/>
      <c r="P141" s="212"/>
      <c r="Q141" s="212"/>
      <c r="R141" s="212" t="e">
        <f t="shared" si="237"/>
        <v>#DIV/0!</v>
      </c>
      <c r="S141" s="214"/>
      <c r="T141" s="214"/>
      <c r="U141" s="215">
        <f t="shared" si="207"/>
        <v>0</v>
      </c>
      <c r="V141" s="216">
        <f t="shared" si="228"/>
        <v>0</v>
      </c>
      <c r="W141" s="222"/>
      <c r="X141" s="222"/>
      <c r="Y141" s="218"/>
      <c r="Z141" s="213"/>
      <c r="AA141" s="213"/>
      <c r="AB141" s="212"/>
      <c r="AC141" s="212"/>
      <c r="AD141" s="212"/>
      <c r="AE141" s="212" t="e">
        <f t="shared" si="216"/>
        <v>#DIV/0!</v>
      </c>
      <c r="AF141" s="214"/>
      <c r="AG141" s="215">
        <f t="shared" si="205"/>
        <v>0</v>
      </c>
      <c r="AH141" s="216">
        <f t="shared" si="238"/>
        <v>0</v>
      </c>
      <c r="AI141" s="219">
        <f t="shared" si="229"/>
        <v>0</v>
      </c>
      <c r="AJ141" s="222"/>
      <c r="AK141" s="222"/>
      <c r="AL141" s="213"/>
      <c r="AM141" s="213"/>
      <c r="AN141" s="212"/>
      <c r="AO141" s="212"/>
      <c r="AP141" s="212"/>
      <c r="AQ141" s="212" t="e">
        <f t="shared" si="239"/>
        <v>#DIV/0!</v>
      </c>
      <c r="AR141" s="214"/>
      <c r="AS141" s="214"/>
      <c r="AT141" s="214" t="e">
        <f t="shared" si="230"/>
        <v>#DIV/0!</v>
      </c>
      <c r="AU141" s="215">
        <f t="shared" si="231"/>
        <v>0</v>
      </c>
      <c r="AV141" s="215">
        <f t="shared" si="249"/>
        <v>0</v>
      </c>
      <c r="AW141" s="220">
        <f t="shared" si="232"/>
        <v>0</v>
      </c>
      <c r="AX141" s="222"/>
      <c r="AY141" s="215">
        <f t="shared" si="208"/>
        <v>0</v>
      </c>
      <c r="AZ141" s="216">
        <f t="shared" si="240"/>
        <v>0</v>
      </c>
      <c r="BA141" s="222"/>
      <c r="BB141" s="215">
        <f t="shared" si="209"/>
        <v>0</v>
      </c>
      <c r="BC141" s="222"/>
      <c r="BD141" s="213"/>
      <c r="BE141" s="213"/>
      <c r="BF141" s="212"/>
      <c r="BG141" s="212"/>
      <c r="BH141" s="212"/>
      <c r="BI141" s="212" t="e">
        <f t="shared" si="217"/>
        <v>#DIV/0!</v>
      </c>
      <c r="BJ141" s="214"/>
      <c r="BK141" s="214"/>
      <c r="BL141" s="214" t="e">
        <f t="shared" si="233"/>
        <v>#DIV/0!</v>
      </c>
      <c r="BM141" s="215">
        <f t="shared" si="254"/>
        <v>0</v>
      </c>
      <c r="BN141" s="220">
        <f t="shared" si="234"/>
        <v>0</v>
      </c>
      <c r="BO141" s="222"/>
      <c r="BP141" s="215">
        <f t="shared" si="210"/>
        <v>0</v>
      </c>
      <c r="BQ141" s="216">
        <f t="shared" si="241"/>
        <v>0</v>
      </c>
      <c r="BR141" s="222"/>
      <c r="BS141" s="215">
        <f t="shared" si="200"/>
        <v>0</v>
      </c>
      <c r="BT141" s="222"/>
      <c r="BU141" s="213"/>
      <c r="BV141" s="213"/>
      <c r="BW141" s="212"/>
      <c r="BX141" s="212"/>
      <c r="BY141" s="212"/>
      <c r="BZ141" s="212" t="e">
        <f t="shared" si="218"/>
        <v>#DIV/0!</v>
      </c>
      <c r="CA141" s="214"/>
      <c r="CB141" s="214"/>
      <c r="CC141" s="214"/>
      <c r="CD141" s="214" t="e">
        <f t="shared" si="242"/>
        <v>#DIV/0!</v>
      </c>
      <c r="CE141" s="215">
        <f t="shared" si="201"/>
        <v>0</v>
      </c>
      <c r="CF141" s="220">
        <f t="shared" si="243"/>
        <v>0</v>
      </c>
      <c r="CG141" s="222"/>
      <c r="CH141" s="215">
        <f t="shared" si="211"/>
        <v>0</v>
      </c>
      <c r="CI141" s="216">
        <f t="shared" si="244"/>
        <v>0</v>
      </c>
      <c r="CJ141" s="222"/>
      <c r="CK141" s="215">
        <f t="shared" si="212"/>
        <v>0</v>
      </c>
      <c r="CL141" s="216">
        <f t="shared" si="245"/>
        <v>0</v>
      </c>
      <c r="CM141" s="222"/>
      <c r="CN141" s="215">
        <f t="shared" si="202"/>
        <v>0</v>
      </c>
      <c r="CO141" s="222"/>
      <c r="CP141" s="221">
        <f t="shared" si="203"/>
        <v>1</v>
      </c>
      <c r="CQ141" s="213"/>
      <c r="CR141" s="213"/>
      <c r="CS141" s="213"/>
      <c r="CT141" s="212"/>
      <c r="CU141" s="212"/>
      <c r="CV141" s="212"/>
      <c r="CW141" s="214"/>
      <c r="CX141" s="215">
        <f t="shared" si="222"/>
        <v>0</v>
      </c>
      <c r="CY141" s="220">
        <f t="shared" si="223"/>
        <v>0</v>
      </c>
      <c r="CZ141" s="222"/>
      <c r="DA141" s="215">
        <f t="shared" si="224"/>
        <v>0</v>
      </c>
      <c r="DB141" s="222"/>
      <c r="DC141" s="213"/>
      <c r="DD141" s="213"/>
      <c r="DE141" s="212"/>
      <c r="DF141" s="212"/>
      <c r="DG141" s="212"/>
      <c r="DH141" s="212" t="e">
        <f t="shared" si="219"/>
        <v>#DIV/0!</v>
      </c>
      <c r="DI141" s="214"/>
      <c r="DJ141" s="215">
        <f t="shared" si="213"/>
        <v>0</v>
      </c>
      <c r="DK141" s="216">
        <f t="shared" si="246"/>
        <v>0</v>
      </c>
      <c r="DL141" s="222"/>
      <c r="DM141" s="215">
        <f t="shared" si="214"/>
        <v>0</v>
      </c>
      <c r="DN141" s="222"/>
      <c r="DO141" s="213"/>
      <c r="DP141" s="213"/>
      <c r="DQ141" s="212"/>
      <c r="DR141" s="212"/>
      <c r="DS141" s="212"/>
      <c r="DT141" s="212" t="e">
        <f t="shared" si="220"/>
        <v>#DIV/0!</v>
      </c>
      <c r="DU141" s="214"/>
      <c r="DV141" s="215">
        <f t="shared" si="204"/>
        <v>0</v>
      </c>
      <c r="DW141" s="216">
        <f t="shared" si="247"/>
        <v>0</v>
      </c>
      <c r="DX141" s="222"/>
      <c r="DY141" s="213"/>
      <c r="DZ141" s="223"/>
      <c r="EA141" s="212"/>
      <c r="EB141" s="212"/>
      <c r="EC141" s="212"/>
      <c r="ED141" s="212" t="e">
        <f t="shared" si="221"/>
        <v>#DIV/0!</v>
      </c>
      <c r="EE141" s="214"/>
      <c r="EF141" s="215">
        <f t="shared" si="235"/>
        <v>0</v>
      </c>
      <c r="EG141" s="216">
        <f t="shared" si="248"/>
        <v>0</v>
      </c>
      <c r="EH141" s="222"/>
    </row>
    <row r="142" spans="1:138" ht="94.5" x14ac:dyDescent="0.2">
      <c r="A142" s="116" t="s">
        <v>328</v>
      </c>
      <c r="B142" s="212">
        <f>'численность 2021'!C157</f>
        <v>22.076000000000001</v>
      </c>
      <c r="C142" s="213">
        <v>114.462906</v>
      </c>
      <c r="D142" s="213">
        <v>119</v>
      </c>
      <c r="E142" s="212">
        <f>_xlfn.FLOOR.PRECISE('численность 2021'!D157)</f>
        <v>131</v>
      </c>
      <c r="F142" s="212">
        <v>5.1863570000000001</v>
      </c>
      <c r="G142" s="212">
        <v>5.3919350000000001</v>
      </c>
      <c r="H142" s="212">
        <f t="shared" si="215"/>
        <v>5.9340460228302225</v>
      </c>
      <c r="I142" s="214">
        <f>_xlfn.FLOOR.PRECISE('численность 2021'!R157)</f>
        <v>25</v>
      </c>
      <c r="J142" s="215">
        <f t="shared" si="206"/>
        <v>45.849999999999866</v>
      </c>
      <c r="K142" s="216">
        <f t="shared" si="236"/>
        <v>25</v>
      </c>
      <c r="L142" s="217">
        <v>25</v>
      </c>
      <c r="M142" s="213">
        <v>86</v>
      </c>
      <c r="N142" s="213">
        <v>83</v>
      </c>
      <c r="O142" s="212">
        <f>_xlfn.FLOOR.PRECISE('численность 2021'!P157)</f>
        <v>75</v>
      </c>
      <c r="P142" s="212">
        <v>3.8966919999999998</v>
      </c>
      <c r="Q142" s="212">
        <v>3.760761</v>
      </c>
      <c r="R142" s="212">
        <f t="shared" si="237"/>
        <v>3.3973545932234099</v>
      </c>
      <c r="S142" s="214">
        <f>_xlfn.FLOOR.PRECISE('численность 2021'!Q157)</f>
        <v>16</v>
      </c>
      <c r="T142" s="214"/>
      <c r="U142" s="215">
        <f t="shared" si="207"/>
        <v>22.499999999999925</v>
      </c>
      <c r="V142" s="216">
        <f t="shared" si="228"/>
        <v>16</v>
      </c>
      <c r="W142" s="217">
        <v>16</v>
      </c>
      <c r="X142" s="217"/>
      <c r="Y142" s="218"/>
      <c r="Z142" s="213">
        <v>331.95931999999999</v>
      </c>
      <c r="AA142" s="213">
        <v>343</v>
      </c>
      <c r="AB142" s="212">
        <f>_xlfn.FLOOR.PRECISE('численность 2021'!E157)</f>
        <v>409</v>
      </c>
      <c r="AC142" s="212">
        <v>15.041202</v>
      </c>
      <c r="AD142" s="212">
        <v>15.541459</v>
      </c>
      <c r="AE142" s="212">
        <f t="shared" si="216"/>
        <v>18.52690704837833</v>
      </c>
      <c r="AF142" s="214">
        <f>_xlfn.FLOOR.PRECISE('численность 2021'!O157)</f>
        <v>20</v>
      </c>
      <c r="AG142" s="215">
        <f t="shared" si="205"/>
        <v>20.450000000000003</v>
      </c>
      <c r="AH142" s="216">
        <f t="shared" si="238"/>
        <v>20</v>
      </c>
      <c r="AI142" s="219">
        <f t="shared" si="229"/>
        <v>15</v>
      </c>
      <c r="AJ142" s="217">
        <v>20</v>
      </c>
      <c r="AK142" s="217">
        <v>15</v>
      </c>
      <c r="AL142" s="213">
        <v>166.56376599999999</v>
      </c>
      <c r="AM142" s="213">
        <v>187</v>
      </c>
      <c r="AN142" s="212">
        <f>_xlfn.FLOOR.PRECISE('численность 2021'!F157)</f>
        <v>218</v>
      </c>
      <c r="AO142" s="212">
        <v>7.5470670000000002</v>
      </c>
      <c r="AP142" s="212">
        <v>8.4730399999999992</v>
      </c>
      <c r="AQ142" s="212">
        <f t="shared" si="239"/>
        <v>9.8749773509693775</v>
      </c>
      <c r="AR142" s="214">
        <f>_xlfn.FLOOR.PRECISE('численность 2021'!L157)</f>
        <v>26</v>
      </c>
      <c r="AS142" s="214"/>
      <c r="AT142" s="214">
        <f t="shared" si="230"/>
        <v>26</v>
      </c>
      <c r="AU142" s="215">
        <f t="shared" si="231"/>
        <v>26.16</v>
      </c>
      <c r="AV142" s="215">
        <f t="shared" si="249"/>
        <v>26.16</v>
      </c>
      <c r="AW142" s="220">
        <f t="shared" si="232"/>
        <v>26</v>
      </c>
      <c r="AX142" s="217">
        <v>26</v>
      </c>
      <c r="AY142" s="215">
        <f t="shared" si="208"/>
        <v>3.8999999999999737</v>
      </c>
      <c r="AZ142" s="216">
        <f t="shared" si="240"/>
        <v>0</v>
      </c>
      <c r="BA142" s="217"/>
      <c r="BB142" s="215">
        <f t="shared" si="209"/>
        <v>7.7999999999999741</v>
      </c>
      <c r="BC142" s="217"/>
      <c r="BD142" s="213">
        <v>8.0812930000000005</v>
      </c>
      <c r="BE142" s="213">
        <v>7</v>
      </c>
      <c r="BF142" s="212">
        <f>_xlfn.FLOOR.PRECISE('численность 2021'!G157)</f>
        <v>21</v>
      </c>
      <c r="BG142" s="212">
        <v>0.36616599999999999</v>
      </c>
      <c r="BH142" s="212">
        <v>0.31717299999999998</v>
      </c>
      <c r="BI142" s="212">
        <f t="shared" si="217"/>
        <v>0.95125928610255484</v>
      </c>
      <c r="BJ142" s="214">
        <f>_xlfn.FLOOR.PRECISE('численность 2021'!K157)</f>
        <v>0</v>
      </c>
      <c r="BK142" s="214"/>
      <c r="BL142" s="214">
        <f t="shared" si="233"/>
        <v>0</v>
      </c>
      <c r="BM142" s="215">
        <f t="shared" si="254"/>
        <v>0.63</v>
      </c>
      <c r="BN142" s="220">
        <f t="shared" si="234"/>
        <v>0</v>
      </c>
      <c r="BO142" s="217"/>
      <c r="BP142" s="215">
        <f t="shared" si="210"/>
        <v>0</v>
      </c>
      <c r="BQ142" s="216">
        <f t="shared" si="241"/>
        <v>0</v>
      </c>
      <c r="BR142" s="217"/>
      <c r="BS142" s="215">
        <f t="shared" si="200"/>
        <v>0</v>
      </c>
      <c r="BT142" s="217"/>
      <c r="BU142" s="213">
        <v>211.215622</v>
      </c>
      <c r="BV142" s="213">
        <v>220</v>
      </c>
      <c r="BW142" s="212">
        <f>_xlfn.FLOOR.PRECISE('численность 2021'!H157)</f>
        <v>259</v>
      </c>
      <c r="BX142" s="212">
        <v>9.5702590000000001</v>
      </c>
      <c r="BY142" s="212">
        <v>9.9682829999999996</v>
      </c>
      <c r="BZ142" s="212">
        <f t="shared" si="218"/>
        <v>11.732197861931509</v>
      </c>
      <c r="CA142" s="214">
        <f>_xlfn.FLOOR.PRECISE('численность 2021'!M157)</f>
        <v>38</v>
      </c>
      <c r="CB142" s="214"/>
      <c r="CC142" s="214"/>
      <c r="CD142" s="214">
        <f t="shared" si="242"/>
        <v>38</v>
      </c>
      <c r="CE142" s="215">
        <f t="shared" si="201"/>
        <v>38.849999999999739</v>
      </c>
      <c r="CF142" s="220">
        <f t="shared" si="243"/>
        <v>38</v>
      </c>
      <c r="CG142" s="217">
        <v>38</v>
      </c>
      <c r="CH142" s="215">
        <f t="shared" si="211"/>
        <v>2.8499999999999961</v>
      </c>
      <c r="CI142" s="216">
        <f t="shared" si="244"/>
        <v>0</v>
      </c>
      <c r="CJ142" s="217"/>
      <c r="CK142" s="215">
        <f t="shared" si="212"/>
        <v>2.8499999999999961</v>
      </c>
      <c r="CL142" s="216">
        <f t="shared" si="245"/>
        <v>0</v>
      </c>
      <c r="CM142" s="217"/>
      <c r="CN142" s="215">
        <f t="shared" si="202"/>
        <v>7.6000000000000005</v>
      </c>
      <c r="CO142" s="217"/>
      <c r="CP142" s="221">
        <f t="shared" si="203"/>
        <v>1</v>
      </c>
      <c r="CQ142" s="213">
        <v>6</v>
      </c>
      <c r="CR142" s="213">
        <v>0</v>
      </c>
      <c r="CS142" s="213" t="e">
        <f>#REF!</f>
        <v>#REF!</v>
      </c>
      <c r="CT142" s="212">
        <v>0.26500000000000001</v>
      </c>
      <c r="CU142" s="212">
        <v>0</v>
      </c>
      <c r="CV142" s="212" t="e">
        <f>#REF!</f>
        <v>#REF!</v>
      </c>
      <c r="CW142" s="214" t="e">
        <f>#REF!</f>
        <v>#REF!</v>
      </c>
      <c r="CX142" s="215" t="e">
        <f t="shared" si="222"/>
        <v>#REF!</v>
      </c>
      <c r="CY142" s="220" t="e">
        <f t="shared" si="223"/>
        <v>#REF!</v>
      </c>
      <c r="CZ142" s="222"/>
      <c r="DA142" s="215">
        <f t="shared" si="224"/>
        <v>0</v>
      </c>
      <c r="DB142" s="222"/>
      <c r="DC142" s="213">
        <v>0</v>
      </c>
      <c r="DD142" s="213">
        <v>0</v>
      </c>
      <c r="DE142" s="212">
        <f>_xlfn.FLOOR.PRECISE('численность 2021'!I157)</f>
        <v>0</v>
      </c>
      <c r="DF142" s="212">
        <v>0</v>
      </c>
      <c r="DG142" s="212">
        <v>0</v>
      </c>
      <c r="DH142" s="212">
        <f t="shared" si="219"/>
        <v>0</v>
      </c>
      <c r="DI142" s="214">
        <f>_xlfn.FLOOR.PRECISE('численность 2021'!N157)</f>
        <v>0</v>
      </c>
      <c r="DJ142" s="215">
        <f t="shared" si="213"/>
        <v>0</v>
      </c>
      <c r="DK142" s="216">
        <f t="shared" si="246"/>
        <v>0</v>
      </c>
      <c r="DL142" s="217"/>
      <c r="DM142" s="215">
        <f t="shared" si="214"/>
        <v>0</v>
      </c>
      <c r="DN142" s="217"/>
      <c r="DO142" s="213">
        <v>1.9269849999999999</v>
      </c>
      <c r="DP142" s="213">
        <v>2</v>
      </c>
      <c r="DQ142" s="212">
        <f>_xlfn.FLOOR.PRECISE('численность 2021'!J157)</f>
        <v>3</v>
      </c>
      <c r="DR142" s="212">
        <v>8.7312000000000001E-2</v>
      </c>
      <c r="DS142" s="212">
        <v>9.0620999999999993E-2</v>
      </c>
      <c r="DT142" s="212">
        <f t="shared" si="220"/>
        <v>0.13589418372893639</v>
      </c>
      <c r="DU142" s="214">
        <f>_xlfn.FLOOR.PRECISE('численность 2021'!S157)</f>
        <v>0</v>
      </c>
      <c r="DV142" s="215">
        <f t="shared" si="204"/>
        <v>0.30000000000000004</v>
      </c>
      <c r="DW142" s="216">
        <f t="shared" si="247"/>
        <v>0</v>
      </c>
      <c r="DX142" s="217"/>
      <c r="DY142" s="213">
        <v>0</v>
      </c>
      <c r="DZ142" s="223">
        <v>0</v>
      </c>
      <c r="EA142" s="212">
        <f>_xlfn.FLOOR.PRECISE('численность 2021'!T157)</f>
        <v>0</v>
      </c>
      <c r="EB142" s="212">
        <v>0</v>
      </c>
      <c r="EC142" s="212">
        <v>0</v>
      </c>
      <c r="ED142" s="212">
        <f t="shared" si="221"/>
        <v>0</v>
      </c>
      <c r="EE142" s="214">
        <f>_xlfn.FLOOR.PRECISE('численность 2021'!U157)</f>
        <v>0</v>
      </c>
      <c r="EF142" s="215">
        <f t="shared" si="235"/>
        <v>0</v>
      </c>
      <c r="EG142" s="216">
        <f t="shared" si="248"/>
        <v>0</v>
      </c>
      <c r="EH142" s="222"/>
    </row>
    <row r="143" spans="1:138" s="227" customFormat="1" ht="63" x14ac:dyDescent="0.2">
      <c r="A143" s="116" t="s">
        <v>329</v>
      </c>
      <c r="B143" s="228">
        <f>'численность 2021'!C161</f>
        <v>51.795000000000002</v>
      </c>
      <c r="C143" s="229">
        <v>106.239265</v>
      </c>
      <c r="D143" s="229">
        <v>87</v>
      </c>
      <c r="E143" s="228">
        <f>_xlfn.FLOOR.PRECISE('численность 2021'!D161)</f>
        <v>263</v>
      </c>
      <c r="F143" s="228">
        <v>2.0445180000000001</v>
      </c>
      <c r="G143" s="212">
        <v>1.6742680000000001</v>
      </c>
      <c r="H143" s="228">
        <f t="shared" si="215"/>
        <v>5.0777102036876141</v>
      </c>
      <c r="I143" s="230">
        <f>_xlfn.FLOOR.PRECISE('численность 2021'!R161)</f>
        <v>92</v>
      </c>
      <c r="J143" s="215">
        <f t="shared" si="206"/>
        <v>92.049999999999727</v>
      </c>
      <c r="K143" s="231">
        <f t="shared" si="236"/>
        <v>92</v>
      </c>
      <c r="L143" s="217">
        <v>92</v>
      </c>
      <c r="M143" s="229">
        <v>88</v>
      </c>
      <c r="N143" s="229">
        <v>88</v>
      </c>
      <c r="O143" s="228">
        <f>_xlfn.FLOOR.PRECISE('численность 2021'!P161)</f>
        <v>87</v>
      </c>
      <c r="P143" s="212">
        <v>1.693513</v>
      </c>
      <c r="Q143" s="228">
        <v>1.693513</v>
      </c>
      <c r="R143" s="228">
        <f t="shared" si="237"/>
        <v>1.6796988126267014</v>
      </c>
      <c r="S143" s="230">
        <f>_xlfn.FLOOR.PRECISE('численность 2021'!Q161)</f>
        <v>26</v>
      </c>
      <c r="T143" s="230"/>
      <c r="U143" s="215">
        <f t="shared" si="207"/>
        <v>26.099999999999913</v>
      </c>
      <c r="V143" s="231">
        <f t="shared" si="228"/>
        <v>26</v>
      </c>
      <c r="W143" s="217">
        <v>26</v>
      </c>
      <c r="X143" s="217"/>
      <c r="Y143" s="232"/>
      <c r="Z143" s="229">
        <v>124.031502</v>
      </c>
      <c r="AA143" s="229">
        <v>182</v>
      </c>
      <c r="AB143" s="228">
        <f>_xlfn.FLOOR.PRECISE('численность 2021'!E161)</f>
        <v>383</v>
      </c>
      <c r="AC143" s="228">
        <v>2.3869199999999999</v>
      </c>
      <c r="AD143" s="228">
        <v>3.5024920000000002</v>
      </c>
      <c r="AE143" s="228">
        <f t="shared" si="216"/>
        <v>7.3945361521382367</v>
      </c>
      <c r="AF143" s="230">
        <f>_xlfn.FLOOR.PRECISE('численность 2021'!O161)</f>
        <v>19</v>
      </c>
      <c r="AG143" s="233">
        <f t="shared" si="205"/>
        <v>19.150000000000002</v>
      </c>
      <c r="AH143" s="231">
        <f t="shared" si="238"/>
        <v>19</v>
      </c>
      <c r="AI143" s="219">
        <f t="shared" si="229"/>
        <v>14.25</v>
      </c>
      <c r="AJ143" s="217">
        <v>19</v>
      </c>
      <c r="AK143" s="217">
        <v>14</v>
      </c>
      <c r="AL143" s="229">
        <v>1.7135370000000001</v>
      </c>
      <c r="AM143" s="229">
        <v>72</v>
      </c>
      <c r="AN143" s="228">
        <f>_xlfn.FLOOR.PRECISE('численность 2021'!F161)</f>
        <v>107</v>
      </c>
      <c r="AO143" s="228">
        <v>3.2975999999999998E-2</v>
      </c>
      <c r="AP143" s="228">
        <v>1.3856010000000001</v>
      </c>
      <c r="AQ143" s="228">
        <f t="shared" si="239"/>
        <v>2.0658364707018051</v>
      </c>
      <c r="AR143" s="230">
        <f>_xlfn.FLOOR.PRECISE('численность 2021'!L161)</f>
        <v>7</v>
      </c>
      <c r="AS143" s="230"/>
      <c r="AT143" s="214">
        <f t="shared" si="230"/>
        <v>7</v>
      </c>
      <c r="AU143" s="233">
        <f t="shared" si="231"/>
        <v>7.4900000000000011</v>
      </c>
      <c r="AV143" s="215">
        <f t="shared" si="249"/>
        <v>0</v>
      </c>
      <c r="AW143" s="219">
        <f t="shared" si="232"/>
        <v>7</v>
      </c>
      <c r="AX143" s="217">
        <v>7</v>
      </c>
      <c r="AY143" s="215">
        <f t="shared" si="208"/>
        <v>0</v>
      </c>
      <c r="AZ143" s="231">
        <f t="shared" si="240"/>
        <v>0</v>
      </c>
      <c r="BA143" s="217"/>
      <c r="BB143" s="215">
        <f t="shared" si="209"/>
        <v>2.099999999999993</v>
      </c>
      <c r="BC143" s="217"/>
      <c r="BD143" s="229">
        <v>15.678862000000001</v>
      </c>
      <c r="BE143" s="229">
        <v>68</v>
      </c>
      <c r="BF143" s="228">
        <f>_xlfn.FLOOR.PRECISE('численность 2021'!G161)</f>
        <v>57</v>
      </c>
      <c r="BG143" s="228">
        <v>0.30173100000000003</v>
      </c>
      <c r="BH143" s="228">
        <v>1.3086230000000001</v>
      </c>
      <c r="BI143" s="228">
        <f t="shared" si="217"/>
        <v>1.1004923255140457</v>
      </c>
      <c r="BJ143" s="230">
        <f>_xlfn.FLOOR.PRECISE('численность 2021'!K161)</f>
        <v>2</v>
      </c>
      <c r="BK143" s="230"/>
      <c r="BL143" s="214">
        <f t="shared" si="233"/>
        <v>2</v>
      </c>
      <c r="BM143" s="233">
        <f t="shared" si="254"/>
        <v>2.85</v>
      </c>
      <c r="BN143" s="219">
        <f t="shared" si="234"/>
        <v>2</v>
      </c>
      <c r="BO143" s="217">
        <v>2</v>
      </c>
      <c r="BP143" s="215">
        <f t="shared" si="210"/>
        <v>0</v>
      </c>
      <c r="BQ143" s="231">
        <f t="shared" si="241"/>
        <v>0</v>
      </c>
      <c r="BR143" s="217"/>
      <c r="BS143" s="233">
        <f t="shared" si="200"/>
        <v>0.4</v>
      </c>
      <c r="BT143" s="217"/>
      <c r="BU143" s="229">
        <v>90.588982000000001</v>
      </c>
      <c r="BV143" s="229">
        <v>266</v>
      </c>
      <c r="BW143" s="228">
        <f>_xlfn.FLOOR.PRECISE('численность 2021'!H161)</f>
        <v>346</v>
      </c>
      <c r="BX143" s="228">
        <v>1.743336</v>
      </c>
      <c r="BY143" s="228">
        <v>5.119027</v>
      </c>
      <c r="BZ143" s="228">
        <f t="shared" si="218"/>
        <v>6.6801814846992951</v>
      </c>
      <c r="CA143" s="230">
        <f>_xlfn.FLOOR.PRECISE('численность 2021'!M161)</f>
        <v>34</v>
      </c>
      <c r="CB143" s="230"/>
      <c r="CC143" s="230"/>
      <c r="CD143" s="214">
        <f t="shared" si="242"/>
        <v>34</v>
      </c>
      <c r="CE143" s="233">
        <f t="shared" si="201"/>
        <v>34.6</v>
      </c>
      <c r="CF143" s="219">
        <f t="shared" si="243"/>
        <v>34</v>
      </c>
      <c r="CG143" s="217">
        <v>34</v>
      </c>
      <c r="CH143" s="215">
        <f t="shared" si="211"/>
        <v>2.5499999999999967</v>
      </c>
      <c r="CI143" s="231">
        <f t="shared" si="244"/>
        <v>0</v>
      </c>
      <c r="CJ143" s="217"/>
      <c r="CK143" s="215">
        <f t="shared" si="212"/>
        <v>2.5499999999999967</v>
      </c>
      <c r="CL143" s="231">
        <f t="shared" si="245"/>
        <v>0</v>
      </c>
      <c r="CM143" s="217"/>
      <c r="CN143" s="233">
        <f t="shared" si="202"/>
        <v>6.8000000000000007</v>
      </c>
      <c r="CO143" s="217"/>
      <c r="CP143" s="234">
        <f t="shared" si="203"/>
        <v>1</v>
      </c>
      <c r="CQ143" s="229">
        <v>0</v>
      </c>
      <c r="CR143" s="229">
        <v>0</v>
      </c>
      <c r="CS143" s="229" t="e">
        <f>#REF!</f>
        <v>#REF!</v>
      </c>
      <c r="CT143" s="228">
        <v>0</v>
      </c>
      <c r="CU143" s="228">
        <v>0</v>
      </c>
      <c r="CV143" s="228" t="e">
        <f>#REF!</f>
        <v>#REF!</v>
      </c>
      <c r="CW143" s="230" t="e">
        <f>#REF!</f>
        <v>#REF!</v>
      </c>
      <c r="CX143" s="233" t="e">
        <f t="shared" si="222"/>
        <v>#REF!</v>
      </c>
      <c r="CY143" s="219" t="e">
        <f t="shared" si="223"/>
        <v>#REF!</v>
      </c>
      <c r="CZ143" s="217"/>
      <c r="DA143" s="233">
        <f t="shared" si="224"/>
        <v>0</v>
      </c>
      <c r="DB143" s="217"/>
      <c r="DC143" s="229">
        <v>0</v>
      </c>
      <c r="DD143" s="229">
        <v>0</v>
      </c>
      <c r="DE143" s="228">
        <f>_xlfn.FLOOR.PRECISE('численность 2021'!I161)</f>
        <v>0</v>
      </c>
      <c r="DF143" s="228">
        <v>0</v>
      </c>
      <c r="DG143" s="228">
        <v>0</v>
      </c>
      <c r="DH143" s="228">
        <f t="shared" si="219"/>
        <v>0</v>
      </c>
      <c r="DI143" s="230">
        <f>_xlfn.FLOOR.PRECISE('численность 2021'!N161)</f>
        <v>0</v>
      </c>
      <c r="DJ143" s="215">
        <f t="shared" si="213"/>
        <v>0</v>
      </c>
      <c r="DK143" s="231">
        <f t="shared" si="246"/>
        <v>0</v>
      </c>
      <c r="DL143" s="217"/>
      <c r="DM143" s="215">
        <f t="shared" si="214"/>
        <v>0</v>
      </c>
      <c r="DN143" s="217"/>
      <c r="DO143" s="229">
        <v>0</v>
      </c>
      <c r="DP143" s="229">
        <v>0</v>
      </c>
      <c r="DQ143" s="228">
        <f>_xlfn.FLOOR.PRECISE('численность 2021'!J161)</f>
        <v>4</v>
      </c>
      <c r="DR143" s="228">
        <v>0</v>
      </c>
      <c r="DS143" s="228">
        <v>0</v>
      </c>
      <c r="DT143" s="228">
        <f t="shared" si="220"/>
        <v>7.7227531615020759E-2</v>
      </c>
      <c r="DU143" s="230">
        <f>_xlfn.FLOOR.PRECISE('численность 2021'!S161)</f>
        <v>0</v>
      </c>
      <c r="DV143" s="233">
        <f t="shared" si="204"/>
        <v>0.4</v>
      </c>
      <c r="DW143" s="231">
        <f t="shared" si="247"/>
        <v>0</v>
      </c>
      <c r="DX143" s="217"/>
      <c r="DY143" s="229">
        <v>0</v>
      </c>
      <c r="DZ143" s="236">
        <v>0</v>
      </c>
      <c r="EA143" s="228">
        <f>_xlfn.FLOOR.PRECISE('численность 2021'!T161)</f>
        <v>0</v>
      </c>
      <c r="EB143" s="212">
        <v>0</v>
      </c>
      <c r="EC143" s="228">
        <v>0</v>
      </c>
      <c r="ED143" s="228">
        <f t="shared" si="221"/>
        <v>0</v>
      </c>
      <c r="EE143" s="230">
        <f>_xlfn.FLOOR.PRECISE('численность 2021'!U161)</f>
        <v>0</v>
      </c>
      <c r="EF143" s="233">
        <f t="shared" si="235"/>
        <v>0</v>
      </c>
      <c r="EG143" s="231">
        <f t="shared" si="248"/>
        <v>0</v>
      </c>
      <c r="EH143" s="217"/>
    </row>
    <row r="144" spans="1:138" ht="31.5" x14ac:dyDescent="0.2">
      <c r="A144" s="116" t="s">
        <v>174</v>
      </c>
      <c r="B144" s="212">
        <f>'численность 2021'!C156</f>
        <v>10.686999999999999</v>
      </c>
      <c r="C144" s="213">
        <v>32.812671999999999</v>
      </c>
      <c r="D144" s="213">
        <v>42</v>
      </c>
      <c r="E144" s="212">
        <f>_xlfn.FLOOR.PRECISE('численность 2021'!D156)</f>
        <v>40</v>
      </c>
      <c r="F144" s="212">
        <v>3.069474</v>
      </c>
      <c r="G144" s="212">
        <v>3.928906</v>
      </c>
      <c r="H144" s="212">
        <f t="shared" si="215"/>
        <v>3.742865163282493</v>
      </c>
      <c r="I144" s="214">
        <f>_xlfn.FLOOR.PRECISE('численность 2021'!R156)</f>
        <v>14</v>
      </c>
      <c r="J144" s="215">
        <f t="shared" si="206"/>
        <v>13.999999999999959</v>
      </c>
      <c r="K144" s="216">
        <f t="shared" si="236"/>
        <v>13.999999999999959</v>
      </c>
      <c r="L144" s="217">
        <v>14</v>
      </c>
      <c r="M144" s="213">
        <v>11</v>
      </c>
      <c r="N144" s="213">
        <v>12</v>
      </c>
      <c r="O144" s="212">
        <f>_xlfn.FLOOR.PRECISE('численность 2021'!P156)</f>
        <v>12</v>
      </c>
      <c r="P144" s="212">
        <v>1.028999</v>
      </c>
      <c r="Q144" s="212">
        <v>1.122544</v>
      </c>
      <c r="R144" s="212">
        <f t="shared" si="237"/>
        <v>1.1228595489847479</v>
      </c>
      <c r="S144" s="214">
        <f>_xlfn.FLOOR.PRECISE('численность 2021'!Q156)</f>
        <v>3</v>
      </c>
      <c r="T144" s="214"/>
      <c r="U144" s="215">
        <f t="shared" si="207"/>
        <v>3.5999999999999881</v>
      </c>
      <c r="V144" s="216">
        <f t="shared" si="228"/>
        <v>3</v>
      </c>
      <c r="W144" s="217">
        <v>3</v>
      </c>
      <c r="X144" s="217"/>
      <c r="Y144" s="218"/>
      <c r="Z144" s="213">
        <v>51.047558000000002</v>
      </c>
      <c r="AA144" s="213">
        <v>63</v>
      </c>
      <c r="AB144" s="212">
        <f>_xlfn.FLOOR.PRECISE('численность 2021'!E156)</f>
        <v>64</v>
      </c>
      <c r="AC144" s="212">
        <v>4.7752629999999998</v>
      </c>
      <c r="AD144" s="212">
        <v>5.8933590000000002</v>
      </c>
      <c r="AE144" s="212">
        <f t="shared" si="216"/>
        <v>5.9885842612519884</v>
      </c>
      <c r="AF144" s="214">
        <f>_xlfn.FLOOR.PRECISE('численность 2021'!O156)</f>
        <v>3</v>
      </c>
      <c r="AG144" s="215">
        <f t="shared" si="205"/>
        <v>3.2</v>
      </c>
      <c r="AH144" s="216">
        <f t="shared" si="238"/>
        <v>3</v>
      </c>
      <c r="AI144" s="219">
        <f t="shared" si="229"/>
        <v>2.25</v>
      </c>
      <c r="AJ144" s="217">
        <v>3</v>
      </c>
      <c r="AK144" s="217">
        <v>2</v>
      </c>
      <c r="AL144" s="213">
        <v>47.936214</v>
      </c>
      <c r="AM144" s="213">
        <v>42</v>
      </c>
      <c r="AN144" s="212">
        <f>_xlfn.FLOOR.PRECISE('численность 2021'!F156)</f>
        <v>44</v>
      </c>
      <c r="AO144" s="212">
        <v>4.4842110000000002</v>
      </c>
      <c r="AP144" s="212">
        <v>3.928906</v>
      </c>
      <c r="AQ144" s="212">
        <f t="shared" si="239"/>
        <v>4.1171516796107426</v>
      </c>
      <c r="AR144" s="214">
        <f>_xlfn.FLOOR.PRECISE('численность 2021'!L156)</f>
        <v>3</v>
      </c>
      <c r="AS144" s="214"/>
      <c r="AT144" s="214">
        <f t="shared" si="230"/>
        <v>3</v>
      </c>
      <c r="AU144" s="215">
        <f t="shared" si="231"/>
        <v>3.52</v>
      </c>
      <c r="AV144" s="215">
        <f t="shared" si="249"/>
        <v>0</v>
      </c>
      <c r="AW144" s="220">
        <f t="shared" si="232"/>
        <v>3</v>
      </c>
      <c r="AX144" s="217">
        <v>3</v>
      </c>
      <c r="AY144" s="215">
        <f t="shared" si="208"/>
        <v>0</v>
      </c>
      <c r="AZ144" s="216">
        <f t="shared" si="240"/>
        <v>0</v>
      </c>
      <c r="BA144" s="217"/>
      <c r="BB144" s="215">
        <f t="shared" si="209"/>
        <v>0.89999999999999702</v>
      </c>
      <c r="BC144" s="217"/>
      <c r="BD144" s="213">
        <v>1.887629</v>
      </c>
      <c r="BE144" s="213">
        <v>2</v>
      </c>
      <c r="BF144" s="212">
        <f>_xlfn.FLOOR.PRECISE('численность 2021'!G156)</f>
        <v>3</v>
      </c>
      <c r="BG144" s="212">
        <v>0.17657900000000001</v>
      </c>
      <c r="BH144" s="212">
        <v>0.18709100000000001</v>
      </c>
      <c r="BI144" s="212">
        <f t="shared" si="217"/>
        <v>0.28071488724618698</v>
      </c>
      <c r="BJ144" s="214">
        <f>_xlfn.FLOOR.PRECISE('численность 2021'!K156)</f>
        <v>0</v>
      </c>
      <c r="BK144" s="214"/>
      <c r="BL144" s="214">
        <f t="shared" si="233"/>
        <v>0</v>
      </c>
      <c r="BM144" s="215">
        <f t="shared" si="254"/>
        <v>0.09</v>
      </c>
      <c r="BN144" s="220">
        <f t="shared" si="234"/>
        <v>0</v>
      </c>
      <c r="BO144" s="217"/>
      <c r="BP144" s="215">
        <f t="shared" si="210"/>
        <v>0</v>
      </c>
      <c r="BQ144" s="216">
        <f t="shared" si="241"/>
        <v>0</v>
      </c>
      <c r="BR144" s="217"/>
      <c r="BS144" s="215">
        <f t="shared" si="200"/>
        <v>0</v>
      </c>
      <c r="BT144" s="217"/>
      <c r="BU144" s="213">
        <v>22.823149000000001</v>
      </c>
      <c r="BV144" s="213">
        <v>27</v>
      </c>
      <c r="BW144" s="212">
        <f>_xlfn.FLOOR.PRECISE('численность 2021'!H156)</f>
        <v>28</v>
      </c>
      <c r="BX144" s="212">
        <v>2.1349999999999998</v>
      </c>
      <c r="BY144" s="212">
        <v>2.525725</v>
      </c>
      <c r="BZ144" s="212">
        <f t="shared" si="218"/>
        <v>2.620005614297745</v>
      </c>
      <c r="CA144" s="214">
        <f>_xlfn.FLOOR.PRECISE('численность 2021'!M156)</f>
        <v>1</v>
      </c>
      <c r="CB144" s="214"/>
      <c r="CC144" s="214"/>
      <c r="CD144" s="214">
        <f t="shared" si="242"/>
        <v>1</v>
      </c>
      <c r="CE144" s="215">
        <f t="shared" si="201"/>
        <v>1.9600000000000002</v>
      </c>
      <c r="CF144" s="220">
        <f t="shared" si="243"/>
        <v>1</v>
      </c>
      <c r="CG144" s="217">
        <v>1</v>
      </c>
      <c r="CH144" s="215">
        <f t="shared" si="211"/>
        <v>0</v>
      </c>
      <c r="CI144" s="216">
        <f t="shared" si="244"/>
        <v>0</v>
      </c>
      <c r="CJ144" s="217"/>
      <c r="CK144" s="215">
        <f t="shared" si="212"/>
        <v>0</v>
      </c>
      <c r="CL144" s="216">
        <f t="shared" si="245"/>
        <v>0</v>
      </c>
      <c r="CM144" s="217"/>
      <c r="CN144" s="215">
        <f t="shared" si="202"/>
        <v>0.2</v>
      </c>
      <c r="CO144" s="217"/>
      <c r="CP144" s="221">
        <f t="shared" si="203"/>
        <v>1</v>
      </c>
      <c r="CQ144" s="213"/>
      <c r="CR144" s="213"/>
      <c r="CS144" s="213"/>
      <c r="CT144" s="212"/>
      <c r="CU144" s="212"/>
      <c r="CV144" s="212"/>
      <c r="CW144" s="214"/>
      <c r="CX144" s="215"/>
      <c r="CY144" s="220"/>
      <c r="CZ144" s="222"/>
      <c r="DA144" s="215"/>
      <c r="DB144" s="222"/>
      <c r="DC144" s="213">
        <v>0</v>
      </c>
      <c r="DD144" s="213">
        <v>0</v>
      </c>
      <c r="DE144" s="212">
        <f>_xlfn.FLOOR.PRECISE('численность 2021'!I156)</f>
        <v>0</v>
      </c>
      <c r="DF144" s="212">
        <v>0</v>
      </c>
      <c r="DG144" s="212">
        <v>0</v>
      </c>
      <c r="DH144" s="212">
        <f t="shared" si="219"/>
        <v>0</v>
      </c>
      <c r="DI144" s="214">
        <f>_xlfn.FLOOR.PRECISE('численность 2021'!N156)</f>
        <v>0</v>
      </c>
      <c r="DJ144" s="215">
        <f t="shared" si="213"/>
        <v>0</v>
      </c>
      <c r="DK144" s="216">
        <f t="shared" si="246"/>
        <v>0</v>
      </c>
      <c r="DL144" s="217"/>
      <c r="DM144" s="215">
        <f t="shared" si="214"/>
        <v>0</v>
      </c>
      <c r="DN144" s="217"/>
      <c r="DO144" s="213">
        <v>1.462842</v>
      </c>
      <c r="DP144" s="213">
        <v>1</v>
      </c>
      <c r="DQ144" s="212">
        <f>_xlfn.FLOOR.PRECISE('численность 2021'!J156)</f>
        <v>0</v>
      </c>
      <c r="DR144" s="212">
        <v>0.13684199999999999</v>
      </c>
      <c r="DS144" s="212">
        <v>9.3545000000000003E-2</v>
      </c>
      <c r="DT144" s="212">
        <f t="shared" si="220"/>
        <v>0</v>
      </c>
      <c r="DU144" s="214">
        <f>_xlfn.FLOOR.PRECISE('численность 2021'!S156)</f>
        <v>0</v>
      </c>
      <c r="DV144" s="215">
        <f t="shared" si="204"/>
        <v>0</v>
      </c>
      <c r="DW144" s="216">
        <f t="shared" si="247"/>
        <v>0</v>
      </c>
      <c r="DX144" s="217"/>
      <c r="DY144" s="213">
        <v>0</v>
      </c>
      <c r="DZ144" s="223">
        <v>0</v>
      </c>
      <c r="EA144" s="212">
        <f>_xlfn.FLOOR.PRECISE('численность 2021'!T156)</f>
        <v>0</v>
      </c>
      <c r="EB144" s="212">
        <v>0</v>
      </c>
      <c r="EC144" s="212">
        <v>0</v>
      </c>
      <c r="ED144" s="212">
        <f t="shared" si="221"/>
        <v>0</v>
      </c>
      <c r="EE144" s="214">
        <f>_xlfn.FLOOR.PRECISE('численность 2021'!U156)</f>
        <v>0</v>
      </c>
      <c r="EF144" s="215">
        <f t="shared" si="235"/>
        <v>0</v>
      </c>
      <c r="EG144" s="216">
        <f t="shared" si="248"/>
        <v>0</v>
      </c>
      <c r="EH144" s="222"/>
    </row>
    <row r="145" spans="1:138" ht="31.5" x14ac:dyDescent="0.2">
      <c r="A145" s="116" t="s">
        <v>178</v>
      </c>
      <c r="B145" s="212">
        <f>'численность 2021'!C160</f>
        <v>127.137</v>
      </c>
      <c r="C145" s="213">
        <v>264.69006300000001</v>
      </c>
      <c r="D145" s="213">
        <v>176</v>
      </c>
      <c r="E145" s="212">
        <f>_xlfn.FLOOR.PRECISE('численность 2021'!D160)</f>
        <v>248</v>
      </c>
      <c r="F145" s="212">
        <v>2.081928</v>
      </c>
      <c r="G145" s="212">
        <v>1.384333</v>
      </c>
      <c r="H145" s="212">
        <f t="shared" si="215"/>
        <v>1.95065165923374</v>
      </c>
      <c r="I145" s="214">
        <f>_xlfn.FLOOR.PRECISE('численность 2021'!R160)</f>
        <v>86</v>
      </c>
      <c r="J145" s="215">
        <f t="shared" si="206"/>
        <v>86.799999999999741</v>
      </c>
      <c r="K145" s="216">
        <f t="shared" si="236"/>
        <v>86</v>
      </c>
      <c r="L145" s="217">
        <v>86</v>
      </c>
      <c r="M145" s="213">
        <v>148</v>
      </c>
      <c r="N145" s="213">
        <v>148</v>
      </c>
      <c r="O145" s="212">
        <f>_xlfn.FLOOR.PRECISE('численность 2021'!P160)</f>
        <v>156</v>
      </c>
      <c r="P145" s="212">
        <v>1.164099</v>
      </c>
      <c r="Q145" s="212">
        <v>1.164099</v>
      </c>
      <c r="R145" s="212">
        <f t="shared" si="237"/>
        <v>1.2270228179050946</v>
      </c>
      <c r="S145" s="214">
        <f>_xlfn.FLOOR.PRECISE('численность 2021'!Q160)</f>
        <v>46</v>
      </c>
      <c r="T145" s="214"/>
      <c r="U145" s="215">
        <f t="shared" si="207"/>
        <v>46.799999999999841</v>
      </c>
      <c r="V145" s="216">
        <f t="shared" si="228"/>
        <v>46</v>
      </c>
      <c r="W145" s="217">
        <v>46</v>
      </c>
      <c r="X145" s="217">
        <v>23</v>
      </c>
      <c r="Y145" s="218"/>
      <c r="Z145" s="213">
        <v>440.14089999999999</v>
      </c>
      <c r="AA145" s="213">
        <v>520</v>
      </c>
      <c r="AB145" s="212">
        <f>_xlfn.FLOOR.PRECISE('численность 2021'!E160)</f>
        <v>528</v>
      </c>
      <c r="AC145" s="212">
        <v>3.4619420000000001</v>
      </c>
      <c r="AD145" s="212">
        <v>4.0900759999999998</v>
      </c>
      <c r="AE145" s="212">
        <f t="shared" si="216"/>
        <v>4.1530003067557049</v>
      </c>
      <c r="AF145" s="214">
        <f>_xlfn.FLOOR.PRECISE('численность 2021'!O160)</f>
        <v>26</v>
      </c>
      <c r="AG145" s="215">
        <f t="shared" si="205"/>
        <v>26.400000000000002</v>
      </c>
      <c r="AH145" s="216">
        <f t="shared" si="238"/>
        <v>26</v>
      </c>
      <c r="AI145" s="219">
        <f t="shared" si="229"/>
        <v>19.5</v>
      </c>
      <c r="AJ145" s="217">
        <v>26</v>
      </c>
      <c r="AK145" s="217">
        <v>19</v>
      </c>
      <c r="AL145" s="213">
        <v>594.68762200000003</v>
      </c>
      <c r="AM145" s="213">
        <v>633</v>
      </c>
      <c r="AN145" s="212">
        <f>_xlfn.FLOOR.PRECISE('численность 2021'!F160)</f>
        <v>638</v>
      </c>
      <c r="AO145" s="212">
        <v>4.6775339999999996</v>
      </c>
      <c r="AP145" s="212">
        <v>4.9788810000000003</v>
      </c>
      <c r="AQ145" s="212">
        <f t="shared" si="239"/>
        <v>5.0182087039964758</v>
      </c>
      <c r="AR145" s="214">
        <f>_xlfn.FLOOR.PRECISE('численность 2021'!L160)</f>
        <v>51</v>
      </c>
      <c r="AS145" s="214"/>
      <c r="AT145" s="214">
        <f t="shared" si="230"/>
        <v>51</v>
      </c>
      <c r="AU145" s="215">
        <f t="shared" si="231"/>
        <v>51.04</v>
      </c>
      <c r="AV145" s="215">
        <f t="shared" si="249"/>
        <v>0</v>
      </c>
      <c r="AW145" s="220">
        <f t="shared" si="232"/>
        <v>51</v>
      </c>
      <c r="AX145" s="217">
        <v>51</v>
      </c>
      <c r="AY145" s="215">
        <f t="shared" si="208"/>
        <v>7.6499999999999488</v>
      </c>
      <c r="AZ145" s="216">
        <f t="shared" si="240"/>
        <v>0</v>
      </c>
      <c r="BA145" s="217">
        <v>5</v>
      </c>
      <c r="BB145" s="215">
        <f t="shared" si="209"/>
        <v>15.299999999999949</v>
      </c>
      <c r="BC145" s="217">
        <v>16</v>
      </c>
      <c r="BD145" s="213">
        <v>26.382504999999998</v>
      </c>
      <c r="BE145" s="213">
        <v>41</v>
      </c>
      <c r="BF145" s="212">
        <f>_xlfn.FLOOR.PRECISE('численность 2021'!G160)</f>
        <v>39</v>
      </c>
      <c r="BG145" s="212">
        <v>0.207512</v>
      </c>
      <c r="BH145" s="212">
        <v>0.32248700000000002</v>
      </c>
      <c r="BI145" s="212">
        <f t="shared" si="217"/>
        <v>0.30675570447627365</v>
      </c>
      <c r="BJ145" s="214">
        <f>_xlfn.FLOOR.PRECISE('численность 2021'!K160)</f>
        <v>1</v>
      </c>
      <c r="BK145" s="214"/>
      <c r="BL145" s="214">
        <f t="shared" si="233"/>
        <v>1</v>
      </c>
      <c r="BM145" s="215">
        <f t="shared" si="254"/>
        <v>1.17</v>
      </c>
      <c r="BN145" s="220">
        <f t="shared" si="234"/>
        <v>1</v>
      </c>
      <c r="BO145" s="217">
        <v>1</v>
      </c>
      <c r="BP145" s="215">
        <f t="shared" si="210"/>
        <v>0</v>
      </c>
      <c r="BQ145" s="216">
        <f t="shared" si="241"/>
        <v>0</v>
      </c>
      <c r="BR145" s="217"/>
      <c r="BS145" s="215">
        <f t="shared" si="200"/>
        <v>0.2</v>
      </c>
      <c r="BT145" s="217">
        <v>1</v>
      </c>
      <c r="BU145" s="213">
        <v>204.464417</v>
      </c>
      <c r="BV145" s="213">
        <v>252</v>
      </c>
      <c r="BW145" s="212">
        <f>_xlfn.FLOOR.PRECISE('численность 2021'!H160)</f>
        <v>248</v>
      </c>
      <c r="BX145" s="212">
        <v>1.6082209999999999</v>
      </c>
      <c r="BY145" s="212">
        <v>1.9821139999999999</v>
      </c>
      <c r="BZ145" s="212">
        <f t="shared" si="218"/>
        <v>1.95065165923374</v>
      </c>
      <c r="CA145" s="214">
        <f>_xlfn.FLOOR.PRECISE('численность 2021'!M160)</f>
        <v>12</v>
      </c>
      <c r="CB145" s="214"/>
      <c r="CC145" s="214"/>
      <c r="CD145" s="214">
        <f t="shared" si="242"/>
        <v>12</v>
      </c>
      <c r="CE145" s="215">
        <f t="shared" si="201"/>
        <v>12.4</v>
      </c>
      <c r="CF145" s="220">
        <f t="shared" si="243"/>
        <v>12</v>
      </c>
      <c r="CG145" s="217">
        <v>12</v>
      </c>
      <c r="CH145" s="215">
        <f t="shared" si="211"/>
        <v>0.8999999999999988</v>
      </c>
      <c r="CI145" s="216">
        <f t="shared" si="244"/>
        <v>0</v>
      </c>
      <c r="CJ145" s="217"/>
      <c r="CK145" s="215">
        <f t="shared" si="212"/>
        <v>0.8999999999999988</v>
      </c>
      <c r="CL145" s="216">
        <f t="shared" si="245"/>
        <v>0</v>
      </c>
      <c r="CM145" s="217">
        <v>1</v>
      </c>
      <c r="CN145" s="215">
        <f t="shared" si="202"/>
        <v>2.4000000000000004</v>
      </c>
      <c r="CO145" s="217">
        <v>3</v>
      </c>
      <c r="CP145" s="221">
        <f t="shared" si="203"/>
        <v>1</v>
      </c>
      <c r="CQ145" s="213">
        <v>50</v>
      </c>
      <c r="CR145" s="213">
        <v>137</v>
      </c>
      <c r="CS145" s="213" t="e">
        <f>#REF!</f>
        <v>#REF!</v>
      </c>
      <c r="CT145" s="212">
        <v>0.59199999999999997</v>
      </c>
      <c r="CU145" s="212">
        <v>0.74399999999999999</v>
      </c>
      <c r="CV145" s="212" t="e">
        <f>#REF!</f>
        <v>#REF!</v>
      </c>
      <c r="CW145" s="214" t="e">
        <f>#REF!</f>
        <v>#REF!</v>
      </c>
      <c r="CX145" s="215" t="e">
        <f t="shared" si="222"/>
        <v>#REF!</v>
      </c>
      <c r="CY145" s="220" t="e">
        <f t="shared" si="223"/>
        <v>#REF!</v>
      </c>
      <c r="CZ145" s="222"/>
      <c r="DA145" s="215">
        <f t="shared" si="224"/>
        <v>0</v>
      </c>
      <c r="DB145" s="222"/>
      <c r="DC145" s="213">
        <v>0</v>
      </c>
      <c r="DD145" s="213">
        <v>0</v>
      </c>
      <c r="DE145" s="212">
        <f>_xlfn.FLOOR.PRECISE('численность 2021'!I160)</f>
        <v>0</v>
      </c>
      <c r="DF145" s="212">
        <v>0</v>
      </c>
      <c r="DG145" s="212">
        <v>0</v>
      </c>
      <c r="DH145" s="212">
        <f t="shared" si="219"/>
        <v>0</v>
      </c>
      <c r="DI145" s="214">
        <f>_xlfn.FLOOR.PRECISE('численность 2021'!N160)</f>
        <v>0</v>
      </c>
      <c r="DJ145" s="215">
        <f t="shared" si="213"/>
        <v>0</v>
      </c>
      <c r="DK145" s="216">
        <f t="shared" si="246"/>
        <v>0</v>
      </c>
      <c r="DL145" s="217"/>
      <c r="DM145" s="215">
        <f t="shared" si="214"/>
        <v>0</v>
      </c>
      <c r="DN145" s="217"/>
      <c r="DO145" s="213">
        <v>14.41667</v>
      </c>
      <c r="DP145" s="213">
        <v>16</v>
      </c>
      <c r="DQ145" s="212">
        <f>_xlfn.FLOOR.PRECISE('численность 2021'!J160)</f>
        <v>18</v>
      </c>
      <c r="DR145" s="212">
        <v>0.113395</v>
      </c>
      <c r="DS145" s="212">
        <v>0.12584799999999999</v>
      </c>
      <c r="DT145" s="212">
        <f t="shared" si="220"/>
        <v>0.14157955591212629</v>
      </c>
      <c r="DU145" s="214">
        <f>_xlfn.FLOOR.PRECISE('численность 2021'!S160)</f>
        <v>1</v>
      </c>
      <c r="DV145" s="215">
        <f t="shared" si="204"/>
        <v>1.8</v>
      </c>
      <c r="DW145" s="216">
        <f t="shared" si="247"/>
        <v>1</v>
      </c>
      <c r="DX145" s="217">
        <v>1</v>
      </c>
      <c r="DY145" s="213">
        <v>0</v>
      </c>
      <c r="DZ145" s="223">
        <v>0</v>
      </c>
      <c r="EA145" s="212">
        <f>_xlfn.FLOOR.PRECISE('численность 2021'!T160)</f>
        <v>0</v>
      </c>
      <c r="EB145" s="212">
        <v>0</v>
      </c>
      <c r="EC145" s="212">
        <v>0</v>
      </c>
      <c r="ED145" s="212">
        <f t="shared" si="221"/>
        <v>0</v>
      </c>
      <c r="EE145" s="214">
        <f>_xlfn.FLOOR.PRECISE('численность 2021'!U160)</f>
        <v>0</v>
      </c>
      <c r="EF145" s="215">
        <f t="shared" si="235"/>
        <v>0</v>
      </c>
      <c r="EG145" s="216">
        <f t="shared" si="248"/>
        <v>0</v>
      </c>
      <c r="EH145" s="222"/>
    </row>
    <row r="146" spans="1:138" ht="31.5" x14ac:dyDescent="0.2">
      <c r="A146" s="114" t="s">
        <v>177</v>
      </c>
      <c r="B146" s="212">
        <f>'численность 2021'!C159</f>
        <v>119.479</v>
      </c>
      <c r="C146" s="213">
        <v>343.622253</v>
      </c>
      <c r="D146" s="213">
        <v>318</v>
      </c>
      <c r="E146" s="212">
        <f>_xlfn.FLOOR.PRECISE('численность 2021'!D159)</f>
        <v>372</v>
      </c>
      <c r="F146" s="212">
        <v>2.9500540000000002</v>
      </c>
      <c r="G146" s="212">
        <v>2.730083</v>
      </c>
      <c r="H146" s="212">
        <f t="shared" si="215"/>
        <v>3.1135178566944819</v>
      </c>
      <c r="I146" s="214">
        <f>_xlfn.FLOOR.PRECISE('численность 2021'!R159)</f>
        <v>130</v>
      </c>
      <c r="J146" s="215">
        <f t="shared" si="206"/>
        <v>130.19999999999962</v>
      </c>
      <c r="K146" s="216">
        <f t="shared" si="236"/>
        <v>130</v>
      </c>
      <c r="L146" s="217">
        <v>130</v>
      </c>
      <c r="M146" s="213">
        <v>103</v>
      </c>
      <c r="N146" s="213">
        <v>103</v>
      </c>
      <c r="O146" s="212">
        <f>_xlfn.FLOOR.PRECISE('численность 2021'!P159)</f>
        <v>102</v>
      </c>
      <c r="P146" s="212">
        <v>0.88427199999999995</v>
      </c>
      <c r="Q146" s="212">
        <v>0.88427199999999995</v>
      </c>
      <c r="R146" s="212">
        <f t="shared" si="237"/>
        <v>0.85370650909364831</v>
      </c>
      <c r="S146" s="214">
        <f>_xlfn.FLOOR.PRECISE('численность 2021'!Q159)</f>
        <v>15</v>
      </c>
      <c r="T146" s="214"/>
      <c r="U146" s="215">
        <f t="shared" si="207"/>
        <v>30.599999999999898</v>
      </c>
      <c r="V146" s="216">
        <f t="shared" si="228"/>
        <v>15</v>
      </c>
      <c r="W146" s="217">
        <v>15</v>
      </c>
      <c r="X146" s="217"/>
      <c r="Y146" s="218"/>
      <c r="Z146" s="213">
        <v>253.85818499999999</v>
      </c>
      <c r="AA146" s="213">
        <v>242</v>
      </c>
      <c r="AB146" s="212">
        <f>_xlfn.FLOOR.PRECISE('численность 2021'!E159)</f>
        <v>315</v>
      </c>
      <c r="AC146" s="212">
        <v>2.179414</v>
      </c>
      <c r="AD146" s="212">
        <v>2.07761</v>
      </c>
      <c r="AE146" s="212">
        <f t="shared" si="216"/>
        <v>2.6364465722009727</v>
      </c>
      <c r="AF146" s="214">
        <f>_xlfn.FLOOR.PRECISE('численность 2021'!O159)</f>
        <v>15</v>
      </c>
      <c r="AG146" s="215">
        <f t="shared" si="205"/>
        <v>15.75</v>
      </c>
      <c r="AH146" s="216">
        <f t="shared" si="238"/>
        <v>15</v>
      </c>
      <c r="AI146" s="219">
        <f t="shared" si="229"/>
        <v>11.25</v>
      </c>
      <c r="AJ146" s="217">
        <v>15</v>
      </c>
      <c r="AK146" s="217">
        <v>11</v>
      </c>
      <c r="AL146" s="213">
        <v>163.85655199999999</v>
      </c>
      <c r="AM146" s="213">
        <v>125</v>
      </c>
      <c r="AN146" s="212">
        <f>_xlfn.FLOOR.PRECISE('численность 2021'!F159)</f>
        <v>159</v>
      </c>
      <c r="AO146" s="212">
        <v>1.406736</v>
      </c>
      <c r="AP146" s="212">
        <v>1.0731459999999999</v>
      </c>
      <c r="AQ146" s="212">
        <f t="shared" si="239"/>
        <v>1.3307777935871576</v>
      </c>
      <c r="AR146" s="214">
        <f>_xlfn.FLOOR.PRECISE('численность 2021'!L159)</f>
        <v>7</v>
      </c>
      <c r="AS146" s="214"/>
      <c r="AT146" s="214">
        <f t="shared" si="230"/>
        <v>7</v>
      </c>
      <c r="AU146" s="215">
        <f t="shared" si="231"/>
        <v>7.95</v>
      </c>
      <c r="AV146" s="215">
        <f t="shared" si="249"/>
        <v>0</v>
      </c>
      <c r="AW146" s="220">
        <f t="shared" si="232"/>
        <v>7</v>
      </c>
      <c r="AX146" s="217">
        <v>7</v>
      </c>
      <c r="AY146" s="215">
        <f t="shared" si="208"/>
        <v>0</v>
      </c>
      <c r="AZ146" s="216">
        <f t="shared" si="240"/>
        <v>0</v>
      </c>
      <c r="BA146" s="217"/>
      <c r="BB146" s="215">
        <f t="shared" si="209"/>
        <v>2.099999999999993</v>
      </c>
      <c r="BC146" s="217"/>
      <c r="BD146" s="213">
        <v>45.015549</v>
      </c>
      <c r="BE146" s="213">
        <v>56</v>
      </c>
      <c r="BF146" s="212">
        <f>_xlfn.FLOOR.PRECISE('численность 2021'!G159)</f>
        <v>88</v>
      </c>
      <c r="BG146" s="212">
        <v>0.38646599999999998</v>
      </c>
      <c r="BH146" s="212">
        <v>0.480769</v>
      </c>
      <c r="BI146" s="212">
        <f t="shared" si="217"/>
        <v>0.73653110588471615</v>
      </c>
      <c r="BJ146" s="214">
        <f>_xlfn.FLOOR.PRECISE('численность 2021'!K159)</f>
        <v>2</v>
      </c>
      <c r="BK146" s="214"/>
      <c r="BL146" s="214">
        <f t="shared" si="233"/>
        <v>2</v>
      </c>
      <c r="BM146" s="215">
        <f t="shared" si="254"/>
        <v>2.6399999999999997</v>
      </c>
      <c r="BN146" s="220">
        <f t="shared" si="234"/>
        <v>2</v>
      </c>
      <c r="BO146" s="217">
        <v>2</v>
      </c>
      <c r="BP146" s="215">
        <f t="shared" si="210"/>
        <v>0</v>
      </c>
      <c r="BQ146" s="216">
        <f t="shared" si="241"/>
        <v>0</v>
      </c>
      <c r="BR146" s="217"/>
      <c r="BS146" s="215">
        <f t="shared" si="200"/>
        <v>0.4</v>
      </c>
      <c r="BT146" s="217"/>
      <c r="BU146" s="213">
        <v>168.48825099999999</v>
      </c>
      <c r="BV146" s="213">
        <v>219</v>
      </c>
      <c r="BW146" s="212">
        <f>_xlfn.FLOOR.PRECISE('численность 2021'!H159)</f>
        <v>278</v>
      </c>
      <c r="BX146" s="212">
        <v>1.446499</v>
      </c>
      <c r="BY146" s="212">
        <v>1.8801509999999999</v>
      </c>
      <c r="BZ146" s="212">
        <f t="shared" si="218"/>
        <v>2.3267687208630807</v>
      </c>
      <c r="CA146" s="214">
        <f>_xlfn.FLOOR.PRECISE('численность 2021'!M159)</f>
        <v>19</v>
      </c>
      <c r="CB146" s="214"/>
      <c r="CC146" s="214"/>
      <c r="CD146" s="214">
        <f t="shared" si="242"/>
        <v>19</v>
      </c>
      <c r="CE146" s="215">
        <f t="shared" si="201"/>
        <v>19.46</v>
      </c>
      <c r="CF146" s="220">
        <f t="shared" si="243"/>
        <v>19</v>
      </c>
      <c r="CG146" s="217">
        <v>19</v>
      </c>
      <c r="CH146" s="215">
        <f t="shared" si="211"/>
        <v>1.424999999999998</v>
      </c>
      <c r="CI146" s="216">
        <f t="shared" si="244"/>
        <v>0</v>
      </c>
      <c r="CJ146" s="217"/>
      <c r="CK146" s="215">
        <f t="shared" si="212"/>
        <v>1.424999999999998</v>
      </c>
      <c r="CL146" s="216">
        <f t="shared" si="245"/>
        <v>0</v>
      </c>
      <c r="CM146" s="217"/>
      <c r="CN146" s="215">
        <f t="shared" si="202"/>
        <v>3.8000000000000003</v>
      </c>
      <c r="CO146" s="217"/>
      <c r="CP146" s="221">
        <f t="shared" si="203"/>
        <v>1</v>
      </c>
      <c r="CQ146" s="213">
        <v>0</v>
      </c>
      <c r="CR146" s="213">
        <v>0</v>
      </c>
      <c r="CS146" s="213" t="e">
        <f>#REF!</f>
        <v>#REF!</v>
      </c>
      <c r="CT146" s="212">
        <v>0</v>
      </c>
      <c r="CU146" s="212">
        <v>0</v>
      </c>
      <c r="CV146" s="212" t="e">
        <f>#REF!</f>
        <v>#REF!</v>
      </c>
      <c r="CW146" s="214" t="e">
        <f>#REF!</f>
        <v>#REF!</v>
      </c>
      <c r="CX146" s="215" t="e">
        <f t="shared" si="222"/>
        <v>#REF!</v>
      </c>
      <c r="CY146" s="220" t="e">
        <f t="shared" si="223"/>
        <v>#REF!</v>
      </c>
      <c r="CZ146" s="217"/>
      <c r="DA146" s="215">
        <f t="shared" si="224"/>
        <v>0</v>
      </c>
      <c r="DB146" s="222"/>
      <c r="DC146" s="213">
        <v>0</v>
      </c>
      <c r="DD146" s="213">
        <v>0</v>
      </c>
      <c r="DE146" s="212">
        <f>_xlfn.FLOOR.PRECISE('численность 2021'!I159)</f>
        <v>0</v>
      </c>
      <c r="DF146" s="212">
        <v>0</v>
      </c>
      <c r="DG146" s="212">
        <v>0</v>
      </c>
      <c r="DH146" s="212">
        <f t="shared" si="219"/>
        <v>0</v>
      </c>
      <c r="DI146" s="214">
        <f>_xlfn.FLOOR.PRECISE('численность 2021'!N159)</f>
        <v>0</v>
      </c>
      <c r="DJ146" s="215">
        <f t="shared" si="213"/>
        <v>0</v>
      </c>
      <c r="DK146" s="216">
        <f t="shared" si="246"/>
        <v>0</v>
      </c>
      <c r="DL146" s="217"/>
      <c r="DM146" s="215">
        <f t="shared" si="214"/>
        <v>0</v>
      </c>
      <c r="DN146" s="217"/>
      <c r="DO146" s="213">
        <v>8.9838579999999997</v>
      </c>
      <c r="DP146" s="213">
        <v>11</v>
      </c>
      <c r="DQ146" s="212">
        <f>_xlfn.FLOOR.PRECISE('численность 2021'!J159)</f>
        <v>20</v>
      </c>
      <c r="DR146" s="212">
        <v>7.7128000000000002E-2</v>
      </c>
      <c r="DS146" s="212">
        <v>9.4436999999999993E-2</v>
      </c>
      <c r="DT146" s="212">
        <f t="shared" si="220"/>
        <v>0.1673934331556173</v>
      </c>
      <c r="DU146" s="214">
        <f>_xlfn.FLOOR.PRECISE('численность 2021'!S159)</f>
        <v>2</v>
      </c>
      <c r="DV146" s="215">
        <f t="shared" si="204"/>
        <v>2</v>
      </c>
      <c r="DW146" s="216">
        <f t="shared" si="247"/>
        <v>2</v>
      </c>
      <c r="DX146" s="217">
        <v>2</v>
      </c>
      <c r="DY146" s="213">
        <v>0</v>
      </c>
      <c r="DZ146" s="223">
        <v>0</v>
      </c>
      <c r="EA146" s="212">
        <f>_xlfn.FLOOR.PRECISE('численность 2021'!T159)</f>
        <v>0</v>
      </c>
      <c r="EB146" s="212">
        <v>0</v>
      </c>
      <c r="EC146" s="212">
        <v>0</v>
      </c>
      <c r="ED146" s="212">
        <f t="shared" si="221"/>
        <v>0</v>
      </c>
      <c r="EE146" s="214">
        <f>_xlfn.FLOOR.PRECISE('численность 2021'!U159)</f>
        <v>0</v>
      </c>
      <c r="EF146" s="215">
        <f t="shared" si="235"/>
        <v>0</v>
      </c>
      <c r="EG146" s="216">
        <f t="shared" si="248"/>
        <v>0</v>
      </c>
      <c r="EH146" s="222"/>
    </row>
    <row r="147" spans="1:138" ht="47.25" x14ac:dyDescent="0.2">
      <c r="A147" s="116" t="s">
        <v>330</v>
      </c>
      <c r="B147" s="212">
        <f>'численность 2021'!C158</f>
        <v>19.553999999999998</v>
      </c>
      <c r="C147" s="213">
        <v>133.197067</v>
      </c>
      <c r="D147" s="213">
        <v>82</v>
      </c>
      <c r="E147" s="212">
        <f>_xlfn.FLOOR.PRECISE('численность 2021'!D158)</f>
        <v>57</v>
      </c>
      <c r="F147" s="212">
        <v>6.8117549999999998</v>
      </c>
      <c r="G147" s="212">
        <v>4.1935149999999997</v>
      </c>
      <c r="H147" s="212">
        <f t="shared" si="215"/>
        <v>2.9150046026388465</v>
      </c>
      <c r="I147" s="214">
        <f>_xlfn.FLOOR.PRECISE('численность 2021'!R158)</f>
        <v>15</v>
      </c>
      <c r="J147" s="215">
        <f t="shared" si="206"/>
        <v>19.949999999999942</v>
      </c>
      <c r="K147" s="216">
        <f t="shared" si="236"/>
        <v>15</v>
      </c>
      <c r="L147" s="217">
        <v>15</v>
      </c>
      <c r="M147" s="213">
        <v>29</v>
      </c>
      <c r="N147" s="213">
        <v>33</v>
      </c>
      <c r="O147" s="212">
        <f>_xlfn.FLOOR.PRECISE('численность 2021'!P158)</f>
        <v>37</v>
      </c>
      <c r="P147" s="212">
        <v>1.4830719999999999</v>
      </c>
      <c r="Q147" s="212">
        <v>1.6876340000000001</v>
      </c>
      <c r="R147" s="212">
        <f t="shared" si="237"/>
        <v>1.8921959701339881</v>
      </c>
      <c r="S147" s="214">
        <f>_xlfn.FLOOR.PRECISE('численность 2021'!Q158)</f>
        <v>2</v>
      </c>
      <c r="T147" s="214"/>
      <c r="U147" s="215">
        <f t="shared" si="207"/>
        <v>11.099999999999962</v>
      </c>
      <c r="V147" s="216">
        <f t="shared" si="228"/>
        <v>2</v>
      </c>
      <c r="W147" s="217">
        <v>2</v>
      </c>
      <c r="X147" s="217"/>
      <c r="Y147" s="218"/>
      <c r="Z147" s="213">
        <v>192.34054599999999</v>
      </c>
      <c r="AA147" s="213">
        <v>180</v>
      </c>
      <c r="AB147" s="212">
        <f>_xlfn.FLOOR.PRECISE('численность 2021'!E158)</f>
        <v>136</v>
      </c>
      <c r="AC147" s="212">
        <v>9.8363779999999998</v>
      </c>
      <c r="AD147" s="212">
        <v>9.2052770000000006</v>
      </c>
      <c r="AE147" s="212">
        <f t="shared" si="216"/>
        <v>6.9550987010330374</v>
      </c>
      <c r="AF147" s="214">
        <f>_xlfn.FLOOR.PRECISE('численность 2021'!O158)</f>
        <v>6</v>
      </c>
      <c r="AG147" s="215">
        <f t="shared" si="205"/>
        <v>6.8000000000000007</v>
      </c>
      <c r="AH147" s="216">
        <f t="shared" si="238"/>
        <v>6</v>
      </c>
      <c r="AI147" s="219">
        <f t="shared" si="229"/>
        <v>4.5</v>
      </c>
      <c r="AJ147" s="217">
        <v>6</v>
      </c>
      <c r="AK147" s="217">
        <v>4</v>
      </c>
      <c r="AL147" s="213">
        <v>63.989265000000003</v>
      </c>
      <c r="AM147" s="213">
        <v>56</v>
      </c>
      <c r="AN147" s="212">
        <f>_xlfn.FLOOR.PRECISE('численность 2021'!F158)</f>
        <v>63</v>
      </c>
      <c r="AO147" s="212">
        <v>3.2724389999999999</v>
      </c>
      <c r="AP147" s="212">
        <v>2.863864</v>
      </c>
      <c r="AQ147" s="212">
        <f t="shared" si="239"/>
        <v>3.221847192390304</v>
      </c>
      <c r="AR147" s="214">
        <f>_xlfn.FLOOR.PRECISE('численность 2021'!L158)</f>
        <v>4</v>
      </c>
      <c r="AS147" s="214"/>
      <c r="AT147" s="214">
        <f t="shared" si="230"/>
        <v>4</v>
      </c>
      <c r="AU147" s="215">
        <f t="shared" si="231"/>
        <v>4.41</v>
      </c>
      <c r="AV147" s="215">
        <f t="shared" si="249"/>
        <v>0</v>
      </c>
      <c r="AW147" s="220">
        <f t="shared" si="232"/>
        <v>4</v>
      </c>
      <c r="AX147" s="217">
        <v>4</v>
      </c>
      <c r="AY147" s="215">
        <f t="shared" si="208"/>
        <v>0</v>
      </c>
      <c r="AZ147" s="216">
        <f t="shared" si="240"/>
        <v>0</v>
      </c>
      <c r="BA147" s="217"/>
      <c r="BB147" s="215">
        <f t="shared" si="209"/>
        <v>1.199999999999996</v>
      </c>
      <c r="BC147" s="217"/>
      <c r="BD147" s="213">
        <v>19.264081999999998</v>
      </c>
      <c r="BE147" s="213">
        <v>21</v>
      </c>
      <c r="BF147" s="212">
        <f>_xlfn.FLOOR.PRECISE('численность 2021'!G158)</f>
        <v>44</v>
      </c>
      <c r="BG147" s="212">
        <v>0.98517299999999997</v>
      </c>
      <c r="BH147" s="212">
        <v>1.073949</v>
      </c>
      <c r="BI147" s="212">
        <f t="shared" si="217"/>
        <v>2.2501789915106887</v>
      </c>
      <c r="BJ147" s="214">
        <f>_xlfn.FLOOR.PRECISE('численность 2021'!K158)</f>
        <v>2</v>
      </c>
      <c r="BK147" s="214"/>
      <c r="BL147" s="214">
        <f t="shared" si="233"/>
        <v>2</v>
      </c>
      <c r="BM147" s="215">
        <f t="shared" si="254"/>
        <v>3.08</v>
      </c>
      <c r="BN147" s="220">
        <f t="shared" si="234"/>
        <v>2</v>
      </c>
      <c r="BO147" s="217">
        <v>2</v>
      </c>
      <c r="BP147" s="215">
        <f t="shared" si="210"/>
        <v>0</v>
      </c>
      <c r="BQ147" s="216">
        <f t="shared" si="241"/>
        <v>0</v>
      </c>
      <c r="BR147" s="217"/>
      <c r="BS147" s="215">
        <f t="shared" si="200"/>
        <v>0.4</v>
      </c>
      <c r="BT147" s="217"/>
      <c r="BU147" s="213">
        <v>176.21897899999999</v>
      </c>
      <c r="BV147" s="213">
        <v>170</v>
      </c>
      <c r="BW147" s="212">
        <f>_xlfn.FLOOR.PRECISE('численность 2021'!H158)</f>
        <v>165</v>
      </c>
      <c r="BX147" s="212">
        <v>9.0119140000000009</v>
      </c>
      <c r="BY147" s="212">
        <v>8.693873</v>
      </c>
      <c r="BZ147" s="212">
        <f t="shared" si="218"/>
        <v>8.4381712181650812</v>
      </c>
      <c r="CA147" s="214">
        <f>_xlfn.FLOOR.PRECISE('численность 2021'!M158)</f>
        <v>5</v>
      </c>
      <c r="CB147" s="214"/>
      <c r="CC147" s="214"/>
      <c r="CD147" s="214">
        <f t="shared" si="242"/>
        <v>5</v>
      </c>
      <c r="CE147" s="215">
        <f t="shared" si="201"/>
        <v>19.8</v>
      </c>
      <c r="CF147" s="220">
        <f t="shared" si="243"/>
        <v>5</v>
      </c>
      <c r="CG147" s="217">
        <v>5</v>
      </c>
      <c r="CH147" s="215">
        <f t="shared" si="211"/>
        <v>0.3749999999999995</v>
      </c>
      <c r="CI147" s="216">
        <f t="shared" si="244"/>
        <v>0</v>
      </c>
      <c r="CJ147" s="217"/>
      <c r="CK147" s="215">
        <f t="shared" si="212"/>
        <v>0.3749999999999995</v>
      </c>
      <c r="CL147" s="216">
        <f t="shared" si="245"/>
        <v>0</v>
      </c>
      <c r="CM147" s="217"/>
      <c r="CN147" s="215">
        <f t="shared" si="202"/>
        <v>1</v>
      </c>
      <c r="CO147" s="217"/>
      <c r="CP147" s="221">
        <f t="shared" si="203"/>
        <v>1</v>
      </c>
      <c r="CQ147" s="213">
        <v>0</v>
      </c>
      <c r="CR147" s="213">
        <v>0</v>
      </c>
      <c r="CS147" s="213" t="e">
        <f>#REF!</f>
        <v>#REF!</v>
      </c>
      <c r="CT147" s="212">
        <v>0</v>
      </c>
      <c r="CU147" s="212">
        <v>0</v>
      </c>
      <c r="CV147" s="212" t="e">
        <f>#REF!</f>
        <v>#REF!</v>
      </c>
      <c r="CW147" s="214" t="e">
        <f>#REF!</f>
        <v>#REF!</v>
      </c>
      <c r="CX147" s="215" t="e">
        <f t="shared" si="222"/>
        <v>#REF!</v>
      </c>
      <c r="CY147" s="220" t="e">
        <f t="shared" si="223"/>
        <v>#REF!</v>
      </c>
      <c r="CZ147" s="217"/>
      <c r="DA147" s="215">
        <f t="shared" si="224"/>
        <v>0</v>
      </c>
      <c r="DB147" s="222"/>
      <c r="DC147" s="213">
        <v>0</v>
      </c>
      <c r="DD147" s="213">
        <v>0</v>
      </c>
      <c r="DE147" s="212">
        <f>_xlfn.FLOOR.PRECISE('численность 2021'!I158)</f>
        <v>0</v>
      </c>
      <c r="DF147" s="212">
        <v>0</v>
      </c>
      <c r="DG147" s="212">
        <v>0</v>
      </c>
      <c r="DH147" s="212">
        <f t="shared" si="219"/>
        <v>0</v>
      </c>
      <c r="DI147" s="214">
        <f>_xlfn.FLOOR.PRECISE('численность 2021'!N158)</f>
        <v>0</v>
      </c>
      <c r="DJ147" s="215">
        <f t="shared" si="213"/>
        <v>0</v>
      </c>
      <c r="DK147" s="216">
        <f t="shared" si="246"/>
        <v>0</v>
      </c>
      <c r="DL147" s="217"/>
      <c r="DM147" s="215">
        <f t="shared" si="214"/>
        <v>0</v>
      </c>
      <c r="DN147" s="217"/>
      <c r="DO147" s="213">
        <v>1.760222</v>
      </c>
      <c r="DP147" s="213">
        <v>1</v>
      </c>
      <c r="DQ147" s="212">
        <f>_xlfn.FLOOR.PRECISE('численность 2021'!J158)</f>
        <v>4</v>
      </c>
      <c r="DR147" s="212">
        <v>9.0019000000000002E-2</v>
      </c>
      <c r="DS147" s="212">
        <v>5.1139999999999998E-2</v>
      </c>
      <c r="DT147" s="212">
        <f t="shared" si="220"/>
        <v>0.20456172650097168</v>
      </c>
      <c r="DU147" s="214">
        <f>_xlfn.FLOOR.PRECISE('численность 2021'!S158)</f>
        <v>0</v>
      </c>
      <c r="DV147" s="215">
        <f t="shared" si="204"/>
        <v>0.4</v>
      </c>
      <c r="DW147" s="216">
        <f t="shared" si="247"/>
        <v>0</v>
      </c>
      <c r="DX147" s="217"/>
      <c r="DY147" s="213">
        <v>0</v>
      </c>
      <c r="DZ147" s="223">
        <v>0</v>
      </c>
      <c r="EA147" s="212">
        <f>_xlfn.FLOOR.PRECISE('численность 2021'!T158)</f>
        <v>0</v>
      </c>
      <c r="EB147" s="212">
        <v>0</v>
      </c>
      <c r="EC147" s="212">
        <v>0</v>
      </c>
      <c r="ED147" s="212">
        <f t="shared" si="221"/>
        <v>0</v>
      </c>
      <c r="EE147" s="214">
        <f>_xlfn.FLOOR.PRECISE('численность 2021'!U158)</f>
        <v>0</v>
      </c>
      <c r="EF147" s="215">
        <f t="shared" si="235"/>
        <v>0</v>
      </c>
      <c r="EG147" s="216">
        <f t="shared" si="248"/>
        <v>0</v>
      </c>
      <c r="EH147" s="222"/>
    </row>
    <row r="148" spans="1:138" ht="15.75" x14ac:dyDescent="0.2">
      <c r="A148" s="198" t="s">
        <v>180</v>
      </c>
      <c r="B148" s="212"/>
      <c r="C148" s="213"/>
      <c r="D148" s="213"/>
      <c r="E148" s="212"/>
      <c r="F148" s="212"/>
      <c r="G148" s="212"/>
      <c r="H148" s="212"/>
      <c r="I148" s="214"/>
      <c r="J148" s="215">
        <f t="shared" si="206"/>
        <v>0</v>
      </c>
      <c r="K148" s="216">
        <f t="shared" si="236"/>
        <v>0</v>
      </c>
      <c r="L148" s="217"/>
      <c r="M148" s="213"/>
      <c r="N148" s="213"/>
      <c r="O148" s="212"/>
      <c r="P148" s="212"/>
      <c r="Q148" s="212"/>
      <c r="R148" s="212" t="e">
        <f t="shared" si="237"/>
        <v>#DIV/0!</v>
      </c>
      <c r="S148" s="214"/>
      <c r="T148" s="214"/>
      <c r="U148" s="215">
        <f t="shared" si="207"/>
        <v>0</v>
      </c>
      <c r="V148" s="216">
        <f t="shared" si="228"/>
        <v>0</v>
      </c>
      <c r="W148" s="217"/>
      <c r="X148" s="217"/>
      <c r="Y148" s="218"/>
      <c r="Z148" s="213"/>
      <c r="AA148" s="213"/>
      <c r="AB148" s="212"/>
      <c r="AC148" s="212"/>
      <c r="AD148" s="212"/>
      <c r="AE148" s="212" t="e">
        <f t="shared" si="216"/>
        <v>#DIV/0!</v>
      </c>
      <c r="AF148" s="214"/>
      <c r="AG148" s="215">
        <f t="shared" si="205"/>
        <v>0</v>
      </c>
      <c r="AH148" s="216">
        <f t="shared" si="238"/>
        <v>0</v>
      </c>
      <c r="AI148" s="219">
        <f t="shared" si="229"/>
        <v>0</v>
      </c>
      <c r="AJ148" s="217"/>
      <c r="AK148" s="217"/>
      <c r="AL148" s="213"/>
      <c r="AM148" s="213"/>
      <c r="AN148" s="212"/>
      <c r="AO148" s="212"/>
      <c r="AP148" s="212"/>
      <c r="AQ148" s="212" t="e">
        <f t="shared" si="239"/>
        <v>#DIV/0!</v>
      </c>
      <c r="AR148" s="214"/>
      <c r="AS148" s="214"/>
      <c r="AT148" s="214" t="e">
        <f t="shared" si="230"/>
        <v>#DIV/0!</v>
      </c>
      <c r="AU148" s="215">
        <f t="shared" si="231"/>
        <v>0</v>
      </c>
      <c r="AV148" s="215">
        <f t="shared" si="249"/>
        <v>0</v>
      </c>
      <c r="AW148" s="220">
        <f t="shared" si="232"/>
        <v>0</v>
      </c>
      <c r="AX148" s="217"/>
      <c r="AY148" s="215">
        <f t="shared" si="208"/>
        <v>0</v>
      </c>
      <c r="AZ148" s="216">
        <f t="shared" si="240"/>
        <v>0</v>
      </c>
      <c r="BA148" s="217"/>
      <c r="BB148" s="215">
        <f t="shared" si="209"/>
        <v>0</v>
      </c>
      <c r="BC148" s="217"/>
      <c r="BD148" s="213"/>
      <c r="BE148" s="213"/>
      <c r="BF148" s="212"/>
      <c r="BG148" s="212"/>
      <c r="BH148" s="212"/>
      <c r="BI148" s="212" t="e">
        <f t="shared" si="217"/>
        <v>#DIV/0!</v>
      </c>
      <c r="BJ148" s="214"/>
      <c r="BK148" s="214"/>
      <c r="BL148" s="214" t="e">
        <f t="shared" si="233"/>
        <v>#DIV/0!</v>
      </c>
      <c r="BM148" s="215">
        <f t="shared" si="254"/>
        <v>0</v>
      </c>
      <c r="BN148" s="220">
        <f t="shared" si="234"/>
        <v>0</v>
      </c>
      <c r="BO148" s="217"/>
      <c r="BP148" s="215">
        <f t="shared" si="210"/>
        <v>0</v>
      </c>
      <c r="BQ148" s="216">
        <f t="shared" si="241"/>
        <v>0</v>
      </c>
      <c r="BR148" s="217"/>
      <c r="BS148" s="215">
        <f t="shared" si="200"/>
        <v>0</v>
      </c>
      <c r="BT148" s="217"/>
      <c r="BU148" s="213"/>
      <c r="BV148" s="213"/>
      <c r="BW148" s="212"/>
      <c r="BX148" s="212"/>
      <c r="BY148" s="212"/>
      <c r="BZ148" s="212" t="e">
        <f t="shared" si="218"/>
        <v>#DIV/0!</v>
      </c>
      <c r="CA148" s="214"/>
      <c r="CB148" s="214"/>
      <c r="CC148" s="214"/>
      <c r="CD148" s="214" t="e">
        <f t="shared" si="242"/>
        <v>#DIV/0!</v>
      </c>
      <c r="CE148" s="215">
        <f t="shared" si="201"/>
        <v>0</v>
      </c>
      <c r="CF148" s="220">
        <f t="shared" si="243"/>
        <v>0</v>
      </c>
      <c r="CG148" s="217"/>
      <c r="CH148" s="215">
        <f t="shared" si="211"/>
        <v>0</v>
      </c>
      <c r="CI148" s="216">
        <f t="shared" si="244"/>
        <v>0</v>
      </c>
      <c r="CJ148" s="217"/>
      <c r="CK148" s="215">
        <f t="shared" si="212"/>
        <v>0</v>
      </c>
      <c r="CL148" s="216">
        <f t="shared" si="245"/>
        <v>0</v>
      </c>
      <c r="CM148" s="217"/>
      <c r="CN148" s="215">
        <f t="shared" si="202"/>
        <v>0</v>
      </c>
      <c r="CO148" s="217"/>
      <c r="CP148" s="221">
        <f t="shared" si="203"/>
        <v>1</v>
      </c>
      <c r="CQ148" s="213"/>
      <c r="CR148" s="213"/>
      <c r="CS148" s="213"/>
      <c r="CT148" s="212"/>
      <c r="CU148" s="212"/>
      <c r="CV148" s="212"/>
      <c r="CW148" s="214"/>
      <c r="CX148" s="215">
        <f t="shared" si="222"/>
        <v>0</v>
      </c>
      <c r="CY148" s="220">
        <f t="shared" si="223"/>
        <v>0</v>
      </c>
      <c r="CZ148" s="222"/>
      <c r="DA148" s="215">
        <f t="shared" si="224"/>
        <v>0</v>
      </c>
      <c r="DB148" s="222"/>
      <c r="DC148" s="213"/>
      <c r="DD148" s="213"/>
      <c r="DE148" s="212"/>
      <c r="DF148" s="212"/>
      <c r="DG148" s="212"/>
      <c r="DH148" s="212" t="e">
        <f t="shared" si="219"/>
        <v>#DIV/0!</v>
      </c>
      <c r="DI148" s="214"/>
      <c r="DJ148" s="215">
        <f t="shared" si="213"/>
        <v>0</v>
      </c>
      <c r="DK148" s="216">
        <f t="shared" si="246"/>
        <v>0</v>
      </c>
      <c r="DL148" s="217"/>
      <c r="DM148" s="215">
        <f t="shared" si="214"/>
        <v>0</v>
      </c>
      <c r="DN148" s="217"/>
      <c r="DO148" s="213"/>
      <c r="DP148" s="213"/>
      <c r="DQ148" s="212"/>
      <c r="DR148" s="212"/>
      <c r="DS148" s="212"/>
      <c r="DT148" s="212" t="e">
        <f t="shared" si="220"/>
        <v>#DIV/0!</v>
      </c>
      <c r="DU148" s="214"/>
      <c r="DV148" s="215">
        <f t="shared" si="204"/>
        <v>0</v>
      </c>
      <c r="DW148" s="216">
        <f t="shared" si="247"/>
        <v>0</v>
      </c>
      <c r="DX148" s="217"/>
      <c r="DY148" s="213"/>
      <c r="DZ148" s="223"/>
      <c r="EA148" s="212"/>
      <c r="EB148" s="212"/>
      <c r="EC148" s="212"/>
      <c r="ED148" s="212" t="e">
        <f t="shared" si="221"/>
        <v>#DIV/0!</v>
      </c>
      <c r="EE148" s="214"/>
      <c r="EF148" s="215">
        <f t="shared" si="235"/>
        <v>0</v>
      </c>
      <c r="EG148" s="216">
        <f t="shared" si="248"/>
        <v>0</v>
      </c>
      <c r="EH148" s="222"/>
    </row>
    <row r="149" spans="1:138" ht="31.5" x14ac:dyDescent="0.2">
      <c r="A149" s="116" t="s">
        <v>185</v>
      </c>
      <c r="B149" s="212">
        <f>'численность 2021'!C168</f>
        <v>1372</v>
      </c>
      <c r="C149" s="213">
        <v>1669.864014</v>
      </c>
      <c r="D149" s="213">
        <v>2887</v>
      </c>
      <c r="E149" s="212">
        <f>_xlfn.FLOOR.PRECISE('численность 2021'!D168)</f>
        <v>2373</v>
      </c>
      <c r="F149" s="212">
        <v>1.216845</v>
      </c>
      <c r="G149" s="212">
        <v>2.103783</v>
      </c>
      <c r="H149" s="212">
        <f t="shared" si="215"/>
        <v>1.7295918367346939</v>
      </c>
      <c r="I149" s="214">
        <f>_xlfn.FLOOR.PRECISE('численность 2021'!R168)</f>
        <v>800</v>
      </c>
      <c r="J149" s="215">
        <f t="shared" si="206"/>
        <v>830.54999999999757</v>
      </c>
      <c r="K149" s="216">
        <f t="shared" si="236"/>
        <v>800</v>
      </c>
      <c r="L149" s="217">
        <v>800</v>
      </c>
      <c r="M149" s="213">
        <v>189</v>
      </c>
      <c r="N149" s="213">
        <v>140</v>
      </c>
      <c r="O149" s="212">
        <f>_xlfn.FLOOR.PRECISE('численность 2021'!P168)</f>
        <v>197</v>
      </c>
      <c r="P149" s="212">
        <v>0.13772599999999999</v>
      </c>
      <c r="Q149" s="212">
        <v>0.102019</v>
      </c>
      <c r="R149" s="212">
        <f t="shared" si="237"/>
        <v>0.14358600583090378</v>
      </c>
      <c r="S149" s="214">
        <f>_xlfn.FLOOR.PRECISE('численность 2021'!Q168)</f>
        <v>49</v>
      </c>
      <c r="T149" s="214"/>
      <c r="U149" s="215">
        <f t="shared" si="207"/>
        <v>59.099999999999802</v>
      </c>
      <c r="V149" s="216">
        <f t="shared" si="228"/>
        <v>49</v>
      </c>
      <c r="W149" s="217">
        <v>49</v>
      </c>
      <c r="X149" s="217">
        <v>35</v>
      </c>
      <c r="Y149" s="218"/>
      <c r="Z149" s="213">
        <v>2645.6762699999999</v>
      </c>
      <c r="AA149" s="213">
        <v>6122</v>
      </c>
      <c r="AB149" s="212">
        <f>_xlfn.FLOOR.PRECISE('численность 2021'!E168)</f>
        <v>4530</v>
      </c>
      <c r="AC149" s="212">
        <v>1.9279280000000001</v>
      </c>
      <c r="AD149" s="212">
        <v>4.4611559999999999</v>
      </c>
      <c r="AE149" s="212">
        <f t="shared" si="216"/>
        <v>3.3017492711370262</v>
      </c>
      <c r="AF149" s="214">
        <f>_xlfn.FLOOR.PRECISE('численность 2021'!O168)</f>
        <v>225</v>
      </c>
      <c r="AG149" s="215">
        <f t="shared" si="205"/>
        <v>226.5</v>
      </c>
      <c r="AH149" s="216">
        <f t="shared" si="238"/>
        <v>225</v>
      </c>
      <c r="AI149" s="219">
        <f t="shared" si="229"/>
        <v>168.75</v>
      </c>
      <c r="AJ149" s="217">
        <v>225</v>
      </c>
      <c r="AK149" s="217">
        <v>168</v>
      </c>
      <c r="AL149" s="213">
        <v>465.76782200000002</v>
      </c>
      <c r="AM149" s="213">
        <v>2145</v>
      </c>
      <c r="AN149" s="212">
        <f>_xlfn.FLOOR.PRECISE('численность 2021'!F168)</f>
        <v>1152</v>
      </c>
      <c r="AO149" s="212">
        <v>0.33940900000000002</v>
      </c>
      <c r="AP149" s="212">
        <v>1.5630809999999999</v>
      </c>
      <c r="AQ149" s="212">
        <f t="shared" si="239"/>
        <v>0.83965014577259478</v>
      </c>
      <c r="AR149" s="214">
        <f>_xlfn.FLOOR.PRECISE('численность 2021'!L168)</f>
        <v>34</v>
      </c>
      <c r="AS149" s="214"/>
      <c r="AT149" s="214">
        <f t="shared" si="230"/>
        <v>34</v>
      </c>
      <c r="AU149" s="215">
        <f t="shared" si="231"/>
        <v>34.559999999999881</v>
      </c>
      <c r="AV149" s="215">
        <f t="shared" si="249"/>
        <v>34.559999999999881</v>
      </c>
      <c r="AW149" s="220">
        <f t="shared" si="232"/>
        <v>34</v>
      </c>
      <c r="AX149" s="217">
        <v>34</v>
      </c>
      <c r="AY149" s="215">
        <f t="shared" si="208"/>
        <v>5.0999999999999659</v>
      </c>
      <c r="AZ149" s="216">
        <f t="shared" si="240"/>
        <v>0</v>
      </c>
      <c r="BA149" s="217">
        <v>2</v>
      </c>
      <c r="BB149" s="215">
        <f t="shared" si="209"/>
        <v>10.199999999999966</v>
      </c>
      <c r="BC149" s="217">
        <v>11</v>
      </c>
      <c r="BD149" s="213">
        <v>1455.6683350000001</v>
      </c>
      <c r="BE149" s="213">
        <v>3037</v>
      </c>
      <c r="BF149" s="212">
        <f>_xlfn.FLOOR.PRECISE('численность 2021'!G168)</f>
        <v>2112</v>
      </c>
      <c r="BG149" s="212">
        <v>1.060759</v>
      </c>
      <c r="BH149" s="212">
        <v>2.2130890000000001</v>
      </c>
      <c r="BI149" s="212">
        <f t="shared" si="217"/>
        <v>1.5393586005830904</v>
      </c>
      <c r="BJ149" s="214">
        <f>_xlfn.FLOOR.PRECISE('численность 2021'!K168)</f>
        <v>100</v>
      </c>
      <c r="BK149" s="214"/>
      <c r="BL149" s="214">
        <f t="shared" si="233"/>
        <v>100</v>
      </c>
      <c r="BM149" s="215">
        <f t="shared" si="254"/>
        <v>105.60000000000001</v>
      </c>
      <c r="BN149" s="220">
        <f t="shared" si="234"/>
        <v>100</v>
      </c>
      <c r="BO149" s="217">
        <v>100</v>
      </c>
      <c r="BP149" s="215">
        <f t="shared" si="210"/>
        <v>14.999999999999899</v>
      </c>
      <c r="BQ149" s="216">
        <f t="shared" si="241"/>
        <v>0</v>
      </c>
      <c r="BR149" s="217">
        <v>10</v>
      </c>
      <c r="BS149" s="215">
        <f t="shared" si="200"/>
        <v>20</v>
      </c>
      <c r="BT149" s="217">
        <v>20</v>
      </c>
      <c r="BU149" s="213">
        <v>1666.1263429999999</v>
      </c>
      <c r="BV149" s="213">
        <v>2915</v>
      </c>
      <c r="BW149" s="212">
        <f>_xlfn.FLOOR.PRECISE('численность 2021'!H168)</f>
        <v>2195</v>
      </c>
      <c r="BX149" s="212">
        <v>1.214121</v>
      </c>
      <c r="BY149" s="212">
        <v>2.124187</v>
      </c>
      <c r="BZ149" s="212">
        <f t="shared" si="218"/>
        <v>1.5998542274052479</v>
      </c>
      <c r="CA149" s="214">
        <f>_xlfn.FLOOR.PRECISE('численность 2021'!M168)</f>
        <v>100</v>
      </c>
      <c r="CB149" s="214"/>
      <c r="CC149" s="214"/>
      <c r="CD149" s="214">
        <f t="shared" si="242"/>
        <v>100</v>
      </c>
      <c r="CE149" s="215">
        <f t="shared" si="201"/>
        <v>109.75</v>
      </c>
      <c r="CF149" s="220">
        <f t="shared" si="243"/>
        <v>100</v>
      </c>
      <c r="CG149" s="217">
        <v>100</v>
      </c>
      <c r="CH149" s="215">
        <f t="shared" si="211"/>
        <v>7.4999999999999902</v>
      </c>
      <c r="CI149" s="216">
        <f t="shared" si="244"/>
        <v>0</v>
      </c>
      <c r="CJ149" s="217">
        <v>12</v>
      </c>
      <c r="CK149" s="215">
        <f t="shared" si="212"/>
        <v>7.4999999999999902</v>
      </c>
      <c r="CL149" s="216">
        <f t="shared" si="245"/>
        <v>0</v>
      </c>
      <c r="CM149" s="217">
        <v>3</v>
      </c>
      <c r="CN149" s="215">
        <f t="shared" si="202"/>
        <v>20</v>
      </c>
      <c r="CO149" s="217">
        <v>20</v>
      </c>
      <c r="CP149" s="221">
        <f t="shared" si="203"/>
        <v>1</v>
      </c>
      <c r="CQ149" s="213">
        <v>0</v>
      </c>
      <c r="CR149" s="213">
        <v>0</v>
      </c>
      <c r="CS149" s="213" t="e">
        <f>#REF!</f>
        <v>#REF!</v>
      </c>
      <c r="CT149" s="212">
        <v>0</v>
      </c>
      <c r="CU149" s="212">
        <v>0</v>
      </c>
      <c r="CV149" s="212" t="e">
        <f>#REF!</f>
        <v>#REF!</v>
      </c>
      <c r="CW149" s="214" t="e">
        <f>#REF!</f>
        <v>#REF!</v>
      </c>
      <c r="CX149" s="215" t="e">
        <f t="shared" si="222"/>
        <v>#REF!</v>
      </c>
      <c r="CY149" s="220" t="e">
        <f t="shared" si="223"/>
        <v>#REF!</v>
      </c>
      <c r="CZ149" s="222"/>
      <c r="DA149" s="215">
        <f t="shared" si="224"/>
        <v>0</v>
      </c>
      <c r="DB149" s="222"/>
      <c r="DC149" s="213">
        <v>70.440192999999994</v>
      </c>
      <c r="DD149" s="213">
        <v>152</v>
      </c>
      <c r="DE149" s="212">
        <f>_xlfn.FLOOR.PRECISE('численность 2021'!I168)</f>
        <v>0</v>
      </c>
      <c r="DF149" s="212">
        <v>5.1330000000000001E-2</v>
      </c>
      <c r="DG149" s="212">
        <v>0.110764</v>
      </c>
      <c r="DH149" s="212">
        <f t="shared" si="219"/>
        <v>0</v>
      </c>
      <c r="DI149" s="214">
        <f>_xlfn.FLOOR.PRECISE('численность 2021'!N168)</f>
        <v>0</v>
      </c>
      <c r="DJ149" s="215">
        <f t="shared" si="213"/>
        <v>0</v>
      </c>
      <c r="DK149" s="216">
        <f t="shared" si="246"/>
        <v>0</v>
      </c>
      <c r="DL149" s="217"/>
      <c r="DM149" s="215">
        <f t="shared" si="214"/>
        <v>0</v>
      </c>
      <c r="DN149" s="217"/>
      <c r="DO149" s="213">
        <v>103.50396000000001</v>
      </c>
      <c r="DP149" s="213">
        <v>80</v>
      </c>
      <c r="DQ149" s="212">
        <f>_xlfn.FLOOR.PRECISE('численность 2021'!J168)</f>
        <v>82</v>
      </c>
      <c r="DR149" s="212">
        <v>7.5424000000000005E-2</v>
      </c>
      <c r="DS149" s="212">
        <v>5.8297000000000002E-2</v>
      </c>
      <c r="DT149" s="212">
        <f t="shared" si="220"/>
        <v>5.9766763848396499E-2</v>
      </c>
      <c r="DU149" s="214">
        <f>_xlfn.FLOOR.PRECISE('численность 2021'!S168)</f>
        <v>0</v>
      </c>
      <c r="DV149" s="215">
        <f t="shared" si="204"/>
        <v>8.2000000000000011</v>
      </c>
      <c r="DW149" s="216">
        <f t="shared" si="247"/>
        <v>0</v>
      </c>
      <c r="DX149" s="217"/>
      <c r="DY149" s="213">
        <v>0</v>
      </c>
      <c r="DZ149" s="223">
        <v>0</v>
      </c>
      <c r="EA149" s="212">
        <f>_xlfn.FLOOR.PRECISE('численность 2021'!T168)</f>
        <v>0</v>
      </c>
      <c r="EB149" s="212">
        <v>0</v>
      </c>
      <c r="EC149" s="212">
        <v>0</v>
      </c>
      <c r="ED149" s="212">
        <f t="shared" si="221"/>
        <v>0</v>
      </c>
      <c r="EE149" s="214">
        <f>_xlfn.FLOOR.PRECISE('численность 2021'!U168)</f>
        <v>0</v>
      </c>
      <c r="EF149" s="215">
        <f t="shared" si="235"/>
        <v>0</v>
      </c>
      <c r="EG149" s="216">
        <f t="shared" si="248"/>
        <v>0</v>
      </c>
      <c r="EH149" s="222"/>
    </row>
    <row r="150" spans="1:138" ht="31.5" x14ac:dyDescent="0.2">
      <c r="A150" s="116" t="s">
        <v>331</v>
      </c>
      <c r="B150" s="212">
        <f>'численность 2021'!C165</f>
        <v>187.15</v>
      </c>
      <c r="C150" s="213">
        <v>1245.6186520000001</v>
      </c>
      <c r="D150" s="213">
        <v>673</v>
      </c>
      <c r="E150" s="212">
        <f>_xlfn.FLOOR.PRECISE('численность 2021'!D165)</f>
        <v>1184</v>
      </c>
      <c r="F150" s="212">
        <v>6.6557240000000002</v>
      </c>
      <c r="G150" s="212">
        <v>3.5959880000000002</v>
      </c>
      <c r="H150" s="212">
        <f t="shared" si="215"/>
        <v>6.3264760886989047</v>
      </c>
      <c r="I150" s="214">
        <f>_xlfn.FLOOR.PRECISE('численность 2021'!R165)</f>
        <v>414</v>
      </c>
      <c r="J150" s="215">
        <f t="shared" si="206"/>
        <v>414.39999999999878</v>
      </c>
      <c r="K150" s="216">
        <f t="shared" si="236"/>
        <v>414</v>
      </c>
      <c r="L150" s="217">
        <v>414</v>
      </c>
      <c r="M150" s="213">
        <v>65</v>
      </c>
      <c r="N150" s="213">
        <v>47</v>
      </c>
      <c r="O150" s="212">
        <f>_xlfn.FLOOR.PRECISE('численность 2021'!P165)</f>
        <v>61</v>
      </c>
      <c r="P150" s="212">
        <v>0.34731499999999998</v>
      </c>
      <c r="Q150" s="212">
        <v>0.25113099999999999</v>
      </c>
      <c r="R150" s="212">
        <f t="shared" si="237"/>
        <v>0.32594175794816993</v>
      </c>
      <c r="S150" s="214">
        <f>_xlfn.FLOOR.PRECISE('численность 2021'!Q165)</f>
        <v>10</v>
      </c>
      <c r="T150" s="214"/>
      <c r="U150" s="215">
        <f t="shared" si="207"/>
        <v>18.299999999999937</v>
      </c>
      <c r="V150" s="216">
        <f t="shared" si="228"/>
        <v>10</v>
      </c>
      <c r="W150" s="217">
        <v>10</v>
      </c>
      <c r="X150" s="217"/>
      <c r="Y150" s="218"/>
      <c r="Z150" s="213">
        <v>2002.302856</v>
      </c>
      <c r="AA150" s="213">
        <v>2021</v>
      </c>
      <c r="AB150" s="212">
        <f>_xlfn.FLOOR.PRECISE('численность 2021'!E165)</f>
        <v>2287</v>
      </c>
      <c r="AC150" s="212">
        <v>10.698919999999999</v>
      </c>
      <c r="AD150" s="212">
        <v>10.798651</v>
      </c>
      <c r="AE150" s="212">
        <f t="shared" si="216"/>
        <v>12.220144269302699</v>
      </c>
      <c r="AF150" s="214">
        <f>_xlfn.FLOOR.PRECISE('численность 2021'!O165)</f>
        <v>114</v>
      </c>
      <c r="AG150" s="215">
        <f t="shared" si="205"/>
        <v>114.35000000000001</v>
      </c>
      <c r="AH150" s="216">
        <f t="shared" si="238"/>
        <v>114</v>
      </c>
      <c r="AI150" s="219">
        <f t="shared" si="229"/>
        <v>85.5</v>
      </c>
      <c r="AJ150" s="217">
        <v>114</v>
      </c>
      <c r="AK150" s="217">
        <v>85</v>
      </c>
      <c r="AL150" s="213">
        <v>0</v>
      </c>
      <c r="AM150" s="213">
        <v>0</v>
      </c>
      <c r="AN150" s="212">
        <f>_xlfn.FLOOR.PRECISE('численность 2021'!F165)</f>
        <v>0</v>
      </c>
      <c r="AO150" s="212">
        <v>0</v>
      </c>
      <c r="AP150" s="212">
        <v>0</v>
      </c>
      <c r="AQ150" s="212">
        <f t="shared" si="239"/>
        <v>0</v>
      </c>
      <c r="AR150" s="214">
        <f>_xlfn.FLOOR.PRECISE('численность 2021'!L165)</f>
        <v>0</v>
      </c>
      <c r="AS150" s="214"/>
      <c r="AT150" s="214">
        <f t="shared" si="230"/>
        <v>0</v>
      </c>
      <c r="AU150" s="215">
        <f t="shared" si="231"/>
        <v>0</v>
      </c>
      <c r="AV150" s="215">
        <f t="shared" si="249"/>
        <v>0</v>
      </c>
      <c r="AW150" s="220">
        <f t="shared" si="232"/>
        <v>0</v>
      </c>
      <c r="AX150" s="217"/>
      <c r="AY150" s="215">
        <f t="shared" si="208"/>
        <v>0</v>
      </c>
      <c r="AZ150" s="216">
        <f t="shared" si="240"/>
        <v>0</v>
      </c>
      <c r="BA150" s="217"/>
      <c r="BB150" s="215">
        <f t="shared" si="209"/>
        <v>0</v>
      </c>
      <c r="BC150" s="217"/>
      <c r="BD150" s="213">
        <v>271.22601300000002</v>
      </c>
      <c r="BE150" s="213">
        <v>271</v>
      </c>
      <c r="BF150" s="212">
        <f>_xlfn.FLOOR.PRECISE('численность 2021'!G165)</f>
        <v>197</v>
      </c>
      <c r="BG150" s="212">
        <v>1.449244</v>
      </c>
      <c r="BH150" s="212">
        <v>1.448013</v>
      </c>
      <c r="BI150" s="212">
        <f t="shared" si="217"/>
        <v>1.0526315789473684</v>
      </c>
      <c r="BJ150" s="214">
        <f>_xlfn.FLOOR.PRECISE('численность 2021'!K165)</f>
        <v>9</v>
      </c>
      <c r="BK150" s="214"/>
      <c r="BL150" s="214">
        <f t="shared" si="233"/>
        <v>9</v>
      </c>
      <c r="BM150" s="215">
        <f t="shared" si="254"/>
        <v>9.8500000000000014</v>
      </c>
      <c r="BN150" s="220">
        <f t="shared" si="234"/>
        <v>9</v>
      </c>
      <c r="BO150" s="217">
        <v>9</v>
      </c>
      <c r="BP150" s="215">
        <f t="shared" si="210"/>
        <v>1.349999999999991</v>
      </c>
      <c r="BQ150" s="216">
        <f t="shared" si="241"/>
        <v>0</v>
      </c>
      <c r="BR150" s="217"/>
      <c r="BS150" s="215">
        <f t="shared" ref="BS150:BS171" si="255">BO150*0.2</f>
        <v>1.8</v>
      </c>
      <c r="BT150" s="217"/>
      <c r="BU150" s="213">
        <v>512.86377000000005</v>
      </c>
      <c r="BV150" s="213">
        <v>456</v>
      </c>
      <c r="BW150" s="212">
        <f>_xlfn.FLOOR.PRECISE('численность 2021'!H165)</f>
        <v>421</v>
      </c>
      <c r="BX150" s="212">
        <v>2.740389</v>
      </c>
      <c r="BY150" s="212">
        <v>2.436509</v>
      </c>
      <c r="BZ150" s="212">
        <f t="shared" si="218"/>
        <v>2.2495324605931071</v>
      </c>
      <c r="CA150" s="214">
        <f>_xlfn.FLOOR.PRECISE('численность 2021'!M165)</f>
        <v>29</v>
      </c>
      <c r="CB150" s="214"/>
      <c r="CC150" s="214"/>
      <c r="CD150" s="214">
        <f t="shared" si="242"/>
        <v>29</v>
      </c>
      <c r="CE150" s="215">
        <f t="shared" ref="CE150:CE171" si="256">IF(BW150&gt;1,IF(BZ150&gt;10,BW150*0.15,IF(BZ150&gt;8,BW150*0.12,IF(BZ150&gt;6,BW150*0.1,IF(BZ150&gt;4,BW150*0.08,IF(BZ150&gt;2,BW150*0.07,IF(BZ150&gt;1,BW150*0.05,IF(BZ150&lt;1,BW150*0.03,0))))))),0)</f>
        <v>29.470000000000002</v>
      </c>
      <c r="CF150" s="220">
        <f t="shared" si="243"/>
        <v>29</v>
      </c>
      <c r="CG150" s="217">
        <v>29</v>
      </c>
      <c r="CH150" s="215">
        <f t="shared" si="211"/>
        <v>2.1749999999999972</v>
      </c>
      <c r="CI150" s="216">
        <f t="shared" si="244"/>
        <v>0</v>
      </c>
      <c r="CJ150" s="217"/>
      <c r="CK150" s="215">
        <f t="shared" si="212"/>
        <v>2.1749999999999972</v>
      </c>
      <c r="CL150" s="216">
        <f t="shared" si="245"/>
        <v>0</v>
      </c>
      <c r="CM150" s="217"/>
      <c r="CN150" s="215">
        <f t="shared" ref="CN150:CN171" si="257">CG150*0.2</f>
        <v>5.8000000000000007</v>
      </c>
      <c r="CO150" s="217"/>
      <c r="CP150" s="221">
        <f t="shared" ref="CP150:CP171" si="258">IF(CG150*0.25&gt;CJ150+CM150-0.1,1,0)</f>
        <v>1</v>
      </c>
      <c r="CQ150" s="213"/>
      <c r="CR150" s="213"/>
      <c r="CS150" s="213"/>
      <c r="CT150" s="212"/>
      <c r="CU150" s="212"/>
      <c r="CV150" s="212"/>
      <c r="CW150" s="214"/>
      <c r="CX150" s="215"/>
      <c r="CY150" s="220"/>
      <c r="CZ150" s="222"/>
      <c r="DA150" s="215"/>
      <c r="DB150" s="222"/>
      <c r="DC150" s="213">
        <v>49.515929999999997</v>
      </c>
      <c r="DD150" s="213">
        <v>0</v>
      </c>
      <c r="DE150" s="212">
        <f>_xlfn.FLOOR.PRECISE('численность 2021'!I165)</f>
        <v>0</v>
      </c>
      <c r="DF150" s="212">
        <v>0.26457900000000001</v>
      </c>
      <c r="DG150" s="212">
        <v>0</v>
      </c>
      <c r="DH150" s="212">
        <f t="shared" si="219"/>
        <v>0</v>
      </c>
      <c r="DI150" s="214">
        <f>_xlfn.FLOOR.PRECISE('численность 2021'!N165)</f>
        <v>0</v>
      </c>
      <c r="DJ150" s="215">
        <f t="shared" si="213"/>
        <v>0</v>
      </c>
      <c r="DK150" s="216">
        <f t="shared" si="246"/>
        <v>0</v>
      </c>
      <c r="DL150" s="217"/>
      <c r="DM150" s="215">
        <f t="shared" si="214"/>
        <v>0</v>
      </c>
      <c r="DN150" s="217"/>
      <c r="DO150" s="213">
        <v>13.743195999999999</v>
      </c>
      <c r="DP150" s="213">
        <v>8</v>
      </c>
      <c r="DQ150" s="212">
        <f>_xlfn.FLOOR.PRECISE('численность 2021'!J165)</f>
        <v>0</v>
      </c>
      <c r="DR150" s="212">
        <v>7.3433999999999999E-2</v>
      </c>
      <c r="DS150" s="212">
        <v>4.2745999999999999E-2</v>
      </c>
      <c r="DT150" s="212">
        <f t="shared" si="220"/>
        <v>0</v>
      </c>
      <c r="DU150" s="214">
        <f>_xlfn.FLOOR.PRECISE('численность 2021'!S165)</f>
        <v>0</v>
      </c>
      <c r="DV150" s="215">
        <f t="shared" ref="DV150:DV171" si="259">DQ150*0.1</f>
        <v>0</v>
      </c>
      <c r="DW150" s="216">
        <f t="shared" si="247"/>
        <v>0</v>
      </c>
      <c r="DX150" s="217"/>
      <c r="DY150" s="213">
        <v>0</v>
      </c>
      <c r="DZ150" s="223">
        <v>0</v>
      </c>
      <c r="EA150" s="212">
        <f>_xlfn.FLOOR.PRECISE('численность 2021'!T165)</f>
        <v>0</v>
      </c>
      <c r="EB150" s="212">
        <v>0</v>
      </c>
      <c r="EC150" s="212">
        <v>0</v>
      </c>
      <c r="ED150" s="212">
        <f t="shared" si="221"/>
        <v>0</v>
      </c>
      <c r="EE150" s="214">
        <f>_xlfn.FLOOR.PRECISE('численность 2021'!U165)</f>
        <v>0</v>
      </c>
      <c r="EF150" s="215">
        <f t="shared" si="235"/>
        <v>0</v>
      </c>
      <c r="EG150" s="216">
        <f t="shared" si="248"/>
        <v>0</v>
      </c>
      <c r="EH150" s="222"/>
    </row>
    <row r="151" spans="1:138" ht="47.25" x14ac:dyDescent="0.2">
      <c r="A151" s="116" t="s">
        <v>332</v>
      </c>
      <c r="B151" s="212">
        <f>'численность 2021'!C169</f>
        <v>363.3</v>
      </c>
      <c r="C151" s="213">
        <v>1722.545288</v>
      </c>
      <c r="D151" s="213">
        <v>1893</v>
      </c>
      <c r="E151" s="212">
        <f>_xlfn.FLOOR.PRECISE('численность 2021'!D169)</f>
        <v>1584</v>
      </c>
      <c r="F151" s="212">
        <v>4.74132</v>
      </c>
      <c r="G151" s="212">
        <v>5.2104980000000003</v>
      </c>
      <c r="H151" s="212">
        <f t="shared" si="215"/>
        <v>4.3600330305532617</v>
      </c>
      <c r="I151" s="214">
        <f>_xlfn.FLOOR.PRECISE('численность 2021'!R169)</f>
        <v>554</v>
      </c>
      <c r="J151" s="215">
        <f t="shared" si="206"/>
        <v>554.39999999999839</v>
      </c>
      <c r="K151" s="216">
        <f t="shared" si="236"/>
        <v>554</v>
      </c>
      <c r="L151" s="217">
        <v>554</v>
      </c>
      <c r="M151" s="213">
        <v>750</v>
      </c>
      <c r="N151" s="213">
        <v>908</v>
      </c>
      <c r="O151" s="212">
        <f>_xlfn.FLOOR.PRECISE('численность 2021'!P169)</f>
        <v>908</v>
      </c>
      <c r="P151" s="212">
        <v>2.064381</v>
      </c>
      <c r="Q151" s="212">
        <v>2.4992779999999999</v>
      </c>
      <c r="R151" s="212">
        <f t="shared" si="237"/>
        <v>2.499311863473713</v>
      </c>
      <c r="S151" s="214">
        <f>_xlfn.FLOOR.PRECISE('численность 2021'!Q169)</f>
        <v>45</v>
      </c>
      <c r="T151" s="214"/>
      <c r="U151" s="215">
        <f t="shared" si="207"/>
        <v>272.39999999999907</v>
      </c>
      <c r="V151" s="216">
        <f t="shared" si="228"/>
        <v>45</v>
      </c>
      <c r="W151" s="217">
        <v>45</v>
      </c>
      <c r="X151" s="217"/>
      <c r="Y151" s="218"/>
      <c r="Z151" s="213">
        <v>1535.474487</v>
      </c>
      <c r="AA151" s="213">
        <v>1799</v>
      </c>
      <c r="AB151" s="212">
        <f>_xlfn.FLOOR.PRECISE('численность 2021'!E169)</f>
        <v>1762</v>
      </c>
      <c r="AC151" s="212">
        <v>4.2264059999999999</v>
      </c>
      <c r="AD151" s="212">
        <v>4.9517620000000004</v>
      </c>
      <c r="AE151" s="212">
        <f t="shared" si="216"/>
        <v>4.8499862372694738</v>
      </c>
      <c r="AF151" s="214">
        <f>_xlfn.FLOOR.PRECISE('численность 2021'!O169)</f>
        <v>88</v>
      </c>
      <c r="AG151" s="215">
        <f t="shared" si="205"/>
        <v>88.100000000000009</v>
      </c>
      <c r="AH151" s="216">
        <f t="shared" si="238"/>
        <v>88</v>
      </c>
      <c r="AI151" s="219">
        <f t="shared" si="229"/>
        <v>66</v>
      </c>
      <c r="AJ151" s="217">
        <v>88</v>
      </c>
      <c r="AK151" s="217">
        <v>66</v>
      </c>
      <c r="AL151" s="213">
        <v>1961.3139650000001</v>
      </c>
      <c r="AM151" s="213">
        <v>3423</v>
      </c>
      <c r="AN151" s="212">
        <f>_xlfn.FLOOR.PRECISE('численность 2021'!F169)</f>
        <v>3451</v>
      </c>
      <c r="AO151" s="212">
        <v>5.3985329999999996</v>
      </c>
      <c r="AP151" s="212">
        <v>9.4218360000000008</v>
      </c>
      <c r="AQ151" s="212">
        <f t="shared" si="239"/>
        <v>9.4990366088631983</v>
      </c>
      <c r="AR151" s="214">
        <f>_xlfn.FLOOR.PRECISE('численность 2021'!L169)</f>
        <v>100</v>
      </c>
      <c r="AS151" s="214"/>
      <c r="AT151" s="214">
        <f t="shared" si="230"/>
        <v>100</v>
      </c>
      <c r="AU151" s="215">
        <f t="shared" si="231"/>
        <v>414.12</v>
      </c>
      <c r="AV151" s="215">
        <f t="shared" si="249"/>
        <v>414.12</v>
      </c>
      <c r="AW151" s="220">
        <f t="shared" si="232"/>
        <v>100</v>
      </c>
      <c r="AX151" s="217">
        <v>100</v>
      </c>
      <c r="AY151" s="215">
        <f t="shared" si="208"/>
        <v>14.999999999999899</v>
      </c>
      <c r="AZ151" s="216">
        <f t="shared" si="240"/>
        <v>0</v>
      </c>
      <c r="BA151" s="217"/>
      <c r="BB151" s="215">
        <f t="shared" si="209"/>
        <v>29.999999999999901</v>
      </c>
      <c r="BC151" s="217"/>
      <c r="BD151" s="213">
        <v>606.870361</v>
      </c>
      <c r="BE151" s="213">
        <v>643</v>
      </c>
      <c r="BF151" s="212">
        <f>_xlfn.FLOOR.PRECISE('численность 2021'!G169)</f>
        <v>538</v>
      </c>
      <c r="BG151" s="212">
        <v>1.6704159999999999</v>
      </c>
      <c r="BH151" s="212">
        <v>1.769863</v>
      </c>
      <c r="BI151" s="212">
        <f t="shared" si="217"/>
        <v>1.4808698045692266</v>
      </c>
      <c r="BJ151" s="214">
        <f>_xlfn.FLOOR.PRECISE('численность 2021'!K169)</f>
        <v>20</v>
      </c>
      <c r="BK151" s="214"/>
      <c r="BL151" s="214">
        <f t="shared" si="233"/>
        <v>20</v>
      </c>
      <c r="BM151" s="215">
        <f t="shared" si="254"/>
        <v>26.900000000000002</v>
      </c>
      <c r="BN151" s="220">
        <f t="shared" si="234"/>
        <v>20</v>
      </c>
      <c r="BO151" s="217">
        <v>20</v>
      </c>
      <c r="BP151" s="215">
        <f t="shared" si="210"/>
        <v>2.99999999999998</v>
      </c>
      <c r="BQ151" s="216">
        <f t="shared" si="241"/>
        <v>0</v>
      </c>
      <c r="BR151" s="217"/>
      <c r="BS151" s="215">
        <f t="shared" si="255"/>
        <v>4</v>
      </c>
      <c r="BT151" s="217"/>
      <c r="BU151" s="213">
        <v>1040.3492429999999</v>
      </c>
      <c r="BV151" s="213">
        <v>1112</v>
      </c>
      <c r="BW151" s="212">
        <f>_xlfn.FLOOR.PRECISE('численность 2021'!H169)</f>
        <v>952</v>
      </c>
      <c r="BX151" s="212">
        <v>2.8635700000000002</v>
      </c>
      <c r="BY151" s="212">
        <v>3.0607890000000002</v>
      </c>
      <c r="BZ151" s="212">
        <f t="shared" si="218"/>
        <v>2.6204238921001926</v>
      </c>
      <c r="CA151" s="214">
        <f>_xlfn.FLOOR.PRECISE('численность 2021'!M169)</f>
        <v>30</v>
      </c>
      <c r="CB151" s="214"/>
      <c r="CC151" s="214"/>
      <c r="CD151" s="214">
        <f t="shared" si="242"/>
        <v>30</v>
      </c>
      <c r="CE151" s="215">
        <f t="shared" si="256"/>
        <v>66.64</v>
      </c>
      <c r="CF151" s="220">
        <f t="shared" si="243"/>
        <v>30</v>
      </c>
      <c r="CG151" s="217">
        <v>30</v>
      </c>
      <c r="CH151" s="215">
        <f t="shared" si="211"/>
        <v>2.2499999999999969</v>
      </c>
      <c r="CI151" s="216">
        <f t="shared" si="244"/>
        <v>0</v>
      </c>
      <c r="CJ151" s="217"/>
      <c r="CK151" s="215">
        <f t="shared" si="212"/>
        <v>2.2499999999999969</v>
      </c>
      <c r="CL151" s="216">
        <f t="shared" si="245"/>
        <v>0</v>
      </c>
      <c r="CM151" s="217"/>
      <c r="CN151" s="215">
        <f t="shared" si="257"/>
        <v>6</v>
      </c>
      <c r="CO151" s="217"/>
      <c r="CP151" s="221">
        <f t="shared" si="258"/>
        <v>1</v>
      </c>
      <c r="CQ151" s="213">
        <v>0</v>
      </c>
      <c r="CR151" s="213">
        <v>0</v>
      </c>
      <c r="CS151" s="213" t="e">
        <f>#REF!</f>
        <v>#REF!</v>
      </c>
      <c r="CT151" s="212">
        <v>0</v>
      </c>
      <c r="CU151" s="212">
        <v>0</v>
      </c>
      <c r="CV151" s="212" t="e">
        <f>#REF!</f>
        <v>#REF!</v>
      </c>
      <c r="CW151" s="214" t="e">
        <f>#REF!</f>
        <v>#REF!</v>
      </c>
      <c r="CX151" s="215" t="e">
        <f t="shared" si="222"/>
        <v>#REF!</v>
      </c>
      <c r="CY151" s="220" t="e">
        <f t="shared" si="223"/>
        <v>#REF!</v>
      </c>
      <c r="CZ151" s="222"/>
      <c r="DA151" s="215">
        <f t="shared" si="224"/>
        <v>0</v>
      </c>
      <c r="DB151" s="222"/>
      <c r="DC151" s="213">
        <v>0</v>
      </c>
      <c r="DD151" s="213">
        <v>0</v>
      </c>
      <c r="DE151" s="212">
        <f>_xlfn.FLOOR.PRECISE('численность 2021'!I169)</f>
        <v>0</v>
      </c>
      <c r="DF151" s="212">
        <v>0</v>
      </c>
      <c r="DG151" s="212">
        <v>0</v>
      </c>
      <c r="DH151" s="212">
        <f t="shared" si="219"/>
        <v>0</v>
      </c>
      <c r="DI151" s="214">
        <f>_xlfn.FLOOR.PRECISE('численность 2021'!N169)</f>
        <v>0</v>
      </c>
      <c r="DJ151" s="215">
        <f t="shared" si="213"/>
        <v>0</v>
      </c>
      <c r="DK151" s="216">
        <f t="shared" si="246"/>
        <v>0</v>
      </c>
      <c r="DL151" s="217"/>
      <c r="DM151" s="215">
        <f t="shared" si="214"/>
        <v>0</v>
      </c>
      <c r="DN151" s="217"/>
      <c r="DO151" s="213">
        <v>8.8827630000000006</v>
      </c>
      <c r="DP151" s="213">
        <v>8</v>
      </c>
      <c r="DQ151" s="212">
        <f>_xlfn.FLOOR.PRECISE('численность 2021'!J169)</f>
        <v>14</v>
      </c>
      <c r="DR151" s="212">
        <v>2.445E-2</v>
      </c>
      <c r="DS151" s="212">
        <v>2.2020000000000001E-2</v>
      </c>
      <c r="DT151" s="212">
        <f t="shared" si="220"/>
        <v>3.8535645472061654E-2</v>
      </c>
      <c r="DU151" s="214">
        <f>_xlfn.FLOOR.PRECISE('численность 2021'!S169)</f>
        <v>0</v>
      </c>
      <c r="DV151" s="215">
        <f t="shared" si="259"/>
        <v>1.4000000000000001</v>
      </c>
      <c r="DW151" s="216">
        <f t="shared" si="247"/>
        <v>0</v>
      </c>
      <c r="DX151" s="217"/>
      <c r="DY151" s="213">
        <v>620</v>
      </c>
      <c r="DZ151" s="223">
        <v>610</v>
      </c>
      <c r="EA151" s="212">
        <f>_xlfn.FLOOR.PRECISE('численность 2021'!T169)</f>
        <v>610</v>
      </c>
      <c r="EB151" s="212">
        <v>1.706555</v>
      </c>
      <c r="EC151" s="212">
        <v>1.67903</v>
      </c>
      <c r="ED151" s="212">
        <f t="shared" si="221"/>
        <v>1.6790531241398292</v>
      </c>
      <c r="EE151" s="214">
        <f>_xlfn.FLOOR.PRECISE('численность 2021'!U169)</f>
        <v>6</v>
      </c>
      <c r="EF151" s="215">
        <f t="shared" si="235"/>
        <v>61</v>
      </c>
      <c r="EG151" s="216">
        <f t="shared" si="248"/>
        <v>6</v>
      </c>
      <c r="EH151" s="222">
        <v>6</v>
      </c>
    </row>
    <row r="152" spans="1:138" ht="47.25" x14ac:dyDescent="0.2">
      <c r="A152" s="116" t="s">
        <v>333</v>
      </c>
      <c r="B152" s="212">
        <f>'численность 2021'!C163</f>
        <v>394</v>
      </c>
      <c r="C152" s="213">
        <v>1072.5447999999999</v>
      </c>
      <c r="D152" s="213">
        <v>684</v>
      </c>
      <c r="E152" s="212">
        <f>_xlfn.FLOOR.PRECISE('численность 2021'!D163)</f>
        <v>1126</v>
      </c>
      <c r="F152" s="212">
        <v>2.72</v>
      </c>
      <c r="G152" s="212">
        <v>1.7346410000000001</v>
      </c>
      <c r="H152" s="212">
        <f t="shared" si="215"/>
        <v>2.8578680203045685</v>
      </c>
      <c r="I152" s="214">
        <f>_xlfn.FLOOR.PRECISE('численность 2021'!R163)</f>
        <v>394</v>
      </c>
      <c r="J152" s="215">
        <f t="shared" si="206"/>
        <v>394.09999999999883</v>
      </c>
      <c r="K152" s="216">
        <f t="shared" si="236"/>
        <v>394</v>
      </c>
      <c r="L152" s="217">
        <v>394</v>
      </c>
      <c r="M152" s="213">
        <v>203</v>
      </c>
      <c r="N152" s="213">
        <v>236</v>
      </c>
      <c r="O152" s="212">
        <f>_xlfn.FLOOR.PRECISE('численность 2021'!P163)</f>
        <v>256</v>
      </c>
      <c r="P152" s="212">
        <v>0.51481299999999997</v>
      </c>
      <c r="Q152" s="212">
        <v>0.59850199999999998</v>
      </c>
      <c r="R152" s="212">
        <f t="shared" si="237"/>
        <v>0.64974619289340096</v>
      </c>
      <c r="S152" s="214">
        <f>_xlfn.FLOOR.PRECISE('численность 2021'!Q163)</f>
        <v>38</v>
      </c>
      <c r="T152" s="214"/>
      <c r="U152" s="215">
        <f t="shared" si="207"/>
        <v>76.799999999999741</v>
      </c>
      <c r="V152" s="216">
        <f t="shared" si="228"/>
        <v>38</v>
      </c>
      <c r="W152" s="217">
        <v>38</v>
      </c>
      <c r="X152" s="217"/>
      <c r="Y152" s="218"/>
      <c r="Z152" s="213">
        <v>1252.111328</v>
      </c>
      <c r="AA152" s="213">
        <v>1359</v>
      </c>
      <c r="AB152" s="212">
        <f>_xlfn.FLOOR.PRECISE('численность 2021'!E163)</f>
        <v>1524</v>
      </c>
      <c r="AC152" s="212">
        <v>3.1753849999999999</v>
      </c>
      <c r="AD152" s="212">
        <v>3.4464570000000001</v>
      </c>
      <c r="AE152" s="212">
        <f t="shared" si="216"/>
        <v>3.8680203045685277</v>
      </c>
      <c r="AF152" s="214">
        <f>_xlfn.FLOOR.PRECISE('численность 2021'!O163)</f>
        <v>76</v>
      </c>
      <c r="AG152" s="215">
        <f t="shared" si="205"/>
        <v>76.2</v>
      </c>
      <c r="AH152" s="216">
        <f t="shared" si="238"/>
        <v>76</v>
      </c>
      <c r="AI152" s="219">
        <f t="shared" si="229"/>
        <v>57</v>
      </c>
      <c r="AJ152" s="217">
        <v>76</v>
      </c>
      <c r="AK152" s="217">
        <v>57</v>
      </c>
      <c r="AL152" s="213">
        <v>400.38445999999999</v>
      </c>
      <c r="AM152" s="213">
        <v>372</v>
      </c>
      <c r="AN152" s="212">
        <f>_xlfn.FLOOR.PRECISE('численность 2021'!F163)</f>
        <v>437</v>
      </c>
      <c r="AO152" s="212">
        <v>1.015385</v>
      </c>
      <c r="AP152" s="212">
        <v>0.94340100000000005</v>
      </c>
      <c r="AQ152" s="212">
        <f t="shared" si="239"/>
        <v>1.1091370558375635</v>
      </c>
      <c r="AR152" s="214">
        <f>_xlfn.FLOOR.PRECISE('численность 2021'!L163)</f>
        <v>21</v>
      </c>
      <c r="AS152" s="214"/>
      <c r="AT152" s="214">
        <f t="shared" si="230"/>
        <v>21</v>
      </c>
      <c r="AU152" s="215">
        <f t="shared" si="231"/>
        <v>21.85</v>
      </c>
      <c r="AV152" s="215">
        <f t="shared" si="249"/>
        <v>0</v>
      </c>
      <c r="AW152" s="220">
        <f t="shared" si="232"/>
        <v>21</v>
      </c>
      <c r="AX152" s="217">
        <v>21</v>
      </c>
      <c r="AY152" s="215">
        <f t="shared" si="208"/>
        <v>3.149999999999979</v>
      </c>
      <c r="AZ152" s="216">
        <f t="shared" si="240"/>
        <v>0</v>
      </c>
      <c r="BA152" s="217"/>
      <c r="BB152" s="215">
        <f t="shared" si="209"/>
        <v>6.2999999999999785</v>
      </c>
      <c r="BC152" s="217"/>
      <c r="BD152" s="213">
        <v>653.75903300000004</v>
      </c>
      <c r="BE152" s="213">
        <v>618</v>
      </c>
      <c r="BF152" s="212">
        <f>_xlfn.FLOOR.PRECISE('численность 2021'!G163)</f>
        <v>681</v>
      </c>
      <c r="BG152" s="212">
        <v>1.6579489999999999</v>
      </c>
      <c r="BH152" s="212">
        <v>1.5672630000000001</v>
      </c>
      <c r="BI152" s="212">
        <f t="shared" si="217"/>
        <v>1.7284263959390862</v>
      </c>
      <c r="BJ152" s="214">
        <f>_xlfn.FLOOR.PRECISE('численность 2021'!K163)</f>
        <v>34</v>
      </c>
      <c r="BK152" s="214"/>
      <c r="BL152" s="214">
        <f t="shared" si="233"/>
        <v>34</v>
      </c>
      <c r="BM152" s="215">
        <f t="shared" si="254"/>
        <v>34.050000000000004</v>
      </c>
      <c r="BN152" s="220">
        <f t="shared" si="234"/>
        <v>34</v>
      </c>
      <c r="BO152" s="217">
        <v>34</v>
      </c>
      <c r="BP152" s="215">
        <f t="shared" si="210"/>
        <v>5.0999999999999659</v>
      </c>
      <c r="BQ152" s="216">
        <f t="shared" si="241"/>
        <v>0</v>
      </c>
      <c r="BR152" s="217"/>
      <c r="BS152" s="215">
        <f t="shared" si="255"/>
        <v>6.8000000000000007</v>
      </c>
      <c r="BT152" s="217"/>
      <c r="BU152" s="213">
        <v>567.41351299999997</v>
      </c>
      <c r="BV152" s="213">
        <v>718</v>
      </c>
      <c r="BW152" s="212">
        <f>_xlfn.FLOOR.PRECISE('численность 2021'!H163)</f>
        <v>799</v>
      </c>
      <c r="BX152" s="212">
        <v>1.438974</v>
      </c>
      <c r="BY152" s="212">
        <v>1.820865</v>
      </c>
      <c r="BZ152" s="212">
        <f t="shared" si="218"/>
        <v>2.0279187817258881</v>
      </c>
      <c r="CA152" s="214">
        <f>_xlfn.FLOOR.PRECISE('численность 2021'!M163)</f>
        <v>55</v>
      </c>
      <c r="CB152" s="214"/>
      <c r="CC152" s="214"/>
      <c r="CD152" s="214">
        <f t="shared" si="242"/>
        <v>55</v>
      </c>
      <c r="CE152" s="215">
        <f t="shared" si="256"/>
        <v>55.930000000000007</v>
      </c>
      <c r="CF152" s="220">
        <f t="shared" si="243"/>
        <v>55</v>
      </c>
      <c r="CG152" s="217">
        <v>55</v>
      </c>
      <c r="CH152" s="215">
        <f t="shared" si="211"/>
        <v>4.1249999999999947</v>
      </c>
      <c r="CI152" s="216">
        <f t="shared" si="244"/>
        <v>0</v>
      </c>
      <c r="CJ152" s="217"/>
      <c r="CK152" s="215">
        <f t="shared" si="212"/>
        <v>4.1249999999999947</v>
      </c>
      <c r="CL152" s="216">
        <f t="shared" si="245"/>
        <v>0</v>
      </c>
      <c r="CM152" s="217"/>
      <c r="CN152" s="215">
        <f t="shared" si="257"/>
        <v>11</v>
      </c>
      <c r="CO152" s="217"/>
      <c r="CP152" s="221">
        <f t="shared" si="258"/>
        <v>1</v>
      </c>
      <c r="CQ152" s="213"/>
      <c r="CR152" s="213"/>
      <c r="CS152" s="213"/>
      <c r="CT152" s="212"/>
      <c r="CU152" s="212"/>
      <c r="CV152" s="212"/>
      <c r="CW152" s="214"/>
      <c r="CX152" s="215"/>
      <c r="CY152" s="220"/>
      <c r="CZ152" s="222"/>
      <c r="DA152" s="215"/>
      <c r="DB152" s="222"/>
      <c r="DC152" s="213">
        <v>17.693756</v>
      </c>
      <c r="DD152" s="213">
        <v>0</v>
      </c>
      <c r="DE152" s="212">
        <f>_xlfn.FLOOR.PRECISE('численность 2021'!I163)</f>
        <v>0</v>
      </c>
      <c r="DF152" s="212">
        <v>4.4872000000000002E-2</v>
      </c>
      <c r="DG152" s="212">
        <v>0</v>
      </c>
      <c r="DH152" s="212">
        <f t="shared" si="219"/>
        <v>0</v>
      </c>
      <c r="DI152" s="214">
        <f>_xlfn.FLOOR.PRECISE('численность 2021'!N163)</f>
        <v>0</v>
      </c>
      <c r="DJ152" s="215">
        <f t="shared" si="213"/>
        <v>0</v>
      </c>
      <c r="DK152" s="216">
        <f t="shared" si="246"/>
        <v>0</v>
      </c>
      <c r="DL152" s="217"/>
      <c r="DM152" s="215">
        <f t="shared" si="214"/>
        <v>0</v>
      </c>
      <c r="DN152" s="217"/>
      <c r="DO152" s="213">
        <v>20.221437000000002</v>
      </c>
      <c r="DP152" s="213">
        <v>21</v>
      </c>
      <c r="DQ152" s="212">
        <f>_xlfn.FLOOR.PRECISE('численность 2021'!J163)</f>
        <v>23</v>
      </c>
      <c r="DR152" s="212">
        <v>5.1282000000000001E-2</v>
      </c>
      <c r="DS152" s="212">
        <v>5.3256999999999999E-2</v>
      </c>
      <c r="DT152" s="212">
        <f t="shared" si="220"/>
        <v>5.8375634517766499E-2</v>
      </c>
      <c r="DU152" s="214">
        <f>_xlfn.FLOOR.PRECISE('численность 2021'!S163)</f>
        <v>2</v>
      </c>
      <c r="DV152" s="215">
        <f t="shared" si="259"/>
        <v>2.3000000000000003</v>
      </c>
      <c r="DW152" s="216">
        <f t="shared" si="247"/>
        <v>2</v>
      </c>
      <c r="DX152" s="217">
        <v>2</v>
      </c>
      <c r="DY152" s="213">
        <v>152</v>
      </c>
      <c r="DZ152" s="223">
        <v>98</v>
      </c>
      <c r="EA152" s="212">
        <f>_xlfn.FLOOR.PRECISE('численность 2021'!T163)</f>
        <v>106</v>
      </c>
      <c r="EB152" s="212">
        <v>0.38547599999999999</v>
      </c>
      <c r="EC152" s="212">
        <v>0.24853</v>
      </c>
      <c r="ED152" s="212">
        <f t="shared" si="221"/>
        <v>0.26903553299492383</v>
      </c>
      <c r="EE152" s="214">
        <f>_xlfn.FLOOR.PRECISE('численность 2021'!U163)</f>
        <v>10</v>
      </c>
      <c r="EF152" s="215">
        <f t="shared" si="235"/>
        <v>10.600000000000001</v>
      </c>
      <c r="EG152" s="216">
        <f t="shared" si="248"/>
        <v>10</v>
      </c>
      <c r="EH152" s="222">
        <v>10</v>
      </c>
    </row>
    <row r="153" spans="1:138" ht="31.5" x14ac:dyDescent="0.2">
      <c r="A153" s="116" t="s">
        <v>182</v>
      </c>
      <c r="B153" s="212">
        <f>'численность 2021'!C164</f>
        <v>193</v>
      </c>
      <c r="C153" s="213">
        <v>302.49380500000001</v>
      </c>
      <c r="D153" s="213">
        <v>332</v>
      </c>
      <c r="E153" s="212">
        <f>_xlfn.FLOOR.PRECISE('численность 2021'!D164)</f>
        <v>499</v>
      </c>
      <c r="F153" s="212">
        <v>1.559841</v>
      </c>
      <c r="G153" s="212">
        <v>1.7119930000000001</v>
      </c>
      <c r="H153" s="212">
        <f t="shared" si="215"/>
        <v>2.5854922279792745</v>
      </c>
      <c r="I153" s="214">
        <f>_xlfn.FLOOR.PRECISE('численность 2021'!R164)</f>
        <v>174</v>
      </c>
      <c r="J153" s="215">
        <f t="shared" si="206"/>
        <v>174.64999999999949</v>
      </c>
      <c r="K153" s="216">
        <f t="shared" si="236"/>
        <v>174</v>
      </c>
      <c r="L153" s="217">
        <v>174</v>
      </c>
      <c r="M153" s="213">
        <v>80</v>
      </c>
      <c r="N153" s="213">
        <v>80</v>
      </c>
      <c r="O153" s="212">
        <f>_xlfn.FLOOR.PRECISE('численность 2021'!P164)</f>
        <v>77</v>
      </c>
      <c r="P153" s="212">
        <v>0.41252899999999998</v>
      </c>
      <c r="Q153" s="212">
        <v>0.41252899999999998</v>
      </c>
      <c r="R153" s="212">
        <f t="shared" si="237"/>
        <v>0.39896373056994816</v>
      </c>
      <c r="S153" s="214">
        <f>_xlfn.FLOOR.PRECISE('численность 2021'!Q164)</f>
        <v>23</v>
      </c>
      <c r="T153" s="214"/>
      <c r="U153" s="215">
        <f t="shared" si="207"/>
        <v>23.099999999999923</v>
      </c>
      <c r="V153" s="216">
        <f t="shared" si="228"/>
        <v>23</v>
      </c>
      <c r="W153" s="217">
        <v>23</v>
      </c>
      <c r="X153" s="217"/>
      <c r="Y153" s="218"/>
      <c r="Z153" s="213">
        <v>1855.0289310000001</v>
      </c>
      <c r="AA153" s="213">
        <v>2080</v>
      </c>
      <c r="AB153" s="212">
        <f>_xlfn.FLOOR.PRECISE('численность 2021'!E164)</f>
        <v>2223</v>
      </c>
      <c r="AC153" s="212">
        <v>9.5656540000000003</v>
      </c>
      <c r="AD153" s="212">
        <v>10.725740999999999</v>
      </c>
      <c r="AE153" s="212">
        <f t="shared" si="216"/>
        <v>11.518134715025907</v>
      </c>
      <c r="AF153" s="214">
        <f>_xlfn.FLOOR.PRECISE('численность 2021'!O164)</f>
        <v>111</v>
      </c>
      <c r="AG153" s="215">
        <f t="shared" ref="AG153:AG176" si="260">IF(AB153&gt;34,AB153*0.05,0)</f>
        <v>111.15</v>
      </c>
      <c r="AH153" s="216">
        <f t="shared" si="238"/>
        <v>111</v>
      </c>
      <c r="AI153" s="219">
        <f t="shared" si="229"/>
        <v>83.25</v>
      </c>
      <c r="AJ153" s="217">
        <v>111</v>
      </c>
      <c r="AK153" s="217">
        <v>83</v>
      </c>
      <c r="AL153" s="213">
        <v>178.29920999999999</v>
      </c>
      <c r="AM153" s="213">
        <v>218</v>
      </c>
      <c r="AN153" s="212">
        <f>_xlfn.FLOOR.PRECISE('численность 2021'!F164)</f>
        <v>274</v>
      </c>
      <c r="AO153" s="212">
        <v>0.91941899999999999</v>
      </c>
      <c r="AP153" s="212">
        <v>1.1241399999999999</v>
      </c>
      <c r="AQ153" s="212">
        <f t="shared" si="239"/>
        <v>1.4196891191709844</v>
      </c>
      <c r="AR153" s="214">
        <f>_xlfn.FLOOR.PRECISE('численность 2021'!L164)</f>
        <v>13</v>
      </c>
      <c r="AS153" s="214"/>
      <c r="AT153" s="214">
        <f t="shared" si="230"/>
        <v>13</v>
      </c>
      <c r="AU153" s="215">
        <f t="shared" si="231"/>
        <v>13.700000000000001</v>
      </c>
      <c r="AV153" s="215">
        <f t="shared" si="249"/>
        <v>0</v>
      </c>
      <c r="AW153" s="220">
        <f t="shared" si="232"/>
        <v>13</v>
      </c>
      <c r="AX153" s="217">
        <v>13</v>
      </c>
      <c r="AY153" s="215">
        <f t="shared" si="208"/>
        <v>1.9499999999999869</v>
      </c>
      <c r="AZ153" s="216">
        <f t="shared" si="240"/>
        <v>0</v>
      </c>
      <c r="BA153" s="217"/>
      <c r="BB153" s="215">
        <f t="shared" si="209"/>
        <v>3.899999999999987</v>
      </c>
      <c r="BC153" s="217"/>
      <c r="BD153" s="213">
        <v>278.15698200000003</v>
      </c>
      <c r="BE153" s="213">
        <v>297</v>
      </c>
      <c r="BF153" s="212">
        <f>_xlfn.FLOOR.PRECISE('численность 2021'!G164)</f>
        <v>422</v>
      </c>
      <c r="BG153" s="212">
        <v>1.4343459999999999</v>
      </c>
      <c r="BH153" s="212">
        <v>1.531512</v>
      </c>
      <c r="BI153" s="212">
        <f t="shared" si="217"/>
        <v>2.1865284974093266</v>
      </c>
      <c r="BJ153" s="214">
        <f>_xlfn.FLOOR.PRECISE('численность 2021'!K164)</f>
        <v>21</v>
      </c>
      <c r="BK153" s="214"/>
      <c r="BL153" s="214">
        <f t="shared" si="233"/>
        <v>21</v>
      </c>
      <c r="BM153" s="215">
        <f t="shared" si="254"/>
        <v>29.540000000000003</v>
      </c>
      <c r="BN153" s="220">
        <f t="shared" si="234"/>
        <v>21</v>
      </c>
      <c r="BO153" s="217">
        <v>21</v>
      </c>
      <c r="BP153" s="215">
        <f t="shared" si="210"/>
        <v>3.149999999999979</v>
      </c>
      <c r="BQ153" s="216">
        <f t="shared" si="241"/>
        <v>0</v>
      </c>
      <c r="BR153" s="217"/>
      <c r="BS153" s="215">
        <f t="shared" si="255"/>
        <v>4.2</v>
      </c>
      <c r="BT153" s="217"/>
      <c r="BU153" s="213">
        <v>387.54458599999998</v>
      </c>
      <c r="BV153" s="213">
        <v>413</v>
      </c>
      <c r="BW153" s="212">
        <f>_xlfn.FLOOR.PRECISE('численность 2021'!H164)</f>
        <v>544</v>
      </c>
      <c r="BX153" s="212">
        <v>1.9984150000000001</v>
      </c>
      <c r="BY153" s="212">
        <v>2.1296780000000002</v>
      </c>
      <c r="BZ153" s="212">
        <f t="shared" si="218"/>
        <v>2.8186528497409324</v>
      </c>
      <c r="CA153" s="214">
        <f>_xlfn.FLOOR.PRECISE('численность 2021'!M164)</f>
        <v>38</v>
      </c>
      <c r="CB153" s="214"/>
      <c r="CC153" s="214"/>
      <c r="CD153" s="214">
        <f t="shared" si="242"/>
        <v>38</v>
      </c>
      <c r="CE153" s="215">
        <f t="shared" si="256"/>
        <v>38.080000000000005</v>
      </c>
      <c r="CF153" s="220">
        <f t="shared" si="243"/>
        <v>38</v>
      </c>
      <c r="CG153" s="217">
        <v>38</v>
      </c>
      <c r="CH153" s="215">
        <f t="shared" si="211"/>
        <v>2.8499999999999961</v>
      </c>
      <c r="CI153" s="216">
        <f t="shared" si="244"/>
        <v>0</v>
      </c>
      <c r="CJ153" s="217"/>
      <c r="CK153" s="215">
        <f t="shared" si="212"/>
        <v>2.8499999999999961</v>
      </c>
      <c r="CL153" s="216">
        <f t="shared" si="245"/>
        <v>0</v>
      </c>
      <c r="CM153" s="217"/>
      <c r="CN153" s="215">
        <f t="shared" si="257"/>
        <v>7.6000000000000005</v>
      </c>
      <c r="CO153" s="217"/>
      <c r="CP153" s="221">
        <f t="shared" si="258"/>
        <v>1</v>
      </c>
      <c r="CQ153" s="213"/>
      <c r="CR153" s="213"/>
      <c r="CS153" s="213"/>
      <c r="CT153" s="212"/>
      <c r="CU153" s="212"/>
      <c r="CV153" s="212"/>
      <c r="CW153" s="214"/>
      <c r="CX153" s="215"/>
      <c r="CY153" s="220"/>
      <c r="CZ153" s="222"/>
      <c r="DA153" s="215"/>
      <c r="DB153" s="222"/>
      <c r="DC153" s="213">
        <v>44.830975000000002</v>
      </c>
      <c r="DD153" s="213">
        <v>53</v>
      </c>
      <c r="DE153" s="212">
        <f>_xlfn.FLOOR.PRECISE('численность 2021'!I164)</f>
        <v>55</v>
      </c>
      <c r="DF153" s="212">
        <v>0.23117599999999999</v>
      </c>
      <c r="DG153" s="212">
        <v>0.27329999999999999</v>
      </c>
      <c r="DH153" s="212">
        <f t="shared" si="219"/>
        <v>0.28497409326424872</v>
      </c>
      <c r="DI153" s="214">
        <f>_xlfn.FLOOR.PRECISE('численность 2021'!N164)</f>
        <v>0</v>
      </c>
      <c r="DJ153" s="215">
        <f t="shared" si="213"/>
        <v>8.2499999999999449</v>
      </c>
      <c r="DK153" s="216">
        <f t="shared" si="246"/>
        <v>0</v>
      </c>
      <c r="DL153" s="217"/>
      <c r="DM153" s="215">
        <f t="shared" si="214"/>
        <v>0</v>
      </c>
      <c r="DN153" s="217"/>
      <c r="DO153" s="213">
        <v>9.222372</v>
      </c>
      <c r="DP153" s="213">
        <v>7</v>
      </c>
      <c r="DQ153" s="212">
        <f>_xlfn.FLOOR.PRECISE('численность 2021'!J164)</f>
        <v>10</v>
      </c>
      <c r="DR153" s="212">
        <v>4.7556000000000001E-2</v>
      </c>
      <c r="DS153" s="212">
        <v>3.6096000000000003E-2</v>
      </c>
      <c r="DT153" s="212">
        <f t="shared" si="220"/>
        <v>5.181347150259067E-2</v>
      </c>
      <c r="DU153" s="214">
        <f>_xlfn.FLOOR.PRECISE('численность 2021'!S164)</f>
        <v>0</v>
      </c>
      <c r="DV153" s="215">
        <f t="shared" si="259"/>
        <v>1</v>
      </c>
      <c r="DW153" s="216">
        <f t="shared" si="247"/>
        <v>0</v>
      </c>
      <c r="DX153" s="217"/>
      <c r="DY153" s="213">
        <v>0</v>
      </c>
      <c r="DZ153" s="223">
        <v>0</v>
      </c>
      <c r="EA153" s="212">
        <f>_xlfn.FLOOR.PRECISE('численность 2021'!T164)</f>
        <v>0</v>
      </c>
      <c r="EB153" s="212">
        <v>0</v>
      </c>
      <c r="EC153" s="212">
        <v>0</v>
      </c>
      <c r="ED153" s="212">
        <f t="shared" si="221"/>
        <v>0</v>
      </c>
      <c r="EE153" s="214">
        <f>_xlfn.FLOOR.PRECISE('численность 2021'!U164)</f>
        <v>0</v>
      </c>
      <c r="EF153" s="215">
        <f t="shared" si="235"/>
        <v>0</v>
      </c>
      <c r="EG153" s="216">
        <f t="shared" si="248"/>
        <v>0</v>
      </c>
      <c r="EH153" s="222"/>
    </row>
    <row r="154" spans="1:138" ht="47.25" x14ac:dyDescent="0.2">
      <c r="A154" s="116" t="s">
        <v>334</v>
      </c>
      <c r="B154" s="212">
        <f>'численность 2021'!C166</f>
        <v>264.7</v>
      </c>
      <c r="C154" s="213">
        <v>488.909088</v>
      </c>
      <c r="D154" s="213">
        <v>427</v>
      </c>
      <c r="E154" s="212">
        <f>_xlfn.FLOOR.PRECISE('численность 2021'!D166)</f>
        <v>428</v>
      </c>
      <c r="F154" s="212">
        <v>1.847059</v>
      </c>
      <c r="G154" s="212">
        <v>1.6131709999999999</v>
      </c>
      <c r="H154" s="212">
        <f t="shared" si="215"/>
        <v>1.6169248205515678</v>
      </c>
      <c r="I154" s="214">
        <f>_xlfn.FLOOR.PRECISE('численность 2021'!R166)</f>
        <v>149</v>
      </c>
      <c r="J154" s="215">
        <f t="shared" ref="J154:J174" si="261">IF(E154&gt;1,E154*0.35,0)</f>
        <v>149.79999999999998</v>
      </c>
      <c r="K154" s="216">
        <f t="shared" si="236"/>
        <v>149</v>
      </c>
      <c r="L154" s="217">
        <v>149</v>
      </c>
      <c r="M154" s="213">
        <v>79</v>
      </c>
      <c r="N154" s="213">
        <v>79</v>
      </c>
      <c r="O154" s="212">
        <f>_xlfn.FLOOR.PRECISE('численность 2021'!P166)</f>
        <v>79</v>
      </c>
      <c r="P154" s="212">
        <v>0.298456</v>
      </c>
      <c r="Q154" s="212">
        <v>0.298456</v>
      </c>
      <c r="R154" s="212">
        <f t="shared" si="237"/>
        <v>0.29845107669059312</v>
      </c>
      <c r="S154" s="214">
        <f>_xlfn.FLOOR.PRECISE('численность 2021'!Q166)</f>
        <v>23</v>
      </c>
      <c r="T154" s="214"/>
      <c r="U154" s="215">
        <f t="shared" si="207"/>
        <v>23.699999999999921</v>
      </c>
      <c r="V154" s="216">
        <f t="shared" si="228"/>
        <v>23</v>
      </c>
      <c r="W154" s="217">
        <v>23</v>
      </c>
      <c r="X154" s="217"/>
      <c r="Y154" s="218"/>
      <c r="Z154" s="213">
        <v>1433.8999020000001</v>
      </c>
      <c r="AA154" s="213">
        <v>1711</v>
      </c>
      <c r="AB154" s="212">
        <f>_xlfn.FLOOR.PRECISE('численность 2021'!E166)</f>
        <v>1110</v>
      </c>
      <c r="AC154" s="212">
        <v>5.4171569999999996</v>
      </c>
      <c r="AD154" s="212">
        <v>6.4640190000000004</v>
      </c>
      <c r="AE154" s="212">
        <f t="shared" si="216"/>
        <v>4.1934265205893464</v>
      </c>
      <c r="AF154" s="214">
        <f>_xlfn.FLOOR.PRECISE('численность 2021'!O166)</f>
        <v>55</v>
      </c>
      <c r="AG154" s="215">
        <f t="shared" si="260"/>
        <v>55.5</v>
      </c>
      <c r="AH154" s="216">
        <f t="shared" si="238"/>
        <v>55</v>
      </c>
      <c r="AI154" s="219">
        <f t="shared" si="229"/>
        <v>41.25</v>
      </c>
      <c r="AJ154" s="217">
        <v>55</v>
      </c>
      <c r="AK154" s="217">
        <v>41</v>
      </c>
      <c r="AL154" s="213">
        <v>439.86251800000002</v>
      </c>
      <c r="AM154" s="213">
        <v>531</v>
      </c>
      <c r="AN154" s="212">
        <f>_xlfn.FLOOR.PRECISE('численность 2021'!F166)</f>
        <v>314</v>
      </c>
      <c r="AO154" s="212">
        <v>1.6617649999999999</v>
      </c>
      <c r="AP154" s="212">
        <v>2.0060750000000001</v>
      </c>
      <c r="AQ154" s="212">
        <f t="shared" si="239"/>
        <v>1.1862485833018512</v>
      </c>
      <c r="AR154" s="214">
        <f>_xlfn.FLOOR.PRECISE('численность 2021'!L166)</f>
        <v>15</v>
      </c>
      <c r="AS154" s="214"/>
      <c r="AT154" s="214">
        <f t="shared" si="230"/>
        <v>15</v>
      </c>
      <c r="AU154" s="215">
        <f t="shared" si="231"/>
        <v>15.700000000000001</v>
      </c>
      <c r="AV154" s="215">
        <f t="shared" si="249"/>
        <v>0</v>
      </c>
      <c r="AW154" s="220">
        <f t="shared" si="232"/>
        <v>15</v>
      </c>
      <c r="AX154" s="217">
        <v>15</v>
      </c>
      <c r="AY154" s="215">
        <f t="shared" si="208"/>
        <v>2.2499999999999849</v>
      </c>
      <c r="AZ154" s="216">
        <f t="shared" si="240"/>
        <v>0</v>
      </c>
      <c r="BA154" s="217"/>
      <c r="BB154" s="215">
        <f t="shared" si="209"/>
        <v>4.4999999999999849</v>
      </c>
      <c r="BC154" s="217"/>
      <c r="BD154" s="213">
        <v>451.15103099999999</v>
      </c>
      <c r="BE154" s="213">
        <v>441</v>
      </c>
      <c r="BF154" s="212">
        <f>_xlfn.FLOOR.PRECISE('численность 2021'!G166)</f>
        <v>685</v>
      </c>
      <c r="BG154" s="212">
        <v>1.704412</v>
      </c>
      <c r="BH154" s="212">
        <v>1.6660619999999999</v>
      </c>
      <c r="BI154" s="212">
        <f t="shared" si="217"/>
        <v>2.5878352852285609</v>
      </c>
      <c r="BJ154" s="214">
        <f>_xlfn.FLOOR.PRECISE('численность 2021'!K166)</f>
        <v>47</v>
      </c>
      <c r="BK154" s="214"/>
      <c r="BL154" s="214">
        <f t="shared" si="233"/>
        <v>47</v>
      </c>
      <c r="BM154" s="215">
        <f t="shared" si="254"/>
        <v>47.95</v>
      </c>
      <c r="BN154" s="220">
        <f t="shared" si="234"/>
        <v>47</v>
      </c>
      <c r="BO154" s="217">
        <v>47</v>
      </c>
      <c r="BP154" s="215">
        <f t="shared" si="210"/>
        <v>7.0499999999999527</v>
      </c>
      <c r="BQ154" s="216">
        <f t="shared" si="241"/>
        <v>0</v>
      </c>
      <c r="BR154" s="217"/>
      <c r="BS154" s="215">
        <f t="shared" si="255"/>
        <v>9.4</v>
      </c>
      <c r="BT154" s="217"/>
      <c r="BU154" s="213">
        <v>411.57635499999998</v>
      </c>
      <c r="BV154" s="213">
        <v>399</v>
      </c>
      <c r="BW154" s="212">
        <f>_xlfn.FLOOR.PRECISE('численность 2021'!H166)</f>
        <v>1349</v>
      </c>
      <c r="BX154" s="212">
        <v>1.554902</v>
      </c>
      <c r="BY154" s="212">
        <v>1.50739</v>
      </c>
      <c r="BZ154" s="212">
        <f t="shared" si="218"/>
        <v>5.0963354741216476</v>
      </c>
      <c r="CA154" s="214">
        <f>_xlfn.FLOOR.PRECISE('численность 2021'!M166)</f>
        <v>67</v>
      </c>
      <c r="CB154" s="214"/>
      <c r="CC154" s="214"/>
      <c r="CD154" s="214">
        <f t="shared" si="242"/>
        <v>67</v>
      </c>
      <c r="CE154" s="215">
        <f t="shared" si="256"/>
        <v>107.92</v>
      </c>
      <c r="CF154" s="220">
        <f t="shared" si="243"/>
        <v>67</v>
      </c>
      <c r="CG154" s="217">
        <v>67</v>
      </c>
      <c r="CH154" s="215">
        <f t="shared" si="211"/>
        <v>5.0249999999999932</v>
      </c>
      <c r="CI154" s="216">
        <f t="shared" si="244"/>
        <v>0</v>
      </c>
      <c r="CJ154" s="217"/>
      <c r="CK154" s="215">
        <f t="shared" si="212"/>
        <v>5.0249999999999932</v>
      </c>
      <c r="CL154" s="216">
        <f t="shared" si="245"/>
        <v>0</v>
      </c>
      <c r="CM154" s="217"/>
      <c r="CN154" s="215">
        <f t="shared" si="257"/>
        <v>13.4</v>
      </c>
      <c r="CO154" s="217"/>
      <c r="CP154" s="221">
        <f t="shared" si="258"/>
        <v>1</v>
      </c>
      <c r="CQ154" s="213"/>
      <c r="CR154" s="213"/>
      <c r="CS154" s="213"/>
      <c r="CT154" s="212"/>
      <c r="CU154" s="212"/>
      <c r="CV154" s="212"/>
      <c r="CW154" s="214"/>
      <c r="CX154" s="215"/>
      <c r="CY154" s="220"/>
      <c r="CZ154" s="222"/>
      <c r="DA154" s="215"/>
      <c r="DB154" s="222"/>
      <c r="DC154" s="213">
        <v>79.473686000000001</v>
      </c>
      <c r="DD154" s="213">
        <v>68</v>
      </c>
      <c r="DE154" s="212">
        <f>_xlfn.FLOOR.PRECISE('численность 2021'!I166)</f>
        <v>0</v>
      </c>
      <c r="DF154" s="212">
        <v>0.30024499999999998</v>
      </c>
      <c r="DG154" s="212">
        <v>0.25689800000000002</v>
      </c>
      <c r="DH154" s="212">
        <f t="shared" si="219"/>
        <v>0</v>
      </c>
      <c r="DI154" s="214">
        <f>_xlfn.FLOOR.PRECISE('численность 2021'!N166)</f>
        <v>0</v>
      </c>
      <c r="DJ154" s="215">
        <f t="shared" si="213"/>
        <v>0</v>
      </c>
      <c r="DK154" s="216">
        <f t="shared" si="246"/>
        <v>0</v>
      </c>
      <c r="DL154" s="217"/>
      <c r="DM154" s="215">
        <f t="shared" si="214"/>
        <v>0</v>
      </c>
      <c r="DN154" s="217"/>
      <c r="DO154" s="213">
        <v>10.380236999999999</v>
      </c>
      <c r="DP154" s="213">
        <v>11</v>
      </c>
      <c r="DQ154" s="212">
        <f>_xlfn.FLOOR.PRECISE('численность 2021'!J166)</f>
        <v>1</v>
      </c>
      <c r="DR154" s="212">
        <v>3.9216000000000001E-2</v>
      </c>
      <c r="DS154" s="212">
        <v>4.1556999999999997E-2</v>
      </c>
      <c r="DT154" s="212">
        <f t="shared" si="220"/>
        <v>3.7778617302606727E-3</v>
      </c>
      <c r="DU154" s="214">
        <f>_xlfn.FLOOR.PRECISE('численность 2021'!S166)</f>
        <v>0</v>
      </c>
      <c r="DV154" s="215">
        <f t="shared" si="259"/>
        <v>0.1</v>
      </c>
      <c r="DW154" s="216">
        <f t="shared" si="247"/>
        <v>0</v>
      </c>
      <c r="DX154" s="217"/>
      <c r="DY154" s="213">
        <v>0</v>
      </c>
      <c r="DZ154" s="223">
        <v>0</v>
      </c>
      <c r="EA154" s="212">
        <f>_xlfn.FLOOR.PRECISE('численность 2021'!T166)</f>
        <v>26</v>
      </c>
      <c r="EB154" s="212">
        <v>0</v>
      </c>
      <c r="EC154" s="212">
        <v>0</v>
      </c>
      <c r="ED154" s="212">
        <f t="shared" si="221"/>
        <v>9.8224404986777494E-2</v>
      </c>
      <c r="EE154" s="214">
        <f>_xlfn.FLOOR.PRECISE('численность 2021'!U166)</f>
        <v>2</v>
      </c>
      <c r="EF154" s="215">
        <f t="shared" si="235"/>
        <v>2.6</v>
      </c>
      <c r="EG154" s="216">
        <f t="shared" si="248"/>
        <v>2</v>
      </c>
      <c r="EH154" s="222">
        <v>2</v>
      </c>
    </row>
    <row r="155" spans="1:138" ht="31.5" x14ac:dyDescent="0.2">
      <c r="A155" s="116" t="s">
        <v>335</v>
      </c>
      <c r="B155" s="212">
        <f>'численность 2021'!C167</f>
        <v>93.555000000000007</v>
      </c>
      <c r="C155" s="213">
        <v>618.34783900000002</v>
      </c>
      <c r="D155" s="213">
        <v>782</v>
      </c>
      <c r="E155" s="212">
        <f>_xlfn.FLOOR.PRECISE('численность 2021'!D167)</f>
        <v>623</v>
      </c>
      <c r="F155" s="212">
        <v>6.6098109999999997</v>
      </c>
      <c r="G155" s="212">
        <v>8.3591660000000001</v>
      </c>
      <c r="H155" s="212">
        <f t="shared" si="215"/>
        <v>6.6591844369622146</v>
      </c>
      <c r="I155" s="214">
        <f>_xlfn.FLOOR.PRECISE('численность 2021'!R167)</f>
        <v>218</v>
      </c>
      <c r="J155" s="215">
        <f t="shared" si="261"/>
        <v>218.04999999999998</v>
      </c>
      <c r="K155" s="216">
        <f t="shared" si="236"/>
        <v>218</v>
      </c>
      <c r="L155" s="217">
        <v>218</v>
      </c>
      <c r="M155" s="213">
        <v>62</v>
      </c>
      <c r="N155" s="213">
        <v>62</v>
      </c>
      <c r="O155" s="212">
        <f>_xlfn.FLOOR.PRECISE('численность 2021'!P167)</f>
        <v>20</v>
      </c>
      <c r="P155" s="212">
        <v>0.66274699999999998</v>
      </c>
      <c r="Q155" s="212">
        <v>0.66274699999999998</v>
      </c>
      <c r="R155" s="212">
        <f t="shared" si="237"/>
        <v>0.21377799155576932</v>
      </c>
      <c r="S155" s="214">
        <f>_xlfn.FLOOR.PRECISE('численность 2021'!Q167)</f>
        <v>6</v>
      </c>
      <c r="T155" s="214"/>
      <c r="U155" s="215">
        <f t="shared" ref="U155:U176" si="262">O155*0.3</f>
        <v>6</v>
      </c>
      <c r="V155" s="216">
        <f t="shared" si="228"/>
        <v>6</v>
      </c>
      <c r="W155" s="217">
        <v>6</v>
      </c>
      <c r="X155" s="217"/>
      <c r="Y155" s="218"/>
      <c r="Z155" s="213">
        <v>1270.6326899999999</v>
      </c>
      <c r="AA155" s="213">
        <v>1588</v>
      </c>
      <c r="AB155" s="212">
        <f>_xlfn.FLOOR.PRECISE('численность 2021'!E167)</f>
        <v>962</v>
      </c>
      <c r="AC155" s="212">
        <v>13.582390999999999</v>
      </c>
      <c r="AD155" s="212">
        <v>16.974879000000001</v>
      </c>
      <c r="AE155" s="212">
        <f t="shared" si="216"/>
        <v>10.282721393832505</v>
      </c>
      <c r="AF155" s="214">
        <f>_xlfn.FLOOR.PRECISE('численность 2021'!O167)</f>
        <v>48</v>
      </c>
      <c r="AG155" s="215">
        <f t="shared" si="260"/>
        <v>48.1</v>
      </c>
      <c r="AH155" s="216">
        <f t="shared" si="238"/>
        <v>48</v>
      </c>
      <c r="AI155" s="219">
        <f t="shared" si="229"/>
        <v>36</v>
      </c>
      <c r="AJ155" s="217">
        <v>48</v>
      </c>
      <c r="AK155" s="217">
        <v>36</v>
      </c>
      <c r="AL155" s="213">
        <v>0</v>
      </c>
      <c r="AM155" s="213">
        <v>0</v>
      </c>
      <c r="AN155" s="212">
        <f>_xlfn.FLOOR.PRECISE('численность 2021'!F167)</f>
        <v>0</v>
      </c>
      <c r="AO155" s="212">
        <v>0</v>
      </c>
      <c r="AP155" s="212">
        <v>0</v>
      </c>
      <c r="AQ155" s="212">
        <f t="shared" si="239"/>
        <v>0</v>
      </c>
      <c r="AR155" s="214">
        <f>_xlfn.FLOOR.PRECISE('численность 2021'!L167)</f>
        <v>0</v>
      </c>
      <c r="AS155" s="214"/>
      <c r="AT155" s="214">
        <f t="shared" si="230"/>
        <v>0</v>
      </c>
      <c r="AU155" s="215">
        <f t="shared" si="231"/>
        <v>0</v>
      </c>
      <c r="AV155" s="215">
        <f t="shared" si="249"/>
        <v>0</v>
      </c>
      <c r="AW155" s="220">
        <f t="shared" si="232"/>
        <v>0</v>
      </c>
      <c r="AX155" s="217"/>
      <c r="AY155" s="215">
        <f t="shared" ref="AY155:AY176" si="263">IF(AX155&gt;7,AX155*0.15,0)</f>
        <v>0</v>
      </c>
      <c r="AZ155" s="216">
        <f t="shared" si="240"/>
        <v>0</v>
      </c>
      <c r="BA155" s="217"/>
      <c r="BB155" s="215">
        <f t="shared" ref="BB155:BB176" si="264">AX155*0.3</f>
        <v>0</v>
      </c>
      <c r="BC155" s="217"/>
      <c r="BD155" s="213">
        <v>140.37132299999999</v>
      </c>
      <c r="BE155" s="213">
        <v>195</v>
      </c>
      <c r="BF155" s="212">
        <f>_xlfn.FLOOR.PRECISE('численность 2021'!G167)</f>
        <v>188</v>
      </c>
      <c r="BG155" s="212">
        <v>1.5004949999999999</v>
      </c>
      <c r="BH155" s="212">
        <v>2.0844469999999999</v>
      </c>
      <c r="BI155" s="212">
        <f t="shared" si="217"/>
        <v>2.0095131206242316</v>
      </c>
      <c r="BJ155" s="214">
        <f>_xlfn.FLOOR.PRECISE('численность 2021'!K167)</f>
        <v>9</v>
      </c>
      <c r="BK155" s="214"/>
      <c r="BL155" s="214">
        <f t="shared" si="233"/>
        <v>9</v>
      </c>
      <c r="BM155" s="215">
        <f t="shared" si="254"/>
        <v>13.160000000000002</v>
      </c>
      <c r="BN155" s="220">
        <f t="shared" si="234"/>
        <v>9</v>
      </c>
      <c r="BO155" s="217">
        <v>9</v>
      </c>
      <c r="BP155" s="215">
        <f t="shared" ref="BP155:BP173" si="265">IF(BO155&gt;3,BO155*0.15,0)</f>
        <v>1.3499999999999999</v>
      </c>
      <c r="BQ155" s="216">
        <f t="shared" si="241"/>
        <v>0</v>
      </c>
      <c r="BR155" s="217"/>
      <c r="BS155" s="215">
        <f t="shared" si="255"/>
        <v>1.8</v>
      </c>
      <c r="BT155" s="217"/>
      <c r="BU155" s="213">
        <v>213.836716</v>
      </c>
      <c r="BV155" s="213">
        <v>286</v>
      </c>
      <c r="BW155" s="212">
        <f>_xlfn.FLOOR.PRECISE('численность 2021'!H167)</f>
        <v>290</v>
      </c>
      <c r="BX155" s="212">
        <v>2.2858010000000002</v>
      </c>
      <c r="BY155" s="212">
        <v>3.0571890000000002</v>
      </c>
      <c r="BZ155" s="212">
        <f t="shared" si="218"/>
        <v>3.0997808775586551</v>
      </c>
      <c r="CA155" s="214">
        <f>_xlfn.FLOOR.PRECISE('численность 2021'!M167)</f>
        <v>20</v>
      </c>
      <c r="CB155" s="214"/>
      <c r="CC155" s="214"/>
      <c r="CD155" s="214">
        <f t="shared" si="242"/>
        <v>20</v>
      </c>
      <c r="CE155" s="215">
        <f t="shared" si="256"/>
        <v>20.3</v>
      </c>
      <c r="CF155" s="220">
        <f t="shared" si="243"/>
        <v>20</v>
      </c>
      <c r="CG155" s="217">
        <v>20</v>
      </c>
      <c r="CH155" s="215">
        <f t="shared" ref="CH155:CH176" si="266">IF(CG155&gt;3,CG155*0.075,0)</f>
        <v>1.5</v>
      </c>
      <c r="CI155" s="216">
        <f t="shared" si="244"/>
        <v>0</v>
      </c>
      <c r="CJ155" s="217"/>
      <c r="CK155" s="215">
        <f t="shared" ref="CK155:CK173" si="267">IF(CG155&gt;3,CG155*0.075,0)</f>
        <v>1.5</v>
      </c>
      <c r="CL155" s="216">
        <f t="shared" si="245"/>
        <v>0</v>
      </c>
      <c r="CM155" s="217"/>
      <c r="CN155" s="215">
        <f t="shared" si="257"/>
        <v>4</v>
      </c>
      <c r="CO155" s="217"/>
      <c r="CP155" s="221">
        <f t="shared" si="258"/>
        <v>1</v>
      </c>
      <c r="CQ155" s="213">
        <v>0</v>
      </c>
      <c r="CR155" s="213">
        <v>0</v>
      </c>
      <c r="CS155" s="213" t="e">
        <f>#REF!</f>
        <v>#REF!</v>
      </c>
      <c r="CT155" s="212">
        <v>0</v>
      </c>
      <c r="CU155" s="212">
        <v>0</v>
      </c>
      <c r="CV155" s="212" t="e">
        <f>#REF!</f>
        <v>#REF!</v>
      </c>
      <c r="CW155" s="214" t="e">
        <f>#REF!</f>
        <v>#REF!</v>
      </c>
      <c r="CX155" s="215" t="e">
        <f t="shared" si="222"/>
        <v>#REF!</v>
      </c>
      <c r="CY155" s="220" t="e">
        <f t="shared" si="223"/>
        <v>#REF!</v>
      </c>
      <c r="CZ155" s="222"/>
      <c r="DA155" s="215">
        <f t="shared" si="224"/>
        <v>0</v>
      </c>
      <c r="DB155" s="222"/>
      <c r="DC155" s="213">
        <v>0</v>
      </c>
      <c r="DD155" s="213">
        <v>0</v>
      </c>
      <c r="DE155" s="212">
        <f>_xlfn.FLOOR.PRECISE('численность 2021'!I167)</f>
        <v>0</v>
      </c>
      <c r="DF155" s="212">
        <v>0</v>
      </c>
      <c r="DG155" s="212">
        <v>0</v>
      </c>
      <c r="DH155" s="212">
        <f t="shared" si="219"/>
        <v>0</v>
      </c>
      <c r="DI155" s="214">
        <f>_xlfn.FLOOR.PRECISE('численность 2021'!N167)</f>
        <v>0</v>
      </c>
      <c r="DJ155" s="215">
        <f t="shared" ref="DJ155:DJ176" si="268">IF(DE155&gt;34,DE155*0.15,0)</f>
        <v>0</v>
      </c>
      <c r="DK155" s="216">
        <f t="shared" si="246"/>
        <v>0</v>
      </c>
      <c r="DL155" s="217"/>
      <c r="DM155" s="215">
        <f t="shared" ref="DM155:DM176" si="269">DL155*0.2</f>
        <v>0</v>
      </c>
      <c r="DN155" s="217"/>
      <c r="DO155" s="213">
        <v>0</v>
      </c>
      <c r="DP155" s="213">
        <v>0</v>
      </c>
      <c r="DQ155" s="212">
        <f>_xlfn.FLOOR.PRECISE('численность 2021'!J167)</f>
        <v>1</v>
      </c>
      <c r="DR155" s="212">
        <v>0</v>
      </c>
      <c r="DS155" s="212">
        <v>0</v>
      </c>
      <c r="DT155" s="212">
        <f t="shared" si="220"/>
        <v>1.0688899577788466E-2</v>
      </c>
      <c r="DU155" s="214">
        <f>_xlfn.FLOOR.PRECISE('численность 2021'!S167)</f>
        <v>0</v>
      </c>
      <c r="DV155" s="215">
        <f t="shared" si="259"/>
        <v>0.1</v>
      </c>
      <c r="DW155" s="216">
        <f t="shared" si="247"/>
        <v>0</v>
      </c>
      <c r="DX155" s="217"/>
      <c r="DY155" s="213">
        <v>0</v>
      </c>
      <c r="DZ155" s="223">
        <v>0</v>
      </c>
      <c r="EA155" s="212">
        <f>_xlfn.FLOOR.PRECISE('численность 2021'!T167)</f>
        <v>0</v>
      </c>
      <c r="EB155" s="212">
        <v>0</v>
      </c>
      <c r="EC155" s="212">
        <v>0</v>
      </c>
      <c r="ED155" s="212">
        <f t="shared" si="221"/>
        <v>0</v>
      </c>
      <c r="EE155" s="214">
        <f>_xlfn.FLOOR.PRECISE('численность 2021'!U167)</f>
        <v>0</v>
      </c>
      <c r="EF155" s="215">
        <f t="shared" si="235"/>
        <v>0</v>
      </c>
      <c r="EG155" s="216">
        <f t="shared" si="248"/>
        <v>0</v>
      </c>
      <c r="EH155" s="222"/>
    </row>
    <row r="156" spans="1:138" ht="15.75" x14ac:dyDescent="0.2">
      <c r="A156" s="198" t="s">
        <v>187</v>
      </c>
      <c r="B156" s="212"/>
      <c r="C156" s="213"/>
      <c r="D156" s="213"/>
      <c r="E156" s="212"/>
      <c r="F156" s="212"/>
      <c r="G156" s="212"/>
      <c r="H156" s="212"/>
      <c r="I156" s="214"/>
      <c r="J156" s="215">
        <f t="shared" si="261"/>
        <v>0</v>
      </c>
      <c r="K156" s="216">
        <f t="shared" si="236"/>
        <v>0</v>
      </c>
      <c r="L156" s="222"/>
      <c r="M156" s="213"/>
      <c r="N156" s="213"/>
      <c r="O156" s="212"/>
      <c r="P156" s="212"/>
      <c r="Q156" s="212"/>
      <c r="R156" s="212" t="e">
        <f t="shared" si="237"/>
        <v>#DIV/0!</v>
      </c>
      <c r="S156" s="214"/>
      <c r="T156" s="214"/>
      <c r="U156" s="215">
        <f t="shared" si="262"/>
        <v>0</v>
      </c>
      <c r="V156" s="216">
        <f t="shared" si="228"/>
        <v>0</v>
      </c>
      <c r="W156" s="222"/>
      <c r="X156" s="222"/>
      <c r="Y156" s="218"/>
      <c r="Z156" s="213"/>
      <c r="AA156" s="213"/>
      <c r="AB156" s="212"/>
      <c r="AC156" s="212"/>
      <c r="AD156" s="212"/>
      <c r="AE156" s="212" t="e">
        <f t="shared" si="216"/>
        <v>#DIV/0!</v>
      </c>
      <c r="AF156" s="214"/>
      <c r="AG156" s="215">
        <f t="shared" si="260"/>
        <v>0</v>
      </c>
      <c r="AH156" s="216">
        <f t="shared" si="238"/>
        <v>0</v>
      </c>
      <c r="AI156" s="219">
        <f t="shared" si="229"/>
        <v>0</v>
      </c>
      <c r="AJ156" s="222"/>
      <c r="AK156" s="222"/>
      <c r="AL156" s="213"/>
      <c r="AM156" s="213"/>
      <c r="AN156" s="212"/>
      <c r="AO156" s="212"/>
      <c r="AP156" s="212"/>
      <c r="AQ156" s="212" t="e">
        <f t="shared" si="239"/>
        <v>#DIV/0!</v>
      </c>
      <c r="AR156" s="214"/>
      <c r="AS156" s="214"/>
      <c r="AT156" s="214" t="e">
        <f t="shared" si="230"/>
        <v>#DIV/0!</v>
      </c>
      <c r="AU156" s="215">
        <f t="shared" si="231"/>
        <v>0</v>
      </c>
      <c r="AV156" s="215">
        <f t="shared" si="249"/>
        <v>0</v>
      </c>
      <c r="AW156" s="220">
        <f t="shared" si="232"/>
        <v>0</v>
      </c>
      <c r="AX156" s="222"/>
      <c r="AY156" s="215">
        <f t="shared" si="263"/>
        <v>0</v>
      </c>
      <c r="AZ156" s="216">
        <f t="shared" si="240"/>
        <v>0</v>
      </c>
      <c r="BA156" s="222"/>
      <c r="BB156" s="215">
        <f t="shared" si="264"/>
        <v>0</v>
      </c>
      <c r="BC156" s="222"/>
      <c r="BD156" s="213"/>
      <c r="BE156" s="213"/>
      <c r="BF156" s="212"/>
      <c r="BG156" s="212"/>
      <c r="BH156" s="212"/>
      <c r="BI156" s="212" t="e">
        <f t="shared" si="217"/>
        <v>#DIV/0!</v>
      </c>
      <c r="BJ156" s="214"/>
      <c r="BK156" s="214"/>
      <c r="BL156" s="214" t="e">
        <f t="shared" si="233"/>
        <v>#DIV/0!</v>
      </c>
      <c r="BM156" s="215">
        <f t="shared" si="254"/>
        <v>0</v>
      </c>
      <c r="BN156" s="220">
        <f t="shared" si="234"/>
        <v>0</v>
      </c>
      <c r="BO156" s="222"/>
      <c r="BP156" s="215">
        <f t="shared" si="265"/>
        <v>0</v>
      </c>
      <c r="BQ156" s="216">
        <f t="shared" si="241"/>
        <v>0</v>
      </c>
      <c r="BR156" s="222"/>
      <c r="BS156" s="215">
        <f t="shared" si="255"/>
        <v>0</v>
      </c>
      <c r="BT156" s="222"/>
      <c r="BU156" s="213"/>
      <c r="BV156" s="213"/>
      <c r="BW156" s="212"/>
      <c r="BX156" s="212"/>
      <c r="BY156" s="212"/>
      <c r="BZ156" s="212" t="e">
        <f t="shared" si="218"/>
        <v>#DIV/0!</v>
      </c>
      <c r="CA156" s="214"/>
      <c r="CB156" s="214"/>
      <c r="CC156" s="214"/>
      <c r="CD156" s="214" t="e">
        <f t="shared" si="242"/>
        <v>#DIV/0!</v>
      </c>
      <c r="CE156" s="215">
        <f t="shared" si="256"/>
        <v>0</v>
      </c>
      <c r="CF156" s="220">
        <f t="shared" si="243"/>
        <v>0</v>
      </c>
      <c r="CG156" s="222"/>
      <c r="CH156" s="215">
        <f t="shared" si="266"/>
        <v>0</v>
      </c>
      <c r="CI156" s="216">
        <f t="shared" si="244"/>
        <v>0</v>
      </c>
      <c r="CJ156" s="222"/>
      <c r="CK156" s="215">
        <f t="shared" si="267"/>
        <v>0</v>
      </c>
      <c r="CL156" s="216">
        <f t="shared" si="245"/>
        <v>0</v>
      </c>
      <c r="CM156" s="222"/>
      <c r="CN156" s="215">
        <f t="shared" si="257"/>
        <v>0</v>
      </c>
      <c r="CO156" s="222"/>
      <c r="CP156" s="221">
        <f t="shared" si="258"/>
        <v>1</v>
      </c>
      <c r="CQ156" s="213"/>
      <c r="CR156" s="213"/>
      <c r="CS156" s="213"/>
      <c r="CT156" s="212"/>
      <c r="CU156" s="212"/>
      <c r="CV156" s="212"/>
      <c r="CW156" s="214"/>
      <c r="CX156" s="215">
        <f t="shared" si="222"/>
        <v>0</v>
      </c>
      <c r="CY156" s="220">
        <f t="shared" si="223"/>
        <v>0</v>
      </c>
      <c r="CZ156" s="222"/>
      <c r="DA156" s="215">
        <f t="shared" si="224"/>
        <v>0</v>
      </c>
      <c r="DB156" s="222"/>
      <c r="DC156" s="213"/>
      <c r="DD156" s="213"/>
      <c r="DE156" s="212"/>
      <c r="DF156" s="212"/>
      <c r="DG156" s="212"/>
      <c r="DH156" s="212" t="e">
        <f t="shared" si="219"/>
        <v>#DIV/0!</v>
      </c>
      <c r="DI156" s="214"/>
      <c r="DJ156" s="215">
        <f t="shared" si="268"/>
        <v>0</v>
      </c>
      <c r="DK156" s="216">
        <f t="shared" si="246"/>
        <v>0</v>
      </c>
      <c r="DL156" s="222"/>
      <c r="DM156" s="215">
        <f t="shared" si="269"/>
        <v>0</v>
      </c>
      <c r="DN156" s="222"/>
      <c r="DO156" s="213"/>
      <c r="DP156" s="213"/>
      <c r="DQ156" s="212"/>
      <c r="DR156" s="212"/>
      <c r="DS156" s="212"/>
      <c r="DT156" s="212" t="e">
        <f t="shared" si="220"/>
        <v>#DIV/0!</v>
      </c>
      <c r="DU156" s="214"/>
      <c r="DV156" s="215">
        <f t="shared" si="259"/>
        <v>0</v>
      </c>
      <c r="DW156" s="216">
        <f t="shared" si="247"/>
        <v>0</v>
      </c>
      <c r="DX156" s="222"/>
      <c r="DY156" s="213"/>
      <c r="DZ156" s="223"/>
      <c r="EA156" s="212"/>
      <c r="EB156" s="212"/>
      <c r="EC156" s="212"/>
      <c r="ED156" s="212" t="e">
        <f t="shared" si="221"/>
        <v>#DIV/0!</v>
      </c>
      <c r="EE156" s="214"/>
      <c r="EF156" s="215">
        <f t="shared" si="235"/>
        <v>0</v>
      </c>
      <c r="EG156" s="216">
        <f t="shared" si="248"/>
        <v>0</v>
      </c>
      <c r="EH156" s="222"/>
    </row>
    <row r="157" spans="1:138" ht="70.5" customHeight="1" x14ac:dyDescent="0.2">
      <c r="A157" s="126" t="s">
        <v>996</v>
      </c>
      <c r="B157" s="212">
        <f>'численность 2021'!C172</f>
        <v>58.8</v>
      </c>
      <c r="C157" s="213">
        <v>121.27649700000001</v>
      </c>
      <c r="D157" s="213">
        <v>322</v>
      </c>
      <c r="E157" s="212">
        <f>_xlfn.FLOOR.PRECISE('численность 2021'!D172)</f>
        <v>40</v>
      </c>
      <c r="F157" s="212">
        <v>0.417016</v>
      </c>
      <c r="G157" s="212">
        <v>1.1072139999999999</v>
      </c>
      <c r="H157" s="212">
        <f t="shared" si="215"/>
        <v>0.68027210884353739</v>
      </c>
      <c r="I157" s="214">
        <f>_xlfn.FLOOR.PRECISE('численность 2021'!R172)</f>
        <v>14</v>
      </c>
      <c r="J157" s="215">
        <f t="shared" ref="J157:J167" si="270">IF(E157&gt;1,E157*0.349999999999999,0)</f>
        <v>13.999999999999959</v>
      </c>
      <c r="K157" s="216">
        <f t="shared" si="236"/>
        <v>13.999999999999959</v>
      </c>
      <c r="L157" s="222">
        <v>14</v>
      </c>
      <c r="M157" s="213">
        <v>113</v>
      </c>
      <c r="N157" s="213">
        <v>110</v>
      </c>
      <c r="O157" s="212">
        <f>_xlfn.FLOOR.PRECISE('численность 2021'!P172)</f>
        <v>6</v>
      </c>
      <c r="P157" s="212">
        <v>0.38855600000000001</v>
      </c>
      <c r="Q157" s="212">
        <v>0.37824099999999999</v>
      </c>
      <c r="R157" s="212">
        <f t="shared" si="237"/>
        <v>0.10204081632653061</v>
      </c>
      <c r="S157" s="214">
        <f>_xlfn.FLOOR.PRECISE('численность 2021'!Q172)</f>
        <v>1</v>
      </c>
      <c r="T157" s="214"/>
      <c r="U157" s="215">
        <f t="shared" ref="U157:U167" si="271">O157*0.299999999999999</f>
        <v>1.799999999999994</v>
      </c>
      <c r="V157" s="216">
        <f t="shared" si="228"/>
        <v>1</v>
      </c>
      <c r="W157" s="222">
        <v>1</v>
      </c>
      <c r="X157" s="222"/>
      <c r="Y157" s="218"/>
      <c r="Z157" s="213">
        <v>51.126368999999997</v>
      </c>
      <c r="AA157" s="213">
        <v>206</v>
      </c>
      <c r="AB157" s="212">
        <f>_xlfn.FLOOR.PRECISE('численность 2021'!E172)</f>
        <v>0</v>
      </c>
      <c r="AC157" s="212">
        <v>0.17580100000000001</v>
      </c>
      <c r="AD157" s="212">
        <v>0.70834200000000003</v>
      </c>
      <c r="AE157" s="212">
        <f t="shared" si="216"/>
        <v>0</v>
      </c>
      <c r="AF157" s="214">
        <f>_xlfn.FLOOR.PRECISE('численность 2021'!O172)</f>
        <v>0</v>
      </c>
      <c r="AG157" s="215">
        <f t="shared" ref="AG157:AG167" si="272">IF(AB157&gt;34,AB157*0.05,0)</f>
        <v>0</v>
      </c>
      <c r="AH157" s="216">
        <f t="shared" si="238"/>
        <v>0</v>
      </c>
      <c r="AI157" s="219">
        <f t="shared" si="229"/>
        <v>0</v>
      </c>
      <c r="AJ157" s="222"/>
      <c r="AK157" s="222"/>
      <c r="AL157" s="213">
        <v>769.37579300000004</v>
      </c>
      <c r="AM157" s="213">
        <v>1187</v>
      </c>
      <c r="AN157" s="212">
        <f>_xlfn.FLOOR.PRECISE('численность 2021'!F172)</f>
        <v>95</v>
      </c>
      <c r="AO157" s="212">
        <v>2.6455389999999999</v>
      </c>
      <c r="AP157" s="212">
        <v>4.0815619999999999</v>
      </c>
      <c r="AQ157" s="212">
        <f t="shared" si="239"/>
        <v>1.6156462585034015</v>
      </c>
      <c r="AR157" s="214">
        <f>_xlfn.FLOOR.PRECISE('численность 2021'!L172)</f>
        <v>4</v>
      </c>
      <c r="AS157" s="214"/>
      <c r="AT157" s="214">
        <f t="shared" si="230"/>
        <v>4</v>
      </c>
      <c r="AU157" s="215">
        <f t="shared" si="231"/>
        <v>4.75</v>
      </c>
      <c r="AV157" s="215">
        <f t="shared" si="249"/>
        <v>0</v>
      </c>
      <c r="AW157" s="220">
        <f t="shared" si="232"/>
        <v>4</v>
      </c>
      <c r="AX157" s="222">
        <v>4</v>
      </c>
      <c r="AY157" s="215">
        <f t="shared" ref="AY157:AY167" si="273">IF(AX157&gt;7,AX157*0.149999999999999,0)</f>
        <v>0</v>
      </c>
      <c r="AZ157" s="216">
        <f t="shared" si="240"/>
        <v>0</v>
      </c>
      <c r="BA157" s="222"/>
      <c r="BB157" s="215">
        <f t="shared" ref="BB157:BB167" si="274">AX157*0.299999999999999</f>
        <v>1.199999999999996</v>
      </c>
      <c r="BC157" s="222"/>
      <c r="BD157" s="213">
        <v>238.577698</v>
      </c>
      <c r="BE157" s="213">
        <v>384</v>
      </c>
      <c r="BF157" s="212">
        <f>_xlfn.FLOOR.PRECISE('численность 2021'!G172)</f>
        <v>45</v>
      </c>
      <c r="BG157" s="212">
        <v>0.82036200000000004</v>
      </c>
      <c r="BH157" s="212">
        <v>1.3204039999999999</v>
      </c>
      <c r="BI157" s="212">
        <f t="shared" si="217"/>
        <v>0.76530612244897966</v>
      </c>
      <c r="BJ157" s="214">
        <f>_xlfn.FLOOR.PRECISE('численность 2021'!K172)</f>
        <v>1</v>
      </c>
      <c r="BK157" s="214"/>
      <c r="BL157" s="214">
        <f t="shared" si="233"/>
        <v>1</v>
      </c>
      <c r="BM157" s="215">
        <f t="shared" ref="BM157:BM167" si="275">IF(BF157&gt;1,IF(BI157&gt;10,BF157*0.149999999999999,IF(BI157&gt;8,BF157*0.12,IF(BI157&gt;6,BF157*0.1,IF(BI157&gt;4,BF157*0.08,IF(BI157&gt;2,BF157*0.07,IF(BI157&gt;1,BF157*0.05,IF(BI157&lt;1,BF157*0.0299999999999999,0))))))),0)</f>
        <v>1.3499999999999954</v>
      </c>
      <c r="BN157" s="220">
        <f t="shared" si="234"/>
        <v>1</v>
      </c>
      <c r="BO157" s="222">
        <v>1</v>
      </c>
      <c r="BP157" s="215">
        <f t="shared" ref="BP157:BP167" si="276">IF(BO157&gt;3,BO157*0.149999999999999,0)</f>
        <v>0</v>
      </c>
      <c r="BQ157" s="216">
        <f t="shared" si="241"/>
        <v>0</v>
      </c>
      <c r="BR157" s="222"/>
      <c r="BS157" s="215">
        <f t="shared" ref="BS157:BS167" si="277">BO157*0.2</f>
        <v>0.2</v>
      </c>
      <c r="BT157" s="222"/>
      <c r="BU157" s="213">
        <v>163.18824799999999</v>
      </c>
      <c r="BV157" s="213">
        <v>396</v>
      </c>
      <c r="BW157" s="212">
        <f>_xlfn.FLOOR.PRECISE('численность 2021'!H172)</f>
        <v>39</v>
      </c>
      <c r="BX157" s="212">
        <v>0.56113100000000005</v>
      </c>
      <c r="BY157" s="212">
        <v>1.361667</v>
      </c>
      <c r="BZ157" s="212">
        <f t="shared" si="218"/>
        <v>0.66326530612244905</v>
      </c>
      <c r="CA157" s="214">
        <f>_xlfn.FLOOR.PRECISE('численность 2021'!M172)</f>
        <v>1</v>
      </c>
      <c r="CB157" s="214"/>
      <c r="CC157" s="214"/>
      <c r="CD157" s="214">
        <f t="shared" si="242"/>
        <v>1</v>
      </c>
      <c r="CE157" s="215">
        <f t="shared" ref="CE157:CE167" si="278">IF(BW157&gt;1,IF(BZ157&gt;10,BW157*0.149999999999999,IF(BZ157&gt;8,BW157*0.12,IF(BZ157&gt;6,BW157*0.1,IF(BZ157&gt;4,BW157*0.08,IF(BZ157&gt;2,BW157*0.07,IF(BZ157&gt;1,BW157*0.05,IF(BZ157&lt;1,BW157*0.0299999999999999,0))))))),0)</f>
        <v>1.1699999999999959</v>
      </c>
      <c r="CF157" s="220">
        <f t="shared" si="243"/>
        <v>1</v>
      </c>
      <c r="CG157" s="222">
        <v>1</v>
      </c>
      <c r="CH157" s="215">
        <f t="shared" ref="CH157:CH167" si="279">IF(CG157&gt;3,CG157*0.0749999999999999,0)</f>
        <v>0</v>
      </c>
      <c r="CI157" s="216">
        <f t="shared" si="244"/>
        <v>0</v>
      </c>
      <c r="CJ157" s="222"/>
      <c r="CK157" s="215">
        <f t="shared" ref="CK157:CK167" si="280">IF(CG157&gt;3,CG157*0.0749999999999999,0)</f>
        <v>0</v>
      </c>
      <c r="CL157" s="216">
        <f t="shared" si="245"/>
        <v>0</v>
      </c>
      <c r="CM157" s="222"/>
      <c r="CN157" s="215">
        <f t="shared" ref="CN157:CN167" si="281">CG157*0.2</f>
        <v>0.2</v>
      </c>
      <c r="CO157" s="222"/>
      <c r="CP157" s="221">
        <f t="shared" ref="CP157:CP167" si="282">IF(CG157*0.25&gt;CJ157+CM157-0.1,1,0)</f>
        <v>1</v>
      </c>
      <c r="CQ157" s="213">
        <v>245</v>
      </c>
      <c r="CR157" s="213">
        <v>125</v>
      </c>
      <c r="CS157" s="213" t="e">
        <f>#REF!</f>
        <v>#REF!</v>
      </c>
      <c r="CT157" s="212">
        <v>0.85499999999999998</v>
      </c>
      <c r="CU157" s="212">
        <v>0.434</v>
      </c>
      <c r="CV157" s="212" t="e">
        <f>#REF!</f>
        <v>#REF!</v>
      </c>
      <c r="CW157" s="214" t="e">
        <f>#REF!</f>
        <v>#REF!</v>
      </c>
      <c r="CX157" s="215" t="e">
        <f t="shared" si="222"/>
        <v>#REF!</v>
      </c>
      <c r="CY157" s="220" t="e">
        <f t="shared" si="223"/>
        <v>#REF!</v>
      </c>
      <c r="CZ157" s="222"/>
      <c r="DA157" s="215">
        <f t="shared" si="224"/>
        <v>0</v>
      </c>
      <c r="DB157" s="222"/>
      <c r="DC157" s="213"/>
      <c r="DD157" s="213"/>
      <c r="DE157" s="212">
        <f>_xlfn.FLOOR.PRECISE('численность 2021'!I172)</f>
        <v>0</v>
      </c>
      <c r="DF157" s="212"/>
      <c r="DG157" s="212"/>
      <c r="DH157" s="212">
        <f t="shared" si="219"/>
        <v>0</v>
      </c>
      <c r="DI157" s="214">
        <f>_xlfn.FLOOR.PRECISE('численность 2021'!N172)</f>
        <v>0</v>
      </c>
      <c r="DJ157" s="215">
        <f t="shared" ref="DJ157:DJ167" si="283">IF(DE157&gt;34,DE157*0.149999999999999,0)</f>
        <v>0</v>
      </c>
      <c r="DK157" s="216">
        <f t="shared" si="246"/>
        <v>0</v>
      </c>
      <c r="DL157" s="222"/>
      <c r="DM157" s="215">
        <f t="shared" ref="DM157:DM167" si="284">DL157*0.2</f>
        <v>0</v>
      </c>
      <c r="DN157" s="222"/>
      <c r="DO157" s="213">
        <v>22.293474</v>
      </c>
      <c r="DP157" s="213">
        <v>40</v>
      </c>
      <c r="DQ157" s="212">
        <f>_xlfn.FLOOR.PRECISE('численность 2021'!J172)</f>
        <v>2</v>
      </c>
      <c r="DR157" s="212">
        <v>7.6657000000000003E-2</v>
      </c>
      <c r="DS157" s="212">
        <v>0.137542</v>
      </c>
      <c r="DT157" s="212">
        <f t="shared" si="220"/>
        <v>3.4013605442176874E-2</v>
      </c>
      <c r="DU157" s="214">
        <f>_xlfn.FLOOR.PRECISE('численность 2021'!S172)</f>
        <v>0</v>
      </c>
      <c r="DV157" s="215">
        <f t="shared" ref="DV157:DV167" si="285">DQ157*0.1</f>
        <v>0.2</v>
      </c>
      <c r="DW157" s="216">
        <f t="shared" si="247"/>
        <v>0</v>
      </c>
      <c r="DX157" s="222"/>
      <c r="DY157" s="213"/>
      <c r="DZ157" s="223"/>
      <c r="EA157" s="212">
        <f>_xlfn.FLOOR.PRECISE('численность 2021'!T172)</f>
        <v>0</v>
      </c>
      <c r="EB157" s="212"/>
      <c r="EC157" s="212"/>
      <c r="ED157" s="212">
        <f t="shared" si="221"/>
        <v>0</v>
      </c>
      <c r="EE157" s="214">
        <f>_xlfn.FLOOR.PRECISE('численность 2021'!U172)</f>
        <v>0</v>
      </c>
      <c r="EF157" s="215">
        <f t="shared" si="235"/>
        <v>0</v>
      </c>
      <c r="EG157" s="216">
        <f t="shared" si="248"/>
        <v>0</v>
      </c>
      <c r="EH157" s="222"/>
    </row>
    <row r="158" spans="1:138" ht="65.25" customHeight="1" x14ac:dyDescent="0.2">
      <c r="A158" s="126" t="s">
        <v>997</v>
      </c>
      <c r="B158" s="212">
        <f>'численность 2021'!C173</f>
        <v>17.8</v>
      </c>
      <c r="C158" s="213">
        <v>121.27649700000001</v>
      </c>
      <c r="D158" s="213">
        <v>322</v>
      </c>
      <c r="E158" s="212">
        <f>_xlfn.FLOOR.PRECISE('численность 2021'!D173)</f>
        <v>0</v>
      </c>
      <c r="F158" s="212">
        <v>0.417016</v>
      </c>
      <c r="G158" s="212">
        <v>1.1072139999999999</v>
      </c>
      <c r="H158" s="212">
        <f t="shared" si="215"/>
        <v>0</v>
      </c>
      <c r="I158" s="214">
        <f>_xlfn.FLOOR.PRECISE('численность 2021'!R173)</f>
        <v>0</v>
      </c>
      <c r="J158" s="215">
        <f t="shared" si="270"/>
        <v>0</v>
      </c>
      <c r="K158" s="216">
        <f t="shared" si="236"/>
        <v>0</v>
      </c>
      <c r="L158" s="222"/>
      <c r="M158" s="213">
        <v>113</v>
      </c>
      <c r="N158" s="213">
        <v>110</v>
      </c>
      <c r="O158" s="212">
        <f>_xlfn.FLOOR.PRECISE('численность 2021'!P173)</f>
        <v>2</v>
      </c>
      <c r="P158" s="212">
        <v>0.38855600000000001</v>
      </c>
      <c r="Q158" s="212">
        <v>0.37824099999999999</v>
      </c>
      <c r="R158" s="212">
        <f t="shared" si="237"/>
        <v>0.11235955056179775</v>
      </c>
      <c r="S158" s="214">
        <f>_xlfn.FLOOR.PRECISE('численность 2021'!Q173)</f>
        <v>0</v>
      </c>
      <c r="T158" s="214"/>
      <c r="U158" s="215">
        <f t="shared" si="271"/>
        <v>0.59999999999999798</v>
      </c>
      <c r="V158" s="216">
        <f t="shared" si="228"/>
        <v>0</v>
      </c>
      <c r="W158" s="222"/>
      <c r="X158" s="222"/>
      <c r="Y158" s="218"/>
      <c r="Z158" s="213">
        <v>51.126368999999997</v>
      </c>
      <c r="AA158" s="213">
        <v>206</v>
      </c>
      <c r="AB158" s="212">
        <f>_xlfn.FLOOR.PRECISE('численность 2021'!E173)</f>
        <v>0</v>
      </c>
      <c r="AC158" s="212">
        <v>0.17580100000000001</v>
      </c>
      <c r="AD158" s="212">
        <v>0.70834200000000003</v>
      </c>
      <c r="AE158" s="212">
        <f t="shared" si="216"/>
        <v>0</v>
      </c>
      <c r="AF158" s="214">
        <f>_xlfn.FLOOR.PRECISE('численность 2021'!O173)</f>
        <v>0</v>
      </c>
      <c r="AG158" s="215">
        <f t="shared" si="272"/>
        <v>0</v>
      </c>
      <c r="AH158" s="216">
        <f t="shared" si="238"/>
        <v>0</v>
      </c>
      <c r="AI158" s="219">
        <f t="shared" si="229"/>
        <v>0</v>
      </c>
      <c r="AJ158" s="222"/>
      <c r="AK158" s="222"/>
      <c r="AL158" s="213">
        <v>769.37579300000004</v>
      </c>
      <c r="AM158" s="213">
        <v>1187</v>
      </c>
      <c r="AN158" s="212">
        <f>_xlfn.FLOOR.PRECISE('численность 2021'!F173)</f>
        <v>80</v>
      </c>
      <c r="AO158" s="212">
        <v>2.6455389999999999</v>
      </c>
      <c r="AP158" s="212">
        <v>4.0815619999999999</v>
      </c>
      <c r="AQ158" s="212">
        <f t="shared" si="239"/>
        <v>4.4943820224719095</v>
      </c>
      <c r="AR158" s="214">
        <f>_xlfn.FLOOR.PRECISE('численность 2021'!L173)</f>
        <v>6</v>
      </c>
      <c r="AS158" s="214"/>
      <c r="AT158" s="214">
        <f t="shared" si="230"/>
        <v>6</v>
      </c>
      <c r="AU158" s="215">
        <f t="shared" si="231"/>
        <v>6.4</v>
      </c>
      <c r="AV158" s="215">
        <f t="shared" si="249"/>
        <v>0</v>
      </c>
      <c r="AW158" s="220">
        <f t="shared" si="232"/>
        <v>6</v>
      </c>
      <c r="AX158" s="222">
        <v>6</v>
      </c>
      <c r="AY158" s="215">
        <f t="shared" si="273"/>
        <v>0</v>
      </c>
      <c r="AZ158" s="216">
        <f t="shared" si="240"/>
        <v>0</v>
      </c>
      <c r="BA158" s="222"/>
      <c r="BB158" s="215">
        <f t="shared" si="274"/>
        <v>1.799999999999994</v>
      </c>
      <c r="BC158" s="222"/>
      <c r="BD158" s="213">
        <v>238.577698</v>
      </c>
      <c r="BE158" s="213">
        <v>384</v>
      </c>
      <c r="BF158" s="212">
        <f>_xlfn.FLOOR.PRECISE('численность 2021'!G173)</f>
        <v>5</v>
      </c>
      <c r="BG158" s="212">
        <v>0.82036200000000004</v>
      </c>
      <c r="BH158" s="212">
        <v>1.3204039999999999</v>
      </c>
      <c r="BI158" s="212">
        <f t="shared" si="217"/>
        <v>0.28089887640449435</v>
      </c>
      <c r="BJ158" s="214">
        <f>_xlfn.FLOOR.PRECISE('численность 2021'!K173)</f>
        <v>0</v>
      </c>
      <c r="BK158" s="214"/>
      <c r="BL158" s="214">
        <f t="shared" si="233"/>
        <v>0</v>
      </c>
      <c r="BM158" s="215">
        <f t="shared" si="275"/>
        <v>0.14999999999999949</v>
      </c>
      <c r="BN158" s="220">
        <f t="shared" si="234"/>
        <v>0</v>
      </c>
      <c r="BO158" s="222"/>
      <c r="BP158" s="215">
        <f t="shared" si="276"/>
        <v>0</v>
      </c>
      <c r="BQ158" s="216">
        <f t="shared" si="241"/>
        <v>0</v>
      </c>
      <c r="BR158" s="222"/>
      <c r="BS158" s="215">
        <f t="shared" si="277"/>
        <v>0</v>
      </c>
      <c r="BT158" s="222"/>
      <c r="BU158" s="213">
        <v>163.18824799999999</v>
      </c>
      <c r="BV158" s="213">
        <v>396</v>
      </c>
      <c r="BW158" s="212">
        <f>_xlfn.FLOOR.PRECISE('численность 2021'!H173)</f>
        <v>0</v>
      </c>
      <c r="BX158" s="212">
        <v>0.56113100000000005</v>
      </c>
      <c r="BY158" s="212">
        <v>1.361667</v>
      </c>
      <c r="BZ158" s="212">
        <f t="shared" si="218"/>
        <v>0</v>
      </c>
      <c r="CA158" s="214">
        <f>_xlfn.FLOOR.PRECISE('численность 2021'!M173)</f>
        <v>0</v>
      </c>
      <c r="CB158" s="214"/>
      <c r="CC158" s="214"/>
      <c r="CD158" s="214">
        <f t="shared" si="242"/>
        <v>0</v>
      </c>
      <c r="CE158" s="215">
        <f t="shared" si="278"/>
        <v>0</v>
      </c>
      <c r="CF158" s="220">
        <f t="shared" si="243"/>
        <v>0</v>
      </c>
      <c r="CG158" s="222"/>
      <c r="CH158" s="215">
        <f t="shared" si="279"/>
        <v>0</v>
      </c>
      <c r="CI158" s="216">
        <f t="shared" si="244"/>
        <v>0</v>
      </c>
      <c r="CJ158" s="222"/>
      <c r="CK158" s="215">
        <f t="shared" si="280"/>
        <v>0</v>
      </c>
      <c r="CL158" s="216">
        <f t="shared" si="245"/>
        <v>0</v>
      </c>
      <c r="CM158" s="222"/>
      <c r="CN158" s="215">
        <f t="shared" si="281"/>
        <v>0</v>
      </c>
      <c r="CO158" s="222"/>
      <c r="CP158" s="221">
        <f t="shared" si="282"/>
        <v>1</v>
      </c>
      <c r="CQ158" s="213">
        <v>245</v>
      </c>
      <c r="CR158" s="213">
        <v>125</v>
      </c>
      <c r="CS158" s="213" t="e">
        <f>#REF!</f>
        <v>#REF!</v>
      </c>
      <c r="CT158" s="212">
        <v>0.85499999999999998</v>
      </c>
      <c r="CU158" s="212">
        <v>0.434</v>
      </c>
      <c r="CV158" s="212" t="e">
        <f>#REF!</f>
        <v>#REF!</v>
      </c>
      <c r="CW158" s="214" t="e">
        <f>#REF!</f>
        <v>#REF!</v>
      </c>
      <c r="CX158" s="215" t="e">
        <f t="shared" si="222"/>
        <v>#REF!</v>
      </c>
      <c r="CY158" s="220" t="e">
        <f t="shared" si="223"/>
        <v>#REF!</v>
      </c>
      <c r="CZ158" s="222"/>
      <c r="DA158" s="215">
        <f t="shared" si="224"/>
        <v>0</v>
      </c>
      <c r="DB158" s="222"/>
      <c r="DC158" s="213"/>
      <c r="DD158" s="213"/>
      <c r="DE158" s="212">
        <f>_xlfn.FLOOR.PRECISE('численность 2021'!I173)</f>
        <v>0</v>
      </c>
      <c r="DF158" s="212"/>
      <c r="DG158" s="212"/>
      <c r="DH158" s="212">
        <f t="shared" si="219"/>
        <v>0</v>
      </c>
      <c r="DI158" s="214">
        <f>_xlfn.FLOOR.PRECISE('численность 2021'!N173)</f>
        <v>0</v>
      </c>
      <c r="DJ158" s="215">
        <f t="shared" si="283"/>
        <v>0</v>
      </c>
      <c r="DK158" s="216">
        <f t="shared" si="246"/>
        <v>0</v>
      </c>
      <c r="DL158" s="222"/>
      <c r="DM158" s="215">
        <f t="shared" si="284"/>
        <v>0</v>
      </c>
      <c r="DN158" s="222"/>
      <c r="DO158" s="213">
        <v>22.293474</v>
      </c>
      <c r="DP158" s="213">
        <v>40</v>
      </c>
      <c r="DQ158" s="212">
        <f>_xlfn.FLOOR.PRECISE('численность 2021'!J173)</f>
        <v>1</v>
      </c>
      <c r="DR158" s="212">
        <v>7.6657000000000003E-2</v>
      </c>
      <c r="DS158" s="212">
        <v>0.137542</v>
      </c>
      <c r="DT158" s="212">
        <f t="shared" si="220"/>
        <v>5.6179775280898875E-2</v>
      </c>
      <c r="DU158" s="214">
        <f>_xlfn.FLOOR.PRECISE('численность 2021'!S173)</f>
        <v>0</v>
      </c>
      <c r="DV158" s="215">
        <f t="shared" si="285"/>
        <v>0.1</v>
      </c>
      <c r="DW158" s="216">
        <f t="shared" si="247"/>
        <v>0</v>
      </c>
      <c r="DX158" s="222"/>
      <c r="DY158" s="213"/>
      <c r="DZ158" s="223"/>
      <c r="EA158" s="212">
        <f>_xlfn.FLOOR.PRECISE('численность 2021'!T173)</f>
        <v>0</v>
      </c>
      <c r="EB158" s="212"/>
      <c r="EC158" s="212"/>
      <c r="ED158" s="212">
        <f t="shared" si="221"/>
        <v>0</v>
      </c>
      <c r="EE158" s="214">
        <f>_xlfn.FLOOR.PRECISE('численность 2021'!U173)</f>
        <v>0</v>
      </c>
      <c r="EF158" s="215">
        <f t="shared" si="235"/>
        <v>0</v>
      </c>
      <c r="EG158" s="216">
        <f t="shared" si="248"/>
        <v>0</v>
      </c>
      <c r="EH158" s="222"/>
    </row>
    <row r="159" spans="1:138" ht="69.75" customHeight="1" x14ac:dyDescent="0.2">
      <c r="A159" s="126" t="s">
        <v>998</v>
      </c>
      <c r="B159" s="212">
        <f>'численность 2021'!C174</f>
        <v>30.8</v>
      </c>
      <c r="C159" s="213">
        <v>121.27649700000001</v>
      </c>
      <c r="D159" s="213">
        <v>322</v>
      </c>
      <c r="E159" s="212">
        <f>_xlfn.FLOOR.PRECISE('численность 2021'!D174)</f>
        <v>9</v>
      </c>
      <c r="F159" s="212">
        <v>0.417016</v>
      </c>
      <c r="G159" s="212">
        <v>1.1072139999999999</v>
      </c>
      <c r="H159" s="212">
        <f t="shared" si="215"/>
        <v>0.29220779220779219</v>
      </c>
      <c r="I159" s="214">
        <f>_xlfn.FLOOR.PRECISE('численность 2021'!R174)</f>
        <v>3</v>
      </c>
      <c r="J159" s="215">
        <f t="shared" si="270"/>
        <v>3.1499999999999906</v>
      </c>
      <c r="K159" s="216">
        <f t="shared" si="236"/>
        <v>3</v>
      </c>
      <c r="L159" s="222">
        <v>3</v>
      </c>
      <c r="M159" s="213">
        <v>113</v>
      </c>
      <c r="N159" s="213">
        <v>110</v>
      </c>
      <c r="O159" s="212">
        <f>_xlfn.FLOOR.PRECISE('численность 2021'!P174)</f>
        <v>5</v>
      </c>
      <c r="P159" s="212">
        <v>0.38855600000000001</v>
      </c>
      <c r="Q159" s="212">
        <v>0.37824099999999999</v>
      </c>
      <c r="R159" s="212">
        <f t="shared" si="237"/>
        <v>0.16233766233766234</v>
      </c>
      <c r="S159" s="214">
        <f>_xlfn.FLOOR.PRECISE('численность 2021'!Q174)</f>
        <v>1</v>
      </c>
      <c r="T159" s="214"/>
      <c r="U159" s="215">
        <f t="shared" si="271"/>
        <v>1.4999999999999949</v>
      </c>
      <c r="V159" s="216">
        <f t="shared" si="228"/>
        <v>1</v>
      </c>
      <c r="W159" s="222">
        <v>1</v>
      </c>
      <c r="X159" s="222"/>
      <c r="Y159" s="218"/>
      <c r="Z159" s="213">
        <v>51.126368999999997</v>
      </c>
      <c r="AA159" s="213">
        <v>206</v>
      </c>
      <c r="AB159" s="212">
        <f>_xlfn.FLOOR.PRECISE('численность 2021'!E174)</f>
        <v>0</v>
      </c>
      <c r="AC159" s="212">
        <v>0.17580100000000001</v>
      </c>
      <c r="AD159" s="212">
        <v>0.70834200000000003</v>
      </c>
      <c r="AE159" s="212">
        <f t="shared" si="216"/>
        <v>0</v>
      </c>
      <c r="AF159" s="214">
        <f>_xlfn.FLOOR.PRECISE('численность 2021'!O174)</f>
        <v>0</v>
      </c>
      <c r="AG159" s="215">
        <f t="shared" si="272"/>
        <v>0</v>
      </c>
      <c r="AH159" s="216">
        <f t="shared" si="238"/>
        <v>0</v>
      </c>
      <c r="AI159" s="219">
        <f t="shared" si="229"/>
        <v>0</v>
      </c>
      <c r="AJ159" s="222"/>
      <c r="AK159" s="222"/>
      <c r="AL159" s="213">
        <v>769.37579300000004</v>
      </c>
      <c r="AM159" s="213">
        <v>1187</v>
      </c>
      <c r="AN159" s="212">
        <f>_xlfn.FLOOR.PRECISE('численность 2021'!F174)</f>
        <v>83</v>
      </c>
      <c r="AO159" s="212">
        <v>2.6455389999999999</v>
      </c>
      <c r="AP159" s="212">
        <v>4.0815619999999999</v>
      </c>
      <c r="AQ159" s="212">
        <f t="shared" si="239"/>
        <v>2.6948051948051948</v>
      </c>
      <c r="AR159" s="214">
        <f>_xlfn.FLOOR.PRECISE('численность 2021'!L174)</f>
        <v>5</v>
      </c>
      <c r="AS159" s="214"/>
      <c r="AT159" s="214">
        <f t="shared" si="230"/>
        <v>5</v>
      </c>
      <c r="AU159" s="215">
        <f t="shared" si="231"/>
        <v>5.8100000000000005</v>
      </c>
      <c r="AV159" s="215">
        <f t="shared" si="249"/>
        <v>0</v>
      </c>
      <c r="AW159" s="220">
        <f t="shared" si="232"/>
        <v>5</v>
      </c>
      <c r="AX159" s="222">
        <v>5</v>
      </c>
      <c r="AY159" s="215">
        <f t="shared" si="273"/>
        <v>0</v>
      </c>
      <c r="AZ159" s="216">
        <f t="shared" si="240"/>
        <v>0</v>
      </c>
      <c r="BA159" s="222"/>
      <c r="BB159" s="215">
        <f t="shared" si="274"/>
        <v>1.4999999999999949</v>
      </c>
      <c r="BC159" s="222"/>
      <c r="BD159" s="213">
        <v>238.577698</v>
      </c>
      <c r="BE159" s="213">
        <v>384</v>
      </c>
      <c r="BF159" s="212">
        <f>_xlfn.FLOOR.PRECISE('численность 2021'!G174)</f>
        <v>30</v>
      </c>
      <c r="BG159" s="212">
        <v>0.82036200000000004</v>
      </c>
      <c r="BH159" s="212">
        <v>1.3204039999999999</v>
      </c>
      <c r="BI159" s="212">
        <f t="shared" si="217"/>
        <v>0.97402597402597402</v>
      </c>
      <c r="BJ159" s="214">
        <f>_xlfn.FLOOR.PRECISE('численность 2021'!K174)</f>
        <v>0</v>
      </c>
      <c r="BK159" s="214"/>
      <c r="BL159" s="214">
        <f t="shared" si="233"/>
        <v>0</v>
      </c>
      <c r="BM159" s="215">
        <f t="shared" si="275"/>
        <v>0.89999999999999691</v>
      </c>
      <c r="BN159" s="220">
        <f t="shared" si="234"/>
        <v>0</v>
      </c>
      <c r="BO159" s="222"/>
      <c r="BP159" s="215">
        <f t="shared" si="276"/>
        <v>0</v>
      </c>
      <c r="BQ159" s="216">
        <f t="shared" si="241"/>
        <v>0</v>
      </c>
      <c r="BR159" s="222"/>
      <c r="BS159" s="215">
        <f t="shared" si="277"/>
        <v>0</v>
      </c>
      <c r="BT159" s="222"/>
      <c r="BU159" s="213">
        <v>163.18824799999999</v>
      </c>
      <c r="BV159" s="213">
        <v>396</v>
      </c>
      <c r="BW159" s="212">
        <f>_xlfn.FLOOR.PRECISE('численность 2021'!H174)</f>
        <v>39</v>
      </c>
      <c r="BX159" s="212">
        <v>0.56113100000000005</v>
      </c>
      <c r="BY159" s="212">
        <v>1.361667</v>
      </c>
      <c r="BZ159" s="212">
        <f t="shared" si="218"/>
        <v>1.2662337662337662</v>
      </c>
      <c r="CA159" s="214">
        <f>_xlfn.FLOOR.PRECISE('численность 2021'!M174)</f>
        <v>1</v>
      </c>
      <c r="CB159" s="214"/>
      <c r="CC159" s="214"/>
      <c r="CD159" s="214">
        <f t="shared" si="242"/>
        <v>1</v>
      </c>
      <c r="CE159" s="215">
        <f t="shared" si="278"/>
        <v>1.9500000000000002</v>
      </c>
      <c r="CF159" s="220">
        <f t="shared" si="243"/>
        <v>1</v>
      </c>
      <c r="CG159" s="222">
        <v>1</v>
      </c>
      <c r="CH159" s="215">
        <f t="shared" si="279"/>
        <v>0</v>
      </c>
      <c r="CI159" s="216">
        <f t="shared" si="244"/>
        <v>0</v>
      </c>
      <c r="CJ159" s="222"/>
      <c r="CK159" s="215">
        <f t="shared" si="280"/>
        <v>0</v>
      </c>
      <c r="CL159" s="216">
        <f t="shared" si="245"/>
        <v>0</v>
      </c>
      <c r="CM159" s="222"/>
      <c r="CN159" s="215">
        <f t="shared" si="281"/>
        <v>0.2</v>
      </c>
      <c r="CO159" s="222"/>
      <c r="CP159" s="221">
        <f t="shared" si="282"/>
        <v>1</v>
      </c>
      <c r="CQ159" s="213">
        <v>245</v>
      </c>
      <c r="CR159" s="213">
        <v>125</v>
      </c>
      <c r="CS159" s="213" t="e">
        <f>#REF!</f>
        <v>#REF!</v>
      </c>
      <c r="CT159" s="212">
        <v>0.85499999999999998</v>
      </c>
      <c r="CU159" s="212">
        <v>0.434</v>
      </c>
      <c r="CV159" s="212" t="e">
        <f>#REF!</f>
        <v>#REF!</v>
      </c>
      <c r="CW159" s="214" t="e">
        <f>#REF!</f>
        <v>#REF!</v>
      </c>
      <c r="CX159" s="215" t="e">
        <f t="shared" si="222"/>
        <v>#REF!</v>
      </c>
      <c r="CY159" s="220" t="e">
        <f t="shared" si="223"/>
        <v>#REF!</v>
      </c>
      <c r="CZ159" s="222"/>
      <c r="DA159" s="215">
        <f t="shared" si="224"/>
        <v>0</v>
      </c>
      <c r="DB159" s="222"/>
      <c r="DC159" s="213"/>
      <c r="DD159" s="213"/>
      <c r="DE159" s="212">
        <f>_xlfn.FLOOR.PRECISE('численность 2021'!I174)</f>
        <v>0</v>
      </c>
      <c r="DF159" s="212"/>
      <c r="DG159" s="212"/>
      <c r="DH159" s="212">
        <f t="shared" si="219"/>
        <v>0</v>
      </c>
      <c r="DI159" s="214">
        <f>_xlfn.FLOOR.PRECISE('численность 2021'!N174)</f>
        <v>0</v>
      </c>
      <c r="DJ159" s="215">
        <f t="shared" si="283"/>
        <v>0</v>
      </c>
      <c r="DK159" s="216">
        <f t="shared" si="246"/>
        <v>0</v>
      </c>
      <c r="DL159" s="222"/>
      <c r="DM159" s="215">
        <f t="shared" si="284"/>
        <v>0</v>
      </c>
      <c r="DN159" s="222"/>
      <c r="DO159" s="213">
        <v>22.293474</v>
      </c>
      <c r="DP159" s="213">
        <v>40</v>
      </c>
      <c r="DQ159" s="212">
        <f>_xlfn.FLOOR.PRECISE('численность 2021'!J174)</f>
        <v>1</v>
      </c>
      <c r="DR159" s="212">
        <v>7.6657000000000003E-2</v>
      </c>
      <c r="DS159" s="212">
        <v>0.137542</v>
      </c>
      <c r="DT159" s="212">
        <f t="shared" si="220"/>
        <v>3.2467532467532464E-2</v>
      </c>
      <c r="DU159" s="214">
        <f>_xlfn.FLOOR.PRECISE('численность 2021'!S174)</f>
        <v>0</v>
      </c>
      <c r="DV159" s="215">
        <f t="shared" si="285"/>
        <v>0.1</v>
      </c>
      <c r="DW159" s="216">
        <f t="shared" si="247"/>
        <v>0</v>
      </c>
      <c r="DX159" s="222"/>
      <c r="DY159" s="213"/>
      <c r="DZ159" s="223"/>
      <c r="EA159" s="212">
        <f>_xlfn.FLOOR.PRECISE('численность 2021'!T174)</f>
        <v>0</v>
      </c>
      <c r="EB159" s="212"/>
      <c r="EC159" s="212"/>
      <c r="ED159" s="212">
        <f t="shared" si="221"/>
        <v>0</v>
      </c>
      <c r="EE159" s="214">
        <f>_xlfn.FLOOR.PRECISE('численность 2021'!U174)</f>
        <v>0</v>
      </c>
      <c r="EF159" s="215">
        <f t="shared" si="235"/>
        <v>0</v>
      </c>
      <c r="EG159" s="216">
        <f t="shared" si="248"/>
        <v>0</v>
      </c>
      <c r="EH159" s="222"/>
    </row>
    <row r="160" spans="1:138" ht="69" customHeight="1" x14ac:dyDescent="0.2">
      <c r="A160" s="126" t="s">
        <v>999</v>
      </c>
      <c r="B160" s="212">
        <f>'численность 2021'!C175</f>
        <v>20.399999999999999</v>
      </c>
      <c r="C160" s="213">
        <v>121.27649700000001</v>
      </c>
      <c r="D160" s="213">
        <v>322</v>
      </c>
      <c r="E160" s="212">
        <f>_xlfn.FLOOR.PRECISE('численность 2021'!D175)</f>
        <v>8</v>
      </c>
      <c r="F160" s="212">
        <v>0.417016</v>
      </c>
      <c r="G160" s="212">
        <v>1.1072139999999999</v>
      </c>
      <c r="H160" s="212">
        <f t="shared" si="215"/>
        <v>0.39215686274509809</v>
      </c>
      <c r="I160" s="214">
        <f>_xlfn.FLOOR.PRECISE('численность 2021'!R175)</f>
        <v>2</v>
      </c>
      <c r="J160" s="215">
        <f t="shared" si="270"/>
        <v>2.7999999999999918</v>
      </c>
      <c r="K160" s="216">
        <f t="shared" si="236"/>
        <v>2</v>
      </c>
      <c r="L160" s="222">
        <v>2</v>
      </c>
      <c r="M160" s="213">
        <v>113</v>
      </c>
      <c r="N160" s="213">
        <v>110</v>
      </c>
      <c r="O160" s="212">
        <f>_xlfn.FLOOR.PRECISE('численность 2021'!P175)</f>
        <v>4</v>
      </c>
      <c r="P160" s="212">
        <v>0.38855600000000001</v>
      </c>
      <c r="Q160" s="212">
        <v>0.37824099999999999</v>
      </c>
      <c r="R160" s="212">
        <f t="shared" si="237"/>
        <v>0.19607843137254904</v>
      </c>
      <c r="S160" s="214">
        <f>_xlfn.FLOOR.PRECISE('численность 2021'!Q175)</f>
        <v>1</v>
      </c>
      <c r="T160" s="214"/>
      <c r="U160" s="215">
        <f t="shared" si="271"/>
        <v>1.199999999999996</v>
      </c>
      <c r="V160" s="216">
        <f t="shared" si="228"/>
        <v>1</v>
      </c>
      <c r="W160" s="222">
        <v>1</v>
      </c>
      <c r="X160" s="222"/>
      <c r="Y160" s="218"/>
      <c r="Z160" s="213">
        <v>51.126368999999997</v>
      </c>
      <c r="AA160" s="213">
        <v>206</v>
      </c>
      <c r="AB160" s="212">
        <f>_xlfn.FLOOR.PRECISE('численность 2021'!E175)</f>
        <v>0</v>
      </c>
      <c r="AC160" s="212">
        <v>0.17580100000000001</v>
      </c>
      <c r="AD160" s="212">
        <v>0.70834200000000003</v>
      </c>
      <c r="AE160" s="212">
        <f t="shared" si="216"/>
        <v>0</v>
      </c>
      <c r="AF160" s="214">
        <f>_xlfn.FLOOR.PRECISE('численность 2021'!O175)</f>
        <v>0</v>
      </c>
      <c r="AG160" s="215">
        <f t="shared" si="272"/>
        <v>0</v>
      </c>
      <c r="AH160" s="216">
        <f t="shared" si="238"/>
        <v>0</v>
      </c>
      <c r="AI160" s="219">
        <f t="shared" si="229"/>
        <v>0</v>
      </c>
      <c r="AJ160" s="222"/>
      <c r="AK160" s="222"/>
      <c r="AL160" s="213">
        <v>769.37579300000004</v>
      </c>
      <c r="AM160" s="213">
        <v>1187</v>
      </c>
      <c r="AN160" s="212">
        <f>_xlfn.FLOOR.PRECISE('численность 2021'!F175)</f>
        <v>81</v>
      </c>
      <c r="AO160" s="212">
        <v>2.6455389999999999</v>
      </c>
      <c r="AP160" s="212">
        <v>4.0815619999999999</v>
      </c>
      <c r="AQ160" s="212">
        <f t="shared" si="239"/>
        <v>3.9705882352941178</v>
      </c>
      <c r="AR160" s="214">
        <f>_xlfn.FLOOR.PRECISE('численность 2021'!L175)</f>
        <v>5</v>
      </c>
      <c r="AS160" s="214"/>
      <c r="AT160" s="214">
        <f t="shared" si="230"/>
        <v>5</v>
      </c>
      <c r="AU160" s="215">
        <f t="shared" si="231"/>
        <v>5.6700000000000008</v>
      </c>
      <c r="AV160" s="215">
        <f t="shared" si="249"/>
        <v>0</v>
      </c>
      <c r="AW160" s="220">
        <f t="shared" si="232"/>
        <v>5</v>
      </c>
      <c r="AX160" s="222">
        <v>5</v>
      </c>
      <c r="AY160" s="215">
        <f t="shared" si="273"/>
        <v>0</v>
      </c>
      <c r="AZ160" s="216">
        <f t="shared" si="240"/>
        <v>0</v>
      </c>
      <c r="BA160" s="222"/>
      <c r="BB160" s="215">
        <f t="shared" si="274"/>
        <v>1.4999999999999949</v>
      </c>
      <c r="BC160" s="222"/>
      <c r="BD160" s="213">
        <v>238.577698</v>
      </c>
      <c r="BE160" s="213">
        <v>384</v>
      </c>
      <c r="BF160" s="212">
        <f>_xlfn.FLOOR.PRECISE('численность 2021'!G175)</f>
        <v>22</v>
      </c>
      <c r="BG160" s="212">
        <v>0.82036200000000004</v>
      </c>
      <c r="BH160" s="212">
        <v>1.3204039999999999</v>
      </c>
      <c r="BI160" s="212">
        <f t="shared" si="217"/>
        <v>1.0784313725490198</v>
      </c>
      <c r="BJ160" s="214">
        <f>_xlfn.FLOOR.PRECISE('численность 2021'!K175)</f>
        <v>1</v>
      </c>
      <c r="BK160" s="214"/>
      <c r="BL160" s="214">
        <f t="shared" si="233"/>
        <v>1</v>
      </c>
      <c r="BM160" s="215">
        <f t="shared" si="275"/>
        <v>1.1000000000000001</v>
      </c>
      <c r="BN160" s="220">
        <f t="shared" si="234"/>
        <v>1</v>
      </c>
      <c r="BO160" s="222">
        <v>1</v>
      </c>
      <c r="BP160" s="215">
        <f t="shared" si="276"/>
        <v>0</v>
      </c>
      <c r="BQ160" s="216">
        <f t="shared" si="241"/>
        <v>0</v>
      </c>
      <c r="BR160" s="222"/>
      <c r="BS160" s="215">
        <f t="shared" si="277"/>
        <v>0.2</v>
      </c>
      <c r="BT160" s="222"/>
      <c r="BU160" s="213">
        <v>163.18824799999999</v>
      </c>
      <c r="BV160" s="213">
        <v>396</v>
      </c>
      <c r="BW160" s="212">
        <f>_xlfn.FLOOR.PRECISE('численность 2021'!H175)</f>
        <v>22</v>
      </c>
      <c r="BX160" s="212">
        <v>0.56113100000000005</v>
      </c>
      <c r="BY160" s="212">
        <v>1.361667</v>
      </c>
      <c r="BZ160" s="212">
        <f t="shared" si="218"/>
        <v>1.0784313725490198</v>
      </c>
      <c r="CA160" s="214">
        <f>_xlfn.FLOOR.PRECISE('численность 2021'!M175)</f>
        <v>0</v>
      </c>
      <c r="CB160" s="214"/>
      <c r="CC160" s="214"/>
      <c r="CD160" s="214">
        <f t="shared" si="242"/>
        <v>0</v>
      </c>
      <c r="CE160" s="215">
        <f t="shared" si="278"/>
        <v>1.1000000000000001</v>
      </c>
      <c r="CF160" s="220">
        <f t="shared" si="243"/>
        <v>0</v>
      </c>
      <c r="CG160" s="222"/>
      <c r="CH160" s="215">
        <f t="shared" si="279"/>
        <v>0</v>
      </c>
      <c r="CI160" s="216">
        <f t="shared" si="244"/>
        <v>0</v>
      </c>
      <c r="CJ160" s="222"/>
      <c r="CK160" s="215">
        <f t="shared" si="280"/>
        <v>0</v>
      </c>
      <c r="CL160" s="216">
        <f t="shared" si="245"/>
        <v>0</v>
      </c>
      <c r="CM160" s="222"/>
      <c r="CN160" s="215">
        <f t="shared" si="281"/>
        <v>0</v>
      </c>
      <c r="CO160" s="222"/>
      <c r="CP160" s="221">
        <f t="shared" si="282"/>
        <v>1</v>
      </c>
      <c r="CQ160" s="213">
        <v>245</v>
      </c>
      <c r="CR160" s="213">
        <v>125</v>
      </c>
      <c r="CS160" s="213" t="e">
        <f>#REF!</f>
        <v>#REF!</v>
      </c>
      <c r="CT160" s="212">
        <v>0.85499999999999998</v>
      </c>
      <c r="CU160" s="212">
        <v>0.434</v>
      </c>
      <c r="CV160" s="212" t="e">
        <f>#REF!</f>
        <v>#REF!</v>
      </c>
      <c r="CW160" s="214" t="e">
        <f>#REF!</f>
        <v>#REF!</v>
      </c>
      <c r="CX160" s="215" t="e">
        <f t="shared" si="222"/>
        <v>#REF!</v>
      </c>
      <c r="CY160" s="220" t="e">
        <f t="shared" si="223"/>
        <v>#REF!</v>
      </c>
      <c r="CZ160" s="222"/>
      <c r="DA160" s="215">
        <f t="shared" si="224"/>
        <v>0</v>
      </c>
      <c r="DB160" s="222"/>
      <c r="DC160" s="213"/>
      <c r="DD160" s="213"/>
      <c r="DE160" s="212">
        <f>_xlfn.FLOOR.PRECISE('численность 2021'!I175)</f>
        <v>0</v>
      </c>
      <c r="DF160" s="212"/>
      <c r="DG160" s="212"/>
      <c r="DH160" s="212">
        <f t="shared" si="219"/>
        <v>0</v>
      </c>
      <c r="DI160" s="214">
        <f>_xlfn.FLOOR.PRECISE('численность 2021'!N175)</f>
        <v>0</v>
      </c>
      <c r="DJ160" s="215">
        <f t="shared" si="283"/>
        <v>0</v>
      </c>
      <c r="DK160" s="216">
        <f t="shared" si="246"/>
        <v>0</v>
      </c>
      <c r="DL160" s="222"/>
      <c r="DM160" s="215">
        <f t="shared" si="284"/>
        <v>0</v>
      </c>
      <c r="DN160" s="222"/>
      <c r="DO160" s="213">
        <v>22.293474</v>
      </c>
      <c r="DP160" s="213">
        <v>40</v>
      </c>
      <c r="DQ160" s="212">
        <f>_xlfn.FLOOR.PRECISE('численность 2021'!J175)</f>
        <v>0</v>
      </c>
      <c r="DR160" s="212">
        <v>7.6657000000000003E-2</v>
      </c>
      <c r="DS160" s="212">
        <v>0.137542</v>
      </c>
      <c r="DT160" s="212">
        <f t="shared" si="220"/>
        <v>0</v>
      </c>
      <c r="DU160" s="214">
        <f>_xlfn.FLOOR.PRECISE('численность 2021'!S175)</f>
        <v>0</v>
      </c>
      <c r="DV160" s="215">
        <f t="shared" si="285"/>
        <v>0</v>
      </c>
      <c r="DW160" s="216">
        <f t="shared" si="247"/>
        <v>0</v>
      </c>
      <c r="DX160" s="222"/>
      <c r="DY160" s="213"/>
      <c r="DZ160" s="223"/>
      <c r="EA160" s="212">
        <f>_xlfn.FLOOR.PRECISE('численность 2021'!T175)</f>
        <v>0</v>
      </c>
      <c r="EB160" s="212"/>
      <c r="EC160" s="212"/>
      <c r="ED160" s="212">
        <f t="shared" si="221"/>
        <v>0</v>
      </c>
      <c r="EE160" s="214">
        <f>_xlfn.FLOOR.PRECISE('численность 2021'!U175)</f>
        <v>0</v>
      </c>
      <c r="EF160" s="215">
        <f t="shared" si="235"/>
        <v>0</v>
      </c>
      <c r="EG160" s="216">
        <f t="shared" si="248"/>
        <v>0</v>
      </c>
      <c r="EH160" s="222"/>
    </row>
    <row r="161" spans="1:138" ht="67.5" customHeight="1" x14ac:dyDescent="0.2">
      <c r="A161" s="126" t="s">
        <v>1000</v>
      </c>
      <c r="B161" s="212">
        <f>'численность 2021'!C176</f>
        <v>20.8</v>
      </c>
      <c r="C161" s="213">
        <v>121.27649700000001</v>
      </c>
      <c r="D161" s="213">
        <v>322</v>
      </c>
      <c r="E161" s="212">
        <f>_xlfn.FLOOR.PRECISE('численность 2021'!D176)</f>
        <v>0</v>
      </c>
      <c r="F161" s="212">
        <v>0.417016</v>
      </c>
      <c r="G161" s="212">
        <v>1.1072139999999999</v>
      </c>
      <c r="H161" s="212">
        <f t="shared" si="215"/>
        <v>0</v>
      </c>
      <c r="I161" s="214">
        <f>_xlfn.FLOOR.PRECISE('численность 2021'!R176)</f>
        <v>0</v>
      </c>
      <c r="J161" s="215">
        <f t="shared" si="270"/>
        <v>0</v>
      </c>
      <c r="K161" s="216">
        <f t="shared" si="236"/>
        <v>0</v>
      </c>
      <c r="L161" s="222"/>
      <c r="M161" s="213">
        <v>113</v>
      </c>
      <c r="N161" s="213">
        <v>110</v>
      </c>
      <c r="O161" s="212">
        <f>_xlfn.FLOOR.PRECISE('численность 2021'!P176)</f>
        <v>3</v>
      </c>
      <c r="P161" s="212">
        <v>0.38855600000000001</v>
      </c>
      <c r="Q161" s="212">
        <v>0.37824099999999999</v>
      </c>
      <c r="R161" s="212">
        <f t="shared" si="237"/>
        <v>0.14423076923076922</v>
      </c>
      <c r="S161" s="214">
        <f>_xlfn.FLOOR.PRECISE('численность 2021'!Q176)</f>
        <v>0</v>
      </c>
      <c r="T161" s="214"/>
      <c r="U161" s="215">
        <f t="shared" si="271"/>
        <v>0.89999999999999702</v>
      </c>
      <c r="V161" s="216">
        <f t="shared" si="228"/>
        <v>0</v>
      </c>
      <c r="W161" s="222"/>
      <c r="X161" s="222"/>
      <c r="Y161" s="218"/>
      <c r="Z161" s="213">
        <v>51.126368999999997</v>
      </c>
      <c r="AA161" s="213">
        <v>206</v>
      </c>
      <c r="AB161" s="212">
        <f>_xlfn.FLOOR.PRECISE('численность 2021'!E176)</f>
        <v>0</v>
      </c>
      <c r="AC161" s="212">
        <v>0.17580100000000001</v>
      </c>
      <c r="AD161" s="212">
        <v>0.70834200000000003</v>
      </c>
      <c r="AE161" s="212">
        <f t="shared" si="216"/>
        <v>0</v>
      </c>
      <c r="AF161" s="214">
        <f>_xlfn.FLOOR.PRECISE('численность 2021'!O176)</f>
        <v>0</v>
      </c>
      <c r="AG161" s="215">
        <f t="shared" si="272"/>
        <v>0</v>
      </c>
      <c r="AH161" s="216">
        <f t="shared" si="238"/>
        <v>0</v>
      </c>
      <c r="AI161" s="219">
        <f t="shared" si="229"/>
        <v>0</v>
      </c>
      <c r="AJ161" s="222"/>
      <c r="AK161" s="222"/>
      <c r="AL161" s="213">
        <v>769.37579300000004</v>
      </c>
      <c r="AM161" s="213">
        <v>1187</v>
      </c>
      <c r="AN161" s="212">
        <f>_xlfn.FLOOR.PRECISE('численность 2021'!F176)</f>
        <v>87</v>
      </c>
      <c r="AO161" s="212">
        <v>2.6455389999999999</v>
      </c>
      <c r="AP161" s="212">
        <v>4.0815619999999999</v>
      </c>
      <c r="AQ161" s="212">
        <f t="shared" si="239"/>
        <v>4.1826923076923075</v>
      </c>
      <c r="AR161" s="214">
        <f>_xlfn.FLOOR.PRECISE('численность 2021'!L176)</f>
        <v>6</v>
      </c>
      <c r="AS161" s="214"/>
      <c r="AT161" s="214">
        <f t="shared" si="230"/>
        <v>6</v>
      </c>
      <c r="AU161" s="215">
        <f t="shared" si="231"/>
        <v>6.96</v>
      </c>
      <c r="AV161" s="215">
        <f t="shared" si="249"/>
        <v>0</v>
      </c>
      <c r="AW161" s="220">
        <f t="shared" si="232"/>
        <v>6</v>
      </c>
      <c r="AX161" s="222">
        <v>6</v>
      </c>
      <c r="AY161" s="215">
        <f t="shared" si="273"/>
        <v>0</v>
      </c>
      <c r="AZ161" s="216">
        <f t="shared" si="240"/>
        <v>0</v>
      </c>
      <c r="BA161" s="222"/>
      <c r="BB161" s="215">
        <f t="shared" si="274"/>
        <v>1.799999999999994</v>
      </c>
      <c r="BC161" s="222"/>
      <c r="BD161" s="213">
        <v>238.577698</v>
      </c>
      <c r="BE161" s="213">
        <v>384</v>
      </c>
      <c r="BF161" s="212">
        <f>_xlfn.FLOOR.PRECISE('численность 2021'!G176)</f>
        <v>20</v>
      </c>
      <c r="BG161" s="212">
        <v>0.82036200000000004</v>
      </c>
      <c r="BH161" s="212">
        <v>1.3204039999999999</v>
      </c>
      <c r="BI161" s="212">
        <f t="shared" si="217"/>
        <v>0.96153846153846145</v>
      </c>
      <c r="BJ161" s="214">
        <f>_xlfn.FLOOR.PRECISE('численность 2021'!K176)</f>
        <v>0</v>
      </c>
      <c r="BK161" s="214"/>
      <c r="BL161" s="214">
        <f t="shared" si="233"/>
        <v>0</v>
      </c>
      <c r="BM161" s="215">
        <f t="shared" si="275"/>
        <v>0.59999999999999798</v>
      </c>
      <c r="BN161" s="220">
        <f t="shared" si="234"/>
        <v>0</v>
      </c>
      <c r="BO161" s="222"/>
      <c r="BP161" s="215">
        <f t="shared" si="276"/>
        <v>0</v>
      </c>
      <c r="BQ161" s="216">
        <f t="shared" si="241"/>
        <v>0</v>
      </c>
      <c r="BR161" s="222"/>
      <c r="BS161" s="215">
        <f t="shared" si="277"/>
        <v>0</v>
      </c>
      <c r="BT161" s="222"/>
      <c r="BU161" s="213">
        <v>163.18824799999999</v>
      </c>
      <c r="BV161" s="213">
        <v>396</v>
      </c>
      <c r="BW161" s="212">
        <f>_xlfn.FLOOR.PRECISE('численность 2021'!H176)</f>
        <v>23</v>
      </c>
      <c r="BX161" s="212">
        <v>0.56113100000000005</v>
      </c>
      <c r="BY161" s="212">
        <v>1.361667</v>
      </c>
      <c r="BZ161" s="212">
        <f t="shared" si="218"/>
        <v>1.1057692307692308</v>
      </c>
      <c r="CA161" s="214">
        <f>_xlfn.FLOOR.PRECISE('численность 2021'!M176)</f>
        <v>1</v>
      </c>
      <c r="CB161" s="214"/>
      <c r="CC161" s="214"/>
      <c r="CD161" s="214">
        <f t="shared" si="242"/>
        <v>1</v>
      </c>
      <c r="CE161" s="215">
        <f t="shared" si="278"/>
        <v>1.1500000000000001</v>
      </c>
      <c r="CF161" s="220">
        <f t="shared" si="243"/>
        <v>1</v>
      </c>
      <c r="CG161" s="222">
        <v>1</v>
      </c>
      <c r="CH161" s="215">
        <f t="shared" si="279"/>
        <v>0</v>
      </c>
      <c r="CI161" s="216">
        <f t="shared" si="244"/>
        <v>0</v>
      </c>
      <c r="CJ161" s="222"/>
      <c r="CK161" s="215">
        <f t="shared" si="280"/>
        <v>0</v>
      </c>
      <c r="CL161" s="216">
        <f t="shared" si="245"/>
        <v>0</v>
      </c>
      <c r="CM161" s="222"/>
      <c r="CN161" s="215">
        <f t="shared" si="281"/>
        <v>0.2</v>
      </c>
      <c r="CO161" s="222"/>
      <c r="CP161" s="221">
        <f t="shared" si="282"/>
        <v>1</v>
      </c>
      <c r="CQ161" s="213">
        <v>245</v>
      </c>
      <c r="CR161" s="213">
        <v>125</v>
      </c>
      <c r="CS161" s="213" t="e">
        <f>#REF!</f>
        <v>#REF!</v>
      </c>
      <c r="CT161" s="212">
        <v>0.85499999999999998</v>
      </c>
      <c r="CU161" s="212">
        <v>0.434</v>
      </c>
      <c r="CV161" s="212" t="e">
        <f>#REF!</f>
        <v>#REF!</v>
      </c>
      <c r="CW161" s="214" t="e">
        <f>#REF!</f>
        <v>#REF!</v>
      </c>
      <c r="CX161" s="215" t="e">
        <f t="shared" si="222"/>
        <v>#REF!</v>
      </c>
      <c r="CY161" s="220" t="e">
        <f t="shared" si="223"/>
        <v>#REF!</v>
      </c>
      <c r="CZ161" s="222"/>
      <c r="DA161" s="215">
        <f t="shared" si="224"/>
        <v>0</v>
      </c>
      <c r="DB161" s="222"/>
      <c r="DC161" s="213"/>
      <c r="DD161" s="213"/>
      <c r="DE161" s="212">
        <f>_xlfn.FLOOR.PRECISE('численность 2021'!I176)</f>
        <v>0</v>
      </c>
      <c r="DF161" s="212"/>
      <c r="DG161" s="212"/>
      <c r="DH161" s="212">
        <f t="shared" si="219"/>
        <v>0</v>
      </c>
      <c r="DI161" s="214">
        <f>_xlfn.FLOOR.PRECISE('численность 2021'!N176)</f>
        <v>0</v>
      </c>
      <c r="DJ161" s="215">
        <f t="shared" si="283"/>
        <v>0</v>
      </c>
      <c r="DK161" s="216">
        <f t="shared" si="246"/>
        <v>0</v>
      </c>
      <c r="DL161" s="222"/>
      <c r="DM161" s="215">
        <f t="shared" si="284"/>
        <v>0</v>
      </c>
      <c r="DN161" s="222"/>
      <c r="DO161" s="213">
        <v>22.293474</v>
      </c>
      <c r="DP161" s="213">
        <v>40</v>
      </c>
      <c r="DQ161" s="212">
        <f>_xlfn.FLOOR.PRECISE('численность 2021'!J176)</f>
        <v>0</v>
      </c>
      <c r="DR161" s="212">
        <v>7.6657000000000003E-2</v>
      </c>
      <c r="DS161" s="212">
        <v>0.137542</v>
      </c>
      <c r="DT161" s="212">
        <f t="shared" si="220"/>
        <v>0</v>
      </c>
      <c r="DU161" s="214">
        <f>_xlfn.FLOOR.PRECISE('численность 2021'!S176)</f>
        <v>0</v>
      </c>
      <c r="DV161" s="215">
        <f t="shared" si="285"/>
        <v>0</v>
      </c>
      <c r="DW161" s="216">
        <f t="shared" si="247"/>
        <v>0</v>
      </c>
      <c r="DX161" s="222"/>
      <c r="DY161" s="213"/>
      <c r="DZ161" s="223"/>
      <c r="EA161" s="212">
        <f>_xlfn.FLOOR.PRECISE('численность 2021'!T176)</f>
        <v>0</v>
      </c>
      <c r="EB161" s="212"/>
      <c r="EC161" s="212"/>
      <c r="ED161" s="212">
        <f t="shared" si="221"/>
        <v>0</v>
      </c>
      <c r="EE161" s="214">
        <f>_xlfn.FLOOR.PRECISE('численность 2021'!U176)</f>
        <v>0</v>
      </c>
      <c r="EF161" s="215">
        <f t="shared" si="235"/>
        <v>0</v>
      </c>
      <c r="EG161" s="216">
        <f t="shared" si="248"/>
        <v>0</v>
      </c>
      <c r="EH161" s="222"/>
    </row>
    <row r="162" spans="1:138" ht="72" customHeight="1" x14ac:dyDescent="0.2">
      <c r="A162" s="126" t="s">
        <v>1001</v>
      </c>
      <c r="B162" s="212">
        <f>'численность 2021'!C177</f>
        <v>14.8</v>
      </c>
      <c r="C162" s="213">
        <v>121.27649700000001</v>
      </c>
      <c r="D162" s="213">
        <v>322</v>
      </c>
      <c r="E162" s="212">
        <f>_xlfn.FLOOR.PRECISE('численность 2021'!D177)</f>
        <v>3</v>
      </c>
      <c r="F162" s="212">
        <v>0.417016</v>
      </c>
      <c r="G162" s="212">
        <v>1.1072139999999999</v>
      </c>
      <c r="H162" s="212">
        <f t="shared" si="215"/>
        <v>0.20270270270270269</v>
      </c>
      <c r="I162" s="214">
        <f>_xlfn.FLOOR.PRECISE('численность 2021'!R177)</f>
        <v>1</v>
      </c>
      <c r="J162" s="215">
        <f t="shared" si="270"/>
        <v>1.0499999999999969</v>
      </c>
      <c r="K162" s="216">
        <f t="shared" si="236"/>
        <v>1</v>
      </c>
      <c r="L162" s="222">
        <v>1</v>
      </c>
      <c r="M162" s="213">
        <v>113</v>
      </c>
      <c r="N162" s="213">
        <v>110</v>
      </c>
      <c r="O162" s="212">
        <f>_xlfn.FLOOR.PRECISE('численность 2021'!P177)</f>
        <v>3</v>
      </c>
      <c r="P162" s="212">
        <v>0.38855600000000001</v>
      </c>
      <c r="Q162" s="212">
        <v>0.37824099999999999</v>
      </c>
      <c r="R162" s="212">
        <f t="shared" si="237"/>
        <v>0.20270270270270269</v>
      </c>
      <c r="S162" s="214">
        <f>_xlfn.FLOOR.PRECISE('численность 2021'!Q177)</f>
        <v>0</v>
      </c>
      <c r="T162" s="214"/>
      <c r="U162" s="215">
        <f t="shared" si="271"/>
        <v>0.89999999999999702</v>
      </c>
      <c r="V162" s="216">
        <f t="shared" si="228"/>
        <v>0</v>
      </c>
      <c r="W162" s="222"/>
      <c r="X162" s="222"/>
      <c r="Y162" s="218"/>
      <c r="Z162" s="213">
        <v>51.126368999999997</v>
      </c>
      <c r="AA162" s="213">
        <v>206</v>
      </c>
      <c r="AB162" s="212">
        <f>_xlfn.FLOOR.PRECISE('численность 2021'!E177)</f>
        <v>0</v>
      </c>
      <c r="AC162" s="212">
        <v>0.17580100000000001</v>
      </c>
      <c r="AD162" s="212">
        <v>0.70834200000000003</v>
      </c>
      <c r="AE162" s="212">
        <f t="shared" si="216"/>
        <v>0</v>
      </c>
      <c r="AF162" s="214">
        <f>_xlfn.FLOOR.PRECISE('численность 2021'!O177)</f>
        <v>0</v>
      </c>
      <c r="AG162" s="215">
        <f t="shared" si="272"/>
        <v>0</v>
      </c>
      <c r="AH162" s="216">
        <f t="shared" si="238"/>
        <v>0</v>
      </c>
      <c r="AI162" s="219">
        <f t="shared" si="229"/>
        <v>0</v>
      </c>
      <c r="AJ162" s="222"/>
      <c r="AK162" s="222"/>
      <c r="AL162" s="213">
        <v>769.37579300000004</v>
      </c>
      <c r="AM162" s="213">
        <v>1187</v>
      </c>
      <c r="AN162" s="212">
        <f>_xlfn.FLOOR.PRECISE('численность 2021'!F177)</f>
        <v>91</v>
      </c>
      <c r="AO162" s="212">
        <v>2.6455389999999999</v>
      </c>
      <c r="AP162" s="212">
        <v>4.0815619999999999</v>
      </c>
      <c r="AQ162" s="212">
        <f t="shared" si="239"/>
        <v>6.1486486486486482</v>
      </c>
      <c r="AR162" s="214">
        <f>_xlfn.FLOOR.PRECISE('численность 2021'!L177)</f>
        <v>9</v>
      </c>
      <c r="AS162" s="214"/>
      <c r="AT162" s="214">
        <f t="shared" si="230"/>
        <v>9</v>
      </c>
      <c r="AU162" s="215">
        <f t="shared" si="231"/>
        <v>9.1</v>
      </c>
      <c r="AV162" s="215">
        <f t="shared" si="249"/>
        <v>9.1</v>
      </c>
      <c r="AW162" s="220">
        <f t="shared" si="232"/>
        <v>9</v>
      </c>
      <c r="AX162" s="222">
        <v>9</v>
      </c>
      <c r="AY162" s="215">
        <f t="shared" si="273"/>
        <v>1.349999999999991</v>
      </c>
      <c r="AZ162" s="216">
        <f t="shared" si="240"/>
        <v>0</v>
      </c>
      <c r="BA162" s="222"/>
      <c r="BB162" s="215">
        <f t="shared" si="274"/>
        <v>2.6999999999999909</v>
      </c>
      <c r="BC162" s="222"/>
      <c r="BD162" s="213">
        <v>238.577698</v>
      </c>
      <c r="BE162" s="213">
        <v>384</v>
      </c>
      <c r="BF162" s="212">
        <f>_xlfn.FLOOR.PRECISE('численность 2021'!G177)</f>
        <v>22</v>
      </c>
      <c r="BG162" s="212">
        <v>0.82036200000000004</v>
      </c>
      <c r="BH162" s="212">
        <v>1.3204039999999999</v>
      </c>
      <c r="BI162" s="212">
        <f t="shared" si="217"/>
        <v>1.4864864864864864</v>
      </c>
      <c r="BJ162" s="214">
        <f>_xlfn.FLOOR.PRECISE('численность 2021'!K177)</f>
        <v>1</v>
      </c>
      <c r="BK162" s="214"/>
      <c r="BL162" s="214">
        <f t="shared" si="233"/>
        <v>1</v>
      </c>
      <c r="BM162" s="215">
        <f t="shared" si="275"/>
        <v>1.1000000000000001</v>
      </c>
      <c r="BN162" s="220">
        <f t="shared" si="234"/>
        <v>1</v>
      </c>
      <c r="BO162" s="222">
        <v>1</v>
      </c>
      <c r="BP162" s="215">
        <f t="shared" si="276"/>
        <v>0</v>
      </c>
      <c r="BQ162" s="216">
        <f t="shared" si="241"/>
        <v>0</v>
      </c>
      <c r="BR162" s="222"/>
      <c r="BS162" s="215">
        <f t="shared" si="277"/>
        <v>0.2</v>
      </c>
      <c r="BT162" s="222"/>
      <c r="BU162" s="213">
        <v>163.18824799999999</v>
      </c>
      <c r="BV162" s="213">
        <v>396</v>
      </c>
      <c r="BW162" s="212">
        <f>_xlfn.FLOOR.PRECISE('численность 2021'!H177)</f>
        <v>27</v>
      </c>
      <c r="BX162" s="212">
        <v>0.56113100000000005</v>
      </c>
      <c r="BY162" s="212">
        <v>1.361667</v>
      </c>
      <c r="BZ162" s="212">
        <f t="shared" si="218"/>
        <v>1.8243243243243243</v>
      </c>
      <c r="CA162" s="214">
        <f>_xlfn.FLOOR.PRECISE('численность 2021'!M177)</f>
        <v>1</v>
      </c>
      <c r="CB162" s="214"/>
      <c r="CC162" s="214"/>
      <c r="CD162" s="214">
        <f t="shared" si="242"/>
        <v>1</v>
      </c>
      <c r="CE162" s="215">
        <f t="shared" si="278"/>
        <v>1.35</v>
      </c>
      <c r="CF162" s="220">
        <f t="shared" si="243"/>
        <v>1</v>
      </c>
      <c r="CG162" s="222">
        <v>1</v>
      </c>
      <c r="CH162" s="215">
        <f t="shared" si="279"/>
        <v>0</v>
      </c>
      <c r="CI162" s="216">
        <f t="shared" si="244"/>
        <v>0</v>
      </c>
      <c r="CJ162" s="222"/>
      <c r="CK162" s="215">
        <f t="shared" si="280"/>
        <v>0</v>
      </c>
      <c r="CL162" s="216">
        <f t="shared" si="245"/>
        <v>0</v>
      </c>
      <c r="CM162" s="222"/>
      <c r="CN162" s="215">
        <f t="shared" si="281"/>
        <v>0.2</v>
      </c>
      <c r="CO162" s="222"/>
      <c r="CP162" s="221">
        <f t="shared" si="282"/>
        <v>1</v>
      </c>
      <c r="CQ162" s="213">
        <v>245</v>
      </c>
      <c r="CR162" s="213">
        <v>125</v>
      </c>
      <c r="CS162" s="213" t="e">
        <f>#REF!</f>
        <v>#REF!</v>
      </c>
      <c r="CT162" s="212">
        <v>0.85499999999999998</v>
      </c>
      <c r="CU162" s="212">
        <v>0.434</v>
      </c>
      <c r="CV162" s="212" t="e">
        <f>#REF!</f>
        <v>#REF!</v>
      </c>
      <c r="CW162" s="214" t="e">
        <f>#REF!</f>
        <v>#REF!</v>
      </c>
      <c r="CX162" s="215" t="e">
        <f t="shared" si="222"/>
        <v>#REF!</v>
      </c>
      <c r="CY162" s="220" t="e">
        <f t="shared" si="223"/>
        <v>#REF!</v>
      </c>
      <c r="CZ162" s="222"/>
      <c r="DA162" s="215">
        <f t="shared" si="224"/>
        <v>0</v>
      </c>
      <c r="DB162" s="222"/>
      <c r="DC162" s="213"/>
      <c r="DD162" s="213"/>
      <c r="DE162" s="212">
        <f>_xlfn.FLOOR.PRECISE('численность 2021'!I177)</f>
        <v>0</v>
      </c>
      <c r="DF162" s="212"/>
      <c r="DG162" s="212"/>
      <c r="DH162" s="212">
        <f t="shared" si="219"/>
        <v>0</v>
      </c>
      <c r="DI162" s="214">
        <f>_xlfn.FLOOR.PRECISE('численность 2021'!N177)</f>
        <v>0</v>
      </c>
      <c r="DJ162" s="215">
        <f t="shared" si="283"/>
        <v>0</v>
      </c>
      <c r="DK162" s="216">
        <f t="shared" si="246"/>
        <v>0</v>
      </c>
      <c r="DL162" s="222"/>
      <c r="DM162" s="215">
        <f t="shared" si="284"/>
        <v>0</v>
      </c>
      <c r="DN162" s="222"/>
      <c r="DO162" s="213">
        <v>22.293474</v>
      </c>
      <c r="DP162" s="213">
        <v>40</v>
      </c>
      <c r="DQ162" s="212">
        <f>_xlfn.FLOOR.PRECISE('численность 2021'!J177)</f>
        <v>0</v>
      </c>
      <c r="DR162" s="212">
        <v>7.6657000000000003E-2</v>
      </c>
      <c r="DS162" s="212">
        <v>0.137542</v>
      </c>
      <c r="DT162" s="212">
        <f t="shared" si="220"/>
        <v>0</v>
      </c>
      <c r="DU162" s="214">
        <f>_xlfn.FLOOR.PRECISE('численность 2021'!S177)</f>
        <v>0</v>
      </c>
      <c r="DV162" s="215">
        <f t="shared" si="285"/>
        <v>0</v>
      </c>
      <c r="DW162" s="216">
        <f t="shared" si="247"/>
        <v>0</v>
      </c>
      <c r="DX162" s="222"/>
      <c r="DY162" s="213"/>
      <c r="DZ162" s="223"/>
      <c r="EA162" s="212">
        <f>_xlfn.FLOOR.PRECISE('численность 2021'!T177)</f>
        <v>0</v>
      </c>
      <c r="EB162" s="212"/>
      <c r="EC162" s="212"/>
      <c r="ED162" s="212">
        <f t="shared" si="221"/>
        <v>0</v>
      </c>
      <c r="EE162" s="214">
        <f>_xlfn.FLOOR.PRECISE('численность 2021'!U177)</f>
        <v>0</v>
      </c>
      <c r="EF162" s="215">
        <f t="shared" si="235"/>
        <v>0</v>
      </c>
      <c r="EG162" s="216">
        <f t="shared" si="248"/>
        <v>0</v>
      </c>
      <c r="EH162" s="222"/>
    </row>
    <row r="163" spans="1:138" ht="62.25" customHeight="1" x14ac:dyDescent="0.2">
      <c r="A163" s="126" t="s">
        <v>1002</v>
      </c>
      <c r="B163" s="212">
        <f>'численность 2021'!C178</f>
        <v>8.6</v>
      </c>
      <c r="C163" s="213">
        <v>121.27649700000001</v>
      </c>
      <c r="D163" s="213">
        <v>322</v>
      </c>
      <c r="E163" s="212">
        <f>_xlfn.FLOOR.PRECISE('численность 2021'!D178)</f>
        <v>7</v>
      </c>
      <c r="F163" s="212">
        <v>0.417016</v>
      </c>
      <c r="G163" s="212">
        <v>1.1072139999999999</v>
      </c>
      <c r="H163" s="212">
        <f t="shared" si="215"/>
        <v>0.81395348837209303</v>
      </c>
      <c r="I163" s="214">
        <f>_xlfn.FLOOR.PRECISE('численность 2021'!R178)</f>
        <v>2</v>
      </c>
      <c r="J163" s="215">
        <f t="shared" si="270"/>
        <v>2.4499999999999931</v>
      </c>
      <c r="K163" s="216">
        <f t="shared" si="236"/>
        <v>2</v>
      </c>
      <c r="L163" s="222">
        <v>2</v>
      </c>
      <c r="M163" s="213">
        <v>113</v>
      </c>
      <c r="N163" s="213">
        <v>110</v>
      </c>
      <c r="O163" s="212">
        <f>_xlfn.FLOOR.PRECISE('численность 2021'!P178)</f>
        <v>7</v>
      </c>
      <c r="P163" s="212">
        <v>0.38855600000000001</v>
      </c>
      <c r="Q163" s="212">
        <v>0.37824099999999999</v>
      </c>
      <c r="R163" s="212">
        <f t="shared" si="237"/>
        <v>0.81395348837209303</v>
      </c>
      <c r="S163" s="214">
        <f>_xlfn.FLOOR.PRECISE('численность 2021'!Q178)</f>
        <v>2</v>
      </c>
      <c r="T163" s="214"/>
      <c r="U163" s="215">
        <f t="shared" si="271"/>
        <v>2.099999999999993</v>
      </c>
      <c r="V163" s="216">
        <f t="shared" si="228"/>
        <v>2</v>
      </c>
      <c r="W163" s="222">
        <v>2</v>
      </c>
      <c r="X163" s="222"/>
      <c r="Y163" s="218"/>
      <c r="Z163" s="213">
        <v>51.126368999999997</v>
      </c>
      <c r="AA163" s="213">
        <v>206</v>
      </c>
      <c r="AB163" s="212">
        <f>_xlfn.FLOOR.PRECISE('численность 2021'!E178)</f>
        <v>0</v>
      </c>
      <c r="AC163" s="212">
        <v>0.17580100000000001</v>
      </c>
      <c r="AD163" s="212">
        <v>0.70834200000000003</v>
      </c>
      <c r="AE163" s="212">
        <f t="shared" si="216"/>
        <v>0</v>
      </c>
      <c r="AF163" s="214">
        <f>_xlfn.FLOOR.PRECISE('численность 2021'!O178)</f>
        <v>0</v>
      </c>
      <c r="AG163" s="215">
        <f t="shared" si="272"/>
        <v>0</v>
      </c>
      <c r="AH163" s="216">
        <f t="shared" si="238"/>
        <v>0</v>
      </c>
      <c r="AI163" s="219">
        <f t="shared" si="229"/>
        <v>0</v>
      </c>
      <c r="AJ163" s="222"/>
      <c r="AK163" s="222"/>
      <c r="AL163" s="213">
        <v>769.37579300000004</v>
      </c>
      <c r="AM163" s="213">
        <v>1187</v>
      </c>
      <c r="AN163" s="212">
        <f>_xlfn.FLOOR.PRECISE('численность 2021'!F178)</f>
        <v>87</v>
      </c>
      <c r="AO163" s="212">
        <v>2.6455389999999999</v>
      </c>
      <c r="AP163" s="212">
        <v>4.0815619999999999</v>
      </c>
      <c r="AQ163" s="212">
        <f t="shared" si="239"/>
        <v>10.116279069767442</v>
      </c>
      <c r="AR163" s="214">
        <f>_xlfn.FLOOR.PRECISE('численность 2021'!L178)</f>
        <v>13</v>
      </c>
      <c r="AS163" s="214"/>
      <c r="AT163" s="214">
        <f t="shared" si="230"/>
        <v>13</v>
      </c>
      <c r="AU163" s="215">
        <f t="shared" si="231"/>
        <v>13.049999999999912</v>
      </c>
      <c r="AV163" s="215">
        <f t="shared" si="249"/>
        <v>13.049999999999912</v>
      </c>
      <c r="AW163" s="220">
        <f t="shared" si="232"/>
        <v>13</v>
      </c>
      <c r="AX163" s="222">
        <v>13</v>
      </c>
      <c r="AY163" s="215">
        <f t="shared" si="273"/>
        <v>1.9499999999999869</v>
      </c>
      <c r="AZ163" s="216">
        <f t="shared" si="240"/>
        <v>0</v>
      </c>
      <c r="BA163" s="222"/>
      <c r="BB163" s="215">
        <f t="shared" si="274"/>
        <v>3.899999999999987</v>
      </c>
      <c r="BC163" s="222"/>
      <c r="BD163" s="213">
        <v>238.577698</v>
      </c>
      <c r="BE163" s="213">
        <v>384</v>
      </c>
      <c r="BF163" s="212">
        <f>_xlfn.FLOOR.PRECISE('численность 2021'!G178)</f>
        <v>18</v>
      </c>
      <c r="BG163" s="212">
        <v>0.82036200000000004</v>
      </c>
      <c r="BH163" s="212">
        <v>1.3204039999999999</v>
      </c>
      <c r="BI163" s="212">
        <f t="shared" si="217"/>
        <v>2.0930232558139537</v>
      </c>
      <c r="BJ163" s="214">
        <f>_xlfn.FLOOR.PRECISE('численность 2021'!K178)</f>
        <v>1</v>
      </c>
      <c r="BK163" s="214"/>
      <c r="BL163" s="214">
        <f t="shared" si="233"/>
        <v>1</v>
      </c>
      <c r="BM163" s="215">
        <f t="shared" si="275"/>
        <v>1.2600000000000002</v>
      </c>
      <c r="BN163" s="220">
        <f t="shared" si="234"/>
        <v>1</v>
      </c>
      <c r="BO163" s="222">
        <v>1</v>
      </c>
      <c r="BP163" s="215">
        <f t="shared" si="276"/>
        <v>0</v>
      </c>
      <c r="BQ163" s="216">
        <f t="shared" si="241"/>
        <v>0</v>
      </c>
      <c r="BR163" s="222"/>
      <c r="BS163" s="215">
        <f t="shared" si="277"/>
        <v>0.2</v>
      </c>
      <c r="BT163" s="222"/>
      <c r="BU163" s="213">
        <v>163.18824799999999</v>
      </c>
      <c r="BV163" s="213">
        <v>396</v>
      </c>
      <c r="BW163" s="212">
        <f>_xlfn.FLOOR.PRECISE('численность 2021'!H178)</f>
        <v>22</v>
      </c>
      <c r="BX163" s="212">
        <v>0.56113100000000005</v>
      </c>
      <c r="BY163" s="212">
        <v>1.361667</v>
      </c>
      <c r="BZ163" s="212">
        <f t="shared" si="218"/>
        <v>2.558139534883721</v>
      </c>
      <c r="CA163" s="214">
        <f>_xlfn.FLOOR.PRECISE('численность 2021'!M178)</f>
        <v>1</v>
      </c>
      <c r="CB163" s="214"/>
      <c r="CC163" s="214"/>
      <c r="CD163" s="214">
        <f t="shared" si="242"/>
        <v>1</v>
      </c>
      <c r="CE163" s="215">
        <f t="shared" si="278"/>
        <v>1.54</v>
      </c>
      <c r="CF163" s="220">
        <f t="shared" si="243"/>
        <v>1</v>
      </c>
      <c r="CG163" s="222">
        <v>1</v>
      </c>
      <c r="CH163" s="215">
        <f t="shared" si="279"/>
        <v>0</v>
      </c>
      <c r="CI163" s="216">
        <f t="shared" si="244"/>
        <v>0</v>
      </c>
      <c r="CJ163" s="222"/>
      <c r="CK163" s="215">
        <f t="shared" si="280"/>
        <v>0</v>
      </c>
      <c r="CL163" s="216">
        <f t="shared" si="245"/>
        <v>0</v>
      </c>
      <c r="CM163" s="222"/>
      <c r="CN163" s="215">
        <f t="shared" si="281"/>
        <v>0.2</v>
      </c>
      <c r="CO163" s="222"/>
      <c r="CP163" s="221">
        <f t="shared" si="282"/>
        <v>1</v>
      </c>
      <c r="CQ163" s="213">
        <v>245</v>
      </c>
      <c r="CR163" s="213">
        <v>125</v>
      </c>
      <c r="CS163" s="213" t="e">
        <f>#REF!</f>
        <v>#REF!</v>
      </c>
      <c r="CT163" s="212">
        <v>0.85499999999999998</v>
      </c>
      <c r="CU163" s="212">
        <v>0.434</v>
      </c>
      <c r="CV163" s="212" t="e">
        <f>#REF!</f>
        <v>#REF!</v>
      </c>
      <c r="CW163" s="214" t="e">
        <f>#REF!</f>
        <v>#REF!</v>
      </c>
      <c r="CX163" s="215" t="e">
        <f t="shared" si="222"/>
        <v>#REF!</v>
      </c>
      <c r="CY163" s="220" t="e">
        <f t="shared" si="223"/>
        <v>#REF!</v>
      </c>
      <c r="CZ163" s="222"/>
      <c r="DA163" s="215">
        <f t="shared" si="224"/>
        <v>0</v>
      </c>
      <c r="DB163" s="222"/>
      <c r="DC163" s="213"/>
      <c r="DD163" s="213"/>
      <c r="DE163" s="212">
        <f>_xlfn.FLOOR.PRECISE('численность 2021'!I178)</f>
        <v>0</v>
      </c>
      <c r="DF163" s="212"/>
      <c r="DG163" s="212"/>
      <c r="DH163" s="212">
        <f t="shared" si="219"/>
        <v>0</v>
      </c>
      <c r="DI163" s="214">
        <f>_xlfn.FLOOR.PRECISE('численность 2021'!N178)</f>
        <v>0</v>
      </c>
      <c r="DJ163" s="215">
        <f t="shared" si="283"/>
        <v>0</v>
      </c>
      <c r="DK163" s="216">
        <f t="shared" si="246"/>
        <v>0</v>
      </c>
      <c r="DL163" s="222"/>
      <c r="DM163" s="215">
        <f t="shared" si="284"/>
        <v>0</v>
      </c>
      <c r="DN163" s="222"/>
      <c r="DO163" s="213">
        <v>22.293474</v>
      </c>
      <c r="DP163" s="213">
        <v>40</v>
      </c>
      <c r="DQ163" s="212">
        <f>_xlfn.FLOOR.PRECISE('численность 2021'!J178)</f>
        <v>0</v>
      </c>
      <c r="DR163" s="212">
        <v>7.6657000000000003E-2</v>
      </c>
      <c r="DS163" s="212">
        <v>0.137542</v>
      </c>
      <c r="DT163" s="212">
        <f t="shared" si="220"/>
        <v>0</v>
      </c>
      <c r="DU163" s="214">
        <f>_xlfn.FLOOR.PRECISE('численность 2021'!S178)</f>
        <v>0</v>
      </c>
      <c r="DV163" s="215">
        <f t="shared" si="285"/>
        <v>0</v>
      </c>
      <c r="DW163" s="216">
        <f t="shared" si="247"/>
        <v>0</v>
      </c>
      <c r="DX163" s="222"/>
      <c r="DY163" s="213"/>
      <c r="DZ163" s="223"/>
      <c r="EA163" s="212">
        <f>_xlfn.FLOOR.PRECISE('численность 2021'!T178)</f>
        <v>0</v>
      </c>
      <c r="EB163" s="212"/>
      <c r="EC163" s="212"/>
      <c r="ED163" s="212">
        <f t="shared" si="221"/>
        <v>0</v>
      </c>
      <c r="EE163" s="214">
        <f>_xlfn.FLOOR.PRECISE('численность 2021'!U178)</f>
        <v>0</v>
      </c>
      <c r="EF163" s="215">
        <f t="shared" si="235"/>
        <v>0</v>
      </c>
      <c r="EG163" s="216">
        <f t="shared" si="248"/>
        <v>0</v>
      </c>
      <c r="EH163" s="222"/>
    </row>
    <row r="164" spans="1:138" ht="66.75" customHeight="1" x14ac:dyDescent="0.2">
      <c r="A164" s="126" t="s">
        <v>1003</v>
      </c>
      <c r="B164" s="212">
        <f>'численность 2021'!C179</f>
        <v>8</v>
      </c>
      <c r="C164" s="213">
        <v>121.27649700000001</v>
      </c>
      <c r="D164" s="213">
        <v>322</v>
      </c>
      <c r="E164" s="212">
        <f>_xlfn.FLOOR.PRECISE('численность 2021'!D179)</f>
        <v>17</v>
      </c>
      <c r="F164" s="212">
        <v>0.417016</v>
      </c>
      <c r="G164" s="212">
        <v>1.1072139999999999</v>
      </c>
      <c r="H164" s="212">
        <f t="shared" si="215"/>
        <v>2.125</v>
      </c>
      <c r="I164" s="214">
        <f>_xlfn.FLOOR.PRECISE('численность 2021'!R179)</f>
        <v>5</v>
      </c>
      <c r="J164" s="215">
        <f t="shared" si="270"/>
        <v>5.9499999999999824</v>
      </c>
      <c r="K164" s="216">
        <f t="shared" si="236"/>
        <v>5</v>
      </c>
      <c r="L164" s="222">
        <v>5</v>
      </c>
      <c r="M164" s="213">
        <v>113</v>
      </c>
      <c r="N164" s="213">
        <v>110</v>
      </c>
      <c r="O164" s="212">
        <f>_xlfn.FLOOR.PRECISE('численность 2021'!P179)</f>
        <v>6</v>
      </c>
      <c r="P164" s="212">
        <v>0.38855600000000001</v>
      </c>
      <c r="Q164" s="212">
        <v>0.37824099999999999</v>
      </c>
      <c r="R164" s="212">
        <f t="shared" si="237"/>
        <v>0.75</v>
      </c>
      <c r="S164" s="214">
        <f>_xlfn.FLOOR.PRECISE('численность 2021'!Q179)</f>
        <v>1</v>
      </c>
      <c r="T164" s="214"/>
      <c r="U164" s="215">
        <f t="shared" si="271"/>
        <v>1.799999999999994</v>
      </c>
      <c r="V164" s="216">
        <f t="shared" si="228"/>
        <v>1</v>
      </c>
      <c r="W164" s="222">
        <v>1</v>
      </c>
      <c r="X164" s="222"/>
      <c r="Y164" s="218"/>
      <c r="Z164" s="213">
        <v>51.126368999999997</v>
      </c>
      <c r="AA164" s="213">
        <v>206</v>
      </c>
      <c r="AB164" s="212">
        <f>_xlfn.FLOOR.PRECISE('численность 2021'!E179)</f>
        <v>14</v>
      </c>
      <c r="AC164" s="212">
        <v>0.17580100000000001</v>
      </c>
      <c r="AD164" s="212">
        <v>0.70834200000000003</v>
      </c>
      <c r="AE164" s="212">
        <f t="shared" si="216"/>
        <v>1.75</v>
      </c>
      <c r="AF164" s="214">
        <f>_xlfn.FLOOR.PRECISE('численность 2021'!O179)</f>
        <v>0</v>
      </c>
      <c r="AG164" s="215">
        <f t="shared" si="272"/>
        <v>0</v>
      </c>
      <c r="AH164" s="216">
        <f t="shared" si="238"/>
        <v>0</v>
      </c>
      <c r="AI164" s="219">
        <f t="shared" si="229"/>
        <v>0</v>
      </c>
      <c r="AJ164" s="222"/>
      <c r="AK164" s="222"/>
      <c r="AL164" s="213">
        <v>769.37579300000004</v>
      </c>
      <c r="AM164" s="213">
        <v>1187</v>
      </c>
      <c r="AN164" s="212">
        <f>_xlfn.FLOOR.PRECISE('численность 2021'!F179)</f>
        <v>44</v>
      </c>
      <c r="AO164" s="212">
        <v>2.6455389999999999</v>
      </c>
      <c r="AP164" s="212">
        <v>4.0815619999999999</v>
      </c>
      <c r="AQ164" s="212">
        <f t="shared" si="239"/>
        <v>5.5</v>
      </c>
      <c r="AR164" s="214">
        <f>_xlfn.FLOOR.PRECISE('численность 2021'!L179)</f>
        <v>3</v>
      </c>
      <c r="AS164" s="214"/>
      <c r="AT164" s="214">
        <f t="shared" si="230"/>
        <v>3</v>
      </c>
      <c r="AU164" s="215">
        <f t="shared" si="231"/>
        <v>3.52</v>
      </c>
      <c r="AV164" s="215">
        <f t="shared" si="249"/>
        <v>0</v>
      </c>
      <c r="AW164" s="220">
        <f t="shared" si="232"/>
        <v>3</v>
      </c>
      <c r="AX164" s="222">
        <v>3</v>
      </c>
      <c r="AY164" s="215">
        <f t="shared" si="273"/>
        <v>0</v>
      </c>
      <c r="AZ164" s="216">
        <f t="shared" si="240"/>
        <v>0</v>
      </c>
      <c r="BA164" s="222"/>
      <c r="BB164" s="215">
        <f t="shared" si="274"/>
        <v>0.89999999999999702</v>
      </c>
      <c r="BC164" s="222"/>
      <c r="BD164" s="213">
        <v>238.577698</v>
      </c>
      <c r="BE164" s="213">
        <v>384</v>
      </c>
      <c r="BF164" s="212">
        <f>_xlfn.FLOOR.PRECISE('численность 2021'!G179)</f>
        <v>23</v>
      </c>
      <c r="BG164" s="212">
        <v>0.82036200000000004</v>
      </c>
      <c r="BH164" s="212">
        <v>1.3204039999999999</v>
      </c>
      <c r="BI164" s="212">
        <f t="shared" si="217"/>
        <v>2.875</v>
      </c>
      <c r="BJ164" s="214">
        <f>_xlfn.FLOOR.PRECISE('численность 2021'!K179)</f>
        <v>1</v>
      </c>
      <c r="BK164" s="214"/>
      <c r="BL164" s="214">
        <f t="shared" si="233"/>
        <v>1</v>
      </c>
      <c r="BM164" s="215">
        <f t="shared" si="275"/>
        <v>1.61</v>
      </c>
      <c r="BN164" s="220">
        <f t="shared" si="234"/>
        <v>1</v>
      </c>
      <c r="BO164" s="222">
        <v>1</v>
      </c>
      <c r="BP164" s="215">
        <f t="shared" si="276"/>
        <v>0</v>
      </c>
      <c r="BQ164" s="216">
        <f t="shared" si="241"/>
        <v>0</v>
      </c>
      <c r="BR164" s="222"/>
      <c r="BS164" s="215">
        <f t="shared" si="277"/>
        <v>0.2</v>
      </c>
      <c r="BT164" s="222"/>
      <c r="BU164" s="213">
        <v>163.18824799999999</v>
      </c>
      <c r="BV164" s="213">
        <v>396</v>
      </c>
      <c r="BW164" s="212">
        <f>_xlfn.FLOOR.PRECISE('численность 2021'!H179)</f>
        <v>36</v>
      </c>
      <c r="BX164" s="212">
        <v>0.56113100000000005</v>
      </c>
      <c r="BY164" s="212">
        <v>1.361667</v>
      </c>
      <c r="BZ164" s="212">
        <f t="shared" si="218"/>
        <v>4.5</v>
      </c>
      <c r="CA164" s="214">
        <f>_xlfn.FLOOR.PRECISE('численность 2021'!M179)</f>
        <v>2</v>
      </c>
      <c r="CB164" s="214"/>
      <c r="CC164" s="214"/>
      <c r="CD164" s="214">
        <f t="shared" si="242"/>
        <v>2</v>
      </c>
      <c r="CE164" s="215">
        <f t="shared" si="278"/>
        <v>2.88</v>
      </c>
      <c r="CF164" s="220">
        <f t="shared" si="243"/>
        <v>2</v>
      </c>
      <c r="CG164" s="222">
        <v>2</v>
      </c>
      <c r="CH164" s="215">
        <f t="shared" si="279"/>
        <v>0</v>
      </c>
      <c r="CI164" s="216">
        <f t="shared" si="244"/>
        <v>0</v>
      </c>
      <c r="CJ164" s="222"/>
      <c r="CK164" s="215">
        <f t="shared" si="280"/>
        <v>0</v>
      </c>
      <c r="CL164" s="216">
        <f t="shared" si="245"/>
        <v>0</v>
      </c>
      <c r="CM164" s="222"/>
      <c r="CN164" s="215">
        <f t="shared" si="281"/>
        <v>0.4</v>
      </c>
      <c r="CO164" s="222"/>
      <c r="CP164" s="221">
        <f t="shared" si="282"/>
        <v>1</v>
      </c>
      <c r="CQ164" s="213">
        <v>245</v>
      </c>
      <c r="CR164" s="213">
        <v>125</v>
      </c>
      <c r="CS164" s="213" t="e">
        <f>#REF!</f>
        <v>#REF!</v>
      </c>
      <c r="CT164" s="212">
        <v>0.85499999999999998</v>
      </c>
      <c r="CU164" s="212">
        <v>0.434</v>
      </c>
      <c r="CV164" s="212" t="e">
        <f>#REF!</f>
        <v>#REF!</v>
      </c>
      <c r="CW164" s="214" t="e">
        <f>#REF!</f>
        <v>#REF!</v>
      </c>
      <c r="CX164" s="215" t="e">
        <f t="shared" si="222"/>
        <v>#REF!</v>
      </c>
      <c r="CY164" s="220" t="e">
        <f t="shared" si="223"/>
        <v>#REF!</v>
      </c>
      <c r="CZ164" s="222"/>
      <c r="DA164" s="215">
        <f t="shared" si="224"/>
        <v>0</v>
      </c>
      <c r="DB164" s="222"/>
      <c r="DC164" s="213"/>
      <c r="DD164" s="213"/>
      <c r="DE164" s="212">
        <f>_xlfn.FLOOR.PRECISE('численность 2021'!I179)</f>
        <v>0</v>
      </c>
      <c r="DF164" s="212"/>
      <c r="DG164" s="212"/>
      <c r="DH164" s="212">
        <f t="shared" si="219"/>
        <v>0</v>
      </c>
      <c r="DI164" s="214">
        <f>_xlfn.FLOOR.PRECISE('численность 2021'!N179)</f>
        <v>0</v>
      </c>
      <c r="DJ164" s="215">
        <f t="shared" si="283"/>
        <v>0</v>
      </c>
      <c r="DK164" s="216">
        <f t="shared" si="246"/>
        <v>0</v>
      </c>
      <c r="DL164" s="222"/>
      <c r="DM164" s="215">
        <f t="shared" si="284"/>
        <v>0</v>
      </c>
      <c r="DN164" s="222"/>
      <c r="DO164" s="213">
        <v>22.293474</v>
      </c>
      <c r="DP164" s="213">
        <v>40</v>
      </c>
      <c r="DQ164" s="212">
        <f>_xlfn.FLOOR.PRECISE('численность 2021'!J179)</f>
        <v>0</v>
      </c>
      <c r="DR164" s="212">
        <v>7.6657000000000003E-2</v>
      </c>
      <c r="DS164" s="212">
        <v>0.137542</v>
      </c>
      <c r="DT164" s="212">
        <f t="shared" si="220"/>
        <v>0</v>
      </c>
      <c r="DU164" s="214">
        <f>_xlfn.FLOOR.PRECISE('численность 2021'!S179)</f>
        <v>0</v>
      </c>
      <c r="DV164" s="215">
        <f t="shared" si="285"/>
        <v>0</v>
      </c>
      <c r="DW164" s="216">
        <f t="shared" si="247"/>
        <v>0</v>
      </c>
      <c r="DX164" s="222"/>
      <c r="DY164" s="213"/>
      <c r="DZ164" s="223"/>
      <c r="EA164" s="212">
        <f>_xlfn.FLOOR.PRECISE('численность 2021'!T179)</f>
        <v>0</v>
      </c>
      <c r="EB164" s="212"/>
      <c r="EC164" s="212"/>
      <c r="ED164" s="212">
        <f t="shared" si="221"/>
        <v>0</v>
      </c>
      <c r="EE164" s="214">
        <f>_xlfn.FLOOR.PRECISE('численность 2021'!U179)</f>
        <v>0</v>
      </c>
      <c r="EF164" s="215">
        <f t="shared" si="235"/>
        <v>0</v>
      </c>
      <c r="EG164" s="216">
        <f t="shared" si="248"/>
        <v>0</v>
      </c>
      <c r="EH164" s="222"/>
    </row>
    <row r="165" spans="1:138" ht="80.25" customHeight="1" x14ac:dyDescent="0.2">
      <c r="A165" s="126" t="s">
        <v>1004</v>
      </c>
      <c r="B165" s="212">
        <f>'численность 2021'!C180</f>
        <v>30.8</v>
      </c>
      <c r="C165" s="213">
        <v>121.27649700000001</v>
      </c>
      <c r="D165" s="213">
        <v>322</v>
      </c>
      <c r="E165" s="212">
        <f>_xlfn.FLOOR.PRECISE('численность 2021'!D180)</f>
        <v>8</v>
      </c>
      <c r="F165" s="212">
        <v>0.417016</v>
      </c>
      <c r="G165" s="212">
        <v>1.1072139999999999</v>
      </c>
      <c r="H165" s="212">
        <f t="shared" ref="H165:H228" si="286">E165/B165</f>
        <v>0.25974025974025972</v>
      </c>
      <c r="I165" s="214">
        <f>_xlfn.FLOOR.PRECISE('численность 2021'!R180)</f>
        <v>2</v>
      </c>
      <c r="J165" s="215">
        <f t="shared" si="270"/>
        <v>2.7999999999999918</v>
      </c>
      <c r="K165" s="216">
        <f t="shared" si="236"/>
        <v>2</v>
      </c>
      <c r="L165" s="222">
        <v>2</v>
      </c>
      <c r="M165" s="213">
        <v>113</v>
      </c>
      <c r="N165" s="213">
        <v>110</v>
      </c>
      <c r="O165" s="212">
        <f>_xlfn.FLOOR.PRECISE('численность 2021'!P180)</f>
        <v>5</v>
      </c>
      <c r="P165" s="212">
        <v>0.38855600000000001</v>
      </c>
      <c r="Q165" s="212">
        <v>0.37824099999999999</v>
      </c>
      <c r="R165" s="212">
        <f t="shared" si="237"/>
        <v>0.16233766233766234</v>
      </c>
      <c r="S165" s="214">
        <f>_xlfn.FLOOR.PRECISE('численность 2021'!Q180)</f>
        <v>1</v>
      </c>
      <c r="T165" s="214"/>
      <c r="U165" s="215">
        <f t="shared" si="271"/>
        <v>1.4999999999999949</v>
      </c>
      <c r="V165" s="216">
        <f t="shared" si="228"/>
        <v>1</v>
      </c>
      <c r="W165" s="222">
        <v>1</v>
      </c>
      <c r="X165" s="222"/>
      <c r="Y165" s="218"/>
      <c r="Z165" s="213">
        <v>51.126368999999997</v>
      </c>
      <c r="AA165" s="213">
        <v>206</v>
      </c>
      <c r="AB165" s="212">
        <f>_xlfn.FLOOR.PRECISE('численность 2021'!E180)</f>
        <v>0</v>
      </c>
      <c r="AC165" s="212">
        <v>0.17580100000000001</v>
      </c>
      <c r="AD165" s="212">
        <v>0.70834200000000003</v>
      </c>
      <c r="AE165" s="212">
        <f t="shared" ref="AE165:AE228" si="287">AB165/B165</f>
        <v>0</v>
      </c>
      <c r="AF165" s="214">
        <f>_xlfn.FLOOR.PRECISE('численность 2021'!O180)</f>
        <v>0</v>
      </c>
      <c r="AG165" s="215">
        <f t="shared" si="272"/>
        <v>0</v>
      </c>
      <c r="AH165" s="216">
        <f t="shared" si="238"/>
        <v>0</v>
      </c>
      <c r="AI165" s="219">
        <f t="shared" si="229"/>
        <v>0</v>
      </c>
      <c r="AJ165" s="222"/>
      <c r="AK165" s="222"/>
      <c r="AL165" s="213">
        <v>769.37579300000004</v>
      </c>
      <c r="AM165" s="213">
        <v>1187</v>
      </c>
      <c r="AN165" s="212">
        <f>_xlfn.FLOOR.PRECISE('численность 2021'!F180)</f>
        <v>88</v>
      </c>
      <c r="AO165" s="212">
        <v>2.6455389999999999</v>
      </c>
      <c r="AP165" s="212">
        <v>4.0815619999999999</v>
      </c>
      <c r="AQ165" s="212">
        <f t="shared" si="239"/>
        <v>2.8571428571428572</v>
      </c>
      <c r="AR165" s="214">
        <f>_xlfn.FLOOR.PRECISE('численность 2021'!L180)</f>
        <v>6</v>
      </c>
      <c r="AS165" s="214"/>
      <c r="AT165" s="214">
        <f t="shared" si="230"/>
        <v>6</v>
      </c>
      <c r="AU165" s="215">
        <f t="shared" si="231"/>
        <v>6.16</v>
      </c>
      <c r="AV165" s="215">
        <f t="shared" si="249"/>
        <v>0</v>
      </c>
      <c r="AW165" s="220">
        <f t="shared" si="232"/>
        <v>6</v>
      </c>
      <c r="AX165" s="222">
        <v>6</v>
      </c>
      <c r="AY165" s="215">
        <f t="shared" si="273"/>
        <v>0</v>
      </c>
      <c r="AZ165" s="216">
        <f t="shared" si="240"/>
        <v>0</v>
      </c>
      <c r="BA165" s="222"/>
      <c r="BB165" s="215">
        <f t="shared" si="274"/>
        <v>1.799999999999994</v>
      </c>
      <c r="BC165" s="222"/>
      <c r="BD165" s="213">
        <v>238.577698</v>
      </c>
      <c r="BE165" s="213">
        <v>384</v>
      </c>
      <c r="BF165" s="212">
        <f>_xlfn.FLOOR.PRECISE('численность 2021'!G180)</f>
        <v>24</v>
      </c>
      <c r="BG165" s="212">
        <v>0.82036200000000004</v>
      </c>
      <c r="BH165" s="212">
        <v>1.3204039999999999</v>
      </c>
      <c r="BI165" s="212">
        <f t="shared" ref="BI165:BI228" si="288">BF165/B165</f>
        <v>0.77922077922077926</v>
      </c>
      <c r="BJ165" s="214">
        <f>_xlfn.FLOOR.PRECISE('численность 2021'!K180)</f>
        <v>0</v>
      </c>
      <c r="BK165" s="214"/>
      <c r="BL165" s="214">
        <f t="shared" si="233"/>
        <v>0</v>
      </c>
      <c r="BM165" s="215">
        <f t="shared" si="275"/>
        <v>0.71999999999999753</v>
      </c>
      <c r="BN165" s="220">
        <f t="shared" si="234"/>
        <v>0</v>
      </c>
      <c r="BO165" s="222"/>
      <c r="BP165" s="215">
        <f t="shared" si="276"/>
        <v>0</v>
      </c>
      <c r="BQ165" s="216">
        <f t="shared" si="241"/>
        <v>0</v>
      </c>
      <c r="BR165" s="222"/>
      <c r="BS165" s="215">
        <f t="shared" si="277"/>
        <v>0</v>
      </c>
      <c r="BT165" s="222"/>
      <c r="BU165" s="213">
        <v>163.18824799999999</v>
      </c>
      <c r="BV165" s="213">
        <v>396</v>
      </c>
      <c r="BW165" s="212">
        <f>_xlfn.FLOOR.PRECISE('численность 2021'!H180)</f>
        <v>24</v>
      </c>
      <c r="BX165" s="212">
        <v>0.56113100000000005</v>
      </c>
      <c r="BY165" s="212">
        <v>1.361667</v>
      </c>
      <c r="BZ165" s="212">
        <f t="shared" ref="BZ165:BZ228" si="289">BW165/B165</f>
        <v>0.77922077922077926</v>
      </c>
      <c r="CA165" s="214">
        <f>_xlfn.FLOOR.PRECISE('численность 2021'!M180)</f>
        <v>0</v>
      </c>
      <c r="CB165" s="214"/>
      <c r="CC165" s="214"/>
      <c r="CD165" s="214">
        <f t="shared" si="242"/>
        <v>0</v>
      </c>
      <c r="CE165" s="215">
        <f t="shared" si="278"/>
        <v>0.71999999999999753</v>
      </c>
      <c r="CF165" s="220">
        <f t="shared" si="243"/>
        <v>0</v>
      </c>
      <c r="CG165" s="222"/>
      <c r="CH165" s="215">
        <f t="shared" si="279"/>
        <v>0</v>
      </c>
      <c r="CI165" s="216">
        <f t="shared" si="244"/>
        <v>0</v>
      </c>
      <c r="CJ165" s="222"/>
      <c r="CK165" s="215">
        <f t="shared" si="280"/>
        <v>0</v>
      </c>
      <c r="CL165" s="216">
        <f t="shared" si="245"/>
        <v>0</v>
      </c>
      <c r="CM165" s="222"/>
      <c r="CN165" s="215">
        <f t="shared" si="281"/>
        <v>0</v>
      </c>
      <c r="CO165" s="222"/>
      <c r="CP165" s="221">
        <f t="shared" si="282"/>
        <v>1</v>
      </c>
      <c r="CQ165" s="213">
        <v>245</v>
      </c>
      <c r="CR165" s="213">
        <v>125</v>
      </c>
      <c r="CS165" s="213" t="e">
        <f>#REF!</f>
        <v>#REF!</v>
      </c>
      <c r="CT165" s="212">
        <v>0.85499999999999998</v>
      </c>
      <c r="CU165" s="212">
        <v>0.434</v>
      </c>
      <c r="CV165" s="212" t="e">
        <f>#REF!</f>
        <v>#REF!</v>
      </c>
      <c r="CW165" s="214" t="e">
        <f>#REF!</f>
        <v>#REF!</v>
      </c>
      <c r="CX165" s="215" t="e">
        <f t="shared" si="222"/>
        <v>#REF!</v>
      </c>
      <c r="CY165" s="220" t="e">
        <f t="shared" si="223"/>
        <v>#REF!</v>
      </c>
      <c r="CZ165" s="222"/>
      <c r="DA165" s="215">
        <f t="shared" si="224"/>
        <v>0</v>
      </c>
      <c r="DB165" s="222"/>
      <c r="DC165" s="213"/>
      <c r="DD165" s="213"/>
      <c r="DE165" s="212">
        <f>_xlfn.FLOOR.PRECISE('численность 2021'!I180)</f>
        <v>0</v>
      </c>
      <c r="DF165" s="212"/>
      <c r="DG165" s="212"/>
      <c r="DH165" s="212">
        <f t="shared" ref="DH165:DH228" si="290">DE165/B165</f>
        <v>0</v>
      </c>
      <c r="DI165" s="214">
        <f>_xlfn.FLOOR.PRECISE('численность 2021'!N180)</f>
        <v>0</v>
      </c>
      <c r="DJ165" s="215">
        <f t="shared" si="283"/>
        <v>0</v>
      </c>
      <c r="DK165" s="216">
        <f t="shared" si="246"/>
        <v>0</v>
      </c>
      <c r="DL165" s="222"/>
      <c r="DM165" s="215">
        <f t="shared" si="284"/>
        <v>0</v>
      </c>
      <c r="DN165" s="222"/>
      <c r="DO165" s="213">
        <v>22.293474</v>
      </c>
      <c r="DP165" s="213">
        <v>40</v>
      </c>
      <c r="DQ165" s="212">
        <f>_xlfn.FLOOR.PRECISE('численность 2021'!J180)</f>
        <v>0</v>
      </c>
      <c r="DR165" s="212">
        <v>7.6657000000000003E-2</v>
      </c>
      <c r="DS165" s="212">
        <v>0.137542</v>
      </c>
      <c r="DT165" s="212">
        <f t="shared" ref="DT165:DT228" si="291">DQ165/B165</f>
        <v>0</v>
      </c>
      <c r="DU165" s="214">
        <f>_xlfn.FLOOR.PRECISE('численность 2021'!S180)</f>
        <v>0</v>
      </c>
      <c r="DV165" s="215">
        <f t="shared" si="285"/>
        <v>0</v>
      </c>
      <c r="DW165" s="216">
        <f t="shared" si="247"/>
        <v>0</v>
      </c>
      <c r="DX165" s="222"/>
      <c r="DY165" s="213"/>
      <c r="DZ165" s="223"/>
      <c r="EA165" s="212">
        <f>_xlfn.FLOOR.PRECISE('численность 2021'!T180)</f>
        <v>0</v>
      </c>
      <c r="EB165" s="212"/>
      <c r="EC165" s="212"/>
      <c r="ED165" s="212">
        <f t="shared" ref="ED165:ED228" si="292">EA165/B165</f>
        <v>0</v>
      </c>
      <c r="EE165" s="214">
        <f>_xlfn.FLOOR.PRECISE('численность 2021'!U180)</f>
        <v>0</v>
      </c>
      <c r="EF165" s="215">
        <f t="shared" si="235"/>
        <v>0</v>
      </c>
      <c r="EG165" s="216">
        <f t="shared" si="248"/>
        <v>0</v>
      </c>
      <c r="EH165" s="222"/>
    </row>
    <row r="166" spans="1:138" ht="69.75" customHeight="1" x14ac:dyDescent="0.2">
      <c r="A166" s="126" t="s">
        <v>1005</v>
      </c>
      <c r="B166" s="212">
        <f>'численность 2021'!C181</f>
        <v>37.25</v>
      </c>
      <c r="C166" s="213">
        <v>121.27649700000001</v>
      </c>
      <c r="D166" s="213">
        <v>322</v>
      </c>
      <c r="E166" s="212">
        <f>_xlfn.FLOOR.PRECISE('численность 2021'!D181)</f>
        <v>17</v>
      </c>
      <c r="F166" s="212">
        <v>0.417016</v>
      </c>
      <c r="G166" s="212">
        <v>1.1072139999999999</v>
      </c>
      <c r="H166" s="212">
        <f t="shared" si="286"/>
        <v>0.4563758389261745</v>
      </c>
      <c r="I166" s="214">
        <f>_xlfn.FLOOR.PRECISE('численность 2021'!R181)</f>
        <v>5</v>
      </c>
      <c r="J166" s="215">
        <f t="shared" si="270"/>
        <v>5.9499999999999824</v>
      </c>
      <c r="K166" s="216">
        <f t="shared" si="236"/>
        <v>5</v>
      </c>
      <c r="L166" s="222">
        <v>5</v>
      </c>
      <c r="M166" s="213">
        <v>113</v>
      </c>
      <c r="N166" s="213">
        <v>110</v>
      </c>
      <c r="O166" s="212">
        <f>_xlfn.FLOOR.PRECISE('численность 2021'!P181)</f>
        <v>5</v>
      </c>
      <c r="P166" s="212">
        <v>0.38855600000000001</v>
      </c>
      <c r="Q166" s="212">
        <v>0.37824099999999999</v>
      </c>
      <c r="R166" s="212">
        <f t="shared" si="237"/>
        <v>0.13422818791946309</v>
      </c>
      <c r="S166" s="214">
        <f>_xlfn.FLOOR.PRECISE('численность 2021'!Q181)</f>
        <v>1</v>
      </c>
      <c r="T166" s="214"/>
      <c r="U166" s="215">
        <f t="shared" si="271"/>
        <v>1.4999999999999949</v>
      </c>
      <c r="V166" s="216">
        <f t="shared" si="228"/>
        <v>1</v>
      </c>
      <c r="W166" s="222">
        <v>1</v>
      </c>
      <c r="X166" s="222"/>
      <c r="Y166" s="218"/>
      <c r="Z166" s="213">
        <v>51.126368999999997</v>
      </c>
      <c r="AA166" s="213">
        <v>206</v>
      </c>
      <c r="AB166" s="212">
        <f>_xlfn.FLOOR.PRECISE('численность 2021'!E181)</f>
        <v>0</v>
      </c>
      <c r="AC166" s="212">
        <v>0.17580100000000001</v>
      </c>
      <c r="AD166" s="212">
        <v>0.70834200000000003</v>
      </c>
      <c r="AE166" s="212">
        <f t="shared" si="287"/>
        <v>0</v>
      </c>
      <c r="AF166" s="214">
        <f>_xlfn.FLOOR.PRECISE('численность 2021'!O181)</f>
        <v>0</v>
      </c>
      <c r="AG166" s="215">
        <f t="shared" si="272"/>
        <v>0</v>
      </c>
      <c r="AH166" s="216">
        <f t="shared" si="238"/>
        <v>0</v>
      </c>
      <c r="AI166" s="219">
        <f t="shared" si="229"/>
        <v>0</v>
      </c>
      <c r="AJ166" s="222"/>
      <c r="AK166" s="222"/>
      <c r="AL166" s="213">
        <v>769.37579300000004</v>
      </c>
      <c r="AM166" s="213">
        <v>1187</v>
      </c>
      <c r="AN166" s="212">
        <f>_xlfn.FLOOR.PRECISE('численность 2021'!F181)</f>
        <v>97</v>
      </c>
      <c r="AO166" s="212">
        <v>2.6455389999999999</v>
      </c>
      <c r="AP166" s="212">
        <v>4.0815619999999999</v>
      </c>
      <c r="AQ166" s="212">
        <f t="shared" si="239"/>
        <v>2.6040268456375837</v>
      </c>
      <c r="AR166" s="214">
        <f>_xlfn.FLOOR.PRECISE('численность 2021'!L181)</f>
        <v>6</v>
      </c>
      <c r="AS166" s="214"/>
      <c r="AT166" s="214">
        <f t="shared" si="230"/>
        <v>6</v>
      </c>
      <c r="AU166" s="215">
        <f t="shared" si="231"/>
        <v>6.7900000000000009</v>
      </c>
      <c r="AV166" s="215">
        <f t="shared" si="249"/>
        <v>0</v>
      </c>
      <c r="AW166" s="220">
        <f t="shared" si="232"/>
        <v>6</v>
      </c>
      <c r="AX166" s="222">
        <v>6</v>
      </c>
      <c r="AY166" s="215">
        <f t="shared" si="273"/>
        <v>0</v>
      </c>
      <c r="AZ166" s="216">
        <f t="shared" si="240"/>
        <v>0</v>
      </c>
      <c r="BA166" s="222"/>
      <c r="BB166" s="215">
        <f t="shared" si="274"/>
        <v>1.799999999999994</v>
      </c>
      <c r="BC166" s="222"/>
      <c r="BD166" s="213">
        <v>238.577698</v>
      </c>
      <c r="BE166" s="213">
        <v>384</v>
      </c>
      <c r="BF166" s="212">
        <f>_xlfn.FLOOR.PRECISE('численность 2021'!G181)</f>
        <v>31</v>
      </c>
      <c r="BG166" s="212">
        <v>0.82036200000000004</v>
      </c>
      <c r="BH166" s="212">
        <v>1.3204039999999999</v>
      </c>
      <c r="BI166" s="212">
        <f t="shared" si="288"/>
        <v>0.83221476510067116</v>
      </c>
      <c r="BJ166" s="214">
        <f>_xlfn.FLOOR.PRECISE('численность 2021'!K181)</f>
        <v>0</v>
      </c>
      <c r="BK166" s="214"/>
      <c r="BL166" s="214">
        <f t="shared" si="233"/>
        <v>0</v>
      </c>
      <c r="BM166" s="215">
        <f t="shared" si="275"/>
        <v>0.92999999999999683</v>
      </c>
      <c r="BN166" s="220">
        <f t="shared" si="234"/>
        <v>0</v>
      </c>
      <c r="BO166" s="222"/>
      <c r="BP166" s="215">
        <f t="shared" si="276"/>
        <v>0</v>
      </c>
      <c r="BQ166" s="216">
        <f t="shared" si="241"/>
        <v>0</v>
      </c>
      <c r="BR166" s="222"/>
      <c r="BS166" s="215">
        <f t="shared" si="277"/>
        <v>0</v>
      </c>
      <c r="BT166" s="222"/>
      <c r="BU166" s="213">
        <v>163.18824799999999</v>
      </c>
      <c r="BV166" s="213">
        <v>396</v>
      </c>
      <c r="BW166" s="212">
        <f>_xlfn.FLOOR.PRECISE('численность 2021'!H181)</f>
        <v>28</v>
      </c>
      <c r="BX166" s="212">
        <v>0.56113100000000005</v>
      </c>
      <c r="BY166" s="212">
        <v>1.361667</v>
      </c>
      <c r="BZ166" s="212">
        <f t="shared" si="289"/>
        <v>0.75167785234899331</v>
      </c>
      <c r="CA166" s="214">
        <f>_xlfn.FLOOR.PRECISE('численность 2021'!M181)</f>
        <v>0</v>
      </c>
      <c r="CB166" s="214"/>
      <c r="CC166" s="214"/>
      <c r="CD166" s="214">
        <f t="shared" si="242"/>
        <v>0</v>
      </c>
      <c r="CE166" s="215">
        <f t="shared" si="278"/>
        <v>0.83999999999999719</v>
      </c>
      <c r="CF166" s="220">
        <f t="shared" si="243"/>
        <v>0</v>
      </c>
      <c r="CG166" s="222"/>
      <c r="CH166" s="215">
        <f t="shared" si="279"/>
        <v>0</v>
      </c>
      <c r="CI166" s="216">
        <f t="shared" si="244"/>
        <v>0</v>
      </c>
      <c r="CJ166" s="222"/>
      <c r="CK166" s="215">
        <f t="shared" si="280"/>
        <v>0</v>
      </c>
      <c r="CL166" s="216">
        <f t="shared" si="245"/>
        <v>0</v>
      </c>
      <c r="CM166" s="222"/>
      <c r="CN166" s="215">
        <f t="shared" si="281"/>
        <v>0</v>
      </c>
      <c r="CO166" s="222"/>
      <c r="CP166" s="221">
        <f t="shared" si="282"/>
        <v>1</v>
      </c>
      <c r="CQ166" s="213">
        <v>245</v>
      </c>
      <c r="CR166" s="213">
        <v>125</v>
      </c>
      <c r="CS166" s="213" t="e">
        <f>#REF!</f>
        <v>#REF!</v>
      </c>
      <c r="CT166" s="212">
        <v>0.85499999999999998</v>
      </c>
      <c r="CU166" s="212">
        <v>0.434</v>
      </c>
      <c r="CV166" s="212" t="e">
        <f>#REF!</f>
        <v>#REF!</v>
      </c>
      <c r="CW166" s="214" t="e">
        <f>#REF!</f>
        <v>#REF!</v>
      </c>
      <c r="CX166" s="215" t="e">
        <f t="shared" ref="CX166:CX229" si="293">IF((CS166*0.1)&gt;0,CS166*0.8,0)</f>
        <v>#REF!</v>
      </c>
      <c r="CY166" s="220" t="e">
        <f t="shared" ref="CY166:CY229" si="294">IF(CW166&lt;CX166,CW166,CX166)</f>
        <v>#REF!</v>
      </c>
      <c r="CZ166" s="222"/>
      <c r="DA166" s="215">
        <f t="shared" ref="DA166:DA229" si="295">CZ166*0.8</f>
        <v>0</v>
      </c>
      <c r="DB166" s="222"/>
      <c r="DC166" s="213"/>
      <c r="DD166" s="213"/>
      <c r="DE166" s="212">
        <f>_xlfn.FLOOR.PRECISE('численность 2021'!I181)</f>
        <v>0</v>
      </c>
      <c r="DF166" s="212"/>
      <c r="DG166" s="212"/>
      <c r="DH166" s="212">
        <f t="shared" si="290"/>
        <v>0</v>
      </c>
      <c r="DI166" s="214">
        <f>_xlfn.FLOOR.PRECISE('численность 2021'!N181)</f>
        <v>0</v>
      </c>
      <c r="DJ166" s="215">
        <f t="shared" si="283"/>
        <v>0</v>
      </c>
      <c r="DK166" s="216">
        <f t="shared" si="246"/>
        <v>0</v>
      </c>
      <c r="DL166" s="222"/>
      <c r="DM166" s="215">
        <f t="shared" si="284"/>
        <v>0</v>
      </c>
      <c r="DN166" s="222"/>
      <c r="DO166" s="213">
        <v>22.293474</v>
      </c>
      <c r="DP166" s="213">
        <v>40</v>
      </c>
      <c r="DQ166" s="212">
        <f>_xlfn.FLOOR.PRECISE('численность 2021'!J181)</f>
        <v>2</v>
      </c>
      <c r="DR166" s="212">
        <v>7.6657000000000003E-2</v>
      </c>
      <c r="DS166" s="212">
        <v>0.137542</v>
      </c>
      <c r="DT166" s="212">
        <f t="shared" si="291"/>
        <v>5.3691275167785234E-2</v>
      </c>
      <c r="DU166" s="214">
        <f>_xlfn.FLOOR.PRECISE('численность 2021'!S181)</f>
        <v>0</v>
      </c>
      <c r="DV166" s="215">
        <f t="shared" si="285"/>
        <v>0.2</v>
      </c>
      <c r="DW166" s="216">
        <f t="shared" si="247"/>
        <v>0</v>
      </c>
      <c r="DX166" s="222"/>
      <c r="DY166" s="213"/>
      <c r="DZ166" s="223"/>
      <c r="EA166" s="212">
        <f>_xlfn.FLOOR.PRECISE('численность 2021'!T181)</f>
        <v>0</v>
      </c>
      <c r="EB166" s="212"/>
      <c r="EC166" s="212"/>
      <c r="ED166" s="212">
        <f t="shared" si="292"/>
        <v>0</v>
      </c>
      <c r="EE166" s="214">
        <f>_xlfn.FLOOR.PRECISE('численность 2021'!U181)</f>
        <v>0</v>
      </c>
      <c r="EF166" s="215">
        <f t="shared" si="235"/>
        <v>0</v>
      </c>
      <c r="EG166" s="216">
        <f t="shared" si="248"/>
        <v>0</v>
      </c>
      <c r="EH166" s="222"/>
    </row>
    <row r="167" spans="1:138" ht="65.25" customHeight="1" x14ac:dyDescent="0.2">
      <c r="A167" s="126" t="s">
        <v>1006</v>
      </c>
      <c r="B167" s="212">
        <f>'численность 2021'!C182</f>
        <v>24.34</v>
      </c>
      <c r="C167" s="213">
        <v>121.27649700000001</v>
      </c>
      <c r="D167" s="213">
        <v>322</v>
      </c>
      <c r="E167" s="212">
        <f>_xlfn.FLOOR.PRECISE('численность 2021'!D182)</f>
        <v>8</v>
      </c>
      <c r="F167" s="212">
        <v>0.417016</v>
      </c>
      <c r="G167" s="212">
        <v>1.1072139999999999</v>
      </c>
      <c r="H167" s="212">
        <f t="shared" si="286"/>
        <v>0.32867707477403452</v>
      </c>
      <c r="I167" s="214">
        <f>_xlfn.FLOOR.PRECISE('численность 2021'!R182)</f>
        <v>2</v>
      </c>
      <c r="J167" s="215">
        <f t="shared" si="270"/>
        <v>2.7999999999999918</v>
      </c>
      <c r="K167" s="216">
        <f t="shared" si="236"/>
        <v>2</v>
      </c>
      <c r="L167" s="222">
        <v>2</v>
      </c>
      <c r="M167" s="213">
        <v>113</v>
      </c>
      <c r="N167" s="213">
        <v>110</v>
      </c>
      <c r="O167" s="212">
        <f>_xlfn.FLOOR.PRECISE('численность 2021'!P182)</f>
        <v>3</v>
      </c>
      <c r="P167" s="212">
        <v>0.38855600000000001</v>
      </c>
      <c r="Q167" s="212">
        <v>0.37824099999999999</v>
      </c>
      <c r="R167" s="212">
        <f t="shared" si="237"/>
        <v>0.12325390304026294</v>
      </c>
      <c r="S167" s="214">
        <f>_xlfn.FLOOR.PRECISE('численность 2021'!Q182)</f>
        <v>0</v>
      </c>
      <c r="T167" s="214"/>
      <c r="U167" s="215">
        <f t="shared" si="271"/>
        <v>0.89999999999999702</v>
      </c>
      <c r="V167" s="216">
        <f t="shared" si="228"/>
        <v>0</v>
      </c>
      <c r="W167" s="222"/>
      <c r="X167" s="222"/>
      <c r="Y167" s="218"/>
      <c r="Z167" s="213">
        <v>51.126368999999997</v>
      </c>
      <c r="AA167" s="213">
        <v>206</v>
      </c>
      <c r="AB167" s="212">
        <f>_xlfn.FLOOR.PRECISE('численность 2021'!E182)</f>
        <v>0</v>
      </c>
      <c r="AC167" s="212">
        <v>0.17580100000000001</v>
      </c>
      <c r="AD167" s="212">
        <v>0.70834200000000003</v>
      </c>
      <c r="AE167" s="212">
        <f t="shared" si="287"/>
        <v>0</v>
      </c>
      <c r="AF167" s="214">
        <f>_xlfn.FLOOR.PRECISE('численность 2021'!O182)</f>
        <v>0</v>
      </c>
      <c r="AG167" s="215">
        <f t="shared" si="272"/>
        <v>0</v>
      </c>
      <c r="AH167" s="216">
        <f t="shared" si="238"/>
        <v>0</v>
      </c>
      <c r="AI167" s="219">
        <f t="shared" si="229"/>
        <v>0</v>
      </c>
      <c r="AJ167" s="222"/>
      <c r="AK167" s="222"/>
      <c r="AL167" s="213">
        <v>769.37579300000004</v>
      </c>
      <c r="AM167" s="213">
        <v>1187</v>
      </c>
      <c r="AN167" s="212">
        <f>_xlfn.FLOOR.PRECISE('численность 2021'!F182)</f>
        <v>82</v>
      </c>
      <c r="AO167" s="212">
        <v>2.6455389999999999</v>
      </c>
      <c r="AP167" s="212">
        <v>4.0815619999999999</v>
      </c>
      <c r="AQ167" s="212">
        <f t="shared" si="239"/>
        <v>3.3689400164338537</v>
      </c>
      <c r="AR167" s="214">
        <f>_xlfn.FLOOR.PRECISE('численность 2021'!L182)</f>
        <v>5</v>
      </c>
      <c r="AS167" s="214"/>
      <c r="AT167" s="214">
        <f t="shared" si="230"/>
        <v>5</v>
      </c>
      <c r="AU167" s="215">
        <f t="shared" si="231"/>
        <v>5.74</v>
      </c>
      <c r="AV167" s="215">
        <f t="shared" si="249"/>
        <v>0</v>
      </c>
      <c r="AW167" s="220">
        <f t="shared" si="232"/>
        <v>5</v>
      </c>
      <c r="AX167" s="222">
        <v>5</v>
      </c>
      <c r="AY167" s="215">
        <f t="shared" si="273"/>
        <v>0</v>
      </c>
      <c r="AZ167" s="216">
        <f t="shared" si="240"/>
        <v>0</v>
      </c>
      <c r="BA167" s="222"/>
      <c r="BB167" s="215">
        <f t="shared" si="274"/>
        <v>1.4999999999999949</v>
      </c>
      <c r="BC167" s="222"/>
      <c r="BD167" s="213">
        <v>238.577698</v>
      </c>
      <c r="BE167" s="213">
        <v>384</v>
      </c>
      <c r="BF167" s="212">
        <f>_xlfn.FLOOR.PRECISE('численность 2021'!G182)</f>
        <v>7</v>
      </c>
      <c r="BG167" s="212">
        <v>0.82036200000000004</v>
      </c>
      <c r="BH167" s="212">
        <v>1.3204039999999999</v>
      </c>
      <c r="BI167" s="212">
        <f t="shared" si="288"/>
        <v>0.28759244042728022</v>
      </c>
      <c r="BJ167" s="214">
        <f>_xlfn.FLOOR.PRECISE('численность 2021'!K182)</f>
        <v>0</v>
      </c>
      <c r="BK167" s="214"/>
      <c r="BL167" s="214">
        <f t="shared" si="233"/>
        <v>0</v>
      </c>
      <c r="BM167" s="215">
        <f t="shared" si="275"/>
        <v>0.2099999999999993</v>
      </c>
      <c r="BN167" s="220">
        <f t="shared" si="234"/>
        <v>0</v>
      </c>
      <c r="BO167" s="222"/>
      <c r="BP167" s="215">
        <f t="shared" si="276"/>
        <v>0</v>
      </c>
      <c r="BQ167" s="216">
        <f t="shared" si="241"/>
        <v>0</v>
      </c>
      <c r="BR167" s="222"/>
      <c r="BS167" s="215">
        <f t="shared" si="277"/>
        <v>0</v>
      </c>
      <c r="BT167" s="222"/>
      <c r="BU167" s="213">
        <v>163.18824799999999</v>
      </c>
      <c r="BV167" s="213">
        <v>396</v>
      </c>
      <c r="BW167" s="212">
        <f>_xlfn.FLOOR.PRECISE('численность 2021'!H182)</f>
        <v>6</v>
      </c>
      <c r="BX167" s="212">
        <v>0.56113100000000005</v>
      </c>
      <c r="BY167" s="212">
        <v>1.361667</v>
      </c>
      <c r="BZ167" s="212">
        <f t="shared" si="289"/>
        <v>0.24650780608052589</v>
      </c>
      <c r="CA167" s="214">
        <f>_xlfn.FLOOR.PRECISE('численность 2021'!M182)</f>
        <v>0</v>
      </c>
      <c r="CB167" s="214"/>
      <c r="CC167" s="214"/>
      <c r="CD167" s="214">
        <f t="shared" si="242"/>
        <v>0</v>
      </c>
      <c r="CE167" s="215">
        <f t="shared" si="278"/>
        <v>0.17999999999999938</v>
      </c>
      <c r="CF167" s="220">
        <f t="shared" si="243"/>
        <v>0</v>
      </c>
      <c r="CG167" s="222"/>
      <c r="CH167" s="215">
        <f t="shared" si="279"/>
        <v>0</v>
      </c>
      <c r="CI167" s="216">
        <f t="shared" si="244"/>
        <v>0</v>
      </c>
      <c r="CJ167" s="222"/>
      <c r="CK167" s="215">
        <f t="shared" si="280"/>
        <v>0</v>
      </c>
      <c r="CL167" s="216">
        <f t="shared" si="245"/>
        <v>0</v>
      </c>
      <c r="CM167" s="222"/>
      <c r="CN167" s="215">
        <f t="shared" si="281"/>
        <v>0</v>
      </c>
      <c r="CO167" s="222"/>
      <c r="CP167" s="221">
        <f t="shared" si="282"/>
        <v>1</v>
      </c>
      <c r="CQ167" s="213">
        <v>245</v>
      </c>
      <c r="CR167" s="213">
        <v>125</v>
      </c>
      <c r="CS167" s="213" t="e">
        <f>#REF!</f>
        <v>#REF!</v>
      </c>
      <c r="CT167" s="212">
        <v>0.85499999999999998</v>
      </c>
      <c r="CU167" s="212">
        <v>0.434</v>
      </c>
      <c r="CV167" s="212" t="e">
        <f>#REF!</f>
        <v>#REF!</v>
      </c>
      <c r="CW167" s="214" t="e">
        <f>#REF!</f>
        <v>#REF!</v>
      </c>
      <c r="CX167" s="215" t="e">
        <f t="shared" si="293"/>
        <v>#REF!</v>
      </c>
      <c r="CY167" s="220" t="e">
        <f t="shared" si="294"/>
        <v>#REF!</v>
      </c>
      <c r="CZ167" s="222"/>
      <c r="DA167" s="215">
        <f t="shared" si="295"/>
        <v>0</v>
      </c>
      <c r="DB167" s="222"/>
      <c r="DC167" s="213"/>
      <c r="DD167" s="213"/>
      <c r="DE167" s="212">
        <f>_xlfn.FLOOR.PRECISE('численность 2021'!I182)</f>
        <v>0</v>
      </c>
      <c r="DF167" s="212"/>
      <c r="DG167" s="212"/>
      <c r="DH167" s="212">
        <f t="shared" si="290"/>
        <v>0</v>
      </c>
      <c r="DI167" s="214">
        <f>_xlfn.FLOOR.PRECISE('численность 2021'!N182)</f>
        <v>0</v>
      </c>
      <c r="DJ167" s="215">
        <f t="shared" si="283"/>
        <v>0</v>
      </c>
      <c r="DK167" s="216">
        <f t="shared" si="246"/>
        <v>0</v>
      </c>
      <c r="DL167" s="222"/>
      <c r="DM167" s="215">
        <f t="shared" si="284"/>
        <v>0</v>
      </c>
      <c r="DN167" s="222"/>
      <c r="DO167" s="213">
        <v>22.293474</v>
      </c>
      <c r="DP167" s="213">
        <v>40</v>
      </c>
      <c r="DQ167" s="212">
        <f>_xlfn.FLOOR.PRECISE('численность 2021'!J182)</f>
        <v>1</v>
      </c>
      <c r="DR167" s="212">
        <v>7.6657000000000003E-2</v>
      </c>
      <c r="DS167" s="212">
        <v>0.137542</v>
      </c>
      <c r="DT167" s="212">
        <f t="shared" si="291"/>
        <v>4.1084634346754315E-2</v>
      </c>
      <c r="DU167" s="214">
        <f>_xlfn.FLOOR.PRECISE('численность 2021'!S182)</f>
        <v>0</v>
      </c>
      <c r="DV167" s="215">
        <f t="shared" si="285"/>
        <v>0.1</v>
      </c>
      <c r="DW167" s="216">
        <f t="shared" si="247"/>
        <v>0</v>
      </c>
      <c r="DX167" s="222"/>
      <c r="DY167" s="213"/>
      <c r="DZ167" s="223"/>
      <c r="EA167" s="212">
        <f>_xlfn.FLOOR.PRECISE('численность 2021'!T182)</f>
        <v>0</v>
      </c>
      <c r="EB167" s="212"/>
      <c r="EC167" s="212"/>
      <c r="ED167" s="212">
        <f t="shared" si="292"/>
        <v>0</v>
      </c>
      <c r="EE167" s="214">
        <f>_xlfn.FLOOR.PRECISE('численность 2021'!U182)</f>
        <v>0</v>
      </c>
      <c r="EF167" s="215">
        <f t="shared" si="235"/>
        <v>0</v>
      </c>
      <c r="EG167" s="216">
        <f t="shared" si="248"/>
        <v>0</v>
      </c>
      <c r="EH167" s="222"/>
    </row>
    <row r="168" spans="1:138" ht="63" customHeight="1" x14ac:dyDescent="0.2">
      <c r="A168" s="116" t="s">
        <v>1007</v>
      </c>
      <c r="B168" s="212">
        <f>'численность 2021'!C183</f>
        <v>30.8</v>
      </c>
      <c r="C168" s="213">
        <v>121.27649700000001</v>
      </c>
      <c r="D168" s="213">
        <v>322</v>
      </c>
      <c r="E168" s="212">
        <f>_xlfn.FLOOR.PRECISE('численность 2021'!D183)</f>
        <v>12</v>
      </c>
      <c r="F168" s="212">
        <v>0.417016</v>
      </c>
      <c r="G168" s="212">
        <v>1.1072139999999999</v>
      </c>
      <c r="H168" s="212">
        <f t="shared" si="286"/>
        <v>0.38961038961038963</v>
      </c>
      <c r="I168" s="214">
        <f>_xlfn.FLOOR.PRECISE('численность 2021'!R183)</f>
        <v>4</v>
      </c>
      <c r="J168" s="215">
        <f t="shared" si="261"/>
        <v>4.1999999999999993</v>
      </c>
      <c r="K168" s="216">
        <f t="shared" si="236"/>
        <v>4</v>
      </c>
      <c r="L168" s="222">
        <v>4</v>
      </c>
      <c r="M168" s="213">
        <v>113</v>
      </c>
      <c r="N168" s="213">
        <v>110</v>
      </c>
      <c r="O168" s="212">
        <f>_xlfn.FLOOR.PRECISE('численность 2021'!P183)</f>
        <v>5</v>
      </c>
      <c r="P168" s="212">
        <v>0.38855600000000001</v>
      </c>
      <c r="Q168" s="212">
        <v>0.37824099999999999</v>
      </c>
      <c r="R168" s="212">
        <f t="shared" si="237"/>
        <v>0.16233766233766234</v>
      </c>
      <c r="S168" s="214">
        <f>_xlfn.FLOOR.PRECISE('численность 2021'!Q183)</f>
        <v>1</v>
      </c>
      <c r="T168" s="214"/>
      <c r="U168" s="215">
        <f t="shared" si="262"/>
        <v>1.5</v>
      </c>
      <c r="V168" s="216">
        <f t="shared" si="228"/>
        <v>1</v>
      </c>
      <c r="W168" s="222">
        <v>1</v>
      </c>
      <c r="X168" s="222"/>
      <c r="Y168" s="218"/>
      <c r="Z168" s="213">
        <v>51.126368999999997</v>
      </c>
      <c r="AA168" s="213">
        <v>206</v>
      </c>
      <c r="AB168" s="212">
        <f>_xlfn.FLOOR.PRECISE('численность 2021'!E183)</f>
        <v>0</v>
      </c>
      <c r="AC168" s="212">
        <v>0.17580100000000001</v>
      </c>
      <c r="AD168" s="212">
        <v>0.70834200000000003</v>
      </c>
      <c r="AE168" s="212">
        <f t="shared" si="287"/>
        <v>0</v>
      </c>
      <c r="AF168" s="214">
        <f>_xlfn.FLOOR.PRECISE('численность 2021'!O183)</f>
        <v>0</v>
      </c>
      <c r="AG168" s="215">
        <f t="shared" si="260"/>
        <v>0</v>
      </c>
      <c r="AH168" s="216">
        <f t="shared" si="238"/>
        <v>0</v>
      </c>
      <c r="AI168" s="219">
        <f t="shared" si="229"/>
        <v>0</v>
      </c>
      <c r="AJ168" s="222"/>
      <c r="AK168" s="222"/>
      <c r="AL168" s="213">
        <v>769.37579300000004</v>
      </c>
      <c r="AM168" s="213">
        <v>1187</v>
      </c>
      <c r="AN168" s="212">
        <f>_xlfn.FLOOR.PRECISE('численность 2021'!F183)</f>
        <v>88</v>
      </c>
      <c r="AO168" s="212">
        <v>2.6455389999999999</v>
      </c>
      <c r="AP168" s="212">
        <v>4.0815619999999999</v>
      </c>
      <c r="AQ168" s="212">
        <f t="shared" si="239"/>
        <v>2.8571428571428572</v>
      </c>
      <c r="AR168" s="214">
        <f>_xlfn.FLOOR.PRECISE('численность 2021'!L183)</f>
        <v>6</v>
      </c>
      <c r="AS168" s="214"/>
      <c r="AT168" s="214">
        <f t="shared" si="230"/>
        <v>6</v>
      </c>
      <c r="AU168" s="215">
        <f t="shared" si="231"/>
        <v>6.16</v>
      </c>
      <c r="AV168" s="215">
        <f t="shared" si="249"/>
        <v>0</v>
      </c>
      <c r="AW168" s="220">
        <f t="shared" si="232"/>
        <v>6</v>
      </c>
      <c r="AX168" s="222">
        <v>6</v>
      </c>
      <c r="AY168" s="215">
        <f t="shared" si="263"/>
        <v>0</v>
      </c>
      <c r="AZ168" s="216">
        <f t="shared" si="240"/>
        <v>0</v>
      </c>
      <c r="BA168" s="222"/>
      <c r="BB168" s="215">
        <f t="shared" si="264"/>
        <v>1.7999999999999998</v>
      </c>
      <c r="BC168" s="222"/>
      <c r="BD168" s="213">
        <v>238.577698</v>
      </c>
      <c r="BE168" s="213">
        <v>384</v>
      </c>
      <c r="BF168" s="212">
        <f>_xlfn.FLOOR.PRECISE('численность 2021'!G183)</f>
        <v>22</v>
      </c>
      <c r="BG168" s="212">
        <v>0.82036200000000004</v>
      </c>
      <c r="BH168" s="212">
        <v>1.3204039999999999</v>
      </c>
      <c r="BI168" s="212">
        <f t="shared" si="288"/>
        <v>0.7142857142857143</v>
      </c>
      <c r="BJ168" s="214">
        <f>_xlfn.FLOOR.PRECISE('численность 2021'!K183)</f>
        <v>0</v>
      </c>
      <c r="BK168" s="214"/>
      <c r="BL168" s="214">
        <f t="shared" si="233"/>
        <v>0</v>
      </c>
      <c r="BM168" s="215">
        <f t="shared" si="254"/>
        <v>0.65999999999999992</v>
      </c>
      <c r="BN168" s="220">
        <f t="shared" si="234"/>
        <v>0</v>
      </c>
      <c r="BO168" s="222"/>
      <c r="BP168" s="215">
        <f t="shared" si="265"/>
        <v>0</v>
      </c>
      <c r="BQ168" s="216">
        <f t="shared" si="241"/>
        <v>0</v>
      </c>
      <c r="BR168" s="222"/>
      <c r="BS168" s="215">
        <f t="shared" si="255"/>
        <v>0</v>
      </c>
      <c r="BT168" s="222"/>
      <c r="BU168" s="213">
        <v>163.18824799999999</v>
      </c>
      <c r="BV168" s="213">
        <v>396</v>
      </c>
      <c r="BW168" s="212">
        <f>_xlfn.FLOOR.PRECISE('численность 2021'!H183)</f>
        <v>20</v>
      </c>
      <c r="BX168" s="212">
        <v>0.56113100000000005</v>
      </c>
      <c r="BY168" s="212">
        <v>1.361667</v>
      </c>
      <c r="BZ168" s="212">
        <f t="shared" si="289"/>
        <v>0.64935064935064934</v>
      </c>
      <c r="CA168" s="214">
        <f>_xlfn.FLOOR.PRECISE('численность 2021'!M183)</f>
        <v>0</v>
      </c>
      <c r="CB168" s="214"/>
      <c r="CC168" s="214"/>
      <c r="CD168" s="214">
        <f t="shared" si="242"/>
        <v>0</v>
      </c>
      <c r="CE168" s="215">
        <f t="shared" si="256"/>
        <v>0.6</v>
      </c>
      <c r="CF168" s="220">
        <f t="shared" si="243"/>
        <v>0</v>
      </c>
      <c r="CG168" s="222"/>
      <c r="CH168" s="215">
        <f t="shared" si="266"/>
        <v>0</v>
      </c>
      <c r="CI168" s="216">
        <f t="shared" si="244"/>
        <v>0</v>
      </c>
      <c r="CJ168" s="222"/>
      <c r="CK168" s="215">
        <f t="shared" si="267"/>
        <v>0</v>
      </c>
      <c r="CL168" s="216">
        <f t="shared" si="245"/>
        <v>0</v>
      </c>
      <c r="CM168" s="222"/>
      <c r="CN168" s="215">
        <f t="shared" si="257"/>
        <v>0</v>
      </c>
      <c r="CO168" s="222"/>
      <c r="CP168" s="221">
        <f t="shared" si="258"/>
        <v>1</v>
      </c>
      <c r="CQ168" s="213">
        <v>245</v>
      </c>
      <c r="CR168" s="213">
        <v>125</v>
      </c>
      <c r="CS168" s="255" t="e">
        <f>#REF!</f>
        <v>#REF!</v>
      </c>
      <c r="CT168" s="212">
        <v>0.85499999999999998</v>
      </c>
      <c r="CU168" s="212">
        <v>0.434</v>
      </c>
      <c r="CV168" s="254" t="e">
        <f>#REF!</f>
        <v>#REF!</v>
      </c>
      <c r="CW168" s="214" t="e">
        <f>#REF!</f>
        <v>#REF!</v>
      </c>
      <c r="CX168" s="215" t="e">
        <f t="shared" si="293"/>
        <v>#REF!</v>
      </c>
      <c r="CY168" s="220" t="e">
        <f t="shared" si="294"/>
        <v>#REF!</v>
      </c>
      <c r="CZ168" s="222"/>
      <c r="DA168" s="215">
        <f t="shared" si="295"/>
        <v>0</v>
      </c>
      <c r="DB168" s="222"/>
      <c r="DC168" s="213">
        <v>0</v>
      </c>
      <c r="DD168" s="213">
        <v>0</v>
      </c>
      <c r="DE168" s="212">
        <f>_xlfn.FLOOR.PRECISE('численность 2021'!I183)</f>
        <v>0</v>
      </c>
      <c r="DF168" s="212">
        <v>0</v>
      </c>
      <c r="DG168" s="212">
        <v>0</v>
      </c>
      <c r="DH168" s="212">
        <f t="shared" si="290"/>
        <v>0</v>
      </c>
      <c r="DI168" s="214">
        <f>_xlfn.FLOOR.PRECISE('численность 2021'!N183)</f>
        <v>0</v>
      </c>
      <c r="DJ168" s="215">
        <f t="shared" si="268"/>
        <v>0</v>
      </c>
      <c r="DK168" s="216">
        <f t="shared" si="246"/>
        <v>0</v>
      </c>
      <c r="DL168" s="222"/>
      <c r="DM168" s="215">
        <f t="shared" si="269"/>
        <v>0</v>
      </c>
      <c r="DN168" s="222"/>
      <c r="DO168" s="213">
        <v>22.293474</v>
      </c>
      <c r="DP168" s="213">
        <v>40</v>
      </c>
      <c r="DQ168" s="212">
        <f>_xlfn.FLOOR.PRECISE('численность 2021'!J183)</f>
        <v>1</v>
      </c>
      <c r="DR168" s="212">
        <v>7.6657000000000003E-2</v>
      </c>
      <c r="DS168" s="212">
        <v>0.137542</v>
      </c>
      <c r="DT168" s="212">
        <f t="shared" si="291"/>
        <v>3.2467532467532464E-2</v>
      </c>
      <c r="DU168" s="214">
        <f>_xlfn.FLOOR.PRECISE('численность 2021'!S183)</f>
        <v>0</v>
      </c>
      <c r="DV168" s="215">
        <f t="shared" si="259"/>
        <v>0.1</v>
      </c>
      <c r="DW168" s="216">
        <f t="shared" si="247"/>
        <v>0</v>
      </c>
      <c r="DX168" s="222"/>
      <c r="DY168" s="213">
        <v>0</v>
      </c>
      <c r="DZ168" s="223">
        <v>0</v>
      </c>
      <c r="EA168" s="212">
        <f>_xlfn.FLOOR.PRECISE('численность 2021'!T183)</f>
        <v>0</v>
      </c>
      <c r="EB168" s="212">
        <v>0</v>
      </c>
      <c r="EC168" s="212">
        <v>0</v>
      </c>
      <c r="ED168" s="212">
        <f t="shared" si="292"/>
        <v>0</v>
      </c>
      <c r="EE168" s="214">
        <f>_xlfn.FLOOR.PRECISE('численность 2021'!U183)</f>
        <v>0</v>
      </c>
      <c r="EF168" s="215">
        <f t="shared" si="235"/>
        <v>0</v>
      </c>
      <c r="EG168" s="216">
        <f t="shared" si="248"/>
        <v>0</v>
      </c>
      <c r="EH168" s="222"/>
    </row>
    <row r="169" spans="1:138" ht="31.5" x14ac:dyDescent="0.2">
      <c r="A169" s="116" t="s">
        <v>337</v>
      </c>
      <c r="B169" s="212">
        <f>'численность 2021'!C171</f>
        <v>1020.3</v>
      </c>
      <c r="C169" s="213">
        <v>2763.6621089999999</v>
      </c>
      <c r="D169" s="213">
        <v>3156</v>
      </c>
      <c r="E169" s="212">
        <f>_xlfn.FLOOR.PRECISE('численность 2021'!D171)</f>
        <v>3312</v>
      </c>
      <c r="F169" s="212">
        <v>2.4763999999999999</v>
      </c>
      <c r="G169" s="212">
        <v>3.0930960000000001</v>
      </c>
      <c r="H169" s="212">
        <f t="shared" si="286"/>
        <v>3.2461040870332258</v>
      </c>
      <c r="I169" s="214">
        <f>_xlfn.FLOOR.PRECISE('численность 2021'!R171)</f>
        <v>1159</v>
      </c>
      <c r="J169" s="215">
        <f t="shared" si="261"/>
        <v>1159.1999999999998</v>
      </c>
      <c r="K169" s="216">
        <f t="shared" si="236"/>
        <v>1159</v>
      </c>
      <c r="L169" s="217">
        <v>1159</v>
      </c>
      <c r="M169" s="213">
        <v>858</v>
      </c>
      <c r="N169" s="213">
        <v>946</v>
      </c>
      <c r="O169" s="212">
        <f>_xlfn.FLOOR.PRECISE('численность 2021'!P171)</f>
        <v>820</v>
      </c>
      <c r="P169" s="212">
        <v>0.76881699999999997</v>
      </c>
      <c r="Q169" s="212">
        <v>0.927145</v>
      </c>
      <c r="R169" s="212">
        <f t="shared" si="237"/>
        <v>0.80368519063020682</v>
      </c>
      <c r="S169" s="214">
        <f>_xlfn.FLOOR.PRECISE('численность 2021'!Q171)</f>
        <v>205</v>
      </c>
      <c r="T169" s="214"/>
      <c r="U169" s="215">
        <f t="shared" si="262"/>
        <v>246</v>
      </c>
      <c r="V169" s="216">
        <f t="shared" si="228"/>
        <v>205</v>
      </c>
      <c r="W169" s="217">
        <v>205</v>
      </c>
      <c r="X169" s="217"/>
      <c r="Y169" s="218"/>
      <c r="Z169" s="213">
        <v>5759.2783200000003</v>
      </c>
      <c r="AA169" s="213">
        <v>6794</v>
      </c>
      <c r="AB169" s="212">
        <f>_xlfn.FLOOR.PRECISE('численность 2021'!E171)</f>
        <v>7020</v>
      </c>
      <c r="AC169" s="212">
        <v>5.1606439999999996</v>
      </c>
      <c r="AD169" s="212">
        <v>6.6585850000000004</v>
      </c>
      <c r="AE169" s="212">
        <f t="shared" si="287"/>
        <v>6.8803293149073808</v>
      </c>
      <c r="AF169" s="214">
        <f>_xlfn.FLOOR.PRECISE('численность 2021'!O171)</f>
        <v>351</v>
      </c>
      <c r="AG169" s="215">
        <f t="shared" si="260"/>
        <v>351</v>
      </c>
      <c r="AH169" s="216">
        <f t="shared" si="238"/>
        <v>351</v>
      </c>
      <c r="AI169" s="219">
        <f t="shared" si="229"/>
        <v>263.25</v>
      </c>
      <c r="AJ169" s="217">
        <v>351</v>
      </c>
      <c r="AK169" s="217">
        <v>263</v>
      </c>
      <c r="AL169" s="213">
        <v>2018.759888</v>
      </c>
      <c r="AM169" s="213">
        <v>1949</v>
      </c>
      <c r="AN169" s="212">
        <f>_xlfn.FLOOR.PRECISE('численность 2021'!F171)</f>
        <v>2223</v>
      </c>
      <c r="AO169" s="212">
        <v>1.8089249999999999</v>
      </c>
      <c r="AP169" s="212">
        <v>1.910153</v>
      </c>
      <c r="AQ169" s="212">
        <f t="shared" si="239"/>
        <v>2.1787709497206706</v>
      </c>
      <c r="AR169" s="214">
        <f>_xlfn.FLOOR.PRECISE('численность 2021'!L171)</f>
        <v>155</v>
      </c>
      <c r="AS169" s="214"/>
      <c r="AT169" s="214">
        <f t="shared" si="230"/>
        <v>155</v>
      </c>
      <c r="AU169" s="215">
        <f t="shared" si="231"/>
        <v>155.61000000000001</v>
      </c>
      <c r="AV169" s="215">
        <f t="shared" si="249"/>
        <v>0</v>
      </c>
      <c r="AW169" s="220">
        <f t="shared" si="232"/>
        <v>155</v>
      </c>
      <c r="AX169" s="217">
        <v>155</v>
      </c>
      <c r="AY169" s="215">
        <f t="shared" si="263"/>
        <v>23.25</v>
      </c>
      <c r="AZ169" s="216">
        <f t="shared" si="240"/>
        <v>0</v>
      </c>
      <c r="BA169" s="217"/>
      <c r="BB169" s="215">
        <f t="shared" si="264"/>
        <v>46.5</v>
      </c>
      <c r="BC169" s="217"/>
      <c r="BD169" s="213">
        <v>1037.3367920000001</v>
      </c>
      <c r="BE169" s="213">
        <v>975</v>
      </c>
      <c r="BF169" s="212">
        <f>_xlfn.FLOOR.PRECISE('численность 2021'!G171)</f>
        <v>1170</v>
      </c>
      <c r="BG169" s="212">
        <v>0.92951300000000003</v>
      </c>
      <c r="BH169" s="212">
        <v>0.95556700000000006</v>
      </c>
      <c r="BI169" s="212">
        <f t="shared" si="288"/>
        <v>1.1467215524845633</v>
      </c>
      <c r="BJ169" s="214">
        <f>_xlfn.FLOOR.PRECISE('численность 2021'!K171)</f>
        <v>35</v>
      </c>
      <c r="BK169" s="214"/>
      <c r="BL169" s="214">
        <f t="shared" si="233"/>
        <v>35</v>
      </c>
      <c r="BM169" s="215">
        <f t="shared" si="254"/>
        <v>58.5</v>
      </c>
      <c r="BN169" s="220">
        <f t="shared" si="234"/>
        <v>35</v>
      </c>
      <c r="BO169" s="217">
        <v>35</v>
      </c>
      <c r="BP169" s="215">
        <f t="shared" si="265"/>
        <v>5.25</v>
      </c>
      <c r="BQ169" s="216">
        <f t="shared" si="241"/>
        <v>0</v>
      </c>
      <c r="BR169" s="217"/>
      <c r="BS169" s="215">
        <f t="shared" si="255"/>
        <v>7</v>
      </c>
      <c r="BT169" s="217"/>
      <c r="BU169" s="255">
        <v>1422.826294</v>
      </c>
      <c r="BV169" s="255">
        <v>1631</v>
      </c>
      <c r="BW169" s="212">
        <f>_xlfn.FLOOR.PRECISE('численность 2021'!H171)</f>
        <v>1832</v>
      </c>
      <c r="BX169" s="254">
        <v>1.274934</v>
      </c>
      <c r="BY169" s="254">
        <v>1.598492</v>
      </c>
      <c r="BZ169" s="212">
        <f t="shared" si="289"/>
        <v>1.7955503283348035</v>
      </c>
      <c r="CA169" s="214">
        <f>_xlfn.FLOOR.PRECISE('численность 2021'!M171)</f>
        <v>91</v>
      </c>
      <c r="CB169" s="214"/>
      <c r="CC169" s="214"/>
      <c r="CD169" s="214">
        <f t="shared" si="242"/>
        <v>91</v>
      </c>
      <c r="CE169" s="215">
        <f t="shared" si="256"/>
        <v>91.600000000000009</v>
      </c>
      <c r="CF169" s="220">
        <f t="shared" si="243"/>
        <v>91</v>
      </c>
      <c r="CG169" s="217">
        <v>91</v>
      </c>
      <c r="CH169" s="215">
        <f t="shared" si="266"/>
        <v>6.8250000000000002</v>
      </c>
      <c r="CI169" s="216">
        <f t="shared" si="244"/>
        <v>0</v>
      </c>
      <c r="CJ169" s="217"/>
      <c r="CK169" s="215">
        <f t="shared" si="267"/>
        <v>6.8250000000000002</v>
      </c>
      <c r="CL169" s="216">
        <f t="shared" si="245"/>
        <v>0</v>
      </c>
      <c r="CM169" s="217"/>
      <c r="CN169" s="215">
        <f t="shared" si="257"/>
        <v>18.2</v>
      </c>
      <c r="CO169" s="217"/>
      <c r="CP169" s="221">
        <f t="shared" si="258"/>
        <v>1</v>
      </c>
      <c r="CQ169" s="213">
        <v>128</v>
      </c>
      <c r="CR169" s="213">
        <v>177</v>
      </c>
      <c r="CS169" s="213" t="e">
        <f>#REF!</f>
        <v>#REF!</v>
      </c>
      <c r="CT169" s="212">
        <v>0.13200000000000001</v>
      </c>
      <c r="CU169" s="212">
        <v>0.183</v>
      </c>
      <c r="CV169" s="212" t="e">
        <f>#REF!</f>
        <v>#REF!</v>
      </c>
      <c r="CW169" s="214" t="e">
        <f>#REF!</f>
        <v>#REF!</v>
      </c>
      <c r="CX169" s="215" t="e">
        <f t="shared" si="293"/>
        <v>#REF!</v>
      </c>
      <c r="CY169" s="220" t="e">
        <f t="shared" si="294"/>
        <v>#REF!</v>
      </c>
      <c r="CZ169" s="222"/>
      <c r="DA169" s="215">
        <f t="shared" si="295"/>
        <v>0</v>
      </c>
      <c r="DB169" s="222"/>
      <c r="DC169" s="213">
        <v>0</v>
      </c>
      <c r="DD169" s="213">
        <v>0</v>
      </c>
      <c r="DE169" s="212">
        <f>_xlfn.FLOOR.PRECISE('численность 2021'!I171)</f>
        <v>0</v>
      </c>
      <c r="DF169" s="212">
        <v>0</v>
      </c>
      <c r="DG169" s="212">
        <v>0</v>
      </c>
      <c r="DH169" s="212">
        <f t="shared" si="290"/>
        <v>0</v>
      </c>
      <c r="DI169" s="214">
        <f>_xlfn.FLOOR.PRECISE('численность 2021'!N171)</f>
        <v>0</v>
      </c>
      <c r="DJ169" s="215">
        <f t="shared" si="268"/>
        <v>0</v>
      </c>
      <c r="DK169" s="216">
        <f t="shared" si="246"/>
        <v>0</v>
      </c>
      <c r="DL169" s="217"/>
      <c r="DM169" s="215">
        <f t="shared" si="269"/>
        <v>0</v>
      </c>
      <c r="DN169" s="217"/>
      <c r="DO169" s="213">
        <v>187.7578125</v>
      </c>
      <c r="DP169" s="213">
        <v>156</v>
      </c>
      <c r="DQ169" s="212">
        <f>_xlfn.FLOOR.PRECISE('численность 2021'!J171)</f>
        <v>231</v>
      </c>
      <c r="DR169" s="212">
        <v>0.168242</v>
      </c>
      <c r="DS169" s="212">
        <v>0.152891</v>
      </c>
      <c r="DT169" s="212">
        <f t="shared" si="291"/>
        <v>0.22640399882387535</v>
      </c>
      <c r="DU169" s="214">
        <f>_xlfn.FLOOR.PRECISE('численность 2021'!S171)</f>
        <v>23</v>
      </c>
      <c r="DV169" s="215">
        <f t="shared" si="259"/>
        <v>23.1</v>
      </c>
      <c r="DW169" s="216">
        <f t="shared" si="247"/>
        <v>23</v>
      </c>
      <c r="DX169" s="217">
        <v>23</v>
      </c>
      <c r="DY169" s="213">
        <v>500</v>
      </c>
      <c r="DZ169" s="223">
        <v>500</v>
      </c>
      <c r="EA169" s="212">
        <f>_xlfn.FLOOR.PRECISE('численность 2021'!T171)</f>
        <v>500</v>
      </c>
      <c r="EB169" s="212">
        <v>0.44802900000000001</v>
      </c>
      <c r="EC169" s="212">
        <v>0.49003400000000003</v>
      </c>
      <c r="ED169" s="212">
        <f t="shared" si="292"/>
        <v>0.49005194550622366</v>
      </c>
      <c r="EE169" s="214">
        <f>_xlfn.FLOOR.PRECISE('численность 2021'!U171)</f>
        <v>10</v>
      </c>
      <c r="EF169" s="215">
        <f t="shared" si="235"/>
        <v>50</v>
      </c>
      <c r="EG169" s="216">
        <f t="shared" si="248"/>
        <v>10</v>
      </c>
      <c r="EH169" s="222">
        <v>10</v>
      </c>
    </row>
    <row r="170" spans="1:138" ht="15.75" x14ac:dyDescent="0.2">
      <c r="A170" s="198" t="s">
        <v>201</v>
      </c>
      <c r="B170" s="212"/>
      <c r="C170" s="213"/>
      <c r="D170" s="213"/>
      <c r="E170" s="212"/>
      <c r="F170" s="212"/>
      <c r="G170" s="212"/>
      <c r="H170" s="212"/>
      <c r="I170" s="214"/>
      <c r="J170" s="215">
        <f t="shared" si="261"/>
        <v>0</v>
      </c>
      <c r="K170" s="216">
        <f t="shared" si="236"/>
        <v>0</v>
      </c>
      <c r="L170" s="222"/>
      <c r="M170" s="213"/>
      <c r="N170" s="213"/>
      <c r="O170" s="212"/>
      <c r="P170" s="212"/>
      <c r="Q170" s="212"/>
      <c r="R170" s="212" t="e">
        <f t="shared" si="237"/>
        <v>#DIV/0!</v>
      </c>
      <c r="S170" s="214"/>
      <c r="T170" s="214"/>
      <c r="U170" s="215">
        <f t="shared" si="262"/>
        <v>0</v>
      </c>
      <c r="V170" s="216">
        <f t="shared" si="228"/>
        <v>0</v>
      </c>
      <c r="W170" s="222"/>
      <c r="X170" s="222"/>
      <c r="Y170" s="218"/>
      <c r="Z170" s="213"/>
      <c r="AA170" s="213"/>
      <c r="AB170" s="212"/>
      <c r="AC170" s="212"/>
      <c r="AD170" s="212"/>
      <c r="AE170" s="212" t="e">
        <f t="shared" si="287"/>
        <v>#DIV/0!</v>
      </c>
      <c r="AF170" s="214"/>
      <c r="AG170" s="215">
        <f t="shared" si="260"/>
        <v>0</v>
      </c>
      <c r="AH170" s="216">
        <f t="shared" si="238"/>
        <v>0</v>
      </c>
      <c r="AI170" s="219">
        <f t="shared" si="229"/>
        <v>0</v>
      </c>
      <c r="AJ170" s="222"/>
      <c r="AK170" s="222"/>
      <c r="AL170" s="213"/>
      <c r="AM170" s="213"/>
      <c r="AN170" s="212"/>
      <c r="AO170" s="212"/>
      <c r="AP170" s="212"/>
      <c r="AQ170" s="212" t="e">
        <f t="shared" si="239"/>
        <v>#DIV/0!</v>
      </c>
      <c r="AR170" s="214"/>
      <c r="AS170" s="214"/>
      <c r="AT170" s="214" t="e">
        <f t="shared" si="230"/>
        <v>#DIV/0!</v>
      </c>
      <c r="AU170" s="215">
        <f t="shared" si="231"/>
        <v>0</v>
      </c>
      <c r="AV170" s="215">
        <f t="shared" si="249"/>
        <v>0</v>
      </c>
      <c r="AW170" s="220">
        <f t="shared" si="232"/>
        <v>0</v>
      </c>
      <c r="AX170" s="222"/>
      <c r="AY170" s="215">
        <f t="shared" si="263"/>
        <v>0</v>
      </c>
      <c r="AZ170" s="216">
        <f t="shared" si="240"/>
        <v>0</v>
      </c>
      <c r="BA170" s="222"/>
      <c r="BB170" s="215">
        <f t="shared" si="264"/>
        <v>0</v>
      </c>
      <c r="BC170" s="222"/>
      <c r="BD170" s="213"/>
      <c r="BE170" s="213"/>
      <c r="BF170" s="212"/>
      <c r="BG170" s="212"/>
      <c r="BH170" s="212"/>
      <c r="BI170" s="212" t="e">
        <f t="shared" si="288"/>
        <v>#DIV/0!</v>
      </c>
      <c r="BJ170" s="214"/>
      <c r="BK170" s="214"/>
      <c r="BL170" s="214" t="e">
        <f t="shared" si="233"/>
        <v>#DIV/0!</v>
      </c>
      <c r="BM170" s="215">
        <f t="shared" si="254"/>
        <v>0</v>
      </c>
      <c r="BN170" s="220">
        <f t="shared" si="234"/>
        <v>0</v>
      </c>
      <c r="BO170" s="222"/>
      <c r="BP170" s="215">
        <f t="shared" si="265"/>
        <v>0</v>
      </c>
      <c r="BQ170" s="216">
        <f t="shared" si="241"/>
        <v>0</v>
      </c>
      <c r="BR170" s="222"/>
      <c r="BS170" s="215">
        <f t="shared" si="255"/>
        <v>0</v>
      </c>
      <c r="BT170" s="222"/>
      <c r="BU170" s="213"/>
      <c r="BV170" s="213"/>
      <c r="BW170" s="212"/>
      <c r="BX170" s="212"/>
      <c r="BY170" s="212"/>
      <c r="BZ170" s="212" t="e">
        <f t="shared" si="289"/>
        <v>#DIV/0!</v>
      </c>
      <c r="CA170" s="214"/>
      <c r="CB170" s="214"/>
      <c r="CC170" s="214"/>
      <c r="CD170" s="214" t="e">
        <f t="shared" si="242"/>
        <v>#DIV/0!</v>
      </c>
      <c r="CE170" s="215">
        <f t="shared" si="256"/>
        <v>0</v>
      </c>
      <c r="CF170" s="220">
        <f t="shared" si="243"/>
        <v>0</v>
      </c>
      <c r="CG170" s="222"/>
      <c r="CH170" s="215">
        <f t="shared" si="266"/>
        <v>0</v>
      </c>
      <c r="CI170" s="216">
        <f t="shared" si="244"/>
        <v>0</v>
      </c>
      <c r="CJ170" s="222"/>
      <c r="CK170" s="215">
        <f t="shared" si="267"/>
        <v>0</v>
      </c>
      <c r="CL170" s="216">
        <f t="shared" si="245"/>
        <v>0</v>
      </c>
      <c r="CM170" s="222"/>
      <c r="CN170" s="215">
        <f t="shared" si="257"/>
        <v>0</v>
      </c>
      <c r="CO170" s="222"/>
      <c r="CP170" s="221">
        <f t="shared" si="258"/>
        <v>1</v>
      </c>
      <c r="CQ170" s="213"/>
      <c r="CR170" s="213"/>
      <c r="CS170" s="213"/>
      <c r="CT170" s="212"/>
      <c r="CU170" s="212"/>
      <c r="CV170" s="212"/>
      <c r="CW170" s="214"/>
      <c r="CX170" s="215">
        <f t="shared" si="293"/>
        <v>0</v>
      </c>
      <c r="CY170" s="220">
        <f t="shared" si="294"/>
        <v>0</v>
      </c>
      <c r="CZ170" s="222"/>
      <c r="DA170" s="215">
        <f t="shared" si="295"/>
        <v>0</v>
      </c>
      <c r="DB170" s="222"/>
      <c r="DC170" s="213"/>
      <c r="DD170" s="213"/>
      <c r="DE170" s="212"/>
      <c r="DF170" s="212"/>
      <c r="DG170" s="212"/>
      <c r="DH170" s="212" t="e">
        <f t="shared" si="290"/>
        <v>#DIV/0!</v>
      </c>
      <c r="DI170" s="214"/>
      <c r="DJ170" s="215">
        <f t="shared" si="268"/>
        <v>0</v>
      </c>
      <c r="DK170" s="216">
        <f t="shared" si="246"/>
        <v>0</v>
      </c>
      <c r="DL170" s="222"/>
      <c r="DM170" s="215">
        <f t="shared" si="269"/>
        <v>0</v>
      </c>
      <c r="DN170" s="222"/>
      <c r="DO170" s="213"/>
      <c r="DP170" s="213"/>
      <c r="DQ170" s="212"/>
      <c r="DR170" s="212"/>
      <c r="DS170" s="212"/>
      <c r="DT170" s="212" t="e">
        <f t="shared" si="291"/>
        <v>#DIV/0!</v>
      </c>
      <c r="DU170" s="214"/>
      <c r="DV170" s="215">
        <f t="shared" si="259"/>
        <v>0</v>
      </c>
      <c r="DW170" s="216">
        <f t="shared" si="247"/>
        <v>0</v>
      </c>
      <c r="DX170" s="222"/>
      <c r="DY170" s="213"/>
      <c r="DZ170" s="223"/>
      <c r="EA170" s="212"/>
      <c r="EB170" s="212"/>
      <c r="EC170" s="212"/>
      <c r="ED170" s="212" t="e">
        <f t="shared" si="292"/>
        <v>#DIV/0!</v>
      </c>
      <c r="EE170" s="214"/>
      <c r="EF170" s="215">
        <f t="shared" si="235"/>
        <v>0</v>
      </c>
      <c r="EG170" s="216">
        <f t="shared" si="248"/>
        <v>0</v>
      </c>
      <c r="EH170" s="222"/>
    </row>
    <row r="171" spans="1:138" ht="47.25" x14ac:dyDescent="0.2">
      <c r="A171" s="116" t="s">
        <v>202</v>
      </c>
      <c r="B171" s="212">
        <f>'численность 2021'!C185</f>
        <v>538.20000000000005</v>
      </c>
      <c r="C171" s="213">
        <v>869.660706</v>
      </c>
      <c r="D171" s="213">
        <v>820</v>
      </c>
      <c r="E171" s="212">
        <f>_xlfn.FLOOR.PRECISE('численность 2021'!D185)</f>
        <v>1322</v>
      </c>
      <c r="F171" s="212">
        <v>1.615869</v>
      </c>
      <c r="G171" s="212">
        <v>1.5235970000000001</v>
      </c>
      <c r="H171" s="212">
        <f t="shared" si="286"/>
        <v>2.4563359345968041</v>
      </c>
      <c r="I171" s="214">
        <f>_xlfn.FLOOR.PRECISE('численность 2021'!R185)</f>
        <v>159</v>
      </c>
      <c r="J171" s="215">
        <f t="shared" si="261"/>
        <v>462.7</v>
      </c>
      <c r="K171" s="216">
        <f t="shared" si="236"/>
        <v>159</v>
      </c>
      <c r="L171" s="222">
        <v>159</v>
      </c>
      <c r="M171" s="213">
        <v>313</v>
      </c>
      <c r="N171" s="213">
        <v>267</v>
      </c>
      <c r="O171" s="212">
        <f>_xlfn.FLOOR.PRECISE('численность 2021'!P185)</f>
        <v>536</v>
      </c>
      <c r="P171" s="212">
        <v>0.58156799999999997</v>
      </c>
      <c r="Q171" s="212">
        <v>0.49609799999999998</v>
      </c>
      <c r="R171" s="212">
        <f t="shared" si="237"/>
        <v>0.99591230026012623</v>
      </c>
      <c r="S171" s="214">
        <f>_xlfn.FLOOR.PRECISE('численность 2021'!Q185)</f>
        <v>70</v>
      </c>
      <c r="T171" s="214"/>
      <c r="U171" s="215">
        <f t="shared" si="262"/>
        <v>160.79999999999998</v>
      </c>
      <c r="V171" s="216">
        <f t="shared" si="228"/>
        <v>70</v>
      </c>
      <c r="W171" s="222">
        <v>70</v>
      </c>
      <c r="X171" s="222"/>
      <c r="Y171" s="218"/>
      <c r="Z171" s="213">
        <v>1821.632568</v>
      </c>
      <c r="AA171" s="213">
        <v>1671</v>
      </c>
      <c r="AB171" s="212">
        <f>_xlfn.FLOOR.PRECISE('численность 2021'!E185)</f>
        <v>3087</v>
      </c>
      <c r="AC171" s="212">
        <v>3.3846759999999998</v>
      </c>
      <c r="AD171" s="212">
        <v>3.1047940000000001</v>
      </c>
      <c r="AE171" s="212">
        <f t="shared" si="287"/>
        <v>5.735785953177257</v>
      </c>
      <c r="AF171" s="214">
        <f>_xlfn.FLOOR.PRECISE('численность 2021'!O185)</f>
        <v>154</v>
      </c>
      <c r="AG171" s="215">
        <f t="shared" si="260"/>
        <v>154.35000000000002</v>
      </c>
      <c r="AH171" s="216">
        <f t="shared" si="238"/>
        <v>154</v>
      </c>
      <c r="AI171" s="219">
        <f t="shared" si="229"/>
        <v>115.5</v>
      </c>
      <c r="AJ171" s="222">
        <v>154</v>
      </c>
      <c r="AK171" s="222">
        <v>115</v>
      </c>
      <c r="AL171" s="213">
        <v>7409.6088870000003</v>
      </c>
      <c r="AM171" s="213">
        <v>7724</v>
      </c>
      <c r="AN171" s="212">
        <f>_xlfn.FLOOR.PRECISE('численность 2021'!F185)</f>
        <v>10321</v>
      </c>
      <c r="AO171" s="212">
        <v>13.767389</v>
      </c>
      <c r="AP171" s="212">
        <v>14.351542</v>
      </c>
      <c r="AQ171" s="212">
        <f t="shared" si="239"/>
        <v>19.176885916016349</v>
      </c>
      <c r="AR171" s="214">
        <f>_xlfn.FLOOR.PRECISE('численность 2021'!L185)</f>
        <v>826</v>
      </c>
      <c r="AS171" s="214"/>
      <c r="AT171" s="214">
        <f t="shared" si="230"/>
        <v>826</v>
      </c>
      <c r="AU171" s="215">
        <f t="shared" si="231"/>
        <v>1548.1499999999896</v>
      </c>
      <c r="AV171" s="215">
        <f t="shared" si="249"/>
        <v>2580.25</v>
      </c>
      <c r="AW171" s="220">
        <f t="shared" si="232"/>
        <v>826</v>
      </c>
      <c r="AX171" s="222">
        <v>826</v>
      </c>
      <c r="AY171" s="215">
        <f t="shared" si="263"/>
        <v>123.89999999999999</v>
      </c>
      <c r="AZ171" s="216">
        <f t="shared" si="240"/>
        <v>0</v>
      </c>
      <c r="BA171" s="222"/>
      <c r="BB171" s="215">
        <f t="shared" si="264"/>
        <v>247.79999999999998</v>
      </c>
      <c r="BC171" s="222"/>
      <c r="BD171" s="213">
        <v>778.93646200000001</v>
      </c>
      <c r="BE171" s="213">
        <v>1021</v>
      </c>
      <c r="BF171" s="212">
        <f>_xlfn.FLOOR.PRECISE('численность 2021'!G185)</f>
        <v>1351</v>
      </c>
      <c r="BG171" s="212">
        <v>1.4472989999999999</v>
      </c>
      <c r="BH171" s="212">
        <v>1.8970640000000001</v>
      </c>
      <c r="BI171" s="212">
        <f t="shared" si="288"/>
        <v>2.5102192493496838</v>
      </c>
      <c r="BJ171" s="214">
        <f>_xlfn.FLOOR.PRECISE('численность 2021'!K185)</f>
        <v>94</v>
      </c>
      <c r="BK171" s="214"/>
      <c r="BL171" s="214">
        <f t="shared" si="233"/>
        <v>94</v>
      </c>
      <c r="BM171" s="215">
        <f t="shared" si="254"/>
        <v>94.570000000000007</v>
      </c>
      <c r="BN171" s="220">
        <f t="shared" si="234"/>
        <v>94</v>
      </c>
      <c r="BO171" s="222">
        <v>94</v>
      </c>
      <c r="BP171" s="215">
        <f t="shared" si="265"/>
        <v>14.1</v>
      </c>
      <c r="BQ171" s="216">
        <f t="shared" si="241"/>
        <v>0</v>
      </c>
      <c r="BR171" s="222"/>
      <c r="BS171" s="215">
        <f t="shared" si="255"/>
        <v>18.8</v>
      </c>
      <c r="BT171" s="222"/>
      <c r="BU171" s="213">
        <v>1882.4545900000001</v>
      </c>
      <c r="BV171" s="213">
        <v>1485</v>
      </c>
      <c r="BW171" s="212">
        <f>_xlfn.FLOOR.PRECISE('численность 2021'!H185)</f>
        <v>2287</v>
      </c>
      <c r="BX171" s="212">
        <v>3.4976859999999999</v>
      </c>
      <c r="BY171" s="212">
        <v>2.7591969999999999</v>
      </c>
      <c r="BZ171" s="212">
        <f t="shared" si="289"/>
        <v>4.2493496841322926</v>
      </c>
      <c r="CA171" s="214">
        <f>_xlfn.FLOOR.PRECISE('численность 2021'!M185)</f>
        <v>160</v>
      </c>
      <c r="CB171" s="214"/>
      <c r="CC171" s="214"/>
      <c r="CD171" s="214">
        <f t="shared" si="242"/>
        <v>160</v>
      </c>
      <c r="CE171" s="215">
        <f t="shared" si="256"/>
        <v>182.96</v>
      </c>
      <c r="CF171" s="220">
        <f t="shared" si="243"/>
        <v>160</v>
      </c>
      <c r="CG171" s="222">
        <v>160</v>
      </c>
      <c r="CH171" s="215">
        <f t="shared" si="266"/>
        <v>12</v>
      </c>
      <c r="CI171" s="216">
        <f t="shared" si="244"/>
        <v>0</v>
      </c>
      <c r="CJ171" s="222"/>
      <c r="CK171" s="215">
        <f t="shared" si="267"/>
        <v>12</v>
      </c>
      <c r="CL171" s="216">
        <f t="shared" si="245"/>
        <v>0</v>
      </c>
      <c r="CM171" s="222"/>
      <c r="CN171" s="215">
        <f t="shared" si="257"/>
        <v>32</v>
      </c>
      <c r="CO171" s="222"/>
      <c r="CP171" s="221">
        <f t="shared" si="258"/>
        <v>1</v>
      </c>
      <c r="CQ171" s="213">
        <v>286</v>
      </c>
      <c r="CR171" s="213">
        <v>386</v>
      </c>
      <c r="CS171" s="213" t="e">
        <f>#REF!</f>
        <v>#REF!</v>
      </c>
      <c r="CT171" s="212">
        <v>0.57399999999999995</v>
      </c>
      <c r="CU171" s="212">
        <v>0.77300000000000002</v>
      </c>
      <c r="CV171" s="212" t="e">
        <f>#REF!</f>
        <v>#REF!</v>
      </c>
      <c r="CW171" s="214" t="e">
        <f>#REF!</f>
        <v>#REF!</v>
      </c>
      <c r="CX171" s="215" t="e">
        <f t="shared" si="293"/>
        <v>#REF!</v>
      </c>
      <c r="CY171" s="220" t="e">
        <f t="shared" si="294"/>
        <v>#REF!</v>
      </c>
      <c r="CZ171" s="222"/>
      <c r="DA171" s="215">
        <f t="shared" si="295"/>
        <v>0</v>
      </c>
      <c r="DB171" s="222"/>
      <c r="DC171" s="213">
        <v>0</v>
      </c>
      <c r="DD171" s="213">
        <v>0</v>
      </c>
      <c r="DE171" s="212">
        <f>_xlfn.FLOOR.PRECISE('численность 2021'!I185)</f>
        <v>0</v>
      </c>
      <c r="DF171" s="212">
        <v>0</v>
      </c>
      <c r="DG171" s="212">
        <v>0</v>
      </c>
      <c r="DH171" s="212">
        <f t="shared" si="290"/>
        <v>0</v>
      </c>
      <c r="DI171" s="214">
        <f>_xlfn.FLOOR.PRECISE('численность 2021'!N185)</f>
        <v>0</v>
      </c>
      <c r="DJ171" s="215">
        <f t="shared" si="268"/>
        <v>0</v>
      </c>
      <c r="DK171" s="216">
        <f t="shared" si="246"/>
        <v>0</v>
      </c>
      <c r="DL171" s="222"/>
      <c r="DM171" s="215">
        <f t="shared" si="269"/>
        <v>0</v>
      </c>
      <c r="DN171" s="222"/>
      <c r="DO171" s="213">
        <v>31.992301999999999</v>
      </c>
      <c r="DP171" s="213">
        <v>31</v>
      </c>
      <c r="DQ171" s="212">
        <f>_xlfn.FLOOR.PRECISE('численность 2021'!J185)</f>
        <v>47</v>
      </c>
      <c r="DR171" s="212">
        <v>5.9443000000000003E-2</v>
      </c>
      <c r="DS171" s="212">
        <v>5.7598999999999997E-2</v>
      </c>
      <c r="DT171" s="212">
        <f t="shared" si="291"/>
        <v>8.7328130806391666E-2</v>
      </c>
      <c r="DU171" s="214">
        <f>_xlfn.FLOOR.PRECISE('численность 2021'!S185)</f>
        <v>3</v>
      </c>
      <c r="DV171" s="215">
        <f t="shared" si="259"/>
        <v>4.7</v>
      </c>
      <c r="DW171" s="216">
        <f t="shared" si="247"/>
        <v>3</v>
      </c>
      <c r="DX171" s="222">
        <v>3</v>
      </c>
      <c r="DY171" s="213">
        <v>1910</v>
      </c>
      <c r="DZ171" s="223">
        <v>2217</v>
      </c>
      <c r="EA171" s="212">
        <f>_xlfn.FLOOR.PRECISE('численность 2021'!T185)</f>
        <v>5184</v>
      </c>
      <c r="EB171" s="212">
        <v>3.548867</v>
      </c>
      <c r="EC171" s="212">
        <v>4.1192859999999998</v>
      </c>
      <c r="ED171" s="212">
        <f t="shared" si="292"/>
        <v>9.6321070234113702</v>
      </c>
      <c r="EE171" s="214">
        <f>_xlfn.FLOOR.PRECISE('численность 2021'!U185)</f>
        <v>52</v>
      </c>
      <c r="EF171" s="215">
        <f t="shared" si="235"/>
        <v>518.4</v>
      </c>
      <c r="EG171" s="216">
        <f t="shared" si="248"/>
        <v>52</v>
      </c>
      <c r="EH171" s="222">
        <v>52</v>
      </c>
    </row>
    <row r="172" spans="1:138" ht="15.75" x14ac:dyDescent="0.2">
      <c r="A172" s="198" t="s">
        <v>203</v>
      </c>
      <c r="B172" s="212"/>
      <c r="C172" s="213"/>
      <c r="D172" s="213"/>
      <c r="E172" s="212"/>
      <c r="F172" s="212"/>
      <c r="G172" s="212"/>
      <c r="H172" s="212"/>
      <c r="I172" s="214"/>
      <c r="J172" s="215">
        <f t="shared" si="261"/>
        <v>0</v>
      </c>
      <c r="K172" s="216">
        <f t="shared" si="236"/>
        <v>0</v>
      </c>
      <c r="L172" s="222"/>
      <c r="M172" s="213"/>
      <c r="N172" s="213"/>
      <c r="O172" s="212"/>
      <c r="P172" s="212"/>
      <c r="Q172" s="212"/>
      <c r="R172" s="212" t="e">
        <f t="shared" si="237"/>
        <v>#DIV/0!</v>
      </c>
      <c r="S172" s="214"/>
      <c r="T172" s="214"/>
      <c r="U172" s="215">
        <f t="shared" si="262"/>
        <v>0</v>
      </c>
      <c r="V172" s="216">
        <f t="shared" si="228"/>
        <v>0</v>
      </c>
      <c r="W172" s="222"/>
      <c r="X172" s="222"/>
      <c r="Y172" s="218"/>
      <c r="Z172" s="213"/>
      <c r="AA172" s="213"/>
      <c r="AB172" s="212"/>
      <c r="AC172" s="212"/>
      <c r="AD172" s="212"/>
      <c r="AE172" s="212" t="e">
        <f t="shared" si="287"/>
        <v>#DIV/0!</v>
      </c>
      <c r="AF172" s="214"/>
      <c r="AG172" s="215">
        <f t="shared" si="260"/>
        <v>0</v>
      </c>
      <c r="AH172" s="216">
        <f t="shared" si="238"/>
        <v>0</v>
      </c>
      <c r="AI172" s="219">
        <f t="shared" si="229"/>
        <v>0</v>
      </c>
      <c r="AJ172" s="222"/>
      <c r="AK172" s="222"/>
      <c r="AL172" s="213"/>
      <c r="AM172" s="213"/>
      <c r="AN172" s="212"/>
      <c r="AO172" s="212"/>
      <c r="AP172" s="212"/>
      <c r="AQ172" s="212" t="e">
        <f t="shared" si="239"/>
        <v>#DIV/0!</v>
      </c>
      <c r="AR172" s="214"/>
      <c r="AS172" s="214"/>
      <c r="AT172" s="214" t="e">
        <f t="shared" si="230"/>
        <v>#DIV/0!</v>
      </c>
      <c r="AU172" s="215">
        <f t="shared" si="231"/>
        <v>0</v>
      </c>
      <c r="AV172" s="215">
        <f t="shared" si="249"/>
        <v>0</v>
      </c>
      <c r="AW172" s="220">
        <f t="shared" si="232"/>
        <v>0</v>
      </c>
      <c r="AX172" s="222"/>
      <c r="AY172" s="215">
        <f t="shared" si="263"/>
        <v>0</v>
      </c>
      <c r="AZ172" s="216">
        <f t="shared" si="240"/>
        <v>0</v>
      </c>
      <c r="BA172" s="222"/>
      <c r="BB172" s="215">
        <f t="shared" si="264"/>
        <v>0</v>
      </c>
      <c r="BC172" s="222"/>
      <c r="BD172" s="213"/>
      <c r="BE172" s="213"/>
      <c r="BF172" s="212"/>
      <c r="BG172" s="212"/>
      <c r="BH172" s="212"/>
      <c r="BI172" s="212" t="e">
        <f t="shared" si="288"/>
        <v>#DIV/0!</v>
      </c>
      <c r="BJ172" s="214"/>
      <c r="BK172" s="214"/>
      <c r="BL172" s="214" t="e">
        <f t="shared" si="233"/>
        <v>#DIV/0!</v>
      </c>
      <c r="BM172" s="215">
        <f t="shared" ref="BM172:BM235" si="296">IF(BF172&gt;1,IF(BI172&gt;10,BF172*0.149999999999999,IF(BI172&gt;8,BF172*0.12,IF(BI172&gt;6,BF172*0.1,IF(BI172&gt;4,BF172*0.08,IF(BI172&gt;2,BF172*0.07,IF(BI172&gt;1,BF172*0.05,IF(BI172&lt;1,BF172*0.0299999999999999,0))))))),0)</f>
        <v>0</v>
      </c>
      <c r="BN172" s="220">
        <f t="shared" si="234"/>
        <v>0</v>
      </c>
      <c r="BO172" s="222"/>
      <c r="BP172" s="215">
        <f t="shared" si="265"/>
        <v>0</v>
      </c>
      <c r="BQ172" s="216">
        <f t="shared" si="241"/>
        <v>0</v>
      </c>
      <c r="BR172" s="222"/>
      <c r="BS172" s="215">
        <f t="shared" ref="BS172:BS235" si="297">BO172*0.2</f>
        <v>0</v>
      </c>
      <c r="BT172" s="222"/>
      <c r="BU172" s="213"/>
      <c r="BV172" s="213"/>
      <c r="BW172" s="212"/>
      <c r="BX172" s="212"/>
      <c r="BY172" s="212"/>
      <c r="BZ172" s="212" t="e">
        <f t="shared" si="289"/>
        <v>#DIV/0!</v>
      </c>
      <c r="CA172" s="214"/>
      <c r="CB172" s="214"/>
      <c r="CC172" s="214"/>
      <c r="CD172" s="214" t="e">
        <f t="shared" si="242"/>
        <v>#DIV/0!</v>
      </c>
      <c r="CE172" s="215">
        <f t="shared" ref="CE172:CE235" si="298">IF(BW172&gt;1,IF(BZ172&gt;10,BW172*0.149999999999999,IF(BZ172&gt;8,BW172*0.12,IF(BZ172&gt;6,BW172*0.1,IF(BZ172&gt;4,BW172*0.08,IF(BZ172&gt;2,BW172*0.07,IF(BZ172&gt;1,BW172*0.05,IF(BZ172&lt;1,BW172*0.0299999999999999,0))))))),0)</f>
        <v>0</v>
      </c>
      <c r="CF172" s="220">
        <f t="shared" si="243"/>
        <v>0</v>
      </c>
      <c r="CG172" s="222"/>
      <c r="CH172" s="215">
        <f t="shared" si="266"/>
        <v>0</v>
      </c>
      <c r="CI172" s="216">
        <f t="shared" si="244"/>
        <v>0</v>
      </c>
      <c r="CJ172" s="222"/>
      <c r="CK172" s="215">
        <f t="shared" si="267"/>
        <v>0</v>
      </c>
      <c r="CL172" s="216">
        <f t="shared" si="245"/>
        <v>0</v>
      </c>
      <c r="CM172" s="222"/>
      <c r="CN172" s="215">
        <f t="shared" ref="CN172:CN235" si="299">CG172*0.2</f>
        <v>0</v>
      </c>
      <c r="CO172" s="222"/>
      <c r="CP172" s="221">
        <f t="shared" ref="CP172:CP235" si="300">IF(CG172*0.25&gt;CJ172+CM172-0.1,1,0)</f>
        <v>1</v>
      </c>
      <c r="CQ172" s="213"/>
      <c r="CR172" s="213"/>
      <c r="CS172" s="213"/>
      <c r="CT172" s="212"/>
      <c r="CU172" s="212"/>
      <c r="CV172" s="212"/>
      <c r="CW172" s="214"/>
      <c r="CX172" s="215">
        <f t="shared" si="293"/>
        <v>0</v>
      </c>
      <c r="CY172" s="220">
        <f t="shared" si="294"/>
        <v>0</v>
      </c>
      <c r="CZ172" s="222"/>
      <c r="DA172" s="215">
        <f t="shared" si="295"/>
        <v>0</v>
      </c>
      <c r="DB172" s="222"/>
      <c r="DC172" s="213"/>
      <c r="DD172" s="213"/>
      <c r="DE172" s="212"/>
      <c r="DF172" s="212"/>
      <c r="DG172" s="212"/>
      <c r="DH172" s="212" t="e">
        <f t="shared" si="290"/>
        <v>#DIV/0!</v>
      </c>
      <c r="DI172" s="214"/>
      <c r="DJ172" s="215">
        <f t="shared" si="268"/>
        <v>0</v>
      </c>
      <c r="DK172" s="216">
        <f t="shared" si="246"/>
        <v>0</v>
      </c>
      <c r="DL172" s="222"/>
      <c r="DM172" s="215">
        <f t="shared" si="269"/>
        <v>0</v>
      </c>
      <c r="DN172" s="222"/>
      <c r="DO172" s="213"/>
      <c r="DP172" s="213"/>
      <c r="DQ172" s="212"/>
      <c r="DR172" s="212"/>
      <c r="DS172" s="212"/>
      <c r="DT172" s="212" t="e">
        <f t="shared" si="291"/>
        <v>#DIV/0!</v>
      </c>
      <c r="DU172" s="214"/>
      <c r="DV172" s="215">
        <f t="shared" ref="DV172:DV235" si="301">DQ172*0.1</f>
        <v>0</v>
      </c>
      <c r="DW172" s="216">
        <f t="shared" si="247"/>
        <v>0</v>
      </c>
      <c r="DX172" s="222"/>
      <c r="DY172" s="213"/>
      <c r="DZ172" s="223"/>
      <c r="EA172" s="212"/>
      <c r="EB172" s="212"/>
      <c r="EC172" s="212"/>
      <c r="ED172" s="212" t="e">
        <f t="shared" si="292"/>
        <v>#DIV/0!</v>
      </c>
      <c r="EE172" s="214"/>
      <c r="EF172" s="215">
        <f t="shared" si="235"/>
        <v>0</v>
      </c>
      <c r="EG172" s="216">
        <f t="shared" si="248"/>
        <v>0</v>
      </c>
      <c r="EH172" s="222"/>
    </row>
    <row r="173" spans="1:138" s="227" customFormat="1" ht="47.25" x14ac:dyDescent="0.2">
      <c r="A173" s="116" t="s">
        <v>204</v>
      </c>
      <c r="B173" s="228">
        <f>'численность 2021'!C187</f>
        <v>133.66200000000001</v>
      </c>
      <c r="C173" s="229">
        <v>8465.9013670000004</v>
      </c>
      <c r="D173" s="229">
        <v>485</v>
      </c>
      <c r="E173" s="228">
        <f>_xlfn.FLOOR.PRECISE('численность 2021'!D187)</f>
        <v>570</v>
      </c>
      <c r="F173" s="228">
        <v>3.8148460000000002</v>
      </c>
      <c r="G173" s="228">
        <v>3.628539</v>
      </c>
      <c r="H173" s="228">
        <f t="shared" si="286"/>
        <v>4.2644880369888227</v>
      </c>
      <c r="I173" s="230">
        <f>_xlfn.FLOOR.PRECISE('численность 2021'!R187)</f>
        <v>199</v>
      </c>
      <c r="J173" s="233">
        <f t="shared" si="261"/>
        <v>199.5</v>
      </c>
      <c r="K173" s="231">
        <f t="shared" si="236"/>
        <v>199</v>
      </c>
      <c r="L173" s="217">
        <v>199</v>
      </c>
      <c r="M173" s="229">
        <v>967</v>
      </c>
      <c r="N173" s="229">
        <v>45</v>
      </c>
      <c r="O173" s="228">
        <f>_xlfn.FLOOR.PRECISE('численность 2021'!P187)</f>
        <v>44</v>
      </c>
      <c r="P173" s="228">
        <v>0.43574299999999999</v>
      </c>
      <c r="Q173" s="228">
        <v>0.336669</v>
      </c>
      <c r="R173" s="228">
        <f t="shared" si="237"/>
        <v>0.32918855022369858</v>
      </c>
      <c r="S173" s="230">
        <f>_xlfn.FLOOR.PRECISE('численность 2021'!Q187)</f>
        <v>11</v>
      </c>
      <c r="T173" s="230"/>
      <c r="U173" s="233">
        <f t="shared" si="262"/>
        <v>13.2</v>
      </c>
      <c r="V173" s="231">
        <f t="shared" si="228"/>
        <v>11</v>
      </c>
      <c r="W173" s="217">
        <v>11</v>
      </c>
      <c r="X173" s="217"/>
      <c r="Y173" s="232"/>
      <c r="Z173" s="229">
        <v>952.108521</v>
      </c>
      <c r="AA173" s="229">
        <v>411</v>
      </c>
      <c r="AB173" s="228">
        <f>_xlfn.FLOOR.PRECISE('численность 2021'!E187)</f>
        <v>729</v>
      </c>
      <c r="AC173" s="228">
        <v>0.429033</v>
      </c>
      <c r="AD173" s="228">
        <v>3.0749059999999999</v>
      </c>
      <c r="AE173" s="228">
        <f t="shared" si="287"/>
        <v>5.4540557525699151</v>
      </c>
      <c r="AF173" s="230">
        <f>_xlfn.FLOOR.PRECISE('численность 2021'!O187)</f>
        <v>36</v>
      </c>
      <c r="AG173" s="233">
        <f t="shared" si="260"/>
        <v>36.450000000000003</v>
      </c>
      <c r="AH173" s="231">
        <f t="shared" si="238"/>
        <v>36</v>
      </c>
      <c r="AI173" s="219">
        <f t="shared" si="229"/>
        <v>27</v>
      </c>
      <c r="AJ173" s="217">
        <v>36</v>
      </c>
      <c r="AK173" s="217">
        <v>27</v>
      </c>
      <c r="AL173" s="229">
        <v>251.961365</v>
      </c>
      <c r="AM173" s="229">
        <v>0</v>
      </c>
      <c r="AN173" s="228">
        <f>_xlfn.FLOOR.PRECISE('численность 2021'!F187)</f>
        <v>0</v>
      </c>
      <c r="AO173" s="228">
        <v>0.113537</v>
      </c>
      <c r="AP173" s="228">
        <v>0</v>
      </c>
      <c r="AQ173" s="228">
        <f t="shared" si="239"/>
        <v>0</v>
      </c>
      <c r="AR173" s="230">
        <f>_xlfn.FLOOR.PRECISE('численность 2021'!L187)</f>
        <v>0</v>
      </c>
      <c r="AS173" s="230"/>
      <c r="AT173" s="230">
        <f t="shared" si="230"/>
        <v>0</v>
      </c>
      <c r="AU173" s="233">
        <f t="shared" si="231"/>
        <v>0</v>
      </c>
      <c r="AV173" s="233">
        <f t="shared" si="249"/>
        <v>0</v>
      </c>
      <c r="AW173" s="219">
        <f t="shared" si="232"/>
        <v>0</v>
      </c>
      <c r="AX173" s="217"/>
      <c r="AY173" s="233">
        <f t="shared" si="263"/>
        <v>0</v>
      </c>
      <c r="AZ173" s="231">
        <f t="shared" si="240"/>
        <v>0</v>
      </c>
      <c r="BA173" s="217"/>
      <c r="BB173" s="233">
        <f t="shared" si="264"/>
        <v>0</v>
      </c>
      <c r="BC173" s="217"/>
      <c r="BD173" s="229">
        <v>2398.5959469999998</v>
      </c>
      <c r="BE173" s="229">
        <v>155</v>
      </c>
      <c r="BF173" s="228">
        <f>_xlfn.FLOOR.PRECISE('численность 2021'!G187)</f>
        <v>184</v>
      </c>
      <c r="BG173" s="228">
        <v>1.0808390000000001</v>
      </c>
      <c r="BH173" s="228">
        <v>1.1596359999999999</v>
      </c>
      <c r="BI173" s="228">
        <f t="shared" si="288"/>
        <v>1.3766066645718305</v>
      </c>
      <c r="BJ173" s="230">
        <f>_xlfn.FLOOR.PRECISE('численность 2021'!K187)</f>
        <v>9</v>
      </c>
      <c r="BK173" s="230"/>
      <c r="BL173" s="230">
        <f t="shared" si="233"/>
        <v>9</v>
      </c>
      <c r="BM173" s="233">
        <f t="shared" si="296"/>
        <v>9.2000000000000011</v>
      </c>
      <c r="BN173" s="219">
        <f t="shared" si="234"/>
        <v>9</v>
      </c>
      <c r="BO173" s="217">
        <v>9</v>
      </c>
      <c r="BP173" s="233">
        <f t="shared" si="265"/>
        <v>1.3499999999999999</v>
      </c>
      <c r="BQ173" s="231">
        <f t="shared" si="241"/>
        <v>0</v>
      </c>
      <c r="BR173" s="217"/>
      <c r="BS173" s="233">
        <f t="shared" si="297"/>
        <v>1.8</v>
      </c>
      <c r="BT173" s="217"/>
      <c r="BU173" s="229">
        <v>1467.1022949999999</v>
      </c>
      <c r="BV173" s="229">
        <v>175</v>
      </c>
      <c r="BW173" s="228">
        <f>_xlfn.FLOOR.PRECISE('численность 2021'!H187)</f>
        <v>295</v>
      </c>
      <c r="BX173" s="228">
        <v>0.66109499999999999</v>
      </c>
      <c r="BY173" s="228">
        <v>1.309266</v>
      </c>
      <c r="BZ173" s="228">
        <f t="shared" si="289"/>
        <v>2.2070595980907064</v>
      </c>
      <c r="CA173" s="230">
        <f>_xlfn.FLOOR.PRECISE('численность 2021'!M187)</f>
        <v>20</v>
      </c>
      <c r="CB173" s="230"/>
      <c r="CC173" s="230"/>
      <c r="CD173" s="230">
        <f t="shared" si="242"/>
        <v>20</v>
      </c>
      <c r="CE173" s="233">
        <f t="shared" si="298"/>
        <v>20.650000000000002</v>
      </c>
      <c r="CF173" s="219">
        <f t="shared" si="243"/>
        <v>20</v>
      </c>
      <c r="CG173" s="217">
        <v>20</v>
      </c>
      <c r="CH173" s="233">
        <f t="shared" si="266"/>
        <v>1.5</v>
      </c>
      <c r="CI173" s="231">
        <f t="shared" si="244"/>
        <v>0</v>
      </c>
      <c r="CJ173" s="217"/>
      <c r="CK173" s="233">
        <f t="shared" si="267"/>
        <v>1.5</v>
      </c>
      <c r="CL173" s="231">
        <f t="shared" si="245"/>
        <v>0</v>
      </c>
      <c r="CM173" s="217"/>
      <c r="CN173" s="233">
        <f t="shared" si="299"/>
        <v>4</v>
      </c>
      <c r="CO173" s="217"/>
      <c r="CP173" s="234">
        <f t="shared" si="300"/>
        <v>1</v>
      </c>
      <c r="CQ173" s="229">
        <v>0</v>
      </c>
      <c r="CR173" s="229">
        <v>0</v>
      </c>
      <c r="CS173" s="229" t="e">
        <f>#REF!</f>
        <v>#REF!</v>
      </c>
      <c r="CT173" s="228">
        <v>0</v>
      </c>
      <c r="CU173" s="228">
        <v>0</v>
      </c>
      <c r="CV173" s="228" t="e">
        <f>#REF!</f>
        <v>#REF!</v>
      </c>
      <c r="CW173" s="230" t="e">
        <f>#REF!</f>
        <v>#REF!</v>
      </c>
      <c r="CX173" s="233" t="e">
        <f t="shared" si="293"/>
        <v>#REF!</v>
      </c>
      <c r="CY173" s="219" t="e">
        <f t="shared" si="294"/>
        <v>#REF!</v>
      </c>
      <c r="CZ173" s="217"/>
      <c r="DA173" s="233">
        <f t="shared" si="295"/>
        <v>0</v>
      </c>
      <c r="DB173" s="217"/>
      <c r="DC173" s="229">
        <v>227.14697265625</v>
      </c>
      <c r="DD173" s="229">
        <v>4</v>
      </c>
      <c r="DE173" s="228">
        <f>_xlfn.FLOOR.PRECISE('численность 2021'!I187)</f>
        <v>12</v>
      </c>
      <c r="DF173" s="228">
        <v>0.102355</v>
      </c>
      <c r="DG173" s="228">
        <v>2.9926000000000001E-2</v>
      </c>
      <c r="DH173" s="228">
        <f t="shared" si="290"/>
        <v>8.9778695515554161E-2</v>
      </c>
      <c r="DI173" s="230">
        <f>_xlfn.FLOOR.PRECISE('численность 2021'!N187)</f>
        <v>0</v>
      </c>
      <c r="DJ173" s="233">
        <f t="shared" ref="DJ173:DJ175" si="302">IF(DE173&gt;34,DE173*0.149999999999999,0)</f>
        <v>0</v>
      </c>
      <c r="DK173" s="231">
        <f t="shared" si="246"/>
        <v>0</v>
      </c>
      <c r="DL173" s="217"/>
      <c r="DM173" s="233">
        <f t="shared" si="269"/>
        <v>0</v>
      </c>
      <c r="DN173" s="217"/>
      <c r="DO173" s="229">
        <v>76.351928999999998</v>
      </c>
      <c r="DP173" s="229">
        <v>1</v>
      </c>
      <c r="DQ173" s="228">
        <f>_xlfn.FLOOR.PRECISE('численность 2021'!J187)</f>
        <v>10</v>
      </c>
      <c r="DR173" s="228">
        <v>3.4404999999999998E-2</v>
      </c>
      <c r="DS173" s="228">
        <v>7.4819999999999999E-3</v>
      </c>
      <c r="DT173" s="228">
        <f t="shared" si="291"/>
        <v>7.4815579596295131E-2</v>
      </c>
      <c r="DU173" s="230">
        <f>_xlfn.FLOOR.PRECISE('численность 2021'!S187)</f>
        <v>1</v>
      </c>
      <c r="DV173" s="233">
        <f t="shared" si="301"/>
        <v>1</v>
      </c>
      <c r="DW173" s="231">
        <f t="shared" si="247"/>
        <v>1</v>
      </c>
      <c r="DX173" s="217">
        <v>1</v>
      </c>
      <c r="DY173" s="229">
        <v>136</v>
      </c>
      <c r="DZ173" s="236">
        <v>0</v>
      </c>
      <c r="EA173" s="228">
        <f>_xlfn.FLOOR.PRECISE('численность 2021'!T187)</f>
        <v>0</v>
      </c>
      <c r="EB173" s="228">
        <v>6.1282999999999997E-2</v>
      </c>
      <c r="EC173" s="228">
        <v>0</v>
      </c>
      <c r="ED173" s="228">
        <f t="shared" si="292"/>
        <v>0</v>
      </c>
      <c r="EE173" s="230">
        <f>_xlfn.FLOOR.PRECISE('численность 2021'!U187)</f>
        <v>0</v>
      </c>
      <c r="EF173" s="233">
        <f t="shared" si="235"/>
        <v>0</v>
      </c>
      <c r="EG173" s="231">
        <f t="shared" si="248"/>
        <v>0</v>
      </c>
      <c r="EH173" s="217"/>
    </row>
    <row r="174" spans="1:138" s="227" customFormat="1" ht="47.25" x14ac:dyDescent="0.2">
      <c r="A174" s="116" t="s">
        <v>205</v>
      </c>
      <c r="B174" s="228">
        <f>'численность 2021'!C188</f>
        <v>868.12699999999995</v>
      </c>
      <c r="C174" s="229"/>
      <c r="D174" s="229">
        <v>3308</v>
      </c>
      <c r="E174" s="228">
        <f>_xlfn.FLOOR.PRECISE('численность 2021'!D188)</f>
        <v>3576</v>
      </c>
      <c r="F174" s="228"/>
      <c r="G174" s="228">
        <v>3.8105020000000001</v>
      </c>
      <c r="H174" s="228">
        <f t="shared" si="286"/>
        <v>4.1192129722955286</v>
      </c>
      <c r="I174" s="230">
        <f>_xlfn.FLOOR.PRECISE('численность 2021'!R188)</f>
        <v>1251</v>
      </c>
      <c r="J174" s="233">
        <f t="shared" si="261"/>
        <v>1251.5999999999999</v>
      </c>
      <c r="K174" s="231">
        <f t="shared" si="236"/>
        <v>1251</v>
      </c>
      <c r="L174" s="217">
        <v>1251</v>
      </c>
      <c r="M174" s="229"/>
      <c r="N174" s="229">
        <v>295</v>
      </c>
      <c r="O174" s="228">
        <f>_xlfn.FLOOR.PRECISE('численность 2021'!P188)</f>
        <v>338</v>
      </c>
      <c r="P174" s="228"/>
      <c r="Q174" s="228">
        <v>0.339812</v>
      </c>
      <c r="R174" s="228">
        <f t="shared" si="237"/>
        <v>0.38934395543509187</v>
      </c>
      <c r="S174" s="230">
        <f>_xlfn.FLOOR.PRECISE('численность 2021'!Q188)</f>
        <v>60</v>
      </c>
      <c r="T174" s="230"/>
      <c r="U174" s="233">
        <f t="shared" si="262"/>
        <v>101.39999999999999</v>
      </c>
      <c r="V174" s="231">
        <f t="shared" si="228"/>
        <v>60</v>
      </c>
      <c r="W174" s="217">
        <v>60</v>
      </c>
      <c r="X174" s="217"/>
      <c r="Y174" s="232"/>
      <c r="Z174" s="229"/>
      <c r="AA174" s="229">
        <v>631</v>
      </c>
      <c r="AB174" s="228">
        <f>_xlfn.FLOOR.PRECISE('численность 2021'!E188)</f>
        <v>1119</v>
      </c>
      <c r="AC174" s="228"/>
      <c r="AD174" s="228">
        <v>0.72685200000000005</v>
      </c>
      <c r="AE174" s="228">
        <f t="shared" si="287"/>
        <v>1.288981911632745</v>
      </c>
      <c r="AF174" s="230">
        <f>_xlfn.FLOOR.PRECISE('численность 2021'!O188)</f>
        <v>55</v>
      </c>
      <c r="AG174" s="233">
        <f t="shared" ref="AG174:AG175" si="303">IF(AB174&gt;34,AB174*0.05,0)</f>
        <v>55.95</v>
      </c>
      <c r="AH174" s="231">
        <f t="shared" si="238"/>
        <v>55</v>
      </c>
      <c r="AI174" s="219">
        <f t="shared" si="229"/>
        <v>41.25</v>
      </c>
      <c r="AJ174" s="217">
        <v>55</v>
      </c>
      <c r="AK174" s="217">
        <v>41</v>
      </c>
      <c r="AL174" s="229"/>
      <c r="AM174" s="229">
        <v>159</v>
      </c>
      <c r="AN174" s="228">
        <f>_xlfn.FLOOR.PRECISE('численность 2021'!F188)</f>
        <v>109</v>
      </c>
      <c r="AO174" s="228"/>
      <c r="AP174" s="228">
        <v>0.18315300000000001</v>
      </c>
      <c r="AQ174" s="228">
        <f t="shared" si="239"/>
        <v>0.12555766610184915</v>
      </c>
      <c r="AR174" s="230">
        <f>_xlfn.FLOOR.PRECISE('численность 2021'!L188)</f>
        <v>3</v>
      </c>
      <c r="AS174" s="230"/>
      <c r="AT174" s="230">
        <f t="shared" si="230"/>
        <v>3</v>
      </c>
      <c r="AU174" s="233">
        <f t="shared" si="231"/>
        <v>3.2699999999999889</v>
      </c>
      <c r="AV174" s="233">
        <f t="shared" si="249"/>
        <v>3.2699999999999889</v>
      </c>
      <c r="AW174" s="219">
        <f t="shared" si="232"/>
        <v>3</v>
      </c>
      <c r="AX174" s="217">
        <v>3</v>
      </c>
      <c r="AY174" s="233">
        <f t="shared" si="263"/>
        <v>0</v>
      </c>
      <c r="AZ174" s="231"/>
      <c r="BA174" s="217"/>
      <c r="BB174" s="233">
        <f t="shared" si="264"/>
        <v>0.89999999999999991</v>
      </c>
      <c r="BC174" s="217"/>
      <c r="BD174" s="229"/>
      <c r="BE174" s="229">
        <v>1642</v>
      </c>
      <c r="BF174" s="228">
        <f>_xlfn.FLOOR.PRECISE('численность 2021'!G188)</f>
        <v>1692</v>
      </c>
      <c r="BG174" s="228"/>
      <c r="BH174" s="228">
        <v>1.8914280000000001</v>
      </c>
      <c r="BI174" s="228">
        <f t="shared" si="288"/>
        <v>1.9490235875626494</v>
      </c>
      <c r="BJ174" s="230">
        <f>_xlfn.FLOOR.PRECISE('численность 2021'!K188)</f>
        <v>84</v>
      </c>
      <c r="BK174" s="230"/>
      <c r="BL174" s="230">
        <f t="shared" si="233"/>
        <v>84</v>
      </c>
      <c r="BM174" s="233">
        <f t="shared" si="296"/>
        <v>84.600000000000009</v>
      </c>
      <c r="BN174" s="219">
        <f t="shared" si="234"/>
        <v>84</v>
      </c>
      <c r="BO174" s="217">
        <v>84</v>
      </c>
      <c r="BP174" s="233">
        <f t="shared" ref="BP174:BP237" si="304">IF(BO174&gt;3,BO174*0.149999999999999,0)</f>
        <v>12.599999999999916</v>
      </c>
      <c r="BQ174" s="231">
        <f t="shared" si="241"/>
        <v>0</v>
      </c>
      <c r="BR174" s="217"/>
      <c r="BS174" s="233">
        <f t="shared" si="297"/>
        <v>16.8</v>
      </c>
      <c r="BT174" s="217"/>
      <c r="BU174" s="229"/>
      <c r="BV174" s="229">
        <v>957</v>
      </c>
      <c r="BW174" s="228">
        <f>_xlfn.FLOOR.PRECISE('численность 2021'!H188)</f>
        <v>972</v>
      </c>
      <c r="BX174" s="228"/>
      <c r="BY174" s="228">
        <v>1.102373</v>
      </c>
      <c r="BZ174" s="228">
        <f t="shared" si="289"/>
        <v>1.1196518481742879</v>
      </c>
      <c r="CA174" s="230">
        <f>_xlfn.FLOOR.PRECISE('численность 2021'!M188)</f>
        <v>48</v>
      </c>
      <c r="CB174" s="230"/>
      <c r="CC174" s="230"/>
      <c r="CD174" s="230">
        <f t="shared" si="242"/>
        <v>48</v>
      </c>
      <c r="CE174" s="233">
        <f t="shared" si="298"/>
        <v>48.6</v>
      </c>
      <c r="CF174" s="219">
        <f t="shared" si="243"/>
        <v>48</v>
      </c>
      <c r="CG174" s="217">
        <v>48</v>
      </c>
      <c r="CH174" s="233">
        <f t="shared" si="266"/>
        <v>3.5999999999999996</v>
      </c>
      <c r="CI174" s="231">
        <f t="shared" si="244"/>
        <v>0</v>
      </c>
      <c r="CJ174" s="217"/>
      <c r="CK174" s="233">
        <f t="shared" ref="CK174:CK237" si="305">IF(CG174&gt;3,CG174*0.0749999999999999,0)</f>
        <v>3.5999999999999952</v>
      </c>
      <c r="CL174" s="231">
        <f t="shared" si="245"/>
        <v>0</v>
      </c>
      <c r="CM174" s="217"/>
      <c r="CN174" s="233">
        <f t="shared" si="299"/>
        <v>9.6000000000000014</v>
      </c>
      <c r="CO174" s="217"/>
      <c r="CP174" s="234">
        <f t="shared" si="300"/>
        <v>1</v>
      </c>
      <c r="CQ174" s="229"/>
      <c r="CR174" s="229"/>
      <c r="CS174" s="229"/>
      <c r="CT174" s="228"/>
      <c r="CU174" s="228"/>
      <c r="CV174" s="228"/>
      <c r="CW174" s="230"/>
      <c r="CX174" s="233"/>
      <c r="CY174" s="219"/>
      <c r="CZ174" s="217"/>
      <c r="DA174" s="233"/>
      <c r="DB174" s="217"/>
      <c r="DC174" s="229"/>
      <c r="DD174" s="229">
        <v>35</v>
      </c>
      <c r="DE174" s="228">
        <f>_xlfn.FLOOR.PRECISE('численность 2021'!I188)</f>
        <v>36</v>
      </c>
      <c r="DF174" s="228"/>
      <c r="DG174" s="228">
        <v>4.0316999999999999E-2</v>
      </c>
      <c r="DH174" s="228">
        <f t="shared" si="290"/>
        <v>4.1468586969418068E-2</v>
      </c>
      <c r="DI174" s="230">
        <f>_xlfn.FLOOR.PRECISE('численность 2021'!N188)</f>
        <v>0</v>
      </c>
      <c r="DJ174" s="233">
        <f t="shared" si="302"/>
        <v>5.3999999999999639</v>
      </c>
      <c r="DK174" s="231">
        <f t="shared" si="246"/>
        <v>0</v>
      </c>
      <c r="DL174" s="217"/>
      <c r="DM174" s="233">
        <f t="shared" si="269"/>
        <v>0</v>
      </c>
      <c r="DN174" s="217"/>
      <c r="DO174" s="229"/>
      <c r="DP174" s="229">
        <v>73</v>
      </c>
      <c r="DQ174" s="228">
        <f>_xlfn.FLOOR.PRECISE('численность 2021'!J188)</f>
        <v>36</v>
      </c>
      <c r="DR174" s="228"/>
      <c r="DS174" s="228">
        <v>8.4088999999999997E-2</v>
      </c>
      <c r="DT174" s="228">
        <f t="shared" si="291"/>
        <v>4.1468586969418068E-2</v>
      </c>
      <c r="DU174" s="230">
        <f>_xlfn.FLOOR.PRECISE('численность 2021'!S188)</f>
        <v>3</v>
      </c>
      <c r="DV174" s="233">
        <f t="shared" si="301"/>
        <v>3.6</v>
      </c>
      <c r="DW174" s="231">
        <f t="shared" si="247"/>
        <v>3</v>
      </c>
      <c r="DX174" s="217">
        <v>3</v>
      </c>
      <c r="DY174" s="229"/>
      <c r="DZ174" s="236">
        <v>54</v>
      </c>
      <c r="EA174" s="228">
        <f>_xlfn.FLOOR.PRECISE('численность 2021'!T188)</f>
        <v>139</v>
      </c>
      <c r="EB174" s="228"/>
      <c r="EC174" s="228"/>
      <c r="ED174" s="228"/>
      <c r="EE174" s="230">
        <f>_xlfn.FLOOR.PRECISE('численность 2021'!U188)</f>
        <v>6</v>
      </c>
      <c r="EF174" s="233">
        <f t="shared" si="235"/>
        <v>13.9</v>
      </c>
      <c r="EG174" s="231">
        <f t="shared" si="248"/>
        <v>6</v>
      </c>
      <c r="EH174" s="217">
        <v>6</v>
      </c>
    </row>
    <row r="175" spans="1:138" s="227" customFormat="1" ht="47.25" x14ac:dyDescent="0.2">
      <c r="A175" s="116" t="s">
        <v>206</v>
      </c>
      <c r="B175" s="228">
        <f>'численность 2021'!C189</f>
        <v>1249.8789999999999</v>
      </c>
      <c r="C175" s="229"/>
      <c r="D175" s="229">
        <v>4348</v>
      </c>
      <c r="E175" s="228">
        <f>_xlfn.FLOOR.PRECISE('численность 2021'!D189)</f>
        <v>4649</v>
      </c>
      <c r="F175" s="228"/>
      <c r="G175" s="228">
        <v>3.4787360000000001</v>
      </c>
      <c r="H175" s="228">
        <f t="shared" si="286"/>
        <v>3.7195600534131708</v>
      </c>
      <c r="I175" s="230">
        <f>_xlfn.FLOOR.PRECISE('численность 2021'!R189)</f>
        <v>1627</v>
      </c>
      <c r="J175" s="233">
        <f t="shared" ref="J175:J238" si="306">IF(E175&gt;1,E175*0.349999999999999,0)</f>
        <v>1627.1499999999953</v>
      </c>
      <c r="K175" s="231">
        <f t="shared" si="236"/>
        <v>1627</v>
      </c>
      <c r="L175" s="217">
        <v>1627</v>
      </c>
      <c r="M175" s="229"/>
      <c r="N175" s="229">
        <v>425</v>
      </c>
      <c r="O175" s="228">
        <f>_xlfn.FLOOR.PRECISE('численность 2021'!P189)</f>
        <v>449</v>
      </c>
      <c r="P175" s="228"/>
      <c r="Q175" s="228">
        <v>0.34003299999999997</v>
      </c>
      <c r="R175" s="228">
        <f t="shared" si="237"/>
        <v>0.35923477392611608</v>
      </c>
      <c r="S175" s="230">
        <f>_xlfn.FLOOR.PRECISE('численность 2021'!Q189)</f>
        <v>31</v>
      </c>
      <c r="T175" s="230"/>
      <c r="U175" s="233">
        <f t="shared" si="262"/>
        <v>134.69999999999999</v>
      </c>
      <c r="V175" s="231">
        <f t="shared" si="228"/>
        <v>31</v>
      </c>
      <c r="W175" s="217">
        <v>31</v>
      </c>
      <c r="X175" s="217"/>
      <c r="Y175" s="232"/>
      <c r="Z175" s="229"/>
      <c r="AA175" s="229">
        <v>930</v>
      </c>
      <c r="AB175" s="228">
        <f>_xlfn.FLOOR.PRECISE('численность 2021'!E189)</f>
        <v>1762</v>
      </c>
      <c r="AC175" s="228"/>
      <c r="AD175" s="228">
        <v>0.74407199999999996</v>
      </c>
      <c r="AE175" s="228">
        <f t="shared" si="287"/>
        <v>1.4097364624895692</v>
      </c>
      <c r="AF175" s="230">
        <f>_xlfn.FLOOR.PRECISE('численность 2021'!O189)</f>
        <v>88</v>
      </c>
      <c r="AG175" s="233">
        <f t="shared" si="303"/>
        <v>88.100000000000009</v>
      </c>
      <c r="AH175" s="231">
        <f t="shared" si="238"/>
        <v>88</v>
      </c>
      <c r="AI175" s="219">
        <f t="shared" si="229"/>
        <v>66</v>
      </c>
      <c r="AJ175" s="217">
        <v>88</v>
      </c>
      <c r="AK175" s="217">
        <v>66</v>
      </c>
      <c r="AL175" s="229"/>
      <c r="AM175" s="229">
        <v>0</v>
      </c>
      <c r="AN175" s="228">
        <f>_xlfn.FLOOR.PRECISE('численность 2021'!F189)</f>
        <v>0</v>
      </c>
      <c r="AO175" s="228"/>
      <c r="AP175" s="228">
        <v>0</v>
      </c>
      <c r="AQ175" s="228">
        <f t="shared" si="239"/>
        <v>0</v>
      </c>
      <c r="AR175" s="230">
        <f>_xlfn.FLOOR.PRECISE('численность 2021'!L189)</f>
        <v>0</v>
      </c>
      <c r="AS175" s="230"/>
      <c r="AT175" s="230">
        <f t="shared" si="230"/>
        <v>0</v>
      </c>
      <c r="AU175" s="233">
        <f t="shared" si="231"/>
        <v>0</v>
      </c>
      <c r="AV175" s="233">
        <f t="shared" si="249"/>
        <v>0</v>
      </c>
      <c r="AW175" s="219">
        <f t="shared" si="232"/>
        <v>0</v>
      </c>
      <c r="AX175" s="217"/>
      <c r="AY175" s="233">
        <f t="shared" si="263"/>
        <v>0</v>
      </c>
      <c r="AZ175" s="231"/>
      <c r="BA175" s="217"/>
      <c r="BB175" s="233">
        <f t="shared" si="264"/>
        <v>0</v>
      </c>
      <c r="BC175" s="217"/>
      <c r="BD175" s="229"/>
      <c r="BE175" s="229">
        <v>1253</v>
      </c>
      <c r="BF175" s="228">
        <f>_xlfn.FLOOR.PRECISE('численность 2021'!G189)</f>
        <v>1399</v>
      </c>
      <c r="BG175" s="228"/>
      <c r="BH175" s="228">
        <v>1.002497</v>
      </c>
      <c r="BI175" s="228">
        <f t="shared" si="288"/>
        <v>1.1193083490481879</v>
      </c>
      <c r="BJ175" s="230">
        <f>_xlfn.FLOOR.PRECISE('численность 2021'!K189)</f>
        <v>69</v>
      </c>
      <c r="BK175" s="230"/>
      <c r="BL175" s="230">
        <f t="shared" si="233"/>
        <v>69</v>
      </c>
      <c r="BM175" s="233">
        <f t="shared" si="296"/>
        <v>69.95</v>
      </c>
      <c r="BN175" s="219">
        <f t="shared" si="234"/>
        <v>69</v>
      </c>
      <c r="BO175" s="217">
        <v>69</v>
      </c>
      <c r="BP175" s="233">
        <f t="shared" si="304"/>
        <v>10.34999999999993</v>
      </c>
      <c r="BQ175" s="231">
        <f t="shared" si="241"/>
        <v>0</v>
      </c>
      <c r="BR175" s="217"/>
      <c r="BS175" s="233">
        <f t="shared" si="297"/>
        <v>13.8</v>
      </c>
      <c r="BT175" s="217"/>
      <c r="BU175" s="229"/>
      <c r="BV175" s="229">
        <v>923</v>
      </c>
      <c r="BW175" s="228">
        <f>_xlfn.FLOOR.PRECISE('численность 2021'!H189)</f>
        <v>1224</v>
      </c>
      <c r="BX175" s="228"/>
      <c r="BY175" s="228">
        <v>0.73847099999999999</v>
      </c>
      <c r="BZ175" s="228">
        <f t="shared" si="289"/>
        <v>0.97929479573622735</v>
      </c>
      <c r="CA175" s="230">
        <f>_xlfn.FLOOR.PRECISE('численность 2021'!M189)</f>
        <v>36</v>
      </c>
      <c r="CB175" s="230"/>
      <c r="CC175" s="230"/>
      <c r="CD175" s="230">
        <f t="shared" si="242"/>
        <v>36</v>
      </c>
      <c r="CE175" s="233">
        <f t="shared" si="298"/>
        <v>36.719999999999878</v>
      </c>
      <c r="CF175" s="219">
        <f t="shared" si="243"/>
        <v>36</v>
      </c>
      <c r="CG175" s="217">
        <v>36</v>
      </c>
      <c r="CH175" s="233">
        <f t="shared" si="266"/>
        <v>2.6999999999999997</v>
      </c>
      <c r="CI175" s="231">
        <f t="shared" si="244"/>
        <v>0</v>
      </c>
      <c r="CJ175" s="217"/>
      <c r="CK175" s="233">
        <f t="shared" si="305"/>
        <v>2.6999999999999966</v>
      </c>
      <c r="CL175" s="231">
        <f t="shared" si="245"/>
        <v>0</v>
      </c>
      <c r="CM175" s="217"/>
      <c r="CN175" s="233">
        <f t="shared" si="299"/>
        <v>7.2</v>
      </c>
      <c r="CO175" s="217"/>
      <c r="CP175" s="234">
        <f t="shared" si="300"/>
        <v>1</v>
      </c>
      <c r="CQ175" s="229"/>
      <c r="CR175" s="229"/>
      <c r="CS175" s="229"/>
      <c r="CT175" s="228"/>
      <c r="CU175" s="228"/>
      <c r="CV175" s="228"/>
      <c r="CW175" s="230"/>
      <c r="CX175" s="233"/>
      <c r="CY175" s="219"/>
      <c r="CZ175" s="217"/>
      <c r="DA175" s="233"/>
      <c r="DB175" s="217"/>
      <c r="DC175" s="229"/>
      <c r="DD175" s="229">
        <v>283</v>
      </c>
      <c r="DE175" s="228">
        <f>_xlfn.FLOOR.PRECISE('численность 2021'!I189)</f>
        <v>249</v>
      </c>
      <c r="DF175" s="228"/>
      <c r="DG175" s="228">
        <v>0.22642200000000001</v>
      </c>
      <c r="DH175" s="228">
        <f t="shared" si="290"/>
        <v>0.19921928442673253</v>
      </c>
      <c r="DI175" s="230">
        <f>_xlfn.FLOOR.PRECISE('численность 2021'!N189)</f>
        <v>0</v>
      </c>
      <c r="DJ175" s="233">
        <f t="shared" si="302"/>
        <v>37.349999999999753</v>
      </c>
      <c r="DK175" s="231">
        <f t="shared" si="246"/>
        <v>0</v>
      </c>
      <c r="DL175" s="217"/>
      <c r="DM175" s="233">
        <f t="shared" si="269"/>
        <v>0</v>
      </c>
      <c r="DN175" s="217"/>
      <c r="DO175" s="229"/>
      <c r="DP175" s="229">
        <v>43</v>
      </c>
      <c r="DQ175" s="228">
        <f>_xlfn.FLOOR.PRECISE('численность 2021'!J189)</f>
        <v>42</v>
      </c>
      <c r="DR175" s="228"/>
      <c r="DS175" s="228">
        <v>3.4403000000000003E-2</v>
      </c>
      <c r="DT175" s="228">
        <f t="shared" si="291"/>
        <v>3.3603252794870545E-2</v>
      </c>
      <c r="DU175" s="230">
        <f>_xlfn.FLOOR.PRECISE('численность 2021'!S189)</f>
        <v>4</v>
      </c>
      <c r="DV175" s="233">
        <f t="shared" si="301"/>
        <v>4.2</v>
      </c>
      <c r="DW175" s="231">
        <f t="shared" si="247"/>
        <v>4</v>
      </c>
      <c r="DX175" s="217">
        <v>4</v>
      </c>
      <c r="DY175" s="229"/>
      <c r="DZ175" s="236">
        <v>78</v>
      </c>
      <c r="EA175" s="228">
        <f>_xlfn.FLOOR.PRECISE('численность 2021'!T189)</f>
        <v>205</v>
      </c>
      <c r="EB175" s="228"/>
      <c r="EC175" s="228"/>
      <c r="ED175" s="228"/>
      <c r="EE175" s="230">
        <f>_xlfn.FLOOR.PRECISE('численность 2021'!U189)</f>
        <v>10</v>
      </c>
      <c r="EF175" s="233">
        <f t="shared" si="235"/>
        <v>20.5</v>
      </c>
      <c r="EG175" s="231">
        <f t="shared" si="248"/>
        <v>10</v>
      </c>
      <c r="EH175" s="217">
        <v>10</v>
      </c>
    </row>
    <row r="176" spans="1:138" s="227" customFormat="1" ht="45.75" customHeight="1" x14ac:dyDescent="0.2">
      <c r="A176" s="116" t="s">
        <v>209</v>
      </c>
      <c r="B176" s="228">
        <f>'численность 2021'!C192</f>
        <v>387.9</v>
      </c>
      <c r="C176" s="229">
        <v>1375.122314</v>
      </c>
      <c r="D176" s="229">
        <v>1311</v>
      </c>
      <c r="E176" s="228">
        <f>_xlfn.FLOOR.PRECISE('численность 2021'!D192)</f>
        <v>1551</v>
      </c>
      <c r="F176" s="228">
        <v>3.5454910000000002</v>
      </c>
      <c r="G176" s="228">
        <v>3.3801640000000002</v>
      </c>
      <c r="H176" s="254">
        <f t="shared" si="286"/>
        <v>3.9984532095901009</v>
      </c>
      <c r="I176" s="230">
        <f>_xlfn.FLOOR.PRECISE('численность 2021'!R192)</f>
        <v>400</v>
      </c>
      <c r="J176" s="215">
        <f t="shared" si="306"/>
        <v>542.84999999999843</v>
      </c>
      <c r="K176" s="231">
        <f t="shared" si="236"/>
        <v>400</v>
      </c>
      <c r="L176" s="217">
        <v>400</v>
      </c>
      <c r="M176" s="229">
        <v>205</v>
      </c>
      <c r="N176" s="229">
        <v>244</v>
      </c>
      <c r="O176" s="228">
        <f>_xlfn.FLOOR.PRECISE('численность 2021'!P192)</f>
        <v>244</v>
      </c>
      <c r="P176" s="228">
        <v>0.52855300000000005</v>
      </c>
      <c r="Q176" s="228">
        <v>0.629108</v>
      </c>
      <c r="R176" s="254">
        <f t="shared" si="237"/>
        <v>0.62902810002577991</v>
      </c>
      <c r="S176" s="230">
        <f>_xlfn.FLOOR.PRECISE('численность 2021'!Q192)</f>
        <v>25</v>
      </c>
      <c r="T176" s="230"/>
      <c r="U176" s="233">
        <f t="shared" si="262"/>
        <v>73.2</v>
      </c>
      <c r="V176" s="231">
        <f t="shared" si="228"/>
        <v>25</v>
      </c>
      <c r="W176" s="217">
        <v>25</v>
      </c>
      <c r="X176" s="217"/>
      <c r="Y176" s="232"/>
      <c r="Z176" s="229">
        <v>8.9918289999999992</v>
      </c>
      <c r="AA176" s="229">
        <v>58</v>
      </c>
      <c r="AB176" s="228">
        <f>_xlfn.FLOOR.PRECISE('численность 2021'!E192)</f>
        <v>31</v>
      </c>
      <c r="AC176" s="228">
        <v>2.3184E-2</v>
      </c>
      <c r="AD176" s="228">
        <v>0.14954200000000001</v>
      </c>
      <c r="AE176" s="254">
        <f t="shared" si="287"/>
        <v>7.9917504511472032E-2</v>
      </c>
      <c r="AF176" s="230">
        <f>_xlfn.FLOOR.PRECISE('численность 2021'!O192)</f>
        <v>0</v>
      </c>
      <c r="AG176" s="233">
        <f t="shared" si="260"/>
        <v>0</v>
      </c>
      <c r="AH176" s="231">
        <f t="shared" si="238"/>
        <v>0</v>
      </c>
      <c r="AI176" s="219">
        <f t="shared" si="229"/>
        <v>0</v>
      </c>
      <c r="AJ176" s="217">
        <v>0</v>
      </c>
      <c r="AK176" s="217">
        <v>0</v>
      </c>
      <c r="AL176" s="229">
        <v>0</v>
      </c>
      <c r="AM176" s="229">
        <v>0</v>
      </c>
      <c r="AN176" s="228">
        <f>_xlfn.FLOOR.PRECISE('численность 2021'!F192)</f>
        <v>0</v>
      </c>
      <c r="AO176" s="228">
        <v>0</v>
      </c>
      <c r="AP176" s="228">
        <v>0</v>
      </c>
      <c r="AQ176" s="254">
        <f t="shared" si="239"/>
        <v>0</v>
      </c>
      <c r="AR176" s="230">
        <f>_xlfn.FLOOR.PRECISE('численность 2021'!L192)</f>
        <v>0</v>
      </c>
      <c r="AS176" s="230"/>
      <c r="AT176" s="230">
        <f t="shared" si="230"/>
        <v>0</v>
      </c>
      <c r="AU176" s="233">
        <f t="shared" si="231"/>
        <v>0</v>
      </c>
      <c r="AV176" s="233">
        <f t="shared" si="249"/>
        <v>0</v>
      </c>
      <c r="AW176" s="219">
        <f t="shared" si="232"/>
        <v>0</v>
      </c>
      <c r="AX176" s="217"/>
      <c r="AY176" s="233">
        <f t="shared" si="263"/>
        <v>0</v>
      </c>
      <c r="AZ176" s="231">
        <f t="shared" si="240"/>
        <v>0</v>
      </c>
      <c r="BA176" s="217"/>
      <c r="BB176" s="233">
        <f t="shared" si="264"/>
        <v>0</v>
      </c>
      <c r="BC176" s="217"/>
      <c r="BD176" s="229">
        <v>790.86273200000005</v>
      </c>
      <c r="BE176" s="229">
        <v>700</v>
      </c>
      <c r="BF176" s="228">
        <f>_xlfn.FLOOR.PRECISE('численность 2021'!G192)</f>
        <v>938</v>
      </c>
      <c r="BG176" s="228">
        <v>2.0390890000000002</v>
      </c>
      <c r="BH176" s="228">
        <v>1.8048169999999999</v>
      </c>
      <c r="BI176" s="254">
        <f t="shared" si="288"/>
        <v>2.4181490074761536</v>
      </c>
      <c r="BJ176" s="230">
        <f>_xlfn.FLOOR.PRECISE('численность 2021'!K192)</f>
        <v>56</v>
      </c>
      <c r="BK176" s="230"/>
      <c r="BL176" s="230">
        <f t="shared" si="233"/>
        <v>56</v>
      </c>
      <c r="BM176" s="233">
        <f t="shared" si="296"/>
        <v>65.660000000000011</v>
      </c>
      <c r="BN176" s="219">
        <f t="shared" si="234"/>
        <v>56</v>
      </c>
      <c r="BO176" s="217">
        <v>56</v>
      </c>
      <c r="BP176" s="215">
        <f t="shared" si="304"/>
        <v>8.3999999999999435</v>
      </c>
      <c r="BQ176" s="257">
        <f t="shared" si="241"/>
        <v>0</v>
      </c>
      <c r="BR176" s="258"/>
      <c r="BS176" s="215">
        <f t="shared" si="297"/>
        <v>11.200000000000001</v>
      </c>
      <c r="BT176" s="217"/>
      <c r="BU176" s="229">
        <v>427.32095299999997</v>
      </c>
      <c r="BV176" s="229">
        <v>498</v>
      </c>
      <c r="BW176" s="228">
        <f>_xlfn.FLOOR.PRECISE('численность 2021'!H192)</f>
        <v>537</v>
      </c>
      <c r="BX176" s="228">
        <v>1.101766</v>
      </c>
      <c r="BY176" s="228">
        <v>1.283998</v>
      </c>
      <c r="BZ176" s="228">
        <f t="shared" si="289"/>
        <v>1.3843774168600156</v>
      </c>
      <c r="CA176" s="230">
        <f>_xlfn.FLOOR.PRECISE('численность 2021'!M192)</f>
        <v>26</v>
      </c>
      <c r="CB176" s="230"/>
      <c r="CC176" s="230"/>
      <c r="CD176" s="230">
        <f t="shared" si="242"/>
        <v>26</v>
      </c>
      <c r="CE176" s="233">
        <f t="shared" si="298"/>
        <v>26.85</v>
      </c>
      <c r="CF176" s="219">
        <f t="shared" si="243"/>
        <v>26</v>
      </c>
      <c r="CG176" s="217">
        <v>26</v>
      </c>
      <c r="CH176" s="233">
        <f t="shared" si="266"/>
        <v>1.95</v>
      </c>
      <c r="CI176" s="257">
        <f t="shared" si="244"/>
        <v>0</v>
      </c>
      <c r="CJ176" s="258"/>
      <c r="CK176" s="215">
        <f t="shared" si="305"/>
        <v>1.9499999999999975</v>
      </c>
      <c r="CL176" s="257">
        <f t="shared" si="245"/>
        <v>0</v>
      </c>
      <c r="CM176" s="258"/>
      <c r="CN176" s="215">
        <f t="shared" si="299"/>
        <v>5.2</v>
      </c>
      <c r="CO176" s="258"/>
      <c r="CP176" s="262">
        <f t="shared" si="300"/>
        <v>1</v>
      </c>
      <c r="CQ176" s="229">
        <v>0</v>
      </c>
      <c r="CR176" s="229">
        <v>0</v>
      </c>
      <c r="CS176" s="229" t="e">
        <f>#REF!</f>
        <v>#REF!</v>
      </c>
      <c r="CT176" s="228">
        <v>0</v>
      </c>
      <c r="CU176" s="228">
        <v>0</v>
      </c>
      <c r="CV176" s="228" t="e">
        <f>#REF!</f>
        <v>#REF!</v>
      </c>
      <c r="CW176" s="230" t="e">
        <f>#REF!</f>
        <v>#REF!</v>
      </c>
      <c r="CX176" s="233" t="e">
        <f t="shared" si="293"/>
        <v>#REF!</v>
      </c>
      <c r="CY176" s="219" t="e">
        <f t="shared" si="294"/>
        <v>#REF!</v>
      </c>
      <c r="CZ176" s="217"/>
      <c r="DA176" s="233">
        <f t="shared" si="295"/>
        <v>0</v>
      </c>
      <c r="DB176" s="217"/>
      <c r="DC176" s="229">
        <v>10.978395000000001</v>
      </c>
      <c r="DD176" s="229">
        <v>10</v>
      </c>
      <c r="DE176" s="228">
        <f>_xlfn.FLOOR.PRECISE('численность 2021'!I192)</f>
        <v>21</v>
      </c>
      <c r="DF176" s="228">
        <v>2.8306000000000001E-2</v>
      </c>
      <c r="DG176" s="228">
        <v>2.5783E-2</v>
      </c>
      <c r="DH176" s="254">
        <f t="shared" si="290"/>
        <v>5.4137664346481054E-2</v>
      </c>
      <c r="DI176" s="230">
        <f>_xlfn.FLOOR.PRECISE('численность 2021'!N192)</f>
        <v>0</v>
      </c>
      <c r="DJ176" s="233">
        <f t="shared" si="268"/>
        <v>0</v>
      </c>
      <c r="DK176" s="231">
        <f t="shared" si="246"/>
        <v>0</v>
      </c>
      <c r="DL176" s="217"/>
      <c r="DM176" s="233">
        <f t="shared" si="269"/>
        <v>0</v>
      </c>
      <c r="DN176" s="217"/>
      <c r="DO176" s="229">
        <v>31.366844</v>
      </c>
      <c r="DP176" s="229">
        <v>35</v>
      </c>
      <c r="DQ176" s="228">
        <f>_xlfn.FLOOR.PRECISE('численность 2021'!J192)</f>
        <v>36</v>
      </c>
      <c r="DR176" s="228">
        <v>8.0873E-2</v>
      </c>
      <c r="DS176" s="228">
        <v>9.0241000000000002E-2</v>
      </c>
      <c r="DT176" s="228">
        <f t="shared" si="291"/>
        <v>9.2807424593967527E-2</v>
      </c>
      <c r="DU176" s="230">
        <f>_xlfn.FLOOR.PRECISE('численность 2021'!S192)</f>
        <v>3</v>
      </c>
      <c r="DV176" s="233">
        <f t="shared" si="301"/>
        <v>3.6</v>
      </c>
      <c r="DW176" s="231">
        <f t="shared" si="247"/>
        <v>3</v>
      </c>
      <c r="DX176" s="217">
        <v>3</v>
      </c>
      <c r="DY176" s="229">
        <v>0</v>
      </c>
      <c r="DZ176" s="236">
        <v>0</v>
      </c>
      <c r="EA176" s="228">
        <f>_xlfn.FLOOR.PRECISE('численность 2021'!T192)</f>
        <v>5</v>
      </c>
      <c r="EB176" s="228">
        <v>0</v>
      </c>
      <c r="EC176" s="228">
        <v>0</v>
      </c>
      <c r="ED176" s="228">
        <f t="shared" si="292"/>
        <v>1.2889920082495489E-2</v>
      </c>
      <c r="EE176" s="230">
        <f>_xlfn.FLOOR.PRECISE('численность 2021'!U192)</f>
        <v>0</v>
      </c>
      <c r="EF176" s="233">
        <f t="shared" si="235"/>
        <v>0.5</v>
      </c>
      <c r="EG176" s="231">
        <f t="shared" si="248"/>
        <v>0</v>
      </c>
      <c r="EH176" s="217"/>
    </row>
    <row r="177" spans="1:138" s="227" customFormat="1" ht="31.5" x14ac:dyDescent="0.2">
      <c r="A177" s="116" t="s">
        <v>210</v>
      </c>
      <c r="B177" s="228">
        <f>'численность 2021'!C193</f>
        <v>1.9339999999999999</v>
      </c>
      <c r="C177" s="229">
        <v>0.35327999999999998</v>
      </c>
      <c r="D177" s="229">
        <v>0</v>
      </c>
      <c r="E177" s="228">
        <f>_xlfn.FLOOR.PRECISE('численность 2021'!D193)</f>
        <v>5</v>
      </c>
      <c r="F177" s="228"/>
      <c r="G177" s="228">
        <v>0</v>
      </c>
      <c r="H177" s="254">
        <f t="shared" si="286"/>
        <v>2.5853154084798344</v>
      </c>
      <c r="I177" s="230">
        <f>_xlfn.FLOOR.PRECISE('численность 2021'!R193)</f>
        <v>0</v>
      </c>
      <c r="J177" s="215">
        <f t="shared" si="306"/>
        <v>1.7499999999999949</v>
      </c>
      <c r="K177" s="231">
        <f t="shared" si="236"/>
        <v>0</v>
      </c>
      <c r="L177" s="217"/>
      <c r="M177" s="229"/>
      <c r="N177" s="229">
        <v>0</v>
      </c>
      <c r="O177" s="228">
        <f>_xlfn.FLOOR.PRECISE('численность 2021'!P193)</f>
        <v>0</v>
      </c>
      <c r="P177" s="228"/>
      <c r="Q177" s="228">
        <v>0</v>
      </c>
      <c r="R177" s="254">
        <f t="shared" si="237"/>
        <v>0</v>
      </c>
      <c r="S177" s="230">
        <f>_xlfn.FLOOR.PRECISE('численность 2021'!Q193)</f>
        <v>0</v>
      </c>
      <c r="T177" s="230"/>
      <c r="U177" s="233">
        <f t="shared" ref="U177:U240" si="307">O177*0.299999999999999</f>
        <v>0</v>
      </c>
      <c r="V177" s="231">
        <f t="shared" si="228"/>
        <v>0</v>
      </c>
      <c r="W177" s="217"/>
      <c r="X177" s="217"/>
      <c r="Y177" s="232"/>
      <c r="Z177" s="229">
        <v>0</v>
      </c>
      <c r="AA177" s="229">
        <v>0</v>
      </c>
      <c r="AB177" s="228">
        <f>_xlfn.FLOOR.PRECISE('численность 2021'!E193)</f>
        <v>0</v>
      </c>
      <c r="AC177" s="228"/>
      <c r="AD177" s="228">
        <v>0</v>
      </c>
      <c r="AE177" s="254">
        <f t="shared" si="287"/>
        <v>0</v>
      </c>
      <c r="AF177" s="230">
        <f>_xlfn.FLOOR.PRECISE('численность 2021'!O193)</f>
        <v>0</v>
      </c>
      <c r="AG177" s="233">
        <f t="shared" ref="AG177:AG240" si="308">IF(AB177&gt;34,AB177*0.05,0)</f>
        <v>0</v>
      </c>
      <c r="AH177" s="231">
        <f t="shared" si="238"/>
        <v>0</v>
      </c>
      <c r="AI177" s="219">
        <f t="shared" si="229"/>
        <v>0</v>
      </c>
      <c r="AJ177" s="217"/>
      <c r="AK177" s="217"/>
      <c r="AL177" s="229">
        <v>35.808898999999997</v>
      </c>
      <c r="AM177" s="229">
        <v>40</v>
      </c>
      <c r="AN177" s="228">
        <f>_xlfn.FLOOR.PRECISE('численность 2021'!F193)</f>
        <v>45</v>
      </c>
      <c r="AO177" s="228">
        <v>18.515459</v>
      </c>
      <c r="AP177" s="228">
        <v>20.682523</v>
      </c>
      <c r="AQ177" s="254">
        <f t="shared" si="239"/>
        <v>23.267838676318512</v>
      </c>
      <c r="AR177" s="230">
        <f>_xlfn.FLOOR.PRECISE('численность 2021'!L193)</f>
        <v>0</v>
      </c>
      <c r="AS177" s="230"/>
      <c r="AT177" s="230">
        <f t="shared" si="230"/>
        <v>0</v>
      </c>
      <c r="AU177" s="233">
        <f t="shared" si="231"/>
        <v>6.7499999999999547</v>
      </c>
      <c r="AV177" s="233">
        <f t="shared" si="249"/>
        <v>13.499999999999954</v>
      </c>
      <c r="AW177" s="219">
        <f t="shared" si="232"/>
        <v>0</v>
      </c>
      <c r="AX177" s="217"/>
      <c r="AY177" s="233">
        <f t="shared" ref="AY177:AY240" si="309">IF(AX177&gt;7,AX177*0.149999999999999,0)</f>
        <v>0</v>
      </c>
      <c r="AZ177" s="231">
        <f t="shared" si="240"/>
        <v>0</v>
      </c>
      <c r="BA177" s="217"/>
      <c r="BB177" s="233">
        <f t="shared" ref="BB177:BB240" si="310">AX177*0.299999999999999</f>
        <v>0</v>
      </c>
      <c r="BC177" s="217"/>
      <c r="BD177" s="229">
        <v>0</v>
      </c>
      <c r="BE177" s="229">
        <v>0</v>
      </c>
      <c r="BF177" s="228">
        <f>_xlfn.FLOOR.PRECISE('численность 2021'!G193)</f>
        <v>1</v>
      </c>
      <c r="BG177" s="228"/>
      <c r="BH177" s="228">
        <v>0</v>
      </c>
      <c r="BI177" s="254">
        <f t="shared" si="288"/>
        <v>0.51706308169596693</v>
      </c>
      <c r="BJ177" s="230">
        <f>_xlfn.FLOOR.PRECISE('численность 2021'!K193)</f>
        <v>0</v>
      </c>
      <c r="BK177" s="230"/>
      <c r="BL177" s="230">
        <f t="shared" si="233"/>
        <v>0</v>
      </c>
      <c r="BM177" s="233">
        <f t="shared" si="296"/>
        <v>0</v>
      </c>
      <c r="BN177" s="219">
        <f t="shared" si="234"/>
        <v>0</v>
      </c>
      <c r="BO177" s="217"/>
      <c r="BP177" s="215">
        <f t="shared" si="304"/>
        <v>0</v>
      </c>
      <c r="BQ177" s="257">
        <f t="shared" si="241"/>
        <v>0</v>
      </c>
      <c r="BR177" s="258"/>
      <c r="BS177" s="215">
        <f t="shared" si="297"/>
        <v>0</v>
      </c>
      <c r="BT177" s="217"/>
      <c r="BU177" s="229">
        <v>0</v>
      </c>
      <c r="BV177" s="229">
        <v>0</v>
      </c>
      <c r="BW177" s="228">
        <f>_xlfn.FLOOR.PRECISE('численность 2021'!H193)</f>
        <v>2</v>
      </c>
      <c r="BX177" s="228"/>
      <c r="BY177" s="228">
        <v>0</v>
      </c>
      <c r="BZ177" s="228">
        <f t="shared" si="289"/>
        <v>1.0341261633919339</v>
      </c>
      <c r="CA177" s="230">
        <f>_xlfn.FLOOR.PRECISE('численность 2021'!M193)</f>
        <v>0</v>
      </c>
      <c r="CB177" s="230"/>
      <c r="CC177" s="230"/>
      <c r="CD177" s="230">
        <f t="shared" si="242"/>
        <v>0</v>
      </c>
      <c r="CE177" s="233">
        <f t="shared" si="298"/>
        <v>0.1</v>
      </c>
      <c r="CF177" s="219">
        <f t="shared" si="243"/>
        <v>0</v>
      </c>
      <c r="CG177" s="217"/>
      <c r="CH177" s="233">
        <f t="shared" ref="CH177:CH240" si="311">IF(CG177&gt;3,CG177*0.0749999999999999,0)</f>
        <v>0</v>
      </c>
      <c r="CI177" s="257">
        <f t="shared" si="244"/>
        <v>0</v>
      </c>
      <c r="CJ177" s="258"/>
      <c r="CK177" s="215">
        <f t="shared" si="305"/>
        <v>0</v>
      </c>
      <c r="CL177" s="257">
        <f t="shared" si="245"/>
        <v>0</v>
      </c>
      <c r="CM177" s="258"/>
      <c r="CN177" s="215">
        <f t="shared" si="299"/>
        <v>0</v>
      </c>
      <c r="CO177" s="258"/>
      <c r="CP177" s="262">
        <f t="shared" si="300"/>
        <v>1</v>
      </c>
      <c r="CQ177" s="229"/>
      <c r="CR177" s="229"/>
      <c r="CS177" s="229"/>
      <c r="CT177" s="228"/>
      <c r="CU177" s="228"/>
      <c r="CV177" s="228"/>
      <c r="CW177" s="230"/>
      <c r="CX177" s="233"/>
      <c r="CY177" s="219"/>
      <c r="CZ177" s="217"/>
      <c r="DA177" s="233"/>
      <c r="DB177" s="217"/>
      <c r="DC177" s="229">
        <v>0</v>
      </c>
      <c r="DD177" s="229">
        <v>0</v>
      </c>
      <c r="DE177" s="228">
        <f>_xlfn.FLOOR.PRECISE('численность 2021'!I193)</f>
        <v>0</v>
      </c>
      <c r="DF177" s="228"/>
      <c r="DG177" s="228">
        <v>0</v>
      </c>
      <c r="DH177" s="254">
        <f t="shared" si="290"/>
        <v>0</v>
      </c>
      <c r="DI177" s="230">
        <f>_xlfn.FLOOR.PRECISE('численность 2021'!N193)</f>
        <v>0</v>
      </c>
      <c r="DJ177" s="233">
        <f t="shared" ref="DJ177:DJ240" si="312">IF(DE177&gt;34,DE177*0.149999999999999,0)</f>
        <v>0</v>
      </c>
      <c r="DK177" s="231">
        <f t="shared" si="246"/>
        <v>0</v>
      </c>
      <c r="DL177" s="217"/>
      <c r="DM177" s="233">
        <f t="shared" ref="DM177:DM240" si="313">DL177*0.2</f>
        <v>0</v>
      </c>
      <c r="DN177" s="217"/>
      <c r="DO177" s="229">
        <v>0</v>
      </c>
      <c r="DP177" s="229">
        <v>0</v>
      </c>
      <c r="DQ177" s="228">
        <f>_xlfn.FLOOR.PRECISE('численность 2021'!J193)</f>
        <v>0</v>
      </c>
      <c r="DR177" s="228"/>
      <c r="DS177" s="228">
        <v>0</v>
      </c>
      <c r="DT177" s="228">
        <f t="shared" si="291"/>
        <v>0</v>
      </c>
      <c r="DU177" s="230">
        <f>_xlfn.FLOOR.PRECISE('численность 2021'!S193)</f>
        <v>0</v>
      </c>
      <c r="DV177" s="233">
        <f t="shared" si="301"/>
        <v>0</v>
      </c>
      <c r="DW177" s="231">
        <f t="shared" si="247"/>
        <v>0</v>
      </c>
      <c r="DX177" s="217"/>
      <c r="DY177" s="229"/>
      <c r="DZ177" s="236">
        <v>0</v>
      </c>
      <c r="EA177" s="228">
        <f>_xlfn.FLOOR.PRECISE('численность 2021'!T193)</f>
        <v>0</v>
      </c>
      <c r="EB177" s="228"/>
      <c r="EC177" s="228"/>
      <c r="ED177" s="228">
        <f t="shared" si="292"/>
        <v>0</v>
      </c>
      <c r="EE177" s="230">
        <f>_xlfn.FLOOR.PRECISE('численность 2021'!U193)</f>
        <v>0</v>
      </c>
      <c r="EF177" s="233">
        <f t="shared" si="235"/>
        <v>0</v>
      </c>
      <c r="EG177" s="231">
        <f t="shared" si="248"/>
        <v>0</v>
      </c>
      <c r="EH177" s="217"/>
    </row>
    <row r="178" spans="1:138" s="227" customFormat="1" ht="47.25" x14ac:dyDescent="0.2">
      <c r="A178" s="116" t="s">
        <v>338</v>
      </c>
      <c r="B178" s="228">
        <f>'численность 2021'!C194</f>
        <v>103.86014</v>
      </c>
      <c r="C178" s="229"/>
      <c r="D178" s="229">
        <v>198</v>
      </c>
      <c r="E178" s="228">
        <f>_xlfn.FLOOR.PRECISE('численность 2021'!D194)</f>
        <v>258</v>
      </c>
      <c r="F178" s="228"/>
      <c r="G178" s="228">
        <v>2.8125</v>
      </c>
      <c r="H178" s="228">
        <f t="shared" si="286"/>
        <v>2.4841098808455295</v>
      </c>
      <c r="I178" s="230">
        <f>_xlfn.FLOOR.PRECISE('численность 2021'!R194)</f>
        <v>90</v>
      </c>
      <c r="J178" s="233">
        <f t="shared" si="306"/>
        <v>90.299999999999741</v>
      </c>
      <c r="K178" s="231">
        <f t="shared" si="236"/>
        <v>90</v>
      </c>
      <c r="L178" s="217">
        <v>90</v>
      </c>
      <c r="M178" s="229"/>
      <c r="N178" s="229">
        <v>13</v>
      </c>
      <c r="O178" s="228">
        <f>_xlfn.FLOOR.PRECISE('численность 2021'!P194)</f>
        <v>30</v>
      </c>
      <c r="P178" s="228"/>
      <c r="Q178" s="228">
        <v>0.18465899999999999</v>
      </c>
      <c r="R178" s="228">
        <f t="shared" si="237"/>
        <v>0.28884998614482899</v>
      </c>
      <c r="S178" s="230">
        <f>_xlfn.FLOOR.PRECISE('численность 2021'!Q194)</f>
        <v>9</v>
      </c>
      <c r="T178" s="230"/>
      <c r="U178" s="233">
        <f t="shared" si="307"/>
        <v>8.9999999999999698</v>
      </c>
      <c r="V178" s="231">
        <f t="shared" si="228"/>
        <v>8.9999999999999698</v>
      </c>
      <c r="W178" s="217">
        <v>9</v>
      </c>
      <c r="X178" s="217"/>
      <c r="Y178" s="232"/>
      <c r="Z178" s="229"/>
      <c r="AA178" s="229"/>
      <c r="AB178" s="228">
        <f>_xlfn.FLOOR.PRECISE('численность 2021'!E194)</f>
        <v>44</v>
      </c>
      <c r="AC178" s="228"/>
      <c r="AD178" s="228">
        <v>0</v>
      </c>
      <c r="AE178" s="228">
        <f t="shared" si="287"/>
        <v>0.42364664634574917</v>
      </c>
      <c r="AF178" s="230">
        <f>_xlfn.FLOOR.PRECISE('численность 2021'!O194)</f>
        <v>2</v>
      </c>
      <c r="AG178" s="233">
        <f t="shared" si="308"/>
        <v>2.2000000000000002</v>
      </c>
      <c r="AH178" s="231">
        <f t="shared" si="238"/>
        <v>2</v>
      </c>
      <c r="AI178" s="219">
        <f t="shared" si="229"/>
        <v>1.5</v>
      </c>
      <c r="AJ178" s="217">
        <v>2</v>
      </c>
      <c r="AK178" s="217">
        <v>1</v>
      </c>
      <c r="AL178" s="229"/>
      <c r="AM178" s="229"/>
      <c r="AN178" s="228">
        <f>_xlfn.FLOOR.PRECISE('численность 2021'!F194)</f>
        <v>124</v>
      </c>
      <c r="AO178" s="228"/>
      <c r="AP178" s="228">
        <v>0</v>
      </c>
      <c r="AQ178" s="228">
        <f t="shared" si="239"/>
        <v>1.1939132760652931</v>
      </c>
      <c r="AR178" s="230">
        <f>_xlfn.FLOOR.PRECISE('численность 2021'!L194)</f>
        <v>6</v>
      </c>
      <c r="AS178" s="230"/>
      <c r="AT178" s="230">
        <f t="shared" si="230"/>
        <v>6</v>
      </c>
      <c r="AU178" s="233">
        <f t="shared" si="231"/>
        <v>6.2</v>
      </c>
      <c r="AV178" s="233">
        <f t="shared" si="249"/>
        <v>0</v>
      </c>
      <c r="AW178" s="219">
        <f t="shared" si="232"/>
        <v>6</v>
      </c>
      <c r="AX178" s="217">
        <v>6</v>
      </c>
      <c r="AY178" s="233">
        <f t="shared" si="309"/>
        <v>0</v>
      </c>
      <c r="AZ178" s="231"/>
      <c r="BA178" s="217"/>
      <c r="BB178" s="233">
        <f t="shared" si="310"/>
        <v>1.799999999999994</v>
      </c>
      <c r="BC178" s="217"/>
      <c r="BD178" s="229"/>
      <c r="BE178" s="229">
        <v>153</v>
      </c>
      <c r="BF178" s="228">
        <f>_xlfn.FLOOR.PRECISE('численность 2021'!G194)</f>
        <v>162</v>
      </c>
      <c r="BG178" s="228"/>
      <c r="BH178" s="228">
        <v>2.173295</v>
      </c>
      <c r="BI178" s="228">
        <f t="shared" si="288"/>
        <v>1.5597899251820766</v>
      </c>
      <c r="BJ178" s="230">
        <f>_xlfn.FLOOR.PRECISE('численность 2021'!K194)</f>
        <v>8</v>
      </c>
      <c r="BK178" s="230"/>
      <c r="BL178" s="230">
        <f t="shared" si="233"/>
        <v>8</v>
      </c>
      <c r="BM178" s="233">
        <f t="shared" si="296"/>
        <v>8.1</v>
      </c>
      <c r="BN178" s="219">
        <f t="shared" si="234"/>
        <v>8</v>
      </c>
      <c r="BO178" s="217">
        <v>8</v>
      </c>
      <c r="BP178" s="233">
        <f t="shared" si="304"/>
        <v>1.199999999999992</v>
      </c>
      <c r="BQ178" s="231">
        <f t="shared" si="241"/>
        <v>0</v>
      </c>
      <c r="BR178" s="217"/>
      <c r="BS178" s="233">
        <f t="shared" si="297"/>
        <v>1.6</v>
      </c>
      <c r="BT178" s="217"/>
      <c r="BU178" s="229"/>
      <c r="BV178" s="229">
        <v>96</v>
      </c>
      <c r="BW178" s="228">
        <f>_xlfn.FLOOR.PRECISE('численность 2021'!H194)</f>
        <v>210</v>
      </c>
      <c r="BX178" s="228"/>
      <c r="BY178" s="228">
        <v>1.3636360000000001</v>
      </c>
      <c r="BZ178" s="228">
        <f t="shared" si="289"/>
        <v>2.0219499030138031</v>
      </c>
      <c r="CA178" s="230">
        <f>_xlfn.FLOOR.PRECISE('численность 2021'!M194)</f>
        <v>14</v>
      </c>
      <c r="CB178" s="230"/>
      <c r="CC178" s="230"/>
      <c r="CD178" s="230">
        <f t="shared" si="242"/>
        <v>14</v>
      </c>
      <c r="CE178" s="233">
        <f t="shared" si="298"/>
        <v>14.700000000000001</v>
      </c>
      <c r="CF178" s="219">
        <f t="shared" si="243"/>
        <v>14</v>
      </c>
      <c r="CG178" s="217">
        <v>14</v>
      </c>
      <c r="CH178" s="233">
        <f t="shared" si="311"/>
        <v>1.0499999999999985</v>
      </c>
      <c r="CI178" s="231">
        <f t="shared" si="244"/>
        <v>0</v>
      </c>
      <c r="CJ178" s="217"/>
      <c r="CK178" s="233">
        <f t="shared" si="305"/>
        <v>1.0499999999999985</v>
      </c>
      <c r="CL178" s="231">
        <f t="shared" si="245"/>
        <v>0</v>
      </c>
      <c r="CM178" s="217"/>
      <c r="CN178" s="233">
        <f t="shared" si="299"/>
        <v>2.8000000000000003</v>
      </c>
      <c r="CO178" s="217"/>
      <c r="CP178" s="234">
        <f t="shared" si="300"/>
        <v>1</v>
      </c>
      <c r="CQ178" s="229"/>
      <c r="CR178" s="229"/>
      <c r="CS178" s="229"/>
      <c r="CT178" s="228"/>
      <c r="CU178" s="228"/>
      <c r="CV178" s="228"/>
      <c r="CW178" s="230"/>
      <c r="CX178" s="233"/>
      <c r="CY178" s="219"/>
      <c r="CZ178" s="217"/>
      <c r="DA178" s="233"/>
      <c r="DB178" s="217"/>
      <c r="DC178" s="229"/>
      <c r="DD178" s="229">
        <v>0</v>
      </c>
      <c r="DE178" s="228">
        <f>_xlfn.FLOOR.PRECISE('численность 2021'!I194)</f>
        <v>0</v>
      </c>
      <c r="DF178" s="228"/>
      <c r="DG178" s="228">
        <v>0</v>
      </c>
      <c r="DH178" s="228">
        <f t="shared" si="290"/>
        <v>0</v>
      </c>
      <c r="DI178" s="230">
        <f>_xlfn.FLOOR.PRECISE('численность 2021'!N194)</f>
        <v>0</v>
      </c>
      <c r="DJ178" s="233">
        <f t="shared" si="312"/>
        <v>0</v>
      </c>
      <c r="DK178" s="231">
        <f t="shared" si="246"/>
        <v>0</v>
      </c>
      <c r="DL178" s="217"/>
      <c r="DM178" s="233">
        <f t="shared" si="313"/>
        <v>0</v>
      </c>
      <c r="DN178" s="217"/>
      <c r="DO178" s="229"/>
      <c r="DP178" s="229"/>
      <c r="DQ178" s="228"/>
      <c r="DR178" s="228"/>
      <c r="DS178" s="228">
        <v>0</v>
      </c>
      <c r="DT178" s="228">
        <f t="shared" si="291"/>
        <v>0</v>
      </c>
      <c r="DU178" s="230">
        <f>_xlfn.FLOOR.PRECISE('численность 2021'!S194)</f>
        <v>0</v>
      </c>
      <c r="DV178" s="233">
        <f t="shared" si="301"/>
        <v>0</v>
      </c>
      <c r="DW178" s="231">
        <f t="shared" si="247"/>
        <v>0</v>
      </c>
      <c r="DX178" s="217"/>
      <c r="DY178" s="229"/>
      <c r="DZ178" s="236"/>
      <c r="EA178" s="228">
        <f>_xlfn.FLOOR.PRECISE('численность 2021'!T194)</f>
        <v>0</v>
      </c>
      <c r="EB178" s="228"/>
      <c r="EC178" s="228"/>
      <c r="ED178" s="228">
        <f t="shared" si="292"/>
        <v>0</v>
      </c>
      <c r="EE178" s="230">
        <f>_xlfn.FLOOR.PRECISE('численность 2021'!U194)</f>
        <v>0</v>
      </c>
      <c r="EF178" s="233">
        <f t="shared" si="235"/>
        <v>0</v>
      </c>
      <c r="EG178" s="231">
        <f t="shared" si="248"/>
        <v>0</v>
      </c>
      <c r="EH178" s="217"/>
    </row>
    <row r="179" spans="1:138" ht="47.25" x14ac:dyDescent="0.2">
      <c r="A179" s="116" t="s">
        <v>339</v>
      </c>
      <c r="B179" s="212">
        <f>'численность 2021'!C190</f>
        <v>385.73099999999999</v>
      </c>
      <c r="C179" s="213">
        <v>1313.2132570000001</v>
      </c>
      <c r="D179" s="213">
        <v>1524</v>
      </c>
      <c r="E179" s="212">
        <f>_xlfn.FLOOR.PRECISE('численность 2021'!D190)</f>
        <v>1561</v>
      </c>
      <c r="F179" s="212">
        <v>3.3284250000000002</v>
      </c>
      <c r="G179" s="212">
        <v>3.8626770000000001</v>
      </c>
      <c r="H179" s="212">
        <f t="shared" si="286"/>
        <v>4.0468616730312057</v>
      </c>
      <c r="I179" s="214">
        <f>_xlfn.FLOOR.PRECISE('численность 2021'!R190)</f>
        <v>360</v>
      </c>
      <c r="J179" s="215">
        <f t="shared" si="306"/>
        <v>546.34999999999843</v>
      </c>
      <c r="K179" s="216">
        <f t="shared" si="236"/>
        <v>360</v>
      </c>
      <c r="L179" s="217">
        <v>360</v>
      </c>
      <c r="M179" s="213">
        <v>140</v>
      </c>
      <c r="N179" s="213">
        <v>140</v>
      </c>
      <c r="O179" s="212">
        <f>_xlfn.FLOOR.PRECISE('численность 2021'!P190)</f>
        <v>140</v>
      </c>
      <c r="P179" s="212">
        <v>0.35483900000000002</v>
      </c>
      <c r="Q179" s="212">
        <v>0.35483900000000002</v>
      </c>
      <c r="R179" s="212">
        <f t="shared" si="237"/>
        <v>0.36294723524943551</v>
      </c>
      <c r="S179" s="214">
        <f>_xlfn.FLOOR.PRECISE('численность 2021'!Q190)</f>
        <v>35</v>
      </c>
      <c r="T179" s="214"/>
      <c r="U179" s="215">
        <f t="shared" si="307"/>
        <v>41.999999999999858</v>
      </c>
      <c r="V179" s="216">
        <f t="shared" si="228"/>
        <v>35</v>
      </c>
      <c r="W179" s="217">
        <v>35</v>
      </c>
      <c r="X179" s="217"/>
      <c r="Y179" s="218"/>
      <c r="Z179" s="213">
        <v>225.81440699999999</v>
      </c>
      <c r="AA179" s="213">
        <v>255</v>
      </c>
      <c r="AB179" s="212">
        <f>_xlfn.FLOOR.PRECISE('численность 2021'!E190)</f>
        <v>280</v>
      </c>
      <c r="AC179" s="212">
        <v>0.57234099999999999</v>
      </c>
      <c r="AD179" s="212">
        <v>0.64631400000000006</v>
      </c>
      <c r="AE179" s="212">
        <f t="shared" si="287"/>
        <v>0.72589447049887101</v>
      </c>
      <c r="AF179" s="214">
        <f>_xlfn.FLOOR.PRECISE('численность 2021'!O190)</f>
        <v>14</v>
      </c>
      <c r="AG179" s="215">
        <f t="shared" si="308"/>
        <v>14</v>
      </c>
      <c r="AH179" s="216">
        <f t="shared" si="238"/>
        <v>14</v>
      </c>
      <c r="AI179" s="219">
        <f t="shared" si="229"/>
        <v>10.5</v>
      </c>
      <c r="AJ179" s="217">
        <v>14</v>
      </c>
      <c r="AK179" s="217">
        <v>10</v>
      </c>
      <c r="AL179" s="213">
        <v>0</v>
      </c>
      <c r="AM179" s="213">
        <v>52</v>
      </c>
      <c r="AN179" s="212">
        <f>_xlfn.FLOOR.PRECISE('численность 2021'!F190)</f>
        <v>0</v>
      </c>
      <c r="AO179" s="212">
        <v>0</v>
      </c>
      <c r="AP179" s="212">
        <v>0.131797</v>
      </c>
      <c r="AQ179" s="212">
        <f t="shared" si="239"/>
        <v>0</v>
      </c>
      <c r="AR179" s="214">
        <f>_xlfn.FLOOR.PRECISE('численность 2021'!L190)</f>
        <v>0</v>
      </c>
      <c r="AS179" s="214"/>
      <c r="AT179" s="214">
        <f t="shared" si="230"/>
        <v>0</v>
      </c>
      <c r="AU179" s="215">
        <f t="shared" si="231"/>
        <v>0</v>
      </c>
      <c r="AV179" s="215">
        <f t="shared" si="249"/>
        <v>0</v>
      </c>
      <c r="AW179" s="220">
        <f t="shared" si="232"/>
        <v>0</v>
      </c>
      <c r="AX179" s="217"/>
      <c r="AY179" s="215">
        <f t="shared" si="309"/>
        <v>0</v>
      </c>
      <c r="AZ179" s="216">
        <f t="shared" si="240"/>
        <v>0</v>
      </c>
      <c r="BA179" s="217"/>
      <c r="BB179" s="215">
        <f t="shared" si="310"/>
        <v>0</v>
      </c>
      <c r="BC179" s="217"/>
      <c r="BD179" s="213">
        <v>769.85266100000001</v>
      </c>
      <c r="BE179" s="213">
        <v>925</v>
      </c>
      <c r="BF179" s="212">
        <f>_xlfn.FLOOR.PRECISE('численность 2021'!G190)</f>
        <v>948</v>
      </c>
      <c r="BG179" s="212">
        <v>1.9512419999999999</v>
      </c>
      <c r="BH179" s="212">
        <v>2.3444729999999998</v>
      </c>
      <c r="BI179" s="212">
        <f t="shared" si="288"/>
        <v>2.4576712786890345</v>
      </c>
      <c r="BJ179" s="214">
        <f>_xlfn.FLOOR.PRECISE('численность 2021'!K190)</f>
        <v>35</v>
      </c>
      <c r="BK179" s="214"/>
      <c r="BL179" s="214">
        <f t="shared" si="233"/>
        <v>35</v>
      </c>
      <c r="BM179" s="215">
        <f t="shared" si="296"/>
        <v>66.36</v>
      </c>
      <c r="BN179" s="220">
        <f t="shared" si="234"/>
        <v>35</v>
      </c>
      <c r="BO179" s="217">
        <v>35</v>
      </c>
      <c r="BP179" s="215">
        <f t="shared" si="304"/>
        <v>5.2499999999999645</v>
      </c>
      <c r="BQ179" s="216">
        <f t="shared" si="241"/>
        <v>0</v>
      </c>
      <c r="BR179" s="217"/>
      <c r="BS179" s="215">
        <f t="shared" si="297"/>
        <v>7</v>
      </c>
      <c r="BT179" s="217"/>
      <c r="BU179" s="213">
        <v>392.67654399999998</v>
      </c>
      <c r="BV179" s="213">
        <v>830</v>
      </c>
      <c r="BW179" s="212">
        <f>_xlfn.FLOOR.PRECISE('численность 2021'!H190)</f>
        <v>871</v>
      </c>
      <c r="BX179" s="212">
        <v>0.99526400000000004</v>
      </c>
      <c r="BY179" s="212">
        <v>2.1036890000000001</v>
      </c>
      <c r="BZ179" s="212">
        <f t="shared" si="289"/>
        <v>2.258050299301845</v>
      </c>
      <c r="CA179" s="214">
        <f>_xlfn.FLOOR.PRECISE('численность 2021'!M190)</f>
        <v>23</v>
      </c>
      <c r="CB179" s="214"/>
      <c r="CC179" s="214"/>
      <c r="CD179" s="214">
        <f t="shared" si="242"/>
        <v>23</v>
      </c>
      <c r="CE179" s="215">
        <f t="shared" si="298"/>
        <v>60.970000000000006</v>
      </c>
      <c r="CF179" s="220">
        <f t="shared" si="243"/>
        <v>23</v>
      </c>
      <c r="CG179" s="217">
        <v>23</v>
      </c>
      <c r="CH179" s="215">
        <f t="shared" si="311"/>
        <v>1.7249999999999976</v>
      </c>
      <c r="CI179" s="216">
        <f t="shared" si="244"/>
        <v>0</v>
      </c>
      <c r="CJ179" s="217"/>
      <c r="CK179" s="215">
        <f t="shared" si="305"/>
        <v>1.7249999999999976</v>
      </c>
      <c r="CL179" s="216">
        <f t="shared" si="245"/>
        <v>0</v>
      </c>
      <c r="CM179" s="217"/>
      <c r="CN179" s="215">
        <f t="shared" si="299"/>
        <v>4.6000000000000005</v>
      </c>
      <c r="CO179" s="217"/>
      <c r="CP179" s="221">
        <f t="shared" si="300"/>
        <v>1</v>
      </c>
      <c r="CQ179" s="213">
        <v>0</v>
      </c>
      <c r="CR179" s="213">
        <v>0</v>
      </c>
      <c r="CS179" s="213" t="e">
        <f>#REF!</f>
        <v>#REF!</v>
      </c>
      <c r="CT179" s="212">
        <v>0</v>
      </c>
      <c r="CU179" s="212">
        <v>0</v>
      </c>
      <c r="CV179" s="212" t="e">
        <f>#REF!</f>
        <v>#REF!</v>
      </c>
      <c r="CW179" s="214" t="e">
        <f>#REF!</f>
        <v>#REF!</v>
      </c>
      <c r="CX179" s="215" t="e">
        <f t="shared" si="293"/>
        <v>#REF!</v>
      </c>
      <c r="CY179" s="220" t="e">
        <f t="shared" si="294"/>
        <v>#REF!</v>
      </c>
      <c r="CZ179" s="222"/>
      <c r="DA179" s="215">
        <f t="shared" si="295"/>
        <v>0</v>
      </c>
      <c r="DB179" s="222"/>
      <c r="DC179" s="213">
        <v>26.680997999999999</v>
      </c>
      <c r="DD179" s="213">
        <v>119</v>
      </c>
      <c r="DE179" s="212">
        <f>_xlfn.FLOOR.PRECISE('численность 2021'!I190)</f>
        <v>47</v>
      </c>
      <c r="DF179" s="212">
        <v>6.7625000000000005E-2</v>
      </c>
      <c r="DG179" s="212">
        <v>0.30161300000000002</v>
      </c>
      <c r="DH179" s="212">
        <f t="shared" si="290"/>
        <v>0.12184657183373906</v>
      </c>
      <c r="DI179" s="214">
        <f>_xlfn.FLOOR.PRECISE('численность 2021'!N190)</f>
        <v>0</v>
      </c>
      <c r="DJ179" s="215">
        <f t="shared" si="312"/>
        <v>7.0499999999999527</v>
      </c>
      <c r="DK179" s="216">
        <f t="shared" si="246"/>
        <v>0</v>
      </c>
      <c r="DL179" s="217"/>
      <c r="DM179" s="215">
        <f t="shared" si="313"/>
        <v>0</v>
      </c>
      <c r="DN179" s="217"/>
      <c r="DO179" s="213">
        <v>0</v>
      </c>
      <c r="DP179" s="213">
        <v>5</v>
      </c>
      <c r="DQ179" s="212">
        <f>_xlfn.FLOOR.PRECISE('численность 2021'!J190)</f>
        <v>5</v>
      </c>
      <c r="DR179" s="212">
        <v>0</v>
      </c>
      <c r="DS179" s="212">
        <v>1.2673E-2</v>
      </c>
      <c r="DT179" s="212">
        <f t="shared" si="291"/>
        <v>1.296240125890841E-2</v>
      </c>
      <c r="DU179" s="214">
        <f>_xlfn.FLOOR.PRECISE('численность 2021'!S190)</f>
        <v>0</v>
      </c>
      <c r="DV179" s="215">
        <f t="shared" si="301"/>
        <v>0.5</v>
      </c>
      <c r="DW179" s="216">
        <f t="shared" si="247"/>
        <v>0</v>
      </c>
      <c r="DX179" s="217"/>
      <c r="DY179" s="213">
        <v>0</v>
      </c>
      <c r="DZ179" s="223">
        <v>0</v>
      </c>
      <c r="EA179" s="212">
        <f>_xlfn.FLOOR.PRECISE('численность 2021'!T190)</f>
        <v>0</v>
      </c>
      <c r="EB179" s="212">
        <v>0</v>
      </c>
      <c r="EC179" s="212">
        <v>0</v>
      </c>
      <c r="ED179" s="212">
        <f t="shared" si="292"/>
        <v>0</v>
      </c>
      <c r="EE179" s="214">
        <f>_xlfn.FLOOR.PRECISE('численность 2021'!U190)</f>
        <v>0</v>
      </c>
      <c r="EF179" s="215">
        <f t="shared" si="235"/>
        <v>0</v>
      </c>
      <c r="EG179" s="216">
        <f t="shared" si="248"/>
        <v>0</v>
      </c>
      <c r="EH179" s="222"/>
    </row>
    <row r="180" spans="1:138" ht="33.75" customHeight="1" x14ac:dyDescent="0.2">
      <c r="A180" s="116" t="s">
        <v>444</v>
      </c>
      <c r="B180" s="212">
        <f>'численность 2021'!C195</f>
        <v>16.981999999999999</v>
      </c>
      <c r="C180" s="213">
        <v>523.93225099999995</v>
      </c>
      <c r="D180" s="213">
        <v>449</v>
      </c>
      <c r="E180" s="212">
        <f>_xlfn.FLOOR.PRECISE('численность 2021'!D195)</f>
        <v>48</v>
      </c>
      <c r="F180" s="212">
        <v>2.287614</v>
      </c>
      <c r="G180" s="212">
        <v>2.8238989999999999</v>
      </c>
      <c r="H180" s="212">
        <f t="shared" si="286"/>
        <v>2.8265221999764458</v>
      </c>
      <c r="I180" s="214">
        <f>_xlfn.FLOOR.PRECISE('численность 2021'!R195)</f>
        <v>16</v>
      </c>
      <c r="J180" s="215">
        <f t="shared" si="306"/>
        <v>16.799999999999951</v>
      </c>
      <c r="K180" s="216">
        <f t="shared" si="236"/>
        <v>16</v>
      </c>
      <c r="L180" s="217">
        <v>16</v>
      </c>
      <c r="M180" s="213">
        <v>41</v>
      </c>
      <c r="N180" s="213">
        <v>51</v>
      </c>
      <c r="O180" s="212">
        <f>_xlfn.FLOOR.PRECISE('численность 2021'!P195)</f>
        <v>16</v>
      </c>
      <c r="P180" s="212">
        <v>0.17901600000000001</v>
      </c>
      <c r="Q180" s="212">
        <v>0.32075500000000001</v>
      </c>
      <c r="R180" s="212">
        <f t="shared" si="237"/>
        <v>0.9421740666588152</v>
      </c>
      <c r="S180" s="214">
        <f>_xlfn.FLOOR.PRECISE('численность 2021'!Q195)</f>
        <v>4</v>
      </c>
      <c r="T180" s="214"/>
      <c r="U180" s="215">
        <f t="shared" si="307"/>
        <v>4.7999999999999838</v>
      </c>
      <c r="V180" s="216">
        <f t="shared" si="228"/>
        <v>4</v>
      </c>
      <c r="W180" s="217">
        <v>4</v>
      </c>
      <c r="X180" s="217">
        <v>2</v>
      </c>
      <c r="Y180" s="218"/>
      <c r="Z180" s="213"/>
      <c r="AA180" s="213"/>
      <c r="AB180" s="212">
        <f>_xlfn.FLOOR.PRECISE('численность 2021'!E195)</f>
        <v>0</v>
      </c>
      <c r="AC180" s="212"/>
      <c r="AD180" s="212"/>
      <c r="AE180" s="212">
        <f t="shared" si="287"/>
        <v>0</v>
      </c>
      <c r="AF180" s="214">
        <f>_xlfn.FLOOR.PRECISE('численность 2021'!O195)</f>
        <v>0</v>
      </c>
      <c r="AG180" s="215">
        <f t="shared" si="308"/>
        <v>0</v>
      </c>
      <c r="AH180" s="216">
        <f t="shared" si="238"/>
        <v>0</v>
      </c>
      <c r="AI180" s="219">
        <f t="shared" si="229"/>
        <v>0</v>
      </c>
      <c r="AJ180" s="217"/>
      <c r="AK180" s="217"/>
      <c r="AL180" s="213"/>
      <c r="AM180" s="213"/>
      <c r="AN180" s="212">
        <f>_xlfn.FLOOR.PRECISE('численность 2021'!F195)</f>
        <v>0</v>
      </c>
      <c r="AO180" s="212"/>
      <c r="AP180" s="212"/>
      <c r="AQ180" s="212">
        <f t="shared" si="239"/>
        <v>0</v>
      </c>
      <c r="AR180" s="214">
        <f>_xlfn.FLOOR.PRECISE('численность 2021'!L195)</f>
        <v>0</v>
      </c>
      <c r="AS180" s="214"/>
      <c r="AT180" s="214">
        <f t="shared" si="230"/>
        <v>0</v>
      </c>
      <c r="AU180" s="215">
        <f t="shared" si="231"/>
        <v>0</v>
      </c>
      <c r="AV180" s="215">
        <f t="shared" si="249"/>
        <v>0</v>
      </c>
      <c r="AW180" s="220">
        <f t="shared" si="232"/>
        <v>0</v>
      </c>
      <c r="AX180" s="217"/>
      <c r="AY180" s="215">
        <f t="shared" si="309"/>
        <v>0</v>
      </c>
      <c r="AZ180" s="216">
        <f t="shared" si="240"/>
        <v>0</v>
      </c>
      <c r="BA180" s="217"/>
      <c r="BB180" s="215">
        <f t="shared" si="310"/>
        <v>0</v>
      </c>
      <c r="BC180" s="217"/>
      <c r="BD180" s="213">
        <v>429.69305400000002</v>
      </c>
      <c r="BE180" s="213">
        <v>344</v>
      </c>
      <c r="BF180" s="212">
        <f>_xlfn.FLOOR.PRECISE('численность 2021'!G195)</f>
        <v>40</v>
      </c>
      <c r="BG180" s="212">
        <v>1.8761429999999999</v>
      </c>
      <c r="BH180" s="212">
        <v>2.1635219999999999</v>
      </c>
      <c r="BI180" s="212">
        <f t="shared" si="288"/>
        <v>2.3554351666470383</v>
      </c>
      <c r="BJ180" s="214">
        <f>_xlfn.FLOOR.PRECISE('численность 2021'!K195)</f>
        <v>2</v>
      </c>
      <c r="BK180" s="214"/>
      <c r="BL180" s="214">
        <f t="shared" si="233"/>
        <v>2</v>
      </c>
      <c r="BM180" s="215">
        <f t="shared" si="296"/>
        <v>2.8000000000000003</v>
      </c>
      <c r="BN180" s="220">
        <f t="shared" si="234"/>
        <v>2</v>
      </c>
      <c r="BO180" s="217">
        <v>2</v>
      </c>
      <c r="BP180" s="215">
        <f t="shared" si="304"/>
        <v>0</v>
      </c>
      <c r="BQ180" s="216">
        <f t="shared" si="241"/>
        <v>0</v>
      </c>
      <c r="BR180" s="217"/>
      <c r="BS180" s="215">
        <f t="shared" si="297"/>
        <v>0.4</v>
      </c>
      <c r="BT180" s="217">
        <v>1</v>
      </c>
      <c r="BU180" s="213">
        <v>228.395386</v>
      </c>
      <c r="BV180" s="213">
        <v>219</v>
      </c>
      <c r="BW180" s="212">
        <f>_xlfn.FLOOR.PRECISE('численность 2021'!H195)</f>
        <v>30</v>
      </c>
      <c r="BX180" s="212">
        <v>0.99722900000000003</v>
      </c>
      <c r="BY180" s="212">
        <v>1.3773580000000001</v>
      </c>
      <c r="BZ180" s="212">
        <f t="shared" si="289"/>
        <v>1.7665763749852785</v>
      </c>
      <c r="CA180" s="214">
        <f>_xlfn.FLOOR.PRECISE('численность 2021'!M195)</f>
        <v>1</v>
      </c>
      <c r="CB180" s="214"/>
      <c r="CC180" s="214"/>
      <c r="CD180" s="214">
        <f t="shared" si="242"/>
        <v>1</v>
      </c>
      <c r="CE180" s="215">
        <f t="shared" si="298"/>
        <v>1.5</v>
      </c>
      <c r="CF180" s="220">
        <f t="shared" si="243"/>
        <v>1</v>
      </c>
      <c r="CG180" s="217">
        <v>1</v>
      </c>
      <c r="CH180" s="215">
        <f t="shared" si="311"/>
        <v>0</v>
      </c>
      <c r="CI180" s="216">
        <f t="shared" si="244"/>
        <v>0</v>
      </c>
      <c r="CJ180" s="217"/>
      <c r="CK180" s="215">
        <f t="shared" si="305"/>
        <v>0</v>
      </c>
      <c r="CL180" s="216">
        <f t="shared" si="245"/>
        <v>0</v>
      </c>
      <c r="CM180" s="217"/>
      <c r="CN180" s="215">
        <f t="shared" si="299"/>
        <v>0.2</v>
      </c>
      <c r="CO180" s="217">
        <v>1</v>
      </c>
      <c r="CP180" s="221">
        <f t="shared" si="300"/>
        <v>1</v>
      </c>
      <c r="CQ180" s="213"/>
      <c r="CR180" s="213">
        <v>0</v>
      </c>
      <c r="CS180" s="213" t="e">
        <f>#REF!</f>
        <v>#REF!</v>
      </c>
      <c r="CT180" s="212"/>
      <c r="CU180" s="212">
        <v>0</v>
      </c>
      <c r="CV180" s="212" t="e">
        <f>#REF!</f>
        <v>#REF!</v>
      </c>
      <c r="CW180" s="214" t="e">
        <f>#REF!</f>
        <v>#REF!</v>
      </c>
      <c r="CX180" s="215" t="e">
        <f t="shared" si="293"/>
        <v>#REF!</v>
      </c>
      <c r="CY180" s="220"/>
      <c r="CZ180" s="222"/>
      <c r="DA180" s="215"/>
      <c r="DB180" s="222"/>
      <c r="DC180" s="213">
        <v>42.201424000000003</v>
      </c>
      <c r="DD180" s="213">
        <v>15</v>
      </c>
      <c r="DE180" s="212">
        <f>_xlfn.FLOOR.PRECISE('численность 2021'!I195)</f>
        <v>0</v>
      </c>
      <c r="DF180" s="212">
        <v>0.18426200000000001</v>
      </c>
      <c r="DG180" s="212">
        <v>9.4339999999999993E-2</v>
      </c>
      <c r="DH180" s="212">
        <f t="shared" si="290"/>
        <v>0</v>
      </c>
      <c r="DI180" s="214">
        <f>_xlfn.FLOOR.PRECISE('численность 2021'!N195)</f>
        <v>0</v>
      </c>
      <c r="DJ180" s="215">
        <f t="shared" si="312"/>
        <v>0</v>
      </c>
      <c r="DK180" s="216">
        <f t="shared" si="246"/>
        <v>0</v>
      </c>
      <c r="DL180" s="217"/>
      <c r="DM180" s="215">
        <f t="shared" si="313"/>
        <v>0</v>
      </c>
      <c r="DN180" s="217"/>
      <c r="DO180" s="213"/>
      <c r="DP180" s="213"/>
      <c r="DQ180" s="212">
        <f>_xlfn.FLOOR.PRECISE('численность 2021'!J195)</f>
        <v>0</v>
      </c>
      <c r="DR180" s="212"/>
      <c r="DS180" s="212"/>
      <c r="DT180" s="212">
        <f t="shared" si="291"/>
        <v>0</v>
      </c>
      <c r="DU180" s="214">
        <f>_xlfn.FLOOR.PRECISE('численность 2021'!S195)</f>
        <v>0</v>
      </c>
      <c r="DV180" s="215">
        <f t="shared" si="301"/>
        <v>0</v>
      </c>
      <c r="DW180" s="216">
        <f t="shared" si="247"/>
        <v>0</v>
      </c>
      <c r="DX180" s="217"/>
      <c r="DY180" s="213"/>
      <c r="DZ180" s="223"/>
      <c r="EA180" s="212">
        <f>_xlfn.FLOOR.PRECISE('численность 2021'!T195)</f>
        <v>0</v>
      </c>
      <c r="EB180" s="212"/>
      <c r="EC180" s="212"/>
      <c r="ED180" s="212">
        <f t="shared" si="292"/>
        <v>0</v>
      </c>
      <c r="EE180" s="214">
        <f>_xlfn.FLOOR.PRECISE('численность 2021'!U195)</f>
        <v>0</v>
      </c>
      <c r="EF180" s="215">
        <f t="shared" si="235"/>
        <v>0</v>
      </c>
      <c r="EG180" s="216">
        <f t="shared" si="248"/>
        <v>0</v>
      </c>
      <c r="EH180" s="222"/>
    </row>
    <row r="181" spans="1:138" ht="41.25" customHeight="1" x14ac:dyDescent="0.2">
      <c r="A181" s="116" t="s">
        <v>445</v>
      </c>
      <c r="B181" s="212">
        <f>'численность 2021'!C196</f>
        <v>114.56699999999999</v>
      </c>
      <c r="C181" s="213">
        <v>523.93225099999995</v>
      </c>
      <c r="D181" s="213">
        <v>449</v>
      </c>
      <c r="E181" s="212">
        <f>_xlfn.FLOOR.PRECISE('численность 2021'!D196)</f>
        <v>329</v>
      </c>
      <c r="F181" s="212">
        <v>2.287614</v>
      </c>
      <c r="G181" s="212">
        <v>2.8238989999999999</v>
      </c>
      <c r="H181" s="212">
        <f t="shared" si="286"/>
        <v>2.8716820724990617</v>
      </c>
      <c r="I181" s="214">
        <f>_xlfn.FLOOR.PRECISE('численность 2021'!R196)</f>
        <v>115</v>
      </c>
      <c r="J181" s="215">
        <f t="shared" si="306"/>
        <v>115.14999999999966</v>
      </c>
      <c r="K181" s="216">
        <f t="shared" si="236"/>
        <v>115</v>
      </c>
      <c r="L181" s="217">
        <v>115</v>
      </c>
      <c r="M181" s="213">
        <v>41</v>
      </c>
      <c r="N181" s="213">
        <v>51</v>
      </c>
      <c r="O181" s="212">
        <f>_xlfn.FLOOR.PRECISE('численность 2021'!P196)</f>
        <v>37</v>
      </c>
      <c r="P181" s="212">
        <v>0.17901600000000001</v>
      </c>
      <c r="Q181" s="212">
        <v>0.32075500000000001</v>
      </c>
      <c r="R181" s="212">
        <f t="shared" si="237"/>
        <v>0.32295512669442339</v>
      </c>
      <c r="S181" s="214">
        <f>_xlfn.FLOOR.PRECISE('численность 2021'!Q196)</f>
        <v>11</v>
      </c>
      <c r="T181" s="214"/>
      <c r="U181" s="215">
        <f t="shared" si="307"/>
        <v>11.099999999999962</v>
      </c>
      <c r="V181" s="216">
        <f t="shared" si="228"/>
        <v>11</v>
      </c>
      <c r="W181" s="217">
        <v>11</v>
      </c>
      <c r="X181" s="217">
        <v>5</v>
      </c>
      <c r="Y181" s="218"/>
      <c r="Z181" s="213"/>
      <c r="AA181" s="213"/>
      <c r="AB181" s="212">
        <f>_xlfn.FLOOR.PRECISE('численность 2021'!E196)</f>
        <v>0</v>
      </c>
      <c r="AC181" s="212"/>
      <c r="AD181" s="212"/>
      <c r="AE181" s="212">
        <f t="shared" si="287"/>
        <v>0</v>
      </c>
      <c r="AF181" s="214">
        <f>_xlfn.FLOOR.PRECISE('численность 2021'!O196)</f>
        <v>0</v>
      </c>
      <c r="AG181" s="215">
        <f t="shared" si="308"/>
        <v>0</v>
      </c>
      <c r="AH181" s="216">
        <f t="shared" si="238"/>
        <v>0</v>
      </c>
      <c r="AI181" s="219">
        <f t="shared" si="229"/>
        <v>0</v>
      </c>
      <c r="AJ181" s="217"/>
      <c r="AK181" s="217"/>
      <c r="AL181" s="213"/>
      <c r="AM181" s="213"/>
      <c r="AN181" s="212">
        <f>_xlfn.FLOOR.PRECISE('численность 2021'!F196)</f>
        <v>0</v>
      </c>
      <c r="AO181" s="212"/>
      <c r="AP181" s="212"/>
      <c r="AQ181" s="212">
        <f t="shared" si="239"/>
        <v>0</v>
      </c>
      <c r="AR181" s="214">
        <f>_xlfn.FLOOR.PRECISE('численность 2021'!L196)</f>
        <v>0</v>
      </c>
      <c r="AS181" s="214"/>
      <c r="AT181" s="214">
        <f t="shared" si="230"/>
        <v>0</v>
      </c>
      <c r="AU181" s="215">
        <f t="shared" si="231"/>
        <v>0</v>
      </c>
      <c r="AV181" s="215">
        <f t="shared" si="249"/>
        <v>0</v>
      </c>
      <c r="AW181" s="220">
        <f t="shared" si="232"/>
        <v>0</v>
      </c>
      <c r="AX181" s="217"/>
      <c r="AY181" s="215">
        <f t="shared" si="309"/>
        <v>0</v>
      </c>
      <c r="AZ181" s="216">
        <f t="shared" si="240"/>
        <v>0</v>
      </c>
      <c r="BA181" s="217"/>
      <c r="BB181" s="215">
        <f t="shared" si="310"/>
        <v>0</v>
      </c>
      <c r="BC181" s="217"/>
      <c r="BD181" s="213">
        <v>429.69305400000002</v>
      </c>
      <c r="BE181" s="213">
        <v>344</v>
      </c>
      <c r="BF181" s="212">
        <f>_xlfn.FLOOR.PRECISE('численность 2021'!G196)</f>
        <v>180</v>
      </c>
      <c r="BG181" s="212">
        <v>1.8761429999999999</v>
      </c>
      <c r="BH181" s="212">
        <v>2.1635219999999999</v>
      </c>
      <c r="BI181" s="212">
        <f t="shared" si="288"/>
        <v>1.5711330487836812</v>
      </c>
      <c r="BJ181" s="214">
        <f>_xlfn.FLOOR.PRECISE('численность 2021'!K196)</f>
        <v>9</v>
      </c>
      <c r="BK181" s="214"/>
      <c r="BL181" s="214">
        <f t="shared" si="233"/>
        <v>9</v>
      </c>
      <c r="BM181" s="215">
        <f t="shared" si="296"/>
        <v>9</v>
      </c>
      <c r="BN181" s="220">
        <f t="shared" si="234"/>
        <v>9</v>
      </c>
      <c r="BO181" s="217">
        <v>9</v>
      </c>
      <c r="BP181" s="215">
        <f t="shared" si="304"/>
        <v>1.349999999999991</v>
      </c>
      <c r="BQ181" s="216">
        <f t="shared" si="241"/>
        <v>0</v>
      </c>
      <c r="BR181" s="217">
        <v>1</v>
      </c>
      <c r="BS181" s="215">
        <f t="shared" si="297"/>
        <v>1.8</v>
      </c>
      <c r="BT181" s="217">
        <v>2</v>
      </c>
      <c r="BU181" s="213">
        <v>228.395386</v>
      </c>
      <c r="BV181" s="213">
        <v>219</v>
      </c>
      <c r="BW181" s="212">
        <f>_xlfn.FLOOR.PRECISE('численность 2021'!H196)</f>
        <v>147</v>
      </c>
      <c r="BX181" s="212">
        <v>0.99722900000000003</v>
      </c>
      <c r="BY181" s="212">
        <v>1.3773580000000001</v>
      </c>
      <c r="BZ181" s="212">
        <f t="shared" si="289"/>
        <v>1.2830919898400064</v>
      </c>
      <c r="CA181" s="214">
        <f>_xlfn.FLOOR.PRECISE('численность 2021'!M196)</f>
        <v>7</v>
      </c>
      <c r="CB181" s="214"/>
      <c r="CC181" s="214"/>
      <c r="CD181" s="214">
        <f t="shared" si="242"/>
        <v>7</v>
      </c>
      <c r="CE181" s="215">
        <f t="shared" si="298"/>
        <v>7.3500000000000005</v>
      </c>
      <c r="CF181" s="220">
        <f t="shared" si="243"/>
        <v>7</v>
      </c>
      <c r="CG181" s="217">
        <v>7</v>
      </c>
      <c r="CH181" s="215">
        <f t="shared" si="311"/>
        <v>0.52499999999999925</v>
      </c>
      <c r="CI181" s="216">
        <f t="shared" si="244"/>
        <v>0</v>
      </c>
      <c r="CJ181" s="217">
        <v>1</v>
      </c>
      <c r="CK181" s="215">
        <f t="shared" si="305"/>
        <v>0.52499999999999925</v>
      </c>
      <c r="CL181" s="216">
        <f t="shared" si="245"/>
        <v>0</v>
      </c>
      <c r="CM181" s="217"/>
      <c r="CN181" s="215">
        <f t="shared" si="299"/>
        <v>1.4000000000000001</v>
      </c>
      <c r="CO181" s="217">
        <v>2</v>
      </c>
      <c r="CP181" s="221">
        <f t="shared" si="300"/>
        <v>1</v>
      </c>
      <c r="CQ181" s="213"/>
      <c r="CR181" s="213">
        <v>0</v>
      </c>
      <c r="CS181" s="213" t="e">
        <f>#REF!</f>
        <v>#REF!</v>
      </c>
      <c r="CT181" s="212"/>
      <c r="CU181" s="212">
        <v>0</v>
      </c>
      <c r="CV181" s="212" t="e">
        <f>#REF!</f>
        <v>#REF!</v>
      </c>
      <c r="CW181" s="214" t="e">
        <f>#REF!</f>
        <v>#REF!</v>
      </c>
      <c r="CX181" s="215" t="e">
        <f t="shared" si="293"/>
        <v>#REF!</v>
      </c>
      <c r="CY181" s="220"/>
      <c r="CZ181" s="222"/>
      <c r="DA181" s="215"/>
      <c r="DB181" s="222"/>
      <c r="DC181" s="213">
        <v>42.201424000000003</v>
      </c>
      <c r="DD181" s="213">
        <v>15</v>
      </c>
      <c r="DE181" s="212">
        <f>_xlfn.FLOOR.PRECISE('численность 2021'!I196)</f>
        <v>0</v>
      </c>
      <c r="DF181" s="212">
        <v>0.18426200000000001</v>
      </c>
      <c r="DG181" s="212">
        <v>9.4339999999999993E-2</v>
      </c>
      <c r="DH181" s="212">
        <f t="shared" si="290"/>
        <v>0</v>
      </c>
      <c r="DI181" s="214">
        <f>_xlfn.FLOOR.PRECISE('численность 2021'!N196)</f>
        <v>0</v>
      </c>
      <c r="DJ181" s="215">
        <f t="shared" si="312"/>
        <v>0</v>
      </c>
      <c r="DK181" s="216">
        <f t="shared" si="246"/>
        <v>0</v>
      </c>
      <c r="DL181" s="217"/>
      <c r="DM181" s="215">
        <f t="shared" si="313"/>
        <v>0</v>
      </c>
      <c r="DN181" s="217"/>
      <c r="DO181" s="213"/>
      <c r="DP181" s="213"/>
      <c r="DQ181" s="212">
        <f>_xlfn.FLOOR.PRECISE('численность 2021'!J196)</f>
        <v>0</v>
      </c>
      <c r="DR181" s="212"/>
      <c r="DS181" s="212"/>
      <c r="DT181" s="212">
        <f t="shared" si="291"/>
        <v>0</v>
      </c>
      <c r="DU181" s="214">
        <f>_xlfn.FLOOR.PRECISE('численность 2021'!S196)</f>
        <v>0</v>
      </c>
      <c r="DV181" s="215">
        <f t="shared" si="301"/>
        <v>0</v>
      </c>
      <c r="DW181" s="216">
        <f t="shared" si="247"/>
        <v>0</v>
      </c>
      <c r="DX181" s="217"/>
      <c r="DY181" s="213"/>
      <c r="DZ181" s="223"/>
      <c r="EA181" s="212">
        <f>_xlfn.FLOOR.PRECISE('численность 2021'!T196)</f>
        <v>0</v>
      </c>
      <c r="EB181" s="212"/>
      <c r="EC181" s="212"/>
      <c r="ED181" s="212">
        <f t="shared" si="292"/>
        <v>0</v>
      </c>
      <c r="EE181" s="214">
        <f>_xlfn.FLOOR.PRECISE('численность 2021'!U196)</f>
        <v>0</v>
      </c>
      <c r="EF181" s="215">
        <f t="shared" si="235"/>
        <v>0</v>
      </c>
      <c r="EG181" s="216">
        <f t="shared" si="248"/>
        <v>0</v>
      </c>
      <c r="EH181" s="222"/>
    </row>
    <row r="182" spans="1:138" ht="42" customHeight="1" x14ac:dyDescent="0.2">
      <c r="A182" s="116" t="s">
        <v>446</v>
      </c>
      <c r="B182" s="212">
        <f>'численность 2021'!C197</f>
        <v>15.319000000000001</v>
      </c>
      <c r="C182" s="213">
        <v>523.93225099999995</v>
      </c>
      <c r="D182" s="213">
        <v>449</v>
      </c>
      <c r="E182" s="212">
        <f>_xlfn.FLOOR.PRECISE('численность 2021'!D197)</f>
        <v>39</v>
      </c>
      <c r="F182" s="212">
        <v>2.287614</v>
      </c>
      <c r="G182" s="212">
        <v>2.8238989999999999</v>
      </c>
      <c r="H182" s="212">
        <f t="shared" si="286"/>
        <v>2.5458580847313792</v>
      </c>
      <c r="I182" s="214">
        <f>_xlfn.FLOOR.PRECISE('численность 2021'!R197)</f>
        <v>13</v>
      </c>
      <c r="J182" s="215">
        <f t="shared" si="306"/>
        <v>13.649999999999959</v>
      </c>
      <c r="K182" s="216">
        <f t="shared" si="236"/>
        <v>13</v>
      </c>
      <c r="L182" s="217">
        <v>13</v>
      </c>
      <c r="M182" s="213">
        <v>41</v>
      </c>
      <c r="N182" s="213">
        <v>51</v>
      </c>
      <c r="O182" s="212">
        <f>_xlfn.FLOOR.PRECISE('численность 2021'!P197)</f>
        <v>12</v>
      </c>
      <c r="P182" s="212">
        <v>0.17901600000000001</v>
      </c>
      <c r="Q182" s="212">
        <v>0.32075500000000001</v>
      </c>
      <c r="R182" s="212">
        <f t="shared" si="237"/>
        <v>0.78334094914811669</v>
      </c>
      <c r="S182" s="214">
        <f>_xlfn.FLOOR.PRECISE('численность 2021'!Q197)</f>
        <v>3</v>
      </c>
      <c r="T182" s="214"/>
      <c r="U182" s="215">
        <f t="shared" si="307"/>
        <v>3.5999999999999881</v>
      </c>
      <c r="V182" s="216">
        <f t="shared" si="228"/>
        <v>3</v>
      </c>
      <c r="W182" s="217">
        <v>3</v>
      </c>
      <c r="X182" s="217">
        <v>1</v>
      </c>
      <c r="Y182" s="218"/>
      <c r="Z182" s="213"/>
      <c r="AA182" s="213"/>
      <c r="AB182" s="212">
        <f>_xlfn.FLOOR.PRECISE('численность 2021'!E197)</f>
        <v>0</v>
      </c>
      <c r="AC182" s="212"/>
      <c r="AD182" s="212"/>
      <c r="AE182" s="212">
        <f t="shared" si="287"/>
        <v>0</v>
      </c>
      <c r="AF182" s="214">
        <f>_xlfn.FLOOR.PRECISE('численность 2021'!O197)</f>
        <v>0</v>
      </c>
      <c r="AG182" s="215">
        <f t="shared" si="308"/>
        <v>0</v>
      </c>
      <c r="AH182" s="216">
        <f t="shared" si="238"/>
        <v>0</v>
      </c>
      <c r="AI182" s="219">
        <f t="shared" si="229"/>
        <v>0</v>
      </c>
      <c r="AJ182" s="217"/>
      <c r="AK182" s="217"/>
      <c r="AL182" s="213"/>
      <c r="AM182" s="213"/>
      <c r="AN182" s="212">
        <f>_xlfn.FLOOR.PRECISE('численность 2021'!F197)</f>
        <v>0</v>
      </c>
      <c r="AO182" s="212"/>
      <c r="AP182" s="212"/>
      <c r="AQ182" s="212">
        <f t="shared" si="239"/>
        <v>0</v>
      </c>
      <c r="AR182" s="214">
        <f>_xlfn.FLOOR.PRECISE('численность 2021'!L197)</f>
        <v>0</v>
      </c>
      <c r="AS182" s="214"/>
      <c r="AT182" s="214">
        <f t="shared" si="230"/>
        <v>0</v>
      </c>
      <c r="AU182" s="215">
        <f t="shared" si="231"/>
        <v>0</v>
      </c>
      <c r="AV182" s="215">
        <f t="shared" si="249"/>
        <v>0</v>
      </c>
      <c r="AW182" s="220">
        <f t="shared" si="232"/>
        <v>0</v>
      </c>
      <c r="AX182" s="217"/>
      <c r="AY182" s="215">
        <f t="shared" si="309"/>
        <v>0</v>
      </c>
      <c r="AZ182" s="216">
        <f t="shared" si="240"/>
        <v>0</v>
      </c>
      <c r="BA182" s="217"/>
      <c r="BB182" s="215">
        <f t="shared" si="310"/>
        <v>0</v>
      </c>
      <c r="BC182" s="217"/>
      <c r="BD182" s="213">
        <v>429.69305400000002</v>
      </c>
      <c r="BE182" s="213">
        <v>344</v>
      </c>
      <c r="BF182" s="212">
        <f>_xlfn.FLOOR.PRECISE('численность 2021'!G197)</f>
        <v>28</v>
      </c>
      <c r="BG182" s="212">
        <v>1.8761429999999999</v>
      </c>
      <c r="BH182" s="212">
        <v>2.1635219999999999</v>
      </c>
      <c r="BI182" s="212">
        <f t="shared" si="288"/>
        <v>1.8277955480122723</v>
      </c>
      <c r="BJ182" s="214">
        <f>_xlfn.FLOOR.PRECISE('численность 2021'!K197)</f>
        <v>1</v>
      </c>
      <c r="BK182" s="214"/>
      <c r="BL182" s="214">
        <f t="shared" si="233"/>
        <v>1</v>
      </c>
      <c r="BM182" s="215">
        <f t="shared" si="296"/>
        <v>1.4000000000000001</v>
      </c>
      <c r="BN182" s="220">
        <f t="shared" si="234"/>
        <v>1</v>
      </c>
      <c r="BO182" s="217">
        <v>1</v>
      </c>
      <c r="BP182" s="215">
        <f t="shared" si="304"/>
        <v>0</v>
      </c>
      <c r="BQ182" s="216">
        <f t="shared" si="241"/>
        <v>0</v>
      </c>
      <c r="BR182" s="217"/>
      <c r="BS182" s="215">
        <f t="shared" si="297"/>
        <v>0.2</v>
      </c>
      <c r="BT182" s="217">
        <v>1</v>
      </c>
      <c r="BU182" s="213">
        <v>228.395386</v>
      </c>
      <c r="BV182" s="213">
        <v>219</v>
      </c>
      <c r="BW182" s="212">
        <f>_xlfn.FLOOR.PRECISE('численность 2021'!H197)</f>
        <v>26</v>
      </c>
      <c r="BX182" s="212">
        <v>0.99722900000000003</v>
      </c>
      <c r="BY182" s="212">
        <v>1.3773580000000001</v>
      </c>
      <c r="BZ182" s="212">
        <f t="shared" si="289"/>
        <v>1.6972387231542527</v>
      </c>
      <c r="CA182" s="214">
        <f>_xlfn.FLOOR.PRECISE('численность 2021'!M197)</f>
        <v>1</v>
      </c>
      <c r="CB182" s="214"/>
      <c r="CC182" s="214"/>
      <c r="CD182" s="214">
        <f t="shared" si="242"/>
        <v>1</v>
      </c>
      <c r="CE182" s="215">
        <f t="shared" si="298"/>
        <v>1.3</v>
      </c>
      <c r="CF182" s="220">
        <f t="shared" si="243"/>
        <v>1</v>
      </c>
      <c r="CG182" s="217">
        <v>1</v>
      </c>
      <c r="CH182" s="215">
        <f t="shared" si="311"/>
        <v>0</v>
      </c>
      <c r="CI182" s="216">
        <f t="shared" si="244"/>
        <v>0</v>
      </c>
      <c r="CJ182" s="217"/>
      <c r="CK182" s="215">
        <f t="shared" si="305"/>
        <v>0</v>
      </c>
      <c r="CL182" s="216">
        <f t="shared" si="245"/>
        <v>0</v>
      </c>
      <c r="CM182" s="217"/>
      <c r="CN182" s="215">
        <f t="shared" si="299"/>
        <v>0.2</v>
      </c>
      <c r="CO182" s="217">
        <v>1</v>
      </c>
      <c r="CP182" s="221">
        <f t="shared" si="300"/>
        <v>1</v>
      </c>
      <c r="CQ182" s="213"/>
      <c r="CR182" s="213">
        <v>0</v>
      </c>
      <c r="CS182" s="213" t="e">
        <f>#REF!</f>
        <v>#REF!</v>
      </c>
      <c r="CT182" s="212"/>
      <c r="CU182" s="212">
        <v>0</v>
      </c>
      <c r="CV182" s="212" t="e">
        <f>#REF!</f>
        <v>#REF!</v>
      </c>
      <c r="CW182" s="214" t="e">
        <f>#REF!</f>
        <v>#REF!</v>
      </c>
      <c r="CX182" s="215" t="e">
        <f t="shared" si="293"/>
        <v>#REF!</v>
      </c>
      <c r="CY182" s="220"/>
      <c r="CZ182" s="222"/>
      <c r="DA182" s="215"/>
      <c r="DB182" s="222"/>
      <c r="DC182" s="213">
        <v>42.201424000000003</v>
      </c>
      <c r="DD182" s="213">
        <v>15</v>
      </c>
      <c r="DE182" s="212">
        <f>_xlfn.FLOOR.PRECISE('численность 2021'!I197)</f>
        <v>0</v>
      </c>
      <c r="DF182" s="212">
        <v>0.18426200000000001</v>
      </c>
      <c r="DG182" s="212">
        <v>9.4339999999999993E-2</v>
      </c>
      <c r="DH182" s="212">
        <f t="shared" si="290"/>
        <v>0</v>
      </c>
      <c r="DI182" s="214">
        <f>_xlfn.FLOOR.PRECISE('численность 2021'!N197)</f>
        <v>0</v>
      </c>
      <c r="DJ182" s="215">
        <f t="shared" si="312"/>
        <v>0</v>
      </c>
      <c r="DK182" s="216">
        <f t="shared" si="246"/>
        <v>0</v>
      </c>
      <c r="DL182" s="217"/>
      <c r="DM182" s="215">
        <f t="shared" si="313"/>
        <v>0</v>
      </c>
      <c r="DN182" s="217"/>
      <c r="DO182" s="213"/>
      <c r="DP182" s="213"/>
      <c r="DQ182" s="212">
        <f>_xlfn.FLOOR.PRECISE('численность 2021'!J197)</f>
        <v>0</v>
      </c>
      <c r="DR182" s="212"/>
      <c r="DS182" s="212"/>
      <c r="DT182" s="212">
        <f t="shared" si="291"/>
        <v>0</v>
      </c>
      <c r="DU182" s="214">
        <f>_xlfn.FLOOR.PRECISE('численность 2021'!S197)</f>
        <v>0</v>
      </c>
      <c r="DV182" s="215">
        <f t="shared" si="301"/>
        <v>0</v>
      </c>
      <c r="DW182" s="216">
        <f t="shared" si="247"/>
        <v>0</v>
      </c>
      <c r="DX182" s="217"/>
      <c r="DY182" s="213"/>
      <c r="DZ182" s="223"/>
      <c r="EA182" s="212">
        <f>_xlfn.FLOOR.PRECISE('численность 2021'!T197)</f>
        <v>0</v>
      </c>
      <c r="EB182" s="212"/>
      <c r="EC182" s="212"/>
      <c r="ED182" s="212">
        <f t="shared" si="292"/>
        <v>0</v>
      </c>
      <c r="EE182" s="214">
        <f>_xlfn.FLOOR.PRECISE('численность 2021'!U197)</f>
        <v>0</v>
      </c>
      <c r="EF182" s="215">
        <f t="shared" si="235"/>
        <v>0</v>
      </c>
      <c r="EG182" s="216">
        <f t="shared" si="248"/>
        <v>0</v>
      </c>
      <c r="EH182" s="222"/>
    </row>
    <row r="183" spans="1:138" ht="49.5" customHeight="1" x14ac:dyDescent="0.2">
      <c r="A183" s="116" t="s">
        <v>447</v>
      </c>
      <c r="B183" s="212">
        <f>'численность 2021'!C198</f>
        <v>8.5980000000000008</v>
      </c>
      <c r="C183" s="213">
        <v>523.93225099999995</v>
      </c>
      <c r="D183" s="213">
        <v>449</v>
      </c>
      <c r="E183" s="212">
        <f>_xlfn.FLOOR.PRECISE('численность 2021'!D198)</f>
        <v>24</v>
      </c>
      <c r="F183" s="212">
        <v>2.287614</v>
      </c>
      <c r="G183" s="212">
        <v>2.8238989999999999</v>
      </c>
      <c r="H183" s="212">
        <f t="shared" si="286"/>
        <v>2.7913468248429867</v>
      </c>
      <c r="I183" s="214">
        <f>_xlfn.FLOOR.PRECISE('численность 2021'!R198)</f>
        <v>8</v>
      </c>
      <c r="J183" s="215">
        <f t="shared" si="306"/>
        <v>8.3999999999999755</v>
      </c>
      <c r="K183" s="216">
        <f t="shared" si="236"/>
        <v>8</v>
      </c>
      <c r="L183" s="217">
        <v>8</v>
      </c>
      <c r="M183" s="213">
        <v>41</v>
      </c>
      <c r="N183" s="213">
        <v>51</v>
      </c>
      <c r="O183" s="212">
        <f>_xlfn.FLOOR.PRECISE('численность 2021'!P198)</f>
        <v>3</v>
      </c>
      <c r="P183" s="212">
        <v>0.17901600000000001</v>
      </c>
      <c r="Q183" s="212">
        <v>0.32075500000000001</v>
      </c>
      <c r="R183" s="212">
        <f t="shared" si="237"/>
        <v>0.34891835310537334</v>
      </c>
      <c r="S183" s="214">
        <f>_xlfn.FLOOR.PRECISE('численность 2021'!Q198)</f>
        <v>0</v>
      </c>
      <c r="T183" s="214"/>
      <c r="U183" s="215">
        <f t="shared" si="307"/>
        <v>0.89999999999999702</v>
      </c>
      <c r="V183" s="216">
        <f t="shared" si="228"/>
        <v>0</v>
      </c>
      <c r="W183" s="217"/>
      <c r="X183" s="217"/>
      <c r="Y183" s="218"/>
      <c r="Z183" s="213"/>
      <c r="AA183" s="213"/>
      <c r="AB183" s="212">
        <f>_xlfn.FLOOR.PRECISE('численность 2021'!E198)</f>
        <v>0</v>
      </c>
      <c r="AC183" s="212"/>
      <c r="AD183" s="212"/>
      <c r="AE183" s="212">
        <f t="shared" si="287"/>
        <v>0</v>
      </c>
      <c r="AF183" s="214">
        <f>_xlfn.FLOOR.PRECISE('численность 2021'!O198)</f>
        <v>0</v>
      </c>
      <c r="AG183" s="215">
        <f t="shared" si="308"/>
        <v>0</v>
      </c>
      <c r="AH183" s="216">
        <f t="shared" si="238"/>
        <v>0</v>
      </c>
      <c r="AI183" s="219">
        <f t="shared" si="229"/>
        <v>0</v>
      </c>
      <c r="AJ183" s="217"/>
      <c r="AK183" s="217"/>
      <c r="AL183" s="213"/>
      <c r="AM183" s="213"/>
      <c r="AN183" s="212">
        <f>_xlfn.FLOOR.PRECISE('численность 2021'!F198)</f>
        <v>0</v>
      </c>
      <c r="AO183" s="212"/>
      <c r="AP183" s="212"/>
      <c r="AQ183" s="212">
        <f t="shared" si="239"/>
        <v>0</v>
      </c>
      <c r="AR183" s="214">
        <f>_xlfn.FLOOR.PRECISE('численность 2021'!L198)</f>
        <v>0</v>
      </c>
      <c r="AS183" s="214"/>
      <c r="AT183" s="214">
        <f t="shared" si="230"/>
        <v>0</v>
      </c>
      <c r="AU183" s="215">
        <f t="shared" si="231"/>
        <v>0</v>
      </c>
      <c r="AV183" s="215">
        <f t="shared" si="249"/>
        <v>0</v>
      </c>
      <c r="AW183" s="220">
        <f t="shared" si="232"/>
        <v>0</v>
      </c>
      <c r="AX183" s="217"/>
      <c r="AY183" s="215">
        <f t="shared" si="309"/>
        <v>0</v>
      </c>
      <c r="AZ183" s="216">
        <f t="shared" si="240"/>
        <v>0</v>
      </c>
      <c r="BA183" s="217"/>
      <c r="BB183" s="215">
        <f t="shared" si="310"/>
        <v>0</v>
      </c>
      <c r="BC183" s="217"/>
      <c r="BD183" s="213">
        <v>429.69305400000002</v>
      </c>
      <c r="BE183" s="213">
        <v>344</v>
      </c>
      <c r="BF183" s="212">
        <f>_xlfn.FLOOR.PRECISE('численность 2021'!G198)</f>
        <v>22</v>
      </c>
      <c r="BG183" s="212">
        <v>1.8761429999999999</v>
      </c>
      <c r="BH183" s="212">
        <v>2.1635219999999999</v>
      </c>
      <c r="BI183" s="212">
        <f t="shared" si="288"/>
        <v>2.5587345894394042</v>
      </c>
      <c r="BJ183" s="214">
        <f>_xlfn.FLOOR.PRECISE('численность 2021'!K198)</f>
        <v>1</v>
      </c>
      <c r="BK183" s="214"/>
      <c r="BL183" s="214">
        <f t="shared" si="233"/>
        <v>1</v>
      </c>
      <c r="BM183" s="215">
        <f t="shared" si="296"/>
        <v>1.54</v>
      </c>
      <c r="BN183" s="220">
        <f t="shared" si="234"/>
        <v>1</v>
      </c>
      <c r="BO183" s="217">
        <v>1</v>
      </c>
      <c r="BP183" s="215">
        <f t="shared" si="304"/>
        <v>0</v>
      </c>
      <c r="BQ183" s="216">
        <f t="shared" si="241"/>
        <v>0</v>
      </c>
      <c r="BR183" s="217"/>
      <c r="BS183" s="215">
        <f t="shared" si="297"/>
        <v>0.2</v>
      </c>
      <c r="BT183" s="217">
        <v>1</v>
      </c>
      <c r="BU183" s="213">
        <v>228.395386</v>
      </c>
      <c r="BV183" s="213">
        <v>219</v>
      </c>
      <c r="BW183" s="212">
        <f>_xlfn.FLOOR.PRECISE('численность 2021'!H198)</f>
        <v>5</v>
      </c>
      <c r="BX183" s="212">
        <v>0.99722900000000003</v>
      </c>
      <c r="BY183" s="212">
        <v>1.3773580000000001</v>
      </c>
      <c r="BZ183" s="212">
        <f t="shared" si="289"/>
        <v>0.58153058850895556</v>
      </c>
      <c r="CA183" s="214">
        <f>_xlfn.FLOOR.PRECISE('численность 2021'!M198)</f>
        <v>0</v>
      </c>
      <c r="CB183" s="214"/>
      <c r="CC183" s="214"/>
      <c r="CD183" s="214">
        <f t="shared" si="242"/>
        <v>0</v>
      </c>
      <c r="CE183" s="215">
        <f t="shared" si="298"/>
        <v>0.14999999999999949</v>
      </c>
      <c r="CF183" s="220">
        <f t="shared" si="243"/>
        <v>0</v>
      </c>
      <c r="CG183" s="217"/>
      <c r="CH183" s="215">
        <f t="shared" si="311"/>
        <v>0</v>
      </c>
      <c r="CI183" s="216">
        <f t="shared" si="244"/>
        <v>0</v>
      </c>
      <c r="CJ183" s="217"/>
      <c r="CK183" s="215">
        <f t="shared" si="305"/>
        <v>0</v>
      </c>
      <c r="CL183" s="216">
        <f t="shared" si="245"/>
        <v>0</v>
      </c>
      <c r="CM183" s="217"/>
      <c r="CN183" s="215">
        <f t="shared" si="299"/>
        <v>0</v>
      </c>
      <c r="CO183" s="217"/>
      <c r="CP183" s="221">
        <f t="shared" si="300"/>
        <v>1</v>
      </c>
      <c r="CQ183" s="213"/>
      <c r="CR183" s="213">
        <v>0</v>
      </c>
      <c r="CS183" s="213" t="e">
        <f>#REF!</f>
        <v>#REF!</v>
      </c>
      <c r="CT183" s="212"/>
      <c r="CU183" s="212">
        <v>0</v>
      </c>
      <c r="CV183" s="212" t="e">
        <f>#REF!</f>
        <v>#REF!</v>
      </c>
      <c r="CW183" s="214" t="e">
        <f>#REF!</f>
        <v>#REF!</v>
      </c>
      <c r="CX183" s="215" t="e">
        <f t="shared" si="293"/>
        <v>#REF!</v>
      </c>
      <c r="CY183" s="220"/>
      <c r="CZ183" s="222"/>
      <c r="DA183" s="215"/>
      <c r="DB183" s="222"/>
      <c r="DC183" s="213">
        <v>42.201424000000003</v>
      </c>
      <c r="DD183" s="213">
        <v>15</v>
      </c>
      <c r="DE183" s="212">
        <f>_xlfn.FLOOR.PRECISE('численность 2021'!I198)</f>
        <v>0</v>
      </c>
      <c r="DF183" s="212">
        <v>0.18426200000000001</v>
      </c>
      <c r="DG183" s="212">
        <v>9.4339999999999993E-2</v>
      </c>
      <c r="DH183" s="212">
        <f t="shared" si="290"/>
        <v>0</v>
      </c>
      <c r="DI183" s="214">
        <f>_xlfn.FLOOR.PRECISE('численность 2021'!N198)</f>
        <v>0</v>
      </c>
      <c r="DJ183" s="215">
        <f t="shared" si="312"/>
        <v>0</v>
      </c>
      <c r="DK183" s="216">
        <f t="shared" si="246"/>
        <v>0</v>
      </c>
      <c r="DL183" s="217"/>
      <c r="DM183" s="215">
        <f t="shared" si="313"/>
        <v>0</v>
      </c>
      <c r="DN183" s="217"/>
      <c r="DO183" s="213"/>
      <c r="DP183" s="213"/>
      <c r="DQ183" s="212">
        <f>_xlfn.FLOOR.PRECISE('численность 2021'!J198)</f>
        <v>0</v>
      </c>
      <c r="DR183" s="212"/>
      <c r="DS183" s="212"/>
      <c r="DT183" s="212">
        <f t="shared" si="291"/>
        <v>0</v>
      </c>
      <c r="DU183" s="214">
        <f>_xlfn.FLOOR.PRECISE('численность 2021'!S198)</f>
        <v>0</v>
      </c>
      <c r="DV183" s="215">
        <f t="shared" si="301"/>
        <v>0</v>
      </c>
      <c r="DW183" s="216">
        <f t="shared" si="247"/>
        <v>0</v>
      </c>
      <c r="DX183" s="217"/>
      <c r="DY183" s="213"/>
      <c r="DZ183" s="223"/>
      <c r="EA183" s="212">
        <f>_xlfn.FLOOR.PRECISE('численность 2021'!T198)</f>
        <v>0</v>
      </c>
      <c r="EB183" s="212"/>
      <c r="EC183" s="212"/>
      <c r="ED183" s="212">
        <f t="shared" si="292"/>
        <v>0</v>
      </c>
      <c r="EE183" s="214">
        <f>_xlfn.FLOOR.PRECISE('численность 2021'!U198)</f>
        <v>0</v>
      </c>
      <c r="EF183" s="215">
        <f t="shared" si="235"/>
        <v>0</v>
      </c>
      <c r="EG183" s="216">
        <f t="shared" si="248"/>
        <v>0</v>
      </c>
      <c r="EH183" s="222"/>
    </row>
    <row r="184" spans="1:138" ht="31.5" x14ac:dyDescent="0.2">
      <c r="A184" s="116" t="s">
        <v>448</v>
      </c>
      <c r="B184" s="212">
        <f>'численность 2021'!C199</f>
        <v>13.641</v>
      </c>
      <c r="C184" s="213">
        <v>523.93225099999995</v>
      </c>
      <c r="D184" s="213">
        <v>449</v>
      </c>
      <c r="E184" s="212">
        <f>_xlfn.FLOOR.PRECISE('численность 2021'!D199)</f>
        <v>39</v>
      </c>
      <c r="F184" s="212">
        <v>2.287614</v>
      </c>
      <c r="G184" s="212">
        <v>2.8238989999999999</v>
      </c>
      <c r="H184" s="212">
        <f t="shared" si="286"/>
        <v>2.8590279305036286</v>
      </c>
      <c r="I184" s="214">
        <f>_xlfn.FLOOR.PRECISE('численность 2021'!R199)</f>
        <v>13</v>
      </c>
      <c r="J184" s="215">
        <f t="shared" si="306"/>
        <v>13.649999999999959</v>
      </c>
      <c r="K184" s="216">
        <f t="shared" si="236"/>
        <v>13</v>
      </c>
      <c r="L184" s="217">
        <v>13</v>
      </c>
      <c r="M184" s="213">
        <v>41</v>
      </c>
      <c r="N184" s="213">
        <v>51</v>
      </c>
      <c r="O184" s="212">
        <f>_xlfn.FLOOR.PRECISE('численность 2021'!P199)</f>
        <v>6</v>
      </c>
      <c r="P184" s="212">
        <v>0.17901600000000001</v>
      </c>
      <c r="Q184" s="212">
        <v>0.32075500000000001</v>
      </c>
      <c r="R184" s="212">
        <f t="shared" si="237"/>
        <v>0.43985045084671209</v>
      </c>
      <c r="S184" s="214">
        <f>_xlfn.FLOOR.PRECISE('численность 2021'!Q199)</f>
        <v>1</v>
      </c>
      <c r="T184" s="214"/>
      <c r="U184" s="215">
        <f t="shared" si="307"/>
        <v>1.799999999999994</v>
      </c>
      <c r="V184" s="216">
        <f t="shared" si="228"/>
        <v>1</v>
      </c>
      <c r="W184" s="217">
        <v>1</v>
      </c>
      <c r="X184" s="217"/>
      <c r="Y184" s="218"/>
      <c r="Z184" s="213">
        <v>0</v>
      </c>
      <c r="AA184" s="213">
        <v>0</v>
      </c>
      <c r="AB184" s="212">
        <f>_xlfn.FLOOR.PRECISE('численность 2021'!E199)</f>
        <v>0</v>
      </c>
      <c r="AC184" s="212">
        <v>0</v>
      </c>
      <c r="AD184" s="212">
        <v>0</v>
      </c>
      <c r="AE184" s="212">
        <f t="shared" si="287"/>
        <v>0</v>
      </c>
      <c r="AF184" s="214">
        <f>_xlfn.FLOOR.PRECISE('численность 2021'!O199)</f>
        <v>0</v>
      </c>
      <c r="AG184" s="215">
        <f t="shared" si="308"/>
        <v>0</v>
      </c>
      <c r="AH184" s="216">
        <f t="shared" si="238"/>
        <v>0</v>
      </c>
      <c r="AI184" s="219">
        <f t="shared" si="229"/>
        <v>0</v>
      </c>
      <c r="AJ184" s="217"/>
      <c r="AK184" s="217"/>
      <c r="AL184" s="213">
        <v>0</v>
      </c>
      <c r="AM184" s="213">
        <v>0</v>
      </c>
      <c r="AN184" s="212">
        <f>_xlfn.FLOOR.PRECISE('численность 2021'!F199)</f>
        <v>0</v>
      </c>
      <c r="AO184" s="212">
        <v>0</v>
      </c>
      <c r="AP184" s="212">
        <v>0</v>
      </c>
      <c r="AQ184" s="212">
        <f t="shared" si="239"/>
        <v>0</v>
      </c>
      <c r="AR184" s="214">
        <f>_xlfn.FLOOR.PRECISE('численность 2021'!L199)</f>
        <v>0</v>
      </c>
      <c r="AS184" s="214"/>
      <c r="AT184" s="214">
        <f t="shared" si="230"/>
        <v>0</v>
      </c>
      <c r="AU184" s="215">
        <f t="shared" si="231"/>
        <v>0</v>
      </c>
      <c r="AV184" s="215">
        <f t="shared" si="249"/>
        <v>0</v>
      </c>
      <c r="AW184" s="220">
        <f t="shared" si="232"/>
        <v>0</v>
      </c>
      <c r="AX184" s="217"/>
      <c r="AY184" s="215">
        <f t="shared" si="309"/>
        <v>0</v>
      </c>
      <c r="AZ184" s="216">
        <f t="shared" si="240"/>
        <v>0</v>
      </c>
      <c r="BA184" s="217"/>
      <c r="BB184" s="215">
        <f t="shared" si="310"/>
        <v>0</v>
      </c>
      <c r="BC184" s="217"/>
      <c r="BD184" s="213">
        <v>429.69305400000002</v>
      </c>
      <c r="BE184" s="213">
        <v>344</v>
      </c>
      <c r="BF184" s="212">
        <f>_xlfn.FLOOR.PRECISE('численность 2021'!G199)</f>
        <v>22</v>
      </c>
      <c r="BG184" s="212">
        <v>1.8761429999999999</v>
      </c>
      <c r="BH184" s="212">
        <v>2.1635219999999999</v>
      </c>
      <c r="BI184" s="212">
        <f t="shared" si="288"/>
        <v>1.6127849864379444</v>
      </c>
      <c r="BJ184" s="214">
        <f>_xlfn.FLOOR.PRECISE('численность 2021'!K199)</f>
        <v>1</v>
      </c>
      <c r="BK184" s="214"/>
      <c r="BL184" s="214">
        <f t="shared" si="233"/>
        <v>1</v>
      </c>
      <c r="BM184" s="215">
        <f t="shared" si="296"/>
        <v>1.1000000000000001</v>
      </c>
      <c r="BN184" s="220">
        <f t="shared" si="234"/>
        <v>1</v>
      </c>
      <c r="BO184" s="217">
        <v>1</v>
      </c>
      <c r="BP184" s="215">
        <f t="shared" si="304"/>
        <v>0</v>
      </c>
      <c r="BQ184" s="216">
        <f t="shared" si="241"/>
        <v>0</v>
      </c>
      <c r="BR184" s="217"/>
      <c r="BS184" s="215">
        <f t="shared" si="297"/>
        <v>0.2</v>
      </c>
      <c r="BT184" s="217">
        <v>1</v>
      </c>
      <c r="BU184" s="213">
        <v>228.395386</v>
      </c>
      <c r="BV184" s="213">
        <v>219</v>
      </c>
      <c r="BW184" s="212">
        <f>_xlfn.FLOOR.PRECISE('численность 2021'!H199)</f>
        <v>0</v>
      </c>
      <c r="BX184" s="212">
        <v>0.99722900000000003</v>
      </c>
      <c r="BY184" s="212">
        <v>1.3773580000000001</v>
      </c>
      <c r="BZ184" s="212">
        <f t="shared" si="289"/>
        <v>0</v>
      </c>
      <c r="CA184" s="214">
        <f>_xlfn.FLOOR.PRECISE('численность 2021'!M199)</f>
        <v>0</v>
      </c>
      <c r="CB184" s="214"/>
      <c r="CC184" s="214"/>
      <c r="CD184" s="214">
        <f t="shared" si="242"/>
        <v>0</v>
      </c>
      <c r="CE184" s="215">
        <f t="shared" si="298"/>
        <v>0</v>
      </c>
      <c r="CF184" s="220">
        <f t="shared" si="243"/>
        <v>0</v>
      </c>
      <c r="CG184" s="217"/>
      <c r="CH184" s="215">
        <f t="shared" si="311"/>
        <v>0</v>
      </c>
      <c r="CI184" s="216">
        <f t="shared" si="244"/>
        <v>0</v>
      </c>
      <c r="CJ184" s="217"/>
      <c r="CK184" s="215">
        <f t="shared" si="305"/>
        <v>0</v>
      </c>
      <c r="CL184" s="216">
        <f t="shared" si="245"/>
        <v>0</v>
      </c>
      <c r="CM184" s="217"/>
      <c r="CN184" s="215">
        <f t="shared" si="299"/>
        <v>0</v>
      </c>
      <c r="CO184" s="217"/>
      <c r="CP184" s="221">
        <f t="shared" si="300"/>
        <v>1</v>
      </c>
      <c r="CQ184" s="213"/>
      <c r="CR184" s="213">
        <v>0</v>
      </c>
      <c r="CS184" s="213" t="e">
        <f>#REF!</f>
        <v>#REF!</v>
      </c>
      <c r="CT184" s="212"/>
      <c r="CU184" s="212">
        <v>0</v>
      </c>
      <c r="CV184" s="212" t="e">
        <f>#REF!</f>
        <v>#REF!</v>
      </c>
      <c r="CW184" s="214" t="e">
        <f>#REF!</f>
        <v>#REF!</v>
      </c>
      <c r="CX184" s="215" t="e">
        <f t="shared" si="293"/>
        <v>#REF!</v>
      </c>
      <c r="CY184" s="220"/>
      <c r="CZ184" s="222"/>
      <c r="DA184" s="215"/>
      <c r="DB184" s="222"/>
      <c r="DC184" s="213">
        <v>42.201424000000003</v>
      </c>
      <c r="DD184" s="213">
        <v>15</v>
      </c>
      <c r="DE184" s="212">
        <f>_xlfn.FLOOR.PRECISE('численность 2021'!I199)</f>
        <v>3</v>
      </c>
      <c r="DF184" s="212">
        <v>0.18426200000000001</v>
      </c>
      <c r="DG184" s="212">
        <v>9.4339999999999993E-2</v>
      </c>
      <c r="DH184" s="212">
        <f t="shared" si="290"/>
        <v>0.21992522542335605</v>
      </c>
      <c r="DI184" s="214">
        <f>_xlfn.FLOOR.PRECISE('численность 2021'!N199)</f>
        <v>0</v>
      </c>
      <c r="DJ184" s="215">
        <f t="shared" si="312"/>
        <v>0</v>
      </c>
      <c r="DK184" s="216">
        <f t="shared" si="246"/>
        <v>0</v>
      </c>
      <c r="DL184" s="217"/>
      <c r="DM184" s="215">
        <f t="shared" si="313"/>
        <v>0</v>
      </c>
      <c r="DN184" s="217"/>
      <c r="DO184" s="213">
        <v>0</v>
      </c>
      <c r="DP184" s="213">
        <v>0</v>
      </c>
      <c r="DQ184" s="212">
        <f>_xlfn.FLOOR.PRECISE('численность 2021'!J199)</f>
        <v>0</v>
      </c>
      <c r="DR184" s="212">
        <v>0</v>
      </c>
      <c r="DS184" s="212">
        <v>0</v>
      </c>
      <c r="DT184" s="212">
        <f t="shared" si="291"/>
        <v>0</v>
      </c>
      <c r="DU184" s="214">
        <f>_xlfn.FLOOR.PRECISE('численность 2021'!S199)</f>
        <v>0</v>
      </c>
      <c r="DV184" s="215">
        <f t="shared" si="301"/>
        <v>0</v>
      </c>
      <c r="DW184" s="216">
        <f t="shared" si="247"/>
        <v>0</v>
      </c>
      <c r="DX184" s="217"/>
      <c r="DY184" s="213">
        <v>0</v>
      </c>
      <c r="DZ184" s="223">
        <v>0</v>
      </c>
      <c r="EA184" s="212">
        <f>_xlfn.FLOOR.PRECISE('численность 2021'!T199)</f>
        <v>0</v>
      </c>
      <c r="EB184" s="212">
        <v>0</v>
      </c>
      <c r="EC184" s="212">
        <v>0</v>
      </c>
      <c r="ED184" s="212">
        <f t="shared" si="292"/>
        <v>0</v>
      </c>
      <c r="EE184" s="214">
        <f>_xlfn.FLOOR.PRECISE('численность 2021'!U199)</f>
        <v>0</v>
      </c>
      <c r="EF184" s="215">
        <f t="shared" si="235"/>
        <v>0</v>
      </c>
      <c r="EG184" s="216">
        <f t="shared" si="248"/>
        <v>0</v>
      </c>
      <c r="EH184" s="222"/>
    </row>
    <row r="185" spans="1:138" ht="32.25" customHeight="1" x14ac:dyDescent="0.2">
      <c r="A185" s="116" t="s">
        <v>217</v>
      </c>
      <c r="B185" s="212">
        <f>'численность 2021'!C200</f>
        <v>52</v>
      </c>
      <c r="C185" s="213">
        <v>104.578491</v>
      </c>
      <c r="D185" s="213">
        <v>108</v>
      </c>
      <c r="E185" s="212">
        <f>_xlfn.FLOOR.PRECISE('численность 2021'!D200)</f>
        <v>143</v>
      </c>
      <c r="F185" s="212">
        <v>2.0119760000000002</v>
      </c>
      <c r="G185" s="212">
        <v>2.0778020000000001</v>
      </c>
      <c r="H185" s="212">
        <f t="shared" si="286"/>
        <v>2.75</v>
      </c>
      <c r="I185" s="214">
        <f>_xlfn.FLOOR.PRECISE('численность 2021'!R200)</f>
        <v>50</v>
      </c>
      <c r="J185" s="215">
        <f t="shared" si="306"/>
        <v>50.049999999999855</v>
      </c>
      <c r="K185" s="216">
        <f t="shared" si="236"/>
        <v>50</v>
      </c>
      <c r="L185" s="217">
        <v>50</v>
      </c>
      <c r="M185" s="213">
        <v>34</v>
      </c>
      <c r="N185" s="213">
        <v>52</v>
      </c>
      <c r="O185" s="212">
        <f>_xlfn.FLOOR.PRECISE('численность 2021'!P200)</f>
        <v>35</v>
      </c>
      <c r="P185" s="212">
        <v>0.65412300000000001</v>
      </c>
      <c r="Q185" s="212">
        <v>1.0004230000000001</v>
      </c>
      <c r="R185" s="212">
        <f t="shared" si="237"/>
        <v>0.67307692307692313</v>
      </c>
      <c r="S185" s="214">
        <f>_xlfn.FLOOR.PRECISE('численность 2021'!Q200)</f>
        <v>8</v>
      </c>
      <c r="T185" s="214"/>
      <c r="U185" s="215">
        <f t="shared" si="307"/>
        <v>10.499999999999964</v>
      </c>
      <c r="V185" s="216">
        <f t="shared" si="228"/>
        <v>8</v>
      </c>
      <c r="W185" s="217">
        <v>8</v>
      </c>
      <c r="X185" s="217"/>
      <c r="Y185" s="218"/>
      <c r="Z185" s="213">
        <v>0</v>
      </c>
      <c r="AA185" s="213">
        <v>0</v>
      </c>
      <c r="AB185" s="212">
        <f>_xlfn.FLOOR.PRECISE('численность 2021'!E200)</f>
        <v>0</v>
      </c>
      <c r="AC185" s="212">
        <v>0</v>
      </c>
      <c r="AD185" s="212">
        <v>0</v>
      </c>
      <c r="AE185" s="212">
        <f t="shared" si="287"/>
        <v>0</v>
      </c>
      <c r="AF185" s="214">
        <f>_xlfn.FLOOR.PRECISE('численность 2021'!O200)</f>
        <v>0</v>
      </c>
      <c r="AG185" s="215">
        <f t="shared" si="308"/>
        <v>0</v>
      </c>
      <c r="AH185" s="216">
        <f t="shared" si="238"/>
        <v>0</v>
      </c>
      <c r="AI185" s="219">
        <f t="shared" si="229"/>
        <v>0</v>
      </c>
      <c r="AJ185" s="217"/>
      <c r="AK185" s="217"/>
      <c r="AL185" s="213">
        <v>0</v>
      </c>
      <c r="AM185" s="213">
        <v>0</v>
      </c>
      <c r="AN185" s="212">
        <f>_xlfn.FLOOR.PRECISE('численность 2021'!F200)</f>
        <v>0</v>
      </c>
      <c r="AO185" s="212">
        <v>0</v>
      </c>
      <c r="AP185" s="212">
        <v>0</v>
      </c>
      <c r="AQ185" s="212">
        <f t="shared" si="239"/>
        <v>0</v>
      </c>
      <c r="AR185" s="214">
        <f>_xlfn.FLOOR.PRECISE('численность 2021'!L200)</f>
        <v>0</v>
      </c>
      <c r="AS185" s="214"/>
      <c r="AT185" s="214">
        <f t="shared" si="230"/>
        <v>0</v>
      </c>
      <c r="AU185" s="215">
        <f t="shared" si="231"/>
        <v>0</v>
      </c>
      <c r="AV185" s="215">
        <f t="shared" si="249"/>
        <v>0</v>
      </c>
      <c r="AW185" s="220">
        <f t="shared" si="232"/>
        <v>0</v>
      </c>
      <c r="AX185" s="217"/>
      <c r="AY185" s="215">
        <f t="shared" si="309"/>
        <v>0</v>
      </c>
      <c r="AZ185" s="216">
        <f t="shared" si="240"/>
        <v>0</v>
      </c>
      <c r="BA185" s="217"/>
      <c r="BB185" s="215">
        <f t="shared" si="310"/>
        <v>0</v>
      </c>
      <c r="BC185" s="217"/>
      <c r="BD185" s="213">
        <v>103.283722</v>
      </c>
      <c r="BE185" s="213">
        <v>110</v>
      </c>
      <c r="BF185" s="212">
        <f>_xlfn.FLOOR.PRECISE('численность 2021'!G200)</f>
        <v>164</v>
      </c>
      <c r="BG185" s="212">
        <v>1.987066</v>
      </c>
      <c r="BH185" s="212">
        <v>2.1162800000000002</v>
      </c>
      <c r="BI185" s="212">
        <f t="shared" si="288"/>
        <v>3.1538461538461537</v>
      </c>
      <c r="BJ185" s="214">
        <f>_xlfn.FLOOR.PRECISE('численность 2021'!K200)</f>
        <v>9</v>
      </c>
      <c r="BK185" s="214"/>
      <c r="BL185" s="214">
        <f t="shared" si="233"/>
        <v>9</v>
      </c>
      <c r="BM185" s="215">
        <f t="shared" si="296"/>
        <v>11.48</v>
      </c>
      <c r="BN185" s="220">
        <f t="shared" si="234"/>
        <v>9</v>
      </c>
      <c r="BO185" s="217">
        <v>9</v>
      </c>
      <c r="BP185" s="215">
        <f t="shared" si="304"/>
        <v>1.349999999999991</v>
      </c>
      <c r="BQ185" s="216">
        <f t="shared" si="241"/>
        <v>0</v>
      </c>
      <c r="BR185" s="217"/>
      <c r="BS185" s="215">
        <f t="shared" si="297"/>
        <v>1.8</v>
      </c>
      <c r="BT185" s="217"/>
      <c r="BU185" s="213">
        <v>19.745417</v>
      </c>
      <c r="BV185" s="213">
        <v>21</v>
      </c>
      <c r="BW185" s="212">
        <f>_xlfn.FLOOR.PRECISE('численность 2021'!H200)</f>
        <v>37</v>
      </c>
      <c r="BX185" s="212">
        <v>0.37988</v>
      </c>
      <c r="BY185" s="212">
        <v>0.40401700000000002</v>
      </c>
      <c r="BZ185" s="212">
        <f t="shared" si="289"/>
        <v>0.71153846153846156</v>
      </c>
      <c r="CA185" s="214">
        <f>_xlfn.FLOOR.PRECISE('численность 2021'!M200)</f>
        <v>1</v>
      </c>
      <c r="CB185" s="214"/>
      <c r="CC185" s="214"/>
      <c r="CD185" s="214">
        <f t="shared" si="242"/>
        <v>1</v>
      </c>
      <c r="CE185" s="215">
        <f t="shared" si="298"/>
        <v>1.1099999999999963</v>
      </c>
      <c r="CF185" s="220">
        <f t="shared" si="243"/>
        <v>1</v>
      </c>
      <c r="CG185" s="217">
        <v>1</v>
      </c>
      <c r="CH185" s="215">
        <f t="shared" si="311"/>
        <v>0</v>
      </c>
      <c r="CI185" s="216">
        <f t="shared" si="244"/>
        <v>0</v>
      </c>
      <c r="CJ185" s="217"/>
      <c r="CK185" s="215">
        <f t="shared" si="305"/>
        <v>0</v>
      </c>
      <c r="CL185" s="216">
        <f t="shared" si="245"/>
        <v>0</v>
      </c>
      <c r="CM185" s="217"/>
      <c r="CN185" s="215">
        <f t="shared" si="299"/>
        <v>0.2</v>
      </c>
      <c r="CO185" s="217"/>
      <c r="CP185" s="221">
        <f t="shared" si="300"/>
        <v>1</v>
      </c>
      <c r="CQ185" s="213"/>
      <c r="CR185" s="213">
        <v>0</v>
      </c>
      <c r="CS185" s="213" t="e">
        <f>#REF!</f>
        <v>#REF!</v>
      </c>
      <c r="CT185" s="212"/>
      <c r="CU185" s="212">
        <v>0</v>
      </c>
      <c r="CV185" s="212" t="e">
        <f>#REF!</f>
        <v>#REF!</v>
      </c>
      <c r="CW185" s="214" t="e">
        <f>#REF!</f>
        <v>#REF!</v>
      </c>
      <c r="CX185" s="215" t="e">
        <f t="shared" si="293"/>
        <v>#REF!</v>
      </c>
      <c r="CY185" s="220"/>
      <c r="CZ185" s="222"/>
      <c r="DA185" s="215"/>
      <c r="DB185" s="222"/>
      <c r="DC185" s="213">
        <v>0</v>
      </c>
      <c r="DD185" s="213">
        <v>0</v>
      </c>
      <c r="DE185" s="212">
        <f>_xlfn.FLOOR.PRECISE('численность 2021'!I200)</f>
        <v>0</v>
      </c>
      <c r="DF185" s="212">
        <v>0</v>
      </c>
      <c r="DG185" s="212">
        <v>0</v>
      </c>
      <c r="DH185" s="212">
        <f t="shared" si="290"/>
        <v>0</v>
      </c>
      <c r="DI185" s="214">
        <f>_xlfn.FLOOR.PRECISE('численность 2021'!N200)</f>
        <v>0</v>
      </c>
      <c r="DJ185" s="215">
        <f t="shared" si="312"/>
        <v>0</v>
      </c>
      <c r="DK185" s="216">
        <f t="shared" si="246"/>
        <v>0</v>
      </c>
      <c r="DL185" s="217"/>
      <c r="DM185" s="215">
        <f t="shared" si="313"/>
        <v>0</v>
      </c>
      <c r="DN185" s="217"/>
      <c r="DO185" s="213">
        <v>0.99598600000000004</v>
      </c>
      <c r="DP185" s="213">
        <v>0</v>
      </c>
      <c r="DQ185" s="212">
        <f>_xlfn.FLOOR.PRECISE('численность 2021'!J200)</f>
        <v>0</v>
      </c>
      <c r="DR185" s="212">
        <v>1.9161999999999998E-2</v>
      </c>
      <c r="DS185" s="212">
        <v>0</v>
      </c>
      <c r="DT185" s="212">
        <f t="shared" si="291"/>
        <v>0</v>
      </c>
      <c r="DU185" s="214">
        <f>_xlfn.FLOOR.PRECISE('численность 2021'!S200)</f>
        <v>0</v>
      </c>
      <c r="DV185" s="215">
        <f t="shared" si="301"/>
        <v>0</v>
      </c>
      <c r="DW185" s="216">
        <f t="shared" si="247"/>
        <v>0</v>
      </c>
      <c r="DX185" s="217"/>
      <c r="DY185" s="213">
        <v>0</v>
      </c>
      <c r="DZ185" s="223">
        <v>0</v>
      </c>
      <c r="EA185" s="212">
        <f>_xlfn.FLOOR.PRECISE('численность 2021'!T200)</f>
        <v>0</v>
      </c>
      <c r="EB185" s="212">
        <v>0</v>
      </c>
      <c r="EC185" s="212">
        <v>0</v>
      </c>
      <c r="ED185" s="212">
        <f t="shared" si="292"/>
        <v>0</v>
      </c>
      <c r="EE185" s="214">
        <f>_xlfn.FLOOR.PRECISE('численность 2021'!U200)</f>
        <v>0</v>
      </c>
      <c r="EF185" s="215">
        <f t="shared" si="235"/>
        <v>0</v>
      </c>
      <c r="EG185" s="216">
        <f t="shared" si="248"/>
        <v>0</v>
      </c>
      <c r="EH185" s="222"/>
    </row>
    <row r="186" spans="1:138" ht="30.75" customHeight="1" x14ac:dyDescent="0.2">
      <c r="A186" s="116" t="s">
        <v>222</v>
      </c>
      <c r="B186" s="212">
        <f>'численность 2021'!C205</f>
        <v>52.7</v>
      </c>
      <c r="C186" s="213">
        <v>127.748131</v>
      </c>
      <c r="D186" s="213">
        <v>127</v>
      </c>
      <c r="E186" s="212">
        <f>_xlfn.FLOOR.PRECISE('численность 2021'!D205)</f>
        <v>155</v>
      </c>
      <c r="F186" s="212">
        <v>2.4236949999999999</v>
      </c>
      <c r="G186" s="212">
        <v>2.4095010000000001</v>
      </c>
      <c r="H186" s="212">
        <f t="shared" si="286"/>
        <v>2.9411764705882351</v>
      </c>
      <c r="I186" s="214">
        <f>_xlfn.FLOOR.PRECISE('численность 2021'!R205)</f>
        <v>54</v>
      </c>
      <c r="J186" s="215">
        <f t="shared" si="306"/>
        <v>54.249999999999844</v>
      </c>
      <c r="K186" s="216">
        <f t="shared" si="236"/>
        <v>54</v>
      </c>
      <c r="L186" s="217">
        <v>54</v>
      </c>
      <c r="M186" s="213">
        <v>30</v>
      </c>
      <c r="N186" s="213">
        <v>32</v>
      </c>
      <c r="O186" s="212">
        <f>_xlfn.FLOOR.PRECISE('численность 2021'!P205)</f>
        <v>30</v>
      </c>
      <c r="P186" s="212">
        <v>0.56917399999999996</v>
      </c>
      <c r="Q186" s="212">
        <v>0.60711800000000005</v>
      </c>
      <c r="R186" s="212">
        <f t="shared" si="237"/>
        <v>0.56925996204933582</v>
      </c>
      <c r="S186" s="214">
        <f>_xlfn.FLOOR.PRECISE('численность 2021'!Q205)</f>
        <v>7</v>
      </c>
      <c r="T186" s="214"/>
      <c r="U186" s="215">
        <f t="shared" si="307"/>
        <v>8.9999999999999698</v>
      </c>
      <c r="V186" s="216">
        <f t="shared" si="228"/>
        <v>7</v>
      </c>
      <c r="W186" s="217">
        <v>7</v>
      </c>
      <c r="X186" s="217"/>
      <c r="Y186" s="218"/>
      <c r="Z186" s="213">
        <v>0</v>
      </c>
      <c r="AA186" s="213">
        <v>0</v>
      </c>
      <c r="AB186" s="212">
        <f>_xlfn.FLOOR.PRECISE('численность 2021'!E205)</f>
        <v>0</v>
      </c>
      <c r="AC186" s="212">
        <v>0</v>
      </c>
      <c r="AD186" s="212">
        <v>0</v>
      </c>
      <c r="AE186" s="212">
        <f t="shared" si="287"/>
        <v>0</v>
      </c>
      <c r="AF186" s="214">
        <f>_xlfn.FLOOR.PRECISE('численность 2021'!O205)</f>
        <v>0</v>
      </c>
      <c r="AG186" s="215">
        <f t="shared" si="308"/>
        <v>0</v>
      </c>
      <c r="AH186" s="216">
        <f t="shared" si="238"/>
        <v>0</v>
      </c>
      <c r="AI186" s="219">
        <f t="shared" si="229"/>
        <v>0</v>
      </c>
      <c r="AJ186" s="217"/>
      <c r="AK186" s="217"/>
      <c r="AL186" s="213">
        <v>0</v>
      </c>
      <c r="AM186" s="213">
        <v>0</v>
      </c>
      <c r="AN186" s="212">
        <f>_xlfn.FLOOR.PRECISE('численность 2021'!F205)</f>
        <v>0</v>
      </c>
      <c r="AO186" s="212">
        <v>0</v>
      </c>
      <c r="AP186" s="212">
        <v>0</v>
      </c>
      <c r="AQ186" s="212">
        <f t="shared" si="239"/>
        <v>0</v>
      </c>
      <c r="AR186" s="214">
        <f>_xlfn.FLOOR.PRECISE('численность 2021'!L205)</f>
        <v>0</v>
      </c>
      <c r="AS186" s="214"/>
      <c r="AT186" s="214">
        <f t="shared" si="230"/>
        <v>0</v>
      </c>
      <c r="AU186" s="215">
        <f t="shared" si="231"/>
        <v>0</v>
      </c>
      <c r="AV186" s="215">
        <f t="shared" si="249"/>
        <v>0</v>
      </c>
      <c r="AW186" s="220">
        <f t="shared" si="232"/>
        <v>0</v>
      </c>
      <c r="AX186" s="217"/>
      <c r="AY186" s="215">
        <f t="shared" si="309"/>
        <v>0</v>
      </c>
      <c r="AZ186" s="216">
        <f t="shared" si="240"/>
        <v>0</v>
      </c>
      <c r="BA186" s="217"/>
      <c r="BB186" s="215">
        <f t="shared" si="310"/>
        <v>0</v>
      </c>
      <c r="BC186" s="217"/>
      <c r="BD186" s="213">
        <v>105.207848</v>
      </c>
      <c r="BE186" s="213">
        <v>123</v>
      </c>
      <c r="BF186" s="212">
        <f>_xlfn.FLOOR.PRECISE('численность 2021'!G205)</f>
        <v>115</v>
      </c>
      <c r="BG186" s="212">
        <v>1.996051</v>
      </c>
      <c r="BH186" s="212">
        <v>2.333612</v>
      </c>
      <c r="BI186" s="212">
        <f t="shared" si="288"/>
        <v>2.1821631878557874</v>
      </c>
      <c r="BJ186" s="214">
        <f>_xlfn.FLOOR.PRECISE('численность 2021'!K205)</f>
        <v>8</v>
      </c>
      <c r="BK186" s="214"/>
      <c r="BL186" s="214">
        <f t="shared" si="233"/>
        <v>8</v>
      </c>
      <c r="BM186" s="215">
        <f t="shared" si="296"/>
        <v>8.0500000000000007</v>
      </c>
      <c r="BN186" s="220">
        <f t="shared" si="234"/>
        <v>8</v>
      </c>
      <c r="BO186" s="217">
        <v>8</v>
      </c>
      <c r="BP186" s="215">
        <f t="shared" si="304"/>
        <v>1.199999999999992</v>
      </c>
      <c r="BQ186" s="216">
        <f t="shared" si="241"/>
        <v>0</v>
      </c>
      <c r="BR186" s="217"/>
      <c r="BS186" s="215">
        <f t="shared" si="297"/>
        <v>1.6</v>
      </c>
      <c r="BT186" s="217"/>
      <c r="BU186" s="213">
        <v>38.092495</v>
      </c>
      <c r="BV186" s="213">
        <v>49</v>
      </c>
      <c r="BW186" s="212">
        <f>_xlfn.FLOOR.PRECISE('численность 2021'!H205)</f>
        <v>66</v>
      </c>
      <c r="BX186" s="212">
        <v>0.72270800000000002</v>
      </c>
      <c r="BY186" s="212">
        <v>0.92964999999999998</v>
      </c>
      <c r="BZ186" s="212">
        <f t="shared" si="289"/>
        <v>1.2523719165085387</v>
      </c>
      <c r="CA186" s="214">
        <f>_xlfn.FLOOR.PRECISE('численность 2021'!M205)</f>
        <v>3</v>
      </c>
      <c r="CB186" s="214"/>
      <c r="CC186" s="214"/>
      <c r="CD186" s="214">
        <f t="shared" si="242"/>
        <v>3</v>
      </c>
      <c r="CE186" s="215">
        <f t="shared" si="298"/>
        <v>3.3000000000000003</v>
      </c>
      <c r="CF186" s="220">
        <f t="shared" si="243"/>
        <v>3</v>
      </c>
      <c r="CG186" s="217">
        <v>3</v>
      </c>
      <c r="CH186" s="215">
        <f t="shared" si="311"/>
        <v>0</v>
      </c>
      <c r="CI186" s="216">
        <f t="shared" si="244"/>
        <v>0</v>
      </c>
      <c r="CJ186" s="217"/>
      <c r="CK186" s="215">
        <f t="shared" si="305"/>
        <v>0</v>
      </c>
      <c r="CL186" s="216">
        <f t="shared" si="245"/>
        <v>0</v>
      </c>
      <c r="CM186" s="217"/>
      <c r="CN186" s="215">
        <f t="shared" si="299"/>
        <v>0.60000000000000009</v>
      </c>
      <c r="CO186" s="217"/>
      <c r="CP186" s="221">
        <f t="shared" si="300"/>
        <v>1</v>
      </c>
      <c r="CQ186" s="213"/>
      <c r="CR186" s="213">
        <v>0</v>
      </c>
      <c r="CS186" s="213" t="e">
        <f>#REF!</f>
        <v>#REF!</v>
      </c>
      <c r="CT186" s="212"/>
      <c r="CU186" s="212">
        <v>0</v>
      </c>
      <c r="CV186" s="212" t="e">
        <f>#REF!</f>
        <v>#REF!</v>
      </c>
      <c r="CW186" s="214" t="e">
        <f>#REF!</f>
        <v>#REF!</v>
      </c>
      <c r="CX186" s="215" t="e">
        <f t="shared" si="293"/>
        <v>#REF!</v>
      </c>
      <c r="CY186" s="220"/>
      <c r="CZ186" s="222"/>
      <c r="DA186" s="215"/>
      <c r="DB186" s="222"/>
      <c r="DC186" s="213">
        <v>0</v>
      </c>
      <c r="DD186" s="213">
        <v>0</v>
      </c>
      <c r="DE186" s="212">
        <f>_xlfn.FLOOR.PRECISE('численность 2021'!I205)</f>
        <v>0</v>
      </c>
      <c r="DF186" s="212">
        <v>0</v>
      </c>
      <c r="DG186" s="212">
        <v>0</v>
      </c>
      <c r="DH186" s="212">
        <f t="shared" si="290"/>
        <v>0</v>
      </c>
      <c r="DI186" s="214">
        <f>_xlfn.FLOOR.PRECISE('численность 2021'!N205)</f>
        <v>0</v>
      </c>
      <c r="DJ186" s="215">
        <f t="shared" si="312"/>
        <v>0</v>
      </c>
      <c r="DK186" s="216">
        <f t="shared" si="246"/>
        <v>0</v>
      </c>
      <c r="DL186" s="217"/>
      <c r="DM186" s="215">
        <f t="shared" si="313"/>
        <v>0</v>
      </c>
      <c r="DN186" s="217"/>
      <c r="DO186" s="213">
        <v>1.1894610000000001</v>
      </c>
      <c r="DP186" s="213">
        <v>0</v>
      </c>
      <c r="DQ186" s="212">
        <f>_xlfn.FLOOR.PRECISE('численность 2021'!J205)</f>
        <v>0</v>
      </c>
      <c r="DR186" s="212">
        <v>2.2567E-2</v>
      </c>
      <c r="DS186" s="212">
        <v>0</v>
      </c>
      <c r="DT186" s="212">
        <f t="shared" si="291"/>
        <v>0</v>
      </c>
      <c r="DU186" s="214">
        <f>_xlfn.FLOOR.PRECISE('численность 2021'!S205)</f>
        <v>0</v>
      </c>
      <c r="DV186" s="215">
        <f t="shared" si="301"/>
        <v>0</v>
      </c>
      <c r="DW186" s="216">
        <f t="shared" si="247"/>
        <v>0</v>
      </c>
      <c r="DX186" s="217"/>
      <c r="DY186" s="213">
        <v>0</v>
      </c>
      <c r="DZ186" s="223">
        <v>0</v>
      </c>
      <c r="EA186" s="212">
        <f>_xlfn.FLOOR.PRECISE('численность 2021'!T205)</f>
        <v>0</v>
      </c>
      <c r="EB186" s="212">
        <v>0</v>
      </c>
      <c r="EC186" s="212">
        <v>0</v>
      </c>
      <c r="ED186" s="212">
        <f t="shared" si="292"/>
        <v>0</v>
      </c>
      <c r="EE186" s="214">
        <f>_xlfn.FLOOR.PRECISE('численность 2021'!U205)</f>
        <v>0</v>
      </c>
      <c r="EF186" s="215">
        <f t="shared" si="235"/>
        <v>0</v>
      </c>
      <c r="EG186" s="216">
        <f t="shared" si="248"/>
        <v>0</v>
      </c>
      <c r="EH186" s="222"/>
    </row>
    <row r="187" spans="1:138" ht="31.5" x14ac:dyDescent="0.2">
      <c r="A187" s="116" t="s">
        <v>221</v>
      </c>
      <c r="B187" s="212">
        <f>'численность 2021'!C204</f>
        <v>34.1</v>
      </c>
      <c r="C187" s="213">
        <v>122.74651299999999</v>
      </c>
      <c r="D187" s="213">
        <v>118</v>
      </c>
      <c r="E187" s="212">
        <f>_xlfn.FLOOR.PRECISE('численность 2021'!D204)</f>
        <v>125</v>
      </c>
      <c r="F187" s="212">
        <v>3.601083</v>
      </c>
      <c r="G187" s="212">
        <v>3.4618319999999998</v>
      </c>
      <c r="H187" s="212">
        <f t="shared" si="286"/>
        <v>3.6656891495601172</v>
      </c>
      <c r="I187" s="214">
        <f>_xlfn.FLOOR.PRECISE('численность 2021'!R204)</f>
        <v>43</v>
      </c>
      <c r="J187" s="215">
        <f t="shared" si="306"/>
        <v>43.749999999999872</v>
      </c>
      <c r="K187" s="216">
        <f t="shared" si="236"/>
        <v>43</v>
      </c>
      <c r="L187" s="217">
        <v>43</v>
      </c>
      <c r="M187" s="213">
        <v>20</v>
      </c>
      <c r="N187" s="213">
        <v>22</v>
      </c>
      <c r="O187" s="212">
        <f>_xlfn.FLOOR.PRECISE('численность 2021'!P204)</f>
        <v>20</v>
      </c>
      <c r="P187" s="212">
        <v>0.58675100000000002</v>
      </c>
      <c r="Q187" s="212">
        <v>0.64542600000000006</v>
      </c>
      <c r="R187" s="212">
        <f t="shared" si="237"/>
        <v>0.58651026392961869</v>
      </c>
      <c r="S187" s="214">
        <f>_xlfn.FLOOR.PRECISE('численность 2021'!Q204)</f>
        <v>6</v>
      </c>
      <c r="T187" s="214"/>
      <c r="U187" s="215">
        <f t="shared" si="307"/>
        <v>5.9999999999999796</v>
      </c>
      <c r="V187" s="216">
        <f t="shared" si="228"/>
        <v>5.9999999999999796</v>
      </c>
      <c r="W187" s="217">
        <v>6</v>
      </c>
      <c r="X187" s="217"/>
      <c r="Y187" s="218"/>
      <c r="Z187" s="213">
        <v>0</v>
      </c>
      <c r="AA187" s="213">
        <v>0</v>
      </c>
      <c r="AB187" s="212">
        <f>_xlfn.FLOOR.PRECISE('численность 2021'!E204)</f>
        <v>0</v>
      </c>
      <c r="AC187" s="212">
        <v>0</v>
      </c>
      <c r="AD187" s="212">
        <v>0</v>
      </c>
      <c r="AE187" s="212">
        <f t="shared" si="287"/>
        <v>0</v>
      </c>
      <c r="AF187" s="214">
        <f>_xlfn.FLOOR.PRECISE('численность 2021'!O204)</f>
        <v>0</v>
      </c>
      <c r="AG187" s="215">
        <f t="shared" si="308"/>
        <v>0</v>
      </c>
      <c r="AH187" s="216">
        <f t="shared" si="238"/>
        <v>0</v>
      </c>
      <c r="AI187" s="219">
        <f t="shared" si="229"/>
        <v>0</v>
      </c>
      <c r="AJ187" s="217"/>
      <c r="AK187" s="217"/>
      <c r="AL187" s="213">
        <v>0</v>
      </c>
      <c r="AM187" s="213">
        <v>0</v>
      </c>
      <c r="AN187" s="212">
        <f>_xlfn.FLOOR.PRECISE('численность 2021'!F204)</f>
        <v>0</v>
      </c>
      <c r="AO187" s="212">
        <v>0</v>
      </c>
      <c r="AP187" s="212">
        <v>0</v>
      </c>
      <c r="AQ187" s="212">
        <f t="shared" si="239"/>
        <v>0</v>
      </c>
      <c r="AR187" s="214">
        <f>_xlfn.FLOOR.PRECISE('численность 2021'!L204)</f>
        <v>0</v>
      </c>
      <c r="AS187" s="214"/>
      <c r="AT187" s="214">
        <f t="shared" si="230"/>
        <v>0</v>
      </c>
      <c r="AU187" s="215">
        <f t="shared" si="231"/>
        <v>0</v>
      </c>
      <c r="AV187" s="215">
        <f t="shared" si="249"/>
        <v>0</v>
      </c>
      <c r="AW187" s="220">
        <f t="shared" si="232"/>
        <v>0</v>
      </c>
      <c r="AX187" s="217"/>
      <c r="AY187" s="215">
        <f t="shared" si="309"/>
        <v>0</v>
      </c>
      <c r="AZ187" s="216">
        <f t="shared" si="240"/>
        <v>0</v>
      </c>
      <c r="BA187" s="217"/>
      <c r="BB187" s="215">
        <f t="shared" si="310"/>
        <v>0</v>
      </c>
      <c r="BC187" s="217"/>
      <c r="BD187" s="213">
        <v>102.625237</v>
      </c>
      <c r="BE187" s="213">
        <v>100</v>
      </c>
      <c r="BF187" s="212">
        <f>_xlfn.FLOOR.PRECISE('численность 2021'!G204)</f>
        <v>87</v>
      </c>
      <c r="BG187" s="212">
        <v>3.0107740000000001</v>
      </c>
      <c r="BH187" s="212">
        <v>2.9337559999999998</v>
      </c>
      <c r="BI187" s="212">
        <f t="shared" si="288"/>
        <v>2.5513196480938416</v>
      </c>
      <c r="BJ187" s="214">
        <f>_xlfn.FLOOR.PRECISE('численность 2021'!K204)</f>
        <v>6</v>
      </c>
      <c r="BK187" s="214"/>
      <c r="BL187" s="214">
        <f t="shared" si="233"/>
        <v>6</v>
      </c>
      <c r="BM187" s="215">
        <f t="shared" si="296"/>
        <v>6.0900000000000007</v>
      </c>
      <c r="BN187" s="220">
        <f t="shared" si="234"/>
        <v>6</v>
      </c>
      <c r="BO187" s="217">
        <v>6</v>
      </c>
      <c r="BP187" s="215">
        <f t="shared" si="304"/>
        <v>0.89999999999999392</v>
      </c>
      <c r="BQ187" s="216">
        <f t="shared" si="241"/>
        <v>0</v>
      </c>
      <c r="BR187" s="217"/>
      <c r="BS187" s="215">
        <f t="shared" si="297"/>
        <v>1.2000000000000002</v>
      </c>
      <c r="BT187" s="217"/>
      <c r="BU187" s="213">
        <v>19.352188000000002</v>
      </c>
      <c r="BV187" s="213">
        <v>24</v>
      </c>
      <c r="BW187" s="212">
        <f>_xlfn.FLOOR.PRECISE('численность 2021'!H204)</f>
        <v>39</v>
      </c>
      <c r="BX187" s="212">
        <v>0.56774599999999997</v>
      </c>
      <c r="BY187" s="212">
        <v>0.70410099999999998</v>
      </c>
      <c r="BZ187" s="212">
        <f t="shared" si="289"/>
        <v>1.1436950146627565</v>
      </c>
      <c r="CA187" s="214">
        <f>_xlfn.FLOOR.PRECISE('численность 2021'!M204)</f>
        <v>1</v>
      </c>
      <c r="CB187" s="214"/>
      <c r="CC187" s="214"/>
      <c r="CD187" s="214">
        <f t="shared" si="242"/>
        <v>1</v>
      </c>
      <c r="CE187" s="215">
        <f t="shared" si="298"/>
        <v>1.9500000000000002</v>
      </c>
      <c r="CF187" s="220">
        <f t="shared" si="243"/>
        <v>1</v>
      </c>
      <c r="CG187" s="217">
        <v>1</v>
      </c>
      <c r="CH187" s="215">
        <f t="shared" si="311"/>
        <v>0</v>
      </c>
      <c r="CI187" s="216">
        <f t="shared" si="244"/>
        <v>0</v>
      </c>
      <c r="CJ187" s="217"/>
      <c r="CK187" s="215">
        <f t="shared" si="305"/>
        <v>0</v>
      </c>
      <c r="CL187" s="216">
        <f t="shared" si="245"/>
        <v>0</v>
      </c>
      <c r="CM187" s="217"/>
      <c r="CN187" s="215">
        <f t="shared" si="299"/>
        <v>0.2</v>
      </c>
      <c r="CO187" s="217"/>
      <c r="CP187" s="221">
        <f t="shared" si="300"/>
        <v>1</v>
      </c>
      <c r="CQ187" s="213"/>
      <c r="CR187" s="213">
        <v>0</v>
      </c>
      <c r="CS187" s="213" t="e">
        <f>#REF!</f>
        <v>#REF!</v>
      </c>
      <c r="CT187" s="212"/>
      <c r="CU187" s="212">
        <v>0</v>
      </c>
      <c r="CV187" s="212" t="e">
        <f>#REF!</f>
        <v>#REF!</v>
      </c>
      <c r="CW187" s="214" t="e">
        <f>#REF!</f>
        <v>#REF!</v>
      </c>
      <c r="CX187" s="215" t="e">
        <f t="shared" si="293"/>
        <v>#REF!</v>
      </c>
      <c r="CY187" s="220"/>
      <c r="CZ187" s="222"/>
      <c r="DA187" s="215"/>
      <c r="DB187" s="222"/>
      <c r="DC187" s="213">
        <v>0</v>
      </c>
      <c r="DD187" s="213">
        <v>0</v>
      </c>
      <c r="DE187" s="212">
        <f>_xlfn.FLOOR.PRECISE('численность 2021'!I204)</f>
        <v>0</v>
      </c>
      <c r="DF187" s="212">
        <v>0</v>
      </c>
      <c r="DG187" s="212">
        <v>0</v>
      </c>
      <c r="DH187" s="212">
        <f t="shared" si="290"/>
        <v>0</v>
      </c>
      <c r="DI187" s="214">
        <f>_xlfn.FLOOR.PRECISE('численность 2021'!N204)</f>
        <v>0</v>
      </c>
      <c r="DJ187" s="215">
        <f t="shared" si="312"/>
        <v>0</v>
      </c>
      <c r="DK187" s="216">
        <f t="shared" si="246"/>
        <v>0</v>
      </c>
      <c r="DL187" s="217"/>
      <c r="DM187" s="215">
        <f t="shared" si="313"/>
        <v>0</v>
      </c>
      <c r="DN187" s="217"/>
      <c r="DO187" s="213">
        <v>2.6918090000000001</v>
      </c>
      <c r="DP187" s="213">
        <v>1</v>
      </c>
      <c r="DQ187" s="212">
        <f>_xlfn.FLOOR.PRECISE('численность 2021'!J204)</f>
        <v>0</v>
      </c>
      <c r="DR187" s="212">
        <v>7.8971E-2</v>
      </c>
      <c r="DS187" s="212">
        <v>2.9337999999999999E-2</v>
      </c>
      <c r="DT187" s="212">
        <f t="shared" si="291"/>
        <v>0</v>
      </c>
      <c r="DU187" s="214">
        <f>_xlfn.FLOOR.PRECISE('численность 2021'!S204)</f>
        <v>0</v>
      </c>
      <c r="DV187" s="215">
        <f t="shared" si="301"/>
        <v>0</v>
      </c>
      <c r="DW187" s="216">
        <f t="shared" si="247"/>
        <v>0</v>
      </c>
      <c r="DX187" s="217"/>
      <c r="DY187" s="213">
        <v>0</v>
      </c>
      <c r="DZ187" s="223">
        <v>0</v>
      </c>
      <c r="EA187" s="212">
        <f>_xlfn.FLOOR.PRECISE('численность 2021'!T204)</f>
        <v>0</v>
      </c>
      <c r="EB187" s="212">
        <v>0</v>
      </c>
      <c r="EC187" s="212">
        <v>0</v>
      </c>
      <c r="ED187" s="212">
        <f t="shared" si="292"/>
        <v>0</v>
      </c>
      <c r="EE187" s="214">
        <f>_xlfn.FLOOR.PRECISE('численность 2021'!U204)</f>
        <v>0</v>
      </c>
      <c r="EF187" s="215">
        <f t="shared" si="235"/>
        <v>0</v>
      </c>
      <c r="EG187" s="216">
        <f t="shared" si="248"/>
        <v>0</v>
      </c>
      <c r="EH187" s="222"/>
    </row>
    <row r="188" spans="1:138" ht="31.5" x14ac:dyDescent="0.2">
      <c r="A188" s="116" t="s">
        <v>218</v>
      </c>
      <c r="B188" s="212">
        <f>'численность 2021'!C201</f>
        <v>18.399999999999999</v>
      </c>
      <c r="C188" s="213">
        <v>56.499851</v>
      </c>
      <c r="D188" s="213">
        <v>57</v>
      </c>
      <c r="E188" s="212">
        <f>_xlfn.FLOOR.PRECISE('численность 2021'!D201)</f>
        <v>52</v>
      </c>
      <c r="F188" s="212">
        <v>3.06731</v>
      </c>
      <c r="G188" s="212">
        <v>3.0944630000000002</v>
      </c>
      <c r="H188" s="212">
        <f t="shared" si="286"/>
        <v>2.8260869565217392</v>
      </c>
      <c r="I188" s="214">
        <f>_xlfn.FLOOR.PRECISE('численность 2021'!R201)</f>
        <v>18</v>
      </c>
      <c r="J188" s="215">
        <f t="shared" si="306"/>
        <v>18.199999999999946</v>
      </c>
      <c r="K188" s="216">
        <f t="shared" si="236"/>
        <v>18</v>
      </c>
      <c r="L188" s="217">
        <v>18</v>
      </c>
      <c r="M188" s="213">
        <v>16</v>
      </c>
      <c r="N188" s="213">
        <v>18</v>
      </c>
      <c r="O188" s="212">
        <f>_xlfn.FLOOR.PRECISE('численность 2021'!P201)</f>
        <v>18</v>
      </c>
      <c r="P188" s="212">
        <v>0.86862099999999998</v>
      </c>
      <c r="Q188" s="212">
        <v>0.97719900000000004</v>
      </c>
      <c r="R188" s="212">
        <f t="shared" si="237"/>
        <v>0.97826086956521752</v>
      </c>
      <c r="S188" s="214">
        <f>_xlfn.FLOOR.PRECISE('численность 2021'!Q201)</f>
        <v>4</v>
      </c>
      <c r="T188" s="214"/>
      <c r="U188" s="215">
        <f t="shared" si="307"/>
        <v>5.3999999999999817</v>
      </c>
      <c r="V188" s="216">
        <f t="shared" si="228"/>
        <v>4</v>
      </c>
      <c r="W188" s="217">
        <v>4</v>
      </c>
      <c r="X188" s="217"/>
      <c r="Y188" s="218"/>
      <c r="Z188" s="213">
        <v>0</v>
      </c>
      <c r="AA188" s="213">
        <v>0</v>
      </c>
      <c r="AB188" s="212">
        <f>_xlfn.FLOOR.PRECISE('численность 2021'!E201)</f>
        <v>0</v>
      </c>
      <c r="AC188" s="212">
        <v>0</v>
      </c>
      <c r="AD188" s="212">
        <v>0</v>
      </c>
      <c r="AE188" s="212">
        <f t="shared" si="287"/>
        <v>0</v>
      </c>
      <c r="AF188" s="214">
        <f>_xlfn.FLOOR.PRECISE('численность 2021'!O201)</f>
        <v>0</v>
      </c>
      <c r="AG188" s="215">
        <f t="shared" si="308"/>
        <v>0</v>
      </c>
      <c r="AH188" s="216">
        <f t="shared" si="238"/>
        <v>0</v>
      </c>
      <c r="AI188" s="219">
        <f t="shared" si="229"/>
        <v>0</v>
      </c>
      <c r="AJ188" s="217"/>
      <c r="AK188" s="217"/>
      <c r="AL188" s="213">
        <v>0</v>
      </c>
      <c r="AM188" s="213">
        <v>0</v>
      </c>
      <c r="AN188" s="212">
        <f>_xlfn.FLOOR.PRECISE('численность 2021'!F201)</f>
        <v>0</v>
      </c>
      <c r="AO188" s="212">
        <v>0</v>
      </c>
      <c r="AP188" s="212">
        <v>0</v>
      </c>
      <c r="AQ188" s="212">
        <f t="shared" si="239"/>
        <v>0</v>
      </c>
      <c r="AR188" s="214">
        <f>_xlfn.FLOOR.PRECISE('численность 2021'!L201)</f>
        <v>0</v>
      </c>
      <c r="AS188" s="214"/>
      <c r="AT188" s="214">
        <f t="shared" si="230"/>
        <v>0</v>
      </c>
      <c r="AU188" s="215">
        <f t="shared" si="231"/>
        <v>0</v>
      </c>
      <c r="AV188" s="215">
        <f t="shared" si="249"/>
        <v>0</v>
      </c>
      <c r="AW188" s="220">
        <f t="shared" si="232"/>
        <v>0</v>
      </c>
      <c r="AX188" s="217"/>
      <c r="AY188" s="215">
        <f t="shared" si="309"/>
        <v>0</v>
      </c>
      <c r="AZ188" s="216">
        <f t="shared" si="240"/>
        <v>0</v>
      </c>
      <c r="BA188" s="217"/>
      <c r="BB188" s="215">
        <f t="shared" si="310"/>
        <v>0</v>
      </c>
      <c r="BC188" s="217"/>
      <c r="BD188" s="213">
        <v>42.442901999999997</v>
      </c>
      <c r="BE188" s="213">
        <v>48</v>
      </c>
      <c r="BF188" s="212">
        <f>_xlfn.FLOOR.PRECISE('численность 2021'!G201)</f>
        <v>37</v>
      </c>
      <c r="BG188" s="212">
        <v>2.3041749999999999</v>
      </c>
      <c r="BH188" s="212">
        <v>2.6058629999999998</v>
      </c>
      <c r="BI188" s="212">
        <f t="shared" si="288"/>
        <v>2.0108695652173916</v>
      </c>
      <c r="BJ188" s="214">
        <f>_xlfn.FLOOR.PRECISE('численность 2021'!K201)</f>
        <v>2</v>
      </c>
      <c r="BK188" s="214"/>
      <c r="BL188" s="214">
        <f t="shared" si="233"/>
        <v>2</v>
      </c>
      <c r="BM188" s="215">
        <f t="shared" si="296"/>
        <v>2.5900000000000003</v>
      </c>
      <c r="BN188" s="220">
        <f t="shared" si="234"/>
        <v>2</v>
      </c>
      <c r="BO188" s="217">
        <v>2</v>
      </c>
      <c r="BP188" s="215">
        <f t="shared" si="304"/>
        <v>0</v>
      </c>
      <c r="BQ188" s="216">
        <f t="shared" si="241"/>
        <v>0</v>
      </c>
      <c r="BR188" s="217"/>
      <c r="BS188" s="215">
        <f t="shared" si="297"/>
        <v>0.4</v>
      </c>
      <c r="BT188" s="217"/>
      <c r="BU188" s="213">
        <v>3.5103149999999999</v>
      </c>
      <c r="BV188" s="213">
        <v>1</v>
      </c>
      <c r="BW188" s="212">
        <f>_xlfn.FLOOR.PRECISE('численность 2021'!H201)</f>
        <v>7</v>
      </c>
      <c r="BX188" s="212">
        <v>0.19057099999999999</v>
      </c>
      <c r="BY188" s="212">
        <v>5.4288999999999997E-2</v>
      </c>
      <c r="BZ188" s="212">
        <f t="shared" si="289"/>
        <v>0.38043478260869568</v>
      </c>
      <c r="CA188" s="214">
        <f>_xlfn.FLOOR.PRECISE('численность 2021'!M201)</f>
        <v>0</v>
      </c>
      <c r="CB188" s="214"/>
      <c r="CC188" s="214"/>
      <c r="CD188" s="214">
        <f t="shared" si="242"/>
        <v>0</v>
      </c>
      <c r="CE188" s="215">
        <f t="shared" si="298"/>
        <v>0.2099999999999993</v>
      </c>
      <c r="CF188" s="220">
        <f t="shared" si="243"/>
        <v>0</v>
      </c>
      <c r="CG188" s="217"/>
      <c r="CH188" s="215">
        <f t="shared" si="311"/>
        <v>0</v>
      </c>
      <c r="CI188" s="216">
        <f t="shared" si="244"/>
        <v>0</v>
      </c>
      <c r="CJ188" s="217"/>
      <c r="CK188" s="215">
        <f t="shared" si="305"/>
        <v>0</v>
      </c>
      <c r="CL188" s="216">
        <f t="shared" si="245"/>
        <v>0</v>
      </c>
      <c r="CM188" s="217"/>
      <c r="CN188" s="215">
        <f t="shared" si="299"/>
        <v>0</v>
      </c>
      <c r="CO188" s="217"/>
      <c r="CP188" s="221">
        <f t="shared" si="300"/>
        <v>1</v>
      </c>
      <c r="CQ188" s="213"/>
      <c r="CR188" s="213">
        <v>0</v>
      </c>
      <c r="CS188" s="213" t="e">
        <f>#REF!</f>
        <v>#REF!</v>
      </c>
      <c r="CT188" s="212"/>
      <c r="CU188" s="212">
        <v>0</v>
      </c>
      <c r="CV188" s="212" t="e">
        <f>#REF!</f>
        <v>#REF!</v>
      </c>
      <c r="CW188" s="214" t="e">
        <f>#REF!</f>
        <v>#REF!</v>
      </c>
      <c r="CX188" s="215" t="e">
        <f t="shared" si="293"/>
        <v>#REF!</v>
      </c>
      <c r="CY188" s="220"/>
      <c r="CZ188" s="222"/>
      <c r="DA188" s="215"/>
      <c r="DB188" s="222"/>
      <c r="DC188" s="213">
        <v>2.746521</v>
      </c>
      <c r="DD188" s="213">
        <v>0</v>
      </c>
      <c r="DE188" s="212">
        <f>_xlfn.FLOOR.PRECISE('численность 2021'!I201)</f>
        <v>0</v>
      </c>
      <c r="DF188" s="212">
        <v>0.14910499999999999</v>
      </c>
      <c r="DG188" s="212">
        <v>0</v>
      </c>
      <c r="DH188" s="212">
        <f t="shared" si="290"/>
        <v>0</v>
      </c>
      <c r="DI188" s="214">
        <f>_xlfn.FLOOR.PRECISE('численность 2021'!N201)</f>
        <v>0</v>
      </c>
      <c r="DJ188" s="215">
        <f t="shared" si="312"/>
        <v>0</v>
      </c>
      <c r="DK188" s="216">
        <f t="shared" si="246"/>
        <v>0</v>
      </c>
      <c r="DL188" s="217"/>
      <c r="DM188" s="215">
        <f t="shared" si="313"/>
        <v>0</v>
      </c>
      <c r="DN188" s="217"/>
      <c r="DO188" s="213">
        <v>0.52314700000000003</v>
      </c>
      <c r="DP188" s="213">
        <v>2</v>
      </c>
      <c r="DQ188" s="212">
        <f>_xlfn.FLOOR.PRECISE('численность 2021'!J201)</f>
        <v>0</v>
      </c>
      <c r="DR188" s="212">
        <v>2.8400999999999999E-2</v>
      </c>
      <c r="DS188" s="212">
        <v>0.10857799999999999</v>
      </c>
      <c r="DT188" s="212">
        <f t="shared" si="291"/>
        <v>0</v>
      </c>
      <c r="DU188" s="214">
        <f>_xlfn.FLOOR.PRECISE('численность 2021'!S201)</f>
        <v>0</v>
      </c>
      <c r="DV188" s="215">
        <f t="shared" si="301"/>
        <v>0</v>
      </c>
      <c r="DW188" s="216">
        <f t="shared" si="247"/>
        <v>0</v>
      </c>
      <c r="DX188" s="217"/>
      <c r="DY188" s="213">
        <v>0</v>
      </c>
      <c r="DZ188" s="223">
        <v>0</v>
      </c>
      <c r="EA188" s="212">
        <f>_xlfn.FLOOR.PRECISE('численность 2021'!T201)</f>
        <v>0</v>
      </c>
      <c r="EB188" s="212">
        <v>0</v>
      </c>
      <c r="EC188" s="212">
        <v>0</v>
      </c>
      <c r="ED188" s="212">
        <f t="shared" si="292"/>
        <v>0</v>
      </c>
      <c r="EE188" s="214">
        <f>_xlfn.FLOOR.PRECISE('численность 2021'!U201)</f>
        <v>0</v>
      </c>
      <c r="EF188" s="215">
        <f t="shared" si="235"/>
        <v>0</v>
      </c>
      <c r="EG188" s="216">
        <f t="shared" si="248"/>
        <v>0</v>
      </c>
      <c r="EH188" s="222"/>
    </row>
    <row r="189" spans="1:138" ht="47.25" x14ac:dyDescent="0.2">
      <c r="A189" s="116" t="s">
        <v>220</v>
      </c>
      <c r="B189" s="212">
        <f>'численность 2021'!C203</f>
        <v>48.5</v>
      </c>
      <c r="C189" s="213">
        <v>112.95818300000001</v>
      </c>
      <c r="D189" s="213">
        <v>114</v>
      </c>
      <c r="E189" s="212">
        <f>_xlfn.FLOOR.PRECISE('численность 2021'!D203)</f>
        <v>152</v>
      </c>
      <c r="F189" s="212">
        <v>2.329707</v>
      </c>
      <c r="G189" s="212">
        <v>2.351194</v>
      </c>
      <c r="H189" s="212">
        <f t="shared" si="286"/>
        <v>3.134020618556701</v>
      </c>
      <c r="I189" s="214">
        <f>_xlfn.FLOOR.PRECISE('численность 2021'!R203)</f>
        <v>53</v>
      </c>
      <c r="J189" s="215">
        <f t="shared" si="306"/>
        <v>53.199999999999847</v>
      </c>
      <c r="K189" s="216">
        <f t="shared" si="236"/>
        <v>53</v>
      </c>
      <c r="L189" s="217">
        <v>53</v>
      </c>
      <c r="M189" s="213">
        <v>20</v>
      </c>
      <c r="N189" s="213">
        <v>27</v>
      </c>
      <c r="O189" s="212">
        <f>_xlfn.FLOOR.PRECISE('численность 2021'!P203)</f>
        <v>25</v>
      </c>
      <c r="P189" s="212">
        <v>0.41249000000000002</v>
      </c>
      <c r="Q189" s="212">
        <v>0.55686199999999997</v>
      </c>
      <c r="R189" s="212">
        <f t="shared" si="237"/>
        <v>0.51546391752577314</v>
      </c>
      <c r="S189" s="214">
        <f>_xlfn.FLOOR.PRECISE('численность 2021'!Q203)</f>
        <v>7</v>
      </c>
      <c r="T189" s="214"/>
      <c r="U189" s="215">
        <f t="shared" si="307"/>
        <v>7.4999999999999751</v>
      </c>
      <c r="V189" s="216">
        <f t="shared" ref="V189:V252" si="314">IF(S189&lt;U189,S189,U189)</f>
        <v>7</v>
      </c>
      <c r="W189" s="217">
        <v>7</v>
      </c>
      <c r="X189" s="217"/>
      <c r="Y189" s="218"/>
      <c r="Z189" s="213">
        <v>0</v>
      </c>
      <c r="AA189" s="213">
        <v>0</v>
      </c>
      <c r="AB189" s="212">
        <f>_xlfn.FLOOR.PRECISE('численность 2021'!E203)</f>
        <v>0</v>
      </c>
      <c r="AC189" s="212">
        <v>0</v>
      </c>
      <c r="AD189" s="212">
        <v>0</v>
      </c>
      <c r="AE189" s="212">
        <f t="shared" si="287"/>
        <v>0</v>
      </c>
      <c r="AF189" s="214">
        <f>_xlfn.FLOOR.PRECISE('численность 2021'!O203)</f>
        <v>0</v>
      </c>
      <c r="AG189" s="215">
        <f t="shared" si="308"/>
        <v>0</v>
      </c>
      <c r="AH189" s="216">
        <f t="shared" si="238"/>
        <v>0</v>
      </c>
      <c r="AI189" s="219">
        <f t="shared" ref="AI189:AI252" si="315">AJ189*0.75</f>
        <v>0</v>
      </c>
      <c r="AJ189" s="217"/>
      <c r="AK189" s="217"/>
      <c r="AL189" s="213">
        <v>3.2459250000000002</v>
      </c>
      <c r="AM189" s="213">
        <v>3</v>
      </c>
      <c r="AN189" s="212">
        <f>_xlfn.FLOOR.PRECISE('численность 2021'!F203)</f>
        <v>0</v>
      </c>
      <c r="AO189" s="212">
        <v>6.6946000000000006E-2</v>
      </c>
      <c r="AP189" s="212">
        <v>6.1873999999999998E-2</v>
      </c>
      <c r="AQ189" s="212">
        <f t="shared" si="239"/>
        <v>0</v>
      </c>
      <c r="AR189" s="214">
        <f>_xlfn.FLOOR.PRECISE('численность 2021'!L203)</f>
        <v>0</v>
      </c>
      <c r="AS189" s="214"/>
      <c r="AT189" s="214">
        <f t="shared" ref="AT189:AT252" si="316">IF(AND(B189&lt;7,AQ189&lt;5),0,AR189)</f>
        <v>0</v>
      </c>
      <c r="AU189" s="215">
        <f t="shared" ref="AU189:AU252" si="317">IF(AN189&gt;34,IF(AQ189&gt;10,AN189*0.15,IF(AQ189&gt;8,AN189*0.12,IF(AQ189&gt;6,AN189*0.1,IF(AQ189&gt;4,AN189*0.08,IF(AQ189&gt;2,AN189*0.07,IF(AQ189&gt;1,AN189*0.05,IF(AQ189&lt;1,AN189*0.03,0))))))),0)</f>
        <v>0</v>
      </c>
      <c r="AV189" s="215">
        <f t="shared" si="249"/>
        <v>0</v>
      </c>
      <c r="AW189" s="220">
        <f t="shared" ref="AW189:AW252" si="318">IF(AR189&lt;AU189,AR189,AU189)</f>
        <v>0</v>
      </c>
      <c r="AX189" s="217"/>
      <c r="AY189" s="215">
        <f t="shared" si="309"/>
        <v>0</v>
      </c>
      <c r="AZ189" s="216">
        <f t="shared" si="240"/>
        <v>0</v>
      </c>
      <c r="BA189" s="217"/>
      <c r="BB189" s="215">
        <f t="shared" si="310"/>
        <v>0</v>
      </c>
      <c r="BC189" s="217"/>
      <c r="BD189" s="213">
        <v>127.875908</v>
      </c>
      <c r="BE189" s="213">
        <v>154</v>
      </c>
      <c r="BF189" s="212">
        <f>_xlfn.FLOOR.PRECISE('численность 2021'!G203)</f>
        <v>196</v>
      </c>
      <c r="BG189" s="212">
        <v>2.637378</v>
      </c>
      <c r="BH189" s="212">
        <v>3.1761750000000002</v>
      </c>
      <c r="BI189" s="212">
        <f t="shared" si="288"/>
        <v>4.0412371134020617</v>
      </c>
      <c r="BJ189" s="214">
        <f>_xlfn.FLOOR.PRECISE('численность 2021'!K203)</f>
        <v>11</v>
      </c>
      <c r="BK189" s="214"/>
      <c r="BL189" s="214">
        <f t="shared" ref="BL189:BL252" si="319">IF(AND(B189&lt;7,BI189&lt;5),0,BJ189)</f>
        <v>11</v>
      </c>
      <c r="BM189" s="215">
        <f t="shared" si="296"/>
        <v>15.68</v>
      </c>
      <c r="BN189" s="220">
        <f t="shared" ref="BN189:BN252" si="320">IF(BJ189&lt;BM189,BJ189,BM189)</f>
        <v>11</v>
      </c>
      <c r="BO189" s="217">
        <v>11</v>
      </c>
      <c r="BP189" s="215">
        <f t="shared" si="304"/>
        <v>1.649999999999989</v>
      </c>
      <c r="BQ189" s="216">
        <f t="shared" si="241"/>
        <v>0</v>
      </c>
      <c r="BR189" s="217"/>
      <c r="BS189" s="215">
        <f t="shared" si="297"/>
        <v>2.2000000000000002</v>
      </c>
      <c r="BT189" s="217"/>
      <c r="BU189" s="213">
        <v>10.725076</v>
      </c>
      <c r="BV189" s="213">
        <v>42</v>
      </c>
      <c r="BW189" s="212">
        <f>_xlfn.FLOOR.PRECISE('численность 2021'!H203)</f>
        <v>44</v>
      </c>
      <c r="BX189" s="212">
        <v>0.22119900000000001</v>
      </c>
      <c r="BY189" s="212">
        <v>0.86622900000000003</v>
      </c>
      <c r="BZ189" s="212">
        <f t="shared" si="289"/>
        <v>0.90721649484536082</v>
      </c>
      <c r="CA189" s="214">
        <f>_xlfn.FLOOR.PRECISE('численность 2021'!M203)</f>
        <v>1</v>
      </c>
      <c r="CB189" s="214"/>
      <c r="CC189" s="214"/>
      <c r="CD189" s="214">
        <f t="shared" si="242"/>
        <v>1</v>
      </c>
      <c r="CE189" s="215">
        <f t="shared" si="298"/>
        <v>1.3199999999999956</v>
      </c>
      <c r="CF189" s="220">
        <f t="shared" si="243"/>
        <v>1</v>
      </c>
      <c r="CG189" s="217">
        <v>1</v>
      </c>
      <c r="CH189" s="215">
        <f t="shared" si="311"/>
        <v>0</v>
      </c>
      <c r="CI189" s="216">
        <f t="shared" si="244"/>
        <v>0</v>
      </c>
      <c r="CJ189" s="217"/>
      <c r="CK189" s="215">
        <f t="shared" si="305"/>
        <v>0</v>
      </c>
      <c r="CL189" s="216">
        <f t="shared" si="245"/>
        <v>0</v>
      </c>
      <c r="CM189" s="217"/>
      <c r="CN189" s="215">
        <f t="shared" si="299"/>
        <v>0.2</v>
      </c>
      <c r="CO189" s="217"/>
      <c r="CP189" s="221">
        <f t="shared" si="300"/>
        <v>1</v>
      </c>
      <c r="CQ189" s="213"/>
      <c r="CR189" s="213">
        <v>0</v>
      </c>
      <c r="CS189" s="213" t="e">
        <f>#REF!</f>
        <v>#REF!</v>
      </c>
      <c r="CT189" s="212"/>
      <c r="CU189" s="212">
        <v>0</v>
      </c>
      <c r="CV189" s="212" t="e">
        <f>#REF!</f>
        <v>#REF!</v>
      </c>
      <c r="CW189" s="214" t="e">
        <f>#REF!</f>
        <v>#REF!</v>
      </c>
      <c r="CX189" s="215" t="e">
        <f t="shared" si="293"/>
        <v>#REF!</v>
      </c>
      <c r="CY189" s="220"/>
      <c r="CZ189" s="222"/>
      <c r="DA189" s="215"/>
      <c r="DB189" s="222"/>
      <c r="DC189" s="213">
        <v>7.5738240000000001</v>
      </c>
      <c r="DD189" s="213">
        <v>5</v>
      </c>
      <c r="DE189" s="212">
        <f>_xlfn.FLOOR.PRECISE('численность 2021'!I203)</f>
        <v>0</v>
      </c>
      <c r="DF189" s="212">
        <v>0.15620600000000001</v>
      </c>
      <c r="DG189" s="212">
        <v>0.10312300000000001</v>
      </c>
      <c r="DH189" s="212">
        <f t="shared" si="290"/>
        <v>0</v>
      </c>
      <c r="DI189" s="214">
        <f>_xlfn.FLOOR.PRECISE('численность 2021'!N203)</f>
        <v>0</v>
      </c>
      <c r="DJ189" s="215">
        <f t="shared" si="312"/>
        <v>0</v>
      </c>
      <c r="DK189" s="216">
        <f t="shared" si="246"/>
        <v>0</v>
      </c>
      <c r="DL189" s="217"/>
      <c r="DM189" s="215">
        <f t="shared" si="313"/>
        <v>0</v>
      </c>
      <c r="DN189" s="217"/>
      <c r="DO189" s="213">
        <v>0</v>
      </c>
      <c r="DP189" s="213">
        <v>2</v>
      </c>
      <c r="DQ189" s="212">
        <f>_xlfn.FLOOR.PRECISE('численность 2021'!J203)</f>
        <v>0</v>
      </c>
      <c r="DR189" s="212">
        <v>0</v>
      </c>
      <c r="DS189" s="212">
        <v>4.1249000000000001E-2</v>
      </c>
      <c r="DT189" s="212">
        <f t="shared" si="291"/>
        <v>0</v>
      </c>
      <c r="DU189" s="214">
        <f>_xlfn.FLOOR.PRECISE('численность 2021'!S203)</f>
        <v>0</v>
      </c>
      <c r="DV189" s="215">
        <f t="shared" si="301"/>
        <v>0</v>
      </c>
      <c r="DW189" s="216">
        <f t="shared" si="247"/>
        <v>0</v>
      </c>
      <c r="DX189" s="217"/>
      <c r="DY189" s="213">
        <v>0</v>
      </c>
      <c r="DZ189" s="223">
        <v>0</v>
      </c>
      <c r="EA189" s="212">
        <f>_xlfn.FLOOR.PRECISE('численность 2021'!T203)</f>
        <v>0</v>
      </c>
      <c r="EB189" s="212">
        <v>0</v>
      </c>
      <c r="EC189" s="212">
        <v>0</v>
      </c>
      <c r="ED189" s="212">
        <f t="shared" si="292"/>
        <v>0</v>
      </c>
      <c r="EE189" s="214">
        <f>_xlfn.FLOOR.PRECISE('численность 2021'!U203)</f>
        <v>0</v>
      </c>
      <c r="EF189" s="215">
        <f t="shared" ref="EF189:EF252" si="321">EA189*0.1</f>
        <v>0</v>
      </c>
      <c r="EG189" s="216">
        <f t="shared" si="248"/>
        <v>0</v>
      </c>
      <c r="EH189" s="222"/>
    </row>
    <row r="190" spans="1:138" ht="47.25" x14ac:dyDescent="0.2">
      <c r="A190" s="116" t="s">
        <v>219</v>
      </c>
      <c r="B190" s="212">
        <f>'численность 2021'!C202</f>
        <v>45.7</v>
      </c>
      <c r="C190" s="213">
        <v>98.243362000000005</v>
      </c>
      <c r="D190" s="213">
        <v>109</v>
      </c>
      <c r="E190" s="212">
        <f>_xlfn.FLOOR.PRECISE('численность 2021'!D202)</f>
        <v>105</v>
      </c>
      <c r="F190" s="212">
        <v>2.1520999999999999</v>
      </c>
      <c r="G190" s="212">
        <v>2.3877329999999999</v>
      </c>
      <c r="H190" s="212">
        <f t="shared" si="286"/>
        <v>2.2975929978118161</v>
      </c>
      <c r="I190" s="214">
        <f>_xlfn.FLOOR.PRECISE('численность 2021'!R202)</f>
        <v>36</v>
      </c>
      <c r="J190" s="215">
        <f t="shared" si="306"/>
        <v>36.749999999999893</v>
      </c>
      <c r="K190" s="216">
        <f t="shared" ref="K190:K253" si="322">IF(I190&lt;J190,I190,J190)</f>
        <v>36</v>
      </c>
      <c r="L190" s="217">
        <v>36</v>
      </c>
      <c r="M190" s="213">
        <v>20</v>
      </c>
      <c r="N190" s="213">
        <v>21</v>
      </c>
      <c r="O190" s="212">
        <f>_xlfn.FLOOR.PRECISE('численность 2021'!P202)</f>
        <v>20</v>
      </c>
      <c r="P190" s="212">
        <v>0.43811600000000001</v>
      </c>
      <c r="Q190" s="212">
        <v>0.46002199999999999</v>
      </c>
      <c r="R190" s="212">
        <f t="shared" ref="R190:R253" si="323">O190/B190</f>
        <v>0.43763676148796499</v>
      </c>
      <c r="S190" s="214">
        <f>_xlfn.FLOOR.PRECISE('численность 2021'!Q202)</f>
        <v>6</v>
      </c>
      <c r="T190" s="214"/>
      <c r="U190" s="215">
        <f t="shared" si="307"/>
        <v>5.9999999999999796</v>
      </c>
      <c r="V190" s="216">
        <f t="shared" si="314"/>
        <v>5.9999999999999796</v>
      </c>
      <c r="W190" s="217">
        <v>6</v>
      </c>
      <c r="X190" s="217"/>
      <c r="Y190" s="218"/>
      <c r="Z190" s="213">
        <v>0</v>
      </c>
      <c r="AA190" s="213">
        <v>0</v>
      </c>
      <c r="AB190" s="212">
        <f>_xlfn.FLOOR.PRECISE('численность 2021'!E202)</f>
        <v>0</v>
      </c>
      <c r="AC190" s="212">
        <v>0</v>
      </c>
      <c r="AD190" s="212">
        <v>0</v>
      </c>
      <c r="AE190" s="212">
        <f t="shared" si="287"/>
        <v>0</v>
      </c>
      <c r="AF190" s="214">
        <f>_xlfn.FLOOR.PRECISE('численность 2021'!O202)</f>
        <v>0</v>
      </c>
      <c r="AG190" s="215">
        <f t="shared" si="308"/>
        <v>0</v>
      </c>
      <c r="AH190" s="216">
        <f t="shared" ref="AH190:AH253" si="324">IF(AF190&lt;AG190,AF190,AG190)</f>
        <v>0</v>
      </c>
      <c r="AI190" s="219">
        <f t="shared" si="315"/>
        <v>0</v>
      </c>
      <c r="AJ190" s="217"/>
      <c r="AK190" s="217"/>
      <c r="AL190" s="213">
        <v>0</v>
      </c>
      <c r="AM190" s="213">
        <v>0</v>
      </c>
      <c r="AN190" s="212">
        <f>_xlfn.FLOOR.PRECISE('численность 2021'!F202)</f>
        <v>0</v>
      </c>
      <c r="AO190" s="212">
        <v>0</v>
      </c>
      <c r="AP190" s="212">
        <v>0</v>
      </c>
      <c r="AQ190" s="212">
        <f t="shared" ref="AQ190:AQ253" si="325">AN190/B190</f>
        <v>0</v>
      </c>
      <c r="AR190" s="214">
        <f>_xlfn.FLOOR.PRECISE('численность 2021'!L202)</f>
        <v>0</v>
      </c>
      <c r="AS190" s="214"/>
      <c r="AT190" s="214">
        <f t="shared" si="316"/>
        <v>0</v>
      </c>
      <c r="AU190" s="215">
        <f t="shared" si="317"/>
        <v>0</v>
      </c>
      <c r="AV190" s="215">
        <f t="shared" si="249"/>
        <v>0</v>
      </c>
      <c r="AW190" s="220">
        <f t="shared" si="318"/>
        <v>0</v>
      </c>
      <c r="AX190" s="217"/>
      <c r="AY190" s="215">
        <f t="shared" si="309"/>
        <v>0</v>
      </c>
      <c r="AZ190" s="216">
        <f t="shared" ref="AZ190:AZ253" si="326">IF(AS190&lt;AY190,AS190,AY190)</f>
        <v>0</v>
      </c>
      <c r="BA190" s="217"/>
      <c r="BB190" s="215">
        <f t="shared" si="310"/>
        <v>0</v>
      </c>
      <c r="BC190" s="217"/>
      <c r="BD190" s="213">
        <v>92.452911</v>
      </c>
      <c r="BE190" s="213">
        <v>90</v>
      </c>
      <c r="BF190" s="212">
        <f>_xlfn.FLOOR.PRECISE('численность 2021'!G202)</f>
        <v>118</v>
      </c>
      <c r="BG190" s="212">
        <v>2.025255</v>
      </c>
      <c r="BH190" s="212">
        <v>1.971522</v>
      </c>
      <c r="BI190" s="212">
        <f t="shared" si="288"/>
        <v>2.5820568927789931</v>
      </c>
      <c r="BJ190" s="214">
        <f>_xlfn.FLOOR.PRECISE('численность 2021'!K202)</f>
        <v>8</v>
      </c>
      <c r="BK190" s="214"/>
      <c r="BL190" s="214">
        <f t="shared" si="319"/>
        <v>8</v>
      </c>
      <c r="BM190" s="215">
        <f t="shared" si="296"/>
        <v>8.2600000000000016</v>
      </c>
      <c r="BN190" s="220">
        <f t="shared" si="320"/>
        <v>8</v>
      </c>
      <c r="BO190" s="217">
        <v>8</v>
      </c>
      <c r="BP190" s="215">
        <f t="shared" si="304"/>
        <v>1.199999999999992</v>
      </c>
      <c r="BQ190" s="216">
        <f t="shared" ref="BQ190:BQ253" si="327">IF(BK190&lt;BP190,BK190,BP190)</f>
        <v>0</v>
      </c>
      <c r="BR190" s="217"/>
      <c r="BS190" s="215">
        <f t="shared" si="297"/>
        <v>1.6</v>
      </c>
      <c r="BT190" s="217"/>
      <c r="BU190" s="213">
        <v>1.580392</v>
      </c>
      <c r="BV190" s="213">
        <v>11</v>
      </c>
      <c r="BW190" s="212">
        <f>_xlfn.FLOOR.PRECISE('численность 2021'!H202)</f>
        <v>21</v>
      </c>
      <c r="BX190" s="212">
        <v>3.4619999999999998E-2</v>
      </c>
      <c r="BY190" s="212">
        <v>0.24096400000000001</v>
      </c>
      <c r="BZ190" s="212">
        <f t="shared" si="289"/>
        <v>0.45951859956236318</v>
      </c>
      <c r="CA190" s="214">
        <f>_xlfn.FLOOR.PRECISE('численность 2021'!M202)</f>
        <v>0</v>
      </c>
      <c r="CB190" s="214"/>
      <c r="CC190" s="214"/>
      <c r="CD190" s="214">
        <f t="shared" ref="CD190:CD253" si="328">IF(AND(B190&lt;7,BZ190&lt;5),0,CA190)</f>
        <v>0</v>
      </c>
      <c r="CE190" s="215">
        <f t="shared" si="298"/>
        <v>0.6299999999999979</v>
      </c>
      <c r="CF190" s="220">
        <f t="shared" ref="CF190:CF253" si="329">IF(CA190&lt;CE190,CA190,CE190)</f>
        <v>0</v>
      </c>
      <c r="CG190" s="217"/>
      <c r="CH190" s="215">
        <f t="shared" si="311"/>
        <v>0</v>
      </c>
      <c r="CI190" s="216">
        <f t="shared" ref="CI190:CI253" si="330">IF(CB190&lt;CH190,CB190,CH190)</f>
        <v>0</v>
      </c>
      <c r="CJ190" s="217"/>
      <c r="CK190" s="215">
        <f t="shared" si="305"/>
        <v>0</v>
      </c>
      <c r="CL190" s="216">
        <f t="shared" ref="CL190:CL253" si="331">IF(CC190&lt;CK190,CC190,CK190)</f>
        <v>0</v>
      </c>
      <c r="CM190" s="217"/>
      <c r="CN190" s="215">
        <f t="shared" si="299"/>
        <v>0</v>
      </c>
      <c r="CO190" s="217"/>
      <c r="CP190" s="221">
        <f t="shared" si="300"/>
        <v>1</v>
      </c>
      <c r="CQ190" s="213"/>
      <c r="CR190" s="213">
        <v>0</v>
      </c>
      <c r="CS190" s="213" t="e">
        <f>#REF!</f>
        <v>#REF!</v>
      </c>
      <c r="CT190" s="212"/>
      <c r="CU190" s="212">
        <v>0</v>
      </c>
      <c r="CV190" s="212" t="e">
        <f>#REF!</f>
        <v>#REF!</v>
      </c>
      <c r="CW190" s="214" t="e">
        <f>#REF!</f>
        <v>#REF!</v>
      </c>
      <c r="CX190" s="215" t="e">
        <f t="shared" si="293"/>
        <v>#REF!</v>
      </c>
      <c r="CY190" s="220"/>
      <c r="CZ190" s="222"/>
      <c r="DA190" s="215"/>
      <c r="DB190" s="222"/>
      <c r="DC190" s="213">
        <v>0</v>
      </c>
      <c r="DD190" s="213">
        <v>0</v>
      </c>
      <c r="DE190" s="212">
        <f>_xlfn.FLOOR.PRECISE('численность 2021'!I202)</f>
        <v>0</v>
      </c>
      <c r="DF190" s="212">
        <v>0</v>
      </c>
      <c r="DG190" s="212">
        <v>0</v>
      </c>
      <c r="DH190" s="212">
        <f t="shared" si="290"/>
        <v>0</v>
      </c>
      <c r="DI190" s="214">
        <f>_xlfn.FLOOR.PRECISE('численность 2021'!N202)</f>
        <v>0</v>
      </c>
      <c r="DJ190" s="215">
        <f t="shared" si="312"/>
        <v>0</v>
      </c>
      <c r="DK190" s="216">
        <f t="shared" ref="DK190:DK253" si="332">IF(DI190&lt;DJ190,DI190,DJ190)</f>
        <v>0</v>
      </c>
      <c r="DL190" s="217"/>
      <c r="DM190" s="215">
        <f t="shared" si="313"/>
        <v>0</v>
      </c>
      <c r="DN190" s="217"/>
      <c r="DO190" s="213">
        <v>0</v>
      </c>
      <c r="DP190" s="213">
        <v>1</v>
      </c>
      <c r="DQ190" s="212">
        <f>_xlfn.FLOOR.PRECISE('численность 2021'!J202)</f>
        <v>1</v>
      </c>
      <c r="DR190" s="212">
        <v>0</v>
      </c>
      <c r="DS190" s="212">
        <v>2.1905999999999998E-2</v>
      </c>
      <c r="DT190" s="212">
        <f t="shared" si="291"/>
        <v>2.1881838074398249E-2</v>
      </c>
      <c r="DU190" s="214">
        <f>_xlfn.FLOOR.PRECISE('численность 2021'!S202)</f>
        <v>0</v>
      </c>
      <c r="DV190" s="215">
        <f t="shared" si="301"/>
        <v>0.1</v>
      </c>
      <c r="DW190" s="216">
        <f t="shared" ref="DW190:DW253" si="333">IF(DU190&lt;DV190,DU190,DV190)</f>
        <v>0</v>
      </c>
      <c r="DX190" s="217"/>
      <c r="DY190" s="213">
        <v>0</v>
      </c>
      <c r="DZ190" s="223">
        <v>0</v>
      </c>
      <c r="EA190" s="212">
        <f>_xlfn.FLOOR.PRECISE('численность 2021'!T202)</f>
        <v>0</v>
      </c>
      <c r="EB190" s="212">
        <v>0</v>
      </c>
      <c r="EC190" s="212">
        <v>0</v>
      </c>
      <c r="ED190" s="212">
        <f t="shared" si="292"/>
        <v>0</v>
      </c>
      <c r="EE190" s="214">
        <f>_xlfn.FLOOR.PRECISE('численность 2021'!U202)</f>
        <v>0</v>
      </c>
      <c r="EF190" s="215">
        <f t="shared" si="321"/>
        <v>0</v>
      </c>
      <c r="EG190" s="216">
        <f t="shared" ref="EG190:EG253" si="334">IF(EE190&lt;EF190,EE190,EF190)</f>
        <v>0</v>
      </c>
      <c r="EH190" s="222"/>
    </row>
    <row r="191" spans="1:138" ht="47.25" x14ac:dyDescent="0.2">
      <c r="A191" s="116" t="s">
        <v>208</v>
      </c>
      <c r="B191" s="212">
        <f>'численность 2021'!C191</f>
        <v>85.331000000000003</v>
      </c>
      <c r="C191" s="213">
        <v>167.34037799999999</v>
      </c>
      <c r="D191" s="213">
        <v>174</v>
      </c>
      <c r="E191" s="212">
        <f>_xlfn.FLOOR.PRECISE('численность 2021'!D191)</f>
        <v>202</v>
      </c>
      <c r="F191" s="212">
        <v>1.961074</v>
      </c>
      <c r="G191" s="212">
        <v>2.0391180000000002</v>
      </c>
      <c r="H191" s="212">
        <f t="shared" si="286"/>
        <v>2.3672522295531517</v>
      </c>
      <c r="I191" s="214">
        <f>_xlfn.FLOOR.PRECISE('численность 2021'!R191)</f>
        <v>70</v>
      </c>
      <c r="J191" s="215">
        <f t="shared" si="306"/>
        <v>70.69999999999979</v>
      </c>
      <c r="K191" s="216">
        <f t="shared" si="322"/>
        <v>70</v>
      </c>
      <c r="L191" s="217">
        <v>70</v>
      </c>
      <c r="M191" s="213">
        <v>57</v>
      </c>
      <c r="N191" s="213">
        <v>51</v>
      </c>
      <c r="O191" s="212">
        <f>_xlfn.FLOOR.PRECISE('численность 2021'!P191)</f>
        <v>51</v>
      </c>
      <c r="P191" s="212">
        <v>0.667987</v>
      </c>
      <c r="Q191" s="212">
        <v>0.59767300000000001</v>
      </c>
      <c r="R191" s="212">
        <f t="shared" si="323"/>
        <v>0.5976725926099542</v>
      </c>
      <c r="S191" s="214">
        <f>_xlfn.FLOOR.PRECISE('численность 2021'!Q191)</f>
        <v>15</v>
      </c>
      <c r="T191" s="214"/>
      <c r="U191" s="215">
        <f t="shared" si="307"/>
        <v>15.299999999999949</v>
      </c>
      <c r="V191" s="216">
        <f t="shared" si="314"/>
        <v>15</v>
      </c>
      <c r="W191" s="217">
        <v>15</v>
      </c>
      <c r="X191" s="217"/>
      <c r="Y191" s="218"/>
      <c r="Z191" s="213">
        <v>36.054085000000001</v>
      </c>
      <c r="AA191" s="213">
        <v>39</v>
      </c>
      <c r="AB191" s="212">
        <f>_xlfn.FLOOR.PRECISE('численность 2021'!E191)</f>
        <v>42</v>
      </c>
      <c r="AC191" s="212">
        <v>0.42252000000000001</v>
      </c>
      <c r="AD191" s="212">
        <v>0.45704400000000001</v>
      </c>
      <c r="AE191" s="212">
        <f t="shared" si="287"/>
        <v>0.49220095861996227</v>
      </c>
      <c r="AF191" s="214">
        <f>_xlfn.FLOOR.PRECISE('численность 2021'!O191)</f>
        <v>2</v>
      </c>
      <c r="AG191" s="215">
        <f t="shared" si="308"/>
        <v>2.1</v>
      </c>
      <c r="AH191" s="216">
        <f t="shared" si="324"/>
        <v>2</v>
      </c>
      <c r="AI191" s="219">
        <f t="shared" si="315"/>
        <v>1.5</v>
      </c>
      <c r="AJ191" s="217">
        <v>2</v>
      </c>
      <c r="AK191" s="217">
        <v>1</v>
      </c>
      <c r="AL191" s="213">
        <v>60.899185000000003</v>
      </c>
      <c r="AM191" s="213">
        <v>60</v>
      </c>
      <c r="AN191" s="212">
        <f>_xlfn.FLOOR.PRECISE('численность 2021'!F191)</f>
        <v>69</v>
      </c>
      <c r="AO191" s="212">
        <v>0.71368200000000004</v>
      </c>
      <c r="AP191" s="212">
        <v>0.70314399999999999</v>
      </c>
      <c r="AQ191" s="212">
        <f t="shared" si="325"/>
        <v>0.80861586058993795</v>
      </c>
      <c r="AR191" s="214">
        <f>_xlfn.FLOOR.PRECISE('численность 2021'!L191)</f>
        <v>2</v>
      </c>
      <c r="AS191" s="214"/>
      <c r="AT191" s="214">
        <f t="shared" si="316"/>
        <v>2</v>
      </c>
      <c r="AU191" s="215">
        <f t="shared" si="317"/>
        <v>2.0699999999999998</v>
      </c>
      <c r="AV191" s="215">
        <f t="shared" si="249"/>
        <v>2.0699999999999932</v>
      </c>
      <c r="AW191" s="220">
        <f t="shared" si="318"/>
        <v>2</v>
      </c>
      <c r="AX191" s="217">
        <v>2</v>
      </c>
      <c r="AY191" s="215">
        <f t="shared" si="309"/>
        <v>0</v>
      </c>
      <c r="AZ191" s="216">
        <f t="shared" si="326"/>
        <v>0</v>
      </c>
      <c r="BA191" s="217"/>
      <c r="BB191" s="215">
        <f t="shared" si="310"/>
        <v>0.59999999999999798</v>
      </c>
      <c r="BC191" s="217"/>
      <c r="BD191" s="213">
        <v>173.62889100000001</v>
      </c>
      <c r="BE191" s="213">
        <v>187</v>
      </c>
      <c r="BF191" s="212">
        <f>_xlfn.FLOOR.PRECISE('численность 2021'!G191)</f>
        <v>190</v>
      </c>
      <c r="BG191" s="212">
        <v>2.0347689999999998</v>
      </c>
      <c r="BH191" s="212">
        <v>2.1914660000000001</v>
      </c>
      <c r="BI191" s="212">
        <f t="shared" si="288"/>
        <v>2.2266233842331626</v>
      </c>
      <c r="BJ191" s="214">
        <f>_xlfn.FLOOR.PRECISE('численность 2021'!K191)</f>
        <v>13</v>
      </c>
      <c r="BK191" s="214"/>
      <c r="BL191" s="214">
        <f t="shared" si="319"/>
        <v>13</v>
      </c>
      <c r="BM191" s="215">
        <f t="shared" si="296"/>
        <v>13.3</v>
      </c>
      <c r="BN191" s="220">
        <f t="shared" si="320"/>
        <v>13</v>
      </c>
      <c r="BO191" s="217">
        <v>13</v>
      </c>
      <c r="BP191" s="215">
        <f t="shared" si="304"/>
        <v>1.9499999999999869</v>
      </c>
      <c r="BQ191" s="216">
        <f t="shared" si="327"/>
        <v>0</v>
      </c>
      <c r="BR191" s="217"/>
      <c r="BS191" s="215">
        <f t="shared" si="297"/>
        <v>2.6</v>
      </c>
      <c r="BT191" s="217"/>
      <c r="BU191" s="213">
        <v>131.904099</v>
      </c>
      <c r="BV191" s="213">
        <v>122</v>
      </c>
      <c r="BW191" s="212">
        <f>_xlfn.FLOOR.PRECISE('численность 2021'!H191)</f>
        <v>163</v>
      </c>
      <c r="BX191" s="212">
        <v>1.545793</v>
      </c>
      <c r="BY191" s="212">
        <v>1.429727</v>
      </c>
      <c r="BZ191" s="212">
        <f t="shared" si="289"/>
        <v>1.9102084822631868</v>
      </c>
      <c r="CA191" s="214">
        <f>_xlfn.FLOOR.PRECISE('численность 2021'!M191)</f>
        <v>8</v>
      </c>
      <c r="CB191" s="214"/>
      <c r="CC191" s="214"/>
      <c r="CD191" s="214">
        <f t="shared" si="328"/>
        <v>8</v>
      </c>
      <c r="CE191" s="215">
        <f t="shared" si="298"/>
        <v>8.15</v>
      </c>
      <c r="CF191" s="220">
        <f t="shared" si="329"/>
        <v>8</v>
      </c>
      <c r="CG191" s="217">
        <v>8</v>
      </c>
      <c r="CH191" s="215">
        <f t="shared" si="311"/>
        <v>0.5999999999999992</v>
      </c>
      <c r="CI191" s="216">
        <f t="shared" si="330"/>
        <v>0</v>
      </c>
      <c r="CJ191" s="217"/>
      <c r="CK191" s="215">
        <f t="shared" si="305"/>
        <v>0.5999999999999992</v>
      </c>
      <c r="CL191" s="216">
        <f t="shared" si="331"/>
        <v>0</v>
      </c>
      <c r="CM191" s="217"/>
      <c r="CN191" s="215">
        <f t="shared" si="299"/>
        <v>1.6</v>
      </c>
      <c r="CO191" s="217"/>
      <c r="CP191" s="221">
        <f t="shared" si="300"/>
        <v>1</v>
      </c>
      <c r="CQ191" s="213">
        <v>0</v>
      </c>
      <c r="CR191" s="213">
        <v>0</v>
      </c>
      <c r="CS191" s="213" t="e">
        <f>#REF!</f>
        <v>#REF!</v>
      </c>
      <c r="CT191" s="212">
        <v>0</v>
      </c>
      <c r="CU191" s="212">
        <v>0</v>
      </c>
      <c r="CV191" s="212" t="e">
        <f>#REF!</f>
        <v>#REF!</v>
      </c>
      <c r="CW191" s="214" t="e">
        <f>#REF!</f>
        <v>#REF!</v>
      </c>
      <c r="CX191" s="215" t="e">
        <f t="shared" si="293"/>
        <v>#REF!</v>
      </c>
      <c r="CY191" s="220" t="e">
        <f t="shared" si="294"/>
        <v>#REF!</v>
      </c>
      <c r="CZ191" s="222"/>
      <c r="DA191" s="215">
        <f t="shared" si="295"/>
        <v>0</v>
      </c>
      <c r="DB191" s="222"/>
      <c r="DC191" s="213">
        <v>0</v>
      </c>
      <c r="DD191" s="213">
        <v>4</v>
      </c>
      <c r="DE191" s="212">
        <f>_xlfn.FLOOR.PRECISE('численность 2021'!I191)</f>
        <v>4</v>
      </c>
      <c r="DF191" s="212">
        <v>0</v>
      </c>
      <c r="DG191" s="212">
        <v>4.6876000000000001E-2</v>
      </c>
      <c r="DH191" s="212">
        <f t="shared" si="290"/>
        <v>4.6876281773329739E-2</v>
      </c>
      <c r="DI191" s="214">
        <f>_xlfn.FLOOR.PRECISE('численность 2021'!N191)</f>
        <v>0</v>
      </c>
      <c r="DJ191" s="215">
        <f t="shared" si="312"/>
        <v>0</v>
      </c>
      <c r="DK191" s="216">
        <f t="shared" si="332"/>
        <v>0</v>
      </c>
      <c r="DL191" s="217"/>
      <c r="DM191" s="215">
        <f t="shared" si="313"/>
        <v>0</v>
      </c>
      <c r="DN191" s="217"/>
      <c r="DO191" s="213">
        <v>13.680253</v>
      </c>
      <c r="DP191" s="213">
        <v>11</v>
      </c>
      <c r="DQ191" s="212">
        <f>_xlfn.FLOOR.PRECISE('численность 2021'!J191)</f>
        <v>11</v>
      </c>
      <c r="DR191" s="212">
        <v>0.16031999999999999</v>
      </c>
      <c r="DS191" s="212">
        <v>0.12891</v>
      </c>
      <c r="DT191" s="212">
        <f t="shared" si="291"/>
        <v>0.12890977487665678</v>
      </c>
      <c r="DU191" s="214">
        <f>_xlfn.FLOOR.PRECISE('численность 2021'!S191)</f>
        <v>1</v>
      </c>
      <c r="DV191" s="215">
        <f t="shared" si="301"/>
        <v>1.1000000000000001</v>
      </c>
      <c r="DW191" s="216">
        <f t="shared" si="333"/>
        <v>1</v>
      </c>
      <c r="DX191" s="217">
        <v>1</v>
      </c>
      <c r="DY191" s="213">
        <v>0</v>
      </c>
      <c r="DZ191" s="223">
        <v>10</v>
      </c>
      <c r="EA191" s="212">
        <f>_xlfn.FLOOR.PRECISE('численность 2021'!T191)</f>
        <v>10</v>
      </c>
      <c r="EB191" s="212">
        <v>0</v>
      </c>
      <c r="EC191" s="212">
        <v>0.117191</v>
      </c>
      <c r="ED191" s="212">
        <f t="shared" si="292"/>
        <v>0.11719070443332434</v>
      </c>
      <c r="EE191" s="214">
        <f>_xlfn.FLOOR.PRECISE('численность 2021'!U191)</f>
        <v>1</v>
      </c>
      <c r="EF191" s="215">
        <f t="shared" si="321"/>
        <v>1</v>
      </c>
      <c r="EG191" s="216">
        <f t="shared" si="334"/>
        <v>1</v>
      </c>
      <c r="EH191" s="222">
        <v>1</v>
      </c>
    </row>
    <row r="192" spans="1:138" ht="15.75" x14ac:dyDescent="0.2">
      <c r="A192" s="198" t="s">
        <v>223</v>
      </c>
      <c r="B192" s="212"/>
      <c r="C192" s="213"/>
      <c r="D192" s="213"/>
      <c r="E192" s="212"/>
      <c r="F192" s="212"/>
      <c r="G192" s="212"/>
      <c r="H192" s="212"/>
      <c r="I192" s="214"/>
      <c r="J192" s="215">
        <f t="shared" si="306"/>
        <v>0</v>
      </c>
      <c r="K192" s="216">
        <f t="shared" si="322"/>
        <v>0</v>
      </c>
      <c r="L192" s="217"/>
      <c r="M192" s="213"/>
      <c r="N192" s="213"/>
      <c r="O192" s="212"/>
      <c r="P192" s="212"/>
      <c r="Q192" s="212"/>
      <c r="R192" s="212" t="e">
        <f t="shared" si="323"/>
        <v>#DIV/0!</v>
      </c>
      <c r="S192" s="214"/>
      <c r="T192" s="214"/>
      <c r="U192" s="215">
        <f t="shared" si="307"/>
        <v>0</v>
      </c>
      <c r="V192" s="216">
        <f t="shared" si="314"/>
        <v>0</v>
      </c>
      <c r="W192" s="217"/>
      <c r="X192" s="217"/>
      <c r="Y192" s="218"/>
      <c r="Z192" s="213"/>
      <c r="AA192" s="213"/>
      <c r="AB192" s="212"/>
      <c r="AC192" s="212"/>
      <c r="AD192" s="212"/>
      <c r="AE192" s="212" t="e">
        <f t="shared" si="287"/>
        <v>#DIV/0!</v>
      </c>
      <c r="AF192" s="214"/>
      <c r="AG192" s="215">
        <f t="shared" si="308"/>
        <v>0</v>
      </c>
      <c r="AH192" s="216">
        <f t="shared" si="324"/>
        <v>0</v>
      </c>
      <c r="AI192" s="219">
        <f t="shared" si="315"/>
        <v>0</v>
      </c>
      <c r="AJ192" s="217"/>
      <c r="AK192" s="217"/>
      <c r="AL192" s="213"/>
      <c r="AM192" s="213"/>
      <c r="AN192" s="212"/>
      <c r="AO192" s="212"/>
      <c r="AP192" s="212"/>
      <c r="AQ192" s="212" t="e">
        <f t="shared" si="325"/>
        <v>#DIV/0!</v>
      </c>
      <c r="AR192" s="214"/>
      <c r="AS192" s="214"/>
      <c r="AT192" s="214" t="e">
        <f t="shared" si="316"/>
        <v>#DIV/0!</v>
      </c>
      <c r="AU192" s="215">
        <f t="shared" si="317"/>
        <v>0</v>
      </c>
      <c r="AV192" s="215">
        <f t="shared" si="249"/>
        <v>0</v>
      </c>
      <c r="AW192" s="220">
        <f t="shared" si="318"/>
        <v>0</v>
      </c>
      <c r="AX192" s="217"/>
      <c r="AY192" s="215">
        <f t="shared" si="309"/>
        <v>0</v>
      </c>
      <c r="AZ192" s="216">
        <f t="shared" si="326"/>
        <v>0</v>
      </c>
      <c r="BA192" s="217"/>
      <c r="BB192" s="215">
        <f t="shared" si="310"/>
        <v>0</v>
      </c>
      <c r="BC192" s="217"/>
      <c r="BD192" s="213"/>
      <c r="BE192" s="213"/>
      <c r="BF192" s="212"/>
      <c r="BG192" s="212"/>
      <c r="BH192" s="212"/>
      <c r="BI192" s="212" t="e">
        <f t="shared" si="288"/>
        <v>#DIV/0!</v>
      </c>
      <c r="BJ192" s="214"/>
      <c r="BK192" s="214"/>
      <c r="BL192" s="214" t="e">
        <f t="shared" si="319"/>
        <v>#DIV/0!</v>
      </c>
      <c r="BM192" s="215">
        <f t="shared" si="296"/>
        <v>0</v>
      </c>
      <c r="BN192" s="220">
        <f t="shared" si="320"/>
        <v>0</v>
      </c>
      <c r="BO192" s="217"/>
      <c r="BP192" s="215">
        <f t="shared" si="304"/>
        <v>0</v>
      </c>
      <c r="BQ192" s="216">
        <f t="shared" si="327"/>
        <v>0</v>
      </c>
      <c r="BR192" s="217"/>
      <c r="BS192" s="215">
        <f t="shared" si="297"/>
        <v>0</v>
      </c>
      <c r="BT192" s="217"/>
      <c r="BU192" s="213"/>
      <c r="BV192" s="213"/>
      <c r="BW192" s="212"/>
      <c r="BX192" s="212"/>
      <c r="BY192" s="212"/>
      <c r="BZ192" s="212" t="e">
        <f t="shared" si="289"/>
        <v>#DIV/0!</v>
      </c>
      <c r="CA192" s="214"/>
      <c r="CB192" s="214"/>
      <c r="CC192" s="214"/>
      <c r="CD192" s="214" t="e">
        <f t="shared" si="328"/>
        <v>#DIV/0!</v>
      </c>
      <c r="CE192" s="215">
        <f t="shared" si="298"/>
        <v>0</v>
      </c>
      <c r="CF192" s="220">
        <f t="shared" si="329"/>
        <v>0</v>
      </c>
      <c r="CG192" s="217"/>
      <c r="CH192" s="215">
        <f t="shared" si="311"/>
        <v>0</v>
      </c>
      <c r="CI192" s="216">
        <f t="shared" si="330"/>
        <v>0</v>
      </c>
      <c r="CJ192" s="217"/>
      <c r="CK192" s="215">
        <f t="shared" si="305"/>
        <v>0</v>
      </c>
      <c r="CL192" s="216">
        <f t="shared" si="331"/>
        <v>0</v>
      </c>
      <c r="CM192" s="217"/>
      <c r="CN192" s="215">
        <f t="shared" si="299"/>
        <v>0</v>
      </c>
      <c r="CO192" s="217"/>
      <c r="CP192" s="221">
        <f t="shared" si="300"/>
        <v>1</v>
      </c>
      <c r="CQ192" s="213"/>
      <c r="CR192" s="213"/>
      <c r="CS192" s="213"/>
      <c r="CT192" s="212"/>
      <c r="CU192" s="212"/>
      <c r="CV192" s="212"/>
      <c r="CW192" s="214"/>
      <c r="CX192" s="215">
        <f t="shared" si="293"/>
        <v>0</v>
      </c>
      <c r="CY192" s="220">
        <f t="shared" si="294"/>
        <v>0</v>
      </c>
      <c r="CZ192" s="222"/>
      <c r="DA192" s="215">
        <f t="shared" si="295"/>
        <v>0</v>
      </c>
      <c r="DB192" s="222"/>
      <c r="DC192" s="213"/>
      <c r="DD192" s="213"/>
      <c r="DE192" s="212"/>
      <c r="DF192" s="212"/>
      <c r="DG192" s="212"/>
      <c r="DH192" s="212" t="e">
        <f t="shared" si="290"/>
        <v>#DIV/0!</v>
      </c>
      <c r="DI192" s="214"/>
      <c r="DJ192" s="215">
        <f t="shared" si="312"/>
        <v>0</v>
      </c>
      <c r="DK192" s="216">
        <f t="shared" si="332"/>
        <v>0</v>
      </c>
      <c r="DL192" s="217"/>
      <c r="DM192" s="215">
        <f t="shared" si="313"/>
        <v>0</v>
      </c>
      <c r="DN192" s="217"/>
      <c r="DO192" s="213"/>
      <c r="DP192" s="213"/>
      <c r="DQ192" s="212"/>
      <c r="DR192" s="212"/>
      <c r="DS192" s="212"/>
      <c r="DT192" s="212" t="e">
        <f t="shared" si="291"/>
        <v>#DIV/0!</v>
      </c>
      <c r="DU192" s="214"/>
      <c r="DV192" s="215">
        <f t="shared" si="301"/>
        <v>0</v>
      </c>
      <c r="DW192" s="216">
        <f t="shared" si="333"/>
        <v>0</v>
      </c>
      <c r="DX192" s="217"/>
      <c r="DY192" s="213"/>
      <c r="DZ192" s="223"/>
      <c r="EA192" s="212"/>
      <c r="EB192" s="212"/>
      <c r="EC192" s="212"/>
      <c r="ED192" s="212" t="e">
        <f t="shared" si="292"/>
        <v>#DIV/0!</v>
      </c>
      <c r="EE192" s="214"/>
      <c r="EF192" s="215">
        <f t="shared" si="321"/>
        <v>0</v>
      </c>
      <c r="EG192" s="216">
        <f t="shared" si="334"/>
        <v>0</v>
      </c>
      <c r="EH192" s="222"/>
    </row>
    <row r="193" spans="1:138" s="227" customFormat="1" ht="47.25" x14ac:dyDescent="0.2">
      <c r="A193" s="116" t="s">
        <v>224</v>
      </c>
      <c r="B193" s="228">
        <f>'численность 2021'!C207</f>
        <v>3221.3</v>
      </c>
      <c r="C193" s="229">
        <v>12393.224609000001</v>
      </c>
      <c r="D193" s="229">
        <v>12754</v>
      </c>
      <c r="E193" s="228">
        <f>_xlfn.FLOOR.PRECISE('численность 2021'!D207)</f>
        <v>13757</v>
      </c>
      <c r="F193" s="228">
        <v>3.88612</v>
      </c>
      <c r="G193" s="228">
        <v>3.999247</v>
      </c>
      <c r="H193" s="228">
        <f t="shared" si="286"/>
        <v>4.2706360786018065</v>
      </c>
      <c r="I193" s="230">
        <f>_xlfn.FLOOR.PRECISE('численность 2021'!R207)</f>
        <v>4814</v>
      </c>
      <c r="J193" s="233">
        <f t="shared" si="306"/>
        <v>4814.9499999999862</v>
      </c>
      <c r="K193" s="231">
        <f t="shared" si="322"/>
        <v>4814</v>
      </c>
      <c r="L193" s="217">
        <v>4814</v>
      </c>
      <c r="M193" s="229">
        <v>1400</v>
      </c>
      <c r="N193" s="229">
        <v>1400</v>
      </c>
      <c r="O193" s="228">
        <f>_xlfn.FLOOR.PRECISE('численность 2021'!P207)</f>
        <v>1400</v>
      </c>
      <c r="P193" s="228">
        <v>0.43899500000000002</v>
      </c>
      <c r="Q193" s="228">
        <v>0.43899500000000002</v>
      </c>
      <c r="R193" s="228">
        <f t="shared" si="323"/>
        <v>0.43460714618321794</v>
      </c>
      <c r="S193" s="230">
        <f>_xlfn.FLOOR.PRECISE('численность 2021'!Q207)</f>
        <v>56</v>
      </c>
      <c r="T193" s="230"/>
      <c r="U193" s="233">
        <f t="shared" si="307"/>
        <v>419.99999999999858</v>
      </c>
      <c r="V193" s="231">
        <f t="shared" si="314"/>
        <v>56</v>
      </c>
      <c r="W193" s="217">
        <v>56</v>
      </c>
      <c r="X193" s="217"/>
      <c r="Y193" s="232"/>
      <c r="Z193" s="229">
        <v>2760.2312010000001</v>
      </c>
      <c r="AA193" s="229">
        <v>4106</v>
      </c>
      <c r="AB193" s="228">
        <f>_xlfn.FLOOR.PRECISE('численность 2021'!E207)</f>
        <v>4199</v>
      </c>
      <c r="AC193" s="228">
        <v>0.86551999999999996</v>
      </c>
      <c r="AD193" s="228">
        <v>1.2875110000000001</v>
      </c>
      <c r="AE193" s="228">
        <f t="shared" si="287"/>
        <v>1.3035110048738086</v>
      </c>
      <c r="AF193" s="230">
        <f>_xlfn.FLOOR.PRECISE('численность 2021'!O207)</f>
        <v>209</v>
      </c>
      <c r="AG193" s="233">
        <f t="shared" si="308"/>
        <v>209.95000000000002</v>
      </c>
      <c r="AH193" s="231">
        <f t="shared" si="324"/>
        <v>209</v>
      </c>
      <c r="AI193" s="219">
        <f t="shared" si="315"/>
        <v>156.75</v>
      </c>
      <c r="AJ193" s="217">
        <v>209</v>
      </c>
      <c r="AK193" s="217">
        <v>156</v>
      </c>
      <c r="AL193" s="229">
        <v>128.382858</v>
      </c>
      <c r="AM193" s="229">
        <v>0</v>
      </c>
      <c r="AN193" s="228">
        <f>_xlfn.FLOOR.PRECISE('численность 2021'!F207)</f>
        <v>62</v>
      </c>
      <c r="AO193" s="228">
        <v>4.0257000000000001E-2</v>
      </c>
      <c r="AP193" s="228">
        <v>0</v>
      </c>
      <c r="AQ193" s="228">
        <f t="shared" si="325"/>
        <v>1.9246887902399652E-2</v>
      </c>
      <c r="AR193" s="230">
        <f>_xlfn.FLOOR.PRECISE('численность 2021'!L207)</f>
        <v>1</v>
      </c>
      <c r="AS193" s="230"/>
      <c r="AT193" s="230">
        <f t="shared" si="316"/>
        <v>1</v>
      </c>
      <c r="AU193" s="233">
        <f t="shared" si="317"/>
        <v>1.8599999999999999</v>
      </c>
      <c r="AV193" s="233">
        <f t="shared" si="249"/>
        <v>1.8599999999999937</v>
      </c>
      <c r="AW193" s="219">
        <f t="shared" si="318"/>
        <v>1</v>
      </c>
      <c r="AX193" s="217">
        <v>1</v>
      </c>
      <c r="AY193" s="233">
        <f t="shared" si="309"/>
        <v>0</v>
      </c>
      <c r="AZ193" s="231">
        <f t="shared" si="326"/>
        <v>0</v>
      </c>
      <c r="BA193" s="217"/>
      <c r="BB193" s="233">
        <f t="shared" si="310"/>
        <v>0.29999999999999899</v>
      </c>
      <c r="BC193" s="217"/>
      <c r="BD193" s="229">
        <v>3045.5266109999998</v>
      </c>
      <c r="BE193" s="229">
        <v>3128</v>
      </c>
      <c r="BF193" s="228">
        <f>_xlfn.FLOOR.PRECISE('численность 2021'!G207)</f>
        <v>2413</v>
      </c>
      <c r="BG193" s="228">
        <v>0.95498000000000005</v>
      </c>
      <c r="BH193" s="228">
        <v>0.98084099999999996</v>
      </c>
      <c r="BI193" s="228">
        <f t="shared" si="288"/>
        <v>0.74907645981436066</v>
      </c>
      <c r="BJ193" s="230">
        <f>_xlfn.FLOOR.PRECISE('численность 2021'!K207)</f>
        <v>72</v>
      </c>
      <c r="BK193" s="230"/>
      <c r="BL193" s="230">
        <f t="shared" si="319"/>
        <v>72</v>
      </c>
      <c r="BM193" s="233">
        <f t="shared" si="296"/>
        <v>72.389999999999759</v>
      </c>
      <c r="BN193" s="219">
        <f t="shared" si="320"/>
        <v>72</v>
      </c>
      <c r="BO193" s="217">
        <v>72</v>
      </c>
      <c r="BP193" s="233">
        <f t="shared" si="304"/>
        <v>10.799999999999928</v>
      </c>
      <c r="BQ193" s="231">
        <f t="shared" si="327"/>
        <v>0</v>
      </c>
      <c r="BR193" s="217"/>
      <c r="BS193" s="233">
        <f t="shared" si="297"/>
        <v>14.4</v>
      </c>
      <c r="BT193" s="217"/>
      <c r="BU193" s="229">
        <v>2610.4514159999999</v>
      </c>
      <c r="BV193" s="229">
        <v>3209</v>
      </c>
      <c r="BW193" s="228">
        <f>_xlfn.FLOOR.PRECISE('численность 2021'!H207)</f>
        <v>2914</v>
      </c>
      <c r="BX193" s="228">
        <v>0.818554</v>
      </c>
      <c r="BY193" s="228">
        <v>1.00624</v>
      </c>
      <c r="BZ193" s="228">
        <f t="shared" si="289"/>
        <v>0.90460373141278361</v>
      </c>
      <c r="CA193" s="230">
        <f>_xlfn.FLOOR.PRECISE('численность 2021'!M207)</f>
        <v>87</v>
      </c>
      <c r="CB193" s="230"/>
      <c r="CC193" s="230"/>
      <c r="CD193" s="230">
        <f t="shared" si="328"/>
        <v>87</v>
      </c>
      <c r="CE193" s="233">
        <f t="shared" si="298"/>
        <v>87.419999999999703</v>
      </c>
      <c r="CF193" s="219">
        <f t="shared" si="329"/>
        <v>87</v>
      </c>
      <c r="CG193" s="217">
        <v>87</v>
      </c>
      <c r="CH193" s="233">
        <f t="shared" si="311"/>
        <v>6.5249999999999915</v>
      </c>
      <c r="CI193" s="231">
        <f t="shared" si="330"/>
        <v>0</v>
      </c>
      <c r="CJ193" s="217"/>
      <c r="CK193" s="233">
        <f t="shared" si="305"/>
        <v>6.5249999999999915</v>
      </c>
      <c r="CL193" s="231">
        <f t="shared" si="331"/>
        <v>0</v>
      </c>
      <c r="CM193" s="217"/>
      <c r="CN193" s="233">
        <f t="shared" si="299"/>
        <v>17.400000000000002</v>
      </c>
      <c r="CO193" s="217"/>
      <c r="CP193" s="234">
        <f t="shared" si="300"/>
        <v>1</v>
      </c>
      <c r="CQ193" s="229">
        <v>0</v>
      </c>
      <c r="CR193" s="229">
        <v>0</v>
      </c>
      <c r="CS193" s="229" t="e">
        <f>#REF!</f>
        <v>#REF!</v>
      </c>
      <c r="CT193" s="228">
        <v>0</v>
      </c>
      <c r="CU193" s="228">
        <v>0</v>
      </c>
      <c r="CV193" s="228" t="e">
        <f>#REF!</f>
        <v>#REF!</v>
      </c>
      <c r="CW193" s="230" t="e">
        <f>#REF!</f>
        <v>#REF!</v>
      </c>
      <c r="CX193" s="233" t="e">
        <f t="shared" si="293"/>
        <v>#REF!</v>
      </c>
      <c r="CY193" s="219" t="e">
        <f t="shared" si="294"/>
        <v>#REF!</v>
      </c>
      <c r="CZ193" s="217"/>
      <c r="DA193" s="233">
        <f t="shared" si="295"/>
        <v>0</v>
      </c>
      <c r="DB193" s="217"/>
      <c r="DC193" s="229">
        <v>324.52331500000003</v>
      </c>
      <c r="DD193" s="229">
        <v>1655</v>
      </c>
      <c r="DE193" s="228">
        <f>_xlfn.FLOOR.PRECISE('численность 2021'!I207)</f>
        <v>1191</v>
      </c>
      <c r="DF193" s="228">
        <v>0.10176</v>
      </c>
      <c r="DG193" s="228">
        <v>0.51895500000000006</v>
      </c>
      <c r="DH193" s="228">
        <f t="shared" si="290"/>
        <v>0.36972650793158041</v>
      </c>
      <c r="DI193" s="230">
        <f>_xlfn.FLOOR.PRECISE('численность 2021'!N207)</f>
        <v>119</v>
      </c>
      <c r="DJ193" s="233">
        <f t="shared" si="312"/>
        <v>178.64999999999881</v>
      </c>
      <c r="DK193" s="231">
        <f t="shared" si="332"/>
        <v>119</v>
      </c>
      <c r="DL193" s="217">
        <v>119</v>
      </c>
      <c r="DM193" s="233">
        <f t="shared" si="313"/>
        <v>23.8</v>
      </c>
      <c r="DN193" s="217"/>
      <c r="DO193" s="229">
        <v>0</v>
      </c>
      <c r="DP193" s="229">
        <v>0</v>
      </c>
      <c r="DQ193" s="228">
        <f>_xlfn.FLOOR.PRECISE('численность 2021'!J207)</f>
        <v>0</v>
      </c>
      <c r="DR193" s="228">
        <v>0</v>
      </c>
      <c r="DS193" s="228">
        <v>0</v>
      </c>
      <c r="DT193" s="228">
        <f t="shared" si="291"/>
        <v>0</v>
      </c>
      <c r="DU193" s="230">
        <f>_xlfn.FLOOR.PRECISE('численность 2021'!S207)</f>
        <v>0</v>
      </c>
      <c r="DV193" s="233">
        <f t="shared" si="301"/>
        <v>0</v>
      </c>
      <c r="DW193" s="231">
        <f t="shared" si="333"/>
        <v>0</v>
      </c>
      <c r="DX193" s="217"/>
      <c r="DY193" s="229">
        <v>0</v>
      </c>
      <c r="DZ193" s="236">
        <v>0</v>
      </c>
      <c r="EA193" s="228">
        <f>_xlfn.FLOOR.PRECISE('численность 2021'!T207)</f>
        <v>0</v>
      </c>
      <c r="EB193" s="228">
        <v>0</v>
      </c>
      <c r="EC193" s="228">
        <v>0</v>
      </c>
      <c r="ED193" s="228">
        <f t="shared" si="292"/>
        <v>0</v>
      </c>
      <c r="EE193" s="230">
        <f>_xlfn.FLOOR.PRECISE('численность 2021'!U207)</f>
        <v>0</v>
      </c>
      <c r="EF193" s="233">
        <f t="shared" si="321"/>
        <v>0</v>
      </c>
      <c r="EG193" s="231">
        <f t="shared" si="334"/>
        <v>0</v>
      </c>
      <c r="EH193" s="217"/>
    </row>
    <row r="194" spans="1:138" ht="31.5" x14ac:dyDescent="0.2">
      <c r="A194" s="237" t="s">
        <v>293</v>
      </c>
      <c r="B194" s="212"/>
      <c r="C194" s="213"/>
      <c r="D194" s="213"/>
      <c r="E194" s="212"/>
      <c r="F194" s="212"/>
      <c r="G194" s="212"/>
      <c r="H194" s="212"/>
      <c r="I194" s="214">
        <v>50</v>
      </c>
      <c r="J194" s="215">
        <f t="shared" si="306"/>
        <v>0</v>
      </c>
      <c r="K194" s="216">
        <f t="shared" si="322"/>
        <v>0</v>
      </c>
      <c r="L194" s="217"/>
      <c r="M194" s="213"/>
      <c r="N194" s="213"/>
      <c r="O194" s="212"/>
      <c r="P194" s="212">
        <v>0</v>
      </c>
      <c r="Q194" s="212">
        <v>0</v>
      </c>
      <c r="R194" s="212">
        <v>0</v>
      </c>
      <c r="S194" s="214">
        <v>50</v>
      </c>
      <c r="T194" s="214"/>
      <c r="U194" s="215">
        <f t="shared" si="307"/>
        <v>0</v>
      </c>
      <c r="V194" s="216">
        <f t="shared" si="314"/>
        <v>0</v>
      </c>
      <c r="W194" s="217"/>
      <c r="X194" s="217"/>
      <c r="Y194" s="218"/>
      <c r="Z194" s="213"/>
      <c r="AA194" s="213"/>
      <c r="AB194" s="212"/>
      <c r="AC194" s="212">
        <v>0</v>
      </c>
      <c r="AD194" s="212">
        <v>0</v>
      </c>
      <c r="AE194" s="212">
        <v>0</v>
      </c>
      <c r="AF194" s="214"/>
      <c r="AG194" s="215">
        <f t="shared" si="308"/>
        <v>0</v>
      </c>
      <c r="AH194" s="216">
        <f t="shared" si="324"/>
        <v>0</v>
      </c>
      <c r="AI194" s="219">
        <f t="shared" si="315"/>
        <v>0</v>
      </c>
      <c r="AJ194" s="217"/>
      <c r="AK194" s="217"/>
      <c r="AL194" s="213"/>
      <c r="AM194" s="213"/>
      <c r="AN194" s="212"/>
      <c r="AO194" s="212">
        <v>0</v>
      </c>
      <c r="AP194" s="212">
        <v>0</v>
      </c>
      <c r="AQ194" s="212">
        <v>0</v>
      </c>
      <c r="AR194" s="214"/>
      <c r="AS194" s="214"/>
      <c r="AT194" s="214">
        <f t="shared" si="316"/>
        <v>0</v>
      </c>
      <c r="AU194" s="215">
        <f t="shared" si="317"/>
        <v>0</v>
      </c>
      <c r="AV194" s="215">
        <f t="shared" si="249"/>
        <v>0</v>
      </c>
      <c r="AW194" s="220">
        <f t="shared" si="318"/>
        <v>0</v>
      </c>
      <c r="AX194" s="217"/>
      <c r="AY194" s="215">
        <f t="shared" si="309"/>
        <v>0</v>
      </c>
      <c r="AZ194" s="216">
        <f t="shared" si="326"/>
        <v>0</v>
      </c>
      <c r="BA194" s="217"/>
      <c r="BB194" s="215">
        <f t="shared" si="310"/>
        <v>0</v>
      </c>
      <c r="BC194" s="217"/>
      <c r="BD194" s="213"/>
      <c r="BE194" s="213"/>
      <c r="BF194" s="212"/>
      <c r="BG194" s="212"/>
      <c r="BH194" s="212"/>
      <c r="BI194" s="212"/>
      <c r="BJ194" s="214">
        <v>6</v>
      </c>
      <c r="BK194" s="214"/>
      <c r="BL194" s="214">
        <f t="shared" si="319"/>
        <v>0</v>
      </c>
      <c r="BM194" s="215">
        <f t="shared" si="296"/>
        <v>0</v>
      </c>
      <c r="BN194" s="220">
        <f t="shared" si="320"/>
        <v>0</v>
      </c>
      <c r="BO194" s="217"/>
      <c r="BP194" s="215">
        <f t="shared" si="304"/>
        <v>0</v>
      </c>
      <c r="BQ194" s="216">
        <f t="shared" si="327"/>
        <v>0</v>
      </c>
      <c r="BR194" s="217"/>
      <c r="BS194" s="215">
        <f t="shared" si="297"/>
        <v>0</v>
      </c>
      <c r="BT194" s="217"/>
      <c r="BU194" s="213"/>
      <c r="BV194" s="213"/>
      <c r="BW194" s="212"/>
      <c r="BX194" s="212">
        <v>0</v>
      </c>
      <c r="BY194" s="212">
        <v>0</v>
      </c>
      <c r="BZ194" s="212">
        <v>0</v>
      </c>
      <c r="CA194" s="214"/>
      <c r="CB194" s="214"/>
      <c r="CC194" s="214"/>
      <c r="CD194" s="214">
        <f t="shared" si="328"/>
        <v>0</v>
      </c>
      <c r="CE194" s="215">
        <f t="shared" si="298"/>
        <v>0</v>
      </c>
      <c r="CF194" s="220">
        <f t="shared" si="329"/>
        <v>0</v>
      </c>
      <c r="CG194" s="217"/>
      <c r="CH194" s="215">
        <f t="shared" si="311"/>
        <v>0</v>
      </c>
      <c r="CI194" s="216">
        <f t="shared" si="330"/>
        <v>0</v>
      </c>
      <c r="CJ194" s="217"/>
      <c r="CK194" s="215">
        <f t="shared" si="305"/>
        <v>0</v>
      </c>
      <c r="CL194" s="216">
        <f t="shared" si="331"/>
        <v>0</v>
      </c>
      <c r="CM194" s="217"/>
      <c r="CN194" s="215">
        <f t="shared" si="299"/>
        <v>0</v>
      </c>
      <c r="CO194" s="217"/>
      <c r="CP194" s="221">
        <f t="shared" si="300"/>
        <v>1</v>
      </c>
      <c r="CQ194" s="213"/>
      <c r="CR194" s="213"/>
      <c r="CS194" s="213"/>
      <c r="CT194" s="212"/>
      <c r="CU194" s="212"/>
      <c r="CV194" s="212"/>
      <c r="CW194" s="214"/>
      <c r="CX194" s="215">
        <f t="shared" si="293"/>
        <v>0</v>
      </c>
      <c r="CY194" s="220"/>
      <c r="CZ194" s="222"/>
      <c r="DA194" s="215"/>
      <c r="DB194" s="222"/>
      <c r="DC194" s="213"/>
      <c r="DD194" s="213"/>
      <c r="DE194" s="212"/>
      <c r="DF194" s="212">
        <v>0</v>
      </c>
      <c r="DG194" s="212">
        <v>0</v>
      </c>
      <c r="DH194" s="212">
        <v>0</v>
      </c>
      <c r="DI194" s="214"/>
      <c r="DJ194" s="215">
        <f t="shared" si="312"/>
        <v>0</v>
      </c>
      <c r="DK194" s="216">
        <f t="shared" si="332"/>
        <v>0</v>
      </c>
      <c r="DL194" s="217"/>
      <c r="DM194" s="215">
        <f t="shared" si="313"/>
        <v>0</v>
      </c>
      <c r="DN194" s="217"/>
      <c r="DO194" s="213"/>
      <c r="DP194" s="213"/>
      <c r="DQ194" s="212"/>
      <c r="DR194" s="212">
        <v>0</v>
      </c>
      <c r="DS194" s="212">
        <v>0</v>
      </c>
      <c r="DT194" s="212">
        <v>0</v>
      </c>
      <c r="DU194" s="214"/>
      <c r="DV194" s="215">
        <f t="shared" si="301"/>
        <v>0</v>
      </c>
      <c r="DW194" s="216">
        <f t="shared" si="333"/>
        <v>0</v>
      </c>
      <c r="DX194" s="217"/>
      <c r="DY194" s="213"/>
      <c r="DZ194" s="223"/>
      <c r="EA194" s="212"/>
      <c r="EB194" s="212">
        <v>0</v>
      </c>
      <c r="EC194" s="212">
        <v>0</v>
      </c>
      <c r="ED194" s="212">
        <v>0</v>
      </c>
      <c r="EE194" s="214"/>
      <c r="EF194" s="215">
        <f t="shared" si="321"/>
        <v>0</v>
      </c>
      <c r="EG194" s="216">
        <f t="shared" si="334"/>
        <v>0</v>
      </c>
      <c r="EH194" s="222"/>
    </row>
    <row r="195" spans="1:138" ht="15.75" x14ac:dyDescent="0.2">
      <c r="A195" s="198" t="s">
        <v>225</v>
      </c>
      <c r="B195" s="212"/>
      <c r="C195" s="213"/>
      <c r="D195" s="213"/>
      <c r="E195" s="212"/>
      <c r="F195" s="212"/>
      <c r="G195" s="212"/>
      <c r="H195" s="212"/>
      <c r="I195" s="214"/>
      <c r="J195" s="215">
        <f t="shared" si="306"/>
        <v>0</v>
      </c>
      <c r="K195" s="216">
        <f t="shared" si="322"/>
        <v>0</v>
      </c>
      <c r="L195" s="217"/>
      <c r="M195" s="213"/>
      <c r="N195" s="213"/>
      <c r="O195" s="212"/>
      <c r="P195" s="212"/>
      <c r="Q195" s="212"/>
      <c r="R195" s="212" t="e">
        <f t="shared" si="323"/>
        <v>#DIV/0!</v>
      </c>
      <c r="S195" s="214"/>
      <c r="T195" s="214"/>
      <c r="U195" s="215">
        <f t="shared" si="307"/>
        <v>0</v>
      </c>
      <c r="V195" s="216">
        <f t="shared" si="314"/>
        <v>0</v>
      </c>
      <c r="W195" s="217"/>
      <c r="X195" s="217"/>
      <c r="Y195" s="218"/>
      <c r="Z195" s="213"/>
      <c r="AA195" s="213"/>
      <c r="AB195" s="212"/>
      <c r="AC195" s="212"/>
      <c r="AD195" s="212"/>
      <c r="AE195" s="212" t="e">
        <f t="shared" si="287"/>
        <v>#DIV/0!</v>
      </c>
      <c r="AF195" s="214"/>
      <c r="AG195" s="215">
        <f t="shared" si="308"/>
        <v>0</v>
      </c>
      <c r="AH195" s="216">
        <f t="shared" si="324"/>
        <v>0</v>
      </c>
      <c r="AI195" s="219">
        <f t="shared" si="315"/>
        <v>0</v>
      </c>
      <c r="AJ195" s="217"/>
      <c r="AK195" s="217"/>
      <c r="AL195" s="213"/>
      <c r="AM195" s="213"/>
      <c r="AN195" s="212"/>
      <c r="AO195" s="212"/>
      <c r="AP195" s="212"/>
      <c r="AQ195" s="212" t="e">
        <f t="shared" si="325"/>
        <v>#DIV/0!</v>
      </c>
      <c r="AR195" s="214"/>
      <c r="AS195" s="214"/>
      <c r="AT195" s="214" t="e">
        <f t="shared" si="316"/>
        <v>#DIV/0!</v>
      </c>
      <c r="AU195" s="215">
        <f t="shared" si="317"/>
        <v>0</v>
      </c>
      <c r="AV195" s="215">
        <f t="shared" si="249"/>
        <v>0</v>
      </c>
      <c r="AW195" s="220">
        <f t="shared" si="318"/>
        <v>0</v>
      </c>
      <c r="AX195" s="217"/>
      <c r="AY195" s="215">
        <f t="shared" si="309"/>
        <v>0</v>
      </c>
      <c r="AZ195" s="216">
        <f t="shared" si="326"/>
        <v>0</v>
      </c>
      <c r="BA195" s="217"/>
      <c r="BB195" s="215">
        <f t="shared" si="310"/>
        <v>0</v>
      </c>
      <c r="BC195" s="217"/>
      <c r="BD195" s="213"/>
      <c r="BE195" s="213"/>
      <c r="BF195" s="212"/>
      <c r="BG195" s="212"/>
      <c r="BH195" s="212"/>
      <c r="BI195" s="212" t="e">
        <f t="shared" si="288"/>
        <v>#DIV/0!</v>
      </c>
      <c r="BJ195" s="214"/>
      <c r="BK195" s="214"/>
      <c r="BL195" s="214" t="e">
        <f t="shared" si="319"/>
        <v>#DIV/0!</v>
      </c>
      <c r="BM195" s="215">
        <f t="shared" si="296"/>
        <v>0</v>
      </c>
      <c r="BN195" s="220">
        <f t="shared" si="320"/>
        <v>0</v>
      </c>
      <c r="BO195" s="217"/>
      <c r="BP195" s="215">
        <f t="shared" si="304"/>
        <v>0</v>
      </c>
      <c r="BQ195" s="216">
        <f t="shared" si="327"/>
        <v>0</v>
      </c>
      <c r="BR195" s="217"/>
      <c r="BS195" s="215">
        <f t="shared" si="297"/>
        <v>0</v>
      </c>
      <c r="BT195" s="217"/>
      <c r="BU195" s="213"/>
      <c r="BV195" s="213"/>
      <c r="BW195" s="212"/>
      <c r="BX195" s="212"/>
      <c r="BY195" s="212"/>
      <c r="BZ195" s="212" t="e">
        <f t="shared" si="289"/>
        <v>#DIV/0!</v>
      </c>
      <c r="CA195" s="214"/>
      <c r="CB195" s="214"/>
      <c r="CC195" s="214"/>
      <c r="CD195" s="214" t="e">
        <f t="shared" si="328"/>
        <v>#DIV/0!</v>
      </c>
      <c r="CE195" s="215">
        <f t="shared" si="298"/>
        <v>0</v>
      </c>
      <c r="CF195" s="220">
        <f t="shared" si="329"/>
        <v>0</v>
      </c>
      <c r="CG195" s="217"/>
      <c r="CH195" s="215">
        <f t="shared" si="311"/>
        <v>0</v>
      </c>
      <c r="CI195" s="216">
        <f t="shared" si="330"/>
        <v>0</v>
      </c>
      <c r="CJ195" s="217"/>
      <c r="CK195" s="215">
        <f t="shared" si="305"/>
        <v>0</v>
      </c>
      <c r="CL195" s="216">
        <f t="shared" si="331"/>
        <v>0</v>
      </c>
      <c r="CM195" s="217"/>
      <c r="CN195" s="215">
        <f t="shared" si="299"/>
        <v>0</v>
      </c>
      <c r="CO195" s="217"/>
      <c r="CP195" s="221">
        <f t="shared" si="300"/>
        <v>1</v>
      </c>
      <c r="CQ195" s="213"/>
      <c r="CR195" s="213"/>
      <c r="CS195" s="213"/>
      <c r="CT195" s="212"/>
      <c r="CU195" s="212"/>
      <c r="CV195" s="212"/>
      <c r="CW195" s="214"/>
      <c r="CX195" s="215">
        <f t="shared" si="293"/>
        <v>0</v>
      </c>
      <c r="CY195" s="220">
        <f t="shared" si="294"/>
        <v>0</v>
      </c>
      <c r="CZ195" s="222"/>
      <c r="DA195" s="215">
        <f t="shared" si="295"/>
        <v>0</v>
      </c>
      <c r="DB195" s="222"/>
      <c r="DC195" s="213"/>
      <c r="DD195" s="213"/>
      <c r="DE195" s="212"/>
      <c r="DF195" s="212"/>
      <c r="DG195" s="212"/>
      <c r="DH195" s="212" t="e">
        <f t="shared" si="290"/>
        <v>#DIV/0!</v>
      </c>
      <c r="DI195" s="214"/>
      <c r="DJ195" s="215">
        <f t="shared" si="312"/>
        <v>0</v>
      </c>
      <c r="DK195" s="216">
        <f t="shared" si="332"/>
        <v>0</v>
      </c>
      <c r="DL195" s="217"/>
      <c r="DM195" s="215">
        <f t="shared" si="313"/>
        <v>0</v>
      </c>
      <c r="DN195" s="217"/>
      <c r="DO195" s="213"/>
      <c r="DP195" s="213"/>
      <c r="DQ195" s="212"/>
      <c r="DR195" s="212"/>
      <c r="DS195" s="212"/>
      <c r="DT195" s="212" t="e">
        <f t="shared" si="291"/>
        <v>#DIV/0!</v>
      </c>
      <c r="DU195" s="214"/>
      <c r="DV195" s="215">
        <f t="shared" si="301"/>
        <v>0</v>
      </c>
      <c r="DW195" s="216">
        <f t="shared" si="333"/>
        <v>0</v>
      </c>
      <c r="DX195" s="217"/>
      <c r="DY195" s="213"/>
      <c r="DZ195" s="223"/>
      <c r="EA195" s="212"/>
      <c r="EB195" s="212"/>
      <c r="EC195" s="212"/>
      <c r="ED195" s="212" t="e">
        <f t="shared" si="292"/>
        <v>#DIV/0!</v>
      </c>
      <c r="EE195" s="214"/>
      <c r="EF195" s="215">
        <f t="shared" si="321"/>
        <v>0</v>
      </c>
      <c r="EG195" s="216">
        <f t="shared" si="334"/>
        <v>0</v>
      </c>
      <c r="EH195" s="222"/>
    </row>
    <row r="196" spans="1:138" ht="47.25" x14ac:dyDescent="0.2">
      <c r="A196" s="116" t="s">
        <v>341</v>
      </c>
      <c r="B196" s="212">
        <f>'численность 2021'!C211</f>
        <v>307.60000000000002</v>
      </c>
      <c r="C196" s="213">
        <v>294.50973499999998</v>
      </c>
      <c r="D196" s="213">
        <v>310</v>
      </c>
      <c r="E196" s="212">
        <f>_xlfn.FLOOR.PRECISE('численность 2021'!D211)</f>
        <v>239</v>
      </c>
      <c r="F196" s="212">
        <v>0.92934600000000001</v>
      </c>
      <c r="G196" s="212">
        <v>0.97806300000000002</v>
      </c>
      <c r="H196" s="212">
        <f t="shared" si="286"/>
        <v>0.7769830949284785</v>
      </c>
      <c r="I196" s="214">
        <f>_xlfn.FLOOR.PRECISE('численность 2021'!R211)</f>
        <v>83</v>
      </c>
      <c r="J196" s="215">
        <f t="shared" si="306"/>
        <v>83.64999999999975</v>
      </c>
      <c r="K196" s="216">
        <f t="shared" si="322"/>
        <v>83</v>
      </c>
      <c r="L196" s="217">
        <v>83</v>
      </c>
      <c r="M196" s="213">
        <v>20</v>
      </c>
      <c r="N196" s="213">
        <v>28</v>
      </c>
      <c r="O196" s="212">
        <f>_xlfn.FLOOR.PRECISE('численность 2021'!P211)</f>
        <v>27</v>
      </c>
      <c r="P196" s="212">
        <v>6.3111E-2</v>
      </c>
      <c r="Q196" s="212">
        <v>8.8341000000000003E-2</v>
      </c>
      <c r="R196" s="212">
        <f t="shared" si="323"/>
        <v>8.7776332899869955E-2</v>
      </c>
      <c r="S196" s="214">
        <f>_xlfn.FLOOR.PRECISE('численность 2021'!Q211)</f>
        <v>3</v>
      </c>
      <c r="T196" s="214"/>
      <c r="U196" s="215">
        <f t="shared" si="307"/>
        <v>8.099999999999973</v>
      </c>
      <c r="V196" s="216">
        <f t="shared" si="314"/>
        <v>3</v>
      </c>
      <c r="W196" s="217">
        <v>3</v>
      </c>
      <c r="X196" s="217"/>
      <c r="Y196" s="218"/>
      <c r="Z196" s="213">
        <v>402.34326199999998</v>
      </c>
      <c r="AA196" s="213">
        <v>820</v>
      </c>
      <c r="AB196" s="212">
        <f>_xlfn.FLOOR.PRECISE('численность 2021'!E211)</f>
        <v>790</v>
      </c>
      <c r="AC196" s="212">
        <v>1.269622</v>
      </c>
      <c r="AD196" s="212">
        <v>2.5871339999999998</v>
      </c>
      <c r="AE196" s="212">
        <f t="shared" si="287"/>
        <v>2.5682704811443431</v>
      </c>
      <c r="AF196" s="214">
        <f>_xlfn.FLOOR.PRECISE('численность 2021'!O211)</f>
        <v>39</v>
      </c>
      <c r="AG196" s="215">
        <f t="shared" si="308"/>
        <v>39.5</v>
      </c>
      <c r="AH196" s="216">
        <f t="shared" si="324"/>
        <v>39</v>
      </c>
      <c r="AI196" s="219">
        <f t="shared" si="315"/>
        <v>29.25</v>
      </c>
      <c r="AJ196" s="217">
        <v>39</v>
      </c>
      <c r="AK196" s="217">
        <v>29</v>
      </c>
      <c r="AL196" s="213">
        <v>2517.1379390000002</v>
      </c>
      <c r="AM196" s="213">
        <v>2910</v>
      </c>
      <c r="AN196" s="212">
        <f>_xlfn.FLOOR.PRECISE('численность 2021'!F211)</f>
        <v>2897</v>
      </c>
      <c r="AO196" s="212">
        <v>7.9430040000000002</v>
      </c>
      <c r="AP196" s="212">
        <v>9.1811710000000009</v>
      </c>
      <c r="AQ196" s="212">
        <f t="shared" si="325"/>
        <v>9.4180754226267869</v>
      </c>
      <c r="AR196" s="214">
        <f>_xlfn.FLOOR.PRECISE('численность 2021'!L211)</f>
        <v>200</v>
      </c>
      <c r="AS196" s="214"/>
      <c r="AT196" s="214">
        <f t="shared" si="316"/>
        <v>200</v>
      </c>
      <c r="AU196" s="215">
        <f t="shared" si="317"/>
        <v>347.64</v>
      </c>
      <c r="AV196" s="215">
        <f t="shared" si="249"/>
        <v>347.64</v>
      </c>
      <c r="AW196" s="220">
        <f t="shared" si="318"/>
        <v>200</v>
      </c>
      <c r="AX196" s="217">
        <v>200</v>
      </c>
      <c r="AY196" s="215">
        <f t="shared" si="309"/>
        <v>29.999999999999797</v>
      </c>
      <c r="AZ196" s="216">
        <f t="shared" si="326"/>
        <v>0</v>
      </c>
      <c r="BA196" s="217"/>
      <c r="BB196" s="215">
        <f t="shared" si="310"/>
        <v>59.999999999999801</v>
      </c>
      <c r="BC196" s="217"/>
      <c r="BD196" s="213">
        <v>32.748871000000001</v>
      </c>
      <c r="BE196" s="213">
        <v>117</v>
      </c>
      <c r="BF196" s="212">
        <f>_xlfn.FLOOR.PRECISE('численность 2021'!G211)</f>
        <v>123</v>
      </c>
      <c r="BG196" s="212">
        <v>0.103341</v>
      </c>
      <c r="BH196" s="212">
        <v>0.36914000000000002</v>
      </c>
      <c r="BI196" s="212">
        <f t="shared" si="288"/>
        <v>0.39986996098829647</v>
      </c>
      <c r="BJ196" s="214">
        <f>_xlfn.FLOOR.PRECISE('численность 2021'!K211)</f>
        <v>2</v>
      </c>
      <c r="BK196" s="214"/>
      <c r="BL196" s="214">
        <f t="shared" si="319"/>
        <v>2</v>
      </c>
      <c r="BM196" s="215">
        <f t="shared" si="296"/>
        <v>3.6899999999999875</v>
      </c>
      <c r="BN196" s="220">
        <f t="shared" si="320"/>
        <v>2</v>
      </c>
      <c r="BO196" s="217">
        <v>2</v>
      </c>
      <c r="BP196" s="215">
        <f t="shared" si="304"/>
        <v>0</v>
      </c>
      <c r="BQ196" s="216">
        <f t="shared" si="327"/>
        <v>0</v>
      </c>
      <c r="BR196" s="217"/>
      <c r="BS196" s="215">
        <f t="shared" si="297"/>
        <v>0.4</v>
      </c>
      <c r="BT196" s="217"/>
      <c r="BU196" s="213">
        <v>318.13189699999998</v>
      </c>
      <c r="BV196" s="213">
        <v>427</v>
      </c>
      <c r="BW196" s="212">
        <f>_xlfn.FLOOR.PRECISE('численность 2021'!H211)</f>
        <v>535</v>
      </c>
      <c r="BX196" s="212">
        <v>1.003887</v>
      </c>
      <c r="BY196" s="212">
        <v>1.3472029999999999</v>
      </c>
      <c r="BZ196" s="212">
        <f t="shared" si="289"/>
        <v>1.7392717815344603</v>
      </c>
      <c r="CA196" s="214">
        <f>_xlfn.FLOOR.PRECISE('численность 2021'!M211)</f>
        <v>15</v>
      </c>
      <c r="CB196" s="214"/>
      <c r="CC196" s="214"/>
      <c r="CD196" s="214">
        <f t="shared" si="328"/>
        <v>15</v>
      </c>
      <c r="CE196" s="215">
        <f t="shared" si="298"/>
        <v>26.75</v>
      </c>
      <c r="CF196" s="220">
        <f t="shared" si="329"/>
        <v>15</v>
      </c>
      <c r="CG196" s="217">
        <v>15</v>
      </c>
      <c r="CH196" s="215">
        <f t="shared" si="311"/>
        <v>1.1249999999999984</v>
      </c>
      <c r="CI196" s="216">
        <f t="shared" si="330"/>
        <v>0</v>
      </c>
      <c r="CJ196" s="217"/>
      <c r="CK196" s="215">
        <f t="shared" si="305"/>
        <v>1.1249999999999984</v>
      </c>
      <c r="CL196" s="216">
        <f t="shared" si="331"/>
        <v>0</v>
      </c>
      <c r="CM196" s="217"/>
      <c r="CN196" s="215">
        <f t="shared" si="299"/>
        <v>3</v>
      </c>
      <c r="CO196" s="217"/>
      <c r="CP196" s="221">
        <f t="shared" si="300"/>
        <v>1</v>
      </c>
      <c r="CQ196" s="213">
        <v>0</v>
      </c>
      <c r="CR196" s="213">
        <v>0</v>
      </c>
      <c r="CS196" s="213" t="e">
        <f>#REF!</f>
        <v>#REF!</v>
      </c>
      <c r="CT196" s="212">
        <v>0</v>
      </c>
      <c r="CU196" s="212">
        <v>0</v>
      </c>
      <c r="CV196" s="212" t="e">
        <f>#REF!</f>
        <v>#REF!</v>
      </c>
      <c r="CW196" s="214" t="e">
        <f>#REF!</f>
        <v>#REF!</v>
      </c>
      <c r="CX196" s="215" t="e">
        <f t="shared" si="293"/>
        <v>#REF!</v>
      </c>
      <c r="CY196" s="220" t="e">
        <f t="shared" si="294"/>
        <v>#REF!</v>
      </c>
      <c r="CZ196" s="222"/>
      <c r="DA196" s="215">
        <f t="shared" si="295"/>
        <v>0</v>
      </c>
      <c r="DB196" s="222"/>
      <c r="DC196" s="213">
        <v>0</v>
      </c>
      <c r="DD196" s="213">
        <v>0</v>
      </c>
      <c r="DE196" s="212">
        <f>_xlfn.FLOOR.PRECISE('численность 2021'!I211)</f>
        <v>0</v>
      </c>
      <c r="DF196" s="212">
        <v>0</v>
      </c>
      <c r="DG196" s="212">
        <v>0</v>
      </c>
      <c r="DH196" s="212">
        <f t="shared" si="290"/>
        <v>0</v>
      </c>
      <c r="DI196" s="214">
        <f>_xlfn.FLOOR.PRECISE('численность 2021'!N211)</f>
        <v>0</v>
      </c>
      <c r="DJ196" s="215">
        <f t="shared" si="312"/>
        <v>0</v>
      </c>
      <c r="DK196" s="216">
        <f t="shared" si="332"/>
        <v>0</v>
      </c>
      <c r="DL196" s="217"/>
      <c r="DM196" s="215">
        <f t="shared" si="313"/>
        <v>0</v>
      </c>
      <c r="DN196" s="217"/>
      <c r="DO196" s="213">
        <v>7.6695250000000001</v>
      </c>
      <c r="DP196" s="213">
        <v>12</v>
      </c>
      <c r="DQ196" s="212">
        <f>_xlfn.FLOOR.PRECISE('численность 2021'!J211)</f>
        <v>15</v>
      </c>
      <c r="DR196" s="212">
        <v>2.4202000000000001E-2</v>
      </c>
      <c r="DS196" s="212">
        <v>3.7859999999999998E-2</v>
      </c>
      <c r="DT196" s="212">
        <f t="shared" si="291"/>
        <v>4.8764629388816642E-2</v>
      </c>
      <c r="DU196" s="214">
        <f>_xlfn.FLOOR.PRECISE('численность 2021'!S211)</f>
        <v>0</v>
      </c>
      <c r="DV196" s="215">
        <f t="shared" si="301"/>
        <v>1.5</v>
      </c>
      <c r="DW196" s="216">
        <f t="shared" si="333"/>
        <v>0</v>
      </c>
      <c r="DX196" s="217"/>
      <c r="DY196" s="213">
        <v>0</v>
      </c>
      <c r="DZ196" s="223">
        <v>0</v>
      </c>
      <c r="EA196" s="212">
        <f>_xlfn.FLOOR.PRECISE('численность 2021'!T211)</f>
        <v>36</v>
      </c>
      <c r="EB196" s="212">
        <v>0</v>
      </c>
      <c r="EC196" s="212">
        <v>0</v>
      </c>
      <c r="ED196" s="212">
        <f t="shared" si="292"/>
        <v>0.11703511053315994</v>
      </c>
      <c r="EE196" s="214">
        <f>_xlfn.FLOOR.PRECISE('численность 2021'!U211)</f>
        <v>0</v>
      </c>
      <c r="EF196" s="215">
        <f t="shared" si="321"/>
        <v>3.6</v>
      </c>
      <c r="EG196" s="216">
        <f t="shared" si="334"/>
        <v>0</v>
      </c>
      <c r="EH196" s="222"/>
    </row>
    <row r="197" spans="1:138" s="227" customFormat="1" ht="47.25" x14ac:dyDescent="0.2">
      <c r="A197" s="116" t="s">
        <v>342</v>
      </c>
      <c r="B197" s="228">
        <f>'численность 2021'!C209</f>
        <v>986.8</v>
      </c>
      <c r="C197" s="229">
        <v>4244.7602539999998</v>
      </c>
      <c r="D197" s="229">
        <v>4065</v>
      </c>
      <c r="E197" s="228">
        <f>_xlfn.FLOOR.PRECISE('численность 2021'!D209)</f>
        <v>3750</v>
      </c>
      <c r="F197" s="228">
        <v>4.3012699999999997</v>
      </c>
      <c r="G197" s="228">
        <v>4.1191170000000001</v>
      </c>
      <c r="H197" s="228">
        <f t="shared" si="286"/>
        <v>3.8001621402513175</v>
      </c>
      <c r="I197" s="230">
        <f>_xlfn.FLOOR.PRECISE('численность 2021'!R209)</f>
        <v>1312</v>
      </c>
      <c r="J197" s="233">
        <f t="shared" si="306"/>
        <v>1312.4999999999961</v>
      </c>
      <c r="K197" s="231">
        <f t="shared" si="322"/>
        <v>1312</v>
      </c>
      <c r="L197" s="217">
        <v>1312</v>
      </c>
      <c r="M197" s="229">
        <v>602</v>
      </c>
      <c r="N197" s="229">
        <v>710</v>
      </c>
      <c r="O197" s="228">
        <f>_xlfn.FLOOR.PRECISE('численность 2021'!P209)</f>
        <v>690</v>
      </c>
      <c r="P197" s="228">
        <v>0.61001399999999995</v>
      </c>
      <c r="Q197" s="228">
        <v>0.71945199999999998</v>
      </c>
      <c r="R197" s="228">
        <f t="shared" si="323"/>
        <v>0.69922983380624248</v>
      </c>
      <c r="S197" s="230">
        <f>_xlfn.FLOOR.PRECISE('численность 2021'!Q209)</f>
        <v>69</v>
      </c>
      <c r="T197" s="230"/>
      <c r="U197" s="233">
        <f t="shared" si="307"/>
        <v>206.99999999999929</v>
      </c>
      <c r="V197" s="231">
        <f t="shared" si="314"/>
        <v>69</v>
      </c>
      <c r="W197" s="217">
        <v>69</v>
      </c>
      <c r="X197" s="217"/>
      <c r="Y197" s="232"/>
      <c r="Z197" s="229">
        <v>4062.5222170000002</v>
      </c>
      <c r="AA197" s="229">
        <v>4931</v>
      </c>
      <c r="AB197" s="228">
        <f>_xlfn.FLOOR.PRECISE('численность 2021'!E209)</f>
        <v>5132</v>
      </c>
      <c r="AC197" s="228">
        <v>4.116606</v>
      </c>
      <c r="AD197" s="228">
        <v>4.9966460000000001</v>
      </c>
      <c r="AE197" s="228">
        <f t="shared" si="287"/>
        <v>5.20064856100527</v>
      </c>
      <c r="AF197" s="230">
        <f>_xlfn.FLOOR.PRECISE('численность 2021'!O209)</f>
        <v>256</v>
      </c>
      <c r="AG197" s="233">
        <f t="shared" si="308"/>
        <v>256.60000000000002</v>
      </c>
      <c r="AH197" s="231">
        <f t="shared" si="324"/>
        <v>256</v>
      </c>
      <c r="AI197" s="219">
        <f t="shared" si="315"/>
        <v>192</v>
      </c>
      <c r="AJ197" s="217">
        <v>256</v>
      </c>
      <c r="AK197" s="217">
        <v>192</v>
      </c>
      <c r="AL197" s="229">
        <v>792.53436299999998</v>
      </c>
      <c r="AM197" s="229">
        <v>892</v>
      </c>
      <c r="AN197" s="228">
        <f>_xlfn.FLOOR.PRECISE('численность 2021'!F209)</f>
        <v>1184</v>
      </c>
      <c r="AO197" s="228">
        <v>0.80308500000000005</v>
      </c>
      <c r="AP197" s="228">
        <v>0.90387499999999998</v>
      </c>
      <c r="AQ197" s="228">
        <f t="shared" si="325"/>
        <v>1.1998378597486827</v>
      </c>
      <c r="AR197" s="230">
        <f>_xlfn.FLOOR.PRECISE('численность 2021'!L209)</f>
        <v>59</v>
      </c>
      <c r="AS197" s="230"/>
      <c r="AT197" s="230">
        <f t="shared" si="316"/>
        <v>59</v>
      </c>
      <c r="AU197" s="233">
        <f t="shared" si="317"/>
        <v>59.2</v>
      </c>
      <c r="AV197" s="233">
        <f t="shared" ref="AV197:AV260" si="335">IF(AN197&gt;34,IF(AQ197&gt;20,AN197*0.3,IF(AQ197&gt;15,AN197*0.25,IF(AQ197&gt;12,AN197*0.2,IF(AQ197&gt;10,AN197*0.15,IF(AQ197&gt;8,AN197*0.12,IF(AQ197&gt;6,AN197*0.1,IF(AQ197&lt;1,AN197*0.03,0))))))),0)</f>
        <v>0</v>
      </c>
      <c r="AW197" s="219">
        <f t="shared" si="318"/>
        <v>59</v>
      </c>
      <c r="AX197" s="217">
        <v>59</v>
      </c>
      <c r="AY197" s="233">
        <f t="shared" si="309"/>
        <v>8.849999999999941</v>
      </c>
      <c r="AZ197" s="231">
        <f t="shared" si="326"/>
        <v>0</v>
      </c>
      <c r="BA197" s="217"/>
      <c r="BB197" s="233">
        <f t="shared" si="310"/>
        <v>17.699999999999939</v>
      </c>
      <c r="BC197" s="217"/>
      <c r="BD197" s="229">
        <v>1311.0397949999999</v>
      </c>
      <c r="BE197" s="229">
        <v>1468</v>
      </c>
      <c r="BF197" s="228">
        <f>_xlfn.FLOOR.PRECISE('численность 2021'!G209)</f>
        <v>1282</v>
      </c>
      <c r="BG197" s="228">
        <v>1.3284940000000001</v>
      </c>
      <c r="BH197" s="228">
        <v>1.4875430000000001</v>
      </c>
      <c r="BI197" s="228">
        <f t="shared" si="288"/>
        <v>1.2991487636805839</v>
      </c>
      <c r="BJ197" s="230">
        <f>_xlfn.FLOOR.PRECISE('численность 2021'!K209)</f>
        <v>64</v>
      </c>
      <c r="BK197" s="230"/>
      <c r="BL197" s="230">
        <f t="shared" si="319"/>
        <v>64</v>
      </c>
      <c r="BM197" s="233">
        <f t="shared" si="296"/>
        <v>64.100000000000009</v>
      </c>
      <c r="BN197" s="219">
        <f t="shared" si="320"/>
        <v>64</v>
      </c>
      <c r="BO197" s="217">
        <v>64</v>
      </c>
      <c r="BP197" s="233">
        <f t="shared" si="304"/>
        <v>9.5999999999999357</v>
      </c>
      <c r="BQ197" s="231">
        <f t="shared" si="327"/>
        <v>0</v>
      </c>
      <c r="BR197" s="217"/>
      <c r="BS197" s="233">
        <f t="shared" si="297"/>
        <v>12.8</v>
      </c>
      <c r="BT197" s="217"/>
      <c r="BU197" s="229">
        <v>2881.5563959999999</v>
      </c>
      <c r="BV197" s="229">
        <v>3150</v>
      </c>
      <c r="BW197" s="228">
        <f>_xlfn.FLOOR.PRECISE('численность 2021'!H209)</f>
        <v>3059</v>
      </c>
      <c r="BX197" s="228">
        <v>2.919918</v>
      </c>
      <c r="BY197" s="228">
        <v>3.1919360000000001</v>
      </c>
      <c r="BZ197" s="228">
        <f t="shared" si="289"/>
        <v>3.0999189298743413</v>
      </c>
      <c r="CA197" s="230">
        <f>_xlfn.FLOOR.PRECISE('численность 2021'!M209)</f>
        <v>214</v>
      </c>
      <c r="CB197" s="230"/>
      <c r="CC197" s="230"/>
      <c r="CD197" s="230">
        <f t="shared" si="328"/>
        <v>214</v>
      </c>
      <c r="CE197" s="233">
        <f t="shared" si="298"/>
        <v>214.13000000000002</v>
      </c>
      <c r="CF197" s="219">
        <f t="shared" si="329"/>
        <v>214</v>
      </c>
      <c r="CG197" s="217">
        <v>214</v>
      </c>
      <c r="CH197" s="233">
        <f t="shared" si="311"/>
        <v>16.049999999999979</v>
      </c>
      <c r="CI197" s="231">
        <f t="shared" si="330"/>
        <v>0</v>
      </c>
      <c r="CJ197" s="217"/>
      <c r="CK197" s="233">
        <f t="shared" si="305"/>
        <v>16.049999999999979</v>
      </c>
      <c r="CL197" s="231">
        <f t="shared" si="331"/>
        <v>0</v>
      </c>
      <c r="CM197" s="217"/>
      <c r="CN197" s="233">
        <f t="shared" si="299"/>
        <v>42.800000000000004</v>
      </c>
      <c r="CO197" s="217"/>
      <c r="CP197" s="234">
        <f t="shared" si="300"/>
        <v>1</v>
      </c>
      <c r="CQ197" s="229">
        <v>0</v>
      </c>
      <c r="CR197" s="229">
        <v>0</v>
      </c>
      <c r="CS197" s="229" t="e">
        <f>#REF!</f>
        <v>#REF!</v>
      </c>
      <c r="CT197" s="228">
        <v>0</v>
      </c>
      <c r="CU197" s="228">
        <v>0</v>
      </c>
      <c r="CV197" s="228" t="e">
        <f>#REF!</f>
        <v>#REF!</v>
      </c>
      <c r="CW197" s="230" t="e">
        <f>#REF!</f>
        <v>#REF!</v>
      </c>
      <c r="CX197" s="233" t="e">
        <f t="shared" si="293"/>
        <v>#REF!</v>
      </c>
      <c r="CY197" s="219" t="e">
        <f t="shared" si="294"/>
        <v>#REF!</v>
      </c>
      <c r="CZ197" s="217"/>
      <c r="DA197" s="233">
        <f t="shared" si="295"/>
        <v>0</v>
      </c>
      <c r="DB197" s="217"/>
      <c r="DC197" s="229">
        <v>368.282196</v>
      </c>
      <c r="DD197" s="229">
        <v>436</v>
      </c>
      <c r="DE197" s="228">
        <f>_xlfn.FLOOR.PRECISE('численность 2021'!I209)</f>
        <v>414</v>
      </c>
      <c r="DF197" s="228">
        <v>0.37318499999999999</v>
      </c>
      <c r="DG197" s="228">
        <v>0.44180399999999997</v>
      </c>
      <c r="DH197" s="228">
        <f t="shared" si="290"/>
        <v>0.41953790028374544</v>
      </c>
      <c r="DI197" s="230">
        <f>_xlfn.FLOOR.PRECISE('численность 2021'!N209)</f>
        <v>62</v>
      </c>
      <c r="DJ197" s="233">
        <f t="shared" si="312"/>
        <v>62.099999999999582</v>
      </c>
      <c r="DK197" s="231">
        <f t="shared" si="332"/>
        <v>62</v>
      </c>
      <c r="DL197" s="217">
        <v>62</v>
      </c>
      <c r="DM197" s="233">
        <f t="shared" si="313"/>
        <v>12.4</v>
      </c>
      <c r="DN197" s="217"/>
      <c r="DO197" s="229">
        <v>143.283051</v>
      </c>
      <c r="DP197" s="229">
        <v>161</v>
      </c>
      <c r="DQ197" s="228">
        <f>_xlfn.FLOOR.PRECISE('численность 2021'!J209)</f>
        <v>177</v>
      </c>
      <c r="DR197" s="228">
        <v>0.14519099999999999</v>
      </c>
      <c r="DS197" s="228">
        <v>0.16314300000000001</v>
      </c>
      <c r="DT197" s="228">
        <f t="shared" si="291"/>
        <v>0.17936765301986218</v>
      </c>
      <c r="DU197" s="230">
        <f>_xlfn.FLOOR.PRECISE('численность 2021'!S209)</f>
        <v>17</v>
      </c>
      <c r="DV197" s="233">
        <f t="shared" si="301"/>
        <v>17.7</v>
      </c>
      <c r="DW197" s="231">
        <f t="shared" si="333"/>
        <v>17</v>
      </c>
      <c r="DX197" s="217">
        <v>17</v>
      </c>
      <c r="DY197" s="229">
        <v>0</v>
      </c>
      <c r="DZ197" s="236">
        <v>0</v>
      </c>
      <c r="EA197" s="228">
        <f>_xlfn.FLOOR.PRECISE('численность 2021'!T209)</f>
        <v>0</v>
      </c>
      <c r="EB197" s="228">
        <v>0</v>
      </c>
      <c r="EC197" s="228">
        <v>0</v>
      </c>
      <c r="ED197" s="228">
        <f t="shared" si="292"/>
        <v>0</v>
      </c>
      <c r="EE197" s="230">
        <f>_xlfn.FLOOR.PRECISE('численность 2021'!U209)</f>
        <v>0</v>
      </c>
      <c r="EF197" s="233">
        <f t="shared" si="321"/>
        <v>0</v>
      </c>
      <c r="EG197" s="231">
        <f t="shared" si="334"/>
        <v>0</v>
      </c>
      <c r="EH197" s="217"/>
    </row>
    <row r="198" spans="1:138" s="227" customFormat="1" ht="47.25" x14ac:dyDescent="0.2">
      <c r="A198" s="116" t="s">
        <v>343</v>
      </c>
      <c r="B198" s="228">
        <f>'численность 2021'!C210</f>
        <v>600.1</v>
      </c>
      <c r="C198" s="229">
        <v>1413.862183</v>
      </c>
      <c r="D198" s="229">
        <v>1463</v>
      </c>
      <c r="E198" s="228">
        <f>_xlfn.FLOOR.PRECISE('численность 2021'!D210)</f>
        <v>1380</v>
      </c>
      <c r="F198" s="228">
        <v>2.3558279999999998</v>
      </c>
      <c r="G198" s="228">
        <v>2.437703</v>
      </c>
      <c r="H198" s="228">
        <f t="shared" si="286"/>
        <v>2.2996167305449089</v>
      </c>
      <c r="I198" s="230">
        <f>_xlfn.FLOOR.PRECISE('численность 2021'!R210)</f>
        <v>483</v>
      </c>
      <c r="J198" s="233">
        <f t="shared" si="306"/>
        <v>482.99999999999858</v>
      </c>
      <c r="K198" s="231">
        <f t="shared" si="322"/>
        <v>482.99999999999858</v>
      </c>
      <c r="L198" s="217">
        <v>483</v>
      </c>
      <c r="M198" s="229">
        <v>264</v>
      </c>
      <c r="N198" s="229">
        <v>317</v>
      </c>
      <c r="O198" s="228">
        <f>_xlfn.FLOOR.PRECISE('численность 2021'!P210)</f>
        <v>288</v>
      </c>
      <c r="P198" s="228">
        <v>0.439886</v>
      </c>
      <c r="Q198" s="228">
        <v>0.52819700000000003</v>
      </c>
      <c r="R198" s="228">
        <f t="shared" si="323"/>
        <v>0.47992001333111145</v>
      </c>
      <c r="S198" s="230">
        <f>_xlfn.FLOOR.PRECISE('численность 2021'!Q210)</f>
        <v>28</v>
      </c>
      <c r="T198" s="230"/>
      <c r="U198" s="233">
        <f t="shared" si="307"/>
        <v>86.399999999999707</v>
      </c>
      <c r="V198" s="231">
        <f t="shared" si="314"/>
        <v>28</v>
      </c>
      <c r="W198" s="217">
        <v>28</v>
      </c>
      <c r="X198" s="217"/>
      <c r="Y198" s="232"/>
      <c r="Z198" s="229">
        <v>1190.5897219999999</v>
      </c>
      <c r="AA198" s="229">
        <v>1658</v>
      </c>
      <c r="AB198" s="228">
        <f>_xlfn.FLOOR.PRECISE('численность 2021'!E210)</f>
        <v>1680</v>
      </c>
      <c r="AC198" s="228">
        <v>1.9838039999999999</v>
      </c>
      <c r="AD198" s="228">
        <v>2.7626200000000001</v>
      </c>
      <c r="AE198" s="228">
        <f t="shared" si="287"/>
        <v>2.79953341109815</v>
      </c>
      <c r="AF198" s="230">
        <f>_xlfn.FLOOR.PRECISE('численность 2021'!O210)</f>
        <v>84</v>
      </c>
      <c r="AG198" s="233">
        <f t="shared" si="308"/>
        <v>84</v>
      </c>
      <c r="AH198" s="231">
        <f t="shared" si="324"/>
        <v>84</v>
      </c>
      <c r="AI198" s="219">
        <f t="shared" si="315"/>
        <v>63</v>
      </c>
      <c r="AJ198" s="217">
        <v>84</v>
      </c>
      <c r="AK198" s="217">
        <v>63</v>
      </c>
      <c r="AL198" s="229">
        <v>309.28237899999999</v>
      </c>
      <c r="AM198" s="229">
        <v>0</v>
      </c>
      <c r="AN198" s="228">
        <f>_xlfn.FLOOR.PRECISE('численность 2021'!F210)</f>
        <v>0</v>
      </c>
      <c r="AO198" s="228">
        <v>0.51533700000000005</v>
      </c>
      <c r="AP198" s="228">
        <v>0</v>
      </c>
      <c r="AQ198" s="228">
        <f t="shared" si="325"/>
        <v>0</v>
      </c>
      <c r="AR198" s="230">
        <f>_xlfn.FLOOR.PRECISE('численность 2021'!L210)</f>
        <v>0</v>
      </c>
      <c r="AS198" s="230"/>
      <c r="AT198" s="230">
        <f t="shared" si="316"/>
        <v>0</v>
      </c>
      <c r="AU198" s="233">
        <f t="shared" si="317"/>
        <v>0</v>
      </c>
      <c r="AV198" s="233">
        <f t="shared" si="335"/>
        <v>0</v>
      </c>
      <c r="AW198" s="219">
        <f t="shared" si="318"/>
        <v>0</v>
      </c>
      <c r="AX198" s="217"/>
      <c r="AY198" s="233">
        <f t="shared" si="309"/>
        <v>0</v>
      </c>
      <c r="AZ198" s="231">
        <f t="shared" si="326"/>
        <v>0</v>
      </c>
      <c r="BA198" s="217"/>
      <c r="BB198" s="233">
        <f t="shared" si="310"/>
        <v>0</v>
      </c>
      <c r="BC198" s="217"/>
      <c r="BD198" s="229">
        <v>413.260132</v>
      </c>
      <c r="BE198" s="229">
        <v>528</v>
      </c>
      <c r="BF198" s="228">
        <f>_xlfn.FLOOR.PRECISE('численность 2021'!G210)</f>
        <v>480</v>
      </c>
      <c r="BG198" s="228">
        <v>0.68858900000000001</v>
      </c>
      <c r="BH198" s="228">
        <v>0.87977300000000003</v>
      </c>
      <c r="BI198" s="228">
        <f t="shared" si="288"/>
        <v>0.79986668888518575</v>
      </c>
      <c r="BJ198" s="230">
        <f>_xlfn.FLOOR.PRECISE('численность 2021'!K210)</f>
        <v>14</v>
      </c>
      <c r="BK198" s="230"/>
      <c r="BL198" s="230">
        <f t="shared" si="319"/>
        <v>14</v>
      </c>
      <c r="BM198" s="233">
        <f t="shared" si="296"/>
        <v>14.399999999999951</v>
      </c>
      <c r="BN198" s="219">
        <f t="shared" si="320"/>
        <v>14</v>
      </c>
      <c r="BO198" s="217">
        <v>14</v>
      </c>
      <c r="BP198" s="233">
        <f t="shared" si="304"/>
        <v>2.0999999999999859</v>
      </c>
      <c r="BQ198" s="231">
        <f t="shared" si="327"/>
        <v>0</v>
      </c>
      <c r="BR198" s="217"/>
      <c r="BS198" s="233">
        <f t="shared" si="297"/>
        <v>2.8000000000000003</v>
      </c>
      <c r="BT198" s="217"/>
      <c r="BU198" s="229">
        <v>1060.1020510000001</v>
      </c>
      <c r="BV198" s="229">
        <v>1194</v>
      </c>
      <c r="BW198" s="228">
        <f>_xlfn.FLOOR.PRECISE('численность 2021'!H210)</f>
        <v>1260</v>
      </c>
      <c r="BX198" s="228">
        <v>1.7663800000000001</v>
      </c>
      <c r="BY198" s="228">
        <v>1.9894860000000001</v>
      </c>
      <c r="BZ198" s="228">
        <f t="shared" si="289"/>
        <v>2.0996500583236126</v>
      </c>
      <c r="CA198" s="230">
        <f>_xlfn.FLOOR.PRECISE('численность 2021'!M210)</f>
        <v>88</v>
      </c>
      <c r="CB198" s="230"/>
      <c r="CC198" s="230"/>
      <c r="CD198" s="230">
        <f t="shared" si="328"/>
        <v>88</v>
      </c>
      <c r="CE198" s="233">
        <f t="shared" si="298"/>
        <v>88.2</v>
      </c>
      <c r="CF198" s="219">
        <f t="shared" si="329"/>
        <v>88</v>
      </c>
      <c r="CG198" s="217">
        <v>88</v>
      </c>
      <c r="CH198" s="233">
        <f t="shared" si="311"/>
        <v>6.5999999999999908</v>
      </c>
      <c r="CI198" s="231">
        <f t="shared" si="330"/>
        <v>0</v>
      </c>
      <c r="CJ198" s="217"/>
      <c r="CK198" s="233">
        <f t="shared" si="305"/>
        <v>6.5999999999999908</v>
      </c>
      <c r="CL198" s="231">
        <f t="shared" si="331"/>
        <v>0</v>
      </c>
      <c r="CM198" s="217"/>
      <c r="CN198" s="233">
        <f t="shared" si="299"/>
        <v>17.600000000000001</v>
      </c>
      <c r="CO198" s="217"/>
      <c r="CP198" s="234">
        <f t="shared" si="300"/>
        <v>1</v>
      </c>
      <c r="CQ198" s="229">
        <v>0</v>
      </c>
      <c r="CR198" s="229">
        <v>0</v>
      </c>
      <c r="CS198" s="229" t="e">
        <f>#REF!</f>
        <v>#REF!</v>
      </c>
      <c r="CT198" s="228">
        <v>0</v>
      </c>
      <c r="CU198" s="228">
        <v>0</v>
      </c>
      <c r="CV198" s="228" t="e">
        <f>#REF!</f>
        <v>#REF!</v>
      </c>
      <c r="CW198" s="230" t="e">
        <f>#REF!</f>
        <v>#REF!</v>
      </c>
      <c r="CX198" s="233" t="e">
        <f t="shared" si="293"/>
        <v>#REF!</v>
      </c>
      <c r="CY198" s="219" t="e">
        <f t="shared" si="294"/>
        <v>#REF!</v>
      </c>
      <c r="CZ198" s="217"/>
      <c r="DA198" s="233">
        <f t="shared" si="295"/>
        <v>0</v>
      </c>
      <c r="DB198" s="217"/>
      <c r="DC198" s="229">
        <v>242.27114900000001</v>
      </c>
      <c r="DD198" s="229">
        <v>219</v>
      </c>
      <c r="DE198" s="228">
        <f>_xlfn.FLOOR.PRECISE('численность 2021'!I210)</f>
        <v>180</v>
      </c>
      <c r="DF198" s="228">
        <v>0.40368100000000001</v>
      </c>
      <c r="DG198" s="228">
        <v>0.36490600000000001</v>
      </c>
      <c r="DH198" s="228">
        <f t="shared" si="290"/>
        <v>0.29995000833194468</v>
      </c>
      <c r="DI198" s="230">
        <f>_xlfn.FLOOR.PRECISE('численность 2021'!N210)</f>
        <v>27</v>
      </c>
      <c r="DJ198" s="233">
        <f t="shared" si="312"/>
        <v>26.999999999999819</v>
      </c>
      <c r="DK198" s="231">
        <f t="shared" si="332"/>
        <v>26.999999999999819</v>
      </c>
      <c r="DL198" s="217">
        <v>27</v>
      </c>
      <c r="DM198" s="233">
        <f t="shared" si="313"/>
        <v>5.4</v>
      </c>
      <c r="DN198" s="217"/>
      <c r="DO198" s="229">
        <v>58.910927000000001</v>
      </c>
      <c r="DP198" s="229">
        <v>83</v>
      </c>
      <c r="DQ198" s="228">
        <f>_xlfn.FLOOR.PRECISE('численность 2021'!J210)</f>
        <v>72</v>
      </c>
      <c r="DR198" s="228">
        <v>9.8159999999999997E-2</v>
      </c>
      <c r="DS198" s="228">
        <v>0.138298</v>
      </c>
      <c r="DT198" s="228">
        <f t="shared" si="291"/>
        <v>0.11998000333277786</v>
      </c>
      <c r="DU198" s="230">
        <f>_xlfn.FLOOR.PRECISE('численность 2021'!S210)</f>
        <v>7</v>
      </c>
      <c r="DV198" s="233">
        <f t="shared" si="301"/>
        <v>7.2</v>
      </c>
      <c r="DW198" s="231">
        <f t="shared" si="333"/>
        <v>7</v>
      </c>
      <c r="DX198" s="217">
        <v>7</v>
      </c>
      <c r="DY198" s="229">
        <v>0</v>
      </c>
      <c r="DZ198" s="236">
        <v>0</v>
      </c>
      <c r="EA198" s="228">
        <f>_xlfn.FLOOR.PRECISE('численность 2021'!T210)</f>
        <v>0</v>
      </c>
      <c r="EB198" s="228">
        <v>0</v>
      </c>
      <c r="EC198" s="228">
        <v>0</v>
      </c>
      <c r="ED198" s="228">
        <f t="shared" si="292"/>
        <v>0</v>
      </c>
      <c r="EE198" s="230">
        <f>_xlfn.FLOOR.PRECISE('численность 2021'!U210)</f>
        <v>0</v>
      </c>
      <c r="EF198" s="233">
        <f t="shared" si="321"/>
        <v>0</v>
      </c>
      <c r="EG198" s="231">
        <f t="shared" si="334"/>
        <v>0</v>
      </c>
      <c r="EH198" s="217"/>
    </row>
    <row r="199" spans="1:138" ht="18.75" customHeight="1" x14ac:dyDescent="0.2">
      <c r="A199" s="198" t="s">
        <v>229</v>
      </c>
      <c r="B199" s="212"/>
      <c r="C199" s="213"/>
      <c r="D199" s="213"/>
      <c r="E199" s="212"/>
      <c r="F199" s="212"/>
      <c r="G199" s="212"/>
      <c r="H199" s="212"/>
      <c r="I199" s="214"/>
      <c r="J199" s="215">
        <f t="shared" si="306"/>
        <v>0</v>
      </c>
      <c r="K199" s="216">
        <f t="shared" si="322"/>
        <v>0</v>
      </c>
      <c r="L199" s="217"/>
      <c r="M199" s="213"/>
      <c r="N199" s="213"/>
      <c r="O199" s="212"/>
      <c r="P199" s="212"/>
      <c r="Q199" s="212"/>
      <c r="R199" s="212" t="e">
        <f t="shared" si="323"/>
        <v>#DIV/0!</v>
      </c>
      <c r="S199" s="214"/>
      <c r="T199" s="214"/>
      <c r="U199" s="215">
        <f t="shared" si="307"/>
        <v>0</v>
      </c>
      <c r="V199" s="216">
        <f t="shared" si="314"/>
        <v>0</v>
      </c>
      <c r="W199" s="217"/>
      <c r="X199" s="217"/>
      <c r="Y199" s="218"/>
      <c r="Z199" s="213"/>
      <c r="AA199" s="213"/>
      <c r="AB199" s="212"/>
      <c r="AC199" s="212"/>
      <c r="AD199" s="212"/>
      <c r="AE199" s="212" t="e">
        <f t="shared" si="287"/>
        <v>#DIV/0!</v>
      </c>
      <c r="AF199" s="214"/>
      <c r="AG199" s="215">
        <f t="shared" si="308"/>
        <v>0</v>
      </c>
      <c r="AH199" s="216">
        <f t="shared" si="324"/>
        <v>0</v>
      </c>
      <c r="AI199" s="219">
        <f t="shared" si="315"/>
        <v>0</v>
      </c>
      <c r="AJ199" s="217"/>
      <c r="AK199" s="217"/>
      <c r="AL199" s="213"/>
      <c r="AM199" s="213"/>
      <c r="AN199" s="212"/>
      <c r="AO199" s="212"/>
      <c r="AP199" s="212"/>
      <c r="AQ199" s="212" t="e">
        <f t="shared" si="325"/>
        <v>#DIV/0!</v>
      </c>
      <c r="AR199" s="214"/>
      <c r="AS199" s="214"/>
      <c r="AT199" s="214" t="e">
        <f t="shared" si="316"/>
        <v>#DIV/0!</v>
      </c>
      <c r="AU199" s="215">
        <f t="shared" si="317"/>
        <v>0</v>
      </c>
      <c r="AV199" s="215">
        <f t="shared" si="335"/>
        <v>0</v>
      </c>
      <c r="AW199" s="220">
        <f t="shared" si="318"/>
        <v>0</v>
      </c>
      <c r="AX199" s="217"/>
      <c r="AY199" s="215">
        <f t="shared" si="309"/>
        <v>0</v>
      </c>
      <c r="AZ199" s="216">
        <f t="shared" si="326"/>
        <v>0</v>
      </c>
      <c r="BA199" s="217"/>
      <c r="BB199" s="215">
        <f t="shared" si="310"/>
        <v>0</v>
      </c>
      <c r="BC199" s="217"/>
      <c r="BD199" s="213"/>
      <c r="BE199" s="213"/>
      <c r="BF199" s="212"/>
      <c r="BG199" s="212"/>
      <c r="BH199" s="212"/>
      <c r="BI199" s="212" t="e">
        <f t="shared" si="288"/>
        <v>#DIV/0!</v>
      </c>
      <c r="BJ199" s="214"/>
      <c r="BK199" s="214"/>
      <c r="BL199" s="214" t="e">
        <f t="shared" si="319"/>
        <v>#DIV/0!</v>
      </c>
      <c r="BM199" s="215">
        <f t="shared" si="296"/>
        <v>0</v>
      </c>
      <c r="BN199" s="220">
        <f t="shared" si="320"/>
        <v>0</v>
      </c>
      <c r="BO199" s="217"/>
      <c r="BP199" s="215">
        <f t="shared" si="304"/>
        <v>0</v>
      </c>
      <c r="BQ199" s="216">
        <f t="shared" si="327"/>
        <v>0</v>
      </c>
      <c r="BR199" s="217"/>
      <c r="BS199" s="215">
        <f t="shared" si="297"/>
        <v>0</v>
      </c>
      <c r="BT199" s="217"/>
      <c r="BU199" s="213"/>
      <c r="BV199" s="213"/>
      <c r="BW199" s="212"/>
      <c r="BX199" s="212"/>
      <c r="BY199" s="212"/>
      <c r="BZ199" s="212" t="e">
        <f t="shared" si="289"/>
        <v>#DIV/0!</v>
      </c>
      <c r="CA199" s="214"/>
      <c r="CB199" s="214"/>
      <c r="CC199" s="214"/>
      <c r="CD199" s="214" t="e">
        <f t="shared" si="328"/>
        <v>#DIV/0!</v>
      </c>
      <c r="CE199" s="215">
        <f t="shared" si="298"/>
        <v>0</v>
      </c>
      <c r="CF199" s="220">
        <f t="shared" si="329"/>
        <v>0</v>
      </c>
      <c r="CG199" s="217"/>
      <c r="CH199" s="215">
        <f t="shared" si="311"/>
        <v>0</v>
      </c>
      <c r="CI199" s="216">
        <f t="shared" si="330"/>
        <v>0</v>
      </c>
      <c r="CJ199" s="217"/>
      <c r="CK199" s="215">
        <f t="shared" si="305"/>
        <v>0</v>
      </c>
      <c r="CL199" s="216">
        <f t="shared" si="331"/>
        <v>0</v>
      </c>
      <c r="CM199" s="217"/>
      <c r="CN199" s="215">
        <f t="shared" si="299"/>
        <v>0</v>
      </c>
      <c r="CO199" s="217"/>
      <c r="CP199" s="221">
        <f t="shared" si="300"/>
        <v>1</v>
      </c>
      <c r="CQ199" s="213"/>
      <c r="CR199" s="213"/>
      <c r="CS199" s="213"/>
      <c r="CT199" s="212"/>
      <c r="CU199" s="212"/>
      <c r="CV199" s="212"/>
      <c r="CW199" s="214"/>
      <c r="CX199" s="215">
        <f t="shared" si="293"/>
        <v>0</v>
      </c>
      <c r="CY199" s="220">
        <f t="shared" si="294"/>
        <v>0</v>
      </c>
      <c r="CZ199" s="222"/>
      <c r="DA199" s="215">
        <f t="shared" si="295"/>
        <v>0</v>
      </c>
      <c r="DB199" s="222"/>
      <c r="DC199" s="213"/>
      <c r="DD199" s="213"/>
      <c r="DE199" s="212"/>
      <c r="DF199" s="212"/>
      <c r="DG199" s="212"/>
      <c r="DH199" s="212" t="e">
        <f t="shared" si="290"/>
        <v>#DIV/0!</v>
      </c>
      <c r="DI199" s="214"/>
      <c r="DJ199" s="215">
        <f t="shared" si="312"/>
        <v>0</v>
      </c>
      <c r="DK199" s="216">
        <f t="shared" si="332"/>
        <v>0</v>
      </c>
      <c r="DL199" s="217"/>
      <c r="DM199" s="215">
        <f t="shared" si="313"/>
        <v>0</v>
      </c>
      <c r="DN199" s="217"/>
      <c r="DO199" s="213"/>
      <c r="DP199" s="213"/>
      <c r="DQ199" s="212"/>
      <c r="DR199" s="212"/>
      <c r="DS199" s="212"/>
      <c r="DT199" s="212" t="e">
        <f t="shared" si="291"/>
        <v>#DIV/0!</v>
      </c>
      <c r="DU199" s="214"/>
      <c r="DV199" s="215">
        <f t="shared" si="301"/>
        <v>0</v>
      </c>
      <c r="DW199" s="216">
        <f t="shared" si="333"/>
        <v>0</v>
      </c>
      <c r="DX199" s="217"/>
      <c r="DY199" s="213"/>
      <c r="DZ199" s="223"/>
      <c r="EA199" s="212"/>
      <c r="EB199" s="212"/>
      <c r="EC199" s="212"/>
      <c r="ED199" s="212" t="e">
        <f t="shared" si="292"/>
        <v>#DIV/0!</v>
      </c>
      <c r="EE199" s="214"/>
      <c r="EF199" s="215">
        <f t="shared" si="321"/>
        <v>0</v>
      </c>
      <c r="EG199" s="216">
        <f t="shared" si="334"/>
        <v>0</v>
      </c>
      <c r="EH199" s="222"/>
    </row>
    <row r="200" spans="1:138" ht="34.5" customHeight="1" x14ac:dyDescent="0.2">
      <c r="A200" s="116" t="s">
        <v>344</v>
      </c>
      <c r="B200" s="212">
        <f>'численность 2021'!C215</f>
        <v>74.5</v>
      </c>
      <c r="C200" s="213">
        <v>236.570099</v>
      </c>
      <c r="D200" s="213">
        <v>397</v>
      </c>
      <c r="E200" s="212">
        <f>_xlfn.FLOOR.PRECISE('численность 2021'!D215)</f>
        <v>401</v>
      </c>
      <c r="F200" s="212">
        <v>3.1754380000000002</v>
      </c>
      <c r="G200" s="212">
        <v>5.3288589999999996</v>
      </c>
      <c r="H200" s="212">
        <f t="shared" si="286"/>
        <v>5.3825503355704694</v>
      </c>
      <c r="I200" s="214">
        <f>_xlfn.FLOOR.PRECISE('численность 2021'!R215)</f>
        <v>140</v>
      </c>
      <c r="J200" s="215">
        <f t="shared" si="306"/>
        <v>140.3499999999996</v>
      </c>
      <c r="K200" s="216">
        <f t="shared" si="322"/>
        <v>140</v>
      </c>
      <c r="L200" s="217">
        <v>140</v>
      </c>
      <c r="M200" s="213">
        <v>48</v>
      </c>
      <c r="N200" s="213">
        <v>48</v>
      </c>
      <c r="O200" s="212">
        <f>_xlfn.FLOOR.PRECISE('численность 2021'!P215)</f>
        <v>50</v>
      </c>
      <c r="P200" s="212">
        <v>0.64429499999999995</v>
      </c>
      <c r="Q200" s="212">
        <v>0.64429499999999995</v>
      </c>
      <c r="R200" s="212">
        <f t="shared" si="323"/>
        <v>0.67114093959731547</v>
      </c>
      <c r="S200" s="214">
        <f>_xlfn.FLOOR.PRECISE('численность 2021'!Q215)</f>
        <v>15</v>
      </c>
      <c r="T200" s="214"/>
      <c r="U200" s="215">
        <f t="shared" si="307"/>
        <v>14.99999999999995</v>
      </c>
      <c r="V200" s="216">
        <f t="shared" si="314"/>
        <v>14.99999999999995</v>
      </c>
      <c r="W200" s="217">
        <v>15</v>
      </c>
      <c r="X200" s="217"/>
      <c r="Y200" s="218"/>
      <c r="Z200" s="213">
        <v>826.83795199999997</v>
      </c>
      <c r="AA200" s="213">
        <v>1076</v>
      </c>
      <c r="AB200" s="212">
        <f>_xlfn.FLOOR.PRECISE('численность 2021'!E215)</f>
        <v>1096</v>
      </c>
      <c r="AC200" s="212">
        <v>11.098496000000001</v>
      </c>
      <c r="AD200" s="212">
        <v>14.442952999999999</v>
      </c>
      <c r="AE200" s="212">
        <f t="shared" si="287"/>
        <v>14.711409395973154</v>
      </c>
      <c r="AF200" s="214">
        <f>_xlfn.FLOOR.PRECISE('численность 2021'!O215)</f>
        <v>54</v>
      </c>
      <c r="AG200" s="215">
        <f t="shared" si="308"/>
        <v>54.800000000000004</v>
      </c>
      <c r="AH200" s="216">
        <f t="shared" si="324"/>
        <v>54</v>
      </c>
      <c r="AI200" s="219">
        <f t="shared" si="315"/>
        <v>40.5</v>
      </c>
      <c r="AJ200" s="217">
        <v>54</v>
      </c>
      <c r="AK200" s="217">
        <v>40</v>
      </c>
      <c r="AL200" s="213">
        <v>301.31326300000001</v>
      </c>
      <c r="AM200" s="213">
        <v>306</v>
      </c>
      <c r="AN200" s="212">
        <f>_xlfn.FLOOR.PRECISE('численность 2021'!F215)</f>
        <v>304</v>
      </c>
      <c r="AO200" s="212">
        <v>4.044473</v>
      </c>
      <c r="AP200" s="212">
        <v>4.1073829999999996</v>
      </c>
      <c r="AQ200" s="212">
        <f t="shared" si="325"/>
        <v>4.0805369127516782</v>
      </c>
      <c r="AR200" s="214">
        <f>_xlfn.FLOOR.PRECISE('численность 2021'!L215)</f>
        <v>24</v>
      </c>
      <c r="AS200" s="214"/>
      <c r="AT200" s="214">
        <f t="shared" si="316"/>
        <v>24</v>
      </c>
      <c r="AU200" s="215">
        <f t="shared" si="317"/>
        <v>24.32</v>
      </c>
      <c r="AV200" s="215">
        <f t="shared" si="335"/>
        <v>0</v>
      </c>
      <c r="AW200" s="220">
        <f t="shared" si="318"/>
        <v>24</v>
      </c>
      <c r="AX200" s="217">
        <v>24</v>
      </c>
      <c r="AY200" s="215">
        <f t="shared" si="309"/>
        <v>3.5999999999999757</v>
      </c>
      <c r="AZ200" s="216">
        <f t="shared" si="326"/>
        <v>0</v>
      </c>
      <c r="BA200" s="217"/>
      <c r="BB200" s="215">
        <f t="shared" si="310"/>
        <v>7.1999999999999762</v>
      </c>
      <c r="BC200" s="217"/>
      <c r="BD200" s="213">
        <v>66.049957000000006</v>
      </c>
      <c r="BE200" s="213">
        <v>104</v>
      </c>
      <c r="BF200" s="212">
        <f>_xlfn.FLOOR.PRECISE('численность 2021'!G215)</f>
        <v>108</v>
      </c>
      <c r="BG200" s="212">
        <v>0.88657699999999995</v>
      </c>
      <c r="BH200" s="212">
        <v>1.3959729999999999</v>
      </c>
      <c r="BI200" s="212">
        <f t="shared" si="288"/>
        <v>1.4496644295302012</v>
      </c>
      <c r="BJ200" s="214">
        <f>_xlfn.FLOOR.PRECISE('численность 2021'!K215)</f>
        <v>5</v>
      </c>
      <c r="BK200" s="214"/>
      <c r="BL200" s="214">
        <f t="shared" si="319"/>
        <v>5</v>
      </c>
      <c r="BM200" s="215">
        <f t="shared" si="296"/>
        <v>5.4</v>
      </c>
      <c r="BN200" s="220">
        <f t="shared" si="320"/>
        <v>5</v>
      </c>
      <c r="BO200" s="217">
        <v>5</v>
      </c>
      <c r="BP200" s="215">
        <f t="shared" si="304"/>
        <v>0.749999999999995</v>
      </c>
      <c r="BQ200" s="216">
        <f t="shared" si="327"/>
        <v>0</v>
      </c>
      <c r="BR200" s="217"/>
      <c r="BS200" s="215">
        <f t="shared" si="297"/>
        <v>1</v>
      </c>
      <c r="BT200" s="217"/>
      <c r="BU200" s="213">
        <v>348.47045900000001</v>
      </c>
      <c r="BV200" s="213">
        <v>489</v>
      </c>
      <c r="BW200" s="212">
        <f>_xlfn.FLOOR.PRECISE('численность 2021'!H215)</f>
        <v>500</v>
      </c>
      <c r="BX200" s="212">
        <v>4.6774560000000003</v>
      </c>
      <c r="BY200" s="212">
        <v>6.563758</v>
      </c>
      <c r="BZ200" s="212">
        <f t="shared" si="289"/>
        <v>6.7114093959731544</v>
      </c>
      <c r="CA200" s="214">
        <f>_xlfn.FLOOR.PRECISE('численность 2021'!M215)</f>
        <v>50</v>
      </c>
      <c r="CB200" s="214"/>
      <c r="CC200" s="214"/>
      <c r="CD200" s="214">
        <f t="shared" si="328"/>
        <v>50</v>
      </c>
      <c r="CE200" s="215">
        <f t="shared" si="298"/>
        <v>50</v>
      </c>
      <c r="CF200" s="220">
        <f t="shared" si="329"/>
        <v>50</v>
      </c>
      <c r="CG200" s="217">
        <v>50</v>
      </c>
      <c r="CH200" s="215">
        <f t="shared" si="311"/>
        <v>3.7499999999999951</v>
      </c>
      <c r="CI200" s="216">
        <f t="shared" si="330"/>
        <v>0</v>
      </c>
      <c r="CJ200" s="217"/>
      <c r="CK200" s="215">
        <f t="shared" si="305"/>
        <v>3.7499999999999951</v>
      </c>
      <c r="CL200" s="216">
        <f t="shared" si="331"/>
        <v>0</v>
      </c>
      <c r="CM200" s="217"/>
      <c r="CN200" s="215">
        <f t="shared" si="299"/>
        <v>10</v>
      </c>
      <c r="CO200" s="217"/>
      <c r="CP200" s="221">
        <f t="shared" si="300"/>
        <v>1</v>
      </c>
      <c r="CQ200" s="213">
        <v>76</v>
      </c>
      <c r="CR200" s="213">
        <v>99</v>
      </c>
      <c r="CS200" s="213" t="e">
        <f>#REF!</f>
        <v>#REF!</v>
      </c>
      <c r="CT200" s="212">
        <v>1.696</v>
      </c>
      <c r="CU200" s="212">
        <v>2.218</v>
      </c>
      <c r="CV200" s="212" t="e">
        <f>#REF!</f>
        <v>#REF!</v>
      </c>
      <c r="CW200" s="214" t="e">
        <f>#REF!</f>
        <v>#REF!</v>
      </c>
      <c r="CX200" s="215" t="e">
        <f t="shared" si="293"/>
        <v>#REF!</v>
      </c>
      <c r="CY200" s="220" t="e">
        <f t="shared" si="294"/>
        <v>#REF!</v>
      </c>
      <c r="CZ200" s="222"/>
      <c r="DA200" s="215">
        <f t="shared" si="295"/>
        <v>0</v>
      </c>
      <c r="DB200" s="222"/>
      <c r="DC200" s="213">
        <v>0</v>
      </c>
      <c r="DD200" s="213">
        <v>0</v>
      </c>
      <c r="DE200" s="212">
        <f>_xlfn.FLOOR.PRECISE('численность 2021'!I215)</f>
        <v>0</v>
      </c>
      <c r="DF200" s="212">
        <v>0</v>
      </c>
      <c r="DG200" s="212">
        <v>0</v>
      </c>
      <c r="DH200" s="212">
        <f t="shared" si="290"/>
        <v>0</v>
      </c>
      <c r="DI200" s="214">
        <f>_xlfn.FLOOR.PRECISE('численность 2021'!N215)</f>
        <v>0</v>
      </c>
      <c r="DJ200" s="215">
        <f t="shared" si="312"/>
        <v>0</v>
      </c>
      <c r="DK200" s="216">
        <f t="shared" si="332"/>
        <v>0</v>
      </c>
      <c r="DL200" s="217"/>
      <c r="DM200" s="215">
        <f t="shared" si="313"/>
        <v>0</v>
      </c>
      <c r="DN200" s="217"/>
      <c r="DO200" s="213">
        <v>1.493498</v>
      </c>
      <c r="DP200" s="213">
        <v>2</v>
      </c>
      <c r="DQ200" s="212">
        <f>_xlfn.FLOOR.PRECISE('численность 2021'!J215)</f>
        <v>5</v>
      </c>
      <c r="DR200" s="212">
        <v>2.0046999999999999E-2</v>
      </c>
      <c r="DS200" s="212">
        <v>2.6845999999999998E-2</v>
      </c>
      <c r="DT200" s="212">
        <f t="shared" si="291"/>
        <v>6.7114093959731544E-2</v>
      </c>
      <c r="DU200" s="214">
        <f>_xlfn.FLOOR.PRECISE('численность 2021'!S215)</f>
        <v>0</v>
      </c>
      <c r="DV200" s="215">
        <f t="shared" si="301"/>
        <v>0.5</v>
      </c>
      <c r="DW200" s="216">
        <f t="shared" si="333"/>
        <v>0</v>
      </c>
      <c r="DX200" s="217"/>
      <c r="DY200" s="213">
        <v>0</v>
      </c>
      <c r="DZ200" s="223">
        <v>0</v>
      </c>
      <c r="EA200" s="212">
        <f>_xlfn.FLOOR.PRECISE('численность 2021'!T215)</f>
        <v>0</v>
      </c>
      <c r="EB200" s="212">
        <v>0</v>
      </c>
      <c r="EC200" s="212">
        <v>0</v>
      </c>
      <c r="ED200" s="212">
        <f t="shared" si="292"/>
        <v>0</v>
      </c>
      <c r="EE200" s="214">
        <f>_xlfn.FLOOR.PRECISE('численность 2021'!U215)</f>
        <v>0</v>
      </c>
      <c r="EF200" s="215">
        <f t="shared" si="321"/>
        <v>0</v>
      </c>
      <c r="EG200" s="216">
        <f t="shared" si="334"/>
        <v>0</v>
      </c>
      <c r="EH200" s="222"/>
    </row>
    <row r="201" spans="1:138" s="227" customFormat="1" ht="33" customHeight="1" x14ac:dyDescent="0.2">
      <c r="A201" s="116" t="s">
        <v>231</v>
      </c>
      <c r="B201" s="228">
        <f>'численность 2021'!C214</f>
        <v>85.9</v>
      </c>
      <c r="C201" s="229">
        <v>594.45391800000004</v>
      </c>
      <c r="D201" s="229">
        <v>690</v>
      </c>
      <c r="E201" s="228">
        <f>_xlfn.FLOOR.PRECISE('численность 2021'!D214)</f>
        <v>672</v>
      </c>
      <c r="F201" s="228">
        <v>6.6419430000000004</v>
      </c>
      <c r="G201" s="212">
        <v>7.7094969999999998</v>
      </c>
      <c r="H201" s="228">
        <f t="shared" si="286"/>
        <v>7.8230500582072171</v>
      </c>
      <c r="I201" s="230">
        <f>_xlfn.FLOOR.PRECISE('численность 2021'!R214)</f>
        <v>235</v>
      </c>
      <c r="J201" s="215">
        <f t="shared" si="306"/>
        <v>235.19999999999931</v>
      </c>
      <c r="K201" s="231">
        <f t="shared" si="322"/>
        <v>235</v>
      </c>
      <c r="L201" s="217">
        <v>235</v>
      </c>
      <c r="M201" s="229">
        <v>25</v>
      </c>
      <c r="N201" s="229">
        <v>27</v>
      </c>
      <c r="O201" s="228">
        <f>_xlfn.FLOOR.PRECISE('численность 2021'!P214)</f>
        <v>27</v>
      </c>
      <c r="P201" s="212">
        <v>0.27933000000000002</v>
      </c>
      <c r="Q201" s="228">
        <v>0.31431900000000002</v>
      </c>
      <c r="R201" s="228">
        <f t="shared" si="323"/>
        <v>0.31431897555296856</v>
      </c>
      <c r="S201" s="230">
        <f>_xlfn.FLOOR.PRECISE('численность 2021'!Q214)</f>
        <v>4</v>
      </c>
      <c r="T201" s="230"/>
      <c r="U201" s="215">
        <f t="shared" si="307"/>
        <v>8.099999999999973</v>
      </c>
      <c r="V201" s="231">
        <f t="shared" si="314"/>
        <v>4</v>
      </c>
      <c r="W201" s="217">
        <v>4</v>
      </c>
      <c r="X201" s="217"/>
      <c r="Y201" s="232"/>
      <c r="Z201" s="229">
        <v>1227.616577</v>
      </c>
      <c r="AA201" s="229">
        <v>1435</v>
      </c>
      <c r="AB201" s="228">
        <f>_xlfn.FLOOR.PRECISE('численность 2021'!E214)</f>
        <v>1437</v>
      </c>
      <c r="AC201" s="228">
        <v>13.716386</v>
      </c>
      <c r="AD201" s="228">
        <v>16.033519999999999</v>
      </c>
      <c r="AE201" s="228">
        <f t="shared" si="287"/>
        <v>16.728754365541327</v>
      </c>
      <c r="AF201" s="230">
        <f>_xlfn.FLOOR.PRECISE('численность 2021'!O214)</f>
        <v>71</v>
      </c>
      <c r="AG201" s="233">
        <f t="shared" si="308"/>
        <v>71.850000000000009</v>
      </c>
      <c r="AH201" s="231">
        <f t="shared" si="324"/>
        <v>71</v>
      </c>
      <c r="AI201" s="219">
        <f t="shared" si="315"/>
        <v>53.25</v>
      </c>
      <c r="AJ201" s="217">
        <v>71</v>
      </c>
      <c r="AK201" s="217">
        <v>53</v>
      </c>
      <c r="AL201" s="229">
        <v>131.129547</v>
      </c>
      <c r="AM201" s="229">
        <v>175</v>
      </c>
      <c r="AN201" s="228">
        <f>_xlfn.FLOOR.PRECISE('численность 2021'!F214)</f>
        <v>180</v>
      </c>
      <c r="AO201" s="228">
        <v>1.4651350000000001</v>
      </c>
      <c r="AP201" s="228">
        <v>1.9553069999999999</v>
      </c>
      <c r="AQ201" s="228">
        <f t="shared" si="325"/>
        <v>2.0954598370197903</v>
      </c>
      <c r="AR201" s="230">
        <f>_xlfn.FLOOR.PRECISE('численность 2021'!L214)</f>
        <v>9</v>
      </c>
      <c r="AS201" s="230"/>
      <c r="AT201" s="214">
        <f t="shared" si="316"/>
        <v>9</v>
      </c>
      <c r="AU201" s="233">
        <f t="shared" si="317"/>
        <v>12.600000000000001</v>
      </c>
      <c r="AV201" s="215">
        <f t="shared" si="335"/>
        <v>0</v>
      </c>
      <c r="AW201" s="219">
        <f t="shared" si="318"/>
        <v>9</v>
      </c>
      <c r="AX201" s="217">
        <v>9</v>
      </c>
      <c r="AY201" s="215">
        <f t="shared" si="309"/>
        <v>1.349999999999991</v>
      </c>
      <c r="AZ201" s="231">
        <f t="shared" si="326"/>
        <v>0</v>
      </c>
      <c r="BA201" s="217"/>
      <c r="BB201" s="215">
        <f t="shared" si="310"/>
        <v>2.6999999999999909</v>
      </c>
      <c r="BC201" s="217"/>
      <c r="BD201" s="229">
        <v>25.221761999999998</v>
      </c>
      <c r="BE201" s="229">
        <v>26</v>
      </c>
      <c r="BF201" s="228">
        <f>_xlfn.FLOOR.PRECISE('численность 2021'!G214)</f>
        <v>25</v>
      </c>
      <c r="BG201" s="228">
        <v>0.28180699999999997</v>
      </c>
      <c r="BH201" s="228">
        <v>0.29050300000000001</v>
      </c>
      <c r="BI201" s="228">
        <f t="shared" si="288"/>
        <v>0.29103608847497087</v>
      </c>
      <c r="BJ201" s="230">
        <f>_xlfn.FLOOR.PRECISE('численность 2021'!K214)</f>
        <v>0</v>
      </c>
      <c r="BK201" s="230"/>
      <c r="BL201" s="214">
        <f t="shared" si="319"/>
        <v>0</v>
      </c>
      <c r="BM201" s="233">
        <f t="shared" si="296"/>
        <v>0.74999999999999745</v>
      </c>
      <c r="BN201" s="219">
        <f t="shared" si="320"/>
        <v>0</v>
      </c>
      <c r="BO201" s="217"/>
      <c r="BP201" s="215">
        <f t="shared" si="304"/>
        <v>0</v>
      </c>
      <c r="BQ201" s="231">
        <f t="shared" si="327"/>
        <v>0</v>
      </c>
      <c r="BR201" s="217"/>
      <c r="BS201" s="233">
        <f t="shared" si="297"/>
        <v>0</v>
      </c>
      <c r="BT201" s="217"/>
      <c r="BU201" s="229">
        <v>109.294304</v>
      </c>
      <c r="BV201" s="229">
        <v>132</v>
      </c>
      <c r="BW201" s="228">
        <f>_xlfn.FLOOR.PRECISE('численность 2021'!H214)</f>
        <v>136</v>
      </c>
      <c r="BX201" s="228">
        <v>1.2211650000000001</v>
      </c>
      <c r="BY201" s="228">
        <v>1.4748600000000001</v>
      </c>
      <c r="BZ201" s="228">
        <f t="shared" si="289"/>
        <v>1.5832363213038416</v>
      </c>
      <c r="CA201" s="230">
        <f>_xlfn.FLOOR.PRECISE('численность 2021'!M214)</f>
        <v>6</v>
      </c>
      <c r="CB201" s="230"/>
      <c r="CC201" s="230"/>
      <c r="CD201" s="214">
        <f t="shared" si="328"/>
        <v>6</v>
      </c>
      <c r="CE201" s="233">
        <f t="shared" si="298"/>
        <v>6.8000000000000007</v>
      </c>
      <c r="CF201" s="219">
        <f t="shared" si="329"/>
        <v>6</v>
      </c>
      <c r="CG201" s="217">
        <v>6</v>
      </c>
      <c r="CH201" s="215">
        <f t="shared" si="311"/>
        <v>0.4499999999999994</v>
      </c>
      <c r="CI201" s="231">
        <f t="shared" si="330"/>
        <v>0</v>
      </c>
      <c r="CJ201" s="217"/>
      <c r="CK201" s="215">
        <f t="shared" si="305"/>
        <v>0.4499999999999994</v>
      </c>
      <c r="CL201" s="231">
        <f t="shared" si="331"/>
        <v>0</v>
      </c>
      <c r="CM201" s="217"/>
      <c r="CN201" s="233">
        <f t="shared" si="299"/>
        <v>1.2000000000000002</v>
      </c>
      <c r="CO201" s="217"/>
      <c r="CP201" s="234">
        <f t="shared" si="300"/>
        <v>1</v>
      </c>
      <c r="CQ201" s="229">
        <v>0</v>
      </c>
      <c r="CR201" s="229">
        <v>44</v>
      </c>
      <c r="CS201" s="229" t="e">
        <f>#REF!</f>
        <v>#REF!</v>
      </c>
      <c r="CT201" s="228">
        <v>0</v>
      </c>
      <c r="CU201" s="228">
        <v>0.54100000000000004</v>
      </c>
      <c r="CV201" s="228" t="e">
        <f>#REF!</f>
        <v>#REF!</v>
      </c>
      <c r="CW201" s="230" t="e">
        <f>#REF!</f>
        <v>#REF!</v>
      </c>
      <c r="CX201" s="233" t="e">
        <f t="shared" si="293"/>
        <v>#REF!</v>
      </c>
      <c r="CY201" s="219" t="e">
        <f t="shared" si="294"/>
        <v>#REF!</v>
      </c>
      <c r="CZ201" s="217"/>
      <c r="DA201" s="233">
        <f t="shared" si="295"/>
        <v>0</v>
      </c>
      <c r="DB201" s="217"/>
      <c r="DC201" s="229">
        <v>0</v>
      </c>
      <c r="DD201" s="229">
        <v>0</v>
      </c>
      <c r="DE201" s="228">
        <f>_xlfn.FLOOR.PRECISE('численность 2021'!I214)</f>
        <v>0</v>
      </c>
      <c r="DF201" s="228">
        <v>0</v>
      </c>
      <c r="DG201" s="228">
        <v>0</v>
      </c>
      <c r="DH201" s="228">
        <f t="shared" si="290"/>
        <v>0</v>
      </c>
      <c r="DI201" s="230">
        <f>_xlfn.FLOOR.PRECISE('численность 2021'!N214)</f>
        <v>0</v>
      </c>
      <c r="DJ201" s="215">
        <f t="shared" si="312"/>
        <v>0</v>
      </c>
      <c r="DK201" s="231">
        <f t="shared" si="332"/>
        <v>0</v>
      </c>
      <c r="DL201" s="217"/>
      <c r="DM201" s="215">
        <f t="shared" si="313"/>
        <v>0</v>
      </c>
      <c r="DN201" s="217"/>
      <c r="DO201" s="229">
        <v>1.1813469999999999</v>
      </c>
      <c r="DP201" s="229">
        <v>3</v>
      </c>
      <c r="DQ201" s="228">
        <f>_xlfn.FLOOR.PRECISE('численность 2021'!J214)</f>
        <v>3</v>
      </c>
      <c r="DR201" s="228">
        <v>1.3199000000000001E-2</v>
      </c>
      <c r="DS201" s="228">
        <v>3.3520000000000001E-2</v>
      </c>
      <c r="DT201" s="228">
        <f t="shared" si="291"/>
        <v>3.4924330616996506E-2</v>
      </c>
      <c r="DU201" s="230">
        <f>_xlfn.FLOOR.PRECISE('численность 2021'!S214)</f>
        <v>0</v>
      </c>
      <c r="DV201" s="233">
        <f t="shared" si="301"/>
        <v>0.30000000000000004</v>
      </c>
      <c r="DW201" s="231">
        <f t="shared" si="333"/>
        <v>0</v>
      </c>
      <c r="DX201" s="217"/>
      <c r="DY201" s="229">
        <v>0</v>
      </c>
      <c r="DZ201" s="236">
        <v>0</v>
      </c>
      <c r="EA201" s="228">
        <f>_xlfn.FLOOR.PRECISE('численность 2021'!T214)</f>
        <v>0</v>
      </c>
      <c r="EB201" s="212">
        <v>0</v>
      </c>
      <c r="EC201" s="228">
        <v>0</v>
      </c>
      <c r="ED201" s="228">
        <f t="shared" si="292"/>
        <v>0</v>
      </c>
      <c r="EE201" s="230">
        <f>_xlfn.FLOOR.PRECISE('численность 2021'!U214)</f>
        <v>0</v>
      </c>
      <c r="EF201" s="233">
        <f t="shared" si="321"/>
        <v>0</v>
      </c>
      <c r="EG201" s="231">
        <f t="shared" si="334"/>
        <v>0</v>
      </c>
      <c r="EH201" s="217"/>
    </row>
    <row r="202" spans="1:138" s="227" customFormat="1" ht="68.25" customHeight="1" x14ac:dyDescent="0.2">
      <c r="A202" s="116" t="s">
        <v>449</v>
      </c>
      <c r="B202" s="228">
        <f>'численность 2021'!C219</f>
        <v>145.69999999999999</v>
      </c>
      <c r="C202" s="229">
        <v>562.87872300000004</v>
      </c>
      <c r="D202" s="229">
        <v>869</v>
      </c>
      <c r="E202" s="228">
        <f>_xlfn.FLOOR.PRECISE('численность 2021'!D219)</f>
        <v>347</v>
      </c>
      <c r="F202" s="228">
        <v>2.533207</v>
      </c>
      <c r="G202" s="212">
        <v>3.9108909999999999</v>
      </c>
      <c r="H202" s="228">
        <f t="shared" si="286"/>
        <v>2.3816060398078247</v>
      </c>
      <c r="I202" s="230">
        <f>_xlfn.FLOOR.PRECISE('численность 2021'!R219)</f>
        <v>104</v>
      </c>
      <c r="J202" s="215">
        <f t="shared" si="306"/>
        <v>121.44999999999965</v>
      </c>
      <c r="K202" s="231">
        <f t="shared" si="322"/>
        <v>104</v>
      </c>
      <c r="L202" s="217">
        <v>104</v>
      </c>
      <c r="M202" s="229">
        <v>112</v>
      </c>
      <c r="N202" s="229">
        <v>118</v>
      </c>
      <c r="O202" s="228">
        <f>_xlfn.FLOOR.PRECISE('численность 2021'!P219)</f>
        <v>70</v>
      </c>
      <c r="P202" s="212">
        <v>0.50405</v>
      </c>
      <c r="Q202" s="228">
        <v>0.531053</v>
      </c>
      <c r="R202" s="228">
        <f t="shared" si="323"/>
        <v>0.48043925875085797</v>
      </c>
      <c r="S202" s="230">
        <f>_xlfn.FLOOR.PRECISE('численность 2021'!Q219)</f>
        <v>14</v>
      </c>
      <c r="T202" s="230"/>
      <c r="U202" s="215">
        <f t="shared" si="307"/>
        <v>20.999999999999929</v>
      </c>
      <c r="V202" s="231">
        <f t="shared" si="314"/>
        <v>14</v>
      </c>
      <c r="W202" s="217">
        <v>14</v>
      </c>
      <c r="X202" s="217"/>
      <c r="Y202" s="232"/>
      <c r="Z202" s="229">
        <v>471.75579800000003</v>
      </c>
      <c r="AA202" s="229">
        <v>550</v>
      </c>
      <c r="AB202" s="228">
        <f>_xlfn.FLOOR.PRECISE('численность 2021'!E219)</f>
        <v>326</v>
      </c>
      <c r="AC202" s="228">
        <v>2.123113</v>
      </c>
      <c r="AD202" s="228">
        <v>2.475247</v>
      </c>
      <c r="AE202" s="228">
        <f t="shared" si="287"/>
        <v>2.237474262182567</v>
      </c>
      <c r="AF202" s="230">
        <f>_xlfn.FLOOR.PRECISE('численность 2021'!O219)</f>
        <v>16</v>
      </c>
      <c r="AG202" s="233">
        <f t="shared" si="308"/>
        <v>16.3</v>
      </c>
      <c r="AH202" s="231">
        <f t="shared" si="324"/>
        <v>16</v>
      </c>
      <c r="AI202" s="219">
        <f t="shared" si="315"/>
        <v>12</v>
      </c>
      <c r="AJ202" s="217">
        <v>16</v>
      </c>
      <c r="AK202" s="217">
        <v>12</v>
      </c>
      <c r="AL202" s="229">
        <v>3352.3271479999999</v>
      </c>
      <c r="AM202" s="229">
        <v>3641</v>
      </c>
      <c r="AN202" s="228">
        <f>_xlfn.FLOOR.PRECISE('численность 2021'!F219)</f>
        <v>3239</v>
      </c>
      <c r="AO202" s="228">
        <v>15.086980000000001</v>
      </c>
      <c r="AP202" s="228">
        <v>16.386137999999999</v>
      </c>
      <c r="AQ202" s="228">
        <f t="shared" si="325"/>
        <v>22.230610844200413</v>
      </c>
      <c r="AR202" s="230">
        <f>_xlfn.FLOOR.PRECISE('численность 2021'!L219)</f>
        <v>640</v>
      </c>
      <c r="AS202" s="230"/>
      <c r="AT202" s="214">
        <f t="shared" si="316"/>
        <v>640</v>
      </c>
      <c r="AU202" s="233">
        <f t="shared" si="317"/>
        <v>485.84999999999997</v>
      </c>
      <c r="AV202" s="215">
        <f t="shared" si="335"/>
        <v>971.69999999999993</v>
      </c>
      <c r="AW202" s="219">
        <f t="shared" si="318"/>
        <v>485.84999999999997</v>
      </c>
      <c r="AX202" s="217">
        <v>640</v>
      </c>
      <c r="AY202" s="215">
        <f t="shared" si="309"/>
        <v>95.999999999999361</v>
      </c>
      <c r="AZ202" s="231">
        <f t="shared" si="326"/>
        <v>0</v>
      </c>
      <c r="BA202" s="217"/>
      <c r="BB202" s="215">
        <f t="shared" si="310"/>
        <v>191.99999999999935</v>
      </c>
      <c r="BC202" s="217"/>
      <c r="BD202" s="229">
        <v>459.48965500000003</v>
      </c>
      <c r="BE202" s="229">
        <v>658</v>
      </c>
      <c r="BF202" s="228">
        <f>_xlfn.FLOOR.PRECISE('численность 2021'!G219)</f>
        <v>91</v>
      </c>
      <c r="BG202" s="228">
        <v>2.0679099999999999</v>
      </c>
      <c r="BH202" s="228">
        <v>2.9612959999999999</v>
      </c>
      <c r="BI202" s="228">
        <f t="shared" si="288"/>
        <v>0.62457103637611533</v>
      </c>
      <c r="BJ202" s="230">
        <f>_xlfn.FLOOR.PRECISE('численность 2021'!K219)</f>
        <v>2</v>
      </c>
      <c r="BK202" s="230"/>
      <c r="BL202" s="214">
        <f t="shared" si="319"/>
        <v>2</v>
      </c>
      <c r="BM202" s="233">
        <f t="shared" si="296"/>
        <v>2.7299999999999907</v>
      </c>
      <c r="BN202" s="219">
        <f t="shared" si="320"/>
        <v>2</v>
      </c>
      <c r="BO202" s="217">
        <v>2</v>
      </c>
      <c r="BP202" s="215">
        <f t="shared" si="304"/>
        <v>0</v>
      </c>
      <c r="BQ202" s="231">
        <f t="shared" si="327"/>
        <v>0</v>
      </c>
      <c r="BR202" s="217"/>
      <c r="BS202" s="233">
        <f t="shared" si="297"/>
        <v>0.4</v>
      </c>
      <c r="BT202" s="217"/>
      <c r="BU202" s="229">
        <v>508.37063599999999</v>
      </c>
      <c r="BV202" s="229">
        <v>600</v>
      </c>
      <c r="BW202" s="228">
        <f>_xlfn.FLOOR.PRECISE('численность 2021'!H219)</f>
        <v>257</v>
      </c>
      <c r="BX202" s="228">
        <v>2.2878970000000001</v>
      </c>
      <c r="BY202" s="228">
        <v>2.7002700000000002</v>
      </c>
      <c r="BZ202" s="228">
        <f t="shared" si="289"/>
        <v>1.7638984214138642</v>
      </c>
      <c r="CA202" s="230">
        <f>_xlfn.FLOOR.PRECISE('численность 2021'!M219)</f>
        <v>12</v>
      </c>
      <c r="CB202" s="230"/>
      <c r="CC202" s="230"/>
      <c r="CD202" s="214">
        <f t="shared" si="328"/>
        <v>12</v>
      </c>
      <c r="CE202" s="233">
        <f t="shared" si="298"/>
        <v>12.850000000000001</v>
      </c>
      <c r="CF202" s="219">
        <f t="shared" si="329"/>
        <v>12</v>
      </c>
      <c r="CG202" s="217">
        <v>12</v>
      </c>
      <c r="CH202" s="215">
        <f t="shared" si="311"/>
        <v>0.8999999999999988</v>
      </c>
      <c r="CI202" s="231">
        <f t="shared" si="330"/>
        <v>0</v>
      </c>
      <c r="CJ202" s="217"/>
      <c r="CK202" s="215">
        <f t="shared" si="305"/>
        <v>0.8999999999999988</v>
      </c>
      <c r="CL202" s="231">
        <f t="shared" si="331"/>
        <v>0</v>
      </c>
      <c r="CM202" s="217"/>
      <c r="CN202" s="233">
        <f t="shared" si="299"/>
        <v>2.4000000000000004</v>
      </c>
      <c r="CO202" s="217"/>
      <c r="CP202" s="234">
        <f t="shared" si="300"/>
        <v>1</v>
      </c>
      <c r="CQ202" s="229"/>
      <c r="CR202" s="229">
        <v>117</v>
      </c>
      <c r="CS202" s="229" t="e">
        <f>#REF!</f>
        <v>#REF!</v>
      </c>
      <c r="CT202" s="228"/>
      <c r="CU202" s="228">
        <v>0.54</v>
      </c>
      <c r="CV202" s="228" t="e">
        <f>#REF!</f>
        <v>#REF!</v>
      </c>
      <c r="CW202" s="230" t="e">
        <f>#REF!</f>
        <v>#REF!</v>
      </c>
      <c r="CX202" s="233" t="e">
        <f t="shared" si="293"/>
        <v>#REF!</v>
      </c>
      <c r="CY202" s="219" t="e">
        <f t="shared" si="294"/>
        <v>#REF!</v>
      </c>
      <c r="CZ202" s="217"/>
      <c r="DA202" s="233">
        <f t="shared" si="295"/>
        <v>0</v>
      </c>
      <c r="DB202" s="217"/>
      <c r="DC202" s="229">
        <v>0</v>
      </c>
      <c r="DD202" s="229">
        <v>0</v>
      </c>
      <c r="DE202" s="228">
        <f>_xlfn.FLOOR.PRECISE('численность 2021'!I219)</f>
        <v>0</v>
      </c>
      <c r="DF202" s="228">
        <v>0</v>
      </c>
      <c r="DG202" s="228">
        <v>0</v>
      </c>
      <c r="DH202" s="228">
        <f t="shared" si="290"/>
        <v>0</v>
      </c>
      <c r="DI202" s="230">
        <f>_xlfn.FLOOR.PRECISE('численность 2021'!N219)</f>
        <v>0</v>
      </c>
      <c r="DJ202" s="215">
        <f t="shared" si="312"/>
        <v>0</v>
      </c>
      <c r="DK202" s="231">
        <f t="shared" si="332"/>
        <v>0</v>
      </c>
      <c r="DL202" s="217"/>
      <c r="DM202" s="215">
        <f t="shared" si="313"/>
        <v>0</v>
      </c>
      <c r="DN202" s="217"/>
      <c r="DO202" s="229">
        <v>4.8559859999999997</v>
      </c>
      <c r="DP202" s="229">
        <v>6</v>
      </c>
      <c r="DQ202" s="228">
        <f>_xlfn.FLOOR.PRECISE('численность 2021'!J219)</f>
        <v>14</v>
      </c>
      <c r="DR202" s="228">
        <v>2.1853999999999998E-2</v>
      </c>
      <c r="DS202" s="228">
        <v>2.7002999999999999E-2</v>
      </c>
      <c r="DT202" s="228">
        <f t="shared" si="291"/>
        <v>9.6087851750171593E-2</v>
      </c>
      <c r="DU202" s="230">
        <f>_xlfn.FLOOR.PRECISE('численность 2021'!S219)</f>
        <v>0</v>
      </c>
      <c r="DV202" s="233">
        <f t="shared" si="301"/>
        <v>1.4000000000000001</v>
      </c>
      <c r="DW202" s="231">
        <f t="shared" si="333"/>
        <v>0</v>
      </c>
      <c r="DX202" s="217"/>
      <c r="DY202" s="229">
        <v>270</v>
      </c>
      <c r="DZ202" s="236">
        <v>270</v>
      </c>
      <c r="EA202" s="228">
        <f>_xlfn.FLOOR.PRECISE('численность 2021'!T219)</f>
        <v>180</v>
      </c>
      <c r="EB202" s="212">
        <v>1.2151209999999999</v>
      </c>
      <c r="EC202" s="228">
        <v>1.2151209999999999</v>
      </c>
      <c r="ED202" s="228">
        <f t="shared" si="292"/>
        <v>1.2354152367879205</v>
      </c>
      <c r="EE202" s="230">
        <f>_xlfn.FLOOR.PRECISE('численность 2021'!U219)</f>
        <v>18</v>
      </c>
      <c r="EF202" s="233">
        <f t="shared" si="321"/>
        <v>18</v>
      </c>
      <c r="EG202" s="231">
        <f t="shared" si="334"/>
        <v>18</v>
      </c>
      <c r="EH202" s="217">
        <v>18</v>
      </c>
    </row>
    <row r="203" spans="1:138" s="227" customFormat="1" ht="66.75" customHeight="1" x14ac:dyDescent="0.2">
      <c r="A203" s="116" t="s">
        <v>450</v>
      </c>
      <c r="B203" s="228">
        <f>'численность 2021'!C220</f>
        <v>76.5</v>
      </c>
      <c r="C203" s="229">
        <v>562.87872300000004</v>
      </c>
      <c r="D203" s="229">
        <v>869</v>
      </c>
      <c r="E203" s="228">
        <f>_xlfn.FLOOR.PRECISE('численность 2021'!D220)</f>
        <v>203</v>
      </c>
      <c r="F203" s="228">
        <v>2.533207</v>
      </c>
      <c r="G203" s="228">
        <v>3.9108909999999999</v>
      </c>
      <c r="H203" s="228">
        <f t="shared" si="286"/>
        <v>2.65359477124183</v>
      </c>
      <c r="I203" s="230">
        <f>_xlfn.FLOOR.PRECISE('численность 2021'!R220)</f>
        <v>60</v>
      </c>
      <c r="J203" s="215">
        <f t="shared" si="306"/>
        <v>71.049999999999798</v>
      </c>
      <c r="K203" s="231">
        <f t="shared" si="322"/>
        <v>60</v>
      </c>
      <c r="L203" s="217">
        <v>60</v>
      </c>
      <c r="M203" s="229">
        <v>112</v>
      </c>
      <c r="N203" s="229">
        <v>118</v>
      </c>
      <c r="O203" s="228">
        <f>_xlfn.FLOOR.PRECISE('численность 2021'!P220)</f>
        <v>50</v>
      </c>
      <c r="P203" s="228">
        <v>0.50405</v>
      </c>
      <c r="Q203" s="228">
        <v>0.531053</v>
      </c>
      <c r="R203" s="228">
        <f t="shared" si="323"/>
        <v>0.65359477124183007</v>
      </c>
      <c r="S203" s="230">
        <f>_xlfn.FLOOR.PRECISE('численность 2021'!Q220)</f>
        <v>6</v>
      </c>
      <c r="T203" s="230"/>
      <c r="U203" s="233">
        <f t="shared" si="307"/>
        <v>14.99999999999995</v>
      </c>
      <c r="V203" s="231">
        <f t="shared" si="314"/>
        <v>6</v>
      </c>
      <c r="W203" s="217">
        <v>6</v>
      </c>
      <c r="X203" s="217"/>
      <c r="Y203" s="232"/>
      <c r="Z203" s="229">
        <v>471.75579800000003</v>
      </c>
      <c r="AA203" s="229">
        <v>550</v>
      </c>
      <c r="AB203" s="228">
        <f>_xlfn.FLOOR.PRECISE('численность 2021'!E220)</f>
        <v>272</v>
      </c>
      <c r="AC203" s="228">
        <v>2.123113</v>
      </c>
      <c r="AD203" s="228">
        <v>2.475247</v>
      </c>
      <c r="AE203" s="228">
        <f t="shared" si="287"/>
        <v>3.5555555555555554</v>
      </c>
      <c r="AF203" s="230">
        <f>_xlfn.FLOOR.PRECISE('численность 2021'!O220)</f>
        <v>13</v>
      </c>
      <c r="AG203" s="233">
        <f t="shared" si="308"/>
        <v>13.600000000000001</v>
      </c>
      <c r="AH203" s="231">
        <f t="shared" si="324"/>
        <v>13</v>
      </c>
      <c r="AI203" s="219">
        <f t="shared" si="315"/>
        <v>9.75</v>
      </c>
      <c r="AJ203" s="217">
        <v>13</v>
      </c>
      <c r="AK203" s="217">
        <v>9</v>
      </c>
      <c r="AL203" s="229">
        <v>3352.3271479999999</v>
      </c>
      <c r="AM203" s="229">
        <v>3641</v>
      </c>
      <c r="AN203" s="228">
        <f>_xlfn.FLOOR.PRECISE('численность 2021'!F220)</f>
        <v>1280</v>
      </c>
      <c r="AO203" s="228">
        <v>15.086980000000001</v>
      </c>
      <c r="AP203" s="228">
        <v>16.386137999999999</v>
      </c>
      <c r="AQ203" s="228">
        <f t="shared" si="325"/>
        <v>16.732026143790851</v>
      </c>
      <c r="AR203" s="230">
        <f>_xlfn.FLOOR.PRECISE('численность 2021'!L220)</f>
        <v>320</v>
      </c>
      <c r="AS203" s="230"/>
      <c r="AT203" s="230">
        <f t="shared" si="316"/>
        <v>320</v>
      </c>
      <c r="AU203" s="233">
        <f t="shared" si="317"/>
        <v>192</v>
      </c>
      <c r="AV203" s="233">
        <f t="shared" si="335"/>
        <v>320</v>
      </c>
      <c r="AW203" s="219">
        <f t="shared" si="318"/>
        <v>192</v>
      </c>
      <c r="AX203" s="217">
        <v>320</v>
      </c>
      <c r="AY203" s="233">
        <f t="shared" si="309"/>
        <v>47.99999999999968</v>
      </c>
      <c r="AZ203" s="231">
        <f t="shared" si="326"/>
        <v>0</v>
      </c>
      <c r="BA203" s="217"/>
      <c r="BB203" s="233">
        <f t="shared" si="310"/>
        <v>95.999999999999673</v>
      </c>
      <c r="BC203" s="217"/>
      <c r="BD203" s="229">
        <v>459.48965500000003</v>
      </c>
      <c r="BE203" s="229">
        <v>658</v>
      </c>
      <c r="BF203" s="228">
        <f>_xlfn.FLOOR.PRECISE('численность 2021'!G220)</f>
        <v>163</v>
      </c>
      <c r="BG203" s="228">
        <v>2.0679099999999999</v>
      </c>
      <c r="BH203" s="228">
        <v>2.9612959999999999</v>
      </c>
      <c r="BI203" s="228">
        <f t="shared" si="288"/>
        <v>2.130718954248366</v>
      </c>
      <c r="BJ203" s="230">
        <f>_xlfn.FLOOR.PRECISE('численность 2021'!K220)</f>
        <v>11</v>
      </c>
      <c r="BK203" s="230"/>
      <c r="BL203" s="230">
        <f t="shared" si="319"/>
        <v>11</v>
      </c>
      <c r="BM203" s="233">
        <f t="shared" si="296"/>
        <v>11.410000000000002</v>
      </c>
      <c r="BN203" s="219">
        <f t="shared" si="320"/>
        <v>11</v>
      </c>
      <c r="BO203" s="217">
        <v>11</v>
      </c>
      <c r="BP203" s="233">
        <f t="shared" si="304"/>
        <v>1.649999999999989</v>
      </c>
      <c r="BQ203" s="231">
        <f t="shared" si="327"/>
        <v>0</v>
      </c>
      <c r="BR203" s="217"/>
      <c r="BS203" s="233">
        <f t="shared" si="297"/>
        <v>2.2000000000000002</v>
      </c>
      <c r="BT203" s="217"/>
      <c r="BU203" s="229">
        <v>508.37063599999999</v>
      </c>
      <c r="BV203" s="229">
        <v>600</v>
      </c>
      <c r="BW203" s="228">
        <f>_xlfn.FLOOR.PRECISE('численность 2021'!H220)</f>
        <v>184</v>
      </c>
      <c r="BX203" s="228">
        <v>2.2878970000000001</v>
      </c>
      <c r="BY203" s="228">
        <v>2.7002700000000002</v>
      </c>
      <c r="BZ203" s="228">
        <f t="shared" si="289"/>
        <v>2.4052287581699345</v>
      </c>
      <c r="CA203" s="230">
        <f>_xlfn.FLOOR.PRECISE('численность 2021'!M220)</f>
        <v>12</v>
      </c>
      <c r="CB203" s="230"/>
      <c r="CC203" s="230"/>
      <c r="CD203" s="230">
        <f t="shared" si="328"/>
        <v>12</v>
      </c>
      <c r="CE203" s="233">
        <f t="shared" si="298"/>
        <v>12.88</v>
      </c>
      <c r="CF203" s="219">
        <f t="shared" si="329"/>
        <v>12</v>
      </c>
      <c r="CG203" s="217">
        <v>12</v>
      </c>
      <c r="CH203" s="233">
        <f t="shared" si="311"/>
        <v>0.8999999999999988</v>
      </c>
      <c r="CI203" s="231">
        <f t="shared" si="330"/>
        <v>0</v>
      </c>
      <c r="CJ203" s="217"/>
      <c r="CK203" s="233">
        <f t="shared" si="305"/>
        <v>0.8999999999999988</v>
      </c>
      <c r="CL203" s="231">
        <f t="shared" si="331"/>
        <v>0</v>
      </c>
      <c r="CM203" s="217"/>
      <c r="CN203" s="233">
        <f t="shared" si="299"/>
        <v>2.4000000000000004</v>
      </c>
      <c r="CO203" s="217"/>
      <c r="CP203" s="234">
        <f t="shared" si="300"/>
        <v>1</v>
      </c>
      <c r="CQ203" s="229"/>
      <c r="CR203" s="229">
        <v>117</v>
      </c>
      <c r="CS203" s="229" t="e">
        <f>#REF!</f>
        <v>#REF!</v>
      </c>
      <c r="CT203" s="228"/>
      <c r="CU203" s="228">
        <v>0.54</v>
      </c>
      <c r="CV203" s="228" t="e">
        <f>#REF!</f>
        <v>#REF!</v>
      </c>
      <c r="CW203" s="230" t="e">
        <f>#REF!</f>
        <v>#REF!</v>
      </c>
      <c r="CX203" s="233" t="e">
        <f t="shared" si="293"/>
        <v>#REF!</v>
      </c>
      <c r="CY203" s="219" t="e">
        <f t="shared" si="294"/>
        <v>#REF!</v>
      </c>
      <c r="CZ203" s="217"/>
      <c r="DA203" s="233">
        <f t="shared" si="295"/>
        <v>0</v>
      </c>
      <c r="DB203" s="217"/>
      <c r="DC203" s="229">
        <v>0</v>
      </c>
      <c r="DD203" s="229">
        <v>0</v>
      </c>
      <c r="DE203" s="228">
        <f>_xlfn.FLOOR.PRECISE('численность 2021'!I220)</f>
        <v>0</v>
      </c>
      <c r="DF203" s="228">
        <v>0</v>
      </c>
      <c r="DG203" s="228">
        <v>0</v>
      </c>
      <c r="DH203" s="228">
        <f t="shared" si="290"/>
        <v>0</v>
      </c>
      <c r="DI203" s="230">
        <f>_xlfn.FLOOR.PRECISE('численность 2021'!N220)</f>
        <v>0</v>
      </c>
      <c r="DJ203" s="233">
        <f t="shared" si="312"/>
        <v>0</v>
      </c>
      <c r="DK203" s="231">
        <f t="shared" si="332"/>
        <v>0</v>
      </c>
      <c r="DL203" s="217"/>
      <c r="DM203" s="233">
        <f t="shared" si="313"/>
        <v>0</v>
      </c>
      <c r="DN203" s="217"/>
      <c r="DO203" s="229">
        <v>4.8559859999999997</v>
      </c>
      <c r="DP203" s="229">
        <v>6</v>
      </c>
      <c r="DQ203" s="228">
        <f>_xlfn.FLOOR.PRECISE('численность 2021'!J220)</f>
        <v>6</v>
      </c>
      <c r="DR203" s="228">
        <v>2.1853999999999998E-2</v>
      </c>
      <c r="DS203" s="228">
        <v>2.7002999999999999E-2</v>
      </c>
      <c r="DT203" s="228">
        <f t="shared" si="291"/>
        <v>7.8431372549019607E-2</v>
      </c>
      <c r="DU203" s="230">
        <f>_xlfn.FLOOR.PRECISE('численность 2021'!S220)</f>
        <v>0</v>
      </c>
      <c r="DV203" s="233">
        <f t="shared" si="301"/>
        <v>0.60000000000000009</v>
      </c>
      <c r="DW203" s="231">
        <f t="shared" si="333"/>
        <v>0</v>
      </c>
      <c r="DX203" s="217"/>
      <c r="DY203" s="229">
        <v>270</v>
      </c>
      <c r="DZ203" s="236">
        <v>270</v>
      </c>
      <c r="EA203" s="228">
        <f>_xlfn.FLOOR.PRECISE('численность 2021'!T220)</f>
        <v>150</v>
      </c>
      <c r="EB203" s="228">
        <v>1.2151209999999999</v>
      </c>
      <c r="EC203" s="228">
        <v>1.2151209999999999</v>
      </c>
      <c r="ED203" s="228">
        <f t="shared" si="292"/>
        <v>1.9607843137254901</v>
      </c>
      <c r="EE203" s="230">
        <f>_xlfn.FLOOR.PRECISE('численность 2021'!U220)</f>
        <v>12</v>
      </c>
      <c r="EF203" s="233">
        <f t="shared" si="321"/>
        <v>15</v>
      </c>
      <c r="EG203" s="231">
        <f t="shared" si="334"/>
        <v>12</v>
      </c>
      <c r="EH203" s="217">
        <v>12</v>
      </c>
    </row>
    <row r="204" spans="1:138" s="227" customFormat="1" ht="51" customHeight="1" x14ac:dyDescent="0.2">
      <c r="A204" s="116" t="s">
        <v>346</v>
      </c>
      <c r="B204" s="228">
        <f>'численность 2021'!C218</f>
        <v>161</v>
      </c>
      <c r="C204" s="229">
        <v>173.07002299999999</v>
      </c>
      <c r="D204" s="229">
        <v>0</v>
      </c>
      <c r="E204" s="228">
        <f>_xlfn.FLOOR.PRECISE('численность 2021'!D218)</f>
        <v>0</v>
      </c>
      <c r="F204" s="228">
        <v>0.98406800000000005</v>
      </c>
      <c r="G204" s="212">
        <v>0</v>
      </c>
      <c r="H204" s="228">
        <f t="shared" si="286"/>
        <v>0</v>
      </c>
      <c r="I204" s="230">
        <f>_xlfn.FLOOR.PRECISE('численность 2021'!R218)</f>
        <v>0</v>
      </c>
      <c r="J204" s="215">
        <f t="shared" si="306"/>
        <v>0</v>
      </c>
      <c r="K204" s="231">
        <f t="shared" si="322"/>
        <v>0</v>
      </c>
      <c r="L204" s="217"/>
      <c r="M204" s="229">
        <v>50</v>
      </c>
      <c r="N204" s="229">
        <v>0</v>
      </c>
      <c r="O204" s="228">
        <f>_xlfn.FLOOR.PRECISE('численность 2021'!P218)</f>
        <v>0</v>
      </c>
      <c r="P204" s="212">
        <v>0.284298</v>
      </c>
      <c r="Q204" s="228">
        <v>0</v>
      </c>
      <c r="R204" s="228">
        <f t="shared" si="323"/>
        <v>0</v>
      </c>
      <c r="S204" s="230">
        <f>_xlfn.FLOOR.PRECISE('численность 2021'!Q218)</f>
        <v>0</v>
      </c>
      <c r="T204" s="230"/>
      <c r="U204" s="215">
        <f t="shared" si="307"/>
        <v>0</v>
      </c>
      <c r="V204" s="231">
        <f t="shared" si="314"/>
        <v>0</v>
      </c>
      <c r="W204" s="217"/>
      <c r="X204" s="217"/>
      <c r="Y204" s="232"/>
      <c r="Z204" s="229">
        <v>583.99114999999995</v>
      </c>
      <c r="AA204" s="229">
        <v>78</v>
      </c>
      <c r="AB204" s="228">
        <f>_xlfn.FLOOR.PRECISE('численность 2021'!E218)</f>
        <v>0</v>
      </c>
      <c r="AC204" s="228">
        <v>3.3205469999999999</v>
      </c>
      <c r="AD204" s="228">
        <v>0.52967500000000001</v>
      </c>
      <c r="AE204" s="228">
        <f t="shared" si="287"/>
        <v>0</v>
      </c>
      <c r="AF204" s="230">
        <f>_xlfn.FLOOR.PRECISE('численность 2021'!O218)</f>
        <v>0</v>
      </c>
      <c r="AG204" s="233">
        <f t="shared" si="308"/>
        <v>0</v>
      </c>
      <c r="AH204" s="231">
        <f t="shared" si="324"/>
        <v>0</v>
      </c>
      <c r="AI204" s="219">
        <f t="shared" si="315"/>
        <v>0</v>
      </c>
      <c r="AJ204" s="217"/>
      <c r="AK204" s="217"/>
      <c r="AL204" s="229">
        <v>97.351898000000006</v>
      </c>
      <c r="AM204" s="229">
        <v>837</v>
      </c>
      <c r="AN204" s="228">
        <f>_xlfn.FLOOR.PRECISE('численность 2021'!F218)</f>
        <v>20</v>
      </c>
      <c r="AO204" s="228">
        <v>0.55353799999999997</v>
      </c>
      <c r="AP204" s="228">
        <v>5.6838240000000004</v>
      </c>
      <c r="AQ204" s="228">
        <f t="shared" si="325"/>
        <v>0.12422360248447205</v>
      </c>
      <c r="AR204" s="230">
        <f>_xlfn.FLOOR.PRECISE('численность 2021'!L218)</f>
        <v>0</v>
      </c>
      <c r="AS204" s="230"/>
      <c r="AT204" s="214">
        <f t="shared" si="316"/>
        <v>0</v>
      </c>
      <c r="AU204" s="233">
        <f t="shared" si="317"/>
        <v>0</v>
      </c>
      <c r="AV204" s="215">
        <f t="shared" si="335"/>
        <v>0</v>
      </c>
      <c r="AW204" s="219">
        <f t="shared" si="318"/>
        <v>0</v>
      </c>
      <c r="AX204" s="217"/>
      <c r="AY204" s="215">
        <f t="shared" si="309"/>
        <v>0</v>
      </c>
      <c r="AZ204" s="231">
        <f t="shared" si="326"/>
        <v>0</v>
      </c>
      <c r="BA204" s="217"/>
      <c r="BB204" s="215">
        <f t="shared" si="310"/>
        <v>0</v>
      </c>
      <c r="BC204" s="217"/>
      <c r="BD204" s="229">
        <v>43.988632000000003</v>
      </c>
      <c r="BE204" s="229">
        <v>0</v>
      </c>
      <c r="BF204" s="228">
        <f>_xlfn.FLOOR.PRECISE('численность 2021'!G218)</f>
        <v>0</v>
      </c>
      <c r="BG204" s="228">
        <v>0.25011699999999998</v>
      </c>
      <c r="BH204" s="228">
        <v>0</v>
      </c>
      <c r="BI204" s="228">
        <f t="shared" si="288"/>
        <v>0</v>
      </c>
      <c r="BJ204" s="230">
        <f>_xlfn.FLOOR.PRECISE('численность 2021'!K218)</f>
        <v>0</v>
      </c>
      <c r="BK204" s="230"/>
      <c r="BL204" s="214">
        <f t="shared" si="319"/>
        <v>0</v>
      </c>
      <c r="BM204" s="233">
        <f t="shared" si="296"/>
        <v>0</v>
      </c>
      <c r="BN204" s="219">
        <f t="shared" si="320"/>
        <v>0</v>
      </c>
      <c r="BO204" s="217"/>
      <c r="BP204" s="215">
        <f t="shared" si="304"/>
        <v>0</v>
      </c>
      <c r="BQ204" s="231">
        <f t="shared" si="327"/>
        <v>0</v>
      </c>
      <c r="BR204" s="217"/>
      <c r="BS204" s="233">
        <f t="shared" si="297"/>
        <v>0</v>
      </c>
      <c r="BT204" s="217"/>
      <c r="BU204" s="229">
        <v>161.29165599999999</v>
      </c>
      <c r="BV204" s="229">
        <v>0</v>
      </c>
      <c r="BW204" s="228">
        <f>_xlfn.FLOOR.PRECISE('численность 2021'!H218)</f>
        <v>0</v>
      </c>
      <c r="BX204" s="228">
        <v>0.91709700000000005</v>
      </c>
      <c r="BY204" s="228">
        <v>0</v>
      </c>
      <c r="BZ204" s="228">
        <f t="shared" si="289"/>
        <v>0</v>
      </c>
      <c r="CA204" s="230">
        <f>_xlfn.FLOOR.PRECISE('численность 2021'!M218)</f>
        <v>0</v>
      </c>
      <c r="CB204" s="230"/>
      <c r="CC204" s="230"/>
      <c r="CD204" s="214">
        <f t="shared" si="328"/>
        <v>0</v>
      </c>
      <c r="CE204" s="233">
        <f t="shared" si="298"/>
        <v>0</v>
      </c>
      <c r="CF204" s="219">
        <f t="shared" si="329"/>
        <v>0</v>
      </c>
      <c r="CG204" s="217"/>
      <c r="CH204" s="215">
        <f t="shared" si="311"/>
        <v>0</v>
      </c>
      <c r="CI204" s="231">
        <f t="shared" si="330"/>
        <v>0</v>
      </c>
      <c r="CJ204" s="217"/>
      <c r="CK204" s="215">
        <f t="shared" si="305"/>
        <v>0</v>
      </c>
      <c r="CL204" s="231">
        <f t="shared" si="331"/>
        <v>0</v>
      </c>
      <c r="CM204" s="217"/>
      <c r="CN204" s="233">
        <f t="shared" si="299"/>
        <v>0</v>
      </c>
      <c r="CO204" s="217"/>
      <c r="CP204" s="234">
        <f t="shared" si="300"/>
        <v>1</v>
      </c>
      <c r="CQ204" s="229"/>
      <c r="CR204" s="229">
        <v>0</v>
      </c>
      <c r="CS204" s="229" t="e">
        <f>#REF!</f>
        <v>#REF!</v>
      </c>
      <c r="CT204" s="228"/>
      <c r="CU204" s="228">
        <v>0</v>
      </c>
      <c r="CV204" s="228" t="e">
        <f>#REF!</f>
        <v>#REF!</v>
      </c>
      <c r="CW204" s="230" t="e">
        <f>#REF!</f>
        <v>#REF!</v>
      </c>
      <c r="CX204" s="233" t="e">
        <f t="shared" si="293"/>
        <v>#REF!</v>
      </c>
      <c r="CY204" s="219"/>
      <c r="CZ204" s="217"/>
      <c r="DA204" s="233"/>
      <c r="DB204" s="217"/>
      <c r="DC204" s="229">
        <v>0</v>
      </c>
      <c r="DD204" s="229">
        <v>0</v>
      </c>
      <c r="DE204" s="228">
        <f>_xlfn.FLOOR.PRECISE('численность 2021'!I218)</f>
        <v>0</v>
      </c>
      <c r="DF204" s="228">
        <v>0</v>
      </c>
      <c r="DG204" s="228">
        <v>0</v>
      </c>
      <c r="DH204" s="228">
        <f t="shared" si="290"/>
        <v>0</v>
      </c>
      <c r="DI204" s="230">
        <f>_xlfn.FLOOR.PRECISE('численность 2021'!N218)</f>
        <v>0</v>
      </c>
      <c r="DJ204" s="215">
        <f t="shared" si="312"/>
        <v>0</v>
      </c>
      <c r="DK204" s="231">
        <f t="shared" si="332"/>
        <v>0</v>
      </c>
      <c r="DL204" s="217"/>
      <c r="DM204" s="215">
        <f t="shared" si="313"/>
        <v>0</v>
      </c>
      <c r="DN204" s="217"/>
      <c r="DO204" s="229">
        <v>2.4037510000000002</v>
      </c>
      <c r="DP204" s="229">
        <v>0</v>
      </c>
      <c r="DQ204" s="228">
        <f>_xlfn.FLOOR.PRECISE('численность 2021'!J218)</f>
        <v>0</v>
      </c>
      <c r="DR204" s="228">
        <v>1.3668E-2</v>
      </c>
      <c r="DS204" s="228">
        <v>0</v>
      </c>
      <c r="DT204" s="228">
        <f t="shared" si="291"/>
        <v>0</v>
      </c>
      <c r="DU204" s="230">
        <f>_xlfn.FLOOR.PRECISE('численность 2021'!S218)</f>
        <v>0</v>
      </c>
      <c r="DV204" s="233">
        <f t="shared" si="301"/>
        <v>0</v>
      </c>
      <c r="DW204" s="231">
        <f t="shared" si="333"/>
        <v>0</v>
      </c>
      <c r="DX204" s="217"/>
      <c r="DY204" s="229">
        <v>0</v>
      </c>
      <c r="DZ204" s="236">
        <v>0</v>
      </c>
      <c r="EA204" s="228">
        <f>_xlfn.FLOOR.PRECISE('численность 2021'!T218)</f>
        <v>0</v>
      </c>
      <c r="EB204" s="212">
        <v>0</v>
      </c>
      <c r="EC204" s="228">
        <v>0</v>
      </c>
      <c r="ED204" s="228">
        <f t="shared" si="292"/>
        <v>0</v>
      </c>
      <c r="EE204" s="230">
        <f>_xlfn.FLOOR.PRECISE('численность 2021'!U218)</f>
        <v>0</v>
      </c>
      <c r="EF204" s="233">
        <f t="shared" si="321"/>
        <v>0</v>
      </c>
      <c r="EG204" s="231">
        <f t="shared" si="334"/>
        <v>0</v>
      </c>
      <c r="EH204" s="217"/>
    </row>
    <row r="205" spans="1:138" ht="48.75" customHeight="1" x14ac:dyDescent="0.2">
      <c r="A205" s="116" t="s">
        <v>347</v>
      </c>
      <c r="B205" s="212">
        <f>'численность 2021'!C216</f>
        <v>121.011</v>
      </c>
      <c r="C205" s="213">
        <v>627.78460700000005</v>
      </c>
      <c r="D205" s="213">
        <v>590</v>
      </c>
      <c r="E205" s="212">
        <f>_xlfn.FLOOR.PRECISE('численность 2021'!D216)</f>
        <v>871</v>
      </c>
      <c r="F205" s="212">
        <v>5.1709519999999998</v>
      </c>
      <c r="G205" s="212">
        <v>4.6880459999999999</v>
      </c>
      <c r="H205" s="212">
        <f t="shared" si="286"/>
        <v>7.1976927717314956</v>
      </c>
      <c r="I205" s="214">
        <f>_xlfn.FLOOR.PRECISE('численность 2021'!R216)</f>
        <v>250</v>
      </c>
      <c r="J205" s="215">
        <f t="shared" si="306"/>
        <v>304.84999999999911</v>
      </c>
      <c r="K205" s="216">
        <f t="shared" si="322"/>
        <v>250</v>
      </c>
      <c r="L205" s="222">
        <v>250</v>
      </c>
      <c r="M205" s="213">
        <v>63</v>
      </c>
      <c r="N205" s="213">
        <v>41</v>
      </c>
      <c r="O205" s="212">
        <f>_xlfn.FLOOR.PRECISE('численность 2021'!P216)</f>
        <v>36</v>
      </c>
      <c r="P205" s="212">
        <v>0.51892000000000005</v>
      </c>
      <c r="Q205" s="212">
        <v>0.32577899999999999</v>
      </c>
      <c r="R205" s="212">
        <f t="shared" si="323"/>
        <v>0.29749361628281729</v>
      </c>
      <c r="S205" s="214">
        <f>_xlfn.FLOOR.PRECISE('численность 2021'!Q216)</f>
        <v>10</v>
      </c>
      <c r="T205" s="214"/>
      <c r="U205" s="215">
        <f t="shared" si="307"/>
        <v>10.799999999999963</v>
      </c>
      <c r="V205" s="216">
        <f t="shared" si="314"/>
        <v>10</v>
      </c>
      <c r="W205" s="222">
        <v>10</v>
      </c>
      <c r="X205" s="222"/>
      <c r="Y205" s="218"/>
      <c r="Z205" s="213">
        <v>1183.5043949999999</v>
      </c>
      <c r="AA205" s="213">
        <v>1190</v>
      </c>
      <c r="AB205" s="212">
        <f>_xlfn.FLOOR.PRECISE('численность 2021'!E216)</f>
        <v>1125</v>
      </c>
      <c r="AC205" s="212">
        <v>9.7483199999999997</v>
      </c>
      <c r="AD205" s="212">
        <v>9.4555509999999998</v>
      </c>
      <c r="AE205" s="212">
        <f t="shared" si="287"/>
        <v>9.2966755088380406</v>
      </c>
      <c r="AF205" s="214">
        <f>_xlfn.FLOOR.PRECISE('численность 2021'!O216)</f>
        <v>56</v>
      </c>
      <c r="AG205" s="215">
        <f t="shared" si="308"/>
        <v>56.25</v>
      </c>
      <c r="AH205" s="216">
        <f t="shared" si="324"/>
        <v>56</v>
      </c>
      <c r="AI205" s="219">
        <f t="shared" si="315"/>
        <v>42</v>
      </c>
      <c r="AJ205" s="222">
        <v>56</v>
      </c>
      <c r="AK205" s="222">
        <v>42</v>
      </c>
      <c r="AL205" s="213">
        <v>846.18566899999996</v>
      </c>
      <c r="AM205" s="213">
        <v>799</v>
      </c>
      <c r="AN205" s="212">
        <f>_xlfn.FLOOR.PRECISE('численность 2021'!F216)</f>
        <v>1028</v>
      </c>
      <c r="AO205" s="212">
        <v>6.9698840000000004</v>
      </c>
      <c r="AP205" s="212">
        <v>6.3487270000000002</v>
      </c>
      <c r="AQ205" s="212">
        <f t="shared" si="325"/>
        <v>8.4950954871871147</v>
      </c>
      <c r="AR205" s="214">
        <f>_xlfn.FLOOR.PRECISE('численность 2021'!L216)</f>
        <v>100</v>
      </c>
      <c r="AS205" s="214"/>
      <c r="AT205" s="214">
        <f t="shared" si="316"/>
        <v>100</v>
      </c>
      <c r="AU205" s="215">
        <f t="shared" si="317"/>
        <v>123.36</v>
      </c>
      <c r="AV205" s="215">
        <f t="shared" si="335"/>
        <v>123.36</v>
      </c>
      <c r="AW205" s="220">
        <f t="shared" si="318"/>
        <v>100</v>
      </c>
      <c r="AX205" s="222">
        <v>100</v>
      </c>
      <c r="AY205" s="215">
        <f t="shared" si="309"/>
        <v>14.999999999999899</v>
      </c>
      <c r="AZ205" s="216">
        <f t="shared" si="326"/>
        <v>0</v>
      </c>
      <c r="BA205" s="222"/>
      <c r="BB205" s="215">
        <f t="shared" si="310"/>
        <v>29.999999999999901</v>
      </c>
      <c r="BC205" s="222"/>
      <c r="BD205" s="213">
        <v>152.192612</v>
      </c>
      <c r="BE205" s="213">
        <v>186</v>
      </c>
      <c r="BF205" s="212">
        <f>_xlfn.FLOOR.PRECISE('численность 2021'!G216)</f>
        <v>205</v>
      </c>
      <c r="BG205" s="212">
        <v>1.253584</v>
      </c>
      <c r="BH205" s="212">
        <v>1.4779260000000001</v>
      </c>
      <c r="BI205" s="212">
        <f t="shared" si="288"/>
        <v>1.6940608704993763</v>
      </c>
      <c r="BJ205" s="214">
        <f>_xlfn.FLOOR.PRECISE('численность 2021'!K216)</f>
        <v>10</v>
      </c>
      <c r="BK205" s="214"/>
      <c r="BL205" s="214">
        <f t="shared" si="319"/>
        <v>10</v>
      </c>
      <c r="BM205" s="215">
        <f t="shared" si="296"/>
        <v>10.25</v>
      </c>
      <c r="BN205" s="220">
        <f t="shared" si="320"/>
        <v>10</v>
      </c>
      <c r="BO205" s="222">
        <v>10</v>
      </c>
      <c r="BP205" s="215">
        <f t="shared" si="304"/>
        <v>1.49999999999999</v>
      </c>
      <c r="BQ205" s="216">
        <f t="shared" si="327"/>
        <v>0</v>
      </c>
      <c r="BR205" s="222"/>
      <c r="BS205" s="215">
        <f t="shared" si="297"/>
        <v>2</v>
      </c>
      <c r="BT205" s="222"/>
      <c r="BU205" s="213">
        <v>445.36364700000001</v>
      </c>
      <c r="BV205" s="213">
        <v>509</v>
      </c>
      <c r="BW205" s="212">
        <f>_xlfn.FLOOR.PRECISE('численность 2021'!H216)</f>
        <v>677</v>
      </c>
      <c r="BX205" s="212">
        <v>3.6683829999999999</v>
      </c>
      <c r="BY205" s="212">
        <v>4.0444329999999997</v>
      </c>
      <c r="BZ205" s="212">
        <f t="shared" si="289"/>
        <v>5.5945327284296473</v>
      </c>
      <c r="CA205" s="214">
        <f>_xlfn.FLOOR.PRECISE('численность 2021'!M216)</f>
        <v>54</v>
      </c>
      <c r="CB205" s="214"/>
      <c r="CC205" s="214"/>
      <c r="CD205" s="214">
        <f t="shared" si="328"/>
        <v>54</v>
      </c>
      <c r="CE205" s="215">
        <f t="shared" si="298"/>
        <v>54.160000000000004</v>
      </c>
      <c r="CF205" s="220">
        <f t="shared" si="329"/>
        <v>54</v>
      </c>
      <c r="CG205" s="222">
        <v>54</v>
      </c>
      <c r="CH205" s="215">
        <f t="shared" si="311"/>
        <v>4.0499999999999945</v>
      </c>
      <c r="CI205" s="216">
        <f t="shared" si="330"/>
        <v>0</v>
      </c>
      <c r="CJ205" s="222"/>
      <c r="CK205" s="215">
        <f t="shared" si="305"/>
        <v>4.0499999999999945</v>
      </c>
      <c r="CL205" s="216">
        <f t="shared" si="331"/>
        <v>0</v>
      </c>
      <c r="CM205" s="222"/>
      <c r="CN205" s="215">
        <f t="shared" si="299"/>
        <v>10.8</v>
      </c>
      <c r="CO205" s="222"/>
      <c r="CP205" s="221">
        <f t="shared" si="300"/>
        <v>1</v>
      </c>
      <c r="CQ205" s="213">
        <v>175</v>
      </c>
      <c r="CR205" s="213">
        <v>199</v>
      </c>
      <c r="CS205" s="213" t="e">
        <f>#REF!</f>
        <v>#REF!</v>
      </c>
      <c r="CT205" s="212">
        <v>1.427</v>
      </c>
      <c r="CU205" s="212">
        <v>1.629</v>
      </c>
      <c r="CV205" s="212" t="e">
        <f>#REF!</f>
        <v>#REF!</v>
      </c>
      <c r="CW205" s="214" t="e">
        <f>#REF!</f>
        <v>#REF!</v>
      </c>
      <c r="CX205" s="215" t="e">
        <f t="shared" si="293"/>
        <v>#REF!</v>
      </c>
      <c r="CY205" s="220" t="e">
        <f t="shared" si="294"/>
        <v>#REF!</v>
      </c>
      <c r="CZ205" s="222"/>
      <c r="DA205" s="215">
        <f t="shared" si="295"/>
        <v>0</v>
      </c>
      <c r="DB205" s="222"/>
      <c r="DC205" s="213">
        <v>0</v>
      </c>
      <c r="DD205" s="213">
        <v>0</v>
      </c>
      <c r="DE205" s="212">
        <f>_xlfn.FLOOR.PRECISE('численность 2021'!I216)</f>
        <v>0</v>
      </c>
      <c r="DF205" s="212">
        <v>0</v>
      </c>
      <c r="DG205" s="212">
        <v>0</v>
      </c>
      <c r="DH205" s="212">
        <f t="shared" si="290"/>
        <v>0</v>
      </c>
      <c r="DI205" s="214">
        <f>_xlfn.FLOOR.PRECISE('численность 2021'!N216)</f>
        <v>0</v>
      </c>
      <c r="DJ205" s="215">
        <f t="shared" si="312"/>
        <v>0</v>
      </c>
      <c r="DK205" s="216">
        <f t="shared" si="332"/>
        <v>0</v>
      </c>
      <c r="DL205" s="222"/>
      <c r="DM205" s="215">
        <f t="shared" si="313"/>
        <v>0</v>
      </c>
      <c r="DN205" s="222"/>
      <c r="DO205" s="213">
        <v>10</v>
      </c>
      <c r="DP205" s="213">
        <v>6</v>
      </c>
      <c r="DQ205" s="212">
        <f>_xlfn.FLOOR.PRECISE('численность 2021'!J216)</f>
        <v>21</v>
      </c>
      <c r="DR205" s="212">
        <v>8.2367999999999997E-2</v>
      </c>
      <c r="DS205" s="212">
        <v>4.7675000000000002E-2</v>
      </c>
      <c r="DT205" s="212">
        <f t="shared" si="291"/>
        <v>0.17353794283164342</v>
      </c>
      <c r="DU205" s="214">
        <f>_xlfn.FLOOR.PRECISE('численность 2021'!S216)</f>
        <v>2</v>
      </c>
      <c r="DV205" s="215">
        <f t="shared" si="301"/>
        <v>2.1</v>
      </c>
      <c r="DW205" s="216">
        <f t="shared" si="333"/>
        <v>2</v>
      </c>
      <c r="DX205" s="222">
        <v>2</v>
      </c>
      <c r="DY205" s="213">
        <v>0</v>
      </c>
      <c r="DZ205" s="223">
        <v>0</v>
      </c>
      <c r="EA205" s="212">
        <f>_xlfn.FLOOR.PRECISE('численность 2021'!T216)</f>
        <v>65</v>
      </c>
      <c r="EB205" s="212">
        <v>0</v>
      </c>
      <c r="EC205" s="212">
        <v>0</v>
      </c>
      <c r="ED205" s="212">
        <f t="shared" si="292"/>
        <v>0.53714125162175341</v>
      </c>
      <c r="EE205" s="214">
        <f>_xlfn.FLOOR.PRECISE('численность 2021'!U216)</f>
        <v>0</v>
      </c>
      <c r="EF205" s="215">
        <f t="shared" si="321"/>
        <v>6.5</v>
      </c>
      <c r="EG205" s="216">
        <f t="shared" si="334"/>
        <v>0</v>
      </c>
      <c r="EH205" s="222"/>
    </row>
    <row r="206" spans="1:138" s="227" customFormat="1" ht="31.5" x14ac:dyDescent="0.2">
      <c r="A206" s="116" t="s">
        <v>234</v>
      </c>
      <c r="B206" s="228">
        <f>'численность 2021'!C217</f>
        <v>23.507999999999999</v>
      </c>
      <c r="C206" s="229">
        <v>107.58699</v>
      </c>
      <c r="D206" s="229">
        <v>107</v>
      </c>
      <c r="E206" s="228">
        <f>_xlfn.FLOOR.PRECISE('численность 2021'!D217)</f>
        <v>114</v>
      </c>
      <c r="F206" s="228">
        <v>4.5626369999999996</v>
      </c>
      <c r="G206" s="212">
        <v>4.537744</v>
      </c>
      <c r="H206" s="228">
        <f t="shared" si="286"/>
        <v>4.8494129657988774</v>
      </c>
      <c r="I206" s="230">
        <f>_xlfn.FLOOR.PRECISE('численность 2021'!R217)</f>
        <v>39</v>
      </c>
      <c r="J206" s="215">
        <f t="shared" si="306"/>
        <v>39.899999999999885</v>
      </c>
      <c r="K206" s="231">
        <f t="shared" si="322"/>
        <v>39</v>
      </c>
      <c r="L206" s="217">
        <v>39</v>
      </c>
      <c r="M206" s="229">
        <v>18</v>
      </c>
      <c r="N206" s="229">
        <v>21</v>
      </c>
      <c r="O206" s="228">
        <f>_xlfn.FLOOR.PRECISE('численность 2021'!P217)</f>
        <v>6</v>
      </c>
      <c r="P206" s="212">
        <v>0.76335900000000001</v>
      </c>
      <c r="Q206" s="228">
        <v>0.89058499999999996</v>
      </c>
      <c r="R206" s="228">
        <f t="shared" si="323"/>
        <v>0.25523226135783567</v>
      </c>
      <c r="S206" s="230">
        <f>_xlfn.FLOOR.PRECISE('численность 2021'!Q217)</f>
        <v>1</v>
      </c>
      <c r="T206" s="230"/>
      <c r="U206" s="215">
        <f t="shared" si="307"/>
        <v>1.799999999999994</v>
      </c>
      <c r="V206" s="231">
        <f t="shared" si="314"/>
        <v>1</v>
      </c>
      <c r="W206" s="217">
        <v>1</v>
      </c>
      <c r="X206" s="217"/>
      <c r="Y206" s="232"/>
      <c r="Z206" s="229">
        <v>303.06781000000001</v>
      </c>
      <c r="AA206" s="229">
        <v>303</v>
      </c>
      <c r="AB206" s="228">
        <f>_xlfn.FLOOR.PRECISE('численность 2021'!E217)</f>
        <v>300</v>
      </c>
      <c r="AC206" s="228">
        <v>12.852748999999999</v>
      </c>
      <c r="AD206" s="228">
        <v>12.849873000000001</v>
      </c>
      <c r="AE206" s="228">
        <f t="shared" si="287"/>
        <v>12.761613067891782</v>
      </c>
      <c r="AF206" s="230">
        <f>_xlfn.FLOOR.PRECISE('численность 2021'!O217)</f>
        <v>15</v>
      </c>
      <c r="AG206" s="233">
        <f t="shared" si="308"/>
        <v>15</v>
      </c>
      <c r="AH206" s="231">
        <f t="shared" si="324"/>
        <v>15</v>
      </c>
      <c r="AI206" s="219">
        <f t="shared" si="315"/>
        <v>11.25</v>
      </c>
      <c r="AJ206" s="217">
        <v>15</v>
      </c>
      <c r="AK206" s="217">
        <v>11</v>
      </c>
      <c r="AL206" s="229">
        <v>82.789124000000001</v>
      </c>
      <c r="AM206" s="229">
        <v>82</v>
      </c>
      <c r="AN206" s="228">
        <f>_xlfn.FLOOR.PRECISE('численность 2021'!F217)</f>
        <v>86</v>
      </c>
      <c r="AO206" s="228">
        <v>3.5109889999999999</v>
      </c>
      <c r="AP206" s="228">
        <v>3.4775230000000001</v>
      </c>
      <c r="AQ206" s="228">
        <f t="shared" si="325"/>
        <v>3.6583290794623107</v>
      </c>
      <c r="AR206" s="230">
        <f>_xlfn.FLOOR.PRECISE('численность 2021'!L217)</f>
        <v>6</v>
      </c>
      <c r="AS206" s="230"/>
      <c r="AT206" s="214">
        <f t="shared" si="316"/>
        <v>6</v>
      </c>
      <c r="AU206" s="233">
        <f t="shared" si="317"/>
        <v>6.0200000000000005</v>
      </c>
      <c r="AV206" s="215">
        <f t="shared" si="335"/>
        <v>0</v>
      </c>
      <c r="AW206" s="219">
        <f t="shared" si="318"/>
        <v>6</v>
      </c>
      <c r="AX206" s="217">
        <v>6</v>
      </c>
      <c r="AY206" s="215">
        <f t="shared" si="309"/>
        <v>0</v>
      </c>
      <c r="AZ206" s="231">
        <f t="shared" si="326"/>
        <v>0</v>
      </c>
      <c r="BA206" s="217"/>
      <c r="BB206" s="215">
        <f t="shared" si="310"/>
        <v>1.799999999999994</v>
      </c>
      <c r="BC206" s="217"/>
      <c r="BD206" s="229">
        <v>26.870837999999999</v>
      </c>
      <c r="BE206" s="229">
        <v>26</v>
      </c>
      <c r="BF206" s="228">
        <f>_xlfn.FLOOR.PRECISE('численность 2021'!G217)</f>
        <v>31</v>
      </c>
      <c r="BG206" s="228">
        <v>1.139561</v>
      </c>
      <c r="BH206" s="228">
        <v>1.1026290000000001</v>
      </c>
      <c r="BI206" s="228">
        <f t="shared" si="288"/>
        <v>1.3187000170154841</v>
      </c>
      <c r="BJ206" s="230">
        <f>_xlfn.FLOOR.PRECISE('численность 2021'!K217)</f>
        <v>1</v>
      </c>
      <c r="BK206" s="230"/>
      <c r="BL206" s="214">
        <f t="shared" si="319"/>
        <v>1</v>
      </c>
      <c r="BM206" s="233">
        <f t="shared" si="296"/>
        <v>1.55</v>
      </c>
      <c r="BN206" s="219">
        <f t="shared" si="320"/>
        <v>1</v>
      </c>
      <c r="BO206" s="217">
        <v>1</v>
      </c>
      <c r="BP206" s="215">
        <f t="shared" si="304"/>
        <v>0</v>
      </c>
      <c r="BQ206" s="231">
        <f t="shared" si="327"/>
        <v>0</v>
      </c>
      <c r="BR206" s="217"/>
      <c r="BS206" s="233">
        <f t="shared" si="297"/>
        <v>0.2</v>
      </c>
      <c r="BT206" s="217"/>
      <c r="BU206" s="229">
        <v>71.523842000000002</v>
      </c>
      <c r="BV206" s="229">
        <v>71</v>
      </c>
      <c r="BW206" s="228">
        <f>_xlfn.FLOOR.PRECISE('численность 2021'!H217)</f>
        <v>78</v>
      </c>
      <c r="BX206" s="228">
        <v>3.033242</v>
      </c>
      <c r="BY206" s="228">
        <v>3.0110260000000002</v>
      </c>
      <c r="BZ206" s="228">
        <f t="shared" si="289"/>
        <v>3.3180193976518635</v>
      </c>
      <c r="CA206" s="230">
        <f>_xlfn.FLOOR.PRECISE('численность 2021'!M217)</f>
        <v>5</v>
      </c>
      <c r="CB206" s="230"/>
      <c r="CC206" s="230"/>
      <c r="CD206" s="214">
        <f t="shared" si="328"/>
        <v>5</v>
      </c>
      <c r="CE206" s="233">
        <f t="shared" si="298"/>
        <v>5.4600000000000009</v>
      </c>
      <c r="CF206" s="219">
        <f t="shared" si="329"/>
        <v>5</v>
      </c>
      <c r="CG206" s="217">
        <v>5</v>
      </c>
      <c r="CH206" s="215">
        <f t="shared" si="311"/>
        <v>0.3749999999999995</v>
      </c>
      <c r="CI206" s="231">
        <f t="shared" si="330"/>
        <v>0</v>
      </c>
      <c r="CJ206" s="217"/>
      <c r="CK206" s="215">
        <f t="shared" si="305"/>
        <v>0.3749999999999995</v>
      </c>
      <c r="CL206" s="231">
        <f t="shared" si="331"/>
        <v>0</v>
      </c>
      <c r="CM206" s="217"/>
      <c r="CN206" s="233">
        <f t="shared" si="299"/>
        <v>1</v>
      </c>
      <c r="CO206" s="217"/>
      <c r="CP206" s="234">
        <f t="shared" si="300"/>
        <v>1</v>
      </c>
      <c r="CQ206" s="229"/>
      <c r="CR206" s="229"/>
      <c r="CS206" s="229"/>
      <c r="CT206" s="228"/>
      <c r="CU206" s="228"/>
      <c r="CV206" s="228"/>
      <c r="CW206" s="230"/>
      <c r="CX206" s="233"/>
      <c r="CY206" s="219"/>
      <c r="CZ206" s="217"/>
      <c r="DA206" s="233"/>
      <c r="DB206" s="217"/>
      <c r="DC206" s="229">
        <v>0</v>
      </c>
      <c r="DD206" s="229">
        <v>0</v>
      </c>
      <c r="DE206" s="228">
        <f>_xlfn.FLOOR.PRECISE('численность 2021'!I217)</f>
        <v>0</v>
      </c>
      <c r="DF206" s="228">
        <v>0</v>
      </c>
      <c r="DG206" s="228">
        <v>0</v>
      </c>
      <c r="DH206" s="228">
        <f t="shared" si="290"/>
        <v>0</v>
      </c>
      <c r="DI206" s="230">
        <f>_xlfn.FLOOR.PRECISE('численность 2021'!N217)</f>
        <v>0</v>
      </c>
      <c r="DJ206" s="215">
        <f t="shared" si="312"/>
        <v>0</v>
      </c>
      <c r="DK206" s="231">
        <f t="shared" si="332"/>
        <v>0</v>
      </c>
      <c r="DL206" s="217"/>
      <c r="DM206" s="215">
        <f t="shared" si="313"/>
        <v>0</v>
      </c>
      <c r="DN206" s="217"/>
      <c r="DO206" s="229">
        <v>1.8138460000000001</v>
      </c>
      <c r="DP206" s="229">
        <v>1</v>
      </c>
      <c r="DQ206" s="228">
        <f>_xlfn.FLOOR.PRECISE('численность 2021'!J217)</f>
        <v>4</v>
      </c>
      <c r="DR206" s="228">
        <v>7.6923000000000005E-2</v>
      </c>
      <c r="DS206" s="228">
        <v>4.2409000000000002E-2</v>
      </c>
      <c r="DT206" s="228">
        <f t="shared" si="291"/>
        <v>0.17015484090522376</v>
      </c>
      <c r="DU206" s="230">
        <f>_xlfn.FLOOR.PRECISE('численность 2021'!S217)</f>
        <v>0</v>
      </c>
      <c r="DV206" s="233">
        <f t="shared" si="301"/>
        <v>0.4</v>
      </c>
      <c r="DW206" s="231">
        <f t="shared" si="333"/>
        <v>0</v>
      </c>
      <c r="DX206" s="217"/>
      <c r="DY206" s="229">
        <v>0</v>
      </c>
      <c r="DZ206" s="236">
        <v>0</v>
      </c>
      <c r="EA206" s="228">
        <f>_xlfn.FLOOR.PRECISE('численность 2021'!T217)</f>
        <v>0</v>
      </c>
      <c r="EB206" s="212">
        <v>0</v>
      </c>
      <c r="EC206" s="228">
        <v>0</v>
      </c>
      <c r="ED206" s="228">
        <f t="shared" si="292"/>
        <v>0</v>
      </c>
      <c r="EE206" s="230">
        <f>_xlfn.FLOOR.PRECISE('численность 2021'!U217)</f>
        <v>0</v>
      </c>
      <c r="EF206" s="233">
        <f t="shared" si="321"/>
        <v>0</v>
      </c>
      <c r="EG206" s="231">
        <f t="shared" si="334"/>
        <v>0</v>
      </c>
      <c r="EH206" s="217"/>
    </row>
    <row r="207" spans="1:138" ht="36" customHeight="1" x14ac:dyDescent="0.2">
      <c r="A207" s="116" t="s">
        <v>337</v>
      </c>
      <c r="B207" s="212">
        <f>'численность 2021'!C213</f>
        <v>182.6</v>
      </c>
      <c r="C207" s="213">
        <v>1117.383057</v>
      </c>
      <c r="D207" s="213">
        <v>1109</v>
      </c>
      <c r="E207" s="212">
        <f>_xlfn.FLOOR.PRECISE('численность 2021'!D213)</f>
        <v>1209</v>
      </c>
      <c r="F207" s="212">
        <v>6.1196289999999998</v>
      </c>
      <c r="G207" s="212">
        <v>6.0737170000000003</v>
      </c>
      <c r="H207" s="212">
        <f t="shared" si="286"/>
        <v>6.621029572836802</v>
      </c>
      <c r="I207" s="214">
        <f>_xlfn.FLOOR.PRECISE('численность 2021'!R213)</f>
        <v>423</v>
      </c>
      <c r="J207" s="215">
        <f t="shared" si="306"/>
        <v>423.14999999999878</v>
      </c>
      <c r="K207" s="216">
        <f t="shared" si="322"/>
        <v>423</v>
      </c>
      <c r="L207" s="217">
        <v>423</v>
      </c>
      <c r="M207" s="213">
        <v>285</v>
      </c>
      <c r="N207" s="213">
        <v>280</v>
      </c>
      <c r="O207" s="212">
        <f>_xlfn.FLOOR.PRECISE('численность 2021'!P213)</f>
        <v>284</v>
      </c>
      <c r="P207" s="212">
        <v>1.5608740000000001</v>
      </c>
      <c r="Q207" s="212">
        <v>1.53349</v>
      </c>
      <c r="R207" s="212">
        <f t="shared" si="323"/>
        <v>1.5553121577217963</v>
      </c>
      <c r="S207" s="214">
        <f>_xlfn.FLOOR.PRECISE('численность 2021'!Q213)</f>
        <v>20</v>
      </c>
      <c r="T207" s="214"/>
      <c r="U207" s="215">
        <f t="shared" si="307"/>
        <v>85.199999999999719</v>
      </c>
      <c r="V207" s="216">
        <f t="shared" si="314"/>
        <v>20</v>
      </c>
      <c r="W207" s="217">
        <v>20</v>
      </c>
      <c r="X207" s="217"/>
      <c r="Y207" s="218"/>
      <c r="Z207" s="213">
        <v>2359.1591800000001</v>
      </c>
      <c r="AA207" s="213">
        <v>3304</v>
      </c>
      <c r="AB207" s="212">
        <f>_xlfn.FLOOR.PRECISE('численность 2021'!E213)</f>
        <v>3300</v>
      </c>
      <c r="AC207" s="212">
        <v>12.920527999999999</v>
      </c>
      <c r="AD207" s="212">
        <v>18.095186000000002</v>
      </c>
      <c r="AE207" s="212">
        <f t="shared" si="287"/>
        <v>18.072289156626507</v>
      </c>
      <c r="AF207" s="214">
        <f>_xlfn.FLOOR.PRECISE('численность 2021'!O213)</f>
        <v>165</v>
      </c>
      <c r="AG207" s="215">
        <f t="shared" si="308"/>
        <v>165</v>
      </c>
      <c r="AH207" s="216">
        <f t="shared" si="324"/>
        <v>165</v>
      </c>
      <c r="AI207" s="219">
        <f t="shared" si="315"/>
        <v>123.75</v>
      </c>
      <c r="AJ207" s="217">
        <v>165</v>
      </c>
      <c r="AK207" s="217">
        <v>123</v>
      </c>
      <c r="AL207" s="213">
        <v>870.64825399999995</v>
      </c>
      <c r="AM207" s="213">
        <v>718</v>
      </c>
      <c r="AN207" s="212">
        <f>_xlfn.FLOOR.PRECISE('численность 2021'!F213)</f>
        <v>778</v>
      </c>
      <c r="AO207" s="212">
        <v>4.7683239999999998</v>
      </c>
      <c r="AP207" s="212">
        <v>3.9323070000000002</v>
      </c>
      <c r="AQ207" s="212">
        <f t="shared" si="325"/>
        <v>4.2606790799561889</v>
      </c>
      <c r="AR207" s="214">
        <f>_xlfn.FLOOR.PRECISE('численность 2021'!L213)</f>
        <v>30</v>
      </c>
      <c r="AS207" s="214"/>
      <c r="AT207" s="214">
        <f t="shared" si="316"/>
        <v>30</v>
      </c>
      <c r="AU207" s="215">
        <f t="shared" si="317"/>
        <v>62.24</v>
      </c>
      <c r="AV207" s="215">
        <f t="shared" si="335"/>
        <v>0</v>
      </c>
      <c r="AW207" s="220">
        <f t="shared" si="318"/>
        <v>30</v>
      </c>
      <c r="AX207" s="217">
        <v>30</v>
      </c>
      <c r="AY207" s="215">
        <f t="shared" si="309"/>
        <v>4.4999999999999698</v>
      </c>
      <c r="AZ207" s="216">
        <f t="shared" si="326"/>
        <v>0</v>
      </c>
      <c r="BA207" s="217"/>
      <c r="BB207" s="215">
        <f t="shared" si="310"/>
        <v>8.9999999999999698</v>
      </c>
      <c r="BC207" s="217"/>
      <c r="BD207" s="213">
        <v>484.80438199999998</v>
      </c>
      <c r="BE207" s="213">
        <v>526</v>
      </c>
      <c r="BF207" s="212">
        <f>_xlfn.FLOOR.PRECISE('численность 2021'!G213)</f>
        <v>526</v>
      </c>
      <c r="BG207" s="212">
        <v>2.6551529999999999</v>
      </c>
      <c r="BH207" s="212">
        <v>2.8807710000000002</v>
      </c>
      <c r="BI207" s="212">
        <f t="shared" si="288"/>
        <v>2.8806133625410735</v>
      </c>
      <c r="BJ207" s="214">
        <f>_xlfn.FLOOR.PRECISE('численность 2021'!K213)</f>
        <v>20</v>
      </c>
      <c r="BK207" s="214"/>
      <c r="BL207" s="214">
        <f t="shared" si="319"/>
        <v>20</v>
      </c>
      <c r="BM207" s="215">
        <f t="shared" si="296"/>
        <v>36.82</v>
      </c>
      <c r="BN207" s="220">
        <f t="shared" si="320"/>
        <v>20</v>
      </c>
      <c r="BO207" s="217">
        <v>20</v>
      </c>
      <c r="BP207" s="215">
        <f t="shared" si="304"/>
        <v>2.99999999999998</v>
      </c>
      <c r="BQ207" s="216">
        <f t="shared" si="327"/>
        <v>0</v>
      </c>
      <c r="BR207" s="217"/>
      <c r="BS207" s="215">
        <f t="shared" si="297"/>
        <v>4</v>
      </c>
      <c r="BT207" s="217"/>
      <c r="BU207" s="213">
        <v>1435.646606</v>
      </c>
      <c r="BV207" s="213">
        <v>1347</v>
      </c>
      <c r="BW207" s="212">
        <f>_xlfn.FLOOR.PRECISE('численность 2021'!H213)</f>
        <v>1312</v>
      </c>
      <c r="BX207" s="212">
        <v>7.862679</v>
      </c>
      <c r="BY207" s="212">
        <v>7.3771839999999997</v>
      </c>
      <c r="BZ207" s="212">
        <f t="shared" si="289"/>
        <v>7.1851040525739327</v>
      </c>
      <c r="CA207" s="214">
        <f>_xlfn.FLOOR.PRECISE('численность 2021'!M213)</f>
        <v>94</v>
      </c>
      <c r="CB207" s="214"/>
      <c r="CC207" s="214"/>
      <c r="CD207" s="214">
        <f t="shared" si="328"/>
        <v>94</v>
      </c>
      <c r="CE207" s="215">
        <f t="shared" si="298"/>
        <v>131.20000000000002</v>
      </c>
      <c r="CF207" s="220">
        <f t="shared" si="329"/>
        <v>94</v>
      </c>
      <c r="CG207" s="217">
        <v>94</v>
      </c>
      <c r="CH207" s="215">
        <f t="shared" si="311"/>
        <v>7.0499999999999909</v>
      </c>
      <c r="CI207" s="216">
        <f t="shared" si="330"/>
        <v>0</v>
      </c>
      <c r="CJ207" s="217"/>
      <c r="CK207" s="215">
        <f t="shared" si="305"/>
        <v>7.0499999999999909</v>
      </c>
      <c r="CL207" s="216">
        <f t="shared" si="331"/>
        <v>0</v>
      </c>
      <c r="CM207" s="217"/>
      <c r="CN207" s="215">
        <f t="shared" si="299"/>
        <v>18.8</v>
      </c>
      <c r="CO207" s="217"/>
      <c r="CP207" s="221">
        <f t="shared" si="300"/>
        <v>1</v>
      </c>
      <c r="CQ207" s="213">
        <v>0</v>
      </c>
      <c r="CR207" s="213">
        <v>0</v>
      </c>
      <c r="CS207" s="213" t="e">
        <f>#REF!</f>
        <v>#REF!</v>
      </c>
      <c r="CT207" s="212">
        <v>0</v>
      </c>
      <c r="CU207" s="212">
        <v>0</v>
      </c>
      <c r="CV207" s="212" t="e">
        <f>#REF!</f>
        <v>#REF!</v>
      </c>
      <c r="CW207" s="214" t="e">
        <f>#REF!</f>
        <v>#REF!</v>
      </c>
      <c r="CX207" s="215" t="e">
        <f t="shared" si="293"/>
        <v>#REF!</v>
      </c>
      <c r="CY207" s="220" t="e">
        <f t="shared" si="294"/>
        <v>#REF!</v>
      </c>
      <c r="CZ207" s="222"/>
      <c r="DA207" s="215">
        <f t="shared" si="295"/>
        <v>0</v>
      </c>
      <c r="DB207" s="222"/>
      <c r="DC207" s="213">
        <v>0</v>
      </c>
      <c r="DD207" s="213">
        <v>0</v>
      </c>
      <c r="DE207" s="212">
        <f>_xlfn.FLOOR.PRECISE('численность 2021'!I213)</f>
        <v>0</v>
      </c>
      <c r="DF207" s="212">
        <v>0</v>
      </c>
      <c r="DG207" s="212">
        <v>0</v>
      </c>
      <c r="DH207" s="212">
        <f t="shared" si="290"/>
        <v>0</v>
      </c>
      <c r="DI207" s="214">
        <f>_xlfn.FLOOR.PRECISE('численность 2021'!N213)</f>
        <v>0</v>
      </c>
      <c r="DJ207" s="215">
        <f t="shared" si="312"/>
        <v>0</v>
      </c>
      <c r="DK207" s="216">
        <f t="shared" si="332"/>
        <v>0</v>
      </c>
      <c r="DL207" s="217"/>
      <c r="DM207" s="215">
        <f t="shared" si="313"/>
        <v>0</v>
      </c>
      <c r="DN207" s="217"/>
      <c r="DO207" s="213">
        <v>31.790452999999999</v>
      </c>
      <c r="DP207" s="213">
        <v>28</v>
      </c>
      <c r="DQ207" s="212">
        <f>_xlfn.FLOOR.PRECISE('численность 2021'!J213)</f>
        <v>28</v>
      </c>
      <c r="DR207" s="212">
        <v>0.17410800000000001</v>
      </c>
      <c r="DS207" s="212">
        <v>0.15334900000000001</v>
      </c>
      <c r="DT207" s="212">
        <f t="shared" si="291"/>
        <v>0.15334063526834613</v>
      </c>
      <c r="DU207" s="214">
        <f>_xlfn.FLOOR.PRECISE('численность 2021'!S213)</f>
        <v>0</v>
      </c>
      <c r="DV207" s="215">
        <f t="shared" si="301"/>
        <v>2.8000000000000003</v>
      </c>
      <c r="DW207" s="216">
        <f t="shared" si="333"/>
        <v>0</v>
      </c>
      <c r="DX207" s="217"/>
      <c r="DY207" s="213">
        <v>0</v>
      </c>
      <c r="DZ207" s="223">
        <v>0</v>
      </c>
      <c r="EA207" s="212">
        <f>_xlfn.FLOOR.PRECISE('численность 2021'!T213)</f>
        <v>0</v>
      </c>
      <c r="EB207" s="212">
        <v>0</v>
      </c>
      <c r="EC207" s="212">
        <v>0</v>
      </c>
      <c r="ED207" s="212">
        <f t="shared" si="292"/>
        <v>0</v>
      </c>
      <c r="EE207" s="214">
        <f>_xlfn.FLOOR.PRECISE('численность 2021'!U213)</f>
        <v>0</v>
      </c>
      <c r="EF207" s="215">
        <f t="shared" si="321"/>
        <v>0</v>
      </c>
      <c r="EG207" s="216">
        <f t="shared" si="334"/>
        <v>0</v>
      </c>
      <c r="EH207" s="222"/>
    </row>
    <row r="208" spans="1:138" ht="15.75" x14ac:dyDescent="0.2">
      <c r="A208" s="198" t="s">
        <v>239</v>
      </c>
      <c r="B208" s="212"/>
      <c r="C208" s="213"/>
      <c r="D208" s="213"/>
      <c r="E208" s="212"/>
      <c r="F208" s="212"/>
      <c r="G208" s="212"/>
      <c r="H208" s="212"/>
      <c r="I208" s="214"/>
      <c r="J208" s="215">
        <f t="shared" si="306"/>
        <v>0</v>
      </c>
      <c r="K208" s="216">
        <f t="shared" si="322"/>
        <v>0</v>
      </c>
      <c r="L208" s="217"/>
      <c r="M208" s="213"/>
      <c r="N208" s="213"/>
      <c r="O208" s="212"/>
      <c r="P208" s="212"/>
      <c r="Q208" s="212"/>
      <c r="R208" s="212" t="e">
        <f t="shared" si="323"/>
        <v>#DIV/0!</v>
      </c>
      <c r="S208" s="214"/>
      <c r="T208" s="214"/>
      <c r="U208" s="215">
        <f t="shared" si="307"/>
        <v>0</v>
      </c>
      <c r="V208" s="216">
        <f t="shared" si="314"/>
        <v>0</v>
      </c>
      <c r="W208" s="217"/>
      <c r="X208" s="217"/>
      <c r="Y208" s="218"/>
      <c r="Z208" s="213"/>
      <c r="AA208" s="213"/>
      <c r="AB208" s="212"/>
      <c r="AC208" s="212"/>
      <c r="AD208" s="212"/>
      <c r="AE208" s="212" t="e">
        <f t="shared" si="287"/>
        <v>#DIV/0!</v>
      </c>
      <c r="AF208" s="214"/>
      <c r="AG208" s="215">
        <f t="shared" si="308"/>
        <v>0</v>
      </c>
      <c r="AH208" s="216">
        <f t="shared" si="324"/>
        <v>0</v>
      </c>
      <c r="AI208" s="219">
        <f t="shared" si="315"/>
        <v>0</v>
      </c>
      <c r="AJ208" s="217"/>
      <c r="AK208" s="217"/>
      <c r="AL208" s="213"/>
      <c r="AM208" s="213"/>
      <c r="AN208" s="212"/>
      <c r="AO208" s="212"/>
      <c r="AP208" s="212"/>
      <c r="AQ208" s="212" t="e">
        <f t="shared" si="325"/>
        <v>#DIV/0!</v>
      </c>
      <c r="AR208" s="214"/>
      <c r="AS208" s="214"/>
      <c r="AT208" s="214" t="e">
        <f t="shared" si="316"/>
        <v>#DIV/0!</v>
      </c>
      <c r="AU208" s="215">
        <f t="shared" si="317"/>
        <v>0</v>
      </c>
      <c r="AV208" s="215">
        <f t="shared" si="335"/>
        <v>0</v>
      </c>
      <c r="AW208" s="220">
        <f t="shared" si="318"/>
        <v>0</v>
      </c>
      <c r="AX208" s="217"/>
      <c r="AY208" s="215">
        <f t="shared" si="309"/>
        <v>0</v>
      </c>
      <c r="AZ208" s="216">
        <f t="shared" si="326"/>
        <v>0</v>
      </c>
      <c r="BA208" s="217"/>
      <c r="BB208" s="215">
        <f t="shared" si="310"/>
        <v>0</v>
      </c>
      <c r="BC208" s="217"/>
      <c r="BD208" s="213"/>
      <c r="BE208" s="213"/>
      <c r="BF208" s="212"/>
      <c r="BG208" s="212"/>
      <c r="BH208" s="212"/>
      <c r="BI208" s="212" t="e">
        <f t="shared" si="288"/>
        <v>#DIV/0!</v>
      </c>
      <c r="BJ208" s="214"/>
      <c r="BK208" s="214"/>
      <c r="BL208" s="214" t="e">
        <f t="shared" si="319"/>
        <v>#DIV/0!</v>
      </c>
      <c r="BM208" s="215">
        <f t="shared" si="296"/>
        <v>0</v>
      </c>
      <c r="BN208" s="220">
        <f t="shared" si="320"/>
        <v>0</v>
      </c>
      <c r="BO208" s="217"/>
      <c r="BP208" s="215">
        <f t="shared" si="304"/>
        <v>0</v>
      </c>
      <c r="BQ208" s="216">
        <f t="shared" si="327"/>
        <v>0</v>
      </c>
      <c r="BR208" s="217"/>
      <c r="BS208" s="215">
        <f t="shared" si="297"/>
        <v>0</v>
      </c>
      <c r="BT208" s="217"/>
      <c r="BU208" s="213"/>
      <c r="BV208" s="213"/>
      <c r="BW208" s="212"/>
      <c r="BX208" s="212"/>
      <c r="BY208" s="212"/>
      <c r="BZ208" s="212" t="e">
        <f t="shared" si="289"/>
        <v>#DIV/0!</v>
      </c>
      <c r="CA208" s="214"/>
      <c r="CB208" s="214"/>
      <c r="CC208" s="214"/>
      <c r="CD208" s="214" t="e">
        <f t="shared" si="328"/>
        <v>#DIV/0!</v>
      </c>
      <c r="CE208" s="215">
        <f t="shared" si="298"/>
        <v>0</v>
      </c>
      <c r="CF208" s="220">
        <f t="shared" si="329"/>
        <v>0</v>
      </c>
      <c r="CG208" s="217"/>
      <c r="CH208" s="215">
        <f t="shared" si="311"/>
        <v>0</v>
      </c>
      <c r="CI208" s="216">
        <f t="shared" si="330"/>
        <v>0</v>
      </c>
      <c r="CJ208" s="217"/>
      <c r="CK208" s="215">
        <f t="shared" si="305"/>
        <v>0</v>
      </c>
      <c r="CL208" s="216">
        <f t="shared" si="331"/>
        <v>0</v>
      </c>
      <c r="CM208" s="217"/>
      <c r="CN208" s="215">
        <f t="shared" si="299"/>
        <v>0</v>
      </c>
      <c r="CO208" s="217"/>
      <c r="CP208" s="221">
        <f t="shared" si="300"/>
        <v>1</v>
      </c>
      <c r="CQ208" s="213"/>
      <c r="CR208" s="213"/>
      <c r="CS208" s="213"/>
      <c r="CT208" s="212"/>
      <c r="CU208" s="212"/>
      <c r="CV208" s="212"/>
      <c r="CW208" s="214"/>
      <c r="CX208" s="215">
        <f t="shared" si="293"/>
        <v>0</v>
      </c>
      <c r="CY208" s="220">
        <f t="shared" si="294"/>
        <v>0</v>
      </c>
      <c r="CZ208" s="222"/>
      <c r="DA208" s="215">
        <f t="shared" si="295"/>
        <v>0</v>
      </c>
      <c r="DB208" s="222"/>
      <c r="DC208" s="213"/>
      <c r="DD208" s="213"/>
      <c r="DE208" s="212"/>
      <c r="DF208" s="212"/>
      <c r="DG208" s="212"/>
      <c r="DH208" s="212" t="e">
        <f t="shared" si="290"/>
        <v>#DIV/0!</v>
      </c>
      <c r="DI208" s="214"/>
      <c r="DJ208" s="215">
        <f t="shared" si="312"/>
        <v>0</v>
      </c>
      <c r="DK208" s="216">
        <f t="shared" si="332"/>
        <v>0</v>
      </c>
      <c r="DL208" s="217"/>
      <c r="DM208" s="215">
        <f t="shared" si="313"/>
        <v>0</v>
      </c>
      <c r="DN208" s="217"/>
      <c r="DO208" s="213"/>
      <c r="DP208" s="213"/>
      <c r="DQ208" s="212"/>
      <c r="DR208" s="212"/>
      <c r="DS208" s="212"/>
      <c r="DT208" s="212" t="e">
        <f t="shared" si="291"/>
        <v>#DIV/0!</v>
      </c>
      <c r="DU208" s="214"/>
      <c r="DV208" s="215">
        <f t="shared" si="301"/>
        <v>0</v>
      </c>
      <c r="DW208" s="216">
        <f t="shared" si="333"/>
        <v>0</v>
      </c>
      <c r="DX208" s="217"/>
      <c r="DY208" s="213"/>
      <c r="DZ208" s="223"/>
      <c r="EA208" s="212"/>
      <c r="EB208" s="212"/>
      <c r="EC208" s="212"/>
      <c r="ED208" s="212" t="e">
        <f t="shared" si="292"/>
        <v>#DIV/0!</v>
      </c>
      <c r="EE208" s="214"/>
      <c r="EF208" s="215">
        <f t="shared" si="321"/>
        <v>0</v>
      </c>
      <c r="EG208" s="216">
        <f t="shared" si="334"/>
        <v>0</v>
      </c>
      <c r="EH208" s="222"/>
    </row>
    <row r="209" spans="1:138" ht="31.5" x14ac:dyDescent="0.2">
      <c r="A209" s="116" t="s">
        <v>348</v>
      </c>
      <c r="B209" s="212">
        <f>'численность 2021'!C223</f>
        <v>397</v>
      </c>
      <c r="C209" s="213">
        <v>1699.5889890000001</v>
      </c>
      <c r="D209" s="213">
        <v>1707</v>
      </c>
      <c r="E209" s="212">
        <f>_xlfn.FLOOR.PRECISE('численность 2021'!D223)</f>
        <v>1894</v>
      </c>
      <c r="F209" s="212">
        <v>4.2810810000000004</v>
      </c>
      <c r="G209" s="212">
        <v>4.2997480000000001</v>
      </c>
      <c r="H209" s="212">
        <f t="shared" si="286"/>
        <v>4.7707808564231735</v>
      </c>
      <c r="I209" s="214">
        <f>_xlfn.FLOOR.PRECISE('численность 2021'!R223)</f>
        <v>662</v>
      </c>
      <c r="J209" s="215">
        <f t="shared" si="306"/>
        <v>662.89999999999804</v>
      </c>
      <c r="K209" s="216">
        <f t="shared" si="322"/>
        <v>662</v>
      </c>
      <c r="L209" s="217">
        <v>662</v>
      </c>
      <c r="M209" s="213">
        <v>204</v>
      </c>
      <c r="N209" s="213">
        <v>205</v>
      </c>
      <c r="O209" s="212">
        <f>_xlfn.FLOOR.PRECISE('численность 2021'!P223)</f>
        <v>214</v>
      </c>
      <c r="P209" s="212">
        <v>0.51385400000000003</v>
      </c>
      <c r="Q209" s="212">
        <v>0.51637299999999997</v>
      </c>
      <c r="R209" s="212">
        <f t="shared" si="323"/>
        <v>0.53904282115869018</v>
      </c>
      <c r="S209" s="214">
        <f>_xlfn.FLOOR.PRECISE('численность 2021'!Q223)</f>
        <v>21</v>
      </c>
      <c r="T209" s="214"/>
      <c r="U209" s="215">
        <f t="shared" si="307"/>
        <v>64.19999999999979</v>
      </c>
      <c r="V209" s="216">
        <f t="shared" si="314"/>
        <v>21</v>
      </c>
      <c r="W209" s="217">
        <v>21</v>
      </c>
      <c r="X209" s="217"/>
      <c r="Y209" s="218"/>
      <c r="Z209" s="213">
        <v>369.10269199999999</v>
      </c>
      <c r="AA209" s="213">
        <v>611</v>
      </c>
      <c r="AB209" s="212">
        <f>_xlfn.FLOOR.PRECISE('численность 2021'!E223)</f>
        <v>683</v>
      </c>
      <c r="AC209" s="212">
        <v>0.92972999999999995</v>
      </c>
      <c r="AD209" s="212">
        <v>1.5390429999999999</v>
      </c>
      <c r="AE209" s="212">
        <f t="shared" si="287"/>
        <v>1.7204030226700251</v>
      </c>
      <c r="AF209" s="214">
        <f>_xlfn.FLOOR.PRECISE('численность 2021'!O223)</f>
        <v>34</v>
      </c>
      <c r="AG209" s="215">
        <f t="shared" si="308"/>
        <v>34.15</v>
      </c>
      <c r="AH209" s="216">
        <f t="shared" si="324"/>
        <v>34</v>
      </c>
      <c r="AI209" s="219">
        <f t="shared" si="315"/>
        <v>25.5</v>
      </c>
      <c r="AJ209" s="217">
        <v>34</v>
      </c>
      <c r="AK209" s="217">
        <v>25</v>
      </c>
      <c r="AL209" s="213">
        <v>289.70272799999998</v>
      </c>
      <c r="AM209" s="213">
        <v>326</v>
      </c>
      <c r="AN209" s="212">
        <f>_xlfn.FLOOR.PRECISE('численность 2021'!F223)</f>
        <v>353</v>
      </c>
      <c r="AO209" s="212">
        <v>0.72972999999999999</v>
      </c>
      <c r="AP209" s="212">
        <v>0.82115899999999997</v>
      </c>
      <c r="AQ209" s="212">
        <f t="shared" si="325"/>
        <v>0.88916876574307302</v>
      </c>
      <c r="AR209" s="214">
        <f>_xlfn.FLOOR.PRECISE('численность 2021'!L223)</f>
        <v>10</v>
      </c>
      <c r="AS209" s="214"/>
      <c r="AT209" s="214">
        <f t="shared" si="316"/>
        <v>10</v>
      </c>
      <c r="AU209" s="215">
        <f t="shared" si="317"/>
        <v>10.59</v>
      </c>
      <c r="AV209" s="215">
        <f t="shared" si="335"/>
        <v>10.59</v>
      </c>
      <c r="AW209" s="220">
        <f t="shared" si="318"/>
        <v>10</v>
      </c>
      <c r="AX209" s="217">
        <v>10</v>
      </c>
      <c r="AY209" s="215">
        <f t="shared" si="309"/>
        <v>1.49999999999999</v>
      </c>
      <c r="AZ209" s="216">
        <f t="shared" si="326"/>
        <v>0</v>
      </c>
      <c r="BA209" s="217"/>
      <c r="BB209" s="215">
        <f t="shared" si="310"/>
        <v>2.9999999999999898</v>
      </c>
      <c r="BC209" s="217"/>
      <c r="BD209" s="213">
        <v>346.89215100000001</v>
      </c>
      <c r="BE209" s="213">
        <v>376</v>
      </c>
      <c r="BF209" s="212">
        <f>_xlfn.FLOOR.PRECISE('численность 2021'!G223)</f>
        <v>421</v>
      </c>
      <c r="BG209" s="212">
        <v>0.87378400000000001</v>
      </c>
      <c r="BH209" s="212">
        <v>0.94710300000000003</v>
      </c>
      <c r="BI209" s="212">
        <f t="shared" si="288"/>
        <v>1.0604534005037782</v>
      </c>
      <c r="BJ209" s="214">
        <f>_xlfn.FLOOR.PRECISE('численность 2021'!K223)</f>
        <v>21</v>
      </c>
      <c r="BK209" s="214"/>
      <c r="BL209" s="214">
        <f t="shared" si="319"/>
        <v>21</v>
      </c>
      <c r="BM209" s="215">
        <f t="shared" si="296"/>
        <v>21.05</v>
      </c>
      <c r="BN209" s="220">
        <f t="shared" si="320"/>
        <v>21</v>
      </c>
      <c r="BO209" s="217">
        <v>21</v>
      </c>
      <c r="BP209" s="215">
        <f t="shared" si="304"/>
        <v>3.149999999999979</v>
      </c>
      <c r="BQ209" s="216">
        <f t="shared" si="327"/>
        <v>0</v>
      </c>
      <c r="BR209" s="217"/>
      <c r="BS209" s="215">
        <f t="shared" si="297"/>
        <v>4.2</v>
      </c>
      <c r="BT209" s="217"/>
      <c r="BU209" s="213">
        <v>261.80542000000003</v>
      </c>
      <c r="BV209" s="213">
        <v>299</v>
      </c>
      <c r="BW209" s="212">
        <f>_xlfn.FLOOR.PRECISE('численность 2021'!H223)</f>
        <v>322</v>
      </c>
      <c r="BX209" s="212">
        <v>0.65945900000000002</v>
      </c>
      <c r="BY209" s="212">
        <v>0.75314899999999996</v>
      </c>
      <c r="BZ209" s="212">
        <f t="shared" si="289"/>
        <v>0.81108312342569266</v>
      </c>
      <c r="CA209" s="214">
        <f>_xlfn.FLOOR.PRECISE('численность 2021'!M223)</f>
        <v>9</v>
      </c>
      <c r="CB209" s="214"/>
      <c r="CC209" s="214"/>
      <c r="CD209" s="214">
        <f t="shared" si="328"/>
        <v>9</v>
      </c>
      <c r="CE209" s="215">
        <f t="shared" si="298"/>
        <v>9.6599999999999664</v>
      </c>
      <c r="CF209" s="220">
        <f t="shared" si="329"/>
        <v>9</v>
      </c>
      <c r="CG209" s="217">
        <v>9</v>
      </c>
      <c r="CH209" s="215">
        <f t="shared" si="311"/>
        <v>0.67499999999999916</v>
      </c>
      <c r="CI209" s="216">
        <f t="shared" si="330"/>
        <v>0</v>
      </c>
      <c r="CJ209" s="217"/>
      <c r="CK209" s="215">
        <f t="shared" si="305"/>
        <v>0.67499999999999916</v>
      </c>
      <c r="CL209" s="216">
        <f t="shared" si="331"/>
        <v>0</v>
      </c>
      <c r="CM209" s="217"/>
      <c r="CN209" s="215">
        <f t="shared" si="299"/>
        <v>1.8</v>
      </c>
      <c r="CO209" s="217"/>
      <c r="CP209" s="221">
        <f t="shared" si="300"/>
        <v>1</v>
      </c>
      <c r="CQ209" s="213">
        <v>0</v>
      </c>
      <c r="CR209" s="213">
        <v>0</v>
      </c>
      <c r="CS209" s="213" t="e">
        <f>#REF!</f>
        <v>#REF!</v>
      </c>
      <c r="CT209" s="212">
        <v>0</v>
      </c>
      <c r="CU209" s="212">
        <v>0</v>
      </c>
      <c r="CV209" s="212" t="e">
        <f>#REF!</f>
        <v>#REF!</v>
      </c>
      <c r="CW209" s="214" t="e">
        <f>#REF!</f>
        <v>#REF!</v>
      </c>
      <c r="CX209" s="215" t="e">
        <f t="shared" si="293"/>
        <v>#REF!</v>
      </c>
      <c r="CY209" s="220" t="e">
        <f t="shared" si="294"/>
        <v>#REF!</v>
      </c>
      <c r="CZ209" s="222"/>
      <c r="DA209" s="215">
        <f t="shared" si="295"/>
        <v>0</v>
      </c>
      <c r="DB209" s="222"/>
      <c r="DC209" s="213">
        <v>22.532430999999999</v>
      </c>
      <c r="DD209" s="213">
        <v>65</v>
      </c>
      <c r="DE209" s="212">
        <f>_xlfn.FLOOR.PRECISE('численность 2021'!I223)</f>
        <v>60</v>
      </c>
      <c r="DF209" s="212">
        <v>5.6757000000000002E-2</v>
      </c>
      <c r="DG209" s="212">
        <v>0.16372800000000001</v>
      </c>
      <c r="DH209" s="212">
        <f t="shared" si="290"/>
        <v>0.15113350125944586</v>
      </c>
      <c r="DI209" s="214">
        <f>_xlfn.FLOOR.PRECISE('численность 2021'!N223)</f>
        <v>9</v>
      </c>
      <c r="DJ209" s="215">
        <f t="shared" si="312"/>
        <v>8.9999999999999396</v>
      </c>
      <c r="DK209" s="216">
        <f t="shared" si="332"/>
        <v>8.9999999999999396</v>
      </c>
      <c r="DL209" s="217">
        <v>9</v>
      </c>
      <c r="DM209" s="215">
        <f t="shared" si="313"/>
        <v>1.8</v>
      </c>
      <c r="DN209" s="217"/>
      <c r="DO209" s="255">
        <v>23.605405999999999</v>
      </c>
      <c r="DP209" s="213">
        <v>20</v>
      </c>
      <c r="DQ209" s="212">
        <f>_xlfn.FLOOR.PRECISE('численность 2021'!J223)</f>
        <v>20</v>
      </c>
      <c r="DR209" s="212">
        <v>5.9458999999999998E-2</v>
      </c>
      <c r="DS209" s="212">
        <v>5.0377999999999999E-2</v>
      </c>
      <c r="DT209" s="212">
        <f t="shared" si="291"/>
        <v>5.0377833753148617E-2</v>
      </c>
      <c r="DU209" s="214">
        <f>_xlfn.FLOOR.PRECISE('численность 2021'!S223)</f>
        <v>0</v>
      </c>
      <c r="DV209" s="215">
        <f t="shared" si="301"/>
        <v>2</v>
      </c>
      <c r="DW209" s="216">
        <f t="shared" si="333"/>
        <v>0</v>
      </c>
      <c r="DX209" s="217"/>
      <c r="DY209" s="213">
        <v>73</v>
      </c>
      <c r="DZ209" s="223">
        <v>75</v>
      </c>
      <c r="EA209" s="212">
        <f>_xlfn.FLOOR.PRECISE('численность 2021'!T223)</f>
        <v>75</v>
      </c>
      <c r="EB209" s="212">
        <v>0.18387899999999999</v>
      </c>
      <c r="EC209">
        <v>0.188917</v>
      </c>
      <c r="ED209" s="212">
        <f t="shared" si="292"/>
        <v>0.18891687657430731</v>
      </c>
      <c r="EE209" s="214">
        <f>_xlfn.FLOOR.PRECISE('численность 2021'!U223)</f>
        <v>7</v>
      </c>
      <c r="EF209" s="215">
        <f t="shared" si="321"/>
        <v>7.5</v>
      </c>
      <c r="EG209" s="216">
        <f t="shared" si="334"/>
        <v>7</v>
      </c>
      <c r="EH209" s="222">
        <v>7</v>
      </c>
    </row>
    <row r="210" spans="1:138" ht="57" customHeight="1" x14ac:dyDescent="0.2">
      <c r="A210" s="116" t="s">
        <v>451</v>
      </c>
      <c r="B210" s="212">
        <f>'численность 2021'!C224</f>
        <v>283.51</v>
      </c>
      <c r="C210" s="213">
        <v>7444.3227539999998</v>
      </c>
      <c r="D210" s="213">
        <v>7186</v>
      </c>
      <c r="E210" s="212">
        <f>_xlfn.FLOOR.PRECISE('численность 2021'!D224)</f>
        <v>1341</v>
      </c>
      <c r="F210" s="212">
        <v>4.1354819999999997</v>
      </c>
      <c r="G210" s="212">
        <v>4.2019010000000003</v>
      </c>
      <c r="H210" s="212">
        <f t="shared" si="286"/>
        <v>4.7299918874113791</v>
      </c>
      <c r="I210" s="214">
        <f>_xlfn.FLOOR.PRECISE('численность 2021'!R224)</f>
        <v>469</v>
      </c>
      <c r="J210" s="215">
        <f t="shared" si="306"/>
        <v>469.34999999999866</v>
      </c>
      <c r="K210" s="216">
        <f t="shared" si="322"/>
        <v>469</v>
      </c>
      <c r="L210" s="217">
        <v>469</v>
      </c>
      <c r="M210" s="213">
        <v>962</v>
      </c>
      <c r="N210" s="213">
        <v>975</v>
      </c>
      <c r="O210" s="212">
        <f>_xlfn.FLOOR.PRECISE('численность 2021'!P224)</f>
        <v>160</v>
      </c>
      <c r="P210" s="212">
        <v>0.534412</v>
      </c>
      <c r="Q210" s="212">
        <v>0.57011599999999996</v>
      </c>
      <c r="R210" s="212">
        <f t="shared" si="323"/>
        <v>0.56435399104088046</v>
      </c>
      <c r="S210" s="214">
        <f>_xlfn.FLOOR.PRECISE('численность 2021'!Q224)</f>
        <v>16</v>
      </c>
      <c r="T210" s="214"/>
      <c r="U210" s="215">
        <f t="shared" si="307"/>
        <v>47.999999999999837</v>
      </c>
      <c r="V210" s="216">
        <f t="shared" si="314"/>
        <v>16</v>
      </c>
      <c r="W210" s="217">
        <v>16</v>
      </c>
      <c r="X210" s="217">
        <v>8</v>
      </c>
      <c r="Y210" s="218"/>
      <c r="Z210" s="213">
        <v>2242.6298830000001</v>
      </c>
      <c r="AA210" s="213">
        <v>2547</v>
      </c>
      <c r="AB210" s="212">
        <f>_xlfn.FLOOR.PRECISE('численность 2021'!E224)</f>
        <v>468</v>
      </c>
      <c r="AC210" s="212">
        <v>1.2458290000000001</v>
      </c>
      <c r="AD210" s="212">
        <v>1.4893179999999999</v>
      </c>
      <c r="AE210" s="212">
        <f t="shared" si="287"/>
        <v>1.6507354237945753</v>
      </c>
      <c r="AF210" s="214">
        <f>_xlfn.FLOOR.PRECISE('численность 2021'!O224)</f>
        <v>23</v>
      </c>
      <c r="AG210" s="215">
        <f t="shared" si="308"/>
        <v>23.400000000000002</v>
      </c>
      <c r="AH210" s="216">
        <f t="shared" si="324"/>
        <v>23</v>
      </c>
      <c r="AI210" s="219">
        <f t="shared" si="315"/>
        <v>17.25</v>
      </c>
      <c r="AJ210" s="217">
        <v>23</v>
      </c>
      <c r="AK210" s="217">
        <v>17</v>
      </c>
      <c r="AL210" s="213">
        <v>988.18450900000005</v>
      </c>
      <c r="AM210" s="213">
        <v>1210</v>
      </c>
      <c r="AN210" s="212">
        <f>_xlfn.FLOOR.PRECISE('численность 2021'!F224)</f>
        <v>230</v>
      </c>
      <c r="AO210" s="212">
        <v>0.54895799999999995</v>
      </c>
      <c r="AP210" s="212">
        <v>0.70752899999999996</v>
      </c>
      <c r="AQ210" s="212">
        <f t="shared" si="325"/>
        <v>0.81125886212126563</v>
      </c>
      <c r="AR210" s="214">
        <f>_xlfn.FLOOR.PRECISE('численность 2021'!L224)</f>
        <v>6</v>
      </c>
      <c r="AS210" s="214"/>
      <c r="AT210" s="214">
        <f t="shared" si="316"/>
        <v>6</v>
      </c>
      <c r="AU210" s="215">
        <f t="shared" si="317"/>
        <v>6.8999999999999995</v>
      </c>
      <c r="AV210" s="215">
        <f t="shared" si="335"/>
        <v>6.8999999999999995</v>
      </c>
      <c r="AW210" s="220">
        <f t="shared" si="318"/>
        <v>6</v>
      </c>
      <c r="AX210" s="217">
        <v>6</v>
      </c>
      <c r="AY210" s="215">
        <f t="shared" si="309"/>
        <v>0</v>
      </c>
      <c r="AZ210" s="216">
        <f t="shared" si="326"/>
        <v>0</v>
      </c>
      <c r="BA210" s="217"/>
      <c r="BB210" s="215">
        <f t="shared" si="310"/>
        <v>1.799999999999994</v>
      </c>
      <c r="BC210" s="217">
        <v>2</v>
      </c>
      <c r="BD210" s="213">
        <v>1444.190552</v>
      </c>
      <c r="BE210" s="213">
        <v>1389</v>
      </c>
      <c r="BF210" s="212">
        <f>_xlfn.FLOOR.PRECISE('численность 2021'!G224)</f>
        <v>266</v>
      </c>
      <c r="BG210" s="212">
        <v>0.80227899999999996</v>
      </c>
      <c r="BH210" s="212">
        <v>0.81219600000000003</v>
      </c>
      <c r="BI210" s="212">
        <f t="shared" si="288"/>
        <v>0.93823851010546366</v>
      </c>
      <c r="BJ210" s="214">
        <f>_xlfn.FLOOR.PRECISE('численность 2021'!K224)</f>
        <v>7</v>
      </c>
      <c r="BK210" s="214"/>
      <c r="BL210" s="214">
        <f t="shared" si="319"/>
        <v>7</v>
      </c>
      <c r="BM210" s="215">
        <f t="shared" si="296"/>
        <v>7.9799999999999729</v>
      </c>
      <c r="BN210" s="220">
        <f t="shared" si="320"/>
        <v>7</v>
      </c>
      <c r="BO210" s="217">
        <v>7</v>
      </c>
      <c r="BP210" s="215">
        <f t="shared" si="304"/>
        <v>1.0499999999999929</v>
      </c>
      <c r="BQ210" s="216">
        <f t="shared" si="327"/>
        <v>0</v>
      </c>
      <c r="BR210" s="217"/>
      <c r="BS210" s="215">
        <f t="shared" si="297"/>
        <v>1.4000000000000001</v>
      </c>
      <c r="BT210" s="217">
        <v>2</v>
      </c>
      <c r="BU210" s="213">
        <v>1088.3754879999999</v>
      </c>
      <c r="BV210" s="213">
        <v>1092</v>
      </c>
      <c r="BW210" s="212">
        <f>_xlfn.FLOOR.PRECISE('численность 2021'!H224)</f>
        <v>206</v>
      </c>
      <c r="BX210" s="212">
        <v>0.60461600000000004</v>
      </c>
      <c r="BY210" s="212">
        <v>0.63853000000000004</v>
      </c>
      <c r="BZ210" s="212">
        <f t="shared" si="289"/>
        <v>0.7266057634651335</v>
      </c>
      <c r="CA210" s="214">
        <f>_xlfn.FLOOR.PRECISE('численность 2021'!M224)</f>
        <v>6</v>
      </c>
      <c r="CB210" s="214"/>
      <c r="CC210" s="214"/>
      <c r="CD210" s="214">
        <f t="shared" si="328"/>
        <v>6</v>
      </c>
      <c r="CE210" s="215">
        <f t="shared" si="298"/>
        <v>6.1799999999999793</v>
      </c>
      <c r="CF210" s="220">
        <f t="shared" si="329"/>
        <v>6</v>
      </c>
      <c r="CG210" s="217">
        <v>6</v>
      </c>
      <c r="CH210" s="215">
        <f t="shared" si="311"/>
        <v>0.4499999999999994</v>
      </c>
      <c r="CI210" s="216">
        <f t="shared" si="330"/>
        <v>0</v>
      </c>
      <c r="CJ210" s="217"/>
      <c r="CK210" s="215">
        <f t="shared" si="305"/>
        <v>0.4499999999999994</v>
      </c>
      <c r="CL210" s="216">
        <f t="shared" si="331"/>
        <v>0</v>
      </c>
      <c r="CM210" s="217"/>
      <c r="CN210" s="215">
        <f t="shared" si="299"/>
        <v>1.2000000000000002</v>
      </c>
      <c r="CO210" s="217">
        <v>2</v>
      </c>
      <c r="CP210" s="221">
        <f t="shared" si="300"/>
        <v>1</v>
      </c>
      <c r="CQ210" s="213"/>
      <c r="CR210" s="213"/>
      <c r="CS210" s="213"/>
      <c r="CT210" s="212"/>
      <c r="CU210" s="212"/>
      <c r="CV210" s="212"/>
      <c r="CW210" s="214"/>
      <c r="CX210" s="215"/>
      <c r="CY210" s="220"/>
      <c r="CZ210" s="222"/>
      <c r="DA210" s="215"/>
      <c r="DB210" s="222"/>
      <c r="DC210" s="213">
        <v>336.25723299999999</v>
      </c>
      <c r="DD210" s="213">
        <v>307</v>
      </c>
      <c r="DE210" s="212">
        <f>_xlfn.FLOOR.PRECISE('численность 2021'!I224)</f>
        <v>54</v>
      </c>
      <c r="DF210" s="212">
        <v>0.18679799999999999</v>
      </c>
      <c r="DG210" s="212">
        <v>0.17951300000000001</v>
      </c>
      <c r="DH210" s="212">
        <f t="shared" si="290"/>
        <v>0.19046947197629713</v>
      </c>
      <c r="DI210" s="214">
        <f>_xlfn.FLOOR.PRECISE('численность 2021'!N224)</f>
        <v>3</v>
      </c>
      <c r="DJ210" s="215">
        <f t="shared" si="312"/>
        <v>8.0999999999999464</v>
      </c>
      <c r="DK210" s="216">
        <f t="shared" si="332"/>
        <v>3</v>
      </c>
      <c r="DL210" s="217">
        <v>3</v>
      </c>
      <c r="DM210" s="215">
        <f t="shared" si="313"/>
        <v>0.60000000000000009</v>
      </c>
      <c r="DN210" s="217">
        <v>1</v>
      </c>
      <c r="DO210" s="255">
        <v>109.798286</v>
      </c>
      <c r="DP210" s="213">
        <v>97</v>
      </c>
      <c r="DQ210" s="212">
        <f>_xlfn.FLOOR.PRECISE('численность 2021'!J224)</f>
        <v>22</v>
      </c>
      <c r="DR210" s="212">
        <v>6.0995000000000001E-2</v>
      </c>
      <c r="DS210" s="212">
        <v>5.6718999999999999E-2</v>
      </c>
      <c r="DT210" s="212">
        <f t="shared" si="291"/>
        <v>7.759867376812106E-2</v>
      </c>
      <c r="DU210" s="214">
        <f>_xlfn.FLOOR.PRECISE('численность 2021'!S224)</f>
        <v>0</v>
      </c>
      <c r="DV210" s="215">
        <f t="shared" si="301"/>
        <v>2.2000000000000002</v>
      </c>
      <c r="DW210" s="216">
        <f t="shared" si="333"/>
        <v>0</v>
      </c>
      <c r="DX210" s="217"/>
      <c r="DY210" s="213">
        <v>367</v>
      </c>
      <c r="DZ210" s="223">
        <v>376</v>
      </c>
      <c r="EA210" s="212">
        <f>_xlfn.FLOOR.PRECISE('численность 2021'!T224)</f>
        <v>60</v>
      </c>
      <c r="EB210" s="212">
        <v>0.203876</v>
      </c>
      <c r="EC210" s="91">
        <v>0.21986</v>
      </c>
      <c r="ED210" s="212">
        <f t="shared" si="292"/>
        <v>0.21163274664033016</v>
      </c>
      <c r="EE210" s="214">
        <f>_xlfn.FLOOR.PRECISE('численность 2021'!U224)</f>
        <v>0</v>
      </c>
      <c r="EF210" s="215">
        <f t="shared" si="321"/>
        <v>6</v>
      </c>
      <c r="EG210" s="216">
        <f t="shared" si="334"/>
        <v>0</v>
      </c>
      <c r="EH210" s="222"/>
    </row>
    <row r="211" spans="1:138" ht="47.25" x14ac:dyDescent="0.2">
      <c r="A211" s="116" t="s">
        <v>452</v>
      </c>
      <c r="B211" s="212">
        <f>'численность 2021'!C225</f>
        <v>17.29</v>
      </c>
      <c r="C211" s="213">
        <v>7444.3227539999998</v>
      </c>
      <c r="D211" s="213">
        <v>7186</v>
      </c>
      <c r="E211" s="212">
        <f>_xlfn.FLOOR.PRECISE('численность 2021'!D225)</f>
        <v>81</v>
      </c>
      <c r="F211" s="212">
        <v>4.1354819999999997</v>
      </c>
      <c r="G211" s="212">
        <v>4.2019010000000003</v>
      </c>
      <c r="H211" s="212">
        <f t="shared" si="286"/>
        <v>4.6847888953152115</v>
      </c>
      <c r="I211" s="214">
        <f>_xlfn.FLOOR.PRECISE('численность 2021'!R225)</f>
        <v>28</v>
      </c>
      <c r="J211" s="215">
        <f t="shared" si="306"/>
        <v>28.349999999999916</v>
      </c>
      <c r="K211" s="216">
        <f t="shared" si="322"/>
        <v>28</v>
      </c>
      <c r="L211" s="217">
        <v>28</v>
      </c>
      <c r="M211" s="213">
        <v>962</v>
      </c>
      <c r="N211" s="213">
        <v>975</v>
      </c>
      <c r="O211" s="212">
        <f>_xlfn.FLOOR.PRECISE('численность 2021'!P225)</f>
        <v>10</v>
      </c>
      <c r="P211" s="212">
        <v>0.534412</v>
      </c>
      <c r="Q211" s="212">
        <v>0.57011599999999996</v>
      </c>
      <c r="R211" s="212">
        <f t="shared" si="323"/>
        <v>0.578368999421631</v>
      </c>
      <c r="S211" s="214">
        <f>_xlfn.FLOOR.PRECISE('численность 2021'!Q225)</f>
        <v>1</v>
      </c>
      <c r="T211" s="214"/>
      <c r="U211" s="215">
        <f t="shared" si="307"/>
        <v>2.9999999999999898</v>
      </c>
      <c r="V211" s="216">
        <f t="shared" si="314"/>
        <v>1</v>
      </c>
      <c r="W211" s="217">
        <v>1</v>
      </c>
      <c r="X211" s="217"/>
      <c r="Y211" s="218"/>
      <c r="Z211" s="213">
        <v>2242.6298830000001</v>
      </c>
      <c r="AA211" s="213">
        <v>2547</v>
      </c>
      <c r="AB211" s="212">
        <f>_xlfn.FLOOR.PRECISE('численность 2021'!E225)</f>
        <v>41</v>
      </c>
      <c r="AC211" s="212">
        <v>1.2458290000000001</v>
      </c>
      <c r="AD211" s="212">
        <v>1.4893179999999999</v>
      </c>
      <c r="AE211" s="212">
        <f t="shared" si="287"/>
        <v>2.371312897628687</v>
      </c>
      <c r="AF211" s="214">
        <f>_xlfn.FLOOR.PRECISE('численность 2021'!O225)</f>
        <v>2</v>
      </c>
      <c r="AG211" s="215">
        <f t="shared" si="308"/>
        <v>2.0500000000000003</v>
      </c>
      <c r="AH211" s="216">
        <f t="shared" si="324"/>
        <v>2</v>
      </c>
      <c r="AI211" s="219">
        <f t="shared" si="315"/>
        <v>1.5</v>
      </c>
      <c r="AJ211" s="217">
        <v>2</v>
      </c>
      <c r="AK211" s="217">
        <v>1</v>
      </c>
      <c r="AL211" s="213">
        <v>988.18450900000005</v>
      </c>
      <c r="AM211" s="213">
        <v>1210</v>
      </c>
      <c r="AN211" s="212">
        <f>_xlfn.FLOOR.PRECISE('численность 2021'!F225)</f>
        <v>13</v>
      </c>
      <c r="AO211" s="212">
        <v>0.54895799999999995</v>
      </c>
      <c r="AP211" s="212">
        <v>0.70752899999999996</v>
      </c>
      <c r="AQ211" s="212">
        <f t="shared" si="325"/>
        <v>0.75187969924812037</v>
      </c>
      <c r="AR211" s="214">
        <f>_xlfn.FLOOR.PRECISE('численность 2021'!L225)</f>
        <v>0</v>
      </c>
      <c r="AS211" s="214"/>
      <c r="AT211" s="214">
        <f t="shared" si="316"/>
        <v>0</v>
      </c>
      <c r="AU211" s="215">
        <f t="shared" si="317"/>
        <v>0</v>
      </c>
      <c r="AV211" s="215">
        <f t="shared" si="335"/>
        <v>0</v>
      </c>
      <c r="AW211" s="220">
        <f t="shared" si="318"/>
        <v>0</v>
      </c>
      <c r="AX211" s="217"/>
      <c r="AY211" s="215">
        <f t="shared" si="309"/>
        <v>0</v>
      </c>
      <c r="AZ211" s="216">
        <f t="shared" si="326"/>
        <v>0</v>
      </c>
      <c r="BA211" s="217"/>
      <c r="BB211" s="215">
        <f t="shared" si="310"/>
        <v>0</v>
      </c>
      <c r="BC211" s="217"/>
      <c r="BD211" s="213">
        <v>1444.190552</v>
      </c>
      <c r="BE211" s="213">
        <v>1389</v>
      </c>
      <c r="BF211" s="212">
        <f>_xlfn.FLOOR.PRECISE('численность 2021'!G225)</f>
        <v>21</v>
      </c>
      <c r="BG211" s="212">
        <v>0.80227899999999996</v>
      </c>
      <c r="BH211" s="212">
        <v>0.81219600000000003</v>
      </c>
      <c r="BI211" s="212">
        <f t="shared" si="288"/>
        <v>1.2145748987854252</v>
      </c>
      <c r="BJ211" s="214">
        <f>_xlfn.FLOOR.PRECISE('численность 2021'!K225)</f>
        <v>1</v>
      </c>
      <c r="BK211" s="214"/>
      <c r="BL211" s="214">
        <f t="shared" si="319"/>
        <v>1</v>
      </c>
      <c r="BM211" s="215">
        <f t="shared" si="296"/>
        <v>1.05</v>
      </c>
      <c r="BN211" s="220">
        <f t="shared" si="320"/>
        <v>1</v>
      </c>
      <c r="BO211" s="217">
        <v>1</v>
      </c>
      <c r="BP211" s="215">
        <f t="shared" si="304"/>
        <v>0</v>
      </c>
      <c r="BQ211" s="216">
        <f t="shared" si="327"/>
        <v>0</v>
      </c>
      <c r="BR211" s="217"/>
      <c r="BS211" s="215">
        <f t="shared" si="297"/>
        <v>0.2</v>
      </c>
      <c r="BT211" s="217">
        <v>1</v>
      </c>
      <c r="BU211" s="213">
        <v>1088.3754879999999</v>
      </c>
      <c r="BV211" s="213">
        <v>1092</v>
      </c>
      <c r="BW211" s="212">
        <f>_xlfn.FLOOR.PRECISE('численность 2021'!H225)</f>
        <v>22</v>
      </c>
      <c r="BX211" s="212">
        <v>0.60461600000000004</v>
      </c>
      <c r="BY211" s="212">
        <v>0.63853000000000004</v>
      </c>
      <c r="BZ211" s="212">
        <f t="shared" si="289"/>
        <v>1.2724117987275883</v>
      </c>
      <c r="CA211" s="214">
        <f>_xlfn.FLOOR.PRECISE('численность 2021'!M225)</f>
        <v>1</v>
      </c>
      <c r="CB211" s="214"/>
      <c r="CC211" s="214"/>
      <c r="CD211" s="214">
        <f t="shared" si="328"/>
        <v>1</v>
      </c>
      <c r="CE211" s="215">
        <f t="shared" si="298"/>
        <v>1.1000000000000001</v>
      </c>
      <c r="CF211" s="220">
        <f t="shared" si="329"/>
        <v>1</v>
      </c>
      <c r="CG211" s="217">
        <v>1</v>
      </c>
      <c r="CH211" s="215">
        <f t="shared" si="311"/>
        <v>0</v>
      </c>
      <c r="CI211" s="216">
        <f t="shared" si="330"/>
        <v>0</v>
      </c>
      <c r="CJ211" s="217"/>
      <c r="CK211" s="215">
        <f t="shared" si="305"/>
        <v>0</v>
      </c>
      <c r="CL211" s="216">
        <f t="shared" si="331"/>
        <v>0</v>
      </c>
      <c r="CM211" s="217"/>
      <c r="CN211" s="215">
        <f t="shared" si="299"/>
        <v>0.2</v>
      </c>
      <c r="CO211" s="217">
        <v>1</v>
      </c>
      <c r="CP211" s="221">
        <f t="shared" si="300"/>
        <v>1</v>
      </c>
      <c r="CQ211" s="213"/>
      <c r="CR211" s="213"/>
      <c r="CS211" s="213"/>
      <c r="CT211" s="212"/>
      <c r="CU211" s="212"/>
      <c r="CV211" s="212"/>
      <c r="CW211" s="214"/>
      <c r="CX211" s="215"/>
      <c r="CY211" s="220"/>
      <c r="CZ211" s="222"/>
      <c r="DA211" s="215"/>
      <c r="DB211" s="222"/>
      <c r="DC211" s="213">
        <v>336.25723299999999</v>
      </c>
      <c r="DD211" s="213">
        <v>307</v>
      </c>
      <c r="DE211" s="212">
        <f>_xlfn.FLOOR.PRECISE('численность 2021'!I225)</f>
        <v>0</v>
      </c>
      <c r="DF211" s="212">
        <v>0.18679799999999999</v>
      </c>
      <c r="DG211" s="212">
        <v>0.17951300000000001</v>
      </c>
      <c r="DH211" s="212">
        <f t="shared" si="290"/>
        <v>0</v>
      </c>
      <c r="DI211" s="214">
        <f>_xlfn.FLOOR.PRECISE('численность 2021'!N225)</f>
        <v>0</v>
      </c>
      <c r="DJ211" s="215">
        <f t="shared" si="312"/>
        <v>0</v>
      </c>
      <c r="DK211" s="216">
        <f t="shared" si="332"/>
        <v>0</v>
      </c>
      <c r="DL211" s="217"/>
      <c r="DM211" s="215">
        <f t="shared" si="313"/>
        <v>0</v>
      </c>
      <c r="DN211" s="217"/>
      <c r="DO211" s="255">
        <v>109.798286</v>
      </c>
      <c r="DP211" s="213">
        <v>97</v>
      </c>
      <c r="DQ211" s="212">
        <f>_xlfn.FLOOR.PRECISE('численность 2021'!J225)</f>
        <v>1</v>
      </c>
      <c r="DR211" s="212">
        <v>6.0995000000000001E-2</v>
      </c>
      <c r="DS211" s="212">
        <v>5.6718999999999999E-2</v>
      </c>
      <c r="DT211" s="212">
        <f t="shared" si="291"/>
        <v>5.7836899942163102E-2</v>
      </c>
      <c r="DU211" s="214">
        <f>_xlfn.FLOOR.PRECISE('численность 2021'!S225)</f>
        <v>0</v>
      </c>
      <c r="DV211" s="215">
        <f t="shared" si="301"/>
        <v>0.1</v>
      </c>
      <c r="DW211" s="216">
        <f t="shared" si="333"/>
        <v>0</v>
      </c>
      <c r="DX211" s="217"/>
      <c r="DY211" s="213">
        <v>367</v>
      </c>
      <c r="DZ211" s="223">
        <v>376</v>
      </c>
      <c r="EA211" s="212">
        <f>_xlfn.FLOOR.PRECISE('численность 2021'!T225)</f>
        <v>4</v>
      </c>
      <c r="EB211" s="212">
        <v>0.203876</v>
      </c>
      <c r="EC211" s="91">
        <v>0.21986</v>
      </c>
      <c r="ED211" s="212">
        <f t="shared" si="292"/>
        <v>0.23134759976865241</v>
      </c>
      <c r="EE211" s="214">
        <f>_xlfn.FLOOR.PRECISE('численность 2021'!U225)</f>
        <v>0</v>
      </c>
      <c r="EF211" s="215">
        <f t="shared" si="321"/>
        <v>0.4</v>
      </c>
      <c r="EG211" s="216">
        <f t="shared" si="334"/>
        <v>0</v>
      </c>
      <c r="EH211" s="222"/>
    </row>
    <row r="212" spans="1:138" ht="47.25" x14ac:dyDescent="0.2">
      <c r="A212" s="116" t="s">
        <v>453</v>
      </c>
      <c r="B212" s="212">
        <f>'численность 2021'!C226</f>
        <v>21.34</v>
      </c>
      <c r="C212" s="213">
        <v>7444.3227539999998</v>
      </c>
      <c r="D212" s="213">
        <v>7186</v>
      </c>
      <c r="E212" s="212">
        <f>_xlfn.FLOOR.PRECISE('численность 2021'!D226)</f>
        <v>103</v>
      </c>
      <c r="F212" s="212">
        <v>4.1354819999999997</v>
      </c>
      <c r="G212" s="212">
        <v>4.2019010000000003</v>
      </c>
      <c r="H212" s="212">
        <f t="shared" si="286"/>
        <v>4.8266166822867858</v>
      </c>
      <c r="I212" s="214">
        <f>_xlfn.FLOOR.PRECISE('численность 2021'!R226)</f>
        <v>36</v>
      </c>
      <c r="J212" s="215">
        <f t="shared" si="306"/>
        <v>36.049999999999898</v>
      </c>
      <c r="K212" s="216">
        <f t="shared" si="322"/>
        <v>36</v>
      </c>
      <c r="L212" s="217">
        <v>36</v>
      </c>
      <c r="M212" s="213">
        <v>962</v>
      </c>
      <c r="N212" s="213">
        <v>975</v>
      </c>
      <c r="O212" s="212">
        <f>_xlfn.FLOOR.PRECISE('численность 2021'!P226)</f>
        <v>12</v>
      </c>
      <c r="P212" s="212">
        <v>0.534412</v>
      </c>
      <c r="Q212" s="212">
        <v>0.57011599999999996</v>
      </c>
      <c r="R212" s="212">
        <f t="shared" si="323"/>
        <v>0.5623242736644799</v>
      </c>
      <c r="S212" s="214">
        <f>_xlfn.FLOOR.PRECISE('численность 2021'!Q226)</f>
        <v>1</v>
      </c>
      <c r="T212" s="214"/>
      <c r="U212" s="215">
        <f t="shared" si="307"/>
        <v>3.5999999999999881</v>
      </c>
      <c r="V212" s="216">
        <f t="shared" si="314"/>
        <v>1</v>
      </c>
      <c r="W212" s="217">
        <v>1</v>
      </c>
      <c r="X212" s="217"/>
      <c r="Y212" s="218"/>
      <c r="Z212" s="213">
        <v>2242.6298830000001</v>
      </c>
      <c r="AA212" s="213">
        <v>2547</v>
      </c>
      <c r="AB212" s="212">
        <f>_xlfn.FLOOR.PRECISE('численность 2021'!E226)</f>
        <v>40</v>
      </c>
      <c r="AC212" s="212">
        <v>1.2458290000000001</v>
      </c>
      <c r="AD212" s="212">
        <v>1.4893179999999999</v>
      </c>
      <c r="AE212" s="212">
        <f t="shared" si="287"/>
        <v>1.8744142455482662</v>
      </c>
      <c r="AF212" s="214">
        <f>_xlfn.FLOOR.PRECISE('численность 2021'!O226)</f>
        <v>2</v>
      </c>
      <c r="AG212" s="215">
        <f t="shared" si="308"/>
        <v>2</v>
      </c>
      <c r="AH212" s="216">
        <f t="shared" si="324"/>
        <v>2</v>
      </c>
      <c r="AI212" s="219">
        <f t="shared" si="315"/>
        <v>1.5</v>
      </c>
      <c r="AJ212" s="217">
        <v>2</v>
      </c>
      <c r="AK212" s="217">
        <v>1</v>
      </c>
      <c r="AL212" s="213">
        <v>988.18450900000005</v>
      </c>
      <c r="AM212" s="213">
        <v>1210</v>
      </c>
      <c r="AN212" s="212">
        <f>_xlfn.FLOOR.PRECISE('численность 2021'!F226)</f>
        <v>18</v>
      </c>
      <c r="AO212" s="212">
        <v>0.54895799999999995</v>
      </c>
      <c r="AP212" s="212">
        <v>0.70752899999999996</v>
      </c>
      <c r="AQ212" s="212">
        <f t="shared" si="325"/>
        <v>0.8434864104967198</v>
      </c>
      <c r="AR212" s="214">
        <f>_xlfn.FLOOR.PRECISE('численность 2021'!L226)</f>
        <v>0</v>
      </c>
      <c r="AS212" s="214"/>
      <c r="AT212" s="214">
        <f t="shared" si="316"/>
        <v>0</v>
      </c>
      <c r="AU212" s="215">
        <f t="shared" si="317"/>
        <v>0</v>
      </c>
      <c r="AV212" s="215">
        <f t="shared" si="335"/>
        <v>0</v>
      </c>
      <c r="AW212" s="220">
        <f t="shared" si="318"/>
        <v>0</v>
      </c>
      <c r="AX212" s="217"/>
      <c r="AY212" s="215">
        <f t="shared" si="309"/>
        <v>0</v>
      </c>
      <c r="AZ212" s="216">
        <f t="shared" si="326"/>
        <v>0</v>
      </c>
      <c r="BA212" s="217"/>
      <c r="BB212" s="215">
        <f t="shared" si="310"/>
        <v>0</v>
      </c>
      <c r="BC212" s="217"/>
      <c r="BD212" s="213">
        <v>1444.190552</v>
      </c>
      <c r="BE212" s="213">
        <v>1389</v>
      </c>
      <c r="BF212" s="212">
        <f>_xlfn.FLOOR.PRECISE('численность 2021'!G226)</f>
        <v>25</v>
      </c>
      <c r="BG212" s="212">
        <v>0.80227899999999996</v>
      </c>
      <c r="BH212" s="212">
        <v>0.81219600000000003</v>
      </c>
      <c r="BI212" s="212">
        <f t="shared" si="288"/>
        <v>1.1715089034676665</v>
      </c>
      <c r="BJ212" s="214">
        <f>_xlfn.FLOOR.PRECISE('численность 2021'!K226)</f>
        <v>1</v>
      </c>
      <c r="BK212" s="214"/>
      <c r="BL212" s="214">
        <f t="shared" si="319"/>
        <v>1</v>
      </c>
      <c r="BM212" s="215">
        <f t="shared" si="296"/>
        <v>1.25</v>
      </c>
      <c r="BN212" s="220">
        <f t="shared" si="320"/>
        <v>1</v>
      </c>
      <c r="BO212" s="217">
        <v>1</v>
      </c>
      <c r="BP212" s="215">
        <f t="shared" si="304"/>
        <v>0</v>
      </c>
      <c r="BQ212" s="216">
        <f t="shared" si="327"/>
        <v>0</v>
      </c>
      <c r="BR212" s="217"/>
      <c r="BS212" s="215">
        <f t="shared" si="297"/>
        <v>0.2</v>
      </c>
      <c r="BT212" s="217">
        <v>1</v>
      </c>
      <c r="BU212" s="213">
        <v>1088.3754879999999</v>
      </c>
      <c r="BV212" s="213">
        <v>1092</v>
      </c>
      <c r="BW212" s="212">
        <f>_xlfn.FLOOR.PRECISE('численность 2021'!H226)</f>
        <v>26</v>
      </c>
      <c r="BX212" s="212">
        <v>0.60461600000000004</v>
      </c>
      <c r="BY212" s="212">
        <v>0.63853000000000004</v>
      </c>
      <c r="BZ212" s="212">
        <f t="shared" si="289"/>
        <v>1.2183692596063731</v>
      </c>
      <c r="CA212" s="214">
        <f>_xlfn.FLOOR.PRECISE('численность 2021'!M226)</f>
        <v>1</v>
      </c>
      <c r="CB212" s="214"/>
      <c r="CC212" s="214"/>
      <c r="CD212" s="214">
        <f t="shared" si="328"/>
        <v>1</v>
      </c>
      <c r="CE212" s="215">
        <f t="shared" si="298"/>
        <v>1.3</v>
      </c>
      <c r="CF212" s="220">
        <f t="shared" si="329"/>
        <v>1</v>
      </c>
      <c r="CG212" s="217">
        <v>1</v>
      </c>
      <c r="CH212" s="215">
        <f t="shared" si="311"/>
        <v>0</v>
      </c>
      <c r="CI212" s="216">
        <f t="shared" si="330"/>
        <v>0</v>
      </c>
      <c r="CJ212" s="217"/>
      <c r="CK212" s="215">
        <f t="shared" si="305"/>
        <v>0</v>
      </c>
      <c r="CL212" s="216">
        <f t="shared" si="331"/>
        <v>0</v>
      </c>
      <c r="CM212" s="217"/>
      <c r="CN212" s="215">
        <f t="shared" si="299"/>
        <v>0.2</v>
      </c>
      <c r="CO212" s="217">
        <v>1</v>
      </c>
      <c r="CP212" s="221">
        <f t="shared" si="300"/>
        <v>1</v>
      </c>
      <c r="CQ212" s="213"/>
      <c r="CR212" s="213"/>
      <c r="CS212" s="213"/>
      <c r="CT212" s="212"/>
      <c r="CU212" s="212"/>
      <c r="CV212" s="212"/>
      <c r="CW212" s="214"/>
      <c r="CX212" s="215"/>
      <c r="CY212" s="220"/>
      <c r="CZ212" s="222"/>
      <c r="DA212" s="215"/>
      <c r="DB212" s="222"/>
      <c r="DC212" s="213">
        <v>336.25723299999999</v>
      </c>
      <c r="DD212" s="213">
        <v>307</v>
      </c>
      <c r="DE212" s="212">
        <f>_xlfn.FLOOR.PRECISE('численность 2021'!I226)</f>
        <v>0</v>
      </c>
      <c r="DF212" s="212">
        <v>0.18679799999999999</v>
      </c>
      <c r="DG212" s="212">
        <v>0.17951300000000001</v>
      </c>
      <c r="DH212" s="212">
        <f t="shared" si="290"/>
        <v>0</v>
      </c>
      <c r="DI212" s="214">
        <f>_xlfn.FLOOR.PRECISE('численность 2021'!N226)</f>
        <v>0</v>
      </c>
      <c r="DJ212" s="215">
        <f t="shared" si="312"/>
        <v>0</v>
      </c>
      <c r="DK212" s="216">
        <f t="shared" si="332"/>
        <v>0</v>
      </c>
      <c r="DL212" s="217"/>
      <c r="DM212" s="215">
        <f t="shared" si="313"/>
        <v>0</v>
      </c>
      <c r="DN212" s="217"/>
      <c r="DO212" s="255">
        <v>109.798286</v>
      </c>
      <c r="DP212" s="213">
        <v>97</v>
      </c>
      <c r="DQ212" s="212">
        <f>_xlfn.FLOOR.PRECISE('численность 2021'!J226)</f>
        <v>2</v>
      </c>
      <c r="DR212" s="212">
        <v>6.0995000000000001E-2</v>
      </c>
      <c r="DS212" s="212">
        <v>5.6718999999999999E-2</v>
      </c>
      <c r="DT212" s="212">
        <f t="shared" si="291"/>
        <v>9.3720712277413312E-2</v>
      </c>
      <c r="DU212" s="214">
        <f>_xlfn.FLOOR.PRECISE('численность 2021'!S226)</f>
        <v>0</v>
      </c>
      <c r="DV212" s="215">
        <f t="shared" si="301"/>
        <v>0.2</v>
      </c>
      <c r="DW212" s="216">
        <f t="shared" si="333"/>
        <v>0</v>
      </c>
      <c r="DX212" s="217"/>
      <c r="DY212" s="213">
        <v>367</v>
      </c>
      <c r="DZ212" s="223">
        <v>376</v>
      </c>
      <c r="EA212" s="212">
        <f>_xlfn.FLOOR.PRECISE('численность 2021'!T226)</f>
        <v>5</v>
      </c>
      <c r="EB212" s="212">
        <v>0.203876</v>
      </c>
      <c r="EC212" s="212">
        <v>0.21986</v>
      </c>
      <c r="ED212" s="212">
        <f t="shared" si="292"/>
        <v>0.23430178069353327</v>
      </c>
      <c r="EE212" s="214">
        <f>_xlfn.FLOOR.PRECISE('численность 2021'!U226)</f>
        <v>0</v>
      </c>
      <c r="EF212" s="215">
        <f t="shared" si="321"/>
        <v>0.5</v>
      </c>
      <c r="EG212" s="216">
        <f t="shared" si="334"/>
        <v>0</v>
      </c>
      <c r="EH212" s="222"/>
    </row>
    <row r="213" spans="1:138" ht="47.25" x14ac:dyDescent="0.2">
      <c r="A213" s="238" t="s">
        <v>355</v>
      </c>
      <c r="B213" s="212">
        <f>'численность 2021'!C227</f>
        <v>398.80799999999999</v>
      </c>
      <c r="C213" s="213">
        <v>934.13317900000004</v>
      </c>
      <c r="D213" s="213">
        <v>1043</v>
      </c>
      <c r="E213" s="212">
        <f>_xlfn.FLOOR.PRECISE('численность 2021'!D227)</f>
        <v>1320</v>
      </c>
      <c r="F213" s="212">
        <v>2.668952</v>
      </c>
      <c r="G213" s="212">
        <v>2.98</v>
      </c>
      <c r="H213" s="212">
        <f t="shared" si="286"/>
        <v>3.3098633929108745</v>
      </c>
      <c r="I213" s="214">
        <f>_xlfn.FLOOR.PRECISE('численность 2021'!R227)</f>
        <v>460</v>
      </c>
      <c r="J213" s="215">
        <f t="shared" si="306"/>
        <v>461.99999999999864</v>
      </c>
      <c r="K213" s="216">
        <f t="shared" si="322"/>
        <v>460</v>
      </c>
      <c r="L213" s="217">
        <v>460</v>
      </c>
      <c r="M213" s="213">
        <v>99</v>
      </c>
      <c r="N213" s="213">
        <v>105</v>
      </c>
      <c r="O213" s="212">
        <f>_xlfn.FLOOR.PRECISE('численность 2021'!P227)</f>
        <v>120</v>
      </c>
      <c r="P213" s="212">
        <v>0.28285700000000003</v>
      </c>
      <c r="Q213" s="212">
        <v>0.3</v>
      </c>
      <c r="R213" s="212">
        <f t="shared" si="323"/>
        <v>0.30089667208280679</v>
      </c>
      <c r="S213" s="214">
        <f>_xlfn.FLOOR.PRECISE('численность 2021'!Q227)</f>
        <v>12</v>
      </c>
      <c r="T213" s="214"/>
      <c r="U213" s="215">
        <f t="shared" si="307"/>
        <v>35.999999999999879</v>
      </c>
      <c r="V213" s="216">
        <f t="shared" si="314"/>
        <v>12</v>
      </c>
      <c r="W213" s="217">
        <v>12</v>
      </c>
      <c r="X213" s="217"/>
      <c r="Y213" s="218"/>
      <c r="Z213" s="213">
        <v>623.09252900000001</v>
      </c>
      <c r="AA213" s="213">
        <v>688</v>
      </c>
      <c r="AB213" s="212">
        <f>_xlfn.FLOOR.PRECISE('численность 2021'!E227)</f>
        <v>866</v>
      </c>
      <c r="AC213" s="212">
        <v>1.7802640000000001</v>
      </c>
      <c r="AD213" s="212">
        <v>1.965714</v>
      </c>
      <c r="AE213" s="212">
        <f t="shared" si="287"/>
        <v>2.1714709835309223</v>
      </c>
      <c r="AF213" s="214">
        <f>_xlfn.FLOOR.PRECISE('численность 2021'!O227)</f>
        <v>43</v>
      </c>
      <c r="AG213" s="215">
        <f t="shared" si="308"/>
        <v>43.300000000000004</v>
      </c>
      <c r="AH213" s="216">
        <f t="shared" si="324"/>
        <v>43</v>
      </c>
      <c r="AI213" s="219">
        <f t="shared" si="315"/>
        <v>32.25</v>
      </c>
      <c r="AJ213" s="217">
        <v>43</v>
      </c>
      <c r="AK213" s="217">
        <v>32</v>
      </c>
      <c r="AL213" s="213">
        <v>717.78637700000002</v>
      </c>
      <c r="AM213" s="213">
        <v>879</v>
      </c>
      <c r="AN213" s="212">
        <f>_xlfn.FLOOR.PRECISE('численность 2021'!F227)</f>
        <v>876</v>
      </c>
      <c r="AO213" s="212">
        <v>2.050818</v>
      </c>
      <c r="AP213" s="212">
        <v>2.5114290000000001</v>
      </c>
      <c r="AQ213" s="212">
        <f t="shared" si="325"/>
        <v>2.1965457062044895</v>
      </c>
      <c r="AR213" s="214">
        <f>_xlfn.FLOOR.PRECISE('численность 2021'!L227)</f>
        <v>10</v>
      </c>
      <c r="AS213" s="214"/>
      <c r="AT213" s="214">
        <f t="shared" si="316"/>
        <v>10</v>
      </c>
      <c r="AU213" s="215">
        <f t="shared" si="317"/>
        <v>61.320000000000007</v>
      </c>
      <c r="AV213" s="215">
        <f t="shared" si="335"/>
        <v>0</v>
      </c>
      <c r="AW213" s="220">
        <f t="shared" si="318"/>
        <v>10</v>
      </c>
      <c r="AX213" s="217">
        <v>10</v>
      </c>
      <c r="AY213" s="215">
        <f t="shared" si="309"/>
        <v>1.49999999999999</v>
      </c>
      <c r="AZ213" s="216">
        <f t="shared" si="326"/>
        <v>0</v>
      </c>
      <c r="BA213" s="217"/>
      <c r="BB213" s="215">
        <f t="shared" si="310"/>
        <v>2.9999999999999898</v>
      </c>
      <c r="BC213" s="217"/>
      <c r="BD213" s="213">
        <v>488.21267699999999</v>
      </c>
      <c r="BE213" s="213">
        <v>596</v>
      </c>
      <c r="BF213" s="212">
        <f>_xlfn.FLOOR.PRECISE('численность 2021'!G227)</f>
        <v>666</v>
      </c>
      <c r="BG213" s="212">
        <v>1.3948929999999999</v>
      </c>
      <c r="BH213" s="212">
        <v>1.7028570000000001</v>
      </c>
      <c r="BI213" s="212">
        <f t="shared" si="288"/>
        <v>1.6699765300595775</v>
      </c>
      <c r="BJ213" s="214">
        <f>_xlfn.FLOOR.PRECISE('численность 2021'!K227)</f>
        <v>16</v>
      </c>
      <c r="BK213" s="214"/>
      <c r="BL213" s="214">
        <f t="shared" si="319"/>
        <v>16</v>
      </c>
      <c r="BM213" s="215">
        <f t="shared" si="296"/>
        <v>33.300000000000004</v>
      </c>
      <c r="BN213" s="220">
        <f t="shared" si="320"/>
        <v>16</v>
      </c>
      <c r="BO213" s="217">
        <v>16</v>
      </c>
      <c r="BP213" s="215">
        <f t="shared" si="304"/>
        <v>2.3999999999999839</v>
      </c>
      <c r="BQ213" s="216">
        <f t="shared" si="327"/>
        <v>0</v>
      </c>
      <c r="BR213" s="217"/>
      <c r="BS213" s="215">
        <f t="shared" si="297"/>
        <v>3.2</v>
      </c>
      <c r="BT213" s="217"/>
      <c r="BU213" s="213">
        <v>318.62301600000001</v>
      </c>
      <c r="BV213" s="213">
        <v>323</v>
      </c>
      <c r="BW213" s="212">
        <f>_xlfn.FLOOR.PRECISE('численность 2021'!H227)</f>
        <v>415</v>
      </c>
      <c r="BX213" s="212">
        <v>0.91035100000000002</v>
      </c>
      <c r="BY213" s="212">
        <v>0.92285700000000004</v>
      </c>
      <c r="BZ213" s="212">
        <f t="shared" si="289"/>
        <v>1.04060099095304</v>
      </c>
      <c r="CA213" s="214">
        <f>_xlfn.FLOOR.PRECISE('численность 2021'!M227)</f>
        <v>7</v>
      </c>
      <c r="CB213" s="214"/>
      <c r="CC213" s="214"/>
      <c r="CD213" s="214">
        <f t="shared" si="328"/>
        <v>7</v>
      </c>
      <c r="CE213" s="215">
        <f t="shared" si="298"/>
        <v>20.75</v>
      </c>
      <c r="CF213" s="220">
        <f t="shared" si="329"/>
        <v>7</v>
      </c>
      <c r="CG213" s="217">
        <v>7</v>
      </c>
      <c r="CH213" s="215">
        <f t="shared" si="311"/>
        <v>0.52499999999999925</v>
      </c>
      <c r="CI213" s="216">
        <f t="shared" si="330"/>
        <v>0</v>
      </c>
      <c r="CJ213" s="217"/>
      <c r="CK213" s="215">
        <f t="shared" si="305"/>
        <v>0.52499999999999925</v>
      </c>
      <c r="CL213" s="216">
        <f t="shared" si="331"/>
        <v>0</v>
      </c>
      <c r="CM213" s="217"/>
      <c r="CN213" s="215">
        <f t="shared" si="299"/>
        <v>1.4000000000000001</v>
      </c>
      <c r="CO213" s="217"/>
      <c r="CP213" s="221">
        <f t="shared" si="300"/>
        <v>1</v>
      </c>
      <c r="CQ213" s="213">
        <v>0</v>
      </c>
      <c r="CR213" s="213">
        <v>0</v>
      </c>
      <c r="CS213" s="213" t="e">
        <f>#REF!</f>
        <v>#REF!</v>
      </c>
      <c r="CT213" s="212">
        <v>0</v>
      </c>
      <c r="CU213" s="212">
        <v>0</v>
      </c>
      <c r="CV213" s="212" t="e">
        <f>#REF!</f>
        <v>#REF!</v>
      </c>
      <c r="CW213" s="214" t="e">
        <f>#REF!</f>
        <v>#REF!</v>
      </c>
      <c r="CX213" s="215" t="e">
        <f t="shared" si="293"/>
        <v>#REF!</v>
      </c>
      <c r="CY213" s="220" t="e">
        <f t="shared" si="294"/>
        <v>#REF!</v>
      </c>
      <c r="CZ213" s="222"/>
      <c r="DA213" s="215">
        <f t="shared" si="295"/>
        <v>0</v>
      </c>
      <c r="DB213" s="222"/>
      <c r="DC213" s="213">
        <v>56.024405999999999</v>
      </c>
      <c r="DD213" s="213">
        <v>47</v>
      </c>
      <c r="DE213" s="212">
        <f>_xlfn.FLOOR.PRECISE('численность 2021'!I227)</f>
        <v>60</v>
      </c>
      <c r="DF213" s="212">
        <v>0.16006999999999999</v>
      </c>
      <c r="DG213" s="212">
        <v>0.13428599999999999</v>
      </c>
      <c r="DH213" s="212">
        <f t="shared" si="290"/>
        <v>0.1504483360414034</v>
      </c>
      <c r="DI213" s="214">
        <f>_xlfn.FLOOR.PRECISE('численность 2021'!N227)</f>
        <v>2</v>
      </c>
      <c r="DJ213" s="215">
        <f t="shared" si="312"/>
        <v>8.9999999999999396</v>
      </c>
      <c r="DK213" s="216">
        <f t="shared" si="332"/>
        <v>2</v>
      </c>
      <c r="DL213" s="217">
        <v>2</v>
      </c>
      <c r="DM213" s="215">
        <f t="shared" si="313"/>
        <v>0.4</v>
      </c>
      <c r="DN213" s="217"/>
      <c r="DO213" s="213">
        <v>25.274168</v>
      </c>
      <c r="DP213" s="213">
        <v>20</v>
      </c>
      <c r="DQ213" s="212">
        <f>_xlfn.FLOOR.PRECISE('численность 2021'!J227)</f>
        <v>25</v>
      </c>
      <c r="DR213" s="212">
        <v>7.2211999999999998E-2</v>
      </c>
      <c r="DS213" s="212">
        <v>5.7142999999999999E-2</v>
      </c>
      <c r="DT213" s="212">
        <f t="shared" si="291"/>
        <v>6.2686806683918073E-2</v>
      </c>
      <c r="DU213" s="214">
        <f>_xlfn.FLOOR.PRECISE('численность 2021'!S227)</f>
        <v>0</v>
      </c>
      <c r="DV213" s="215">
        <f t="shared" si="301"/>
        <v>2.5</v>
      </c>
      <c r="DW213" s="216">
        <f t="shared" si="333"/>
        <v>0</v>
      </c>
      <c r="DX213" s="217"/>
      <c r="DY213" s="213">
        <v>0</v>
      </c>
      <c r="DZ213" s="223">
        <v>0</v>
      </c>
      <c r="EA213" s="212">
        <f>_xlfn.FLOOR.PRECISE('численность 2021'!T227)</f>
        <v>70</v>
      </c>
      <c r="EB213" s="212">
        <v>0</v>
      </c>
      <c r="EC213" s="212">
        <v>0</v>
      </c>
      <c r="ED213" s="212">
        <f t="shared" si="292"/>
        <v>0.17552305871497062</v>
      </c>
      <c r="EE213" s="214">
        <f>_xlfn.FLOOR.PRECISE('численность 2021'!U227)</f>
        <v>0</v>
      </c>
      <c r="EF213" s="215">
        <f t="shared" si="321"/>
        <v>7</v>
      </c>
      <c r="EG213" s="216">
        <f t="shared" si="334"/>
        <v>0</v>
      </c>
      <c r="EH213" s="222"/>
    </row>
    <row r="214" spans="1:138" ht="47.25" x14ac:dyDescent="0.2">
      <c r="A214" s="129" t="s">
        <v>454</v>
      </c>
      <c r="B214" s="212">
        <f>'численность 2021'!C228</f>
        <v>379.44299999999998</v>
      </c>
      <c r="C214" s="213"/>
      <c r="D214" s="213"/>
      <c r="E214" s="212">
        <f>_xlfn.FLOOR.PRECISE('численность 2021'!D228)</f>
        <v>1821</v>
      </c>
      <c r="F214" s="212"/>
      <c r="G214" s="212"/>
      <c r="H214" s="212">
        <f t="shared" si="286"/>
        <v>4.7991397917473773</v>
      </c>
      <c r="I214" s="214">
        <f>_xlfn.FLOOR.PRECISE('численность 2021'!R228)</f>
        <v>637</v>
      </c>
      <c r="J214" s="215">
        <f t="shared" si="306"/>
        <v>637.34999999999809</v>
      </c>
      <c r="K214" s="216">
        <f t="shared" si="322"/>
        <v>637</v>
      </c>
      <c r="L214" s="217">
        <v>637</v>
      </c>
      <c r="M214" s="213"/>
      <c r="N214" s="213"/>
      <c r="O214" s="212">
        <f>_xlfn.FLOOR.PRECISE('численность 2021'!P228)</f>
        <v>209</v>
      </c>
      <c r="P214" s="212"/>
      <c r="Q214" s="212"/>
      <c r="R214" s="212">
        <f t="shared" si="323"/>
        <v>0.55080736764151672</v>
      </c>
      <c r="S214" s="214">
        <f>_xlfn.FLOOR.PRECISE('численность 2021'!Q228)</f>
        <v>20</v>
      </c>
      <c r="T214" s="214"/>
      <c r="U214" s="215">
        <f t="shared" si="307"/>
        <v>62.69999999999979</v>
      </c>
      <c r="V214" s="216">
        <f t="shared" si="314"/>
        <v>20</v>
      </c>
      <c r="W214" s="217">
        <v>20</v>
      </c>
      <c r="X214" s="217"/>
      <c r="Y214" s="218"/>
      <c r="Z214" s="213"/>
      <c r="AA214" s="213"/>
      <c r="AB214" s="212">
        <f>_xlfn.FLOOR.PRECISE('численность 2021'!E228)</f>
        <v>641</v>
      </c>
      <c r="AC214" s="212"/>
      <c r="AD214" s="212"/>
      <c r="AE214" s="212">
        <f t="shared" si="287"/>
        <v>1.6893182902306803</v>
      </c>
      <c r="AF214" s="214">
        <f>_xlfn.FLOOR.PRECISE('численность 2021'!O228)</f>
        <v>32</v>
      </c>
      <c r="AG214" s="215">
        <f t="shared" si="308"/>
        <v>32.050000000000004</v>
      </c>
      <c r="AH214" s="216">
        <f t="shared" si="324"/>
        <v>32</v>
      </c>
      <c r="AI214" s="219">
        <f t="shared" si="315"/>
        <v>24</v>
      </c>
      <c r="AJ214" s="217">
        <v>32</v>
      </c>
      <c r="AK214" s="217">
        <v>24</v>
      </c>
      <c r="AL214" s="213"/>
      <c r="AM214" s="213"/>
      <c r="AN214" s="212">
        <f>_xlfn.FLOOR.PRECISE('численность 2021'!F228)</f>
        <v>326</v>
      </c>
      <c r="AO214" s="212"/>
      <c r="AP214" s="212"/>
      <c r="AQ214" s="212">
        <f t="shared" si="325"/>
        <v>0.8591540758427485</v>
      </c>
      <c r="AR214" s="214">
        <f>_xlfn.FLOOR.PRECISE('численность 2021'!L228)</f>
        <v>9</v>
      </c>
      <c r="AS214" s="214"/>
      <c r="AT214" s="214">
        <f t="shared" si="316"/>
        <v>9</v>
      </c>
      <c r="AU214" s="215">
        <f t="shared" si="317"/>
        <v>9.7799999999999994</v>
      </c>
      <c r="AV214" s="215">
        <f t="shared" si="335"/>
        <v>9.7799999999999994</v>
      </c>
      <c r="AW214" s="220">
        <f t="shared" si="318"/>
        <v>9</v>
      </c>
      <c r="AX214" s="217">
        <v>9</v>
      </c>
      <c r="AY214" s="215">
        <f t="shared" si="309"/>
        <v>1.349999999999991</v>
      </c>
      <c r="AZ214" s="216">
        <f t="shared" si="326"/>
        <v>0</v>
      </c>
      <c r="BA214" s="217"/>
      <c r="BB214" s="215">
        <f t="shared" si="310"/>
        <v>2.6999999999999909</v>
      </c>
      <c r="BC214" s="217"/>
      <c r="BD214" s="213"/>
      <c r="BE214" s="213"/>
      <c r="BF214" s="212">
        <f>_xlfn.FLOOR.PRECISE('численность 2021'!G228)</f>
        <v>414</v>
      </c>
      <c r="BG214" s="212"/>
      <c r="BH214" s="212"/>
      <c r="BI214" s="212">
        <f t="shared" si="288"/>
        <v>1.0910729674812818</v>
      </c>
      <c r="BJ214" s="214">
        <f>_xlfn.FLOOR.PRECISE('численность 2021'!K228)</f>
        <v>20</v>
      </c>
      <c r="BK214" s="214"/>
      <c r="BL214" s="214">
        <f t="shared" si="319"/>
        <v>20</v>
      </c>
      <c r="BM214" s="215">
        <f t="shared" si="296"/>
        <v>20.700000000000003</v>
      </c>
      <c r="BN214" s="220">
        <f t="shared" si="320"/>
        <v>20</v>
      </c>
      <c r="BO214" s="217">
        <v>20</v>
      </c>
      <c r="BP214" s="215">
        <f t="shared" si="304"/>
        <v>2.99999999999998</v>
      </c>
      <c r="BQ214" s="216">
        <f t="shared" si="327"/>
        <v>0</v>
      </c>
      <c r="BR214" s="217"/>
      <c r="BS214" s="215">
        <f t="shared" si="297"/>
        <v>4</v>
      </c>
      <c r="BT214" s="217"/>
      <c r="BU214" s="213"/>
      <c r="BV214" s="213"/>
      <c r="BW214" s="212">
        <f>_xlfn.FLOOR.PRECISE('численность 2021'!H228)</f>
        <v>319</v>
      </c>
      <c r="BX214" s="212"/>
      <c r="BY214" s="212"/>
      <c r="BZ214" s="212">
        <f t="shared" si="289"/>
        <v>0.84070598218968329</v>
      </c>
      <c r="CA214" s="214">
        <f>_xlfn.FLOOR.PRECISE('численность 2021'!M228)</f>
        <v>9</v>
      </c>
      <c r="CB214" s="214"/>
      <c r="CC214" s="214"/>
      <c r="CD214" s="214">
        <f t="shared" si="328"/>
        <v>9</v>
      </c>
      <c r="CE214" s="215">
        <f t="shared" si="298"/>
        <v>9.5699999999999683</v>
      </c>
      <c r="CF214" s="220">
        <f t="shared" si="329"/>
        <v>9</v>
      </c>
      <c r="CG214" s="217">
        <v>9</v>
      </c>
      <c r="CH214" s="215">
        <f t="shared" si="311"/>
        <v>0.67499999999999916</v>
      </c>
      <c r="CI214" s="216">
        <f t="shared" si="330"/>
        <v>0</v>
      </c>
      <c r="CJ214" s="217"/>
      <c r="CK214" s="215">
        <f t="shared" si="305"/>
        <v>0.67499999999999916</v>
      </c>
      <c r="CL214" s="216">
        <f t="shared" si="331"/>
        <v>0</v>
      </c>
      <c r="CM214" s="217"/>
      <c r="CN214" s="215">
        <f t="shared" si="299"/>
        <v>1.8</v>
      </c>
      <c r="CO214" s="217"/>
      <c r="CP214" s="221">
        <f t="shared" si="300"/>
        <v>1</v>
      </c>
      <c r="CQ214" s="213"/>
      <c r="CR214" s="213"/>
      <c r="CS214" s="213"/>
      <c r="CT214" s="212"/>
      <c r="CU214" s="212"/>
      <c r="CV214" s="212"/>
      <c r="CW214" s="214"/>
      <c r="CX214" s="215"/>
      <c r="CY214" s="220"/>
      <c r="CZ214" s="222"/>
      <c r="DA214" s="215"/>
      <c r="DB214" s="222"/>
      <c r="DC214" s="213"/>
      <c r="DD214" s="213"/>
      <c r="DE214" s="212">
        <f>_xlfn.FLOOR.PRECISE('численность 2021'!I228)</f>
        <v>65</v>
      </c>
      <c r="DF214" s="212"/>
      <c r="DG214" s="212"/>
      <c r="DH214" s="212">
        <f t="shared" si="290"/>
        <v>0.17130372677846212</v>
      </c>
      <c r="DI214" s="214">
        <f>_xlfn.FLOOR.PRECISE('численность 2021'!N228)</f>
        <v>9</v>
      </c>
      <c r="DJ214" s="215">
        <f t="shared" si="312"/>
        <v>9.7499999999999343</v>
      </c>
      <c r="DK214" s="216">
        <f t="shared" si="332"/>
        <v>9</v>
      </c>
      <c r="DL214" s="217">
        <v>9</v>
      </c>
      <c r="DM214" s="215">
        <f t="shared" si="313"/>
        <v>1.8</v>
      </c>
      <c r="DN214" s="217"/>
      <c r="DO214" s="213"/>
      <c r="DP214" s="213"/>
      <c r="DQ214" s="212">
        <f>_xlfn.FLOOR.PRECISE('численность 2021'!J228)</f>
        <v>15</v>
      </c>
      <c r="DR214" s="212"/>
      <c r="DS214" s="212"/>
      <c r="DT214" s="212">
        <f t="shared" si="291"/>
        <v>3.9531629256568182E-2</v>
      </c>
      <c r="DU214" s="214">
        <f>_xlfn.FLOOR.PRECISE('численность 2021'!S228)</f>
        <v>0</v>
      </c>
      <c r="DV214" s="215">
        <f t="shared" si="301"/>
        <v>1.5</v>
      </c>
      <c r="DW214" s="216">
        <f t="shared" si="333"/>
        <v>0</v>
      </c>
      <c r="DX214" s="217"/>
      <c r="DY214" s="213"/>
      <c r="DZ214" s="223"/>
      <c r="EA214" s="212">
        <f>_xlfn.FLOOR.PRECISE('численность 2021'!T228)</f>
        <v>68</v>
      </c>
      <c r="EB214" s="212"/>
      <c r="EC214" s="212"/>
      <c r="ED214" s="212">
        <f t="shared" si="292"/>
        <v>0.17921005262977577</v>
      </c>
      <c r="EE214" s="214">
        <f>_xlfn.FLOOR.PRECISE('численность 2021'!U228)</f>
        <v>6</v>
      </c>
      <c r="EF214" s="215">
        <f t="shared" si="321"/>
        <v>6.8000000000000007</v>
      </c>
      <c r="EG214" s="216">
        <f t="shared" si="334"/>
        <v>6</v>
      </c>
      <c r="EH214" s="222">
        <v>6</v>
      </c>
    </row>
    <row r="215" spans="1:138" ht="47.25" x14ac:dyDescent="0.2">
      <c r="A215" s="129" t="s">
        <v>455</v>
      </c>
      <c r="B215" s="212">
        <f>'численность 2021'!C230</f>
        <v>349.32100000000003</v>
      </c>
      <c r="C215" s="213"/>
      <c r="D215" s="213"/>
      <c r="E215" s="212">
        <f>_xlfn.FLOOR.PRECISE('численность 2021'!D230)</f>
        <v>1670</v>
      </c>
      <c r="F215" s="212"/>
      <c r="G215" s="212"/>
      <c r="H215" s="212">
        <f t="shared" si="286"/>
        <v>4.7807031355114633</v>
      </c>
      <c r="I215" s="214">
        <f>_xlfn.FLOOR.PRECISE('численность 2021'!R230)</f>
        <v>584</v>
      </c>
      <c r="J215" s="215">
        <f t="shared" si="306"/>
        <v>584.49999999999829</v>
      </c>
      <c r="K215" s="216">
        <f t="shared" si="322"/>
        <v>584</v>
      </c>
      <c r="L215" s="217">
        <v>584</v>
      </c>
      <c r="M215" s="213"/>
      <c r="N215" s="213"/>
      <c r="O215" s="212">
        <f>_xlfn.FLOOR.PRECISE('численность 2021'!P230)</f>
        <v>192</v>
      </c>
      <c r="P215" s="212"/>
      <c r="Q215" s="212"/>
      <c r="R215" s="212">
        <f t="shared" si="323"/>
        <v>0.54963772575940173</v>
      </c>
      <c r="S215" s="214">
        <f>_xlfn.FLOOR.PRECISE('численность 2021'!Q230)</f>
        <v>11</v>
      </c>
      <c r="T215" s="214"/>
      <c r="U215" s="215">
        <f t="shared" si="307"/>
        <v>57.59999999999981</v>
      </c>
      <c r="V215" s="216">
        <f t="shared" si="314"/>
        <v>11</v>
      </c>
      <c r="W215" s="217">
        <v>11</v>
      </c>
      <c r="X215" s="217"/>
      <c r="Y215" s="218"/>
      <c r="Z215" s="213"/>
      <c r="AA215" s="213"/>
      <c r="AB215" s="212">
        <f>_xlfn.FLOOR.PRECISE('численность 2021'!E230)</f>
        <v>590</v>
      </c>
      <c r="AC215" s="212"/>
      <c r="AD215" s="212"/>
      <c r="AE215" s="212">
        <f t="shared" si="287"/>
        <v>1.6889909281148283</v>
      </c>
      <c r="AF215" s="214">
        <f>_xlfn.FLOOR.PRECISE('численность 2021'!O230)</f>
        <v>29</v>
      </c>
      <c r="AG215" s="215">
        <f t="shared" si="308"/>
        <v>29.5</v>
      </c>
      <c r="AH215" s="216">
        <f t="shared" si="324"/>
        <v>29</v>
      </c>
      <c r="AI215" s="219">
        <f t="shared" si="315"/>
        <v>21.75</v>
      </c>
      <c r="AJ215" s="217">
        <v>29</v>
      </c>
      <c r="AK215" s="217">
        <v>21</v>
      </c>
      <c r="AL215" s="213"/>
      <c r="AM215" s="213"/>
      <c r="AN215" s="212">
        <f>_xlfn.FLOOR.PRECISE('численность 2021'!F230)</f>
        <v>318</v>
      </c>
      <c r="AO215" s="212"/>
      <c r="AP215" s="212"/>
      <c r="AQ215" s="212">
        <f t="shared" si="325"/>
        <v>0.91033748328900921</v>
      </c>
      <c r="AR215" s="214">
        <f>_xlfn.FLOOR.PRECISE('численность 2021'!L230)</f>
        <v>9</v>
      </c>
      <c r="AS215" s="214"/>
      <c r="AT215" s="214">
        <f t="shared" si="316"/>
        <v>9</v>
      </c>
      <c r="AU215" s="215">
        <f t="shared" si="317"/>
        <v>9.5399999999999991</v>
      </c>
      <c r="AV215" s="215">
        <f t="shared" si="335"/>
        <v>9.5399999999999991</v>
      </c>
      <c r="AW215" s="220">
        <f t="shared" si="318"/>
        <v>9</v>
      </c>
      <c r="AX215" s="217">
        <v>9</v>
      </c>
      <c r="AY215" s="215">
        <f t="shared" si="309"/>
        <v>1.349999999999991</v>
      </c>
      <c r="AZ215" s="216">
        <f t="shared" si="326"/>
        <v>0</v>
      </c>
      <c r="BA215" s="217"/>
      <c r="BB215" s="215">
        <f t="shared" si="310"/>
        <v>2.6999999999999909</v>
      </c>
      <c r="BC215" s="217"/>
      <c r="BD215" s="213"/>
      <c r="BE215" s="213"/>
      <c r="BF215" s="212">
        <f>_xlfn.FLOOR.PRECISE('численность 2021'!G230)</f>
        <v>363</v>
      </c>
      <c r="BG215" s="212"/>
      <c r="BH215" s="212"/>
      <c r="BI215" s="212">
        <f t="shared" si="288"/>
        <v>1.039158825263869</v>
      </c>
      <c r="BJ215" s="214">
        <f>_xlfn.FLOOR.PRECISE('численность 2021'!K230)</f>
        <v>18</v>
      </c>
      <c r="BK215" s="214"/>
      <c r="BL215" s="214">
        <f t="shared" si="319"/>
        <v>18</v>
      </c>
      <c r="BM215" s="215">
        <f t="shared" si="296"/>
        <v>18.150000000000002</v>
      </c>
      <c r="BN215" s="220">
        <f t="shared" si="320"/>
        <v>18</v>
      </c>
      <c r="BO215" s="217">
        <v>18</v>
      </c>
      <c r="BP215" s="215">
        <f t="shared" si="304"/>
        <v>2.699999999999982</v>
      </c>
      <c r="BQ215" s="216">
        <f t="shared" si="327"/>
        <v>0</v>
      </c>
      <c r="BR215" s="217"/>
      <c r="BS215" s="215">
        <f t="shared" si="297"/>
        <v>3.6</v>
      </c>
      <c r="BT215" s="217"/>
      <c r="BU215" s="213"/>
      <c r="BV215" s="213"/>
      <c r="BW215" s="212">
        <f>_xlfn.FLOOR.PRECISE('численность 2021'!H230)</f>
        <v>300</v>
      </c>
      <c r="BX215" s="212"/>
      <c r="BY215" s="212"/>
      <c r="BZ215" s="212">
        <f t="shared" si="289"/>
        <v>0.85880894649906525</v>
      </c>
      <c r="CA215" s="214">
        <f>_xlfn.FLOOR.PRECISE('численность 2021'!M230)</f>
        <v>9</v>
      </c>
      <c r="CB215" s="214"/>
      <c r="CC215" s="214"/>
      <c r="CD215" s="214">
        <f t="shared" si="328"/>
        <v>9</v>
      </c>
      <c r="CE215" s="215">
        <f t="shared" si="298"/>
        <v>8.9999999999999698</v>
      </c>
      <c r="CF215" s="220">
        <f t="shared" si="329"/>
        <v>8.9999999999999698</v>
      </c>
      <c r="CG215" s="217">
        <v>9</v>
      </c>
      <c r="CH215" s="215">
        <f t="shared" si="311"/>
        <v>0.67499999999999916</v>
      </c>
      <c r="CI215" s="216">
        <f t="shared" si="330"/>
        <v>0</v>
      </c>
      <c r="CJ215" s="217"/>
      <c r="CK215" s="215">
        <f t="shared" si="305"/>
        <v>0.67499999999999916</v>
      </c>
      <c r="CL215" s="216">
        <f t="shared" si="331"/>
        <v>0</v>
      </c>
      <c r="CM215" s="217"/>
      <c r="CN215" s="215">
        <f t="shared" si="299"/>
        <v>1.8</v>
      </c>
      <c r="CO215" s="217"/>
      <c r="CP215" s="221">
        <f t="shared" si="300"/>
        <v>1</v>
      </c>
      <c r="CQ215" s="213"/>
      <c r="CR215" s="213"/>
      <c r="CS215" s="213"/>
      <c r="CT215" s="212"/>
      <c r="CU215" s="212"/>
      <c r="CV215" s="212"/>
      <c r="CW215" s="214"/>
      <c r="CX215" s="215"/>
      <c r="CY215" s="220"/>
      <c r="CZ215" s="222"/>
      <c r="DA215" s="215"/>
      <c r="DB215" s="222"/>
      <c r="DC215" s="213"/>
      <c r="DD215" s="213"/>
      <c r="DE215" s="212">
        <f>_xlfn.FLOOR.PRECISE('численность 2021'!I230)</f>
        <v>52</v>
      </c>
      <c r="DF215" s="212"/>
      <c r="DG215" s="212"/>
      <c r="DH215" s="212">
        <f t="shared" si="290"/>
        <v>0.14886021739317132</v>
      </c>
      <c r="DI215" s="214">
        <f>_xlfn.FLOOR.PRECISE('численность 2021'!N230)</f>
        <v>7</v>
      </c>
      <c r="DJ215" s="215">
        <f t="shared" si="312"/>
        <v>7.7999999999999474</v>
      </c>
      <c r="DK215" s="216">
        <f t="shared" si="332"/>
        <v>7</v>
      </c>
      <c r="DL215" s="217">
        <v>7</v>
      </c>
      <c r="DM215" s="215">
        <f t="shared" si="313"/>
        <v>1.4000000000000001</v>
      </c>
      <c r="DN215" s="217"/>
      <c r="DO215" s="213"/>
      <c r="DP215" s="213"/>
      <c r="DQ215" s="212">
        <f>_xlfn.FLOOR.PRECISE('численность 2021'!J230)</f>
        <v>17</v>
      </c>
      <c r="DR215" s="212"/>
      <c r="DS215" s="212"/>
      <c r="DT215" s="212">
        <f t="shared" si="291"/>
        <v>4.8665840301613701E-2</v>
      </c>
      <c r="DU215" s="214">
        <f>_xlfn.FLOOR.PRECISE('численность 2021'!S230)</f>
        <v>0</v>
      </c>
      <c r="DV215" s="215">
        <f t="shared" si="301"/>
        <v>1.7000000000000002</v>
      </c>
      <c r="DW215" s="216">
        <f t="shared" si="333"/>
        <v>0</v>
      </c>
      <c r="DX215" s="217"/>
      <c r="DY215" s="213"/>
      <c r="DZ215" s="223"/>
      <c r="EA215" s="212">
        <f>_xlfn.FLOOR.PRECISE('численность 2021'!T230)</f>
        <v>63</v>
      </c>
      <c r="EB215" s="212"/>
      <c r="EC215" s="212"/>
      <c r="ED215" s="212">
        <f t="shared" si="292"/>
        <v>0.18034987876480371</v>
      </c>
      <c r="EE215" s="214">
        <f>_xlfn.FLOOR.PRECISE('численность 2021'!U230)</f>
        <v>6</v>
      </c>
      <c r="EF215" s="215">
        <f t="shared" si="321"/>
        <v>6.3000000000000007</v>
      </c>
      <c r="EG215" s="216">
        <f t="shared" si="334"/>
        <v>6</v>
      </c>
      <c r="EH215" s="222">
        <v>6</v>
      </c>
    </row>
    <row r="216" spans="1:138" ht="47.25" x14ac:dyDescent="0.2">
      <c r="A216" s="129" t="s">
        <v>456</v>
      </c>
      <c r="B216" s="212">
        <f>'численность 2021'!C231</f>
        <v>144.42500000000001</v>
      </c>
      <c r="C216" s="213"/>
      <c r="D216" s="213"/>
      <c r="E216" s="212">
        <f>_xlfn.FLOOR.PRECISE('численность 2021'!D231)</f>
        <v>687</v>
      </c>
      <c r="F216" s="212"/>
      <c r="G216" s="212"/>
      <c r="H216" s="212">
        <f t="shared" si="286"/>
        <v>4.7567941838324383</v>
      </c>
      <c r="I216" s="214">
        <f>_xlfn.FLOOR.PRECISE('численность 2021'!R231)</f>
        <v>240</v>
      </c>
      <c r="J216" s="215">
        <f t="shared" si="306"/>
        <v>240.44999999999931</v>
      </c>
      <c r="K216" s="216">
        <f t="shared" si="322"/>
        <v>240</v>
      </c>
      <c r="L216" s="217">
        <v>240</v>
      </c>
      <c r="M216" s="213"/>
      <c r="N216" s="213"/>
      <c r="O216" s="212">
        <f>_xlfn.FLOOR.PRECISE('численность 2021'!P231)</f>
        <v>77</v>
      </c>
      <c r="P216" s="212"/>
      <c r="Q216" s="212"/>
      <c r="R216" s="212">
        <f t="shared" si="323"/>
        <v>0.53314869309330093</v>
      </c>
      <c r="S216" s="214">
        <f>_xlfn.FLOOR.PRECISE('численность 2021'!Q231)</f>
        <v>5</v>
      </c>
      <c r="T216" s="214"/>
      <c r="U216" s="215">
        <f t="shared" si="307"/>
        <v>23.099999999999923</v>
      </c>
      <c r="V216" s="216">
        <f t="shared" si="314"/>
        <v>5</v>
      </c>
      <c r="W216" s="217">
        <v>5</v>
      </c>
      <c r="X216" s="217"/>
      <c r="Y216" s="218"/>
      <c r="Z216" s="213"/>
      <c r="AA216" s="213"/>
      <c r="AB216" s="212">
        <f>_xlfn.FLOOR.PRECISE('численность 2021'!E231)</f>
        <v>248</v>
      </c>
      <c r="AC216" s="212"/>
      <c r="AD216" s="212"/>
      <c r="AE216" s="212">
        <f t="shared" si="287"/>
        <v>1.7171542323005018</v>
      </c>
      <c r="AF216" s="214">
        <f>_xlfn.FLOOR.PRECISE('численность 2021'!O231)</f>
        <v>12</v>
      </c>
      <c r="AG216" s="215">
        <f t="shared" si="308"/>
        <v>12.4</v>
      </c>
      <c r="AH216" s="216">
        <f t="shared" si="324"/>
        <v>12</v>
      </c>
      <c r="AI216" s="219">
        <f t="shared" si="315"/>
        <v>9</v>
      </c>
      <c r="AJ216" s="217">
        <v>12</v>
      </c>
      <c r="AK216" s="217">
        <v>9</v>
      </c>
      <c r="AL216" s="213"/>
      <c r="AM216" s="213"/>
      <c r="AN216" s="212">
        <f>_xlfn.FLOOR.PRECISE('численность 2021'!F231)</f>
        <v>130</v>
      </c>
      <c r="AO216" s="212"/>
      <c r="AP216" s="212"/>
      <c r="AQ216" s="212">
        <f t="shared" si="325"/>
        <v>0.90012117015752113</v>
      </c>
      <c r="AR216" s="214">
        <f>_xlfn.FLOOR.PRECISE('численность 2021'!L231)</f>
        <v>3</v>
      </c>
      <c r="AS216" s="214"/>
      <c r="AT216" s="214">
        <f t="shared" si="316"/>
        <v>3</v>
      </c>
      <c r="AU216" s="215">
        <f t="shared" si="317"/>
        <v>3.9</v>
      </c>
      <c r="AV216" s="215">
        <f t="shared" si="335"/>
        <v>3.9</v>
      </c>
      <c r="AW216" s="220">
        <f t="shared" si="318"/>
        <v>3</v>
      </c>
      <c r="AX216" s="217">
        <v>3</v>
      </c>
      <c r="AY216" s="215">
        <f t="shared" si="309"/>
        <v>0</v>
      </c>
      <c r="AZ216" s="216">
        <f t="shared" si="326"/>
        <v>0</v>
      </c>
      <c r="BA216" s="217"/>
      <c r="BB216" s="215">
        <f t="shared" si="310"/>
        <v>0.89999999999999702</v>
      </c>
      <c r="BC216" s="217"/>
      <c r="BD216" s="213"/>
      <c r="BE216" s="213"/>
      <c r="BF216" s="212">
        <f>_xlfn.FLOOR.PRECISE('численность 2021'!G231)</f>
        <v>153</v>
      </c>
      <c r="BG216" s="212"/>
      <c r="BH216" s="212"/>
      <c r="BI216" s="212">
        <f t="shared" si="288"/>
        <v>1.0593733771853902</v>
      </c>
      <c r="BJ216" s="214">
        <f>_xlfn.FLOOR.PRECISE('численность 2021'!K231)</f>
        <v>7</v>
      </c>
      <c r="BK216" s="214"/>
      <c r="BL216" s="214">
        <f t="shared" si="319"/>
        <v>7</v>
      </c>
      <c r="BM216" s="215">
        <f t="shared" si="296"/>
        <v>7.65</v>
      </c>
      <c r="BN216" s="220">
        <f t="shared" si="320"/>
        <v>7</v>
      </c>
      <c r="BO216" s="217">
        <v>7</v>
      </c>
      <c r="BP216" s="215">
        <f t="shared" si="304"/>
        <v>1.0499999999999929</v>
      </c>
      <c r="BQ216" s="216">
        <f t="shared" si="327"/>
        <v>0</v>
      </c>
      <c r="BR216" s="217"/>
      <c r="BS216" s="215">
        <f t="shared" si="297"/>
        <v>1.4000000000000001</v>
      </c>
      <c r="BT216" s="217"/>
      <c r="BU216" s="213"/>
      <c r="BV216" s="213"/>
      <c r="BW216" s="212">
        <f>_xlfn.FLOOR.PRECISE('численность 2021'!H231)</f>
        <v>117</v>
      </c>
      <c r="BX216" s="212"/>
      <c r="BY216" s="212"/>
      <c r="BZ216" s="212">
        <f t="shared" si="289"/>
        <v>0.81010905314176906</v>
      </c>
      <c r="CA216" s="214">
        <f>_xlfn.FLOOR.PRECISE('численность 2021'!M231)</f>
        <v>3</v>
      </c>
      <c r="CB216" s="214"/>
      <c r="CC216" s="214"/>
      <c r="CD216" s="214">
        <f t="shared" si="328"/>
        <v>3</v>
      </c>
      <c r="CE216" s="215">
        <f t="shared" si="298"/>
        <v>3.5099999999999882</v>
      </c>
      <c r="CF216" s="220">
        <f t="shared" si="329"/>
        <v>3</v>
      </c>
      <c r="CG216" s="217">
        <v>3</v>
      </c>
      <c r="CH216" s="215">
        <f t="shared" si="311"/>
        <v>0</v>
      </c>
      <c r="CI216" s="216">
        <f t="shared" si="330"/>
        <v>0</v>
      </c>
      <c r="CJ216" s="217"/>
      <c r="CK216" s="215">
        <f t="shared" si="305"/>
        <v>0</v>
      </c>
      <c r="CL216" s="216">
        <f t="shared" si="331"/>
        <v>0</v>
      </c>
      <c r="CM216" s="217"/>
      <c r="CN216" s="215">
        <f t="shared" si="299"/>
        <v>0.60000000000000009</v>
      </c>
      <c r="CO216" s="217"/>
      <c r="CP216" s="221">
        <f t="shared" si="300"/>
        <v>1</v>
      </c>
      <c r="CQ216" s="213"/>
      <c r="CR216" s="213"/>
      <c r="CS216" s="213"/>
      <c r="CT216" s="212"/>
      <c r="CU216" s="212"/>
      <c r="CV216" s="212"/>
      <c r="CW216" s="214"/>
      <c r="CX216" s="215"/>
      <c r="CY216" s="220"/>
      <c r="CZ216" s="222"/>
      <c r="DA216" s="215"/>
      <c r="DB216" s="222"/>
      <c r="DC216" s="213"/>
      <c r="DD216" s="213"/>
      <c r="DE216" s="212">
        <f>_xlfn.FLOOR.PRECISE('численность 2021'!I231)</f>
        <v>23</v>
      </c>
      <c r="DF216" s="212"/>
      <c r="DG216" s="212"/>
      <c r="DH216" s="212">
        <f t="shared" si="290"/>
        <v>0.15925220702786913</v>
      </c>
      <c r="DI216" s="214">
        <f>_xlfn.FLOOR.PRECISE('численность 2021'!N231)</f>
        <v>0</v>
      </c>
      <c r="DJ216" s="215">
        <f t="shared" si="312"/>
        <v>0</v>
      </c>
      <c r="DK216" s="216">
        <f t="shared" si="332"/>
        <v>0</v>
      </c>
      <c r="DL216" s="217"/>
      <c r="DM216" s="215">
        <f t="shared" si="313"/>
        <v>0</v>
      </c>
      <c r="DN216" s="217"/>
      <c r="DO216" s="213"/>
      <c r="DP216" s="213"/>
      <c r="DQ216" s="212">
        <f>_xlfn.FLOOR.PRECISE('численность 2021'!J231)</f>
        <v>7</v>
      </c>
      <c r="DR216" s="212"/>
      <c r="DS216" s="212"/>
      <c r="DT216" s="212">
        <f t="shared" si="291"/>
        <v>4.8468063008481908E-2</v>
      </c>
      <c r="DU216" s="214">
        <f>_xlfn.FLOOR.PRECISE('численность 2021'!S231)</f>
        <v>0</v>
      </c>
      <c r="DV216" s="215">
        <f t="shared" si="301"/>
        <v>0.70000000000000007</v>
      </c>
      <c r="DW216" s="216">
        <f t="shared" si="333"/>
        <v>0</v>
      </c>
      <c r="DX216" s="217"/>
      <c r="DY216" s="213"/>
      <c r="DZ216" s="223"/>
      <c r="EA216" s="212">
        <f>_xlfn.FLOOR.PRECISE('численность 2021'!T231)</f>
        <v>29</v>
      </c>
      <c r="EB216" s="212"/>
      <c r="EC216" s="212"/>
      <c r="ED216" s="212">
        <f t="shared" si="292"/>
        <v>0.20079626103513934</v>
      </c>
      <c r="EE216" s="214">
        <f>_xlfn.FLOOR.PRECISE('численность 2021'!U231)</f>
        <v>2</v>
      </c>
      <c r="EF216" s="215">
        <f t="shared" si="321"/>
        <v>2.9000000000000004</v>
      </c>
      <c r="EG216" s="216">
        <f t="shared" si="334"/>
        <v>2</v>
      </c>
      <c r="EH216" s="222">
        <v>2</v>
      </c>
    </row>
    <row r="217" spans="1:138" ht="47.25" x14ac:dyDescent="0.2">
      <c r="A217" s="129" t="s">
        <v>457</v>
      </c>
      <c r="B217" s="212">
        <f>'численность 2021'!C232</f>
        <v>289.97000000000003</v>
      </c>
      <c r="C217" s="213"/>
      <c r="D217" s="213"/>
      <c r="E217" s="212">
        <f>_xlfn.FLOOR.PRECISE('численность 2021'!D232)</f>
        <v>1392</v>
      </c>
      <c r="F217" s="212"/>
      <c r="G217" s="212"/>
      <c r="H217" s="212">
        <f t="shared" si="286"/>
        <v>4.8004966030968719</v>
      </c>
      <c r="I217" s="214">
        <f>_xlfn.FLOOR.PRECISE('численность 2021'!R232)</f>
        <v>487</v>
      </c>
      <c r="J217" s="215">
        <f t="shared" si="306"/>
        <v>487.19999999999857</v>
      </c>
      <c r="K217" s="216">
        <f t="shared" si="322"/>
        <v>487</v>
      </c>
      <c r="L217" s="217">
        <v>487</v>
      </c>
      <c r="M217" s="213"/>
      <c r="N217" s="213"/>
      <c r="O217" s="212">
        <f>_xlfn.FLOOR.PRECISE('численность 2021'!P232)</f>
        <v>157</v>
      </c>
      <c r="P217" s="212"/>
      <c r="Q217" s="212"/>
      <c r="R217" s="212">
        <f t="shared" si="323"/>
        <v>0.54143532089526503</v>
      </c>
      <c r="S217" s="214">
        <f>_xlfn.FLOOR.PRECISE('численность 2021'!Q232)</f>
        <v>10</v>
      </c>
      <c r="T217" s="214"/>
      <c r="U217" s="215">
        <f t="shared" si="307"/>
        <v>47.099999999999838</v>
      </c>
      <c r="V217" s="216">
        <f t="shared" si="314"/>
        <v>10</v>
      </c>
      <c r="W217" s="217">
        <v>10</v>
      </c>
      <c r="X217" s="217"/>
      <c r="Y217" s="218"/>
      <c r="Z217" s="213"/>
      <c r="AA217" s="213"/>
      <c r="AB217" s="212">
        <f>_xlfn.FLOOR.PRECISE('численность 2021'!E232)</f>
        <v>499</v>
      </c>
      <c r="AC217" s="212"/>
      <c r="AD217" s="212"/>
      <c r="AE217" s="212">
        <f t="shared" si="287"/>
        <v>1.7208676759664792</v>
      </c>
      <c r="AF217" s="214">
        <f>_xlfn.FLOOR.PRECISE('численность 2021'!O232)</f>
        <v>24</v>
      </c>
      <c r="AG217" s="215">
        <f t="shared" si="308"/>
        <v>24.950000000000003</v>
      </c>
      <c r="AH217" s="216">
        <f t="shared" si="324"/>
        <v>24</v>
      </c>
      <c r="AI217" s="219">
        <f t="shared" si="315"/>
        <v>18</v>
      </c>
      <c r="AJ217" s="217">
        <v>24</v>
      </c>
      <c r="AK217" s="217">
        <v>18</v>
      </c>
      <c r="AL217" s="213"/>
      <c r="AM217" s="213"/>
      <c r="AN217" s="212">
        <f>_xlfn.FLOOR.PRECISE('численность 2021'!F232)</f>
        <v>267</v>
      </c>
      <c r="AO217" s="212"/>
      <c r="AP217" s="212"/>
      <c r="AQ217" s="212">
        <f t="shared" si="325"/>
        <v>0.92078490878366714</v>
      </c>
      <c r="AR217" s="214">
        <f>_xlfn.FLOOR.PRECISE('численность 2021'!L232)</f>
        <v>8</v>
      </c>
      <c r="AS217" s="214"/>
      <c r="AT217" s="214">
        <f t="shared" si="316"/>
        <v>8</v>
      </c>
      <c r="AU217" s="215">
        <f t="shared" si="317"/>
        <v>8.01</v>
      </c>
      <c r="AV217" s="215">
        <f t="shared" si="335"/>
        <v>8.01</v>
      </c>
      <c r="AW217" s="220">
        <f t="shared" si="318"/>
        <v>8</v>
      </c>
      <c r="AX217" s="217">
        <v>8</v>
      </c>
      <c r="AY217" s="215">
        <f t="shared" si="309"/>
        <v>1.199999999999992</v>
      </c>
      <c r="AZ217" s="216">
        <f t="shared" si="326"/>
        <v>0</v>
      </c>
      <c r="BA217" s="217"/>
      <c r="BB217" s="215">
        <f t="shared" si="310"/>
        <v>2.3999999999999919</v>
      </c>
      <c r="BC217" s="217"/>
      <c r="BD217" s="213"/>
      <c r="BE217" s="213"/>
      <c r="BF217" s="212">
        <f>_xlfn.FLOOR.PRECISE('численность 2021'!G232)</f>
        <v>307</v>
      </c>
      <c r="BG217" s="212"/>
      <c r="BH217" s="212"/>
      <c r="BI217" s="212">
        <f t="shared" si="288"/>
        <v>1.0587302134703589</v>
      </c>
      <c r="BJ217" s="214">
        <f>_xlfn.FLOOR.PRECISE('численность 2021'!K232)</f>
        <v>15</v>
      </c>
      <c r="BK217" s="214"/>
      <c r="BL217" s="214">
        <f t="shared" si="319"/>
        <v>15</v>
      </c>
      <c r="BM217" s="215">
        <f t="shared" si="296"/>
        <v>15.350000000000001</v>
      </c>
      <c r="BN217" s="220">
        <f t="shared" si="320"/>
        <v>15</v>
      </c>
      <c r="BO217" s="217">
        <v>15</v>
      </c>
      <c r="BP217" s="215">
        <f t="shared" si="304"/>
        <v>2.2499999999999849</v>
      </c>
      <c r="BQ217" s="216">
        <f t="shared" si="327"/>
        <v>0</v>
      </c>
      <c r="BR217" s="217"/>
      <c r="BS217" s="215">
        <f t="shared" si="297"/>
        <v>3</v>
      </c>
      <c r="BT217" s="217"/>
      <c r="BU217" s="213"/>
      <c r="BV217" s="213"/>
      <c r="BW217" s="212">
        <f>_xlfn.FLOOR.PRECISE('численность 2021'!H232)</f>
        <v>238</v>
      </c>
      <c r="BX217" s="212"/>
      <c r="BY217" s="212"/>
      <c r="BZ217" s="212">
        <f t="shared" si="289"/>
        <v>0.82077456288581574</v>
      </c>
      <c r="CA217" s="214">
        <f>_xlfn.FLOOR.PRECISE('численность 2021'!M232)</f>
        <v>7</v>
      </c>
      <c r="CB217" s="214"/>
      <c r="CC217" s="214"/>
      <c r="CD217" s="214">
        <f t="shared" si="328"/>
        <v>7</v>
      </c>
      <c r="CE217" s="215">
        <f t="shared" si="298"/>
        <v>7.1399999999999757</v>
      </c>
      <c r="CF217" s="220">
        <f t="shared" si="329"/>
        <v>7</v>
      </c>
      <c r="CG217" s="217">
        <v>7</v>
      </c>
      <c r="CH217" s="215">
        <f t="shared" si="311"/>
        <v>0.52499999999999925</v>
      </c>
      <c r="CI217" s="216">
        <f t="shared" si="330"/>
        <v>0</v>
      </c>
      <c r="CJ217" s="217"/>
      <c r="CK217" s="215">
        <f t="shared" si="305"/>
        <v>0.52499999999999925</v>
      </c>
      <c r="CL217" s="216">
        <f t="shared" si="331"/>
        <v>0</v>
      </c>
      <c r="CM217" s="217"/>
      <c r="CN217" s="215">
        <f t="shared" si="299"/>
        <v>1.4000000000000001</v>
      </c>
      <c r="CO217" s="217"/>
      <c r="CP217" s="221">
        <f t="shared" si="300"/>
        <v>1</v>
      </c>
      <c r="CQ217" s="213"/>
      <c r="CR217" s="213"/>
      <c r="CS217" s="213"/>
      <c r="CT217" s="212"/>
      <c r="CU217" s="212"/>
      <c r="CV217" s="212"/>
      <c r="CW217" s="214"/>
      <c r="CX217" s="215"/>
      <c r="CY217" s="220"/>
      <c r="CZ217" s="222"/>
      <c r="DA217" s="215"/>
      <c r="DB217" s="222"/>
      <c r="DC217" s="213"/>
      <c r="DD217" s="213"/>
      <c r="DE217" s="212">
        <f>_xlfn.FLOOR.PRECISE('численность 2021'!I232)</f>
        <v>52</v>
      </c>
      <c r="DF217" s="212"/>
      <c r="DG217" s="212"/>
      <c r="DH217" s="212">
        <f t="shared" si="290"/>
        <v>0.17932889609269922</v>
      </c>
      <c r="DI217" s="214">
        <f>_xlfn.FLOOR.PRECISE('численность 2021'!N232)</f>
        <v>7</v>
      </c>
      <c r="DJ217" s="215">
        <f t="shared" si="312"/>
        <v>7.7999999999999474</v>
      </c>
      <c r="DK217" s="216">
        <f t="shared" si="332"/>
        <v>7</v>
      </c>
      <c r="DL217" s="217">
        <v>7</v>
      </c>
      <c r="DM217" s="215">
        <f t="shared" si="313"/>
        <v>1.4000000000000001</v>
      </c>
      <c r="DN217" s="217"/>
      <c r="DO217" s="213"/>
      <c r="DP217" s="213"/>
      <c r="DQ217" s="212">
        <f>_xlfn.FLOOR.PRECISE('численность 2021'!J232)</f>
        <v>14</v>
      </c>
      <c r="DR217" s="212"/>
      <c r="DS217" s="212"/>
      <c r="DT217" s="212">
        <f t="shared" si="291"/>
        <v>4.8280856640342103E-2</v>
      </c>
      <c r="DU217" s="214">
        <f>_xlfn.FLOOR.PRECISE('численность 2021'!S232)</f>
        <v>0</v>
      </c>
      <c r="DV217" s="215">
        <f t="shared" si="301"/>
        <v>1.4000000000000001</v>
      </c>
      <c r="DW217" s="216">
        <f t="shared" si="333"/>
        <v>0</v>
      </c>
      <c r="DX217" s="217"/>
      <c r="DY217" s="213"/>
      <c r="DZ217" s="223"/>
      <c r="EA217" s="212">
        <f>_xlfn.FLOOR.PRECISE('численность 2021'!T232)</f>
        <v>52</v>
      </c>
      <c r="EB217" s="212"/>
      <c r="EC217" s="212"/>
      <c r="ED217" s="212">
        <f t="shared" si="292"/>
        <v>0.17932889609269922</v>
      </c>
      <c r="EE217" s="214">
        <f>_xlfn.FLOOR.PRECISE('численность 2021'!U232)</f>
        <v>5</v>
      </c>
      <c r="EF217" s="215">
        <f t="shared" si="321"/>
        <v>5.2</v>
      </c>
      <c r="EG217" s="216">
        <f t="shared" si="334"/>
        <v>5</v>
      </c>
      <c r="EH217" s="222">
        <v>5</v>
      </c>
    </row>
    <row r="218" spans="1:138" ht="47.25" x14ac:dyDescent="0.2">
      <c r="A218" s="129" t="s">
        <v>458</v>
      </c>
      <c r="B218" s="212">
        <f>'численность 2021'!C229</f>
        <v>246.11</v>
      </c>
      <c r="C218" s="213"/>
      <c r="D218" s="213"/>
      <c r="E218" s="212">
        <f>_xlfn.FLOOR.PRECISE('численность 2021'!D229)</f>
        <v>1046</v>
      </c>
      <c r="F218" s="212"/>
      <c r="G218" s="212"/>
      <c r="H218" s="212">
        <f t="shared" si="286"/>
        <v>4.2501320547722559</v>
      </c>
      <c r="I218" s="214">
        <f>_xlfn.FLOOR.PRECISE('численность 2021'!R229)</f>
        <v>360</v>
      </c>
      <c r="J218" s="215">
        <f t="shared" si="306"/>
        <v>366.09999999999894</v>
      </c>
      <c r="K218" s="216">
        <f t="shared" si="322"/>
        <v>360</v>
      </c>
      <c r="L218" s="217">
        <v>360</v>
      </c>
      <c r="M218" s="213"/>
      <c r="N218" s="213"/>
      <c r="O218" s="212">
        <f>_xlfn.FLOOR.PRECISE('численность 2021'!P229)</f>
        <v>206</v>
      </c>
      <c r="P218" s="212"/>
      <c r="Q218" s="212"/>
      <c r="R218" s="212">
        <f t="shared" si="323"/>
        <v>0.83702409491690699</v>
      </c>
      <c r="S218" s="214">
        <f>_xlfn.FLOOR.PRECISE('численность 2021'!Q229)</f>
        <v>20</v>
      </c>
      <c r="T218" s="214"/>
      <c r="U218" s="215">
        <f t="shared" si="307"/>
        <v>61.799999999999791</v>
      </c>
      <c r="V218" s="216">
        <f t="shared" si="314"/>
        <v>20</v>
      </c>
      <c r="W218" s="217">
        <v>20</v>
      </c>
      <c r="X218" s="217"/>
      <c r="Y218" s="218"/>
      <c r="Z218" s="213"/>
      <c r="AA218" s="213"/>
      <c r="AB218" s="212">
        <f>_xlfn.FLOOR.PRECISE('численность 2021'!E229)</f>
        <v>240</v>
      </c>
      <c r="AC218" s="212"/>
      <c r="AD218" s="212"/>
      <c r="AE218" s="212">
        <f t="shared" si="287"/>
        <v>0.97517370281581406</v>
      </c>
      <c r="AF218" s="214">
        <f>_xlfn.FLOOR.PRECISE('численность 2021'!O229)</f>
        <v>12</v>
      </c>
      <c r="AG218" s="215">
        <f t="shared" si="308"/>
        <v>12</v>
      </c>
      <c r="AH218" s="216">
        <f t="shared" si="324"/>
        <v>12</v>
      </c>
      <c r="AI218" s="219">
        <f t="shared" si="315"/>
        <v>9</v>
      </c>
      <c r="AJ218" s="217">
        <v>12</v>
      </c>
      <c r="AK218" s="217">
        <v>9</v>
      </c>
      <c r="AL218" s="213"/>
      <c r="AM218" s="213"/>
      <c r="AN218" s="212">
        <f>_xlfn.FLOOR.PRECISE('численность 2021'!F229)</f>
        <v>361</v>
      </c>
      <c r="AO218" s="212"/>
      <c r="AP218" s="212"/>
      <c r="AQ218" s="212">
        <f t="shared" si="325"/>
        <v>1.4668237779854536</v>
      </c>
      <c r="AR218" s="214">
        <f>_xlfn.FLOOR.PRECISE('численность 2021'!L229)</f>
        <v>18</v>
      </c>
      <c r="AS218" s="214"/>
      <c r="AT218" s="214">
        <f t="shared" si="316"/>
        <v>18</v>
      </c>
      <c r="AU218" s="215">
        <f t="shared" si="317"/>
        <v>18.05</v>
      </c>
      <c r="AV218" s="215">
        <f t="shared" si="335"/>
        <v>0</v>
      </c>
      <c r="AW218" s="220">
        <f t="shared" si="318"/>
        <v>18</v>
      </c>
      <c r="AX218" s="217">
        <v>18</v>
      </c>
      <c r="AY218" s="215">
        <f t="shared" si="309"/>
        <v>2.699999999999982</v>
      </c>
      <c r="AZ218" s="216">
        <f t="shared" si="326"/>
        <v>0</v>
      </c>
      <c r="BA218" s="217"/>
      <c r="BB218" s="215">
        <f t="shared" si="310"/>
        <v>5.3999999999999817</v>
      </c>
      <c r="BC218" s="217"/>
      <c r="BD218" s="213"/>
      <c r="BE218" s="213"/>
      <c r="BF218" s="212">
        <f>_xlfn.FLOOR.PRECISE('численность 2021'!G229)</f>
        <v>410</v>
      </c>
      <c r="BG218" s="212"/>
      <c r="BH218" s="212"/>
      <c r="BI218" s="212">
        <f t="shared" si="288"/>
        <v>1.665921742310349</v>
      </c>
      <c r="BJ218" s="214">
        <f>_xlfn.FLOOR.PRECISE('численность 2021'!K229)</f>
        <v>20</v>
      </c>
      <c r="BK218" s="214"/>
      <c r="BL218" s="214">
        <f t="shared" si="319"/>
        <v>20</v>
      </c>
      <c r="BM218" s="215">
        <f t="shared" si="296"/>
        <v>20.5</v>
      </c>
      <c r="BN218" s="220">
        <f t="shared" si="320"/>
        <v>20</v>
      </c>
      <c r="BO218" s="217">
        <v>20</v>
      </c>
      <c r="BP218" s="215">
        <f t="shared" si="304"/>
        <v>2.99999999999998</v>
      </c>
      <c r="BQ218" s="216">
        <f t="shared" si="327"/>
        <v>0</v>
      </c>
      <c r="BR218" s="217"/>
      <c r="BS218" s="215">
        <f t="shared" si="297"/>
        <v>4</v>
      </c>
      <c r="BT218" s="217"/>
      <c r="BU218" s="213"/>
      <c r="BV218" s="213"/>
      <c r="BW218" s="212">
        <f>_xlfn.FLOOR.PRECISE('численность 2021'!H229)</f>
        <v>293</v>
      </c>
      <c r="BX218" s="212"/>
      <c r="BY218" s="212"/>
      <c r="BZ218" s="212">
        <f t="shared" si="289"/>
        <v>1.1905245621876397</v>
      </c>
      <c r="CA218" s="214">
        <f>_xlfn.FLOOR.PRECISE('численность 2021'!M229)</f>
        <v>14</v>
      </c>
      <c r="CB218" s="214"/>
      <c r="CC218" s="214"/>
      <c r="CD218" s="214">
        <f t="shared" si="328"/>
        <v>14</v>
      </c>
      <c r="CE218" s="215">
        <f t="shared" si="298"/>
        <v>14.65</v>
      </c>
      <c r="CF218" s="220">
        <f t="shared" si="329"/>
        <v>14</v>
      </c>
      <c r="CG218" s="217">
        <v>14</v>
      </c>
      <c r="CH218" s="215">
        <f t="shared" si="311"/>
        <v>1.0499999999999985</v>
      </c>
      <c r="CI218" s="216">
        <f t="shared" si="330"/>
        <v>0</v>
      </c>
      <c r="CJ218" s="217"/>
      <c r="CK218" s="215">
        <f t="shared" si="305"/>
        <v>1.0499999999999985</v>
      </c>
      <c r="CL218" s="216">
        <f t="shared" si="331"/>
        <v>0</v>
      </c>
      <c r="CM218" s="217"/>
      <c r="CN218" s="215">
        <f t="shared" si="299"/>
        <v>2.8000000000000003</v>
      </c>
      <c r="CO218" s="217"/>
      <c r="CP218" s="221">
        <f t="shared" si="300"/>
        <v>1</v>
      </c>
      <c r="CQ218" s="213"/>
      <c r="CR218" s="213"/>
      <c r="CS218" s="213"/>
      <c r="CT218" s="212"/>
      <c r="CU218" s="212"/>
      <c r="CV218" s="212"/>
      <c r="CW218" s="214"/>
      <c r="CX218" s="215"/>
      <c r="CY218" s="220"/>
      <c r="CZ218" s="222"/>
      <c r="DA218" s="215"/>
      <c r="DB218" s="222"/>
      <c r="DC218" s="213"/>
      <c r="DD218" s="213"/>
      <c r="DE218" s="212">
        <f>_xlfn.FLOOR.PRECISE('численность 2021'!I229)</f>
        <v>73</v>
      </c>
      <c r="DF218" s="212"/>
      <c r="DG218" s="212"/>
      <c r="DH218" s="212">
        <f t="shared" si="290"/>
        <v>0.29661533460647677</v>
      </c>
      <c r="DI218" s="214">
        <f>_xlfn.FLOOR.PRECISE('численность 2021'!N229)</f>
        <v>10</v>
      </c>
      <c r="DJ218" s="215">
        <f t="shared" si="312"/>
        <v>10.949999999999926</v>
      </c>
      <c r="DK218" s="216">
        <f t="shared" si="332"/>
        <v>10</v>
      </c>
      <c r="DL218" s="217">
        <v>10</v>
      </c>
      <c r="DM218" s="215">
        <f t="shared" si="313"/>
        <v>2</v>
      </c>
      <c r="DN218" s="217"/>
      <c r="DO218" s="213"/>
      <c r="DP218" s="213"/>
      <c r="DQ218" s="212">
        <f>_xlfn.FLOOR.PRECISE('численность 2021'!J229)</f>
        <v>24</v>
      </c>
      <c r="DR218" s="212"/>
      <c r="DS218" s="212"/>
      <c r="DT218" s="212">
        <f t="shared" si="291"/>
        <v>9.7517370281581403E-2</v>
      </c>
      <c r="DU218" s="214">
        <f>_xlfn.FLOOR.PRECISE('численность 2021'!S229)</f>
        <v>1</v>
      </c>
      <c r="DV218" s="215">
        <f t="shared" si="301"/>
        <v>2.4000000000000004</v>
      </c>
      <c r="DW218" s="216">
        <f t="shared" si="333"/>
        <v>1</v>
      </c>
      <c r="DX218" s="217">
        <v>1</v>
      </c>
      <c r="DY218" s="213"/>
      <c r="DZ218" s="223"/>
      <c r="EA218" s="212">
        <f>_xlfn.FLOOR.PRECISE('численность 2021'!T229)</f>
        <v>67</v>
      </c>
      <c r="EB218" s="212"/>
      <c r="EC218" s="212"/>
      <c r="ED218" s="212">
        <f t="shared" si="292"/>
        <v>0.2722359920360814</v>
      </c>
      <c r="EE218" s="214">
        <f>_xlfn.FLOOR.PRECISE('численность 2021'!U229)</f>
        <v>5</v>
      </c>
      <c r="EF218" s="215">
        <f t="shared" si="321"/>
        <v>6.7</v>
      </c>
      <c r="EG218" s="216">
        <f t="shared" si="334"/>
        <v>5</v>
      </c>
      <c r="EH218" s="222">
        <v>5</v>
      </c>
    </row>
    <row r="219" spans="1:138" ht="47.25" x14ac:dyDescent="0.2">
      <c r="A219" s="129" t="s">
        <v>240</v>
      </c>
      <c r="B219" s="212">
        <f>'численность 2021'!C222</f>
        <v>89.932000000000002</v>
      </c>
      <c r="C219" s="213"/>
      <c r="D219" s="213">
        <v>259</v>
      </c>
      <c r="E219" s="212">
        <f>_xlfn.FLOOR.PRECISE('численность 2021'!D222)</f>
        <v>268</v>
      </c>
      <c r="F219" s="212"/>
      <c r="G219" s="212">
        <v>2.8799640000000002</v>
      </c>
      <c r="H219" s="212">
        <f t="shared" si="286"/>
        <v>2.9800293555130541</v>
      </c>
      <c r="I219" s="214">
        <f>_xlfn.FLOOR.PRECISE('численность 2021'!R222)</f>
        <v>93</v>
      </c>
      <c r="J219" s="215">
        <f t="shared" si="306"/>
        <v>93.799999999999727</v>
      </c>
      <c r="K219" s="216">
        <f t="shared" si="322"/>
        <v>93</v>
      </c>
      <c r="L219" s="217">
        <v>93</v>
      </c>
      <c r="M219" s="213"/>
      <c r="N219" s="213">
        <v>51</v>
      </c>
      <c r="O219" s="212">
        <f>_xlfn.FLOOR.PRECISE('численность 2021'!P222)</f>
        <v>51</v>
      </c>
      <c r="P219" s="212"/>
      <c r="Q219" s="212">
        <v>0.56709699999999996</v>
      </c>
      <c r="R219" s="212">
        <f t="shared" si="323"/>
        <v>0.56709513854912597</v>
      </c>
      <c r="S219" s="214">
        <f>_xlfn.FLOOR.PRECISE('численность 2021'!Q222)</f>
        <v>4</v>
      </c>
      <c r="T219" s="214"/>
      <c r="U219" s="215">
        <f t="shared" si="307"/>
        <v>15.299999999999949</v>
      </c>
      <c r="V219" s="216">
        <f t="shared" si="314"/>
        <v>4</v>
      </c>
      <c r="W219" s="217">
        <v>4</v>
      </c>
      <c r="X219" s="217"/>
      <c r="Y219" s="218"/>
      <c r="Z219" s="213"/>
      <c r="AA219" s="213">
        <v>90</v>
      </c>
      <c r="AB219" s="212">
        <f>_xlfn.FLOOR.PRECISE('численность 2021'!E222)</f>
        <v>85</v>
      </c>
      <c r="AC219" s="212"/>
      <c r="AD219" s="212">
        <v>1.0007600000000001</v>
      </c>
      <c r="AE219" s="212">
        <f t="shared" si="287"/>
        <v>0.94515856424854328</v>
      </c>
      <c r="AF219" s="214">
        <f>_xlfn.FLOOR.PRECISE('численность 2021'!O222)</f>
        <v>4</v>
      </c>
      <c r="AG219" s="215">
        <f t="shared" si="308"/>
        <v>4.25</v>
      </c>
      <c r="AH219" s="216">
        <f t="shared" si="324"/>
        <v>4</v>
      </c>
      <c r="AI219" s="219">
        <f t="shared" si="315"/>
        <v>3</v>
      </c>
      <c r="AJ219" s="217">
        <v>4</v>
      </c>
      <c r="AK219" s="217">
        <v>3</v>
      </c>
      <c r="AL219" s="213"/>
      <c r="AM219" s="213">
        <v>107</v>
      </c>
      <c r="AN219" s="212">
        <f>_xlfn.FLOOR.PRECISE('численность 2021'!F222)</f>
        <v>108</v>
      </c>
      <c r="AO219" s="212"/>
      <c r="AP219" s="212">
        <v>1.189792</v>
      </c>
      <c r="AQ219" s="212">
        <f t="shared" si="325"/>
        <v>1.2009073522216787</v>
      </c>
      <c r="AR219" s="214">
        <f>_xlfn.FLOOR.PRECISE('численность 2021'!L222)</f>
        <v>5</v>
      </c>
      <c r="AS219" s="214"/>
      <c r="AT219" s="214">
        <f t="shared" si="316"/>
        <v>5</v>
      </c>
      <c r="AU219" s="215">
        <f t="shared" si="317"/>
        <v>5.4</v>
      </c>
      <c r="AV219" s="215">
        <f t="shared" si="335"/>
        <v>0</v>
      </c>
      <c r="AW219" s="220">
        <f t="shared" si="318"/>
        <v>5</v>
      </c>
      <c r="AX219" s="217">
        <v>5</v>
      </c>
      <c r="AY219" s="215">
        <f t="shared" si="309"/>
        <v>0</v>
      </c>
      <c r="AZ219" s="216">
        <f t="shared" si="326"/>
        <v>0</v>
      </c>
      <c r="BA219" s="217"/>
      <c r="BB219" s="215">
        <f t="shared" si="310"/>
        <v>1.4999999999999949</v>
      </c>
      <c r="BC219" s="217"/>
      <c r="BD219" s="213"/>
      <c r="BE219" s="213">
        <v>133</v>
      </c>
      <c r="BF219" s="212">
        <f>_xlfn.FLOOR.PRECISE('численность 2021'!G222)</f>
        <v>134</v>
      </c>
      <c r="BG219" s="212"/>
      <c r="BH219" s="212">
        <v>1.478901</v>
      </c>
      <c r="BI219" s="212">
        <f t="shared" si="288"/>
        <v>1.4900146777565271</v>
      </c>
      <c r="BJ219" s="214">
        <f>_xlfn.FLOOR.PRECISE('численность 2021'!K222)</f>
        <v>6</v>
      </c>
      <c r="BK219" s="214"/>
      <c r="BL219" s="214">
        <f t="shared" si="319"/>
        <v>6</v>
      </c>
      <c r="BM219" s="215">
        <f t="shared" si="296"/>
        <v>6.7</v>
      </c>
      <c r="BN219" s="220">
        <f t="shared" si="320"/>
        <v>6</v>
      </c>
      <c r="BO219" s="217">
        <v>6</v>
      </c>
      <c r="BP219" s="215">
        <f t="shared" si="304"/>
        <v>0.89999999999999392</v>
      </c>
      <c r="BQ219" s="216">
        <f t="shared" si="327"/>
        <v>0</v>
      </c>
      <c r="BR219" s="217"/>
      <c r="BS219" s="215">
        <f t="shared" si="297"/>
        <v>1.2000000000000002</v>
      </c>
      <c r="BT219" s="217"/>
      <c r="BU219" s="213"/>
      <c r="BV219" s="213">
        <v>102</v>
      </c>
      <c r="BW219" s="212">
        <f>_xlfn.FLOOR.PRECISE('численность 2021'!H222)</f>
        <v>104</v>
      </c>
      <c r="BX219" s="212"/>
      <c r="BY219" s="212">
        <v>1.1341939999999999</v>
      </c>
      <c r="BZ219" s="212">
        <f t="shared" si="289"/>
        <v>1.1564293021393941</v>
      </c>
      <c r="CA219" s="214">
        <f>_xlfn.FLOOR.PRECISE('численность 2021'!M222)</f>
        <v>5</v>
      </c>
      <c r="CB219" s="214"/>
      <c r="CC219" s="214"/>
      <c r="CD219" s="214">
        <f t="shared" si="328"/>
        <v>5</v>
      </c>
      <c r="CE219" s="215">
        <f t="shared" si="298"/>
        <v>5.2</v>
      </c>
      <c r="CF219" s="220">
        <f t="shared" si="329"/>
        <v>5</v>
      </c>
      <c r="CG219" s="217">
        <v>5</v>
      </c>
      <c r="CH219" s="215">
        <f t="shared" si="311"/>
        <v>0.3749999999999995</v>
      </c>
      <c r="CI219" s="216">
        <f t="shared" si="330"/>
        <v>0</v>
      </c>
      <c r="CJ219" s="217"/>
      <c r="CK219" s="215">
        <f t="shared" si="305"/>
        <v>0.3749999999999995</v>
      </c>
      <c r="CL219" s="216">
        <f t="shared" si="331"/>
        <v>0</v>
      </c>
      <c r="CM219" s="217"/>
      <c r="CN219" s="215">
        <f t="shared" si="299"/>
        <v>1</v>
      </c>
      <c r="CO219" s="217"/>
      <c r="CP219" s="221">
        <f t="shared" si="300"/>
        <v>1</v>
      </c>
      <c r="CQ219" s="213"/>
      <c r="CR219" s="213"/>
      <c r="CS219" s="213"/>
      <c r="CT219" s="212"/>
      <c r="CU219" s="212"/>
      <c r="CV219" s="212"/>
      <c r="CW219" s="214"/>
      <c r="CX219" s="215"/>
      <c r="CY219" s="220"/>
      <c r="CZ219" s="222"/>
      <c r="DA219" s="215"/>
      <c r="DB219" s="222"/>
      <c r="DC219" s="213"/>
      <c r="DD219" s="213">
        <v>0</v>
      </c>
      <c r="DE219" s="212">
        <f>_xlfn.FLOOR.PRECISE('численность 2021'!I222)</f>
        <v>0</v>
      </c>
      <c r="DF219" s="212"/>
      <c r="DG219" s="212"/>
      <c r="DH219" s="212">
        <f t="shared" si="290"/>
        <v>0</v>
      </c>
      <c r="DI219" s="214">
        <f>_xlfn.FLOOR.PRECISE('численность 2021'!N222)</f>
        <v>0</v>
      </c>
      <c r="DJ219" s="215">
        <f t="shared" si="312"/>
        <v>0</v>
      </c>
      <c r="DK219" s="216"/>
      <c r="DL219" s="217"/>
      <c r="DM219" s="215">
        <f t="shared" si="313"/>
        <v>0</v>
      </c>
      <c r="DN219" s="217"/>
      <c r="DO219" s="213"/>
      <c r="DP219" s="213">
        <v>5</v>
      </c>
      <c r="DQ219" s="212">
        <f>_xlfn.FLOOR.PRECISE('численность 2021'!J222)</f>
        <v>7</v>
      </c>
      <c r="DR219" s="212"/>
      <c r="DS219" s="212"/>
      <c r="DT219" s="212">
        <f t="shared" si="291"/>
        <v>7.7836587643997687E-2</v>
      </c>
      <c r="DU219" s="214">
        <f>_xlfn.FLOOR.PRECISE('численность 2021'!S222)</f>
        <v>0</v>
      </c>
      <c r="DV219" s="215"/>
      <c r="DW219" s="216"/>
      <c r="DX219" s="217"/>
      <c r="DY219" s="213"/>
      <c r="DZ219" s="223">
        <v>0</v>
      </c>
      <c r="EA219" s="212">
        <f>_xlfn.FLOOR.PRECISE('численность 2021'!T222)</f>
        <v>0</v>
      </c>
      <c r="EB219" s="212"/>
      <c r="EC219" s="212"/>
      <c r="ED219" s="212">
        <f t="shared" si="292"/>
        <v>0</v>
      </c>
      <c r="EE219" s="214">
        <f>_xlfn.FLOOR.PRECISE('численность 2021'!U222)</f>
        <v>0</v>
      </c>
      <c r="EF219" s="215"/>
      <c r="EG219" s="216"/>
      <c r="EH219" s="222"/>
    </row>
    <row r="220" spans="1:138" ht="15.75" x14ac:dyDescent="0.2">
      <c r="A220" s="198" t="s">
        <v>251</v>
      </c>
      <c r="B220" s="212"/>
      <c r="C220" s="213"/>
      <c r="D220" s="213"/>
      <c r="E220" s="212"/>
      <c r="F220" s="212"/>
      <c r="G220" s="212"/>
      <c r="H220" s="212"/>
      <c r="I220" s="214"/>
      <c r="J220" s="215">
        <f t="shared" si="306"/>
        <v>0</v>
      </c>
      <c r="K220" s="216">
        <f t="shared" si="322"/>
        <v>0</v>
      </c>
      <c r="L220" s="222"/>
      <c r="M220" s="213"/>
      <c r="N220" s="213"/>
      <c r="O220" s="212"/>
      <c r="P220" s="212"/>
      <c r="Q220" s="212"/>
      <c r="R220" s="212" t="e">
        <f t="shared" si="323"/>
        <v>#DIV/0!</v>
      </c>
      <c r="S220" s="214"/>
      <c r="T220" s="214"/>
      <c r="U220" s="215">
        <f t="shared" si="307"/>
        <v>0</v>
      </c>
      <c r="V220" s="216">
        <f t="shared" si="314"/>
        <v>0</v>
      </c>
      <c r="W220" s="222"/>
      <c r="X220" s="222"/>
      <c r="Y220" s="218"/>
      <c r="Z220" s="213"/>
      <c r="AA220" s="213"/>
      <c r="AB220" s="212"/>
      <c r="AC220" s="212"/>
      <c r="AD220" s="212"/>
      <c r="AE220" s="212" t="e">
        <f t="shared" si="287"/>
        <v>#DIV/0!</v>
      </c>
      <c r="AF220" s="214"/>
      <c r="AG220" s="215">
        <f t="shared" si="308"/>
        <v>0</v>
      </c>
      <c r="AH220" s="216">
        <f t="shared" si="324"/>
        <v>0</v>
      </c>
      <c r="AI220" s="219">
        <f t="shared" si="315"/>
        <v>0</v>
      </c>
      <c r="AJ220" s="222"/>
      <c r="AK220" s="222"/>
      <c r="AL220" s="213"/>
      <c r="AM220" s="213"/>
      <c r="AN220" s="212"/>
      <c r="AO220" s="212"/>
      <c r="AP220" s="212"/>
      <c r="AQ220" s="212" t="e">
        <f t="shared" si="325"/>
        <v>#DIV/0!</v>
      </c>
      <c r="AR220" s="214"/>
      <c r="AS220" s="214"/>
      <c r="AT220" s="214" t="e">
        <f t="shared" si="316"/>
        <v>#DIV/0!</v>
      </c>
      <c r="AU220" s="215">
        <f t="shared" si="317"/>
        <v>0</v>
      </c>
      <c r="AV220" s="215">
        <f t="shared" si="335"/>
        <v>0</v>
      </c>
      <c r="AW220" s="220">
        <f t="shared" si="318"/>
        <v>0</v>
      </c>
      <c r="AX220" s="222"/>
      <c r="AY220" s="215">
        <f t="shared" si="309"/>
        <v>0</v>
      </c>
      <c r="AZ220" s="216">
        <f t="shared" si="326"/>
        <v>0</v>
      </c>
      <c r="BA220" s="222"/>
      <c r="BB220" s="215">
        <f t="shared" si="310"/>
        <v>0</v>
      </c>
      <c r="BC220" s="222"/>
      <c r="BD220" s="213"/>
      <c r="BE220" s="213"/>
      <c r="BF220" s="212"/>
      <c r="BG220" s="212"/>
      <c r="BH220" s="212"/>
      <c r="BI220" s="212" t="e">
        <f t="shared" si="288"/>
        <v>#DIV/0!</v>
      </c>
      <c r="BJ220" s="214"/>
      <c r="BK220" s="214"/>
      <c r="BL220" s="214" t="e">
        <f t="shared" si="319"/>
        <v>#DIV/0!</v>
      </c>
      <c r="BM220" s="215">
        <f t="shared" si="296"/>
        <v>0</v>
      </c>
      <c r="BN220" s="220">
        <f t="shared" si="320"/>
        <v>0</v>
      </c>
      <c r="BO220" s="222"/>
      <c r="BP220" s="215">
        <f t="shared" si="304"/>
        <v>0</v>
      </c>
      <c r="BQ220" s="216">
        <f t="shared" si="327"/>
        <v>0</v>
      </c>
      <c r="BR220" s="222"/>
      <c r="BS220" s="215">
        <f t="shared" si="297"/>
        <v>0</v>
      </c>
      <c r="BT220" s="222"/>
      <c r="BU220" s="213"/>
      <c r="BV220" s="213"/>
      <c r="BW220" s="212"/>
      <c r="BX220" s="212"/>
      <c r="BY220" s="212"/>
      <c r="BZ220" s="212" t="e">
        <f t="shared" si="289"/>
        <v>#DIV/0!</v>
      </c>
      <c r="CA220" s="214"/>
      <c r="CB220" s="214"/>
      <c r="CC220" s="214"/>
      <c r="CD220" s="214" t="e">
        <f t="shared" si="328"/>
        <v>#DIV/0!</v>
      </c>
      <c r="CE220" s="215">
        <f t="shared" si="298"/>
        <v>0</v>
      </c>
      <c r="CF220" s="220">
        <f t="shared" si="329"/>
        <v>0</v>
      </c>
      <c r="CG220" s="222"/>
      <c r="CH220" s="215">
        <f t="shared" si="311"/>
        <v>0</v>
      </c>
      <c r="CI220" s="216">
        <f t="shared" si="330"/>
        <v>0</v>
      </c>
      <c r="CJ220" s="222"/>
      <c r="CK220" s="215">
        <f t="shared" si="305"/>
        <v>0</v>
      </c>
      <c r="CL220" s="216">
        <f t="shared" si="331"/>
        <v>0</v>
      </c>
      <c r="CM220" s="222"/>
      <c r="CN220" s="215">
        <f t="shared" si="299"/>
        <v>0</v>
      </c>
      <c r="CO220" s="222"/>
      <c r="CP220" s="221">
        <f t="shared" si="300"/>
        <v>1</v>
      </c>
      <c r="CQ220" s="213"/>
      <c r="CR220" s="213"/>
      <c r="CS220" s="213"/>
      <c r="CT220" s="212"/>
      <c r="CU220" s="212"/>
      <c r="CV220" s="212"/>
      <c r="CW220" s="214"/>
      <c r="CX220" s="215">
        <f t="shared" si="293"/>
        <v>0</v>
      </c>
      <c r="CY220" s="220">
        <f t="shared" si="294"/>
        <v>0</v>
      </c>
      <c r="CZ220" s="222"/>
      <c r="DA220" s="215">
        <f t="shared" si="295"/>
        <v>0</v>
      </c>
      <c r="DB220" s="222"/>
      <c r="DC220" s="213"/>
      <c r="DD220" s="213"/>
      <c r="DE220" s="212"/>
      <c r="DF220" s="212"/>
      <c r="DG220" s="212"/>
      <c r="DH220" s="212" t="e">
        <f t="shared" si="290"/>
        <v>#DIV/0!</v>
      </c>
      <c r="DI220" s="214"/>
      <c r="DJ220" s="215">
        <f t="shared" si="312"/>
        <v>0</v>
      </c>
      <c r="DK220" s="216">
        <f t="shared" si="332"/>
        <v>0</v>
      </c>
      <c r="DL220" s="222"/>
      <c r="DM220" s="215">
        <f t="shared" si="313"/>
        <v>0</v>
      </c>
      <c r="DN220" s="222"/>
      <c r="DO220" s="213"/>
      <c r="DP220" s="213"/>
      <c r="DQ220" s="212"/>
      <c r="DR220" s="212"/>
      <c r="DS220" s="212"/>
      <c r="DT220" s="212" t="e">
        <f t="shared" si="291"/>
        <v>#DIV/0!</v>
      </c>
      <c r="DU220" s="214"/>
      <c r="DV220" s="215">
        <f t="shared" si="301"/>
        <v>0</v>
      </c>
      <c r="DW220" s="216">
        <f t="shared" si="333"/>
        <v>0</v>
      </c>
      <c r="DX220" s="222"/>
      <c r="DY220" s="213"/>
      <c r="DZ220" s="223"/>
      <c r="EA220" s="212"/>
      <c r="EB220" s="212"/>
      <c r="EC220" s="212"/>
      <c r="ED220" s="212" t="e">
        <f t="shared" si="292"/>
        <v>#DIV/0!</v>
      </c>
      <c r="EE220" s="214"/>
      <c r="EF220" s="215">
        <f t="shared" si="321"/>
        <v>0</v>
      </c>
      <c r="EG220" s="216">
        <f t="shared" si="334"/>
        <v>0</v>
      </c>
      <c r="EH220" s="222"/>
    </row>
    <row r="221" spans="1:138" ht="47.25" x14ac:dyDescent="0.2">
      <c r="A221" s="116" t="s">
        <v>356</v>
      </c>
      <c r="B221" s="212">
        <f>'численность 2021'!C235</f>
        <v>144.4</v>
      </c>
      <c r="C221" s="213">
        <v>478.80630500000001</v>
      </c>
      <c r="D221" s="213">
        <v>736</v>
      </c>
      <c r="E221" s="212">
        <f>_xlfn.FLOOR.PRECISE('численность 2021'!D235)</f>
        <v>449</v>
      </c>
      <c r="F221" s="212">
        <v>3.315833</v>
      </c>
      <c r="G221" s="212">
        <v>5.0969530000000001</v>
      </c>
      <c r="H221" s="212">
        <f t="shared" si="286"/>
        <v>3.1094182825484764</v>
      </c>
      <c r="I221" s="214">
        <f>_xlfn.FLOOR.PRECISE('численность 2021'!R235)</f>
        <v>157</v>
      </c>
      <c r="J221" s="215">
        <f t="shared" si="306"/>
        <v>157.14999999999955</v>
      </c>
      <c r="K221" s="216">
        <f t="shared" si="322"/>
        <v>157</v>
      </c>
      <c r="L221" s="222">
        <v>157</v>
      </c>
      <c r="M221" s="213">
        <v>354</v>
      </c>
      <c r="N221" s="213">
        <v>409</v>
      </c>
      <c r="O221" s="212">
        <f>_xlfn.FLOOR.PRECISE('численность 2021'!P235)</f>
        <v>362</v>
      </c>
      <c r="P221" s="212">
        <v>2.4515229999999999</v>
      </c>
      <c r="Q221" s="212">
        <v>2.8324099999999999</v>
      </c>
      <c r="R221" s="212">
        <f t="shared" si="323"/>
        <v>2.5069252077562325</v>
      </c>
      <c r="S221" s="214">
        <f>_xlfn.FLOOR.PRECISE('численность 2021'!Q235)</f>
        <v>90</v>
      </c>
      <c r="T221" s="214"/>
      <c r="U221" s="215">
        <f t="shared" si="307"/>
        <v>108.59999999999964</v>
      </c>
      <c r="V221" s="216">
        <f t="shared" si="314"/>
        <v>90</v>
      </c>
      <c r="W221" s="222">
        <v>90</v>
      </c>
      <c r="X221" s="222"/>
      <c r="Y221" s="218"/>
      <c r="Z221" s="213">
        <v>529.92089799999997</v>
      </c>
      <c r="AA221" s="213">
        <v>573</v>
      </c>
      <c r="AB221" s="212">
        <f>_xlfn.FLOOR.PRECISE('численность 2021'!E235)</f>
        <v>379</v>
      </c>
      <c r="AC221" s="212">
        <v>3.6698119999999999</v>
      </c>
      <c r="AD221" s="212">
        <v>3.9681440000000001</v>
      </c>
      <c r="AE221" s="212">
        <f t="shared" si="287"/>
        <v>2.6246537396121883</v>
      </c>
      <c r="AF221" s="214">
        <f>_xlfn.FLOOR.PRECISE('численность 2021'!O235)</f>
        <v>18</v>
      </c>
      <c r="AG221" s="215">
        <f t="shared" si="308"/>
        <v>18.95</v>
      </c>
      <c r="AH221" s="216">
        <f t="shared" si="324"/>
        <v>18</v>
      </c>
      <c r="AI221" s="219">
        <f t="shared" si="315"/>
        <v>13.5</v>
      </c>
      <c r="AJ221" s="222">
        <v>18</v>
      </c>
      <c r="AK221" s="222">
        <v>13</v>
      </c>
      <c r="AL221" s="213">
        <v>2206.4262699999999</v>
      </c>
      <c r="AM221" s="213">
        <v>2624</v>
      </c>
      <c r="AN221" s="212">
        <f>_xlfn.FLOOR.PRECISE('численность 2021'!F235)</f>
        <v>2436</v>
      </c>
      <c r="AO221" s="212">
        <v>15.279959</v>
      </c>
      <c r="AP221" s="212">
        <v>18.171744</v>
      </c>
      <c r="AQ221" s="212">
        <f t="shared" si="325"/>
        <v>16.869806094182824</v>
      </c>
      <c r="AR221" s="214">
        <f>_xlfn.FLOOR.PRECISE('численность 2021'!L235)</f>
        <v>389</v>
      </c>
      <c r="AS221" s="214"/>
      <c r="AT221" s="214">
        <f t="shared" si="316"/>
        <v>389</v>
      </c>
      <c r="AU221" s="215">
        <f t="shared" si="317"/>
        <v>365.4</v>
      </c>
      <c r="AV221" s="215">
        <f t="shared" si="335"/>
        <v>609</v>
      </c>
      <c r="AW221" s="220">
        <f t="shared" si="318"/>
        <v>365.4</v>
      </c>
      <c r="AX221" s="222">
        <v>389</v>
      </c>
      <c r="AY221" s="215">
        <f t="shared" si="309"/>
        <v>58.349999999999611</v>
      </c>
      <c r="AZ221" s="216">
        <f t="shared" si="326"/>
        <v>0</v>
      </c>
      <c r="BA221" s="222"/>
      <c r="BB221" s="215">
        <f t="shared" si="310"/>
        <v>116.6999999999996</v>
      </c>
      <c r="BC221" s="222"/>
      <c r="BD221" s="213">
        <v>135.98649599999999</v>
      </c>
      <c r="BE221" s="213">
        <v>107</v>
      </c>
      <c r="BF221" s="212">
        <f>_xlfn.FLOOR.PRECISE('численность 2021'!G235)</f>
        <v>138</v>
      </c>
      <c r="BG221" s="212">
        <v>0.94173499999999999</v>
      </c>
      <c r="BH221" s="212">
        <v>0.74099700000000002</v>
      </c>
      <c r="BI221" s="212">
        <f t="shared" si="288"/>
        <v>0.95567867036011078</v>
      </c>
      <c r="BJ221" s="214">
        <f>_xlfn.FLOOR.PRECISE('численность 2021'!K235)</f>
        <v>4</v>
      </c>
      <c r="BK221" s="214"/>
      <c r="BL221" s="214">
        <f t="shared" si="319"/>
        <v>4</v>
      </c>
      <c r="BM221" s="215">
        <f t="shared" si="296"/>
        <v>4.1399999999999864</v>
      </c>
      <c r="BN221" s="220">
        <f t="shared" si="320"/>
        <v>4</v>
      </c>
      <c r="BO221" s="222">
        <v>4</v>
      </c>
      <c r="BP221" s="215">
        <f t="shared" si="304"/>
        <v>0.59999999999999598</v>
      </c>
      <c r="BQ221" s="216">
        <f t="shared" si="327"/>
        <v>0</v>
      </c>
      <c r="BR221" s="222"/>
      <c r="BS221" s="215">
        <f t="shared" si="297"/>
        <v>0.8</v>
      </c>
      <c r="BT221" s="222"/>
      <c r="BU221" s="213">
        <v>296.19802900000002</v>
      </c>
      <c r="BV221" s="213">
        <v>307</v>
      </c>
      <c r="BW221" s="212">
        <f>_xlfn.FLOOR.PRECISE('численность 2021'!H235)</f>
        <v>302</v>
      </c>
      <c r="BX221" s="212">
        <v>2.0512329999999999</v>
      </c>
      <c r="BY221" s="212">
        <v>2.126039</v>
      </c>
      <c r="BZ221" s="212">
        <f t="shared" si="289"/>
        <v>2.0914127423822713</v>
      </c>
      <c r="CA221" s="214">
        <f>_xlfn.FLOOR.PRECISE('численность 2021'!M235)</f>
        <v>21</v>
      </c>
      <c r="CB221" s="214"/>
      <c r="CC221" s="214"/>
      <c r="CD221" s="214">
        <f t="shared" si="328"/>
        <v>21</v>
      </c>
      <c r="CE221" s="215">
        <f t="shared" si="298"/>
        <v>21.14</v>
      </c>
      <c r="CF221" s="220">
        <f t="shared" si="329"/>
        <v>21</v>
      </c>
      <c r="CG221" s="222">
        <v>21</v>
      </c>
      <c r="CH221" s="215">
        <f t="shared" si="311"/>
        <v>1.574999999999998</v>
      </c>
      <c r="CI221" s="216">
        <f t="shared" si="330"/>
        <v>0</v>
      </c>
      <c r="CJ221" s="222"/>
      <c r="CK221" s="215">
        <f t="shared" si="305"/>
        <v>1.574999999999998</v>
      </c>
      <c r="CL221" s="216">
        <f t="shared" si="331"/>
        <v>0</v>
      </c>
      <c r="CM221" s="222"/>
      <c r="CN221" s="215">
        <f t="shared" si="299"/>
        <v>4.2</v>
      </c>
      <c r="CO221" s="222"/>
      <c r="CP221" s="221">
        <f t="shared" si="300"/>
        <v>1</v>
      </c>
      <c r="CQ221" s="213">
        <v>153</v>
      </c>
      <c r="CR221" s="213">
        <v>94</v>
      </c>
      <c r="CS221" s="213" t="e">
        <f>#REF!</f>
        <v>#REF!</v>
      </c>
      <c r="CT221" s="212">
        <v>1.024</v>
      </c>
      <c r="CU221" s="212">
        <v>0.627</v>
      </c>
      <c r="CV221" s="212" t="e">
        <f>#REF!</f>
        <v>#REF!</v>
      </c>
      <c r="CW221" s="214" t="e">
        <f>#REF!</f>
        <v>#REF!</v>
      </c>
      <c r="CX221" s="215" t="e">
        <f t="shared" si="293"/>
        <v>#REF!</v>
      </c>
      <c r="CY221" s="220" t="e">
        <f t="shared" si="294"/>
        <v>#REF!</v>
      </c>
      <c r="CZ221" s="222"/>
      <c r="DA221" s="215">
        <f t="shared" si="295"/>
        <v>0</v>
      </c>
      <c r="DB221" s="222"/>
      <c r="DC221" s="213">
        <v>0</v>
      </c>
      <c r="DD221" s="213">
        <v>0</v>
      </c>
      <c r="DE221" s="212">
        <f>_xlfn.FLOOR.PRECISE('численность 2021'!I235)</f>
        <v>0</v>
      </c>
      <c r="DF221" s="212">
        <v>0</v>
      </c>
      <c r="DG221" s="212">
        <v>0</v>
      </c>
      <c r="DH221" s="212">
        <f t="shared" si="290"/>
        <v>0</v>
      </c>
      <c r="DI221" s="214">
        <f>_xlfn.FLOOR.PRECISE('численность 2021'!N235)</f>
        <v>0</v>
      </c>
      <c r="DJ221" s="215">
        <f t="shared" si="312"/>
        <v>0</v>
      </c>
      <c r="DK221" s="216">
        <f t="shared" si="332"/>
        <v>0</v>
      </c>
      <c r="DL221" s="222"/>
      <c r="DM221" s="215">
        <f t="shared" si="313"/>
        <v>0</v>
      </c>
      <c r="DN221" s="222"/>
      <c r="DO221" s="213">
        <v>6.9938409999999998</v>
      </c>
      <c r="DP221" s="213">
        <v>4</v>
      </c>
      <c r="DQ221" s="212">
        <f>_xlfn.FLOOR.PRECISE('численность 2021'!J235)</f>
        <v>8</v>
      </c>
      <c r="DR221" s="212">
        <v>4.8433999999999998E-2</v>
      </c>
      <c r="DS221" s="212">
        <v>2.7701E-2</v>
      </c>
      <c r="DT221" s="212">
        <f t="shared" si="291"/>
        <v>5.5401662049861494E-2</v>
      </c>
      <c r="DU221" s="214">
        <f>_xlfn.FLOOR.PRECISE('численность 2021'!S235)</f>
        <v>0</v>
      </c>
      <c r="DV221" s="215">
        <f t="shared" si="301"/>
        <v>0.8</v>
      </c>
      <c r="DW221" s="216">
        <f t="shared" si="333"/>
        <v>0</v>
      </c>
      <c r="DX221" s="222"/>
      <c r="DY221" s="213">
        <v>110</v>
      </c>
      <c r="DZ221" s="223">
        <v>95</v>
      </c>
      <c r="EA221" s="212">
        <f>_xlfn.FLOOR.PRECISE('численность 2021'!T235)</f>
        <v>95</v>
      </c>
      <c r="EB221" s="212">
        <v>0.76177300000000003</v>
      </c>
      <c r="EC221" s="212">
        <v>0.65789500000000001</v>
      </c>
      <c r="ED221" s="212">
        <f t="shared" si="292"/>
        <v>0.6578947368421052</v>
      </c>
      <c r="EE221" s="214">
        <f>_xlfn.FLOOR.PRECISE('численность 2021'!U235)</f>
        <v>3</v>
      </c>
      <c r="EF221" s="215">
        <f t="shared" si="321"/>
        <v>9.5</v>
      </c>
      <c r="EG221" s="216">
        <f t="shared" si="334"/>
        <v>3</v>
      </c>
      <c r="EH221" s="222">
        <v>3</v>
      </c>
    </row>
    <row r="222" spans="1:138" ht="63" x14ac:dyDescent="0.2">
      <c r="A222" s="118" t="s">
        <v>357</v>
      </c>
      <c r="B222" s="212">
        <f>'численность 2021'!C234</f>
        <v>18</v>
      </c>
      <c r="C222" s="213">
        <v>56.864204000000001</v>
      </c>
      <c r="D222" s="213">
        <v>48</v>
      </c>
      <c r="E222" s="212">
        <f>_xlfn.FLOOR.PRECISE('численность 2021'!D234)</f>
        <v>60</v>
      </c>
      <c r="F222" s="212">
        <v>3.159122</v>
      </c>
      <c r="G222" s="212">
        <v>2.6666669999999999</v>
      </c>
      <c r="H222" s="212">
        <f t="shared" si="286"/>
        <v>3.3333333333333335</v>
      </c>
      <c r="I222" s="214">
        <f>_xlfn.FLOOR.PRECISE('численность 2021'!R234)</f>
        <v>21</v>
      </c>
      <c r="J222" s="215">
        <f t="shared" si="306"/>
        <v>20.99999999999994</v>
      </c>
      <c r="K222" s="216">
        <f t="shared" si="322"/>
        <v>20.99999999999994</v>
      </c>
      <c r="L222" s="217">
        <v>21</v>
      </c>
      <c r="M222" s="213">
        <v>28</v>
      </c>
      <c r="N222" s="213">
        <v>29</v>
      </c>
      <c r="O222" s="212">
        <f>_xlfn.FLOOR.PRECISE('численность 2021'!P234)</f>
        <v>26</v>
      </c>
      <c r="P222" s="212">
        <v>1.5555559999999999</v>
      </c>
      <c r="Q222" s="212">
        <v>1.611111</v>
      </c>
      <c r="R222" s="212">
        <f t="shared" si="323"/>
        <v>1.4444444444444444</v>
      </c>
      <c r="S222" s="214">
        <f>_xlfn.FLOOR.PRECISE('численность 2021'!Q234)</f>
        <v>7</v>
      </c>
      <c r="T222" s="214"/>
      <c r="U222" s="215">
        <f t="shared" si="307"/>
        <v>7.7999999999999741</v>
      </c>
      <c r="V222" s="216">
        <f t="shared" si="314"/>
        <v>7</v>
      </c>
      <c r="W222" s="217">
        <v>7</v>
      </c>
      <c r="X222" s="217"/>
      <c r="Y222" s="218"/>
      <c r="Z222" s="213">
        <v>122.08609800000001</v>
      </c>
      <c r="AA222" s="213">
        <v>83</v>
      </c>
      <c r="AB222" s="212">
        <f>_xlfn.FLOOR.PRECISE('численность 2021'!E234)</f>
        <v>100</v>
      </c>
      <c r="AC222" s="212">
        <v>6.7825610000000003</v>
      </c>
      <c r="AD222" s="212">
        <v>4.6111110000000002</v>
      </c>
      <c r="AE222" s="212">
        <f t="shared" si="287"/>
        <v>5.5555555555555554</v>
      </c>
      <c r="AF222" s="214">
        <f>_xlfn.FLOOR.PRECISE('численность 2021'!O234)</f>
        <v>5</v>
      </c>
      <c r="AG222" s="215">
        <f t="shared" si="308"/>
        <v>5</v>
      </c>
      <c r="AH222" s="216">
        <f t="shared" si="324"/>
        <v>5</v>
      </c>
      <c r="AI222" s="219">
        <f t="shared" si="315"/>
        <v>3.75</v>
      </c>
      <c r="AJ222" s="217">
        <v>5</v>
      </c>
      <c r="AK222" s="217">
        <v>3</v>
      </c>
      <c r="AL222" s="213">
        <v>48.886420999999999</v>
      </c>
      <c r="AM222" s="213">
        <v>51</v>
      </c>
      <c r="AN222" s="212">
        <f>_xlfn.FLOOR.PRECISE('численность 2021'!F234)</f>
        <v>62</v>
      </c>
      <c r="AO222" s="212">
        <v>2.7159119999999999</v>
      </c>
      <c r="AP222" s="212">
        <v>2.8333330000000001</v>
      </c>
      <c r="AQ222" s="212">
        <f t="shared" si="325"/>
        <v>3.4444444444444446</v>
      </c>
      <c r="AR222" s="214">
        <f>_xlfn.FLOOR.PRECISE('численность 2021'!L234)</f>
        <v>4</v>
      </c>
      <c r="AS222" s="214"/>
      <c r="AT222" s="214">
        <f t="shared" si="316"/>
        <v>4</v>
      </c>
      <c r="AU222" s="215">
        <f t="shared" si="317"/>
        <v>4.3400000000000007</v>
      </c>
      <c r="AV222" s="215">
        <f t="shared" si="335"/>
        <v>0</v>
      </c>
      <c r="AW222" s="220">
        <f t="shared" si="318"/>
        <v>4</v>
      </c>
      <c r="AX222" s="217">
        <v>4</v>
      </c>
      <c r="AY222" s="215">
        <f t="shared" si="309"/>
        <v>0</v>
      </c>
      <c r="AZ222" s="216">
        <f t="shared" si="326"/>
        <v>0</v>
      </c>
      <c r="BA222" s="217"/>
      <c r="BB222" s="215">
        <f t="shared" si="310"/>
        <v>1.199999999999996</v>
      </c>
      <c r="BC222" s="217"/>
      <c r="BD222" s="213">
        <v>45.127468</v>
      </c>
      <c r="BE222" s="213">
        <v>47</v>
      </c>
      <c r="BF222" s="212">
        <f>_xlfn.FLOOR.PRECISE('численность 2021'!G234)</f>
        <v>60</v>
      </c>
      <c r="BG222" s="212">
        <v>2.507082</v>
      </c>
      <c r="BH222" s="212">
        <v>2.6111110000000002</v>
      </c>
      <c r="BI222" s="212">
        <f t="shared" si="288"/>
        <v>3.3333333333333335</v>
      </c>
      <c r="BJ222" s="214">
        <f>_xlfn.FLOOR.PRECISE('численность 2021'!K234)</f>
        <v>4</v>
      </c>
      <c r="BK222" s="214"/>
      <c r="BL222" s="214">
        <f t="shared" si="319"/>
        <v>4</v>
      </c>
      <c r="BM222" s="215">
        <f t="shared" si="296"/>
        <v>4.2</v>
      </c>
      <c r="BN222" s="220">
        <f t="shared" si="320"/>
        <v>4</v>
      </c>
      <c r="BO222" s="217">
        <v>4</v>
      </c>
      <c r="BP222" s="215">
        <f t="shared" si="304"/>
        <v>0.59999999999999598</v>
      </c>
      <c r="BQ222" s="216">
        <f t="shared" si="327"/>
        <v>0</v>
      </c>
      <c r="BR222" s="217"/>
      <c r="BS222" s="215">
        <f t="shared" si="297"/>
        <v>0.8</v>
      </c>
      <c r="BT222" s="217"/>
      <c r="BU222" s="213">
        <v>92.084427000000005</v>
      </c>
      <c r="BV222" s="213">
        <v>177</v>
      </c>
      <c r="BW222" s="212">
        <f>_xlfn.FLOOR.PRECISE('численность 2021'!H234)</f>
        <v>222</v>
      </c>
      <c r="BX222" s="212">
        <v>5.1158010000000003</v>
      </c>
      <c r="BY222" s="212">
        <v>9.8333329999999997</v>
      </c>
      <c r="BZ222" s="212">
        <f t="shared" si="289"/>
        <v>12.333333333333334</v>
      </c>
      <c r="CA222" s="214">
        <f>_xlfn.FLOOR.PRECISE('численность 2021'!M234)</f>
        <v>44</v>
      </c>
      <c r="CB222" s="214"/>
      <c r="CC222" s="214"/>
      <c r="CD222" s="214">
        <f t="shared" si="328"/>
        <v>44</v>
      </c>
      <c r="CE222" s="215">
        <f t="shared" si="298"/>
        <v>33.299999999999777</v>
      </c>
      <c r="CF222" s="220">
        <f t="shared" si="329"/>
        <v>33.299999999999777</v>
      </c>
      <c r="CG222" s="217">
        <v>44</v>
      </c>
      <c r="CH222" s="215">
        <f t="shared" si="311"/>
        <v>3.2999999999999954</v>
      </c>
      <c r="CI222" s="216">
        <f t="shared" si="330"/>
        <v>0</v>
      </c>
      <c r="CJ222" s="217"/>
      <c r="CK222" s="215">
        <f t="shared" si="305"/>
        <v>3.2999999999999954</v>
      </c>
      <c r="CL222" s="216">
        <f t="shared" si="331"/>
        <v>0</v>
      </c>
      <c r="CM222" s="217"/>
      <c r="CN222" s="215">
        <f t="shared" si="299"/>
        <v>8.8000000000000007</v>
      </c>
      <c r="CO222" s="217"/>
      <c r="CP222" s="221">
        <f t="shared" si="300"/>
        <v>1</v>
      </c>
      <c r="CQ222" s="213">
        <v>4</v>
      </c>
      <c r="CR222" s="213">
        <v>18</v>
      </c>
      <c r="CS222" s="213" t="e">
        <f>#REF!</f>
        <v>#REF!</v>
      </c>
      <c r="CT222" s="212">
        <v>0.23</v>
      </c>
      <c r="CU222" s="212">
        <v>1.0229999999999999</v>
      </c>
      <c r="CV222" s="212" t="e">
        <f>#REF!</f>
        <v>#REF!</v>
      </c>
      <c r="CW222" s="214" t="e">
        <f>#REF!</f>
        <v>#REF!</v>
      </c>
      <c r="CX222" s="215" t="e">
        <f t="shared" si="293"/>
        <v>#REF!</v>
      </c>
      <c r="CY222" s="220" t="e">
        <f t="shared" si="294"/>
        <v>#REF!</v>
      </c>
      <c r="CZ222" s="222"/>
      <c r="DA222" s="215">
        <f t="shared" si="295"/>
        <v>0</v>
      </c>
      <c r="DB222" s="222"/>
      <c r="DC222" s="213">
        <v>0</v>
      </c>
      <c r="DD222" s="213">
        <v>0</v>
      </c>
      <c r="DE222" s="212">
        <f>_xlfn.FLOOR.PRECISE('численность 2021'!I234)</f>
        <v>0</v>
      </c>
      <c r="DF222" s="212">
        <v>0</v>
      </c>
      <c r="DG222" s="212">
        <v>0</v>
      </c>
      <c r="DH222" s="212">
        <f t="shared" si="290"/>
        <v>0</v>
      </c>
      <c r="DI222" s="214">
        <f>_xlfn.FLOOR.PRECISE('численность 2021'!N234)</f>
        <v>0</v>
      </c>
      <c r="DJ222" s="215">
        <f t="shared" si="312"/>
        <v>0</v>
      </c>
      <c r="DK222" s="216">
        <f t="shared" si="332"/>
        <v>0</v>
      </c>
      <c r="DL222" s="217"/>
      <c r="DM222" s="215">
        <f t="shared" si="313"/>
        <v>0</v>
      </c>
      <c r="DN222" s="217"/>
      <c r="DO222" s="213">
        <v>0</v>
      </c>
      <c r="DP222" s="213">
        <v>0</v>
      </c>
      <c r="DQ222" s="212">
        <f>_xlfn.FLOOR.PRECISE('численность 2021'!J234)</f>
        <v>0</v>
      </c>
      <c r="DR222" s="212">
        <v>0</v>
      </c>
      <c r="DS222" s="212">
        <v>0</v>
      </c>
      <c r="DT222" s="212">
        <f t="shared" si="291"/>
        <v>0</v>
      </c>
      <c r="DU222" s="214">
        <f>_xlfn.FLOOR.PRECISE('численность 2021'!S234)</f>
        <v>0</v>
      </c>
      <c r="DV222" s="215">
        <f t="shared" si="301"/>
        <v>0</v>
      </c>
      <c r="DW222" s="216">
        <f t="shared" si="333"/>
        <v>0</v>
      </c>
      <c r="DX222" s="217"/>
      <c r="DY222" s="213">
        <v>0</v>
      </c>
      <c r="DZ222" s="223">
        <v>0</v>
      </c>
      <c r="EA222" s="212">
        <f>_xlfn.FLOOR.PRECISE('численность 2021'!T234)</f>
        <v>0</v>
      </c>
      <c r="EB222" s="212">
        <v>0</v>
      </c>
      <c r="EC222" s="212">
        <v>0</v>
      </c>
      <c r="ED222" s="212">
        <f t="shared" si="292"/>
        <v>0</v>
      </c>
      <c r="EE222" s="214">
        <f>_xlfn.FLOOR.PRECISE('численность 2021'!U234)</f>
        <v>0</v>
      </c>
      <c r="EF222" s="215">
        <f t="shared" si="321"/>
        <v>0</v>
      </c>
      <c r="EG222" s="216">
        <f t="shared" si="334"/>
        <v>0</v>
      </c>
      <c r="EH222" s="222"/>
    </row>
    <row r="223" spans="1:138" ht="15.75" x14ac:dyDescent="0.2">
      <c r="A223" s="198" t="s">
        <v>21</v>
      </c>
      <c r="B223" s="212"/>
      <c r="C223" s="213"/>
      <c r="D223" s="213"/>
      <c r="E223" s="212"/>
      <c r="F223" s="212"/>
      <c r="G223" s="212"/>
      <c r="H223" s="212"/>
      <c r="I223" s="214"/>
      <c r="J223" s="215">
        <f t="shared" si="306"/>
        <v>0</v>
      </c>
      <c r="K223" s="216">
        <f t="shared" si="322"/>
        <v>0</v>
      </c>
      <c r="L223" s="217"/>
      <c r="M223" s="213"/>
      <c r="N223" s="213"/>
      <c r="O223" s="212"/>
      <c r="P223" s="212"/>
      <c r="Q223" s="212"/>
      <c r="R223" s="212" t="e">
        <f t="shared" si="323"/>
        <v>#DIV/0!</v>
      </c>
      <c r="S223" s="214"/>
      <c r="T223" s="214"/>
      <c r="U223" s="215">
        <f t="shared" si="307"/>
        <v>0</v>
      </c>
      <c r="V223" s="216">
        <f t="shared" si="314"/>
        <v>0</v>
      </c>
      <c r="W223" s="217"/>
      <c r="X223" s="217"/>
      <c r="Y223" s="218"/>
      <c r="Z223" s="213"/>
      <c r="AA223" s="213"/>
      <c r="AB223" s="212"/>
      <c r="AC223" s="212"/>
      <c r="AD223" s="212"/>
      <c r="AE223" s="212" t="e">
        <f t="shared" si="287"/>
        <v>#DIV/0!</v>
      </c>
      <c r="AF223" s="214"/>
      <c r="AG223" s="215">
        <f t="shared" si="308"/>
        <v>0</v>
      </c>
      <c r="AH223" s="216">
        <f t="shared" si="324"/>
        <v>0</v>
      </c>
      <c r="AI223" s="219">
        <f t="shared" si="315"/>
        <v>0</v>
      </c>
      <c r="AJ223" s="217"/>
      <c r="AK223" s="217"/>
      <c r="AL223" s="213"/>
      <c r="AM223" s="213"/>
      <c r="AN223" s="212"/>
      <c r="AO223" s="212"/>
      <c r="AP223" s="212"/>
      <c r="AQ223" s="212" t="e">
        <f t="shared" si="325"/>
        <v>#DIV/0!</v>
      </c>
      <c r="AR223" s="214"/>
      <c r="AS223" s="214"/>
      <c r="AT223" s="214" t="e">
        <f t="shared" si="316"/>
        <v>#DIV/0!</v>
      </c>
      <c r="AU223" s="215">
        <f t="shared" si="317"/>
        <v>0</v>
      </c>
      <c r="AV223" s="215">
        <f t="shared" si="335"/>
        <v>0</v>
      </c>
      <c r="AW223" s="220">
        <f t="shared" si="318"/>
        <v>0</v>
      </c>
      <c r="AX223" s="217"/>
      <c r="AY223" s="215">
        <f t="shared" si="309"/>
        <v>0</v>
      </c>
      <c r="AZ223" s="216">
        <f t="shared" si="326"/>
        <v>0</v>
      </c>
      <c r="BA223" s="217"/>
      <c r="BB223" s="215">
        <f t="shared" si="310"/>
        <v>0</v>
      </c>
      <c r="BC223" s="217"/>
      <c r="BD223" s="213"/>
      <c r="BE223" s="213"/>
      <c r="BF223" s="212"/>
      <c r="BG223" s="212"/>
      <c r="BH223" s="212"/>
      <c r="BI223" s="212" t="e">
        <f t="shared" si="288"/>
        <v>#DIV/0!</v>
      </c>
      <c r="BJ223" s="214"/>
      <c r="BK223" s="214"/>
      <c r="BL223" s="214" t="e">
        <f t="shared" si="319"/>
        <v>#DIV/0!</v>
      </c>
      <c r="BM223" s="215">
        <f t="shared" si="296"/>
        <v>0</v>
      </c>
      <c r="BN223" s="220">
        <f t="shared" si="320"/>
        <v>0</v>
      </c>
      <c r="BO223" s="217"/>
      <c r="BP223" s="215">
        <f t="shared" si="304"/>
        <v>0</v>
      </c>
      <c r="BQ223" s="216">
        <f t="shared" si="327"/>
        <v>0</v>
      </c>
      <c r="BR223" s="217"/>
      <c r="BS223" s="215">
        <f t="shared" si="297"/>
        <v>0</v>
      </c>
      <c r="BT223" s="217"/>
      <c r="BU223" s="213"/>
      <c r="BV223" s="213"/>
      <c r="BW223" s="212"/>
      <c r="BX223" s="212"/>
      <c r="BY223" s="212"/>
      <c r="BZ223" s="212" t="e">
        <f t="shared" si="289"/>
        <v>#DIV/0!</v>
      </c>
      <c r="CA223" s="214"/>
      <c r="CB223" s="214"/>
      <c r="CC223" s="214"/>
      <c r="CD223" s="214" t="e">
        <f t="shared" si="328"/>
        <v>#DIV/0!</v>
      </c>
      <c r="CE223" s="215">
        <f t="shared" si="298"/>
        <v>0</v>
      </c>
      <c r="CF223" s="220">
        <f t="shared" si="329"/>
        <v>0</v>
      </c>
      <c r="CG223" s="217"/>
      <c r="CH223" s="215">
        <f t="shared" si="311"/>
        <v>0</v>
      </c>
      <c r="CI223" s="216">
        <f t="shared" si="330"/>
        <v>0</v>
      </c>
      <c r="CJ223" s="217"/>
      <c r="CK223" s="215">
        <f t="shared" si="305"/>
        <v>0</v>
      </c>
      <c r="CL223" s="216">
        <f t="shared" si="331"/>
        <v>0</v>
      </c>
      <c r="CM223" s="217"/>
      <c r="CN223" s="215">
        <f t="shared" si="299"/>
        <v>0</v>
      </c>
      <c r="CO223" s="217"/>
      <c r="CP223" s="221">
        <f t="shared" si="300"/>
        <v>1</v>
      </c>
      <c r="CQ223" s="213"/>
      <c r="CR223" s="213"/>
      <c r="CS223" s="213"/>
      <c r="CT223" s="212"/>
      <c r="CU223" s="212"/>
      <c r="CV223" s="212"/>
      <c r="CW223" s="214"/>
      <c r="CX223" s="215">
        <f t="shared" si="293"/>
        <v>0</v>
      </c>
      <c r="CY223" s="220">
        <f t="shared" si="294"/>
        <v>0</v>
      </c>
      <c r="CZ223" s="222"/>
      <c r="DA223" s="215">
        <f t="shared" si="295"/>
        <v>0</v>
      </c>
      <c r="DB223" s="222"/>
      <c r="DC223" s="213"/>
      <c r="DD223" s="213"/>
      <c r="DE223" s="212"/>
      <c r="DF223" s="212"/>
      <c r="DG223" s="212"/>
      <c r="DH223" s="212" t="e">
        <f t="shared" si="290"/>
        <v>#DIV/0!</v>
      </c>
      <c r="DI223" s="214"/>
      <c r="DJ223" s="215">
        <f t="shared" si="312"/>
        <v>0</v>
      </c>
      <c r="DK223" s="216">
        <f t="shared" si="332"/>
        <v>0</v>
      </c>
      <c r="DL223" s="217"/>
      <c r="DM223" s="215">
        <f t="shared" si="313"/>
        <v>0</v>
      </c>
      <c r="DN223" s="217"/>
      <c r="DO223" s="213"/>
      <c r="DP223" s="213"/>
      <c r="DQ223" s="212"/>
      <c r="DR223" s="212"/>
      <c r="DS223" s="212"/>
      <c r="DT223" s="212" t="e">
        <f t="shared" si="291"/>
        <v>#DIV/0!</v>
      </c>
      <c r="DU223" s="214"/>
      <c r="DV223" s="215">
        <f t="shared" si="301"/>
        <v>0</v>
      </c>
      <c r="DW223" s="216">
        <f t="shared" si="333"/>
        <v>0</v>
      </c>
      <c r="DX223" s="217"/>
      <c r="DY223" s="213"/>
      <c r="DZ223" s="223"/>
      <c r="EA223" s="212"/>
      <c r="EB223" s="212"/>
      <c r="EC223" s="212"/>
      <c r="ED223" s="212" t="e">
        <f t="shared" si="292"/>
        <v>#DIV/0!</v>
      </c>
      <c r="EE223" s="214"/>
      <c r="EF223" s="215">
        <f t="shared" si="321"/>
        <v>0</v>
      </c>
      <c r="EG223" s="216">
        <f t="shared" si="334"/>
        <v>0</v>
      </c>
      <c r="EH223" s="222"/>
    </row>
    <row r="224" spans="1:138" ht="31.5" x14ac:dyDescent="0.2">
      <c r="A224" s="116" t="s">
        <v>22</v>
      </c>
      <c r="B224" s="212">
        <f>'численность 2021'!C5</f>
        <v>240</v>
      </c>
      <c r="C224" s="213">
        <v>0</v>
      </c>
      <c r="D224" s="213">
        <v>0</v>
      </c>
      <c r="E224" s="212">
        <f>_xlfn.FLOOR.PRECISE('численность 2021'!D5)</f>
        <v>0</v>
      </c>
      <c r="F224" s="212">
        <v>0</v>
      </c>
      <c r="G224" s="212">
        <v>0</v>
      </c>
      <c r="H224" s="212">
        <f t="shared" si="286"/>
        <v>0</v>
      </c>
      <c r="I224" s="214">
        <f>_xlfn.FLOOR.PRECISE('численность 2021'!R5)</f>
        <v>0</v>
      </c>
      <c r="J224" s="215">
        <f t="shared" si="306"/>
        <v>0</v>
      </c>
      <c r="K224" s="216">
        <f t="shared" si="322"/>
        <v>0</v>
      </c>
      <c r="L224" s="217"/>
      <c r="M224" s="213">
        <v>0</v>
      </c>
      <c r="N224" s="213">
        <v>0</v>
      </c>
      <c r="O224" s="212">
        <f>_xlfn.FLOOR.PRECISE('численность 2021'!P5)</f>
        <v>0</v>
      </c>
      <c r="P224" s="212">
        <v>0</v>
      </c>
      <c r="Q224" s="212">
        <v>0</v>
      </c>
      <c r="R224" s="212">
        <f t="shared" si="323"/>
        <v>0</v>
      </c>
      <c r="S224" s="214">
        <f>_xlfn.FLOOR.PRECISE('численность 2021'!Q5)</f>
        <v>0</v>
      </c>
      <c r="T224" s="214"/>
      <c r="U224" s="215">
        <f t="shared" si="307"/>
        <v>0</v>
      </c>
      <c r="V224" s="216">
        <f t="shared" si="314"/>
        <v>0</v>
      </c>
      <c r="W224" s="217"/>
      <c r="X224" s="217"/>
      <c r="Y224" s="218"/>
      <c r="Z224" s="213">
        <v>0</v>
      </c>
      <c r="AA224" s="213">
        <v>0</v>
      </c>
      <c r="AB224" s="212">
        <f>_xlfn.FLOOR.PRECISE('численность 2021'!E5)</f>
        <v>0</v>
      </c>
      <c r="AC224" s="212">
        <v>0</v>
      </c>
      <c r="AD224" s="212">
        <v>0</v>
      </c>
      <c r="AE224" s="212">
        <f t="shared" si="287"/>
        <v>0</v>
      </c>
      <c r="AF224" s="214">
        <f>_xlfn.FLOOR.PRECISE('численность 2021'!O5)</f>
        <v>0</v>
      </c>
      <c r="AG224" s="215">
        <f t="shared" si="308"/>
        <v>0</v>
      </c>
      <c r="AH224" s="216">
        <f t="shared" si="324"/>
        <v>0</v>
      </c>
      <c r="AI224" s="219">
        <f t="shared" si="315"/>
        <v>0</v>
      </c>
      <c r="AJ224" s="217"/>
      <c r="AK224" s="217"/>
      <c r="AL224" s="213">
        <v>251.44821200000001</v>
      </c>
      <c r="AM224" s="213">
        <v>549</v>
      </c>
      <c r="AN224" s="212">
        <f>_xlfn.FLOOR.PRECISE('численность 2021'!F5)</f>
        <v>402</v>
      </c>
      <c r="AO224" s="212">
        <v>1.047701</v>
      </c>
      <c r="AP224" s="212">
        <v>2.2875000000000001</v>
      </c>
      <c r="AQ224" s="212">
        <f t="shared" si="325"/>
        <v>1.675</v>
      </c>
      <c r="AR224" s="214">
        <f>_xlfn.FLOOR.PRECISE('численность 2021'!L5)</f>
        <v>20</v>
      </c>
      <c r="AS224" s="214"/>
      <c r="AT224" s="214">
        <f t="shared" si="316"/>
        <v>20</v>
      </c>
      <c r="AU224" s="215">
        <f t="shared" si="317"/>
        <v>20.100000000000001</v>
      </c>
      <c r="AV224" s="215">
        <f t="shared" si="335"/>
        <v>0</v>
      </c>
      <c r="AW224" s="220">
        <f t="shared" si="318"/>
        <v>20</v>
      </c>
      <c r="AX224" s="217">
        <v>20</v>
      </c>
      <c r="AY224" s="215">
        <f t="shared" si="309"/>
        <v>2.99999999999998</v>
      </c>
      <c r="AZ224" s="216">
        <f t="shared" si="326"/>
        <v>0</v>
      </c>
      <c r="BA224" s="217"/>
      <c r="BB224" s="215">
        <f t="shared" si="310"/>
        <v>5.9999999999999796</v>
      </c>
      <c r="BC224" s="217">
        <v>6</v>
      </c>
      <c r="BD224" s="213">
        <v>0</v>
      </c>
      <c r="BE224" s="213">
        <v>0</v>
      </c>
      <c r="BF224" s="212">
        <f>_xlfn.FLOOR.PRECISE('численность 2021'!G5)</f>
        <v>0</v>
      </c>
      <c r="BG224" s="212">
        <v>0</v>
      </c>
      <c r="BH224" s="212">
        <v>0</v>
      </c>
      <c r="BI224" s="212">
        <f t="shared" si="288"/>
        <v>0</v>
      </c>
      <c r="BJ224" s="214">
        <f>_xlfn.FLOOR.PRECISE('численность 2021'!K5)</f>
        <v>0</v>
      </c>
      <c r="BK224" s="214"/>
      <c r="BL224" s="214">
        <f t="shared" si="319"/>
        <v>0</v>
      </c>
      <c r="BM224" s="215">
        <f t="shared" si="296"/>
        <v>0</v>
      </c>
      <c r="BN224" s="220">
        <f t="shared" si="320"/>
        <v>0</v>
      </c>
      <c r="BO224" s="217"/>
      <c r="BP224" s="215">
        <f t="shared" si="304"/>
        <v>0</v>
      </c>
      <c r="BQ224" s="216">
        <f t="shared" si="327"/>
        <v>0</v>
      </c>
      <c r="BR224" s="217"/>
      <c r="BS224" s="215">
        <f t="shared" si="297"/>
        <v>0</v>
      </c>
      <c r="BT224" s="217"/>
      <c r="BU224" s="213">
        <v>0</v>
      </c>
      <c r="BV224" s="213">
        <v>0</v>
      </c>
      <c r="BW224" s="212">
        <f>_xlfn.FLOOR.PRECISE('численность 2021'!H5)</f>
        <v>0</v>
      </c>
      <c r="BX224" s="212">
        <v>0</v>
      </c>
      <c r="BY224" s="212">
        <v>0</v>
      </c>
      <c r="BZ224" s="212">
        <f t="shared" si="289"/>
        <v>0</v>
      </c>
      <c r="CA224" s="214">
        <f>_xlfn.FLOOR.PRECISE('численность 2021'!M5)</f>
        <v>0</v>
      </c>
      <c r="CB224" s="214"/>
      <c r="CC224" s="214"/>
      <c r="CD224" s="214">
        <f t="shared" si="328"/>
        <v>0</v>
      </c>
      <c r="CE224" s="215">
        <f t="shared" si="298"/>
        <v>0</v>
      </c>
      <c r="CF224" s="220">
        <f t="shared" si="329"/>
        <v>0</v>
      </c>
      <c r="CG224" s="217"/>
      <c r="CH224" s="215">
        <f t="shared" si="311"/>
        <v>0</v>
      </c>
      <c r="CI224" s="216">
        <f t="shared" si="330"/>
        <v>0</v>
      </c>
      <c r="CJ224" s="217"/>
      <c r="CK224" s="215">
        <f t="shared" si="305"/>
        <v>0</v>
      </c>
      <c r="CL224" s="216">
        <f t="shared" si="331"/>
        <v>0</v>
      </c>
      <c r="CM224" s="217"/>
      <c r="CN224" s="215">
        <f t="shared" si="299"/>
        <v>0</v>
      </c>
      <c r="CO224" s="217"/>
      <c r="CP224" s="221">
        <f t="shared" si="300"/>
        <v>1</v>
      </c>
      <c r="CQ224" s="213">
        <v>0</v>
      </c>
      <c r="CR224" s="213">
        <v>0</v>
      </c>
      <c r="CS224" s="213" t="e">
        <f>#REF!</f>
        <v>#REF!</v>
      </c>
      <c r="CT224" s="212">
        <v>0</v>
      </c>
      <c r="CU224" s="212">
        <v>0</v>
      </c>
      <c r="CV224" s="212" t="e">
        <f>#REF!</f>
        <v>#REF!</v>
      </c>
      <c r="CW224" s="214" t="e">
        <f>#REF!</f>
        <v>#REF!</v>
      </c>
      <c r="CX224" s="215" t="e">
        <f t="shared" si="293"/>
        <v>#REF!</v>
      </c>
      <c r="CY224" s="220" t="e">
        <f t="shared" si="294"/>
        <v>#REF!</v>
      </c>
      <c r="CZ224" s="222"/>
      <c r="DA224" s="215">
        <f t="shared" si="295"/>
        <v>0</v>
      </c>
      <c r="DB224" s="222"/>
      <c r="DC224" s="213">
        <v>0</v>
      </c>
      <c r="DD224" s="213">
        <v>0</v>
      </c>
      <c r="DE224" s="212">
        <f>_xlfn.FLOOR.PRECISE('численность 2021'!I5)</f>
        <v>0</v>
      </c>
      <c r="DF224" s="212">
        <v>0</v>
      </c>
      <c r="DG224" s="212">
        <v>0</v>
      </c>
      <c r="DH224" s="212">
        <f t="shared" si="290"/>
        <v>0</v>
      </c>
      <c r="DI224" s="214">
        <f>_xlfn.FLOOR.PRECISE('численность 2021'!N5)</f>
        <v>0</v>
      </c>
      <c r="DJ224" s="215">
        <f t="shared" si="312"/>
        <v>0</v>
      </c>
      <c r="DK224" s="216">
        <f t="shared" si="332"/>
        <v>0</v>
      </c>
      <c r="DL224" s="217"/>
      <c r="DM224" s="215">
        <f t="shared" si="313"/>
        <v>0</v>
      </c>
      <c r="DN224" s="217"/>
      <c r="DO224" s="213">
        <v>0</v>
      </c>
      <c r="DP224" s="213">
        <v>0</v>
      </c>
      <c r="DQ224" s="212">
        <f>_xlfn.FLOOR.PRECISE('численность 2021'!J5)</f>
        <v>0</v>
      </c>
      <c r="DR224" s="212">
        <v>0</v>
      </c>
      <c r="DS224" s="212">
        <v>0</v>
      </c>
      <c r="DT224" s="212">
        <f t="shared" si="291"/>
        <v>0</v>
      </c>
      <c r="DU224" s="214">
        <f>_xlfn.FLOOR.PRECISE('численность 2021'!S5)</f>
        <v>0</v>
      </c>
      <c r="DV224" s="215">
        <f t="shared" si="301"/>
        <v>0</v>
      </c>
      <c r="DW224" s="216">
        <f t="shared" si="333"/>
        <v>0</v>
      </c>
      <c r="DX224" s="217"/>
      <c r="DY224" s="213">
        <v>0</v>
      </c>
      <c r="DZ224" s="223">
        <v>0</v>
      </c>
      <c r="EA224" s="212">
        <f>_xlfn.FLOOR.PRECISE('численность 2021'!T5)</f>
        <v>150</v>
      </c>
      <c r="EB224" s="212">
        <v>0</v>
      </c>
      <c r="EC224" s="212">
        <v>0</v>
      </c>
      <c r="ED224" s="212">
        <f t="shared" si="292"/>
        <v>0.625</v>
      </c>
      <c r="EE224" s="214">
        <f>_xlfn.FLOOR.PRECISE('численность 2021'!U5)</f>
        <v>0</v>
      </c>
      <c r="EF224" s="215">
        <f t="shared" si="321"/>
        <v>15</v>
      </c>
      <c r="EG224" s="216">
        <f t="shared" si="334"/>
        <v>0</v>
      </c>
      <c r="EH224" s="222"/>
    </row>
    <row r="225" spans="1:138" ht="15.75" x14ac:dyDescent="0.2">
      <c r="A225" s="198" t="s">
        <v>29</v>
      </c>
      <c r="B225" s="212"/>
      <c r="C225" s="213"/>
      <c r="D225" s="213"/>
      <c r="E225" s="212"/>
      <c r="F225" s="212"/>
      <c r="G225" s="212"/>
      <c r="H225" s="212"/>
      <c r="I225" s="214"/>
      <c r="J225" s="215">
        <f t="shared" si="306"/>
        <v>0</v>
      </c>
      <c r="K225" s="216">
        <f t="shared" si="322"/>
        <v>0</v>
      </c>
      <c r="L225" s="217"/>
      <c r="M225" s="213"/>
      <c r="N225" s="213"/>
      <c r="O225" s="212"/>
      <c r="P225" s="212"/>
      <c r="Q225" s="212"/>
      <c r="R225" s="212" t="e">
        <f t="shared" si="323"/>
        <v>#DIV/0!</v>
      </c>
      <c r="S225" s="214"/>
      <c r="T225" s="214"/>
      <c r="U225" s="215">
        <f t="shared" si="307"/>
        <v>0</v>
      </c>
      <c r="V225" s="216">
        <f t="shared" si="314"/>
        <v>0</v>
      </c>
      <c r="W225" s="217"/>
      <c r="X225" s="217"/>
      <c r="Y225" s="218"/>
      <c r="Z225" s="213"/>
      <c r="AA225" s="213"/>
      <c r="AB225" s="212"/>
      <c r="AC225" s="212"/>
      <c r="AD225" s="212"/>
      <c r="AE225" s="212" t="e">
        <f t="shared" si="287"/>
        <v>#DIV/0!</v>
      </c>
      <c r="AF225" s="214"/>
      <c r="AG225" s="215">
        <f t="shared" si="308"/>
        <v>0</v>
      </c>
      <c r="AH225" s="216">
        <f t="shared" si="324"/>
        <v>0</v>
      </c>
      <c r="AI225" s="219">
        <f t="shared" si="315"/>
        <v>0</v>
      </c>
      <c r="AJ225" s="217"/>
      <c r="AK225" s="217"/>
      <c r="AL225" s="213"/>
      <c r="AM225" s="213"/>
      <c r="AN225" s="212"/>
      <c r="AO225" s="212"/>
      <c r="AP225" s="212"/>
      <c r="AQ225" s="212" t="e">
        <f t="shared" si="325"/>
        <v>#DIV/0!</v>
      </c>
      <c r="AR225" s="214"/>
      <c r="AS225" s="214"/>
      <c r="AT225" s="214" t="e">
        <f t="shared" si="316"/>
        <v>#DIV/0!</v>
      </c>
      <c r="AU225" s="215">
        <f t="shared" si="317"/>
        <v>0</v>
      </c>
      <c r="AV225" s="215">
        <f t="shared" si="335"/>
        <v>0</v>
      </c>
      <c r="AW225" s="220">
        <f t="shared" si="318"/>
        <v>0</v>
      </c>
      <c r="AX225" s="217"/>
      <c r="AY225" s="215">
        <f t="shared" si="309"/>
        <v>0</v>
      </c>
      <c r="AZ225" s="216">
        <f t="shared" si="326"/>
        <v>0</v>
      </c>
      <c r="BA225" s="217"/>
      <c r="BB225" s="215">
        <f t="shared" si="310"/>
        <v>0</v>
      </c>
      <c r="BC225" s="217"/>
      <c r="BD225" s="213"/>
      <c r="BE225" s="213"/>
      <c r="BF225" s="212"/>
      <c r="BG225" s="212"/>
      <c r="BH225" s="212"/>
      <c r="BI225" s="212" t="e">
        <f t="shared" si="288"/>
        <v>#DIV/0!</v>
      </c>
      <c r="BJ225" s="214"/>
      <c r="BK225" s="214"/>
      <c r="BL225" s="214" t="e">
        <f t="shared" si="319"/>
        <v>#DIV/0!</v>
      </c>
      <c r="BM225" s="215">
        <f t="shared" si="296"/>
        <v>0</v>
      </c>
      <c r="BN225" s="220">
        <f t="shared" si="320"/>
        <v>0</v>
      </c>
      <c r="BO225" s="217"/>
      <c r="BP225" s="215">
        <f t="shared" si="304"/>
        <v>0</v>
      </c>
      <c r="BQ225" s="216">
        <f t="shared" si="327"/>
        <v>0</v>
      </c>
      <c r="BR225" s="217"/>
      <c r="BS225" s="215">
        <f t="shared" si="297"/>
        <v>0</v>
      </c>
      <c r="BT225" s="217"/>
      <c r="BU225" s="213"/>
      <c r="BV225" s="213"/>
      <c r="BW225" s="212"/>
      <c r="BX225" s="212"/>
      <c r="BY225" s="212"/>
      <c r="BZ225" s="212" t="e">
        <f t="shared" si="289"/>
        <v>#DIV/0!</v>
      </c>
      <c r="CA225" s="214"/>
      <c r="CB225" s="214"/>
      <c r="CC225" s="214"/>
      <c r="CD225" s="214" t="e">
        <f t="shared" si="328"/>
        <v>#DIV/0!</v>
      </c>
      <c r="CE225" s="215">
        <f t="shared" si="298"/>
        <v>0</v>
      </c>
      <c r="CF225" s="220">
        <f t="shared" si="329"/>
        <v>0</v>
      </c>
      <c r="CG225" s="217"/>
      <c r="CH225" s="215">
        <f t="shared" si="311"/>
        <v>0</v>
      </c>
      <c r="CI225" s="216">
        <f t="shared" si="330"/>
        <v>0</v>
      </c>
      <c r="CJ225" s="217"/>
      <c r="CK225" s="215">
        <f t="shared" si="305"/>
        <v>0</v>
      </c>
      <c r="CL225" s="216">
        <f t="shared" si="331"/>
        <v>0</v>
      </c>
      <c r="CM225" s="217"/>
      <c r="CN225" s="215">
        <f t="shared" si="299"/>
        <v>0</v>
      </c>
      <c r="CO225" s="217"/>
      <c r="CP225" s="221">
        <f t="shared" si="300"/>
        <v>1</v>
      </c>
      <c r="CQ225" s="213"/>
      <c r="CR225" s="213"/>
      <c r="CS225" s="213"/>
      <c r="CT225" s="212"/>
      <c r="CU225" s="212"/>
      <c r="CV225" s="212"/>
      <c r="CW225" s="214"/>
      <c r="CX225" s="215">
        <f t="shared" si="293"/>
        <v>0</v>
      </c>
      <c r="CY225" s="220">
        <f t="shared" si="294"/>
        <v>0</v>
      </c>
      <c r="CZ225" s="222"/>
      <c r="DA225" s="215">
        <f t="shared" si="295"/>
        <v>0</v>
      </c>
      <c r="DB225" s="222"/>
      <c r="DC225" s="213"/>
      <c r="DD225" s="213"/>
      <c r="DE225" s="212"/>
      <c r="DF225" s="212"/>
      <c r="DG225" s="212"/>
      <c r="DH225" s="212" t="e">
        <f t="shared" si="290"/>
        <v>#DIV/0!</v>
      </c>
      <c r="DI225" s="214"/>
      <c r="DJ225" s="215">
        <f t="shared" si="312"/>
        <v>0</v>
      </c>
      <c r="DK225" s="216">
        <f t="shared" si="332"/>
        <v>0</v>
      </c>
      <c r="DL225" s="217"/>
      <c r="DM225" s="215">
        <f t="shared" si="313"/>
        <v>0</v>
      </c>
      <c r="DN225" s="217"/>
      <c r="DO225" s="213"/>
      <c r="DP225" s="213"/>
      <c r="DQ225" s="212"/>
      <c r="DR225" s="212"/>
      <c r="DS225" s="212"/>
      <c r="DT225" s="212" t="e">
        <f t="shared" si="291"/>
        <v>#DIV/0!</v>
      </c>
      <c r="DU225" s="214"/>
      <c r="DV225" s="215">
        <f t="shared" si="301"/>
        <v>0</v>
      </c>
      <c r="DW225" s="216">
        <f t="shared" si="333"/>
        <v>0</v>
      </c>
      <c r="DX225" s="217"/>
      <c r="DY225" s="213"/>
      <c r="DZ225" s="223"/>
      <c r="EA225" s="212"/>
      <c r="EB225" s="212"/>
      <c r="EC225" s="212"/>
      <c r="ED225" s="212" t="e">
        <f t="shared" si="292"/>
        <v>#DIV/0!</v>
      </c>
      <c r="EE225" s="214"/>
      <c r="EF225" s="215">
        <f t="shared" si="321"/>
        <v>0</v>
      </c>
      <c r="EG225" s="216">
        <f t="shared" si="334"/>
        <v>0</v>
      </c>
      <c r="EH225" s="222"/>
    </row>
    <row r="226" spans="1:138" ht="63" x14ac:dyDescent="0.2">
      <c r="A226" s="126" t="s">
        <v>358</v>
      </c>
      <c r="B226" s="212">
        <f>'численность 2021'!C15</f>
        <v>33.299999999999997</v>
      </c>
      <c r="C226" s="213">
        <v>51.717415000000003</v>
      </c>
      <c r="D226" s="213">
        <v>52</v>
      </c>
      <c r="E226" s="212">
        <f>_xlfn.FLOOR.PRECISE('численность 2021'!D15)</f>
        <v>27</v>
      </c>
      <c r="F226" s="212">
        <v>0.79687799999999998</v>
      </c>
      <c r="G226" s="212">
        <v>0.79687799999999998</v>
      </c>
      <c r="H226" s="212">
        <f t="shared" si="286"/>
        <v>0.81081081081081086</v>
      </c>
      <c r="I226" s="214">
        <f>_xlfn.FLOOR.PRECISE('численность 2021'!R15)</f>
        <v>9</v>
      </c>
      <c r="J226" s="215">
        <f t="shared" si="306"/>
        <v>9.4499999999999726</v>
      </c>
      <c r="K226" s="216">
        <f t="shared" si="322"/>
        <v>9</v>
      </c>
      <c r="L226" s="217">
        <v>9</v>
      </c>
      <c r="M226" s="213">
        <v>20</v>
      </c>
      <c r="N226" s="213">
        <v>20</v>
      </c>
      <c r="O226" s="212">
        <f>_xlfn.FLOOR.PRECISE('численность 2021'!P15)</f>
        <v>10</v>
      </c>
      <c r="P226" s="212">
        <v>0.308166</v>
      </c>
      <c r="Q226" s="212">
        <v>0.308166</v>
      </c>
      <c r="R226" s="212">
        <f t="shared" si="323"/>
        <v>0.3003003003003003</v>
      </c>
      <c r="S226" s="214">
        <f>_xlfn.FLOOR.PRECISE('численность 2021'!Q15)</f>
        <v>3</v>
      </c>
      <c r="T226" s="214"/>
      <c r="U226" s="215">
        <f t="shared" si="307"/>
        <v>2.9999999999999898</v>
      </c>
      <c r="V226" s="216">
        <f t="shared" si="314"/>
        <v>2.9999999999999898</v>
      </c>
      <c r="W226" s="217">
        <v>3</v>
      </c>
      <c r="X226" s="217"/>
      <c r="Y226" s="218"/>
      <c r="Z226" s="213">
        <v>150.22212200000001</v>
      </c>
      <c r="AA226" s="213">
        <v>168</v>
      </c>
      <c r="AB226" s="212">
        <f>_xlfn.FLOOR.PRECISE('численность 2021'!E15)</f>
        <v>93</v>
      </c>
      <c r="AC226" s="212">
        <v>2.3146710000000001</v>
      </c>
      <c r="AD226" s="212">
        <v>2.5885980000000002</v>
      </c>
      <c r="AE226" s="212">
        <f t="shared" si="287"/>
        <v>2.7927927927927931</v>
      </c>
      <c r="AF226" s="214">
        <f>_xlfn.FLOOR.PRECISE('численность 2021'!O15)</f>
        <v>4</v>
      </c>
      <c r="AG226" s="215">
        <f t="shared" si="308"/>
        <v>4.6500000000000004</v>
      </c>
      <c r="AH226" s="216">
        <f t="shared" si="324"/>
        <v>4</v>
      </c>
      <c r="AI226" s="219">
        <f t="shared" si="315"/>
        <v>3</v>
      </c>
      <c r="AJ226" s="217">
        <v>4</v>
      </c>
      <c r="AK226" s="217">
        <v>3</v>
      </c>
      <c r="AL226" s="213">
        <v>493.78756700000002</v>
      </c>
      <c r="AM226" s="213">
        <v>507</v>
      </c>
      <c r="AN226" s="212">
        <f>_xlfn.FLOOR.PRECISE('численность 2021'!F15)</f>
        <v>272</v>
      </c>
      <c r="AO226" s="212">
        <v>7.6084370000000003</v>
      </c>
      <c r="AP226" s="212">
        <v>7.8120180000000001</v>
      </c>
      <c r="AQ226" s="212">
        <f t="shared" si="325"/>
        <v>8.1681681681681688</v>
      </c>
      <c r="AR226" s="214">
        <f>_xlfn.FLOOR.PRECISE('численность 2021'!L15)</f>
        <v>32</v>
      </c>
      <c r="AS226" s="214"/>
      <c r="AT226" s="214">
        <f t="shared" si="316"/>
        <v>32</v>
      </c>
      <c r="AU226" s="215">
        <f t="shared" si="317"/>
        <v>32.64</v>
      </c>
      <c r="AV226" s="215">
        <f t="shared" si="335"/>
        <v>32.64</v>
      </c>
      <c r="AW226" s="220">
        <f t="shared" si="318"/>
        <v>32</v>
      </c>
      <c r="AX226" s="217">
        <v>32</v>
      </c>
      <c r="AY226" s="215">
        <f t="shared" si="309"/>
        <v>4.7999999999999678</v>
      </c>
      <c r="AZ226" s="216">
        <f t="shared" si="326"/>
        <v>0</v>
      </c>
      <c r="BA226" s="217"/>
      <c r="BB226" s="215">
        <f t="shared" si="310"/>
        <v>9.5999999999999677</v>
      </c>
      <c r="BC226" s="217"/>
      <c r="BD226" s="213">
        <v>93.607224000000002</v>
      </c>
      <c r="BE226" s="213">
        <v>116</v>
      </c>
      <c r="BF226" s="212">
        <f>_xlfn.FLOOR.PRECISE('численность 2021'!G15)</f>
        <v>40</v>
      </c>
      <c r="BG226" s="212">
        <v>1.4423299999999999</v>
      </c>
      <c r="BH226" s="212">
        <v>1.7873650000000001</v>
      </c>
      <c r="BI226" s="212">
        <f t="shared" si="288"/>
        <v>1.2012012012012012</v>
      </c>
      <c r="BJ226" s="214">
        <f>_xlfn.FLOOR.PRECISE('численность 2021'!K15)</f>
        <v>2</v>
      </c>
      <c r="BK226" s="214"/>
      <c r="BL226" s="214">
        <f t="shared" si="319"/>
        <v>2</v>
      </c>
      <c r="BM226" s="215">
        <f t="shared" si="296"/>
        <v>2</v>
      </c>
      <c r="BN226" s="220">
        <f t="shared" si="320"/>
        <v>2</v>
      </c>
      <c r="BO226" s="217">
        <v>2</v>
      </c>
      <c r="BP226" s="215">
        <f t="shared" si="304"/>
        <v>0</v>
      </c>
      <c r="BQ226" s="216">
        <f t="shared" si="327"/>
        <v>0</v>
      </c>
      <c r="BR226" s="217"/>
      <c r="BS226" s="215">
        <f t="shared" si="297"/>
        <v>0.4</v>
      </c>
      <c r="BT226" s="217"/>
      <c r="BU226" s="213">
        <v>458.05758700000001</v>
      </c>
      <c r="BV226" s="213">
        <v>466</v>
      </c>
      <c r="BW226" s="212">
        <f>_xlfn.FLOOR.PRECISE('численность 2021'!H15)</f>
        <v>155</v>
      </c>
      <c r="BX226" s="212">
        <v>7.0578979999999998</v>
      </c>
      <c r="BY226" s="212">
        <v>7.1802770000000002</v>
      </c>
      <c r="BZ226" s="212">
        <f t="shared" si="289"/>
        <v>4.6546546546546548</v>
      </c>
      <c r="CA226" s="214">
        <f>_xlfn.FLOOR.PRECISE('численность 2021'!M15)</f>
        <v>12</v>
      </c>
      <c r="CB226" s="214"/>
      <c r="CC226" s="214"/>
      <c r="CD226" s="214">
        <f t="shared" si="328"/>
        <v>12</v>
      </c>
      <c r="CE226" s="215">
        <f t="shared" si="298"/>
        <v>12.4</v>
      </c>
      <c r="CF226" s="220">
        <f t="shared" si="329"/>
        <v>12</v>
      </c>
      <c r="CG226" s="217">
        <v>12</v>
      </c>
      <c r="CH226" s="215">
        <f t="shared" si="311"/>
        <v>0.8999999999999988</v>
      </c>
      <c r="CI226" s="216">
        <f t="shared" si="330"/>
        <v>0</v>
      </c>
      <c r="CJ226" s="217"/>
      <c r="CK226" s="215">
        <f t="shared" si="305"/>
        <v>0.8999999999999988</v>
      </c>
      <c r="CL226" s="216">
        <f t="shared" si="331"/>
        <v>0</v>
      </c>
      <c r="CM226" s="217"/>
      <c r="CN226" s="215">
        <f t="shared" si="299"/>
        <v>2.4000000000000004</v>
      </c>
      <c r="CO226" s="217"/>
      <c r="CP226" s="221">
        <f t="shared" si="300"/>
        <v>1</v>
      </c>
      <c r="CQ226" s="213">
        <v>0</v>
      </c>
      <c r="CR226" s="213">
        <v>0</v>
      </c>
      <c r="CS226" s="213" t="e">
        <f>#REF!</f>
        <v>#REF!</v>
      </c>
      <c r="CT226" s="212">
        <v>0</v>
      </c>
      <c r="CU226" s="212">
        <v>0</v>
      </c>
      <c r="CV226" s="212" t="e">
        <f>#REF!</f>
        <v>#REF!</v>
      </c>
      <c r="CW226" s="214" t="e">
        <f>#REF!</f>
        <v>#REF!</v>
      </c>
      <c r="CX226" s="215" t="e">
        <f t="shared" si="293"/>
        <v>#REF!</v>
      </c>
      <c r="CY226" s="220" t="e">
        <f t="shared" si="294"/>
        <v>#REF!</v>
      </c>
      <c r="CZ226" s="222"/>
      <c r="DA226" s="215">
        <f t="shared" si="295"/>
        <v>0</v>
      </c>
      <c r="DB226" s="222"/>
      <c r="DC226" s="213"/>
      <c r="DD226" s="213"/>
      <c r="DE226" s="212">
        <f>_xlfn.FLOOR.PRECISE('численность 2021'!I15)</f>
        <v>0</v>
      </c>
      <c r="DF226" s="212"/>
      <c r="DG226" s="212"/>
      <c r="DH226" s="212">
        <f t="shared" si="290"/>
        <v>0</v>
      </c>
      <c r="DI226" s="214">
        <f>_xlfn.FLOOR.PRECISE('численность 2021'!N15)</f>
        <v>0</v>
      </c>
      <c r="DJ226" s="215">
        <f t="shared" si="312"/>
        <v>0</v>
      </c>
      <c r="DK226" s="216">
        <f t="shared" si="332"/>
        <v>0</v>
      </c>
      <c r="DL226" s="217"/>
      <c r="DM226" s="215">
        <f t="shared" si="313"/>
        <v>0</v>
      </c>
      <c r="DN226" s="217"/>
      <c r="DO226" s="213">
        <v>1.958993</v>
      </c>
      <c r="DP226" s="213">
        <v>10</v>
      </c>
      <c r="DQ226" s="212">
        <f>_xlfn.FLOOR.PRECISE('численность 2021'!J15)</f>
        <v>10</v>
      </c>
      <c r="DR226" s="212">
        <v>3.0185E-2</v>
      </c>
      <c r="DS226" s="212">
        <v>0.154083</v>
      </c>
      <c r="DT226" s="212">
        <f t="shared" si="291"/>
        <v>0.3003003003003003</v>
      </c>
      <c r="DU226" s="214">
        <f>_xlfn.FLOOR.PRECISE('численность 2021'!S15)</f>
        <v>1</v>
      </c>
      <c r="DV226" s="215">
        <f t="shared" si="301"/>
        <v>1</v>
      </c>
      <c r="DW226" s="216">
        <f t="shared" si="333"/>
        <v>1</v>
      </c>
      <c r="DX226" s="217">
        <v>1</v>
      </c>
      <c r="DY226" s="213">
        <v>30</v>
      </c>
      <c r="DZ226" s="223">
        <v>30</v>
      </c>
      <c r="EA226" s="212">
        <f>_xlfn.FLOOR.PRECISE('численность 2021'!T15)</f>
        <v>15</v>
      </c>
      <c r="EB226" s="212">
        <v>0.46224999999999999</v>
      </c>
      <c r="EC226" s="212">
        <v>0.46224999999999999</v>
      </c>
      <c r="ED226" s="212">
        <f t="shared" si="292"/>
        <v>0.45045045045045051</v>
      </c>
      <c r="EE226" s="214">
        <f>_xlfn.FLOOR.PRECISE('численность 2021'!U15)</f>
        <v>1</v>
      </c>
      <c r="EF226" s="215">
        <f t="shared" si="321"/>
        <v>1.5</v>
      </c>
      <c r="EG226" s="216">
        <f t="shared" si="334"/>
        <v>1</v>
      </c>
      <c r="EH226" s="222">
        <v>1</v>
      </c>
    </row>
    <row r="227" spans="1:138" ht="63" x14ac:dyDescent="0.2">
      <c r="A227" s="116" t="s">
        <v>359</v>
      </c>
      <c r="B227" s="212">
        <f>'численность 2021'!C16</f>
        <v>31.3</v>
      </c>
      <c r="C227" s="213">
        <v>51.717415000000003</v>
      </c>
      <c r="D227" s="213">
        <v>52</v>
      </c>
      <c r="E227" s="212">
        <f>_xlfn.FLOOR.PRECISE('численность 2021'!D16)</f>
        <v>32</v>
      </c>
      <c r="F227" s="212">
        <v>0.79687799999999998</v>
      </c>
      <c r="G227" s="212">
        <v>0.80123299999999997</v>
      </c>
      <c r="H227" s="212">
        <f t="shared" si="286"/>
        <v>1.0223642172523961</v>
      </c>
      <c r="I227" s="214">
        <f>_xlfn.FLOOR.PRECISE('численность 2021'!R16)</f>
        <v>11</v>
      </c>
      <c r="J227" s="215">
        <f t="shared" si="306"/>
        <v>11.199999999999967</v>
      </c>
      <c r="K227" s="216">
        <f t="shared" si="322"/>
        <v>11</v>
      </c>
      <c r="L227" s="222">
        <v>11</v>
      </c>
      <c r="M227" s="213">
        <v>20</v>
      </c>
      <c r="N227" s="213">
        <v>20</v>
      </c>
      <c r="O227" s="212">
        <f>_xlfn.FLOOR.PRECISE('численность 2021'!P16)</f>
        <v>10</v>
      </c>
      <c r="P227" s="212">
        <v>0.308166</v>
      </c>
      <c r="Q227" s="212">
        <v>0.308166</v>
      </c>
      <c r="R227" s="212">
        <f t="shared" si="323"/>
        <v>0.31948881789137379</v>
      </c>
      <c r="S227" s="214">
        <f>_xlfn.FLOOR.PRECISE('численность 2021'!Q16)</f>
        <v>3</v>
      </c>
      <c r="T227" s="214"/>
      <c r="U227" s="215">
        <f t="shared" si="307"/>
        <v>2.9999999999999898</v>
      </c>
      <c r="V227" s="216">
        <f t="shared" si="314"/>
        <v>2.9999999999999898</v>
      </c>
      <c r="W227" s="222">
        <v>3</v>
      </c>
      <c r="X227" s="222"/>
      <c r="Y227" s="218"/>
      <c r="Z227" s="213">
        <v>150.22212200000001</v>
      </c>
      <c r="AA227" s="213">
        <v>168</v>
      </c>
      <c r="AB227" s="212">
        <f>_xlfn.FLOOR.PRECISE('численность 2021'!E16)</f>
        <v>85</v>
      </c>
      <c r="AC227" s="212">
        <v>2.3146710000000001</v>
      </c>
      <c r="AD227" s="212">
        <v>2.5885980000000002</v>
      </c>
      <c r="AE227" s="212">
        <f t="shared" si="287"/>
        <v>2.7156549520766773</v>
      </c>
      <c r="AF227" s="214">
        <f>_xlfn.FLOOR.PRECISE('численность 2021'!O16)</f>
        <v>4</v>
      </c>
      <c r="AG227" s="215">
        <f t="shared" si="308"/>
        <v>4.25</v>
      </c>
      <c r="AH227" s="216">
        <f t="shared" si="324"/>
        <v>4</v>
      </c>
      <c r="AI227" s="219">
        <f t="shared" si="315"/>
        <v>3</v>
      </c>
      <c r="AJ227" s="222">
        <v>4</v>
      </c>
      <c r="AK227" s="222">
        <v>3</v>
      </c>
      <c r="AL227" s="213">
        <v>493.78756700000002</v>
      </c>
      <c r="AM227" s="213">
        <v>507</v>
      </c>
      <c r="AN227" s="212">
        <f>_xlfn.FLOOR.PRECISE('численность 2021'!F16)</f>
        <v>232</v>
      </c>
      <c r="AO227" s="212">
        <v>7.6084370000000003</v>
      </c>
      <c r="AP227" s="212">
        <v>7.8120180000000001</v>
      </c>
      <c r="AQ227" s="212">
        <f t="shared" si="325"/>
        <v>7.4121405750798717</v>
      </c>
      <c r="AR227" s="214">
        <f>_xlfn.FLOOR.PRECISE('численность 2021'!L16)</f>
        <v>23</v>
      </c>
      <c r="AS227" s="214"/>
      <c r="AT227" s="214">
        <f t="shared" si="316"/>
        <v>23</v>
      </c>
      <c r="AU227" s="215">
        <f t="shared" si="317"/>
        <v>23.200000000000003</v>
      </c>
      <c r="AV227" s="215">
        <f t="shared" si="335"/>
        <v>23.200000000000003</v>
      </c>
      <c r="AW227" s="220">
        <f t="shared" si="318"/>
        <v>23</v>
      </c>
      <c r="AX227" s="222">
        <v>23</v>
      </c>
      <c r="AY227" s="215">
        <f t="shared" si="309"/>
        <v>3.4499999999999771</v>
      </c>
      <c r="AZ227" s="216">
        <f t="shared" si="326"/>
        <v>0</v>
      </c>
      <c r="BA227" s="222"/>
      <c r="BB227" s="215">
        <f t="shared" si="310"/>
        <v>6.8999999999999764</v>
      </c>
      <c r="BC227" s="222"/>
      <c r="BD227" s="213">
        <v>93.607224000000002</v>
      </c>
      <c r="BE227" s="213">
        <v>116</v>
      </c>
      <c r="BF227" s="212">
        <f>_xlfn.FLOOR.PRECISE('численность 2021'!G16)</f>
        <v>60</v>
      </c>
      <c r="BG227" s="212">
        <v>1.4423299999999999</v>
      </c>
      <c r="BH227" s="212">
        <v>1.7873650000000001</v>
      </c>
      <c r="BI227" s="212">
        <f t="shared" si="288"/>
        <v>1.9169329073482428</v>
      </c>
      <c r="BJ227" s="214">
        <f>_xlfn.FLOOR.PRECISE('численность 2021'!K16)</f>
        <v>3</v>
      </c>
      <c r="BK227" s="214"/>
      <c r="BL227" s="214">
        <f t="shared" si="319"/>
        <v>3</v>
      </c>
      <c r="BM227" s="215">
        <f t="shared" si="296"/>
        <v>3</v>
      </c>
      <c r="BN227" s="220">
        <f t="shared" si="320"/>
        <v>3</v>
      </c>
      <c r="BO227" s="222">
        <v>3</v>
      </c>
      <c r="BP227" s="215">
        <f t="shared" si="304"/>
        <v>0</v>
      </c>
      <c r="BQ227" s="216">
        <f t="shared" si="327"/>
        <v>0</v>
      </c>
      <c r="BR227" s="222"/>
      <c r="BS227" s="215">
        <f t="shared" si="297"/>
        <v>0.60000000000000009</v>
      </c>
      <c r="BT227" s="222"/>
      <c r="BU227" s="213">
        <v>458.05758700000001</v>
      </c>
      <c r="BV227" s="213">
        <v>466</v>
      </c>
      <c r="BW227" s="212">
        <f>_xlfn.FLOOR.PRECISE('численность 2021'!H16)</f>
        <v>236</v>
      </c>
      <c r="BX227" s="212">
        <v>7.0578979999999998</v>
      </c>
      <c r="BY227" s="212">
        <v>7.1802770000000002</v>
      </c>
      <c r="BZ227" s="212">
        <f t="shared" si="289"/>
        <v>7.539936102236422</v>
      </c>
      <c r="CA227" s="214">
        <f>_xlfn.FLOOR.PRECISE('численность 2021'!M16)</f>
        <v>23</v>
      </c>
      <c r="CB227" s="214"/>
      <c r="CC227" s="214"/>
      <c r="CD227" s="214">
        <f t="shared" si="328"/>
        <v>23</v>
      </c>
      <c r="CE227" s="215">
        <f t="shared" si="298"/>
        <v>23.6</v>
      </c>
      <c r="CF227" s="220">
        <f t="shared" si="329"/>
        <v>23</v>
      </c>
      <c r="CG227" s="222">
        <v>23</v>
      </c>
      <c r="CH227" s="215">
        <f t="shared" si="311"/>
        <v>1.7249999999999976</v>
      </c>
      <c r="CI227" s="216">
        <f t="shared" si="330"/>
        <v>0</v>
      </c>
      <c r="CJ227" s="222"/>
      <c r="CK227" s="215">
        <f t="shared" si="305"/>
        <v>1.7249999999999976</v>
      </c>
      <c r="CL227" s="216">
        <f t="shared" si="331"/>
        <v>0</v>
      </c>
      <c r="CM227" s="222"/>
      <c r="CN227" s="215">
        <f t="shared" si="299"/>
        <v>4.6000000000000005</v>
      </c>
      <c r="CO227" s="222"/>
      <c r="CP227" s="221">
        <f t="shared" si="300"/>
        <v>1</v>
      </c>
      <c r="CQ227" s="213">
        <v>0</v>
      </c>
      <c r="CR227" s="213">
        <v>0</v>
      </c>
      <c r="CS227" s="213" t="e">
        <f>#REF!</f>
        <v>#REF!</v>
      </c>
      <c r="CT227" s="212">
        <v>0</v>
      </c>
      <c r="CU227" s="212">
        <v>0</v>
      </c>
      <c r="CV227" s="212" t="e">
        <f>#REF!</f>
        <v>#REF!</v>
      </c>
      <c r="CW227" s="214" t="e">
        <f>#REF!</f>
        <v>#REF!</v>
      </c>
      <c r="CX227" s="215" t="e">
        <f t="shared" si="293"/>
        <v>#REF!</v>
      </c>
      <c r="CY227" s="220" t="e">
        <f t="shared" si="294"/>
        <v>#REF!</v>
      </c>
      <c r="CZ227" s="222"/>
      <c r="DA227" s="215">
        <f t="shared" si="295"/>
        <v>0</v>
      </c>
      <c r="DB227" s="222"/>
      <c r="DC227" s="213">
        <v>0</v>
      </c>
      <c r="DD227" s="213">
        <v>0</v>
      </c>
      <c r="DE227" s="212">
        <f>_xlfn.FLOOR.PRECISE('численность 2021'!I16)</f>
        <v>0</v>
      </c>
      <c r="DF227" s="212">
        <v>0</v>
      </c>
      <c r="DG227" s="212">
        <v>0</v>
      </c>
      <c r="DH227" s="212">
        <f t="shared" si="290"/>
        <v>0</v>
      </c>
      <c r="DI227" s="214">
        <f>_xlfn.FLOOR.PRECISE('численность 2021'!N16)</f>
        <v>0</v>
      </c>
      <c r="DJ227" s="215">
        <f t="shared" si="312"/>
        <v>0</v>
      </c>
      <c r="DK227" s="216">
        <f t="shared" si="332"/>
        <v>0</v>
      </c>
      <c r="DL227" s="222"/>
      <c r="DM227" s="215">
        <f t="shared" si="313"/>
        <v>0</v>
      </c>
      <c r="DN227" s="222"/>
      <c r="DO227" s="213">
        <v>1.958993</v>
      </c>
      <c r="DP227" s="213">
        <v>10</v>
      </c>
      <c r="DQ227" s="212">
        <f>_xlfn.FLOOR.PRECISE('численность 2021'!J16)</f>
        <v>10</v>
      </c>
      <c r="DR227" s="212">
        <v>3.0185E-2</v>
      </c>
      <c r="DS227" s="212">
        <v>0.154083</v>
      </c>
      <c r="DT227" s="212">
        <f t="shared" si="291"/>
        <v>0.31948881789137379</v>
      </c>
      <c r="DU227" s="214">
        <f>_xlfn.FLOOR.PRECISE('численность 2021'!S16)</f>
        <v>1</v>
      </c>
      <c r="DV227" s="215">
        <f t="shared" si="301"/>
        <v>1</v>
      </c>
      <c r="DW227" s="216">
        <f t="shared" si="333"/>
        <v>1</v>
      </c>
      <c r="DX227" s="222">
        <v>1</v>
      </c>
      <c r="DY227" s="213">
        <v>30</v>
      </c>
      <c r="DZ227" s="223">
        <v>30</v>
      </c>
      <c r="EA227" s="212">
        <f>_xlfn.FLOOR.PRECISE('численность 2021'!T16)</f>
        <v>15</v>
      </c>
      <c r="EB227" s="212">
        <v>0.46224999999999999</v>
      </c>
      <c r="EC227" s="212">
        <v>0.46224999999999999</v>
      </c>
      <c r="ED227" s="212">
        <f t="shared" si="292"/>
        <v>0.47923322683706071</v>
      </c>
      <c r="EE227" s="214">
        <f>_xlfn.FLOOR.PRECISE('численность 2021'!U16)</f>
        <v>1</v>
      </c>
      <c r="EF227" s="215">
        <f t="shared" si="321"/>
        <v>1.5</v>
      </c>
      <c r="EG227" s="216">
        <f t="shared" si="334"/>
        <v>1</v>
      </c>
      <c r="EH227" s="222">
        <v>1</v>
      </c>
    </row>
    <row r="228" spans="1:138" ht="47.25" x14ac:dyDescent="0.2">
      <c r="A228" s="116" t="s">
        <v>30</v>
      </c>
      <c r="B228" s="212">
        <f>'численность 2021'!C13</f>
        <v>34</v>
      </c>
      <c r="C228" s="213">
        <v>57.396664000000001</v>
      </c>
      <c r="D228" s="213">
        <v>58</v>
      </c>
      <c r="E228" s="212">
        <f>_xlfn.FLOOR.PRECISE('численность 2021'!D13)</f>
        <v>70</v>
      </c>
      <c r="F228" s="212">
        <v>1.688137</v>
      </c>
      <c r="G228" s="212">
        <v>1.7058819999999999</v>
      </c>
      <c r="H228" s="212">
        <f t="shared" si="286"/>
        <v>2.0588235294117645</v>
      </c>
      <c r="I228" s="214">
        <f>_xlfn.FLOOR.PRECISE('численность 2021'!R13)</f>
        <v>24</v>
      </c>
      <c r="J228" s="215">
        <f t="shared" si="306"/>
        <v>24.499999999999929</v>
      </c>
      <c r="K228" s="216">
        <f t="shared" si="322"/>
        <v>24</v>
      </c>
      <c r="L228" s="217">
        <v>24</v>
      </c>
      <c r="M228" s="213">
        <v>10</v>
      </c>
      <c r="N228" s="213">
        <v>14</v>
      </c>
      <c r="O228" s="212">
        <f>_xlfn.FLOOR.PRECISE('численность 2021'!P13)</f>
        <v>16</v>
      </c>
      <c r="P228" s="212">
        <v>0.29411799999999999</v>
      </c>
      <c r="Q228" s="212">
        <v>0.41176499999999999</v>
      </c>
      <c r="R228" s="212">
        <f t="shared" si="323"/>
        <v>0.47058823529411764</v>
      </c>
      <c r="S228" s="214">
        <f>_xlfn.FLOOR.PRECISE('численность 2021'!Q13)</f>
        <v>1</v>
      </c>
      <c r="T228" s="214"/>
      <c r="U228" s="215">
        <f t="shared" si="307"/>
        <v>4.7999999999999838</v>
      </c>
      <c r="V228" s="216">
        <f t="shared" si="314"/>
        <v>1</v>
      </c>
      <c r="W228" s="217">
        <v>1</v>
      </c>
      <c r="X228" s="217"/>
      <c r="Y228" s="218"/>
      <c r="Z228" s="213">
        <v>99.937056999999996</v>
      </c>
      <c r="AA228" s="213">
        <v>91</v>
      </c>
      <c r="AB228" s="212">
        <f>_xlfn.FLOOR.PRECISE('численность 2021'!E13)</f>
        <v>111</v>
      </c>
      <c r="AC228" s="212">
        <v>2.9393250000000002</v>
      </c>
      <c r="AD228" s="212">
        <v>2.6764709999999998</v>
      </c>
      <c r="AE228" s="212">
        <f t="shared" si="287"/>
        <v>3.2647058823529411</v>
      </c>
      <c r="AF228" s="214">
        <f>_xlfn.FLOOR.PRECISE('численность 2021'!O13)</f>
        <v>5</v>
      </c>
      <c r="AG228" s="215">
        <f t="shared" si="308"/>
        <v>5.5500000000000007</v>
      </c>
      <c r="AH228" s="216">
        <f t="shared" si="324"/>
        <v>5</v>
      </c>
      <c r="AI228" s="219">
        <f t="shared" si="315"/>
        <v>3.75</v>
      </c>
      <c r="AJ228" s="217">
        <v>5</v>
      </c>
      <c r="AK228" s="217">
        <v>3</v>
      </c>
      <c r="AL228" s="213">
        <v>260.63812300000001</v>
      </c>
      <c r="AM228" s="213">
        <v>254</v>
      </c>
      <c r="AN228" s="212">
        <f>_xlfn.FLOOR.PRECISE('численность 2021'!F13)</f>
        <v>307</v>
      </c>
      <c r="AO228" s="212">
        <v>7.6658270000000002</v>
      </c>
      <c r="AP228" s="212">
        <v>7.4705880000000002</v>
      </c>
      <c r="AQ228" s="212">
        <f t="shared" si="325"/>
        <v>9.0294117647058822</v>
      </c>
      <c r="AR228" s="214">
        <f>_xlfn.FLOOR.PRECISE('численность 2021'!L13)</f>
        <v>36</v>
      </c>
      <c r="AS228" s="214"/>
      <c r="AT228" s="214">
        <f t="shared" si="316"/>
        <v>36</v>
      </c>
      <c r="AU228" s="215">
        <f t="shared" si="317"/>
        <v>36.839999999999996</v>
      </c>
      <c r="AV228" s="215">
        <f t="shared" si="335"/>
        <v>36.839999999999996</v>
      </c>
      <c r="AW228" s="220">
        <f t="shared" si="318"/>
        <v>36</v>
      </c>
      <c r="AX228" s="217">
        <v>36</v>
      </c>
      <c r="AY228" s="215">
        <f t="shared" si="309"/>
        <v>5.3999999999999639</v>
      </c>
      <c r="AZ228" s="216">
        <f t="shared" si="326"/>
        <v>0</v>
      </c>
      <c r="BA228" s="217"/>
      <c r="BB228" s="215">
        <f t="shared" si="310"/>
        <v>10.799999999999963</v>
      </c>
      <c r="BC228" s="217"/>
      <c r="BD228" s="213">
        <v>64.179207000000005</v>
      </c>
      <c r="BE228" s="213">
        <v>75</v>
      </c>
      <c r="BF228" s="212">
        <f>_xlfn.FLOOR.PRECISE('численность 2021'!G13)</f>
        <v>83</v>
      </c>
      <c r="BG228" s="212">
        <v>1.887624</v>
      </c>
      <c r="BH228" s="212">
        <v>2.2058819999999999</v>
      </c>
      <c r="BI228" s="212">
        <f t="shared" si="288"/>
        <v>2.4411764705882355</v>
      </c>
      <c r="BJ228" s="214">
        <f>_xlfn.FLOOR.PRECISE('численность 2021'!K13)</f>
        <v>5</v>
      </c>
      <c r="BK228" s="214"/>
      <c r="BL228" s="214">
        <f t="shared" si="319"/>
        <v>5</v>
      </c>
      <c r="BM228" s="215">
        <f t="shared" si="296"/>
        <v>5.8100000000000005</v>
      </c>
      <c r="BN228" s="220">
        <f t="shared" si="320"/>
        <v>5</v>
      </c>
      <c r="BO228" s="217">
        <v>5</v>
      </c>
      <c r="BP228" s="215">
        <f t="shared" si="304"/>
        <v>0.749999999999995</v>
      </c>
      <c r="BQ228" s="216">
        <f t="shared" si="327"/>
        <v>0</v>
      </c>
      <c r="BR228" s="217"/>
      <c r="BS228" s="215">
        <f t="shared" si="297"/>
        <v>1</v>
      </c>
      <c r="BT228" s="217"/>
      <c r="BU228" s="213">
        <v>88.666884999999994</v>
      </c>
      <c r="BV228" s="213">
        <v>88</v>
      </c>
      <c r="BW228" s="212">
        <f>_xlfn.FLOOR.PRECISE('численность 2021'!H13)</f>
        <v>92</v>
      </c>
      <c r="BX228" s="212">
        <v>2.60785</v>
      </c>
      <c r="BY228" s="212">
        <v>2.5882350000000001</v>
      </c>
      <c r="BZ228" s="212">
        <f t="shared" si="289"/>
        <v>2.7058823529411766</v>
      </c>
      <c r="CA228" s="214">
        <f>_xlfn.FLOOR.PRECISE('численность 2021'!M13)</f>
        <v>6</v>
      </c>
      <c r="CB228" s="214"/>
      <c r="CC228" s="214"/>
      <c r="CD228" s="214">
        <f t="shared" si="328"/>
        <v>6</v>
      </c>
      <c r="CE228" s="215">
        <f t="shared" si="298"/>
        <v>6.44</v>
      </c>
      <c r="CF228" s="220">
        <f t="shared" si="329"/>
        <v>6</v>
      </c>
      <c r="CG228" s="217">
        <v>6</v>
      </c>
      <c r="CH228" s="215">
        <f t="shared" si="311"/>
        <v>0.4499999999999994</v>
      </c>
      <c r="CI228" s="216">
        <f t="shared" si="330"/>
        <v>0</v>
      </c>
      <c r="CJ228" s="217"/>
      <c r="CK228" s="215">
        <f t="shared" si="305"/>
        <v>0.4499999999999994</v>
      </c>
      <c r="CL228" s="216">
        <f t="shared" si="331"/>
        <v>0</v>
      </c>
      <c r="CM228" s="217"/>
      <c r="CN228" s="215">
        <f t="shared" si="299"/>
        <v>1.2000000000000002</v>
      </c>
      <c r="CO228" s="217"/>
      <c r="CP228" s="221">
        <f t="shared" si="300"/>
        <v>1</v>
      </c>
      <c r="CQ228" s="213">
        <v>0</v>
      </c>
      <c r="CR228" s="213">
        <v>0</v>
      </c>
      <c r="CS228" s="213" t="e">
        <f>#REF!</f>
        <v>#REF!</v>
      </c>
      <c r="CT228" s="212">
        <v>0</v>
      </c>
      <c r="CU228" s="212">
        <v>0</v>
      </c>
      <c r="CV228" s="212" t="e">
        <f>#REF!</f>
        <v>#REF!</v>
      </c>
      <c r="CW228" s="214" t="e">
        <f>#REF!</f>
        <v>#REF!</v>
      </c>
      <c r="CX228" s="215" t="e">
        <f t="shared" si="293"/>
        <v>#REF!</v>
      </c>
      <c r="CY228" s="220" t="e">
        <f t="shared" si="294"/>
        <v>#REF!</v>
      </c>
      <c r="CZ228" s="222"/>
      <c r="DA228" s="215">
        <f t="shared" si="295"/>
        <v>0</v>
      </c>
      <c r="DB228" s="222"/>
      <c r="DC228" s="213">
        <v>0</v>
      </c>
      <c r="DD228" s="213">
        <v>0</v>
      </c>
      <c r="DE228" s="212">
        <f>_xlfn.FLOOR.PRECISE('численность 2021'!I13)</f>
        <v>0</v>
      </c>
      <c r="DF228" s="212">
        <v>0</v>
      </c>
      <c r="DG228" s="212">
        <v>0</v>
      </c>
      <c r="DH228" s="212">
        <f t="shared" si="290"/>
        <v>0</v>
      </c>
      <c r="DI228" s="214">
        <f>_xlfn.FLOOR.PRECISE('численность 2021'!N13)</f>
        <v>0</v>
      </c>
      <c r="DJ228" s="215">
        <f t="shared" si="312"/>
        <v>0</v>
      </c>
      <c r="DK228" s="216">
        <f t="shared" si="332"/>
        <v>0</v>
      </c>
      <c r="DL228" s="217"/>
      <c r="DM228" s="215">
        <f t="shared" si="313"/>
        <v>0</v>
      </c>
      <c r="DN228" s="217"/>
      <c r="DO228" s="213">
        <v>4.6819639999999998</v>
      </c>
      <c r="DP228" s="213">
        <v>4</v>
      </c>
      <c r="DQ228" s="212">
        <f>_xlfn.FLOOR.PRECISE('численность 2021'!J13)</f>
        <v>6</v>
      </c>
      <c r="DR228" s="212">
        <v>0.13770499999999999</v>
      </c>
      <c r="DS228" s="212">
        <v>0.117647</v>
      </c>
      <c r="DT228" s="212">
        <f t="shared" si="291"/>
        <v>0.17647058823529413</v>
      </c>
      <c r="DU228" s="214">
        <f>_xlfn.FLOOR.PRECISE('численность 2021'!S13)</f>
        <v>0</v>
      </c>
      <c r="DV228" s="215">
        <f t="shared" si="301"/>
        <v>0.60000000000000009</v>
      </c>
      <c r="DW228" s="216">
        <f t="shared" si="333"/>
        <v>0</v>
      </c>
      <c r="DX228" s="217"/>
      <c r="DY228" s="213">
        <v>0</v>
      </c>
      <c r="DZ228" s="223">
        <v>0</v>
      </c>
      <c r="EA228" s="212">
        <f>_xlfn.FLOOR.PRECISE('численность 2021'!T13)</f>
        <v>0</v>
      </c>
      <c r="EB228" s="212">
        <v>0</v>
      </c>
      <c r="EC228" s="212">
        <v>0</v>
      </c>
      <c r="ED228" s="212">
        <f t="shared" si="292"/>
        <v>0</v>
      </c>
      <c r="EE228" s="214">
        <f>_xlfn.FLOOR.PRECISE('численность 2021'!U13)</f>
        <v>0</v>
      </c>
      <c r="EF228" s="215">
        <f t="shared" si="321"/>
        <v>0</v>
      </c>
      <c r="EG228" s="216">
        <f t="shared" si="334"/>
        <v>0</v>
      </c>
      <c r="EH228" s="222"/>
    </row>
    <row r="229" spans="1:138" s="227" customFormat="1" ht="31.5" x14ac:dyDescent="0.2">
      <c r="A229" s="116" t="s">
        <v>31</v>
      </c>
      <c r="B229" s="228">
        <f>'численность 2021'!C14</f>
        <v>21.36</v>
      </c>
      <c r="C229" s="229">
        <v>11.09604</v>
      </c>
      <c r="D229" s="229">
        <v>7</v>
      </c>
      <c r="E229" s="228">
        <f>_xlfn.FLOOR.PRECISE('численность 2021'!D14)</f>
        <v>10</v>
      </c>
      <c r="F229" s="228">
        <v>0.519478</v>
      </c>
      <c r="G229" s="228">
        <v>0.32771499999999998</v>
      </c>
      <c r="H229" s="228">
        <f t="shared" ref="H229:H260" si="336">E229/B229</f>
        <v>0.46816479400749067</v>
      </c>
      <c r="I229" s="230">
        <f>_xlfn.FLOOR.PRECISE('численность 2021'!R14)</f>
        <v>0</v>
      </c>
      <c r="J229" s="215">
        <f t="shared" si="306"/>
        <v>3.4999999999999898</v>
      </c>
      <c r="K229" s="231">
        <f t="shared" si="322"/>
        <v>0</v>
      </c>
      <c r="L229" s="217"/>
      <c r="M229" s="229">
        <v>12</v>
      </c>
      <c r="N229" s="229">
        <v>14</v>
      </c>
      <c r="O229" s="228">
        <f>_xlfn.FLOOR.PRECISE('численность 2021'!P14)</f>
        <v>14</v>
      </c>
      <c r="P229" s="228">
        <v>0.56179800000000002</v>
      </c>
      <c r="Q229" s="228">
        <v>0.65543099999999999</v>
      </c>
      <c r="R229" s="228">
        <f t="shared" si="323"/>
        <v>0.65543071161048694</v>
      </c>
      <c r="S229" s="230">
        <f>_xlfn.FLOOR.PRECISE('численность 2021'!Q14)</f>
        <v>2</v>
      </c>
      <c r="T229" s="230"/>
      <c r="U229" s="233">
        <f t="shared" si="307"/>
        <v>4.199999999999986</v>
      </c>
      <c r="V229" s="231">
        <f t="shared" si="314"/>
        <v>2</v>
      </c>
      <c r="W229" s="217">
        <v>2</v>
      </c>
      <c r="X229" s="217"/>
      <c r="Y229" s="232"/>
      <c r="Z229" s="229">
        <v>0</v>
      </c>
      <c r="AA229" s="229">
        <v>0</v>
      </c>
      <c r="AB229" s="228">
        <f>_xlfn.FLOOR.PRECISE('численность 2021'!E14)</f>
        <v>0</v>
      </c>
      <c r="AC229" s="228">
        <v>0</v>
      </c>
      <c r="AD229" s="228">
        <v>0</v>
      </c>
      <c r="AE229" s="228">
        <f t="shared" ref="AE229:AE260" si="337">AB229/B229</f>
        <v>0</v>
      </c>
      <c r="AF229" s="230">
        <f>_xlfn.FLOOR.PRECISE('численность 2021'!O14)</f>
        <v>0</v>
      </c>
      <c r="AG229" s="233">
        <f t="shared" si="308"/>
        <v>0</v>
      </c>
      <c r="AH229" s="231">
        <f t="shared" si="324"/>
        <v>0</v>
      </c>
      <c r="AI229" s="219">
        <f t="shared" si="315"/>
        <v>0</v>
      </c>
      <c r="AJ229" s="217"/>
      <c r="AK229" s="217"/>
      <c r="AL229" s="229">
        <v>323.23251299999998</v>
      </c>
      <c r="AM229" s="229">
        <v>329</v>
      </c>
      <c r="AN229" s="228">
        <f>_xlfn.FLOOR.PRECISE('численность 2021'!F14)</f>
        <v>293</v>
      </c>
      <c r="AO229" s="228">
        <v>15.132609</v>
      </c>
      <c r="AP229" s="228">
        <v>15.402623</v>
      </c>
      <c r="AQ229" s="228">
        <f t="shared" si="325"/>
        <v>13.717228464419476</v>
      </c>
      <c r="AR229" s="230">
        <f>_xlfn.FLOOR.PRECISE('численность 2021'!L14)</f>
        <v>52</v>
      </c>
      <c r="AS229" s="230"/>
      <c r="AT229" s="230">
        <f t="shared" si="316"/>
        <v>52</v>
      </c>
      <c r="AU229" s="233">
        <f t="shared" si="317"/>
        <v>43.949999999999996</v>
      </c>
      <c r="AV229" s="233">
        <f t="shared" si="335"/>
        <v>58.6</v>
      </c>
      <c r="AW229" s="219">
        <f t="shared" si="318"/>
        <v>43.949999999999996</v>
      </c>
      <c r="AX229" s="217">
        <v>52</v>
      </c>
      <c r="AY229" s="233">
        <f t="shared" si="309"/>
        <v>7.7999999999999474</v>
      </c>
      <c r="AZ229" s="231">
        <f t="shared" si="326"/>
        <v>0</v>
      </c>
      <c r="BA229" s="217"/>
      <c r="BB229" s="233">
        <f t="shared" si="310"/>
        <v>15.599999999999948</v>
      </c>
      <c r="BC229" s="217"/>
      <c r="BD229" s="229">
        <v>40.157817999999999</v>
      </c>
      <c r="BE229" s="229">
        <v>40</v>
      </c>
      <c r="BF229" s="228">
        <f>_xlfn.FLOOR.PRECISE('численность 2021'!G14)</f>
        <v>34</v>
      </c>
      <c r="BG229" s="228">
        <v>1.8800479999999999</v>
      </c>
      <c r="BH229" s="228">
        <v>1.8726590000000001</v>
      </c>
      <c r="BI229" s="228">
        <f t="shared" ref="BI229:BI260" si="338">BF229/B229</f>
        <v>1.5917602996254683</v>
      </c>
      <c r="BJ229" s="230">
        <f>_xlfn.FLOOR.PRECISE('численность 2021'!K14)</f>
        <v>1</v>
      </c>
      <c r="BK229" s="230"/>
      <c r="BL229" s="230">
        <f t="shared" si="319"/>
        <v>1</v>
      </c>
      <c r="BM229" s="233">
        <f t="shared" si="296"/>
        <v>1.7000000000000002</v>
      </c>
      <c r="BN229" s="219">
        <f t="shared" si="320"/>
        <v>1</v>
      </c>
      <c r="BO229" s="217">
        <v>1</v>
      </c>
      <c r="BP229" s="233">
        <f t="shared" si="304"/>
        <v>0</v>
      </c>
      <c r="BQ229" s="231">
        <f t="shared" si="327"/>
        <v>0</v>
      </c>
      <c r="BR229" s="217"/>
      <c r="BS229" s="233">
        <f t="shared" si="297"/>
        <v>0.2</v>
      </c>
      <c r="BT229" s="217"/>
      <c r="BU229" s="229">
        <v>207.533142</v>
      </c>
      <c r="BV229" s="229">
        <v>204</v>
      </c>
      <c r="BW229" s="228">
        <f>_xlfn.FLOOR.PRECISE('численность 2021'!H14)</f>
        <v>179</v>
      </c>
      <c r="BX229" s="228">
        <v>9.7159720000000007</v>
      </c>
      <c r="BY229" s="228">
        <v>9.5505619999999993</v>
      </c>
      <c r="BZ229" s="228">
        <f t="shared" ref="BZ229:BZ260" si="339">BW229/B229</f>
        <v>8.3801498127340821</v>
      </c>
      <c r="CA229" s="230">
        <f>_xlfn.FLOOR.PRECISE('численность 2021'!M14)</f>
        <v>21</v>
      </c>
      <c r="CB229" s="230"/>
      <c r="CC229" s="230"/>
      <c r="CD229" s="230">
        <f t="shared" si="328"/>
        <v>21</v>
      </c>
      <c r="CE229" s="233">
        <f t="shared" si="298"/>
        <v>21.48</v>
      </c>
      <c r="CF229" s="219">
        <f t="shared" si="329"/>
        <v>21</v>
      </c>
      <c r="CG229" s="217">
        <v>21</v>
      </c>
      <c r="CH229" s="233">
        <f t="shared" si="311"/>
        <v>1.574999999999998</v>
      </c>
      <c r="CI229" s="231">
        <f t="shared" si="330"/>
        <v>0</v>
      </c>
      <c r="CJ229" s="217"/>
      <c r="CK229" s="233">
        <f t="shared" si="305"/>
        <v>1.574999999999998</v>
      </c>
      <c r="CL229" s="231">
        <f t="shared" si="331"/>
        <v>0</v>
      </c>
      <c r="CM229" s="217"/>
      <c r="CN229" s="233">
        <f t="shared" si="299"/>
        <v>4.2</v>
      </c>
      <c r="CO229" s="217"/>
      <c r="CP229" s="234">
        <f t="shared" si="300"/>
        <v>1</v>
      </c>
      <c r="CQ229" s="229">
        <v>0</v>
      </c>
      <c r="CR229" s="229">
        <v>0</v>
      </c>
      <c r="CS229" s="229" t="e">
        <f>#REF!</f>
        <v>#REF!</v>
      </c>
      <c r="CT229" s="228">
        <v>0</v>
      </c>
      <c r="CU229" s="228">
        <v>0</v>
      </c>
      <c r="CV229" s="228" t="e">
        <f>#REF!</f>
        <v>#REF!</v>
      </c>
      <c r="CW229" s="230" t="e">
        <f>#REF!</f>
        <v>#REF!</v>
      </c>
      <c r="CX229" s="233" t="e">
        <f t="shared" si="293"/>
        <v>#REF!</v>
      </c>
      <c r="CY229" s="219" t="e">
        <f t="shared" si="294"/>
        <v>#REF!</v>
      </c>
      <c r="CZ229" s="217"/>
      <c r="DA229" s="233">
        <f t="shared" si="295"/>
        <v>0</v>
      </c>
      <c r="DB229" s="217"/>
      <c r="DC229" s="229">
        <v>0</v>
      </c>
      <c r="DD229" s="229">
        <v>0</v>
      </c>
      <c r="DE229" s="228">
        <f>_xlfn.FLOOR.PRECISE('численность 2021'!I14)</f>
        <v>0</v>
      </c>
      <c r="DF229" s="228">
        <v>0</v>
      </c>
      <c r="DG229" s="228">
        <v>0</v>
      </c>
      <c r="DH229" s="228">
        <f t="shared" ref="DH229:DH260" si="340">DE229/B229</f>
        <v>0</v>
      </c>
      <c r="DI229" s="230">
        <f>_xlfn.FLOOR.PRECISE('численность 2021'!N14)</f>
        <v>0</v>
      </c>
      <c r="DJ229" s="233">
        <f t="shared" si="312"/>
        <v>0</v>
      </c>
      <c r="DK229" s="231">
        <f t="shared" si="332"/>
        <v>0</v>
      </c>
      <c r="DL229" s="217"/>
      <c r="DM229" s="233">
        <f t="shared" si="313"/>
        <v>0</v>
      </c>
      <c r="DN229" s="217"/>
      <c r="DO229" s="229">
        <v>0</v>
      </c>
      <c r="DP229" s="229">
        <v>0</v>
      </c>
      <c r="DQ229" s="228">
        <f>_xlfn.FLOOR.PRECISE('численность 2021'!J14)</f>
        <v>0</v>
      </c>
      <c r="DR229" s="228">
        <v>0</v>
      </c>
      <c r="DS229" s="228">
        <v>0</v>
      </c>
      <c r="DT229" s="228">
        <f t="shared" ref="DT229:DT260" si="341">DQ229/B229</f>
        <v>0</v>
      </c>
      <c r="DU229" s="230">
        <f>_xlfn.FLOOR.PRECISE('численность 2021'!S14)</f>
        <v>0</v>
      </c>
      <c r="DV229" s="233">
        <f t="shared" si="301"/>
        <v>0</v>
      </c>
      <c r="DW229" s="231">
        <f t="shared" si="333"/>
        <v>0</v>
      </c>
      <c r="DX229" s="217"/>
      <c r="DY229" s="229">
        <v>0</v>
      </c>
      <c r="DZ229" s="236">
        <v>0</v>
      </c>
      <c r="EA229" s="228">
        <f>_xlfn.FLOOR.PRECISE('численность 2021'!T14)</f>
        <v>0</v>
      </c>
      <c r="EB229" s="228">
        <v>0</v>
      </c>
      <c r="EC229" s="228">
        <v>0</v>
      </c>
      <c r="ED229" s="228">
        <f t="shared" ref="ED229:ED260" si="342">EA229/B229</f>
        <v>0</v>
      </c>
      <c r="EE229" s="230">
        <f>_xlfn.FLOOR.PRECISE('численность 2021'!U14)</f>
        <v>0</v>
      </c>
      <c r="EF229" s="233">
        <f t="shared" si="321"/>
        <v>0</v>
      </c>
      <c r="EG229" s="231">
        <f t="shared" si="334"/>
        <v>0</v>
      </c>
      <c r="EH229" s="217"/>
    </row>
    <row r="230" spans="1:138" ht="31.5" x14ac:dyDescent="0.2">
      <c r="A230" s="116" t="s">
        <v>34</v>
      </c>
      <c r="B230" s="212">
        <f>'численность 2021'!C17</f>
        <v>254.54</v>
      </c>
      <c r="C230" s="213">
        <v>8.8221690000000006</v>
      </c>
      <c r="D230" s="213">
        <v>16</v>
      </c>
      <c r="E230" s="212">
        <f>_xlfn.FLOOR.PRECISE('численность 2021'!D17)</f>
        <v>9</v>
      </c>
      <c r="F230" s="212">
        <v>3.4404999999999998E-2</v>
      </c>
      <c r="G230" s="212">
        <v>6.2398000000000002E-2</v>
      </c>
      <c r="H230" s="212">
        <f t="shared" si="336"/>
        <v>3.5357900526439855E-2</v>
      </c>
      <c r="I230" s="214">
        <f>_xlfn.FLOOR.PRECISE('численность 2021'!R17)</f>
        <v>0</v>
      </c>
      <c r="J230" s="215">
        <f t="shared" si="306"/>
        <v>3.1499999999999906</v>
      </c>
      <c r="K230" s="216">
        <f t="shared" si="322"/>
        <v>0</v>
      </c>
      <c r="L230" s="217"/>
      <c r="M230" s="213">
        <v>35</v>
      </c>
      <c r="N230" s="213">
        <v>41</v>
      </c>
      <c r="O230" s="212">
        <f>_xlfn.FLOOR.PRECISE('численность 2021'!P17)</f>
        <v>52</v>
      </c>
      <c r="P230" s="212">
        <v>0.13649500000000001</v>
      </c>
      <c r="Q230" s="212">
        <v>0.15989400000000001</v>
      </c>
      <c r="R230" s="212">
        <f t="shared" si="323"/>
        <v>0.20429009193054137</v>
      </c>
      <c r="S230" s="214">
        <f>_xlfn.FLOOR.PRECISE('численность 2021'!Q17)</f>
        <v>8</v>
      </c>
      <c r="T230" s="214"/>
      <c r="U230" s="215">
        <f t="shared" si="307"/>
        <v>15.599999999999948</v>
      </c>
      <c r="V230" s="216">
        <f t="shared" si="314"/>
        <v>8</v>
      </c>
      <c r="W230" s="217">
        <v>8</v>
      </c>
      <c r="X230" s="217">
        <v>5</v>
      </c>
      <c r="Y230" s="218"/>
      <c r="Z230" s="213">
        <v>0</v>
      </c>
      <c r="AA230" s="213">
        <v>0</v>
      </c>
      <c r="AB230" s="212">
        <f>_xlfn.FLOOR.PRECISE('численность 2021'!E17)</f>
        <v>0</v>
      </c>
      <c r="AC230" s="212">
        <v>0</v>
      </c>
      <c r="AD230" s="212">
        <v>0</v>
      </c>
      <c r="AE230" s="212">
        <f t="shared" si="337"/>
        <v>0</v>
      </c>
      <c r="AF230" s="214">
        <f>_xlfn.FLOOR.PRECISE('численность 2021'!O17)</f>
        <v>0</v>
      </c>
      <c r="AG230" s="215">
        <f t="shared" si="308"/>
        <v>0</v>
      </c>
      <c r="AH230" s="216">
        <f t="shared" si="324"/>
        <v>0</v>
      </c>
      <c r="AI230" s="219">
        <f t="shared" si="315"/>
        <v>0</v>
      </c>
      <c r="AJ230" s="217"/>
      <c r="AK230" s="217"/>
      <c r="AL230" s="213">
        <v>1648.8035890000001</v>
      </c>
      <c r="AM230" s="213">
        <v>1900</v>
      </c>
      <c r="AN230" s="212">
        <f>_xlfn.FLOOR.PRECISE('численность 2021'!F17)</f>
        <v>1953</v>
      </c>
      <c r="AO230" s="212">
        <v>6.4300889999999997</v>
      </c>
      <c r="AP230" s="212">
        <v>7.4097179999999998</v>
      </c>
      <c r="AQ230" s="212">
        <f t="shared" si="325"/>
        <v>7.672664414237448</v>
      </c>
      <c r="AR230" s="214">
        <f>_xlfn.FLOOR.PRECISE('численность 2021'!L17)</f>
        <v>195</v>
      </c>
      <c r="AS230" s="214"/>
      <c r="AT230" s="214">
        <f t="shared" si="316"/>
        <v>195</v>
      </c>
      <c r="AU230" s="215">
        <f t="shared" si="317"/>
        <v>195.3</v>
      </c>
      <c r="AV230" s="215">
        <f t="shared" si="335"/>
        <v>195.3</v>
      </c>
      <c r="AW230" s="220">
        <f t="shared" si="318"/>
        <v>195</v>
      </c>
      <c r="AX230" s="217">
        <v>195</v>
      </c>
      <c r="AY230" s="215">
        <f t="shared" si="309"/>
        <v>29.249999999999805</v>
      </c>
      <c r="AZ230" s="216">
        <f t="shared" si="326"/>
        <v>0</v>
      </c>
      <c r="BA230" s="217">
        <v>20</v>
      </c>
      <c r="BB230" s="215">
        <f t="shared" si="310"/>
        <v>58.499999999999801</v>
      </c>
      <c r="BC230" s="217">
        <v>59</v>
      </c>
      <c r="BD230" s="213">
        <v>33.634521484375</v>
      </c>
      <c r="BE230" s="213">
        <v>23</v>
      </c>
      <c r="BF230" s="212">
        <f>_xlfn.FLOOR.PRECISE('численность 2021'!G17)</f>
        <v>23</v>
      </c>
      <c r="BG230" s="212">
        <v>0.13117000000000001</v>
      </c>
      <c r="BH230" s="212">
        <v>8.9696999999999999E-2</v>
      </c>
      <c r="BI230" s="212">
        <f t="shared" si="338"/>
        <v>9.0359079123124075E-2</v>
      </c>
      <c r="BJ230" s="214">
        <f>_xlfn.FLOOR.PRECISE('численность 2021'!K17)</f>
        <v>0</v>
      </c>
      <c r="BK230" s="214"/>
      <c r="BL230" s="214">
        <f t="shared" si="319"/>
        <v>0</v>
      </c>
      <c r="BM230" s="215">
        <f t="shared" si="296"/>
        <v>0.68999999999999762</v>
      </c>
      <c r="BN230" s="220">
        <f t="shared" si="320"/>
        <v>0</v>
      </c>
      <c r="BO230" s="217"/>
      <c r="BP230" s="215">
        <f t="shared" si="304"/>
        <v>0</v>
      </c>
      <c r="BQ230" s="216">
        <f t="shared" si="327"/>
        <v>0</v>
      </c>
      <c r="BR230" s="217"/>
      <c r="BS230" s="215">
        <f t="shared" si="297"/>
        <v>0</v>
      </c>
      <c r="BT230" s="217"/>
      <c r="BU230" s="213">
        <v>117.72081799999999</v>
      </c>
      <c r="BV230" s="213">
        <v>228</v>
      </c>
      <c r="BW230" s="212">
        <f>_xlfn.FLOOR.PRECISE('численность 2021'!H17)</f>
        <v>264</v>
      </c>
      <c r="BX230" s="212">
        <v>0.459094</v>
      </c>
      <c r="BY230" s="212">
        <v>0.88916600000000001</v>
      </c>
      <c r="BZ230" s="212">
        <f t="shared" si="339"/>
        <v>1.0371650821089025</v>
      </c>
      <c r="CA230" s="214">
        <f>_xlfn.FLOOR.PRECISE('численность 2021'!M17)</f>
        <v>7</v>
      </c>
      <c r="CB230" s="214"/>
      <c r="CC230" s="214"/>
      <c r="CD230" s="214">
        <f t="shared" si="328"/>
        <v>7</v>
      </c>
      <c r="CE230" s="215">
        <f t="shared" si="298"/>
        <v>13.200000000000001</v>
      </c>
      <c r="CF230" s="220">
        <f t="shared" si="329"/>
        <v>7</v>
      </c>
      <c r="CG230" s="217">
        <v>7</v>
      </c>
      <c r="CH230" s="215">
        <f t="shared" si="311"/>
        <v>0.52499999999999925</v>
      </c>
      <c r="CI230" s="216">
        <f t="shared" si="330"/>
        <v>0</v>
      </c>
      <c r="CJ230" s="217">
        <v>1</v>
      </c>
      <c r="CK230" s="215">
        <f t="shared" si="305"/>
        <v>0.52499999999999925</v>
      </c>
      <c r="CL230" s="216">
        <f t="shared" si="331"/>
        <v>0</v>
      </c>
      <c r="CM230" s="217"/>
      <c r="CN230" s="215">
        <f t="shared" si="299"/>
        <v>1.4000000000000001</v>
      </c>
      <c r="CO230" s="217">
        <v>2</v>
      </c>
      <c r="CP230" s="221">
        <f t="shared" si="300"/>
        <v>1</v>
      </c>
      <c r="CQ230" s="213">
        <v>0</v>
      </c>
      <c r="CR230" s="213">
        <v>0</v>
      </c>
      <c r="CS230" s="213" t="e">
        <f>#REF!</f>
        <v>#REF!</v>
      </c>
      <c r="CT230" s="212">
        <v>0</v>
      </c>
      <c r="CU230" s="212">
        <v>0</v>
      </c>
      <c r="CV230" s="212" t="e">
        <f>#REF!</f>
        <v>#REF!</v>
      </c>
      <c r="CW230" s="214" t="e">
        <f>#REF!</f>
        <v>#REF!</v>
      </c>
      <c r="CX230" s="215" t="e">
        <f t="shared" ref="CX230:CX260" si="343">IF((CS230*0.1)&gt;0,CS230*0.8,0)</f>
        <v>#REF!</v>
      </c>
      <c r="CY230" s="220" t="e">
        <f t="shared" ref="CY230:CY260" si="344">IF(CW230&lt;CX230,CW230,CX230)</f>
        <v>#REF!</v>
      </c>
      <c r="CZ230" s="222"/>
      <c r="DA230" s="215">
        <f t="shared" ref="DA230:DA260" si="345">CZ230*0.8</f>
        <v>0</v>
      </c>
      <c r="DB230" s="222"/>
      <c r="DC230" s="213">
        <v>0</v>
      </c>
      <c r="DD230" s="213">
        <v>0</v>
      </c>
      <c r="DE230" s="212">
        <f>_xlfn.FLOOR.PRECISE('численность 2021'!I17)</f>
        <v>0</v>
      </c>
      <c r="DF230" s="212">
        <v>0</v>
      </c>
      <c r="DG230" s="212">
        <v>0</v>
      </c>
      <c r="DH230" s="212">
        <f t="shared" si="340"/>
        <v>0</v>
      </c>
      <c r="DI230" s="214">
        <f>_xlfn.FLOOR.PRECISE('численность 2021'!N17)</f>
        <v>0</v>
      </c>
      <c r="DJ230" s="215">
        <f t="shared" si="312"/>
        <v>0</v>
      </c>
      <c r="DK230" s="216">
        <f t="shared" si="332"/>
        <v>0</v>
      </c>
      <c r="DL230" s="217"/>
      <c r="DM230" s="215">
        <f t="shared" si="313"/>
        <v>0</v>
      </c>
      <c r="DN230" s="217"/>
      <c r="DO230" s="213">
        <v>3.6759040000000001</v>
      </c>
      <c r="DP230" s="213">
        <v>1</v>
      </c>
      <c r="DQ230" s="212">
        <f>_xlfn.FLOOR.PRECISE('численность 2021'!J17)</f>
        <v>0</v>
      </c>
      <c r="DR230" s="212">
        <v>1.4335000000000001E-2</v>
      </c>
      <c r="DS230" s="212">
        <v>3.8999999999999998E-3</v>
      </c>
      <c r="DT230" s="212">
        <f t="shared" si="341"/>
        <v>0</v>
      </c>
      <c r="DU230" s="214">
        <f>_xlfn.FLOOR.PRECISE('численность 2021'!S17)</f>
        <v>0</v>
      </c>
      <c r="DV230" s="215">
        <f t="shared" si="301"/>
        <v>0</v>
      </c>
      <c r="DW230" s="216">
        <f t="shared" si="333"/>
        <v>0</v>
      </c>
      <c r="DX230" s="217"/>
      <c r="DY230" s="213">
        <v>100</v>
      </c>
      <c r="DZ230" s="223">
        <v>80</v>
      </c>
      <c r="EA230" s="212">
        <f>_xlfn.FLOOR.PRECISE('численность 2021'!T17)</f>
        <v>48</v>
      </c>
      <c r="EB230" s="212">
        <v>0.38998500000000003</v>
      </c>
      <c r="EC230" s="212">
        <v>0.31198799999999999</v>
      </c>
      <c r="ED230" s="212">
        <f t="shared" si="342"/>
        <v>0.18857546947434589</v>
      </c>
      <c r="EE230" s="214">
        <f>_xlfn.FLOOR.PRECISE('численность 2021'!U17)</f>
        <v>4</v>
      </c>
      <c r="EF230" s="215">
        <f t="shared" si="321"/>
        <v>4.8000000000000007</v>
      </c>
      <c r="EG230" s="216">
        <f t="shared" si="334"/>
        <v>4</v>
      </c>
      <c r="EH230" s="222">
        <v>4</v>
      </c>
    </row>
    <row r="231" spans="1:138" ht="15.75" x14ac:dyDescent="0.2">
      <c r="A231" s="198" t="s">
        <v>37</v>
      </c>
      <c r="B231" s="212"/>
      <c r="C231" s="213"/>
      <c r="D231" s="213"/>
      <c r="E231" s="212"/>
      <c r="F231" s="212"/>
      <c r="G231" s="212"/>
      <c r="H231" s="212"/>
      <c r="I231" s="214"/>
      <c r="J231" s="215">
        <f t="shared" si="306"/>
        <v>0</v>
      </c>
      <c r="K231" s="216">
        <f t="shared" si="322"/>
        <v>0</v>
      </c>
      <c r="L231" s="217"/>
      <c r="M231" s="213"/>
      <c r="N231" s="213"/>
      <c r="O231" s="212"/>
      <c r="P231" s="212"/>
      <c r="Q231" s="212"/>
      <c r="R231" s="212" t="e">
        <f t="shared" si="323"/>
        <v>#DIV/0!</v>
      </c>
      <c r="S231" s="214"/>
      <c r="T231" s="214"/>
      <c r="U231" s="215">
        <f t="shared" si="307"/>
        <v>0</v>
      </c>
      <c r="V231" s="216">
        <f t="shared" si="314"/>
        <v>0</v>
      </c>
      <c r="W231" s="217"/>
      <c r="X231" s="217"/>
      <c r="Y231" s="218"/>
      <c r="Z231" s="213"/>
      <c r="AA231" s="213"/>
      <c r="AB231" s="212"/>
      <c r="AC231" s="212"/>
      <c r="AD231" s="212"/>
      <c r="AE231" s="212" t="e">
        <f t="shared" si="337"/>
        <v>#DIV/0!</v>
      </c>
      <c r="AF231" s="214"/>
      <c r="AG231" s="215">
        <f t="shared" si="308"/>
        <v>0</v>
      </c>
      <c r="AH231" s="216">
        <f t="shared" si="324"/>
        <v>0</v>
      </c>
      <c r="AI231" s="219">
        <f t="shared" si="315"/>
        <v>0</v>
      </c>
      <c r="AJ231" s="217"/>
      <c r="AK231" s="217"/>
      <c r="AL231" s="213"/>
      <c r="AM231" s="213"/>
      <c r="AN231" s="212"/>
      <c r="AO231" s="212"/>
      <c r="AP231" s="212"/>
      <c r="AQ231" s="212" t="e">
        <f t="shared" si="325"/>
        <v>#DIV/0!</v>
      </c>
      <c r="AR231" s="214"/>
      <c r="AS231" s="214"/>
      <c r="AT231" s="214" t="e">
        <f t="shared" si="316"/>
        <v>#DIV/0!</v>
      </c>
      <c r="AU231" s="215">
        <f t="shared" si="317"/>
        <v>0</v>
      </c>
      <c r="AV231" s="215">
        <f t="shared" si="335"/>
        <v>0</v>
      </c>
      <c r="AW231" s="220">
        <f t="shared" si="318"/>
        <v>0</v>
      </c>
      <c r="AX231" s="217"/>
      <c r="AY231" s="215">
        <f t="shared" si="309"/>
        <v>0</v>
      </c>
      <c r="AZ231" s="216">
        <f t="shared" si="326"/>
        <v>0</v>
      </c>
      <c r="BA231" s="217"/>
      <c r="BB231" s="215">
        <f t="shared" si="310"/>
        <v>0</v>
      </c>
      <c r="BC231" s="217"/>
      <c r="BD231" s="213"/>
      <c r="BE231" s="213"/>
      <c r="BF231" s="212"/>
      <c r="BG231" s="212"/>
      <c r="BH231" s="212"/>
      <c r="BI231" s="212" t="e">
        <f t="shared" si="338"/>
        <v>#DIV/0!</v>
      </c>
      <c r="BJ231" s="214"/>
      <c r="BK231" s="214"/>
      <c r="BL231" s="214" t="e">
        <f t="shared" si="319"/>
        <v>#DIV/0!</v>
      </c>
      <c r="BM231" s="215">
        <f t="shared" si="296"/>
        <v>0</v>
      </c>
      <c r="BN231" s="220">
        <f t="shared" si="320"/>
        <v>0</v>
      </c>
      <c r="BO231" s="217"/>
      <c r="BP231" s="215">
        <f t="shared" si="304"/>
        <v>0</v>
      </c>
      <c r="BQ231" s="216">
        <f t="shared" si="327"/>
        <v>0</v>
      </c>
      <c r="BR231" s="217"/>
      <c r="BS231" s="215">
        <f t="shared" si="297"/>
        <v>0</v>
      </c>
      <c r="BT231" s="217"/>
      <c r="BU231" s="213"/>
      <c r="BV231" s="213"/>
      <c r="BW231" s="212"/>
      <c r="BX231" s="212"/>
      <c r="BY231" s="212"/>
      <c r="BZ231" s="212" t="e">
        <f t="shared" si="339"/>
        <v>#DIV/0!</v>
      </c>
      <c r="CA231" s="214"/>
      <c r="CB231" s="214"/>
      <c r="CC231" s="214"/>
      <c r="CD231" s="214" t="e">
        <f t="shared" si="328"/>
        <v>#DIV/0!</v>
      </c>
      <c r="CE231" s="215">
        <f t="shared" si="298"/>
        <v>0</v>
      </c>
      <c r="CF231" s="220">
        <f t="shared" si="329"/>
        <v>0</v>
      </c>
      <c r="CG231" s="217"/>
      <c r="CH231" s="215">
        <f t="shared" si="311"/>
        <v>0</v>
      </c>
      <c r="CI231" s="216">
        <f t="shared" si="330"/>
        <v>0</v>
      </c>
      <c r="CJ231" s="217"/>
      <c r="CK231" s="215">
        <f t="shared" si="305"/>
        <v>0</v>
      </c>
      <c r="CL231" s="216">
        <f t="shared" si="331"/>
        <v>0</v>
      </c>
      <c r="CM231" s="217"/>
      <c r="CN231" s="215">
        <f t="shared" si="299"/>
        <v>0</v>
      </c>
      <c r="CO231" s="217"/>
      <c r="CP231" s="221">
        <f t="shared" si="300"/>
        <v>1</v>
      </c>
      <c r="CQ231" s="213"/>
      <c r="CR231" s="213"/>
      <c r="CS231" s="213"/>
      <c r="CT231" s="212"/>
      <c r="CU231" s="212"/>
      <c r="CV231" s="212"/>
      <c r="CW231" s="214"/>
      <c r="CX231" s="215">
        <f t="shared" si="343"/>
        <v>0</v>
      </c>
      <c r="CY231" s="220">
        <f t="shared" si="344"/>
        <v>0</v>
      </c>
      <c r="CZ231" s="222"/>
      <c r="DA231" s="215">
        <f t="shared" si="345"/>
        <v>0</v>
      </c>
      <c r="DB231" s="222"/>
      <c r="DC231" s="213"/>
      <c r="DD231" s="213"/>
      <c r="DE231" s="212"/>
      <c r="DF231" s="212"/>
      <c r="DG231" s="212"/>
      <c r="DH231" s="212" t="e">
        <f t="shared" si="340"/>
        <v>#DIV/0!</v>
      </c>
      <c r="DI231" s="214"/>
      <c r="DJ231" s="215">
        <f t="shared" si="312"/>
        <v>0</v>
      </c>
      <c r="DK231" s="216">
        <f t="shared" si="332"/>
        <v>0</v>
      </c>
      <c r="DL231" s="217"/>
      <c r="DM231" s="215">
        <f t="shared" si="313"/>
        <v>0</v>
      </c>
      <c r="DN231" s="217"/>
      <c r="DO231" s="213"/>
      <c r="DP231" s="213"/>
      <c r="DQ231" s="212"/>
      <c r="DR231" s="212"/>
      <c r="DS231" s="212"/>
      <c r="DT231" s="212" t="e">
        <f t="shared" si="341"/>
        <v>#DIV/0!</v>
      </c>
      <c r="DU231" s="214"/>
      <c r="DV231" s="215">
        <f t="shared" si="301"/>
        <v>0</v>
      </c>
      <c r="DW231" s="216">
        <f t="shared" si="333"/>
        <v>0</v>
      </c>
      <c r="DX231" s="217"/>
      <c r="DY231" s="213"/>
      <c r="DZ231" s="223"/>
      <c r="EA231" s="212"/>
      <c r="EB231" s="212"/>
      <c r="EC231" s="212"/>
      <c r="ED231" s="212" t="e">
        <f t="shared" si="342"/>
        <v>#DIV/0!</v>
      </c>
      <c r="EE231" s="214"/>
      <c r="EF231" s="215">
        <f t="shared" si="321"/>
        <v>0</v>
      </c>
      <c r="EG231" s="216">
        <f t="shared" si="334"/>
        <v>0</v>
      </c>
      <c r="EH231" s="222"/>
    </row>
    <row r="232" spans="1:138" ht="31.5" x14ac:dyDescent="0.2">
      <c r="A232" s="116" t="s">
        <v>360</v>
      </c>
      <c r="B232" s="212">
        <f>'численность 2021'!C23</f>
        <v>9.0289999999999999</v>
      </c>
      <c r="C232" s="213">
        <v>1.7908500000000001</v>
      </c>
      <c r="D232" s="213">
        <v>1</v>
      </c>
      <c r="E232" s="212">
        <f>_xlfn.FLOOR.PRECISE('численность 2021'!D23)</f>
        <v>0</v>
      </c>
      <c r="F232" s="212">
        <v>0.19834399999999999</v>
      </c>
      <c r="G232" s="212">
        <v>0.11075400000000001</v>
      </c>
      <c r="H232" s="212">
        <f t="shared" si="336"/>
        <v>0</v>
      </c>
      <c r="I232" s="214">
        <f>_xlfn.FLOOR.PRECISE('численность 2021'!R23)</f>
        <v>0</v>
      </c>
      <c r="J232" s="215">
        <f t="shared" si="306"/>
        <v>0</v>
      </c>
      <c r="K232" s="216">
        <f t="shared" si="322"/>
        <v>0</v>
      </c>
      <c r="L232" s="217"/>
      <c r="M232" s="213">
        <v>0</v>
      </c>
      <c r="N232" s="213">
        <v>0</v>
      </c>
      <c r="O232" s="212">
        <f>_xlfn.FLOOR.PRECISE('численность 2021'!P23)</f>
        <v>0</v>
      </c>
      <c r="P232" s="212">
        <v>0</v>
      </c>
      <c r="Q232" s="212">
        <v>0</v>
      </c>
      <c r="R232" s="212">
        <f t="shared" si="323"/>
        <v>0</v>
      </c>
      <c r="S232" s="214">
        <f>_xlfn.FLOOR.PRECISE('численность 2021'!Q23)</f>
        <v>0</v>
      </c>
      <c r="T232" s="214"/>
      <c r="U232" s="215">
        <f t="shared" si="307"/>
        <v>0</v>
      </c>
      <c r="V232" s="216">
        <f t="shared" si="314"/>
        <v>0</v>
      </c>
      <c r="W232" s="217"/>
      <c r="X232" s="217"/>
      <c r="Y232" s="218"/>
      <c r="Z232" s="213">
        <v>0</v>
      </c>
      <c r="AA232" s="213">
        <v>0</v>
      </c>
      <c r="AB232" s="212">
        <f>_xlfn.FLOOR.PRECISE('численность 2021'!E23)</f>
        <v>0</v>
      </c>
      <c r="AC232" s="212">
        <v>0</v>
      </c>
      <c r="AD232" s="212">
        <v>0</v>
      </c>
      <c r="AE232" s="212">
        <f t="shared" si="337"/>
        <v>0</v>
      </c>
      <c r="AF232" s="214">
        <f>_xlfn.FLOOR.PRECISE('численность 2021'!O23)</f>
        <v>0</v>
      </c>
      <c r="AG232" s="215">
        <f t="shared" si="308"/>
        <v>0</v>
      </c>
      <c r="AH232" s="216">
        <f t="shared" si="324"/>
        <v>0</v>
      </c>
      <c r="AI232" s="219">
        <f t="shared" si="315"/>
        <v>0</v>
      </c>
      <c r="AJ232" s="217"/>
      <c r="AK232" s="217"/>
      <c r="AL232" s="213">
        <v>76.346489000000005</v>
      </c>
      <c r="AM232" s="213">
        <v>71</v>
      </c>
      <c r="AN232" s="212">
        <f>_xlfn.FLOOR.PRECISE('численность 2021'!F23)</f>
        <v>90</v>
      </c>
      <c r="AO232" s="212">
        <v>8.4556979999999999</v>
      </c>
      <c r="AP232" s="212">
        <v>7.8635510000000002</v>
      </c>
      <c r="AQ232" s="212">
        <f t="shared" si="325"/>
        <v>9.9678812714586336</v>
      </c>
      <c r="AR232" s="214">
        <f>_xlfn.FLOOR.PRECISE('численность 2021'!L23)</f>
        <v>10</v>
      </c>
      <c r="AS232" s="214"/>
      <c r="AT232" s="214">
        <f t="shared" si="316"/>
        <v>10</v>
      </c>
      <c r="AU232" s="215">
        <f t="shared" si="317"/>
        <v>10.799999999999999</v>
      </c>
      <c r="AV232" s="215">
        <f t="shared" si="335"/>
        <v>10.799999999999999</v>
      </c>
      <c r="AW232" s="220">
        <f t="shared" si="318"/>
        <v>10</v>
      </c>
      <c r="AX232" s="217">
        <v>10</v>
      </c>
      <c r="AY232" s="215">
        <f t="shared" si="309"/>
        <v>1.49999999999999</v>
      </c>
      <c r="AZ232" s="216">
        <f t="shared" si="326"/>
        <v>0</v>
      </c>
      <c r="BA232" s="217"/>
      <c r="BB232" s="215">
        <f t="shared" si="310"/>
        <v>2.9999999999999898</v>
      </c>
      <c r="BC232" s="217"/>
      <c r="BD232" s="213">
        <v>0</v>
      </c>
      <c r="BE232" s="213">
        <v>0</v>
      </c>
      <c r="BF232" s="212">
        <f>_xlfn.FLOOR.PRECISE('численность 2021'!G23)</f>
        <v>0</v>
      </c>
      <c r="BG232" s="212">
        <v>0</v>
      </c>
      <c r="BH232" s="212">
        <v>0</v>
      </c>
      <c r="BI232" s="212">
        <f t="shared" si="338"/>
        <v>0</v>
      </c>
      <c r="BJ232" s="214">
        <f>_xlfn.FLOOR.PRECISE('численность 2021'!K23)</f>
        <v>0</v>
      </c>
      <c r="BK232" s="214"/>
      <c r="BL232" s="214">
        <f t="shared" si="319"/>
        <v>0</v>
      </c>
      <c r="BM232" s="215">
        <f t="shared" si="296"/>
        <v>0</v>
      </c>
      <c r="BN232" s="220">
        <f t="shared" si="320"/>
        <v>0</v>
      </c>
      <c r="BO232" s="217"/>
      <c r="BP232" s="215">
        <f t="shared" si="304"/>
        <v>0</v>
      </c>
      <c r="BQ232" s="216">
        <f t="shared" si="327"/>
        <v>0</v>
      </c>
      <c r="BR232" s="217"/>
      <c r="BS232" s="215">
        <f t="shared" si="297"/>
        <v>0</v>
      </c>
      <c r="BT232" s="217"/>
      <c r="BU232" s="213">
        <v>0.85345199999999999</v>
      </c>
      <c r="BV232" s="213">
        <v>0</v>
      </c>
      <c r="BW232" s="212">
        <f>_xlfn.FLOOR.PRECISE('численность 2021'!H23)</f>
        <v>16</v>
      </c>
      <c r="BX232" s="212">
        <v>9.4522999999999996E-2</v>
      </c>
      <c r="BY232" s="212">
        <v>0</v>
      </c>
      <c r="BZ232" s="212">
        <f t="shared" si="339"/>
        <v>1.772067781592646</v>
      </c>
      <c r="CA232" s="214">
        <f>_xlfn.FLOOR.PRECISE('численность 2021'!M23)</f>
        <v>0</v>
      </c>
      <c r="CB232" s="214"/>
      <c r="CC232" s="214"/>
      <c r="CD232" s="214">
        <f t="shared" si="328"/>
        <v>0</v>
      </c>
      <c r="CE232" s="215">
        <f t="shared" si="298"/>
        <v>0.8</v>
      </c>
      <c r="CF232" s="220">
        <f t="shared" si="329"/>
        <v>0</v>
      </c>
      <c r="CG232" s="217"/>
      <c r="CH232" s="215">
        <f t="shared" si="311"/>
        <v>0</v>
      </c>
      <c r="CI232" s="216">
        <f t="shared" si="330"/>
        <v>0</v>
      </c>
      <c r="CJ232" s="217"/>
      <c r="CK232" s="215">
        <f t="shared" si="305"/>
        <v>0</v>
      </c>
      <c r="CL232" s="216">
        <f t="shared" si="331"/>
        <v>0</v>
      </c>
      <c r="CM232" s="217"/>
      <c r="CN232" s="215">
        <f t="shared" si="299"/>
        <v>0</v>
      </c>
      <c r="CO232" s="217"/>
      <c r="CP232" s="221">
        <f t="shared" si="300"/>
        <v>1</v>
      </c>
      <c r="CQ232" s="213">
        <v>0</v>
      </c>
      <c r="CR232" s="213">
        <v>0</v>
      </c>
      <c r="CS232" s="213" t="e">
        <f>#REF!</f>
        <v>#REF!</v>
      </c>
      <c r="CT232" s="212">
        <v>0</v>
      </c>
      <c r="CU232" s="212">
        <v>0</v>
      </c>
      <c r="CV232" s="212" t="e">
        <f>#REF!</f>
        <v>#REF!</v>
      </c>
      <c r="CW232" s="214" t="e">
        <f>#REF!</f>
        <v>#REF!</v>
      </c>
      <c r="CX232" s="215" t="e">
        <f t="shared" si="343"/>
        <v>#REF!</v>
      </c>
      <c r="CY232" s="220" t="e">
        <f t="shared" si="344"/>
        <v>#REF!</v>
      </c>
      <c r="CZ232" s="222"/>
      <c r="DA232" s="215">
        <f t="shared" si="345"/>
        <v>0</v>
      </c>
      <c r="DB232" s="222"/>
      <c r="DC232" s="213">
        <v>0</v>
      </c>
      <c r="DD232" s="213">
        <v>0</v>
      </c>
      <c r="DE232" s="212">
        <f>_xlfn.FLOOR.PRECISE('численность 2021'!I23)</f>
        <v>0</v>
      </c>
      <c r="DF232" s="212">
        <v>0</v>
      </c>
      <c r="DG232" s="212">
        <v>0</v>
      </c>
      <c r="DH232" s="212">
        <f t="shared" si="340"/>
        <v>0</v>
      </c>
      <c r="DI232" s="214">
        <f>_xlfn.FLOOR.PRECISE('численность 2021'!N23)</f>
        <v>0</v>
      </c>
      <c r="DJ232" s="215">
        <f t="shared" si="312"/>
        <v>0</v>
      </c>
      <c r="DK232" s="216">
        <f t="shared" si="332"/>
        <v>0</v>
      </c>
      <c r="DL232" s="217"/>
      <c r="DM232" s="215">
        <f t="shared" si="313"/>
        <v>0</v>
      </c>
      <c r="DN232" s="217"/>
      <c r="DO232" s="213">
        <v>0</v>
      </c>
      <c r="DP232" s="213">
        <v>0</v>
      </c>
      <c r="DQ232" s="212">
        <f>_xlfn.FLOOR.PRECISE('численность 2021'!J23)</f>
        <v>0</v>
      </c>
      <c r="DR232" s="212">
        <v>0</v>
      </c>
      <c r="DS232" s="212">
        <v>0</v>
      </c>
      <c r="DT232" s="212">
        <f t="shared" si="341"/>
        <v>0</v>
      </c>
      <c r="DU232" s="214">
        <f>_xlfn.FLOOR.PRECISE('численность 2021'!S23)</f>
        <v>0</v>
      </c>
      <c r="DV232" s="215">
        <f t="shared" si="301"/>
        <v>0</v>
      </c>
      <c r="DW232" s="216">
        <f t="shared" si="333"/>
        <v>0</v>
      </c>
      <c r="DX232" s="217"/>
      <c r="DY232" s="213">
        <v>0</v>
      </c>
      <c r="DZ232" s="223">
        <v>0</v>
      </c>
      <c r="EA232" s="212">
        <f>_xlfn.FLOOR.PRECISE('численность 2021'!T23)</f>
        <v>0</v>
      </c>
      <c r="EB232" s="212">
        <v>0</v>
      </c>
      <c r="EC232" s="212">
        <v>0</v>
      </c>
      <c r="ED232" s="212">
        <f t="shared" si="342"/>
        <v>0</v>
      </c>
      <c r="EE232" s="214">
        <f>_xlfn.FLOOR.PRECISE('численность 2021'!U23)</f>
        <v>0</v>
      </c>
      <c r="EF232" s="215">
        <f t="shared" si="321"/>
        <v>0</v>
      </c>
      <c r="EG232" s="216">
        <f t="shared" si="334"/>
        <v>0</v>
      </c>
      <c r="EH232" s="222"/>
    </row>
    <row r="233" spans="1:138" ht="31.5" x14ac:dyDescent="0.2">
      <c r="A233" s="114" t="s">
        <v>361</v>
      </c>
      <c r="B233" s="212">
        <f>'численность 2021'!C24</f>
        <v>19.600000000000001</v>
      </c>
      <c r="C233" s="213">
        <v>35.073456</v>
      </c>
      <c r="D233" s="213">
        <v>37</v>
      </c>
      <c r="E233" s="212">
        <f>_xlfn.FLOOR.PRECISE('численность 2021'!D24)</f>
        <v>41</v>
      </c>
      <c r="F233" s="212">
        <v>1.7894620000000001</v>
      </c>
      <c r="G233" s="212">
        <v>1.8877550000000001</v>
      </c>
      <c r="H233" s="212">
        <f t="shared" si="336"/>
        <v>2.0918367346938775</v>
      </c>
      <c r="I233" s="214">
        <f>_xlfn.FLOOR.PRECISE('численность 2021'!R24)</f>
        <v>14</v>
      </c>
      <c r="J233" s="215">
        <f t="shared" si="306"/>
        <v>14.349999999999959</v>
      </c>
      <c r="K233" s="216">
        <f t="shared" si="322"/>
        <v>14</v>
      </c>
      <c r="L233" s="217">
        <v>14</v>
      </c>
      <c r="M233" s="213">
        <v>8</v>
      </c>
      <c r="N233" s="213">
        <v>8</v>
      </c>
      <c r="O233" s="212">
        <f>_xlfn.FLOOR.PRECISE('численность 2021'!P24)</f>
        <v>10</v>
      </c>
      <c r="P233" s="212">
        <v>0.408163</v>
      </c>
      <c r="Q233" s="212">
        <v>0.408163</v>
      </c>
      <c r="R233" s="212">
        <f t="shared" si="323"/>
        <v>0.51020408163265307</v>
      </c>
      <c r="S233" s="214">
        <f>_xlfn.FLOOR.PRECISE('численность 2021'!Q24)</f>
        <v>3</v>
      </c>
      <c r="T233" s="214"/>
      <c r="U233" s="215">
        <f t="shared" si="307"/>
        <v>2.9999999999999898</v>
      </c>
      <c r="V233" s="216">
        <f t="shared" si="314"/>
        <v>2.9999999999999898</v>
      </c>
      <c r="W233" s="217">
        <v>3</v>
      </c>
      <c r="X233" s="217"/>
      <c r="Y233" s="218"/>
      <c r="Z233" s="213">
        <v>41.226208</v>
      </c>
      <c r="AA233" s="213">
        <v>41</v>
      </c>
      <c r="AB233" s="212">
        <f>_xlfn.FLOOR.PRECISE('численность 2021'!E24)</f>
        <v>44</v>
      </c>
      <c r="AC233" s="212">
        <v>2.1033780000000002</v>
      </c>
      <c r="AD233" s="212">
        <v>2.0918369999999999</v>
      </c>
      <c r="AE233" s="212">
        <f t="shared" si="337"/>
        <v>2.2448979591836733</v>
      </c>
      <c r="AF233" s="214">
        <f>_xlfn.FLOOR.PRECISE('численность 2021'!O24)</f>
        <v>2</v>
      </c>
      <c r="AG233" s="215">
        <f t="shared" si="308"/>
        <v>2.2000000000000002</v>
      </c>
      <c r="AH233" s="216">
        <f t="shared" si="324"/>
        <v>2</v>
      </c>
      <c r="AI233" s="219">
        <f t="shared" si="315"/>
        <v>1.5</v>
      </c>
      <c r="AJ233" s="217">
        <v>2</v>
      </c>
      <c r="AK233" s="217">
        <v>1</v>
      </c>
      <c r="AL233" s="213">
        <v>88.242142000000001</v>
      </c>
      <c r="AM233" s="213">
        <v>102</v>
      </c>
      <c r="AN233" s="212">
        <f>_xlfn.FLOOR.PRECISE('численность 2021'!F24)</f>
        <v>141</v>
      </c>
      <c r="AO233" s="212">
        <v>4.5021500000000003</v>
      </c>
      <c r="AP233" s="212">
        <v>5.2040819999999997</v>
      </c>
      <c r="AQ233" s="212">
        <f t="shared" si="325"/>
        <v>7.1938775510204076</v>
      </c>
      <c r="AR233" s="214">
        <f>_xlfn.FLOOR.PRECISE('численность 2021'!L24)</f>
        <v>14</v>
      </c>
      <c r="AS233" s="214"/>
      <c r="AT233" s="214">
        <f t="shared" si="316"/>
        <v>14</v>
      </c>
      <c r="AU233" s="215">
        <f t="shared" si="317"/>
        <v>14.100000000000001</v>
      </c>
      <c r="AV233" s="215">
        <f t="shared" si="335"/>
        <v>14.100000000000001</v>
      </c>
      <c r="AW233" s="220">
        <f t="shared" si="318"/>
        <v>14</v>
      </c>
      <c r="AX233" s="217">
        <v>14</v>
      </c>
      <c r="AY233" s="215">
        <f t="shared" si="309"/>
        <v>2.0999999999999859</v>
      </c>
      <c r="AZ233" s="216">
        <f t="shared" si="326"/>
        <v>0</v>
      </c>
      <c r="BA233" s="217"/>
      <c r="BB233" s="215">
        <f t="shared" si="310"/>
        <v>4.199999999999986</v>
      </c>
      <c r="BC233" s="217"/>
      <c r="BD233" s="213">
        <v>11.072153999999999</v>
      </c>
      <c r="BE233" s="213">
        <v>15</v>
      </c>
      <c r="BF233" s="212">
        <f>_xlfn.FLOOR.PRECISE('численность 2021'!G24)</f>
        <v>21</v>
      </c>
      <c r="BG233" s="212">
        <v>0.56490600000000002</v>
      </c>
      <c r="BH233" s="212">
        <v>0.76530600000000004</v>
      </c>
      <c r="BI233" s="212">
        <f t="shared" si="338"/>
        <v>1.0714285714285714</v>
      </c>
      <c r="BJ233" s="214">
        <f>_xlfn.FLOOR.PRECISE('численность 2021'!K24)</f>
        <v>1</v>
      </c>
      <c r="BK233" s="214"/>
      <c r="BL233" s="214">
        <f t="shared" si="319"/>
        <v>1</v>
      </c>
      <c r="BM233" s="215">
        <f t="shared" si="296"/>
        <v>1.05</v>
      </c>
      <c r="BN233" s="220">
        <f t="shared" si="320"/>
        <v>1</v>
      </c>
      <c r="BO233" s="217">
        <v>1</v>
      </c>
      <c r="BP233" s="215">
        <f t="shared" si="304"/>
        <v>0</v>
      </c>
      <c r="BQ233" s="216">
        <f t="shared" si="327"/>
        <v>0</v>
      </c>
      <c r="BR233" s="217"/>
      <c r="BS233" s="215">
        <f t="shared" si="297"/>
        <v>0.2</v>
      </c>
      <c r="BT233" s="217"/>
      <c r="BU233" s="213">
        <v>45.140320000000003</v>
      </c>
      <c r="BV233" s="213">
        <v>51</v>
      </c>
      <c r="BW233" s="212">
        <f>_xlfn.FLOOR.PRECISE('численность 2021'!H24)</f>
        <v>59</v>
      </c>
      <c r="BX233" s="212">
        <v>2.303077</v>
      </c>
      <c r="BY233" s="212">
        <v>2.6020409999999998</v>
      </c>
      <c r="BZ233" s="212">
        <f t="shared" si="339"/>
        <v>3.010204081632653</v>
      </c>
      <c r="CA233" s="214">
        <f>_xlfn.FLOOR.PRECISE('численность 2021'!M24)</f>
        <v>4</v>
      </c>
      <c r="CB233" s="214"/>
      <c r="CC233" s="214"/>
      <c r="CD233" s="214">
        <f t="shared" si="328"/>
        <v>4</v>
      </c>
      <c r="CE233" s="215">
        <f t="shared" si="298"/>
        <v>4.1300000000000008</v>
      </c>
      <c r="CF233" s="220">
        <f t="shared" si="329"/>
        <v>4</v>
      </c>
      <c r="CG233" s="217">
        <v>4</v>
      </c>
      <c r="CH233" s="215">
        <f t="shared" si="311"/>
        <v>0.2999999999999996</v>
      </c>
      <c r="CI233" s="216">
        <f t="shared" si="330"/>
        <v>0</v>
      </c>
      <c r="CJ233" s="217"/>
      <c r="CK233" s="215">
        <f t="shared" si="305"/>
        <v>0.2999999999999996</v>
      </c>
      <c r="CL233" s="216">
        <f t="shared" si="331"/>
        <v>0</v>
      </c>
      <c r="CM233" s="217"/>
      <c r="CN233" s="215">
        <f t="shared" si="299"/>
        <v>0.8</v>
      </c>
      <c r="CO233" s="217"/>
      <c r="CP233" s="221">
        <f t="shared" si="300"/>
        <v>1</v>
      </c>
      <c r="CQ233" s="213">
        <v>0</v>
      </c>
      <c r="CR233" s="213">
        <v>0</v>
      </c>
      <c r="CS233" s="213" t="e">
        <f>#REF!</f>
        <v>#REF!</v>
      </c>
      <c r="CT233" s="212">
        <v>0</v>
      </c>
      <c r="CU233" s="212">
        <v>0</v>
      </c>
      <c r="CV233" s="212" t="e">
        <f>#REF!</f>
        <v>#REF!</v>
      </c>
      <c r="CW233" s="214" t="e">
        <f>#REF!</f>
        <v>#REF!</v>
      </c>
      <c r="CX233" s="215" t="e">
        <f t="shared" si="343"/>
        <v>#REF!</v>
      </c>
      <c r="CY233" s="220" t="e">
        <f t="shared" si="344"/>
        <v>#REF!</v>
      </c>
      <c r="CZ233" s="222"/>
      <c r="DA233" s="215">
        <f t="shared" si="345"/>
        <v>0</v>
      </c>
      <c r="DB233" s="222"/>
      <c r="DC233" s="213">
        <v>0</v>
      </c>
      <c r="DD233" s="213">
        <v>0</v>
      </c>
      <c r="DE233" s="212">
        <f>_xlfn.FLOOR.PRECISE('численность 2021'!I24)</f>
        <v>0</v>
      </c>
      <c r="DF233" s="212">
        <v>0</v>
      </c>
      <c r="DG233" s="212">
        <v>0</v>
      </c>
      <c r="DH233" s="212">
        <f t="shared" si="340"/>
        <v>0</v>
      </c>
      <c r="DI233" s="214">
        <f>_xlfn.FLOOR.PRECISE('численность 2021'!N24)</f>
        <v>0</v>
      </c>
      <c r="DJ233" s="215">
        <f t="shared" si="312"/>
        <v>0</v>
      </c>
      <c r="DK233" s="216">
        <f t="shared" si="332"/>
        <v>0</v>
      </c>
      <c r="DL233" s="217"/>
      <c r="DM233" s="215">
        <f t="shared" si="313"/>
        <v>0</v>
      </c>
      <c r="DN233" s="217"/>
      <c r="DO233" s="213">
        <v>1.0239069999999999</v>
      </c>
      <c r="DP233" s="213">
        <v>0</v>
      </c>
      <c r="DQ233" s="212">
        <f>_xlfn.FLOOR.PRECISE('численность 2021'!J24)</f>
        <v>1</v>
      </c>
      <c r="DR233" s="212">
        <v>5.2240000000000002E-2</v>
      </c>
      <c r="DS233" s="212">
        <v>0</v>
      </c>
      <c r="DT233" s="212">
        <f t="shared" si="341"/>
        <v>5.10204081632653E-2</v>
      </c>
      <c r="DU233" s="214">
        <f>_xlfn.FLOOR.PRECISE('численность 2021'!S24)</f>
        <v>0</v>
      </c>
      <c r="DV233" s="215">
        <f t="shared" si="301"/>
        <v>0.1</v>
      </c>
      <c r="DW233" s="216">
        <f t="shared" si="333"/>
        <v>0</v>
      </c>
      <c r="DX233" s="217"/>
      <c r="DY233" s="213">
        <v>20</v>
      </c>
      <c r="DZ233" s="223">
        <v>20</v>
      </c>
      <c r="EA233" s="212">
        <f>_xlfn.FLOOR.PRECISE('численность 2021'!T24)</f>
        <v>20</v>
      </c>
      <c r="EB233" s="212">
        <v>1.020408</v>
      </c>
      <c r="EC233" s="212">
        <v>1.020408</v>
      </c>
      <c r="ED233" s="212">
        <f t="shared" si="342"/>
        <v>1.0204081632653061</v>
      </c>
      <c r="EE233" s="214">
        <f>_xlfn.FLOOR.PRECISE('численность 2021'!U24)</f>
        <v>2</v>
      </c>
      <c r="EF233" s="215">
        <f t="shared" si="321"/>
        <v>2</v>
      </c>
      <c r="EG233" s="216">
        <f t="shared" si="334"/>
        <v>2</v>
      </c>
      <c r="EH233" s="222">
        <v>2</v>
      </c>
    </row>
    <row r="234" spans="1:138" ht="31.5" x14ac:dyDescent="0.2">
      <c r="A234" s="116" t="s">
        <v>44</v>
      </c>
      <c r="B234" s="212">
        <f>'численность 2021'!C27</f>
        <v>10</v>
      </c>
      <c r="C234" s="213">
        <v>12.670908000000001</v>
      </c>
      <c r="D234" s="213">
        <v>12</v>
      </c>
      <c r="E234" s="212">
        <f>_xlfn.FLOOR.PRECISE('численность 2021'!D27)</f>
        <v>13</v>
      </c>
      <c r="F234" s="212">
        <v>1.254545</v>
      </c>
      <c r="G234" s="212">
        <v>1.1881189999999999</v>
      </c>
      <c r="H234" s="212">
        <f t="shared" si="336"/>
        <v>1.3</v>
      </c>
      <c r="I234" s="214">
        <f>_xlfn.FLOOR.PRECISE('численность 2021'!R27)</f>
        <v>0</v>
      </c>
      <c r="J234" s="215">
        <f t="shared" si="306"/>
        <v>4.5499999999999865</v>
      </c>
      <c r="K234" s="216">
        <f t="shared" si="322"/>
        <v>0</v>
      </c>
      <c r="L234" s="217"/>
      <c r="M234" s="213">
        <v>0</v>
      </c>
      <c r="N234" s="213">
        <v>0</v>
      </c>
      <c r="O234" s="212">
        <f>_xlfn.FLOOR.PRECISE('численность 2021'!P27)</f>
        <v>7</v>
      </c>
      <c r="P234" s="212">
        <v>0</v>
      </c>
      <c r="Q234" s="212">
        <v>0</v>
      </c>
      <c r="R234" s="212">
        <f t="shared" si="323"/>
        <v>0.7</v>
      </c>
      <c r="S234" s="214">
        <f>_xlfn.FLOOR.PRECISE('численность 2021'!Q27)</f>
        <v>0</v>
      </c>
      <c r="T234" s="214"/>
      <c r="U234" s="215">
        <f t="shared" si="307"/>
        <v>2.099999999999993</v>
      </c>
      <c r="V234" s="216">
        <f t="shared" si="314"/>
        <v>0</v>
      </c>
      <c r="W234" s="217"/>
      <c r="X234" s="217"/>
      <c r="Y234" s="218"/>
      <c r="Z234" s="213">
        <v>0</v>
      </c>
      <c r="AA234" s="213">
        <v>0</v>
      </c>
      <c r="AB234" s="212">
        <f>_xlfn.FLOOR.PRECISE('численность 2021'!E27)</f>
        <v>1</v>
      </c>
      <c r="AC234" s="212">
        <v>0</v>
      </c>
      <c r="AD234" s="212">
        <v>0</v>
      </c>
      <c r="AE234" s="212">
        <f t="shared" si="337"/>
        <v>0.1</v>
      </c>
      <c r="AF234" s="214">
        <f>_xlfn.FLOOR.PRECISE('численность 2021'!O27)</f>
        <v>0</v>
      </c>
      <c r="AG234" s="215">
        <f t="shared" si="308"/>
        <v>0</v>
      </c>
      <c r="AH234" s="216">
        <f t="shared" si="324"/>
        <v>0</v>
      </c>
      <c r="AI234" s="219">
        <f t="shared" si="315"/>
        <v>0</v>
      </c>
      <c r="AJ234" s="217"/>
      <c r="AK234" s="217"/>
      <c r="AL234" s="213">
        <v>94.859665000000007</v>
      </c>
      <c r="AM234" s="213">
        <v>92</v>
      </c>
      <c r="AN234" s="212">
        <f>_xlfn.FLOOR.PRECISE('численность 2021'!F27)</f>
        <v>91</v>
      </c>
      <c r="AO234" s="212">
        <v>9.3920460000000006</v>
      </c>
      <c r="AP234" s="212">
        <v>9.1089110000000009</v>
      </c>
      <c r="AQ234" s="212">
        <f t="shared" si="325"/>
        <v>9.1</v>
      </c>
      <c r="AR234" s="214">
        <f>_xlfn.FLOOR.PRECISE('численность 2021'!L27)</f>
        <v>10</v>
      </c>
      <c r="AS234" s="214"/>
      <c r="AT234" s="214">
        <f t="shared" si="316"/>
        <v>10</v>
      </c>
      <c r="AU234" s="215">
        <f t="shared" si="317"/>
        <v>10.92</v>
      </c>
      <c r="AV234" s="215">
        <f t="shared" si="335"/>
        <v>10.92</v>
      </c>
      <c r="AW234" s="220">
        <f t="shared" si="318"/>
        <v>10</v>
      </c>
      <c r="AX234" s="217">
        <v>10</v>
      </c>
      <c r="AY234" s="215">
        <f t="shared" si="309"/>
        <v>1.49999999999999</v>
      </c>
      <c r="AZ234" s="216">
        <f t="shared" si="326"/>
        <v>0</v>
      </c>
      <c r="BA234" s="217"/>
      <c r="BB234" s="215">
        <f t="shared" si="310"/>
        <v>2.9999999999999898</v>
      </c>
      <c r="BC234" s="217"/>
      <c r="BD234" s="213">
        <v>12.427018</v>
      </c>
      <c r="BE234" s="213">
        <v>9</v>
      </c>
      <c r="BF234" s="212">
        <f>_xlfn.FLOOR.PRECISE('численность 2021'!G27)</f>
        <v>10</v>
      </c>
      <c r="BG234" s="212">
        <v>1.2303980000000001</v>
      </c>
      <c r="BH234" s="212">
        <v>0.89108900000000002</v>
      </c>
      <c r="BI234" s="212">
        <f t="shared" si="338"/>
        <v>1</v>
      </c>
      <c r="BJ234" s="214">
        <f>_xlfn.FLOOR.PRECISE('численность 2021'!K27)</f>
        <v>0</v>
      </c>
      <c r="BK234" s="214"/>
      <c r="BL234" s="214">
        <f t="shared" si="319"/>
        <v>0</v>
      </c>
      <c r="BM234" s="215">
        <f t="shared" si="296"/>
        <v>0</v>
      </c>
      <c r="BN234" s="220">
        <f t="shared" si="320"/>
        <v>0</v>
      </c>
      <c r="BO234" s="217"/>
      <c r="BP234" s="215">
        <f t="shared" si="304"/>
        <v>0</v>
      </c>
      <c r="BQ234" s="216">
        <f t="shared" si="327"/>
        <v>0</v>
      </c>
      <c r="BR234" s="217"/>
      <c r="BS234" s="215">
        <f t="shared" si="297"/>
        <v>0</v>
      </c>
      <c r="BT234" s="217"/>
      <c r="BU234" s="213">
        <v>37.806140999999997</v>
      </c>
      <c r="BV234" s="213">
        <v>29</v>
      </c>
      <c r="BW234" s="212">
        <f>_xlfn.FLOOR.PRECISE('численность 2021'!H27)</f>
        <v>30</v>
      </c>
      <c r="BX234" s="212">
        <v>3.743182</v>
      </c>
      <c r="BY234" s="212">
        <v>2.8712870000000001</v>
      </c>
      <c r="BZ234" s="212">
        <f t="shared" si="339"/>
        <v>3</v>
      </c>
      <c r="CA234" s="214">
        <f>_xlfn.FLOOR.PRECISE('численность 2021'!M27)</f>
        <v>2</v>
      </c>
      <c r="CB234" s="214"/>
      <c r="CC234" s="214"/>
      <c r="CD234" s="214">
        <f t="shared" si="328"/>
        <v>2</v>
      </c>
      <c r="CE234" s="215">
        <f t="shared" si="298"/>
        <v>2.1</v>
      </c>
      <c r="CF234" s="220">
        <f t="shared" si="329"/>
        <v>2</v>
      </c>
      <c r="CG234" s="217">
        <v>2</v>
      </c>
      <c r="CH234" s="215">
        <f t="shared" si="311"/>
        <v>0</v>
      </c>
      <c r="CI234" s="216">
        <f t="shared" si="330"/>
        <v>0</v>
      </c>
      <c r="CJ234" s="217"/>
      <c r="CK234" s="215">
        <f t="shared" si="305"/>
        <v>0</v>
      </c>
      <c r="CL234" s="216">
        <f t="shared" si="331"/>
        <v>0</v>
      </c>
      <c r="CM234" s="217"/>
      <c r="CN234" s="215">
        <f t="shared" si="299"/>
        <v>0.4</v>
      </c>
      <c r="CO234" s="217"/>
      <c r="CP234" s="221">
        <f t="shared" si="300"/>
        <v>1</v>
      </c>
      <c r="CQ234" s="213">
        <v>0</v>
      </c>
      <c r="CR234" s="213">
        <v>0</v>
      </c>
      <c r="CS234" s="213" t="e">
        <f>#REF!</f>
        <v>#REF!</v>
      </c>
      <c r="CT234" s="212">
        <v>0</v>
      </c>
      <c r="CU234" s="212">
        <v>0</v>
      </c>
      <c r="CV234" s="212" t="e">
        <f>#REF!</f>
        <v>#REF!</v>
      </c>
      <c r="CW234" s="214" t="e">
        <f>#REF!</f>
        <v>#REF!</v>
      </c>
      <c r="CX234" s="215" t="e">
        <f t="shared" si="343"/>
        <v>#REF!</v>
      </c>
      <c r="CY234" s="220" t="e">
        <f t="shared" si="344"/>
        <v>#REF!</v>
      </c>
      <c r="CZ234" s="222"/>
      <c r="DA234" s="215">
        <f t="shared" si="345"/>
        <v>0</v>
      </c>
      <c r="DB234" s="222"/>
      <c r="DC234" s="213">
        <v>0</v>
      </c>
      <c r="DD234" s="213">
        <v>0</v>
      </c>
      <c r="DE234" s="212">
        <f>_xlfn.FLOOR.PRECISE('численность 2021'!I27)</f>
        <v>0</v>
      </c>
      <c r="DF234" s="212">
        <v>0</v>
      </c>
      <c r="DG234" s="212">
        <v>0</v>
      </c>
      <c r="DH234" s="212">
        <f t="shared" si="340"/>
        <v>0</v>
      </c>
      <c r="DI234" s="214">
        <f>_xlfn.FLOOR.PRECISE('численность 2021'!N27)</f>
        <v>0</v>
      </c>
      <c r="DJ234" s="215">
        <f t="shared" si="312"/>
        <v>0</v>
      </c>
      <c r="DK234" s="216">
        <f t="shared" si="332"/>
        <v>0</v>
      </c>
      <c r="DL234" s="217"/>
      <c r="DM234" s="215">
        <f t="shared" si="313"/>
        <v>0</v>
      </c>
      <c r="DN234" s="217"/>
      <c r="DO234" s="213">
        <v>0.45909100000000003</v>
      </c>
      <c r="DP234" s="213">
        <v>0</v>
      </c>
      <c r="DQ234" s="212">
        <f>_xlfn.FLOOR.PRECISE('численность 2021'!J27)</f>
        <v>1</v>
      </c>
      <c r="DR234" s="212">
        <v>4.5455000000000002E-2</v>
      </c>
      <c r="DS234" s="212">
        <v>0</v>
      </c>
      <c r="DT234" s="212">
        <f t="shared" si="341"/>
        <v>0.1</v>
      </c>
      <c r="DU234" s="214">
        <f>_xlfn.FLOOR.PRECISE('численность 2021'!S27)</f>
        <v>0</v>
      </c>
      <c r="DV234" s="215">
        <f t="shared" si="301"/>
        <v>0.1</v>
      </c>
      <c r="DW234" s="216">
        <f t="shared" si="333"/>
        <v>0</v>
      </c>
      <c r="DX234" s="217"/>
      <c r="DY234" s="213">
        <v>0</v>
      </c>
      <c r="DZ234" s="223">
        <v>0</v>
      </c>
      <c r="EA234" s="212">
        <f>_xlfn.FLOOR.PRECISE('численность 2021'!T27)</f>
        <v>20</v>
      </c>
      <c r="EB234" s="212">
        <v>0</v>
      </c>
      <c r="EC234" s="212">
        <v>0</v>
      </c>
      <c r="ED234" s="212">
        <f t="shared" si="342"/>
        <v>2</v>
      </c>
      <c r="EE234" s="214">
        <f>_xlfn.FLOOR.PRECISE('численность 2021'!U27)</f>
        <v>0</v>
      </c>
      <c r="EF234" s="215">
        <f t="shared" si="321"/>
        <v>2</v>
      </c>
      <c r="EG234" s="216">
        <f t="shared" si="334"/>
        <v>0</v>
      </c>
      <c r="EH234" s="222"/>
    </row>
    <row r="235" spans="1:138" ht="47.25" x14ac:dyDescent="0.2">
      <c r="A235" s="116" t="s">
        <v>45</v>
      </c>
      <c r="B235" s="212">
        <f>'численность 2021'!C28</f>
        <v>9.8000000000000007</v>
      </c>
      <c r="C235" s="213">
        <v>0</v>
      </c>
      <c r="D235" s="213">
        <v>0</v>
      </c>
      <c r="E235" s="212">
        <f>_xlfn.FLOOR.PRECISE('численность 2021'!D28)</f>
        <v>0</v>
      </c>
      <c r="F235" s="212">
        <v>0</v>
      </c>
      <c r="G235" s="212">
        <v>0</v>
      </c>
      <c r="H235" s="212">
        <f t="shared" si="336"/>
        <v>0</v>
      </c>
      <c r="I235" s="214">
        <f>_xlfn.FLOOR.PRECISE('численность 2021'!R28)</f>
        <v>0</v>
      </c>
      <c r="J235" s="215">
        <f t="shared" si="306"/>
        <v>0</v>
      </c>
      <c r="K235" s="216">
        <f t="shared" si="322"/>
        <v>0</v>
      </c>
      <c r="L235" s="217"/>
      <c r="M235" s="213">
        <v>0</v>
      </c>
      <c r="N235" s="213">
        <v>0</v>
      </c>
      <c r="O235" s="212">
        <f>_xlfn.FLOOR.PRECISE('численность 2021'!P28)</f>
        <v>0</v>
      </c>
      <c r="P235" s="212">
        <v>0</v>
      </c>
      <c r="Q235" s="212">
        <v>0</v>
      </c>
      <c r="R235" s="212">
        <f t="shared" si="323"/>
        <v>0</v>
      </c>
      <c r="S235" s="214">
        <f>_xlfn.FLOOR.PRECISE('численность 2021'!Q28)</f>
        <v>0</v>
      </c>
      <c r="T235" s="214"/>
      <c r="U235" s="215">
        <f t="shared" si="307"/>
        <v>0</v>
      </c>
      <c r="V235" s="216">
        <f t="shared" si="314"/>
        <v>0</v>
      </c>
      <c r="W235" s="217"/>
      <c r="X235" s="217"/>
      <c r="Y235" s="218"/>
      <c r="Z235" s="213">
        <v>2.3985940000000001</v>
      </c>
      <c r="AA235" s="213">
        <v>14</v>
      </c>
      <c r="AB235" s="212">
        <f>_xlfn.FLOOR.PRECISE('численность 2021'!E28)</f>
        <v>22</v>
      </c>
      <c r="AC235" s="212">
        <v>0.244754</v>
      </c>
      <c r="AD235" s="212">
        <v>1.428863</v>
      </c>
      <c r="AE235" s="212">
        <f t="shared" si="337"/>
        <v>2.2448979591836733</v>
      </c>
      <c r="AF235" s="214">
        <f>_xlfn.FLOOR.PRECISE('численность 2021'!O28)</f>
        <v>0</v>
      </c>
      <c r="AG235" s="215">
        <f t="shared" si="308"/>
        <v>0</v>
      </c>
      <c r="AH235" s="216">
        <f t="shared" si="324"/>
        <v>0</v>
      </c>
      <c r="AI235" s="219">
        <f t="shared" si="315"/>
        <v>0</v>
      </c>
      <c r="AJ235" s="217"/>
      <c r="AK235" s="217"/>
      <c r="AL235" s="213">
        <v>58.709766000000002</v>
      </c>
      <c r="AM235" s="213">
        <v>125</v>
      </c>
      <c r="AN235" s="212">
        <f>_xlfn.FLOOR.PRECISE('численность 2021'!F28)</f>
        <v>195</v>
      </c>
      <c r="AO235" s="212">
        <v>5.9907919999999999</v>
      </c>
      <c r="AP235" s="212">
        <v>12.757705</v>
      </c>
      <c r="AQ235" s="212">
        <f t="shared" si="325"/>
        <v>19.897959183673468</v>
      </c>
      <c r="AR235" s="214">
        <f>_xlfn.FLOOR.PRECISE('численность 2021'!L28)</f>
        <v>20</v>
      </c>
      <c r="AS235" s="214"/>
      <c r="AT235" s="214">
        <f t="shared" si="316"/>
        <v>20</v>
      </c>
      <c r="AU235" s="215">
        <f t="shared" si="317"/>
        <v>29.25</v>
      </c>
      <c r="AV235" s="215">
        <f t="shared" si="335"/>
        <v>48.75</v>
      </c>
      <c r="AW235" s="220">
        <f t="shared" si="318"/>
        <v>20</v>
      </c>
      <c r="AX235" s="217">
        <v>20</v>
      </c>
      <c r="AY235" s="215">
        <f t="shared" si="309"/>
        <v>2.99999999999998</v>
      </c>
      <c r="AZ235" s="216">
        <f t="shared" si="326"/>
        <v>0</v>
      </c>
      <c r="BA235" s="217"/>
      <c r="BB235" s="215">
        <f t="shared" si="310"/>
        <v>5.9999999999999796</v>
      </c>
      <c r="BC235" s="217"/>
      <c r="BD235" s="213">
        <v>1.984883</v>
      </c>
      <c r="BE235" s="213">
        <v>12</v>
      </c>
      <c r="BF235" s="212">
        <f>_xlfn.FLOOR.PRECISE('численность 2021'!G28)</f>
        <v>6</v>
      </c>
      <c r="BG235" s="212">
        <v>0.202539</v>
      </c>
      <c r="BH235" s="212">
        <v>1.2247399999999999</v>
      </c>
      <c r="BI235" s="212">
        <f t="shared" si="338"/>
        <v>0.61224489795918358</v>
      </c>
      <c r="BJ235" s="214">
        <f>_xlfn.FLOOR.PRECISE('численность 2021'!K28)</f>
        <v>0</v>
      </c>
      <c r="BK235" s="214"/>
      <c r="BL235" s="214">
        <f t="shared" si="319"/>
        <v>0</v>
      </c>
      <c r="BM235" s="215">
        <f t="shared" si="296"/>
        <v>0.17999999999999938</v>
      </c>
      <c r="BN235" s="220">
        <f t="shared" si="320"/>
        <v>0</v>
      </c>
      <c r="BO235" s="217"/>
      <c r="BP235" s="215">
        <f t="shared" si="304"/>
        <v>0</v>
      </c>
      <c r="BQ235" s="216">
        <f t="shared" si="327"/>
        <v>0</v>
      </c>
      <c r="BR235" s="217"/>
      <c r="BS235" s="215">
        <f t="shared" si="297"/>
        <v>0</v>
      </c>
      <c r="BT235" s="217"/>
      <c r="BU235" s="213">
        <v>41.966090999999999</v>
      </c>
      <c r="BV235" s="213">
        <v>65</v>
      </c>
      <c r="BW235" s="212">
        <f>_xlfn.FLOOR.PRECISE('численность 2021'!H28)</f>
        <v>24</v>
      </c>
      <c r="BX235" s="212">
        <v>4.282254</v>
      </c>
      <c r="BY235" s="212">
        <v>6.6340070000000004</v>
      </c>
      <c r="BZ235" s="212">
        <f t="shared" si="339"/>
        <v>2.4489795918367343</v>
      </c>
      <c r="CA235" s="214">
        <f>_xlfn.FLOOR.PRECISE('численность 2021'!M28)</f>
        <v>1</v>
      </c>
      <c r="CB235" s="214"/>
      <c r="CC235" s="214"/>
      <c r="CD235" s="214">
        <f t="shared" si="328"/>
        <v>1</v>
      </c>
      <c r="CE235" s="215">
        <f t="shared" si="298"/>
        <v>1.6800000000000002</v>
      </c>
      <c r="CF235" s="220">
        <f t="shared" si="329"/>
        <v>1</v>
      </c>
      <c r="CG235" s="217">
        <v>1</v>
      </c>
      <c r="CH235" s="215">
        <f t="shared" si="311"/>
        <v>0</v>
      </c>
      <c r="CI235" s="216">
        <f t="shared" si="330"/>
        <v>0</v>
      </c>
      <c r="CJ235" s="217"/>
      <c r="CK235" s="215">
        <f t="shared" si="305"/>
        <v>0</v>
      </c>
      <c r="CL235" s="216">
        <f t="shared" si="331"/>
        <v>0</v>
      </c>
      <c r="CM235" s="217"/>
      <c r="CN235" s="215">
        <f t="shared" si="299"/>
        <v>0.2</v>
      </c>
      <c r="CO235" s="217"/>
      <c r="CP235" s="221">
        <f t="shared" si="300"/>
        <v>1</v>
      </c>
      <c r="CQ235" s="213">
        <v>0</v>
      </c>
      <c r="CR235" s="213">
        <v>0</v>
      </c>
      <c r="CS235" s="213" t="e">
        <f>#REF!</f>
        <v>#REF!</v>
      </c>
      <c r="CT235" s="212">
        <v>0</v>
      </c>
      <c r="CU235" s="212">
        <v>0</v>
      </c>
      <c r="CV235" s="212" t="e">
        <f>#REF!</f>
        <v>#REF!</v>
      </c>
      <c r="CW235" s="214" t="e">
        <f>#REF!</f>
        <v>#REF!</v>
      </c>
      <c r="CX235" s="215" t="e">
        <f t="shared" si="343"/>
        <v>#REF!</v>
      </c>
      <c r="CY235" s="220" t="e">
        <f t="shared" si="344"/>
        <v>#REF!</v>
      </c>
      <c r="CZ235" s="222"/>
      <c r="DA235" s="215">
        <f t="shared" si="345"/>
        <v>0</v>
      </c>
      <c r="DB235" s="222"/>
      <c r="DC235" s="213">
        <v>0</v>
      </c>
      <c r="DD235" s="213">
        <v>0</v>
      </c>
      <c r="DE235" s="212">
        <f>_xlfn.FLOOR.PRECISE('численность 2021'!I28)</f>
        <v>0</v>
      </c>
      <c r="DF235" s="212">
        <v>0</v>
      </c>
      <c r="DG235" s="212">
        <v>0</v>
      </c>
      <c r="DH235" s="212">
        <f t="shared" si="340"/>
        <v>0</v>
      </c>
      <c r="DI235" s="214">
        <f>_xlfn.FLOOR.PRECISE('численность 2021'!N28)</f>
        <v>0</v>
      </c>
      <c r="DJ235" s="215">
        <f t="shared" si="312"/>
        <v>0</v>
      </c>
      <c r="DK235" s="216">
        <f t="shared" si="332"/>
        <v>0</v>
      </c>
      <c r="DL235" s="217"/>
      <c r="DM235" s="215">
        <f t="shared" si="313"/>
        <v>0</v>
      </c>
      <c r="DN235" s="217"/>
      <c r="DO235" s="213">
        <v>0</v>
      </c>
      <c r="DP235" s="213">
        <v>0</v>
      </c>
      <c r="DQ235" s="212">
        <f>_xlfn.FLOOR.PRECISE('численность 2021'!J28)</f>
        <v>0</v>
      </c>
      <c r="DR235" s="212">
        <v>0</v>
      </c>
      <c r="DS235" s="212">
        <v>0</v>
      </c>
      <c r="DT235" s="212">
        <f t="shared" si="341"/>
        <v>0</v>
      </c>
      <c r="DU235" s="214">
        <f>_xlfn.FLOOR.PRECISE('численность 2021'!S28)</f>
        <v>0</v>
      </c>
      <c r="DV235" s="215">
        <f t="shared" si="301"/>
        <v>0</v>
      </c>
      <c r="DW235" s="216">
        <f t="shared" si="333"/>
        <v>0</v>
      </c>
      <c r="DX235" s="217"/>
      <c r="DY235" s="213">
        <v>0</v>
      </c>
      <c r="DZ235" s="223">
        <v>0</v>
      </c>
      <c r="EA235" s="212">
        <f>_xlfn.FLOOR.PRECISE('численность 2021'!T28)</f>
        <v>0</v>
      </c>
      <c r="EB235" s="212">
        <v>0</v>
      </c>
      <c r="EC235" s="212">
        <v>0</v>
      </c>
      <c r="ED235" s="212">
        <f t="shared" si="342"/>
        <v>0</v>
      </c>
      <c r="EE235" s="214">
        <f>_xlfn.FLOOR.PRECISE('численность 2021'!U28)</f>
        <v>0</v>
      </c>
      <c r="EF235" s="215">
        <f t="shared" si="321"/>
        <v>0</v>
      </c>
      <c r="EG235" s="216">
        <f t="shared" si="334"/>
        <v>0</v>
      </c>
      <c r="EH235" s="222"/>
    </row>
    <row r="236" spans="1:138" ht="31.5" x14ac:dyDescent="0.2">
      <c r="A236" s="116" t="s">
        <v>459</v>
      </c>
      <c r="B236" s="228">
        <f>'численность 2021'!C25</f>
        <v>302.7</v>
      </c>
      <c r="C236" s="213">
        <v>38.700603000000001</v>
      </c>
      <c r="D236" s="213">
        <v>69</v>
      </c>
      <c r="E236" s="212">
        <f>_xlfn.FLOOR.PRECISE('численность 2021'!D25)</f>
        <v>56</v>
      </c>
      <c r="F236" s="212">
        <v>0.12581500000000001</v>
      </c>
      <c r="G236" s="212">
        <v>0.22431699999999999</v>
      </c>
      <c r="H236" s="212">
        <f t="shared" si="336"/>
        <v>0.18500165180046252</v>
      </c>
      <c r="I236" s="214">
        <f>_xlfn.FLOOR.PRECISE('численность 2021'!R25)</f>
        <v>19</v>
      </c>
      <c r="J236" s="215">
        <f t="shared" si="306"/>
        <v>19.599999999999945</v>
      </c>
      <c r="K236" s="216">
        <f t="shared" si="322"/>
        <v>19</v>
      </c>
      <c r="L236" s="217">
        <v>19</v>
      </c>
      <c r="M236" s="213"/>
      <c r="N236" s="213">
        <v>0</v>
      </c>
      <c r="O236" s="212">
        <f>_xlfn.FLOOR.PRECISE('численность 2021'!P25)</f>
        <v>0</v>
      </c>
      <c r="P236" s="212"/>
      <c r="Q236" s="212"/>
      <c r="R236" s="212">
        <f t="shared" si="323"/>
        <v>0</v>
      </c>
      <c r="S236" s="214">
        <f>_xlfn.FLOOR.PRECISE('численность 2021'!Q25)</f>
        <v>0</v>
      </c>
      <c r="T236" s="214"/>
      <c r="U236" s="215">
        <f t="shared" si="307"/>
        <v>0</v>
      </c>
      <c r="V236" s="216">
        <f t="shared" si="314"/>
        <v>0</v>
      </c>
      <c r="W236" s="217"/>
      <c r="X236" s="217"/>
      <c r="Y236" s="218"/>
      <c r="Z236" s="213"/>
      <c r="AA236" s="213"/>
      <c r="AB236" s="212">
        <f>_xlfn.FLOOR.PRECISE('численность 2021'!E25)</f>
        <v>0</v>
      </c>
      <c r="AC236" s="212"/>
      <c r="AD236" s="212"/>
      <c r="AE236" s="212">
        <f t="shared" si="337"/>
        <v>0</v>
      </c>
      <c r="AF236" s="214">
        <f>_xlfn.FLOOR.PRECISE('численность 2021'!O25)</f>
        <v>0</v>
      </c>
      <c r="AG236" s="215">
        <f t="shared" si="308"/>
        <v>0</v>
      </c>
      <c r="AH236" s="216">
        <f t="shared" si="324"/>
        <v>0</v>
      </c>
      <c r="AI236" s="219">
        <f t="shared" si="315"/>
        <v>0</v>
      </c>
      <c r="AJ236" s="217"/>
      <c r="AK236" s="217"/>
      <c r="AL236" s="213">
        <v>593.44641100000001</v>
      </c>
      <c r="AM236" s="213">
        <v>799</v>
      </c>
      <c r="AN236" s="212">
        <f>_xlfn.FLOOR.PRECISE('численность 2021'!F25)</f>
        <v>745</v>
      </c>
      <c r="AO236" s="212">
        <v>1.9292800000000001</v>
      </c>
      <c r="AP236" s="212">
        <v>2.5975290000000002</v>
      </c>
      <c r="AQ236" s="212">
        <f t="shared" si="325"/>
        <v>2.461182689131153</v>
      </c>
      <c r="AR236" s="214">
        <f>_xlfn.FLOOR.PRECISE('численность 2021'!L25)</f>
        <v>52</v>
      </c>
      <c r="AS236" s="214"/>
      <c r="AT236" s="214">
        <f t="shared" si="316"/>
        <v>52</v>
      </c>
      <c r="AU236" s="215">
        <f t="shared" si="317"/>
        <v>52.150000000000006</v>
      </c>
      <c r="AV236" s="215">
        <f t="shared" si="335"/>
        <v>0</v>
      </c>
      <c r="AW236" s="220">
        <f t="shared" si="318"/>
        <v>52</v>
      </c>
      <c r="AX236" s="217">
        <v>52</v>
      </c>
      <c r="AY236" s="215">
        <f t="shared" si="309"/>
        <v>7.7999999999999474</v>
      </c>
      <c r="AZ236" s="216">
        <f t="shared" si="326"/>
        <v>0</v>
      </c>
      <c r="BA236" s="217">
        <v>6</v>
      </c>
      <c r="BB236" s="215">
        <f t="shared" si="310"/>
        <v>15.599999999999948</v>
      </c>
      <c r="BC236" s="217">
        <v>16</v>
      </c>
      <c r="BD236" s="213">
        <v>5.7861200000000004</v>
      </c>
      <c r="BE236" s="213">
        <v>2</v>
      </c>
      <c r="BF236" s="212">
        <f>_xlfn.FLOOR.PRECISE('численность 2021'!G25)</f>
        <v>0</v>
      </c>
      <c r="BG236" s="212">
        <v>1.8811000000000001E-2</v>
      </c>
      <c r="BH236" s="212">
        <v>6.502E-3</v>
      </c>
      <c r="BI236" s="212">
        <f t="shared" si="338"/>
        <v>0</v>
      </c>
      <c r="BJ236" s="214">
        <f>_xlfn.FLOOR.PRECISE('численность 2021'!K25)</f>
        <v>0</v>
      </c>
      <c r="BK236" s="214"/>
      <c r="BL236" s="214">
        <f t="shared" si="319"/>
        <v>0</v>
      </c>
      <c r="BM236" s="215">
        <f t="shared" ref="BM236:BM260" si="346">IF(BF236&gt;1,IF(BI236&gt;10,BF236*0.15,IF(BI236&gt;8,BF236*0.12,IF(BI236&gt;6,BF236*0.1,IF(BI236&gt;4,BF236*0.08,IF(BI236&gt;2,BF236*0.07,IF(BI236&gt;1,BF236*0.05,IF(BI236&lt;1,BF236*0.03,0))))))),0)</f>
        <v>0</v>
      </c>
      <c r="BN236" s="220">
        <f t="shared" si="320"/>
        <v>0</v>
      </c>
      <c r="BO236" s="217"/>
      <c r="BP236" s="215">
        <f t="shared" si="304"/>
        <v>0</v>
      </c>
      <c r="BQ236" s="216">
        <f t="shared" si="327"/>
        <v>0</v>
      </c>
      <c r="BR236" s="217"/>
      <c r="BS236" s="215">
        <f t="shared" ref="BS236:BS260" si="347">BO236*0.2</f>
        <v>0</v>
      </c>
      <c r="BT236" s="217"/>
      <c r="BU236" s="213">
        <v>28.930599000000001</v>
      </c>
      <c r="BV236" s="213">
        <v>46</v>
      </c>
      <c r="BW236" s="212">
        <f>_xlfn.FLOOR.PRECISE('численность 2021'!H25)</f>
        <v>0</v>
      </c>
      <c r="BX236" s="212">
        <v>9.4052999999999998E-2</v>
      </c>
      <c r="BY236" s="212">
        <v>0.14954500000000001</v>
      </c>
      <c r="BZ236" s="212">
        <f t="shared" si="339"/>
        <v>0</v>
      </c>
      <c r="CA236" s="214">
        <f>_xlfn.FLOOR.PRECISE('численность 2021'!M25)</f>
        <v>0</v>
      </c>
      <c r="CB236" s="214"/>
      <c r="CC236" s="214"/>
      <c r="CD236" s="214">
        <f t="shared" si="328"/>
        <v>0</v>
      </c>
      <c r="CE236" s="215">
        <f t="shared" ref="CE236:CE260" si="348">IF(BW236&gt;1,IF(BZ236&gt;10,BW236*0.15,IF(BZ236&gt;8,BW236*0.12,IF(BZ236&gt;6,BW236*0.1,IF(BZ236&gt;4,BW236*0.08,IF(BZ236&gt;2,BW236*0.07,IF(BZ236&gt;1,BW236*0.05,IF(BZ236&lt;1,BW236*0.03,0))))))),0)</f>
        <v>0</v>
      </c>
      <c r="CF236" s="220">
        <f t="shared" si="329"/>
        <v>0</v>
      </c>
      <c r="CG236" s="217"/>
      <c r="CH236" s="215">
        <f t="shared" si="311"/>
        <v>0</v>
      </c>
      <c r="CI236" s="216">
        <f t="shared" si="330"/>
        <v>0</v>
      </c>
      <c r="CJ236" s="217"/>
      <c r="CK236" s="215">
        <f t="shared" si="305"/>
        <v>0</v>
      </c>
      <c r="CL236" s="216">
        <f t="shared" si="331"/>
        <v>0</v>
      </c>
      <c r="CM236" s="217"/>
      <c r="CN236" s="215">
        <f t="shared" ref="CN236:CN260" si="349">CG236*0.2</f>
        <v>0</v>
      </c>
      <c r="CO236" s="217"/>
      <c r="CP236" s="221">
        <f t="shared" ref="CP236:CP260" si="350">IF(CG236*0.25&gt;CJ236+CM236-0.1,1,0)</f>
        <v>1</v>
      </c>
      <c r="CQ236" s="213">
        <v>0</v>
      </c>
      <c r="CR236" s="213">
        <v>0</v>
      </c>
      <c r="CS236" s="213" t="e">
        <f>#REF!</f>
        <v>#REF!</v>
      </c>
      <c r="CT236" s="212">
        <v>0</v>
      </c>
      <c r="CU236" s="212">
        <v>0</v>
      </c>
      <c r="CV236" s="212" t="e">
        <f>#REF!</f>
        <v>#REF!</v>
      </c>
      <c r="CW236" s="214" t="e">
        <f>#REF!</f>
        <v>#REF!</v>
      </c>
      <c r="CX236" s="215" t="e">
        <f t="shared" si="343"/>
        <v>#REF!</v>
      </c>
      <c r="CY236" s="220" t="e">
        <f t="shared" si="344"/>
        <v>#REF!</v>
      </c>
      <c r="CZ236" s="222"/>
      <c r="DA236" s="215">
        <f t="shared" si="345"/>
        <v>0</v>
      </c>
      <c r="DB236" s="222"/>
      <c r="DC236" s="213"/>
      <c r="DD236" s="213"/>
      <c r="DE236" s="212">
        <f>_xlfn.FLOOR.PRECISE('численность 2021'!I25)</f>
        <v>0</v>
      </c>
      <c r="DF236" s="212"/>
      <c r="DG236" s="212"/>
      <c r="DH236" s="212">
        <f t="shared" si="340"/>
        <v>0</v>
      </c>
      <c r="DI236" s="214">
        <f>_xlfn.FLOOR.PRECISE('численность 2021'!N25)</f>
        <v>0</v>
      </c>
      <c r="DJ236" s="215">
        <f t="shared" si="312"/>
        <v>0</v>
      </c>
      <c r="DK236" s="216">
        <f t="shared" si="332"/>
        <v>0</v>
      </c>
      <c r="DL236" s="217"/>
      <c r="DM236" s="215">
        <f t="shared" si="313"/>
        <v>0</v>
      </c>
      <c r="DN236" s="217"/>
      <c r="DO236" s="213">
        <v>5.6912649999999996</v>
      </c>
      <c r="DP236" s="213">
        <v>22</v>
      </c>
      <c r="DQ236" s="212">
        <f>_xlfn.FLOOR.PRECISE('численность 2021'!J25)</f>
        <v>12</v>
      </c>
      <c r="DR236" s="212">
        <v>1.8502000000000001E-2</v>
      </c>
      <c r="DS236" s="212">
        <v>7.1521000000000001E-2</v>
      </c>
      <c r="DT236" s="212">
        <f t="shared" si="341"/>
        <v>3.9643211100099107E-2</v>
      </c>
      <c r="DU236" s="214">
        <f>_xlfn.FLOOR.PRECISE('численность 2021'!S25)</f>
        <v>1</v>
      </c>
      <c r="DV236" s="215">
        <f t="shared" ref="DV236:DV260" si="351">DQ236*0.1</f>
        <v>1.2000000000000002</v>
      </c>
      <c r="DW236" s="216">
        <f t="shared" si="333"/>
        <v>1</v>
      </c>
      <c r="DX236" s="217">
        <v>1</v>
      </c>
      <c r="DY236" s="213">
        <v>100</v>
      </c>
      <c r="DZ236" s="223">
        <v>0</v>
      </c>
      <c r="EA236" s="212">
        <f>_xlfn.FLOOR.PRECISE('численность 2021'!T25)</f>
        <v>0</v>
      </c>
      <c r="EB236" s="212">
        <v>0.325098</v>
      </c>
      <c r="EC236" s="212"/>
      <c r="ED236" s="212">
        <f t="shared" si="342"/>
        <v>0</v>
      </c>
      <c r="EE236" s="214">
        <f>_xlfn.FLOOR.PRECISE('численность 2021'!U25)</f>
        <v>0</v>
      </c>
      <c r="EF236" s="215">
        <f t="shared" si="321"/>
        <v>0</v>
      </c>
      <c r="EG236" s="216">
        <f t="shared" si="334"/>
        <v>0</v>
      </c>
      <c r="EH236" s="222"/>
    </row>
    <row r="237" spans="1:138" ht="31.5" x14ac:dyDescent="0.2">
      <c r="A237" s="116" t="s">
        <v>460</v>
      </c>
      <c r="B237" s="212">
        <f>'численность 2021'!C26</f>
        <v>4.8</v>
      </c>
      <c r="C237" s="213">
        <v>38.700603000000001</v>
      </c>
      <c r="D237" s="213">
        <v>69</v>
      </c>
      <c r="E237" s="212">
        <f>_xlfn.FLOOR.PRECISE('численность 2021'!D26)</f>
        <v>3</v>
      </c>
      <c r="F237" s="212">
        <v>0.12581500000000001</v>
      </c>
      <c r="G237" s="212">
        <v>0.22431699999999999</v>
      </c>
      <c r="H237" s="212">
        <f t="shared" si="336"/>
        <v>0.625</v>
      </c>
      <c r="I237" s="214">
        <f>_xlfn.FLOOR.PRECISE('численность 2021'!R26)</f>
        <v>1</v>
      </c>
      <c r="J237" s="215">
        <f t="shared" si="306"/>
        <v>1.0499999999999969</v>
      </c>
      <c r="K237" s="216">
        <f t="shared" si="322"/>
        <v>1</v>
      </c>
      <c r="L237" s="217">
        <v>1</v>
      </c>
      <c r="M237" s="213">
        <v>0</v>
      </c>
      <c r="N237" s="213">
        <v>0</v>
      </c>
      <c r="O237" s="212">
        <f>_xlfn.FLOOR.PRECISE('численность 2021'!P26)</f>
        <v>0</v>
      </c>
      <c r="P237" s="212">
        <v>0</v>
      </c>
      <c r="Q237" s="212">
        <v>0</v>
      </c>
      <c r="R237" s="212">
        <f t="shared" si="323"/>
        <v>0</v>
      </c>
      <c r="S237" s="214">
        <f>_xlfn.FLOOR.PRECISE('численность 2021'!Q26)</f>
        <v>0</v>
      </c>
      <c r="T237" s="214"/>
      <c r="U237" s="215">
        <f t="shared" si="307"/>
        <v>0</v>
      </c>
      <c r="V237" s="216">
        <f t="shared" si="314"/>
        <v>0</v>
      </c>
      <c r="W237" s="217"/>
      <c r="X237" s="217"/>
      <c r="Y237" s="218"/>
      <c r="Z237" s="213">
        <v>0</v>
      </c>
      <c r="AA237" s="213">
        <v>0</v>
      </c>
      <c r="AB237" s="212">
        <f>_xlfn.FLOOR.PRECISE('численность 2021'!E26)</f>
        <v>0</v>
      </c>
      <c r="AC237" s="212">
        <v>0</v>
      </c>
      <c r="AD237" s="212">
        <v>0</v>
      </c>
      <c r="AE237" s="212">
        <f t="shared" si="337"/>
        <v>0</v>
      </c>
      <c r="AF237" s="214">
        <f>_xlfn.FLOOR.PRECISE('численность 2021'!O26)</f>
        <v>0</v>
      </c>
      <c r="AG237" s="215">
        <f t="shared" si="308"/>
        <v>0</v>
      </c>
      <c r="AH237" s="216">
        <f t="shared" si="324"/>
        <v>0</v>
      </c>
      <c r="AI237" s="219">
        <f t="shared" si="315"/>
        <v>0</v>
      </c>
      <c r="AJ237" s="217"/>
      <c r="AK237" s="217"/>
      <c r="AL237" s="213">
        <v>593.44641100000001</v>
      </c>
      <c r="AM237" s="213">
        <v>799</v>
      </c>
      <c r="AN237" s="212">
        <f>_xlfn.FLOOR.PRECISE('численность 2021'!F26)</f>
        <v>27</v>
      </c>
      <c r="AO237" s="212">
        <v>1.9292800000000001</v>
      </c>
      <c r="AP237" s="212">
        <v>2.5975290000000002</v>
      </c>
      <c r="AQ237" s="212">
        <f t="shared" si="325"/>
        <v>5.625</v>
      </c>
      <c r="AR237" s="214">
        <f>_xlfn.FLOOR.PRECISE('численность 2021'!L26)</f>
        <v>0</v>
      </c>
      <c r="AS237" s="214"/>
      <c r="AT237" s="214">
        <f t="shared" si="316"/>
        <v>0</v>
      </c>
      <c r="AU237" s="215">
        <f t="shared" si="317"/>
        <v>0</v>
      </c>
      <c r="AV237" s="215">
        <f t="shared" si="335"/>
        <v>0</v>
      </c>
      <c r="AW237" s="220">
        <f t="shared" si="318"/>
        <v>0</v>
      </c>
      <c r="AX237" s="217"/>
      <c r="AY237" s="215">
        <f t="shared" si="309"/>
        <v>0</v>
      </c>
      <c r="AZ237" s="216">
        <f t="shared" si="326"/>
        <v>0</v>
      </c>
      <c r="BA237" s="217"/>
      <c r="BB237" s="215">
        <f t="shared" si="310"/>
        <v>0</v>
      </c>
      <c r="BC237" s="217"/>
      <c r="BD237" s="213">
        <v>5.7861200000000004</v>
      </c>
      <c r="BE237" s="213">
        <v>2</v>
      </c>
      <c r="BF237" s="212">
        <f>_xlfn.FLOOR.PRECISE('численность 2021'!G26)</f>
        <v>0</v>
      </c>
      <c r="BG237" s="212">
        <v>1.8811000000000001E-2</v>
      </c>
      <c r="BH237" s="212">
        <v>6.502E-3</v>
      </c>
      <c r="BI237" s="212">
        <f t="shared" si="338"/>
        <v>0</v>
      </c>
      <c r="BJ237" s="214">
        <f>_xlfn.FLOOR.PRECISE('численность 2021'!K26)</f>
        <v>0</v>
      </c>
      <c r="BK237" s="214"/>
      <c r="BL237" s="214">
        <f t="shared" si="319"/>
        <v>0</v>
      </c>
      <c r="BM237" s="215">
        <f t="shared" si="346"/>
        <v>0</v>
      </c>
      <c r="BN237" s="220">
        <f t="shared" si="320"/>
        <v>0</v>
      </c>
      <c r="BO237" s="217"/>
      <c r="BP237" s="215">
        <f t="shared" si="304"/>
        <v>0</v>
      </c>
      <c r="BQ237" s="216">
        <f t="shared" si="327"/>
        <v>0</v>
      </c>
      <c r="BR237" s="217"/>
      <c r="BS237" s="215">
        <f t="shared" si="347"/>
        <v>0</v>
      </c>
      <c r="BT237" s="217"/>
      <c r="BU237" s="213">
        <v>28.930599000000001</v>
      </c>
      <c r="BV237" s="213">
        <v>46</v>
      </c>
      <c r="BW237" s="212">
        <f>_xlfn.FLOOR.PRECISE('численность 2021'!H26)</f>
        <v>7</v>
      </c>
      <c r="BX237" s="212">
        <v>9.4052999999999998E-2</v>
      </c>
      <c r="BY237" s="212">
        <v>0.14954500000000001</v>
      </c>
      <c r="BZ237" s="212">
        <f t="shared" si="339"/>
        <v>1.4583333333333335</v>
      </c>
      <c r="CA237" s="214">
        <f>_xlfn.FLOOR.PRECISE('численность 2021'!M26)</f>
        <v>0</v>
      </c>
      <c r="CB237" s="214"/>
      <c r="CC237" s="214"/>
      <c r="CD237" s="214">
        <f t="shared" si="328"/>
        <v>0</v>
      </c>
      <c r="CE237" s="215">
        <f t="shared" si="348"/>
        <v>0.35000000000000003</v>
      </c>
      <c r="CF237" s="220">
        <f t="shared" si="329"/>
        <v>0</v>
      </c>
      <c r="CG237" s="217"/>
      <c r="CH237" s="215">
        <f t="shared" si="311"/>
        <v>0</v>
      </c>
      <c r="CI237" s="216">
        <f t="shared" si="330"/>
        <v>0</v>
      </c>
      <c r="CJ237" s="217"/>
      <c r="CK237" s="215">
        <f t="shared" si="305"/>
        <v>0</v>
      </c>
      <c r="CL237" s="216">
        <f t="shared" si="331"/>
        <v>0</v>
      </c>
      <c r="CM237" s="217"/>
      <c r="CN237" s="215">
        <f t="shared" si="349"/>
        <v>0</v>
      </c>
      <c r="CO237" s="217"/>
      <c r="CP237" s="221">
        <f t="shared" si="350"/>
        <v>1</v>
      </c>
      <c r="CQ237" s="213">
        <v>0</v>
      </c>
      <c r="CR237" s="213">
        <v>0</v>
      </c>
      <c r="CS237" s="213" t="e">
        <f>#REF!</f>
        <v>#REF!</v>
      </c>
      <c r="CT237" s="212">
        <v>0</v>
      </c>
      <c r="CU237" s="212">
        <v>0</v>
      </c>
      <c r="CV237" s="212" t="e">
        <f>#REF!</f>
        <v>#REF!</v>
      </c>
      <c r="CW237" s="214" t="e">
        <f>#REF!</f>
        <v>#REF!</v>
      </c>
      <c r="CX237" s="215" t="e">
        <f t="shared" si="343"/>
        <v>#REF!</v>
      </c>
      <c r="CY237" s="220" t="e">
        <f t="shared" si="344"/>
        <v>#REF!</v>
      </c>
      <c r="CZ237" s="222"/>
      <c r="DA237" s="215">
        <f t="shared" si="345"/>
        <v>0</v>
      </c>
      <c r="DB237" s="222"/>
      <c r="DC237" s="213">
        <v>0</v>
      </c>
      <c r="DD237" s="213">
        <v>0</v>
      </c>
      <c r="DE237" s="212">
        <f>_xlfn.FLOOR.PRECISE('численность 2021'!I26)</f>
        <v>0</v>
      </c>
      <c r="DF237" s="212">
        <v>0</v>
      </c>
      <c r="DG237" s="212">
        <v>0</v>
      </c>
      <c r="DH237" s="212">
        <f t="shared" si="340"/>
        <v>0</v>
      </c>
      <c r="DI237" s="214">
        <f>_xlfn.FLOOR.PRECISE('численность 2021'!N26)</f>
        <v>0</v>
      </c>
      <c r="DJ237" s="215">
        <f t="shared" si="312"/>
        <v>0</v>
      </c>
      <c r="DK237" s="216">
        <f t="shared" si="332"/>
        <v>0</v>
      </c>
      <c r="DL237" s="217"/>
      <c r="DM237" s="215">
        <f t="shared" si="313"/>
        <v>0</v>
      </c>
      <c r="DN237" s="217"/>
      <c r="DO237" s="213">
        <v>5.6912649999999996</v>
      </c>
      <c r="DP237" s="213">
        <v>22</v>
      </c>
      <c r="DQ237" s="212">
        <f>_xlfn.FLOOR.PRECISE('численность 2021'!J26)</f>
        <v>1</v>
      </c>
      <c r="DR237" s="212">
        <v>1.8502000000000001E-2</v>
      </c>
      <c r="DS237" s="212">
        <v>7.1521000000000001E-2</v>
      </c>
      <c r="DT237" s="212">
        <f t="shared" si="341"/>
        <v>0.20833333333333334</v>
      </c>
      <c r="DU237" s="214">
        <f>_xlfn.FLOOR.PRECISE('численность 2021'!S26)</f>
        <v>0</v>
      </c>
      <c r="DV237" s="215">
        <f t="shared" si="351"/>
        <v>0.1</v>
      </c>
      <c r="DW237" s="216">
        <f t="shared" si="333"/>
        <v>0</v>
      </c>
      <c r="DX237" s="217"/>
      <c r="DY237" s="213">
        <v>100</v>
      </c>
      <c r="DZ237" s="223">
        <v>0</v>
      </c>
      <c r="EA237" s="212">
        <f>_xlfn.FLOOR.PRECISE('численность 2021'!T26)</f>
        <v>0</v>
      </c>
      <c r="EB237" s="212">
        <v>0.325098</v>
      </c>
      <c r="EC237" s="212">
        <v>0</v>
      </c>
      <c r="ED237" s="212">
        <f t="shared" si="342"/>
        <v>0</v>
      </c>
      <c r="EE237" s="214">
        <f>_xlfn.FLOOR.PRECISE('численность 2021'!U26)</f>
        <v>0</v>
      </c>
      <c r="EF237" s="215">
        <f t="shared" si="321"/>
        <v>0</v>
      </c>
      <c r="EG237" s="216">
        <f t="shared" si="334"/>
        <v>0</v>
      </c>
      <c r="EH237" s="222"/>
    </row>
    <row r="238" spans="1:138" ht="31.5" x14ac:dyDescent="0.2">
      <c r="A238" s="116" t="s">
        <v>38</v>
      </c>
      <c r="B238" s="212">
        <f>'численность 2021'!C21</f>
        <v>5.1580000000000004</v>
      </c>
      <c r="C238" s="213">
        <v>8.8285710000000002</v>
      </c>
      <c r="D238" s="213">
        <v>10</v>
      </c>
      <c r="E238" s="212">
        <f>_xlfn.FLOOR.PRECISE('численность 2021'!D21)</f>
        <v>14</v>
      </c>
      <c r="F238" s="212">
        <v>1.714286</v>
      </c>
      <c r="G238" s="212">
        <v>1.941748</v>
      </c>
      <c r="H238" s="212">
        <f t="shared" si="336"/>
        <v>2.7142303218301667</v>
      </c>
      <c r="I238" s="214">
        <f>_xlfn.FLOOR.PRECISE('численность 2021'!R21)</f>
        <v>4</v>
      </c>
      <c r="J238" s="215">
        <f t="shared" si="306"/>
        <v>4.8999999999999861</v>
      </c>
      <c r="K238" s="216">
        <f t="shared" si="322"/>
        <v>4</v>
      </c>
      <c r="L238" s="217">
        <v>4</v>
      </c>
      <c r="M238" s="213">
        <v>0</v>
      </c>
      <c r="N238" s="213">
        <v>0</v>
      </c>
      <c r="O238" s="212">
        <f>_xlfn.FLOOR.PRECISE('численность 2021'!P21)</f>
        <v>4</v>
      </c>
      <c r="P238" s="212">
        <v>0</v>
      </c>
      <c r="Q238" s="212">
        <v>0</v>
      </c>
      <c r="R238" s="212">
        <f t="shared" si="323"/>
        <v>0.7754943776657619</v>
      </c>
      <c r="S238" s="214">
        <f>_xlfn.FLOOR.PRECISE('численность 2021'!Q21)</f>
        <v>1</v>
      </c>
      <c r="T238" s="214"/>
      <c r="U238" s="215">
        <f t="shared" si="307"/>
        <v>1.199999999999996</v>
      </c>
      <c r="V238" s="216">
        <f t="shared" si="314"/>
        <v>1</v>
      </c>
      <c r="W238" s="217">
        <v>1</v>
      </c>
      <c r="X238" s="217"/>
      <c r="Y238" s="218"/>
      <c r="Z238" s="213">
        <v>5.0956849999999996</v>
      </c>
      <c r="AA238" s="213">
        <v>4</v>
      </c>
      <c r="AB238" s="212">
        <f>_xlfn.FLOOR.PRECISE('численность 2021'!E21)</f>
        <v>6</v>
      </c>
      <c r="AC238" s="212">
        <v>0.98945300000000003</v>
      </c>
      <c r="AD238" s="212">
        <v>0.77669900000000003</v>
      </c>
      <c r="AE238" s="212">
        <f t="shared" si="337"/>
        <v>1.1632415664986429</v>
      </c>
      <c r="AF238" s="214">
        <f>_xlfn.FLOOR.PRECISE('численность 2021'!O21)</f>
        <v>0</v>
      </c>
      <c r="AG238" s="215">
        <f t="shared" si="308"/>
        <v>0</v>
      </c>
      <c r="AH238" s="216">
        <f t="shared" si="324"/>
        <v>0</v>
      </c>
      <c r="AI238" s="219">
        <f t="shared" si="315"/>
        <v>0</v>
      </c>
      <c r="AJ238" s="217"/>
      <c r="AK238" s="217"/>
      <c r="AL238" s="213">
        <v>40.069274999999998</v>
      </c>
      <c r="AM238" s="213">
        <v>44</v>
      </c>
      <c r="AN238" s="212">
        <f>_xlfn.FLOOR.PRECISE('численность 2021'!F21)</f>
        <v>54</v>
      </c>
      <c r="AO238" s="212">
        <v>7.7804419999999999</v>
      </c>
      <c r="AP238" s="212">
        <v>8.5436890000000005</v>
      </c>
      <c r="AQ238" s="212">
        <f t="shared" si="325"/>
        <v>10.469174098487786</v>
      </c>
      <c r="AR238" s="214">
        <f>_xlfn.FLOOR.PRECISE('численность 2021'!L21)</f>
        <v>8</v>
      </c>
      <c r="AS238" s="214"/>
      <c r="AT238" s="214">
        <f t="shared" si="316"/>
        <v>8</v>
      </c>
      <c r="AU238" s="215">
        <f t="shared" si="317"/>
        <v>8.1</v>
      </c>
      <c r="AV238" s="215">
        <f t="shared" si="335"/>
        <v>8.1</v>
      </c>
      <c r="AW238" s="220">
        <f t="shared" si="318"/>
        <v>8</v>
      </c>
      <c r="AX238" s="217">
        <v>8</v>
      </c>
      <c r="AY238" s="215">
        <f t="shared" si="309"/>
        <v>1.199999999999992</v>
      </c>
      <c r="AZ238" s="216">
        <f t="shared" si="326"/>
        <v>0</v>
      </c>
      <c r="BA238" s="217"/>
      <c r="BB238" s="215">
        <f t="shared" si="310"/>
        <v>2.3999999999999919</v>
      </c>
      <c r="BC238" s="217"/>
      <c r="BD238" s="213">
        <v>4.0661800000000001</v>
      </c>
      <c r="BE238" s="213">
        <v>3</v>
      </c>
      <c r="BF238" s="212">
        <f>_xlfn.FLOOR.PRECISE('численность 2021'!G21)</f>
        <v>3</v>
      </c>
      <c r="BG238" s="212">
        <v>0.78954899999999995</v>
      </c>
      <c r="BH238" s="212">
        <v>0.58252400000000004</v>
      </c>
      <c r="BI238" s="212">
        <f t="shared" si="338"/>
        <v>0.58162078324932143</v>
      </c>
      <c r="BJ238" s="214">
        <f>_xlfn.FLOOR.PRECISE('численность 2021'!K21)</f>
        <v>0</v>
      </c>
      <c r="BK238" s="214"/>
      <c r="BL238" s="214">
        <f t="shared" si="319"/>
        <v>0</v>
      </c>
      <c r="BM238" s="215">
        <f t="shared" si="346"/>
        <v>0.09</v>
      </c>
      <c r="BN238" s="220">
        <f t="shared" si="320"/>
        <v>0</v>
      </c>
      <c r="BO238" s="217"/>
      <c r="BP238" s="215">
        <f t="shared" ref="BP238:BP260" si="352">IF(BO238&gt;3,BO238*0.15,0)</f>
        <v>0</v>
      </c>
      <c r="BQ238" s="216">
        <f t="shared" si="327"/>
        <v>0</v>
      </c>
      <c r="BR238" s="217"/>
      <c r="BS238" s="215">
        <f t="shared" si="347"/>
        <v>0</v>
      </c>
      <c r="BT238" s="217"/>
      <c r="BU238" s="213">
        <v>13.102134</v>
      </c>
      <c r="BV238" s="213">
        <v>14</v>
      </c>
      <c r="BW238" s="212">
        <f>_xlfn.FLOOR.PRECISE('численность 2021'!H21)</f>
        <v>11</v>
      </c>
      <c r="BX238" s="212">
        <v>2.5441039999999999</v>
      </c>
      <c r="BY238" s="212">
        <v>2.7184469999999998</v>
      </c>
      <c r="BZ238" s="212">
        <f t="shared" si="339"/>
        <v>2.1326095385808452</v>
      </c>
      <c r="CA238" s="214">
        <f>_xlfn.FLOOR.PRECISE('численность 2021'!M21)</f>
        <v>0</v>
      </c>
      <c r="CB238" s="214"/>
      <c r="CC238" s="214"/>
      <c r="CD238" s="214">
        <f t="shared" si="328"/>
        <v>0</v>
      </c>
      <c r="CE238" s="215">
        <f t="shared" si="348"/>
        <v>0.77</v>
      </c>
      <c r="CF238" s="220">
        <f t="shared" si="329"/>
        <v>0</v>
      </c>
      <c r="CG238" s="217"/>
      <c r="CH238" s="215">
        <f t="shared" si="311"/>
        <v>0</v>
      </c>
      <c r="CI238" s="216">
        <f t="shared" si="330"/>
        <v>0</v>
      </c>
      <c r="CJ238" s="217"/>
      <c r="CK238" s="215">
        <f t="shared" ref="CK238:CK260" si="353">IF(CG238&gt;3,CG238*0.075,0)</f>
        <v>0</v>
      </c>
      <c r="CL238" s="216">
        <f t="shared" si="331"/>
        <v>0</v>
      </c>
      <c r="CM238" s="217"/>
      <c r="CN238" s="215">
        <f t="shared" si="349"/>
        <v>0</v>
      </c>
      <c r="CO238" s="217"/>
      <c r="CP238" s="221">
        <f t="shared" si="350"/>
        <v>1</v>
      </c>
      <c r="CQ238" s="213"/>
      <c r="CR238" s="213"/>
      <c r="CS238" s="213"/>
      <c r="CT238" s="212"/>
      <c r="CU238" s="212"/>
      <c r="CV238" s="212"/>
      <c r="CW238" s="214"/>
      <c r="CX238" s="215"/>
      <c r="CY238" s="220"/>
      <c r="CZ238" s="222"/>
      <c r="DA238" s="215"/>
      <c r="DB238" s="222"/>
      <c r="DC238" s="213">
        <v>0</v>
      </c>
      <c r="DD238" s="213">
        <v>0</v>
      </c>
      <c r="DE238" s="212">
        <f>_xlfn.FLOOR.PRECISE('численность 2021'!I21)</f>
        <v>0</v>
      </c>
      <c r="DF238" s="212">
        <v>0</v>
      </c>
      <c r="DG238" s="212">
        <v>0</v>
      </c>
      <c r="DH238" s="212">
        <f t="shared" si="340"/>
        <v>0</v>
      </c>
      <c r="DI238" s="214">
        <f>_xlfn.FLOOR.PRECISE('численность 2021'!N21)</f>
        <v>0</v>
      </c>
      <c r="DJ238" s="215">
        <f t="shared" si="312"/>
        <v>0</v>
      </c>
      <c r="DK238" s="216">
        <f t="shared" si="332"/>
        <v>0</v>
      </c>
      <c r="DL238" s="217"/>
      <c r="DM238" s="215">
        <f t="shared" si="313"/>
        <v>0</v>
      </c>
      <c r="DN238" s="217"/>
      <c r="DO238" s="213">
        <v>0.19750699999999999</v>
      </c>
      <c r="DP238" s="213">
        <v>0</v>
      </c>
      <c r="DQ238" s="212">
        <f>_xlfn.FLOOR.PRECISE('численность 2021'!J21)</f>
        <v>1</v>
      </c>
      <c r="DR238" s="212">
        <v>3.8351000000000003E-2</v>
      </c>
      <c r="DS238" s="212">
        <v>0</v>
      </c>
      <c r="DT238" s="212">
        <f t="shared" si="341"/>
        <v>0.19387359441644048</v>
      </c>
      <c r="DU238" s="214">
        <f>_xlfn.FLOOR.PRECISE('численность 2021'!S21)</f>
        <v>0</v>
      </c>
      <c r="DV238" s="215">
        <f t="shared" si="351"/>
        <v>0.1</v>
      </c>
      <c r="DW238" s="216">
        <f t="shared" si="333"/>
        <v>0</v>
      </c>
      <c r="DX238" s="217"/>
      <c r="DY238" s="223">
        <v>11</v>
      </c>
      <c r="DZ238" s="223">
        <v>10</v>
      </c>
      <c r="EA238" s="212">
        <f>_xlfn.FLOOR.PRECISE('численность 2021'!T21)</f>
        <v>10</v>
      </c>
      <c r="EB238" s="212">
        <v>2.1359219999999999</v>
      </c>
      <c r="EC238" s="212">
        <v>1.941748</v>
      </c>
      <c r="ED238" s="212">
        <f t="shared" si="342"/>
        <v>1.9387359441644048</v>
      </c>
      <c r="EE238" s="214">
        <f>_xlfn.FLOOR.PRECISE('численность 2021'!U21)</f>
        <v>1</v>
      </c>
      <c r="EF238" s="215">
        <f t="shared" si="321"/>
        <v>1</v>
      </c>
      <c r="EG238" s="216">
        <f t="shared" si="334"/>
        <v>1</v>
      </c>
      <c r="EH238" s="222">
        <v>1</v>
      </c>
    </row>
    <row r="239" spans="1:138" ht="31.5" x14ac:dyDescent="0.2">
      <c r="A239" s="116" t="s">
        <v>362</v>
      </c>
      <c r="B239" s="212">
        <f>'численность 2021'!C22</f>
        <v>6.8</v>
      </c>
      <c r="C239" s="213">
        <v>10.907379150390625</v>
      </c>
      <c r="D239" s="213">
        <v>15</v>
      </c>
      <c r="E239" s="212">
        <f>_xlfn.FLOOR.PRECISE('численность 2021'!D22)</f>
        <v>17</v>
      </c>
      <c r="F239" s="212">
        <v>1.6040430000000001</v>
      </c>
      <c r="G239" s="212">
        <v>2.205905</v>
      </c>
      <c r="H239" s="212">
        <f t="shared" si="336"/>
        <v>2.5</v>
      </c>
      <c r="I239" s="214">
        <f>_xlfn.FLOOR.PRECISE('численность 2021'!R22)</f>
        <v>5</v>
      </c>
      <c r="J239" s="215">
        <f t="shared" ref="J239:J260" si="354">IF(E239&gt;1,E239*0.35,0)</f>
        <v>5.9499999999999993</v>
      </c>
      <c r="K239" s="216">
        <f t="shared" si="322"/>
        <v>5</v>
      </c>
      <c r="L239" s="217">
        <v>5</v>
      </c>
      <c r="M239" s="213">
        <v>7</v>
      </c>
      <c r="N239" s="213">
        <v>8</v>
      </c>
      <c r="O239" s="212">
        <f>_xlfn.FLOOR.PRECISE('численность 2021'!P22)</f>
        <v>7</v>
      </c>
      <c r="P239" s="212">
        <v>1.0294220000000001</v>
      </c>
      <c r="Q239" s="212">
        <v>1.1764829999999999</v>
      </c>
      <c r="R239" s="212">
        <f t="shared" si="323"/>
        <v>1.0294117647058825</v>
      </c>
      <c r="S239" s="214">
        <f>_xlfn.FLOOR.PRECISE('численность 2021'!Q22)</f>
        <v>2</v>
      </c>
      <c r="T239" s="214"/>
      <c r="U239" s="215">
        <f t="shared" si="307"/>
        <v>2.099999999999993</v>
      </c>
      <c r="V239" s="216">
        <f t="shared" si="314"/>
        <v>2</v>
      </c>
      <c r="W239" s="217">
        <v>2</v>
      </c>
      <c r="X239" s="217"/>
      <c r="Y239" s="218"/>
      <c r="Z239" s="213">
        <v>8.4462860000000006</v>
      </c>
      <c r="AA239" s="213">
        <v>7</v>
      </c>
      <c r="AB239" s="212">
        <f>_xlfn.FLOOR.PRECISE('численность 2021'!E22)</f>
        <v>7</v>
      </c>
      <c r="AC239" s="212">
        <v>1.2421139999999999</v>
      </c>
      <c r="AD239" s="212">
        <v>1.0294220000000001</v>
      </c>
      <c r="AE239" s="212">
        <f t="shared" si="337"/>
        <v>1.0294117647058825</v>
      </c>
      <c r="AF239" s="214">
        <f>_xlfn.FLOOR.PRECISE('численность 2021'!O22)</f>
        <v>0</v>
      </c>
      <c r="AG239" s="215">
        <f t="shared" si="308"/>
        <v>0</v>
      </c>
      <c r="AH239" s="216">
        <f t="shared" si="324"/>
        <v>0</v>
      </c>
      <c r="AI239" s="219">
        <f t="shared" si="315"/>
        <v>0</v>
      </c>
      <c r="AJ239" s="217"/>
      <c r="AK239" s="217"/>
      <c r="AL239" s="213">
        <v>42.404750999999997</v>
      </c>
      <c r="AM239" s="213">
        <v>59</v>
      </c>
      <c r="AN239" s="212">
        <f>_xlfn.FLOOR.PRECISE('численность 2021'!F22)</f>
        <v>71</v>
      </c>
      <c r="AO239" s="212">
        <v>6.2360569999999997</v>
      </c>
      <c r="AP239" s="212">
        <v>8.6765600000000003</v>
      </c>
      <c r="AQ239" s="212">
        <f t="shared" si="325"/>
        <v>10.441176470588236</v>
      </c>
      <c r="AR239" s="214">
        <f>_xlfn.FLOOR.PRECISE('численность 2021'!L22)</f>
        <v>10</v>
      </c>
      <c r="AS239" s="214"/>
      <c r="AT239" s="214">
        <f t="shared" si="316"/>
        <v>10</v>
      </c>
      <c r="AU239" s="215">
        <f t="shared" si="317"/>
        <v>10.65</v>
      </c>
      <c r="AV239" s="215">
        <f t="shared" si="335"/>
        <v>10.65</v>
      </c>
      <c r="AW239" s="220">
        <f t="shared" si="318"/>
        <v>10</v>
      </c>
      <c r="AX239" s="217">
        <v>10</v>
      </c>
      <c r="AY239" s="215">
        <f t="shared" si="309"/>
        <v>1.49999999999999</v>
      </c>
      <c r="AZ239" s="216">
        <f t="shared" si="326"/>
        <v>0</v>
      </c>
      <c r="BA239" s="217"/>
      <c r="BB239" s="215">
        <f t="shared" si="310"/>
        <v>2.9999999999999898</v>
      </c>
      <c r="BC239" s="217"/>
      <c r="BD239" s="213">
        <v>3.1716899999999999</v>
      </c>
      <c r="BE239" s="213">
        <v>5</v>
      </c>
      <c r="BF239" s="212">
        <f>_xlfn.FLOOR.PRECISE('численность 2021'!G22)</f>
        <v>6</v>
      </c>
      <c r="BG239" s="212">
        <v>0.46643000000000001</v>
      </c>
      <c r="BH239" s="212">
        <v>0.73530200000000001</v>
      </c>
      <c r="BI239" s="212">
        <f t="shared" si="338"/>
        <v>0.88235294117647056</v>
      </c>
      <c r="BJ239" s="214">
        <f>_xlfn.FLOOR.PRECISE('численность 2021'!K22)</f>
        <v>0</v>
      </c>
      <c r="BK239" s="214"/>
      <c r="BL239" s="214">
        <f t="shared" si="319"/>
        <v>0</v>
      </c>
      <c r="BM239" s="215">
        <f t="shared" si="346"/>
        <v>0.18</v>
      </c>
      <c r="BN239" s="220">
        <f t="shared" si="320"/>
        <v>0</v>
      </c>
      <c r="BO239" s="217"/>
      <c r="BP239" s="215">
        <f t="shared" si="352"/>
        <v>0</v>
      </c>
      <c r="BQ239" s="216">
        <f t="shared" si="327"/>
        <v>0</v>
      </c>
      <c r="BR239" s="217"/>
      <c r="BS239" s="215">
        <f t="shared" si="347"/>
        <v>0</v>
      </c>
      <c r="BT239" s="217"/>
      <c r="BU239" s="213">
        <v>15.036160000000001</v>
      </c>
      <c r="BV239" s="213">
        <v>18</v>
      </c>
      <c r="BW239" s="212">
        <f>_xlfn.FLOOR.PRECISE('численность 2021'!H22)</f>
        <v>16</v>
      </c>
      <c r="BX239" s="212">
        <v>2.2112229999999999</v>
      </c>
      <c r="BY239" s="212">
        <v>2.6470859999999998</v>
      </c>
      <c r="BZ239" s="212">
        <f t="shared" si="339"/>
        <v>2.3529411764705883</v>
      </c>
      <c r="CA239" s="214">
        <f>_xlfn.FLOOR.PRECISE('численность 2021'!M22)</f>
        <v>0</v>
      </c>
      <c r="CB239" s="214"/>
      <c r="CC239" s="214"/>
      <c r="CD239" s="214">
        <f t="shared" si="328"/>
        <v>0</v>
      </c>
      <c r="CE239" s="215">
        <f t="shared" si="348"/>
        <v>1.1200000000000001</v>
      </c>
      <c r="CF239" s="220">
        <f t="shared" si="329"/>
        <v>0</v>
      </c>
      <c r="CG239" s="217"/>
      <c r="CH239" s="215">
        <f t="shared" si="311"/>
        <v>0</v>
      </c>
      <c r="CI239" s="216">
        <f t="shared" si="330"/>
        <v>0</v>
      </c>
      <c r="CJ239" s="217"/>
      <c r="CK239" s="215">
        <f t="shared" si="353"/>
        <v>0</v>
      </c>
      <c r="CL239" s="216">
        <f t="shared" si="331"/>
        <v>0</v>
      </c>
      <c r="CM239" s="217"/>
      <c r="CN239" s="215">
        <f t="shared" si="349"/>
        <v>0</v>
      </c>
      <c r="CO239" s="217"/>
      <c r="CP239" s="221">
        <f t="shared" si="350"/>
        <v>1</v>
      </c>
      <c r="CQ239" s="213"/>
      <c r="CR239" s="213"/>
      <c r="CS239" s="213"/>
      <c r="CT239" s="212"/>
      <c r="CU239" s="212"/>
      <c r="CV239" s="212"/>
      <c r="CW239" s="214"/>
      <c r="CX239" s="215"/>
      <c r="CY239" s="220"/>
      <c r="CZ239" s="222"/>
      <c r="DA239" s="215"/>
      <c r="DB239" s="222"/>
      <c r="DC239" s="213">
        <v>0</v>
      </c>
      <c r="DD239" s="213">
        <v>0</v>
      </c>
      <c r="DE239" s="212">
        <f>_xlfn.FLOOR.PRECISE('численность 2021'!I22)</f>
        <v>0</v>
      </c>
      <c r="DF239" s="212">
        <v>0</v>
      </c>
      <c r="DG239" s="212">
        <v>0</v>
      </c>
      <c r="DH239" s="212">
        <f t="shared" si="340"/>
        <v>0</v>
      </c>
      <c r="DI239" s="214">
        <f>_xlfn.FLOOR.PRECISE('численность 2021'!N22)</f>
        <v>0</v>
      </c>
      <c r="DJ239" s="215">
        <f t="shared" si="312"/>
        <v>0</v>
      </c>
      <c r="DK239" s="216">
        <f t="shared" si="332"/>
        <v>0</v>
      </c>
      <c r="DL239" s="217"/>
      <c r="DM239" s="215">
        <f t="shared" si="313"/>
        <v>0</v>
      </c>
      <c r="DN239" s="217"/>
      <c r="DO239" s="213">
        <v>0.154059</v>
      </c>
      <c r="DP239" s="213">
        <v>0</v>
      </c>
      <c r="DQ239" s="212">
        <f>_xlfn.FLOOR.PRECISE('численность 2021'!J22)</f>
        <v>1</v>
      </c>
      <c r="DR239" s="212">
        <v>2.2655999999999999E-2</v>
      </c>
      <c r="DS239" s="212">
        <v>0</v>
      </c>
      <c r="DT239" s="212">
        <f t="shared" si="341"/>
        <v>0.14705882352941177</v>
      </c>
      <c r="DU239" s="214">
        <f>_xlfn.FLOOR.PRECISE('численность 2021'!S22)</f>
        <v>0</v>
      </c>
      <c r="DV239" s="215">
        <f t="shared" si="351"/>
        <v>0.1</v>
      </c>
      <c r="DW239" s="216">
        <f t="shared" si="333"/>
        <v>0</v>
      </c>
      <c r="DX239" s="217"/>
      <c r="DY239" s="223">
        <v>12</v>
      </c>
      <c r="DZ239" s="223">
        <v>12</v>
      </c>
      <c r="EA239" s="212">
        <f>_xlfn.FLOOR.PRECISE('численность 2021'!T22)</f>
        <v>12</v>
      </c>
      <c r="EB239" s="212">
        <v>1.764724</v>
      </c>
      <c r="EC239" s="212">
        <v>1.764724</v>
      </c>
      <c r="ED239" s="212">
        <f t="shared" si="342"/>
        <v>1.7647058823529411</v>
      </c>
      <c r="EE239" s="214">
        <f>_xlfn.FLOOR.PRECISE('численность 2021'!U22)</f>
        <v>1</v>
      </c>
      <c r="EF239" s="215">
        <f t="shared" si="321"/>
        <v>1.2000000000000002</v>
      </c>
      <c r="EG239" s="216">
        <f t="shared" si="334"/>
        <v>1</v>
      </c>
      <c r="EH239" s="222">
        <v>1</v>
      </c>
    </row>
    <row r="240" spans="1:138" ht="15.75" x14ac:dyDescent="0.2">
      <c r="A240" s="198" t="s">
        <v>170</v>
      </c>
      <c r="B240" s="212"/>
      <c r="C240" s="213"/>
      <c r="D240" s="213"/>
      <c r="E240" s="212"/>
      <c r="F240" s="212"/>
      <c r="G240" s="212"/>
      <c r="H240" s="212"/>
      <c r="I240" s="214"/>
      <c r="J240" s="215">
        <f t="shared" si="354"/>
        <v>0</v>
      </c>
      <c r="K240" s="216">
        <f t="shared" si="322"/>
        <v>0</v>
      </c>
      <c r="L240" s="217"/>
      <c r="M240" s="213"/>
      <c r="N240" s="213"/>
      <c r="O240" s="212"/>
      <c r="P240" s="212"/>
      <c r="Q240" s="212"/>
      <c r="R240" s="212"/>
      <c r="S240" s="214"/>
      <c r="T240" s="214"/>
      <c r="U240" s="215">
        <f t="shared" si="307"/>
        <v>0</v>
      </c>
      <c r="V240" s="216">
        <f t="shared" si="314"/>
        <v>0</v>
      </c>
      <c r="W240" s="217"/>
      <c r="X240" s="217"/>
      <c r="Y240" s="218"/>
      <c r="Z240" s="213"/>
      <c r="AA240" s="213"/>
      <c r="AB240" s="212"/>
      <c r="AC240" s="212"/>
      <c r="AD240" s="212"/>
      <c r="AE240" s="212" t="e">
        <f t="shared" si="337"/>
        <v>#DIV/0!</v>
      </c>
      <c r="AF240" s="214"/>
      <c r="AG240" s="215">
        <f t="shared" si="308"/>
        <v>0</v>
      </c>
      <c r="AH240" s="216">
        <f t="shared" si="324"/>
        <v>0</v>
      </c>
      <c r="AI240" s="219">
        <f t="shared" si="315"/>
        <v>0</v>
      </c>
      <c r="AJ240" s="217"/>
      <c r="AK240" s="217"/>
      <c r="AL240" s="213"/>
      <c r="AM240" s="213"/>
      <c r="AN240" s="212"/>
      <c r="AO240" s="212"/>
      <c r="AP240" s="212"/>
      <c r="AQ240" s="212"/>
      <c r="AR240" s="214"/>
      <c r="AS240" s="214"/>
      <c r="AT240" s="214">
        <f t="shared" si="316"/>
        <v>0</v>
      </c>
      <c r="AU240" s="215">
        <f t="shared" si="317"/>
        <v>0</v>
      </c>
      <c r="AV240" s="215">
        <f t="shared" si="335"/>
        <v>0</v>
      </c>
      <c r="AW240" s="220">
        <f t="shared" si="318"/>
        <v>0</v>
      </c>
      <c r="AX240" s="217"/>
      <c r="AY240" s="215">
        <f t="shared" si="309"/>
        <v>0</v>
      </c>
      <c r="AZ240" s="216">
        <f t="shared" si="326"/>
        <v>0</v>
      </c>
      <c r="BA240" s="217"/>
      <c r="BB240" s="215">
        <f t="shared" si="310"/>
        <v>0</v>
      </c>
      <c r="BC240" s="217"/>
      <c r="BD240" s="213"/>
      <c r="BE240" s="213"/>
      <c r="BF240" s="212"/>
      <c r="BG240" s="212"/>
      <c r="BH240" s="212"/>
      <c r="BI240" s="212" t="e">
        <f t="shared" si="338"/>
        <v>#DIV/0!</v>
      </c>
      <c r="BJ240" s="214"/>
      <c r="BK240" s="214"/>
      <c r="BL240" s="214" t="e">
        <f t="shared" si="319"/>
        <v>#DIV/0!</v>
      </c>
      <c r="BM240" s="215">
        <f t="shared" si="346"/>
        <v>0</v>
      </c>
      <c r="BN240" s="220">
        <f t="shared" si="320"/>
        <v>0</v>
      </c>
      <c r="BO240" s="217"/>
      <c r="BP240" s="215">
        <f t="shared" si="352"/>
        <v>0</v>
      </c>
      <c r="BQ240" s="216">
        <f t="shared" si="327"/>
        <v>0</v>
      </c>
      <c r="BR240" s="217"/>
      <c r="BS240" s="215">
        <f t="shared" si="347"/>
        <v>0</v>
      </c>
      <c r="BT240" s="217"/>
      <c r="BU240" s="213"/>
      <c r="BV240" s="213"/>
      <c r="BW240" s="212"/>
      <c r="BX240" s="212"/>
      <c r="BY240" s="212"/>
      <c r="BZ240" s="212" t="e">
        <f t="shared" si="339"/>
        <v>#DIV/0!</v>
      </c>
      <c r="CA240" s="214"/>
      <c r="CB240" s="214"/>
      <c r="CC240" s="214"/>
      <c r="CD240" s="214" t="e">
        <f t="shared" si="328"/>
        <v>#DIV/0!</v>
      </c>
      <c r="CE240" s="215">
        <f t="shared" si="348"/>
        <v>0</v>
      </c>
      <c r="CF240" s="220">
        <f t="shared" si="329"/>
        <v>0</v>
      </c>
      <c r="CG240" s="217"/>
      <c r="CH240" s="215">
        <f t="shared" si="311"/>
        <v>0</v>
      </c>
      <c r="CI240" s="216">
        <f t="shared" si="330"/>
        <v>0</v>
      </c>
      <c r="CJ240" s="217"/>
      <c r="CK240" s="215">
        <f t="shared" si="353"/>
        <v>0</v>
      </c>
      <c r="CL240" s="216">
        <f t="shared" si="331"/>
        <v>0</v>
      </c>
      <c r="CM240" s="217"/>
      <c r="CN240" s="215">
        <f t="shared" si="349"/>
        <v>0</v>
      </c>
      <c r="CO240" s="217"/>
      <c r="CP240" s="221">
        <f t="shared" si="350"/>
        <v>1</v>
      </c>
      <c r="CQ240" s="213"/>
      <c r="CR240" s="213"/>
      <c r="CS240" s="213"/>
      <c r="CT240" s="212"/>
      <c r="CU240" s="212"/>
      <c r="CV240" s="212"/>
      <c r="CW240" s="214"/>
      <c r="CX240" s="215">
        <f t="shared" si="343"/>
        <v>0</v>
      </c>
      <c r="CY240" s="220">
        <f t="shared" si="344"/>
        <v>0</v>
      </c>
      <c r="CZ240" s="222"/>
      <c r="DA240" s="215">
        <f t="shared" si="345"/>
        <v>0</v>
      </c>
      <c r="DB240" s="222"/>
      <c r="DC240" s="213"/>
      <c r="DD240" s="213"/>
      <c r="DE240" s="212"/>
      <c r="DF240" s="212"/>
      <c r="DG240" s="212"/>
      <c r="DH240" s="212" t="e">
        <f t="shared" si="340"/>
        <v>#DIV/0!</v>
      </c>
      <c r="DI240" s="214"/>
      <c r="DJ240" s="215">
        <f t="shared" si="312"/>
        <v>0</v>
      </c>
      <c r="DK240" s="216">
        <f t="shared" si="332"/>
        <v>0</v>
      </c>
      <c r="DL240" s="217"/>
      <c r="DM240" s="215">
        <f t="shared" si="313"/>
        <v>0</v>
      </c>
      <c r="DN240" s="217"/>
      <c r="DO240" s="213"/>
      <c r="DP240" s="213"/>
      <c r="DQ240" s="212"/>
      <c r="DR240" s="212"/>
      <c r="DS240" s="212"/>
      <c r="DT240" s="212" t="e">
        <f t="shared" si="341"/>
        <v>#DIV/0!</v>
      </c>
      <c r="DU240" s="214"/>
      <c r="DV240" s="215">
        <f t="shared" si="351"/>
        <v>0</v>
      </c>
      <c r="DW240" s="216">
        <f t="shared" si="333"/>
        <v>0</v>
      </c>
      <c r="DX240" s="217"/>
      <c r="DY240" s="213"/>
      <c r="DZ240" s="223"/>
      <c r="EA240" s="212"/>
      <c r="EB240" s="212"/>
      <c r="EC240" s="212"/>
      <c r="ED240" s="212" t="e">
        <f t="shared" si="342"/>
        <v>#DIV/0!</v>
      </c>
      <c r="EE240" s="214"/>
      <c r="EF240" s="215">
        <f t="shared" si="321"/>
        <v>0</v>
      </c>
      <c r="EG240" s="216">
        <f t="shared" si="334"/>
        <v>0</v>
      </c>
      <c r="EH240" s="222"/>
    </row>
    <row r="241" spans="1:138" ht="31.5" x14ac:dyDescent="0.2">
      <c r="A241" s="116" t="s">
        <v>171</v>
      </c>
      <c r="B241" s="212">
        <f>'численность 2021'!C153</f>
        <v>91.6</v>
      </c>
      <c r="C241" s="213">
        <v>167.417374</v>
      </c>
      <c r="D241" s="213">
        <v>173</v>
      </c>
      <c r="E241" s="212">
        <f>_xlfn.FLOOR.PRECISE('численность 2021'!D153)</f>
        <v>194</v>
      </c>
      <c r="F241" s="212">
        <v>1.8040659999999999</v>
      </c>
      <c r="G241" s="212">
        <v>1.8638220000000001</v>
      </c>
      <c r="H241" s="212">
        <f t="shared" si="336"/>
        <v>2.1179039301310043</v>
      </c>
      <c r="I241" s="214">
        <f>_xlfn.FLOOR.PRECISE('численность 2021'!R153)</f>
        <v>67</v>
      </c>
      <c r="J241" s="215">
        <f t="shared" si="354"/>
        <v>67.899999999999991</v>
      </c>
      <c r="K241" s="216">
        <f t="shared" si="322"/>
        <v>67</v>
      </c>
      <c r="L241" s="222">
        <v>67</v>
      </c>
      <c r="M241" s="213">
        <v>30</v>
      </c>
      <c r="N241" s="213">
        <v>50</v>
      </c>
      <c r="O241" s="212">
        <f>_xlfn.FLOOR.PRECISE('численность 2021'!P153)</f>
        <v>45</v>
      </c>
      <c r="P241" s="212">
        <v>0.32327600000000001</v>
      </c>
      <c r="Q241" s="212">
        <v>0.53867699999999996</v>
      </c>
      <c r="R241" s="212">
        <f t="shared" si="323"/>
        <v>0.49126637554585156</v>
      </c>
      <c r="S241" s="214">
        <f>_xlfn.FLOOR.PRECISE('численность 2021'!Q153)</f>
        <v>11</v>
      </c>
      <c r="T241" s="214"/>
      <c r="U241" s="215">
        <f t="shared" ref="U241:U260" si="355">O241*0.3</f>
        <v>13.5</v>
      </c>
      <c r="V241" s="216">
        <f t="shared" si="314"/>
        <v>11</v>
      </c>
      <c r="W241" s="222">
        <v>11</v>
      </c>
      <c r="X241" s="222"/>
      <c r="Y241" s="218"/>
      <c r="Z241" s="213">
        <v>730.22113000000002</v>
      </c>
      <c r="AA241" s="213">
        <v>701</v>
      </c>
      <c r="AB241" s="212">
        <f>_xlfn.FLOOR.PRECISE('численность 2021'!E153)</f>
        <v>556</v>
      </c>
      <c r="AC241" s="212">
        <v>7.8687620000000003</v>
      </c>
      <c r="AD241" s="212">
        <v>7.5522520000000002</v>
      </c>
      <c r="AE241" s="212">
        <f t="shared" si="337"/>
        <v>6.0698689956331879</v>
      </c>
      <c r="AF241" s="214">
        <f>_xlfn.FLOOR.PRECISE('численность 2021'!O153)</f>
        <v>27</v>
      </c>
      <c r="AG241" s="215">
        <f t="shared" ref="AG241:AG260" si="356">IF(AB241&gt;34,AB241*0.05,0)</f>
        <v>27.8</v>
      </c>
      <c r="AH241" s="216">
        <f t="shared" si="324"/>
        <v>27</v>
      </c>
      <c r="AI241" s="219">
        <f t="shared" si="315"/>
        <v>20.25</v>
      </c>
      <c r="AJ241" s="222">
        <v>27</v>
      </c>
      <c r="AK241" s="222">
        <v>20</v>
      </c>
      <c r="AL241" s="213">
        <v>617.52313200000003</v>
      </c>
      <c r="AM241" s="213">
        <v>639</v>
      </c>
      <c r="AN241" s="212">
        <f>_xlfn.FLOOR.PRECISE('численность 2021'!F153)</f>
        <v>566</v>
      </c>
      <c r="AO241" s="212">
        <v>6.654344</v>
      </c>
      <c r="AP241" s="212">
        <v>6.8842920000000003</v>
      </c>
      <c r="AQ241" s="212">
        <f t="shared" si="325"/>
        <v>6.179039301310044</v>
      </c>
      <c r="AR241" s="214">
        <f>_xlfn.FLOOR.PRECISE('численность 2021'!L153)</f>
        <v>56</v>
      </c>
      <c r="AS241" s="214"/>
      <c r="AT241" s="214">
        <f t="shared" si="316"/>
        <v>56</v>
      </c>
      <c r="AU241" s="215">
        <f t="shared" si="317"/>
        <v>56.6</v>
      </c>
      <c r="AV241" s="215">
        <f t="shared" si="335"/>
        <v>56.6</v>
      </c>
      <c r="AW241" s="220">
        <f t="shared" si="318"/>
        <v>56</v>
      </c>
      <c r="AX241" s="222">
        <v>56</v>
      </c>
      <c r="AY241" s="215">
        <f t="shared" ref="AY241:AY260" si="357">IF(AX241&gt;7,AX241*0.15,0)</f>
        <v>8.4</v>
      </c>
      <c r="AZ241" s="216">
        <f t="shared" si="326"/>
        <v>0</v>
      </c>
      <c r="BA241" s="222"/>
      <c r="BB241" s="215">
        <f t="shared" ref="BB241:BB260" si="358">AX241*0.3</f>
        <v>16.8</v>
      </c>
      <c r="BC241" s="222"/>
      <c r="BD241" s="213">
        <v>59.293658999999998</v>
      </c>
      <c r="BE241" s="213">
        <v>64</v>
      </c>
      <c r="BF241" s="212">
        <f>_xlfn.FLOOR.PRECISE('численность 2021'!G153)</f>
        <v>56</v>
      </c>
      <c r="BG241" s="212">
        <v>0.63893999999999995</v>
      </c>
      <c r="BH241" s="212">
        <v>0.68950699999999998</v>
      </c>
      <c r="BI241" s="212">
        <f t="shared" si="338"/>
        <v>0.61135371179039311</v>
      </c>
      <c r="BJ241" s="214">
        <f>_xlfn.FLOOR.PRECISE('численность 2021'!K153)</f>
        <v>1</v>
      </c>
      <c r="BK241" s="214"/>
      <c r="BL241" s="214">
        <f t="shared" si="319"/>
        <v>1</v>
      </c>
      <c r="BM241" s="215">
        <f t="shared" si="346"/>
        <v>1.68</v>
      </c>
      <c r="BN241" s="220">
        <f t="shared" si="320"/>
        <v>1</v>
      </c>
      <c r="BO241" s="222">
        <v>1</v>
      </c>
      <c r="BP241" s="215">
        <f t="shared" si="352"/>
        <v>0</v>
      </c>
      <c r="BQ241" s="216">
        <f t="shared" si="327"/>
        <v>0</v>
      </c>
      <c r="BR241" s="222"/>
      <c r="BS241" s="215">
        <f t="shared" si="347"/>
        <v>0.2</v>
      </c>
      <c r="BT241" s="222"/>
      <c r="BU241" s="213">
        <v>174.393112</v>
      </c>
      <c r="BV241" s="213">
        <v>183</v>
      </c>
      <c r="BW241" s="212">
        <f>_xlfn.FLOOR.PRECISE('численность 2021'!H153)</f>
        <v>197</v>
      </c>
      <c r="BX241" s="212">
        <v>1.8792359999999999</v>
      </c>
      <c r="BY241" s="212">
        <v>1.9715579999999999</v>
      </c>
      <c r="BZ241" s="212">
        <f t="shared" si="339"/>
        <v>2.1506550218340612</v>
      </c>
      <c r="CA241" s="214">
        <f>_xlfn.FLOOR.PRECISE('численность 2021'!M153)</f>
        <v>13</v>
      </c>
      <c r="CB241" s="214"/>
      <c r="CC241" s="214"/>
      <c r="CD241" s="214">
        <f t="shared" si="328"/>
        <v>13</v>
      </c>
      <c r="CE241" s="215">
        <f t="shared" si="348"/>
        <v>13.790000000000001</v>
      </c>
      <c r="CF241" s="220">
        <f t="shared" si="329"/>
        <v>13</v>
      </c>
      <c r="CG241" s="222">
        <v>13</v>
      </c>
      <c r="CH241" s="215">
        <f t="shared" ref="CH241:CH260" si="359">IF(CG241&gt;3,CG241*0.075,0)</f>
        <v>0.97499999999999998</v>
      </c>
      <c r="CI241" s="216">
        <f t="shared" si="330"/>
        <v>0</v>
      </c>
      <c r="CJ241" s="222"/>
      <c r="CK241" s="215">
        <f t="shared" si="353"/>
        <v>0.97499999999999998</v>
      </c>
      <c r="CL241" s="216">
        <f t="shared" si="331"/>
        <v>0</v>
      </c>
      <c r="CM241" s="222"/>
      <c r="CN241" s="215">
        <f t="shared" si="349"/>
        <v>2.6</v>
      </c>
      <c r="CO241" s="222"/>
      <c r="CP241" s="221">
        <f t="shared" si="350"/>
        <v>1</v>
      </c>
      <c r="CQ241" s="213">
        <v>0</v>
      </c>
      <c r="CR241" s="213">
        <v>0</v>
      </c>
      <c r="CS241" s="213" t="e">
        <f>#REF!</f>
        <v>#REF!</v>
      </c>
      <c r="CT241" s="212">
        <v>0</v>
      </c>
      <c r="CU241" s="212">
        <v>0</v>
      </c>
      <c r="CV241" s="212" t="e">
        <f>#REF!</f>
        <v>#REF!</v>
      </c>
      <c r="CW241" s="214" t="e">
        <f>#REF!</f>
        <v>#REF!</v>
      </c>
      <c r="CX241" s="215" t="e">
        <f t="shared" si="343"/>
        <v>#REF!</v>
      </c>
      <c r="CY241" s="220" t="e">
        <f t="shared" si="344"/>
        <v>#REF!</v>
      </c>
      <c r="CZ241" s="222"/>
      <c r="DA241" s="215">
        <f t="shared" si="345"/>
        <v>0</v>
      </c>
      <c r="DB241" s="222"/>
      <c r="DC241" s="213">
        <v>14.008626</v>
      </c>
      <c r="DD241" s="213">
        <v>12</v>
      </c>
      <c r="DE241" s="212">
        <f>_xlfn.FLOOR.PRECISE('численность 2021'!I153)</f>
        <v>9</v>
      </c>
      <c r="DF241" s="212">
        <v>0.15095500000000001</v>
      </c>
      <c r="DG241" s="212">
        <v>0.12928200000000001</v>
      </c>
      <c r="DH241" s="212">
        <f t="shared" si="340"/>
        <v>9.8253275109170313E-2</v>
      </c>
      <c r="DI241" s="214">
        <f>_xlfn.FLOOR.PRECISE('численность 2021'!N153)</f>
        <v>0</v>
      </c>
      <c r="DJ241" s="215">
        <f t="shared" ref="DJ241:DJ260" si="360">IF(DE241&gt;34,DE241*0.15,0)</f>
        <v>0</v>
      </c>
      <c r="DK241" s="216">
        <f t="shared" si="332"/>
        <v>0</v>
      </c>
      <c r="DL241" s="222"/>
      <c r="DM241" s="215">
        <f t="shared" ref="DM241:DM260" si="361">DL241*0.2</f>
        <v>0</v>
      </c>
      <c r="DN241" s="222"/>
      <c r="DO241" s="213">
        <v>23.443007999999999</v>
      </c>
      <c r="DP241" s="213">
        <v>23</v>
      </c>
      <c r="DQ241" s="212">
        <f>_xlfn.FLOOR.PRECISE('численность 2021'!J153)</f>
        <v>23</v>
      </c>
      <c r="DR241" s="212">
        <v>0.25261899999999998</v>
      </c>
      <c r="DS241" s="212">
        <v>0.24779100000000001</v>
      </c>
      <c r="DT241" s="212">
        <f t="shared" si="341"/>
        <v>0.25109170305676859</v>
      </c>
      <c r="DU241" s="214">
        <f>_xlfn.FLOOR.PRECISE('численность 2021'!S153)</f>
        <v>2</v>
      </c>
      <c r="DV241" s="215">
        <f t="shared" si="351"/>
        <v>2.3000000000000003</v>
      </c>
      <c r="DW241" s="216">
        <f t="shared" si="333"/>
        <v>2</v>
      </c>
      <c r="DX241" s="222">
        <v>2</v>
      </c>
      <c r="DY241" s="213">
        <v>0</v>
      </c>
      <c r="DZ241" s="223">
        <v>0</v>
      </c>
      <c r="EA241" s="212">
        <f>_xlfn.FLOOR.PRECISE('численность 2021'!T153)</f>
        <v>0</v>
      </c>
      <c r="EB241" s="212">
        <v>0</v>
      </c>
      <c r="EC241" s="212">
        <v>0</v>
      </c>
      <c r="ED241" s="212">
        <f t="shared" si="342"/>
        <v>0</v>
      </c>
      <c r="EE241" s="214">
        <f>_xlfn.FLOOR.PRECISE('численность 2021'!U153)</f>
        <v>0</v>
      </c>
      <c r="EF241" s="215">
        <f t="shared" si="321"/>
        <v>0</v>
      </c>
      <c r="EG241" s="216">
        <f t="shared" si="334"/>
        <v>0</v>
      </c>
      <c r="EH241" s="222"/>
    </row>
    <row r="242" spans="1:138" s="227" customFormat="1" ht="31.5" x14ac:dyDescent="0.2">
      <c r="A242" s="116" t="s">
        <v>172</v>
      </c>
      <c r="B242" s="228">
        <f>'численность 2021'!C154</f>
        <v>347.2</v>
      </c>
      <c r="C242" s="229">
        <v>364.43978900000002</v>
      </c>
      <c r="D242" s="229">
        <v>423</v>
      </c>
      <c r="E242" s="228">
        <f>_xlfn.FLOOR.PRECISE('численность 2021'!D154)</f>
        <v>501</v>
      </c>
      <c r="F242" s="228">
        <v>1.0496540000000001</v>
      </c>
      <c r="G242" s="228">
        <v>1.218318</v>
      </c>
      <c r="H242" s="228">
        <f t="shared" si="336"/>
        <v>1.4429723502304148</v>
      </c>
      <c r="I242" s="230">
        <f>_xlfn.FLOOR.PRECISE('численность 2021'!R154)</f>
        <v>130</v>
      </c>
      <c r="J242" s="233">
        <f t="shared" si="354"/>
        <v>175.35</v>
      </c>
      <c r="K242" s="231">
        <f t="shared" si="322"/>
        <v>130</v>
      </c>
      <c r="L242" s="217">
        <v>130</v>
      </c>
      <c r="M242" s="229">
        <v>48</v>
      </c>
      <c r="N242" s="229">
        <v>50</v>
      </c>
      <c r="O242" s="228">
        <f>_xlfn.FLOOR.PRECISE('численность 2021'!P154)</f>
        <v>50</v>
      </c>
      <c r="P242" s="228">
        <v>0.13824900000000001</v>
      </c>
      <c r="Q242" s="228">
        <v>0.144009</v>
      </c>
      <c r="R242" s="228">
        <f t="shared" si="323"/>
        <v>0.14400921658986177</v>
      </c>
      <c r="S242" s="230">
        <f>_xlfn.FLOOR.PRECISE('численность 2021'!Q154)</f>
        <v>10</v>
      </c>
      <c r="T242" s="230"/>
      <c r="U242" s="233">
        <f t="shared" si="355"/>
        <v>15</v>
      </c>
      <c r="V242" s="231">
        <f t="shared" si="314"/>
        <v>10</v>
      </c>
      <c r="W242" s="217">
        <v>10</v>
      </c>
      <c r="X242" s="217">
        <v>7</v>
      </c>
      <c r="Y242" s="232"/>
      <c r="Z242" s="229">
        <v>617.46795699999996</v>
      </c>
      <c r="AA242" s="229">
        <v>562</v>
      </c>
      <c r="AB242" s="228">
        <f>_xlfn.FLOOR.PRECISE('численность 2021'!E154)</f>
        <v>525</v>
      </c>
      <c r="AC242" s="228">
        <v>1.778421</v>
      </c>
      <c r="AD242" s="228">
        <v>1.6186640000000001</v>
      </c>
      <c r="AE242" s="228">
        <f t="shared" si="337"/>
        <v>1.5120967741935485</v>
      </c>
      <c r="AF242" s="230">
        <f>_xlfn.FLOOR.PRECISE('численность 2021'!O154)</f>
        <v>26</v>
      </c>
      <c r="AG242" s="233">
        <f t="shared" si="356"/>
        <v>26.25</v>
      </c>
      <c r="AH242" s="231">
        <f t="shared" si="324"/>
        <v>26</v>
      </c>
      <c r="AI242" s="219">
        <f t="shared" si="315"/>
        <v>19.5</v>
      </c>
      <c r="AJ242" s="217">
        <v>26</v>
      </c>
      <c r="AK242" s="217">
        <v>19</v>
      </c>
      <c r="AL242" s="229">
        <v>3165.0520019999999</v>
      </c>
      <c r="AM242" s="229">
        <v>3386</v>
      </c>
      <c r="AN242" s="228">
        <f>_xlfn.FLOOR.PRECISE('численность 2021'!F154)</f>
        <v>3299</v>
      </c>
      <c r="AO242" s="228">
        <v>9.1159330000000001</v>
      </c>
      <c r="AP242" s="228">
        <v>9.7523040000000005</v>
      </c>
      <c r="AQ242" s="228">
        <f t="shared" si="325"/>
        <v>9.5017281105990783</v>
      </c>
      <c r="AR242" s="230">
        <f>_xlfn.FLOOR.PRECISE('численность 2021'!L154)</f>
        <v>200</v>
      </c>
      <c r="AS242" s="230"/>
      <c r="AT242" s="230">
        <f t="shared" si="316"/>
        <v>200</v>
      </c>
      <c r="AU242" s="233">
        <f t="shared" si="317"/>
        <v>395.88</v>
      </c>
      <c r="AV242" s="233">
        <f t="shared" si="335"/>
        <v>395.88</v>
      </c>
      <c r="AW242" s="219">
        <f t="shared" si="318"/>
        <v>200</v>
      </c>
      <c r="AX242" s="217">
        <v>200</v>
      </c>
      <c r="AY242" s="233">
        <f t="shared" si="357"/>
        <v>30</v>
      </c>
      <c r="AZ242" s="231">
        <f t="shared" si="326"/>
        <v>0</v>
      </c>
      <c r="BA242" s="217">
        <v>30</v>
      </c>
      <c r="BB242" s="233">
        <f t="shared" si="358"/>
        <v>60</v>
      </c>
      <c r="BC242" s="217">
        <v>60</v>
      </c>
      <c r="BD242" s="229">
        <v>392.6640625</v>
      </c>
      <c r="BE242" s="229">
        <v>353</v>
      </c>
      <c r="BF242" s="228">
        <f>_xlfn.FLOOR.PRECISE('численность 2021'!G154)</f>
        <v>370</v>
      </c>
      <c r="BG242" s="228">
        <v>1.1309450000000001</v>
      </c>
      <c r="BH242" s="228">
        <v>1.016705</v>
      </c>
      <c r="BI242" s="228">
        <f t="shared" si="338"/>
        <v>1.0656682027649771</v>
      </c>
      <c r="BJ242" s="230">
        <f>_xlfn.FLOOR.PRECISE('численность 2021'!K154)</f>
        <v>15</v>
      </c>
      <c r="BK242" s="230"/>
      <c r="BL242" s="230">
        <f t="shared" si="319"/>
        <v>15</v>
      </c>
      <c r="BM242" s="233">
        <f t="shared" si="346"/>
        <v>18.5</v>
      </c>
      <c r="BN242" s="219">
        <f t="shared" si="320"/>
        <v>15</v>
      </c>
      <c r="BO242" s="217">
        <v>15</v>
      </c>
      <c r="BP242" s="233">
        <f t="shared" si="352"/>
        <v>2.25</v>
      </c>
      <c r="BQ242" s="231">
        <f t="shared" si="327"/>
        <v>0</v>
      </c>
      <c r="BR242" s="217">
        <v>2</v>
      </c>
      <c r="BS242" s="233">
        <f t="shared" si="347"/>
        <v>3</v>
      </c>
      <c r="BT242" s="217">
        <v>3</v>
      </c>
      <c r="BU242" s="229">
        <v>503.41549700000002</v>
      </c>
      <c r="BV242" s="229">
        <v>438</v>
      </c>
      <c r="BW242" s="228">
        <f>_xlfn.FLOOR.PRECISE('численность 2021'!H154)</f>
        <v>548</v>
      </c>
      <c r="BX242" s="228">
        <v>1.449929</v>
      </c>
      <c r="BY242" s="228">
        <v>1.2615209999999999</v>
      </c>
      <c r="BZ242" s="228">
        <f t="shared" si="339"/>
        <v>1.5783410138248848</v>
      </c>
      <c r="CA242" s="230">
        <f>_xlfn.FLOOR.PRECISE('численность 2021'!M154)</f>
        <v>20</v>
      </c>
      <c r="CB242" s="230"/>
      <c r="CC242" s="230"/>
      <c r="CD242" s="230">
        <f t="shared" si="328"/>
        <v>20</v>
      </c>
      <c r="CE242" s="233">
        <f t="shared" si="348"/>
        <v>27.400000000000002</v>
      </c>
      <c r="CF242" s="219">
        <f t="shared" si="329"/>
        <v>20</v>
      </c>
      <c r="CG242" s="217">
        <v>20</v>
      </c>
      <c r="CH242" s="233">
        <f t="shared" si="359"/>
        <v>1.5</v>
      </c>
      <c r="CI242" s="231">
        <f t="shared" si="330"/>
        <v>0</v>
      </c>
      <c r="CJ242" s="217">
        <v>2</v>
      </c>
      <c r="CK242" s="233">
        <f t="shared" si="353"/>
        <v>1.5</v>
      </c>
      <c r="CL242" s="231">
        <f t="shared" si="331"/>
        <v>0</v>
      </c>
      <c r="CM242" s="217">
        <v>1</v>
      </c>
      <c r="CN242" s="233">
        <f t="shared" si="349"/>
        <v>4</v>
      </c>
      <c r="CO242" s="217">
        <v>4</v>
      </c>
      <c r="CP242" s="234">
        <f t="shared" si="350"/>
        <v>1</v>
      </c>
      <c r="CQ242" s="229">
        <v>0</v>
      </c>
      <c r="CR242" s="229">
        <v>0</v>
      </c>
      <c r="CS242" s="229" t="e">
        <f>#REF!</f>
        <v>#REF!</v>
      </c>
      <c r="CT242" s="228">
        <v>0</v>
      </c>
      <c r="CU242" s="228">
        <v>0</v>
      </c>
      <c r="CV242" s="228" t="e">
        <f>#REF!</f>
        <v>#REF!</v>
      </c>
      <c r="CW242" s="230" t="e">
        <f>#REF!</f>
        <v>#REF!</v>
      </c>
      <c r="CX242" s="233" t="e">
        <f t="shared" si="343"/>
        <v>#REF!</v>
      </c>
      <c r="CY242" s="219" t="e">
        <f t="shared" si="344"/>
        <v>#REF!</v>
      </c>
      <c r="CZ242" s="217"/>
      <c r="DA242" s="233">
        <f t="shared" si="345"/>
        <v>0</v>
      </c>
      <c r="DB242" s="217"/>
      <c r="DC242" s="229">
        <v>0</v>
      </c>
      <c r="DD242" s="229">
        <v>0</v>
      </c>
      <c r="DE242" s="228">
        <f>_xlfn.FLOOR.PRECISE('численность 2021'!I154)</f>
        <v>0</v>
      </c>
      <c r="DF242" s="228">
        <v>0</v>
      </c>
      <c r="DG242" s="228">
        <v>0</v>
      </c>
      <c r="DH242" s="228">
        <f t="shared" si="340"/>
        <v>0</v>
      </c>
      <c r="DI242" s="230">
        <f>_xlfn.FLOOR.PRECISE('численность 2021'!N154)</f>
        <v>0</v>
      </c>
      <c r="DJ242" s="233">
        <f t="shared" si="360"/>
        <v>0</v>
      </c>
      <c r="DK242" s="231">
        <f t="shared" si="332"/>
        <v>0</v>
      </c>
      <c r="DL242" s="217"/>
      <c r="DM242" s="233">
        <f t="shared" si="361"/>
        <v>0</v>
      </c>
      <c r="DN242" s="217"/>
      <c r="DO242" s="229">
        <v>8.252713</v>
      </c>
      <c r="DP242" s="229">
        <v>9</v>
      </c>
      <c r="DQ242" s="228">
        <f>_xlfn.FLOOR.PRECISE('численность 2021'!J154)</f>
        <v>10</v>
      </c>
      <c r="DR242" s="228">
        <v>2.3768999999999998E-2</v>
      </c>
      <c r="DS242" s="228">
        <v>2.5922000000000001E-2</v>
      </c>
      <c r="DT242" s="228">
        <f t="shared" si="341"/>
        <v>2.880184331797235E-2</v>
      </c>
      <c r="DU242" s="230">
        <f>_xlfn.FLOOR.PRECISE('численность 2021'!S154)</f>
        <v>1</v>
      </c>
      <c r="DV242" s="233">
        <f t="shared" si="351"/>
        <v>1</v>
      </c>
      <c r="DW242" s="231">
        <f t="shared" si="333"/>
        <v>1</v>
      </c>
      <c r="DX242" s="217">
        <v>1</v>
      </c>
      <c r="DY242" s="229">
        <v>0</v>
      </c>
      <c r="DZ242" s="236">
        <v>0</v>
      </c>
      <c r="EA242" s="228">
        <f>_xlfn.FLOOR.PRECISE('численность 2021'!T154)</f>
        <v>0</v>
      </c>
      <c r="EB242" s="228">
        <v>0</v>
      </c>
      <c r="EC242" s="228">
        <v>0</v>
      </c>
      <c r="ED242" s="228">
        <f t="shared" si="342"/>
        <v>0</v>
      </c>
      <c r="EE242" s="230">
        <f>_xlfn.FLOOR.PRECISE('численность 2021'!U154)</f>
        <v>0</v>
      </c>
      <c r="EF242" s="233">
        <f t="shared" si="321"/>
        <v>0</v>
      </c>
      <c r="EG242" s="231">
        <f t="shared" si="334"/>
        <v>0</v>
      </c>
      <c r="EH242" s="217"/>
    </row>
    <row r="243" spans="1:138" ht="15.75" x14ac:dyDescent="0.2">
      <c r="A243" s="198" t="s">
        <v>151</v>
      </c>
      <c r="B243" s="212"/>
      <c r="C243" s="213"/>
      <c r="D243" s="213"/>
      <c r="E243" s="212"/>
      <c r="F243" s="212"/>
      <c r="G243" s="212"/>
      <c r="H243" s="212"/>
      <c r="I243" s="214"/>
      <c r="J243" s="215">
        <f t="shared" si="354"/>
        <v>0</v>
      </c>
      <c r="K243" s="216">
        <f t="shared" si="322"/>
        <v>0</v>
      </c>
      <c r="L243" s="267"/>
      <c r="M243" s="213"/>
      <c r="N243" s="213"/>
      <c r="O243" s="212"/>
      <c r="P243" s="212"/>
      <c r="Q243" s="212"/>
      <c r="R243" s="212"/>
      <c r="S243" s="214"/>
      <c r="T243" s="214"/>
      <c r="U243" s="215">
        <f t="shared" si="355"/>
        <v>0</v>
      </c>
      <c r="V243" s="216">
        <f t="shared" si="314"/>
        <v>0</v>
      </c>
      <c r="W243" s="267"/>
      <c r="X243" s="267"/>
      <c r="Y243" s="218"/>
      <c r="Z243" s="213"/>
      <c r="AA243" s="213"/>
      <c r="AB243" s="212"/>
      <c r="AC243" s="212"/>
      <c r="AD243" s="212"/>
      <c r="AE243" s="212" t="e">
        <f t="shared" si="337"/>
        <v>#DIV/0!</v>
      </c>
      <c r="AF243" s="214"/>
      <c r="AG243" s="215">
        <f t="shared" si="356"/>
        <v>0</v>
      </c>
      <c r="AH243" s="216">
        <f t="shared" si="324"/>
        <v>0</v>
      </c>
      <c r="AI243" s="219">
        <f t="shared" si="315"/>
        <v>0</v>
      </c>
      <c r="AJ243" s="267"/>
      <c r="AK243" s="267"/>
      <c r="AL243" s="213"/>
      <c r="AM243" s="213"/>
      <c r="AN243" s="212"/>
      <c r="AO243" s="212"/>
      <c r="AP243" s="212"/>
      <c r="AQ243" s="212" t="e">
        <f t="shared" si="325"/>
        <v>#DIV/0!</v>
      </c>
      <c r="AR243" s="214"/>
      <c r="AS243" s="214"/>
      <c r="AT243" s="214" t="e">
        <f t="shared" si="316"/>
        <v>#DIV/0!</v>
      </c>
      <c r="AU243" s="215">
        <f t="shared" si="317"/>
        <v>0</v>
      </c>
      <c r="AV243" s="215">
        <f t="shared" si="335"/>
        <v>0</v>
      </c>
      <c r="AW243" s="220">
        <f t="shared" si="318"/>
        <v>0</v>
      </c>
      <c r="AX243" s="267"/>
      <c r="AY243" s="215">
        <f t="shared" si="357"/>
        <v>0</v>
      </c>
      <c r="AZ243" s="216">
        <f t="shared" si="326"/>
        <v>0</v>
      </c>
      <c r="BA243" s="267"/>
      <c r="BB243" s="215">
        <f t="shared" si="358"/>
        <v>0</v>
      </c>
      <c r="BC243" s="267"/>
      <c r="BD243" s="213"/>
      <c r="BE243" s="213"/>
      <c r="BF243" s="212"/>
      <c r="BG243" s="212"/>
      <c r="BH243" s="212"/>
      <c r="BI243" s="212" t="e">
        <f t="shared" si="338"/>
        <v>#DIV/0!</v>
      </c>
      <c r="BJ243" s="214"/>
      <c r="BK243" s="214"/>
      <c r="BL243" s="214" t="e">
        <f t="shared" si="319"/>
        <v>#DIV/0!</v>
      </c>
      <c r="BM243" s="215">
        <f t="shared" si="346"/>
        <v>0</v>
      </c>
      <c r="BN243" s="220">
        <f t="shared" si="320"/>
        <v>0</v>
      </c>
      <c r="BO243" s="267"/>
      <c r="BP243" s="215">
        <f t="shared" si="352"/>
        <v>0</v>
      </c>
      <c r="BQ243" s="216">
        <f t="shared" si="327"/>
        <v>0</v>
      </c>
      <c r="BR243" s="267"/>
      <c r="BS243" s="215">
        <f t="shared" si="347"/>
        <v>0</v>
      </c>
      <c r="BT243" s="267"/>
      <c r="BU243" s="213"/>
      <c r="BV243" s="213"/>
      <c r="BW243" s="212"/>
      <c r="BX243" s="212"/>
      <c r="BY243" s="212"/>
      <c r="BZ243" s="212" t="e">
        <f t="shared" si="339"/>
        <v>#DIV/0!</v>
      </c>
      <c r="CA243" s="214"/>
      <c r="CB243" s="214"/>
      <c r="CC243" s="214"/>
      <c r="CD243" s="214" t="e">
        <f t="shared" si="328"/>
        <v>#DIV/0!</v>
      </c>
      <c r="CE243" s="215">
        <f t="shared" si="348"/>
        <v>0</v>
      </c>
      <c r="CF243" s="220">
        <f t="shared" si="329"/>
        <v>0</v>
      </c>
      <c r="CG243" s="267"/>
      <c r="CH243" s="215">
        <f t="shared" si="359"/>
        <v>0</v>
      </c>
      <c r="CI243" s="216">
        <f t="shared" si="330"/>
        <v>0</v>
      </c>
      <c r="CJ243" s="267"/>
      <c r="CK243" s="215">
        <f t="shared" si="353"/>
        <v>0</v>
      </c>
      <c r="CL243" s="216">
        <f t="shared" si="331"/>
        <v>0</v>
      </c>
      <c r="CM243" s="267"/>
      <c r="CN243" s="215">
        <f t="shared" si="349"/>
        <v>0</v>
      </c>
      <c r="CO243" s="267"/>
      <c r="CP243" s="221">
        <f t="shared" si="350"/>
        <v>1</v>
      </c>
      <c r="CQ243" s="213"/>
      <c r="CR243" s="213"/>
      <c r="CS243" s="213"/>
      <c r="CT243" s="212"/>
      <c r="CU243" s="212"/>
      <c r="CV243" s="212"/>
      <c r="CW243" s="214"/>
      <c r="CX243" s="215">
        <f t="shared" si="343"/>
        <v>0</v>
      </c>
      <c r="CY243" s="220">
        <f t="shared" si="344"/>
        <v>0</v>
      </c>
      <c r="CZ243" s="222"/>
      <c r="DA243" s="215">
        <f t="shared" si="345"/>
        <v>0</v>
      </c>
      <c r="DB243" s="222"/>
      <c r="DC243" s="213"/>
      <c r="DD243" s="213"/>
      <c r="DE243" s="212"/>
      <c r="DF243" s="212"/>
      <c r="DG243" s="212"/>
      <c r="DH243" s="212" t="e">
        <f t="shared" si="340"/>
        <v>#DIV/0!</v>
      </c>
      <c r="DI243" s="214"/>
      <c r="DJ243" s="215">
        <f t="shared" si="360"/>
        <v>0</v>
      </c>
      <c r="DK243" s="216">
        <f t="shared" si="332"/>
        <v>0</v>
      </c>
      <c r="DL243" s="267"/>
      <c r="DM243" s="215">
        <f t="shared" si="361"/>
        <v>0</v>
      </c>
      <c r="DN243" s="267"/>
      <c r="DO243" s="213"/>
      <c r="DP243" s="213"/>
      <c r="DQ243" s="212"/>
      <c r="DR243" s="212"/>
      <c r="DS243" s="212"/>
      <c r="DT243" s="212" t="e">
        <f t="shared" si="341"/>
        <v>#DIV/0!</v>
      </c>
      <c r="DU243" s="214"/>
      <c r="DV243" s="215">
        <f t="shared" si="351"/>
        <v>0</v>
      </c>
      <c r="DW243" s="216">
        <f t="shared" si="333"/>
        <v>0</v>
      </c>
      <c r="DX243" s="267"/>
      <c r="DY243" s="213"/>
      <c r="DZ243" s="223"/>
      <c r="EA243" s="212"/>
      <c r="EB243" s="212"/>
      <c r="EC243" s="213"/>
      <c r="ED243" s="212" t="e">
        <f t="shared" si="342"/>
        <v>#DIV/0!</v>
      </c>
      <c r="EE243" s="214"/>
      <c r="EF243" s="215">
        <f t="shared" si="321"/>
        <v>0</v>
      </c>
      <c r="EG243" s="216">
        <f t="shared" si="334"/>
        <v>0</v>
      </c>
      <c r="EH243" s="222"/>
    </row>
    <row r="244" spans="1:138" s="227" customFormat="1" ht="31.5" x14ac:dyDescent="0.2">
      <c r="A244" s="116" t="s">
        <v>152</v>
      </c>
      <c r="B244" s="228">
        <f>'численность 2021'!C135</f>
        <v>211.2</v>
      </c>
      <c r="C244" s="229">
        <v>0</v>
      </c>
      <c r="D244" s="229">
        <v>0</v>
      </c>
      <c r="E244" s="228">
        <f>_xlfn.FLOOR.PRECISE('численность 2021'!D135)</f>
        <v>0</v>
      </c>
      <c r="F244" s="228">
        <v>0</v>
      </c>
      <c r="G244" s="228">
        <v>0</v>
      </c>
      <c r="H244" s="228">
        <f t="shared" si="336"/>
        <v>0</v>
      </c>
      <c r="I244" s="230">
        <f>_xlfn.FLOOR.PRECISE('численность 2021'!R135)</f>
        <v>0</v>
      </c>
      <c r="J244" s="233">
        <f t="shared" si="354"/>
        <v>0</v>
      </c>
      <c r="K244" s="231">
        <f t="shared" si="322"/>
        <v>0</v>
      </c>
      <c r="L244" s="217"/>
      <c r="M244" s="229">
        <v>0</v>
      </c>
      <c r="N244" s="229">
        <v>0</v>
      </c>
      <c r="O244" s="228">
        <f>_xlfn.FLOOR.PRECISE('численность 2021'!P135)</f>
        <v>0</v>
      </c>
      <c r="P244" s="228">
        <v>0</v>
      </c>
      <c r="Q244" s="228">
        <v>0</v>
      </c>
      <c r="R244" s="228">
        <f t="shared" si="323"/>
        <v>0</v>
      </c>
      <c r="S244" s="230">
        <f>_xlfn.FLOOR.PRECISE('численность 2021'!Q135)</f>
        <v>0</v>
      </c>
      <c r="T244" s="230"/>
      <c r="U244" s="233">
        <f t="shared" si="355"/>
        <v>0</v>
      </c>
      <c r="V244" s="231">
        <f t="shared" si="314"/>
        <v>0</v>
      </c>
      <c r="W244" s="217"/>
      <c r="X244" s="217"/>
      <c r="Y244" s="232"/>
      <c r="Z244" s="229">
        <v>0</v>
      </c>
      <c r="AA244" s="229">
        <v>0</v>
      </c>
      <c r="AB244" s="228">
        <f>_xlfn.FLOOR.PRECISE('численность 2021'!E135)</f>
        <v>0</v>
      </c>
      <c r="AC244" s="228">
        <v>0</v>
      </c>
      <c r="AD244" s="228">
        <v>0</v>
      </c>
      <c r="AE244" s="228">
        <f t="shared" si="337"/>
        <v>0</v>
      </c>
      <c r="AF244" s="230">
        <f>_xlfn.FLOOR.PRECISE('численность 2021'!O135)</f>
        <v>0</v>
      </c>
      <c r="AG244" s="233">
        <f t="shared" si="356"/>
        <v>0</v>
      </c>
      <c r="AH244" s="231">
        <f t="shared" si="324"/>
        <v>0</v>
      </c>
      <c r="AI244" s="219">
        <f t="shared" si="315"/>
        <v>0</v>
      </c>
      <c r="AJ244" s="217"/>
      <c r="AK244" s="217"/>
      <c r="AL244" s="229">
        <v>406.70764200000002</v>
      </c>
      <c r="AM244" s="229">
        <v>418</v>
      </c>
      <c r="AN244" s="228">
        <f>_xlfn.FLOOR.PRECISE('численность 2021'!F135)</f>
        <v>518</v>
      </c>
      <c r="AO244" s="228">
        <v>1.9255169999999999</v>
      </c>
      <c r="AP244" s="228">
        <v>1.978979</v>
      </c>
      <c r="AQ244" s="228">
        <f t="shared" si="325"/>
        <v>2.4526515151515151</v>
      </c>
      <c r="AR244" s="230">
        <f>_xlfn.FLOOR.PRECISE('численность 2021'!L135)</f>
        <v>36</v>
      </c>
      <c r="AS244" s="230"/>
      <c r="AT244" s="230">
        <f t="shared" si="316"/>
        <v>36</v>
      </c>
      <c r="AU244" s="233">
        <f t="shared" si="317"/>
        <v>36.260000000000005</v>
      </c>
      <c r="AV244" s="233">
        <f t="shared" si="335"/>
        <v>0</v>
      </c>
      <c r="AW244" s="219">
        <f t="shared" si="318"/>
        <v>36</v>
      </c>
      <c r="AX244" s="217">
        <v>36</v>
      </c>
      <c r="AY244" s="233">
        <f t="shared" si="357"/>
        <v>5.3999999999999995</v>
      </c>
      <c r="AZ244" s="231">
        <f t="shared" si="326"/>
        <v>0</v>
      </c>
      <c r="BA244" s="217"/>
      <c r="BB244" s="233">
        <f t="shared" si="358"/>
        <v>10.799999999999999</v>
      </c>
      <c r="BC244" s="217">
        <v>11</v>
      </c>
      <c r="BD244" s="229">
        <v>3.419632</v>
      </c>
      <c r="BE244" s="229">
        <v>13</v>
      </c>
      <c r="BF244" s="228">
        <f>_xlfn.FLOOR.PRECISE('численность 2021'!G135)</f>
        <v>10</v>
      </c>
      <c r="BG244" s="228">
        <v>1.619E-2</v>
      </c>
      <c r="BH244" s="228">
        <v>6.1546999999999998E-2</v>
      </c>
      <c r="BI244" s="228">
        <f t="shared" si="338"/>
        <v>4.7348484848484848E-2</v>
      </c>
      <c r="BJ244" s="230">
        <f>_xlfn.FLOOR.PRECISE('численность 2021'!K135)</f>
        <v>0</v>
      </c>
      <c r="BK244" s="230"/>
      <c r="BL244" s="230">
        <f t="shared" si="319"/>
        <v>0</v>
      </c>
      <c r="BM244" s="233">
        <f t="shared" si="346"/>
        <v>0.3</v>
      </c>
      <c r="BN244" s="219">
        <f t="shared" si="320"/>
        <v>0</v>
      </c>
      <c r="BO244" s="217"/>
      <c r="BP244" s="233">
        <f t="shared" si="352"/>
        <v>0</v>
      </c>
      <c r="BQ244" s="231">
        <f t="shared" si="327"/>
        <v>0</v>
      </c>
      <c r="BR244" s="217"/>
      <c r="BS244" s="233">
        <f t="shared" si="347"/>
        <v>0</v>
      </c>
      <c r="BT244" s="217"/>
      <c r="BU244" s="229">
        <v>0</v>
      </c>
      <c r="BV244" s="229">
        <v>0</v>
      </c>
      <c r="BW244" s="228">
        <f>_xlfn.FLOOR.PRECISE('численность 2021'!H135)</f>
        <v>0</v>
      </c>
      <c r="BX244" s="228">
        <v>0</v>
      </c>
      <c r="BY244" s="228">
        <v>0</v>
      </c>
      <c r="BZ244" s="228">
        <f t="shared" si="339"/>
        <v>0</v>
      </c>
      <c r="CA244" s="230">
        <f>_xlfn.FLOOR.PRECISE('численность 2021'!M135)</f>
        <v>0</v>
      </c>
      <c r="CB244" s="230"/>
      <c r="CC244" s="230"/>
      <c r="CD244" s="230">
        <f t="shared" si="328"/>
        <v>0</v>
      </c>
      <c r="CE244" s="233">
        <f t="shared" si="348"/>
        <v>0</v>
      </c>
      <c r="CF244" s="219">
        <f t="shared" si="329"/>
        <v>0</v>
      </c>
      <c r="CG244" s="217"/>
      <c r="CH244" s="233">
        <f t="shared" si="359"/>
        <v>0</v>
      </c>
      <c r="CI244" s="231">
        <f t="shared" si="330"/>
        <v>0</v>
      </c>
      <c r="CJ244" s="217"/>
      <c r="CK244" s="233">
        <f t="shared" si="353"/>
        <v>0</v>
      </c>
      <c r="CL244" s="231">
        <f t="shared" si="331"/>
        <v>0</v>
      </c>
      <c r="CM244" s="217"/>
      <c r="CN244" s="233">
        <f t="shared" si="349"/>
        <v>0</v>
      </c>
      <c r="CO244" s="217"/>
      <c r="CP244" s="234">
        <f t="shared" si="350"/>
        <v>1</v>
      </c>
      <c r="CQ244" s="229">
        <v>0</v>
      </c>
      <c r="CR244" s="229">
        <v>0</v>
      </c>
      <c r="CS244" s="229" t="e">
        <f>#REF!</f>
        <v>#REF!</v>
      </c>
      <c r="CT244" s="228">
        <v>0</v>
      </c>
      <c r="CU244" s="228">
        <v>0</v>
      </c>
      <c r="CV244" s="228" t="e">
        <f>#REF!</f>
        <v>#REF!</v>
      </c>
      <c r="CW244" s="230" t="e">
        <f>#REF!</f>
        <v>#REF!</v>
      </c>
      <c r="CX244" s="233" t="e">
        <f t="shared" si="343"/>
        <v>#REF!</v>
      </c>
      <c r="CY244" s="219" t="e">
        <f t="shared" si="344"/>
        <v>#REF!</v>
      </c>
      <c r="CZ244" s="217"/>
      <c r="DA244" s="233">
        <f t="shared" si="345"/>
        <v>0</v>
      </c>
      <c r="DB244" s="217"/>
      <c r="DC244" s="229">
        <v>0</v>
      </c>
      <c r="DD244" s="229">
        <v>0</v>
      </c>
      <c r="DE244" s="228">
        <f>_xlfn.FLOOR.PRECISE('численность 2021'!I135)</f>
        <v>0</v>
      </c>
      <c r="DF244" s="228">
        <v>0</v>
      </c>
      <c r="DG244" s="228">
        <v>0</v>
      </c>
      <c r="DH244" s="228">
        <f t="shared" si="340"/>
        <v>0</v>
      </c>
      <c r="DI244" s="230">
        <f>_xlfn.FLOOR.PRECISE('численность 2021'!N135)</f>
        <v>0</v>
      </c>
      <c r="DJ244" s="233">
        <f t="shared" si="360"/>
        <v>0</v>
      </c>
      <c r="DK244" s="231">
        <f t="shared" si="332"/>
        <v>0</v>
      </c>
      <c r="DL244" s="217"/>
      <c r="DM244" s="233">
        <f t="shared" si="361"/>
        <v>0</v>
      </c>
      <c r="DN244" s="217"/>
      <c r="DO244" s="229">
        <v>1.121191</v>
      </c>
      <c r="DP244" s="229">
        <v>0</v>
      </c>
      <c r="DQ244" s="228">
        <f>_xlfn.FLOOR.PRECISE('численность 2021'!J135)</f>
        <v>0</v>
      </c>
      <c r="DR244" s="228">
        <v>5.3080000000000002E-3</v>
      </c>
      <c r="DS244" s="228">
        <v>0</v>
      </c>
      <c r="DT244" s="228">
        <f t="shared" si="341"/>
        <v>0</v>
      </c>
      <c r="DU244" s="230">
        <f>_xlfn.FLOOR.PRECISE('численность 2021'!S135)</f>
        <v>0</v>
      </c>
      <c r="DV244" s="233">
        <f t="shared" si="351"/>
        <v>0</v>
      </c>
      <c r="DW244" s="231">
        <f t="shared" si="333"/>
        <v>0</v>
      </c>
      <c r="DX244" s="217"/>
      <c r="DY244" s="229">
        <v>0</v>
      </c>
      <c r="DZ244" s="236">
        <v>28</v>
      </c>
      <c r="EA244" s="228">
        <f>_xlfn.FLOOR.PRECISE('численность 2021'!T135)</f>
        <v>56</v>
      </c>
      <c r="EB244" s="228">
        <v>0</v>
      </c>
      <c r="EC244" s="229">
        <v>0.13256299999999999</v>
      </c>
      <c r="ED244" s="228">
        <f t="shared" si="342"/>
        <v>0.26515151515151514</v>
      </c>
      <c r="EE244" s="230">
        <f>_xlfn.FLOOR.PRECISE('численность 2021'!U135)</f>
        <v>0</v>
      </c>
      <c r="EF244" s="233">
        <f t="shared" si="321"/>
        <v>5.6000000000000005</v>
      </c>
      <c r="EG244" s="231">
        <f t="shared" si="334"/>
        <v>0</v>
      </c>
      <c r="EH244" s="217"/>
    </row>
    <row r="245" spans="1:138" ht="15.75" x14ac:dyDescent="0.2">
      <c r="A245" s="198" t="s">
        <v>254</v>
      </c>
      <c r="B245" s="212"/>
      <c r="C245" s="213"/>
      <c r="D245" s="213"/>
      <c r="E245" s="212"/>
      <c r="F245" s="212"/>
      <c r="G245" s="212"/>
      <c r="H245" s="212"/>
      <c r="I245" s="214"/>
      <c r="J245" s="215">
        <f t="shared" si="354"/>
        <v>0</v>
      </c>
      <c r="K245" s="216">
        <f t="shared" si="322"/>
        <v>0</v>
      </c>
      <c r="L245" s="267"/>
      <c r="M245" s="213"/>
      <c r="N245" s="213"/>
      <c r="O245" s="212"/>
      <c r="P245" s="212"/>
      <c r="Q245" s="212"/>
      <c r="R245" s="212" t="e">
        <f t="shared" si="323"/>
        <v>#DIV/0!</v>
      </c>
      <c r="S245" s="214"/>
      <c r="T245" s="214"/>
      <c r="U245" s="215">
        <f t="shared" si="355"/>
        <v>0</v>
      </c>
      <c r="V245" s="216">
        <f t="shared" si="314"/>
        <v>0</v>
      </c>
      <c r="W245" s="267"/>
      <c r="X245" s="267"/>
      <c r="Y245" s="218"/>
      <c r="Z245" s="213"/>
      <c r="AA245" s="213"/>
      <c r="AB245" s="212"/>
      <c r="AC245" s="212"/>
      <c r="AD245" s="212"/>
      <c r="AE245" s="212" t="e">
        <f t="shared" si="337"/>
        <v>#DIV/0!</v>
      </c>
      <c r="AF245" s="214"/>
      <c r="AG245" s="215">
        <f t="shared" si="356"/>
        <v>0</v>
      </c>
      <c r="AH245" s="216">
        <f t="shared" si="324"/>
        <v>0</v>
      </c>
      <c r="AI245" s="219">
        <f t="shared" si="315"/>
        <v>0</v>
      </c>
      <c r="AJ245" s="267"/>
      <c r="AK245" s="267"/>
      <c r="AL245" s="213"/>
      <c r="AM245" s="213"/>
      <c r="AN245" s="212"/>
      <c r="AO245" s="212"/>
      <c r="AP245" s="212"/>
      <c r="AQ245" s="212" t="e">
        <f t="shared" si="325"/>
        <v>#DIV/0!</v>
      </c>
      <c r="AR245" s="214"/>
      <c r="AS245" s="214"/>
      <c r="AT245" s="214" t="e">
        <f t="shared" si="316"/>
        <v>#DIV/0!</v>
      </c>
      <c r="AU245" s="215">
        <f t="shared" si="317"/>
        <v>0</v>
      </c>
      <c r="AV245" s="215">
        <f t="shared" si="335"/>
        <v>0</v>
      </c>
      <c r="AW245" s="220">
        <f t="shared" si="318"/>
        <v>0</v>
      </c>
      <c r="AX245" s="267"/>
      <c r="AY245" s="215">
        <f t="shared" si="357"/>
        <v>0</v>
      </c>
      <c r="AZ245" s="216">
        <f t="shared" si="326"/>
        <v>0</v>
      </c>
      <c r="BA245" s="267"/>
      <c r="BB245" s="215">
        <f t="shared" si="358"/>
        <v>0</v>
      </c>
      <c r="BC245" s="267"/>
      <c r="BD245" s="213"/>
      <c r="BE245" s="213"/>
      <c r="BF245" s="212"/>
      <c r="BG245" s="212"/>
      <c r="BH245" s="212"/>
      <c r="BI245" s="212" t="e">
        <f t="shared" si="338"/>
        <v>#DIV/0!</v>
      </c>
      <c r="BJ245" s="214"/>
      <c r="BK245" s="214"/>
      <c r="BL245" s="214" t="e">
        <f t="shared" si="319"/>
        <v>#DIV/0!</v>
      </c>
      <c r="BM245" s="215">
        <f t="shared" si="346"/>
        <v>0</v>
      </c>
      <c r="BN245" s="220">
        <f t="shared" si="320"/>
        <v>0</v>
      </c>
      <c r="BO245" s="267"/>
      <c r="BP245" s="215">
        <f t="shared" si="352"/>
        <v>0</v>
      </c>
      <c r="BQ245" s="216">
        <f t="shared" si="327"/>
        <v>0</v>
      </c>
      <c r="BR245" s="267"/>
      <c r="BS245" s="215">
        <f t="shared" si="347"/>
        <v>0</v>
      </c>
      <c r="BT245" s="267"/>
      <c r="BU245" s="213"/>
      <c r="BV245" s="213"/>
      <c r="BW245" s="212"/>
      <c r="BX245" s="212"/>
      <c r="BY245" s="212"/>
      <c r="BZ245" s="212" t="e">
        <f t="shared" si="339"/>
        <v>#DIV/0!</v>
      </c>
      <c r="CA245" s="214"/>
      <c r="CB245" s="214"/>
      <c r="CC245" s="214"/>
      <c r="CD245" s="214" t="e">
        <f t="shared" si="328"/>
        <v>#DIV/0!</v>
      </c>
      <c r="CE245" s="215">
        <f t="shared" si="348"/>
        <v>0</v>
      </c>
      <c r="CF245" s="220">
        <f t="shared" si="329"/>
        <v>0</v>
      </c>
      <c r="CG245" s="267"/>
      <c r="CH245" s="215">
        <f t="shared" si="359"/>
        <v>0</v>
      </c>
      <c r="CI245" s="216">
        <f t="shared" si="330"/>
        <v>0</v>
      </c>
      <c r="CJ245" s="267"/>
      <c r="CK245" s="215">
        <f t="shared" si="353"/>
        <v>0</v>
      </c>
      <c r="CL245" s="216">
        <f t="shared" si="331"/>
        <v>0</v>
      </c>
      <c r="CM245" s="267"/>
      <c r="CN245" s="215">
        <f t="shared" si="349"/>
        <v>0</v>
      </c>
      <c r="CO245" s="267"/>
      <c r="CP245" s="221">
        <f t="shared" si="350"/>
        <v>1</v>
      </c>
      <c r="CQ245" s="213"/>
      <c r="CR245" s="213"/>
      <c r="CS245" s="213"/>
      <c r="CT245" s="212"/>
      <c r="CU245" s="212"/>
      <c r="CV245" s="212"/>
      <c r="CW245" s="214"/>
      <c r="CX245" s="215">
        <f t="shared" si="343"/>
        <v>0</v>
      </c>
      <c r="CY245" s="220">
        <f t="shared" si="344"/>
        <v>0</v>
      </c>
      <c r="CZ245" s="222"/>
      <c r="DA245" s="215">
        <f t="shared" si="345"/>
        <v>0</v>
      </c>
      <c r="DB245" s="222"/>
      <c r="DC245" s="213"/>
      <c r="DD245" s="213"/>
      <c r="DE245" s="212"/>
      <c r="DF245" s="212"/>
      <c r="DG245" s="212"/>
      <c r="DH245" s="212" t="e">
        <f t="shared" si="340"/>
        <v>#DIV/0!</v>
      </c>
      <c r="DI245" s="214"/>
      <c r="DJ245" s="215">
        <f t="shared" si="360"/>
        <v>0</v>
      </c>
      <c r="DK245" s="216">
        <f t="shared" si="332"/>
        <v>0</v>
      </c>
      <c r="DL245" s="267"/>
      <c r="DM245" s="215">
        <f t="shared" si="361"/>
        <v>0</v>
      </c>
      <c r="DN245" s="267"/>
      <c r="DO245" s="213"/>
      <c r="DP245" s="213"/>
      <c r="DQ245" s="212"/>
      <c r="DR245" s="212"/>
      <c r="DS245" s="212"/>
      <c r="DT245" s="212" t="e">
        <f t="shared" si="341"/>
        <v>#DIV/0!</v>
      </c>
      <c r="DU245" s="214"/>
      <c r="DV245" s="215">
        <f t="shared" si="351"/>
        <v>0</v>
      </c>
      <c r="DW245" s="216">
        <f t="shared" si="333"/>
        <v>0</v>
      </c>
      <c r="DX245" s="267"/>
      <c r="DY245" s="213"/>
      <c r="DZ245" s="223"/>
      <c r="EA245" s="212"/>
      <c r="EB245" s="212"/>
      <c r="EC245" s="213"/>
      <c r="ED245" s="212" t="e">
        <f t="shared" si="342"/>
        <v>#DIV/0!</v>
      </c>
      <c r="EE245" s="214"/>
      <c r="EF245" s="215">
        <f t="shared" si="321"/>
        <v>0</v>
      </c>
      <c r="EG245" s="216">
        <f t="shared" si="334"/>
        <v>0</v>
      </c>
      <c r="EH245" s="222"/>
    </row>
    <row r="246" spans="1:138" ht="63" x14ac:dyDescent="0.2">
      <c r="A246" s="116" t="s">
        <v>363</v>
      </c>
      <c r="B246" s="212">
        <f>'численность 2021'!C248</f>
        <v>15.6</v>
      </c>
      <c r="C246" s="213">
        <v>5.6205129999999999</v>
      </c>
      <c r="D246" s="213">
        <v>25</v>
      </c>
      <c r="E246" s="212">
        <f>_xlfn.FLOOR.PRECISE('численность 2021'!D248)</f>
        <v>32</v>
      </c>
      <c r="F246" s="212">
        <v>0.20145199999999999</v>
      </c>
      <c r="G246" s="212">
        <v>0.89605699999999999</v>
      </c>
      <c r="H246" s="212">
        <f t="shared" si="336"/>
        <v>2.0512820512820515</v>
      </c>
      <c r="I246" s="214">
        <f>_xlfn.FLOOR.PRECISE('численность 2021'!R248)</f>
        <v>0</v>
      </c>
      <c r="J246" s="215">
        <f t="shared" si="354"/>
        <v>11.2</v>
      </c>
      <c r="K246" s="216">
        <f t="shared" si="322"/>
        <v>0</v>
      </c>
      <c r="L246" s="222"/>
      <c r="M246" s="213">
        <v>0</v>
      </c>
      <c r="N246" s="213">
        <v>0</v>
      </c>
      <c r="O246" s="212">
        <f>_xlfn.FLOOR.PRECISE('численность 2021'!P248)</f>
        <v>8</v>
      </c>
      <c r="P246" s="212">
        <v>0</v>
      </c>
      <c r="Q246" s="212">
        <v>0</v>
      </c>
      <c r="R246" s="212">
        <f t="shared" si="323"/>
        <v>0.51282051282051289</v>
      </c>
      <c r="S246" s="214">
        <f>_xlfn.FLOOR.PRECISE('численность 2021'!Q248)</f>
        <v>0</v>
      </c>
      <c r="T246" s="214"/>
      <c r="U246" s="215">
        <f t="shared" si="355"/>
        <v>2.4</v>
      </c>
      <c r="V246" s="216">
        <f t="shared" si="314"/>
        <v>0</v>
      </c>
      <c r="W246" s="222"/>
      <c r="X246" s="222"/>
      <c r="Y246" s="218"/>
      <c r="Z246" s="213">
        <v>35.245296000000003</v>
      </c>
      <c r="AA246" s="213">
        <v>55</v>
      </c>
      <c r="AB246" s="212">
        <f>_xlfn.FLOOR.PRECISE('численность 2021'!E248)</f>
        <v>53</v>
      </c>
      <c r="AC246" s="212">
        <v>1.263272</v>
      </c>
      <c r="AD246" s="212">
        <v>1.9713259999999999</v>
      </c>
      <c r="AE246" s="212">
        <f t="shared" si="337"/>
        <v>3.3974358974358974</v>
      </c>
      <c r="AF246" s="214">
        <f>_xlfn.FLOOR.PRECISE('численность 2021'!O248)</f>
        <v>0</v>
      </c>
      <c r="AG246" s="215">
        <f t="shared" si="356"/>
        <v>2.6500000000000004</v>
      </c>
      <c r="AH246" s="216">
        <f t="shared" si="324"/>
        <v>0</v>
      </c>
      <c r="AI246" s="219">
        <f t="shared" si="315"/>
        <v>0</v>
      </c>
      <c r="AJ246" s="222"/>
      <c r="AK246" s="222"/>
      <c r="AL246" s="213">
        <v>136.46154799999999</v>
      </c>
      <c r="AM246" s="213">
        <v>143</v>
      </c>
      <c r="AN246" s="212">
        <f>_xlfn.FLOOR.PRECISE('численность 2021'!F248)</f>
        <v>122</v>
      </c>
      <c r="AO246" s="212">
        <v>4.891095</v>
      </c>
      <c r="AP246" s="212">
        <v>5.1254479999999996</v>
      </c>
      <c r="AQ246" s="212">
        <f t="shared" si="325"/>
        <v>7.8205128205128203</v>
      </c>
      <c r="AR246" s="214">
        <f>_xlfn.FLOOR.PRECISE('численность 2021'!L248)</f>
        <v>0</v>
      </c>
      <c r="AS246" s="214"/>
      <c r="AT246" s="214">
        <f t="shared" si="316"/>
        <v>0</v>
      </c>
      <c r="AU246" s="215">
        <f t="shared" si="317"/>
        <v>12.200000000000001</v>
      </c>
      <c r="AV246" s="215">
        <f t="shared" si="335"/>
        <v>12.200000000000001</v>
      </c>
      <c r="AW246" s="220">
        <f t="shared" si="318"/>
        <v>0</v>
      </c>
      <c r="AX246" s="222"/>
      <c r="AY246" s="215">
        <f t="shared" si="357"/>
        <v>0</v>
      </c>
      <c r="AZ246" s="216">
        <f t="shared" si="326"/>
        <v>0</v>
      </c>
      <c r="BA246" s="222"/>
      <c r="BB246" s="215">
        <f t="shared" si="358"/>
        <v>0</v>
      </c>
      <c r="BC246" s="222"/>
      <c r="BD246" s="213">
        <v>17.856838</v>
      </c>
      <c r="BE246" s="213">
        <v>39</v>
      </c>
      <c r="BF246" s="212">
        <f>_xlfn.FLOOR.PRECISE('численность 2021'!G248)</f>
        <v>31</v>
      </c>
      <c r="BG246" s="212">
        <v>0.64002999999999999</v>
      </c>
      <c r="BH246" s="212">
        <v>1.3978489999999999</v>
      </c>
      <c r="BI246" s="212">
        <f t="shared" si="338"/>
        <v>1.9871794871794872</v>
      </c>
      <c r="BJ246" s="214">
        <f>_xlfn.FLOOR.PRECISE('численность 2021'!K248)</f>
        <v>0</v>
      </c>
      <c r="BK246" s="214"/>
      <c r="BL246" s="214">
        <f t="shared" si="319"/>
        <v>0</v>
      </c>
      <c r="BM246" s="215">
        <f t="shared" si="346"/>
        <v>1.55</v>
      </c>
      <c r="BN246" s="220">
        <f t="shared" si="320"/>
        <v>0</v>
      </c>
      <c r="BO246" s="222"/>
      <c r="BP246" s="215">
        <f t="shared" si="352"/>
        <v>0</v>
      </c>
      <c r="BQ246" s="216">
        <f t="shared" si="327"/>
        <v>0</v>
      </c>
      <c r="BR246" s="222"/>
      <c r="BS246" s="215">
        <f t="shared" si="347"/>
        <v>0</v>
      </c>
      <c r="BT246" s="222"/>
      <c r="BU246" s="213">
        <v>49.9991455078125</v>
      </c>
      <c r="BV246" s="213">
        <v>72</v>
      </c>
      <c r="BW246" s="212">
        <f>_xlfn.FLOOR.PRECISE('численность 2021'!H248)</f>
        <v>73</v>
      </c>
      <c r="BX246" s="212">
        <v>1.792084</v>
      </c>
      <c r="BY246" s="212">
        <v>2.5806450000000001</v>
      </c>
      <c r="BZ246" s="212">
        <f t="shared" si="339"/>
        <v>4.6794871794871797</v>
      </c>
      <c r="CA246" s="214">
        <f>_xlfn.FLOOR.PRECISE('численность 2021'!M248)</f>
        <v>0</v>
      </c>
      <c r="CB246" s="214"/>
      <c r="CC246" s="214"/>
      <c r="CD246" s="214">
        <f t="shared" si="328"/>
        <v>0</v>
      </c>
      <c r="CE246" s="215">
        <f t="shared" si="348"/>
        <v>5.84</v>
      </c>
      <c r="CF246" s="220">
        <f t="shared" si="329"/>
        <v>0</v>
      </c>
      <c r="CG246" s="222"/>
      <c r="CH246" s="215">
        <f t="shared" si="359"/>
        <v>0</v>
      </c>
      <c r="CI246" s="216">
        <f t="shared" si="330"/>
        <v>0</v>
      </c>
      <c r="CJ246" s="222"/>
      <c r="CK246" s="215">
        <f t="shared" si="353"/>
        <v>0</v>
      </c>
      <c r="CL246" s="216">
        <f t="shared" si="331"/>
        <v>0</v>
      </c>
      <c r="CM246" s="222"/>
      <c r="CN246" s="215">
        <f t="shared" si="349"/>
        <v>0</v>
      </c>
      <c r="CO246" s="222"/>
      <c r="CP246" s="221">
        <f t="shared" si="350"/>
        <v>1</v>
      </c>
      <c r="CQ246" s="213">
        <v>0</v>
      </c>
      <c r="CR246" s="213">
        <v>0</v>
      </c>
      <c r="CS246" s="213" t="e">
        <f>#REF!</f>
        <v>#REF!</v>
      </c>
      <c r="CT246" s="212">
        <v>0</v>
      </c>
      <c r="CU246" s="212">
        <v>0</v>
      </c>
      <c r="CV246" s="212" t="e">
        <f>#REF!</f>
        <v>#REF!</v>
      </c>
      <c r="CW246" s="214" t="e">
        <f>#REF!</f>
        <v>#REF!</v>
      </c>
      <c r="CX246" s="215" t="e">
        <f t="shared" si="343"/>
        <v>#REF!</v>
      </c>
      <c r="CY246" s="220" t="e">
        <f t="shared" si="344"/>
        <v>#REF!</v>
      </c>
      <c r="CZ246" s="222"/>
      <c r="DA246" s="215">
        <f t="shared" si="345"/>
        <v>0</v>
      </c>
      <c r="DB246" s="222"/>
      <c r="DC246" s="213">
        <v>0</v>
      </c>
      <c r="DD246" s="213">
        <v>0</v>
      </c>
      <c r="DE246" s="212">
        <f>_xlfn.FLOOR.PRECISE('численность 2021'!I248)</f>
        <v>0</v>
      </c>
      <c r="DF246" s="212">
        <v>0</v>
      </c>
      <c r="DG246" s="212">
        <v>0</v>
      </c>
      <c r="DH246" s="212">
        <f t="shared" si="340"/>
        <v>0</v>
      </c>
      <c r="DI246" s="214">
        <f>_xlfn.FLOOR.PRECISE('численность 2021'!N238)</f>
        <v>0</v>
      </c>
      <c r="DJ246" s="215">
        <f t="shared" si="360"/>
        <v>0</v>
      </c>
      <c r="DK246" s="216">
        <f t="shared" si="332"/>
        <v>0</v>
      </c>
      <c r="DL246" s="222"/>
      <c r="DM246" s="215">
        <f t="shared" si="361"/>
        <v>0</v>
      </c>
      <c r="DN246" s="222"/>
      <c r="DO246" s="213">
        <v>0</v>
      </c>
      <c r="DP246" s="213">
        <v>0</v>
      </c>
      <c r="DQ246" s="212">
        <f>_xlfn.FLOOR.PRECISE('численность 2021'!J248)</f>
        <v>6</v>
      </c>
      <c r="DR246" s="212">
        <v>0</v>
      </c>
      <c r="DS246" s="212">
        <v>0</v>
      </c>
      <c r="DT246" s="212">
        <f t="shared" si="341"/>
        <v>0.38461538461538464</v>
      </c>
      <c r="DU246" s="214">
        <f>_xlfn.FLOOR.PRECISE('численность 2021'!S238)</f>
        <v>0</v>
      </c>
      <c r="DV246" s="215">
        <f t="shared" si="351"/>
        <v>0.60000000000000009</v>
      </c>
      <c r="DW246" s="216">
        <f t="shared" si="333"/>
        <v>0</v>
      </c>
      <c r="DX246" s="222"/>
      <c r="DY246" s="213">
        <v>0</v>
      </c>
      <c r="DZ246" s="223">
        <v>0</v>
      </c>
      <c r="EA246" s="212">
        <f>_xlfn.FLOOR.PRECISE('численность 2021'!T238)</f>
        <v>0</v>
      </c>
      <c r="EB246" s="212">
        <v>0</v>
      </c>
      <c r="EC246" s="213">
        <v>0</v>
      </c>
      <c r="ED246" s="212">
        <f t="shared" si="342"/>
        <v>0</v>
      </c>
      <c r="EE246" s="214">
        <f>_xlfn.FLOOR.PRECISE('численность 2021'!U238)</f>
        <v>0</v>
      </c>
      <c r="EF246" s="215">
        <f t="shared" si="321"/>
        <v>0</v>
      </c>
      <c r="EG246" s="216">
        <f t="shared" si="334"/>
        <v>0</v>
      </c>
      <c r="EH246" s="222"/>
    </row>
    <row r="247" spans="1:138" s="227" customFormat="1" ht="47.25" x14ac:dyDescent="0.2">
      <c r="A247" s="116" t="s">
        <v>364</v>
      </c>
      <c r="B247" s="228">
        <f>'численность 2021'!C238</f>
        <v>5.3</v>
      </c>
      <c r="C247" s="229">
        <v>11.573259</v>
      </c>
      <c r="D247" s="229">
        <v>6</v>
      </c>
      <c r="E247" s="228">
        <f>_xlfn.FLOOR.PRECISE('численность 2021'!D238)</f>
        <v>12</v>
      </c>
      <c r="F247" s="228">
        <v>2.1836340000000001</v>
      </c>
      <c r="G247" s="212">
        <v>1.1320749999999999</v>
      </c>
      <c r="H247" s="212">
        <f t="shared" si="336"/>
        <v>2.2641509433962264</v>
      </c>
      <c r="I247" s="230">
        <f>_xlfn.FLOOR.PRECISE('численность 2021'!R238)</f>
        <v>0</v>
      </c>
      <c r="J247" s="215">
        <f t="shared" si="354"/>
        <v>4.1999999999999993</v>
      </c>
      <c r="K247" s="216">
        <f t="shared" si="322"/>
        <v>0</v>
      </c>
      <c r="L247" s="217"/>
      <c r="M247" s="229">
        <v>14</v>
      </c>
      <c r="N247" s="229">
        <v>25</v>
      </c>
      <c r="O247" s="228">
        <f>_xlfn.FLOOR.PRECISE('численность 2021'!P238)</f>
        <v>12</v>
      </c>
      <c r="P247" s="212">
        <v>2.6415090000000001</v>
      </c>
      <c r="Q247" s="228">
        <v>4.7169809999999996</v>
      </c>
      <c r="R247" s="212">
        <f t="shared" si="323"/>
        <v>2.2641509433962264</v>
      </c>
      <c r="S247" s="230">
        <f>_xlfn.FLOOR.PRECISE('численность 2021'!Q238)</f>
        <v>2</v>
      </c>
      <c r="T247" s="230"/>
      <c r="U247" s="215">
        <f t="shared" si="355"/>
        <v>3.5999999999999996</v>
      </c>
      <c r="V247" s="216">
        <f t="shared" si="314"/>
        <v>2</v>
      </c>
      <c r="W247" s="217">
        <v>2</v>
      </c>
      <c r="X247" s="217"/>
      <c r="Y247" s="232"/>
      <c r="Z247" s="229">
        <v>1.3907910000000001</v>
      </c>
      <c r="AA247" s="229">
        <v>1</v>
      </c>
      <c r="AB247" s="228">
        <f>_xlfn.FLOOR.PRECISE('численность 2021'!E238)</f>
        <v>1</v>
      </c>
      <c r="AC247" s="228">
        <v>0.26241300000000001</v>
      </c>
      <c r="AD247" s="228">
        <v>0.18867900000000001</v>
      </c>
      <c r="AE247" s="212">
        <f t="shared" si="337"/>
        <v>0.18867924528301888</v>
      </c>
      <c r="AF247" s="230">
        <f>_xlfn.FLOOR.PRECISE('численность 2021'!O238)</f>
        <v>0</v>
      </c>
      <c r="AG247" s="215">
        <f t="shared" si="356"/>
        <v>0</v>
      </c>
      <c r="AH247" s="216">
        <f t="shared" si="324"/>
        <v>0</v>
      </c>
      <c r="AI247" s="219">
        <f t="shared" si="315"/>
        <v>0</v>
      </c>
      <c r="AJ247" s="217"/>
      <c r="AK247" s="217"/>
      <c r="AL247" s="229">
        <v>18.436062</v>
      </c>
      <c r="AM247" s="229">
        <v>20</v>
      </c>
      <c r="AN247" s="228">
        <f>_xlfn.FLOOR.PRECISE('численность 2021'!F238)</f>
        <v>31</v>
      </c>
      <c r="AO247" s="228">
        <v>3.4785020000000002</v>
      </c>
      <c r="AP247" s="228">
        <v>3.7735850000000002</v>
      </c>
      <c r="AQ247" s="212">
        <f t="shared" si="325"/>
        <v>5.8490566037735849</v>
      </c>
      <c r="AR247" s="230">
        <f>_xlfn.FLOOR.PRECISE('численность 2021'!L238)</f>
        <v>0</v>
      </c>
      <c r="AS247" s="230"/>
      <c r="AT247" s="214">
        <f t="shared" si="316"/>
        <v>0</v>
      </c>
      <c r="AU247" s="215">
        <f t="shared" si="317"/>
        <v>0</v>
      </c>
      <c r="AV247" s="215">
        <f t="shared" si="335"/>
        <v>0</v>
      </c>
      <c r="AW247" s="220">
        <f t="shared" si="318"/>
        <v>0</v>
      </c>
      <c r="AX247" s="217"/>
      <c r="AY247" s="215">
        <f t="shared" si="357"/>
        <v>0</v>
      </c>
      <c r="AZ247" s="216">
        <f t="shared" si="326"/>
        <v>0</v>
      </c>
      <c r="BA247" s="217"/>
      <c r="BB247" s="215">
        <f t="shared" si="358"/>
        <v>0</v>
      </c>
      <c r="BC247" s="217"/>
      <c r="BD247" s="229">
        <v>3.2285159999999999</v>
      </c>
      <c r="BE247" s="229">
        <v>2</v>
      </c>
      <c r="BF247" s="228">
        <f>_xlfn.FLOOR.PRECISE('численность 2021'!G238)</f>
        <v>7</v>
      </c>
      <c r="BG247" s="228">
        <v>0.60915399999999997</v>
      </c>
      <c r="BH247" s="228">
        <v>0.37735800000000003</v>
      </c>
      <c r="BI247" s="212">
        <f t="shared" si="338"/>
        <v>1.3207547169811322</v>
      </c>
      <c r="BJ247" s="230">
        <f>_xlfn.FLOOR.PRECISE('численность 2021'!K238)</f>
        <v>0</v>
      </c>
      <c r="BK247" s="230"/>
      <c r="BL247" s="214">
        <f t="shared" si="319"/>
        <v>0</v>
      </c>
      <c r="BM247" s="215">
        <f t="shared" si="346"/>
        <v>0.35000000000000003</v>
      </c>
      <c r="BN247" s="220">
        <f t="shared" si="320"/>
        <v>0</v>
      </c>
      <c r="BO247" s="217"/>
      <c r="BP247" s="215">
        <f t="shared" si="352"/>
        <v>0</v>
      </c>
      <c r="BQ247" s="216">
        <f t="shared" si="327"/>
        <v>0</v>
      </c>
      <c r="BR247" s="217"/>
      <c r="BS247" s="215">
        <f t="shared" si="347"/>
        <v>0</v>
      </c>
      <c r="BT247" s="217"/>
      <c r="BU247" s="229">
        <v>50.131683000000002</v>
      </c>
      <c r="BV247" s="229">
        <v>48</v>
      </c>
      <c r="BW247" s="228">
        <f>_xlfn.FLOOR.PRECISE('численность 2021'!H238)</f>
        <v>58</v>
      </c>
      <c r="BX247" s="228">
        <v>9.4588079999999994</v>
      </c>
      <c r="BY247" s="228">
        <v>9.0566030000000008</v>
      </c>
      <c r="BZ247" s="212">
        <f t="shared" si="339"/>
        <v>10.943396226415095</v>
      </c>
      <c r="CA247" s="230">
        <f>_xlfn.FLOOR.PRECISE('численность 2021'!M238)</f>
        <v>8</v>
      </c>
      <c r="CB247" s="230"/>
      <c r="CC247" s="230"/>
      <c r="CD247" s="214">
        <f t="shared" si="328"/>
        <v>8</v>
      </c>
      <c r="CE247" s="215">
        <f t="shared" si="348"/>
        <v>8.6999999999999993</v>
      </c>
      <c r="CF247" s="220">
        <f t="shared" si="329"/>
        <v>8</v>
      </c>
      <c r="CG247" s="217">
        <v>8</v>
      </c>
      <c r="CH247" s="215">
        <f t="shared" si="359"/>
        <v>0.6</v>
      </c>
      <c r="CI247" s="216">
        <f t="shared" si="330"/>
        <v>0</v>
      </c>
      <c r="CJ247" s="217"/>
      <c r="CK247" s="215">
        <f t="shared" si="353"/>
        <v>0.6</v>
      </c>
      <c r="CL247" s="216">
        <f t="shared" si="331"/>
        <v>0</v>
      </c>
      <c r="CM247" s="217"/>
      <c r="CN247" s="215">
        <f t="shared" si="349"/>
        <v>1.6</v>
      </c>
      <c r="CO247" s="217"/>
      <c r="CP247" s="221">
        <f t="shared" si="350"/>
        <v>1</v>
      </c>
      <c r="CQ247" s="229">
        <v>0</v>
      </c>
      <c r="CR247" s="229">
        <v>0</v>
      </c>
      <c r="CS247" s="229" t="e">
        <f>#REF!</f>
        <v>#REF!</v>
      </c>
      <c r="CT247" s="228">
        <v>0</v>
      </c>
      <c r="CU247" s="228">
        <v>0</v>
      </c>
      <c r="CV247" s="228" t="e">
        <f>#REF!</f>
        <v>#REF!</v>
      </c>
      <c r="CW247" s="230" t="e">
        <f>#REF!</f>
        <v>#REF!</v>
      </c>
      <c r="CX247" s="233" t="e">
        <f t="shared" si="343"/>
        <v>#REF!</v>
      </c>
      <c r="CY247" s="219" t="e">
        <f t="shared" si="344"/>
        <v>#REF!</v>
      </c>
      <c r="CZ247" s="217"/>
      <c r="DA247" s="233">
        <f t="shared" si="345"/>
        <v>0</v>
      </c>
      <c r="DB247" s="217"/>
      <c r="DC247" s="229">
        <v>0</v>
      </c>
      <c r="DD247" s="229">
        <v>0</v>
      </c>
      <c r="DE247" s="228">
        <f>_xlfn.FLOOR.PRECISE('численность 2021'!I238)</f>
        <v>0</v>
      </c>
      <c r="DF247" s="228">
        <v>0</v>
      </c>
      <c r="DG247" s="228">
        <v>0</v>
      </c>
      <c r="DH247" s="212">
        <f t="shared" si="340"/>
        <v>0</v>
      </c>
      <c r="DI247" s="230">
        <f>_xlfn.FLOOR.PRECISE('численность 2021'!N238)</f>
        <v>0</v>
      </c>
      <c r="DJ247" s="215">
        <f t="shared" si="360"/>
        <v>0</v>
      </c>
      <c r="DK247" s="216">
        <f t="shared" si="332"/>
        <v>0</v>
      </c>
      <c r="DL247" s="217"/>
      <c r="DM247" s="215">
        <f t="shared" si="361"/>
        <v>0</v>
      </c>
      <c r="DN247" s="217"/>
      <c r="DO247" s="229">
        <v>0.14701800000000001</v>
      </c>
      <c r="DP247" s="229">
        <v>0</v>
      </c>
      <c r="DQ247" s="228">
        <f>_xlfn.FLOOR.PRECISE('численность 2021'!J238)</f>
        <v>0</v>
      </c>
      <c r="DR247" s="228">
        <v>2.7739E-2</v>
      </c>
      <c r="DS247" s="228">
        <v>0</v>
      </c>
      <c r="DT247" s="212">
        <f t="shared" si="341"/>
        <v>0</v>
      </c>
      <c r="DU247" s="230">
        <f>_xlfn.FLOOR.PRECISE('численность 2021'!S238)</f>
        <v>0</v>
      </c>
      <c r="DV247" s="215">
        <f t="shared" si="351"/>
        <v>0</v>
      </c>
      <c r="DW247" s="216">
        <f t="shared" si="333"/>
        <v>0</v>
      </c>
      <c r="DX247" s="217"/>
      <c r="DY247" s="229">
        <v>0</v>
      </c>
      <c r="DZ247" s="236">
        <v>0</v>
      </c>
      <c r="EA247" s="228">
        <f>_xlfn.FLOOR.PRECISE('численность 2021'!T238)</f>
        <v>0</v>
      </c>
      <c r="EB247" s="212">
        <v>0</v>
      </c>
      <c r="EC247" s="213">
        <v>0</v>
      </c>
      <c r="ED247" s="212">
        <f t="shared" si="342"/>
        <v>0</v>
      </c>
      <c r="EE247" s="230">
        <f>_xlfn.FLOOR.PRECISE('численность 2021'!U238)</f>
        <v>0</v>
      </c>
      <c r="EF247" s="215">
        <f t="shared" si="321"/>
        <v>0</v>
      </c>
      <c r="EG247" s="216">
        <f t="shared" si="334"/>
        <v>0</v>
      </c>
      <c r="EH247" s="217"/>
    </row>
    <row r="248" spans="1:138" s="227" customFormat="1" ht="47.25" x14ac:dyDescent="0.2">
      <c r="A248" s="116" t="s">
        <v>365</v>
      </c>
      <c r="B248" s="228">
        <f>'численность 2021'!C239</f>
        <v>3.2</v>
      </c>
      <c r="C248" s="229"/>
      <c r="D248" s="229">
        <v>3</v>
      </c>
      <c r="E248" s="228">
        <f>_xlfn.FLOOR.PRECISE('численность 2021'!D239)</f>
        <v>8</v>
      </c>
      <c r="F248" s="228"/>
      <c r="G248" s="212">
        <f>D248/B248</f>
        <v>0.9375</v>
      </c>
      <c r="H248" s="212">
        <f t="shared" si="336"/>
        <v>2.5</v>
      </c>
      <c r="I248" s="230">
        <f>_xlfn.FLOOR.PRECISE('численность 2021'!R239)</f>
        <v>0</v>
      </c>
      <c r="J248" s="215">
        <f t="shared" si="354"/>
        <v>2.8</v>
      </c>
      <c r="K248" s="216"/>
      <c r="L248" s="217"/>
      <c r="M248" s="229"/>
      <c r="N248" s="229">
        <v>0</v>
      </c>
      <c r="O248" s="228">
        <f>_xlfn.FLOOR.PRECISE('численность 2021'!P239)</f>
        <v>7</v>
      </c>
      <c r="P248" s="212"/>
      <c r="Q248" s="228"/>
      <c r="R248" s="212">
        <f t="shared" si="323"/>
        <v>2.1875</v>
      </c>
      <c r="S248" s="230">
        <f>_xlfn.FLOOR.PRECISE('численность 2021'!Q239)</f>
        <v>0</v>
      </c>
      <c r="T248" s="230"/>
      <c r="U248" s="215">
        <f t="shared" si="355"/>
        <v>2.1</v>
      </c>
      <c r="V248" s="216"/>
      <c r="W248" s="217"/>
      <c r="X248" s="217"/>
      <c r="Y248" s="232"/>
      <c r="Z248" s="229"/>
      <c r="AA248" s="229">
        <v>0</v>
      </c>
      <c r="AB248" s="228">
        <f>_xlfn.FLOOR.PRECISE('численность 2021'!E239)</f>
        <v>2</v>
      </c>
      <c r="AC248" s="228"/>
      <c r="AD248" s="228"/>
      <c r="AE248" s="212">
        <f t="shared" si="337"/>
        <v>0.625</v>
      </c>
      <c r="AF248" s="230">
        <f>_xlfn.FLOOR.PRECISE('численность 2021'!O239)</f>
        <v>0</v>
      </c>
      <c r="AG248" s="215"/>
      <c r="AH248" s="216"/>
      <c r="AI248" s="219"/>
      <c r="AJ248" s="217"/>
      <c r="AK248" s="217"/>
      <c r="AL248" s="229"/>
      <c r="AM248" s="229">
        <v>24</v>
      </c>
      <c r="AN248" s="228">
        <f>_xlfn.FLOOR.PRECISE('численность 2021'!F239)</f>
        <v>19</v>
      </c>
      <c r="AO248" s="228"/>
      <c r="AP248" s="228">
        <f>AM248/B248</f>
        <v>7.5</v>
      </c>
      <c r="AQ248" s="212">
        <f t="shared" si="325"/>
        <v>5.9375</v>
      </c>
      <c r="AR248" s="230">
        <f>_xlfn.FLOOR.PRECISE('численность 2021'!L239)</f>
        <v>0</v>
      </c>
      <c r="AS248" s="230"/>
      <c r="AT248" s="214">
        <f t="shared" si="316"/>
        <v>0</v>
      </c>
      <c r="AU248" s="215">
        <f t="shared" si="317"/>
        <v>0</v>
      </c>
      <c r="AV248" s="215">
        <f t="shared" si="335"/>
        <v>0</v>
      </c>
      <c r="AW248" s="220">
        <f t="shared" si="318"/>
        <v>0</v>
      </c>
      <c r="AX248" s="217"/>
      <c r="AY248" s="215"/>
      <c r="AZ248" s="216"/>
      <c r="BA248" s="217"/>
      <c r="BB248" s="215"/>
      <c r="BC248" s="217"/>
      <c r="BD248" s="229"/>
      <c r="BE248" s="229">
        <v>13</v>
      </c>
      <c r="BF248" s="228">
        <f>_xlfn.FLOOR.PRECISE('численность 2021'!G239)</f>
        <v>5</v>
      </c>
      <c r="BG248" s="228"/>
      <c r="BH248" s="228">
        <f>BE248/B248</f>
        <v>4.0625</v>
      </c>
      <c r="BI248" s="212">
        <f t="shared" si="338"/>
        <v>1.5625</v>
      </c>
      <c r="BJ248" s="230">
        <f>_xlfn.FLOOR.PRECISE('численность 2021'!K239)</f>
        <v>0</v>
      </c>
      <c r="BK248" s="230"/>
      <c r="BL248" s="214">
        <f t="shared" si="319"/>
        <v>0</v>
      </c>
      <c r="BM248" s="215">
        <f t="shared" si="346"/>
        <v>0.25</v>
      </c>
      <c r="BN248" s="220">
        <f t="shared" si="320"/>
        <v>0</v>
      </c>
      <c r="BO248" s="217"/>
      <c r="BP248" s="215"/>
      <c r="BQ248" s="216"/>
      <c r="BR248" s="217"/>
      <c r="BS248" s="215"/>
      <c r="BT248" s="217"/>
      <c r="BU248" s="229"/>
      <c r="BV248" s="229">
        <v>35</v>
      </c>
      <c r="BW248" s="228">
        <f>_xlfn.FLOOR.PRECISE('численность 2021'!H239)</f>
        <v>15</v>
      </c>
      <c r="BX248" s="228"/>
      <c r="BY248" s="228">
        <f>BV248/B248</f>
        <v>10.9375</v>
      </c>
      <c r="BZ248" s="212">
        <f t="shared" si="339"/>
        <v>4.6875</v>
      </c>
      <c r="CA248" s="230">
        <f>_xlfn.FLOOR.PRECISE('численность 2021'!M239)</f>
        <v>0</v>
      </c>
      <c r="CB248" s="230"/>
      <c r="CC248" s="230"/>
      <c r="CD248" s="214">
        <f t="shared" si="328"/>
        <v>0</v>
      </c>
      <c r="CE248" s="215">
        <f t="shared" si="348"/>
        <v>1.2</v>
      </c>
      <c r="CF248" s="220">
        <f t="shared" si="329"/>
        <v>0</v>
      </c>
      <c r="CG248" s="217"/>
      <c r="CH248" s="215"/>
      <c r="CI248" s="216"/>
      <c r="CJ248" s="217"/>
      <c r="CK248" s="215"/>
      <c r="CL248" s="216"/>
      <c r="CM248" s="217"/>
      <c r="CN248" s="215"/>
      <c r="CO248" s="217"/>
      <c r="CP248" s="221"/>
      <c r="CQ248" s="229"/>
      <c r="CR248" s="229"/>
      <c r="CS248" s="229"/>
      <c r="CT248" s="228"/>
      <c r="CU248" s="228"/>
      <c r="CV248" s="228"/>
      <c r="CW248" s="230"/>
      <c r="CX248" s="233"/>
      <c r="CY248" s="219"/>
      <c r="CZ248" s="217"/>
      <c r="DA248" s="233"/>
      <c r="DB248" s="217"/>
      <c r="DC248" s="229"/>
      <c r="DD248" s="229">
        <v>0</v>
      </c>
      <c r="DE248" s="228">
        <f>_xlfn.FLOOR.PRECISE('численность 2021'!I239)</f>
        <v>0</v>
      </c>
      <c r="DF248" s="228"/>
      <c r="DG248" s="228"/>
      <c r="DH248" s="212"/>
      <c r="DI248" s="230">
        <f>_xlfn.FLOOR.PRECISE('численность 2021'!N239)</f>
        <v>0</v>
      </c>
      <c r="DJ248" s="215"/>
      <c r="DK248" s="216"/>
      <c r="DL248" s="217"/>
      <c r="DM248" s="215"/>
      <c r="DN248" s="217"/>
      <c r="DO248" s="229"/>
      <c r="DP248" s="229">
        <v>0</v>
      </c>
      <c r="DQ248" s="228">
        <f>_xlfn.FLOOR.PRECISE('численность 2021'!J239)</f>
        <v>0</v>
      </c>
      <c r="DR248" s="228"/>
      <c r="DS248" s="228"/>
      <c r="DT248" s="212"/>
      <c r="DU248" s="230">
        <f>_xlfn.FLOOR.PRECISE('численность 2021'!S239)</f>
        <v>0</v>
      </c>
      <c r="DV248" s="215"/>
      <c r="DW248" s="216"/>
      <c r="DX248" s="217"/>
      <c r="DY248" s="229"/>
      <c r="DZ248" s="236">
        <v>0</v>
      </c>
      <c r="EA248" s="228">
        <f>_xlfn.FLOOR.PRECISE('численность 2021'!T239)</f>
        <v>0</v>
      </c>
      <c r="EB248" s="212"/>
      <c r="EC248" s="213"/>
      <c r="ED248" s="212"/>
      <c r="EE248" s="230">
        <f>_xlfn.FLOOR.PRECISE('численность 2021'!U239)</f>
        <v>0</v>
      </c>
      <c r="EF248" s="215"/>
      <c r="EG248" s="216"/>
      <c r="EH248" s="217"/>
    </row>
    <row r="249" spans="1:138" ht="31.5" x14ac:dyDescent="0.2">
      <c r="A249" s="116" t="s">
        <v>258</v>
      </c>
      <c r="B249" s="212">
        <f>'численность 2021'!C240</f>
        <v>4</v>
      </c>
      <c r="C249" s="213">
        <v>14.635306</v>
      </c>
      <c r="D249" s="213">
        <v>12</v>
      </c>
      <c r="E249" s="212">
        <f>_xlfn.FLOOR.PRECISE('численность 2021'!D240)</f>
        <v>21</v>
      </c>
      <c r="F249" s="212">
        <v>3.6588270000000001</v>
      </c>
      <c r="G249" s="212">
        <v>3</v>
      </c>
      <c r="H249" s="212">
        <f t="shared" si="336"/>
        <v>5.25</v>
      </c>
      <c r="I249" s="214">
        <f>_xlfn.FLOOR.PRECISE('численность 2021'!R240)</f>
        <v>5</v>
      </c>
      <c r="J249" s="215">
        <f t="shared" si="354"/>
        <v>7.35</v>
      </c>
      <c r="K249" s="216">
        <f t="shared" si="322"/>
        <v>5</v>
      </c>
      <c r="L249" s="217">
        <v>5</v>
      </c>
      <c r="M249" s="213">
        <v>8</v>
      </c>
      <c r="N249" s="213">
        <v>8</v>
      </c>
      <c r="O249" s="212">
        <f>_xlfn.FLOOR.PRECISE('численность 2021'!P240)</f>
        <v>8</v>
      </c>
      <c r="P249" s="212">
        <v>2</v>
      </c>
      <c r="Q249" s="212">
        <v>2</v>
      </c>
      <c r="R249" s="212">
        <f t="shared" si="323"/>
        <v>2</v>
      </c>
      <c r="S249" s="214">
        <f>_xlfn.FLOOR.PRECISE('численность 2021'!Q240)</f>
        <v>1</v>
      </c>
      <c r="T249" s="214"/>
      <c r="U249" s="215">
        <f t="shared" si="355"/>
        <v>2.4</v>
      </c>
      <c r="V249" s="216">
        <f t="shared" si="314"/>
        <v>1</v>
      </c>
      <c r="W249" s="217">
        <v>1</v>
      </c>
      <c r="X249" s="217"/>
      <c r="Y249" s="218"/>
      <c r="Z249" s="213">
        <v>3.606687</v>
      </c>
      <c r="AA249" s="213">
        <v>3</v>
      </c>
      <c r="AB249" s="212">
        <f>_xlfn.FLOOR.PRECISE('численность 2021'!E240)</f>
        <v>5</v>
      </c>
      <c r="AC249" s="212">
        <v>0.90167200000000003</v>
      </c>
      <c r="AD249" s="212">
        <v>0.75</v>
      </c>
      <c r="AE249" s="212">
        <f t="shared" si="337"/>
        <v>1.25</v>
      </c>
      <c r="AF249" s="214">
        <f>_xlfn.FLOOR.PRECISE('численность 2021'!O240)</f>
        <v>0</v>
      </c>
      <c r="AG249" s="215">
        <f t="shared" si="356"/>
        <v>0</v>
      </c>
      <c r="AH249" s="216">
        <f t="shared" si="324"/>
        <v>0</v>
      </c>
      <c r="AI249" s="219">
        <f t="shared" si="315"/>
        <v>0</v>
      </c>
      <c r="AJ249" s="217"/>
      <c r="AK249" s="217"/>
      <c r="AL249" s="213">
        <v>31.895721000000002</v>
      </c>
      <c r="AM249" s="213">
        <v>22</v>
      </c>
      <c r="AN249" s="212">
        <f>_xlfn.FLOOR.PRECISE('численность 2021'!F240)</f>
        <v>32</v>
      </c>
      <c r="AO249" s="212">
        <v>7.9739300000000002</v>
      </c>
      <c r="AP249" s="212">
        <v>5.5</v>
      </c>
      <c r="AQ249" s="212">
        <f t="shared" si="325"/>
        <v>8</v>
      </c>
      <c r="AR249" s="214">
        <f>_xlfn.FLOOR.PRECISE('численность 2021'!L240)</f>
        <v>0</v>
      </c>
      <c r="AS249" s="214"/>
      <c r="AT249" s="214">
        <f t="shared" si="316"/>
        <v>0</v>
      </c>
      <c r="AU249" s="215">
        <f t="shared" si="317"/>
        <v>0</v>
      </c>
      <c r="AV249" s="215">
        <f t="shared" si="335"/>
        <v>0</v>
      </c>
      <c r="AW249" s="220">
        <f t="shared" si="318"/>
        <v>0</v>
      </c>
      <c r="AX249" s="217"/>
      <c r="AY249" s="215">
        <f t="shared" si="357"/>
        <v>0</v>
      </c>
      <c r="AZ249" s="216">
        <f t="shared" si="326"/>
        <v>0</v>
      </c>
      <c r="BA249" s="217"/>
      <c r="BB249" s="215">
        <f t="shared" si="358"/>
        <v>0</v>
      </c>
      <c r="BC249" s="217"/>
      <c r="BD249" s="213">
        <v>25.029185999999999</v>
      </c>
      <c r="BE249" s="213">
        <v>35</v>
      </c>
      <c r="BF249" s="212">
        <f>_xlfn.FLOOR.PRECISE('численность 2021'!G240)</f>
        <v>29</v>
      </c>
      <c r="BG249" s="212">
        <v>6.2572970000000003</v>
      </c>
      <c r="BH249" s="212">
        <v>8.75</v>
      </c>
      <c r="BI249" s="212">
        <f t="shared" si="338"/>
        <v>7.25</v>
      </c>
      <c r="BJ249" s="214">
        <f>_xlfn.FLOOR.PRECISE('численность 2021'!K240)</f>
        <v>2</v>
      </c>
      <c r="BK249" s="214"/>
      <c r="BL249" s="214">
        <f t="shared" si="319"/>
        <v>2</v>
      </c>
      <c r="BM249" s="215">
        <f t="shared" si="346"/>
        <v>2.9000000000000004</v>
      </c>
      <c r="BN249" s="220">
        <f t="shared" si="320"/>
        <v>2</v>
      </c>
      <c r="BO249" s="217">
        <v>2</v>
      </c>
      <c r="BP249" s="215">
        <f t="shared" si="352"/>
        <v>0</v>
      </c>
      <c r="BQ249" s="216">
        <f t="shared" si="327"/>
        <v>0</v>
      </c>
      <c r="BR249" s="217"/>
      <c r="BS249" s="215">
        <f t="shared" si="347"/>
        <v>0.4</v>
      </c>
      <c r="BT249" s="217"/>
      <c r="BU249" s="213">
        <v>32.703884000000002</v>
      </c>
      <c r="BV249" s="213">
        <v>35</v>
      </c>
      <c r="BW249" s="212">
        <f>_xlfn.FLOOR.PRECISE('численность 2021'!H240)</f>
        <v>33</v>
      </c>
      <c r="BX249" s="212">
        <v>8.1759710000000005</v>
      </c>
      <c r="BY249" s="212">
        <v>8.75</v>
      </c>
      <c r="BZ249" s="212">
        <f t="shared" si="339"/>
        <v>8.25</v>
      </c>
      <c r="CA249" s="214">
        <f>_xlfn.FLOOR.PRECISE('численность 2021'!M240)</f>
        <v>2</v>
      </c>
      <c r="CB249" s="214"/>
      <c r="CC249" s="214"/>
      <c r="CD249" s="214">
        <f t="shared" si="328"/>
        <v>2</v>
      </c>
      <c r="CE249" s="215">
        <f t="shared" si="348"/>
        <v>3.96</v>
      </c>
      <c r="CF249" s="220">
        <f t="shared" si="329"/>
        <v>2</v>
      </c>
      <c r="CG249" s="217">
        <v>2</v>
      </c>
      <c r="CH249" s="215">
        <f t="shared" si="359"/>
        <v>0</v>
      </c>
      <c r="CI249" s="216">
        <f t="shared" si="330"/>
        <v>0</v>
      </c>
      <c r="CJ249" s="217"/>
      <c r="CK249" s="215">
        <f t="shared" si="353"/>
        <v>0</v>
      </c>
      <c r="CL249" s="216">
        <f t="shared" si="331"/>
        <v>0</v>
      </c>
      <c r="CM249" s="217"/>
      <c r="CN249" s="215">
        <f t="shared" si="349"/>
        <v>0.4</v>
      </c>
      <c r="CO249" s="217"/>
      <c r="CP249" s="221">
        <f t="shared" si="350"/>
        <v>1</v>
      </c>
      <c r="CQ249" s="213">
        <v>0</v>
      </c>
      <c r="CR249" s="213">
        <v>0</v>
      </c>
      <c r="CS249" s="213" t="e">
        <f>#REF!</f>
        <v>#REF!</v>
      </c>
      <c r="CT249" s="212">
        <v>0</v>
      </c>
      <c r="CU249" s="212">
        <v>0</v>
      </c>
      <c r="CV249" s="212" t="e">
        <f>#REF!</f>
        <v>#REF!</v>
      </c>
      <c r="CW249" s="214" t="e">
        <f>#REF!</f>
        <v>#REF!</v>
      </c>
      <c r="CX249" s="215" t="e">
        <f t="shared" si="343"/>
        <v>#REF!</v>
      </c>
      <c r="CY249" s="220" t="e">
        <f t="shared" si="344"/>
        <v>#REF!</v>
      </c>
      <c r="CZ249" s="222"/>
      <c r="DA249" s="215">
        <f t="shared" si="345"/>
        <v>0</v>
      </c>
      <c r="DB249" s="222"/>
      <c r="DC249" s="213">
        <v>0</v>
      </c>
      <c r="DD249" s="213">
        <v>0</v>
      </c>
      <c r="DE249" s="212">
        <f>_xlfn.FLOOR.PRECISE('численность 2021'!I240)</f>
        <v>0</v>
      </c>
      <c r="DF249" s="212">
        <v>0</v>
      </c>
      <c r="DG249" s="212">
        <v>0</v>
      </c>
      <c r="DH249" s="212">
        <f t="shared" si="340"/>
        <v>0</v>
      </c>
      <c r="DI249" s="214">
        <f>_xlfn.FLOOR.PRECISE('численность 2021'!N240)</f>
        <v>0</v>
      </c>
      <c r="DJ249" s="215">
        <f t="shared" si="360"/>
        <v>0</v>
      </c>
      <c r="DK249" s="216">
        <f t="shared" si="332"/>
        <v>0</v>
      </c>
      <c r="DL249" s="217"/>
      <c r="DM249" s="215">
        <f t="shared" si="361"/>
        <v>0</v>
      </c>
      <c r="DN249" s="217"/>
      <c r="DO249" s="213">
        <v>0</v>
      </c>
      <c r="DP249" s="213">
        <v>0</v>
      </c>
      <c r="DQ249" s="212">
        <f>_xlfn.FLOOR.PRECISE('численность 2021'!J240)</f>
        <v>0</v>
      </c>
      <c r="DR249" s="212">
        <v>0</v>
      </c>
      <c r="DS249" s="212">
        <v>0</v>
      </c>
      <c r="DT249" s="212">
        <f t="shared" si="341"/>
        <v>0</v>
      </c>
      <c r="DU249" s="214">
        <f>_xlfn.FLOOR.PRECISE('численность 2021'!S240)</f>
        <v>0</v>
      </c>
      <c r="DV249" s="215">
        <f t="shared" si="351"/>
        <v>0</v>
      </c>
      <c r="DW249" s="216">
        <f t="shared" si="333"/>
        <v>0</v>
      </c>
      <c r="DX249" s="217"/>
      <c r="DY249" s="213">
        <v>0</v>
      </c>
      <c r="DZ249" s="223">
        <v>0</v>
      </c>
      <c r="EA249" s="212">
        <f>_xlfn.FLOOR.PRECISE('численность 2021'!T240)</f>
        <v>0</v>
      </c>
      <c r="EB249" s="212">
        <v>0</v>
      </c>
      <c r="EC249" s="213">
        <v>0</v>
      </c>
      <c r="ED249" s="212">
        <f t="shared" si="342"/>
        <v>0</v>
      </c>
      <c r="EE249" s="214">
        <f>_xlfn.FLOOR.PRECISE('численность 2021'!U240)</f>
        <v>0</v>
      </c>
      <c r="EF249" s="215">
        <f t="shared" si="321"/>
        <v>0</v>
      </c>
      <c r="EG249" s="216">
        <f t="shared" si="334"/>
        <v>0</v>
      </c>
      <c r="EH249" s="222"/>
    </row>
    <row r="250" spans="1:138" s="253" customFormat="1" ht="31.5" x14ac:dyDescent="0.2">
      <c r="A250" s="118" t="s">
        <v>262</v>
      </c>
      <c r="B250" s="254">
        <f>'численность 2021'!C244</f>
        <v>3.52</v>
      </c>
      <c r="C250" s="255">
        <v>7.2146800000000004</v>
      </c>
      <c r="D250" s="255">
        <v>3</v>
      </c>
      <c r="E250" s="254">
        <f>_xlfn.FLOOR.PRECISE('численность 2021'!D244)</f>
        <v>6</v>
      </c>
      <c r="F250" s="254">
        <v>2.0496249999999998</v>
      </c>
      <c r="G250" s="254">
        <v>0.85227299999999995</v>
      </c>
      <c r="H250" s="254">
        <f t="shared" si="336"/>
        <v>1.7045454545454546</v>
      </c>
      <c r="I250" s="256">
        <f>_xlfn.FLOOR.PRECISE('численность 2021'!R244)</f>
        <v>2</v>
      </c>
      <c r="J250" s="215">
        <f t="shared" si="354"/>
        <v>2.0999999999999996</v>
      </c>
      <c r="K250" s="257">
        <f t="shared" si="322"/>
        <v>2</v>
      </c>
      <c r="L250" s="258">
        <v>2</v>
      </c>
      <c r="M250" s="255">
        <v>0</v>
      </c>
      <c r="N250" s="255">
        <v>0</v>
      </c>
      <c r="O250" s="254">
        <f>_xlfn.FLOOR.PRECISE('численность 2021'!P244)</f>
        <v>0</v>
      </c>
      <c r="P250" s="212">
        <v>0</v>
      </c>
      <c r="Q250" s="254">
        <v>0</v>
      </c>
      <c r="R250" s="254">
        <f t="shared" si="323"/>
        <v>0</v>
      </c>
      <c r="S250" s="256">
        <f>_xlfn.FLOOR.PRECISE('численность 2021'!Q244)</f>
        <v>0</v>
      </c>
      <c r="T250" s="256"/>
      <c r="U250" s="215">
        <f t="shared" si="355"/>
        <v>0</v>
      </c>
      <c r="V250" s="257">
        <f t="shared" si="314"/>
        <v>0</v>
      </c>
      <c r="W250" s="258"/>
      <c r="X250" s="258"/>
      <c r="Y250" s="259"/>
      <c r="Z250" s="255">
        <v>0</v>
      </c>
      <c r="AA250" s="255">
        <v>0</v>
      </c>
      <c r="AB250" s="254">
        <f>_xlfn.FLOOR.PRECISE('численность 2021'!E244)</f>
        <v>0</v>
      </c>
      <c r="AC250" s="254">
        <v>0</v>
      </c>
      <c r="AD250" s="254">
        <v>0</v>
      </c>
      <c r="AE250" s="254">
        <f t="shared" si="337"/>
        <v>0</v>
      </c>
      <c r="AF250" s="256">
        <f>_xlfn.FLOOR.PRECISE('численность 2021'!O244)</f>
        <v>0</v>
      </c>
      <c r="AG250" s="261">
        <f t="shared" si="356"/>
        <v>0</v>
      </c>
      <c r="AH250" s="257">
        <f t="shared" si="324"/>
        <v>0</v>
      </c>
      <c r="AI250" s="260">
        <f t="shared" si="315"/>
        <v>0</v>
      </c>
      <c r="AJ250" s="258"/>
      <c r="AK250" s="258"/>
      <c r="AL250" s="255">
        <v>55.938144999999999</v>
      </c>
      <c r="AM250" s="255">
        <v>26</v>
      </c>
      <c r="AN250" s="254">
        <f>_xlfn.FLOOR.PRECISE('численность 2021'!F244)</f>
        <v>77</v>
      </c>
      <c r="AO250" s="254">
        <v>15.891518</v>
      </c>
      <c r="AP250" s="254">
        <v>7.3863640000000004</v>
      </c>
      <c r="AQ250" s="254">
        <f t="shared" si="325"/>
        <v>21.875</v>
      </c>
      <c r="AR250" s="256">
        <f>_xlfn.FLOOR.PRECISE('численность 2021'!L244)</f>
        <v>5</v>
      </c>
      <c r="AS250" s="256"/>
      <c r="AT250" s="214">
        <f t="shared" si="316"/>
        <v>5</v>
      </c>
      <c r="AU250" s="215">
        <f t="shared" si="317"/>
        <v>11.549999999999999</v>
      </c>
      <c r="AV250" s="215">
        <f t="shared" si="335"/>
        <v>23.099999999999998</v>
      </c>
      <c r="AW250" s="260">
        <f t="shared" si="318"/>
        <v>5</v>
      </c>
      <c r="AX250" s="258">
        <v>5</v>
      </c>
      <c r="AY250" s="215">
        <f t="shared" si="357"/>
        <v>0</v>
      </c>
      <c r="AZ250" s="257">
        <f t="shared" si="326"/>
        <v>0</v>
      </c>
      <c r="BA250" s="258"/>
      <c r="BB250" s="215">
        <f t="shared" si="358"/>
        <v>1.5</v>
      </c>
      <c r="BC250" s="258"/>
      <c r="BD250" s="255">
        <v>2.9736180000000001</v>
      </c>
      <c r="BE250" s="255">
        <v>7</v>
      </c>
      <c r="BF250" s="254">
        <f>_xlfn.FLOOR.PRECISE('численность 2021'!G244)</f>
        <v>2</v>
      </c>
      <c r="BG250" s="254">
        <v>0.84477800000000003</v>
      </c>
      <c r="BH250" s="254">
        <v>1.9886360000000001</v>
      </c>
      <c r="BI250" s="254">
        <f t="shared" si="338"/>
        <v>0.56818181818181823</v>
      </c>
      <c r="BJ250" s="256">
        <f>_xlfn.FLOOR.PRECISE('численность 2021'!K244)</f>
        <v>0</v>
      </c>
      <c r="BK250" s="256"/>
      <c r="BL250" s="214">
        <f t="shared" si="319"/>
        <v>0</v>
      </c>
      <c r="BM250" s="261">
        <f t="shared" si="346"/>
        <v>0.06</v>
      </c>
      <c r="BN250" s="260">
        <f t="shared" si="320"/>
        <v>0</v>
      </c>
      <c r="BO250" s="258"/>
      <c r="BP250" s="215">
        <f t="shared" si="352"/>
        <v>0</v>
      </c>
      <c r="BQ250" s="257">
        <f t="shared" si="327"/>
        <v>0</v>
      </c>
      <c r="BR250" s="258"/>
      <c r="BS250" s="261">
        <f t="shared" si="347"/>
        <v>0</v>
      </c>
      <c r="BT250" s="258"/>
      <c r="BU250" s="255">
        <v>5.5755340000000002</v>
      </c>
      <c r="BV250" s="255">
        <v>6</v>
      </c>
      <c r="BW250" s="254">
        <f>_xlfn.FLOOR.PRECISE('численность 2021'!H244)</f>
        <v>4</v>
      </c>
      <c r="BX250" s="254">
        <v>1.583958</v>
      </c>
      <c r="BY250" s="254">
        <v>1.704545</v>
      </c>
      <c r="BZ250" s="254">
        <f t="shared" si="339"/>
        <v>1.1363636363636365</v>
      </c>
      <c r="CA250" s="256">
        <f>_xlfn.FLOOR.PRECISE('численность 2021'!M244)</f>
        <v>0</v>
      </c>
      <c r="CB250" s="256"/>
      <c r="CC250" s="256"/>
      <c r="CD250" s="214">
        <f t="shared" si="328"/>
        <v>0</v>
      </c>
      <c r="CE250" s="261">
        <f t="shared" si="348"/>
        <v>0.2</v>
      </c>
      <c r="CF250" s="260">
        <f t="shared" si="329"/>
        <v>0</v>
      </c>
      <c r="CG250" s="258"/>
      <c r="CH250" s="215">
        <f t="shared" si="359"/>
        <v>0</v>
      </c>
      <c r="CI250" s="257">
        <f t="shared" si="330"/>
        <v>0</v>
      </c>
      <c r="CJ250" s="258"/>
      <c r="CK250" s="215">
        <f t="shared" si="353"/>
        <v>0</v>
      </c>
      <c r="CL250" s="257">
        <f t="shared" si="331"/>
        <v>0</v>
      </c>
      <c r="CM250" s="258"/>
      <c r="CN250" s="261">
        <f t="shared" si="349"/>
        <v>0</v>
      </c>
      <c r="CO250" s="258"/>
      <c r="CP250" s="262">
        <f t="shared" si="350"/>
        <v>1</v>
      </c>
      <c r="CQ250" s="255">
        <v>0</v>
      </c>
      <c r="CR250" s="255">
        <v>0</v>
      </c>
      <c r="CS250" s="255" t="e">
        <f>#REF!</f>
        <v>#REF!</v>
      </c>
      <c r="CT250" s="254">
        <v>0</v>
      </c>
      <c r="CU250" s="254">
        <v>0</v>
      </c>
      <c r="CV250" s="254" t="e">
        <f>#REF!</f>
        <v>#REF!</v>
      </c>
      <c r="CW250" s="256" t="e">
        <f>#REF!</f>
        <v>#REF!</v>
      </c>
      <c r="CX250" s="261" t="e">
        <f t="shared" si="343"/>
        <v>#REF!</v>
      </c>
      <c r="CY250" s="260" t="e">
        <f t="shared" si="344"/>
        <v>#REF!</v>
      </c>
      <c r="CZ250" s="258"/>
      <c r="DA250" s="261">
        <f t="shared" si="345"/>
        <v>0</v>
      </c>
      <c r="DB250" s="258"/>
      <c r="DC250" s="255">
        <v>0</v>
      </c>
      <c r="DD250" s="255">
        <v>0</v>
      </c>
      <c r="DE250" s="254">
        <f>_xlfn.FLOOR.PRECISE('численность 2021'!I244)</f>
        <v>0</v>
      </c>
      <c r="DF250" s="254">
        <v>0</v>
      </c>
      <c r="DG250" s="254">
        <v>0</v>
      </c>
      <c r="DH250" s="254">
        <f t="shared" si="340"/>
        <v>0</v>
      </c>
      <c r="DI250" s="256">
        <f>_xlfn.FLOOR.PRECISE('численность 2021'!N244)</f>
        <v>0</v>
      </c>
      <c r="DJ250" s="215">
        <f t="shared" si="360"/>
        <v>0</v>
      </c>
      <c r="DK250" s="257">
        <f t="shared" si="332"/>
        <v>0</v>
      </c>
      <c r="DL250" s="258"/>
      <c r="DM250" s="215">
        <f t="shared" si="361"/>
        <v>0</v>
      </c>
      <c r="DN250" s="258"/>
      <c r="DO250" s="255">
        <v>0</v>
      </c>
      <c r="DP250" s="255">
        <v>0</v>
      </c>
      <c r="DQ250" s="254">
        <f>_xlfn.FLOOR.PRECISE('численность 2021'!J244)</f>
        <v>0</v>
      </c>
      <c r="DR250" s="254">
        <v>0</v>
      </c>
      <c r="DS250" s="254">
        <v>0</v>
      </c>
      <c r="DT250" s="254">
        <f t="shared" si="341"/>
        <v>0</v>
      </c>
      <c r="DU250" s="256">
        <f>_xlfn.FLOOR.PRECISE('численность 2021'!S244)</f>
        <v>0</v>
      </c>
      <c r="DV250" s="261">
        <f t="shared" si="351"/>
        <v>0</v>
      </c>
      <c r="DW250" s="257">
        <f t="shared" si="333"/>
        <v>0</v>
      </c>
      <c r="DX250" s="258"/>
      <c r="DY250" s="255">
        <v>0</v>
      </c>
      <c r="DZ250" s="263">
        <v>0</v>
      </c>
      <c r="EA250" s="254">
        <f>_xlfn.FLOOR.PRECISE('численность 2021'!T244)</f>
        <v>0</v>
      </c>
      <c r="EB250" s="212">
        <v>0</v>
      </c>
      <c r="EC250" s="255">
        <v>0</v>
      </c>
      <c r="ED250" s="254">
        <f t="shared" si="342"/>
        <v>0</v>
      </c>
      <c r="EE250" s="256">
        <f>_xlfn.FLOOR.PRECISE('численность 2021'!U244)</f>
        <v>0</v>
      </c>
      <c r="EF250" s="261">
        <f t="shared" si="321"/>
        <v>0</v>
      </c>
      <c r="EG250" s="257">
        <f t="shared" si="334"/>
        <v>0</v>
      </c>
      <c r="EH250" s="258"/>
    </row>
    <row r="251" spans="1:138" ht="78.75" x14ac:dyDescent="0.2">
      <c r="A251" s="116" t="s">
        <v>261</v>
      </c>
      <c r="B251" s="212">
        <f>'численность 2021'!C243</f>
        <v>7.2</v>
      </c>
      <c r="C251" s="213">
        <v>7.2993509999999997</v>
      </c>
      <c r="D251" s="213">
        <v>7</v>
      </c>
      <c r="E251" s="212">
        <f>_xlfn.FLOOR.PRECISE('численность 2021'!D243)</f>
        <v>8</v>
      </c>
      <c r="F251" s="212">
        <v>1.0137989999999999</v>
      </c>
      <c r="G251" s="212">
        <v>0.97222200000000003</v>
      </c>
      <c r="H251" s="212">
        <f t="shared" si="336"/>
        <v>1.1111111111111112</v>
      </c>
      <c r="I251" s="214">
        <f>_xlfn.FLOOR.PRECISE('численность 2021'!R243)</f>
        <v>0</v>
      </c>
      <c r="J251" s="215">
        <f t="shared" si="354"/>
        <v>2.8</v>
      </c>
      <c r="K251" s="216">
        <f t="shared" si="322"/>
        <v>0</v>
      </c>
      <c r="L251" s="217"/>
      <c r="M251" s="213">
        <v>0</v>
      </c>
      <c r="N251" s="213">
        <v>12</v>
      </c>
      <c r="O251" s="212">
        <f>_xlfn.FLOOR.PRECISE('численность 2021'!P243)</f>
        <v>12</v>
      </c>
      <c r="P251" s="212">
        <v>0</v>
      </c>
      <c r="Q251" s="212">
        <v>1.6666669999999999</v>
      </c>
      <c r="R251" s="212">
        <f t="shared" si="323"/>
        <v>1.6666666666666665</v>
      </c>
      <c r="S251" s="214">
        <f>_xlfn.FLOOR.PRECISE('численность 2021'!Q243)</f>
        <v>2</v>
      </c>
      <c r="T251" s="214"/>
      <c r="U251" s="215">
        <f t="shared" si="355"/>
        <v>3.5999999999999996</v>
      </c>
      <c r="V251" s="216">
        <f t="shared" si="314"/>
        <v>2</v>
      </c>
      <c r="W251" s="217">
        <v>2</v>
      </c>
      <c r="X251" s="217"/>
      <c r="Y251" s="218"/>
      <c r="Z251" s="213">
        <v>0.174373</v>
      </c>
      <c r="AA251" s="213">
        <v>0</v>
      </c>
      <c r="AB251" s="212">
        <f>_xlfn.FLOOR.PRECISE('численность 2021'!E243)</f>
        <v>1</v>
      </c>
      <c r="AC251" s="212">
        <v>2.4219000000000001E-2</v>
      </c>
      <c r="AD251" s="212">
        <v>0</v>
      </c>
      <c r="AE251" s="212">
        <f t="shared" si="337"/>
        <v>0.1388888888888889</v>
      </c>
      <c r="AF251" s="214">
        <f>_xlfn.FLOOR.PRECISE('численность 2021'!O243)</f>
        <v>0</v>
      </c>
      <c r="AG251" s="215">
        <f t="shared" si="356"/>
        <v>0</v>
      </c>
      <c r="AH251" s="216">
        <f t="shared" si="324"/>
        <v>0</v>
      </c>
      <c r="AI251" s="219">
        <f t="shared" si="315"/>
        <v>0</v>
      </c>
      <c r="AJ251" s="217"/>
      <c r="AK251" s="217"/>
      <c r="AL251" s="213">
        <v>59.611381999999999</v>
      </c>
      <c r="AM251" s="213">
        <v>61</v>
      </c>
      <c r="AN251" s="212">
        <f>_xlfn.FLOOR.PRECISE('численность 2021'!F243)</f>
        <v>72</v>
      </c>
      <c r="AO251" s="212">
        <v>8.2793589999999995</v>
      </c>
      <c r="AP251" s="212">
        <v>8.4722220000000004</v>
      </c>
      <c r="AQ251" s="212">
        <f t="shared" si="325"/>
        <v>10</v>
      </c>
      <c r="AR251" s="214">
        <f>_xlfn.FLOOR.PRECISE('численность 2021'!L243)</f>
        <v>8</v>
      </c>
      <c r="AS251" s="214"/>
      <c r="AT251" s="214">
        <f t="shared" si="316"/>
        <v>8</v>
      </c>
      <c r="AU251" s="215">
        <f t="shared" si="317"/>
        <v>8.64</v>
      </c>
      <c r="AV251" s="215">
        <f t="shared" si="335"/>
        <v>8.64</v>
      </c>
      <c r="AW251" s="220">
        <f t="shared" si="318"/>
        <v>8</v>
      </c>
      <c r="AX251" s="217">
        <v>8</v>
      </c>
      <c r="AY251" s="215">
        <f t="shared" si="357"/>
        <v>1.2</v>
      </c>
      <c r="AZ251" s="216">
        <f t="shared" si="326"/>
        <v>0</v>
      </c>
      <c r="BA251" s="217"/>
      <c r="BB251" s="215">
        <f t="shared" si="358"/>
        <v>2.4</v>
      </c>
      <c r="BC251" s="217"/>
      <c r="BD251" s="213">
        <v>11.255195000000001</v>
      </c>
      <c r="BE251" s="213">
        <v>7</v>
      </c>
      <c r="BF251" s="212">
        <f>_xlfn.FLOOR.PRECISE('численность 2021'!G243)</f>
        <v>10</v>
      </c>
      <c r="BG251" s="212">
        <v>1.5632219999999999</v>
      </c>
      <c r="BH251" s="212">
        <v>0.97222200000000003</v>
      </c>
      <c r="BI251" s="212">
        <f t="shared" si="338"/>
        <v>1.3888888888888888</v>
      </c>
      <c r="BJ251" s="214">
        <f>_xlfn.FLOOR.PRECISE('численность 2021'!K243)</f>
        <v>0</v>
      </c>
      <c r="BK251" s="214"/>
      <c r="BL251" s="214">
        <f t="shared" si="319"/>
        <v>0</v>
      </c>
      <c r="BM251" s="215">
        <f t="shared" si="346"/>
        <v>0.5</v>
      </c>
      <c r="BN251" s="220">
        <f t="shared" si="320"/>
        <v>0</v>
      </c>
      <c r="BO251" s="217"/>
      <c r="BP251" s="215">
        <f t="shared" si="352"/>
        <v>0</v>
      </c>
      <c r="BQ251" s="216">
        <f t="shared" si="327"/>
        <v>0</v>
      </c>
      <c r="BR251" s="217"/>
      <c r="BS251" s="215">
        <f t="shared" si="347"/>
        <v>0</v>
      </c>
      <c r="BT251" s="217"/>
      <c r="BU251" s="213">
        <v>80.270576000000005</v>
      </c>
      <c r="BV251" s="213">
        <v>79</v>
      </c>
      <c r="BW251" s="212">
        <f>_xlfn.FLOOR.PRECISE('численность 2021'!H243)</f>
        <v>71</v>
      </c>
      <c r="BX251" s="212">
        <v>11.148690999999999</v>
      </c>
      <c r="BY251" s="212">
        <v>10.972223</v>
      </c>
      <c r="BZ251" s="212">
        <f t="shared" si="339"/>
        <v>9.8611111111111107</v>
      </c>
      <c r="CA251" s="214">
        <f>_xlfn.FLOOR.PRECISE('численность 2021'!M243)</f>
        <v>8</v>
      </c>
      <c r="CB251" s="214"/>
      <c r="CC251" s="214"/>
      <c r="CD251" s="214">
        <f t="shared" si="328"/>
        <v>8</v>
      </c>
      <c r="CE251" s="215">
        <f t="shared" si="348"/>
        <v>8.52</v>
      </c>
      <c r="CF251" s="220">
        <f t="shared" si="329"/>
        <v>8</v>
      </c>
      <c r="CG251" s="217">
        <v>8</v>
      </c>
      <c r="CH251" s="215">
        <f t="shared" si="359"/>
        <v>0.6</v>
      </c>
      <c r="CI251" s="216">
        <f t="shared" si="330"/>
        <v>0</v>
      </c>
      <c r="CJ251" s="217"/>
      <c r="CK251" s="215">
        <f t="shared" si="353"/>
        <v>0.6</v>
      </c>
      <c r="CL251" s="216">
        <f t="shared" si="331"/>
        <v>0</v>
      </c>
      <c r="CM251" s="217"/>
      <c r="CN251" s="215">
        <f t="shared" si="349"/>
        <v>1.6</v>
      </c>
      <c r="CO251" s="217"/>
      <c r="CP251" s="221">
        <f t="shared" si="350"/>
        <v>1</v>
      </c>
      <c r="CQ251" s="213">
        <v>0</v>
      </c>
      <c r="CR251" s="213">
        <v>0</v>
      </c>
      <c r="CS251" s="213" t="e">
        <f>#REF!</f>
        <v>#REF!</v>
      </c>
      <c r="CT251" s="212">
        <v>0</v>
      </c>
      <c r="CU251" s="212">
        <v>0</v>
      </c>
      <c r="CV251" s="212" t="e">
        <f>#REF!</f>
        <v>#REF!</v>
      </c>
      <c r="CW251" s="214" t="e">
        <f>#REF!</f>
        <v>#REF!</v>
      </c>
      <c r="CX251" s="215" t="e">
        <f t="shared" si="343"/>
        <v>#REF!</v>
      </c>
      <c r="CY251" s="220" t="e">
        <f t="shared" si="344"/>
        <v>#REF!</v>
      </c>
      <c r="CZ251" s="222"/>
      <c r="DA251" s="215">
        <f t="shared" si="345"/>
        <v>0</v>
      </c>
      <c r="DB251" s="222"/>
      <c r="DC251" s="213">
        <v>0</v>
      </c>
      <c r="DD251" s="213">
        <v>0</v>
      </c>
      <c r="DE251" s="212">
        <f>_xlfn.FLOOR.PRECISE('численность 2021'!I243)</f>
        <v>0</v>
      </c>
      <c r="DF251" s="212">
        <v>0</v>
      </c>
      <c r="DG251" s="212">
        <v>0</v>
      </c>
      <c r="DH251" s="212">
        <f t="shared" si="340"/>
        <v>0</v>
      </c>
      <c r="DI251" s="214">
        <f>_xlfn.FLOOR.PRECISE('численность 2021'!N243)</f>
        <v>0</v>
      </c>
      <c r="DJ251" s="215">
        <f t="shared" si="360"/>
        <v>0</v>
      </c>
      <c r="DK251" s="216">
        <f t="shared" si="332"/>
        <v>0</v>
      </c>
      <c r="DL251" s="217"/>
      <c r="DM251" s="215">
        <f t="shared" si="361"/>
        <v>0</v>
      </c>
      <c r="DN251" s="217"/>
      <c r="DO251" s="213">
        <v>0</v>
      </c>
      <c r="DP251" s="213">
        <v>0</v>
      </c>
      <c r="DQ251" s="212">
        <f>_xlfn.FLOOR.PRECISE('численность 2021'!J243)</f>
        <v>0</v>
      </c>
      <c r="DR251" s="212">
        <v>0</v>
      </c>
      <c r="DS251" s="212">
        <v>0</v>
      </c>
      <c r="DT251" s="212">
        <f t="shared" si="341"/>
        <v>0</v>
      </c>
      <c r="DU251" s="214">
        <f>_xlfn.FLOOR.PRECISE('численность 2021'!S243)</f>
        <v>0</v>
      </c>
      <c r="DV251" s="215">
        <f t="shared" si="351"/>
        <v>0</v>
      </c>
      <c r="DW251" s="216">
        <f t="shared" si="333"/>
        <v>0</v>
      </c>
      <c r="DX251" s="217"/>
      <c r="DY251" s="213">
        <v>0</v>
      </c>
      <c r="DZ251" s="223">
        <v>0</v>
      </c>
      <c r="EA251" s="212">
        <f>_xlfn.FLOOR.PRECISE('численность 2021'!T243)</f>
        <v>0</v>
      </c>
      <c r="EB251" s="212">
        <v>0</v>
      </c>
      <c r="EC251" s="213">
        <v>0</v>
      </c>
      <c r="ED251" s="212">
        <f t="shared" si="342"/>
        <v>0</v>
      </c>
      <c r="EE251" s="214">
        <f>_xlfn.FLOOR.PRECISE('численность 2021'!U243)</f>
        <v>0</v>
      </c>
      <c r="EF251" s="215">
        <f t="shared" si="321"/>
        <v>0</v>
      </c>
      <c r="EG251" s="216">
        <f t="shared" si="334"/>
        <v>0</v>
      </c>
      <c r="EH251" s="222"/>
    </row>
    <row r="252" spans="1:138" ht="31.5" x14ac:dyDescent="0.2">
      <c r="A252" s="116" t="s">
        <v>259</v>
      </c>
      <c r="B252" s="212">
        <f>'численность 2021'!C241</f>
        <v>9.4</v>
      </c>
      <c r="C252" s="213">
        <v>2.6430120000000001</v>
      </c>
      <c r="D252" s="213">
        <v>0</v>
      </c>
      <c r="E252" s="212">
        <f>_xlfn.FLOOR.PRECISE('численность 2021'!D241)</f>
        <v>0</v>
      </c>
      <c r="F252" s="212">
        <v>0.28117199999999998</v>
      </c>
      <c r="G252" s="212">
        <v>0</v>
      </c>
      <c r="H252" s="212">
        <f t="shared" si="336"/>
        <v>0</v>
      </c>
      <c r="I252" s="214">
        <f>_xlfn.FLOOR.PRECISE('численность 2021'!R241)</f>
        <v>0</v>
      </c>
      <c r="J252" s="215">
        <f t="shared" si="354"/>
        <v>0</v>
      </c>
      <c r="K252" s="216">
        <f t="shared" si="322"/>
        <v>0</v>
      </c>
      <c r="L252" s="217"/>
      <c r="M252" s="213">
        <v>9</v>
      </c>
      <c r="N252" s="213">
        <v>9</v>
      </c>
      <c r="O252" s="212">
        <f>_xlfn.FLOOR.PRECISE('численность 2021'!P241)</f>
        <v>9</v>
      </c>
      <c r="P252" s="212">
        <v>0.95744700000000005</v>
      </c>
      <c r="Q252" s="212">
        <v>0.95744700000000005</v>
      </c>
      <c r="R252" s="212">
        <f t="shared" si="323"/>
        <v>0.95744680851063824</v>
      </c>
      <c r="S252" s="214">
        <f>_xlfn.FLOOR.PRECISE('численность 2021'!Q241)</f>
        <v>1</v>
      </c>
      <c r="T252" s="214"/>
      <c r="U252" s="215">
        <f t="shared" si="355"/>
        <v>2.6999999999999997</v>
      </c>
      <c r="V252" s="216">
        <f t="shared" si="314"/>
        <v>1</v>
      </c>
      <c r="W252" s="217">
        <v>1</v>
      </c>
      <c r="X252" s="217"/>
      <c r="Y252" s="218"/>
      <c r="Z252" s="213">
        <v>2.7059410000000002</v>
      </c>
      <c r="AA252" s="213">
        <v>4</v>
      </c>
      <c r="AB252" s="212">
        <f>_xlfn.FLOOR.PRECISE('численность 2021'!E241)</f>
        <v>8</v>
      </c>
      <c r="AC252" s="212">
        <v>0.28786600000000001</v>
      </c>
      <c r="AD252" s="212">
        <v>0.42553200000000002</v>
      </c>
      <c r="AE252" s="212">
        <f t="shared" si="337"/>
        <v>0.85106382978723405</v>
      </c>
      <c r="AF252" s="214">
        <f>_xlfn.FLOOR.PRECISE('численность 2021'!O241)</f>
        <v>0</v>
      </c>
      <c r="AG252" s="215">
        <f t="shared" si="356"/>
        <v>0</v>
      </c>
      <c r="AH252" s="216">
        <f t="shared" si="324"/>
        <v>0</v>
      </c>
      <c r="AI252" s="219">
        <f t="shared" si="315"/>
        <v>0</v>
      </c>
      <c r="AJ252" s="217"/>
      <c r="AK252" s="217"/>
      <c r="AL252" s="213">
        <v>75.829291999999995</v>
      </c>
      <c r="AM252" s="213">
        <v>79</v>
      </c>
      <c r="AN252" s="212">
        <f>_xlfn.FLOOR.PRECISE('численность 2021'!F241)</f>
        <v>62</v>
      </c>
      <c r="AO252" s="212">
        <v>8.0669459999999997</v>
      </c>
      <c r="AP252" s="212">
        <v>8.4042560000000002</v>
      </c>
      <c r="AQ252" s="212">
        <f t="shared" si="325"/>
        <v>6.5957446808510634</v>
      </c>
      <c r="AR252" s="214">
        <f>_xlfn.FLOOR.PRECISE('численность 2021'!L241)</f>
        <v>4</v>
      </c>
      <c r="AS252" s="214"/>
      <c r="AT252" s="214">
        <f t="shared" si="316"/>
        <v>4</v>
      </c>
      <c r="AU252" s="215">
        <f t="shared" si="317"/>
        <v>6.2</v>
      </c>
      <c r="AV252" s="215">
        <f t="shared" si="335"/>
        <v>6.2</v>
      </c>
      <c r="AW252" s="220">
        <f t="shared" si="318"/>
        <v>4</v>
      </c>
      <c r="AX252" s="217">
        <v>4</v>
      </c>
      <c r="AY252" s="215">
        <f t="shared" si="357"/>
        <v>0</v>
      </c>
      <c r="AZ252" s="216">
        <f t="shared" si="326"/>
        <v>0</v>
      </c>
      <c r="BA252" s="217"/>
      <c r="BB252" s="215">
        <f t="shared" si="358"/>
        <v>1.2</v>
      </c>
      <c r="BC252" s="217"/>
      <c r="BD252" s="213">
        <v>2.2392189999999998</v>
      </c>
      <c r="BE252" s="213">
        <v>3</v>
      </c>
      <c r="BF252" s="212">
        <f>_xlfn.FLOOR.PRECISE('численность 2021'!G241)</f>
        <v>13</v>
      </c>
      <c r="BG252" s="212">
        <v>0.23821500000000001</v>
      </c>
      <c r="BH252" s="212">
        <v>0.31914900000000002</v>
      </c>
      <c r="BI252" s="212">
        <f t="shared" si="338"/>
        <v>1.3829787234042552</v>
      </c>
      <c r="BJ252" s="214">
        <f>_xlfn.FLOOR.PRECISE('численность 2021'!K241)</f>
        <v>0</v>
      </c>
      <c r="BK252" s="214"/>
      <c r="BL252" s="214">
        <f t="shared" si="319"/>
        <v>0</v>
      </c>
      <c r="BM252" s="215">
        <f t="shared" si="346"/>
        <v>0.65</v>
      </c>
      <c r="BN252" s="220">
        <f t="shared" si="320"/>
        <v>0</v>
      </c>
      <c r="BO252" s="217"/>
      <c r="BP252" s="215">
        <f t="shared" si="352"/>
        <v>0</v>
      </c>
      <c r="BQ252" s="216">
        <f t="shared" si="327"/>
        <v>0</v>
      </c>
      <c r="BR252" s="217"/>
      <c r="BS252" s="215">
        <f t="shared" si="347"/>
        <v>0</v>
      </c>
      <c r="BT252" s="217"/>
      <c r="BU252" s="213">
        <v>46.543765999999998</v>
      </c>
      <c r="BV252" s="213">
        <v>47</v>
      </c>
      <c r="BW252" s="212">
        <f>_xlfn.FLOOR.PRECISE('численность 2021'!H241)</f>
        <v>50</v>
      </c>
      <c r="BX252" s="212">
        <v>4.9514649999999998</v>
      </c>
      <c r="BY252" s="212">
        <v>5</v>
      </c>
      <c r="BZ252" s="212">
        <f t="shared" si="339"/>
        <v>5.3191489361702127</v>
      </c>
      <c r="CA252" s="214">
        <f>_xlfn.FLOOR.PRECISE('численность 2021'!M241)</f>
        <v>4</v>
      </c>
      <c r="CB252" s="214"/>
      <c r="CC252" s="214"/>
      <c r="CD252" s="214">
        <f t="shared" si="328"/>
        <v>4</v>
      </c>
      <c r="CE252" s="215">
        <f t="shared" si="348"/>
        <v>4</v>
      </c>
      <c r="CF252" s="220">
        <f t="shared" si="329"/>
        <v>4</v>
      </c>
      <c r="CG252" s="217">
        <v>4</v>
      </c>
      <c r="CH252" s="215">
        <f t="shared" si="359"/>
        <v>0.3</v>
      </c>
      <c r="CI252" s="216">
        <f t="shared" si="330"/>
        <v>0</v>
      </c>
      <c r="CJ252" s="217"/>
      <c r="CK252" s="215">
        <f t="shared" si="353"/>
        <v>0.3</v>
      </c>
      <c r="CL252" s="216">
        <f t="shared" si="331"/>
        <v>0</v>
      </c>
      <c r="CM252" s="217"/>
      <c r="CN252" s="215">
        <f t="shared" si="349"/>
        <v>0.8</v>
      </c>
      <c r="CO252" s="217"/>
      <c r="CP252" s="221">
        <f t="shared" si="350"/>
        <v>1</v>
      </c>
      <c r="CQ252" s="213">
        <v>0</v>
      </c>
      <c r="CR252" s="213">
        <v>0</v>
      </c>
      <c r="CS252" s="213" t="e">
        <f>#REF!</f>
        <v>#REF!</v>
      </c>
      <c r="CT252" s="212">
        <v>0</v>
      </c>
      <c r="CU252" s="212">
        <v>0</v>
      </c>
      <c r="CV252" s="212" t="e">
        <f>#REF!</f>
        <v>#REF!</v>
      </c>
      <c r="CW252" s="214" t="e">
        <f>#REF!</f>
        <v>#REF!</v>
      </c>
      <c r="CX252" s="215" t="e">
        <f t="shared" si="343"/>
        <v>#REF!</v>
      </c>
      <c r="CY252" s="220" t="e">
        <f t="shared" si="344"/>
        <v>#REF!</v>
      </c>
      <c r="CZ252" s="222"/>
      <c r="DA252" s="215">
        <f t="shared" si="345"/>
        <v>0</v>
      </c>
      <c r="DB252" s="222"/>
      <c r="DC252" s="213">
        <v>0</v>
      </c>
      <c r="DD252" s="213">
        <v>0</v>
      </c>
      <c r="DE252" s="212">
        <f>_xlfn.FLOOR.PRECISE('численность 2021'!I241)</f>
        <v>0</v>
      </c>
      <c r="DF252" s="212">
        <v>0</v>
      </c>
      <c r="DG252" s="212">
        <v>0</v>
      </c>
      <c r="DH252" s="212">
        <f t="shared" si="340"/>
        <v>0</v>
      </c>
      <c r="DI252" s="214">
        <f>_xlfn.FLOOR.PRECISE('численность 2021'!N241)</f>
        <v>0</v>
      </c>
      <c r="DJ252" s="215">
        <f t="shared" si="360"/>
        <v>0</v>
      </c>
      <c r="DK252" s="216">
        <f t="shared" si="332"/>
        <v>0</v>
      </c>
      <c r="DL252" s="217"/>
      <c r="DM252" s="215">
        <f t="shared" si="361"/>
        <v>0</v>
      </c>
      <c r="DN252" s="217"/>
      <c r="DO252" s="213">
        <v>0.20976300000000001</v>
      </c>
      <c r="DP252" s="213">
        <v>0</v>
      </c>
      <c r="DQ252" s="212">
        <f>_xlfn.FLOOR.PRECISE('численность 2021'!J241)</f>
        <v>0</v>
      </c>
      <c r="DR252" s="212">
        <v>2.2315000000000002E-2</v>
      </c>
      <c r="DS252" s="212">
        <v>0</v>
      </c>
      <c r="DT252" s="212">
        <f t="shared" si="341"/>
        <v>0</v>
      </c>
      <c r="DU252" s="214">
        <f>_xlfn.FLOOR.PRECISE('численность 2021'!S241)</f>
        <v>0</v>
      </c>
      <c r="DV252" s="215">
        <f t="shared" si="351"/>
        <v>0</v>
      </c>
      <c r="DW252" s="216">
        <f t="shared" si="333"/>
        <v>0</v>
      </c>
      <c r="DX252" s="217"/>
      <c r="DY252" s="213">
        <v>0</v>
      </c>
      <c r="DZ252" s="223">
        <v>0</v>
      </c>
      <c r="EA252" s="212">
        <f>_xlfn.FLOOR.PRECISE('численность 2021'!T241)</f>
        <v>0</v>
      </c>
      <c r="EB252" s="212">
        <v>0</v>
      </c>
      <c r="EC252" s="213">
        <v>0</v>
      </c>
      <c r="ED252" s="212">
        <f t="shared" si="342"/>
        <v>0</v>
      </c>
      <c r="EE252" s="214">
        <f>_xlfn.FLOOR.PRECISE('численность 2021'!U241)</f>
        <v>0</v>
      </c>
      <c r="EF252" s="215">
        <f t="shared" si="321"/>
        <v>0</v>
      </c>
      <c r="EG252" s="216">
        <f t="shared" si="334"/>
        <v>0</v>
      </c>
      <c r="EH252" s="222"/>
    </row>
    <row r="253" spans="1:138" ht="63" x14ac:dyDescent="0.2">
      <c r="A253" s="116" t="s">
        <v>255</v>
      </c>
      <c r="B253" s="212">
        <f>'численность 2021'!C237</f>
        <v>29.6</v>
      </c>
      <c r="C253" s="213">
        <v>4.6630079999999996</v>
      </c>
      <c r="D253" s="213">
        <v>8</v>
      </c>
      <c r="E253" s="212">
        <f>_xlfn.FLOOR.PRECISE('численность 2021'!D237)</f>
        <v>56</v>
      </c>
      <c r="F253" s="212">
        <v>0.15753400000000001</v>
      </c>
      <c r="G253" s="212">
        <v>0.27027000000000001</v>
      </c>
      <c r="H253" s="212">
        <f t="shared" si="336"/>
        <v>1.8918918918918919</v>
      </c>
      <c r="I253" s="214">
        <f>_xlfn.FLOOR.PRECISE('численность 2021'!R237)</f>
        <v>0</v>
      </c>
      <c r="J253" s="215">
        <f t="shared" si="354"/>
        <v>19.599999999999998</v>
      </c>
      <c r="K253" s="216">
        <f t="shared" si="322"/>
        <v>0</v>
      </c>
      <c r="L253" s="217"/>
      <c r="M253" s="213">
        <v>15</v>
      </c>
      <c r="N253" s="213">
        <v>15</v>
      </c>
      <c r="O253" s="212">
        <f>_xlfn.FLOOR.PRECISE('численность 2021'!P237)</f>
        <v>15</v>
      </c>
      <c r="P253" s="212">
        <v>0.50675700000000001</v>
      </c>
      <c r="Q253" s="212">
        <v>0.50675700000000001</v>
      </c>
      <c r="R253" s="212">
        <f t="shared" si="323"/>
        <v>0.50675675675675669</v>
      </c>
      <c r="S253" s="214">
        <f>_xlfn.FLOOR.PRECISE('численность 2021'!Q237)</f>
        <v>2</v>
      </c>
      <c r="T253" s="214"/>
      <c r="U253" s="215">
        <f t="shared" si="355"/>
        <v>4.5</v>
      </c>
      <c r="V253" s="216">
        <f t="shared" ref="V253:V260" si="362">IF(S253&lt;U253,S253,U253)</f>
        <v>2</v>
      </c>
      <c r="W253" s="217">
        <v>2</v>
      </c>
      <c r="X253" s="217"/>
      <c r="Y253" s="218"/>
      <c r="Z253" s="213">
        <v>0.64265799999999995</v>
      </c>
      <c r="AA253" s="213">
        <v>4</v>
      </c>
      <c r="AB253" s="212">
        <f>_xlfn.FLOOR.PRECISE('численность 2021'!E237)</f>
        <v>21</v>
      </c>
      <c r="AC253" s="212">
        <v>2.1711000000000001E-2</v>
      </c>
      <c r="AD253" s="212">
        <v>0.13513500000000001</v>
      </c>
      <c r="AE253" s="212">
        <f t="shared" si="337"/>
        <v>0.70945945945945943</v>
      </c>
      <c r="AF253" s="214">
        <f>_xlfn.FLOOR.PRECISE('численность 2021'!O237)</f>
        <v>0</v>
      </c>
      <c r="AG253" s="215">
        <f t="shared" si="356"/>
        <v>0</v>
      </c>
      <c r="AH253" s="216">
        <f t="shared" si="324"/>
        <v>0</v>
      </c>
      <c r="AI253" s="219">
        <f t="shared" ref="AI253:AI260" si="363">AJ253*0.75</f>
        <v>0</v>
      </c>
      <c r="AJ253" s="217"/>
      <c r="AK253" s="217"/>
      <c r="AL253" s="213">
        <v>349.847961</v>
      </c>
      <c r="AM253" s="213">
        <v>369</v>
      </c>
      <c r="AN253" s="212">
        <f>_xlfn.FLOOR.PRECISE('численность 2021'!F237)</f>
        <v>497</v>
      </c>
      <c r="AO253" s="212">
        <v>11.819188</v>
      </c>
      <c r="AP253" s="212">
        <v>12.466215999999999</v>
      </c>
      <c r="AQ253" s="212">
        <f t="shared" si="325"/>
        <v>16.79054054054054</v>
      </c>
      <c r="AR253" s="214">
        <f>_xlfn.FLOOR.PRECISE('численность 2021'!L237)</f>
        <v>69</v>
      </c>
      <c r="AS253" s="214"/>
      <c r="AT253" s="214">
        <f t="shared" ref="AT253:AT260" si="364">IF(AND(B253&lt;7,AQ253&lt;5),0,AR253)</f>
        <v>69</v>
      </c>
      <c r="AU253" s="215">
        <f t="shared" ref="AU253:AU260" si="365">IF(AN253&gt;34,IF(AQ253&gt;10,AN253*0.15,IF(AQ253&gt;8,AN253*0.12,IF(AQ253&gt;6,AN253*0.1,IF(AQ253&gt;4,AN253*0.08,IF(AQ253&gt;2,AN253*0.07,IF(AQ253&gt;1,AN253*0.05,IF(AQ253&lt;1,AN253*0.03,0))))))),0)</f>
        <v>74.55</v>
      </c>
      <c r="AV253" s="215">
        <f t="shared" si="335"/>
        <v>124.25</v>
      </c>
      <c r="AW253" s="220">
        <f t="shared" ref="AW253:AW260" si="366">IF(AR253&lt;AU253,AR253,AU253)</f>
        <v>69</v>
      </c>
      <c r="AX253" s="217">
        <v>69</v>
      </c>
      <c r="AY253" s="215">
        <f t="shared" si="357"/>
        <v>10.35</v>
      </c>
      <c r="AZ253" s="216">
        <f t="shared" si="326"/>
        <v>0</v>
      </c>
      <c r="BA253" s="217"/>
      <c r="BB253" s="215">
        <f t="shared" si="358"/>
        <v>20.7</v>
      </c>
      <c r="BC253" s="217"/>
      <c r="BD253" s="213">
        <v>5.0142290000000003</v>
      </c>
      <c r="BE253" s="213">
        <v>5</v>
      </c>
      <c r="BF253" s="212">
        <f>_xlfn.FLOOR.PRECISE('численность 2021'!G237)</f>
        <v>5</v>
      </c>
      <c r="BG253" s="212">
        <v>0.1694</v>
      </c>
      <c r="BH253" s="212">
        <v>0.16891900000000001</v>
      </c>
      <c r="BI253" s="212">
        <f t="shared" si="338"/>
        <v>0.16891891891891891</v>
      </c>
      <c r="BJ253" s="214">
        <f>_xlfn.FLOOR.PRECISE('численность 2021'!K237)</f>
        <v>0</v>
      </c>
      <c r="BK253" s="214"/>
      <c r="BL253" s="214">
        <f t="shared" ref="BL253:BL260" si="367">IF(AND(B253&lt;7,BI253&lt;5),0,BJ253)</f>
        <v>0</v>
      </c>
      <c r="BM253" s="215">
        <f t="shared" si="346"/>
        <v>0.15</v>
      </c>
      <c r="BN253" s="220">
        <f t="shared" ref="BN253:BN260" si="368">IF(BJ253&lt;BM253,BJ253,BM253)</f>
        <v>0</v>
      </c>
      <c r="BO253" s="217"/>
      <c r="BP253" s="215">
        <f t="shared" si="352"/>
        <v>0</v>
      </c>
      <c r="BQ253" s="216">
        <f t="shared" si="327"/>
        <v>0</v>
      </c>
      <c r="BR253" s="217"/>
      <c r="BS253" s="215">
        <f t="shared" si="347"/>
        <v>0</v>
      </c>
      <c r="BT253" s="217"/>
      <c r="BU253" s="213">
        <v>132.193298</v>
      </c>
      <c r="BV253" s="213">
        <v>129</v>
      </c>
      <c r="BW253" s="212">
        <f>_xlfn.FLOOR.PRECISE('численность 2021'!H237)</f>
        <v>78</v>
      </c>
      <c r="BX253" s="212">
        <v>4.4659899999999997</v>
      </c>
      <c r="BY253" s="212">
        <v>4.3581079999999996</v>
      </c>
      <c r="BZ253" s="212">
        <f t="shared" si="339"/>
        <v>2.6351351351351351</v>
      </c>
      <c r="CA253" s="214">
        <f>_xlfn.FLOOR.PRECISE('численность 2021'!M237)</f>
        <v>5</v>
      </c>
      <c r="CB253" s="214"/>
      <c r="CC253" s="214"/>
      <c r="CD253" s="214">
        <f t="shared" si="328"/>
        <v>5</v>
      </c>
      <c r="CE253" s="215">
        <f t="shared" si="348"/>
        <v>5.4600000000000009</v>
      </c>
      <c r="CF253" s="220">
        <f t="shared" si="329"/>
        <v>5</v>
      </c>
      <c r="CG253" s="217">
        <v>5</v>
      </c>
      <c r="CH253" s="215">
        <f t="shared" si="359"/>
        <v>0.375</v>
      </c>
      <c r="CI253" s="216">
        <f t="shared" si="330"/>
        <v>0</v>
      </c>
      <c r="CJ253" s="217"/>
      <c r="CK253" s="215">
        <f t="shared" si="353"/>
        <v>0.375</v>
      </c>
      <c r="CL253" s="216">
        <f t="shared" si="331"/>
        <v>0</v>
      </c>
      <c r="CM253" s="217"/>
      <c r="CN253" s="215">
        <f t="shared" si="349"/>
        <v>1</v>
      </c>
      <c r="CO253" s="217"/>
      <c r="CP253" s="221">
        <f t="shared" si="350"/>
        <v>1</v>
      </c>
      <c r="CQ253" s="213">
        <v>0</v>
      </c>
      <c r="CR253" s="213">
        <v>0</v>
      </c>
      <c r="CS253" s="213" t="e">
        <f>#REF!</f>
        <v>#REF!</v>
      </c>
      <c r="CT253" s="212">
        <v>0</v>
      </c>
      <c r="CU253" s="212">
        <v>0</v>
      </c>
      <c r="CV253" s="212" t="e">
        <f>#REF!</f>
        <v>#REF!</v>
      </c>
      <c r="CW253" s="214" t="e">
        <f>#REF!</f>
        <v>#REF!</v>
      </c>
      <c r="CX253" s="215" t="e">
        <f t="shared" si="343"/>
        <v>#REF!</v>
      </c>
      <c r="CY253" s="220" t="e">
        <f t="shared" si="344"/>
        <v>#REF!</v>
      </c>
      <c r="CZ253" s="222"/>
      <c r="DA253" s="215">
        <f t="shared" si="345"/>
        <v>0</v>
      </c>
      <c r="DB253" s="222"/>
      <c r="DC253" s="213">
        <v>0</v>
      </c>
      <c r="DD253" s="213">
        <v>0</v>
      </c>
      <c r="DE253" s="212">
        <f>_xlfn.FLOOR.PRECISE('численность 2021'!I237)</f>
        <v>0</v>
      </c>
      <c r="DF253" s="212">
        <v>0</v>
      </c>
      <c r="DG253" s="212">
        <v>0</v>
      </c>
      <c r="DH253" s="212">
        <f t="shared" si="340"/>
        <v>0</v>
      </c>
      <c r="DI253" s="214">
        <f>_xlfn.FLOOR.PRECISE('численность 2021'!N237)</f>
        <v>0</v>
      </c>
      <c r="DJ253" s="215">
        <f t="shared" si="360"/>
        <v>0</v>
      </c>
      <c r="DK253" s="216">
        <f t="shared" si="332"/>
        <v>0</v>
      </c>
      <c r="DL253" s="217"/>
      <c r="DM253" s="215">
        <f t="shared" si="361"/>
        <v>0</v>
      </c>
      <c r="DN253" s="217"/>
      <c r="DO253" s="213">
        <v>0</v>
      </c>
      <c r="DP253" s="213">
        <v>0</v>
      </c>
      <c r="DQ253" s="212">
        <f>_xlfn.FLOOR.PRECISE('численность 2021'!J237)</f>
        <v>0</v>
      </c>
      <c r="DR253" s="212">
        <v>0</v>
      </c>
      <c r="DS253" s="212">
        <v>0</v>
      </c>
      <c r="DT253" s="212">
        <f t="shared" si="341"/>
        <v>0</v>
      </c>
      <c r="DU253" s="214">
        <f>_xlfn.FLOOR.PRECISE('численность 2021'!S237)</f>
        <v>0</v>
      </c>
      <c r="DV253" s="215">
        <f t="shared" si="351"/>
        <v>0</v>
      </c>
      <c r="DW253" s="216">
        <f t="shared" si="333"/>
        <v>0</v>
      </c>
      <c r="DX253" s="217"/>
      <c r="DY253" s="213">
        <v>0</v>
      </c>
      <c r="DZ253" s="223">
        <v>0</v>
      </c>
      <c r="EA253" s="212">
        <f>_xlfn.FLOOR.PRECISE('численность 2021'!T237)</f>
        <v>5</v>
      </c>
      <c r="EB253" s="212">
        <v>0</v>
      </c>
      <c r="EC253" s="213">
        <v>0</v>
      </c>
      <c r="ED253" s="212">
        <f t="shared" si="342"/>
        <v>0.16891891891891891</v>
      </c>
      <c r="EE253" s="214">
        <f>_xlfn.FLOOR.PRECISE('численность 2021'!U237)</f>
        <v>0</v>
      </c>
      <c r="EF253" s="215">
        <f t="shared" ref="EF253:EF260" si="369">EA253*0.1</f>
        <v>0.5</v>
      </c>
      <c r="EG253" s="216">
        <f t="shared" si="334"/>
        <v>0</v>
      </c>
      <c r="EH253" s="222"/>
    </row>
    <row r="254" spans="1:138" ht="31.5" x14ac:dyDescent="0.2">
      <c r="A254" s="116" t="s">
        <v>263</v>
      </c>
      <c r="B254" s="212">
        <f>'численность 2021'!C245</f>
        <v>23.164000000000001</v>
      </c>
      <c r="C254" s="213">
        <v>33.023654999999998</v>
      </c>
      <c r="D254" s="213">
        <v>59</v>
      </c>
      <c r="E254" s="212">
        <f>_xlfn.FLOOR.PRECISE('численность 2021'!D245)</f>
        <v>46</v>
      </c>
      <c r="F254" s="212">
        <v>1.4234329999999999</v>
      </c>
      <c r="G254" s="212">
        <v>2.543104</v>
      </c>
      <c r="H254" s="212">
        <f t="shared" si="336"/>
        <v>1.9858400967017784</v>
      </c>
      <c r="I254" s="214">
        <f>_xlfn.FLOOR.PRECISE('численность 2021'!R245)</f>
        <v>10</v>
      </c>
      <c r="J254" s="215">
        <f t="shared" si="354"/>
        <v>16.099999999999998</v>
      </c>
      <c r="K254" s="216">
        <f t="shared" ref="K254:K260" si="370">IF(I254&lt;J254,I254,J254)</f>
        <v>10</v>
      </c>
      <c r="L254" s="217">
        <v>10</v>
      </c>
      <c r="M254" s="213">
        <v>14</v>
      </c>
      <c r="N254" s="213">
        <v>15</v>
      </c>
      <c r="O254" s="212">
        <f>_xlfn.FLOOR.PRECISE('численность 2021'!P245)</f>
        <v>15</v>
      </c>
      <c r="P254" s="212">
        <v>0.60344799999999998</v>
      </c>
      <c r="Q254" s="212">
        <v>0.64655200000000002</v>
      </c>
      <c r="R254" s="212">
        <f t="shared" ref="R254:R260" si="371">O254/B254</f>
        <v>0.64755655327231909</v>
      </c>
      <c r="S254" s="214">
        <f>_xlfn.FLOOR.PRECISE('численность 2021'!Q245)</f>
        <v>2</v>
      </c>
      <c r="T254" s="214"/>
      <c r="U254" s="215">
        <f t="shared" si="355"/>
        <v>4.5</v>
      </c>
      <c r="V254" s="216">
        <f t="shared" si="362"/>
        <v>2</v>
      </c>
      <c r="W254" s="217">
        <v>2</v>
      </c>
      <c r="X254" s="217"/>
      <c r="Y254" s="218"/>
      <c r="Z254" s="213">
        <v>61.780445</v>
      </c>
      <c r="AA254" s="213">
        <v>77</v>
      </c>
      <c r="AB254" s="212">
        <f>_xlfn.FLOOR.PRECISE('численность 2021'!E245)</f>
        <v>73</v>
      </c>
      <c r="AC254" s="212">
        <v>2.6629499999999999</v>
      </c>
      <c r="AD254" s="212">
        <v>3.3189660000000001</v>
      </c>
      <c r="AE254" s="212">
        <f t="shared" si="337"/>
        <v>3.151441892591953</v>
      </c>
      <c r="AF254" s="214">
        <f>_xlfn.FLOOR.PRECISE('численность 2021'!O245)</f>
        <v>3</v>
      </c>
      <c r="AG254" s="215">
        <f t="shared" si="356"/>
        <v>3.6500000000000004</v>
      </c>
      <c r="AH254" s="216">
        <f t="shared" ref="AH254:AH260" si="372">IF(AF254&lt;AG254,AF254,AG254)</f>
        <v>3</v>
      </c>
      <c r="AI254" s="219">
        <f t="shared" si="363"/>
        <v>2.25</v>
      </c>
      <c r="AJ254" s="217">
        <v>3</v>
      </c>
      <c r="AK254" s="217">
        <v>2</v>
      </c>
      <c r="AL254" s="213">
        <v>268.23458900000003</v>
      </c>
      <c r="AM254" s="213">
        <v>338</v>
      </c>
      <c r="AN254" s="212">
        <f>_xlfn.FLOOR.PRECISE('численность 2021'!F245)</f>
        <v>313</v>
      </c>
      <c r="AO254" s="212">
        <v>11.561835</v>
      </c>
      <c r="AP254" s="212">
        <v>14.568966</v>
      </c>
      <c r="AQ254" s="212">
        <f t="shared" ref="AQ254:AQ260" si="373">AN254/B254</f>
        <v>13.512346744949058</v>
      </c>
      <c r="AR254" s="214">
        <f>_xlfn.FLOOR.PRECISE('численность 2021'!L245)</f>
        <v>54</v>
      </c>
      <c r="AS254" s="214"/>
      <c r="AT254" s="214">
        <f t="shared" si="364"/>
        <v>54</v>
      </c>
      <c r="AU254" s="215">
        <f t="shared" si="365"/>
        <v>46.949999999999996</v>
      </c>
      <c r="AV254" s="215">
        <f t="shared" si="335"/>
        <v>62.6</v>
      </c>
      <c r="AW254" s="220">
        <f t="shared" si="366"/>
        <v>46.949999999999996</v>
      </c>
      <c r="AX254" s="217">
        <v>54</v>
      </c>
      <c r="AY254" s="215">
        <f t="shared" si="357"/>
        <v>8.1</v>
      </c>
      <c r="AZ254" s="216">
        <f t="shared" ref="AZ254:AZ260" si="374">IF(AS254&lt;AY254,AS254,AY254)</f>
        <v>0</v>
      </c>
      <c r="BA254" s="217"/>
      <c r="BB254" s="215">
        <f t="shared" si="358"/>
        <v>16.2</v>
      </c>
      <c r="BC254" s="217"/>
      <c r="BD254" s="213">
        <v>43.892685</v>
      </c>
      <c r="BE254" s="213">
        <v>47</v>
      </c>
      <c r="BF254" s="212">
        <f>_xlfn.FLOOR.PRECISE('численность 2021'!G245)</f>
        <v>40</v>
      </c>
      <c r="BG254" s="212">
        <v>1.891926</v>
      </c>
      <c r="BH254" s="212">
        <v>2.0258620000000001</v>
      </c>
      <c r="BI254" s="212">
        <f t="shared" si="338"/>
        <v>1.7268174753928509</v>
      </c>
      <c r="BJ254" s="214">
        <f>_xlfn.FLOOR.PRECISE('численность 2021'!K245)</f>
        <v>2</v>
      </c>
      <c r="BK254" s="214"/>
      <c r="BL254" s="214">
        <f t="shared" si="367"/>
        <v>2</v>
      </c>
      <c r="BM254" s="215">
        <f t="shared" si="346"/>
        <v>2</v>
      </c>
      <c r="BN254" s="220">
        <f t="shared" si="368"/>
        <v>2</v>
      </c>
      <c r="BO254" s="217">
        <v>2</v>
      </c>
      <c r="BP254" s="215">
        <f t="shared" si="352"/>
        <v>0</v>
      </c>
      <c r="BQ254" s="216">
        <f t="shared" ref="BQ254:BQ260" si="375">IF(BK254&lt;BP254,BK254,BP254)</f>
        <v>0</v>
      </c>
      <c r="BR254" s="217"/>
      <c r="BS254" s="215">
        <f t="shared" si="347"/>
        <v>0.4</v>
      </c>
      <c r="BT254" s="217"/>
      <c r="BU254" s="213">
        <v>114.300072</v>
      </c>
      <c r="BV254" s="213">
        <v>112</v>
      </c>
      <c r="BW254" s="212">
        <f>_xlfn.FLOOR.PRECISE('численность 2021'!H245)</f>
        <v>117</v>
      </c>
      <c r="BX254" s="212">
        <v>4.9267269999999996</v>
      </c>
      <c r="BY254" s="212">
        <v>4.8275860000000002</v>
      </c>
      <c r="BZ254" s="212">
        <f t="shared" si="339"/>
        <v>5.0509411155240889</v>
      </c>
      <c r="CA254" s="214">
        <f>_xlfn.FLOOR.PRECISE('численность 2021'!M245)</f>
        <v>8</v>
      </c>
      <c r="CB254" s="214"/>
      <c r="CC254" s="214"/>
      <c r="CD254" s="214">
        <f t="shared" ref="CD254:CD260" si="376">IF(AND(B254&lt;7,BZ254&lt;5),0,CA254)</f>
        <v>8</v>
      </c>
      <c r="CE254" s="215">
        <f t="shared" si="348"/>
        <v>9.36</v>
      </c>
      <c r="CF254" s="220">
        <f t="shared" ref="CF254:CF260" si="377">IF(CA254&lt;CE254,CA254,CE254)</f>
        <v>8</v>
      </c>
      <c r="CG254" s="217">
        <v>8</v>
      </c>
      <c r="CH254" s="215">
        <f t="shared" si="359"/>
        <v>0.6</v>
      </c>
      <c r="CI254" s="216">
        <f t="shared" ref="CI254:CI260" si="378">IF(CB254&lt;CH254,CB254,CH254)</f>
        <v>0</v>
      </c>
      <c r="CJ254" s="217"/>
      <c r="CK254" s="215">
        <f t="shared" si="353"/>
        <v>0.6</v>
      </c>
      <c r="CL254" s="216">
        <f t="shared" ref="CL254:CL261" si="379">IF(CC254&lt;CK254,CC254,CK254)</f>
        <v>0</v>
      </c>
      <c r="CM254" s="217"/>
      <c r="CN254" s="215">
        <f t="shared" si="349"/>
        <v>1.6</v>
      </c>
      <c r="CO254" s="217"/>
      <c r="CP254" s="221">
        <f t="shared" si="350"/>
        <v>1</v>
      </c>
      <c r="CQ254" s="213">
        <v>0</v>
      </c>
      <c r="CR254" s="213">
        <v>0</v>
      </c>
      <c r="CS254" s="213" t="e">
        <f>#REF!</f>
        <v>#REF!</v>
      </c>
      <c r="CT254" s="212">
        <v>0</v>
      </c>
      <c r="CU254" s="212">
        <v>0</v>
      </c>
      <c r="CV254" s="212" t="e">
        <f>#REF!</f>
        <v>#REF!</v>
      </c>
      <c r="CW254" s="214" t="e">
        <f>#REF!</f>
        <v>#REF!</v>
      </c>
      <c r="CX254" s="215" t="e">
        <f t="shared" si="343"/>
        <v>#REF!</v>
      </c>
      <c r="CY254" s="220" t="e">
        <f t="shared" si="344"/>
        <v>#REF!</v>
      </c>
      <c r="CZ254" s="222"/>
      <c r="DA254" s="215">
        <f t="shared" si="345"/>
        <v>0</v>
      </c>
      <c r="DB254" s="222"/>
      <c r="DC254" s="213">
        <v>0</v>
      </c>
      <c r="DD254" s="213">
        <v>0</v>
      </c>
      <c r="DE254" s="212">
        <f>_xlfn.FLOOR.PRECISE('численность 2021'!I245)</f>
        <v>0</v>
      </c>
      <c r="DF254" s="212">
        <v>0</v>
      </c>
      <c r="DG254" s="212">
        <v>0</v>
      </c>
      <c r="DH254" s="212">
        <f t="shared" si="340"/>
        <v>0</v>
      </c>
      <c r="DI254" s="214">
        <f>_xlfn.FLOOR.PRECISE('численность 2021'!N245)</f>
        <v>0</v>
      </c>
      <c r="DJ254" s="215">
        <f t="shared" si="360"/>
        <v>0</v>
      </c>
      <c r="DK254" s="216">
        <f t="shared" ref="DK254:DK260" si="380">IF(DI254&lt;DJ254,DI254,DJ254)</f>
        <v>0</v>
      </c>
      <c r="DL254" s="217"/>
      <c r="DM254" s="215">
        <f t="shared" si="361"/>
        <v>0</v>
      </c>
      <c r="DN254" s="217"/>
      <c r="DO254" s="213">
        <v>1.221562</v>
      </c>
      <c r="DP254" s="213">
        <v>0</v>
      </c>
      <c r="DQ254" s="212">
        <f>_xlfn.FLOOR.PRECISE('численность 2021'!J245)</f>
        <v>0</v>
      </c>
      <c r="DR254" s="212">
        <v>5.2653999999999999E-2</v>
      </c>
      <c r="DS254" s="212">
        <v>0</v>
      </c>
      <c r="DT254" s="212">
        <f t="shared" si="341"/>
        <v>0</v>
      </c>
      <c r="DU254" s="214">
        <f>_xlfn.FLOOR.PRECISE('численность 2021'!S245)</f>
        <v>0</v>
      </c>
      <c r="DV254" s="215">
        <f t="shared" si="351"/>
        <v>0</v>
      </c>
      <c r="DW254" s="216">
        <f t="shared" ref="DW254:DW260" si="381">IF(DU254&lt;DV254,DU254,DV254)</f>
        <v>0</v>
      </c>
      <c r="DX254" s="217"/>
      <c r="DY254" s="213">
        <v>32</v>
      </c>
      <c r="DZ254" s="223">
        <v>29</v>
      </c>
      <c r="EA254" s="212">
        <f>_xlfn.FLOOR.PRECISE('численность 2021'!T245)</f>
        <v>25</v>
      </c>
      <c r="EB254" s="212">
        <v>1.37931</v>
      </c>
      <c r="EC254" s="212">
        <v>1.25</v>
      </c>
      <c r="ED254" s="212">
        <f t="shared" si="342"/>
        <v>1.0792609221205318</v>
      </c>
      <c r="EE254" s="214">
        <f>_xlfn.FLOOR.PRECISE('численность 2021'!U245)</f>
        <v>2</v>
      </c>
      <c r="EF254" s="215">
        <f t="shared" si="369"/>
        <v>2.5</v>
      </c>
      <c r="EG254" s="216">
        <f t="shared" ref="EG254:EG260" si="382">IF(EE254&lt;EF254,EE254,EF254)</f>
        <v>2</v>
      </c>
      <c r="EH254" s="222">
        <v>2</v>
      </c>
    </row>
    <row r="255" spans="1:138" ht="63" x14ac:dyDescent="0.2">
      <c r="A255" s="116" t="s">
        <v>260</v>
      </c>
      <c r="B255" s="212">
        <f>'численность 2021'!C242</f>
        <v>11.4</v>
      </c>
      <c r="C255" s="213">
        <v>8.4723769999999998</v>
      </c>
      <c r="D255" s="213">
        <v>9</v>
      </c>
      <c r="E255" s="212">
        <f>_xlfn.FLOOR.PRECISE('численность 2021'!D242)</f>
        <v>12</v>
      </c>
      <c r="F255" s="212">
        <v>0.74319100000000005</v>
      </c>
      <c r="G255" s="212">
        <v>0.78947400000000001</v>
      </c>
      <c r="H255" s="212">
        <f t="shared" si="336"/>
        <v>1.0526315789473684</v>
      </c>
      <c r="I255" s="214">
        <f>_xlfn.FLOOR.PRECISE('численность 2021'!R242)</f>
        <v>0</v>
      </c>
      <c r="J255" s="215">
        <f t="shared" si="354"/>
        <v>4.1999999999999993</v>
      </c>
      <c r="K255" s="216">
        <f t="shared" si="370"/>
        <v>0</v>
      </c>
      <c r="L255" s="217"/>
      <c r="M255" s="213">
        <v>0</v>
      </c>
      <c r="N255" s="213">
        <v>0</v>
      </c>
      <c r="O255" s="212">
        <f>_xlfn.FLOOR.PRECISE('численность 2021'!P242)</f>
        <v>0</v>
      </c>
      <c r="P255" s="212">
        <v>0</v>
      </c>
      <c r="Q255" s="212">
        <v>0</v>
      </c>
      <c r="R255" s="212">
        <f t="shared" si="371"/>
        <v>0</v>
      </c>
      <c r="S255" s="214">
        <f>_xlfn.FLOOR.PRECISE('численность 2021'!Q242)</f>
        <v>0</v>
      </c>
      <c r="T255" s="214"/>
      <c r="U255" s="215">
        <f t="shared" si="355"/>
        <v>0</v>
      </c>
      <c r="V255" s="216">
        <f t="shared" si="362"/>
        <v>0</v>
      </c>
      <c r="W255" s="217"/>
      <c r="X255" s="217"/>
      <c r="Y255" s="218"/>
      <c r="Z255" s="213">
        <v>0</v>
      </c>
      <c r="AA255" s="213">
        <v>0</v>
      </c>
      <c r="AB255" s="212">
        <f>_xlfn.FLOOR.PRECISE('численность 2021'!E242)</f>
        <v>0</v>
      </c>
      <c r="AC255" s="212">
        <v>0</v>
      </c>
      <c r="AD255" s="212">
        <v>0</v>
      </c>
      <c r="AE255" s="212">
        <f t="shared" si="337"/>
        <v>0</v>
      </c>
      <c r="AF255" s="214">
        <f>_xlfn.FLOOR.PRECISE('численность 2021'!O242)</f>
        <v>0</v>
      </c>
      <c r="AG255" s="215">
        <f t="shared" si="356"/>
        <v>0</v>
      </c>
      <c r="AH255" s="216">
        <f t="shared" si="372"/>
        <v>0</v>
      </c>
      <c r="AI255" s="219">
        <f t="shared" si="363"/>
        <v>0</v>
      </c>
      <c r="AJ255" s="217"/>
      <c r="AK255" s="217"/>
      <c r="AL255" s="213">
        <v>66.612533999999997</v>
      </c>
      <c r="AM255" s="213">
        <v>80</v>
      </c>
      <c r="AN255" s="212">
        <f>_xlfn.FLOOR.PRECISE('численность 2021'!F242)</f>
        <v>84</v>
      </c>
      <c r="AO255" s="212">
        <v>5.8432050000000002</v>
      </c>
      <c r="AP255" s="212">
        <v>7.017544</v>
      </c>
      <c r="AQ255" s="212">
        <f t="shared" si="373"/>
        <v>7.3684210526315788</v>
      </c>
      <c r="AR255" s="214">
        <f>_xlfn.FLOOR.PRECISE('численность 2021'!L242)</f>
        <v>8</v>
      </c>
      <c r="AS255" s="214"/>
      <c r="AT255" s="214">
        <f t="shared" si="364"/>
        <v>8</v>
      </c>
      <c r="AU255" s="215">
        <f t="shared" si="365"/>
        <v>8.4</v>
      </c>
      <c r="AV255" s="215">
        <f t="shared" si="335"/>
        <v>8.4</v>
      </c>
      <c r="AW255" s="220">
        <f t="shared" si="366"/>
        <v>8</v>
      </c>
      <c r="AX255" s="217">
        <v>8</v>
      </c>
      <c r="AY255" s="215">
        <f t="shared" si="357"/>
        <v>1.2</v>
      </c>
      <c r="AZ255" s="216">
        <f t="shared" si="374"/>
        <v>0</v>
      </c>
      <c r="BA255" s="217"/>
      <c r="BB255" s="215">
        <f t="shared" si="358"/>
        <v>2.4</v>
      </c>
      <c r="BC255" s="217"/>
      <c r="BD255" s="213">
        <v>0</v>
      </c>
      <c r="BE255" s="213">
        <v>0</v>
      </c>
      <c r="BF255" s="212">
        <f>_xlfn.FLOOR.PRECISE('численность 2021'!G242)</f>
        <v>0</v>
      </c>
      <c r="BG255" s="212">
        <v>0</v>
      </c>
      <c r="BH255" s="212">
        <v>0</v>
      </c>
      <c r="BI255" s="212">
        <f t="shared" si="338"/>
        <v>0</v>
      </c>
      <c r="BJ255" s="214">
        <f>_xlfn.FLOOR.PRECISE('численность 2021'!K242)</f>
        <v>0</v>
      </c>
      <c r="BK255" s="214"/>
      <c r="BL255" s="214">
        <f t="shared" si="367"/>
        <v>0</v>
      </c>
      <c r="BM255" s="215">
        <f t="shared" si="346"/>
        <v>0</v>
      </c>
      <c r="BN255" s="220">
        <f t="shared" si="368"/>
        <v>0</v>
      </c>
      <c r="BO255" s="217"/>
      <c r="BP255" s="215">
        <f t="shared" si="352"/>
        <v>0</v>
      </c>
      <c r="BQ255" s="216">
        <f t="shared" si="375"/>
        <v>0</v>
      </c>
      <c r="BR255" s="217"/>
      <c r="BS255" s="215">
        <f t="shared" si="347"/>
        <v>0</v>
      </c>
      <c r="BT255" s="217"/>
      <c r="BU255" s="213">
        <v>0</v>
      </c>
      <c r="BV255" s="213">
        <v>6</v>
      </c>
      <c r="BW255" s="212">
        <f>_xlfn.FLOOR.PRECISE('численность 2021'!H242)</f>
        <v>9</v>
      </c>
      <c r="BX255" s="212">
        <v>0</v>
      </c>
      <c r="BY255" s="212">
        <v>0.52631600000000001</v>
      </c>
      <c r="BZ255" s="212">
        <f t="shared" si="339"/>
        <v>0.78947368421052633</v>
      </c>
      <c r="CA255" s="214">
        <f>_xlfn.FLOOR.PRECISE('численность 2021'!M242)</f>
        <v>0</v>
      </c>
      <c r="CB255" s="214"/>
      <c r="CC255" s="214"/>
      <c r="CD255" s="214">
        <f t="shared" si="376"/>
        <v>0</v>
      </c>
      <c r="CE255" s="215">
        <f t="shared" si="348"/>
        <v>0.27</v>
      </c>
      <c r="CF255" s="220">
        <f t="shared" si="377"/>
        <v>0</v>
      </c>
      <c r="CG255" s="217"/>
      <c r="CH255" s="215">
        <f t="shared" si="359"/>
        <v>0</v>
      </c>
      <c r="CI255" s="216">
        <f t="shared" si="378"/>
        <v>0</v>
      </c>
      <c r="CJ255" s="217"/>
      <c r="CK255" s="215">
        <f t="shared" si="353"/>
        <v>0</v>
      </c>
      <c r="CL255" s="216">
        <f t="shared" si="379"/>
        <v>0</v>
      </c>
      <c r="CM255" s="217"/>
      <c r="CN255" s="215">
        <f t="shared" si="349"/>
        <v>0</v>
      </c>
      <c r="CO255" s="217"/>
      <c r="CP255" s="221">
        <f t="shared" si="350"/>
        <v>1</v>
      </c>
      <c r="CQ255" s="213">
        <v>0</v>
      </c>
      <c r="CR255" s="213">
        <v>0</v>
      </c>
      <c r="CS255" s="213" t="e">
        <f>#REF!</f>
        <v>#REF!</v>
      </c>
      <c r="CT255" s="212">
        <v>0</v>
      </c>
      <c r="CU255" s="212">
        <v>0</v>
      </c>
      <c r="CV255" s="212" t="e">
        <f>#REF!</f>
        <v>#REF!</v>
      </c>
      <c r="CW255" s="214" t="e">
        <f>#REF!</f>
        <v>#REF!</v>
      </c>
      <c r="CX255" s="215" t="e">
        <f t="shared" si="343"/>
        <v>#REF!</v>
      </c>
      <c r="CY255" s="220" t="e">
        <f t="shared" si="344"/>
        <v>#REF!</v>
      </c>
      <c r="CZ255" s="222"/>
      <c r="DA255" s="215">
        <f t="shared" si="345"/>
        <v>0</v>
      </c>
      <c r="DB255" s="222"/>
      <c r="DC255" s="213">
        <v>0</v>
      </c>
      <c r="DD255" s="213">
        <v>0</v>
      </c>
      <c r="DE255" s="212">
        <f>_xlfn.FLOOR.PRECISE('численность 2021'!I242)</f>
        <v>0</v>
      </c>
      <c r="DF255" s="212">
        <v>0</v>
      </c>
      <c r="DG255" s="212">
        <v>0</v>
      </c>
      <c r="DH255" s="212">
        <f t="shared" si="340"/>
        <v>0</v>
      </c>
      <c r="DI255" s="214">
        <f>_xlfn.FLOOR.PRECISE('численность 2021'!N242)</f>
        <v>0</v>
      </c>
      <c r="DJ255" s="215">
        <f t="shared" si="360"/>
        <v>0</v>
      </c>
      <c r="DK255" s="216">
        <f t="shared" si="380"/>
        <v>0</v>
      </c>
      <c r="DL255" s="217"/>
      <c r="DM255" s="215">
        <f t="shared" si="361"/>
        <v>0</v>
      </c>
      <c r="DN255" s="217"/>
      <c r="DO255" s="213">
        <v>0.25580900000000001</v>
      </c>
      <c r="DP255" s="213">
        <v>0</v>
      </c>
      <c r="DQ255" s="212">
        <f>_xlfn.FLOOR.PRECISE('численность 2021'!J242)</f>
        <v>0</v>
      </c>
      <c r="DR255" s="212">
        <v>2.2439000000000001E-2</v>
      </c>
      <c r="DS255" s="212">
        <v>0</v>
      </c>
      <c r="DT255" s="212">
        <f t="shared" si="341"/>
        <v>0</v>
      </c>
      <c r="DU255" s="214">
        <f>_xlfn.FLOOR.PRECISE('численность 2021'!S242)</f>
        <v>0</v>
      </c>
      <c r="DV255" s="215">
        <f t="shared" si="351"/>
        <v>0</v>
      </c>
      <c r="DW255" s="216">
        <f t="shared" si="381"/>
        <v>0</v>
      </c>
      <c r="DX255" s="217"/>
      <c r="DY255" s="213">
        <v>0</v>
      </c>
      <c r="DZ255" s="223">
        <v>0</v>
      </c>
      <c r="EA255" s="212">
        <f>_xlfn.FLOOR.PRECISE('численность 2021'!T242)</f>
        <v>0</v>
      </c>
      <c r="EB255" s="212">
        <v>0</v>
      </c>
      <c r="EC255" s="212">
        <v>0</v>
      </c>
      <c r="ED255" s="212">
        <f t="shared" si="342"/>
        <v>0</v>
      </c>
      <c r="EE255" s="214">
        <f>_xlfn.FLOOR.PRECISE('численность 2021'!U242)</f>
        <v>0</v>
      </c>
      <c r="EF255" s="215">
        <f t="shared" si="369"/>
        <v>0</v>
      </c>
      <c r="EG255" s="216">
        <f t="shared" si="382"/>
        <v>0</v>
      </c>
      <c r="EH255" s="222"/>
    </row>
    <row r="256" spans="1:138" ht="47.25" x14ac:dyDescent="0.2">
      <c r="A256" s="116" t="s">
        <v>366</v>
      </c>
      <c r="B256" s="212">
        <f>'численность 2021'!C251</f>
        <v>23.773</v>
      </c>
      <c r="C256" s="213">
        <v>22.216892000000001</v>
      </c>
      <c r="D256" s="213">
        <v>32</v>
      </c>
      <c r="E256" s="212">
        <f>_xlfn.FLOOR.PRECISE('численность 2021'!D251)</f>
        <v>52</v>
      </c>
      <c r="F256" s="212">
        <v>0.92879999999999996</v>
      </c>
      <c r="G256" s="212">
        <v>1.337793</v>
      </c>
      <c r="H256" s="212">
        <f t="shared" si="336"/>
        <v>2.1873554031884912</v>
      </c>
      <c r="I256" s="214">
        <f>_xlfn.FLOOR.PRECISE('численность 2021'!R251)</f>
        <v>6</v>
      </c>
      <c r="J256" s="215">
        <f t="shared" si="354"/>
        <v>18.2</v>
      </c>
      <c r="K256" s="216">
        <f t="shared" si="370"/>
        <v>6</v>
      </c>
      <c r="L256" s="217">
        <v>6</v>
      </c>
      <c r="M256" s="213">
        <v>0</v>
      </c>
      <c r="N256" s="213">
        <v>0</v>
      </c>
      <c r="O256" s="212">
        <f>_xlfn.FLOOR.PRECISE('численность 2021'!P251)</f>
        <v>6</v>
      </c>
      <c r="P256" s="212">
        <v>0</v>
      </c>
      <c r="Q256" s="212">
        <v>0</v>
      </c>
      <c r="R256" s="212">
        <f t="shared" si="371"/>
        <v>0.25238716190636434</v>
      </c>
      <c r="S256" s="214">
        <f>_xlfn.FLOOR.PRECISE('численность 2021'!Q251)</f>
        <v>0</v>
      </c>
      <c r="T256" s="214"/>
      <c r="U256" s="215">
        <f t="shared" si="355"/>
        <v>1.7999999999999998</v>
      </c>
      <c r="V256" s="216">
        <f t="shared" si="362"/>
        <v>0</v>
      </c>
      <c r="W256" s="217"/>
      <c r="X256" s="217"/>
      <c r="Y256" s="218"/>
      <c r="Z256" s="213">
        <v>3.7552140000000001</v>
      </c>
      <c r="AA256" s="213">
        <v>3</v>
      </c>
      <c r="AB256" s="212">
        <f>_xlfn.FLOOR.PRECISE('численность 2021'!E251)</f>
        <v>10</v>
      </c>
      <c r="AC256" s="212">
        <v>0.15699099999999999</v>
      </c>
      <c r="AD256" s="212">
        <v>0.125418</v>
      </c>
      <c r="AE256" s="212">
        <f t="shared" si="337"/>
        <v>0.42064526984394063</v>
      </c>
      <c r="AF256" s="214">
        <f>_xlfn.FLOOR.PRECISE('численность 2021'!O251)</f>
        <v>0</v>
      </c>
      <c r="AG256" s="215">
        <f t="shared" si="356"/>
        <v>0</v>
      </c>
      <c r="AH256" s="216">
        <f t="shared" si="372"/>
        <v>0</v>
      </c>
      <c r="AI256" s="219">
        <f t="shared" si="363"/>
        <v>0</v>
      </c>
      <c r="AJ256" s="217"/>
      <c r="AK256" s="217"/>
      <c r="AL256" s="213">
        <v>170.56784099999999</v>
      </c>
      <c r="AM256" s="213">
        <v>221</v>
      </c>
      <c r="AN256" s="212">
        <f>_xlfn.FLOOR.PRECISE('численность 2021'!F251)</f>
        <v>248</v>
      </c>
      <c r="AO256" s="212">
        <v>7.130763</v>
      </c>
      <c r="AP256" s="212">
        <v>9.2391310000000004</v>
      </c>
      <c r="AQ256" s="212">
        <f t="shared" si="373"/>
        <v>10.432002692129727</v>
      </c>
      <c r="AR256" s="214">
        <f>_xlfn.FLOOR.PRECISE('численность 2021'!L251)</f>
        <v>36</v>
      </c>
      <c r="AS256" s="214"/>
      <c r="AT256" s="214">
        <f t="shared" si="364"/>
        <v>36</v>
      </c>
      <c r="AU256" s="215">
        <f t="shared" si="365"/>
        <v>37.199999999999996</v>
      </c>
      <c r="AV256" s="215">
        <f t="shared" si="335"/>
        <v>37.199999999999996</v>
      </c>
      <c r="AW256" s="220">
        <f t="shared" si="366"/>
        <v>36</v>
      </c>
      <c r="AX256" s="217">
        <v>36</v>
      </c>
      <c r="AY256" s="215">
        <f t="shared" si="357"/>
        <v>5.3999999999999995</v>
      </c>
      <c r="AZ256" s="216">
        <f t="shared" si="374"/>
        <v>0</v>
      </c>
      <c r="BA256" s="217"/>
      <c r="BB256" s="215">
        <f t="shared" si="358"/>
        <v>10.799999999999999</v>
      </c>
      <c r="BC256" s="217"/>
      <c r="BD256" s="213">
        <v>10.121611</v>
      </c>
      <c r="BE256" s="213">
        <v>9</v>
      </c>
      <c r="BF256" s="212">
        <f>_xlfn.FLOOR.PRECISE('численность 2021'!G251)</f>
        <v>16</v>
      </c>
      <c r="BG256" s="212">
        <v>0.42314400000000002</v>
      </c>
      <c r="BH256" s="212">
        <v>0.37625399999999998</v>
      </c>
      <c r="BI256" s="212">
        <f t="shared" si="338"/>
        <v>0.67303243175030503</v>
      </c>
      <c r="BJ256" s="214">
        <f>_xlfn.FLOOR.PRECISE('численность 2021'!K251)</f>
        <v>0</v>
      </c>
      <c r="BK256" s="214"/>
      <c r="BL256" s="214">
        <f t="shared" si="367"/>
        <v>0</v>
      </c>
      <c r="BM256" s="215">
        <f t="shared" si="346"/>
        <v>0.48</v>
      </c>
      <c r="BN256" s="220">
        <f t="shared" si="368"/>
        <v>0</v>
      </c>
      <c r="BO256" s="217"/>
      <c r="BP256" s="215">
        <f t="shared" si="352"/>
        <v>0</v>
      </c>
      <c r="BQ256" s="216">
        <f t="shared" si="375"/>
        <v>0</v>
      </c>
      <c r="BR256" s="217"/>
      <c r="BS256" s="215">
        <f t="shared" si="347"/>
        <v>0</v>
      </c>
      <c r="BT256" s="217"/>
      <c r="BU256" s="213">
        <v>51.407127000000003</v>
      </c>
      <c r="BV256" s="213">
        <v>45</v>
      </c>
      <c r="BW256" s="212">
        <f>_xlfn.FLOOR.PRECISE('численность 2021'!H251)</f>
        <v>59</v>
      </c>
      <c r="BX256" s="212">
        <v>2.149127</v>
      </c>
      <c r="BY256" s="212">
        <v>1.8812709999999999</v>
      </c>
      <c r="BZ256" s="212">
        <f t="shared" si="339"/>
        <v>2.4818070920792494</v>
      </c>
      <c r="CA256" s="214">
        <f>_xlfn.FLOOR.PRECISE('численность 2021'!M251)</f>
        <v>4</v>
      </c>
      <c r="CB256" s="214"/>
      <c r="CC256" s="214"/>
      <c r="CD256" s="214">
        <f t="shared" si="376"/>
        <v>4</v>
      </c>
      <c r="CE256" s="215">
        <f t="shared" si="348"/>
        <v>4.1300000000000008</v>
      </c>
      <c r="CF256" s="220">
        <f t="shared" si="377"/>
        <v>4</v>
      </c>
      <c r="CG256" s="217">
        <v>4</v>
      </c>
      <c r="CH256" s="215">
        <f t="shared" si="359"/>
        <v>0.3</v>
      </c>
      <c r="CI256" s="216">
        <f t="shared" si="378"/>
        <v>0</v>
      </c>
      <c r="CJ256" s="217"/>
      <c r="CK256" s="215">
        <f t="shared" si="353"/>
        <v>0.3</v>
      </c>
      <c r="CL256" s="216">
        <f t="shared" si="379"/>
        <v>0</v>
      </c>
      <c r="CM256" s="217"/>
      <c r="CN256" s="215">
        <f t="shared" si="349"/>
        <v>0.8</v>
      </c>
      <c r="CO256" s="217"/>
      <c r="CP256" s="221">
        <f t="shared" si="350"/>
        <v>1</v>
      </c>
      <c r="CQ256" s="213">
        <v>0</v>
      </c>
      <c r="CR256" s="213">
        <v>0</v>
      </c>
      <c r="CS256" s="213" t="e">
        <f>#REF!</f>
        <v>#REF!</v>
      </c>
      <c r="CT256" s="212">
        <v>0</v>
      </c>
      <c r="CU256" s="212">
        <v>0</v>
      </c>
      <c r="CV256" s="212" t="e">
        <f>#REF!</f>
        <v>#REF!</v>
      </c>
      <c r="CW256" s="214" t="e">
        <f>#REF!</f>
        <v>#REF!</v>
      </c>
      <c r="CX256" s="215" t="e">
        <f t="shared" si="343"/>
        <v>#REF!</v>
      </c>
      <c r="CY256" s="220" t="e">
        <f t="shared" si="344"/>
        <v>#REF!</v>
      </c>
      <c r="CZ256" s="222"/>
      <c r="DA256" s="215">
        <f t="shared" si="345"/>
        <v>0</v>
      </c>
      <c r="DB256" s="222"/>
      <c r="DC256" s="213">
        <v>0</v>
      </c>
      <c r="DD256" s="213">
        <v>0</v>
      </c>
      <c r="DE256" s="212">
        <f>_xlfn.FLOOR.PRECISE('численность 2021'!I251)</f>
        <v>0</v>
      </c>
      <c r="DF256" s="212">
        <v>0</v>
      </c>
      <c r="DG256" s="212">
        <v>0</v>
      </c>
      <c r="DH256" s="212">
        <f t="shared" si="340"/>
        <v>0</v>
      </c>
      <c r="DI256" s="214">
        <f>_xlfn.FLOOR.PRECISE('численность 2021'!N251)</f>
        <v>0</v>
      </c>
      <c r="DJ256" s="215">
        <f t="shared" si="360"/>
        <v>0</v>
      </c>
      <c r="DK256" s="216">
        <f t="shared" si="380"/>
        <v>0</v>
      </c>
      <c r="DL256" s="217"/>
      <c r="DM256" s="215">
        <f t="shared" si="361"/>
        <v>0</v>
      </c>
      <c r="DN256" s="217"/>
      <c r="DO256" s="213">
        <v>8.7331000000000006E-2</v>
      </c>
      <c r="DP256" s="213">
        <v>0</v>
      </c>
      <c r="DQ256" s="212">
        <f>_xlfn.FLOOR.PRECISE('численность 2021'!J251)</f>
        <v>3</v>
      </c>
      <c r="DR256" s="212">
        <v>3.6510000000000002E-3</v>
      </c>
      <c r="DS256" s="212">
        <v>0</v>
      </c>
      <c r="DT256" s="212">
        <f t="shared" si="341"/>
        <v>0.12619358095318217</v>
      </c>
      <c r="DU256" s="214">
        <f>_xlfn.FLOOR.PRECISE('численность 2021'!S251)</f>
        <v>0</v>
      </c>
      <c r="DV256" s="215">
        <f t="shared" si="351"/>
        <v>0.30000000000000004</v>
      </c>
      <c r="DW256" s="216">
        <f t="shared" si="381"/>
        <v>0</v>
      </c>
      <c r="DX256" s="217"/>
      <c r="DY256" s="213">
        <v>0</v>
      </c>
      <c r="DZ256" s="223">
        <v>0</v>
      </c>
      <c r="EA256" s="212">
        <f>_xlfn.FLOOR.PRECISE('численность 2021'!T251)</f>
        <v>21</v>
      </c>
      <c r="EB256" s="212">
        <v>0</v>
      </c>
      <c r="EC256" s="212">
        <v>0</v>
      </c>
      <c r="ED256" s="212">
        <f t="shared" si="342"/>
        <v>0.88335506667227526</v>
      </c>
      <c r="EE256" s="214">
        <f>_xlfn.FLOOR.PRECISE('численность 2021'!U251)</f>
        <v>0</v>
      </c>
      <c r="EF256" s="215">
        <f t="shared" si="369"/>
        <v>2.1</v>
      </c>
      <c r="EG256" s="216">
        <f t="shared" si="382"/>
        <v>0</v>
      </c>
      <c r="EH256" s="222"/>
    </row>
    <row r="257" spans="1:138" ht="45.75" customHeight="1" x14ac:dyDescent="0.2">
      <c r="A257" s="116" t="s">
        <v>367</v>
      </c>
      <c r="B257" s="212">
        <f>'численность 2021'!C247</f>
        <v>12.676</v>
      </c>
      <c r="C257" s="213">
        <v>3.9279999999999999</v>
      </c>
      <c r="D257" s="213">
        <v>4</v>
      </c>
      <c r="E257" s="212">
        <f>_xlfn.FLOOR.PRECISE('численность 2021'!D247)</f>
        <v>8</v>
      </c>
      <c r="F257" s="212">
        <v>0.30769200000000002</v>
      </c>
      <c r="G257" s="212">
        <v>0.313332</v>
      </c>
      <c r="H257" s="212">
        <f t="shared" si="336"/>
        <v>0.63111391606184919</v>
      </c>
      <c r="I257" s="214">
        <f>_xlfn.FLOOR.PRECISE('численность 2021'!R247)</f>
        <v>0</v>
      </c>
      <c r="J257" s="215">
        <f t="shared" si="354"/>
        <v>2.8</v>
      </c>
      <c r="K257" s="216">
        <f t="shared" si="370"/>
        <v>0</v>
      </c>
      <c r="L257" s="217"/>
      <c r="M257" s="213">
        <v>13</v>
      </c>
      <c r="N257" s="213">
        <v>15</v>
      </c>
      <c r="O257" s="212">
        <f>_xlfn.FLOOR.PRECISE('численность 2021'!P247)</f>
        <v>15</v>
      </c>
      <c r="P257" s="212">
        <v>1.01833</v>
      </c>
      <c r="Q257" s="212">
        <v>1.1749959999999999</v>
      </c>
      <c r="R257" s="212">
        <f t="shared" si="371"/>
        <v>1.1833385926159672</v>
      </c>
      <c r="S257" s="214">
        <f>_xlfn.FLOOR.PRECISE('численность 2021'!Q247)</f>
        <v>2</v>
      </c>
      <c r="T257" s="214"/>
      <c r="U257" s="215">
        <f t="shared" si="355"/>
        <v>4.5</v>
      </c>
      <c r="V257" s="216">
        <f t="shared" si="362"/>
        <v>2</v>
      </c>
      <c r="W257" s="217">
        <v>2</v>
      </c>
      <c r="X257" s="217"/>
      <c r="Y257" s="218"/>
      <c r="Z257" s="213">
        <v>6.2557039999999997</v>
      </c>
      <c r="AA257" s="213">
        <v>10</v>
      </c>
      <c r="AB257" s="212">
        <f>_xlfn.FLOOR.PRECISE('численность 2021'!E247)</f>
        <v>11</v>
      </c>
      <c r="AC257" s="212">
        <v>0.49002899999999999</v>
      </c>
      <c r="AD257" s="212">
        <v>0.783331</v>
      </c>
      <c r="AE257" s="212">
        <f t="shared" si="337"/>
        <v>0.86778163458504254</v>
      </c>
      <c r="AF257" s="214">
        <f>_xlfn.FLOOR.PRECISE('численность 2021'!O247)</f>
        <v>0</v>
      </c>
      <c r="AG257" s="215">
        <f t="shared" si="356"/>
        <v>0</v>
      </c>
      <c r="AH257" s="216">
        <f t="shared" si="372"/>
        <v>0</v>
      </c>
      <c r="AI257" s="219">
        <f t="shared" si="363"/>
        <v>0</v>
      </c>
      <c r="AJ257" s="217"/>
      <c r="AK257" s="217"/>
      <c r="AL257" s="213">
        <v>62.738888000000003</v>
      </c>
      <c r="AM257" s="213">
        <v>75</v>
      </c>
      <c r="AN257" s="212">
        <f>_xlfn.FLOOR.PRECISE('численность 2021'!F247)</f>
        <v>118</v>
      </c>
      <c r="AO257" s="212">
        <v>4.9145300000000001</v>
      </c>
      <c r="AP257" s="212">
        <v>5.874981</v>
      </c>
      <c r="AQ257" s="212">
        <f t="shared" si="373"/>
        <v>9.3089302619122751</v>
      </c>
      <c r="AR257" s="214">
        <f>_xlfn.FLOOR.PRECISE('численность 2021'!L247)</f>
        <v>14</v>
      </c>
      <c r="AS257" s="214"/>
      <c r="AT257" s="214">
        <f t="shared" si="364"/>
        <v>14</v>
      </c>
      <c r="AU257" s="215">
        <f t="shared" si="365"/>
        <v>14.16</v>
      </c>
      <c r="AV257" s="215">
        <f t="shared" si="335"/>
        <v>14.16</v>
      </c>
      <c r="AW257" s="220">
        <f t="shared" si="366"/>
        <v>14</v>
      </c>
      <c r="AX257" s="217">
        <v>14</v>
      </c>
      <c r="AY257" s="215">
        <f t="shared" si="357"/>
        <v>2.1</v>
      </c>
      <c r="AZ257" s="216">
        <f t="shared" si="374"/>
        <v>0</v>
      </c>
      <c r="BA257" s="217"/>
      <c r="BB257" s="215">
        <f t="shared" si="358"/>
        <v>4.2</v>
      </c>
      <c r="BC257" s="217"/>
      <c r="BD257" s="213">
        <v>1.6639440000000001</v>
      </c>
      <c r="BE257" s="213">
        <v>7</v>
      </c>
      <c r="BF257" s="212">
        <f>_xlfn.FLOOR.PRECISE('численность 2021'!G247)</f>
        <v>12</v>
      </c>
      <c r="BG257" s="212">
        <v>0.13034200000000001</v>
      </c>
      <c r="BH257" s="212">
        <v>0.54833200000000004</v>
      </c>
      <c r="BI257" s="212">
        <f t="shared" si="338"/>
        <v>0.94667087409277373</v>
      </c>
      <c r="BJ257" s="214">
        <f>_xlfn.FLOOR.PRECISE('численность 2021'!K247)</f>
        <v>0</v>
      </c>
      <c r="BK257" s="214"/>
      <c r="BL257" s="214">
        <f t="shared" si="367"/>
        <v>0</v>
      </c>
      <c r="BM257" s="215">
        <f t="shared" si="346"/>
        <v>0.36</v>
      </c>
      <c r="BN257" s="220">
        <f t="shared" si="368"/>
        <v>0</v>
      </c>
      <c r="BO257" s="217"/>
      <c r="BP257" s="215">
        <f t="shared" si="352"/>
        <v>0</v>
      </c>
      <c r="BQ257" s="216">
        <f t="shared" si="375"/>
        <v>0</v>
      </c>
      <c r="BR257" s="217"/>
      <c r="BS257" s="215">
        <f t="shared" si="347"/>
        <v>0</v>
      </c>
      <c r="BT257" s="217"/>
      <c r="BU257" s="213">
        <v>53.246223000000001</v>
      </c>
      <c r="BV257" s="213">
        <v>51</v>
      </c>
      <c r="BW257" s="212">
        <f>_xlfn.FLOOR.PRECISE('численность 2021'!H247)</f>
        <v>78</v>
      </c>
      <c r="BX257" s="212">
        <v>4.1709399999999999</v>
      </c>
      <c r="BY257" s="212">
        <v>3.9949870000000001</v>
      </c>
      <c r="BZ257" s="212">
        <f t="shared" si="339"/>
        <v>6.1533606816030293</v>
      </c>
      <c r="CA257" s="214">
        <f>_xlfn.FLOOR.PRECISE('численность 2021'!M247)</f>
        <v>7</v>
      </c>
      <c r="CB257" s="214"/>
      <c r="CC257" s="214"/>
      <c r="CD257" s="214">
        <f t="shared" si="376"/>
        <v>7</v>
      </c>
      <c r="CE257" s="215">
        <f t="shared" si="348"/>
        <v>7.8000000000000007</v>
      </c>
      <c r="CF257" s="220">
        <f t="shared" si="377"/>
        <v>7</v>
      </c>
      <c r="CG257" s="217">
        <v>7</v>
      </c>
      <c r="CH257" s="215">
        <f t="shared" si="359"/>
        <v>0.52500000000000002</v>
      </c>
      <c r="CI257" s="216">
        <f t="shared" si="378"/>
        <v>0</v>
      </c>
      <c r="CJ257" s="217"/>
      <c r="CK257" s="215">
        <f t="shared" si="353"/>
        <v>0.52500000000000002</v>
      </c>
      <c r="CL257" s="216">
        <f t="shared" si="379"/>
        <v>0</v>
      </c>
      <c r="CM257" s="217"/>
      <c r="CN257" s="215">
        <f t="shared" si="349"/>
        <v>1.4000000000000001</v>
      </c>
      <c r="CO257" s="217"/>
      <c r="CP257" s="221">
        <f t="shared" si="350"/>
        <v>1</v>
      </c>
      <c r="CQ257" s="213"/>
      <c r="CR257" s="213">
        <v>0</v>
      </c>
      <c r="CS257" s="213" t="e">
        <f>#REF!</f>
        <v>#REF!</v>
      </c>
      <c r="CT257" s="212"/>
      <c r="CU257" s="212">
        <v>0</v>
      </c>
      <c r="CV257" s="212" t="e">
        <f>#REF!</f>
        <v>#REF!</v>
      </c>
      <c r="CW257" s="214" t="e">
        <f>#REF!</f>
        <v>#REF!</v>
      </c>
      <c r="CX257" s="215" t="e">
        <f t="shared" si="343"/>
        <v>#REF!</v>
      </c>
      <c r="CY257" s="220" t="e">
        <f t="shared" si="344"/>
        <v>#REF!</v>
      </c>
      <c r="CZ257" s="222"/>
      <c r="DA257" s="215">
        <f t="shared" si="345"/>
        <v>0</v>
      </c>
      <c r="DB257" s="222"/>
      <c r="DC257" s="213">
        <v>0</v>
      </c>
      <c r="DD257" s="213">
        <v>0</v>
      </c>
      <c r="DE257" s="212">
        <f>_xlfn.FLOOR.PRECISE('численность 2021'!I247)</f>
        <v>0</v>
      </c>
      <c r="DF257" s="212">
        <v>0</v>
      </c>
      <c r="DG257" s="212">
        <v>0</v>
      </c>
      <c r="DH257" s="212">
        <f t="shared" si="340"/>
        <v>0</v>
      </c>
      <c r="DI257" s="214">
        <f>_xlfn.FLOOR.PRECISE('численность 2021'!N247)</f>
        <v>0</v>
      </c>
      <c r="DJ257" s="215">
        <f t="shared" si="360"/>
        <v>0</v>
      </c>
      <c r="DK257" s="216">
        <f t="shared" si="380"/>
        <v>0</v>
      </c>
      <c r="DL257" s="217"/>
      <c r="DM257" s="215">
        <f t="shared" si="361"/>
        <v>0</v>
      </c>
      <c r="DN257" s="217"/>
      <c r="DO257" s="213">
        <v>0.24246899999999999</v>
      </c>
      <c r="DP257" s="213">
        <v>0</v>
      </c>
      <c r="DQ257" s="212">
        <f>_xlfn.FLOOR.PRECISE('численность 2021'!J247)</f>
        <v>2</v>
      </c>
      <c r="DR257" s="212">
        <v>1.8992999999999999E-2</v>
      </c>
      <c r="DS257" s="212">
        <v>0</v>
      </c>
      <c r="DT257" s="212">
        <f t="shared" si="341"/>
        <v>0.1577784790154623</v>
      </c>
      <c r="DU257" s="214">
        <f>_xlfn.FLOOR.PRECISE('численность 2021'!S247)</f>
        <v>0</v>
      </c>
      <c r="DV257" s="215">
        <f t="shared" si="351"/>
        <v>0.2</v>
      </c>
      <c r="DW257" s="216">
        <f t="shared" si="381"/>
        <v>0</v>
      </c>
      <c r="DX257" s="217"/>
      <c r="DY257" s="213">
        <v>0</v>
      </c>
      <c r="DZ257" s="223">
        <v>0</v>
      </c>
      <c r="EA257" s="212">
        <f>_xlfn.FLOOR.PRECISE('численность 2021'!T247)</f>
        <v>0</v>
      </c>
      <c r="EB257" s="212">
        <v>0</v>
      </c>
      <c r="EC257" s="212">
        <v>0</v>
      </c>
      <c r="ED257" s="212">
        <f t="shared" si="342"/>
        <v>0</v>
      </c>
      <c r="EE257" s="214">
        <f>_xlfn.FLOOR.PRECISE('численность 2021'!U247)</f>
        <v>0</v>
      </c>
      <c r="EF257" s="215">
        <f t="shared" si="369"/>
        <v>0</v>
      </c>
      <c r="EG257" s="216">
        <f t="shared" si="382"/>
        <v>0</v>
      </c>
      <c r="EH257" s="222"/>
    </row>
    <row r="258" spans="1:138" ht="45.75" customHeight="1" x14ac:dyDescent="0.2">
      <c r="A258" s="116" t="s">
        <v>368</v>
      </c>
      <c r="B258" s="212">
        <f>'численность 2021'!C250</f>
        <v>40.1</v>
      </c>
      <c r="C258" s="213">
        <v>65.615859999999998</v>
      </c>
      <c r="D258" s="213">
        <v>61</v>
      </c>
      <c r="E258" s="212">
        <f>_xlfn.FLOOR.PRECISE('численность 2021'!D250)</f>
        <v>102</v>
      </c>
      <c r="F258" s="212">
        <v>1.3813869999999999</v>
      </c>
      <c r="G258" s="212">
        <v>1.3053710000000001</v>
      </c>
      <c r="H258" s="212">
        <f t="shared" si="336"/>
        <v>2.5436408977556111</v>
      </c>
      <c r="I258" s="214">
        <f>_xlfn.FLOOR.PRECISE('численность 2021'!R250)</f>
        <v>35</v>
      </c>
      <c r="J258" s="215">
        <f t="shared" si="354"/>
        <v>35.699999999999996</v>
      </c>
      <c r="K258" s="216">
        <f t="shared" si="370"/>
        <v>35</v>
      </c>
      <c r="L258" s="217">
        <v>35</v>
      </c>
      <c r="M258" s="213">
        <v>23</v>
      </c>
      <c r="N258" s="213">
        <v>23</v>
      </c>
      <c r="O258" s="212">
        <f>_xlfn.FLOOR.PRECISE('численность 2021'!P250)</f>
        <v>23</v>
      </c>
      <c r="P258" s="212">
        <v>0.484211</v>
      </c>
      <c r="Q258" s="212">
        <v>0.49218899999999999</v>
      </c>
      <c r="R258" s="212">
        <f t="shared" si="371"/>
        <v>0.57356608478802995</v>
      </c>
      <c r="S258" s="214">
        <f>_xlfn.FLOOR.PRECISE('численность 2021'!Q250)</f>
        <v>6</v>
      </c>
      <c r="T258" s="214"/>
      <c r="U258" s="215">
        <f t="shared" si="355"/>
        <v>6.8999999999999995</v>
      </c>
      <c r="V258" s="216">
        <f t="shared" si="362"/>
        <v>6</v>
      </c>
      <c r="W258" s="217">
        <v>6</v>
      </c>
      <c r="X258" s="217"/>
      <c r="Y258" s="218"/>
      <c r="Z258" s="213">
        <v>159.54809599999999</v>
      </c>
      <c r="AA258" s="213">
        <v>208</v>
      </c>
      <c r="AB258" s="212">
        <f>_xlfn.FLOOR.PRECISE('численность 2021'!E250)</f>
        <v>250</v>
      </c>
      <c r="AC258" s="212">
        <v>3.3589069999999999</v>
      </c>
      <c r="AD258" s="212">
        <v>4.4511019999999997</v>
      </c>
      <c r="AE258" s="212">
        <f t="shared" si="337"/>
        <v>6.2344139650872812</v>
      </c>
      <c r="AF258" s="214">
        <f>_xlfn.FLOOR.PRECISE('численность 2021'!O250)</f>
        <v>12</v>
      </c>
      <c r="AG258" s="215">
        <f t="shared" si="356"/>
        <v>12.5</v>
      </c>
      <c r="AH258" s="216">
        <f t="shared" si="372"/>
        <v>12</v>
      </c>
      <c r="AI258" s="219">
        <f t="shared" si="363"/>
        <v>9</v>
      </c>
      <c r="AJ258" s="217">
        <v>12</v>
      </c>
      <c r="AK258" s="217">
        <v>9</v>
      </c>
      <c r="AL258" s="213">
        <v>523.25707999999997</v>
      </c>
      <c r="AM258" s="213">
        <v>567</v>
      </c>
      <c r="AN258" s="212">
        <f>_xlfn.FLOOR.PRECISE('численность 2021'!F250)</f>
        <v>546</v>
      </c>
      <c r="AO258" s="212">
        <v>11.015938999999999</v>
      </c>
      <c r="AP258" s="212">
        <v>12.133533</v>
      </c>
      <c r="AQ258" s="212">
        <f t="shared" si="373"/>
        <v>13.615960099750623</v>
      </c>
      <c r="AR258" s="214">
        <f>_xlfn.FLOOR.PRECISE('численность 2021'!L250)</f>
        <v>109</v>
      </c>
      <c r="AS258" s="214"/>
      <c r="AT258" s="214">
        <f t="shared" si="364"/>
        <v>109</v>
      </c>
      <c r="AU258" s="215">
        <f t="shared" si="365"/>
        <v>81.899999999999991</v>
      </c>
      <c r="AV258" s="215">
        <f t="shared" si="335"/>
        <v>109.2</v>
      </c>
      <c r="AW258" s="220">
        <f t="shared" si="366"/>
        <v>81.899999999999991</v>
      </c>
      <c r="AX258" s="217">
        <v>109</v>
      </c>
      <c r="AY258" s="215">
        <f t="shared" si="357"/>
        <v>16.349999999999998</v>
      </c>
      <c r="AZ258" s="216">
        <f t="shared" si="374"/>
        <v>0</v>
      </c>
      <c r="BA258" s="217"/>
      <c r="BB258" s="215">
        <f t="shared" si="358"/>
        <v>32.699999999999996</v>
      </c>
      <c r="BC258" s="217"/>
      <c r="BD258" s="213">
        <v>19.85400390625</v>
      </c>
      <c r="BE258" s="213">
        <v>37</v>
      </c>
      <c r="BF258" s="212">
        <f>_xlfn.FLOOR.PRECISE('численность 2021'!G250)</f>
        <v>43</v>
      </c>
      <c r="BG258" s="212">
        <v>0.41797899999999999</v>
      </c>
      <c r="BH258" s="212">
        <v>0.79178300000000001</v>
      </c>
      <c r="BI258" s="212">
        <f t="shared" si="338"/>
        <v>1.0723192019950125</v>
      </c>
      <c r="BJ258" s="214">
        <f>_xlfn.FLOOR.PRECISE('численность 2021'!K250)</f>
        <v>2</v>
      </c>
      <c r="BK258" s="214"/>
      <c r="BL258" s="214">
        <f t="shared" si="367"/>
        <v>2</v>
      </c>
      <c r="BM258" s="215">
        <f t="shared" si="346"/>
        <v>2.15</v>
      </c>
      <c r="BN258" s="220">
        <f t="shared" si="368"/>
        <v>2</v>
      </c>
      <c r="BO258" s="217">
        <v>2</v>
      </c>
      <c r="BP258" s="215">
        <f t="shared" si="352"/>
        <v>0</v>
      </c>
      <c r="BQ258" s="216">
        <f t="shared" si="375"/>
        <v>0</v>
      </c>
      <c r="BR258" s="217"/>
      <c r="BS258" s="215">
        <f t="shared" si="347"/>
        <v>0.4</v>
      </c>
      <c r="BT258" s="217"/>
      <c r="BU258" s="213">
        <v>75.445212999999995</v>
      </c>
      <c r="BV258" s="213">
        <v>106</v>
      </c>
      <c r="BW258" s="212">
        <f>_xlfn.FLOOR.PRECISE('численность 2021'!H250)</f>
        <v>135</v>
      </c>
      <c r="BX258" s="212">
        <v>1.58832</v>
      </c>
      <c r="BY258" s="212">
        <v>2.2683499999999999</v>
      </c>
      <c r="BZ258" s="212">
        <f t="shared" si="339"/>
        <v>3.3665835411471319</v>
      </c>
      <c r="CA258" s="214">
        <f>_xlfn.FLOOR.PRECISE('численность 2021'!M250)</f>
        <v>9</v>
      </c>
      <c r="CB258" s="214"/>
      <c r="CC258" s="214"/>
      <c r="CD258" s="214">
        <f t="shared" si="376"/>
        <v>9</v>
      </c>
      <c r="CE258" s="215">
        <f t="shared" si="348"/>
        <v>9.4500000000000011</v>
      </c>
      <c r="CF258" s="220">
        <f t="shared" si="377"/>
        <v>9</v>
      </c>
      <c r="CG258" s="217">
        <v>9</v>
      </c>
      <c r="CH258" s="215">
        <f t="shared" si="359"/>
        <v>0.67499999999999993</v>
      </c>
      <c r="CI258" s="216">
        <f t="shared" si="378"/>
        <v>0</v>
      </c>
      <c r="CJ258" s="217"/>
      <c r="CK258" s="215">
        <f t="shared" si="353"/>
        <v>0.67499999999999993</v>
      </c>
      <c r="CL258" s="216">
        <f t="shared" si="379"/>
        <v>0</v>
      </c>
      <c r="CM258" s="217"/>
      <c r="CN258" s="215">
        <f t="shared" si="349"/>
        <v>1.8</v>
      </c>
      <c r="CO258" s="217"/>
      <c r="CP258" s="221">
        <f t="shared" si="350"/>
        <v>1</v>
      </c>
      <c r="CQ258" s="213"/>
      <c r="CR258" s="213"/>
      <c r="CS258" s="213"/>
      <c r="CT258" s="212"/>
      <c r="CU258" s="212"/>
      <c r="CV258" s="212"/>
      <c r="CW258" s="214"/>
      <c r="CX258" s="215"/>
      <c r="CY258" s="220"/>
      <c r="CZ258" s="222"/>
      <c r="DA258" s="215"/>
      <c r="DB258" s="222"/>
      <c r="DC258" s="213">
        <v>0</v>
      </c>
      <c r="DD258" s="213">
        <v>0</v>
      </c>
      <c r="DE258" s="212">
        <f>_xlfn.FLOOR.PRECISE('численность 2021'!I250)</f>
        <v>0</v>
      </c>
      <c r="DF258" s="212">
        <v>0</v>
      </c>
      <c r="DG258" s="212">
        <v>0</v>
      </c>
      <c r="DH258" s="212">
        <f t="shared" si="340"/>
        <v>0</v>
      </c>
      <c r="DI258" s="214">
        <f>_xlfn.FLOOR.PRECISE('численность 2021'!N250)</f>
        <v>0</v>
      </c>
      <c r="DJ258" s="215">
        <f t="shared" si="360"/>
        <v>0</v>
      </c>
      <c r="DK258" s="216">
        <f t="shared" si="380"/>
        <v>0</v>
      </c>
      <c r="DL258" s="217"/>
      <c r="DM258" s="215">
        <f t="shared" si="361"/>
        <v>0</v>
      </c>
      <c r="DN258" s="217"/>
      <c r="DO258" s="213">
        <v>6.5095099999999997</v>
      </c>
      <c r="DP258" s="213">
        <v>5</v>
      </c>
      <c r="DQ258" s="212">
        <f>_xlfn.FLOOR.PRECISE('численность 2021'!J250)</f>
        <v>9</v>
      </c>
      <c r="DR258" s="212">
        <v>0.137042</v>
      </c>
      <c r="DS258" s="212">
        <v>0.106998</v>
      </c>
      <c r="DT258" s="212">
        <f t="shared" si="341"/>
        <v>0.22443890274314213</v>
      </c>
      <c r="DU258" s="214">
        <f>_xlfn.FLOOR.PRECISE('численность 2021'!S250)</f>
        <v>0</v>
      </c>
      <c r="DV258" s="215">
        <f t="shared" si="351"/>
        <v>0.9</v>
      </c>
      <c r="DW258" s="216">
        <f t="shared" si="381"/>
        <v>0</v>
      </c>
      <c r="DX258" s="217"/>
      <c r="DY258" s="213">
        <v>0</v>
      </c>
      <c r="DZ258" s="223">
        <v>0</v>
      </c>
      <c r="EA258" s="212">
        <f>_xlfn.FLOOR.PRECISE('численность 2021'!T250)</f>
        <v>35</v>
      </c>
      <c r="EB258" s="212">
        <v>0</v>
      </c>
      <c r="EC258" s="212">
        <v>0</v>
      </c>
      <c r="ED258" s="212">
        <f t="shared" si="342"/>
        <v>0.87281795511221938</v>
      </c>
      <c r="EE258" s="214">
        <f>_xlfn.FLOOR.PRECISE('численность 2021'!U250)</f>
        <v>0</v>
      </c>
      <c r="EF258" s="215">
        <f t="shared" si="369"/>
        <v>3.5</v>
      </c>
      <c r="EG258" s="216">
        <f t="shared" si="382"/>
        <v>0</v>
      </c>
      <c r="EH258" s="222"/>
    </row>
    <row r="259" spans="1:138" ht="45.75" customHeight="1" x14ac:dyDescent="0.2">
      <c r="A259" s="114" t="s">
        <v>264</v>
      </c>
      <c r="B259" s="212">
        <f>'численность 2021'!C246</f>
        <v>34.82</v>
      </c>
      <c r="C259" s="213"/>
      <c r="D259" s="213">
        <v>20</v>
      </c>
      <c r="E259" s="212">
        <f>_xlfn.FLOOR.PRECISE('численность 2021'!D246)</f>
        <v>25</v>
      </c>
      <c r="F259" s="212"/>
      <c r="G259" s="212">
        <f>D259/B259</f>
        <v>0.57438253877082135</v>
      </c>
      <c r="H259" s="212">
        <f t="shared" si="336"/>
        <v>0.71797817346352666</v>
      </c>
      <c r="I259" s="214">
        <f>_xlfn.FLOOR.PRECISE('численность 2021'!R246)</f>
        <v>0</v>
      </c>
      <c r="J259" s="215">
        <f t="shared" si="354"/>
        <v>8.75</v>
      </c>
      <c r="K259" s="216"/>
      <c r="L259" s="217"/>
      <c r="M259" s="213"/>
      <c r="N259" s="213">
        <v>9</v>
      </c>
      <c r="O259" s="212">
        <f>_xlfn.FLOOR.PRECISE('численность 2021'!P246)</f>
        <v>9</v>
      </c>
      <c r="P259" s="212"/>
      <c r="Q259" s="212">
        <v>0.25847199999999998</v>
      </c>
      <c r="R259" s="212">
        <f t="shared" si="371"/>
        <v>0.25847214244686961</v>
      </c>
      <c r="S259" s="214">
        <f>_xlfn.FLOOR.PRECISE('численность 2021'!Q246)</f>
        <v>2</v>
      </c>
      <c r="T259" s="214"/>
      <c r="U259" s="215">
        <f t="shared" si="355"/>
        <v>2.6999999999999997</v>
      </c>
      <c r="V259" s="216">
        <f t="shared" si="362"/>
        <v>2</v>
      </c>
      <c r="W259" s="217">
        <v>2</v>
      </c>
      <c r="X259" s="217"/>
      <c r="Y259" s="218"/>
      <c r="Z259" s="213"/>
      <c r="AA259" s="213">
        <v>9</v>
      </c>
      <c r="AB259" s="212">
        <f>_xlfn.FLOOR.PRECISE('численность 2021'!E246)</f>
        <v>12</v>
      </c>
      <c r="AC259" s="212"/>
      <c r="AD259" s="212">
        <f>AA259/B259</f>
        <v>0.25847214244686961</v>
      </c>
      <c r="AE259" s="212">
        <f t="shared" si="337"/>
        <v>0.3446295232624928</v>
      </c>
      <c r="AF259" s="214">
        <f>_xlfn.FLOOR.PRECISE('численность 2021'!O246)</f>
        <v>0</v>
      </c>
      <c r="AG259" s="215"/>
      <c r="AH259" s="216"/>
      <c r="AI259" s="219"/>
      <c r="AJ259" s="217"/>
      <c r="AK259" s="217"/>
      <c r="AL259" s="213"/>
      <c r="AM259" s="213">
        <v>301</v>
      </c>
      <c r="AN259" s="212">
        <f>_xlfn.FLOOR.PRECISE('численность 2021'!F246)</f>
        <v>404</v>
      </c>
      <c r="AO259" s="212"/>
      <c r="AP259" s="212">
        <v>8.3754500000000007</v>
      </c>
      <c r="AQ259" s="212">
        <f t="shared" si="373"/>
        <v>11.602527283170591</v>
      </c>
      <c r="AR259" s="214">
        <f>_xlfn.FLOOR.PRECISE('численность 2021'!L246)</f>
        <v>60</v>
      </c>
      <c r="AS259" s="214"/>
      <c r="AT259" s="214">
        <f t="shared" si="364"/>
        <v>60</v>
      </c>
      <c r="AU259" s="215">
        <f t="shared" si="365"/>
        <v>60.599999999999994</v>
      </c>
      <c r="AV259" s="215">
        <f t="shared" si="335"/>
        <v>60.599999999999994</v>
      </c>
      <c r="AW259" s="220">
        <f t="shared" si="366"/>
        <v>60</v>
      </c>
      <c r="AX259" s="217">
        <v>60</v>
      </c>
      <c r="AY259" s="215">
        <f t="shared" si="357"/>
        <v>9</v>
      </c>
      <c r="AZ259" s="216"/>
      <c r="BA259" s="217"/>
      <c r="BB259" s="215">
        <f t="shared" si="358"/>
        <v>18</v>
      </c>
      <c r="BC259" s="217"/>
      <c r="BD259" s="213"/>
      <c r="BE259" s="213">
        <v>41</v>
      </c>
      <c r="BF259" s="212">
        <f>_xlfn.FLOOR.PRECISE('численность 2021'!G246)</f>
        <v>48</v>
      </c>
      <c r="BG259" s="212"/>
      <c r="BH259" s="212">
        <v>1.1408419999999999</v>
      </c>
      <c r="BI259" s="212">
        <f t="shared" si="338"/>
        <v>1.3785180930499712</v>
      </c>
      <c r="BJ259" s="214">
        <f>_xlfn.FLOOR.PRECISE('численность 2021'!K246)</f>
        <v>2</v>
      </c>
      <c r="BK259" s="214"/>
      <c r="BL259" s="214">
        <f t="shared" si="367"/>
        <v>2</v>
      </c>
      <c r="BM259" s="215">
        <f t="shared" si="346"/>
        <v>2.4000000000000004</v>
      </c>
      <c r="BN259" s="220">
        <f t="shared" si="368"/>
        <v>2</v>
      </c>
      <c r="BO259" s="217">
        <v>2</v>
      </c>
      <c r="BP259" s="215">
        <f t="shared" si="352"/>
        <v>0</v>
      </c>
      <c r="BQ259" s="216"/>
      <c r="BR259" s="217"/>
      <c r="BS259" s="215"/>
      <c r="BT259" s="217"/>
      <c r="BU259" s="213"/>
      <c r="BV259" s="213">
        <v>100</v>
      </c>
      <c r="BW259" s="212">
        <f>_xlfn.FLOOR.PRECISE('численность 2021'!H246)</f>
        <v>115</v>
      </c>
      <c r="BX259" s="212"/>
      <c r="BY259" s="212">
        <v>2.7825419999999998</v>
      </c>
      <c r="BZ259" s="212">
        <f t="shared" si="339"/>
        <v>3.3026995979322229</v>
      </c>
      <c r="CA259" s="214">
        <f>_xlfn.FLOOR.PRECISE('численность 2021'!M246)</f>
        <v>8</v>
      </c>
      <c r="CB259" s="214"/>
      <c r="CC259" s="214"/>
      <c r="CD259" s="214">
        <f t="shared" si="376"/>
        <v>8</v>
      </c>
      <c r="CE259" s="215">
        <f t="shared" si="348"/>
        <v>8.0500000000000007</v>
      </c>
      <c r="CF259" s="220">
        <f t="shared" si="377"/>
        <v>8</v>
      </c>
      <c r="CG259" s="217">
        <v>8</v>
      </c>
      <c r="CH259" s="215">
        <f t="shared" si="359"/>
        <v>0.6</v>
      </c>
      <c r="CI259" s="216"/>
      <c r="CJ259" s="217"/>
      <c r="CK259" s="215">
        <f t="shared" si="353"/>
        <v>0.6</v>
      </c>
      <c r="CL259" s="216"/>
      <c r="CM259" s="217"/>
      <c r="CN259" s="215"/>
      <c r="CO259" s="217"/>
      <c r="CP259" s="221"/>
      <c r="CQ259" s="213"/>
      <c r="CR259" s="213"/>
      <c r="CS259" s="213"/>
      <c r="CT259" s="212"/>
      <c r="CU259" s="212"/>
      <c r="CV259" s="212"/>
      <c r="CW259" s="214"/>
      <c r="CX259" s="215"/>
      <c r="CY259" s="220"/>
      <c r="CZ259" s="222"/>
      <c r="DA259" s="215"/>
      <c r="DB259" s="222"/>
      <c r="DC259" s="213"/>
      <c r="DD259" s="213">
        <v>0</v>
      </c>
      <c r="DE259" s="212">
        <f>_xlfn.FLOOR.PRECISE('численность 2021'!I246)</f>
        <v>0</v>
      </c>
      <c r="DF259" s="212"/>
      <c r="DG259" s="212"/>
      <c r="DH259" s="212"/>
      <c r="DI259" s="214">
        <f>_xlfn.FLOOR.PRECISE('численность 2021'!N246)</f>
        <v>0</v>
      </c>
      <c r="DJ259" s="215">
        <f t="shared" si="360"/>
        <v>0</v>
      </c>
      <c r="DK259" s="216"/>
      <c r="DL259" s="217"/>
      <c r="DM259" s="215">
        <f t="shared" si="361"/>
        <v>0</v>
      </c>
      <c r="DN259" s="217"/>
      <c r="DO259" s="213"/>
      <c r="DP259" s="213">
        <v>0</v>
      </c>
      <c r="DQ259" s="212">
        <f>_xlfn.FLOOR.PRECISE('численность 2021'!J246)</f>
        <v>2</v>
      </c>
      <c r="DR259" s="212"/>
      <c r="DS259" s="212"/>
      <c r="DT259" s="212">
        <f t="shared" si="341"/>
        <v>5.7438253877082138E-2</v>
      </c>
      <c r="DU259" s="214">
        <f>_xlfn.FLOOR.PRECISE('численность 2021'!S246)</f>
        <v>0</v>
      </c>
      <c r="DV259" s="215"/>
      <c r="DW259" s="216"/>
      <c r="DX259" s="217"/>
      <c r="DY259" s="213"/>
      <c r="DZ259" s="223">
        <v>35</v>
      </c>
      <c r="EA259" s="212">
        <f>_xlfn.FLOOR.PRECISE('численность 2021'!T246)</f>
        <v>38</v>
      </c>
      <c r="EB259" s="212"/>
      <c r="EC259" s="212">
        <v>0.97389000000000003</v>
      </c>
      <c r="ED259" s="212">
        <f t="shared" si="342"/>
        <v>1.0913268236645606</v>
      </c>
      <c r="EE259" s="214">
        <f>_xlfn.FLOOR.PRECISE('численность 2021'!U246)</f>
        <v>3</v>
      </c>
      <c r="EF259" s="215">
        <f t="shared" si="369"/>
        <v>3.8000000000000003</v>
      </c>
      <c r="EG259" s="216">
        <f t="shared" si="382"/>
        <v>3</v>
      </c>
      <c r="EH259" s="222">
        <v>3</v>
      </c>
    </row>
    <row r="260" spans="1:138" ht="31.5" x14ac:dyDescent="0.2">
      <c r="A260" s="116" t="s">
        <v>267</v>
      </c>
      <c r="B260" s="212">
        <f>'численность 2021'!C249</f>
        <v>179.86</v>
      </c>
      <c r="C260" s="213">
        <v>109.523293</v>
      </c>
      <c r="D260" s="213">
        <v>45</v>
      </c>
      <c r="E260" s="212">
        <f>_xlfn.FLOOR.PRECISE('численность 2021'!D249)</f>
        <v>42</v>
      </c>
      <c r="F260" s="212">
        <v>0.50752200000000003</v>
      </c>
      <c r="G260" s="212">
        <v>0.25019200000000003</v>
      </c>
      <c r="H260" s="212">
        <f t="shared" si="336"/>
        <v>0.23351495607694872</v>
      </c>
      <c r="I260" s="214">
        <f>_xlfn.FLOOR.PRECISE('численность 2021'!R249)</f>
        <v>12</v>
      </c>
      <c r="J260" s="215">
        <f t="shared" si="354"/>
        <v>14.7</v>
      </c>
      <c r="K260" s="216">
        <f t="shared" si="370"/>
        <v>12</v>
      </c>
      <c r="L260" s="217">
        <v>12</v>
      </c>
      <c r="M260" s="213">
        <v>50</v>
      </c>
      <c r="N260" s="213">
        <v>40</v>
      </c>
      <c r="O260" s="212">
        <f>_xlfn.FLOOR.PRECISE('численность 2021'!P249)</f>
        <v>40</v>
      </c>
      <c r="P260" s="212">
        <v>0.23169600000000001</v>
      </c>
      <c r="Q260" s="212">
        <v>0.22239300000000001</v>
      </c>
      <c r="R260" s="212">
        <f t="shared" si="371"/>
        <v>0.2223951962637607</v>
      </c>
      <c r="S260" s="214">
        <f>_xlfn.FLOOR.PRECISE('численность 2021'!Q249)</f>
        <v>10</v>
      </c>
      <c r="T260" s="214"/>
      <c r="U260" s="215">
        <f t="shared" si="355"/>
        <v>12</v>
      </c>
      <c r="V260" s="216">
        <f t="shared" si="362"/>
        <v>10</v>
      </c>
      <c r="W260" s="217">
        <v>10</v>
      </c>
      <c r="X260" s="217">
        <v>5</v>
      </c>
      <c r="Y260" s="218"/>
      <c r="Z260" s="213">
        <v>30.983561999999999</v>
      </c>
      <c r="AA260" s="213">
        <v>28</v>
      </c>
      <c r="AB260" s="212">
        <f>_xlfn.FLOOR.PRECISE('численность 2021'!E249)</f>
        <v>25</v>
      </c>
      <c r="AC260" s="212">
        <v>0.14357500000000001</v>
      </c>
      <c r="AD260" s="212">
        <v>0.15567500000000001</v>
      </c>
      <c r="AE260" s="212">
        <f t="shared" si="337"/>
        <v>0.13899699766485044</v>
      </c>
      <c r="AF260" s="214">
        <f>_xlfn.FLOOR.PRECISE('численность 2021'!O249)</f>
        <v>0</v>
      </c>
      <c r="AG260" s="215">
        <f t="shared" si="356"/>
        <v>0</v>
      </c>
      <c r="AH260" s="216">
        <f t="shared" si="372"/>
        <v>0</v>
      </c>
      <c r="AI260" s="219">
        <f t="shared" si="363"/>
        <v>0</v>
      </c>
      <c r="AJ260" s="217"/>
      <c r="AK260" s="217"/>
      <c r="AL260" s="213">
        <v>1590.383057</v>
      </c>
      <c r="AM260" s="213">
        <v>1283</v>
      </c>
      <c r="AN260" s="212">
        <f>_xlfn.FLOOR.PRECISE('численность 2021'!F249)</f>
        <v>1103</v>
      </c>
      <c r="AO260" s="212">
        <v>7.3697080000000001</v>
      </c>
      <c r="AP260" s="212">
        <v>7.1332469999999999</v>
      </c>
      <c r="AQ260" s="212">
        <f t="shared" si="373"/>
        <v>6.1325475369732008</v>
      </c>
      <c r="AR260" s="214">
        <f>_xlfn.FLOOR.PRECISE('численность 2021'!L249)</f>
        <v>110</v>
      </c>
      <c r="AS260" s="214"/>
      <c r="AT260" s="214">
        <f t="shared" si="364"/>
        <v>110</v>
      </c>
      <c r="AU260" s="215">
        <f t="shared" si="365"/>
        <v>110.30000000000001</v>
      </c>
      <c r="AV260" s="215">
        <f t="shared" si="335"/>
        <v>110.30000000000001</v>
      </c>
      <c r="AW260" s="220">
        <f t="shared" si="366"/>
        <v>110</v>
      </c>
      <c r="AX260" s="217">
        <v>110</v>
      </c>
      <c r="AY260" s="215">
        <f t="shared" si="357"/>
        <v>16.5</v>
      </c>
      <c r="AZ260" s="216">
        <f t="shared" si="374"/>
        <v>0</v>
      </c>
      <c r="BA260" s="217">
        <v>8</v>
      </c>
      <c r="BB260" s="215">
        <f t="shared" si="358"/>
        <v>33</v>
      </c>
      <c r="BC260" s="217">
        <v>40</v>
      </c>
      <c r="BD260" s="213">
        <v>7.3255710000000001</v>
      </c>
      <c r="BE260" s="213">
        <v>12</v>
      </c>
      <c r="BF260" s="212">
        <f>_xlfn.FLOOR.PRECISE('численность 2021'!G249)</f>
        <v>9</v>
      </c>
      <c r="BG260" s="212">
        <v>3.3945999999999997E-2</v>
      </c>
      <c r="BH260" s="212">
        <v>6.6718E-2</v>
      </c>
      <c r="BI260" s="212">
        <f t="shared" si="338"/>
        <v>5.0038919159346155E-2</v>
      </c>
      <c r="BJ260" s="214">
        <f>_xlfn.FLOOR.PRECISE('численность 2021'!K249)</f>
        <v>0</v>
      </c>
      <c r="BK260" s="214"/>
      <c r="BL260" s="214">
        <f t="shared" si="367"/>
        <v>0</v>
      </c>
      <c r="BM260" s="215">
        <f t="shared" si="346"/>
        <v>0.27</v>
      </c>
      <c r="BN260" s="220">
        <f t="shared" si="368"/>
        <v>0</v>
      </c>
      <c r="BO260" s="217"/>
      <c r="BP260" s="215">
        <f t="shared" si="352"/>
        <v>0</v>
      </c>
      <c r="BQ260" s="216">
        <f t="shared" si="375"/>
        <v>0</v>
      </c>
      <c r="BR260" s="217"/>
      <c r="BS260" s="215">
        <f t="shared" si="347"/>
        <v>0</v>
      </c>
      <c r="BT260" s="217"/>
      <c r="BU260" s="213">
        <v>285.697265625</v>
      </c>
      <c r="BV260" s="213">
        <v>83</v>
      </c>
      <c r="BW260" s="212">
        <f>_xlfn.FLOOR.PRECISE('численность 2021'!H249)</f>
        <v>89</v>
      </c>
      <c r="BX260" s="212">
        <v>1.323898</v>
      </c>
      <c r="BY260" s="212">
        <v>0.46146500000000001</v>
      </c>
      <c r="BZ260" s="212">
        <f t="shared" si="339"/>
        <v>0.4948293116868675</v>
      </c>
      <c r="CA260" s="214">
        <f>_xlfn.FLOOR.PRECISE('численность 2021'!M249)</f>
        <v>2</v>
      </c>
      <c r="CB260" s="214"/>
      <c r="CC260" s="214"/>
      <c r="CD260" s="214">
        <f t="shared" si="376"/>
        <v>2</v>
      </c>
      <c r="CE260" s="215">
        <f t="shared" si="348"/>
        <v>2.67</v>
      </c>
      <c r="CF260" s="220">
        <f t="shared" si="377"/>
        <v>2</v>
      </c>
      <c r="CG260" s="217">
        <v>2</v>
      </c>
      <c r="CH260" s="215">
        <f t="shared" si="359"/>
        <v>0</v>
      </c>
      <c r="CI260" s="216">
        <f t="shared" si="378"/>
        <v>0</v>
      </c>
      <c r="CJ260" s="217"/>
      <c r="CK260" s="215">
        <f t="shared" si="353"/>
        <v>0</v>
      </c>
      <c r="CL260" s="216">
        <f t="shared" si="379"/>
        <v>0</v>
      </c>
      <c r="CM260" s="217"/>
      <c r="CN260" s="215">
        <f t="shared" si="349"/>
        <v>0.4</v>
      </c>
      <c r="CO260" s="217">
        <v>1</v>
      </c>
      <c r="CP260" s="221">
        <f t="shared" si="350"/>
        <v>1</v>
      </c>
      <c r="CQ260" s="213">
        <v>0</v>
      </c>
      <c r="CR260" s="213">
        <v>0</v>
      </c>
      <c r="CS260" s="213" t="e">
        <f>#REF!</f>
        <v>#REF!</v>
      </c>
      <c r="CT260" s="212">
        <v>0</v>
      </c>
      <c r="CU260" s="212">
        <v>0</v>
      </c>
      <c r="CV260" s="212" t="e">
        <f>#REF!</f>
        <v>#REF!</v>
      </c>
      <c r="CW260" s="214" t="e">
        <f>#REF!</f>
        <v>#REF!</v>
      </c>
      <c r="CX260" s="215" t="e">
        <f t="shared" si="343"/>
        <v>#REF!</v>
      </c>
      <c r="CY260" s="220" t="e">
        <f t="shared" si="344"/>
        <v>#REF!</v>
      </c>
      <c r="CZ260" s="222"/>
      <c r="DA260" s="215">
        <f t="shared" si="345"/>
        <v>0</v>
      </c>
      <c r="DB260" s="222"/>
      <c r="DC260" s="213">
        <v>0</v>
      </c>
      <c r="DD260" s="213">
        <v>0</v>
      </c>
      <c r="DE260" s="212">
        <f>_xlfn.FLOOR.PRECISE('численность 2021'!I249)</f>
        <v>0</v>
      </c>
      <c r="DF260" s="212">
        <v>0</v>
      </c>
      <c r="DG260" s="212">
        <v>0</v>
      </c>
      <c r="DH260" s="212">
        <f t="shared" si="340"/>
        <v>0</v>
      </c>
      <c r="DI260" s="214">
        <f>_xlfn.FLOOR.PRECISE('численность 2021'!N249)</f>
        <v>0</v>
      </c>
      <c r="DJ260" s="215">
        <f t="shared" si="360"/>
        <v>0</v>
      </c>
      <c r="DK260" s="216">
        <f t="shared" si="380"/>
        <v>0</v>
      </c>
      <c r="DL260" s="217"/>
      <c r="DM260" s="215">
        <f t="shared" si="361"/>
        <v>0</v>
      </c>
      <c r="DN260" s="217"/>
      <c r="DO260" s="213">
        <v>2.4018269999999999</v>
      </c>
      <c r="DP260" s="213">
        <v>1</v>
      </c>
      <c r="DQ260" s="212">
        <f>_xlfn.FLOOR.PRECISE('численность 2021'!J249)</f>
        <v>2</v>
      </c>
      <c r="DR260" s="212">
        <v>1.1129999999999999E-2</v>
      </c>
      <c r="DS260" s="212">
        <v>5.5599999999999998E-3</v>
      </c>
      <c r="DT260" s="212">
        <f t="shared" si="341"/>
        <v>1.1119759813188034E-2</v>
      </c>
      <c r="DU260" s="214">
        <f>_xlfn.FLOOR.PRECISE('численность 2021'!S249)</f>
        <v>0</v>
      </c>
      <c r="DV260" s="215">
        <f t="shared" si="351"/>
        <v>0.2</v>
      </c>
      <c r="DW260" s="216">
        <f t="shared" si="381"/>
        <v>0</v>
      </c>
      <c r="DX260" s="217"/>
      <c r="DY260" s="213">
        <v>150</v>
      </c>
      <c r="DZ260" s="223">
        <v>0</v>
      </c>
      <c r="EA260" s="212">
        <f>_xlfn.FLOOR.PRECISE('численность 2021'!T249)</f>
        <v>100</v>
      </c>
      <c r="EB260" s="212">
        <v>0.69508800000000004</v>
      </c>
      <c r="EC260" s="212">
        <v>0</v>
      </c>
      <c r="ED260" s="212">
        <f t="shared" si="342"/>
        <v>0.55598799065940174</v>
      </c>
      <c r="EE260" s="214">
        <f>_xlfn.FLOOR.PRECISE('численность 2021'!U249)</f>
        <v>0</v>
      </c>
      <c r="EF260" s="215">
        <f t="shared" si="369"/>
        <v>10</v>
      </c>
      <c r="EG260" s="216">
        <f t="shared" si="382"/>
        <v>0</v>
      </c>
      <c r="EH260" s="222"/>
    </row>
    <row r="261" spans="1:138" x14ac:dyDescent="0.2">
      <c r="A261" s="268"/>
      <c r="B261" s="269"/>
      <c r="C261" s="269"/>
      <c r="D261" s="269"/>
      <c r="E261" s="270"/>
      <c r="F261" s="236"/>
      <c r="G261" s="212"/>
      <c r="H261" s="213"/>
      <c r="I261" s="214"/>
      <c r="J261" s="271"/>
      <c r="K261" s="272"/>
      <c r="L261" s="222"/>
      <c r="M261" s="269"/>
      <c r="N261" s="269"/>
      <c r="O261" s="213">
        <f>'[2]заявки 2018-2019'!K200</f>
        <v>0</v>
      </c>
      <c r="P261" s="236"/>
      <c r="Q261" s="212"/>
      <c r="R261" s="213"/>
      <c r="S261" s="214"/>
      <c r="T261" s="214"/>
      <c r="U261" s="271"/>
      <c r="V261" s="272"/>
      <c r="W261" s="222"/>
      <c r="X261" s="222"/>
      <c r="Y261" s="218"/>
      <c r="Z261" s="269"/>
      <c r="AA261" s="269"/>
      <c r="AB261" s="270"/>
      <c r="AC261" s="236"/>
      <c r="AD261" s="212"/>
      <c r="AE261" s="213"/>
      <c r="AF261" s="214"/>
      <c r="AG261" s="271"/>
      <c r="AH261" s="272"/>
      <c r="AI261" s="272"/>
      <c r="AJ261" s="222"/>
      <c r="AK261" s="222"/>
      <c r="AL261" s="269"/>
      <c r="AM261" s="269"/>
      <c r="AN261" s="270"/>
      <c r="AO261" s="236"/>
      <c r="AP261" s="212"/>
      <c r="AQ261" s="213"/>
      <c r="AR261" s="214"/>
      <c r="AS261" s="214"/>
      <c r="AT261" s="214"/>
      <c r="AU261" s="271"/>
      <c r="AV261" s="271"/>
      <c r="AW261" s="273"/>
      <c r="AX261" s="222"/>
      <c r="AY261" s="271"/>
      <c r="AZ261" s="272"/>
      <c r="BA261" s="222"/>
      <c r="BB261" s="271"/>
      <c r="BC261" s="222"/>
      <c r="BD261" s="269"/>
      <c r="BE261" s="269"/>
      <c r="BF261" s="270"/>
      <c r="BG261" s="236"/>
      <c r="BH261" s="212"/>
      <c r="BI261" s="213"/>
      <c r="BJ261" s="214"/>
      <c r="BK261" s="214"/>
      <c r="BL261" s="214"/>
      <c r="BM261" s="271"/>
      <c r="BN261" s="273"/>
      <c r="BO261" s="222"/>
      <c r="BP261" s="271"/>
      <c r="BQ261" s="272"/>
      <c r="BR261" s="222"/>
      <c r="BS261" s="271"/>
      <c r="BT261" s="222"/>
      <c r="BU261" s="269"/>
      <c r="BV261" s="269"/>
      <c r="BW261" s="270"/>
      <c r="BX261" s="236"/>
      <c r="BY261" s="212"/>
      <c r="BZ261" s="213"/>
      <c r="CA261" s="214"/>
      <c r="CB261" s="214"/>
      <c r="CC261" s="214"/>
      <c r="CD261" s="214"/>
      <c r="CE261" s="271"/>
      <c r="CF261" s="273"/>
      <c r="CG261" s="222"/>
      <c r="CH261" s="271"/>
      <c r="CI261" s="272"/>
      <c r="CJ261" s="222"/>
      <c r="CK261" s="271"/>
      <c r="CL261" s="216">
        <f t="shared" si="379"/>
        <v>0</v>
      </c>
      <c r="CM261" s="222"/>
      <c r="CN261" s="271"/>
      <c r="CO261" s="222"/>
      <c r="CP261" s="222"/>
      <c r="CQ261" s="269"/>
      <c r="CR261" s="269"/>
      <c r="CS261" s="269"/>
      <c r="CT261" s="236"/>
      <c r="CU261" s="212"/>
      <c r="CV261" s="213"/>
      <c r="CW261" s="214"/>
      <c r="CX261" s="271"/>
      <c r="CY261" s="273"/>
      <c r="CZ261" s="222"/>
      <c r="DA261" s="271"/>
      <c r="DB261" s="222"/>
      <c r="DC261" s="269"/>
      <c r="DD261" s="269"/>
      <c r="DE261" s="270"/>
      <c r="DF261" s="236"/>
      <c r="DG261" s="212"/>
      <c r="DH261" s="213"/>
      <c r="DI261" s="214"/>
      <c r="DJ261" s="271"/>
      <c r="DK261" s="272"/>
      <c r="DL261" s="222"/>
      <c r="DM261" s="222"/>
      <c r="DN261" s="222"/>
      <c r="DO261" s="269"/>
      <c r="DP261" s="269"/>
      <c r="DQ261" s="269"/>
      <c r="DR261" s="236"/>
      <c r="DS261" s="212"/>
      <c r="DT261" s="213"/>
      <c r="DU261" s="214"/>
      <c r="DV261" s="271"/>
      <c r="DW261" s="272"/>
      <c r="DX261" s="222"/>
      <c r="DY261" s="269"/>
      <c r="DZ261" s="269">
        <v>0</v>
      </c>
      <c r="EA261" s="269"/>
      <c r="EB261" s="212"/>
      <c r="EC261" s="213"/>
      <c r="EE261" s="214"/>
      <c r="EF261" s="271"/>
      <c r="EG261" s="272"/>
      <c r="EH261" s="222"/>
    </row>
    <row r="262" spans="1:138" x14ac:dyDescent="0.2">
      <c r="A262" s="274" t="s">
        <v>1008</v>
      </c>
      <c r="B262" s="275"/>
      <c r="C262" s="275"/>
      <c r="D262" s="276">
        <f>SUM(D5:D260)</f>
        <v>472379</v>
      </c>
      <c r="E262" s="276">
        <f>SUM(E5:E260)</f>
        <v>264151</v>
      </c>
      <c r="F262" s="276"/>
      <c r="G262" s="276"/>
      <c r="H262" s="276"/>
      <c r="I262" s="277">
        <f>SUM(I5:I260)</f>
        <v>92332</v>
      </c>
      <c r="J262" s="276">
        <f>SUM(J5:J260)</f>
        <v>92452.849999999788</v>
      </c>
      <c r="K262" s="276">
        <f>SUM(K5:K260)</f>
        <v>81731</v>
      </c>
      <c r="L262" s="276">
        <f>SUM(L5:L260)</f>
        <v>90569</v>
      </c>
      <c r="M262" s="275"/>
      <c r="N262" s="276">
        <f t="shared" ref="N262:X262" si="383">SUM(N5:N260)</f>
        <v>31303</v>
      </c>
      <c r="O262" s="276">
        <f t="shared" si="383"/>
        <v>21994</v>
      </c>
      <c r="P262" s="276">
        <f t="shared" si="383"/>
        <v>96.785085000000095</v>
      </c>
      <c r="Q262" s="276">
        <f t="shared" si="383"/>
        <v>107.23291200000004</v>
      </c>
      <c r="R262" s="276" t="e">
        <f t="shared" si="383"/>
        <v>#DIV/0!</v>
      </c>
      <c r="S262" s="276">
        <f t="shared" si="383"/>
        <v>12075</v>
      </c>
      <c r="T262" s="276">
        <f t="shared" si="383"/>
        <v>0</v>
      </c>
      <c r="U262" s="276">
        <f t="shared" si="383"/>
        <v>6598.1999999999853</v>
      </c>
      <c r="V262" s="276">
        <f t="shared" si="383"/>
        <v>3023</v>
      </c>
      <c r="W262" s="276">
        <f t="shared" si="383"/>
        <v>3193</v>
      </c>
      <c r="X262" s="276">
        <f t="shared" si="383"/>
        <v>492</v>
      </c>
      <c r="Y262" s="278"/>
      <c r="Z262" s="275"/>
      <c r="AA262" s="276">
        <f t="shared" ref="AA262:AH262" si="384">SUM(AA5:AA260)</f>
        <v>151169</v>
      </c>
      <c r="AB262" s="276">
        <f t="shared" si="384"/>
        <v>143736</v>
      </c>
      <c r="AC262" s="276">
        <f t="shared" si="384"/>
        <v>429.64111199999974</v>
      </c>
      <c r="AD262" s="276">
        <f t="shared" si="384"/>
        <v>503.14820591127705</v>
      </c>
      <c r="AE262" s="276" t="e">
        <f t="shared" si="384"/>
        <v>#DIV/0!</v>
      </c>
      <c r="AF262" s="277">
        <f t="shared" si="384"/>
        <v>6948</v>
      </c>
      <c r="AG262" s="276">
        <f t="shared" si="384"/>
        <v>7172.2499999999991</v>
      </c>
      <c r="AH262" s="276">
        <f t="shared" si="384"/>
        <v>6867</v>
      </c>
      <c r="AI262" s="276"/>
      <c r="AJ262" s="276">
        <f>SUM(AJ5:AJ260)</f>
        <v>6867</v>
      </c>
      <c r="AK262" s="276">
        <f>SUM(AK5:AK260)</f>
        <v>5114</v>
      </c>
      <c r="AL262" s="276"/>
      <c r="AM262" s="276">
        <f>SUM(AM5:AM260)</f>
        <v>120103</v>
      </c>
      <c r="AN262" s="276">
        <f>SUM(AN5:AN260)</f>
        <v>102269</v>
      </c>
      <c r="AO262" s="279"/>
      <c r="AP262" s="276"/>
      <c r="AQ262" s="276"/>
      <c r="AR262" s="277">
        <f>SUM(AR5:AR260)</f>
        <v>8346</v>
      </c>
      <c r="AS262" s="276"/>
      <c r="AT262" s="276"/>
      <c r="AU262" s="276">
        <f>SUM(AU5:AU260)</f>
        <v>10814.709999999979</v>
      </c>
      <c r="AV262" s="276"/>
      <c r="AW262" s="280">
        <f t="shared" ref="AW262:BC262" si="385">SUM(AW5:AW260)</f>
        <v>7941.4999999999991</v>
      </c>
      <c r="AX262" s="276">
        <f t="shared" si="385"/>
        <v>8316</v>
      </c>
      <c r="AY262" s="276">
        <f t="shared" si="385"/>
        <v>1222.6499999999946</v>
      </c>
      <c r="AZ262" s="276">
        <f t="shared" si="385"/>
        <v>0</v>
      </c>
      <c r="BA262" s="276">
        <f t="shared" si="385"/>
        <v>114</v>
      </c>
      <c r="BB262" s="276">
        <f t="shared" si="385"/>
        <v>2494.7999999999965</v>
      </c>
      <c r="BC262" s="276">
        <f t="shared" si="385"/>
        <v>380</v>
      </c>
      <c r="BD262" s="276"/>
      <c r="BE262" s="276">
        <f>SUM(BE5:BE260)</f>
        <v>136476</v>
      </c>
      <c r="BF262" s="276">
        <f>SUM(BF5:BF260)</f>
        <v>72243</v>
      </c>
      <c r="BG262" s="279"/>
      <c r="BH262" s="276"/>
      <c r="BI262" s="276"/>
      <c r="BJ262" s="277">
        <f>SUM(BJ5:BJ260)</f>
        <v>2945</v>
      </c>
      <c r="BK262" s="276">
        <f>SUM(BK5:BK260)</f>
        <v>30</v>
      </c>
      <c r="BL262" s="276"/>
      <c r="BM262" s="276">
        <f t="shared" ref="BM262:BT262" si="386">SUM(BM5:BM260)</f>
        <v>3438.24</v>
      </c>
      <c r="BN262" s="280">
        <f t="shared" si="386"/>
        <v>2668</v>
      </c>
      <c r="BO262" s="276">
        <f t="shared" si="386"/>
        <v>2992</v>
      </c>
      <c r="BP262" s="276">
        <f t="shared" si="386"/>
        <v>434.39999999999776</v>
      </c>
      <c r="BQ262" s="276">
        <f t="shared" si="386"/>
        <v>30</v>
      </c>
      <c r="BR262" s="276">
        <f t="shared" si="386"/>
        <v>65</v>
      </c>
      <c r="BS262" s="276">
        <f t="shared" si="386"/>
        <v>597.99999999999989</v>
      </c>
      <c r="BT262" s="276">
        <f t="shared" si="386"/>
        <v>228</v>
      </c>
      <c r="BU262" s="276"/>
      <c r="BV262" s="276">
        <f>SUM(BV5:BV260)</f>
        <v>93911</v>
      </c>
      <c r="BW262" s="276">
        <f>SUM(BW5:BW260)</f>
        <v>75517</v>
      </c>
      <c r="BX262" s="279"/>
      <c r="BY262" s="276"/>
      <c r="BZ262" s="276"/>
      <c r="CA262" s="277">
        <f>SUM(CA5:CA260)</f>
        <v>3855</v>
      </c>
      <c r="CB262" s="276"/>
      <c r="CC262" s="276"/>
      <c r="CD262" s="276"/>
      <c r="CE262" s="276">
        <f t="shared" ref="CE262:DB262" si="387">SUM(CE5:CE260)</f>
        <v>4350.8199999999961</v>
      </c>
      <c r="CF262" s="280">
        <f t="shared" si="387"/>
        <v>3697.9499999999994</v>
      </c>
      <c r="CG262" s="276">
        <f t="shared" si="387"/>
        <v>3775</v>
      </c>
      <c r="CH262" s="276">
        <f t="shared" si="387"/>
        <v>279.37499999999989</v>
      </c>
      <c r="CI262" s="276">
        <f t="shared" si="387"/>
        <v>0</v>
      </c>
      <c r="CJ262" s="276">
        <f t="shared" si="387"/>
        <v>41</v>
      </c>
      <c r="CK262" s="276">
        <f t="shared" si="387"/>
        <v>279.37499999999989</v>
      </c>
      <c r="CL262" s="276">
        <f t="shared" si="387"/>
        <v>0</v>
      </c>
      <c r="CM262" s="276">
        <f t="shared" si="387"/>
        <v>25</v>
      </c>
      <c r="CN262" s="276">
        <f t="shared" si="387"/>
        <v>752.19999999999993</v>
      </c>
      <c r="CO262" s="276">
        <f t="shared" si="387"/>
        <v>144</v>
      </c>
      <c r="CP262" s="276">
        <f t="shared" si="387"/>
        <v>248</v>
      </c>
      <c r="CQ262" s="276">
        <f t="shared" si="387"/>
        <v>5505</v>
      </c>
      <c r="CR262" s="276">
        <f t="shared" si="387"/>
        <v>5300</v>
      </c>
      <c r="CS262" s="276" t="e">
        <f t="shared" si="387"/>
        <v>#REF!</v>
      </c>
      <c r="CT262" s="276">
        <f t="shared" si="387"/>
        <v>31.835000000000008</v>
      </c>
      <c r="CU262" s="276">
        <f t="shared" si="387"/>
        <v>20.333999999999993</v>
      </c>
      <c r="CV262" s="276" t="e">
        <f t="shared" si="387"/>
        <v>#REF!</v>
      </c>
      <c r="CW262" s="276" t="e">
        <f t="shared" si="387"/>
        <v>#REF!</v>
      </c>
      <c r="CX262" s="276" t="e">
        <f t="shared" si="387"/>
        <v>#REF!</v>
      </c>
      <c r="CY262" s="276" t="e">
        <f t="shared" si="387"/>
        <v>#REF!</v>
      </c>
      <c r="CZ262" s="276">
        <f t="shared" si="387"/>
        <v>0</v>
      </c>
      <c r="DA262" s="276">
        <f t="shared" si="387"/>
        <v>0</v>
      </c>
      <c r="DB262" s="276">
        <f t="shared" si="387"/>
        <v>0</v>
      </c>
      <c r="DC262" s="276"/>
      <c r="DD262" s="276">
        <f>SUM(DD5:DD260)</f>
        <v>61085</v>
      </c>
      <c r="DE262" s="276">
        <f>SUM(DE5:DE260)</f>
        <v>31226</v>
      </c>
      <c r="DF262" s="279"/>
      <c r="DG262" s="276"/>
      <c r="DH262" s="276"/>
      <c r="DI262" s="277">
        <f t="shared" ref="DI262:DN262" si="388">SUM(DI5:DI260)</f>
        <v>3694</v>
      </c>
      <c r="DJ262" s="276">
        <f t="shared" si="388"/>
        <v>4637.3999999999705</v>
      </c>
      <c r="DK262" s="276">
        <f t="shared" si="388"/>
        <v>1655.9999999999995</v>
      </c>
      <c r="DL262" s="276">
        <f t="shared" si="388"/>
        <v>2570</v>
      </c>
      <c r="DM262" s="276">
        <f t="shared" si="388"/>
        <v>513.99999999999989</v>
      </c>
      <c r="DN262" s="276">
        <f t="shared" si="388"/>
        <v>340</v>
      </c>
      <c r="DO262" s="276"/>
      <c r="DP262" s="276">
        <f>SUM(DP5:DP260)</f>
        <v>3340</v>
      </c>
      <c r="DQ262" s="276">
        <f>SUM(DQ5:DQ260)</f>
        <v>2917</v>
      </c>
      <c r="DR262" s="276">
        <f>SUM(DS5:DS260)</f>
        <v>11.405370634319407</v>
      </c>
      <c r="DS262" s="276" t="e">
        <f>SUM(DT5:DT260)</f>
        <v>#DIV/0!</v>
      </c>
      <c r="DT262" s="276">
        <f>SUM(DU5:DU260)</f>
        <v>189</v>
      </c>
      <c r="DU262" s="277">
        <f>SUM(DU5:DU260)</f>
        <v>189</v>
      </c>
      <c r="DV262" s="276">
        <f>SUM(DV5:DV260)</f>
        <v>290.80000000000007</v>
      </c>
      <c r="DW262" s="276">
        <f>SUM(DW5:DW260)</f>
        <v>172</v>
      </c>
      <c r="DX262" s="276">
        <f>SUM(DX5:DX260)</f>
        <v>188</v>
      </c>
      <c r="DY262" s="275"/>
      <c r="DZ262" s="276">
        <f>SUM(DZ5:DZ260)</f>
        <v>7799</v>
      </c>
      <c r="EA262" s="276">
        <f>SUM(EA5:EA260)</f>
        <v>11414</v>
      </c>
      <c r="EB262" s="276"/>
      <c r="EC262" s="276"/>
      <c r="ED262" s="276"/>
      <c r="EE262" s="277">
        <f>SUM(EE5:EE260)</f>
        <v>460</v>
      </c>
      <c r="EF262" s="276">
        <f>SUM(EF5:EF260)</f>
        <v>1141.4000000000001</v>
      </c>
      <c r="EG262" s="276">
        <f>SUM(EG5:EG260)</f>
        <v>460</v>
      </c>
      <c r="EH262" s="276">
        <f>SUM(EH5:EH260)</f>
        <v>460</v>
      </c>
    </row>
    <row r="263" spans="1:138" x14ac:dyDescent="0.2">
      <c r="A263" s="274" t="s">
        <v>1009</v>
      </c>
      <c r="B263" s="275"/>
      <c r="C263" s="275"/>
      <c r="D263" s="275"/>
      <c r="E263" s="281"/>
      <c r="F263" s="236"/>
      <c r="G263" s="222"/>
      <c r="H263" s="222"/>
      <c r="I263" s="214"/>
      <c r="J263" s="271"/>
      <c r="K263" s="272"/>
      <c r="L263" s="222"/>
      <c r="M263" s="275"/>
      <c r="N263" s="275"/>
      <c r="O263" s="213">
        <f>'[2]заявки 2018-2019'!K192</f>
        <v>14</v>
      </c>
      <c r="P263" s="236"/>
      <c r="Q263" s="222"/>
      <c r="R263" s="222"/>
      <c r="S263" s="222"/>
      <c r="T263" s="222"/>
      <c r="U263" s="271"/>
      <c r="V263" s="272"/>
      <c r="W263" s="222"/>
      <c r="X263" s="222"/>
      <c r="Y263" s="282"/>
      <c r="Z263" s="275"/>
      <c r="AA263" s="275"/>
      <c r="AB263" s="281"/>
      <c r="AC263" s="236"/>
      <c r="AD263" s="222"/>
      <c r="AE263" s="222"/>
      <c r="AF263" s="214"/>
      <c r="AG263" s="271"/>
      <c r="AH263" s="272"/>
      <c r="AI263" s="272"/>
      <c r="AJ263" s="272"/>
      <c r="AK263" s="222"/>
      <c r="AL263" s="275"/>
      <c r="AM263" s="275"/>
      <c r="AN263" s="281"/>
      <c r="AO263" s="236"/>
      <c r="AP263" s="222"/>
      <c r="AQ263" s="222"/>
      <c r="AR263" s="214"/>
      <c r="AS263" s="222"/>
      <c r="AT263" s="222"/>
      <c r="AU263" s="271"/>
      <c r="AV263" s="271"/>
      <c r="AW263" s="273"/>
      <c r="AX263" s="222"/>
      <c r="AY263" s="283"/>
      <c r="AZ263" s="283"/>
      <c r="BA263" s="222"/>
      <c r="BB263" s="283"/>
      <c r="BC263" s="222"/>
      <c r="BD263" s="275"/>
      <c r="BE263" s="275"/>
      <c r="BF263" s="281"/>
      <c r="BG263" s="236"/>
      <c r="BH263" s="222"/>
      <c r="BI263" s="222"/>
      <c r="BJ263" s="214"/>
      <c r="BK263" s="222"/>
      <c r="BL263" s="222"/>
      <c r="BM263" s="271"/>
      <c r="BN263" s="273"/>
      <c r="BO263" s="222"/>
      <c r="BP263" s="283"/>
      <c r="BQ263" s="283"/>
      <c r="BR263" s="222"/>
      <c r="BS263" s="283"/>
      <c r="BT263" s="222"/>
      <c r="BU263" s="275"/>
      <c r="BV263" s="275"/>
      <c r="BW263" s="281"/>
      <c r="BX263" s="236"/>
      <c r="BY263" s="222"/>
      <c r="BZ263" s="222"/>
      <c r="CA263" s="214"/>
      <c r="CB263" s="222"/>
      <c r="CC263" s="222"/>
      <c r="CD263" s="222"/>
      <c r="CE263" s="271"/>
      <c r="CF263" s="273"/>
      <c r="CG263" s="222"/>
      <c r="CH263" s="283"/>
      <c r="CI263" s="283"/>
      <c r="CJ263" s="222"/>
      <c r="CK263" s="283"/>
      <c r="CL263" s="283"/>
      <c r="CM263" s="222"/>
      <c r="CN263" s="283"/>
      <c r="CO263" s="222"/>
      <c r="CP263" s="222"/>
      <c r="CQ263" s="275"/>
      <c r="CR263" s="275"/>
      <c r="CS263" s="275"/>
      <c r="CT263" s="236"/>
      <c r="CU263" s="222"/>
      <c r="CV263" s="222"/>
      <c r="CW263" s="222"/>
      <c r="CX263" s="271"/>
      <c r="CY263" s="273"/>
      <c r="CZ263" s="222"/>
      <c r="DA263" s="283"/>
      <c r="DB263" s="222"/>
      <c r="DC263" s="282"/>
      <c r="DD263" s="282"/>
      <c r="DE263" s="282"/>
      <c r="DF263" s="282"/>
      <c r="DG263" s="282"/>
      <c r="DH263" s="282"/>
      <c r="DI263" s="284"/>
      <c r="DJ263" s="282"/>
      <c r="DK263" s="282"/>
      <c r="DL263" s="222"/>
      <c r="DM263" s="283"/>
      <c r="DN263" s="283"/>
      <c r="DO263" s="282"/>
      <c r="DP263" s="282"/>
      <c r="DQ263" s="282"/>
      <c r="DR263" s="282"/>
      <c r="DS263" s="282"/>
      <c r="DT263" s="282"/>
      <c r="DU263" s="284"/>
      <c r="DV263" s="282"/>
      <c r="DW263" s="282"/>
      <c r="DX263" s="222"/>
      <c r="DY263" s="275"/>
      <c r="DZ263" s="275"/>
      <c r="EA263" s="275"/>
      <c r="EB263" s="236"/>
      <c r="EC263" s="222"/>
      <c r="ED263" s="222"/>
      <c r="EE263" s="214"/>
      <c r="EF263" s="271"/>
      <c r="EG263" s="272"/>
      <c r="EH263" s="222"/>
    </row>
    <row r="264" spans="1:138" x14ac:dyDescent="0.2">
      <c r="A264" s="285" t="s">
        <v>1010</v>
      </c>
      <c r="B264" s="275"/>
      <c r="C264" s="275"/>
      <c r="D264" s="275"/>
      <c r="E264" s="281"/>
      <c r="F264" s="236"/>
      <c r="G264" s="222"/>
      <c r="H264" s="222"/>
      <c r="I264" s="214"/>
      <c r="J264" s="271"/>
      <c r="K264" s="272"/>
      <c r="L264" s="222"/>
      <c r="M264" s="275"/>
      <c r="N264" s="275"/>
      <c r="O264" s="213">
        <f>'[2]заявки 2018-2019'!K201</f>
        <v>40</v>
      </c>
      <c r="P264" s="236"/>
      <c r="Q264" s="222"/>
      <c r="R264" s="222"/>
      <c r="S264" s="222"/>
      <c r="T264" s="222"/>
      <c r="U264" s="271"/>
      <c r="V264" s="272"/>
      <c r="W264" s="222"/>
      <c r="X264" s="222"/>
      <c r="Y264" s="282"/>
      <c r="Z264" s="275"/>
      <c r="AA264" s="275"/>
      <c r="AB264" s="281"/>
      <c r="AC264" s="236"/>
      <c r="AD264" s="222"/>
      <c r="AE264" s="222"/>
      <c r="AF264" s="214"/>
      <c r="AG264" s="271"/>
      <c r="AH264" s="272"/>
      <c r="AI264" s="272"/>
      <c r="AJ264" s="272"/>
      <c r="AK264" s="222"/>
      <c r="AL264" s="275"/>
      <c r="AM264" s="275"/>
      <c r="AN264" s="281"/>
      <c r="AO264" s="236"/>
      <c r="AP264" s="222"/>
      <c r="AQ264" s="222"/>
      <c r="AR264" s="214"/>
      <c r="AS264" s="222"/>
      <c r="AT264" s="222"/>
      <c r="AU264" s="271"/>
      <c r="AV264" s="271"/>
      <c r="AW264" s="273"/>
      <c r="AX264" s="222">
        <f>AX262-BC262</f>
        <v>7936</v>
      </c>
      <c r="AY264" s="283"/>
      <c r="AZ264" s="283"/>
      <c r="BA264" s="222">
        <f>BA263-BA262</f>
        <v>-114</v>
      </c>
      <c r="BB264" s="283"/>
      <c r="BC264" s="222">
        <f>BC263-BC262</f>
        <v>-380</v>
      </c>
      <c r="BD264" s="275"/>
      <c r="BE264" s="275"/>
      <c r="BF264" s="281"/>
      <c r="BG264" s="236"/>
      <c r="BH264" s="222"/>
      <c r="BI264" s="222"/>
      <c r="BJ264" s="214"/>
      <c r="BK264" s="222"/>
      <c r="BL264" s="222"/>
      <c r="BM264" s="271"/>
      <c r="BN264" s="273"/>
      <c r="BO264" s="222">
        <f>BO262-BT262</f>
        <v>2764</v>
      </c>
      <c r="BP264" s="283"/>
      <c r="BQ264" s="283"/>
      <c r="BR264" s="222">
        <f>BR263-BR262</f>
        <v>-65</v>
      </c>
      <c r="BS264" s="283"/>
      <c r="BT264" s="222">
        <f>BT263-BT262</f>
        <v>-228</v>
      </c>
      <c r="BU264" s="275"/>
      <c r="BV264" s="275"/>
      <c r="BW264" s="281"/>
      <c r="BX264" s="236"/>
      <c r="BY264" s="222"/>
      <c r="BZ264" s="222"/>
      <c r="CA264" s="214"/>
      <c r="CB264" s="222"/>
      <c r="CC264" s="222"/>
      <c r="CD264" s="222"/>
      <c r="CE264" s="271"/>
      <c r="CF264" s="273"/>
      <c r="CG264" s="222"/>
      <c r="CH264" s="283"/>
      <c r="CI264" s="283"/>
      <c r="CJ264" s="222">
        <f>CJ263-CJ262</f>
        <v>-41</v>
      </c>
      <c r="CK264" s="283"/>
      <c r="CL264" s="283"/>
      <c r="CM264" s="222">
        <f>CM263-CM262</f>
        <v>-25</v>
      </c>
      <c r="CN264" s="283"/>
      <c r="CO264" s="222">
        <f>CO263-CO262</f>
        <v>-144</v>
      </c>
      <c r="CP264" s="222"/>
      <c r="CQ264" s="275"/>
      <c r="CR264" s="275"/>
      <c r="CS264" s="275"/>
      <c r="CT264" s="236"/>
      <c r="CU264" s="222"/>
      <c r="CV264" s="222"/>
      <c r="CW264" s="222"/>
      <c r="CX264" s="271"/>
      <c r="CY264" s="273"/>
      <c r="CZ264" s="222"/>
      <c r="DA264" s="283"/>
      <c r="DB264" s="222">
        <f>DB263-DB262</f>
        <v>0</v>
      </c>
      <c r="DC264" s="282"/>
      <c r="DD264" s="282"/>
      <c r="DE264" s="282"/>
      <c r="DF264" s="282"/>
      <c r="DG264" s="282"/>
      <c r="DH264" s="282"/>
      <c r="DI264" s="284"/>
      <c r="DJ264" s="282"/>
      <c r="DK264" s="282"/>
      <c r="DL264" s="222"/>
      <c r="DM264" s="283"/>
      <c r="DN264" s="283"/>
      <c r="DO264" s="282"/>
      <c r="DP264" s="282"/>
      <c r="DQ264" s="282"/>
      <c r="DR264" s="282"/>
      <c r="DS264" s="282"/>
      <c r="DT264" s="282"/>
      <c r="DU264" s="284"/>
      <c r="DV264" s="282"/>
      <c r="DW264" s="282"/>
      <c r="DX264" s="222"/>
      <c r="DY264" s="275"/>
      <c r="DZ264" s="275"/>
      <c r="EA264" s="275"/>
      <c r="EB264" s="236"/>
      <c r="EC264" s="222"/>
      <c r="ED264" s="222"/>
      <c r="EE264" s="214"/>
      <c r="EF264" s="271"/>
      <c r="EG264" s="272"/>
      <c r="EH264" s="222"/>
    </row>
    <row r="265" spans="1:138" x14ac:dyDescent="0.2">
      <c r="A265" s="286" t="s">
        <v>1011</v>
      </c>
      <c r="B265" s="287"/>
      <c r="C265" s="287"/>
      <c r="D265" s="287"/>
      <c r="E265" s="288"/>
      <c r="F265" s="236"/>
      <c r="G265" s="222"/>
      <c r="H265" s="222"/>
      <c r="I265" s="214"/>
      <c r="J265" s="271"/>
      <c r="K265" s="272"/>
      <c r="L265" s="222"/>
      <c r="M265" s="287"/>
      <c r="N265" s="287"/>
      <c r="O265" s="287"/>
      <c r="P265" s="236"/>
      <c r="Q265" s="222"/>
      <c r="R265" s="222"/>
      <c r="S265" s="222"/>
      <c r="T265" s="222"/>
      <c r="U265" s="271"/>
      <c r="V265" s="272"/>
      <c r="W265" s="222"/>
      <c r="X265" s="282"/>
      <c r="Y265" s="282"/>
      <c r="Z265" s="282"/>
      <c r="AA265" s="282"/>
      <c r="AB265" s="282"/>
      <c r="AC265" s="282"/>
      <c r="AD265" s="282"/>
      <c r="AE265" s="289"/>
      <c r="AF265" s="284"/>
      <c r="AG265" s="282"/>
      <c r="AH265" s="282"/>
      <c r="AI265" s="282"/>
      <c r="AJ265" s="282"/>
      <c r="AK265" s="282"/>
      <c r="AL265" s="289"/>
      <c r="AM265" s="290"/>
      <c r="AN265" s="290"/>
      <c r="AO265" s="290"/>
      <c r="AP265" s="290"/>
      <c r="AQ265" s="290"/>
      <c r="AR265" s="284"/>
      <c r="AS265" s="290"/>
      <c r="AT265" s="290"/>
      <c r="AU265" s="290"/>
      <c r="AV265" s="290"/>
      <c r="AW265" s="291"/>
      <c r="AX265" s="290"/>
      <c r="AY265" s="290"/>
      <c r="AZ265" s="290"/>
      <c r="BA265" s="290"/>
      <c r="BB265" s="290"/>
      <c r="BC265" s="290"/>
      <c r="BD265" s="290"/>
      <c r="BE265" s="290"/>
      <c r="BF265" s="290"/>
      <c r="BG265" s="290"/>
      <c r="BH265" s="290"/>
      <c r="BI265" s="290"/>
      <c r="BJ265" s="292"/>
      <c r="BK265" s="293"/>
      <c r="BL265" s="293"/>
      <c r="BM265" s="293"/>
      <c r="BN265" s="293"/>
      <c r="BO265" s="293"/>
      <c r="BP265" s="293"/>
      <c r="BQ265" s="293"/>
      <c r="BR265" s="293"/>
      <c r="BS265" s="290"/>
      <c r="BT265" s="290"/>
      <c r="BU265" s="290"/>
      <c r="BV265" s="290"/>
      <c r="BW265" s="290"/>
      <c r="BX265" s="290"/>
      <c r="BY265" s="290"/>
      <c r="BZ265" s="290"/>
      <c r="CA265" s="284"/>
      <c r="CB265" s="290"/>
      <c r="CC265" s="290"/>
      <c r="CD265" s="290"/>
      <c r="CE265" s="290"/>
      <c r="CF265" s="290"/>
      <c r="CG265" s="290">
        <f>CG262-CO262</f>
        <v>3631</v>
      </c>
      <c r="CH265" s="290"/>
      <c r="CI265" s="290"/>
      <c r="CJ265" s="294"/>
      <c r="CK265" s="294"/>
      <c r="CL265" s="294"/>
      <c r="CM265" s="294"/>
      <c r="CN265" s="293"/>
      <c r="CO265" s="293"/>
      <c r="CP265" s="293"/>
      <c r="CQ265" s="290"/>
      <c r="CR265" s="290"/>
      <c r="CS265" s="290"/>
      <c r="CT265" s="290"/>
      <c r="CU265" s="290"/>
      <c r="CV265" s="290"/>
      <c r="CW265" s="289"/>
      <c r="CX265" s="282"/>
      <c r="CY265" s="282"/>
      <c r="CZ265" s="282"/>
      <c r="DA265" s="282"/>
      <c r="DB265" s="282"/>
      <c r="DC265" s="282"/>
      <c r="DD265" s="282"/>
      <c r="DE265" s="282"/>
      <c r="DF265" s="282"/>
      <c r="DG265" s="282"/>
      <c r="DH265" s="282"/>
      <c r="DI265" s="284"/>
      <c r="DJ265" s="282"/>
      <c r="DK265" s="282"/>
      <c r="DL265" s="222"/>
      <c r="DM265" s="283"/>
      <c r="DN265" s="283"/>
      <c r="DO265" s="283"/>
      <c r="DP265" s="283"/>
      <c r="DQ265" s="283"/>
      <c r="DR265" s="282"/>
      <c r="DS265" s="282"/>
      <c r="DT265" s="289"/>
      <c r="DU265" s="284"/>
      <c r="DV265" s="282"/>
      <c r="DW265" s="282"/>
      <c r="DX265" s="282"/>
      <c r="DY265" s="287"/>
      <c r="DZ265" s="287"/>
      <c r="EA265" s="287"/>
      <c r="EB265" s="236"/>
      <c r="EC265" s="222"/>
      <c r="ED265" s="222"/>
      <c r="EE265" s="214"/>
      <c r="EF265" s="271"/>
      <c r="EG265" s="272"/>
      <c r="EH265" s="222"/>
    </row>
    <row r="266" spans="1:138" x14ac:dyDescent="0.2">
      <c r="F266" s="295"/>
      <c r="G266" s="296"/>
      <c r="H266" s="296"/>
      <c r="I266" s="297"/>
      <c r="J266" s="298"/>
      <c r="K266" s="299"/>
      <c r="L266" s="296"/>
      <c r="M266" s="296"/>
      <c r="N266" s="296"/>
      <c r="O266" s="296"/>
      <c r="P266" s="296"/>
      <c r="Q266" s="296"/>
      <c r="R266" s="296"/>
      <c r="S266" s="296"/>
      <c r="T266" s="296"/>
      <c r="U266" s="289"/>
      <c r="V266" s="282"/>
      <c r="W266" s="282"/>
      <c r="X266" s="282"/>
      <c r="Y266" s="282"/>
      <c r="Z266" s="282"/>
      <c r="AA266" s="282"/>
      <c r="AB266" s="282"/>
      <c r="AC266" s="282"/>
      <c r="AD266" s="282"/>
      <c r="AE266" s="289"/>
      <c r="AF266" s="284"/>
      <c r="AG266" s="282"/>
      <c r="AH266" s="282"/>
      <c r="AI266" s="282"/>
      <c r="AJ266" s="282"/>
      <c r="AK266" s="282"/>
      <c r="AL266" s="289"/>
      <c r="AM266" s="290"/>
      <c r="AN266" s="290"/>
      <c r="AO266" s="290"/>
      <c r="AP266" s="290"/>
      <c r="AQ266" s="290"/>
      <c r="AR266" s="284"/>
      <c r="AS266" s="290"/>
      <c r="AT266" s="290"/>
      <c r="AU266" s="290"/>
      <c r="AV266" s="290"/>
      <c r="AW266" s="291"/>
      <c r="AX266" s="290"/>
      <c r="AY266" s="290"/>
      <c r="AZ266" s="290"/>
      <c r="BA266" s="290"/>
      <c r="BB266" s="290"/>
      <c r="BC266" s="290"/>
      <c r="BD266" s="290"/>
      <c r="BE266" s="290"/>
      <c r="BF266" s="290"/>
      <c r="BG266" s="290"/>
      <c r="BH266" s="290"/>
      <c r="BI266" s="290"/>
      <c r="BJ266" s="292"/>
      <c r="BK266" s="293"/>
      <c r="BL266" s="293"/>
      <c r="BM266" s="293"/>
      <c r="BN266" s="293"/>
      <c r="BO266" s="293"/>
      <c r="BP266" s="293"/>
      <c r="BQ266" s="293"/>
      <c r="BR266" s="293"/>
      <c r="BS266" s="290"/>
      <c r="BT266" s="290"/>
      <c r="BU266" s="290"/>
      <c r="BV266" s="290"/>
      <c r="BW266" s="290"/>
      <c r="BX266" s="290"/>
      <c r="BY266" s="290"/>
      <c r="BZ266" s="290"/>
      <c r="CA266" s="284"/>
      <c r="CB266" s="290"/>
      <c r="CC266" s="290"/>
      <c r="CD266" s="290"/>
      <c r="CE266" s="290"/>
      <c r="CF266" s="290"/>
      <c r="CG266" s="290"/>
      <c r="CH266" s="290"/>
      <c r="CI266" s="290"/>
      <c r="CJ266" s="294"/>
      <c r="CK266" s="294"/>
      <c r="CL266" s="294"/>
      <c r="CM266" s="294"/>
      <c r="CN266" s="293"/>
      <c r="CO266" s="293"/>
      <c r="CP266" s="293"/>
      <c r="CQ266" s="290"/>
      <c r="CR266" s="290"/>
      <c r="CS266" s="290"/>
      <c r="CT266" s="290"/>
      <c r="CU266" s="290"/>
      <c r="CV266" s="290"/>
      <c r="CW266" s="289"/>
      <c r="CX266" s="282"/>
      <c r="CY266" s="282"/>
      <c r="CZ266" s="282"/>
      <c r="DA266" s="282"/>
      <c r="DB266" s="282"/>
      <c r="DC266" s="282"/>
      <c r="DD266" s="282"/>
      <c r="DE266" s="282"/>
      <c r="DF266" s="282"/>
      <c r="DG266" s="282"/>
      <c r="DH266" s="282"/>
      <c r="DI266" s="284"/>
      <c r="DJ266" s="282"/>
      <c r="DK266" s="282"/>
      <c r="DL266" s="282"/>
      <c r="DM266" s="282"/>
      <c r="DN266" s="282"/>
      <c r="DO266" s="282"/>
      <c r="DP266" s="282"/>
      <c r="DQ266" s="282"/>
      <c r="DR266" s="282"/>
      <c r="DS266" s="282"/>
      <c r="DT266" s="289"/>
      <c r="DU266" s="284"/>
      <c r="DV266" s="282"/>
      <c r="DW266" s="282"/>
      <c r="DX266" s="282"/>
      <c r="DY266" s="289"/>
      <c r="DZ266" s="282"/>
      <c r="EA266" s="282"/>
      <c r="EB266" s="282"/>
      <c r="EC266" s="282"/>
    </row>
    <row r="267" spans="1:138" x14ac:dyDescent="0.2">
      <c r="F267" s="300"/>
      <c r="G267" s="282"/>
      <c r="H267" s="282"/>
      <c r="I267" s="284"/>
      <c r="J267" s="218"/>
      <c r="K267" s="301"/>
      <c r="L267" s="282"/>
      <c r="M267" s="282"/>
      <c r="N267" s="282"/>
      <c r="O267" s="282"/>
      <c r="P267" s="282"/>
      <c r="Q267" s="282"/>
      <c r="R267" s="282"/>
      <c r="S267" s="282"/>
      <c r="T267" s="282"/>
      <c r="U267" s="289"/>
      <c r="V267" s="282"/>
      <c r="W267" s="282"/>
      <c r="X267" s="282"/>
      <c r="Y267" s="282"/>
      <c r="Z267" s="282"/>
      <c r="AA267" s="282"/>
      <c r="AB267" s="282"/>
      <c r="AC267" s="282"/>
      <c r="AD267" s="282"/>
      <c r="AE267" s="289"/>
      <c r="AF267" s="284"/>
      <c r="AG267" s="282"/>
      <c r="AH267" s="282"/>
      <c r="AI267" s="282"/>
      <c r="AJ267" s="282"/>
      <c r="AK267" s="282"/>
      <c r="AL267" s="289"/>
      <c r="AM267" s="290"/>
      <c r="AN267" s="290"/>
      <c r="AO267" s="290"/>
      <c r="AP267" s="290"/>
      <c r="AQ267" s="290"/>
      <c r="AR267" s="284"/>
      <c r="AS267" s="290"/>
      <c r="AT267" s="290"/>
      <c r="AU267" s="290"/>
      <c r="AV267" s="290"/>
      <c r="AW267" s="291"/>
      <c r="AX267" s="290"/>
      <c r="AY267" s="290"/>
      <c r="AZ267" s="290"/>
      <c r="BA267" s="290"/>
      <c r="BB267" s="290"/>
      <c r="BC267" s="290"/>
      <c r="BD267" s="290"/>
      <c r="BE267" s="290"/>
      <c r="BF267" s="290"/>
      <c r="BG267" s="290"/>
      <c r="BH267" s="290"/>
      <c r="BI267" s="290"/>
      <c r="BJ267" s="292"/>
      <c r="BK267" s="293"/>
      <c r="BL267" s="293"/>
      <c r="BM267" s="293"/>
      <c r="BN267" s="293"/>
      <c r="BO267" s="293"/>
      <c r="BP267" s="293"/>
      <c r="BQ267" s="293"/>
      <c r="BR267" s="293"/>
      <c r="BS267" s="290"/>
      <c r="BT267" s="290"/>
      <c r="BU267" s="290"/>
      <c r="BV267" s="290"/>
      <c r="BW267" s="290"/>
      <c r="BX267" s="290"/>
      <c r="BY267" s="290"/>
      <c r="BZ267" s="290"/>
      <c r="CA267" s="284"/>
      <c r="CB267" s="290"/>
      <c r="CC267" s="290"/>
      <c r="CD267" s="290"/>
      <c r="CE267" s="290"/>
      <c r="CF267" s="290"/>
      <c r="CG267" s="290"/>
      <c r="CH267" s="290"/>
      <c r="CI267" s="290"/>
      <c r="CJ267" s="294"/>
      <c r="CK267" s="294"/>
      <c r="CL267" s="294"/>
      <c r="CM267" s="294"/>
      <c r="CN267" s="293"/>
      <c r="CO267" s="293"/>
      <c r="CP267" s="293"/>
      <c r="CQ267" s="290"/>
      <c r="CR267" s="290"/>
      <c r="CS267" s="290"/>
      <c r="CT267" s="290"/>
      <c r="CU267" s="290"/>
      <c r="CV267" s="290"/>
      <c r="CW267" s="289"/>
      <c r="CX267" s="282"/>
      <c r="CY267" s="282"/>
      <c r="CZ267" s="282"/>
      <c r="DA267" s="282"/>
      <c r="DB267" s="282"/>
      <c r="DC267" s="282"/>
      <c r="DD267" s="282"/>
      <c r="DE267" s="282"/>
      <c r="DF267" s="282"/>
      <c r="DG267" s="282"/>
      <c r="DH267" s="282"/>
      <c r="DI267" s="284"/>
      <c r="DJ267" s="282"/>
      <c r="DK267" s="282"/>
      <c r="DL267" s="282"/>
      <c r="DM267" s="282"/>
      <c r="DN267" s="282"/>
      <c r="DO267" s="282"/>
      <c r="DP267" s="282"/>
      <c r="DQ267" s="282"/>
      <c r="DR267" s="282"/>
      <c r="DS267" s="282"/>
      <c r="DT267" s="289"/>
      <c r="DU267" s="284"/>
      <c r="DV267" s="282"/>
      <c r="DW267" s="282"/>
      <c r="DX267" s="282"/>
      <c r="DY267" s="289"/>
      <c r="DZ267" s="282"/>
      <c r="EA267" s="282"/>
      <c r="EB267" s="282"/>
      <c r="EC267" s="282"/>
    </row>
    <row r="268" spans="1:138" x14ac:dyDescent="0.2">
      <c r="A268" s="302"/>
      <c r="F268" s="300"/>
      <c r="G268" s="282"/>
      <c r="H268" s="282"/>
      <c r="I268" s="284"/>
      <c r="J268" s="218"/>
      <c r="K268" s="301"/>
      <c r="L268" s="282"/>
      <c r="M268" s="282"/>
      <c r="N268" s="282"/>
      <c r="O268" s="282"/>
      <c r="P268" s="282"/>
      <c r="Q268" s="282"/>
      <c r="R268" s="282"/>
      <c r="S268" s="282"/>
      <c r="T268" s="282"/>
      <c r="U268" s="289"/>
      <c r="V268" s="282"/>
      <c r="W268" s="282"/>
      <c r="X268" s="282"/>
      <c r="Y268" s="282"/>
      <c r="Z268" s="282"/>
      <c r="AA268" s="282"/>
      <c r="AB268" s="282"/>
      <c r="AC268" s="282"/>
      <c r="AD268" s="282"/>
      <c r="AE268" s="289"/>
      <c r="AF268" s="284"/>
      <c r="AG268" s="282"/>
      <c r="AH268" s="282"/>
      <c r="AI268" s="282"/>
      <c r="AJ268" s="282"/>
      <c r="AK268" s="282"/>
      <c r="AL268" s="289"/>
      <c r="AM268" s="290"/>
      <c r="AN268" s="290"/>
      <c r="AO268" s="290"/>
      <c r="AP268" s="290"/>
      <c r="AQ268" s="290"/>
      <c r="AR268" s="284"/>
      <c r="AS268" s="290"/>
      <c r="AT268" s="290"/>
      <c r="AU268" s="290"/>
      <c r="AV268" s="290"/>
      <c r="AW268" s="291"/>
      <c r="AX268" s="290"/>
      <c r="AY268" s="290"/>
      <c r="AZ268" s="290"/>
      <c r="BA268" s="290"/>
      <c r="BB268" s="290"/>
      <c r="BC268" s="290"/>
      <c r="BD268" s="290"/>
      <c r="BE268" s="290"/>
      <c r="BF268" s="290"/>
      <c r="BG268" s="290"/>
      <c r="BH268" s="290"/>
      <c r="BI268" s="290"/>
      <c r="BJ268" s="292"/>
      <c r="BK268" s="293"/>
      <c r="BL268" s="293"/>
      <c r="BM268" s="293"/>
      <c r="BN268" s="293"/>
      <c r="BO268" s="293"/>
      <c r="BP268" s="293"/>
      <c r="BQ268" s="293"/>
      <c r="BR268" s="293"/>
      <c r="BS268" s="290"/>
      <c r="BT268" s="290"/>
      <c r="BU268" s="290"/>
      <c r="BV268" s="290"/>
      <c r="BW268" s="290"/>
      <c r="BX268" s="290"/>
      <c r="BY268" s="290"/>
      <c r="BZ268" s="290"/>
      <c r="CA268" s="284"/>
      <c r="CB268" s="290"/>
      <c r="CC268" s="290"/>
      <c r="CD268" s="290"/>
      <c r="CE268" s="290"/>
      <c r="CF268" s="290"/>
      <c r="CG268" s="290"/>
      <c r="CH268" s="290"/>
      <c r="CI268" s="290"/>
      <c r="CJ268" s="294"/>
      <c r="CK268" s="294"/>
      <c r="CL268" s="294"/>
      <c r="CM268" s="294"/>
      <c r="CN268" s="293"/>
      <c r="CO268" s="293"/>
      <c r="CP268" s="293"/>
      <c r="CQ268" s="290"/>
      <c r="CR268" s="290"/>
      <c r="CS268" s="290"/>
      <c r="CT268" s="290"/>
      <c r="CU268" s="290"/>
      <c r="CV268" s="290"/>
      <c r="CW268" s="289"/>
      <c r="CX268" s="282"/>
      <c r="CY268" s="282"/>
      <c r="CZ268" s="282"/>
      <c r="DA268" s="282"/>
      <c r="DB268" s="282"/>
      <c r="DC268" s="282"/>
      <c r="DD268" s="282"/>
      <c r="DE268" s="282"/>
      <c r="DF268" s="282"/>
      <c r="DG268" s="282"/>
      <c r="DH268" s="282"/>
      <c r="DI268" s="284"/>
      <c r="DJ268" s="282"/>
      <c r="DK268" s="282"/>
      <c r="DL268" s="282"/>
      <c r="DM268" s="282"/>
      <c r="DN268" s="282"/>
      <c r="DO268" s="282"/>
      <c r="DP268" s="282"/>
      <c r="DQ268" s="282"/>
      <c r="DR268" s="282"/>
      <c r="DS268" s="282"/>
      <c r="DT268" s="289"/>
      <c r="DU268" s="284"/>
      <c r="DV268" s="282"/>
      <c r="DW268" s="282"/>
      <c r="DX268" s="282"/>
      <c r="DY268" s="289"/>
      <c r="DZ268" s="282"/>
      <c r="EA268" s="282"/>
      <c r="EB268" s="282"/>
      <c r="EC268" s="282"/>
    </row>
    <row r="269" spans="1:138" x14ac:dyDescent="0.2">
      <c r="A269" s="303"/>
      <c r="F269" s="300"/>
      <c r="G269" s="282"/>
      <c r="H269" s="282"/>
      <c r="I269" s="284"/>
      <c r="J269" s="218"/>
      <c r="K269" s="301"/>
      <c r="L269" s="282"/>
      <c r="M269" s="282"/>
      <c r="N269" s="282"/>
      <c r="O269" s="282"/>
      <c r="P269" s="282"/>
      <c r="Q269" s="282"/>
      <c r="R269" s="282"/>
      <c r="S269" s="282"/>
      <c r="T269" s="282"/>
      <c r="U269" s="289"/>
      <c r="V269" s="282"/>
      <c r="W269" s="282"/>
      <c r="X269" s="282"/>
      <c r="Y269" s="282"/>
      <c r="Z269" s="282"/>
      <c r="AA269" s="282"/>
      <c r="AB269" s="282"/>
      <c r="AC269" s="282"/>
      <c r="AD269" s="282"/>
      <c r="AE269" s="289"/>
      <c r="AF269" s="284"/>
      <c r="AG269" s="282"/>
      <c r="AH269" s="282"/>
      <c r="AI269" s="282"/>
      <c r="AJ269" s="282"/>
      <c r="AK269" s="282"/>
      <c r="AL269" s="289"/>
      <c r="AM269" s="290"/>
      <c r="AN269" s="290"/>
      <c r="AO269" s="290"/>
      <c r="AP269" s="290"/>
      <c r="AQ269" s="290"/>
      <c r="AR269" s="284"/>
      <c r="AS269" s="290"/>
      <c r="AT269" s="290"/>
      <c r="AU269" s="290"/>
      <c r="AV269" s="290"/>
      <c r="AW269" s="291"/>
      <c r="AX269" s="290"/>
      <c r="AY269" s="290"/>
      <c r="AZ269" s="290"/>
      <c r="BA269" s="290"/>
      <c r="BB269" s="290"/>
      <c r="BC269" s="290"/>
      <c r="BD269" s="290"/>
      <c r="BE269" s="290"/>
      <c r="BF269" s="290"/>
      <c r="BG269" s="290"/>
      <c r="BH269" s="290"/>
      <c r="BI269" s="290"/>
      <c r="BJ269" s="292"/>
      <c r="BK269" s="293"/>
      <c r="BL269" s="293"/>
      <c r="BM269" s="293"/>
      <c r="BN269" s="293"/>
      <c r="BO269" s="293"/>
      <c r="BP269" s="293"/>
      <c r="BQ269" s="293"/>
      <c r="BR269" s="293"/>
      <c r="BS269" s="290"/>
      <c r="BT269" s="290"/>
      <c r="BU269" s="290"/>
      <c r="BV269" s="290"/>
      <c r="BW269" s="290"/>
      <c r="BX269" s="290"/>
      <c r="BY269" s="290"/>
      <c r="BZ269" s="290"/>
      <c r="CA269" s="284"/>
      <c r="CB269" s="290"/>
      <c r="CC269" s="290"/>
      <c r="CD269" s="290"/>
      <c r="CE269" s="290"/>
      <c r="CF269" s="290"/>
      <c r="CG269" s="290"/>
      <c r="CH269" s="290"/>
      <c r="CI269" s="290"/>
      <c r="CJ269" s="294"/>
      <c r="CK269" s="294"/>
      <c r="CL269" s="294"/>
      <c r="CM269" s="294"/>
      <c r="CN269" s="293"/>
      <c r="CO269" s="293"/>
      <c r="CP269" s="293"/>
      <c r="CQ269" s="290"/>
      <c r="CR269" s="290"/>
      <c r="CS269" s="290"/>
      <c r="CT269" s="290"/>
      <c r="CU269" s="290"/>
      <c r="CV269" s="290"/>
      <c r="CW269" s="289"/>
      <c r="CX269" s="282"/>
      <c r="CY269" s="282"/>
      <c r="CZ269" s="282"/>
      <c r="DA269" s="282"/>
      <c r="DB269" s="282"/>
      <c r="DC269" s="282"/>
      <c r="DD269" s="282"/>
      <c r="DE269" s="282"/>
      <c r="DF269" s="282"/>
      <c r="DG269" s="282"/>
      <c r="DH269" s="282"/>
      <c r="DI269" s="284"/>
      <c r="DJ269" s="282"/>
      <c r="DK269" s="282"/>
      <c r="DL269" s="282"/>
      <c r="DM269" s="282"/>
      <c r="DN269" s="282"/>
      <c r="DO269" s="282"/>
      <c r="DP269" s="282"/>
      <c r="DQ269" s="282"/>
      <c r="DR269" s="282"/>
      <c r="DS269" s="282"/>
      <c r="DT269" s="289"/>
      <c r="DU269" s="284"/>
      <c r="DV269" s="282"/>
      <c r="DW269" s="282"/>
      <c r="DX269" s="282"/>
      <c r="DY269" s="289"/>
      <c r="DZ269" s="282"/>
      <c r="EA269" s="282"/>
      <c r="EB269" s="282"/>
      <c r="EC269" s="282"/>
    </row>
    <row r="270" spans="1:138" x14ac:dyDescent="0.2">
      <c r="A270" s="304"/>
      <c r="F270" s="300"/>
      <c r="G270" s="282"/>
      <c r="H270" s="282"/>
      <c r="I270" s="284" t="e">
        <f>SUM(#REF!,#REF!,#REF!,#REF!,#REF!,#REF!)</f>
        <v>#REF!</v>
      </c>
      <c r="J270" s="218"/>
      <c r="K270" s="301"/>
      <c r="L270" s="282" t="e">
        <f>SUM(#REF!,#REF!,#REF!,#REF!,#REF!,#REF!)</f>
        <v>#REF!</v>
      </c>
      <c r="M270" s="282"/>
      <c r="N270" s="282"/>
      <c r="O270" s="282"/>
      <c r="P270" s="282"/>
      <c r="Q270" s="282"/>
      <c r="R270" s="282"/>
      <c r="S270" s="282"/>
      <c r="T270" s="282"/>
      <c r="U270" s="289" t="e">
        <f>SUM(#REF!,#REF!,#REF!,#REF!,#REF!,#REF!)</f>
        <v>#REF!</v>
      </c>
      <c r="V270" s="282"/>
      <c r="W270" s="282"/>
      <c r="X270" s="282"/>
      <c r="Y270" s="282"/>
      <c r="Z270" s="282"/>
      <c r="AA270" s="282"/>
      <c r="AB270" s="282"/>
      <c r="AC270" s="282"/>
      <c r="AD270" s="282"/>
      <c r="AE270" s="289"/>
      <c r="AF270" s="284"/>
      <c r="AG270" s="282"/>
      <c r="AH270" s="282"/>
      <c r="AI270" s="282"/>
      <c r="AJ270" s="282"/>
      <c r="AK270" s="282" t="e">
        <f>SUM(#REF!,#REF!,#REF!,#REF!,#REF!,#REF!)</f>
        <v>#REF!</v>
      </c>
      <c r="AL270" s="289" t="e">
        <f>SUM(#REF!,#REF!,#REF!,#REF!,#REF!,#REF!)</f>
        <v>#REF!</v>
      </c>
      <c r="AM270" s="290"/>
      <c r="AN270" s="290"/>
      <c r="AO270" s="290"/>
      <c r="AP270" s="290"/>
      <c r="AQ270" s="290"/>
      <c r="AR270" s="284"/>
      <c r="AS270" s="290"/>
      <c r="AT270" s="290"/>
      <c r="AU270" s="290" t="e">
        <f>SUM(#REF!,#REF!,#REF!,#REF!,#REF!,#REF!)</f>
        <v>#REF!</v>
      </c>
      <c r="AV270" s="290"/>
      <c r="AW270" s="291" t="e">
        <f>SUM(#REF!,#REF!,#REF!,#REF!,#REF!,#REF!)</f>
        <v>#REF!</v>
      </c>
      <c r="AX270" s="290" t="e">
        <f>SUM(#REF!,#REF!,#REF!,#REF!,#REF!,#REF!)</f>
        <v>#REF!</v>
      </c>
      <c r="AY270" s="290"/>
      <c r="AZ270" s="290"/>
      <c r="BA270" s="290"/>
      <c r="BB270" s="290"/>
      <c r="BC270" s="290"/>
      <c r="BD270" s="290"/>
      <c r="BE270" s="290"/>
      <c r="BF270" s="290"/>
      <c r="BG270" s="290"/>
      <c r="BH270" s="290"/>
      <c r="BI270" s="290"/>
      <c r="BJ270" s="292" t="e">
        <f>SUM(#REF!,#REF!,#REF!,#REF!,#REF!,#REF!)</f>
        <v>#REF!</v>
      </c>
      <c r="BK270" s="293" t="e">
        <f>SUM(#REF!,#REF!,#REF!,#REF!,#REF!,#REF!)</f>
        <v>#REF!</v>
      </c>
      <c r="BL270" s="293"/>
      <c r="BM270" s="293"/>
      <c r="BN270" s="293"/>
      <c r="BO270" s="293"/>
      <c r="BP270" s="293"/>
      <c r="BQ270" s="293"/>
      <c r="BR270" s="293" t="e">
        <f>SUM(#REF!,#REF!,#REF!,#REF!,#REF!,#REF!)</f>
        <v>#REF!</v>
      </c>
      <c r="BS270" s="290" t="e">
        <f>SUM(#REF!,#REF!,#REF!,#REF!,#REF!,#REF!)</f>
        <v>#REF!</v>
      </c>
      <c r="BT270" s="290" t="e">
        <f>SUM(#REF!,#REF!,#REF!,#REF!,#REF!,#REF!)</f>
        <v>#REF!</v>
      </c>
      <c r="BU270" s="290"/>
      <c r="BV270" s="290"/>
      <c r="BW270" s="290"/>
      <c r="BX270" s="290"/>
      <c r="BY270" s="290"/>
      <c r="BZ270" s="290"/>
      <c r="CA270" s="284"/>
      <c r="CB270" s="290"/>
      <c r="CC270" s="290"/>
      <c r="CD270" s="290"/>
      <c r="CE270" s="290"/>
      <c r="CF270" s="290"/>
      <c r="CG270" s="290"/>
      <c r="CH270" s="290"/>
      <c r="CI270" s="290"/>
      <c r="CJ270" s="294" t="e">
        <f>SUM(#REF!,#REF!,#REF!,#REF!,#REF!,#REF!)</f>
        <v>#REF!</v>
      </c>
      <c r="CK270" s="294"/>
      <c r="CL270" s="294"/>
      <c r="CM270" s="294"/>
      <c r="CN270" s="293"/>
      <c r="CO270" s="293"/>
      <c r="CP270" s="293"/>
      <c r="CQ270" s="290"/>
      <c r="CR270" s="290"/>
      <c r="CS270" s="290"/>
      <c r="CT270" s="290"/>
      <c r="CU270" s="290"/>
      <c r="CV270" s="290"/>
      <c r="CW270" s="289" t="e">
        <f>SUM(#REF!,#REF!,#REF!,#REF!,#REF!,#REF!)</f>
        <v>#REF!</v>
      </c>
      <c r="CX270" s="282"/>
      <c r="CY270" s="282"/>
      <c r="CZ270" s="282"/>
      <c r="DA270" s="282"/>
      <c r="DB270" s="282" t="e">
        <f>SUM(#REF!,#REF!,#REF!,#REF!,#REF!,#REF!)</f>
        <v>#REF!</v>
      </c>
      <c r="DC270" s="282"/>
      <c r="DD270" s="282"/>
      <c r="DE270" s="282"/>
      <c r="DF270" s="282"/>
      <c r="DG270" s="282"/>
      <c r="DH270" s="282"/>
      <c r="DI270" s="284" t="e">
        <f>SUM(#REF!,#REF!,#REF!,#REF!,#REF!,#REF!)</f>
        <v>#REF!</v>
      </c>
      <c r="DJ270" s="282"/>
      <c r="DK270" s="282"/>
      <c r="DL270" s="282"/>
      <c r="DM270" s="282"/>
      <c r="DN270" s="282"/>
      <c r="DO270" s="282"/>
      <c r="DP270" s="282"/>
      <c r="DQ270" s="282"/>
      <c r="DR270" s="282" t="e">
        <f>SUM(#REF!,#REF!,#REF!,#REF!,#REF!,#REF!)</f>
        <v>#REF!</v>
      </c>
      <c r="DS270" s="282"/>
      <c r="DT270" s="289" t="e">
        <f>SUM(#REF!,#REF!,#REF!,#REF!,#REF!,#REF!)</f>
        <v>#REF!</v>
      </c>
      <c r="DU270" s="284"/>
      <c r="DV270" s="282"/>
      <c r="DW270" s="282"/>
      <c r="DX270" s="282" t="e">
        <f>SUM(#REF!,#REF!,#REF!,#REF!,#REF!,#REF!)</f>
        <v>#REF!</v>
      </c>
      <c r="DY270" s="289" t="e">
        <f>SUM(#REF!,#REF!,#REF!,#REF!,#REF!,#REF!)</f>
        <v>#REF!</v>
      </c>
      <c r="DZ270" s="282"/>
      <c r="EA270" s="282"/>
      <c r="EB270" s="282"/>
      <c r="EC270" s="282" t="e">
        <f>SUM(#REF!,#REF!,#REF!,#REF!,#REF!,#REF!)</f>
        <v>#REF!</v>
      </c>
    </row>
    <row r="271" spans="1:138" x14ac:dyDescent="0.2">
      <c r="F271" s="300"/>
      <c r="G271" s="282"/>
      <c r="H271" s="282"/>
      <c r="I271" s="284" t="e">
        <f>SUM(#REF!,#REF!,#REF!,#REF!,#REF!,#REF!,#REF!,#REF!,#REF!,#REF!,#REF!,#REF!,#REF!,#REF!,#REF!,#REF!,#REF!,#REF!,#REF!,#REF!,#REF!,#REF!,#REF!,#REF!,#REF!,#REF!,#REF!)</f>
        <v>#REF!</v>
      </c>
      <c r="J271" s="218"/>
      <c r="K271" s="301"/>
      <c r="L271" s="282" t="e">
        <f>SUM(#REF!,#REF!,#REF!,#REF!,#REF!,#REF!,#REF!,#REF!,#REF!,#REF!,#REF!,#REF!,#REF!,#REF!,#REF!,#REF!,#REF!,#REF!,#REF!,#REF!,#REF!,#REF!,#REF!,#REF!,#REF!,#REF!,#REF!,#REF!)</f>
        <v>#REF!</v>
      </c>
      <c r="M271" s="282"/>
      <c r="N271" s="282"/>
      <c r="O271" s="282"/>
      <c r="P271" s="282"/>
      <c r="Q271" s="282"/>
      <c r="R271" s="282"/>
      <c r="S271" s="282"/>
      <c r="T271" s="282"/>
      <c r="U271" s="289" t="e">
        <f>SUM(#REF!,#REF!,#REF!,#REF!,#REF!,#REF!,#REF!,#REF!,#REF!,#REF!,#REF!,#REF!,#REF!,#REF!,#REF!,#REF!,#REF!,#REF!,#REF!,#REF!,#REF!,#REF!,#REF!,#REF!,#REF!,#REF!,#REF!)</f>
        <v>#REF!</v>
      </c>
      <c r="V271" s="282"/>
      <c r="W271" s="282"/>
      <c r="X271" s="282"/>
      <c r="Y271" s="282"/>
      <c r="Z271" s="282"/>
      <c r="AA271" s="282"/>
      <c r="AB271" s="282"/>
      <c r="AC271" s="282"/>
      <c r="AD271" s="282"/>
      <c r="AE271" s="289"/>
      <c r="AF271" s="284"/>
      <c r="AG271" s="282"/>
      <c r="AH271" s="282"/>
      <c r="AI271" s="282"/>
      <c r="AJ271" s="282"/>
      <c r="AK271" s="282" t="e">
        <f>SUM(#REF!,#REF!,#REF!,#REF!,#REF!,#REF!,#REF!,#REF!,#REF!,#REF!,#REF!,#REF!,#REF!,#REF!,#REF!,#REF!,#REF!,#REF!,#REF!,#REF!,#REF!,#REF!,#REF!,#REF!,#REF!,#REF!,#REF!)</f>
        <v>#REF!</v>
      </c>
      <c r="AL271" s="289" t="e">
        <f>SUM(#REF!,#REF!,#REF!,#REF!,#REF!,#REF!,#REF!,#REF!,#REF!,#REF!,#REF!,#REF!,#REF!,#REF!,#REF!,#REF!,#REF!,#REF!,#REF!,#REF!,#REF!,#REF!,#REF!,#REF!,#REF!,#REF!,#REF!)</f>
        <v>#REF!</v>
      </c>
      <c r="AM271" s="290"/>
      <c r="AN271" s="290"/>
      <c r="AO271" s="290"/>
      <c r="AP271" s="290"/>
      <c r="AQ271" s="290"/>
      <c r="AR271" s="284"/>
      <c r="AS271" s="290"/>
      <c r="AT271" s="290"/>
      <c r="AU271" s="290" t="e">
        <f>SUM(#REF!,#REF!,#REF!,#REF!,#REF!,#REF!,#REF!,#REF!,#REF!,#REF!,#REF!,#REF!,#REF!,#REF!,#REF!,#REF!,#REF!,#REF!,#REF!,#REF!,#REF!,#REF!,#REF!,#REF!,#REF!,#REF!,#REF!)</f>
        <v>#REF!</v>
      </c>
      <c r="AV271" s="290"/>
      <c r="AW271" s="291" t="e">
        <f>SUM(#REF!,#REF!,#REF!,#REF!,#REF!,#REF!,#REF!,#REF!,#REF!,#REF!,#REF!,#REF!,#REF!,#REF!,#REF!,#REF!,#REF!,#REF!,#REF!,#REF!,#REF!,#REF!,#REF!,#REF!,#REF!,#REF!,#REF!)</f>
        <v>#REF!</v>
      </c>
      <c r="AX271" s="290" t="e">
        <f>SUM(#REF!,#REF!,#REF!,#REF!,#REF!,#REF!,#REF!,#REF!,#REF!,#REF!,#REF!,#REF!,#REF!,#REF!,#REF!,#REF!,#REF!,#REF!,#REF!,#REF!,#REF!,#REF!,#REF!,#REF!,#REF!,#REF!,#REF!)</f>
        <v>#REF!</v>
      </c>
      <c r="AY271" s="290"/>
      <c r="AZ271" s="290"/>
      <c r="BA271" s="290"/>
      <c r="BB271" s="290"/>
      <c r="BC271" s="290"/>
      <c r="BD271" s="290"/>
      <c r="BE271" s="290"/>
      <c r="BF271" s="290"/>
      <c r="BG271" s="290"/>
      <c r="BH271" s="290"/>
      <c r="BI271" s="290"/>
      <c r="BJ271" s="292" t="e">
        <f>SUM(#REF!,#REF!,#REF!,#REF!,#REF!,#REF!,#REF!,#REF!,#REF!,#REF!,#REF!,#REF!,#REF!,#REF!,#REF!,#REF!,#REF!,#REF!,#REF!,#REF!,#REF!,#REF!,#REF!,#REF!,#REF!,#REF!,#REF!)</f>
        <v>#REF!</v>
      </c>
      <c r="BK271" s="293" t="e">
        <f>SUM(#REF!,#REF!,#REF!,#REF!,#REF!,#REF!,#REF!,#REF!,#REF!,#REF!,#REF!,#REF!,#REF!,#REF!,#REF!,#REF!,#REF!,#REF!,#REF!,#REF!,#REF!,#REF!,#REF!,#REF!,#REF!,#REF!,#REF!)</f>
        <v>#REF!</v>
      </c>
      <c r="BL271" s="293"/>
      <c r="BM271" s="293"/>
      <c r="BN271" s="293"/>
      <c r="BO271" s="293"/>
      <c r="BP271" s="293"/>
      <c r="BQ271" s="293"/>
      <c r="BR271" s="293" t="e">
        <f>SUM(#REF!,#REF!,#REF!,#REF!,#REF!,#REF!,#REF!,#REF!,#REF!,#REF!,#REF!,#REF!,#REF!,#REF!,#REF!,#REF!,#REF!,#REF!,#REF!,#REF!,#REF!,#REF!,#REF!,#REF!,#REF!,#REF!,#REF!)</f>
        <v>#REF!</v>
      </c>
      <c r="BS271" s="290" t="e">
        <f>SUM(#REF!,#REF!,#REF!,#REF!,#REF!,#REF!,#REF!,#REF!,#REF!,#REF!,#REF!,#REF!,#REF!,#REF!,#REF!,#REF!,#REF!,#REF!,#REF!,#REF!,#REF!,#REF!,#REF!,#REF!,#REF!,#REF!,#REF!)</f>
        <v>#REF!</v>
      </c>
      <c r="BT271" s="290" t="e">
        <f>SUM(#REF!,#REF!,#REF!,#REF!,#REF!,#REF!,#REF!,#REF!,#REF!,#REF!,#REF!,#REF!,#REF!,#REF!,#REF!,#REF!,#REF!,#REF!,#REF!,#REF!,#REF!,#REF!,#REF!,#REF!,#REF!,#REF!,#REF!)</f>
        <v>#REF!</v>
      </c>
      <c r="BU271" s="290"/>
      <c r="BV271" s="290"/>
      <c r="BW271" s="290"/>
      <c r="BX271" s="290"/>
      <c r="BY271" s="290"/>
      <c r="BZ271" s="290"/>
      <c r="CA271" s="284"/>
      <c r="CB271" s="290"/>
      <c r="CC271" s="290"/>
      <c r="CD271" s="290"/>
      <c r="CE271" s="290"/>
      <c r="CF271" s="290"/>
      <c r="CG271" s="290"/>
      <c r="CH271" s="290"/>
      <c r="CI271" s="290"/>
      <c r="CJ271" s="294" t="e">
        <f>SUM(#REF!,#REF!,#REF!,#REF!,#REF!,#REF!,#REF!,#REF!,#REF!,#REF!,#REF!,#REF!,#REF!,#REF!,#REF!,#REF!,#REF!,#REF!,#REF!,#REF!,#REF!,#REF!,#REF!,#REF!,#REF!,#REF!,#REF!)</f>
        <v>#REF!</v>
      </c>
      <c r="CK271" s="294"/>
      <c r="CL271" s="294"/>
      <c r="CM271" s="294"/>
      <c r="CN271" s="293"/>
      <c r="CO271" s="293"/>
      <c r="CP271" s="293"/>
      <c r="CQ271" s="290"/>
      <c r="CR271" s="290"/>
      <c r="CS271" s="290"/>
      <c r="CT271" s="290"/>
      <c r="CU271" s="290"/>
      <c r="CV271" s="290"/>
      <c r="CW271" s="289" t="e">
        <f>SUM(#REF!,#REF!,#REF!,#REF!,#REF!,#REF!,#REF!,#REF!,#REF!,#REF!,#REF!,#REF!,#REF!,#REF!,#REF!,#REF!,#REF!,#REF!,#REF!,#REF!,#REF!,#REF!,#REF!,#REF!,#REF!,#REF!,#REF!,#REF!)</f>
        <v>#REF!</v>
      </c>
      <c r="CX271" s="282"/>
      <c r="CY271" s="282"/>
      <c r="CZ271" s="282"/>
      <c r="DA271" s="282"/>
      <c r="DB271" s="282" t="e">
        <f>SUM(#REF!,#REF!,#REF!,#REF!,#REF!,#REF!,#REF!,#REF!,#REF!,#REF!,#REF!,#REF!,#REF!,#REF!,#REF!,#REF!,#REF!,#REF!,#REF!,#REF!,#REF!,#REF!,#REF!,#REF!,#REF!,#REF!,#REF!,#REF!)</f>
        <v>#REF!</v>
      </c>
      <c r="DC271" s="282"/>
      <c r="DD271" s="282"/>
      <c r="DE271" s="282"/>
      <c r="DF271" s="282"/>
      <c r="DG271" s="282"/>
      <c r="DH271" s="282"/>
      <c r="DI271" s="284" t="e">
        <f>SUM(#REF!,#REF!,#REF!,#REF!,#REF!,#REF!,#REF!,#REF!,#REF!,#REF!,#REF!,#REF!,#REF!,#REF!,#REF!,#REF!,#REF!,#REF!,#REF!,#REF!,#REF!,#REF!,#REF!,#REF!,#REF!,#REF!,#REF!,#REF!)</f>
        <v>#REF!</v>
      </c>
      <c r="DJ271" s="282"/>
      <c r="DK271" s="282"/>
      <c r="DL271" s="282"/>
      <c r="DM271" s="282"/>
      <c r="DN271" s="282"/>
      <c r="DO271" s="282"/>
      <c r="DP271" s="282"/>
      <c r="DQ271" s="282"/>
      <c r="DR271" s="282" t="e">
        <f>SUM(#REF!,#REF!,#REF!,#REF!,#REF!,#REF!,#REF!,#REF!,#REF!,#REF!,#REF!,#REF!,#REF!,#REF!,#REF!,#REF!,#REF!,#REF!,#REF!,#REF!,#REF!,#REF!,#REF!,#REF!,#REF!,#REF!,#REF!,#REF!)</f>
        <v>#REF!</v>
      </c>
      <c r="DS271" s="282"/>
      <c r="DT271" s="289" t="e">
        <f>SUM(#REF!,#REF!,#REF!,#REF!,#REF!,#REF!,#REF!,#REF!,#REF!,#REF!,#REF!,#REF!,#REF!,#REF!,#REF!,#REF!,#REF!,#REF!,#REF!,#REF!,#REF!,#REF!,#REF!,#REF!,#REF!,#REF!,#REF!,#REF!)</f>
        <v>#REF!</v>
      </c>
      <c r="DU271" s="284"/>
      <c r="DV271" s="282"/>
      <c r="DW271" s="282"/>
      <c r="DX271" s="282" t="e">
        <f>SUM(#REF!,#REF!,#REF!,#REF!,#REF!,#REF!,#REF!,#REF!,#REF!,#REF!,#REF!,#REF!,#REF!,#REF!,#REF!,#REF!,#REF!,#REF!,#REF!,#REF!,#REF!,#REF!,#REF!,#REF!,#REF!,#REF!,#REF!,#REF!)</f>
        <v>#REF!</v>
      </c>
      <c r="DY271" s="289" t="e">
        <f>SUM(#REF!,#REF!,#REF!,#REF!,#REF!,#REF!,#REF!,#REF!,#REF!,#REF!,#REF!,#REF!,#REF!,#REF!,#REF!,#REF!,#REF!,#REF!,#REF!,#REF!,#REF!,#REF!,#REF!,#REF!,#REF!,#REF!,#REF!,#REF!)</f>
        <v>#REF!</v>
      </c>
      <c r="DZ271" s="282"/>
      <c r="EA271" s="282"/>
      <c r="EB271" s="282"/>
      <c r="EC271" s="282" t="e">
        <f>SUM(#REF!,#REF!,#REF!,#REF!,#REF!,#REF!,#REF!,#REF!,#REF!,#REF!,#REF!,#REF!,#REF!,#REF!,#REF!,#REF!,#REF!,#REF!,#REF!,#REF!,#REF!,#REF!,#REF!,#REF!,#REF!,#REF!,#REF!,#REF!)</f>
        <v>#REF!</v>
      </c>
    </row>
    <row r="272" spans="1:138" x14ac:dyDescent="0.2">
      <c r="F272" s="300"/>
      <c r="G272" s="305"/>
      <c r="H272" s="290"/>
      <c r="I272" s="284"/>
      <c r="J272" s="218"/>
      <c r="K272" s="301"/>
      <c r="L272" s="282"/>
      <c r="M272" s="282"/>
      <c r="N272" s="282"/>
      <c r="O272" s="282"/>
      <c r="P272" s="282"/>
      <c r="Q272" s="282"/>
      <c r="R272" s="282"/>
      <c r="S272" s="282"/>
      <c r="T272" s="282"/>
      <c r="U272" s="289"/>
      <c r="V272" s="290"/>
      <c r="W272" s="305"/>
      <c r="X272" s="290"/>
      <c r="Y272" s="218"/>
      <c r="Z272" s="290"/>
      <c r="AA272" s="290"/>
      <c r="AB272" s="290"/>
      <c r="AC272" s="290"/>
      <c r="AD272" s="290"/>
      <c r="AE272" s="289"/>
      <c r="AF272" s="306"/>
      <c r="AG272" s="290"/>
      <c r="AH272" s="218"/>
      <c r="AI272" s="218"/>
      <c r="AJ272" s="218"/>
      <c r="AK272" s="282"/>
      <c r="AL272" s="289"/>
      <c r="AM272" s="290"/>
      <c r="AN272" s="290"/>
      <c r="AO272" s="290"/>
      <c r="AP272" s="290"/>
      <c r="AQ272" s="290"/>
      <c r="AR272" s="284"/>
      <c r="AS272" s="290"/>
      <c r="AT272" s="290"/>
      <c r="AU272" s="290"/>
      <c r="AV272" s="290"/>
      <c r="AW272" s="291"/>
      <c r="AX272" s="290"/>
      <c r="AY272" s="290"/>
      <c r="AZ272" s="290"/>
      <c r="BA272" s="290"/>
      <c r="BB272" s="290"/>
      <c r="BC272" s="290"/>
      <c r="BD272" s="290"/>
      <c r="BE272" s="290"/>
      <c r="BF272" s="290"/>
      <c r="BG272" s="290"/>
      <c r="BH272" s="290"/>
      <c r="BI272" s="290"/>
      <c r="BJ272" s="284"/>
      <c r="BK272" s="290"/>
      <c r="BL272" s="290"/>
      <c r="BM272" s="305"/>
      <c r="BN272" s="290"/>
      <c r="BO272" s="307"/>
      <c r="BP272" s="290"/>
      <c r="BQ272" s="290"/>
      <c r="BR272" s="293"/>
      <c r="BS272" s="290"/>
      <c r="BT272" s="290"/>
      <c r="BU272" s="290"/>
      <c r="BV272" s="290"/>
      <c r="BW272" s="290"/>
      <c r="BX272" s="290"/>
      <c r="BY272" s="290"/>
      <c r="BZ272" s="290"/>
      <c r="CA272" s="284"/>
      <c r="CB272" s="290"/>
      <c r="CC272" s="290"/>
      <c r="CD272" s="290"/>
      <c r="CE272" s="290"/>
      <c r="CF272" s="290"/>
      <c r="CG272" s="290"/>
      <c r="CH272" s="290"/>
      <c r="CI272" s="290"/>
      <c r="CJ272" s="294"/>
      <c r="CK272" s="294"/>
      <c r="CL272" s="294"/>
      <c r="CM272" s="294"/>
      <c r="CN272" s="290"/>
      <c r="CO272" s="290"/>
      <c r="CP272" s="290"/>
      <c r="CQ272" s="290"/>
      <c r="CR272" s="290"/>
      <c r="CS272" s="290"/>
      <c r="CT272" s="290"/>
      <c r="CU272" s="290"/>
      <c r="CV272" s="290"/>
      <c r="CW272" s="294"/>
      <c r="CX272" s="305"/>
      <c r="CY272" s="290"/>
      <c r="CZ272" s="290"/>
      <c r="DA272" s="290"/>
      <c r="DB272" s="282"/>
      <c r="DC272" s="290"/>
      <c r="DD272" s="290"/>
      <c r="DE272" s="290"/>
      <c r="DF272" s="290"/>
      <c r="DG272" s="290"/>
      <c r="DH272" s="290"/>
      <c r="DI272" s="284"/>
      <c r="DJ272" s="305"/>
      <c r="DK272" s="290"/>
      <c r="DL272" s="218"/>
      <c r="DM272" s="218"/>
      <c r="DN272" s="218"/>
      <c r="DO272" s="218"/>
      <c r="DP272" s="218"/>
      <c r="DQ272" s="218"/>
      <c r="DR272" s="290"/>
    </row>
    <row r="273" spans="2:122" x14ac:dyDescent="0.2">
      <c r="F273" s="300"/>
      <c r="G273" s="305"/>
      <c r="H273" s="290"/>
      <c r="I273" s="284"/>
      <c r="J273" s="218"/>
      <c r="K273" s="301"/>
      <c r="L273" s="282"/>
      <c r="M273" s="282"/>
      <c r="N273" s="282"/>
      <c r="O273" s="282"/>
      <c r="P273" s="282"/>
      <c r="Q273" s="282"/>
      <c r="R273" s="282"/>
      <c r="S273" s="282"/>
      <c r="T273" s="282"/>
      <c r="U273" s="289"/>
      <c r="V273" s="290"/>
      <c r="W273" s="305"/>
      <c r="X273" s="290"/>
      <c r="Y273" s="218"/>
      <c r="Z273" s="290"/>
      <c r="AA273" s="290"/>
      <c r="AB273" s="290"/>
      <c r="AC273" s="290"/>
      <c r="AD273" s="290"/>
      <c r="AE273" s="289"/>
      <c r="AF273" s="306"/>
      <c r="AG273" s="290"/>
      <c r="AH273" s="218"/>
      <c r="AI273" s="218"/>
      <c r="AJ273" s="218"/>
      <c r="AK273" s="282"/>
      <c r="AL273" s="289"/>
      <c r="AM273" s="290"/>
      <c r="AN273" s="290"/>
      <c r="AO273" s="290"/>
      <c r="AP273" s="290"/>
      <c r="AQ273" s="290"/>
      <c r="AR273" s="284"/>
      <c r="AS273" s="290"/>
      <c r="AT273" s="290"/>
      <c r="AU273" s="290"/>
      <c r="AV273" s="290"/>
      <c r="AW273" s="291"/>
      <c r="AX273" s="290"/>
      <c r="AY273" s="290"/>
      <c r="AZ273" s="290"/>
      <c r="BA273" s="290"/>
      <c r="BB273" s="290"/>
      <c r="BC273" s="290"/>
      <c r="BD273" s="290"/>
      <c r="BE273" s="290"/>
      <c r="BF273" s="290"/>
      <c r="BG273" s="290"/>
      <c r="BH273" s="290"/>
      <c r="BI273" s="290"/>
      <c r="BJ273" s="284"/>
      <c r="BK273" s="290"/>
      <c r="BL273" s="290"/>
      <c r="BM273" s="305"/>
      <c r="BN273" s="290"/>
      <c r="BO273" s="307"/>
      <c r="BP273" s="290"/>
      <c r="BQ273" s="290"/>
      <c r="BR273" s="293"/>
      <c r="BS273" s="290"/>
      <c r="BT273" s="290"/>
      <c r="BU273" s="290"/>
      <c r="BV273" s="290"/>
      <c r="BW273" s="290"/>
      <c r="BX273" s="290"/>
      <c r="BY273" s="290"/>
      <c r="BZ273" s="290"/>
      <c r="CA273" s="284"/>
      <c r="CB273" s="290"/>
      <c r="CC273" s="290"/>
      <c r="CD273" s="290"/>
      <c r="CE273" s="290"/>
      <c r="CF273" s="290"/>
      <c r="CG273" s="290"/>
      <c r="CH273" s="290"/>
      <c r="CI273" s="290"/>
      <c r="CJ273" s="294"/>
      <c r="CK273" s="294"/>
      <c r="CL273" s="294"/>
      <c r="CM273" s="294"/>
      <c r="CN273" s="290"/>
      <c r="CO273" s="290"/>
      <c r="CP273" s="290"/>
      <c r="CQ273" s="290"/>
      <c r="CR273" s="290"/>
      <c r="CS273" s="290"/>
      <c r="CT273" s="290"/>
      <c r="CU273" s="290"/>
      <c r="CV273" s="290"/>
      <c r="CW273" s="294"/>
      <c r="CX273" s="305"/>
      <c r="CY273" s="290"/>
      <c r="CZ273" s="290"/>
      <c r="DA273" s="290"/>
      <c r="DB273" s="282"/>
      <c r="DC273" s="290"/>
      <c r="DD273" s="290"/>
      <c r="DE273" s="290"/>
      <c r="DF273" s="290"/>
      <c r="DG273" s="290"/>
      <c r="DH273" s="290"/>
      <c r="DI273" s="284"/>
      <c r="DJ273" s="305"/>
      <c r="DK273" s="290"/>
      <c r="DL273" s="218"/>
      <c r="DM273" s="218"/>
      <c r="DN273" s="218"/>
      <c r="DO273" s="218"/>
      <c r="DP273" s="218"/>
      <c r="DQ273" s="218"/>
      <c r="DR273" s="290"/>
    </row>
    <row r="274" spans="2:122" x14ac:dyDescent="0.2">
      <c r="F274" s="300"/>
      <c r="G274" s="305"/>
      <c r="H274" s="290"/>
      <c r="I274" s="284"/>
      <c r="J274" s="218"/>
      <c r="K274" s="301"/>
      <c r="L274" s="282"/>
      <c r="M274" s="282"/>
      <c r="N274" s="282"/>
      <c r="O274" s="282"/>
      <c r="P274" s="282"/>
      <c r="Q274" s="282"/>
      <c r="R274" s="282"/>
      <c r="S274" s="282"/>
      <c r="T274" s="282"/>
      <c r="U274" s="289"/>
      <c r="V274" s="290"/>
      <c r="W274" s="305"/>
      <c r="X274" s="290"/>
      <c r="Y274" s="218"/>
      <c r="Z274" s="290"/>
      <c r="AA274" s="290"/>
      <c r="AB274" s="290"/>
      <c r="AC274" s="290"/>
      <c r="AD274" s="290"/>
      <c r="AE274" s="289"/>
      <c r="AF274" s="306"/>
      <c r="AG274" s="290"/>
      <c r="AH274" s="218"/>
      <c r="AI274" s="218"/>
      <c r="AJ274" s="218"/>
      <c r="AK274" s="282"/>
      <c r="AL274" s="289"/>
      <c r="AM274" s="290"/>
      <c r="AN274" s="290"/>
      <c r="AO274" s="290"/>
      <c r="AP274" s="290"/>
      <c r="AQ274" s="290"/>
      <c r="AR274" s="284"/>
      <c r="AS274" s="290"/>
      <c r="AT274" s="290"/>
      <c r="AU274" s="290"/>
      <c r="AV274" s="290"/>
      <c r="AW274" s="291"/>
      <c r="AX274" s="290"/>
      <c r="AY274" s="290"/>
      <c r="AZ274" s="290"/>
      <c r="BA274" s="290"/>
      <c r="BB274" s="290"/>
      <c r="BC274" s="290"/>
      <c r="BD274" s="290"/>
      <c r="BE274" s="290"/>
      <c r="BF274" s="290"/>
      <c r="BG274" s="290"/>
      <c r="BH274" s="290"/>
      <c r="BI274" s="290"/>
      <c r="BJ274" s="284"/>
      <c r="BK274" s="290"/>
      <c r="BL274" s="290"/>
      <c r="BM274" s="305"/>
      <c r="BN274" s="290"/>
      <c r="BO274" s="307"/>
      <c r="BP274" s="290"/>
      <c r="BQ274" s="290"/>
      <c r="BR274" s="293"/>
      <c r="BS274" s="290"/>
      <c r="BT274" s="290"/>
      <c r="BU274" s="290"/>
      <c r="BV274" s="290"/>
      <c r="BW274" s="290"/>
      <c r="BX274" s="290"/>
      <c r="BY274" s="290"/>
      <c r="BZ274" s="290"/>
      <c r="CA274" s="284"/>
      <c r="CB274" s="290"/>
      <c r="CC274" s="290"/>
      <c r="CD274" s="290"/>
      <c r="CE274" s="290"/>
      <c r="CF274" s="290"/>
      <c r="CG274" s="290"/>
      <c r="CH274" s="290"/>
      <c r="CI274" s="290"/>
      <c r="CJ274" s="294"/>
      <c r="CK274" s="294"/>
      <c r="CL274" s="294"/>
      <c r="CM274" s="294"/>
      <c r="CN274" s="290"/>
      <c r="CO274" s="290"/>
      <c r="CP274" s="290"/>
      <c r="CQ274" s="290"/>
      <c r="CR274" s="290"/>
      <c r="CS274" s="290"/>
      <c r="CT274" s="290"/>
      <c r="CU274" s="290"/>
      <c r="CV274" s="290"/>
      <c r="CW274" s="294"/>
      <c r="CX274" s="305"/>
      <c r="CY274" s="290"/>
      <c r="CZ274" s="290"/>
      <c r="DA274" s="290"/>
      <c r="DB274" s="282"/>
      <c r="DC274" s="290"/>
      <c r="DD274" s="290"/>
      <c r="DE274" s="290"/>
      <c r="DF274" s="290"/>
      <c r="DG274" s="290"/>
      <c r="DH274" s="290"/>
      <c r="DI274" s="284"/>
      <c r="DJ274" s="305"/>
      <c r="DK274" s="290"/>
      <c r="DL274" s="218"/>
      <c r="DM274" s="218"/>
      <c r="DN274" s="218"/>
      <c r="DO274" s="218"/>
      <c r="DP274" s="218"/>
      <c r="DQ274" s="218"/>
      <c r="DR274" s="290"/>
    </row>
    <row r="275" spans="2:122" x14ac:dyDescent="0.2">
      <c r="F275" s="300"/>
      <c r="G275" s="305"/>
      <c r="H275" s="290"/>
      <c r="I275" s="284"/>
      <c r="J275" s="218"/>
      <c r="K275" s="301"/>
      <c r="L275" s="282"/>
      <c r="M275" s="282"/>
      <c r="N275" s="282"/>
      <c r="O275" s="282"/>
      <c r="P275" s="282"/>
      <c r="Q275" s="282"/>
      <c r="R275" s="282"/>
      <c r="S275" s="282"/>
      <c r="T275" s="282"/>
      <c r="U275" s="289"/>
      <c r="V275" s="290"/>
      <c r="W275" s="305"/>
      <c r="X275" s="290"/>
      <c r="Y275" s="218"/>
      <c r="Z275" s="290"/>
      <c r="AA275" s="290"/>
      <c r="AB275" s="290"/>
      <c r="AC275" s="290"/>
      <c r="AD275" s="290"/>
      <c r="AE275" s="289"/>
      <c r="AF275" s="306"/>
      <c r="AG275" s="290"/>
      <c r="AH275" s="218"/>
      <c r="AI275" s="218"/>
      <c r="AJ275" s="218"/>
      <c r="AK275" s="282"/>
      <c r="AL275" s="289"/>
      <c r="AM275" s="290"/>
      <c r="AN275" s="290"/>
      <c r="AO275" s="290"/>
      <c r="AP275" s="290"/>
      <c r="AQ275" s="290"/>
      <c r="AR275" s="284"/>
      <c r="AS275" s="290"/>
      <c r="AT275" s="290"/>
      <c r="AU275" s="290"/>
      <c r="AV275" s="290"/>
      <c r="AW275" s="291"/>
      <c r="AX275" s="290"/>
      <c r="AY275" s="290"/>
      <c r="AZ275" s="290"/>
      <c r="BA275" s="290"/>
      <c r="BB275" s="290"/>
      <c r="BC275" s="290"/>
      <c r="BD275" s="290"/>
      <c r="BE275" s="290"/>
      <c r="BF275" s="290"/>
      <c r="BG275" s="290"/>
      <c r="BH275" s="290"/>
      <c r="BI275" s="290"/>
      <c r="BJ275" s="284"/>
      <c r="BK275" s="290"/>
      <c r="BL275" s="290"/>
      <c r="BM275" s="305"/>
      <c r="BN275" s="290"/>
      <c r="BO275" s="307"/>
      <c r="BP275" s="290"/>
      <c r="BQ275" s="290"/>
      <c r="BR275" s="293"/>
      <c r="BS275" s="290"/>
      <c r="BT275" s="290"/>
      <c r="BU275" s="290"/>
      <c r="BV275" s="290"/>
      <c r="BW275" s="290"/>
      <c r="BX275" s="290"/>
      <c r="BY275" s="290"/>
      <c r="BZ275" s="290"/>
      <c r="CA275" s="284"/>
      <c r="CB275" s="290"/>
      <c r="CC275" s="290"/>
      <c r="CD275" s="290"/>
      <c r="CE275" s="290"/>
      <c r="CF275" s="290"/>
      <c r="CG275" s="290"/>
      <c r="CH275" s="290"/>
      <c r="CI275" s="290"/>
      <c r="CJ275" s="294"/>
      <c r="CK275" s="294"/>
      <c r="CL275" s="294"/>
      <c r="CM275" s="294"/>
      <c r="CN275" s="290"/>
      <c r="CO275" s="290"/>
      <c r="CP275" s="290"/>
      <c r="CQ275" s="290"/>
      <c r="CR275" s="290"/>
      <c r="CS275" s="290"/>
      <c r="CT275" s="290"/>
      <c r="CU275" s="290"/>
      <c r="CV275" s="290"/>
      <c r="CW275" s="294"/>
      <c r="CX275" s="305"/>
      <c r="CY275" s="290"/>
      <c r="CZ275" s="290"/>
      <c r="DA275" s="290"/>
      <c r="DB275" s="282"/>
      <c r="DC275" s="290"/>
      <c r="DD275" s="290"/>
      <c r="DE275" s="290"/>
      <c r="DF275" s="290"/>
      <c r="DG275" s="290"/>
      <c r="DH275" s="290"/>
      <c r="DI275" s="284"/>
      <c r="DJ275" s="305"/>
      <c r="DK275" s="290"/>
      <c r="DL275" s="218"/>
      <c r="DM275" s="218"/>
      <c r="DN275" s="218"/>
      <c r="DO275" s="218"/>
      <c r="DP275" s="218"/>
      <c r="DQ275" s="218"/>
      <c r="DR275" s="290"/>
    </row>
    <row r="276" spans="2:122" x14ac:dyDescent="0.2">
      <c r="F276" s="300"/>
      <c r="G276" s="305"/>
      <c r="H276" s="290"/>
      <c r="I276" s="284"/>
      <c r="J276" s="218"/>
      <c r="K276" s="301"/>
      <c r="L276" s="282"/>
      <c r="M276" s="282"/>
      <c r="N276" s="282"/>
      <c r="O276" s="282"/>
      <c r="P276" s="282"/>
      <c r="Q276" s="282"/>
      <c r="R276" s="282"/>
      <c r="S276" s="282"/>
      <c r="T276" s="282"/>
      <c r="U276" s="289"/>
      <c r="V276" s="290"/>
      <c r="W276" s="305"/>
      <c r="X276" s="290"/>
      <c r="Y276" s="218"/>
      <c r="Z276" s="290"/>
      <c r="AA276" s="290"/>
      <c r="AB276" s="290"/>
      <c r="AC276" s="290"/>
      <c r="AD276" s="290"/>
      <c r="AE276" s="289"/>
      <c r="AF276" s="306"/>
      <c r="AG276" s="290"/>
      <c r="AH276" s="218"/>
      <c r="AI276" s="218"/>
      <c r="AJ276" s="218"/>
      <c r="AK276" s="282"/>
      <c r="AL276" s="289"/>
      <c r="AM276" s="290"/>
      <c r="AN276" s="290"/>
      <c r="AO276" s="290"/>
      <c r="AP276" s="290"/>
      <c r="AQ276" s="290"/>
      <c r="AR276" s="284"/>
      <c r="AS276" s="290"/>
      <c r="AT276" s="290"/>
      <c r="AU276" s="290"/>
      <c r="AV276" s="290"/>
      <c r="AW276" s="291"/>
      <c r="AX276" s="290"/>
      <c r="AY276" s="290"/>
      <c r="AZ276" s="290"/>
      <c r="BA276" s="290"/>
      <c r="BB276" s="290"/>
      <c r="BC276" s="290"/>
      <c r="BD276" s="290"/>
      <c r="BE276" s="290"/>
      <c r="BF276" s="290"/>
      <c r="BG276" s="290"/>
      <c r="BH276" s="290"/>
      <c r="BI276" s="290"/>
      <c r="BJ276" s="284"/>
      <c r="BK276" s="290"/>
      <c r="BL276" s="290"/>
      <c r="BM276" s="305"/>
      <c r="BN276" s="290"/>
      <c r="BO276" s="307"/>
      <c r="BP276" s="290"/>
      <c r="BQ276" s="290"/>
      <c r="BR276" s="293"/>
      <c r="BS276" s="290"/>
      <c r="BT276" s="290"/>
      <c r="BU276" s="290"/>
      <c r="BV276" s="290"/>
      <c r="BW276" s="290"/>
      <c r="BX276" s="290"/>
      <c r="BY276" s="290"/>
      <c r="BZ276" s="290"/>
      <c r="CA276" s="284"/>
      <c r="CB276" s="290"/>
      <c r="CC276" s="290"/>
      <c r="CD276" s="290"/>
      <c r="CE276" s="290"/>
      <c r="CF276" s="290"/>
      <c r="CG276" s="290"/>
      <c r="CH276" s="290"/>
      <c r="CI276" s="290"/>
      <c r="CJ276" s="294"/>
      <c r="CK276" s="294"/>
      <c r="CL276" s="294"/>
      <c r="CM276" s="294"/>
      <c r="CN276" s="290"/>
      <c r="CO276" s="290"/>
      <c r="CP276" s="290"/>
      <c r="CQ276" s="290"/>
      <c r="CR276" s="290"/>
      <c r="CS276" s="290"/>
      <c r="CT276" s="290"/>
      <c r="CU276" s="290"/>
      <c r="CV276" s="290"/>
      <c r="CW276" s="294"/>
      <c r="CX276" s="305"/>
      <c r="CY276" s="290"/>
      <c r="CZ276" s="290"/>
      <c r="DA276" s="290"/>
      <c r="DB276" s="282"/>
      <c r="DC276" s="290"/>
      <c r="DD276" s="290"/>
      <c r="DE276" s="290"/>
      <c r="DF276" s="290"/>
      <c r="DG276" s="290"/>
      <c r="DH276" s="290"/>
      <c r="DI276" s="284"/>
      <c r="DJ276" s="305"/>
      <c r="DK276" s="290"/>
      <c r="DL276" s="218"/>
      <c r="DM276" s="218"/>
      <c r="DN276" s="218"/>
      <c r="DO276" s="218"/>
      <c r="DP276" s="218"/>
      <c r="DQ276" s="218"/>
      <c r="DR276" s="290"/>
    </row>
    <row r="278" spans="2:122" x14ac:dyDescent="0.2">
      <c r="B278" s="171">
        <v>2020</v>
      </c>
      <c r="E278" s="172">
        <f>E262+O262+AB262+AN262+BD262+BW262+DE262+DQ262+EA262</f>
        <v>653224</v>
      </c>
    </row>
    <row r="279" spans="2:122" x14ac:dyDescent="0.2">
      <c r="B279" s="171">
        <v>2019</v>
      </c>
      <c r="E279" s="172">
        <f>D262+N262+AA262+AM262+BE262+BV262+DD262+DP262+DZ262</f>
        <v>1077565</v>
      </c>
    </row>
  </sheetData>
  <mergeCells count="104">
    <mergeCell ref="EG2:EG3"/>
    <mergeCell ref="EH2:EH3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</mergeCells>
  <pageMargins left="0.39370099999999991" right="0.39370099999999991" top="0.39370099999999991" bottom="0.39370099999999991" header="0" footer="0"/>
  <pageSetup paperSize="9" scale="50" orientation="landscape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W276"/>
  <sheetViews>
    <sheetView zoomScale="75" workbookViewId="0">
      <pane xSplit="1" topLeftCell="B1" activePane="topRight" state="frozen"/>
      <selection activeCell="G247" sqref="G247:Y247"/>
      <selection pane="topRight"/>
    </sheetView>
  </sheetViews>
  <sheetFormatPr defaultRowHeight="15.75" customHeight="1" x14ac:dyDescent="0.25"/>
  <cols>
    <col min="1" max="1" width="5.140625" style="32" bestFit="1" customWidth="1"/>
    <col min="2" max="2" width="38.140625" style="79" bestFit="1" customWidth="1"/>
    <col min="3" max="3" width="9.7109375" style="31" bestFit="1" customWidth="1"/>
    <col min="4" max="4" width="8.28515625" style="31" bestFit="1" customWidth="1"/>
    <col min="5" max="5" width="9.42578125" style="31" bestFit="1" customWidth="1"/>
    <col min="6" max="6" width="14.5703125" style="31" bestFit="1" customWidth="1"/>
    <col min="7" max="7" width="7.28515625" style="79" bestFit="1" customWidth="1"/>
    <col min="8" max="9" width="8.28515625" style="60" bestFit="1" customWidth="1"/>
    <col min="10" max="10" width="7.140625" style="60" bestFit="1" customWidth="1"/>
    <col min="11" max="11" width="10.5703125" style="60" bestFit="1" customWidth="1"/>
    <col min="12" max="12" width="8.5703125" style="60" bestFit="1" customWidth="1"/>
    <col min="13" max="13" width="11.85546875" style="32" bestFit="1" customWidth="1"/>
    <col min="14" max="14" width="6.42578125" style="32" bestFit="1" customWidth="1"/>
    <col min="15" max="15" width="6.7109375" style="32" bestFit="1" customWidth="1"/>
    <col min="16" max="16" width="9.140625" style="32" bestFit="1" customWidth="1"/>
    <col min="17" max="17" width="10.42578125" style="32" bestFit="1" customWidth="1"/>
    <col min="18" max="18" width="9.140625" style="32" bestFit="1" customWidth="1"/>
    <col min="19" max="19" width="11.7109375" style="32" bestFit="1" customWidth="1"/>
    <col min="20" max="20" width="5.42578125" style="32" bestFit="1" customWidth="1"/>
    <col min="21" max="21" width="10.140625" style="32" bestFit="1" customWidth="1"/>
    <col min="22" max="22" width="8.7109375" style="32" bestFit="1" customWidth="1"/>
    <col min="23" max="23" width="8.42578125" style="32" bestFit="1" customWidth="1"/>
    <col min="24" max="24" width="6.140625" style="32" bestFit="1" customWidth="1"/>
    <col min="25" max="26" width="8.5703125" style="32" bestFit="1" customWidth="1"/>
    <col min="27" max="27" width="7.5703125" style="32" bestFit="1" customWidth="1"/>
    <col min="28" max="28" width="10.42578125" style="32" bestFit="1" customWidth="1"/>
    <col min="29" max="29" width="8.140625" style="32" bestFit="1" customWidth="1"/>
    <col min="30" max="30" width="11.85546875" style="32" bestFit="1" customWidth="1"/>
    <col min="31" max="31" width="5.5703125" style="32" bestFit="1" customWidth="1"/>
    <col min="32" max="257" width="9.140625" style="32" bestFit="1" customWidth="1"/>
  </cols>
  <sheetData>
    <row r="2" spans="1:42" x14ac:dyDescent="0.25">
      <c r="B2" s="60" t="s">
        <v>373</v>
      </c>
      <c r="C2" s="32"/>
      <c r="D2" s="32"/>
      <c r="E2" s="32"/>
      <c r="F2" s="32"/>
      <c r="G2" s="32"/>
      <c r="H2" s="32"/>
      <c r="I2" s="32"/>
      <c r="J2" s="32"/>
      <c r="K2" s="32"/>
      <c r="L2" s="32"/>
    </row>
    <row r="3" spans="1:42" x14ac:dyDescent="0.25">
      <c r="B3" s="60" t="s">
        <v>374</v>
      </c>
      <c r="C3" s="32"/>
      <c r="D3" s="32"/>
      <c r="E3" s="32"/>
      <c r="F3" s="32"/>
      <c r="G3" s="32"/>
      <c r="H3" s="32"/>
      <c r="I3" s="80"/>
      <c r="J3" s="80"/>
      <c r="K3" s="80"/>
      <c r="L3" s="80"/>
    </row>
    <row r="4" spans="1:42" x14ac:dyDescent="0.25">
      <c r="B4" s="564"/>
      <c r="C4" s="565"/>
      <c r="D4" s="565"/>
      <c r="E4" s="565"/>
      <c r="F4" s="565"/>
      <c r="G4" s="565"/>
      <c r="H4" s="565"/>
      <c r="I4" s="565"/>
      <c r="J4" s="565"/>
      <c r="K4" s="565"/>
      <c r="L4" s="565"/>
    </row>
    <row r="5" spans="1:42" x14ac:dyDescent="0.25">
      <c r="B5" s="60" t="s">
        <v>375</v>
      </c>
      <c r="C5" s="32"/>
      <c r="D5" s="32"/>
      <c r="E5" s="32"/>
      <c r="F5" s="32"/>
      <c r="G5" s="32"/>
      <c r="H5" s="32"/>
      <c r="I5" s="32"/>
      <c r="J5" s="32"/>
      <c r="K5" s="32"/>
      <c r="L5" s="32"/>
    </row>
    <row r="6" spans="1:42" x14ac:dyDescent="0.25">
      <c r="B6" s="60" t="s">
        <v>1012</v>
      </c>
      <c r="C6" s="32"/>
      <c r="D6" s="32"/>
      <c r="E6" s="32"/>
      <c r="F6" s="32"/>
      <c r="G6" s="32"/>
      <c r="H6" s="32"/>
      <c r="I6" s="32"/>
      <c r="J6" s="32"/>
      <c r="K6" s="32"/>
      <c r="L6" s="32"/>
    </row>
    <row r="8" spans="1:42" ht="3" customHeight="1" x14ac:dyDescent="0.25"/>
    <row r="9" spans="1:42" ht="26.25" customHeight="1" x14ac:dyDescent="0.25">
      <c r="A9" s="557" t="s">
        <v>271</v>
      </c>
      <c r="B9" s="558" t="s">
        <v>272</v>
      </c>
      <c r="C9" s="566" t="s">
        <v>377</v>
      </c>
      <c r="D9" s="569" t="s">
        <v>378</v>
      </c>
      <c r="E9" s="570"/>
      <c r="F9" s="566" t="s">
        <v>379</v>
      </c>
      <c r="G9" s="558" t="s">
        <v>380</v>
      </c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7">
        <v>2022</v>
      </c>
      <c r="W9" s="557"/>
      <c r="X9" s="557"/>
      <c r="Y9" s="557"/>
      <c r="Z9" s="557"/>
      <c r="AA9" s="557"/>
      <c r="AB9" s="557"/>
      <c r="AC9" s="557"/>
      <c r="AD9" s="557"/>
      <c r="AE9" s="557"/>
    </row>
    <row r="10" spans="1:42" ht="65.25" customHeight="1" x14ac:dyDescent="0.25">
      <c r="A10" s="557"/>
      <c r="B10" s="558"/>
      <c r="C10" s="567"/>
      <c r="D10" s="571"/>
      <c r="E10" s="572"/>
      <c r="F10" s="567"/>
      <c r="G10" s="557" t="s">
        <v>381</v>
      </c>
      <c r="H10" s="557"/>
      <c r="I10" s="557"/>
      <c r="J10" s="557"/>
      <c r="K10" s="557"/>
      <c r="L10" s="557"/>
      <c r="M10" s="557"/>
      <c r="N10" s="557"/>
      <c r="O10" s="557" t="s">
        <v>382</v>
      </c>
      <c r="P10" s="557"/>
      <c r="Q10" s="557"/>
      <c r="R10" s="557"/>
      <c r="S10" s="557"/>
      <c r="T10" s="557"/>
      <c r="U10" s="557"/>
      <c r="V10" s="557" t="s">
        <v>383</v>
      </c>
      <c r="W10" s="557"/>
      <c r="X10" s="557" t="s">
        <v>384</v>
      </c>
      <c r="Y10" s="557"/>
      <c r="Z10" s="557"/>
      <c r="AA10" s="557"/>
      <c r="AB10" s="557"/>
      <c r="AC10" s="557"/>
      <c r="AD10" s="557"/>
      <c r="AE10" s="557"/>
    </row>
    <row r="11" spans="1:42" ht="18.75" customHeight="1" x14ac:dyDescent="0.25">
      <c r="A11" s="557"/>
      <c r="B11" s="558"/>
      <c r="C11" s="567"/>
      <c r="D11" s="573"/>
      <c r="E11" s="574"/>
      <c r="F11" s="567"/>
      <c r="G11" s="557" t="s">
        <v>280</v>
      </c>
      <c r="H11" s="557" t="s">
        <v>385</v>
      </c>
      <c r="I11" s="557" t="s">
        <v>386</v>
      </c>
      <c r="J11" s="557" t="s">
        <v>273</v>
      </c>
      <c r="K11" s="557"/>
      <c r="L11" s="557"/>
      <c r="M11" s="557"/>
      <c r="N11" s="557"/>
      <c r="O11" s="557" t="s">
        <v>280</v>
      </c>
      <c r="P11" s="557" t="s">
        <v>273</v>
      </c>
      <c r="Q11" s="557"/>
      <c r="R11" s="557"/>
      <c r="S11" s="557"/>
      <c r="T11" s="557"/>
      <c r="U11" s="557" t="s">
        <v>387</v>
      </c>
      <c r="V11" s="557" t="s">
        <v>280</v>
      </c>
      <c r="W11" s="557" t="s">
        <v>385</v>
      </c>
      <c r="X11" s="575" t="s">
        <v>280</v>
      </c>
      <c r="Y11" s="575" t="s">
        <v>385</v>
      </c>
      <c r="Z11" s="575" t="s">
        <v>388</v>
      </c>
      <c r="AA11" s="557" t="s">
        <v>273</v>
      </c>
      <c r="AB11" s="557"/>
      <c r="AC11" s="557"/>
      <c r="AD11" s="557"/>
      <c r="AE11" s="557"/>
    </row>
    <row r="12" spans="1:42" ht="36.75" customHeight="1" x14ac:dyDescent="0.25">
      <c r="A12" s="557"/>
      <c r="B12" s="558"/>
      <c r="C12" s="567"/>
      <c r="D12" s="557" t="s">
        <v>389</v>
      </c>
      <c r="E12" s="557" t="s">
        <v>390</v>
      </c>
      <c r="F12" s="567"/>
      <c r="G12" s="557"/>
      <c r="H12" s="557"/>
      <c r="I12" s="557"/>
      <c r="J12" s="557" t="s">
        <v>391</v>
      </c>
      <c r="K12" s="557"/>
      <c r="L12" s="557"/>
      <c r="M12" s="557"/>
      <c r="N12" s="557" t="s">
        <v>392</v>
      </c>
      <c r="O12" s="557"/>
      <c r="P12" s="557" t="s">
        <v>391</v>
      </c>
      <c r="Q12" s="557"/>
      <c r="R12" s="557"/>
      <c r="S12" s="557"/>
      <c r="T12" s="557" t="s">
        <v>392</v>
      </c>
      <c r="U12" s="557"/>
      <c r="V12" s="557"/>
      <c r="W12" s="557"/>
      <c r="X12" s="576"/>
      <c r="Y12" s="576"/>
      <c r="Z12" s="576"/>
      <c r="AA12" s="578" t="s">
        <v>391</v>
      </c>
      <c r="AB12" s="579"/>
      <c r="AC12" s="579"/>
      <c r="AD12" s="580"/>
      <c r="AE12" s="35" t="s">
        <v>392</v>
      </c>
    </row>
    <row r="13" spans="1:42" ht="197.25" customHeight="1" x14ac:dyDescent="0.25">
      <c r="A13" s="557"/>
      <c r="B13" s="558"/>
      <c r="C13" s="568"/>
      <c r="D13" s="557"/>
      <c r="E13" s="557"/>
      <c r="F13" s="568"/>
      <c r="G13" s="557"/>
      <c r="H13" s="557"/>
      <c r="I13" s="557"/>
      <c r="J13" s="35" t="s">
        <v>393</v>
      </c>
      <c r="K13" s="35" t="s">
        <v>394</v>
      </c>
      <c r="L13" s="35" t="s">
        <v>283</v>
      </c>
      <c r="M13" s="35" t="s">
        <v>395</v>
      </c>
      <c r="N13" s="557"/>
      <c r="O13" s="557"/>
      <c r="P13" s="35" t="s">
        <v>393</v>
      </c>
      <c r="Q13" s="35" t="s">
        <v>394</v>
      </c>
      <c r="R13" s="35" t="s">
        <v>283</v>
      </c>
      <c r="S13" s="35" t="s">
        <v>395</v>
      </c>
      <c r="T13" s="557"/>
      <c r="U13" s="557"/>
      <c r="V13" s="557"/>
      <c r="W13" s="557"/>
      <c r="X13" s="577"/>
      <c r="Y13" s="577"/>
      <c r="Z13" s="577"/>
      <c r="AA13" s="35" t="s">
        <v>393</v>
      </c>
      <c r="AB13" s="35" t="s">
        <v>394</v>
      </c>
      <c r="AC13" s="35" t="s">
        <v>283</v>
      </c>
      <c r="AD13" s="35" t="s">
        <v>395</v>
      </c>
      <c r="AE13" s="35"/>
    </row>
    <row r="14" spans="1:42" ht="33.75" customHeight="1" x14ac:dyDescent="0.25">
      <c r="A14" s="34">
        <v>1</v>
      </c>
      <c r="B14" s="61">
        <v>2</v>
      </c>
      <c r="C14" s="34">
        <v>3</v>
      </c>
      <c r="D14" s="34">
        <v>4</v>
      </c>
      <c r="E14" s="34">
        <v>5</v>
      </c>
      <c r="F14" s="34">
        <v>6</v>
      </c>
      <c r="G14" s="34">
        <v>7</v>
      </c>
      <c r="H14" s="34">
        <v>8</v>
      </c>
      <c r="I14" s="34">
        <v>9</v>
      </c>
      <c r="J14" s="34">
        <v>10</v>
      </c>
      <c r="K14" s="34">
        <v>11</v>
      </c>
      <c r="L14" s="34">
        <v>12</v>
      </c>
      <c r="M14" s="34">
        <v>13</v>
      </c>
      <c r="N14" s="34">
        <v>14</v>
      </c>
      <c r="O14" s="34">
        <v>15</v>
      </c>
      <c r="P14" s="34">
        <v>16</v>
      </c>
      <c r="Q14" s="34">
        <v>17</v>
      </c>
      <c r="R14" s="34">
        <v>18</v>
      </c>
      <c r="S14" s="34">
        <v>19</v>
      </c>
      <c r="T14" s="34">
        <v>20</v>
      </c>
      <c r="U14" s="34">
        <v>21</v>
      </c>
      <c r="V14" s="34">
        <v>22</v>
      </c>
      <c r="W14" s="34">
        <v>23</v>
      </c>
      <c r="X14" s="34">
        <v>24</v>
      </c>
      <c r="Y14" s="34">
        <v>25</v>
      </c>
      <c r="Z14" s="34">
        <v>26</v>
      </c>
      <c r="AA14" s="34">
        <v>27</v>
      </c>
      <c r="AB14" s="34">
        <v>28</v>
      </c>
      <c r="AC14" s="34">
        <v>29</v>
      </c>
      <c r="AD14" s="34">
        <v>30</v>
      </c>
      <c r="AE14" s="34">
        <v>31</v>
      </c>
      <c r="AF14" s="154" t="s">
        <v>396</v>
      </c>
      <c r="AG14" s="154" t="s">
        <v>397</v>
      </c>
      <c r="AH14" s="155" t="s">
        <v>398</v>
      </c>
      <c r="AI14" s="156" t="s">
        <v>399</v>
      </c>
      <c r="AJ14" s="154" t="s">
        <v>400</v>
      </c>
      <c r="AK14" s="154" t="s">
        <v>401</v>
      </c>
      <c r="AL14" s="157" t="s">
        <v>402</v>
      </c>
      <c r="AM14" s="157" t="s">
        <v>403</v>
      </c>
      <c r="AN14" s="158" t="s">
        <v>404</v>
      </c>
      <c r="AO14" s="86" t="s">
        <v>405</v>
      </c>
      <c r="AP14" s="34" t="s">
        <v>1013</v>
      </c>
    </row>
    <row r="15" spans="1:42" ht="17.25" customHeight="1" x14ac:dyDescent="0.25">
      <c r="A15" s="87"/>
      <c r="B15" s="88" t="s">
        <v>23</v>
      </c>
      <c r="C15" s="89"/>
      <c r="D15" s="89"/>
      <c r="E15" s="89"/>
      <c r="F15" s="90"/>
      <c r="G15" s="47"/>
      <c r="H15" s="47"/>
      <c r="I15" s="47"/>
      <c r="J15" s="47"/>
      <c r="K15" s="47"/>
      <c r="L15" s="47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34"/>
    </row>
    <row r="16" spans="1:42" ht="49.5" customHeight="1" x14ac:dyDescent="0.25">
      <c r="A16" s="34">
        <v>1</v>
      </c>
      <c r="B16" s="43" t="s">
        <v>24</v>
      </c>
      <c r="C16" s="92">
        <f>'2022'!B5</f>
        <v>67.034000000000006</v>
      </c>
      <c r="D16" s="93">
        <f>'2022'!DD5</f>
        <v>0</v>
      </c>
      <c r="E16" s="93">
        <f>'2022'!DE5</f>
        <v>0</v>
      </c>
      <c r="F16" s="92">
        <f>'2022'!DH5</f>
        <v>0</v>
      </c>
      <c r="G16" s="44">
        <f>'2021'!DL5</f>
        <v>0</v>
      </c>
      <c r="H16" s="94">
        <f t="shared" ref="H16:H30" si="0">IF(G16&gt;0,G16/D16*100,0)</f>
        <v>0</v>
      </c>
      <c r="I16" s="44"/>
      <c r="J16" s="44"/>
      <c r="K16" s="44"/>
      <c r="L16" s="44"/>
      <c r="M16" s="44"/>
      <c r="N16" s="44">
        <f>'2021'!DN5</f>
        <v>0</v>
      </c>
      <c r="O16" s="44">
        <f>'Добыча 2021'!L15</f>
        <v>0</v>
      </c>
      <c r="P16" s="44"/>
      <c r="Q16" s="44"/>
      <c r="R16" s="44"/>
      <c r="S16" s="44">
        <f>'Добыча 2021'!N15</f>
        <v>0</v>
      </c>
      <c r="T16" s="44">
        <f>'Добыча 2021'!M15</f>
        <v>0</v>
      </c>
      <c r="U16" s="44">
        <f t="shared" ref="U16:U70" si="1">IF(G16=0,0,O16/G16*100)</f>
        <v>0</v>
      </c>
      <c r="V16" s="94">
        <f>'2022'!DJ5</f>
        <v>0</v>
      </c>
      <c r="W16" s="44">
        <f t="shared" ref="W16:W79" si="2">IF(V16&gt;1,V16/E16*100,0)</f>
        <v>0</v>
      </c>
      <c r="X16" s="44">
        <f>'2022'!DL5</f>
        <v>0</v>
      </c>
      <c r="Y16" s="94">
        <f t="shared" ref="Y16:Y79" si="3">IF(X16&gt;1,X16/E16*100,0)</f>
        <v>0</v>
      </c>
      <c r="Z16" s="44"/>
      <c r="AA16" s="44"/>
      <c r="AB16" s="44"/>
      <c r="AC16" s="44"/>
      <c r="AD16" s="44"/>
      <c r="AE16" s="44">
        <f>'2022'!DN5</f>
        <v>0</v>
      </c>
      <c r="AF16" s="82" t="str">
        <f t="shared" ref="AF16:AF79" si="4">IF(C16&gt;0,IF(OR(AND(C16&lt;7,F16&lt;5),E16&lt;33),IF(COUNTIF(X16:AE16,"&gt;0")&gt;0,"Ошибка!",""),""),"")</f>
        <v/>
      </c>
      <c r="AG16" s="159"/>
      <c r="AH16" s="160">
        <f t="shared" ref="AH16:AH79" si="5">IF(AND(ISNUMBER(--C16),C16&gt;0),E16/C16,"")</f>
        <v>0</v>
      </c>
      <c r="AI16" s="160" t="e">
        <f t="shared" ref="AI16:AI79" ca="1" si="6">IF(AND(ISNUMBER(--E16),ISNUMBER(--AJ16)),ЧАСТНОЕ(E16*AJ16,100),"")</f>
        <v>#NAME?</v>
      </c>
      <c r="AJ16" s="161">
        <v>15</v>
      </c>
      <c r="AK16" s="161" t="str">
        <f t="shared" ref="AK16:AK79" si="7">IF(AJ15&lt;Y15,"Норматив превышен","")</f>
        <v/>
      </c>
      <c r="AL16" s="161">
        <f t="shared" ref="AL16:AL79" si="8">IF(ISNUMBER(X16),IF(X16&gt;0,MAX(ЧАСТНОЕ(X16*20,100),1),0),"")</f>
        <v>0</v>
      </c>
      <c r="AM16" s="161">
        <f t="shared" ref="AM16:AM79" si="9">IF(ISNUMBER(X16),X16,"")</f>
        <v>0</v>
      </c>
      <c r="AN16" s="162" t="str">
        <f t="shared" ref="AN16:AN79" si="10">IF(ISNUMBER(AE16),IF(AND(AM16&gt;=AE16,AL16&lt;=AE16),"","Вне норматива или не ОДОУ"),"")</f>
        <v/>
      </c>
      <c r="AO16" s="34" t="str">
        <f t="shared" ref="AO16:AO79" si="11">IF(ISNUMBER(X16),IF(SUM(Z16:AE16)&lt;&gt;X16,"Сумма не совпадает или не ОДОУ",""),"")</f>
        <v/>
      </c>
      <c r="AP16" s="34" t="str">
        <f t="shared" ref="AP16:AP79" si="12">IF(AND(ISNUMBER(AB16),AB16&gt;0),IF(AB16&lt;=(X16*0.149999999999999),"","Изъятие более 15% !"),"")</f>
        <v/>
      </c>
    </row>
    <row r="17" spans="1:42" ht="30" customHeight="1" x14ac:dyDescent="0.25">
      <c r="A17" s="34">
        <v>2</v>
      </c>
      <c r="B17" s="45" t="s">
        <v>25</v>
      </c>
      <c r="C17" s="92">
        <f>'2022'!B6</f>
        <v>10.308</v>
      </c>
      <c r="D17" s="93">
        <f>'2022'!DD6</f>
        <v>0</v>
      </c>
      <c r="E17" s="93">
        <f>'2022'!DE6</f>
        <v>0</v>
      </c>
      <c r="F17" s="92">
        <f>'2022'!DH6</f>
        <v>0</v>
      </c>
      <c r="G17" s="44">
        <f>'2021'!DL6</f>
        <v>0</v>
      </c>
      <c r="H17" s="94">
        <f t="shared" si="0"/>
        <v>0</v>
      </c>
      <c r="I17" s="44"/>
      <c r="J17" s="44"/>
      <c r="K17" s="44"/>
      <c r="L17" s="44"/>
      <c r="M17" s="44"/>
      <c r="N17" s="44">
        <f>'2021'!DN6</f>
        <v>0</v>
      </c>
      <c r="O17" s="44">
        <f>'Добыча 2021'!L16</f>
        <v>0</v>
      </c>
      <c r="P17" s="44"/>
      <c r="Q17" s="44"/>
      <c r="R17" s="44"/>
      <c r="S17" s="44">
        <f>'Добыча 2021'!N16</f>
        <v>0</v>
      </c>
      <c r="T17" s="44">
        <f>'Добыча 2021'!M16</f>
        <v>0</v>
      </c>
      <c r="U17" s="44">
        <f t="shared" si="1"/>
        <v>0</v>
      </c>
      <c r="V17" s="94">
        <f>'2022'!DJ6</f>
        <v>0</v>
      </c>
      <c r="W17" s="44">
        <f t="shared" si="2"/>
        <v>0</v>
      </c>
      <c r="X17" s="44">
        <f>'2022'!DL6</f>
        <v>0</v>
      </c>
      <c r="Y17" s="94">
        <f t="shared" si="3"/>
        <v>0</v>
      </c>
      <c r="Z17" s="44"/>
      <c r="AA17" s="44"/>
      <c r="AB17" s="44"/>
      <c r="AC17" s="44"/>
      <c r="AD17" s="44"/>
      <c r="AE17" s="44">
        <f>'2022'!DN6</f>
        <v>0</v>
      </c>
      <c r="AF17" s="82" t="str">
        <f t="shared" si="4"/>
        <v/>
      </c>
      <c r="AG17" s="159"/>
      <c r="AH17" s="160">
        <f t="shared" si="5"/>
        <v>0</v>
      </c>
      <c r="AI17" s="160" t="e">
        <f t="shared" ca="1" si="6"/>
        <v>#NAME?</v>
      </c>
      <c r="AJ17" s="161">
        <v>15</v>
      </c>
      <c r="AK17" s="161" t="str">
        <f t="shared" si="7"/>
        <v/>
      </c>
      <c r="AL17" s="161">
        <f t="shared" si="8"/>
        <v>0</v>
      </c>
      <c r="AM17" s="161">
        <f t="shared" si="9"/>
        <v>0</v>
      </c>
      <c r="AN17" s="162" t="str">
        <f t="shared" si="10"/>
        <v/>
      </c>
      <c r="AO17" s="34" t="str">
        <f t="shared" si="11"/>
        <v/>
      </c>
      <c r="AP17" s="34" t="str">
        <f t="shared" si="12"/>
        <v/>
      </c>
    </row>
    <row r="18" spans="1:42" ht="17.25" customHeight="1" x14ac:dyDescent="0.25">
      <c r="A18" s="72"/>
      <c r="B18" s="46" t="s">
        <v>26</v>
      </c>
      <c r="C18" s="96"/>
      <c r="D18" s="97"/>
      <c r="E18" s="97"/>
      <c r="F18" s="98"/>
      <c r="G18" s="56"/>
      <c r="H18" s="94"/>
      <c r="I18" s="47"/>
      <c r="J18" s="47"/>
      <c r="K18" s="47"/>
      <c r="L18" s="99"/>
      <c r="M18" s="47"/>
      <c r="N18" s="47"/>
      <c r="O18" s="47"/>
      <c r="P18" s="47"/>
      <c r="Q18" s="47"/>
      <c r="R18" s="47"/>
      <c r="S18" s="47"/>
      <c r="T18" s="47"/>
      <c r="U18" s="44"/>
      <c r="V18" s="100"/>
      <c r="W18" s="44"/>
      <c r="X18" s="47"/>
      <c r="Y18" s="94"/>
      <c r="Z18" s="47"/>
      <c r="AA18" s="47"/>
      <c r="AB18" s="47"/>
      <c r="AC18" s="47"/>
      <c r="AD18" s="44"/>
      <c r="AE18" s="47"/>
      <c r="AF18" s="82" t="str">
        <f t="shared" si="4"/>
        <v/>
      </c>
      <c r="AG18" s="159"/>
      <c r="AH18" s="160" t="str">
        <f t="shared" si="5"/>
        <v/>
      </c>
      <c r="AI18" s="160" t="e">
        <f t="shared" ca="1" si="6"/>
        <v>#NAME?</v>
      </c>
      <c r="AJ18" s="161">
        <v>15</v>
      </c>
      <c r="AK18" s="161" t="str">
        <f t="shared" si="7"/>
        <v/>
      </c>
      <c r="AL18" s="161" t="str">
        <f t="shared" si="8"/>
        <v/>
      </c>
      <c r="AM18" s="161" t="str">
        <f t="shared" si="9"/>
        <v/>
      </c>
      <c r="AN18" s="162" t="str">
        <f t="shared" si="10"/>
        <v/>
      </c>
      <c r="AO18" s="34" t="str">
        <f t="shared" si="11"/>
        <v/>
      </c>
      <c r="AP18" s="34" t="str">
        <f t="shared" si="12"/>
        <v/>
      </c>
    </row>
    <row r="19" spans="1:42" ht="48" customHeight="1" x14ac:dyDescent="0.25">
      <c r="A19" s="34">
        <v>3</v>
      </c>
      <c r="B19" s="43" t="s">
        <v>285</v>
      </c>
      <c r="C19" s="92">
        <f>'2022'!B8</f>
        <v>397.6</v>
      </c>
      <c r="D19" s="93">
        <f>'2022'!DD8</f>
        <v>0</v>
      </c>
      <c r="E19" s="93">
        <f>'2022'!DE8</f>
        <v>0</v>
      </c>
      <c r="F19" s="92">
        <f>'2022'!DH8</f>
        <v>0</v>
      </c>
      <c r="G19" s="44">
        <f>'2021'!DL8</f>
        <v>0</v>
      </c>
      <c r="H19" s="94">
        <f t="shared" si="0"/>
        <v>0</v>
      </c>
      <c r="I19" s="44"/>
      <c r="J19" s="44"/>
      <c r="K19" s="44"/>
      <c r="L19" s="44"/>
      <c r="M19" s="44"/>
      <c r="N19" s="44">
        <f>'2021'!DN8</f>
        <v>0</v>
      </c>
      <c r="O19" s="44">
        <f>'Добыча 2021'!L18</f>
        <v>0</v>
      </c>
      <c r="P19" s="44"/>
      <c r="Q19" s="44"/>
      <c r="R19" s="44"/>
      <c r="S19" s="44">
        <f>'Добыча 2021'!N18</f>
        <v>0</v>
      </c>
      <c r="T19" s="44">
        <f>'Добыча 2021'!M18</f>
        <v>0</v>
      </c>
      <c r="U19" s="44">
        <f t="shared" si="1"/>
        <v>0</v>
      </c>
      <c r="V19" s="94">
        <f>'2022'!DJ8</f>
        <v>0</v>
      </c>
      <c r="W19" s="44">
        <f t="shared" si="2"/>
        <v>0</v>
      </c>
      <c r="X19" s="44">
        <f>'2022'!DL8</f>
        <v>0</v>
      </c>
      <c r="Y19" s="94">
        <f t="shared" si="3"/>
        <v>0</v>
      </c>
      <c r="Z19" s="44"/>
      <c r="AA19" s="44"/>
      <c r="AB19" s="44"/>
      <c r="AC19" s="44"/>
      <c r="AD19" s="44"/>
      <c r="AE19" s="44">
        <f>'2022'!DN8</f>
        <v>0</v>
      </c>
      <c r="AF19" s="82" t="str">
        <f t="shared" si="4"/>
        <v/>
      </c>
      <c r="AG19" s="159"/>
      <c r="AH19" s="160">
        <f t="shared" si="5"/>
        <v>0</v>
      </c>
      <c r="AI19" s="160" t="e">
        <f t="shared" ca="1" si="6"/>
        <v>#NAME?</v>
      </c>
      <c r="AJ19" s="161">
        <v>15</v>
      </c>
      <c r="AK19" s="161" t="str">
        <f t="shared" si="7"/>
        <v/>
      </c>
      <c r="AL19" s="161">
        <f t="shared" si="8"/>
        <v>0</v>
      </c>
      <c r="AM19" s="161">
        <f t="shared" si="9"/>
        <v>0</v>
      </c>
      <c r="AN19" s="162" t="str">
        <f t="shared" si="10"/>
        <v/>
      </c>
      <c r="AO19" s="34" t="str">
        <f t="shared" si="11"/>
        <v/>
      </c>
      <c r="AP19" s="34" t="str">
        <f t="shared" si="12"/>
        <v/>
      </c>
    </row>
    <row r="20" spans="1:42" ht="31.5" x14ac:dyDescent="0.25">
      <c r="A20" s="34">
        <v>4</v>
      </c>
      <c r="B20" s="48" t="s">
        <v>28</v>
      </c>
      <c r="C20" s="92">
        <f>'2022'!B9</f>
        <v>236.4</v>
      </c>
      <c r="D20" s="93">
        <f>'2022'!DD9</f>
        <v>0</v>
      </c>
      <c r="E20" s="93">
        <f>'2022'!DE9</f>
        <v>0</v>
      </c>
      <c r="F20" s="92">
        <f>'2022'!DH9</f>
        <v>0</v>
      </c>
      <c r="G20" s="44">
        <f>'2021'!DL9</f>
        <v>0</v>
      </c>
      <c r="H20" s="94">
        <f t="shared" si="0"/>
        <v>0</v>
      </c>
      <c r="I20" s="44"/>
      <c r="J20" s="44"/>
      <c r="K20" s="44"/>
      <c r="L20" s="44"/>
      <c r="M20" s="44"/>
      <c r="N20" s="44">
        <f>'2021'!DN9</f>
        <v>0</v>
      </c>
      <c r="O20" s="44">
        <f>'Добыча 2021'!L19</f>
        <v>0</v>
      </c>
      <c r="P20" s="44"/>
      <c r="Q20" s="44"/>
      <c r="R20" s="44"/>
      <c r="S20" s="44">
        <f>'Добыча 2021'!N19</f>
        <v>0</v>
      </c>
      <c r="T20" s="44">
        <f>'Добыча 2021'!M19</f>
        <v>0</v>
      </c>
      <c r="U20" s="44">
        <f t="shared" si="1"/>
        <v>0</v>
      </c>
      <c r="V20" s="94">
        <f>'2022'!DJ9</f>
        <v>0</v>
      </c>
      <c r="W20" s="44">
        <f t="shared" si="2"/>
        <v>0</v>
      </c>
      <c r="X20" s="44">
        <f>'2022'!DL9</f>
        <v>0</v>
      </c>
      <c r="Y20" s="94">
        <f t="shared" si="3"/>
        <v>0</v>
      </c>
      <c r="Z20" s="44"/>
      <c r="AA20" s="44"/>
      <c r="AB20" s="44"/>
      <c r="AC20" s="44"/>
      <c r="AD20" s="44"/>
      <c r="AE20" s="44">
        <f>'2022'!DN9</f>
        <v>0</v>
      </c>
      <c r="AF20" s="82" t="str">
        <f t="shared" si="4"/>
        <v/>
      </c>
      <c r="AG20" s="159"/>
      <c r="AH20" s="160">
        <f t="shared" si="5"/>
        <v>0</v>
      </c>
      <c r="AI20" s="160" t="e">
        <f t="shared" ca="1" si="6"/>
        <v>#NAME?</v>
      </c>
      <c r="AJ20" s="161">
        <v>15</v>
      </c>
      <c r="AK20" s="161" t="str">
        <f t="shared" si="7"/>
        <v/>
      </c>
      <c r="AL20" s="161">
        <f t="shared" si="8"/>
        <v>0</v>
      </c>
      <c r="AM20" s="161">
        <f t="shared" si="9"/>
        <v>0</v>
      </c>
      <c r="AN20" s="162" t="str">
        <f t="shared" si="10"/>
        <v/>
      </c>
      <c r="AO20" s="34" t="str">
        <f t="shared" si="11"/>
        <v/>
      </c>
      <c r="AP20" s="34" t="str">
        <f t="shared" si="12"/>
        <v/>
      </c>
    </row>
    <row r="21" spans="1:42" ht="17.25" customHeight="1" x14ac:dyDescent="0.25">
      <c r="A21" s="72"/>
      <c r="B21" s="46" t="s">
        <v>46</v>
      </c>
      <c r="C21" s="96"/>
      <c r="D21" s="97"/>
      <c r="E21" s="97"/>
      <c r="F21" s="101"/>
      <c r="G21" s="56"/>
      <c r="H21" s="94"/>
      <c r="I21" s="47"/>
      <c r="J21" s="47"/>
      <c r="K21" s="47"/>
      <c r="L21" s="99"/>
      <c r="M21" s="47"/>
      <c r="N21" s="47"/>
      <c r="O21" s="47"/>
      <c r="P21" s="47"/>
      <c r="Q21" s="47"/>
      <c r="R21" s="47"/>
      <c r="S21" s="47"/>
      <c r="T21" s="47"/>
      <c r="U21" s="44"/>
      <c r="V21" s="100"/>
      <c r="W21" s="44"/>
      <c r="X21" s="47"/>
      <c r="Y21" s="94"/>
      <c r="Z21" s="47"/>
      <c r="AA21" s="47"/>
      <c r="AB21" s="47"/>
      <c r="AC21" s="47"/>
      <c r="AD21" s="44"/>
      <c r="AE21" s="47"/>
      <c r="AF21" s="82" t="str">
        <f t="shared" si="4"/>
        <v/>
      </c>
      <c r="AG21" s="159"/>
      <c r="AH21" s="160" t="str">
        <f t="shared" si="5"/>
        <v/>
      </c>
      <c r="AI21" s="160" t="e">
        <f t="shared" ca="1" si="6"/>
        <v>#NAME?</v>
      </c>
      <c r="AJ21" s="161">
        <v>15</v>
      </c>
      <c r="AK21" s="161" t="str">
        <f t="shared" si="7"/>
        <v/>
      </c>
      <c r="AL21" s="161" t="str">
        <f t="shared" si="8"/>
        <v/>
      </c>
      <c r="AM21" s="161" t="str">
        <f t="shared" si="9"/>
        <v/>
      </c>
      <c r="AN21" s="162" t="str">
        <f t="shared" si="10"/>
        <v/>
      </c>
      <c r="AO21" s="34" t="str">
        <f t="shared" si="11"/>
        <v/>
      </c>
      <c r="AP21" s="34" t="str">
        <f t="shared" si="12"/>
        <v/>
      </c>
    </row>
    <row r="22" spans="1:42" ht="47.25" x14ac:dyDescent="0.25">
      <c r="A22" s="34">
        <v>5</v>
      </c>
      <c r="B22" s="43" t="s">
        <v>286</v>
      </c>
      <c r="C22" s="92">
        <f>'2022'!B11</f>
        <v>225.4</v>
      </c>
      <c r="D22" s="93">
        <f>'2022'!DD11</f>
        <v>6</v>
      </c>
      <c r="E22" s="93">
        <f>'2022'!DE11</f>
        <v>0</v>
      </c>
      <c r="F22" s="92">
        <f>'2022'!DH11</f>
        <v>0</v>
      </c>
      <c r="G22" s="44">
        <f>'2021'!DL11</f>
        <v>0</v>
      </c>
      <c r="H22" s="94">
        <f t="shared" si="0"/>
        <v>0</v>
      </c>
      <c r="I22" s="44"/>
      <c r="J22" s="44"/>
      <c r="K22" s="44"/>
      <c r="L22" s="44"/>
      <c r="M22" s="44"/>
      <c r="N22" s="44">
        <f>'2021'!DN11</f>
        <v>0</v>
      </c>
      <c r="O22" s="44">
        <f>'Добыча 2021'!L21</f>
        <v>0</v>
      </c>
      <c r="P22" s="44"/>
      <c r="Q22" s="44"/>
      <c r="R22" s="44"/>
      <c r="S22" s="44">
        <f>'Добыча 2021'!N21</f>
        <v>0</v>
      </c>
      <c r="T22" s="44">
        <f>'Добыча 2021'!M21</f>
        <v>0</v>
      </c>
      <c r="U22" s="44">
        <f t="shared" si="1"/>
        <v>0</v>
      </c>
      <c r="V22" s="94">
        <f>'2022'!DJ11</f>
        <v>0</v>
      </c>
      <c r="W22" s="44">
        <f t="shared" si="2"/>
        <v>0</v>
      </c>
      <c r="X22" s="44">
        <f>'2022'!DL11</f>
        <v>0</v>
      </c>
      <c r="Y22" s="94">
        <f t="shared" si="3"/>
        <v>0</v>
      </c>
      <c r="Z22" s="44"/>
      <c r="AA22" s="44"/>
      <c r="AB22" s="44"/>
      <c r="AC22" s="44"/>
      <c r="AD22" s="44"/>
      <c r="AE22" s="44">
        <f>'2022'!DN11</f>
        <v>0</v>
      </c>
      <c r="AF22" s="82" t="str">
        <f t="shared" si="4"/>
        <v/>
      </c>
      <c r="AG22" s="159"/>
      <c r="AH22" s="160">
        <f t="shared" si="5"/>
        <v>0</v>
      </c>
      <c r="AI22" s="160" t="e">
        <f t="shared" ca="1" si="6"/>
        <v>#NAME?</v>
      </c>
      <c r="AJ22" s="161">
        <v>15</v>
      </c>
      <c r="AK22" s="161" t="str">
        <f t="shared" si="7"/>
        <v/>
      </c>
      <c r="AL22" s="161">
        <f t="shared" si="8"/>
        <v>0</v>
      </c>
      <c r="AM22" s="161">
        <f t="shared" si="9"/>
        <v>0</v>
      </c>
      <c r="AN22" s="162" t="str">
        <f t="shared" si="10"/>
        <v/>
      </c>
      <c r="AO22" s="34" t="str">
        <f t="shared" si="11"/>
        <v/>
      </c>
      <c r="AP22" s="34" t="str">
        <f t="shared" si="12"/>
        <v/>
      </c>
    </row>
    <row r="23" spans="1:42" ht="47.25" x14ac:dyDescent="0.25">
      <c r="A23" s="34">
        <v>6</v>
      </c>
      <c r="B23" s="43" t="s">
        <v>48</v>
      </c>
      <c r="C23" s="92">
        <f>'2022'!B12</f>
        <v>358.7</v>
      </c>
      <c r="D23" s="93">
        <f>'2022'!DD12</f>
        <v>16</v>
      </c>
      <c r="E23" s="93">
        <f>'2022'!DE12</f>
        <v>19</v>
      </c>
      <c r="F23" s="92">
        <f>'2022'!DH12</f>
        <v>5.2969054920546418E-2</v>
      </c>
      <c r="G23" s="44">
        <f>'2021'!DL12</f>
        <v>0</v>
      </c>
      <c r="H23" s="94">
        <f t="shared" si="0"/>
        <v>0</v>
      </c>
      <c r="I23" s="44"/>
      <c r="J23" s="44"/>
      <c r="K23" s="44"/>
      <c r="L23" s="44"/>
      <c r="M23" s="44"/>
      <c r="N23" s="44">
        <f>'2021'!DN12</f>
        <v>0</v>
      </c>
      <c r="O23" s="44">
        <f>'Добыча 2021'!L22</f>
        <v>0</v>
      </c>
      <c r="P23" s="44"/>
      <c r="Q23" s="44"/>
      <c r="R23" s="44"/>
      <c r="S23" s="44">
        <f>'Добыча 2021'!N22</f>
        <v>0</v>
      </c>
      <c r="T23" s="44">
        <f>'Добыча 2021'!M22</f>
        <v>0</v>
      </c>
      <c r="U23" s="44">
        <f t="shared" si="1"/>
        <v>0</v>
      </c>
      <c r="V23" s="94">
        <f>'2022'!DJ12</f>
        <v>0</v>
      </c>
      <c r="W23" s="44">
        <f t="shared" si="2"/>
        <v>0</v>
      </c>
      <c r="X23" s="44">
        <f>'2022'!DL12</f>
        <v>0</v>
      </c>
      <c r="Y23" s="94">
        <f t="shared" si="3"/>
        <v>0</v>
      </c>
      <c r="Z23" s="44"/>
      <c r="AA23" s="44"/>
      <c r="AB23" s="44"/>
      <c r="AC23" s="44"/>
      <c r="AD23" s="44"/>
      <c r="AE23" s="44">
        <f>'2022'!DN12</f>
        <v>0</v>
      </c>
      <c r="AF23" s="82" t="str">
        <f t="shared" si="4"/>
        <v/>
      </c>
      <c r="AG23" s="159"/>
      <c r="AH23" s="160">
        <f t="shared" si="5"/>
        <v>5.2969054920546418E-2</v>
      </c>
      <c r="AI23" s="160" t="e">
        <f t="shared" ca="1" si="6"/>
        <v>#NAME?</v>
      </c>
      <c r="AJ23" s="161">
        <v>15</v>
      </c>
      <c r="AK23" s="161" t="str">
        <f t="shared" si="7"/>
        <v/>
      </c>
      <c r="AL23" s="161">
        <f t="shared" si="8"/>
        <v>0</v>
      </c>
      <c r="AM23" s="161">
        <f t="shared" si="9"/>
        <v>0</v>
      </c>
      <c r="AN23" s="162" t="str">
        <f t="shared" si="10"/>
        <v/>
      </c>
      <c r="AO23" s="34" t="str">
        <f t="shared" si="11"/>
        <v/>
      </c>
      <c r="AP23" s="34" t="str">
        <f t="shared" si="12"/>
        <v/>
      </c>
    </row>
    <row r="24" spans="1:42" ht="31.5" x14ac:dyDescent="0.25">
      <c r="A24" s="34">
        <v>7</v>
      </c>
      <c r="B24" s="49" t="s">
        <v>50</v>
      </c>
      <c r="C24" s="92">
        <f>'2022'!B13</f>
        <v>57.56</v>
      </c>
      <c r="D24" s="93">
        <f>'2022'!DD13</f>
        <v>0</v>
      </c>
      <c r="E24" s="93">
        <f>'2022'!DE13</f>
        <v>0</v>
      </c>
      <c r="F24" s="92">
        <f>'2022'!DH13</f>
        <v>0</v>
      </c>
      <c r="G24" s="44">
        <f>'2021'!DL13</f>
        <v>0</v>
      </c>
      <c r="H24" s="94">
        <f t="shared" si="0"/>
        <v>0</v>
      </c>
      <c r="I24" s="44"/>
      <c r="J24" s="44"/>
      <c r="K24" s="44"/>
      <c r="L24" s="44"/>
      <c r="M24" s="44"/>
      <c r="N24" s="44">
        <f>'2021'!DN13</f>
        <v>0</v>
      </c>
      <c r="O24" s="44">
        <f>'Добыча 2021'!L23</f>
        <v>0</v>
      </c>
      <c r="P24" s="44"/>
      <c r="Q24" s="44"/>
      <c r="R24" s="44"/>
      <c r="S24" s="44">
        <f>'Добыча 2021'!N23</f>
        <v>0</v>
      </c>
      <c r="T24" s="44">
        <f>'Добыча 2021'!M23</f>
        <v>0</v>
      </c>
      <c r="U24" s="44">
        <f t="shared" si="1"/>
        <v>0</v>
      </c>
      <c r="V24" s="94">
        <f>'2022'!DJ13</f>
        <v>0</v>
      </c>
      <c r="W24" s="44">
        <f t="shared" si="2"/>
        <v>0</v>
      </c>
      <c r="X24" s="44">
        <f>'2022'!DL13</f>
        <v>0</v>
      </c>
      <c r="Y24" s="94">
        <f t="shared" si="3"/>
        <v>0</v>
      </c>
      <c r="Z24" s="44"/>
      <c r="AA24" s="44"/>
      <c r="AB24" s="44"/>
      <c r="AC24" s="44"/>
      <c r="AD24" s="44"/>
      <c r="AE24" s="44">
        <f>'2022'!DN13</f>
        <v>0</v>
      </c>
      <c r="AF24" s="82" t="str">
        <f t="shared" si="4"/>
        <v/>
      </c>
      <c r="AG24" s="159"/>
      <c r="AH24" s="160">
        <f t="shared" si="5"/>
        <v>0</v>
      </c>
      <c r="AI24" s="160" t="e">
        <f t="shared" ca="1" si="6"/>
        <v>#NAME?</v>
      </c>
      <c r="AJ24" s="161">
        <v>15</v>
      </c>
      <c r="AK24" s="161" t="str">
        <f t="shared" si="7"/>
        <v/>
      </c>
      <c r="AL24" s="161">
        <f t="shared" si="8"/>
        <v>0</v>
      </c>
      <c r="AM24" s="161">
        <f t="shared" si="9"/>
        <v>0</v>
      </c>
      <c r="AN24" s="162" t="str">
        <f t="shared" si="10"/>
        <v/>
      </c>
      <c r="AO24" s="34" t="str">
        <f t="shared" si="11"/>
        <v/>
      </c>
      <c r="AP24" s="34" t="str">
        <f t="shared" si="12"/>
        <v/>
      </c>
    </row>
    <row r="25" spans="1:42" ht="47.25" x14ac:dyDescent="0.25">
      <c r="A25" s="34">
        <v>8</v>
      </c>
      <c r="B25" s="49" t="s">
        <v>51</v>
      </c>
      <c r="C25" s="92">
        <f>'2022'!B14</f>
        <v>335.71</v>
      </c>
      <c r="D25" s="93">
        <f>'2022'!DD14</f>
        <v>0</v>
      </c>
      <c r="E25" s="93">
        <f>'2022'!DE14</f>
        <v>0</v>
      </c>
      <c r="F25" s="92">
        <f>'2022'!DH14</f>
        <v>0</v>
      </c>
      <c r="G25" s="44">
        <f>'2021'!DL14</f>
        <v>0</v>
      </c>
      <c r="H25" s="94">
        <f t="shared" si="0"/>
        <v>0</v>
      </c>
      <c r="I25" s="44"/>
      <c r="J25" s="44"/>
      <c r="K25" s="44"/>
      <c r="L25" s="44"/>
      <c r="M25" s="44"/>
      <c r="N25" s="44">
        <f>'2021'!DN14</f>
        <v>0</v>
      </c>
      <c r="O25" s="44">
        <f>'Добыча 2021'!L24</f>
        <v>0</v>
      </c>
      <c r="P25" s="44"/>
      <c r="Q25" s="44"/>
      <c r="R25" s="44"/>
      <c r="S25" s="44">
        <f>'Добыча 2021'!N24</f>
        <v>0</v>
      </c>
      <c r="T25" s="44">
        <f>'Добыча 2021'!M24</f>
        <v>0</v>
      </c>
      <c r="U25" s="44">
        <f t="shared" si="1"/>
        <v>0</v>
      </c>
      <c r="V25" s="94">
        <f>'2022'!DJ14</f>
        <v>0</v>
      </c>
      <c r="W25" s="44">
        <f t="shared" si="2"/>
        <v>0</v>
      </c>
      <c r="X25" s="44">
        <f>'2022'!DL14</f>
        <v>0</v>
      </c>
      <c r="Y25" s="94">
        <f t="shared" si="3"/>
        <v>0</v>
      </c>
      <c r="Z25" s="44"/>
      <c r="AA25" s="44"/>
      <c r="AB25" s="44"/>
      <c r="AC25" s="44"/>
      <c r="AD25" s="44"/>
      <c r="AE25" s="44">
        <f>'2022'!DN14</f>
        <v>0</v>
      </c>
      <c r="AF25" s="82" t="str">
        <f t="shared" si="4"/>
        <v/>
      </c>
      <c r="AG25" s="159"/>
      <c r="AH25" s="160">
        <f t="shared" si="5"/>
        <v>0</v>
      </c>
      <c r="AI25" s="160" t="e">
        <f t="shared" ca="1" si="6"/>
        <v>#NAME?</v>
      </c>
      <c r="AJ25" s="161">
        <v>15</v>
      </c>
      <c r="AK25" s="161" t="str">
        <f t="shared" si="7"/>
        <v/>
      </c>
      <c r="AL25" s="161">
        <f t="shared" si="8"/>
        <v>0</v>
      </c>
      <c r="AM25" s="161">
        <f t="shared" si="9"/>
        <v>0</v>
      </c>
      <c r="AN25" s="162" t="str">
        <f t="shared" si="10"/>
        <v/>
      </c>
      <c r="AO25" s="34" t="str">
        <f t="shared" si="11"/>
        <v/>
      </c>
      <c r="AP25" s="34" t="str">
        <f t="shared" si="12"/>
        <v/>
      </c>
    </row>
    <row r="26" spans="1:42" ht="47.25" x14ac:dyDescent="0.25">
      <c r="A26" s="34">
        <v>9</v>
      </c>
      <c r="B26" s="50" t="s">
        <v>287</v>
      </c>
      <c r="C26" s="92">
        <f>'2022'!B15</f>
        <v>164.08600000000001</v>
      </c>
      <c r="D26" s="93">
        <f>'2022'!DD15</f>
        <v>0</v>
      </c>
      <c r="E26" s="93">
        <f>'2022'!DE15</f>
        <v>0</v>
      </c>
      <c r="F26" s="92">
        <f>'2022'!DH15</f>
        <v>0</v>
      </c>
      <c r="G26" s="44">
        <f>'2021'!DL15</f>
        <v>0</v>
      </c>
      <c r="H26" s="94">
        <f t="shared" si="0"/>
        <v>0</v>
      </c>
      <c r="I26" s="44"/>
      <c r="J26" s="44"/>
      <c r="K26" s="44"/>
      <c r="L26" s="44"/>
      <c r="M26" s="44"/>
      <c r="N26" s="44">
        <f>'2021'!DN15</f>
        <v>0</v>
      </c>
      <c r="O26" s="44">
        <f>'Добыча 2021'!L25</f>
        <v>0</v>
      </c>
      <c r="P26" s="44"/>
      <c r="Q26" s="44"/>
      <c r="R26" s="44"/>
      <c r="S26" s="44">
        <f>'Добыча 2021'!N25</f>
        <v>0</v>
      </c>
      <c r="T26" s="44">
        <f>'Добыча 2021'!M25</f>
        <v>0</v>
      </c>
      <c r="U26" s="44">
        <f t="shared" si="1"/>
        <v>0</v>
      </c>
      <c r="V26" s="94">
        <f>'2022'!DJ15</f>
        <v>0</v>
      </c>
      <c r="W26" s="44">
        <f t="shared" si="2"/>
        <v>0</v>
      </c>
      <c r="X26" s="44">
        <f>'2022'!DL15</f>
        <v>0</v>
      </c>
      <c r="Y26" s="94">
        <f t="shared" si="3"/>
        <v>0</v>
      </c>
      <c r="Z26" s="44"/>
      <c r="AA26" s="44"/>
      <c r="AB26" s="44"/>
      <c r="AC26" s="44"/>
      <c r="AD26" s="44"/>
      <c r="AE26" s="44">
        <f>'2022'!DN15</f>
        <v>0</v>
      </c>
      <c r="AF26" s="82" t="str">
        <f t="shared" si="4"/>
        <v/>
      </c>
      <c r="AG26" s="159"/>
      <c r="AH26" s="160">
        <f t="shared" si="5"/>
        <v>0</v>
      </c>
      <c r="AI26" s="160" t="e">
        <f t="shared" ca="1" si="6"/>
        <v>#NAME?</v>
      </c>
      <c r="AJ26" s="161">
        <v>15</v>
      </c>
      <c r="AK26" s="161" t="str">
        <f t="shared" si="7"/>
        <v/>
      </c>
      <c r="AL26" s="161">
        <f t="shared" si="8"/>
        <v>0</v>
      </c>
      <c r="AM26" s="161">
        <f t="shared" si="9"/>
        <v>0</v>
      </c>
      <c r="AN26" s="162" t="str">
        <f t="shared" si="10"/>
        <v/>
      </c>
      <c r="AO26" s="34" t="str">
        <f t="shared" si="11"/>
        <v/>
      </c>
      <c r="AP26" s="34" t="str">
        <f t="shared" si="12"/>
        <v/>
      </c>
    </row>
    <row r="27" spans="1:42" ht="47.25" x14ac:dyDescent="0.25">
      <c r="A27" s="34">
        <v>10</v>
      </c>
      <c r="B27" s="50" t="s">
        <v>288</v>
      </c>
      <c r="C27" s="92">
        <f>'2022'!B16</f>
        <v>371.93</v>
      </c>
      <c r="D27" s="93">
        <f>'2022'!DD16</f>
        <v>0</v>
      </c>
      <c r="E27" s="93">
        <f>'2022'!DE16</f>
        <v>15</v>
      </c>
      <c r="F27" s="92">
        <f>'2022'!DH16</f>
        <v>4.0330169655580353E-2</v>
      </c>
      <c r="G27" s="44">
        <f>'2021'!DL16</f>
        <v>0</v>
      </c>
      <c r="H27" s="94">
        <f t="shared" si="0"/>
        <v>0</v>
      </c>
      <c r="I27" s="44"/>
      <c r="J27" s="44"/>
      <c r="K27" s="44"/>
      <c r="L27" s="44"/>
      <c r="M27" s="44"/>
      <c r="N27" s="44">
        <f>'2021'!DN16</f>
        <v>0</v>
      </c>
      <c r="O27" s="44">
        <f>'Добыча 2021'!L26</f>
        <v>0</v>
      </c>
      <c r="P27" s="44"/>
      <c r="Q27" s="44"/>
      <c r="R27" s="44"/>
      <c r="S27" s="44">
        <f>'Добыча 2021'!N26</f>
        <v>0</v>
      </c>
      <c r="T27" s="44">
        <f>'Добыча 2021'!M26</f>
        <v>0</v>
      </c>
      <c r="U27" s="44">
        <f t="shared" si="1"/>
        <v>0</v>
      </c>
      <c r="V27" s="94">
        <f>'2022'!DJ16</f>
        <v>0</v>
      </c>
      <c r="W27" s="44">
        <f t="shared" si="2"/>
        <v>0</v>
      </c>
      <c r="X27" s="44">
        <f>'2022'!DL16</f>
        <v>0</v>
      </c>
      <c r="Y27" s="94">
        <f t="shared" si="3"/>
        <v>0</v>
      </c>
      <c r="Z27" s="44"/>
      <c r="AA27" s="44"/>
      <c r="AB27" s="44"/>
      <c r="AC27" s="44"/>
      <c r="AD27" s="44"/>
      <c r="AE27" s="44">
        <f>'2022'!DN16</f>
        <v>0</v>
      </c>
      <c r="AF27" s="82" t="str">
        <f t="shared" si="4"/>
        <v/>
      </c>
      <c r="AG27" s="159"/>
      <c r="AH27" s="160">
        <f t="shared" si="5"/>
        <v>4.0330169655580353E-2</v>
      </c>
      <c r="AI27" s="160" t="e">
        <f t="shared" ca="1" si="6"/>
        <v>#NAME?</v>
      </c>
      <c r="AJ27" s="161">
        <v>15</v>
      </c>
      <c r="AK27" s="161" t="str">
        <f t="shared" si="7"/>
        <v/>
      </c>
      <c r="AL27" s="161">
        <f t="shared" si="8"/>
        <v>0</v>
      </c>
      <c r="AM27" s="161">
        <f t="shared" si="9"/>
        <v>0</v>
      </c>
      <c r="AN27" s="162" t="str">
        <f t="shared" si="10"/>
        <v/>
      </c>
      <c r="AO27" s="34" t="str">
        <f t="shared" si="11"/>
        <v/>
      </c>
      <c r="AP27" s="34" t="str">
        <f t="shared" si="12"/>
        <v/>
      </c>
    </row>
    <row r="28" spans="1:42" ht="47.25" x14ac:dyDescent="0.25">
      <c r="A28" s="34">
        <v>11</v>
      </c>
      <c r="B28" s="50" t="s">
        <v>289</v>
      </c>
      <c r="C28" s="92">
        <f>'2022'!B17</f>
        <v>291.029</v>
      </c>
      <c r="D28" s="93">
        <f>'2022'!DD17</f>
        <v>0</v>
      </c>
      <c r="E28" s="93">
        <f>'2022'!DE17</f>
        <v>0</v>
      </c>
      <c r="F28" s="92">
        <f>'2022'!DH17</f>
        <v>0</v>
      </c>
      <c r="G28" s="44">
        <f>'2021'!DL17</f>
        <v>0</v>
      </c>
      <c r="H28" s="94">
        <f t="shared" si="0"/>
        <v>0</v>
      </c>
      <c r="I28" s="44"/>
      <c r="J28" s="44"/>
      <c r="K28" s="44"/>
      <c r="L28" s="44"/>
      <c r="M28" s="44"/>
      <c r="N28" s="44">
        <f>'2021'!DN17</f>
        <v>0</v>
      </c>
      <c r="O28" s="44">
        <f>'Добыча 2021'!L27</f>
        <v>0</v>
      </c>
      <c r="P28" s="44"/>
      <c r="Q28" s="44"/>
      <c r="R28" s="44"/>
      <c r="S28" s="44">
        <f>'Добыча 2021'!N27</f>
        <v>0</v>
      </c>
      <c r="T28" s="44">
        <f>'Добыча 2021'!M27</f>
        <v>0</v>
      </c>
      <c r="U28" s="44">
        <f t="shared" si="1"/>
        <v>0</v>
      </c>
      <c r="V28" s="94">
        <f>'2022'!DJ17</f>
        <v>0</v>
      </c>
      <c r="W28" s="44">
        <f t="shared" si="2"/>
        <v>0</v>
      </c>
      <c r="X28" s="44">
        <f>'2022'!DL17</f>
        <v>0</v>
      </c>
      <c r="Y28" s="94">
        <f t="shared" si="3"/>
        <v>0</v>
      </c>
      <c r="Z28" s="44"/>
      <c r="AA28" s="44"/>
      <c r="AB28" s="44"/>
      <c r="AC28" s="44"/>
      <c r="AD28" s="44"/>
      <c r="AE28" s="44">
        <f>'2022'!DN17</f>
        <v>0</v>
      </c>
      <c r="AF28" s="82" t="str">
        <f t="shared" si="4"/>
        <v/>
      </c>
      <c r="AG28" s="159"/>
      <c r="AH28" s="160">
        <f t="shared" si="5"/>
        <v>0</v>
      </c>
      <c r="AI28" s="160" t="e">
        <f t="shared" ca="1" si="6"/>
        <v>#NAME?</v>
      </c>
      <c r="AJ28" s="161">
        <v>15</v>
      </c>
      <c r="AK28" s="161" t="str">
        <f t="shared" si="7"/>
        <v/>
      </c>
      <c r="AL28" s="161">
        <f t="shared" si="8"/>
        <v>0</v>
      </c>
      <c r="AM28" s="161">
        <f t="shared" si="9"/>
        <v>0</v>
      </c>
      <c r="AN28" s="162" t="str">
        <f t="shared" si="10"/>
        <v/>
      </c>
      <c r="AO28" s="34" t="str">
        <f t="shared" si="11"/>
        <v/>
      </c>
      <c r="AP28" s="34" t="str">
        <f t="shared" si="12"/>
        <v/>
      </c>
    </row>
    <row r="29" spans="1:42" ht="47.25" x14ac:dyDescent="0.25">
      <c r="A29" s="34">
        <v>12</v>
      </c>
      <c r="B29" s="50" t="s">
        <v>407</v>
      </c>
      <c r="C29" s="92">
        <f>'2022'!B18</f>
        <v>170.64400000000001</v>
      </c>
      <c r="D29" s="93">
        <f>'2022'!DD18</f>
        <v>0</v>
      </c>
      <c r="E29" s="93">
        <f>'2022'!DE18</f>
        <v>0</v>
      </c>
      <c r="F29" s="92">
        <f>'2022'!DH18</f>
        <v>0</v>
      </c>
      <c r="G29" s="44">
        <f>'2021'!DL18</f>
        <v>0</v>
      </c>
      <c r="H29" s="94">
        <f t="shared" si="0"/>
        <v>0</v>
      </c>
      <c r="I29" s="44"/>
      <c r="J29" s="44"/>
      <c r="K29" s="44"/>
      <c r="L29" s="44"/>
      <c r="M29" s="44"/>
      <c r="N29" s="44">
        <f>'2021'!DN18</f>
        <v>0</v>
      </c>
      <c r="O29" s="44">
        <f>'Добыча 2021'!L28</f>
        <v>0</v>
      </c>
      <c r="P29" s="44"/>
      <c r="Q29" s="44"/>
      <c r="R29" s="44"/>
      <c r="S29" s="44">
        <f>'Добыча 2021'!N28</f>
        <v>0</v>
      </c>
      <c r="T29" s="44">
        <f>'Добыча 2021'!M28</f>
        <v>0</v>
      </c>
      <c r="U29" s="44">
        <f t="shared" si="1"/>
        <v>0</v>
      </c>
      <c r="V29" s="94">
        <f>'2022'!DJ18</f>
        <v>0</v>
      </c>
      <c r="W29" s="44">
        <f t="shared" si="2"/>
        <v>0</v>
      </c>
      <c r="X29" s="44">
        <f>'2022'!DL18</f>
        <v>0</v>
      </c>
      <c r="Y29" s="94">
        <f t="shared" si="3"/>
        <v>0</v>
      </c>
      <c r="Z29" s="44"/>
      <c r="AA29" s="44"/>
      <c r="AB29" s="44"/>
      <c r="AC29" s="44"/>
      <c r="AD29" s="44"/>
      <c r="AE29" s="44">
        <f>'2022'!DN18</f>
        <v>0</v>
      </c>
      <c r="AF29" s="82" t="str">
        <f t="shared" si="4"/>
        <v/>
      </c>
      <c r="AG29" s="159"/>
      <c r="AH29" s="160">
        <f t="shared" si="5"/>
        <v>0</v>
      </c>
      <c r="AI29" s="160" t="e">
        <f t="shared" ca="1" si="6"/>
        <v>#NAME?</v>
      </c>
      <c r="AJ29" s="161">
        <v>15</v>
      </c>
      <c r="AK29" s="161" t="str">
        <f t="shared" si="7"/>
        <v/>
      </c>
      <c r="AL29" s="161">
        <f t="shared" si="8"/>
        <v>0</v>
      </c>
      <c r="AM29" s="161">
        <f t="shared" si="9"/>
        <v>0</v>
      </c>
      <c r="AN29" s="162" t="str">
        <f t="shared" si="10"/>
        <v/>
      </c>
      <c r="AO29" s="34" t="str">
        <f t="shared" si="11"/>
        <v/>
      </c>
      <c r="AP29" s="34" t="str">
        <f t="shared" si="12"/>
        <v/>
      </c>
    </row>
    <row r="30" spans="1:42" ht="30" customHeight="1" x14ac:dyDescent="0.25">
      <c r="A30" s="34">
        <v>13</v>
      </c>
      <c r="B30" s="50" t="s">
        <v>291</v>
      </c>
      <c r="C30" s="92">
        <f>'2022'!B19</f>
        <v>50</v>
      </c>
      <c r="D30" s="93">
        <f>'2022'!DD19</f>
        <v>0</v>
      </c>
      <c r="E30" s="93">
        <f>'2022'!DE19</f>
        <v>0</v>
      </c>
      <c r="F30" s="92">
        <f>'2022'!DH19</f>
        <v>0</v>
      </c>
      <c r="G30" s="44">
        <f>'2021'!DL19</f>
        <v>0</v>
      </c>
      <c r="H30" s="94">
        <f t="shared" si="0"/>
        <v>0</v>
      </c>
      <c r="I30" s="44"/>
      <c r="J30" s="44"/>
      <c r="K30" s="44"/>
      <c r="L30" s="44"/>
      <c r="M30" s="44"/>
      <c r="N30" s="44">
        <f>'2021'!DN19</f>
        <v>0</v>
      </c>
      <c r="O30" s="44">
        <f>'Добыча 2021'!L29</f>
        <v>0</v>
      </c>
      <c r="P30" s="44"/>
      <c r="Q30" s="44"/>
      <c r="R30" s="44"/>
      <c r="S30" s="44">
        <f>'Добыча 2021'!N29</f>
        <v>0</v>
      </c>
      <c r="T30" s="44">
        <f>'Добыча 2021'!M29</f>
        <v>0</v>
      </c>
      <c r="U30" s="44">
        <f t="shared" si="1"/>
        <v>0</v>
      </c>
      <c r="V30" s="94">
        <f>'2022'!DJ19</f>
        <v>0</v>
      </c>
      <c r="W30" s="44">
        <f t="shared" si="2"/>
        <v>0</v>
      </c>
      <c r="X30" s="44">
        <f>'2022'!DL19</f>
        <v>0</v>
      </c>
      <c r="Y30" s="94">
        <f t="shared" si="3"/>
        <v>0</v>
      </c>
      <c r="Z30" s="44"/>
      <c r="AA30" s="44"/>
      <c r="AB30" s="44"/>
      <c r="AC30" s="44"/>
      <c r="AD30" s="44"/>
      <c r="AE30" s="44">
        <f>'2022'!DN19</f>
        <v>0</v>
      </c>
      <c r="AF30" s="82" t="str">
        <f t="shared" si="4"/>
        <v/>
      </c>
      <c r="AG30" s="159"/>
      <c r="AH30" s="160">
        <f t="shared" si="5"/>
        <v>0</v>
      </c>
      <c r="AI30" s="160" t="e">
        <f t="shared" ca="1" si="6"/>
        <v>#NAME?</v>
      </c>
      <c r="AJ30" s="161">
        <v>15</v>
      </c>
      <c r="AK30" s="161" t="str">
        <f t="shared" si="7"/>
        <v/>
      </c>
      <c r="AL30" s="161">
        <f t="shared" si="8"/>
        <v>0</v>
      </c>
      <c r="AM30" s="161">
        <f t="shared" si="9"/>
        <v>0</v>
      </c>
      <c r="AN30" s="162" t="str">
        <f t="shared" si="10"/>
        <v/>
      </c>
      <c r="AO30" s="34" t="str">
        <f t="shared" si="11"/>
        <v/>
      </c>
      <c r="AP30" s="34" t="str">
        <f t="shared" si="12"/>
        <v/>
      </c>
    </row>
    <row r="31" spans="1:42" ht="48" customHeight="1" x14ac:dyDescent="0.25">
      <c r="A31" s="34">
        <v>14</v>
      </c>
      <c r="B31" s="104" t="s">
        <v>408</v>
      </c>
      <c r="C31" s="92">
        <f>'2022'!B20</f>
        <v>434.36</v>
      </c>
      <c r="D31" s="581">
        <f>'2022'!DD20</f>
        <v>0</v>
      </c>
      <c r="E31" s="93">
        <f>'2022'!DE20</f>
        <v>0</v>
      </c>
      <c r="F31" s="630">
        <f>'2022'!DH20</f>
        <v>0</v>
      </c>
      <c r="G31" s="583">
        <f>'2021'!DL20</f>
        <v>0</v>
      </c>
      <c r="H31" s="585">
        <f>IF(G31&gt;0,G31/D32*100,0)</f>
        <v>0</v>
      </c>
      <c r="I31" s="44"/>
      <c r="J31" s="44"/>
      <c r="K31" s="44"/>
      <c r="L31" s="44"/>
      <c r="M31" s="44"/>
      <c r="N31" s="583">
        <f>'2021'!DN20</f>
        <v>0</v>
      </c>
      <c r="O31" s="583">
        <f>'Добыча 2021'!L30</f>
        <v>0</v>
      </c>
      <c r="P31" s="44"/>
      <c r="Q31" s="44"/>
      <c r="R31" s="44"/>
      <c r="S31" s="583">
        <f>'Добыча 2021'!N30</f>
        <v>0</v>
      </c>
      <c r="T31" s="583">
        <f>'Добыча 2021'!M30</f>
        <v>0</v>
      </c>
      <c r="U31" s="583">
        <f>IF(G30=0,0,O30/G30*100)</f>
        <v>0</v>
      </c>
      <c r="V31" s="94">
        <f>'2022'!DJ20</f>
        <v>0</v>
      </c>
      <c r="W31" s="44">
        <f t="shared" si="2"/>
        <v>0</v>
      </c>
      <c r="X31" s="44">
        <f>'2022'!DL20</f>
        <v>0</v>
      </c>
      <c r="Y31" s="94">
        <f t="shared" si="3"/>
        <v>0</v>
      </c>
      <c r="Z31" s="44"/>
      <c r="AA31" s="44"/>
      <c r="AB31" s="44"/>
      <c r="AC31" s="44"/>
      <c r="AD31" s="44"/>
      <c r="AE31" s="44">
        <f>'2022'!DN20</f>
        <v>0</v>
      </c>
      <c r="AF31" s="82" t="str">
        <f t="shared" si="4"/>
        <v/>
      </c>
      <c r="AG31" s="159"/>
      <c r="AH31" s="160">
        <f t="shared" si="5"/>
        <v>0</v>
      </c>
      <c r="AI31" s="160" t="e">
        <f t="shared" ca="1" si="6"/>
        <v>#NAME?</v>
      </c>
      <c r="AJ31" s="161">
        <v>15</v>
      </c>
      <c r="AK31" s="161" t="str">
        <f t="shared" si="7"/>
        <v/>
      </c>
      <c r="AL31" s="161">
        <f t="shared" si="8"/>
        <v>0</v>
      </c>
      <c r="AM31" s="161">
        <f t="shared" si="9"/>
        <v>0</v>
      </c>
      <c r="AN31" s="162" t="str">
        <f t="shared" si="10"/>
        <v/>
      </c>
      <c r="AO31" s="34" t="str">
        <f t="shared" si="11"/>
        <v/>
      </c>
      <c r="AP31" s="34" t="str">
        <f t="shared" si="12"/>
        <v/>
      </c>
    </row>
    <row r="32" spans="1:42" ht="47.25" x14ac:dyDescent="0.25">
      <c r="A32" s="34">
        <v>15</v>
      </c>
      <c r="B32" s="108" t="s">
        <v>409</v>
      </c>
      <c r="C32" s="92">
        <f>'2022'!B21</f>
        <v>182.9</v>
      </c>
      <c r="D32" s="582"/>
      <c r="E32" s="93">
        <f>'2022'!DE21</f>
        <v>0</v>
      </c>
      <c r="F32" s="631"/>
      <c r="G32" s="584"/>
      <c r="H32" s="586"/>
      <c r="I32" s="127"/>
      <c r="J32" s="127"/>
      <c r="K32" s="127"/>
      <c r="L32" s="127"/>
      <c r="M32" s="44"/>
      <c r="N32" s="584"/>
      <c r="O32" s="584"/>
      <c r="P32" s="44"/>
      <c r="Q32" s="44"/>
      <c r="R32" s="44"/>
      <c r="S32" s="584"/>
      <c r="T32" s="584"/>
      <c r="U32" s="584"/>
      <c r="V32" s="94">
        <f>'2022'!DJ21</f>
        <v>0</v>
      </c>
      <c r="W32" s="44">
        <f t="shared" si="2"/>
        <v>0</v>
      </c>
      <c r="X32" s="44">
        <f>'2022'!DL21</f>
        <v>0</v>
      </c>
      <c r="Y32" s="94">
        <f t="shared" si="3"/>
        <v>0</v>
      </c>
      <c r="Z32" s="44"/>
      <c r="AA32" s="44"/>
      <c r="AB32" s="44"/>
      <c r="AC32" s="44"/>
      <c r="AD32" s="44"/>
      <c r="AE32" s="44">
        <f>'2022'!DN21</f>
        <v>0</v>
      </c>
      <c r="AF32" s="82" t="str">
        <f t="shared" si="4"/>
        <v/>
      </c>
      <c r="AG32" s="159"/>
      <c r="AH32" s="160">
        <f t="shared" si="5"/>
        <v>0</v>
      </c>
      <c r="AI32" s="160" t="e">
        <f t="shared" ca="1" si="6"/>
        <v>#NAME?</v>
      </c>
      <c r="AJ32" s="161">
        <v>15</v>
      </c>
      <c r="AK32" s="161" t="str">
        <f t="shared" si="7"/>
        <v/>
      </c>
      <c r="AL32" s="161">
        <f t="shared" si="8"/>
        <v>0</v>
      </c>
      <c r="AM32" s="161">
        <f t="shared" si="9"/>
        <v>0</v>
      </c>
      <c r="AN32" s="162" t="str">
        <f t="shared" si="10"/>
        <v/>
      </c>
      <c r="AO32" s="34" t="str">
        <f t="shared" si="11"/>
        <v/>
      </c>
      <c r="AP32" s="34" t="str">
        <f t="shared" si="12"/>
        <v/>
      </c>
    </row>
    <row r="33" spans="1:42" ht="18.75" x14ac:dyDescent="0.25">
      <c r="A33" s="34"/>
      <c r="B33" s="46" t="s">
        <v>35</v>
      </c>
      <c r="C33" s="96"/>
      <c r="D33" s="97"/>
      <c r="E33" s="97"/>
      <c r="F33" s="98"/>
      <c r="G33" s="44"/>
      <c r="H33" s="94"/>
      <c r="I33" s="44"/>
      <c r="J33" s="44"/>
      <c r="K33" s="44"/>
      <c r="L33" s="44"/>
      <c r="M33" s="47"/>
      <c r="N33" s="47"/>
      <c r="O33" s="47"/>
      <c r="P33" s="47"/>
      <c r="Q33" s="47"/>
      <c r="R33" s="47"/>
      <c r="S33" s="47"/>
      <c r="T33" s="47"/>
      <c r="U33" s="44"/>
      <c r="V33" s="100"/>
      <c r="W33" s="44"/>
      <c r="X33" s="47"/>
      <c r="Y33" s="94"/>
      <c r="Z33" s="47"/>
      <c r="AA33" s="47"/>
      <c r="AB33" s="47"/>
      <c r="AC33" s="47"/>
      <c r="AD33" s="44"/>
      <c r="AE33" s="47"/>
      <c r="AF33" s="82" t="str">
        <f t="shared" si="4"/>
        <v/>
      </c>
      <c r="AG33" s="159"/>
      <c r="AH33" s="160" t="str">
        <f t="shared" si="5"/>
        <v/>
      </c>
      <c r="AI33" s="160" t="e">
        <f t="shared" ca="1" si="6"/>
        <v>#NAME?</v>
      </c>
      <c r="AJ33" s="161">
        <v>15</v>
      </c>
      <c r="AK33" s="161" t="str">
        <f t="shared" si="7"/>
        <v/>
      </c>
      <c r="AL33" s="161" t="str">
        <f t="shared" si="8"/>
        <v/>
      </c>
      <c r="AM33" s="161" t="str">
        <f t="shared" si="9"/>
        <v/>
      </c>
      <c r="AN33" s="162" t="str">
        <f t="shared" si="10"/>
        <v/>
      </c>
      <c r="AO33" s="34" t="str">
        <f t="shared" si="11"/>
        <v/>
      </c>
      <c r="AP33" s="34" t="str">
        <f t="shared" si="12"/>
        <v/>
      </c>
    </row>
    <row r="34" spans="1:42" ht="32.25" customHeight="1" x14ac:dyDescent="0.25">
      <c r="A34" s="34">
        <v>16</v>
      </c>
      <c r="B34" s="43" t="s">
        <v>36</v>
      </c>
      <c r="C34" s="92">
        <f>'2022'!B23</f>
        <v>8592.0195309999999</v>
      </c>
      <c r="D34" s="93">
        <f>'2022'!DD23</f>
        <v>10077</v>
      </c>
      <c r="E34" s="93">
        <f>'2022'!DE23</f>
        <v>10755</v>
      </c>
      <c r="F34" s="92">
        <f>'2022'!DH23</f>
        <v>1.2517429646424765</v>
      </c>
      <c r="G34" s="44">
        <f>'2021'!DL22</f>
        <v>170</v>
      </c>
      <c r="H34" s="94">
        <f t="shared" ref="H34:H97" si="13">IF(G34&gt;0,G34/D34*100,0)</f>
        <v>1.6870100228242531</v>
      </c>
      <c r="I34" s="44"/>
      <c r="J34" s="44"/>
      <c r="K34" s="44"/>
      <c r="L34" s="44"/>
      <c r="M34" s="44"/>
      <c r="N34" s="44">
        <f>'2021'!DN22</f>
        <v>0</v>
      </c>
      <c r="O34" s="44">
        <f>'Добыча 2021'!L32</f>
        <v>25</v>
      </c>
      <c r="P34" s="44"/>
      <c r="Q34" s="44"/>
      <c r="R34" s="44"/>
      <c r="S34" s="44">
        <f>'Добыча 2021'!N32</f>
        <v>25</v>
      </c>
      <c r="T34" s="44">
        <f>'Добыча 2021'!M32</f>
        <v>0</v>
      </c>
      <c r="U34" s="44">
        <f t="shared" si="1"/>
        <v>14.705882352941178</v>
      </c>
      <c r="V34" s="94">
        <f>'2022'!DJ23</f>
        <v>1613.2499999999891</v>
      </c>
      <c r="W34" s="44">
        <f t="shared" si="2"/>
        <v>14.999999999999899</v>
      </c>
      <c r="X34" s="44">
        <f>'2022'!DL23</f>
        <v>107</v>
      </c>
      <c r="Y34" s="94">
        <f t="shared" si="3"/>
        <v>0.99488609948860995</v>
      </c>
      <c r="Z34" s="44"/>
      <c r="AA34" s="44"/>
      <c r="AB34" s="44"/>
      <c r="AC34" s="44"/>
      <c r="AD34" s="44"/>
      <c r="AE34" s="44">
        <f>'2022'!DN23</f>
        <v>0</v>
      </c>
      <c r="AF34" s="82" t="str">
        <f t="shared" si="4"/>
        <v/>
      </c>
      <c r="AG34" s="159"/>
      <c r="AH34" s="160">
        <f t="shared" si="5"/>
        <v>1.2517429646424765</v>
      </c>
      <c r="AI34" s="160" t="e">
        <f t="shared" ca="1" si="6"/>
        <v>#NAME?</v>
      </c>
      <c r="AJ34" s="161">
        <v>15</v>
      </c>
      <c r="AK34" s="161" t="str">
        <f t="shared" si="7"/>
        <v/>
      </c>
      <c r="AL34" s="161" t="e">
        <f t="shared" ca="1" si="8"/>
        <v>#NAME?</v>
      </c>
      <c r="AM34" s="161">
        <f t="shared" si="9"/>
        <v>107</v>
      </c>
      <c r="AN34" s="162" t="e">
        <f t="shared" ca="1" si="10"/>
        <v>#NAME?</v>
      </c>
      <c r="AO34" s="34" t="str">
        <f t="shared" si="11"/>
        <v>Сумма не совпадает или не ОДОУ</v>
      </c>
      <c r="AP34" s="34" t="str">
        <f t="shared" si="12"/>
        <v/>
      </c>
    </row>
    <row r="35" spans="1:42" ht="18.75" x14ac:dyDescent="0.25">
      <c r="A35" s="34"/>
      <c r="B35" s="46" t="s">
        <v>58</v>
      </c>
      <c r="C35" s="96"/>
      <c r="D35" s="97"/>
      <c r="E35" s="97"/>
      <c r="F35" s="98"/>
      <c r="G35" s="44"/>
      <c r="H35" s="94"/>
      <c r="I35" s="44"/>
      <c r="J35" s="44"/>
      <c r="K35" s="44"/>
      <c r="L35" s="44"/>
      <c r="M35" s="56"/>
      <c r="N35" s="56"/>
      <c r="O35" s="56"/>
      <c r="P35" s="56"/>
      <c r="Q35" s="56"/>
      <c r="R35" s="56"/>
      <c r="S35" s="56"/>
      <c r="T35" s="56"/>
      <c r="U35" s="44"/>
      <c r="V35" s="111"/>
      <c r="W35" s="44"/>
      <c r="X35" s="56"/>
      <c r="Y35" s="94"/>
      <c r="Z35" s="56"/>
      <c r="AA35" s="56"/>
      <c r="AB35" s="56"/>
      <c r="AC35" s="56"/>
      <c r="AD35" s="44"/>
      <c r="AE35" s="56"/>
      <c r="AF35" s="82" t="str">
        <f t="shared" si="4"/>
        <v/>
      </c>
      <c r="AG35" s="159"/>
      <c r="AH35" s="160" t="str">
        <f t="shared" si="5"/>
        <v/>
      </c>
      <c r="AI35" s="160" t="e">
        <f t="shared" ca="1" si="6"/>
        <v>#NAME?</v>
      </c>
      <c r="AJ35" s="161">
        <v>15</v>
      </c>
      <c r="AK35" s="161" t="str">
        <f t="shared" si="7"/>
        <v/>
      </c>
      <c r="AL35" s="161" t="str">
        <f t="shared" si="8"/>
        <v/>
      </c>
      <c r="AM35" s="161" t="str">
        <f t="shared" si="9"/>
        <v/>
      </c>
      <c r="AN35" s="162" t="str">
        <f t="shared" si="10"/>
        <v/>
      </c>
      <c r="AO35" s="34" t="str">
        <f t="shared" si="11"/>
        <v/>
      </c>
      <c r="AP35" s="34" t="str">
        <f t="shared" si="12"/>
        <v/>
      </c>
    </row>
    <row r="36" spans="1:42" ht="94.5" x14ac:dyDescent="0.25">
      <c r="A36" s="34">
        <v>17</v>
      </c>
      <c r="B36" s="57" t="s">
        <v>60</v>
      </c>
      <c r="C36" s="92">
        <f>'2022'!B26</f>
        <v>1576.173</v>
      </c>
      <c r="D36" s="93">
        <f>'2022'!DD26</f>
        <v>466</v>
      </c>
      <c r="E36" s="93">
        <f>'2022'!DE26</f>
        <v>441</v>
      </c>
      <c r="F36" s="92">
        <f>'2022'!DH26</f>
        <v>0.27979162185876805</v>
      </c>
      <c r="G36" s="44">
        <f>'2021'!DL25</f>
        <v>23</v>
      </c>
      <c r="H36" s="94">
        <f t="shared" si="13"/>
        <v>4.9356223175965663</v>
      </c>
      <c r="I36" s="44"/>
      <c r="J36" s="44"/>
      <c r="K36" s="44"/>
      <c r="L36" s="44"/>
      <c r="M36" s="44"/>
      <c r="N36" s="44">
        <f>'2021'!DN25</f>
        <v>0</v>
      </c>
      <c r="O36" s="44">
        <f>'Добыча 2021'!L35</f>
        <v>14</v>
      </c>
      <c r="P36" s="44"/>
      <c r="Q36" s="44"/>
      <c r="R36" s="44"/>
      <c r="S36" s="44">
        <f>'Добыча 2021'!N35</f>
        <v>6</v>
      </c>
      <c r="T36" s="44">
        <f>'Добыча 2021'!M35</f>
        <v>8</v>
      </c>
      <c r="U36" s="44">
        <f t="shared" si="1"/>
        <v>60.869565217391312</v>
      </c>
      <c r="V36" s="94">
        <f>'2022'!DJ26</f>
        <v>66.149999999999551</v>
      </c>
      <c r="W36" s="44">
        <f t="shared" si="2"/>
        <v>14.999999999999899</v>
      </c>
      <c r="X36" s="44">
        <f>'2022'!DL26</f>
        <v>30</v>
      </c>
      <c r="Y36" s="94">
        <f t="shared" si="3"/>
        <v>6.8027210884353746</v>
      </c>
      <c r="Z36" s="44"/>
      <c r="AA36" s="44"/>
      <c r="AB36" s="44"/>
      <c r="AC36" s="44"/>
      <c r="AD36" s="44"/>
      <c r="AE36" s="44">
        <f>'2022'!DN26</f>
        <v>0</v>
      </c>
      <c r="AF36" s="82" t="str">
        <f t="shared" si="4"/>
        <v/>
      </c>
      <c r="AG36" s="159"/>
      <c r="AH36" s="160">
        <f t="shared" si="5"/>
        <v>0.27979162185876805</v>
      </c>
      <c r="AI36" s="160" t="e">
        <f t="shared" ca="1" si="6"/>
        <v>#NAME?</v>
      </c>
      <c r="AJ36" s="161">
        <v>15</v>
      </c>
      <c r="AK36" s="161" t="str">
        <f t="shared" si="7"/>
        <v/>
      </c>
      <c r="AL36" s="161" t="e">
        <f t="shared" ca="1" si="8"/>
        <v>#NAME?</v>
      </c>
      <c r="AM36" s="161">
        <f t="shared" si="9"/>
        <v>30</v>
      </c>
      <c r="AN36" s="162" t="e">
        <f t="shared" ca="1" si="10"/>
        <v>#NAME?</v>
      </c>
      <c r="AO36" s="34" t="str">
        <f t="shared" si="11"/>
        <v>Сумма не совпадает или не ОДОУ</v>
      </c>
      <c r="AP36" s="34" t="str">
        <f t="shared" si="12"/>
        <v/>
      </c>
    </row>
    <row r="37" spans="1:42" ht="47.25" x14ac:dyDescent="0.25">
      <c r="A37" s="34">
        <v>18</v>
      </c>
      <c r="B37" s="57" t="s">
        <v>59</v>
      </c>
      <c r="C37" s="92">
        <f>'2022'!B27</f>
        <v>116.81</v>
      </c>
      <c r="D37" s="93">
        <f>'2022'!DD27</f>
        <v>0</v>
      </c>
      <c r="E37" s="93">
        <f>'2022'!DE27</f>
        <v>0</v>
      </c>
      <c r="F37" s="92">
        <f>'2022'!DH27</f>
        <v>0</v>
      </c>
      <c r="G37" s="44">
        <f>'2021'!DL26</f>
        <v>0</v>
      </c>
      <c r="H37" s="94">
        <f t="shared" si="13"/>
        <v>0</v>
      </c>
      <c r="I37" s="44"/>
      <c r="J37" s="44"/>
      <c r="K37" s="44"/>
      <c r="L37" s="44"/>
      <c r="M37" s="44"/>
      <c r="N37" s="44">
        <f>'2021'!DN26</f>
        <v>0</v>
      </c>
      <c r="O37" s="44">
        <f>'Добыча 2021'!L36</f>
        <v>0</v>
      </c>
      <c r="P37" s="44"/>
      <c r="Q37" s="44"/>
      <c r="R37" s="44"/>
      <c r="S37" s="44">
        <f>'Добыча 2021'!N36</f>
        <v>0</v>
      </c>
      <c r="T37" s="44">
        <f>'Добыча 2021'!M36</f>
        <v>0</v>
      </c>
      <c r="U37" s="44">
        <f t="shared" si="1"/>
        <v>0</v>
      </c>
      <c r="V37" s="94">
        <f>'2022'!DJ27</f>
        <v>0</v>
      </c>
      <c r="W37" s="44">
        <f t="shared" si="2"/>
        <v>0</v>
      </c>
      <c r="X37" s="44">
        <f>'2022'!DL27</f>
        <v>0</v>
      </c>
      <c r="Y37" s="94">
        <f t="shared" si="3"/>
        <v>0</v>
      </c>
      <c r="Z37" s="44"/>
      <c r="AA37" s="44"/>
      <c r="AB37" s="44"/>
      <c r="AC37" s="44"/>
      <c r="AD37" s="44"/>
      <c r="AE37" s="44">
        <f>'2022'!DN27</f>
        <v>0</v>
      </c>
      <c r="AF37" s="82" t="str">
        <f t="shared" si="4"/>
        <v/>
      </c>
      <c r="AG37" s="159"/>
      <c r="AH37" s="160">
        <f t="shared" si="5"/>
        <v>0</v>
      </c>
      <c r="AI37" s="160" t="e">
        <f t="shared" ca="1" si="6"/>
        <v>#NAME?</v>
      </c>
      <c r="AJ37" s="161">
        <v>15</v>
      </c>
      <c r="AK37" s="161" t="str">
        <f t="shared" si="7"/>
        <v/>
      </c>
      <c r="AL37" s="161">
        <f t="shared" si="8"/>
        <v>0</v>
      </c>
      <c r="AM37" s="161">
        <f t="shared" si="9"/>
        <v>0</v>
      </c>
      <c r="AN37" s="162" t="str">
        <f t="shared" si="10"/>
        <v/>
      </c>
      <c r="AO37" s="34" t="str">
        <f t="shared" si="11"/>
        <v/>
      </c>
      <c r="AP37" s="34" t="str">
        <f t="shared" si="12"/>
        <v/>
      </c>
    </row>
    <row r="38" spans="1:42" ht="30.75" customHeight="1" x14ac:dyDescent="0.25">
      <c r="A38" s="34">
        <v>19</v>
      </c>
      <c r="B38" s="57" t="s">
        <v>294</v>
      </c>
      <c r="C38" s="92">
        <f>'2022'!B28</f>
        <v>109.2</v>
      </c>
      <c r="D38" s="93">
        <f>'2022'!DD28</f>
        <v>24</v>
      </c>
      <c r="E38" s="93">
        <f>'2022'!DE28</f>
        <v>24</v>
      </c>
      <c r="F38" s="92">
        <f>'2022'!DH28</f>
        <v>0.21978021978021978</v>
      </c>
      <c r="G38" s="44">
        <f>'2021'!DL27</f>
        <v>0</v>
      </c>
      <c r="H38" s="94">
        <f t="shared" si="13"/>
        <v>0</v>
      </c>
      <c r="I38" s="44"/>
      <c r="J38" s="44"/>
      <c r="K38" s="44"/>
      <c r="L38" s="44"/>
      <c r="M38" s="44"/>
      <c r="N38" s="44">
        <f>'2021'!DN27</f>
        <v>0</v>
      </c>
      <c r="O38" s="44">
        <f>'Добыча 2021'!L37</f>
        <v>0</v>
      </c>
      <c r="P38" s="44"/>
      <c r="Q38" s="44"/>
      <c r="R38" s="44"/>
      <c r="S38" s="44">
        <f>'Добыча 2021'!N37</f>
        <v>0</v>
      </c>
      <c r="T38" s="44">
        <f>'Добыча 2021'!M37</f>
        <v>0</v>
      </c>
      <c r="U38" s="44">
        <f t="shared" si="1"/>
        <v>0</v>
      </c>
      <c r="V38" s="94">
        <f>'2022'!DJ28</f>
        <v>0</v>
      </c>
      <c r="W38" s="44">
        <f t="shared" si="2"/>
        <v>0</v>
      </c>
      <c r="X38" s="44">
        <f>'2022'!DL28</f>
        <v>0</v>
      </c>
      <c r="Y38" s="94">
        <f t="shared" si="3"/>
        <v>0</v>
      </c>
      <c r="Z38" s="44"/>
      <c r="AA38" s="44"/>
      <c r="AB38" s="44"/>
      <c r="AC38" s="44"/>
      <c r="AD38" s="44"/>
      <c r="AE38" s="44">
        <f>'2022'!DN28</f>
        <v>0</v>
      </c>
      <c r="AF38" s="82" t="str">
        <f t="shared" si="4"/>
        <v/>
      </c>
      <c r="AG38" s="159"/>
      <c r="AH38" s="160">
        <f t="shared" si="5"/>
        <v>0.21978021978021978</v>
      </c>
      <c r="AI38" s="160" t="e">
        <f t="shared" ca="1" si="6"/>
        <v>#NAME?</v>
      </c>
      <c r="AJ38" s="161">
        <v>15</v>
      </c>
      <c r="AK38" s="161" t="str">
        <f t="shared" si="7"/>
        <v/>
      </c>
      <c r="AL38" s="161">
        <f t="shared" si="8"/>
        <v>0</v>
      </c>
      <c r="AM38" s="161">
        <f t="shared" si="9"/>
        <v>0</v>
      </c>
      <c r="AN38" s="162" t="str">
        <f t="shared" si="10"/>
        <v/>
      </c>
      <c r="AO38" s="34" t="str">
        <f t="shared" si="11"/>
        <v/>
      </c>
      <c r="AP38" s="34" t="str">
        <f t="shared" si="12"/>
        <v/>
      </c>
    </row>
    <row r="39" spans="1:42" ht="31.5" x14ac:dyDescent="0.25">
      <c r="A39" s="72">
        <v>20</v>
      </c>
      <c r="B39" s="48" t="s">
        <v>62</v>
      </c>
      <c r="C39" s="92">
        <f>'2022'!B29</f>
        <v>395.2</v>
      </c>
      <c r="D39" s="93">
        <f>'2022'!DD29</f>
        <v>126</v>
      </c>
      <c r="E39" s="93">
        <f>'2022'!DE29</f>
        <v>177</v>
      </c>
      <c r="F39" s="92">
        <f>'2022'!DH29</f>
        <v>0.44787449392712553</v>
      </c>
      <c r="G39" s="44">
        <f>'2021'!DL28</f>
        <v>18</v>
      </c>
      <c r="H39" s="94">
        <f t="shared" si="13"/>
        <v>14.285714285714285</v>
      </c>
      <c r="I39" s="127"/>
      <c r="J39" s="127"/>
      <c r="K39" s="127"/>
      <c r="L39" s="127"/>
      <c r="M39" s="44"/>
      <c r="N39" s="44">
        <f>'2021'!DN28</f>
        <v>4</v>
      </c>
      <c r="O39" s="44">
        <f>'Добыча 2021'!L38</f>
        <v>13</v>
      </c>
      <c r="P39" s="44"/>
      <c r="Q39" s="44"/>
      <c r="R39" s="44"/>
      <c r="S39" s="44">
        <f>'Добыча 2021'!N38</f>
        <v>10</v>
      </c>
      <c r="T39" s="44">
        <f>'Добыча 2021'!M38</f>
        <v>3</v>
      </c>
      <c r="U39" s="44">
        <f t="shared" si="1"/>
        <v>72.222222222222214</v>
      </c>
      <c r="V39" s="94">
        <f>'2022'!DJ29</f>
        <v>26.549999999999823</v>
      </c>
      <c r="W39" s="44">
        <f t="shared" si="2"/>
        <v>14.999999999999899</v>
      </c>
      <c r="X39" s="44">
        <f>'2022'!DL29</f>
        <v>26</v>
      </c>
      <c r="Y39" s="94">
        <f t="shared" si="3"/>
        <v>14.689265536723164</v>
      </c>
      <c r="Z39" s="44"/>
      <c r="AA39" s="44"/>
      <c r="AB39" s="44"/>
      <c r="AC39" s="44"/>
      <c r="AD39" s="44">
        <f>X39-AE39-Z39</f>
        <v>20</v>
      </c>
      <c r="AE39" s="44">
        <f>'2022'!DN29</f>
        <v>6</v>
      </c>
      <c r="AF39" s="82" t="str">
        <f t="shared" si="4"/>
        <v/>
      </c>
      <c r="AG39" s="159"/>
      <c r="AH39" s="160">
        <f t="shared" si="5"/>
        <v>0.44787449392712553</v>
      </c>
      <c r="AI39" s="160" t="e">
        <f t="shared" ca="1" si="6"/>
        <v>#NAME?</v>
      </c>
      <c r="AJ39" s="161">
        <v>15</v>
      </c>
      <c r="AK39" s="161" t="str">
        <f t="shared" si="7"/>
        <v/>
      </c>
      <c r="AL39" s="161" t="e">
        <f t="shared" ca="1" si="8"/>
        <v>#NAME?</v>
      </c>
      <c r="AM39" s="161">
        <f t="shared" si="9"/>
        <v>26</v>
      </c>
      <c r="AN39" s="162" t="e">
        <f t="shared" ca="1" si="10"/>
        <v>#NAME?</v>
      </c>
      <c r="AO39" s="34" t="str">
        <f t="shared" si="11"/>
        <v/>
      </c>
      <c r="AP39" s="34" t="str">
        <f t="shared" si="12"/>
        <v/>
      </c>
    </row>
    <row r="40" spans="1:42" ht="18.75" x14ac:dyDescent="0.25">
      <c r="A40" s="34"/>
      <c r="B40" s="46" t="s">
        <v>63</v>
      </c>
      <c r="C40" s="96"/>
      <c r="D40" s="97"/>
      <c r="E40" s="97"/>
      <c r="F40" s="98"/>
      <c r="G40" s="44"/>
      <c r="H40" s="94"/>
      <c r="I40" s="44"/>
      <c r="J40" s="44"/>
      <c r="K40" s="44"/>
      <c r="L40" s="44"/>
      <c r="M40" s="56"/>
      <c r="N40" s="56"/>
      <c r="O40" s="56"/>
      <c r="P40" s="56"/>
      <c r="Q40" s="56"/>
      <c r="R40" s="56"/>
      <c r="S40" s="56"/>
      <c r="T40" s="56"/>
      <c r="U40" s="44"/>
      <c r="V40" s="111"/>
      <c r="W40" s="44"/>
      <c r="X40" s="56"/>
      <c r="Y40" s="94"/>
      <c r="Z40" s="56"/>
      <c r="AA40" s="56"/>
      <c r="AB40" s="56"/>
      <c r="AC40" s="56"/>
      <c r="AD40" s="44"/>
      <c r="AE40" s="56"/>
      <c r="AF40" s="82" t="str">
        <f t="shared" si="4"/>
        <v/>
      </c>
      <c r="AG40" s="159"/>
      <c r="AH40" s="160" t="str">
        <f t="shared" si="5"/>
        <v/>
      </c>
      <c r="AI40" s="160" t="e">
        <f t="shared" ca="1" si="6"/>
        <v>#NAME?</v>
      </c>
      <c r="AJ40" s="161">
        <v>15</v>
      </c>
      <c r="AK40" s="161" t="str">
        <f t="shared" si="7"/>
        <v/>
      </c>
      <c r="AL40" s="161" t="str">
        <f t="shared" si="8"/>
        <v/>
      </c>
      <c r="AM40" s="161" t="str">
        <f t="shared" si="9"/>
        <v/>
      </c>
      <c r="AN40" s="162" t="str">
        <f t="shared" si="10"/>
        <v/>
      </c>
      <c r="AO40" s="34" t="str">
        <f t="shared" si="11"/>
        <v/>
      </c>
      <c r="AP40" s="34" t="str">
        <f t="shared" si="12"/>
        <v/>
      </c>
    </row>
    <row r="41" spans="1:42" ht="31.5" x14ac:dyDescent="0.25">
      <c r="A41" s="34">
        <v>21</v>
      </c>
      <c r="B41" s="57" t="s">
        <v>295</v>
      </c>
      <c r="C41" s="92">
        <f>'2022'!B31</f>
        <v>375.81700000000001</v>
      </c>
      <c r="D41" s="93">
        <f>'2022'!DD31</f>
        <v>5</v>
      </c>
      <c r="E41" s="93">
        <f>'2022'!DE31</f>
        <v>5</v>
      </c>
      <c r="F41" s="92">
        <f>'2022'!DH31</f>
        <v>1.3304347594706998E-2</v>
      </c>
      <c r="G41" s="44">
        <f>'2021'!DL30</f>
        <v>0</v>
      </c>
      <c r="H41" s="94">
        <f t="shared" si="13"/>
        <v>0</v>
      </c>
      <c r="I41" s="44"/>
      <c r="J41" s="44"/>
      <c r="K41" s="44"/>
      <c r="L41" s="44"/>
      <c r="M41" s="44"/>
      <c r="N41" s="44">
        <f>'2021'!DN30</f>
        <v>0</v>
      </c>
      <c r="O41" s="44">
        <f>'Добыча 2021'!L40</f>
        <v>0</v>
      </c>
      <c r="P41" s="44"/>
      <c r="Q41" s="44"/>
      <c r="R41" s="44"/>
      <c r="S41" s="44">
        <f>'Добыча 2021'!N40</f>
        <v>0</v>
      </c>
      <c r="T41" s="44">
        <f>'Добыча 2021'!M40</f>
        <v>0</v>
      </c>
      <c r="U41" s="44">
        <f t="shared" si="1"/>
        <v>0</v>
      </c>
      <c r="V41" s="94">
        <f>'2022'!DJ31</f>
        <v>0</v>
      </c>
      <c r="W41" s="44">
        <f t="shared" si="2"/>
        <v>0</v>
      </c>
      <c r="X41" s="44">
        <f>'2022'!DL31</f>
        <v>0</v>
      </c>
      <c r="Y41" s="94">
        <f t="shared" si="3"/>
        <v>0</v>
      </c>
      <c r="Z41" s="44"/>
      <c r="AA41" s="44"/>
      <c r="AB41" s="44"/>
      <c r="AC41" s="44"/>
      <c r="AD41" s="44"/>
      <c r="AE41" s="44">
        <f>'2022'!DN31</f>
        <v>0</v>
      </c>
      <c r="AF41" s="82" t="str">
        <f t="shared" si="4"/>
        <v/>
      </c>
      <c r="AG41" s="159"/>
      <c r="AH41" s="160">
        <f t="shared" si="5"/>
        <v>1.3304347594706998E-2</v>
      </c>
      <c r="AI41" s="160" t="e">
        <f t="shared" ca="1" si="6"/>
        <v>#NAME?</v>
      </c>
      <c r="AJ41" s="161">
        <v>15</v>
      </c>
      <c r="AK41" s="161" t="str">
        <f t="shared" si="7"/>
        <v/>
      </c>
      <c r="AL41" s="161">
        <f t="shared" si="8"/>
        <v>0</v>
      </c>
      <c r="AM41" s="161">
        <f t="shared" si="9"/>
        <v>0</v>
      </c>
      <c r="AN41" s="162" t="str">
        <f t="shared" si="10"/>
        <v/>
      </c>
      <c r="AO41" s="34" t="str">
        <f t="shared" si="11"/>
        <v/>
      </c>
      <c r="AP41" s="34" t="str">
        <f t="shared" si="12"/>
        <v/>
      </c>
    </row>
    <row r="42" spans="1:42" ht="49.5" customHeight="1" x14ac:dyDescent="0.25">
      <c r="A42" s="34">
        <v>22</v>
      </c>
      <c r="B42" s="57" t="s">
        <v>296</v>
      </c>
      <c r="C42" s="92">
        <f>'2022'!B32</f>
        <v>242.9</v>
      </c>
      <c r="D42" s="93">
        <f>'2022'!DD32</f>
        <v>0</v>
      </c>
      <c r="E42" s="93">
        <f>'2022'!DE32</f>
        <v>0</v>
      </c>
      <c r="F42" s="92">
        <f>'2022'!DH32</f>
        <v>0</v>
      </c>
      <c r="G42" s="44">
        <f>'2021'!DL31</f>
        <v>0</v>
      </c>
      <c r="H42" s="94">
        <f t="shared" si="13"/>
        <v>0</v>
      </c>
      <c r="I42" s="44"/>
      <c r="J42" s="44"/>
      <c r="K42" s="44"/>
      <c r="L42" s="44"/>
      <c r="M42" s="44"/>
      <c r="N42" s="44">
        <f>'2021'!DN31</f>
        <v>0</v>
      </c>
      <c r="O42" s="44">
        <f>'Добыча 2021'!L41</f>
        <v>0</v>
      </c>
      <c r="P42" s="44"/>
      <c r="Q42" s="44"/>
      <c r="R42" s="44"/>
      <c r="S42" s="44">
        <f>'Добыча 2021'!N41</f>
        <v>0</v>
      </c>
      <c r="T42" s="44">
        <f>'Добыча 2021'!M41</f>
        <v>0</v>
      </c>
      <c r="U42" s="44">
        <f t="shared" si="1"/>
        <v>0</v>
      </c>
      <c r="V42" s="94">
        <f>'2022'!DJ32</f>
        <v>0</v>
      </c>
      <c r="W42" s="44">
        <f t="shared" si="2"/>
        <v>0</v>
      </c>
      <c r="X42" s="44">
        <f>'2022'!DL32</f>
        <v>0</v>
      </c>
      <c r="Y42" s="94">
        <f t="shared" si="3"/>
        <v>0</v>
      </c>
      <c r="Z42" s="44"/>
      <c r="AA42" s="44"/>
      <c r="AB42" s="44"/>
      <c r="AC42" s="44"/>
      <c r="AD42" s="44"/>
      <c r="AE42" s="44">
        <f>'2022'!DN32</f>
        <v>0</v>
      </c>
      <c r="AF42" s="82" t="str">
        <f t="shared" si="4"/>
        <v/>
      </c>
      <c r="AG42" s="159"/>
      <c r="AH42" s="160">
        <f t="shared" si="5"/>
        <v>0</v>
      </c>
      <c r="AI42" s="160" t="e">
        <f t="shared" ca="1" si="6"/>
        <v>#NAME?</v>
      </c>
      <c r="AJ42" s="161">
        <v>15</v>
      </c>
      <c r="AK42" s="161" t="str">
        <f t="shared" si="7"/>
        <v/>
      </c>
      <c r="AL42" s="161">
        <f t="shared" si="8"/>
        <v>0</v>
      </c>
      <c r="AM42" s="161">
        <f t="shared" si="9"/>
        <v>0</v>
      </c>
      <c r="AN42" s="162" t="str">
        <f t="shared" si="10"/>
        <v/>
      </c>
      <c r="AO42" s="34" t="str">
        <f t="shared" si="11"/>
        <v/>
      </c>
      <c r="AP42" s="34" t="str">
        <f t="shared" si="12"/>
        <v/>
      </c>
    </row>
    <row r="43" spans="1:42" ht="31.5" x14ac:dyDescent="0.25">
      <c r="A43" s="72">
        <v>23</v>
      </c>
      <c r="B43" s="57" t="s">
        <v>66</v>
      </c>
      <c r="C43" s="92">
        <f>'2022'!B33</f>
        <v>46.606000000000002</v>
      </c>
      <c r="D43" s="93">
        <f>'2022'!DD33</f>
        <v>0</v>
      </c>
      <c r="E43" s="93">
        <f>'2022'!DE33</f>
        <v>0</v>
      </c>
      <c r="F43" s="92">
        <f>'2022'!DH33</f>
        <v>0</v>
      </c>
      <c r="G43" s="44">
        <f>'2021'!DL32</f>
        <v>0</v>
      </c>
      <c r="H43" s="94">
        <f t="shared" si="13"/>
        <v>0</v>
      </c>
      <c r="I43" s="47"/>
      <c r="J43" s="47"/>
      <c r="K43" s="47"/>
      <c r="L43" s="99"/>
      <c r="M43" s="44"/>
      <c r="N43" s="44">
        <f>'2021'!DN32</f>
        <v>0</v>
      </c>
      <c r="O43" s="44">
        <f>'Добыча 2021'!L42</f>
        <v>0</v>
      </c>
      <c r="P43" s="44"/>
      <c r="Q43" s="44"/>
      <c r="R43" s="44"/>
      <c r="S43" s="44">
        <f>'Добыча 2021'!N42</f>
        <v>0</v>
      </c>
      <c r="T43" s="44">
        <f>'Добыча 2021'!M42</f>
        <v>0</v>
      </c>
      <c r="U43" s="44">
        <f t="shared" si="1"/>
        <v>0</v>
      </c>
      <c r="V43" s="94">
        <f>'2022'!DJ33</f>
        <v>0</v>
      </c>
      <c r="W43" s="44">
        <f t="shared" si="2"/>
        <v>0</v>
      </c>
      <c r="X43" s="44">
        <f>'2022'!DL33</f>
        <v>0</v>
      </c>
      <c r="Y43" s="94">
        <f t="shared" si="3"/>
        <v>0</v>
      </c>
      <c r="Z43" s="44"/>
      <c r="AA43" s="44"/>
      <c r="AB43" s="44"/>
      <c r="AC43" s="44"/>
      <c r="AD43" s="44"/>
      <c r="AE43" s="44">
        <f>'2022'!DN33</f>
        <v>0</v>
      </c>
      <c r="AF43" s="82" t="str">
        <f t="shared" si="4"/>
        <v/>
      </c>
      <c r="AG43" s="159"/>
      <c r="AH43" s="160">
        <f t="shared" si="5"/>
        <v>0</v>
      </c>
      <c r="AI43" s="160" t="e">
        <f t="shared" ca="1" si="6"/>
        <v>#NAME?</v>
      </c>
      <c r="AJ43" s="161">
        <v>15</v>
      </c>
      <c r="AK43" s="161" t="str">
        <f t="shared" si="7"/>
        <v/>
      </c>
      <c r="AL43" s="161">
        <f t="shared" si="8"/>
        <v>0</v>
      </c>
      <c r="AM43" s="161">
        <f t="shared" si="9"/>
        <v>0</v>
      </c>
      <c r="AN43" s="162" t="str">
        <f t="shared" si="10"/>
        <v/>
      </c>
      <c r="AO43" s="34" t="str">
        <f t="shared" si="11"/>
        <v/>
      </c>
      <c r="AP43" s="34" t="str">
        <f t="shared" si="12"/>
        <v/>
      </c>
    </row>
    <row r="44" spans="1:42" ht="18.75" x14ac:dyDescent="0.25">
      <c r="A44" s="34"/>
      <c r="B44" s="46" t="s">
        <v>67</v>
      </c>
      <c r="C44" s="96"/>
      <c r="D44" s="97"/>
      <c r="E44" s="97"/>
      <c r="F44" s="98"/>
      <c r="G44" s="44"/>
      <c r="H44" s="94"/>
      <c r="I44" s="44"/>
      <c r="J44" s="44"/>
      <c r="K44" s="44"/>
      <c r="L44" s="44"/>
      <c r="M44" s="56"/>
      <c r="N44" s="56"/>
      <c r="O44" s="56"/>
      <c r="P44" s="56"/>
      <c r="Q44" s="56"/>
      <c r="R44" s="56"/>
      <c r="S44" s="56"/>
      <c r="T44" s="56"/>
      <c r="U44" s="44"/>
      <c r="V44" s="111"/>
      <c r="W44" s="44"/>
      <c r="X44" s="56"/>
      <c r="Y44" s="94"/>
      <c r="Z44" s="56"/>
      <c r="AA44" s="56"/>
      <c r="AB44" s="56"/>
      <c r="AC44" s="56"/>
      <c r="AD44" s="44"/>
      <c r="AE44" s="56"/>
      <c r="AF44" s="82" t="str">
        <f t="shared" si="4"/>
        <v/>
      </c>
      <c r="AG44" s="159"/>
      <c r="AH44" s="160" t="str">
        <f t="shared" si="5"/>
        <v/>
      </c>
      <c r="AI44" s="160" t="e">
        <f t="shared" ca="1" si="6"/>
        <v>#NAME?</v>
      </c>
      <c r="AJ44" s="161">
        <v>15</v>
      </c>
      <c r="AK44" s="161" t="str">
        <f t="shared" si="7"/>
        <v/>
      </c>
      <c r="AL44" s="161" t="str">
        <f t="shared" si="8"/>
        <v/>
      </c>
      <c r="AM44" s="161" t="str">
        <f t="shared" si="9"/>
        <v/>
      </c>
      <c r="AN44" s="162" t="str">
        <f t="shared" si="10"/>
        <v/>
      </c>
      <c r="AO44" s="34" t="str">
        <f t="shared" si="11"/>
        <v/>
      </c>
      <c r="AP44" s="34" t="str">
        <f t="shared" si="12"/>
        <v/>
      </c>
    </row>
    <row r="45" spans="1:42" ht="48" customHeight="1" x14ac:dyDescent="0.25">
      <c r="A45" s="34">
        <v>24</v>
      </c>
      <c r="B45" s="58" t="s">
        <v>297</v>
      </c>
      <c r="C45" s="92">
        <f>'2022'!B35</f>
        <v>399.13200000000001</v>
      </c>
      <c r="D45" s="93">
        <f>'2022'!DD35</f>
        <v>0</v>
      </c>
      <c r="E45" s="93">
        <f>'2022'!DE35</f>
        <v>0</v>
      </c>
      <c r="F45" s="92">
        <f>'2022'!DH35</f>
        <v>0</v>
      </c>
      <c r="G45" s="44">
        <f>'2021'!DL34</f>
        <v>0</v>
      </c>
      <c r="H45" s="94">
        <f t="shared" si="13"/>
        <v>0</v>
      </c>
      <c r="I45" s="44"/>
      <c r="J45" s="44"/>
      <c r="K45" s="44"/>
      <c r="L45" s="44"/>
      <c r="M45" s="44"/>
      <c r="N45" s="44">
        <f>'2021'!DN34</f>
        <v>0</v>
      </c>
      <c r="O45" s="44">
        <f>'Добыча 2021'!L44</f>
        <v>0</v>
      </c>
      <c r="P45" s="44"/>
      <c r="Q45" s="44"/>
      <c r="R45" s="44"/>
      <c r="S45" s="44">
        <f>'Добыча 2021'!N44</f>
        <v>0</v>
      </c>
      <c r="T45" s="44">
        <f>'Добыча 2021'!M44</f>
        <v>0</v>
      </c>
      <c r="U45" s="44">
        <f t="shared" si="1"/>
        <v>0</v>
      </c>
      <c r="V45" s="94">
        <f>'2022'!DJ35</f>
        <v>0</v>
      </c>
      <c r="W45" s="44">
        <f t="shared" si="2"/>
        <v>0</v>
      </c>
      <c r="X45" s="44">
        <f>'2022'!DL35</f>
        <v>0</v>
      </c>
      <c r="Y45" s="94">
        <f t="shared" si="3"/>
        <v>0</v>
      </c>
      <c r="Z45" s="44"/>
      <c r="AA45" s="44"/>
      <c r="AB45" s="44"/>
      <c r="AC45" s="44"/>
      <c r="AD45" s="44"/>
      <c r="AE45" s="44">
        <f>'2022'!DN35</f>
        <v>0</v>
      </c>
      <c r="AF45" s="82" t="str">
        <f t="shared" si="4"/>
        <v/>
      </c>
      <c r="AG45" s="159"/>
      <c r="AH45" s="160">
        <f t="shared" si="5"/>
        <v>0</v>
      </c>
      <c r="AI45" s="160" t="e">
        <f t="shared" ca="1" si="6"/>
        <v>#NAME?</v>
      </c>
      <c r="AJ45" s="161">
        <v>15</v>
      </c>
      <c r="AK45" s="161" t="str">
        <f t="shared" si="7"/>
        <v/>
      </c>
      <c r="AL45" s="161">
        <f t="shared" si="8"/>
        <v>0</v>
      </c>
      <c r="AM45" s="161">
        <f t="shared" si="9"/>
        <v>0</v>
      </c>
      <c r="AN45" s="162" t="str">
        <f t="shared" si="10"/>
        <v/>
      </c>
      <c r="AO45" s="34" t="str">
        <f t="shared" si="11"/>
        <v/>
      </c>
      <c r="AP45" s="34" t="str">
        <f t="shared" si="12"/>
        <v/>
      </c>
    </row>
    <row r="46" spans="1:42" ht="31.5" x14ac:dyDescent="0.25">
      <c r="A46" s="72">
        <v>25</v>
      </c>
      <c r="B46" s="58" t="s">
        <v>298</v>
      </c>
      <c r="C46" s="92">
        <f>'2022'!B36</f>
        <v>162.821</v>
      </c>
      <c r="D46" s="93">
        <f>'2022'!DD36</f>
        <v>0</v>
      </c>
      <c r="E46" s="93">
        <f>'2022'!DE36</f>
        <v>0</v>
      </c>
      <c r="F46" s="92">
        <f>'2022'!DH36</f>
        <v>0</v>
      </c>
      <c r="G46" s="44">
        <f>'2021'!DL35</f>
        <v>0</v>
      </c>
      <c r="H46" s="94">
        <f t="shared" si="13"/>
        <v>0</v>
      </c>
      <c r="I46" s="47"/>
      <c r="J46" s="47"/>
      <c r="K46" s="47"/>
      <c r="L46" s="99"/>
      <c r="M46" s="44"/>
      <c r="N46" s="44">
        <f>'2021'!DN35</f>
        <v>0</v>
      </c>
      <c r="O46" s="44">
        <f>'Добыча 2021'!L45</f>
        <v>0</v>
      </c>
      <c r="P46" s="44"/>
      <c r="Q46" s="44"/>
      <c r="R46" s="44"/>
      <c r="S46" s="44">
        <f>'Добыча 2021'!N45</f>
        <v>0</v>
      </c>
      <c r="T46" s="44">
        <f>'Добыча 2021'!M45</f>
        <v>0</v>
      </c>
      <c r="U46" s="44">
        <f t="shared" si="1"/>
        <v>0</v>
      </c>
      <c r="V46" s="94">
        <f>'2022'!DJ36</f>
        <v>0</v>
      </c>
      <c r="W46" s="44">
        <f t="shared" si="2"/>
        <v>0</v>
      </c>
      <c r="X46" s="44">
        <f>'2022'!DL36</f>
        <v>0</v>
      </c>
      <c r="Y46" s="94">
        <f t="shared" si="3"/>
        <v>0</v>
      </c>
      <c r="Z46" s="44"/>
      <c r="AA46" s="44"/>
      <c r="AB46" s="44"/>
      <c r="AC46" s="44"/>
      <c r="AD46" s="44"/>
      <c r="AE46" s="44">
        <f>'2022'!DN36</f>
        <v>0</v>
      </c>
      <c r="AF46" s="82" t="str">
        <f t="shared" si="4"/>
        <v/>
      </c>
      <c r="AG46" s="159"/>
      <c r="AH46" s="160">
        <f t="shared" si="5"/>
        <v>0</v>
      </c>
      <c r="AI46" s="160" t="e">
        <f t="shared" ca="1" si="6"/>
        <v>#NAME?</v>
      </c>
      <c r="AJ46" s="161">
        <v>15</v>
      </c>
      <c r="AK46" s="161" t="str">
        <f t="shared" si="7"/>
        <v/>
      </c>
      <c r="AL46" s="161">
        <f t="shared" si="8"/>
        <v>0</v>
      </c>
      <c r="AM46" s="161">
        <f t="shared" si="9"/>
        <v>0</v>
      </c>
      <c r="AN46" s="162" t="str">
        <f t="shared" si="10"/>
        <v/>
      </c>
      <c r="AO46" s="34" t="str">
        <f t="shared" si="11"/>
        <v/>
      </c>
      <c r="AP46" s="34" t="str">
        <f t="shared" si="12"/>
        <v/>
      </c>
    </row>
    <row r="47" spans="1:42" ht="18.75" x14ac:dyDescent="0.25">
      <c r="A47" s="34"/>
      <c r="B47" s="46" t="s">
        <v>70</v>
      </c>
      <c r="C47" s="98"/>
      <c r="D47" s="97"/>
      <c r="E47" s="97"/>
      <c r="F47" s="98"/>
      <c r="G47" s="44"/>
      <c r="H47" s="94"/>
      <c r="I47" s="44"/>
      <c r="J47" s="44"/>
      <c r="K47" s="44"/>
      <c r="L47" s="44"/>
      <c r="M47" s="56"/>
      <c r="N47" s="56"/>
      <c r="O47" s="56"/>
      <c r="P47" s="56"/>
      <c r="Q47" s="56"/>
      <c r="R47" s="56"/>
      <c r="S47" s="56"/>
      <c r="T47" s="56"/>
      <c r="U47" s="44"/>
      <c r="V47" s="111"/>
      <c r="W47" s="44"/>
      <c r="X47" s="56"/>
      <c r="Y47" s="94"/>
      <c r="Z47" s="56"/>
      <c r="AA47" s="56"/>
      <c r="AB47" s="56"/>
      <c r="AC47" s="56"/>
      <c r="AD47" s="44"/>
      <c r="AE47" s="56"/>
      <c r="AF47" s="82" t="str">
        <f t="shared" si="4"/>
        <v/>
      </c>
      <c r="AG47" s="159"/>
      <c r="AH47" s="160" t="str">
        <f t="shared" si="5"/>
        <v/>
      </c>
      <c r="AI47" s="160" t="e">
        <f t="shared" ca="1" si="6"/>
        <v>#NAME?</v>
      </c>
      <c r="AJ47" s="161">
        <v>15</v>
      </c>
      <c r="AK47" s="161" t="str">
        <f t="shared" si="7"/>
        <v/>
      </c>
      <c r="AL47" s="161" t="str">
        <f t="shared" si="8"/>
        <v/>
      </c>
      <c r="AM47" s="161" t="str">
        <f t="shared" si="9"/>
        <v/>
      </c>
      <c r="AN47" s="162" t="str">
        <f t="shared" si="10"/>
        <v/>
      </c>
      <c r="AO47" s="34" t="str">
        <f t="shared" si="11"/>
        <v/>
      </c>
      <c r="AP47" s="34" t="str">
        <f t="shared" si="12"/>
        <v/>
      </c>
    </row>
    <row r="48" spans="1:42" ht="47.25" x14ac:dyDescent="0.25">
      <c r="A48" s="34">
        <v>26</v>
      </c>
      <c r="B48" s="49" t="s">
        <v>77</v>
      </c>
      <c r="C48" s="92">
        <f>'2022'!B38</f>
        <v>7.1820000000000004</v>
      </c>
      <c r="D48" s="93">
        <f>'2022'!DD38</f>
        <v>0</v>
      </c>
      <c r="E48" s="93">
        <f>'2022'!DE38</f>
        <v>0</v>
      </c>
      <c r="F48" s="92">
        <f>'2022'!DH38</f>
        <v>0</v>
      </c>
      <c r="G48" s="44">
        <f>'2021'!DL37</f>
        <v>0</v>
      </c>
      <c r="H48" s="94">
        <f t="shared" si="13"/>
        <v>0</v>
      </c>
      <c r="I48" s="44"/>
      <c r="J48" s="44"/>
      <c r="K48" s="44"/>
      <c r="L48" s="44"/>
      <c r="M48" s="44"/>
      <c r="N48" s="44">
        <f>'2021'!DN37</f>
        <v>0</v>
      </c>
      <c r="O48" s="44">
        <f>'Добыча 2021'!L47</f>
        <v>0</v>
      </c>
      <c r="P48" s="44"/>
      <c r="Q48" s="44"/>
      <c r="R48" s="44"/>
      <c r="S48" s="44">
        <f>'Добыча 2021'!N47</f>
        <v>0</v>
      </c>
      <c r="T48" s="44">
        <f>'Добыча 2021'!M47</f>
        <v>0</v>
      </c>
      <c r="U48" s="44">
        <f t="shared" si="1"/>
        <v>0</v>
      </c>
      <c r="V48" s="94">
        <f>'2022'!DJ38</f>
        <v>0</v>
      </c>
      <c r="W48" s="44">
        <f t="shared" si="2"/>
        <v>0</v>
      </c>
      <c r="X48" s="44">
        <f>'2022'!DL38</f>
        <v>0</v>
      </c>
      <c r="Y48" s="94">
        <f t="shared" si="3"/>
        <v>0</v>
      </c>
      <c r="Z48" s="44"/>
      <c r="AA48" s="44"/>
      <c r="AB48" s="44"/>
      <c r="AC48" s="44"/>
      <c r="AD48" s="44"/>
      <c r="AE48" s="44">
        <f>'2022'!DN38</f>
        <v>0</v>
      </c>
      <c r="AF48" s="82" t="str">
        <f t="shared" si="4"/>
        <v/>
      </c>
      <c r="AG48" s="159"/>
      <c r="AH48" s="160">
        <f t="shared" si="5"/>
        <v>0</v>
      </c>
      <c r="AI48" s="160" t="e">
        <f t="shared" ca="1" si="6"/>
        <v>#NAME?</v>
      </c>
      <c r="AJ48" s="161">
        <v>15</v>
      </c>
      <c r="AK48" s="161" t="str">
        <f t="shared" si="7"/>
        <v/>
      </c>
      <c r="AL48" s="161">
        <f t="shared" si="8"/>
        <v>0</v>
      </c>
      <c r="AM48" s="161">
        <f t="shared" si="9"/>
        <v>0</v>
      </c>
      <c r="AN48" s="162" t="str">
        <f t="shared" si="10"/>
        <v/>
      </c>
      <c r="AO48" s="34" t="str">
        <f t="shared" si="11"/>
        <v/>
      </c>
      <c r="AP48" s="34" t="str">
        <f t="shared" si="12"/>
        <v/>
      </c>
    </row>
    <row r="49" spans="1:42" ht="31.5" customHeight="1" x14ac:dyDescent="0.25">
      <c r="A49" s="34">
        <v>27</v>
      </c>
      <c r="B49" s="49" t="s">
        <v>76</v>
      </c>
      <c r="C49" s="92">
        <f>'2022'!B39</f>
        <v>11.596</v>
      </c>
      <c r="D49" s="93">
        <f>'2022'!DD39</f>
        <v>0</v>
      </c>
      <c r="E49" s="93">
        <f>'2022'!DE39</f>
        <v>0</v>
      </c>
      <c r="F49" s="92">
        <f>'2022'!DH39</f>
        <v>0</v>
      </c>
      <c r="G49" s="44">
        <f>'2021'!DL38</f>
        <v>0</v>
      </c>
      <c r="H49" s="94">
        <f t="shared" si="13"/>
        <v>0</v>
      </c>
      <c r="I49" s="44"/>
      <c r="J49" s="44"/>
      <c r="K49" s="44"/>
      <c r="L49" s="44"/>
      <c r="M49" s="44"/>
      <c r="N49" s="44">
        <f>'2021'!DN38</f>
        <v>0</v>
      </c>
      <c r="O49" s="44">
        <f>'Добыча 2021'!L48</f>
        <v>0</v>
      </c>
      <c r="P49" s="44"/>
      <c r="Q49" s="44"/>
      <c r="R49" s="44"/>
      <c r="S49" s="44">
        <f>'Добыча 2021'!N48</f>
        <v>0</v>
      </c>
      <c r="T49" s="44">
        <f>'Добыча 2021'!M48</f>
        <v>0</v>
      </c>
      <c r="U49" s="44">
        <f t="shared" si="1"/>
        <v>0</v>
      </c>
      <c r="V49" s="94">
        <f>'2022'!DJ39</f>
        <v>0</v>
      </c>
      <c r="W49" s="44">
        <f t="shared" si="2"/>
        <v>0</v>
      </c>
      <c r="X49" s="44">
        <f>'2022'!DL39</f>
        <v>0</v>
      </c>
      <c r="Y49" s="94">
        <f t="shared" si="3"/>
        <v>0</v>
      </c>
      <c r="Z49" s="44"/>
      <c r="AA49" s="44"/>
      <c r="AB49" s="44"/>
      <c r="AC49" s="44"/>
      <c r="AD49" s="44"/>
      <c r="AE49" s="44">
        <f>'2022'!DN39</f>
        <v>0</v>
      </c>
      <c r="AF49" s="82" t="str">
        <f t="shared" si="4"/>
        <v/>
      </c>
      <c r="AG49" s="159"/>
      <c r="AH49" s="160">
        <f t="shared" si="5"/>
        <v>0</v>
      </c>
      <c r="AI49" s="160" t="e">
        <f t="shared" ca="1" si="6"/>
        <v>#NAME?</v>
      </c>
      <c r="AJ49" s="161">
        <v>15</v>
      </c>
      <c r="AK49" s="161" t="str">
        <f t="shared" si="7"/>
        <v/>
      </c>
      <c r="AL49" s="161">
        <f t="shared" si="8"/>
        <v>0</v>
      </c>
      <c r="AM49" s="161">
        <f t="shared" si="9"/>
        <v>0</v>
      </c>
      <c r="AN49" s="162" t="str">
        <f t="shared" si="10"/>
        <v/>
      </c>
      <c r="AO49" s="34" t="str">
        <f t="shared" si="11"/>
        <v/>
      </c>
      <c r="AP49" s="34" t="str">
        <f t="shared" si="12"/>
        <v/>
      </c>
    </row>
    <row r="50" spans="1:42" ht="28.5" customHeight="1" x14ac:dyDescent="0.25">
      <c r="A50" s="34">
        <v>28</v>
      </c>
      <c r="B50" s="49" t="s">
        <v>75</v>
      </c>
      <c r="C50" s="92">
        <f>'2022'!B40</f>
        <v>16.03</v>
      </c>
      <c r="D50" s="93">
        <f>'2022'!DD40</f>
        <v>0</v>
      </c>
      <c r="E50" s="93">
        <f>'2022'!DE40</f>
        <v>0</v>
      </c>
      <c r="F50" s="92">
        <f>'2022'!DH40</f>
        <v>0</v>
      </c>
      <c r="G50" s="44">
        <f>'2021'!DL39</f>
        <v>0</v>
      </c>
      <c r="H50" s="94">
        <f t="shared" si="13"/>
        <v>0</v>
      </c>
      <c r="I50" s="44"/>
      <c r="J50" s="44"/>
      <c r="K50" s="44"/>
      <c r="L50" s="44"/>
      <c r="M50" s="44"/>
      <c r="N50" s="44">
        <f>'2021'!DN39</f>
        <v>0</v>
      </c>
      <c r="O50" s="44">
        <f>'Добыча 2021'!L49</f>
        <v>0</v>
      </c>
      <c r="P50" s="44"/>
      <c r="Q50" s="44"/>
      <c r="R50" s="44"/>
      <c r="S50" s="44">
        <f>'Добыча 2021'!N49</f>
        <v>0</v>
      </c>
      <c r="T50" s="44">
        <f>'Добыча 2021'!M49</f>
        <v>0</v>
      </c>
      <c r="U50" s="44">
        <f t="shared" si="1"/>
        <v>0</v>
      </c>
      <c r="V50" s="94">
        <f>'2022'!DJ40</f>
        <v>0</v>
      </c>
      <c r="W50" s="44">
        <f t="shared" si="2"/>
        <v>0</v>
      </c>
      <c r="X50" s="44">
        <f>'2022'!DL40</f>
        <v>0</v>
      </c>
      <c r="Y50" s="94">
        <f t="shared" si="3"/>
        <v>0</v>
      </c>
      <c r="Z50" s="44"/>
      <c r="AA50" s="44"/>
      <c r="AB50" s="44"/>
      <c r="AC50" s="44"/>
      <c r="AD50" s="44"/>
      <c r="AE50" s="44">
        <f>'2022'!DN40</f>
        <v>0</v>
      </c>
      <c r="AF50" s="82" t="str">
        <f t="shared" si="4"/>
        <v/>
      </c>
      <c r="AG50" s="159"/>
      <c r="AH50" s="160">
        <f t="shared" si="5"/>
        <v>0</v>
      </c>
      <c r="AI50" s="160" t="e">
        <f t="shared" ca="1" si="6"/>
        <v>#NAME?</v>
      </c>
      <c r="AJ50" s="161">
        <v>15</v>
      </c>
      <c r="AK50" s="161" t="str">
        <f t="shared" si="7"/>
        <v/>
      </c>
      <c r="AL50" s="161">
        <f t="shared" si="8"/>
        <v>0</v>
      </c>
      <c r="AM50" s="161">
        <f t="shared" si="9"/>
        <v>0</v>
      </c>
      <c r="AN50" s="162" t="str">
        <f t="shared" si="10"/>
        <v/>
      </c>
      <c r="AO50" s="34" t="str">
        <f t="shared" si="11"/>
        <v/>
      </c>
      <c r="AP50" s="34" t="str">
        <f t="shared" si="12"/>
        <v/>
      </c>
    </row>
    <row r="51" spans="1:42" ht="35.25" customHeight="1" x14ac:dyDescent="0.25">
      <c r="A51" s="34">
        <v>29</v>
      </c>
      <c r="B51" s="114" t="s">
        <v>410</v>
      </c>
      <c r="C51" s="92">
        <f>'2022'!B41</f>
        <v>7.9729999999999999</v>
      </c>
      <c r="D51" s="581">
        <f>'2022'!DD41</f>
        <v>0</v>
      </c>
      <c r="E51" s="93">
        <f>'2022'!DE41</f>
        <v>0</v>
      </c>
      <c r="F51" s="92">
        <f>'2022'!DH41</f>
        <v>0</v>
      </c>
      <c r="G51" s="583">
        <f>'2021'!DL40</f>
        <v>0</v>
      </c>
      <c r="H51" s="585">
        <f t="shared" si="13"/>
        <v>0</v>
      </c>
      <c r="I51" s="44"/>
      <c r="J51" s="44"/>
      <c r="K51" s="44"/>
      <c r="L51" s="44"/>
      <c r="M51" s="44"/>
      <c r="N51" s="583">
        <f>'2021'!DN40</f>
        <v>0</v>
      </c>
      <c r="O51" s="583">
        <f>'Добыча 2021'!L50</f>
        <v>0</v>
      </c>
      <c r="P51" s="44"/>
      <c r="Q51" s="44"/>
      <c r="R51" s="44"/>
      <c r="S51" s="583">
        <f>'Добыча 2021'!N50</f>
        <v>0</v>
      </c>
      <c r="T51" s="583">
        <f>'Добыча 2021'!M50</f>
        <v>0</v>
      </c>
      <c r="U51" s="583">
        <f>IF(G53=0,0,O51/G53*100)</f>
        <v>0</v>
      </c>
      <c r="V51" s="94">
        <f>'2022'!DJ41</f>
        <v>0</v>
      </c>
      <c r="W51" s="44">
        <f t="shared" si="2"/>
        <v>0</v>
      </c>
      <c r="X51" s="44">
        <f>'2022'!DL41</f>
        <v>0</v>
      </c>
      <c r="Y51" s="94">
        <f t="shared" si="3"/>
        <v>0</v>
      </c>
      <c r="Z51" s="44"/>
      <c r="AA51" s="44"/>
      <c r="AB51" s="44"/>
      <c r="AC51" s="44"/>
      <c r="AD51" s="44"/>
      <c r="AE51" s="44">
        <f>'2022'!DN41</f>
        <v>0</v>
      </c>
      <c r="AF51" s="82" t="str">
        <f t="shared" si="4"/>
        <v/>
      </c>
      <c r="AG51" s="159"/>
      <c r="AH51" s="160">
        <f t="shared" si="5"/>
        <v>0</v>
      </c>
      <c r="AI51" s="160" t="e">
        <f t="shared" ca="1" si="6"/>
        <v>#NAME?</v>
      </c>
      <c r="AJ51" s="161">
        <v>15</v>
      </c>
      <c r="AK51" s="161" t="str">
        <f t="shared" si="7"/>
        <v/>
      </c>
      <c r="AL51" s="161">
        <f t="shared" si="8"/>
        <v>0</v>
      </c>
      <c r="AM51" s="161">
        <f t="shared" si="9"/>
        <v>0</v>
      </c>
      <c r="AN51" s="162" t="str">
        <f t="shared" si="10"/>
        <v/>
      </c>
      <c r="AO51" s="34" t="str">
        <f t="shared" si="11"/>
        <v/>
      </c>
      <c r="AP51" s="34" t="str">
        <f t="shared" si="12"/>
        <v/>
      </c>
    </row>
    <row r="52" spans="1:42" ht="48.75" customHeight="1" x14ac:dyDescent="0.25">
      <c r="A52" s="34">
        <v>30</v>
      </c>
      <c r="B52" s="114" t="s">
        <v>411</v>
      </c>
      <c r="C52" s="92">
        <f>'2022'!B42</f>
        <v>28.376999999999999</v>
      </c>
      <c r="D52" s="587"/>
      <c r="E52" s="93">
        <f>'2022'!DE42</f>
        <v>0</v>
      </c>
      <c r="F52" s="92">
        <f>'2022'!DH42</f>
        <v>0</v>
      </c>
      <c r="G52" s="588"/>
      <c r="H52" s="589"/>
      <c r="I52" s="44"/>
      <c r="J52" s="44"/>
      <c r="K52" s="44"/>
      <c r="L52" s="44"/>
      <c r="M52" s="44"/>
      <c r="N52" s="588"/>
      <c r="O52" s="588"/>
      <c r="P52" s="44"/>
      <c r="Q52" s="44"/>
      <c r="R52" s="44"/>
      <c r="S52" s="588"/>
      <c r="T52" s="588"/>
      <c r="U52" s="588"/>
      <c r="V52" s="94">
        <f>'2022'!DJ42</f>
        <v>0</v>
      </c>
      <c r="W52" s="44">
        <f t="shared" si="2"/>
        <v>0</v>
      </c>
      <c r="X52" s="44">
        <f>'2022'!DL42</f>
        <v>0</v>
      </c>
      <c r="Y52" s="94">
        <f t="shared" si="3"/>
        <v>0</v>
      </c>
      <c r="Z52" s="44"/>
      <c r="AA52" s="44"/>
      <c r="AB52" s="44"/>
      <c r="AC52" s="44"/>
      <c r="AD52" s="44"/>
      <c r="AE52" s="44">
        <f>'2022'!DN42</f>
        <v>0</v>
      </c>
      <c r="AF52" s="82" t="str">
        <f t="shared" si="4"/>
        <v/>
      </c>
      <c r="AG52" s="159"/>
      <c r="AH52" s="160">
        <f t="shared" si="5"/>
        <v>0</v>
      </c>
      <c r="AI52" s="160" t="e">
        <f t="shared" ca="1" si="6"/>
        <v>#NAME?</v>
      </c>
      <c r="AJ52" s="161">
        <v>15</v>
      </c>
      <c r="AK52" s="161" t="str">
        <f t="shared" si="7"/>
        <v/>
      </c>
      <c r="AL52" s="161">
        <f t="shared" si="8"/>
        <v>0</v>
      </c>
      <c r="AM52" s="161">
        <f t="shared" si="9"/>
        <v>0</v>
      </c>
      <c r="AN52" s="162" t="str">
        <f t="shared" si="10"/>
        <v/>
      </c>
      <c r="AO52" s="34" t="str">
        <f t="shared" si="11"/>
        <v/>
      </c>
      <c r="AP52" s="34" t="str">
        <f t="shared" si="12"/>
        <v/>
      </c>
    </row>
    <row r="53" spans="1:42" ht="44.25" customHeight="1" x14ac:dyDescent="0.25">
      <c r="A53" s="34">
        <v>31</v>
      </c>
      <c r="B53" s="116" t="s">
        <v>412</v>
      </c>
      <c r="C53" s="92">
        <f>'2022'!B43</f>
        <v>36.741999999999997</v>
      </c>
      <c r="D53" s="582"/>
      <c r="E53" s="93">
        <f>'2022'!DE43</f>
        <v>0</v>
      </c>
      <c r="F53" s="92">
        <f>'2022'!DH43</f>
        <v>0</v>
      </c>
      <c r="G53" s="584"/>
      <c r="H53" s="586"/>
      <c r="I53" s="44"/>
      <c r="J53" s="44"/>
      <c r="K53" s="44"/>
      <c r="L53" s="44"/>
      <c r="M53" s="44"/>
      <c r="N53" s="584"/>
      <c r="O53" s="584"/>
      <c r="P53" s="44"/>
      <c r="Q53" s="44"/>
      <c r="R53" s="44"/>
      <c r="S53" s="584"/>
      <c r="T53" s="584"/>
      <c r="U53" s="584"/>
      <c r="V53" s="94">
        <f>'2022'!DJ43</f>
        <v>0</v>
      </c>
      <c r="W53" s="44">
        <f t="shared" si="2"/>
        <v>0</v>
      </c>
      <c r="X53" s="44">
        <f>'2022'!DL43</f>
        <v>0</v>
      </c>
      <c r="Y53" s="94">
        <f t="shared" si="3"/>
        <v>0</v>
      </c>
      <c r="Z53" s="44"/>
      <c r="AA53" s="44"/>
      <c r="AB53" s="44"/>
      <c r="AC53" s="44"/>
      <c r="AD53" s="44"/>
      <c r="AE53" s="44">
        <f>'2022'!DN43</f>
        <v>0</v>
      </c>
      <c r="AF53" s="82" t="str">
        <f t="shared" si="4"/>
        <v/>
      </c>
      <c r="AG53" s="159"/>
      <c r="AH53" s="160">
        <f t="shared" si="5"/>
        <v>0</v>
      </c>
      <c r="AI53" s="160" t="e">
        <f t="shared" ca="1" si="6"/>
        <v>#NAME?</v>
      </c>
      <c r="AJ53" s="161">
        <v>15</v>
      </c>
      <c r="AK53" s="161" t="str">
        <f t="shared" si="7"/>
        <v/>
      </c>
      <c r="AL53" s="161">
        <f t="shared" si="8"/>
        <v>0</v>
      </c>
      <c r="AM53" s="161">
        <f t="shared" si="9"/>
        <v>0</v>
      </c>
      <c r="AN53" s="162" t="str">
        <f t="shared" si="10"/>
        <v/>
      </c>
      <c r="AO53" s="34" t="str">
        <f t="shared" si="11"/>
        <v/>
      </c>
      <c r="AP53" s="34" t="str">
        <f t="shared" si="12"/>
        <v/>
      </c>
    </row>
    <row r="54" spans="1:42" ht="33" customHeight="1" x14ac:dyDescent="0.25">
      <c r="A54" s="34">
        <v>32</v>
      </c>
      <c r="B54" s="57" t="s">
        <v>74</v>
      </c>
      <c r="C54" s="92">
        <f>'2022'!B44</f>
        <v>9.98</v>
      </c>
      <c r="D54" s="93">
        <f>'2022'!DD44</f>
        <v>0</v>
      </c>
      <c r="E54" s="93">
        <f>'2022'!DE44</f>
        <v>0</v>
      </c>
      <c r="F54" s="92">
        <f>'2022'!DH44</f>
        <v>0</v>
      </c>
      <c r="G54" s="44">
        <f>'2021'!DL41</f>
        <v>0</v>
      </c>
      <c r="H54" s="94">
        <f t="shared" si="13"/>
        <v>0</v>
      </c>
      <c r="I54" s="44"/>
      <c r="J54" s="44"/>
      <c r="K54" s="44"/>
      <c r="L54" s="44"/>
      <c r="M54" s="44"/>
      <c r="N54" s="44">
        <f>'2021'!DN41</f>
        <v>0</v>
      </c>
      <c r="O54" s="44">
        <f>'Добыча 2021'!L51</f>
        <v>0</v>
      </c>
      <c r="P54" s="44"/>
      <c r="Q54" s="44"/>
      <c r="R54" s="44"/>
      <c r="S54" s="44">
        <f>'Добыча 2021'!N51</f>
        <v>0</v>
      </c>
      <c r="T54" s="44">
        <f>'Добыча 2021'!M51</f>
        <v>0</v>
      </c>
      <c r="U54" s="44">
        <f t="shared" si="1"/>
        <v>0</v>
      </c>
      <c r="V54" s="94">
        <f>'2022'!DJ44</f>
        <v>0</v>
      </c>
      <c r="W54" s="44">
        <f t="shared" si="2"/>
        <v>0</v>
      </c>
      <c r="X54" s="44">
        <f>'2022'!DL44</f>
        <v>0</v>
      </c>
      <c r="Y54" s="94">
        <f t="shared" si="3"/>
        <v>0</v>
      </c>
      <c r="Z54" s="44"/>
      <c r="AA54" s="44"/>
      <c r="AB54" s="44"/>
      <c r="AC54" s="44"/>
      <c r="AD54" s="44"/>
      <c r="AE54" s="44">
        <f>'2022'!DN44</f>
        <v>0</v>
      </c>
      <c r="AF54" s="82" t="str">
        <f t="shared" si="4"/>
        <v/>
      </c>
      <c r="AG54" s="159"/>
      <c r="AH54" s="160">
        <f t="shared" si="5"/>
        <v>0</v>
      </c>
      <c r="AI54" s="160" t="e">
        <f t="shared" ca="1" si="6"/>
        <v>#NAME?</v>
      </c>
      <c r="AJ54" s="161">
        <v>15</v>
      </c>
      <c r="AK54" s="161" t="str">
        <f t="shared" si="7"/>
        <v/>
      </c>
      <c r="AL54" s="161">
        <f t="shared" si="8"/>
        <v>0</v>
      </c>
      <c r="AM54" s="161">
        <f t="shared" si="9"/>
        <v>0</v>
      </c>
      <c r="AN54" s="162" t="str">
        <f t="shared" si="10"/>
        <v/>
      </c>
      <c r="AO54" s="34" t="str">
        <f t="shared" si="11"/>
        <v/>
      </c>
      <c r="AP54" s="34" t="str">
        <f t="shared" si="12"/>
        <v/>
      </c>
    </row>
    <row r="55" spans="1:42" ht="31.5" x14ac:dyDescent="0.25">
      <c r="A55" s="34">
        <v>33</v>
      </c>
      <c r="B55" s="49" t="s">
        <v>300</v>
      </c>
      <c r="C55" s="92">
        <f>'2022'!B45</f>
        <v>9.44</v>
      </c>
      <c r="D55" s="93">
        <f>'2022'!DD45</f>
        <v>0</v>
      </c>
      <c r="E55" s="93">
        <f>'2022'!DE45</f>
        <v>0</v>
      </c>
      <c r="F55" s="92">
        <f>'2022'!DH45</f>
        <v>0</v>
      </c>
      <c r="G55" s="44">
        <f>'2021'!DL42</f>
        <v>0</v>
      </c>
      <c r="H55" s="94">
        <f t="shared" si="13"/>
        <v>0</v>
      </c>
      <c r="I55" s="44"/>
      <c r="J55" s="44"/>
      <c r="K55" s="44"/>
      <c r="L55" s="44"/>
      <c r="M55" s="44"/>
      <c r="N55" s="44">
        <f>'2021'!DN42</f>
        <v>0</v>
      </c>
      <c r="O55" s="44">
        <f>'Добыча 2021'!L52</f>
        <v>0</v>
      </c>
      <c r="P55" s="44"/>
      <c r="Q55" s="44"/>
      <c r="R55" s="44"/>
      <c r="S55" s="44">
        <f>'Добыча 2021'!N52</f>
        <v>0</v>
      </c>
      <c r="T55" s="44">
        <f>'Добыча 2021'!M52</f>
        <v>0</v>
      </c>
      <c r="U55" s="44">
        <f t="shared" si="1"/>
        <v>0</v>
      </c>
      <c r="V55" s="94">
        <f>'2022'!DJ45</f>
        <v>0</v>
      </c>
      <c r="W55" s="44">
        <f t="shared" si="2"/>
        <v>0</v>
      </c>
      <c r="X55" s="44">
        <f>'2022'!DL45</f>
        <v>0</v>
      </c>
      <c r="Y55" s="94">
        <f t="shared" si="3"/>
        <v>0</v>
      </c>
      <c r="Z55" s="44"/>
      <c r="AA55" s="44"/>
      <c r="AB55" s="44"/>
      <c r="AC55" s="44"/>
      <c r="AD55" s="44"/>
      <c r="AE55" s="44">
        <f>'2022'!DN45</f>
        <v>0</v>
      </c>
      <c r="AF55" s="82" t="str">
        <f t="shared" si="4"/>
        <v/>
      </c>
      <c r="AG55" s="159"/>
      <c r="AH55" s="160">
        <f t="shared" si="5"/>
        <v>0</v>
      </c>
      <c r="AI55" s="160" t="e">
        <f t="shared" ca="1" si="6"/>
        <v>#NAME?</v>
      </c>
      <c r="AJ55" s="161">
        <v>15</v>
      </c>
      <c r="AK55" s="161" t="str">
        <f t="shared" si="7"/>
        <v/>
      </c>
      <c r="AL55" s="161">
        <f t="shared" si="8"/>
        <v>0</v>
      </c>
      <c r="AM55" s="161">
        <f t="shared" si="9"/>
        <v>0</v>
      </c>
      <c r="AN55" s="162" t="str">
        <f t="shared" si="10"/>
        <v/>
      </c>
      <c r="AO55" s="34" t="str">
        <f t="shared" si="11"/>
        <v/>
      </c>
      <c r="AP55" s="34" t="str">
        <f t="shared" si="12"/>
        <v/>
      </c>
    </row>
    <row r="56" spans="1:42" ht="78.75" x14ac:dyDescent="0.25">
      <c r="A56" s="34">
        <v>34</v>
      </c>
      <c r="B56" s="57" t="s">
        <v>71</v>
      </c>
      <c r="C56" s="92">
        <f>'2022'!B46</f>
        <v>51.08</v>
      </c>
      <c r="D56" s="93">
        <f>'2022'!DD46</f>
        <v>0</v>
      </c>
      <c r="E56" s="93">
        <f>'2022'!DE46</f>
        <v>0</v>
      </c>
      <c r="F56" s="92">
        <f>'2022'!DH46</f>
        <v>0</v>
      </c>
      <c r="G56" s="44">
        <f>'2021'!DL43</f>
        <v>0</v>
      </c>
      <c r="H56" s="94">
        <f t="shared" si="13"/>
        <v>0</v>
      </c>
      <c r="I56" s="44"/>
      <c r="J56" s="44"/>
      <c r="K56" s="44"/>
      <c r="L56" s="44"/>
      <c r="M56" s="44"/>
      <c r="N56" s="44">
        <f>'2021'!DN43</f>
        <v>0</v>
      </c>
      <c r="O56" s="44">
        <f>'Добыча 2021'!L53</f>
        <v>0</v>
      </c>
      <c r="P56" s="44"/>
      <c r="Q56" s="44"/>
      <c r="R56" s="44"/>
      <c r="S56" s="44">
        <f>'Добыча 2021'!N53</f>
        <v>0</v>
      </c>
      <c r="T56" s="44">
        <f>'Добыча 2021'!M53</f>
        <v>0</v>
      </c>
      <c r="U56" s="44">
        <f t="shared" si="1"/>
        <v>0</v>
      </c>
      <c r="V56" s="94">
        <f>'2022'!DJ46</f>
        <v>0</v>
      </c>
      <c r="W56" s="44">
        <f t="shared" si="2"/>
        <v>0</v>
      </c>
      <c r="X56" s="44">
        <f>'2022'!DL46</f>
        <v>0</v>
      </c>
      <c r="Y56" s="94">
        <f t="shared" si="3"/>
        <v>0</v>
      </c>
      <c r="Z56" s="44"/>
      <c r="AA56" s="44"/>
      <c r="AB56" s="44"/>
      <c r="AC56" s="44"/>
      <c r="AD56" s="44"/>
      <c r="AE56" s="44">
        <f>'2022'!DN46</f>
        <v>0</v>
      </c>
      <c r="AF56" s="82" t="str">
        <f t="shared" si="4"/>
        <v/>
      </c>
      <c r="AG56" s="159"/>
      <c r="AH56" s="160">
        <f t="shared" si="5"/>
        <v>0</v>
      </c>
      <c r="AI56" s="160" t="e">
        <f t="shared" ca="1" si="6"/>
        <v>#NAME?</v>
      </c>
      <c r="AJ56" s="161">
        <v>15</v>
      </c>
      <c r="AK56" s="161" t="str">
        <f t="shared" si="7"/>
        <v/>
      </c>
      <c r="AL56" s="161">
        <f t="shared" si="8"/>
        <v>0</v>
      </c>
      <c r="AM56" s="161">
        <f t="shared" si="9"/>
        <v>0</v>
      </c>
      <c r="AN56" s="162" t="str">
        <f t="shared" si="10"/>
        <v/>
      </c>
      <c r="AO56" s="34" t="str">
        <f t="shared" si="11"/>
        <v/>
      </c>
      <c r="AP56" s="34" t="str">
        <f t="shared" si="12"/>
        <v/>
      </c>
    </row>
    <row r="57" spans="1:42" ht="115.5" customHeight="1" x14ac:dyDescent="0.25">
      <c r="A57" s="34">
        <v>35</v>
      </c>
      <c r="B57" s="57" t="s">
        <v>301</v>
      </c>
      <c r="C57" s="92">
        <f>'2022'!B47</f>
        <v>115.1</v>
      </c>
      <c r="D57" s="93">
        <f>'2022'!DD47</f>
        <v>0</v>
      </c>
      <c r="E57" s="93">
        <f>'2022'!DE47</f>
        <v>0</v>
      </c>
      <c r="F57" s="92">
        <f>'2022'!DH47</f>
        <v>0</v>
      </c>
      <c r="G57" s="44">
        <f>'2021'!DL44</f>
        <v>0</v>
      </c>
      <c r="H57" s="94">
        <f t="shared" si="13"/>
        <v>0</v>
      </c>
      <c r="I57" s="44"/>
      <c r="J57" s="44"/>
      <c r="K57" s="44"/>
      <c r="L57" s="44"/>
      <c r="M57" s="44"/>
      <c r="N57" s="44">
        <f>'2021'!DN44</f>
        <v>0</v>
      </c>
      <c r="O57" s="44">
        <f>'Добыча 2021'!L54</f>
        <v>0</v>
      </c>
      <c r="P57" s="44"/>
      <c r="Q57" s="44"/>
      <c r="R57" s="44"/>
      <c r="S57" s="44">
        <f>'Добыча 2021'!N54</f>
        <v>0</v>
      </c>
      <c r="T57" s="44">
        <f>'Добыча 2021'!M54</f>
        <v>0</v>
      </c>
      <c r="U57" s="44">
        <f t="shared" si="1"/>
        <v>0</v>
      </c>
      <c r="V57" s="94">
        <f>'2022'!DJ47</f>
        <v>0</v>
      </c>
      <c r="W57" s="44">
        <f t="shared" si="2"/>
        <v>0</v>
      </c>
      <c r="X57" s="44">
        <f>'2022'!DL47</f>
        <v>0</v>
      </c>
      <c r="Y57" s="94">
        <f t="shared" si="3"/>
        <v>0</v>
      </c>
      <c r="Z57" s="44"/>
      <c r="AA57" s="44"/>
      <c r="AB57" s="44"/>
      <c r="AC57" s="44"/>
      <c r="AD57" s="44"/>
      <c r="AE57" s="44">
        <f>'2022'!DN47</f>
        <v>0</v>
      </c>
      <c r="AF57" s="82" t="str">
        <f t="shared" si="4"/>
        <v/>
      </c>
      <c r="AG57" s="159"/>
      <c r="AH57" s="160">
        <f t="shared" si="5"/>
        <v>0</v>
      </c>
      <c r="AI57" s="160" t="e">
        <f t="shared" ca="1" si="6"/>
        <v>#NAME?</v>
      </c>
      <c r="AJ57" s="161">
        <v>15</v>
      </c>
      <c r="AK57" s="161" t="str">
        <f t="shared" si="7"/>
        <v/>
      </c>
      <c r="AL57" s="161">
        <f t="shared" si="8"/>
        <v>0</v>
      </c>
      <c r="AM57" s="161">
        <f t="shared" si="9"/>
        <v>0</v>
      </c>
      <c r="AN57" s="162" t="str">
        <f t="shared" si="10"/>
        <v/>
      </c>
      <c r="AO57" s="34" t="str">
        <f t="shared" si="11"/>
        <v/>
      </c>
      <c r="AP57" s="34" t="str">
        <f t="shared" si="12"/>
        <v/>
      </c>
    </row>
    <row r="58" spans="1:42" ht="51.75" customHeight="1" x14ac:dyDescent="0.25">
      <c r="A58" s="34">
        <v>36</v>
      </c>
      <c r="B58" s="57" t="s">
        <v>72</v>
      </c>
      <c r="C58" s="92">
        <f>'2022'!B48</f>
        <v>120.515</v>
      </c>
      <c r="D58" s="93">
        <f>'2022'!DD48</f>
        <v>0</v>
      </c>
      <c r="E58" s="93">
        <f>'2022'!DE48</f>
        <v>0</v>
      </c>
      <c r="F58" s="92">
        <f>'2022'!DH48</f>
        <v>0</v>
      </c>
      <c r="G58" s="44">
        <f>'2021'!DL45</f>
        <v>0</v>
      </c>
      <c r="H58" s="94">
        <f t="shared" si="13"/>
        <v>0</v>
      </c>
      <c r="I58" s="44"/>
      <c r="J58" s="44"/>
      <c r="K58" s="44"/>
      <c r="L58" s="44"/>
      <c r="M58" s="44"/>
      <c r="N58" s="44">
        <f>'2021'!DN45</f>
        <v>0</v>
      </c>
      <c r="O58" s="44">
        <f>'Добыча 2021'!L55</f>
        <v>0</v>
      </c>
      <c r="P58" s="44"/>
      <c r="Q58" s="44"/>
      <c r="R58" s="44"/>
      <c r="S58" s="44">
        <f>'Добыча 2021'!N55</f>
        <v>0</v>
      </c>
      <c r="T58" s="44">
        <f>'Добыча 2021'!M55</f>
        <v>0</v>
      </c>
      <c r="U58" s="44">
        <f t="shared" si="1"/>
        <v>0</v>
      </c>
      <c r="V58" s="94">
        <f>'2022'!DJ48</f>
        <v>0</v>
      </c>
      <c r="W58" s="44">
        <f t="shared" si="2"/>
        <v>0</v>
      </c>
      <c r="X58" s="44">
        <f>'2022'!DL48</f>
        <v>0</v>
      </c>
      <c r="Y58" s="94">
        <f t="shared" si="3"/>
        <v>0</v>
      </c>
      <c r="Z58" s="44"/>
      <c r="AA58" s="44"/>
      <c r="AB58" s="44"/>
      <c r="AC58" s="44"/>
      <c r="AD58" s="44"/>
      <c r="AE58" s="44">
        <f>'2022'!DN48</f>
        <v>0</v>
      </c>
      <c r="AF58" s="82" t="str">
        <f t="shared" si="4"/>
        <v/>
      </c>
      <c r="AG58" s="159"/>
      <c r="AH58" s="160">
        <f t="shared" si="5"/>
        <v>0</v>
      </c>
      <c r="AI58" s="160" t="e">
        <f t="shared" ca="1" si="6"/>
        <v>#NAME?</v>
      </c>
      <c r="AJ58" s="161">
        <v>15</v>
      </c>
      <c r="AK58" s="161" t="str">
        <f t="shared" si="7"/>
        <v/>
      </c>
      <c r="AL58" s="161">
        <f t="shared" si="8"/>
        <v>0</v>
      </c>
      <c r="AM58" s="161">
        <f t="shared" si="9"/>
        <v>0</v>
      </c>
      <c r="AN58" s="162" t="str">
        <f t="shared" si="10"/>
        <v/>
      </c>
      <c r="AO58" s="34" t="str">
        <f t="shared" si="11"/>
        <v/>
      </c>
      <c r="AP58" s="34" t="str">
        <f t="shared" si="12"/>
        <v/>
      </c>
    </row>
    <row r="59" spans="1:42" ht="49.5" customHeight="1" x14ac:dyDescent="0.25">
      <c r="A59" s="34">
        <v>37</v>
      </c>
      <c r="B59" s="57" t="s">
        <v>302</v>
      </c>
      <c r="C59" s="92">
        <f>'2022'!B49</f>
        <v>214.8</v>
      </c>
      <c r="D59" s="93">
        <f>'2022'!DD49</f>
        <v>0</v>
      </c>
      <c r="E59" s="93">
        <f>'2022'!DE49</f>
        <v>0</v>
      </c>
      <c r="F59" s="92">
        <f>'2022'!DH49</f>
        <v>0</v>
      </c>
      <c r="G59" s="44">
        <f>'2021'!DL46</f>
        <v>0</v>
      </c>
      <c r="H59" s="94">
        <f t="shared" si="13"/>
        <v>0</v>
      </c>
      <c r="I59" s="47"/>
      <c r="J59" s="47"/>
      <c r="K59" s="47"/>
      <c r="L59" s="99"/>
      <c r="M59" s="44"/>
      <c r="N59" s="44">
        <f>'2021'!DN46</f>
        <v>0</v>
      </c>
      <c r="O59" s="44">
        <f>'Добыча 2021'!L56</f>
        <v>0</v>
      </c>
      <c r="P59" s="44"/>
      <c r="Q59" s="44"/>
      <c r="R59" s="44"/>
      <c r="S59" s="44">
        <f>'Добыча 2021'!N56</f>
        <v>0</v>
      </c>
      <c r="T59" s="44">
        <f>'Добыча 2021'!M56</f>
        <v>0</v>
      </c>
      <c r="U59" s="44">
        <f t="shared" si="1"/>
        <v>0</v>
      </c>
      <c r="V59" s="94">
        <f>'2022'!DJ49</f>
        <v>0</v>
      </c>
      <c r="W59" s="44">
        <f t="shared" si="2"/>
        <v>0</v>
      </c>
      <c r="X59" s="44">
        <f>'2022'!DL49</f>
        <v>0</v>
      </c>
      <c r="Y59" s="94">
        <f t="shared" si="3"/>
        <v>0</v>
      </c>
      <c r="Z59" s="44"/>
      <c r="AA59" s="44"/>
      <c r="AB59" s="44"/>
      <c r="AC59" s="44"/>
      <c r="AD59" s="44"/>
      <c r="AE59" s="44">
        <f>'2022'!DN49</f>
        <v>0</v>
      </c>
      <c r="AF59" s="82" t="str">
        <f t="shared" si="4"/>
        <v/>
      </c>
      <c r="AG59" s="159"/>
      <c r="AH59" s="160">
        <f t="shared" si="5"/>
        <v>0</v>
      </c>
      <c r="AI59" s="160" t="e">
        <f t="shared" ca="1" si="6"/>
        <v>#NAME?</v>
      </c>
      <c r="AJ59" s="161">
        <v>15</v>
      </c>
      <c r="AK59" s="161" t="str">
        <f t="shared" si="7"/>
        <v/>
      </c>
      <c r="AL59" s="161">
        <f t="shared" si="8"/>
        <v>0</v>
      </c>
      <c r="AM59" s="161">
        <f t="shared" si="9"/>
        <v>0</v>
      </c>
      <c r="AN59" s="162" t="str">
        <f t="shared" si="10"/>
        <v/>
      </c>
      <c r="AO59" s="34" t="str">
        <f t="shared" si="11"/>
        <v/>
      </c>
      <c r="AP59" s="34" t="str">
        <f t="shared" si="12"/>
        <v/>
      </c>
    </row>
    <row r="60" spans="1:42" ht="18.75" x14ac:dyDescent="0.25">
      <c r="A60" s="34"/>
      <c r="B60" s="46" t="s">
        <v>83</v>
      </c>
      <c r="C60" s="98"/>
      <c r="D60" s="97"/>
      <c r="E60" s="97"/>
      <c r="F60" s="98"/>
      <c r="G60" s="44"/>
      <c r="H60" s="94"/>
      <c r="I60" s="44"/>
      <c r="J60" s="44"/>
      <c r="K60" s="44"/>
      <c r="L60" s="44"/>
      <c r="M60" s="56"/>
      <c r="N60" s="56"/>
      <c r="O60" s="56"/>
      <c r="P60" s="56"/>
      <c r="Q60" s="56"/>
      <c r="R60" s="56"/>
      <c r="S60" s="56"/>
      <c r="T60" s="56"/>
      <c r="U60" s="44"/>
      <c r="V60" s="111"/>
      <c r="W60" s="44"/>
      <c r="X60" s="56"/>
      <c r="Y60" s="94"/>
      <c r="Z60" s="56"/>
      <c r="AA60" s="56"/>
      <c r="AB60" s="56"/>
      <c r="AC60" s="56"/>
      <c r="AD60" s="44"/>
      <c r="AE60" s="56"/>
      <c r="AF60" s="82" t="str">
        <f t="shared" si="4"/>
        <v/>
      </c>
      <c r="AG60" s="159"/>
      <c r="AH60" s="160" t="str">
        <f t="shared" si="5"/>
        <v/>
      </c>
      <c r="AI60" s="160" t="e">
        <f t="shared" ca="1" si="6"/>
        <v>#NAME?</v>
      </c>
      <c r="AJ60" s="161">
        <v>15</v>
      </c>
      <c r="AK60" s="161" t="str">
        <f t="shared" si="7"/>
        <v/>
      </c>
      <c r="AL60" s="161" t="str">
        <f t="shared" si="8"/>
        <v/>
      </c>
      <c r="AM60" s="161" t="str">
        <f t="shared" si="9"/>
        <v/>
      </c>
      <c r="AN60" s="162" t="str">
        <f t="shared" si="10"/>
        <v/>
      </c>
      <c r="AO60" s="34" t="str">
        <f t="shared" si="11"/>
        <v/>
      </c>
      <c r="AP60" s="34" t="str">
        <f t="shared" si="12"/>
        <v/>
      </c>
    </row>
    <row r="61" spans="1:42" ht="94.5" x14ac:dyDescent="0.25">
      <c r="A61" s="34">
        <v>38</v>
      </c>
      <c r="B61" s="57" t="s">
        <v>303</v>
      </c>
      <c r="C61" s="92">
        <f>'2022'!B51</f>
        <v>299.10000000000002</v>
      </c>
      <c r="D61" s="93">
        <f>'2022'!DD51</f>
        <v>222</v>
      </c>
      <c r="E61" s="93">
        <f>'2022'!DE51</f>
        <v>141</v>
      </c>
      <c r="F61" s="92">
        <f>'2022'!DH51</f>
        <v>0.4714142427281845</v>
      </c>
      <c r="G61" s="44">
        <f>'2021'!DL48</f>
        <v>33</v>
      </c>
      <c r="H61" s="94">
        <f t="shared" si="13"/>
        <v>14.864864864864865</v>
      </c>
      <c r="I61" s="166">
        <f>'2021'!DL52</f>
        <v>0</v>
      </c>
      <c r="J61" s="44"/>
      <c r="K61" s="44"/>
      <c r="L61" s="44"/>
      <c r="M61" s="44"/>
      <c r="N61" s="44">
        <f>'2021'!DN48</f>
        <v>0</v>
      </c>
      <c r="O61" s="44">
        <f>'Добыча 2021'!L58</f>
        <v>20</v>
      </c>
      <c r="P61" s="44"/>
      <c r="Q61" s="44"/>
      <c r="R61" s="44"/>
      <c r="S61" s="44">
        <f>'Добыча 2021'!N58</f>
        <v>17</v>
      </c>
      <c r="T61" s="44">
        <f>'Добыча 2021'!M58</f>
        <v>3</v>
      </c>
      <c r="U61" s="44">
        <f t="shared" si="1"/>
        <v>60.606060606060609</v>
      </c>
      <c r="V61" s="94">
        <f>'2022'!DJ51</f>
        <v>21.14999999999986</v>
      </c>
      <c r="W61" s="44">
        <f t="shared" si="2"/>
        <v>14.999999999999899</v>
      </c>
      <c r="X61" s="44">
        <v>21</v>
      </c>
      <c r="Y61" s="94">
        <f t="shared" si="3"/>
        <v>14.893617021276595</v>
      </c>
      <c r="Z61" s="44">
        <f>'2022'!DL55</f>
        <v>7</v>
      </c>
      <c r="AA61" s="44"/>
      <c r="AB61" s="44"/>
      <c r="AC61" s="44"/>
      <c r="AD61" s="44"/>
      <c r="AE61" s="44">
        <f>'2022'!DN51</f>
        <v>0</v>
      </c>
      <c r="AF61" s="82" t="str">
        <f t="shared" si="4"/>
        <v/>
      </c>
      <c r="AG61" s="159"/>
      <c r="AH61" s="160">
        <f t="shared" si="5"/>
        <v>0.4714142427281845</v>
      </c>
      <c r="AI61" s="160" t="e">
        <f t="shared" ca="1" si="6"/>
        <v>#NAME?</v>
      </c>
      <c r="AJ61" s="161">
        <v>15</v>
      </c>
      <c r="AK61" s="161" t="str">
        <f t="shared" si="7"/>
        <v/>
      </c>
      <c r="AL61" s="161" t="e">
        <f t="shared" ca="1" si="8"/>
        <v>#NAME?</v>
      </c>
      <c r="AM61" s="161">
        <f t="shared" si="9"/>
        <v>21</v>
      </c>
      <c r="AN61" s="162" t="e">
        <f t="shared" ca="1" si="10"/>
        <v>#NAME?</v>
      </c>
      <c r="AO61" s="34" t="str">
        <f t="shared" si="11"/>
        <v>Сумма не совпадает или не ОДОУ</v>
      </c>
      <c r="AP61" s="34" t="str">
        <f t="shared" si="12"/>
        <v/>
      </c>
    </row>
    <row r="62" spans="1:42" ht="31.5" x14ac:dyDescent="0.25">
      <c r="A62" s="34">
        <v>39</v>
      </c>
      <c r="B62" s="57" t="s">
        <v>87</v>
      </c>
      <c r="C62" s="92">
        <f>'2022'!B52</f>
        <v>1577</v>
      </c>
      <c r="D62" s="93">
        <f>'2022'!DD52</f>
        <v>199</v>
      </c>
      <c r="E62" s="93">
        <f>'2022'!DE52</f>
        <v>86</v>
      </c>
      <c r="F62" s="92">
        <f>'2022'!DH52</f>
        <v>5.4533925174381735E-2</v>
      </c>
      <c r="G62" s="44">
        <f>'2021'!DL49</f>
        <v>20</v>
      </c>
      <c r="H62" s="94">
        <f t="shared" si="13"/>
        <v>10.050251256281408</v>
      </c>
      <c r="I62" s="44"/>
      <c r="J62" s="44"/>
      <c r="K62" s="44"/>
      <c r="L62" s="44"/>
      <c r="M62" s="44"/>
      <c r="N62" s="44">
        <f>'2021'!DN49</f>
        <v>4</v>
      </c>
      <c r="O62" s="44">
        <f>'Добыча 2021'!L59</f>
        <v>1</v>
      </c>
      <c r="P62" s="44"/>
      <c r="Q62" s="44"/>
      <c r="R62" s="44"/>
      <c r="S62" s="44">
        <f>'Добыча 2021'!N59</f>
        <v>1</v>
      </c>
      <c r="T62" s="44">
        <f>'Добыча 2021'!M59</f>
        <v>0</v>
      </c>
      <c r="U62" s="44">
        <f t="shared" si="1"/>
        <v>5</v>
      </c>
      <c r="V62" s="94">
        <f>'2022'!DJ52</f>
        <v>12.899999999999913</v>
      </c>
      <c r="W62" s="44">
        <f t="shared" si="2"/>
        <v>14.999999999999899</v>
      </c>
      <c r="X62" s="44">
        <f>'2022'!DL52</f>
        <v>12</v>
      </c>
      <c r="Y62" s="94">
        <f t="shared" si="3"/>
        <v>13.953488372093023</v>
      </c>
      <c r="Z62" s="44"/>
      <c r="AA62" s="44"/>
      <c r="AB62" s="44"/>
      <c r="AC62" s="44"/>
      <c r="AD62" s="44">
        <f>X62-AE62-Z62</f>
        <v>9</v>
      </c>
      <c r="AE62" s="44">
        <f>'2022'!DN52</f>
        <v>3</v>
      </c>
      <c r="AF62" s="82" t="str">
        <f t="shared" si="4"/>
        <v/>
      </c>
      <c r="AG62" s="159"/>
      <c r="AH62" s="160">
        <f t="shared" si="5"/>
        <v>5.4533925174381735E-2</v>
      </c>
      <c r="AI62" s="160" t="e">
        <f t="shared" ca="1" si="6"/>
        <v>#NAME?</v>
      </c>
      <c r="AJ62" s="161">
        <v>15</v>
      </c>
      <c r="AK62" s="161" t="str">
        <f t="shared" si="7"/>
        <v/>
      </c>
      <c r="AL62" s="161" t="e">
        <f t="shared" ca="1" si="8"/>
        <v>#NAME?</v>
      </c>
      <c r="AM62" s="161">
        <f t="shared" si="9"/>
        <v>12</v>
      </c>
      <c r="AN62" s="162" t="e">
        <f t="shared" ca="1" si="10"/>
        <v>#NAME?</v>
      </c>
      <c r="AO62" s="34" t="str">
        <f t="shared" si="11"/>
        <v/>
      </c>
      <c r="AP62" s="34" t="str">
        <f t="shared" si="12"/>
        <v/>
      </c>
    </row>
    <row r="63" spans="1:42" ht="94.5" x14ac:dyDescent="0.25">
      <c r="A63" s="34">
        <v>40</v>
      </c>
      <c r="B63" s="57" t="s">
        <v>304</v>
      </c>
      <c r="C63" s="92">
        <f>'2022'!B53</f>
        <v>585.35</v>
      </c>
      <c r="D63" s="93">
        <f>'2022'!DD53</f>
        <v>82</v>
      </c>
      <c r="E63" s="93">
        <f>'2022'!DE53</f>
        <v>81</v>
      </c>
      <c r="F63" s="92">
        <f>'2022'!DH53</f>
        <v>0.13837874775775177</v>
      </c>
      <c r="G63" s="44">
        <f>'2021'!DL50</f>
        <v>12</v>
      </c>
      <c r="H63" s="94">
        <f t="shared" si="13"/>
        <v>14.634146341463413</v>
      </c>
      <c r="I63" s="44"/>
      <c r="J63" s="44"/>
      <c r="K63" s="44"/>
      <c r="L63" s="44"/>
      <c r="M63" s="44"/>
      <c r="N63" s="44">
        <f>'2021'!DN50</f>
        <v>0</v>
      </c>
      <c r="O63" s="44">
        <f>'Добыча 2021'!L60</f>
        <v>7</v>
      </c>
      <c r="P63" s="44"/>
      <c r="Q63" s="44"/>
      <c r="R63" s="44"/>
      <c r="S63" s="44">
        <f>'Добыча 2021'!N60</f>
        <v>7</v>
      </c>
      <c r="T63" s="44">
        <f>'Добыча 2021'!M60</f>
        <v>0</v>
      </c>
      <c r="U63" s="44">
        <f t="shared" si="1"/>
        <v>58.333333333333336</v>
      </c>
      <c r="V63" s="94">
        <f>'2022'!DJ53</f>
        <v>12.149999999999919</v>
      </c>
      <c r="W63" s="44">
        <f t="shared" si="2"/>
        <v>14.999999999999899</v>
      </c>
      <c r="X63" s="44">
        <f>'2022'!DL53</f>
        <v>12</v>
      </c>
      <c r="Y63" s="94">
        <f t="shared" si="3"/>
        <v>14.814814814814813</v>
      </c>
      <c r="Z63" s="44"/>
      <c r="AA63" s="44"/>
      <c r="AB63" s="44"/>
      <c r="AC63" s="44"/>
      <c r="AD63" s="44"/>
      <c r="AE63" s="44">
        <f>'2022'!DN53</f>
        <v>0</v>
      </c>
      <c r="AF63" s="82" t="str">
        <f t="shared" si="4"/>
        <v/>
      </c>
      <c r="AG63" s="159"/>
      <c r="AH63" s="160">
        <f t="shared" si="5"/>
        <v>0.13837874775775177</v>
      </c>
      <c r="AI63" s="160" t="e">
        <f t="shared" ca="1" si="6"/>
        <v>#NAME?</v>
      </c>
      <c r="AJ63" s="161">
        <v>15</v>
      </c>
      <c r="AK63" s="161" t="str">
        <f t="shared" si="7"/>
        <v/>
      </c>
      <c r="AL63" s="161" t="e">
        <f t="shared" ca="1" si="8"/>
        <v>#NAME?</v>
      </c>
      <c r="AM63" s="161">
        <f t="shared" si="9"/>
        <v>12</v>
      </c>
      <c r="AN63" s="162" t="e">
        <f t="shared" ca="1" si="10"/>
        <v>#NAME?</v>
      </c>
      <c r="AO63" s="34" t="str">
        <f t="shared" si="11"/>
        <v>Сумма не совпадает или не ОДОУ</v>
      </c>
      <c r="AP63" s="34" t="str">
        <f t="shared" si="12"/>
        <v/>
      </c>
    </row>
    <row r="64" spans="1:42" ht="50.25" customHeight="1" x14ac:dyDescent="0.25">
      <c r="A64" s="34">
        <v>41</v>
      </c>
      <c r="B64" s="48" t="s">
        <v>305</v>
      </c>
      <c r="C64" s="92">
        <f>'2022'!B54</f>
        <v>399</v>
      </c>
      <c r="D64" s="93">
        <f>'2022'!DD54</f>
        <v>222</v>
      </c>
      <c r="E64" s="93">
        <f>'2022'!DE54</f>
        <v>253</v>
      </c>
      <c r="F64" s="92">
        <f>'2022'!DH54</f>
        <v>0.63408521303258147</v>
      </c>
      <c r="G64" s="44">
        <f>'2021'!DL51</f>
        <v>33</v>
      </c>
      <c r="H64" s="94">
        <f t="shared" si="13"/>
        <v>14.864864864864865</v>
      </c>
      <c r="I64" s="44"/>
      <c r="J64" s="44"/>
      <c r="K64" s="44"/>
      <c r="L64" s="44"/>
      <c r="M64" s="44"/>
      <c r="N64" s="44">
        <f>'2021'!DN51</f>
        <v>0</v>
      </c>
      <c r="O64" s="44">
        <f>'Добыча 2021'!L61</f>
        <v>27</v>
      </c>
      <c r="P64" s="44"/>
      <c r="Q64" s="44"/>
      <c r="R64" s="44"/>
      <c r="S64" s="44">
        <f>'Добыча 2021'!N61</f>
        <v>24</v>
      </c>
      <c r="T64" s="44">
        <f>'Добыча 2021'!M61</f>
        <v>3</v>
      </c>
      <c r="U64" s="44">
        <f t="shared" si="1"/>
        <v>81.818181818181827</v>
      </c>
      <c r="V64" s="94">
        <f>'2022'!DJ54</f>
        <v>37.949999999999747</v>
      </c>
      <c r="W64" s="44">
        <f t="shared" si="2"/>
        <v>14.999999999999899</v>
      </c>
      <c r="X64" s="44">
        <f>'2022'!DL54</f>
        <v>25</v>
      </c>
      <c r="Y64" s="94">
        <f t="shared" si="3"/>
        <v>9.8814229249011856</v>
      </c>
      <c r="Z64" s="44"/>
      <c r="AA64" s="44"/>
      <c r="AB64" s="44"/>
      <c r="AC64" s="44"/>
      <c r="AD64" s="44"/>
      <c r="AE64" s="44">
        <f>'2022'!DN54</f>
        <v>0</v>
      </c>
      <c r="AF64" s="82" t="str">
        <f t="shared" si="4"/>
        <v/>
      </c>
      <c r="AG64" s="159"/>
      <c r="AH64" s="160">
        <f t="shared" si="5"/>
        <v>0.63408521303258147</v>
      </c>
      <c r="AI64" s="160" t="e">
        <f t="shared" ca="1" si="6"/>
        <v>#NAME?</v>
      </c>
      <c r="AJ64" s="161">
        <v>15</v>
      </c>
      <c r="AK64" s="161" t="str">
        <f t="shared" si="7"/>
        <v/>
      </c>
      <c r="AL64" s="161" t="e">
        <f t="shared" ca="1" si="8"/>
        <v>#NAME?</v>
      </c>
      <c r="AM64" s="161">
        <f t="shared" si="9"/>
        <v>25</v>
      </c>
      <c r="AN64" s="162" t="e">
        <f t="shared" ca="1" si="10"/>
        <v>#NAME?</v>
      </c>
      <c r="AO64" s="34" t="str">
        <f t="shared" si="11"/>
        <v>Сумма не совпадает или не ОДОУ</v>
      </c>
      <c r="AP64" s="34" t="str">
        <f t="shared" si="12"/>
        <v/>
      </c>
    </row>
    <row r="65" spans="1:42" ht="18.75" x14ac:dyDescent="0.25">
      <c r="A65" s="34"/>
      <c r="B65" s="46" t="s">
        <v>88</v>
      </c>
      <c r="C65" s="98"/>
      <c r="D65" s="97"/>
      <c r="E65" s="97"/>
      <c r="F65" s="98"/>
      <c r="G65" s="44"/>
      <c r="H65" s="94"/>
      <c r="I65" s="44"/>
      <c r="J65" s="44"/>
      <c r="K65" s="44"/>
      <c r="L65" s="44"/>
      <c r="M65" s="56"/>
      <c r="N65" s="56"/>
      <c r="O65" s="56"/>
      <c r="P65" s="56"/>
      <c r="Q65" s="56"/>
      <c r="R65" s="56"/>
      <c r="S65" s="56"/>
      <c r="T65" s="56"/>
      <c r="U65" s="44"/>
      <c r="V65" s="111"/>
      <c r="W65" s="44"/>
      <c r="X65" s="56"/>
      <c r="Y65" s="94"/>
      <c r="Z65" s="56"/>
      <c r="AA65" s="56"/>
      <c r="AB65" s="56"/>
      <c r="AC65" s="56"/>
      <c r="AD65" s="44"/>
      <c r="AE65" s="56"/>
      <c r="AF65" s="82" t="str">
        <f t="shared" si="4"/>
        <v/>
      </c>
      <c r="AG65" s="159"/>
      <c r="AH65" s="160" t="str">
        <f t="shared" si="5"/>
        <v/>
      </c>
      <c r="AI65" s="160" t="e">
        <f t="shared" ca="1" si="6"/>
        <v>#NAME?</v>
      </c>
      <c r="AJ65" s="161">
        <v>15</v>
      </c>
      <c r="AK65" s="161" t="str">
        <f t="shared" si="7"/>
        <v/>
      </c>
      <c r="AL65" s="161" t="str">
        <f t="shared" si="8"/>
        <v/>
      </c>
      <c r="AM65" s="161" t="str">
        <f t="shared" si="9"/>
        <v/>
      </c>
      <c r="AN65" s="162" t="str">
        <f t="shared" si="10"/>
        <v/>
      </c>
      <c r="AO65" s="34" t="str">
        <f t="shared" si="11"/>
        <v/>
      </c>
      <c r="AP65" s="34" t="str">
        <f t="shared" si="12"/>
        <v/>
      </c>
    </row>
    <row r="66" spans="1:42" ht="31.5" x14ac:dyDescent="0.25">
      <c r="A66" s="34">
        <v>42</v>
      </c>
      <c r="B66" s="117" t="s">
        <v>413</v>
      </c>
      <c r="C66" s="92">
        <f>'2022'!B57</f>
        <v>1064.22</v>
      </c>
      <c r="D66" s="581">
        <f>'2022'!DD57</f>
        <v>6683</v>
      </c>
      <c r="E66" s="93">
        <f>'2022'!DE57</f>
        <v>841</v>
      </c>
      <c r="F66" s="92">
        <f>'2022'!DH57</f>
        <v>0.79025013625002349</v>
      </c>
      <c r="G66" s="583">
        <f>'2021'!DL54</f>
        <v>303</v>
      </c>
      <c r="H66" s="585">
        <f t="shared" si="13"/>
        <v>4.5338919646865179</v>
      </c>
      <c r="I66" s="583">
        <f>'2021'!DL58</f>
        <v>148</v>
      </c>
      <c r="J66" s="44"/>
      <c r="K66" s="44"/>
      <c r="L66" s="44"/>
      <c r="M66" s="44"/>
      <c r="N66" s="583">
        <f>'2021'!DN54</f>
        <v>91</v>
      </c>
      <c r="O66" s="583">
        <f>'Добыча 2021'!L64</f>
        <v>130</v>
      </c>
      <c r="P66" s="44"/>
      <c r="Q66" s="44"/>
      <c r="R66" s="44"/>
      <c r="S66" s="583">
        <f>'Добыча 2021'!N64</f>
        <v>129</v>
      </c>
      <c r="T66" s="583">
        <f>'Добыча 2021'!M64</f>
        <v>1</v>
      </c>
      <c r="U66" s="583">
        <f t="shared" si="1"/>
        <v>42.904290429042902</v>
      </c>
      <c r="V66" s="111">
        <f>'2022'!DJ57</f>
        <v>126.14999999999915</v>
      </c>
      <c r="W66" s="44">
        <f t="shared" si="2"/>
        <v>14.999999999999899</v>
      </c>
      <c r="X66" s="56">
        <v>126</v>
      </c>
      <c r="Y66" s="94">
        <f t="shared" si="3"/>
        <v>14.982164090368608</v>
      </c>
      <c r="Z66" s="44">
        <f>'2022'!DL76</f>
        <v>68</v>
      </c>
      <c r="AA66" s="44"/>
      <c r="AB66" s="44"/>
      <c r="AC66" s="44"/>
      <c r="AD66" s="44">
        <f t="shared" ref="AD66:AD103" si="14">X66-AE66-Z66</f>
        <v>32</v>
      </c>
      <c r="AE66" s="164">
        <v>26</v>
      </c>
      <c r="AF66" s="82" t="str">
        <f t="shared" si="4"/>
        <v/>
      </c>
      <c r="AG66" s="159"/>
      <c r="AH66" s="160">
        <f t="shared" si="5"/>
        <v>0.79025013625002349</v>
      </c>
      <c r="AI66" s="160" t="e">
        <f t="shared" ca="1" si="6"/>
        <v>#NAME?</v>
      </c>
      <c r="AJ66" s="161">
        <v>15</v>
      </c>
      <c r="AK66" s="161" t="str">
        <f t="shared" si="7"/>
        <v/>
      </c>
      <c r="AL66" s="161" t="e">
        <f t="shared" ca="1" si="8"/>
        <v>#NAME?</v>
      </c>
      <c r="AM66" s="161">
        <f t="shared" si="9"/>
        <v>126</v>
      </c>
      <c r="AN66" s="162" t="e">
        <f t="shared" ca="1" si="10"/>
        <v>#NAME?</v>
      </c>
      <c r="AO66" s="34" t="str">
        <f t="shared" si="11"/>
        <v/>
      </c>
      <c r="AP66" s="34" t="str">
        <f t="shared" si="12"/>
        <v/>
      </c>
    </row>
    <row r="67" spans="1:42" ht="31.5" x14ac:dyDescent="0.25">
      <c r="A67" s="34">
        <v>43</v>
      </c>
      <c r="B67" s="117" t="s">
        <v>414</v>
      </c>
      <c r="C67" s="92">
        <f>'2022'!B58</f>
        <v>2277.59</v>
      </c>
      <c r="D67" s="587"/>
      <c r="E67" s="93">
        <f>'2022'!DE58</f>
        <v>1862</v>
      </c>
      <c r="F67" s="92">
        <f>'2022'!DH58</f>
        <v>0.8175308110766204</v>
      </c>
      <c r="G67" s="588"/>
      <c r="H67" s="589"/>
      <c r="I67" s="588"/>
      <c r="J67" s="44"/>
      <c r="K67" s="44"/>
      <c r="L67" s="44"/>
      <c r="M67" s="44"/>
      <c r="N67" s="588"/>
      <c r="O67" s="588"/>
      <c r="P67" s="44"/>
      <c r="Q67" s="44"/>
      <c r="R67" s="44"/>
      <c r="S67" s="588"/>
      <c r="T67" s="588"/>
      <c r="U67" s="588"/>
      <c r="V67" s="111">
        <f>'2022'!DJ58</f>
        <v>279.29999999999814</v>
      </c>
      <c r="W67" s="44">
        <f t="shared" si="2"/>
        <v>14.999999999999899</v>
      </c>
      <c r="X67" s="56">
        <v>279</v>
      </c>
      <c r="Y67" s="94">
        <f t="shared" si="3"/>
        <v>14.983888292158969</v>
      </c>
      <c r="Z67" s="44">
        <f>'2022'!DL77</f>
        <v>149</v>
      </c>
      <c r="AA67" s="44"/>
      <c r="AB67" s="44"/>
      <c r="AC67" s="44"/>
      <c r="AD67" s="44">
        <f t="shared" si="14"/>
        <v>74</v>
      </c>
      <c r="AE67" s="56">
        <v>56</v>
      </c>
      <c r="AF67" s="82" t="str">
        <f t="shared" si="4"/>
        <v/>
      </c>
      <c r="AG67" s="159"/>
      <c r="AH67" s="160">
        <f t="shared" si="5"/>
        <v>0.8175308110766204</v>
      </c>
      <c r="AI67" s="160" t="e">
        <f t="shared" ca="1" si="6"/>
        <v>#NAME?</v>
      </c>
      <c r="AJ67" s="161">
        <v>15</v>
      </c>
      <c r="AK67" s="161" t="str">
        <f t="shared" si="7"/>
        <v/>
      </c>
      <c r="AL67" s="161" t="e">
        <f t="shared" ca="1" si="8"/>
        <v>#NAME?</v>
      </c>
      <c r="AM67" s="161">
        <f t="shared" si="9"/>
        <v>279</v>
      </c>
      <c r="AN67" s="162" t="e">
        <f t="shared" ca="1" si="10"/>
        <v>#NAME?</v>
      </c>
      <c r="AO67" s="34" t="str">
        <f t="shared" si="11"/>
        <v/>
      </c>
      <c r="AP67" s="34" t="str">
        <f t="shared" si="12"/>
        <v/>
      </c>
    </row>
    <row r="68" spans="1:42" ht="31.5" x14ac:dyDescent="0.25">
      <c r="A68" s="34">
        <v>44</v>
      </c>
      <c r="B68" s="118" t="s">
        <v>415</v>
      </c>
      <c r="C68" s="92">
        <f>'2022'!B59</f>
        <v>6270.68</v>
      </c>
      <c r="D68" s="582"/>
      <c r="E68" s="93">
        <f>'2022'!DE59</f>
        <v>5281</v>
      </c>
      <c r="F68" s="92">
        <f>'2022'!DH59</f>
        <v>0.84217341659915668</v>
      </c>
      <c r="G68" s="584"/>
      <c r="H68" s="586"/>
      <c r="I68" s="584"/>
      <c r="J68" s="44"/>
      <c r="K68" s="44"/>
      <c r="L68" s="44"/>
      <c r="M68" s="44"/>
      <c r="N68" s="584"/>
      <c r="O68" s="584"/>
      <c r="P68" s="44"/>
      <c r="Q68" s="44"/>
      <c r="R68" s="44"/>
      <c r="S68" s="584"/>
      <c r="T68" s="584"/>
      <c r="U68" s="584"/>
      <c r="V68" s="94">
        <f>'2022'!DJ59</f>
        <v>792.14999999999475</v>
      </c>
      <c r="W68" s="44">
        <f t="shared" si="2"/>
        <v>14.999999999999899</v>
      </c>
      <c r="X68" s="44">
        <v>792</v>
      </c>
      <c r="Y68" s="94">
        <f t="shared" si="3"/>
        <v>14.997159628858171</v>
      </c>
      <c r="Z68" s="44">
        <v>633</v>
      </c>
      <c r="AA68" s="44"/>
      <c r="AB68" s="44"/>
      <c r="AC68" s="44"/>
      <c r="AD68" s="44">
        <f t="shared" si="14"/>
        <v>0</v>
      </c>
      <c r="AE68" s="44">
        <v>159</v>
      </c>
      <c r="AF68" s="82" t="str">
        <f t="shared" si="4"/>
        <v/>
      </c>
      <c r="AG68" s="159"/>
      <c r="AH68" s="160">
        <f t="shared" si="5"/>
        <v>0.84217341659915668</v>
      </c>
      <c r="AI68" s="160" t="e">
        <f t="shared" ca="1" si="6"/>
        <v>#NAME?</v>
      </c>
      <c r="AJ68" s="161">
        <v>15</v>
      </c>
      <c r="AK68" s="161" t="str">
        <f t="shared" si="7"/>
        <v/>
      </c>
      <c r="AL68" s="161" t="e">
        <f t="shared" ca="1" si="8"/>
        <v>#NAME?</v>
      </c>
      <c r="AM68" s="161">
        <f t="shared" si="9"/>
        <v>792</v>
      </c>
      <c r="AN68" s="162" t="e">
        <f t="shared" ca="1" si="10"/>
        <v>#NAME?</v>
      </c>
      <c r="AO68" s="34" t="str">
        <f t="shared" si="11"/>
        <v/>
      </c>
      <c r="AP68" s="34" t="str">
        <f t="shared" si="12"/>
        <v/>
      </c>
    </row>
    <row r="69" spans="1:42" ht="47.25" customHeight="1" x14ac:dyDescent="0.25">
      <c r="A69" s="34">
        <v>45</v>
      </c>
      <c r="B69" s="57" t="s">
        <v>89</v>
      </c>
      <c r="C69" s="92">
        <f>'2022'!B60</f>
        <v>644</v>
      </c>
      <c r="D69" s="93">
        <f>'2022'!DD60</f>
        <v>530</v>
      </c>
      <c r="E69" s="93">
        <f>'2022'!DE60</f>
        <v>594</v>
      </c>
      <c r="F69" s="92">
        <f>'2022'!DH60</f>
        <v>0.92236024844720499</v>
      </c>
      <c r="G69" s="44">
        <f>'2021'!DL55</f>
        <v>27</v>
      </c>
      <c r="H69" s="94">
        <f t="shared" si="13"/>
        <v>5.0943396226415096</v>
      </c>
      <c r="I69" s="44"/>
      <c r="J69" s="44"/>
      <c r="K69" s="44"/>
      <c r="L69" s="44"/>
      <c r="M69" s="44"/>
      <c r="N69" s="44">
        <f>'2021'!DN55</f>
        <v>0</v>
      </c>
      <c r="O69" s="44">
        <f>'Добыча 2021'!L65</f>
        <v>0</v>
      </c>
      <c r="P69" s="44"/>
      <c r="Q69" s="44"/>
      <c r="R69" s="44"/>
      <c r="S69" s="44">
        <f>'Добыча 2021'!N65</f>
        <v>0</v>
      </c>
      <c r="T69" s="44">
        <f>'Добыча 2021'!M65</f>
        <v>0</v>
      </c>
      <c r="U69" s="44">
        <f t="shared" si="1"/>
        <v>0</v>
      </c>
      <c r="V69" s="94">
        <f>'2022'!DJ60</f>
        <v>89.099999999999397</v>
      </c>
      <c r="W69" s="44">
        <f t="shared" si="2"/>
        <v>14.999999999999899</v>
      </c>
      <c r="X69" s="44">
        <f>'2022'!DL60</f>
        <v>7</v>
      </c>
      <c r="Y69" s="94">
        <f t="shared" si="3"/>
        <v>1.1784511784511784</v>
      </c>
      <c r="Z69" s="44"/>
      <c r="AA69" s="44"/>
      <c r="AB69" s="44"/>
      <c r="AC69" s="44"/>
      <c r="AD69" s="44"/>
      <c r="AE69" s="44">
        <f>'2022'!DN60</f>
        <v>0</v>
      </c>
      <c r="AF69" s="82" t="str">
        <f t="shared" si="4"/>
        <v/>
      </c>
      <c r="AG69" s="159"/>
      <c r="AH69" s="160">
        <f t="shared" si="5"/>
        <v>0.92236024844720499</v>
      </c>
      <c r="AI69" s="160" t="e">
        <f t="shared" ca="1" si="6"/>
        <v>#NAME?</v>
      </c>
      <c r="AJ69" s="161">
        <v>15</v>
      </c>
      <c r="AK69" s="161" t="str">
        <f t="shared" si="7"/>
        <v/>
      </c>
      <c r="AL69" s="161" t="e">
        <f t="shared" ca="1" si="8"/>
        <v>#NAME?</v>
      </c>
      <c r="AM69" s="161">
        <f t="shared" si="9"/>
        <v>7</v>
      </c>
      <c r="AN69" s="162" t="e">
        <f t="shared" ca="1" si="10"/>
        <v>#NAME?</v>
      </c>
      <c r="AO69" s="34" t="str">
        <f t="shared" si="11"/>
        <v>Сумма не совпадает или не ОДОУ</v>
      </c>
      <c r="AP69" s="34" t="str">
        <f t="shared" si="12"/>
        <v/>
      </c>
    </row>
    <row r="70" spans="1:42" ht="47.25" customHeight="1" x14ac:dyDescent="0.25">
      <c r="A70" s="34">
        <v>46</v>
      </c>
      <c r="B70" s="116" t="s">
        <v>416</v>
      </c>
      <c r="C70" s="92">
        <f>'2022'!B61</f>
        <v>21.48</v>
      </c>
      <c r="D70" s="581">
        <f>'2022'!DD61</f>
        <v>765</v>
      </c>
      <c r="E70" s="93">
        <f>'2022'!DE61</f>
        <v>19</v>
      </c>
      <c r="F70" s="92">
        <f>'2022'!DH61</f>
        <v>0.88454376163873372</v>
      </c>
      <c r="G70" s="583">
        <f>'2021'!DL56</f>
        <v>50</v>
      </c>
      <c r="H70" s="585">
        <f t="shared" si="13"/>
        <v>6.5359477124183014</v>
      </c>
      <c r="I70" s="44"/>
      <c r="J70" s="44"/>
      <c r="K70" s="44"/>
      <c r="L70" s="44"/>
      <c r="M70" s="44"/>
      <c r="N70" s="583">
        <f>'2021'!DN56</f>
        <v>0</v>
      </c>
      <c r="O70" s="583">
        <f>'Добыча 2021'!L66</f>
        <v>50</v>
      </c>
      <c r="P70" s="44"/>
      <c r="Q70" s="44"/>
      <c r="R70" s="44"/>
      <c r="S70" s="583">
        <f>'Добыча 2021'!N66</f>
        <v>35</v>
      </c>
      <c r="T70" s="583">
        <f>'Добыча 2021'!M66</f>
        <v>15</v>
      </c>
      <c r="U70" s="583">
        <f t="shared" si="1"/>
        <v>100</v>
      </c>
      <c r="V70" s="94">
        <f>'2022'!DJ61</f>
        <v>0</v>
      </c>
      <c r="W70" s="44">
        <f t="shared" si="2"/>
        <v>0</v>
      </c>
      <c r="X70" s="44">
        <f>'2022'!DL61</f>
        <v>0</v>
      </c>
      <c r="Y70" s="94">
        <f t="shared" si="3"/>
        <v>0</v>
      </c>
      <c r="Z70" s="44"/>
      <c r="AA70" s="44"/>
      <c r="AB70" s="44"/>
      <c r="AC70" s="44"/>
      <c r="AD70" s="44"/>
      <c r="AE70" s="44">
        <f>'2022'!DN61</f>
        <v>0</v>
      </c>
      <c r="AF70" s="82" t="str">
        <f t="shared" si="4"/>
        <v/>
      </c>
      <c r="AG70" s="159"/>
      <c r="AH70" s="160">
        <f t="shared" si="5"/>
        <v>0.88454376163873372</v>
      </c>
      <c r="AI70" s="160" t="e">
        <f t="shared" ca="1" si="6"/>
        <v>#NAME?</v>
      </c>
      <c r="AJ70" s="161">
        <v>15</v>
      </c>
      <c r="AK70" s="161" t="str">
        <f t="shared" si="7"/>
        <v/>
      </c>
      <c r="AL70" s="161">
        <f t="shared" si="8"/>
        <v>0</v>
      </c>
      <c r="AM70" s="161">
        <f t="shared" si="9"/>
        <v>0</v>
      </c>
      <c r="AN70" s="162" t="str">
        <f t="shared" si="10"/>
        <v/>
      </c>
      <c r="AO70" s="34" t="str">
        <f t="shared" si="11"/>
        <v/>
      </c>
      <c r="AP70" s="34" t="str">
        <f t="shared" si="12"/>
        <v/>
      </c>
    </row>
    <row r="71" spans="1:42" ht="63.75" customHeight="1" x14ac:dyDescent="0.25">
      <c r="A71" s="34">
        <v>47</v>
      </c>
      <c r="B71" s="116" t="s">
        <v>417</v>
      </c>
      <c r="C71" s="92">
        <f>'2022'!B62</f>
        <v>75.91</v>
      </c>
      <c r="D71" s="587"/>
      <c r="E71" s="93">
        <f>'2022'!DE62</f>
        <v>56</v>
      </c>
      <c r="F71" s="92">
        <f>'2022'!DH62</f>
        <v>0.7377157159794494</v>
      </c>
      <c r="G71" s="588"/>
      <c r="H71" s="589"/>
      <c r="I71" s="44"/>
      <c r="J71" s="44"/>
      <c r="K71" s="44"/>
      <c r="L71" s="44"/>
      <c r="M71" s="44"/>
      <c r="N71" s="588"/>
      <c r="O71" s="588"/>
      <c r="P71" s="44"/>
      <c r="Q71" s="44"/>
      <c r="R71" s="44"/>
      <c r="S71" s="588"/>
      <c r="T71" s="588"/>
      <c r="U71" s="588"/>
      <c r="V71" s="94">
        <f>'2022'!DJ62</f>
        <v>8.3999999999999435</v>
      </c>
      <c r="W71" s="44">
        <f t="shared" si="2"/>
        <v>14.999999999999899</v>
      </c>
      <c r="X71" s="44">
        <f>'2022'!DL62</f>
        <v>4</v>
      </c>
      <c r="Y71" s="94">
        <f t="shared" si="3"/>
        <v>7.1428571428571423</v>
      </c>
      <c r="Z71" s="44"/>
      <c r="AA71" s="44"/>
      <c r="AB71" s="44"/>
      <c r="AC71" s="44"/>
      <c r="AD71" s="44"/>
      <c r="AE71" s="44">
        <f>'2022'!DN62</f>
        <v>0</v>
      </c>
      <c r="AF71" s="82" t="str">
        <f t="shared" si="4"/>
        <v/>
      </c>
      <c r="AG71" s="159"/>
      <c r="AH71" s="160">
        <f t="shared" si="5"/>
        <v>0.7377157159794494</v>
      </c>
      <c r="AI71" s="160" t="e">
        <f t="shared" ca="1" si="6"/>
        <v>#NAME?</v>
      </c>
      <c r="AJ71" s="161">
        <v>15</v>
      </c>
      <c r="AK71" s="161" t="str">
        <f t="shared" si="7"/>
        <v/>
      </c>
      <c r="AL71" s="161" t="e">
        <f t="shared" ca="1" si="8"/>
        <v>#NAME?</v>
      </c>
      <c r="AM71" s="161">
        <f t="shared" si="9"/>
        <v>4</v>
      </c>
      <c r="AN71" s="162" t="e">
        <f t="shared" ca="1" si="10"/>
        <v>#NAME?</v>
      </c>
      <c r="AO71" s="34" t="str">
        <f t="shared" si="11"/>
        <v>Сумма не совпадает или не ОДОУ</v>
      </c>
      <c r="AP71" s="34" t="str">
        <f t="shared" si="12"/>
        <v/>
      </c>
    </row>
    <row r="72" spans="1:42" ht="53.25" customHeight="1" x14ac:dyDescent="0.25">
      <c r="A72" s="34">
        <v>48</v>
      </c>
      <c r="B72" s="116" t="s">
        <v>418</v>
      </c>
      <c r="C72" s="92">
        <f>'2022'!B63</f>
        <v>40.04</v>
      </c>
      <c r="D72" s="587"/>
      <c r="E72" s="93">
        <f>'2022'!DE63</f>
        <v>38</v>
      </c>
      <c r="F72" s="92">
        <f>'2022'!DH63</f>
        <v>0.94905094905094911</v>
      </c>
      <c r="G72" s="588"/>
      <c r="H72" s="589"/>
      <c r="I72" s="44"/>
      <c r="J72" s="44"/>
      <c r="K72" s="44"/>
      <c r="L72" s="44"/>
      <c r="M72" s="44"/>
      <c r="N72" s="588"/>
      <c r="O72" s="588"/>
      <c r="P72" s="44"/>
      <c r="Q72" s="44"/>
      <c r="R72" s="44"/>
      <c r="S72" s="588"/>
      <c r="T72" s="588"/>
      <c r="U72" s="588"/>
      <c r="V72" s="94">
        <f>'2022'!DJ63</f>
        <v>5.699999999999962</v>
      </c>
      <c r="W72" s="44">
        <f t="shared" si="2"/>
        <v>14.999999999999899</v>
      </c>
      <c r="X72" s="44">
        <f>'2022'!DL63</f>
        <v>2</v>
      </c>
      <c r="Y72" s="94">
        <f t="shared" si="3"/>
        <v>5.2631578947368416</v>
      </c>
      <c r="Z72" s="44"/>
      <c r="AA72" s="44"/>
      <c r="AB72" s="44"/>
      <c r="AC72" s="44"/>
      <c r="AD72" s="44"/>
      <c r="AE72" s="44">
        <f>'2022'!DN63</f>
        <v>0</v>
      </c>
      <c r="AF72" s="82" t="str">
        <f t="shared" si="4"/>
        <v/>
      </c>
      <c r="AG72" s="159"/>
      <c r="AH72" s="160">
        <f t="shared" si="5"/>
        <v>0.94905094905094911</v>
      </c>
      <c r="AI72" s="160" t="e">
        <f t="shared" ca="1" si="6"/>
        <v>#NAME?</v>
      </c>
      <c r="AJ72" s="161">
        <v>15</v>
      </c>
      <c r="AK72" s="161" t="str">
        <f t="shared" si="7"/>
        <v/>
      </c>
      <c r="AL72" s="161" t="e">
        <f t="shared" ca="1" si="8"/>
        <v>#NAME?</v>
      </c>
      <c r="AM72" s="161">
        <f t="shared" si="9"/>
        <v>2</v>
      </c>
      <c r="AN72" s="162" t="e">
        <f t="shared" ca="1" si="10"/>
        <v>#NAME?</v>
      </c>
      <c r="AO72" s="34" t="str">
        <f t="shared" si="11"/>
        <v>Сумма не совпадает или не ОДОУ</v>
      </c>
      <c r="AP72" s="34" t="str">
        <f t="shared" si="12"/>
        <v/>
      </c>
    </row>
    <row r="73" spans="1:42" ht="51" customHeight="1" x14ac:dyDescent="0.25">
      <c r="A73" s="34">
        <v>49</v>
      </c>
      <c r="B73" s="116" t="s">
        <v>419</v>
      </c>
      <c r="C73" s="92">
        <f>'2022'!B64</f>
        <v>15.12</v>
      </c>
      <c r="D73" s="587"/>
      <c r="E73" s="93">
        <f>'2022'!DE64</f>
        <v>12</v>
      </c>
      <c r="F73" s="92">
        <f>'2022'!DH64</f>
        <v>0.79365079365079372</v>
      </c>
      <c r="G73" s="588"/>
      <c r="H73" s="589"/>
      <c r="I73" s="44"/>
      <c r="J73" s="44"/>
      <c r="K73" s="44"/>
      <c r="L73" s="44"/>
      <c r="M73" s="44"/>
      <c r="N73" s="588"/>
      <c r="O73" s="588"/>
      <c r="P73" s="44"/>
      <c r="Q73" s="44"/>
      <c r="R73" s="44"/>
      <c r="S73" s="588"/>
      <c r="T73" s="588"/>
      <c r="U73" s="588"/>
      <c r="V73" s="94">
        <f>'2022'!DJ64</f>
        <v>0</v>
      </c>
      <c r="W73" s="44">
        <f t="shared" si="2"/>
        <v>0</v>
      </c>
      <c r="X73" s="44">
        <f>'2022'!DL64</f>
        <v>0</v>
      </c>
      <c r="Y73" s="94">
        <f t="shared" si="3"/>
        <v>0</v>
      </c>
      <c r="Z73" s="44"/>
      <c r="AA73" s="44"/>
      <c r="AB73" s="44"/>
      <c r="AC73" s="44"/>
      <c r="AD73" s="44"/>
      <c r="AE73" s="44">
        <f>'2022'!DN64</f>
        <v>0</v>
      </c>
      <c r="AF73" s="82" t="str">
        <f t="shared" si="4"/>
        <v/>
      </c>
      <c r="AG73" s="159"/>
      <c r="AH73" s="160">
        <f t="shared" si="5"/>
        <v>0.79365079365079372</v>
      </c>
      <c r="AI73" s="160" t="e">
        <f t="shared" ca="1" si="6"/>
        <v>#NAME?</v>
      </c>
      <c r="AJ73" s="161">
        <v>15</v>
      </c>
      <c r="AK73" s="161" t="str">
        <f t="shared" si="7"/>
        <v/>
      </c>
      <c r="AL73" s="161">
        <f t="shared" si="8"/>
        <v>0</v>
      </c>
      <c r="AM73" s="161">
        <f t="shared" si="9"/>
        <v>0</v>
      </c>
      <c r="AN73" s="162" t="str">
        <f t="shared" si="10"/>
        <v/>
      </c>
      <c r="AO73" s="34" t="str">
        <f t="shared" si="11"/>
        <v/>
      </c>
      <c r="AP73" s="34" t="str">
        <f t="shared" si="12"/>
        <v/>
      </c>
    </row>
    <row r="74" spans="1:42" ht="49.5" customHeight="1" x14ac:dyDescent="0.25">
      <c r="A74" s="34">
        <v>50</v>
      </c>
      <c r="B74" s="116" t="s">
        <v>420</v>
      </c>
      <c r="C74" s="92">
        <f>'2022'!B65</f>
        <v>38.659999999999997</v>
      </c>
      <c r="D74" s="587"/>
      <c r="E74" s="93">
        <f>'2022'!DE65</f>
        <v>24</v>
      </c>
      <c r="F74" s="92">
        <f>'2022'!DH65</f>
        <v>0.62079668908432495</v>
      </c>
      <c r="G74" s="588"/>
      <c r="H74" s="589"/>
      <c r="I74" s="44"/>
      <c r="J74" s="44"/>
      <c r="K74" s="44"/>
      <c r="L74" s="44"/>
      <c r="M74" s="44"/>
      <c r="N74" s="588"/>
      <c r="O74" s="588"/>
      <c r="P74" s="44"/>
      <c r="Q74" s="44"/>
      <c r="R74" s="44"/>
      <c r="S74" s="588"/>
      <c r="T74" s="588"/>
      <c r="U74" s="588"/>
      <c r="V74" s="94">
        <f>'2022'!DJ65</f>
        <v>0</v>
      </c>
      <c r="W74" s="44">
        <f t="shared" si="2"/>
        <v>0</v>
      </c>
      <c r="X74" s="44">
        <f>'2022'!DL65</f>
        <v>0</v>
      </c>
      <c r="Y74" s="94">
        <f t="shared" si="3"/>
        <v>0</v>
      </c>
      <c r="Z74" s="44"/>
      <c r="AA74" s="44"/>
      <c r="AB74" s="44"/>
      <c r="AC74" s="44"/>
      <c r="AD74" s="44"/>
      <c r="AE74" s="44">
        <f>'2022'!DN65</f>
        <v>0</v>
      </c>
      <c r="AF74" s="82" t="str">
        <f t="shared" si="4"/>
        <v/>
      </c>
      <c r="AG74" s="159"/>
      <c r="AH74" s="160">
        <f t="shared" si="5"/>
        <v>0.62079668908432495</v>
      </c>
      <c r="AI74" s="160" t="e">
        <f t="shared" ca="1" si="6"/>
        <v>#NAME?</v>
      </c>
      <c r="AJ74" s="161">
        <v>15</v>
      </c>
      <c r="AK74" s="161" t="str">
        <f t="shared" si="7"/>
        <v/>
      </c>
      <c r="AL74" s="161">
        <f t="shared" si="8"/>
        <v>0</v>
      </c>
      <c r="AM74" s="161">
        <f t="shared" si="9"/>
        <v>0</v>
      </c>
      <c r="AN74" s="162" t="str">
        <f t="shared" si="10"/>
        <v/>
      </c>
      <c r="AO74" s="34" t="str">
        <f t="shared" si="11"/>
        <v/>
      </c>
      <c r="AP74" s="34" t="str">
        <f t="shared" si="12"/>
        <v/>
      </c>
    </row>
    <row r="75" spans="1:42" ht="47.25" customHeight="1" x14ac:dyDescent="0.25">
      <c r="A75" s="34">
        <v>51</v>
      </c>
      <c r="B75" s="116" t="s">
        <v>421</v>
      </c>
      <c r="C75" s="92">
        <f>'2022'!B66</f>
        <v>19.22</v>
      </c>
      <c r="D75" s="587"/>
      <c r="E75" s="93">
        <f>'2022'!DE66</f>
        <v>12</v>
      </c>
      <c r="F75" s="92">
        <f>'2022'!DH66</f>
        <v>0.62434963579604585</v>
      </c>
      <c r="G75" s="588"/>
      <c r="H75" s="589"/>
      <c r="I75" s="44"/>
      <c r="J75" s="44"/>
      <c r="K75" s="44"/>
      <c r="L75" s="44"/>
      <c r="M75" s="44"/>
      <c r="N75" s="588"/>
      <c r="O75" s="588"/>
      <c r="P75" s="44"/>
      <c r="Q75" s="44"/>
      <c r="R75" s="44"/>
      <c r="S75" s="588"/>
      <c r="T75" s="588"/>
      <c r="U75" s="588"/>
      <c r="V75" s="94">
        <f>'2022'!DJ66</f>
        <v>0</v>
      </c>
      <c r="W75" s="44">
        <f t="shared" si="2"/>
        <v>0</v>
      </c>
      <c r="X75" s="44">
        <f>'2022'!DL66</f>
        <v>0</v>
      </c>
      <c r="Y75" s="94">
        <f t="shared" si="3"/>
        <v>0</v>
      </c>
      <c r="Z75" s="44"/>
      <c r="AA75" s="44"/>
      <c r="AB75" s="44"/>
      <c r="AC75" s="44"/>
      <c r="AD75" s="44"/>
      <c r="AE75" s="44">
        <f>'2022'!DN66</f>
        <v>0</v>
      </c>
      <c r="AF75" s="82" t="str">
        <f t="shared" si="4"/>
        <v/>
      </c>
      <c r="AG75" s="159"/>
      <c r="AH75" s="160">
        <f t="shared" si="5"/>
        <v>0.62434963579604585</v>
      </c>
      <c r="AI75" s="160" t="e">
        <f t="shared" ca="1" si="6"/>
        <v>#NAME?</v>
      </c>
      <c r="AJ75" s="161">
        <v>15</v>
      </c>
      <c r="AK75" s="161" t="str">
        <f t="shared" si="7"/>
        <v/>
      </c>
      <c r="AL75" s="161">
        <f t="shared" si="8"/>
        <v>0</v>
      </c>
      <c r="AM75" s="161">
        <f t="shared" si="9"/>
        <v>0</v>
      </c>
      <c r="AN75" s="162" t="str">
        <f t="shared" si="10"/>
        <v/>
      </c>
      <c r="AO75" s="34" t="str">
        <f t="shared" si="11"/>
        <v/>
      </c>
      <c r="AP75" s="34" t="str">
        <f t="shared" si="12"/>
        <v/>
      </c>
    </row>
    <row r="76" spans="1:42" ht="62.25" customHeight="1" x14ac:dyDescent="0.25">
      <c r="A76" s="34">
        <v>52</v>
      </c>
      <c r="B76" s="116" t="s">
        <v>422</v>
      </c>
      <c r="C76" s="92">
        <f>'2022'!B67</f>
        <v>64.239999999999995</v>
      </c>
      <c r="D76" s="587"/>
      <c r="E76" s="93">
        <f>'2022'!DE67</f>
        <v>44</v>
      </c>
      <c r="F76" s="92">
        <f>'2022'!DH67</f>
        <v>0.68493150684931514</v>
      </c>
      <c r="G76" s="588"/>
      <c r="H76" s="589"/>
      <c r="I76" s="44"/>
      <c r="J76" s="44"/>
      <c r="K76" s="44"/>
      <c r="L76" s="44"/>
      <c r="M76" s="44"/>
      <c r="N76" s="588"/>
      <c r="O76" s="588"/>
      <c r="P76" s="44"/>
      <c r="Q76" s="44"/>
      <c r="R76" s="44"/>
      <c r="S76" s="588"/>
      <c r="T76" s="588"/>
      <c r="U76" s="588"/>
      <c r="V76" s="94">
        <f>'2022'!DJ67</f>
        <v>6.5999999999999561</v>
      </c>
      <c r="W76" s="44">
        <f t="shared" si="2"/>
        <v>14.999999999999899</v>
      </c>
      <c r="X76" s="44">
        <f>'2022'!DL67</f>
        <v>3</v>
      </c>
      <c r="Y76" s="94">
        <f t="shared" si="3"/>
        <v>6.8181818181818175</v>
      </c>
      <c r="Z76" s="44"/>
      <c r="AA76" s="44"/>
      <c r="AB76" s="44"/>
      <c r="AC76" s="44"/>
      <c r="AD76" s="44"/>
      <c r="AE76" s="44">
        <f>'2022'!DN67</f>
        <v>0</v>
      </c>
      <c r="AF76" s="82" t="str">
        <f t="shared" si="4"/>
        <v/>
      </c>
      <c r="AG76" s="159"/>
      <c r="AH76" s="160">
        <f t="shared" si="5"/>
        <v>0.68493150684931514</v>
      </c>
      <c r="AI76" s="160" t="e">
        <f t="shared" ca="1" si="6"/>
        <v>#NAME?</v>
      </c>
      <c r="AJ76" s="161">
        <v>15</v>
      </c>
      <c r="AK76" s="161" t="str">
        <f t="shared" si="7"/>
        <v/>
      </c>
      <c r="AL76" s="161" t="e">
        <f t="shared" ca="1" si="8"/>
        <v>#NAME?</v>
      </c>
      <c r="AM76" s="161">
        <f t="shared" si="9"/>
        <v>3</v>
      </c>
      <c r="AN76" s="162" t="e">
        <f t="shared" ca="1" si="10"/>
        <v>#NAME?</v>
      </c>
      <c r="AO76" s="34" t="str">
        <f t="shared" si="11"/>
        <v>Сумма не совпадает или не ОДОУ</v>
      </c>
      <c r="AP76" s="34" t="str">
        <f t="shared" si="12"/>
        <v/>
      </c>
    </row>
    <row r="77" spans="1:42" ht="61.5" customHeight="1" x14ac:dyDescent="0.25">
      <c r="A77" s="34">
        <v>53</v>
      </c>
      <c r="B77" s="116" t="s">
        <v>423</v>
      </c>
      <c r="C77" s="92">
        <f>'2022'!B68</f>
        <v>100.11</v>
      </c>
      <c r="D77" s="587"/>
      <c r="E77" s="93">
        <f>'2022'!DE68</f>
        <v>50</v>
      </c>
      <c r="F77" s="92">
        <f>'2022'!DH68</f>
        <v>0.49945060433523125</v>
      </c>
      <c r="G77" s="588"/>
      <c r="H77" s="589"/>
      <c r="I77" s="44"/>
      <c r="J77" s="44"/>
      <c r="K77" s="44"/>
      <c r="L77" s="44"/>
      <c r="M77" s="44"/>
      <c r="N77" s="588"/>
      <c r="O77" s="588"/>
      <c r="P77" s="44"/>
      <c r="Q77" s="44"/>
      <c r="R77" s="44"/>
      <c r="S77" s="588"/>
      <c r="T77" s="588"/>
      <c r="U77" s="588"/>
      <c r="V77" s="94">
        <f>'2022'!DJ68</f>
        <v>7.4999999999999494</v>
      </c>
      <c r="W77" s="44">
        <f t="shared" si="2"/>
        <v>14.999999999999899</v>
      </c>
      <c r="X77" s="44">
        <f>'2022'!DL68</f>
        <v>3</v>
      </c>
      <c r="Y77" s="94">
        <f t="shared" si="3"/>
        <v>6</v>
      </c>
      <c r="Z77" s="44"/>
      <c r="AA77" s="44"/>
      <c r="AB77" s="44"/>
      <c r="AC77" s="44"/>
      <c r="AD77" s="44"/>
      <c r="AE77" s="44">
        <f>'2022'!DN68</f>
        <v>0</v>
      </c>
      <c r="AF77" s="82" t="str">
        <f t="shared" si="4"/>
        <v/>
      </c>
      <c r="AG77" s="159"/>
      <c r="AH77" s="160">
        <f t="shared" si="5"/>
        <v>0.49945060433523125</v>
      </c>
      <c r="AI77" s="160" t="e">
        <f t="shared" ca="1" si="6"/>
        <v>#NAME?</v>
      </c>
      <c r="AJ77" s="161">
        <v>15</v>
      </c>
      <c r="AK77" s="161" t="str">
        <f t="shared" si="7"/>
        <v/>
      </c>
      <c r="AL77" s="161" t="e">
        <f t="shared" ca="1" si="8"/>
        <v>#NAME?</v>
      </c>
      <c r="AM77" s="161">
        <f t="shared" si="9"/>
        <v>3</v>
      </c>
      <c r="AN77" s="162" t="e">
        <f t="shared" ca="1" si="10"/>
        <v>#NAME?</v>
      </c>
      <c r="AO77" s="34" t="str">
        <f t="shared" si="11"/>
        <v>Сумма не совпадает или не ОДОУ</v>
      </c>
      <c r="AP77" s="34" t="str">
        <f t="shared" si="12"/>
        <v/>
      </c>
    </row>
    <row r="78" spans="1:42" ht="62.25" customHeight="1" x14ac:dyDescent="0.25">
      <c r="A78" s="34">
        <v>54</v>
      </c>
      <c r="B78" s="116" t="s">
        <v>424</v>
      </c>
      <c r="C78" s="92">
        <f>'2022'!B69</f>
        <v>100.23</v>
      </c>
      <c r="D78" s="587"/>
      <c r="E78" s="93">
        <f>'2022'!DE69</f>
        <v>68</v>
      </c>
      <c r="F78" s="92">
        <f>'2022'!DH69</f>
        <v>0.67843958894542544</v>
      </c>
      <c r="G78" s="588"/>
      <c r="H78" s="589"/>
      <c r="I78" s="44"/>
      <c r="J78" s="44"/>
      <c r="K78" s="44"/>
      <c r="L78" s="44"/>
      <c r="M78" s="44"/>
      <c r="N78" s="588"/>
      <c r="O78" s="588"/>
      <c r="P78" s="44"/>
      <c r="Q78" s="44"/>
      <c r="R78" s="44"/>
      <c r="S78" s="588"/>
      <c r="T78" s="588"/>
      <c r="U78" s="588"/>
      <c r="V78" s="94">
        <f>'2022'!DJ69</f>
        <v>10.199999999999932</v>
      </c>
      <c r="W78" s="44">
        <f t="shared" si="2"/>
        <v>14.999999999999899</v>
      </c>
      <c r="X78" s="44">
        <f>'2022'!DL69</f>
        <v>3</v>
      </c>
      <c r="Y78" s="94">
        <f t="shared" si="3"/>
        <v>4.4117647058823533</v>
      </c>
      <c r="Z78" s="44"/>
      <c r="AA78" s="44"/>
      <c r="AB78" s="44"/>
      <c r="AC78" s="44"/>
      <c r="AD78" s="44"/>
      <c r="AE78" s="44">
        <f>'2022'!DN69</f>
        <v>0</v>
      </c>
      <c r="AF78" s="82" t="str">
        <f t="shared" si="4"/>
        <v/>
      </c>
      <c r="AG78" s="159"/>
      <c r="AH78" s="160">
        <f t="shared" si="5"/>
        <v>0.67843958894542544</v>
      </c>
      <c r="AI78" s="160" t="e">
        <f t="shared" ca="1" si="6"/>
        <v>#NAME?</v>
      </c>
      <c r="AJ78" s="161">
        <v>15</v>
      </c>
      <c r="AK78" s="161" t="str">
        <f t="shared" si="7"/>
        <v/>
      </c>
      <c r="AL78" s="161" t="e">
        <f t="shared" ca="1" si="8"/>
        <v>#NAME?</v>
      </c>
      <c r="AM78" s="161">
        <f t="shared" si="9"/>
        <v>3</v>
      </c>
      <c r="AN78" s="162" t="e">
        <f t="shared" ca="1" si="10"/>
        <v>#NAME?</v>
      </c>
      <c r="AO78" s="34" t="str">
        <f t="shared" si="11"/>
        <v>Сумма не совпадает или не ОДОУ</v>
      </c>
      <c r="AP78" s="34" t="str">
        <f t="shared" si="12"/>
        <v/>
      </c>
    </row>
    <row r="79" spans="1:42" ht="66" customHeight="1" x14ac:dyDescent="0.25">
      <c r="A79" s="34">
        <v>55</v>
      </c>
      <c r="B79" s="116" t="s">
        <v>425</v>
      </c>
      <c r="C79" s="92">
        <f>'2022'!B70</f>
        <v>285.87</v>
      </c>
      <c r="D79" s="587"/>
      <c r="E79" s="93">
        <f>'2022'!DE70</f>
        <v>182</v>
      </c>
      <c r="F79" s="92">
        <f>'2022'!DH70</f>
        <v>0.63665302410186453</v>
      </c>
      <c r="G79" s="588"/>
      <c r="H79" s="589"/>
      <c r="I79" s="44"/>
      <c r="J79" s="44"/>
      <c r="K79" s="44"/>
      <c r="L79" s="44"/>
      <c r="M79" s="44"/>
      <c r="N79" s="588"/>
      <c r="O79" s="588"/>
      <c r="P79" s="44"/>
      <c r="Q79" s="44"/>
      <c r="R79" s="44"/>
      <c r="S79" s="588"/>
      <c r="T79" s="588"/>
      <c r="U79" s="588"/>
      <c r="V79" s="94">
        <f>'2022'!DJ70</f>
        <v>27.299999999999816</v>
      </c>
      <c r="W79" s="44">
        <f t="shared" si="2"/>
        <v>14.999999999999899</v>
      </c>
      <c r="X79" s="44">
        <f>'2022'!DL70</f>
        <v>3</v>
      </c>
      <c r="Y79" s="94">
        <f t="shared" si="3"/>
        <v>1.6483516483516485</v>
      </c>
      <c r="Z79" s="44"/>
      <c r="AA79" s="44"/>
      <c r="AB79" s="44"/>
      <c r="AC79" s="44"/>
      <c r="AD79" s="44"/>
      <c r="AE79" s="44">
        <f>'2022'!DN70</f>
        <v>0</v>
      </c>
      <c r="AF79" s="82" t="str">
        <f t="shared" si="4"/>
        <v/>
      </c>
      <c r="AG79" s="159"/>
      <c r="AH79" s="160">
        <f t="shared" si="5"/>
        <v>0.63665302410186453</v>
      </c>
      <c r="AI79" s="160" t="e">
        <f t="shared" ca="1" si="6"/>
        <v>#NAME?</v>
      </c>
      <c r="AJ79" s="161">
        <v>15</v>
      </c>
      <c r="AK79" s="161" t="str">
        <f t="shared" si="7"/>
        <v/>
      </c>
      <c r="AL79" s="161" t="e">
        <f t="shared" ca="1" si="8"/>
        <v>#NAME?</v>
      </c>
      <c r="AM79" s="161">
        <f t="shared" si="9"/>
        <v>3</v>
      </c>
      <c r="AN79" s="162" t="e">
        <f t="shared" ca="1" si="10"/>
        <v>#NAME?</v>
      </c>
      <c r="AO79" s="34" t="str">
        <f t="shared" si="11"/>
        <v>Сумма не совпадает или не ОДОУ</v>
      </c>
      <c r="AP79" s="34" t="str">
        <f t="shared" si="12"/>
        <v/>
      </c>
    </row>
    <row r="80" spans="1:42" ht="62.25" customHeight="1" x14ac:dyDescent="0.25">
      <c r="A80" s="34">
        <v>56</v>
      </c>
      <c r="B80" s="116" t="s">
        <v>426</v>
      </c>
      <c r="C80" s="92">
        <f>'2022'!B71</f>
        <v>75.650000000000006</v>
      </c>
      <c r="D80" s="587"/>
      <c r="E80" s="93">
        <f>'2022'!DE71</f>
        <v>49</v>
      </c>
      <c r="F80" s="92">
        <f>'2022'!DH71</f>
        <v>0.64771976206212822</v>
      </c>
      <c r="G80" s="588"/>
      <c r="H80" s="589"/>
      <c r="I80" s="44"/>
      <c r="J80" s="44"/>
      <c r="K80" s="44"/>
      <c r="L80" s="44"/>
      <c r="M80" s="44"/>
      <c r="N80" s="588"/>
      <c r="O80" s="588"/>
      <c r="P80" s="44"/>
      <c r="Q80" s="44"/>
      <c r="R80" s="44"/>
      <c r="S80" s="588"/>
      <c r="T80" s="588"/>
      <c r="U80" s="588"/>
      <c r="V80" s="94">
        <f>'2022'!DJ71</f>
        <v>7.3499999999999508</v>
      </c>
      <c r="W80" s="44">
        <f t="shared" ref="W80:W143" si="15">IF(V80&gt;1,V80/E80*100,0)</f>
        <v>14.999999999999899</v>
      </c>
      <c r="X80" s="44">
        <f>'2022'!DL71</f>
        <v>3</v>
      </c>
      <c r="Y80" s="94">
        <f t="shared" ref="Y80:Y143" si="16">IF(X80&gt;1,X80/E80*100,0)</f>
        <v>6.1224489795918364</v>
      </c>
      <c r="Z80" s="44"/>
      <c r="AA80" s="44"/>
      <c r="AB80" s="44"/>
      <c r="AC80" s="44"/>
      <c r="AD80" s="44"/>
      <c r="AE80" s="44">
        <f>'2022'!DN71</f>
        <v>0</v>
      </c>
      <c r="AF80" s="82" t="str">
        <f t="shared" ref="AF80:AF143" si="17">IF(C80&gt;0,IF(OR(AND(C80&lt;7,F80&lt;5),E80&lt;33),IF(COUNTIF(X80:AE80,"&gt;0")&gt;0,"Ошибка!",""),""),"")</f>
        <v/>
      </c>
      <c r="AG80" s="159"/>
      <c r="AH80" s="160">
        <f t="shared" ref="AH80:AH143" si="18">IF(AND(ISNUMBER(--C80),C80&gt;0),E80/C80,"")</f>
        <v>0.64771976206212822</v>
      </c>
      <c r="AI80" s="160" t="e">
        <f t="shared" ref="AI80:AI143" ca="1" si="19">IF(AND(ISNUMBER(--E80),ISNUMBER(--AJ80)),ЧАСТНОЕ(E80*AJ80,100),"")</f>
        <v>#NAME?</v>
      </c>
      <c r="AJ80" s="161">
        <v>15</v>
      </c>
      <c r="AK80" s="161" t="str">
        <f t="shared" ref="AK80:AK143" si="20">IF(AJ79&lt;Y79,"Норматив превышен","")</f>
        <v/>
      </c>
      <c r="AL80" s="161" t="e">
        <f t="shared" ref="AL80:AL143" ca="1" si="21">IF(ISNUMBER(X80),IF(X80&gt;0,MAX(ЧАСТНОЕ(X80*20,100),1),0),"")</f>
        <v>#NAME?</v>
      </c>
      <c r="AM80" s="161">
        <f t="shared" ref="AM80:AM143" si="22">IF(ISNUMBER(X80),X80,"")</f>
        <v>3</v>
      </c>
      <c r="AN80" s="162" t="e">
        <f t="shared" ref="AN80:AN143" ca="1" si="23">IF(ISNUMBER(AE80),IF(AND(AM80&gt;=AE80,AL80&lt;=AE80),"","Вне норматива или не ОДОУ"),"")</f>
        <v>#NAME?</v>
      </c>
      <c r="AO80" s="34" t="str">
        <f t="shared" ref="AO80:AO143" si="24">IF(ISNUMBER(X80),IF(SUM(Z80:AE80)&lt;&gt;X80,"Сумма не совпадает или не ОДОУ",""),"")</f>
        <v>Сумма не совпадает или не ОДОУ</v>
      </c>
      <c r="AP80" s="34" t="str">
        <f t="shared" ref="AP80:AP143" si="25">IF(AND(ISNUMBER(AB80),AB80&gt;0),IF(AB80&lt;=(X80*0.15),"","Изъятие более 15% !"),"")</f>
        <v/>
      </c>
    </row>
    <row r="81" spans="1:42" ht="63.75" customHeight="1" x14ac:dyDescent="0.25">
      <c r="A81" s="34">
        <v>57</v>
      </c>
      <c r="B81" s="116" t="s">
        <v>427</v>
      </c>
      <c r="C81" s="92">
        <f>'2022'!B72</f>
        <v>35.14</v>
      </c>
      <c r="D81" s="587"/>
      <c r="E81" s="93">
        <f>'2022'!DE72</f>
        <v>23</v>
      </c>
      <c r="F81" s="92">
        <f>'2022'!DH72</f>
        <v>0.65452475811041544</v>
      </c>
      <c r="G81" s="588"/>
      <c r="H81" s="589"/>
      <c r="I81" s="44"/>
      <c r="J81" s="44"/>
      <c r="K81" s="44"/>
      <c r="L81" s="44"/>
      <c r="M81" s="44"/>
      <c r="N81" s="588"/>
      <c r="O81" s="588"/>
      <c r="P81" s="44"/>
      <c r="Q81" s="44"/>
      <c r="R81" s="44"/>
      <c r="S81" s="588"/>
      <c r="T81" s="588"/>
      <c r="U81" s="588"/>
      <c r="V81" s="94">
        <f>'2022'!DJ72</f>
        <v>0</v>
      </c>
      <c r="W81" s="44">
        <f t="shared" si="15"/>
        <v>0</v>
      </c>
      <c r="X81" s="44">
        <f>'2022'!DL72</f>
        <v>0</v>
      </c>
      <c r="Y81" s="94">
        <f t="shared" si="16"/>
        <v>0</v>
      </c>
      <c r="Z81" s="44"/>
      <c r="AA81" s="44"/>
      <c r="AB81" s="44"/>
      <c r="AC81" s="44"/>
      <c r="AD81" s="44"/>
      <c r="AE81" s="44">
        <f>'2022'!DN72</f>
        <v>0</v>
      </c>
      <c r="AF81" s="82" t="str">
        <f t="shared" si="17"/>
        <v/>
      </c>
      <c r="AG81" s="159"/>
      <c r="AH81" s="160">
        <f t="shared" si="18"/>
        <v>0.65452475811041544</v>
      </c>
      <c r="AI81" s="160" t="e">
        <f t="shared" ca="1" si="19"/>
        <v>#NAME?</v>
      </c>
      <c r="AJ81" s="161">
        <v>15</v>
      </c>
      <c r="AK81" s="161" t="str">
        <f t="shared" si="20"/>
        <v/>
      </c>
      <c r="AL81" s="161">
        <f t="shared" si="21"/>
        <v>0</v>
      </c>
      <c r="AM81" s="161">
        <f t="shared" si="22"/>
        <v>0</v>
      </c>
      <c r="AN81" s="162" t="str">
        <f t="shared" si="23"/>
        <v/>
      </c>
      <c r="AO81" s="34" t="str">
        <f t="shared" si="24"/>
        <v/>
      </c>
      <c r="AP81" s="34" t="str">
        <f t="shared" si="25"/>
        <v/>
      </c>
    </row>
    <row r="82" spans="1:42" ht="60.75" customHeight="1" x14ac:dyDescent="0.25">
      <c r="A82" s="34">
        <v>58</v>
      </c>
      <c r="B82" s="116" t="s">
        <v>428</v>
      </c>
      <c r="C82" s="92">
        <f>'2022'!B73</f>
        <v>9.93</v>
      </c>
      <c r="D82" s="587"/>
      <c r="E82" s="93">
        <f>'2022'!DE73</f>
        <v>7</v>
      </c>
      <c r="F82" s="92">
        <f>'2022'!DH73</f>
        <v>0.70493454179254789</v>
      </c>
      <c r="G82" s="588"/>
      <c r="H82" s="589"/>
      <c r="I82" s="44"/>
      <c r="J82" s="44"/>
      <c r="K82" s="44"/>
      <c r="L82" s="44"/>
      <c r="M82" s="44"/>
      <c r="N82" s="588"/>
      <c r="O82" s="588"/>
      <c r="P82" s="44"/>
      <c r="Q82" s="44"/>
      <c r="R82" s="44"/>
      <c r="S82" s="588"/>
      <c r="T82" s="588"/>
      <c r="U82" s="588"/>
      <c r="V82" s="94">
        <f>'2022'!DJ73</f>
        <v>0</v>
      </c>
      <c r="W82" s="44">
        <f t="shared" si="15"/>
        <v>0</v>
      </c>
      <c r="X82" s="44">
        <f>'2022'!DL73</f>
        <v>0</v>
      </c>
      <c r="Y82" s="94">
        <f t="shared" si="16"/>
        <v>0</v>
      </c>
      <c r="Z82" s="44"/>
      <c r="AA82" s="44"/>
      <c r="AB82" s="44"/>
      <c r="AC82" s="44"/>
      <c r="AD82" s="44"/>
      <c r="AE82" s="44">
        <f>'2022'!DN73</f>
        <v>0</v>
      </c>
      <c r="AF82" s="82" t="str">
        <f t="shared" si="17"/>
        <v/>
      </c>
      <c r="AG82" s="159"/>
      <c r="AH82" s="160">
        <f t="shared" si="18"/>
        <v>0.70493454179254789</v>
      </c>
      <c r="AI82" s="160" t="e">
        <f t="shared" ca="1" si="19"/>
        <v>#NAME?</v>
      </c>
      <c r="AJ82" s="161">
        <v>15</v>
      </c>
      <c r="AK82" s="161" t="str">
        <f t="shared" si="20"/>
        <v/>
      </c>
      <c r="AL82" s="161">
        <f t="shared" si="21"/>
        <v>0</v>
      </c>
      <c r="AM82" s="161">
        <f t="shared" si="22"/>
        <v>0</v>
      </c>
      <c r="AN82" s="162" t="str">
        <f t="shared" si="23"/>
        <v/>
      </c>
      <c r="AO82" s="34" t="str">
        <f t="shared" si="24"/>
        <v/>
      </c>
      <c r="AP82" s="34" t="str">
        <f t="shared" si="25"/>
        <v/>
      </c>
    </row>
    <row r="83" spans="1:42" ht="65.25" customHeight="1" x14ac:dyDescent="0.25">
      <c r="A83" s="34">
        <v>59</v>
      </c>
      <c r="B83" s="116" t="s">
        <v>429</v>
      </c>
      <c r="C83" s="92">
        <f>'2022'!B74</f>
        <v>891.48</v>
      </c>
      <c r="D83" s="582"/>
      <c r="E83" s="93">
        <f>'2022'!DE74</f>
        <v>577</v>
      </c>
      <c r="F83" s="92">
        <f>'2022'!DH74</f>
        <v>0.64723830035446672</v>
      </c>
      <c r="G83" s="584"/>
      <c r="H83" s="586"/>
      <c r="I83" s="44"/>
      <c r="J83" s="44"/>
      <c r="K83" s="44"/>
      <c r="L83" s="44"/>
      <c r="M83" s="44"/>
      <c r="N83" s="584"/>
      <c r="O83" s="584"/>
      <c r="P83" s="44"/>
      <c r="Q83" s="44"/>
      <c r="R83" s="44"/>
      <c r="S83" s="584"/>
      <c r="T83" s="584"/>
      <c r="U83" s="584"/>
      <c r="V83" s="94">
        <f>'2022'!DJ74</f>
        <v>86.549999999999415</v>
      </c>
      <c r="W83" s="44">
        <f t="shared" si="15"/>
        <v>14.999999999999899</v>
      </c>
      <c r="X83" s="44">
        <f>'2022'!DL74</f>
        <v>48</v>
      </c>
      <c r="Y83" s="94">
        <f t="shared" si="16"/>
        <v>8.3188908145580598</v>
      </c>
      <c r="Z83" s="44"/>
      <c r="AA83" s="44"/>
      <c r="AB83" s="44"/>
      <c r="AC83" s="44"/>
      <c r="AD83" s="44"/>
      <c r="AE83" s="44">
        <f>'2022'!DN74</f>
        <v>0</v>
      </c>
      <c r="AF83" s="82" t="str">
        <f t="shared" si="17"/>
        <v/>
      </c>
      <c r="AG83" s="159"/>
      <c r="AH83" s="160">
        <f t="shared" si="18"/>
        <v>0.64723830035446672</v>
      </c>
      <c r="AI83" s="160" t="e">
        <f t="shared" ca="1" si="19"/>
        <v>#NAME?</v>
      </c>
      <c r="AJ83" s="161">
        <v>15</v>
      </c>
      <c r="AK83" s="161" t="str">
        <f t="shared" si="20"/>
        <v/>
      </c>
      <c r="AL83" s="161" t="e">
        <f t="shared" ca="1" si="21"/>
        <v>#NAME?</v>
      </c>
      <c r="AM83" s="161">
        <f t="shared" si="22"/>
        <v>48</v>
      </c>
      <c r="AN83" s="162" t="e">
        <f t="shared" ca="1" si="23"/>
        <v>#NAME?</v>
      </c>
      <c r="AO83" s="34" t="str">
        <f t="shared" si="24"/>
        <v>Сумма не совпадает или не ОДОУ</v>
      </c>
      <c r="AP83" s="34" t="str">
        <f t="shared" si="25"/>
        <v/>
      </c>
    </row>
    <row r="84" spans="1:42" ht="65.25" customHeight="1" x14ac:dyDescent="0.25">
      <c r="A84" s="34">
        <v>60</v>
      </c>
      <c r="B84" s="57" t="s">
        <v>90</v>
      </c>
      <c r="C84" s="92">
        <f>'2022'!B75</f>
        <v>1406</v>
      </c>
      <c r="D84" s="93">
        <f>'2022'!DD75</f>
        <v>201</v>
      </c>
      <c r="E84" s="93">
        <f>'2022'!DE75</f>
        <v>226</v>
      </c>
      <c r="F84" s="92">
        <f>'2022'!DH75</f>
        <v>0.16073968705547653</v>
      </c>
      <c r="G84" s="44">
        <f>'2021'!DL57</f>
        <v>20</v>
      </c>
      <c r="H84" s="94">
        <f t="shared" si="13"/>
        <v>9.9502487562189064</v>
      </c>
      <c r="I84" s="44"/>
      <c r="J84" s="44"/>
      <c r="K84" s="44"/>
      <c r="L84" s="44"/>
      <c r="M84" s="44"/>
      <c r="N84" s="44">
        <f>'2021'!DN57</f>
        <v>0</v>
      </c>
      <c r="O84" s="44">
        <f>'Добыча 2021'!L67</f>
        <v>20</v>
      </c>
      <c r="P84" s="44"/>
      <c r="Q84" s="44"/>
      <c r="R84" s="44"/>
      <c r="S84" s="44">
        <f>'Добыча 2021'!N67</f>
        <v>14</v>
      </c>
      <c r="T84" s="44">
        <f>'Добыча 2021'!M67</f>
        <v>6</v>
      </c>
      <c r="U84" s="44">
        <f t="shared" ref="U84:U141" si="26">IF(G84=0,0,O84/G84*100)</f>
        <v>100</v>
      </c>
      <c r="V84" s="94">
        <f>'2022'!DJ75</f>
        <v>33.9</v>
      </c>
      <c r="W84" s="44">
        <f t="shared" si="15"/>
        <v>15</v>
      </c>
      <c r="X84" s="44">
        <f>'2022'!DL75</f>
        <v>33</v>
      </c>
      <c r="Y84" s="94">
        <f t="shared" si="16"/>
        <v>14.601769911504425</v>
      </c>
      <c r="Z84" s="44"/>
      <c r="AA84" s="44"/>
      <c r="AB84" s="44"/>
      <c r="AC84" s="44"/>
      <c r="AD84" s="44"/>
      <c r="AE84" s="44">
        <f>'2022'!DN75</f>
        <v>0</v>
      </c>
      <c r="AF84" s="82" t="str">
        <f t="shared" si="17"/>
        <v/>
      </c>
      <c r="AG84" s="159"/>
      <c r="AH84" s="160">
        <f t="shared" si="18"/>
        <v>0.16073968705547653</v>
      </c>
      <c r="AI84" s="160" t="e">
        <f t="shared" ca="1" si="19"/>
        <v>#NAME?</v>
      </c>
      <c r="AJ84" s="161">
        <v>15</v>
      </c>
      <c r="AK84" s="161" t="str">
        <f t="shared" si="20"/>
        <v/>
      </c>
      <c r="AL84" s="161" t="e">
        <f t="shared" ca="1" si="21"/>
        <v>#NAME?</v>
      </c>
      <c r="AM84" s="161">
        <f t="shared" si="22"/>
        <v>33</v>
      </c>
      <c r="AN84" s="162" t="e">
        <f t="shared" ca="1" si="23"/>
        <v>#NAME?</v>
      </c>
      <c r="AO84" s="34" t="str">
        <f t="shared" si="24"/>
        <v>Сумма не совпадает или не ОДОУ</v>
      </c>
      <c r="AP84" s="34" t="str">
        <f t="shared" si="25"/>
        <v/>
      </c>
    </row>
    <row r="85" spans="1:42" ht="18.75" x14ac:dyDescent="0.25">
      <c r="A85" s="34"/>
      <c r="B85" s="46" t="s">
        <v>108</v>
      </c>
      <c r="C85" s="98"/>
      <c r="D85" s="97"/>
      <c r="E85" s="97"/>
      <c r="F85" s="98"/>
      <c r="G85" s="44"/>
      <c r="H85" s="94"/>
      <c r="I85" s="44"/>
      <c r="J85" s="44"/>
      <c r="K85" s="44"/>
      <c r="L85" s="44"/>
      <c r="M85" s="56"/>
      <c r="N85" s="56"/>
      <c r="O85" s="56"/>
      <c r="P85" s="56"/>
      <c r="Q85" s="56"/>
      <c r="R85" s="56"/>
      <c r="S85" s="56"/>
      <c r="T85" s="56"/>
      <c r="U85" s="44"/>
      <c r="V85" s="111"/>
      <c r="W85" s="44"/>
      <c r="X85" s="56"/>
      <c r="Y85" s="94"/>
      <c r="Z85" s="56"/>
      <c r="AA85" s="56"/>
      <c r="AB85" s="56"/>
      <c r="AC85" s="56"/>
      <c r="AD85" s="44"/>
      <c r="AE85" s="56"/>
      <c r="AF85" s="82" t="str">
        <f t="shared" si="17"/>
        <v/>
      </c>
      <c r="AG85" s="159"/>
      <c r="AH85" s="160" t="str">
        <f t="shared" si="18"/>
        <v/>
      </c>
      <c r="AI85" s="160" t="e">
        <f t="shared" ca="1" si="19"/>
        <v>#NAME?</v>
      </c>
      <c r="AJ85" s="161">
        <v>15</v>
      </c>
      <c r="AK85" s="161" t="str">
        <f t="shared" si="20"/>
        <v/>
      </c>
      <c r="AL85" s="161" t="str">
        <f t="shared" si="21"/>
        <v/>
      </c>
      <c r="AM85" s="161" t="str">
        <f t="shared" si="22"/>
        <v/>
      </c>
      <c r="AN85" s="162" t="str">
        <f t="shared" si="23"/>
        <v/>
      </c>
      <c r="AO85" s="34" t="str">
        <f t="shared" si="24"/>
        <v/>
      </c>
      <c r="AP85" s="34" t="str">
        <f t="shared" si="25"/>
        <v/>
      </c>
    </row>
    <row r="86" spans="1:42" ht="31.5" x14ac:dyDescent="0.25">
      <c r="A86" s="72">
        <v>61</v>
      </c>
      <c r="B86" s="57" t="s">
        <v>118</v>
      </c>
      <c r="C86" s="92">
        <f>'2022'!B80</f>
        <v>1007.1</v>
      </c>
      <c r="D86" s="93">
        <f>'2022'!DD80</f>
        <v>1242</v>
      </c>
      <c r="E86" s="93">
        <f>'2022'!DE80</f>
        <v>1238</v>
      </c>
      <c r="F86" s="92">
        <f>'2022'!DH80</f>
        <v>1.2292721676099692</v>
      </c>
      <c r="G86" s="44">
        <f>'2021'!DL60</f>
        <v>140</v>
      </c>
      <c r="H86" s="94">
        <f t="shared" si="13"/>
        <v>11.272141706924316</v>
      </c>
      <c r="I86" s="44">
        <f>'2021'!DL70</f>
        <v>41</v>
      </c>
      <c r="J86" s="47"/>
      <c r="K86" s="47"/>
      <c r="L86" s="99"/>
      <c r="M86" s="44"/>
      <c r="N86" s="44">
        <f>'2021'!DN60</f>
        <v>37</v>
      </c>
      <c r="O86" s="44">
        <f>'Добыча 2021'!L70</f>
        <v>39</v>
      </c>
      <c r="P86" s="44"/>
      <c r="Q86" s="44"/>
      <c r="R86" s="44"/>
      <c r="S86" s="44">
        <f>'Добыча 2021'!N70</f>
        <v>39</v>
      </c>
      <c r="T86" s="44">
        <f>'Добыча 2021'!M70</f>
        <v>0</v>
      </c>
      <c r="U86" s="44">
        <f t="shared" si="26"/>
        <v>27.857142857142858</v>
      </c>
      <c r="V86" s="94">
        <f>'2022'!DJ80</f>
        <v>185.7</v>
      </c>
      <c r="W86" s="44">
        <f t="shared" si="15"/>
        <v>15</v>
      </c>
      <c r="X86" s="44">
        <v>185</v>
      </c>
      <c r="Y86" s="94">
        <f t="shared" si="16"/>
        <v>14.94345718901454</v>
      </c>
      <c r="Z86" s="44">
        <f>'2022'!DL90</f>
        <v>50</v>
      </c>
      <c r="AA86" s="44"/>
      <c r="AB86" s="44"/>
      <c r="AC86" s="44"/>
      <c r="AD86" s="44">
        <f t="shared" si="14"/>
        <v>98</v>
      </c>
      <c r="AE86" s="71">
        <v>37</v>
      </c>
      <c r="AF86" s="82" t="str">
        <f t="shared" si="17"/>
        <v/>
      </c>
      <c r="AG86" s="159"/>
      <c r="AH86" s="160">
        <f t="shared" si="18"/>
        <v>1.2292721676099692</v>
      </c>
      <c r="AI86" s="160" t="e">
        <f t="shared" ca="1" si="19"/>
        <v>#NAME?</v>
      </c>
      <c r="AJ86" s="161">
        <v>15</v>
      </c>
      <c r="AK86" s="161" t="str">
        <f t="shared" si="20"/>
        <v/>
      </c>
      <c r="AL86" s="161" t="e">
        <f t="shared" ca="1" si="21"/>
        <v>#NAME?</v>
      </c>
      <c r="AM86" s="161">
        <f t="shared" si="22"/>
        <v>185</v>
      </c>
      <c r="AN86" s="162" t="e">
        <f t="shared" ca="1" si="23"/>
        <v>#NAME?</v>
      </c>
      <c r="AO86" s="34" t="str">
        <f t="shared" si="24"/>
        <v/>
      </c>
      <c r="AP86" s="34" t="str">
        <f t="shared" si="25"/>
        <v/>
      </c>
    </row>
    <row r="87" spans="1:42" ht="45" customHeight="1" x14ac:dyDescent="0.25">
      <c r="A87" s="34">
        <v>62</v>
      </c>
      <c r="B87" s="57" t="s">
        <v>308</v>
      </c>
      <c r="C87" s="92">
        <f>'2022'!B81</f>
        <v>559.5</v>
      </c>
      <c r="D87" s="93">
        <f>'2022'!DD81</f>
        <v>0</v>
      </c>
      <c r="E87" s="93">
        <f>'2022'!DE81</f>
        <v>0</v>
      </c>
      <c r="F87" s="92">
        <f>'2022'!DH81</f>
        <v>0</v>
      </c>
      <c r="G87" s="44">
        <f>'2021'!DL61</f>
        <v>0</v>
      </c>
      <c r="H87" s="94">
        <f t="shared" si="13"/>
        <v>0</v>
      </c>
      <c r="I87" s="44"/>
      <c r="J87" s="44"/>
      <c r="K87" s="44"/>
      <c r="L87" s="44"/>
      <c r="M87" s="44"/>
      <c r="N87" s="44">
        <f>'2021'!DN61</f>
        <v>0</v>
      </c>
      <c r="O87" s="44">
        <f>'Добыча 2021'!L71</f>
        <v>0</v>
      </c>
      <c r="P87" s="44"/>
      <c r="Q87" s="44"/>
      <c r="R87" s="44"/>
      <c r="S87" s="44">
        <f>'Добыча 2021'!N71</f>
        <v>0</v>
      </c>
      <c r="T87" s="44">
        <f>'Добыча 2021'!M71</f>
        <v>0</v>
      </c>
      <c r="U87" s="44">
        <f t="shared" si="26"/>
        <v>0</v>
      </c>
      <c r="V87" s="94">
        <f>'2022'!DJ81</f>
        <v>0</v>
      </c>
      <c r="W87" s="44">
        <f t="shared" si="15"/>
        <v>0</v>
      </c>
      <c r="X87" s="44">
        <f>'2022'!DL81</f>
        <v>0</v>
      </c>
      <c r="Y87" s="94">
        <f t="shared" si="16"/>
        <v>0</v>
      </c>
      <c r="Z87" s="44"/>
      <c r="AA87" s="44"/>
      <c r="AB87" s="44"/>
      <c r="AC87" s="44"/>
      <c r="AD87" s="44"/>
      <c r="AE87" s="44">
        <f>'2022'!DN81</f>
        <v>0</v>
      </c>
      <c r="AF87" s="82" t="str">
        <f t="shared" si="17"/>
        <v/>
      </c>
      <c r="AG87" s="159"/>
      <c r="AH87" s="160">
        <f t="shared" si="18"/>
        <v>0</v>
      </c>
      <c r="AI87" s="160" t="e">
        <f t="shared" ca="1" si="19"/>
        <v>#NAME?</v>
      </c>
      <c r="AJ87" s="161">
        <v>15</v>
      </c>
      <c r="AK87" s="161" t="str">
        <f t="shared" si="20"/>
        <v/>
      </c>
      <c r="AL87" s="161">
        <f t="shared" si="21"/>
        <v>0</v>
      </c>
      <c r="AM87" s="161">
        <f t="shared" si="22"/>
        <v>0</v>
      </c>
      <c r="AN87" s="162" t="str">
        <f t="shared" si="23"/>
        <v/>
      </c>
      <c r="AO87" s="34" t="str">
        <f t="shared" si="24"/>
        <v/>
      </c>
      <c r="AP87" s="34" t="str">
        <f t="shared" si="25"/>
        <v/>
      </c>
    </row>
    <row r="88" spans="1:42" ht="67.5" customHeight="1" x14ac:dyDescent="0.25">
      <c r="A88" s="72">
        <v>63</v>
      </c>
      <c r="B88" s="57" t="s">
        <v>117</v>
      </c>
      <c r="C88" s="92">
        <f>'2022'!B82</f>
        <v>26.7</v>
      </c>
      <c r="D88" s="93">
        <f>'2022'!DD82</f>
        <v>48</v>
      </c>
      <c r="E88" s="93">
        <f>'2022'!DE82</f>
        <v>79</v>
      </c>
      <c r="F88" s="92">
        <f>'2022'!DH82</f>
        <v>2.9588014981273409</v>
      </c>
      <c r="G88" s="44">
        <f>'2021'!DL62</f>
        <v>7</v>
      </c>
      <c r="H88" s="94">
        <f t="shared" si="13"/>
        <v>14.583333333333334</v>
      </c>
      <c r="I88" s="44"/>
      <c r="J88" s="44"/>
      <c r="K88" s="44"/>
      <c r="L88" s="44"/>
      <c r="M88" s="44"/>
      <c r="N88" s="44">
        <f>'2021'!DN62</f>
        <v>0</v>
      </c>
      <c r="O88" s="44">
        <f>'Добыча 2021'!L72</f>
        <v>7</v>
      </c>
      <c r="P88" s="44"/>
      <c r="Q88" s="44"/>
      <c r="R88" s="44"/>
      <c r="S88" s="44">
        <f>'Добыча 2021'!N72</f>
        <v>4</v>
      </c>
      <c r="T88" s="44">
        <f>'Добыча 2021'!M72</f>
        <v>3</v>
      </c>
      <c r="U88" s="44">
        <f t="shared" si="26"/>
        <v>100</v>
      </c>
      <c r="V88" s="94">
        <f>'2022'!DJ82</f>
        <v>11.85</v>
      </c>
      <c r="W88" s="44">
        <f t="shared" si="15"/>
        <v>15</v>
      </c>
      <c r="X88" s="44">
        <f>'2022'!DL82</f>
        <v>7</v>
      </c>
      <c r="Y88" s="94">
        <f t="shared" si="16"/>
        <v>8.8607594936708853</v>
      </c>
      <c r="Z88" s="44"/>
      <c r="AA88" s="44"/>
      <c r="AB88" s="44"/>
      <c r="AC88" s="44"/>
      <c r="AD88" s="44"/>
      <c r="AE88" s="44">
        <f>'2022'!DN82</f>
        <v>0</v>
      </c>
      <c r="AF88" s="82" t="str">
        <f t="shared" si="17"/>
        <v/>
      </c>
      <c r="AG88" s="159"/>
      <c r="AH88" s="160">
        <f t="shared" si="18"/>
        <v>2.9588014981273409</v>
      </c>
      <c r="AI88" s="160" t="e">
        <f t="shared" ca="1" si="19"/>
        <v>#NAME?</v>
      </c>
      <c r="AJ88" s="161">
        <v>15</v>
      </c>
      <c r="AK88" s="161" t="str">
        <f t="shared" si="20"/>
        <v/>
      </c>
      <c r="AL88" s="161" t="e">
        <f t="shared" ca="1" si="21"/>
        <v>#NAME?</v>
      </c>
      <c r="AM88" s="161">
        <f t="shared" si="22"/>
        <v>7</v>
      </c>
      <c r="AN88" s="162" t="e">
        <f t="shared" ca="1" si="23"/>
        <v>#NAME?</v>
      </c>
      <c r="AO88" s="34" t="str">
        <f t="shared" si="24"/>
        <v>Сумма не совпадает или не ОДОУ</v>
      </c>
      <c r="AP88" s="34" t="str">
        <f t="shared" si="25"/>
        <v/>
      </c>
    </row>
    <row r="89" spans="1:42" ht="47.25" x14ac:dyDescent="0.25">
      <c r="A89" s="34">
        <v>64</v>
      </c>
      <c r="B89" s="57" t="s">
        <v>116</v>
      </c>
      <c r="C89" s="92">
        <f>'2022'!B83</f>
        <v>41.696399999999997</v>
      </c>
      <c r="D89" s="93">
        <f>'2022'!DD83</f>
        <v>0</v>
      </c>
      <c r="E89" s="93">
        <f>'2022'!DE83</f>
        <v>0</v>
      </c>
      <c r="F89" s="92">
        <f>'2022'!DH83</f>
        <v>0</v>
      </c>
      <c r="G89" s="44">
        <f>'2021'!DL63</f>
        <v>0</v>
      </c>
      <c r="H89" s="94">
        <f t="shared" si="13"/>
        <v>0</v>
      </c>
      <c r="I89" s="44"/>
      <c r="J89" s="44"/>
      <c r="K89" s="44"/>
      <c r="L89" s="44"/>
      <c r="M89" s="44"/>
      <c r="N89" s="44">
        <f>'2021'!DN63</f>
        <v>0</v>
      </c>
      <c r="O89" s="44">
        <f>'Добыча 2021'!L73</f>
        <v>0</v>
      </c>
      <c r="P89" s="44"/>
      <c r="Q89" s="44"/>
      <c r="R89" s="44"/>
      <c r="S89" s="44">
        <f>'Добыча 2021'!N73</f>
        <v>0</v>
      </c>
      <c r="T89" s="44">
        <f>'Добыча 2021'!M73</f>
        <v>0</v>
      </c>
      <c r="U89" s="44">
        <f t="shared" si="26"/>
        <v>0</v>
      </c>
      <c r="V89" s="94">
        <f>'2022'!DJ83</f>
        <v>0</v>
      </c>
      <c r="W89" s="44">
        <f t="shared" si="15"/>
        <v>0</v>
      </c>
      <c r="X89" s="44">
        <f>'2022'!DL83</f>
        <v>0</v>
      </c>
      <c r="Y89" s="94">
        <f t="shared" si="16"/>
        <v>0</v>
      </c>
      <c r="Z89" s="44"/>
      <c r="AA89" s="44"/>
      <c r="AB89" s="44"/>
      <c r="AC89" s="44"/>
      <c r="AD89" s="44"/>
      <c r="AE89" s="44">
        <f>'2022'!DN83</f>
        <v>0</v>
      </c>
      <c r="AF89" s="82" t="str">
        <f t="shared" si="17"/>
        <v/>
      </c>
      <c r="AG89" s="159"/>
      <c r="AH89" s="160">
        <f t="shared" si="18"/>
        <v>0</v>
      </c>
      <c r="AI89" s="160" t="e">
        <f t="shared" ca="1" si="19"/>
        <v>#NAME?</v>
      </c>
      <c r="AJ89" s="161">
        <v>15</v>
      </c>
      <c r="AK89" s="161" t="str">
        <f t="shared" si="20"/>
        <v/>
      </c>
      <c r="AL89" s="161">
        <f t="shared" si="21"/>
        <v>0</v>
      </c>
      <c r="AM89" s="161">
        <f t="shared" si="22"/>
        <v>0</v>
      </c>
      <c r="AN89" s="162" t="str">
        <f t="shared" si="23"/>
        <v/>
      </c>
      <c r="AO89" s="34" t="str">
        <f t="shared" si="24"/>
        <v/>
      </c>
      <c r="AP89" s="34" t="str">
        <f t="shared" si="25"/>
        <v/>
      </c>
    </row>
    <row r="90" spans="1:42" ht="47.25" x14ac:dyDescent="0.25">
      <c r="A90" s="72">
        <v>65</v>
      </c>
      <c r="B90" s="57" t="s">
        <v>111</v>
      </c>
      <c r="C90" s="92">
        <f>'2022'!B84</f>
        <v>114.9</v>
      </c>
      <c r="D90" s="93">
        <f>'2022'!DD84</f>
        <v>38</v>
      </c>
      <c r="E90" s="93">
        <f>'2022'!DE84</f>
        <v>65</v>
      </c>
      <c r="F90" s="92">
        <f>'2022'!DH84</f>
        <v>0.56570931244560485</v>
      </c>
      <c r="G90" s="44">
        <f>'2021'!DL64</f>
        <v>0</v>
      </c>
      <c r="H90" s="94">
        <f t="shared" si="13"/>
        <v>0</v>
      </c>
      <c r="I90" s="44"/>
      <c r="J90" s="44"/>
      <c r="K90" s="44"/>
      <c r="L90" s="44"/>
      <c r="M90" s="44"/>
      <c r="N90" s="44">
        <f>'2021'!DN64</f>
        <v>0</v>
      </c>
      <c r="O90" s="44">
        <f>'Добыча 2021'!L74</f>
        <v>0</v>
      </c>
      <c r="P90" s="44"/>
      <c r="Q90" s="44"/>
      <c r="R90" s="44"/>
      <c r="S90" s="44">
        <f>'Добыча 2021'!N74</f>
        <v>0</v>
      </c>
      <c r="T90" s="44">
        <f>'Добыча 2021'!M74</f>
        <v>0</v>
      </c>
      <c r="U90" s="44">
        <f t="shared" si="26"/>
        <v>0</v>
      </c>
      <c r="V90" s="94">
        <f>'2022'!DJ84</f>
        <v>9.75</v>
      </c>
      <c r="W90" s="44">
        <f t="shared" si="15"/>
        <v>15</v>
      </c>
      <c r="X90" s="44">
        <f>'2022'!DL84</f>
        <v>0</v>
      </c>
      <c r="Y90" s="94">
        <f t="shared" si="16"/>
        <v>0</v>
      </c>
      <c r="Z90" s="44"/>
      <c r="AA90" s="44"/>
      <c r="AB90" s="44"/>
      <c r="AC90" s="44"/>
      <c r="AD90" s="44"/>
      <c r="AE90" s="44">
        <f>'2022'!DN84</f>
        <v>0</v>
      </c>
      <c r="AF90" s="82" t="str">
        <f t="shared" si="17"/>
        <v/>
      </c>
      <c r="AG90" s="159"/>
      <c r="AH90" s="160">
        <f t="shared" si="18"/>
        <v>0.56570931244560485</v>
      </c>
      <c r="AI90" s="160" t="e">
        <f t="shared" ca="1" si="19"/>
        <v>#NAME?</v>
      </c>
      <c r="AJ90" s="161">
        <v>15</v>
      </c>
      <c r="AK90" s="161" t="str">
        <f t="shared" si="20"/>
        <v/>
      </c>
      <c r="AL90" s="161">
        <f t="shared" si="21"/>
        <v>0</v>
      </c>
      <c r="AM90" s="161">
        <f t="shared" si="22"/>
        <v>0</v>
      </c>
      <c r="AN90" s="162" t="str">
        <f t="shared" si="23"/>
        <v/>
      </c>
      <c r="AO90" s="34" t="str">
        <f t="shared" si="24"/>
        <v/>
      </c>
      <c r="AP90" s="34" t="str">
        <f t="shared" si="25"/>
        <v/>
      </c>
    </row>
    <row r="91" spans="1:42" ht="49.5" customHeight="1" x14ac:dyDescent="0.25">
      <c r="A91" s="34">
        <v>66</v>
      </c>
      <c r="B91" s="57" t="s">
        <v>309</v>
      </c>
      <c r="C91" s="92">
        <f>'2022'!B85</f>
        <v>78.599999999999994</v>
      </c>
      <c r="D91" s="93">
        <f>'2022'!DD85</f>
        <v>8</v>
      </c>
      <c r="E91" s="93">
        <f>'2022'!DE85</f>
        <v>18</v>
      </c>
      <c r="F91" s="92">
        <f>'2022'!DH85</f>
        <v>0.22900763358778628</v>
      </c>
      <c r="G91" s="44">
        <f>'2021'!DL65</f>
        <v>0</v>
      </c>
      <c r="H91" s="94">
        <f t="shared" si="13"/>
        <v>0</v>
      </c>
      <c r="I91" s="44"/>
      <c r="J91" s="44"/>
      <c r="K91" s="44"/>
      <c r="L91" s="44"/>
      <c r="M91" s="44"/>
      <c r="N91" s="44">
        <f>'2021'!DN65</f>
        <v>0</v>
      </c>
      <c r="O91" s="44">
        <f>'Добыча 2021'!L75</f>
        <v>0</v>
      </c>
      <c r="P91" s="44"/>
      <c r="Q91" s="44"/>
      <c r="R91" s="44"/>
      <c r="S91" s="44">
        <f>'Добыча 2021'!N75</f>
        <v>0</v>
      </c>
      <c r="T91" s="44">
        <f>'Добыча 2021'!M75</f>
        <v>0</v>
      </c>
      <c r="U91" s="44">
        <f t="shared" si="26"/>
        <v>0</v>
      </c>
      <c r="V91" s="94">
        <f>'2022'!DJ85</f>
        <v>0</v>
      </c>
      <c r="W91" s="44">
        <f t="shared" si="15"/>
        <v>0</v>
      </c>
      <c r="X91" s="44">
        <f>'2022'!DL85</f>
        <v>0</v>
      </c>
      <c r="Y91" s="94">
        <f t="shared" si="16"/>
        <v>0</v>
      </c>
      <c r="Z91" s="44"/>
      <c r="AA91" s="44"/>
      <c r="AB91" s="44"/>
      <c r="AC91" s="44"/>
      <c r="AD91" s="44"/>
      <c r="AE91" s="44">
        <f>'2022'!DN85</f>
        <v>0</v>
      </c>
      <c r="AF91" s="82" t="str">
        <f t="shared" si="17"/>
        <v/>
      </c>
      <c r="AG91" s="159"/>
      <c r="AH91" s="160">
        <f t="shared" si="18"/>
        <v>0.22900763358778628</v>
      </c>
      <c r="AI91" s="160" t="e">
        <f t="shared" ca="1" si="19"/>
        <v>#NAME?</v>
      </c>
      <c r="AJ91" s="161">
        <v>15</v>
      </c>
      <c r="AK91" s="161" t="str">
        <f t="shared" si="20"/>
        <v/>
      </c>
      <c r="AL91" s="161">
        <f t="shared" si="21"/>
        <v>0</v>
      </c>
      <c r="AM91" s="161">
        <f t="shared" si="22"/>
        <v>0</v>
      </c>
      <c r="AN91" s="162" t="str">
        <f t="shared" si="23"/>
        <v/>
      </c>
      <c r="AO91" s="34" t="str">
        <f t="shared" si="24"/>
        <v/>
      </c>
      <c r="AP91" s="34" t="str">
        <f t="shared" si="25"/>
        <v/>
      </c>
    </row>
    <row r="92" spans="1:42" ht="45" customHeight="1" x14ac:dyDescent="0.25">
      <c r="A92" s="72">
        <v>67</v>
      </c>
      <c r="B92" s="57" t="s">
        <v>310</v>
      </c>
      <c r="C92" s="92">
        <f>'2022'!B86</f>
        <v>167.2</v>
      </c>
      <c r="D92" s="93">
        <f>'2022'!DD86</f>
        <v>440</v>
      </c>
      <c r="E92" s="93">
        <f>'2022'!DE86</f>
        <v>424</v>
      </c>
      <c r="F92" s="92">
        <f>'2022'!DH86</f>
        <v>2.535885167464115</v>
      </c>
      <c r="G92" s="44">
        <f>'2021'!DL66</f>
        <v>66</v>
      </c>
      <c r="H92" s="94">
        <f t="shared" si="13"/>
        <v>15</v>
      </c>
      <c r="I92" s="44"/>
      <c r="J92" s="44"/>
      <c r="K92" s="44"/>
      <c r="L92" s="44"/>
      <c r="M92" s="44"/>
      <c r="N92" s="44">
        <f>'2021'!DN66</f>
        <v>0</v>
      </c>
      <c r="O92" s="44">
        <f>'Добыча 2021'!L76</f>
        <v>30</v>
      </c>
      <c r="P92" s="44"/>
      <c r="Q92" s="44"/>
      <c r="R92" s="44"/>
      <c r="S92" s="44">
        <f>'Добыча 2021'!N76</f>
        <v>26</v>
      </c>
      <c r="T92" s="44">
        <f>'Добыча 2021'!M76</f>
        <v>4</v>
      </c>
      <c r="U92" s="44">
        <f t="shared" si="26"/>
        <v>45.454545454545453</v>
      </c>
      <c r="V92" s="94">
        <f>'2022'!DJ86</f>
        <v>63.599999999999994</v>
      </c>
      <c r="W92" s="44">
        <f t="shared" si="15"/>
        <v>15</v>
      </c>
      <c r="X92" s="44">
        <f>'2022'!DL86</f>
        <v>63</v>
      </c>
      <c r="Y92" s="94">
        <f t="shared" si="16"/>
        <v>14.858490566037736</v>
      </c>
      <c r="Z92" s="44"/>
      <c r="AA92" s="44"/>
      <c r="AB92" s="44"/>
      <c r="AC92" s="44"/>
      <c r="AD92" s="44"/>
      <c r="AE92" s="44">
        <f>'2022'!DN86</f>
        <v>0</v>
      </c>
      <c r="AF92" s="82" t="str">
        <f t="shared" si="17"/>
        <v/>
      </c>
      <c r="AG92" s="159"/>
      <c r="AH92" s="160">
        <f t="shared" si="18"/>
        <v>2.535885167464115</v>
      </c>
      <c r="AI92" s="160" t="e">
        <f t="shared" ca="1" si="19"/>
        <v>#NAME?</v>
      </c>
      <c r="AJ92" s="161">
        <v>15</v>
      </c>
      <c r="AK92" s="161" t="str">
        <f t="shared" si="20"/>
        <v/>
      </c>
      <c r="AL92" s="161" t="e">
        <f t="shared" ca="1" si="21"/>
        <v>#NAME?</v>
      </c>
      <c r="AM92" s="161">
        <f t="shared" si="22"/>
        <v>63</v>
      </c>
      <c r="AN92" s="162" t="e">
        <f t="shared" ca="1" si="23"/>
        <v>#NAME?</v>
      </c>
      <c r="AO92" s="34" t="str">
        <f t="shared" si="24"/>
        <v>Сумма не совпадает или не ОДОУ</v>
      </c>
      <c r="AP92" s="34" t="str">
        <f t="shared" si="25"/>
        <v/>
      </c>
    </row>
    <row r="93" spans="1:42" ht="31.5" x14ac:dyDescent="0.25">
      <c r="A93" s="34">
        <v>68</v>
      </c>
      <c r="B93" s="57" t="s">
        <v>115</v>
      </c>
      <c r="C93" s="92">
        <f>'2022'!B87</f>
        <v>40.045999999999999</v>
      </c>
      <c r="D93" s="93">
        <f>'2022'!DD87</f>
        <v>0</v>
      </c>
      <c r="E93" s="93">
        <f>'2022'!DE87</f>
        <v>0</v>
      </c>
      <c r="F93" s="92">
        <f>'2022'!DH87</f>
        <v>0</v>
      </c>
      <c r="G93" s="44">
        <f>'2021'!DL67</f>
        <v>0</v>
      </c>
      <c r="H93" s="94">
        <f t="shared" si="13"/>
        <v>0</v>
      </c>
      <c r="I93" s="44"/>
      <c r="J93" s="44"/>
      <c r="K93" s="44"/>
      <c r="L93" s="44"/>
      <c r="M93" s="44"/>
      <c r="N93" s="44">
        <f>'2021'!DN67</f>
        <v>0</v>
      </c>
      <c r="O93" s="44">
        <f>'Добыча 2021'!L77</f>
        <v>0</v>
      </c>
      <c r="P93" s="44"/>
      <c r="Q93" s="44"/>
      <c r="R93" s="44"/>
      <c r="S93" s="44">
        <f>'Добыча 2021'!N77</f>
        <v>0</v>
      </c>
      <c r="T93" s="44">
        <f>'Добыча 2021'!M77</f>
        <v>0</v>
      </c>
      <c r="U93" s="44">
        <f t="shared" si="26"/>
        <v>0</v>
      </c>
      <c r="V93" s="94">
        <f>'2022'!DJ87</f>
        <v>0</v>
      </c>
      <c r="W93" s="44">
        <f t="shared" si="15"/>
        <v>0</v>
      </c>
      <c r="X93" s="44">
        <f>'2022'!DL87</f>
        <v>0</v>
      </c>
      <c r="Y93" s="94">
        <f t="shared" si="16"/>
        <v>0</v>
      </c>
      <c r="Z93" s="44"/>
      <c r="AA93" s="44"/>
      <c r="AB93" s="44"/>
      <c r="AC93" s="44"/>
      <c r="AD93" s="44"/>
      <c r="AE93" s="44">
        <f>'2022'!DN87</f>
        <v>0</v>
      </c>
      <c r="AF93" s="82" t="str">
        <f t="shared" si="17"/>
        <v/>
      </c>
      <c r="AG93" s="159"/>
      <c r="AH93" s="160">
        <f t="shared" si="18"/>
        <v>0</v>
      </c>
      <c r="AI93" s="160" t="e">
        <f t="shared" ca="1" si="19"/>
        <v>#NAME?</v>
      </c>
      <c r="AJ93" s="161">
        <v>15</v>
      </c>
      <c r="AK93" s="161" t="str">
        <f t="shared" si="20"/>
        <v/>
      </c>
      <c r="AL93" s="161">
        <f t="shared" si="21"/>
        <v>0</v>
      </c>
      <c r="AM93" s="161">
        <f t="shared" si="22"/>
        <v>0</v>
      </c>
      <c r="AN93" s="162" t="str">
        <f t="shared" si="23"/>
        <v/>
      </c>
      <c r="AO93" s="34" t="str">
        <f t="shared" si="24"/>
        <v/>
      </c>
      <c r="AP93" s="34" t="str">
        <f t="shared" si="25"/>
        <v/>
      </c>
    </row>
    <row r="94" spans="1:42" ht="36" customHeight="1" x14ac:dyDescent="0.25">
      <c r="A94" s="72">
        <v>69</v>
      </c>
      <c r="B94" s="57" t="s">
        <v>110</v>
      </c>
      <c r="C94" s="92">
        <f>'2022'!B88</f>
        <v>83.5</v>
      </c>
      <c r="D94" s="93">
        <f>'2022'!DD88</f>
        <v>0</v>
      </c>
      <c r="E94" s="93">
        <f>'2022'!DE88</f>
        <v>0</v>
      </c>
      <c r="F94" s="92">
        <f>'2022'!DH88</f>
        <v>0</v>
      </c>
      <c r="G94" s="44">
        <f>'2021'!DL68</f>
        <v>0</v>
      </c>
      <c r="H94" s="94">
        <f t="shared" si="13"/>
        <v>0</v>
      </c>
      <c r="I94" s="44"/>
      <c r="J94" s="44"/>
      <c r="K94" s="44"/>
      <c r="L94" s="44"/>
      <c r="M94" s="44"/>
      <c r="N94" s="44">
        <f>'2021'!DN68</f>
        <v>0</v>
      </c>
      <c r="O94" s="44">
        <f>'Добыча 2021'!L78</f>
        <v>0</v>
      </c>
      <c r="P94" s="44"/>
      <c r="Q94" s="44"/>
      <c r="R94" s="44"/>
      <c r="S94" s="44">
        <f>'Добыча 2021'!N78</f>
        <v>0</v>
      </c>
      <c r="T94" s="44">
        <f>'Добыча 2021'!M78</f>
        <v>0</v>
      </c>
      <c r="U94" s="44">
        <f t="shared" si="26"/>
        <v>0</v>
      </c>
      <c r="V94" s="94">
        <f>'2022'!DJ88</f>
        <v>0</v>
      </c>
      <c r="W94" s="44">
        <f t="shared" si="15"/>
        <v>0</v>
      </c>
      <c r="X94" s="44">
        <f>'2022'!DL88</f>
        <v>0</v>
      </c>
      <c r="Y94" s="94">
        <f t="shared" si="16"/>
        <v>0</v>
      </c>
      <c r="Z94" s="44"/>
      <c r="AA94" s="44"/>
      <c r="AB94" s="44"/>
      <c r="AC94" s="44"/>
      <c r="AD94" s="44"/>
      <c r="AE94" s="44">
        <f>'2022'!DN88</f>
        <v>0</v>
      </c>
      <c r="AF94" s="82" t="str">
        <f t="shared" si="17"/>
        <v/>
      </c>
      <c r="AG94" s="159"/>
      <c r="AH94" s="160">
        <f t="shared" si="18"/>
        <v>0</v>
      </c>
      <c r="AI94" s="160" t="e">
        <f t="shared" ca="1" si="19"/>
        <v>#NAME?</v>
      </c>
      <c r="AJ94" s="161">
        <v>15</v>
      </c>
      <c r="AK94" s="161" t="str">
        <f t="shared" si="20"/>
        <v/>
      </c>
      <c r="AL94" s="161">
        <f t="shared" si="21"/>
        <v>0</v>
      </c>
      <c r="AM94" s="161">
        <f t="shared" si="22"/>
        <v>0</v>
      </c>
      <c r="AN94" s="162" t="str">
        <f t="shared" si="23"/>
        <v/>
      </c>
      <c r="AO94" s="34" t="str">
        <f t="shared" si="24"/>
        <v/>
      </c>
      <c r="AP94" s="34" t="str">
        <f t="shared" si="25"/>
        <v/>
      </c>
    </row>
    <row r="95" spans="1:42" ht="33" customHeight="1" x14ac:dyDescent="0.25">
      <c r="A95" s="34">
        <v>70</v>
      </c>
      <c r="B95" s="57" t="s">
        <v>114</v>
      </c>
      <c r="C95" s="92">
        <f>'2022'!B89</f>
        <v>37.700000000000003</v>
      </c>
      <c r="D95" s="93">
        <f>'2022'!DD89</f>
        <v>0</v>
      </c>
      <c r="E95" s="93">
        <f>'2022'!DE89</f>
        <v>0</v>
      </c>
      <c r="F95" s="92">
        <f>'2022'!DH89</f>
        <v>0</v>
      </c>
      <c r="G95" s="44">
        <f>'2021'!DL69</f>
        <v>0</v>
      </c>
      <c r="H95" s="94">
        <f t="shared" si="13"/>
        <v>0</v>
      </c>
      <c r="I95" s="44"/>
      <c r="J95" s="44"/>
      <c r="K95" s="44"/>
      <c r="L95" s="44"/>
      <c r="M95" s="44"/>
      <c r="N95" s="44">
        <f>'2021'!DN69</f>
        <v>0</v>
      </c>
      <c r="O95" s="44">
        <f>'Добыча 2021'!L79</f>
        <v>0</v>
      </c>
      <c r="P95" s="44"/>
      <c r="Q95" s="44"/>
      <c r="R95" s="44"/>
      <c r="S95" s="44">
        <f>'Добыча 2021'!N79</f>
        <v>0</v>
      </c>
      <c r="T95" s="44">
        <f>'Добыча 2021'!M79</f>
        <v>0</v>
      </c>
      <c r="U95" s="44">
        <f t="shared" si="26"/>
        <v>0</v>
      </c>
      <c r="V95" s="94">
        <f>'2022'!DJ89</f>
        <v>0</v>
      </c>
      <c r="W95" s="44">
        <f t="shared" si="15"/>
        <v>0</v>
      </c>
      <c r="X95" s="44">
        <f>'2022'!DL89</f>
        <v>0</v>
      </c>
      <c r="Y95" s="94">
        <f t="shared" si="16"/>
        <v>0</v>
      </c>
      <c r="Z95" s="44"/>
      <c r="AA95" s="44"/>
      <c r="AB95" s="44"/>
      <c r="AC95" s="44"/>
      <c r="AD95" s="44"/>
      <c r="AE95" s="44">
        <f>'2022'!DN89</f>
        <v>0</v>
      </c>
      <c r="AF95" s="82" t="str">
        <f t="shared" si="17"/>
        <v/>
      </c>
      <c r="AG95" s="159"/>
      <c r="AH95" s="160">
        <f t="shared" si="18"/>
        <v>0</v>
      </c>
      <c r="AI95" s="160" t="e">
        <f t="shared" ca="1" si="19"/>
        <v>#NAME?</v>
      </c>
      <c r="AJ95" s="161">
        <v>15</v>
      </c>
      <c r="AK95" s="161" t="str">
        <f t="shared" si="20"/>
        <v/>
      </c>
      <c r="AL95" s="161">
        <f t="shared" si="21"/>
        <v>0</v>
      </c>
      <c r="AM95" s="161">
        <f t="shared" si="22"/>
        <v>0</v>
      </c>
      <c r="AN95" s="162" t="str">
        <f t="shared" si="23"/>
        <v/>
      </c>
      <c r="AO95" s="34" t="str">
        <f t="shared" si="24"/>
        <v/>
      </c>
      <c r="AP95" s="34" t="str">
        <f t="shared" si="25"/>
        <v/>
      </c>
    </row>
    <row r="96" spans="1:42" ht="17.25" customHeight="1" x14ac:dyDescent="0.25">
      <c r="A96" s="72"/>
      <c r="B96" s="46" t="s">
        <v>119</v>
      </c>
      <c r="C96" s="98"/>
      <c r="D96" s="97"/>
      <c r="E96" s="97"/>
      <c r="F96" s="98"/>
      <c r="G96" s="56"/>
      <c r="H96" s="94"/>
      <c r="I96" s="47"/>
      <c r="J96" s="47"/>
      <c r="K96" s="47"/>
      <c r="L96" s="99"/>
      <c r="M96" s="56"/>
      <c r="N96" s="56"/>
      <c r="O96" s="56"/>
      <c r="P96" s="56"/>
      <c r="Q96" s="56"/>
      <c r="R96" s="56"/>
      <c r="S96" s="56"/>
      <c r="T96" s="56"/>
      <c r="U96" s="44"/>
      <c r="V96" s="111"/>
      <c r="W96" s="44"/>
      <c r="X96" s="56"/>
      <c r="Y96" s="94"/>
      <c r="Z96" s="56"/>
      <c r="AA96" s="56"/>
      <c r="AB96" s="56"/>
      <c r="AC96" s="56"/>
      <c r="AD96" s="44"/>
      <c r="AE96" s="56"/>
      <c r="AF96" s="82" t="str">
        <f t="shared" si="17"/>
        <v/>
      </c>
      <c r="AG96" s="159"/>
      <c r="AH96" s="160" t="str">
        <f t="shared" si="18"/>
        <v/>
      </c>
      <c r="AI96" s="160" t="e">
        <f t="shared" ca="1" si="19"/>
        <v>#NAME?</v>
      </c>
      <c r="AJ96" s="161">
        <v>15</v>
      </c>
      <c r="AK96" s="161" t="str">
        <f t="shared" si="20"/>
        <v/>
      </c>
      <c r="AL96" s="161" t="str">
        <f t="shared" si="21"/>
        <v/>
      </c>
      <c r="AM96" s="161" t="str">
        <f t="shared" si="22"/>
        <v/>
      </c>
      <c r="AN96" s="162" t="str">
        <f t="shared" si="23"/>
        <v/>
      </c>
      <c r="AO96" s="34" t="str">
        <f t="shared" si="24"/>
        <v/>
      </c>
      <c r="AP96" s="34" t="str">
        <f t="shared" si="25"/>
        <v/>
      </c>
    </row>
    <row r="97" spans="1:42" ht="35.25" customHeight="1" x14ac:dyDescent="0.25">
      <c r="A97" s="34">
        <v>71</v>
      </c>
      <c r="B97" s="57" t="s">
        <v>126</v>
      </c>
      <c r="C97" s="92">
        <f>'2022'!B92</f>
        <v>1493.6</v>
      </c>
      <c r="D97" s="93">
        <f>'2022'!DD92</f>
        <v>871</v>
      </c>
      <c r="E97" s="93">
        <f>'2022'!DE92</f>
        <v>882</v>
      </c>
      <c r="F97" s="92">
        <f>'2022'!DH92</f>
        <v>0.59051955008034285</v>
      </c>
      <c r="G97" s="44">
        <f>'2021'!DL72</f>
        <v>100</v>
      </c>
      <c r="H97" s="94">
        <f t="shared" si="13"/>
        <v>11.481056257175661</v>
      </c>
      <c r="I97" s="44">
        <f>'2021'!DL74</f>
        <v>2</v>
      </c>
      <c r="J97" s="44"/>
      <c r="K97" s="44"/>
      <c r="L97" s="44"/>
      <c r="M97" s="44"/>
      <c r="N97" s="44">
        <f>'2021'!DN72</f>
        <v>0</v>
      </c>
      <c r="O97" s="44">
        <f>'Добыча 2021'!L82</f>
        <v>37</v>
      </c>
      <c r="P97" s="44"/>
      <c r="Q97" s="44"/>
      <c r="R97" s="44"/>
      <c r="S97" s="44">
        <f>'Добыча 2021'!N82</f>
        <v>29</v>
      </c>
      <c r="T97" s="44">
        <f>'Добыча 2021'!M82</f>
        <v>8</v>
      </c>
      <c r="U97" s="44">
        <f t="shared" si="26"/>
        <v>37</v>
      </c>
      <c r="V97" s="94">
        <f>'2022'!DJ92</f>
        <v>132.2999999999991</v>
      </c>
      <c r="W97" s="44">
        <f t="shared" si="15"/>
        <v>14.999999999999899</v>
      </c>
      <c r="X97" s="44">
        <v>132</v>
      </c>
      <c r="Y97" s="94">
        <f t="shared" si="16"/>
        <v>14.965986394557824</v>
      </c>
      <c r="Z97" s="44">
        <f>'2022'!DL99</f>
        <v>7</v>
      </c>
      <c r="AA97" s="44"/>
      <c r="AB97" s="44"/>
      <c r="AC97" s="44"/>
      <c r="AD97" s="44"/>
      <c r="AE97" s="44">
        <f>'2022'!DN92</f>
        <v>0</v>
      </c>
      <c r="AF97" s="82" t="str">
        <f t="shared" si="17"/>
        <v/>
      </c>
      <c r="AG97" s="159"/>
      <c r="AH97" s="160">
        <f t="shared" si="18"/>
        <v>0.59051955008034285</v>
      </c>
      <c r="AI97" s="160" t="e">
        <f t="shared" ca="1" si="19"/>
        <v>#NAME?</v>
      </c>
      <c r="AJ97" s="161">
        <v>15</v>
      </c>
      <c r="AK97" s="161" t="str">
        <f t="shared" si="20"/>
        <v/>
      </c>
      <c r="AL97" s="161" t="e">
        <f t="shared" ca="1" si="21"/>
        <v>#NAME?</v>
      </c>
      <c r="AM97" s="161">
        <f t="shared" si="22"/>
        <v>132</v>
      </c>
      <c r="AN97" s="162" t="e">
        <f t="shared" ca="1" si="23"/>
        <v>#NAME?</v>
      </c>
      <c r="AO97" s="34" t="str">
        <f t="shared" si="24"/>
        <v>Сумма не совпадает или не ОДОУ</v>
      </c>
      <c r="AP97" s="34" t="str">
        <f t="shared" si="25"/>
        <v/>
      </c>
    </row>
    <row r="98" spans="1:42" ht="35.25" customHeight="1" x14ac:dyDescent="0.25">
      <c r="A98" s="34">
        <v>72</v>
      </c>
      <c r="B98" s="119" t="s">
        <v>430</v>
      </c>
      <c r="C98" s="92">
        <f>'2022'!B93</f>
        <v>438.7</v>
      </c>
      <c r="D98" s="581">
        <f>'2022'!DD93</f>
        <v>1081</v>
      </c>
      <c r="E98" s="93">
        <f>'2022'!DE93</f>
        <v>322</v>
      </c>
      <c r="F98" s="92">
        <f>'2022'!DH93</f>
        <v>0.73398677912012766</v>
      </c>
      <c r="G98" s="583">
        <f>'2021'!DL73</f>
        <v>150</v>
      </c>
      <c r="H98" s="585">
        <f t="shared" ref="H98" si="27">IF(G98&gt;0,G98/D98*100,0)</f>
        <v>13.876040703052727</v>
      </c>
      <c r="I98" s="44"/>
      <c r="J98" s="44"/>
      <c r="K98" s="44"/>
      <c r="L98" s="44"/>
      <c r="M98" s="44"/>
      <c r="N98" s="583">
        <f>'2021'!DN73</f>
        <v>31</v>
      </c>
      <c r="O98" s="583">
        <f>'Добыча 2021'!L83</f>
        <v>33</v>
      </c>
      <c r="P98" s="44"/>
      <c r="Q98" s="44"/>
      <c r="R98" s="44"/>
      <c r="S98" s="583">
        <f>'Добыча 2021'!N83</f>
        <v>33</v>
      </c>
      <c r="T98" s="583">
        <f>'Добыча 2021'!M83</f>
        <v>0</v>
      </c>
      <c r="U98" s="583">
        <f t="shared" si="26"/>
        <v>22</v>
      </c>
      <c r="V98" s="94">
        <f>'2022'!DJ93</f>
        <v>48.299999999999677</v>
      </c>
      <c r="W98" s="44">
        <f t="shared" si="15"/>
        <v>14.999999999999899</v>
      </c>
      <c r="X98" s="44">
        <f>'2022'!DL93</f>
        <v>48</v>
      </c>
      <c r="Y98" s="94">
        <f t="shared" si="16"/>
        <v>14.906832298136646</v>
      </c>
      <c r="Z98" s="44"/>
      <c r="AA98" s="44"/>
      <c r="AB98" s="44"/>
      <c r="AC98" s="44"/>
      <c r="AD98" s="44">
        <f t="shared" si="14"/>
        <v>38</v>
      </c>
      <c r="AE98" s="44">
        <f>'2022'!DN93</f>
        <v>10</v>
      </c>
      <c r="AF98" s="82" t="str">
        <f t="shared" si="17"/>
        <v/>
      </c>
      <c r="AG98" s="159"/>
      <c r="AH98" s="160">
        <f t="shared" si="18"/>
        <v>0.73398677912012766</v>
      </c>
      <c r="AI98" s="160" t="e">
        <f t="shared" ca="1" si="19"/>
        <v>#NAME?</v>
      </c>
      <c r="AJ98" s="161">
        <v>15</v>
      </c>
      <c r="AK98" s="161" t="str">
        <f t="shared" si="20"/>
        <v/>
      </c>
      <c r="AL98" s="161" t="e">
        <f t="shared" ca="1" si="21"/>
        <v>#NAME?</v>
      </c>
      <c r="AM98" s="161">
        <f t="shared" si="22"/>
        <v>48</v>
      </c>
      <c r="AN98" s="162" t="e">
        <f t="shared" ca="1" si="23"/>
        <v>#NAME?</v>
      </c>
      <c r="AO98" s="34" t="str">
        <f t="shared" si="24"/>
        <v/>
      </c>
      <c r="AP98" s="34" t="str">
        <f t="shared" si="25"/>
        <v/>
      </c>
    </row>
    <row r="99" spans="1:42" ht="35.25" customHeight="1" x14ac:dyDescent="0.25">
      <c r="A99" s="34">
        <v>73</v>
      </c>
      <c r="B99" s="119" t="s">
        <v>431</v>
      </c>
      <c r="C99" s="92">
        <f>'2022'!B94</f>
        <v>537.20000000000005</v>
      </c>
      <c r="D99" s="587"/>
      <c r="E99" s="93">
        <f>'2022'!DE94</f>
        <v>280</v>
      </c>
      <c r="F99" s="92">
        <f>'2022'!DH94</f>
        <v>0.52122114668652264</v>
      </c>
      <c r="G99" s="588"/>
      <c r="H99" s="589"/>
      <c r="I99" s="44"/>
      <c r="J99" s="44"/>
      <c r="K99" s="44"/>
      <c r="L99" s="44"/>
      <c r="M99" s="44"/>
      <c r="N99" s="588"/>
      <c r="O99" s="588"/>
      <c r="P99" s="44"/>
      <c r="Q99" s="44"/>
      <c r="R99" s="44"/>
      <c r="S99" s="588"/>
      <c r="T99" s="588"/>
      <c r="U99" s="588"/>
      <c r="V99" s="94">
        <f>'2022'!DJ94</f>
        <v>41.999999999999716</v>
      </c>
      <c r="W99" s="44">
        <f t="shared" si="15"/>
        <v>14.999999999999899</v>
      </c>
      <c r="X99" s="44">
        <f>'2022'!DL94</f>
        <v>42</v>
      </c>
      <c r="Y99" s="94">
        <f t="shared" si="16"/>
        <v>15</v>
      </c>
      <c r="Z99" s="44"/>
      <c r="AA99" s="44"/>
      <c r="AB99" s="44"/>
      <c r="AC99" s="44"/>
      <c r="AD99" s="44">
        <f t="shared" si="14"/>
        <v>33</v>
      </c>
      <c r="AE99" s="44">
        <f>'2022'!DN94</f>
        <v>9</v>
      </c>
      <c r="AF99" s="82" t="str">
        <f t="shared" si="17"/>
        <v/>
      </c>
      <c r="AG99" s="159"/>
      <c r="AH99" s="160">
        <f t="shared" si="18"/>
        <v>0.52122114668652264</v>
      </c>
      <c r="AI99" s="160" t="e">
        <f t="shared" ca="1" si="19"/>
        <v>#NAME?</v>
      </c>
      <c r="AJ99" s="161">
        <v>15</v>
      </c>
      <c r="AK99" s="161" t="str">
        <f t="shared" si="20"/>
        <v/>
      </c>
      <c r="AL99" s="161" t="e">
        <f t="shared" ca="1" si="21"/>
        <v>#NAME?</v>
      </c>
      <c r="AM99" s="161">
        <f t="shared" si="22"/>
        <v>42</v>
      </c>
      <c r="AN99" s="162" t="e">
        <f t="shared" ca="1" si="23"/>
        <v>#NAME?</v>
      </c>
      <c r="AO99" s="34" t="str">
        <f t="shared" si="24"/>
        <v/>
      </c>
      <c r="AP99" s="34" t="str">
        <f t="shared" si="25"/>
        <v/>
      </c>
    </row>
    <row r="100" spans="1:42" ht="35.25" customHeight="1" x14ac:dyDescent="0.25">
      <c r="A100" s="34">
        <v>74</v>
      </c>
      <c r="B100" s="119" t="s">
        <v>432</v>
      </c>
      <c r="C100" s="92">
        <f>'2022'!B95</f>
        <v>140</v>
      </c>
      <c r="D100" s="587"/>
      <c r="E100" s="93">
        <f>'2022'!DE95</f>
        <v>34</v>
      </c>
      <c r="F100" s="92">
        <f>'2022'!DH95</f>
        <v>0.24285714285714285</v>
      </c>
      <c r="G100" s="588"/>
      <c r="H100" s="589"/>
      <c r="I100" s="44"/>
      <c r="J100" s="44"/>
      <c r="K100" s="44"/>
      <c r="L100" s="44"/>
      <c r="M100" s="44"/>
      <c r="N100" s="588"/>
      <c r="O100" s="588"/>
      <c r="P100" s="44"/>
      <c r="Q100" s="44"/>
      <c r="R100" s="44"/>
      <c r="S100" s="588"/>
      <c r="T100" s="588"/>
      <c r="U100" s="588"/>
      <c r="V100" s="94">
        <f>'2022'!DJ95</f>
        <v>0</v>
      </c>
      <c r="W100" s="44">
        <f t="shared" ref="W100:W102" si="28">IF(V100&gt;1,V100/E100*100,0)</f>
        <v>0</v>
      </c>
      <c r="X100" s="44">
        <f>'2022'!DL95</f>
        <v>0</v>
      </c>
      <c r="Y100" s="94">
        <f t="shared" ref="Y100:Y102" si="29">IF(X100&gt;1,X100/E100*100,0)</f>
        <v>0</v>
      </c>
      <c r="Z100" s="44"/>
      <c r="AA100" s="44"/>
      <c r="AB100" s="44"/>
      <c r="AC100" s="44"/>
      <c r="AD100" s="44">
        <f t="shared" si="14"/>
        <v>0</v>
      </c>
      <c r="AE100" s="44">
        <f>'2022'!DN95</f>
        <v>0</v>
      </c>
      <c r="AF100" s="82" t="str">
        <f t="shared" si="17"/>
        <v/>
      </c>
      <c r="AG100" s="159"/>
      <c r="AH100" s="160">
        <f t="shared" si="18"/>
        <v>0.24285714285714285</v>
      </c>
      <c r="AI100" s="160" t="e">
        <f t="shared" ca="1" si="19"/>
        <v>#NAME?</v>
      </c>
      <c r="AJ100" s="161">
        <v>15</v>
      </c>
      <c r="AK100" s="161" t="str">
        <f t="shared" si="20"/>
        <v/>
      </c>
      <c r="AL100" s="161">
        <f t="shared" si="21"/>
        <v>0</v>
      </c>
      <c r="AM100" s="161">
        <f t="shared" si="22"/>
        <v>0</v>
      </c>
      <c r="AN100" s="162" t="str">
        <f t="shared" si="23"/>
        <v/>
      </c>
      <c r="AO100" s="34" t="str">
        <f t="shared" si="24"/>
        <v/>
      </c>
      <c r="AP100" s="34" t="str">
        <f t="shared" si="25"/>
        <v/>
      </c>
    </row>
    <row r="101" spans="1:42" ht="35.25" customHeight="1" x14ac:dyDescent="0.25">
      <c r="A101" s="34">
        <v>75</v>
      </c>
      <c r="B101" s="119" t="s">
        <v>433</v>
      </c>
      <c r="C101" s="92">
        <f>'2022'!B96</f>
        <v>1100</v>
      </c>
      <c r="D101" s="587"/>
      <c r="E101" s="93">
        <f>'2022'!DE96</f>
        <v>366</v>
      </c>
      <c r="F101" s="92">
        <f>'2022'!DH96</f>
        <v>0.3327272727272727</v>
      </c>
      <c r="G101" s="588"/>
      <c r="H101" s="589"/>
      <c r="I101" s="44"/>
      <c r="J101" s="44"/>
      <c r="K101" s="44"/>
      <c r="L101" s="44"/>
      <c r="M101" s="44"/>
      <c r="N101" s="588"/>
      <c r="O101" s="588"/>
      <c r="P101" s="44"/>
      <c r="Q101" s="44"/>
      <c r="R101" s="44"/>
      <c r="S101" s="588"/>
      <c r="T101" s="588"/>
      <c r="U101" s="588"/>
      <c r="V101" s="94">
        <f>'2022'!DJ96</f>
        <v>54.899999999999629</v>
      </c>
      <c r="W101" s="44">
        <f t="shared" si="28"/>
        <v>14.999999999999899</v>
      </c>
      <c r="X101" s="44">
        <f>'2022'!DL96</f>
        <v>54</v>
      </c>
      <c r="Y101" s="94">
        <f t="shared" si="29"/>
        <v>14.754098360655737</v>
      </c>
      <c r="Z101" s="44"/>
      <c r="AA101" s="44"/>
      <c r="AB101" s="44"/>
      <c r="AC101" s="44"/>
      <c r="AD101" s="44">
        <f t="shared" si="14"/>
        <v>43</v>
      </c>
      <c r="AE101" s="44">
        <f>'2022'!DN96</f>
        <v>11</v>
      </c>
      <c r="AF101" s="82" t="str">
        <f t="shared" si="17"/>
        <v/>
      </c>
      <c r="AG101" s="159"/>
      <c r="AH101" s="160">
        <f t="shared" si="18"/>
        <v>0.3327272727272727</v>
      </c>
      <c r="AI101" s="160" t="e">
        <f t="shared" ca="1" si="19"/>
        <v>#NAME?</v>
      </c>
      <c r="AJ101" s="161">
        <v>15</v>
      </c>
      <c r="AK101" s="161" t="str">
        <f t="shared" si="20"/>
        <v/>
      </c>
      <c r="AL101" s="161" t="e">
        <f t="shared" ca="1" si="21"/>
        <v>#NAME?</v>
      </c>
      <c r="AM101" s="161">
        <f t="shared" si="22"/>
        <v>54</v>
      </c>
      <c r="AN101" s="162" t="e">
        <f t="shared" ca="1" si="23"/>
        <v>#NAME?</v>
      </c>
      <c r="AO101" s="34" t="str">
        <f t="shared" si="24"/>
        <v/>
      </c>
      <c r="AP101" s="34" t="str">
        <f t="shared" si="25"/>
        <v/>
      </c>
    </row>
    <row r="102" spans="1:42" ht="35.25" customHeight="1" x14ac:dyDescent="0.25">
      <c r="A102" s="34">
        <v>76</v>
      </c>
      <c r="B102" s="119" t="s">
        <v>434</v>
      </c>
      <c r="C102" s="92">
        <f>'2022'!B97</f>
        <v>310.89999999999998</v>
      </c>
      <c r="D102" s="587"/>
      <c r="E102" s="93">
        <f>'2022'!DE97</f>
        <v>53</v>
      </c>
      <c r="F102" s="92">
        <f>'2022'!DH97</f>
        <v>0.1704728208427147</v>
      </c>
      <c r="G102" s="588"/>
      <c r="H102" s="589"/>
      <c r="I102" s="44"/>
      <c r="J102" s="44"/>
      <c r="K102" s="44"/>
      <c r="L102" s="44"/>
      <c r="M102" s="44"/>
      <c r="N102" s="588"/>
      <c r="O102" s="588"/>
      <c r="P102" s="44"/>
      <c r="Q102" s="44"/>
      <c r="R102" s="44"/>
      <c r="S102" s="588"/>
      <c r="T102" s="588"/>
      <c r="U102" s="588"/>
      <c r="V102" s="94">
        <f>'2022'!DJ97</f>
        <v>7.9499999999999469</v>
      </c>
      <c r="W102" s="44">
        <f t="shared" si="28"/>
        <v>14.999999999999899</v>
      </c>
      <c r="X102" s="44">
        <f>'2022'!DL97</f>
        <v>7</v>
      </c>
      <c r="Y102" s="94">
        <f t="shared" si="29"/>
        <v>13.20754716981132</v>
      </c>
      <c r="Z102" s="44"/>
      <c r="AA102" s="44"/>
      <c r="AB102" s="44"/>
      <c r="AC102" s="44"/>
      <c r="AD102" s="44">
        <f t="shared" si="14"/>
        <v>5</v>
      </c>
      <c r="AE102" s="44">
        <f>'2022'!DN97</f>
        <v>2</v>
      </c>
      <c r="AF102" s="82" t="str">
        <f t="shared" si="17"/>
        <v/>
      </c>
      <c r="AG102" s="159"/>
      <c r="AH102" s="160">
        <f t="shared" si="18"/>
        <v>0.1704728208427147</v>
      </c>
      <c r="AI102" s="160" t="e">
        <f t="shared" ca="1" si="19"/>
        <v>#NAME?</v>
      </c>
      <c r="AJ102" s="161">
        <v>15</v>
      </c>
      <c r="AK102" s="161" t="str">
        <f t="shared" si="20"/>
        <v/>
      </c>
      <c r="AL102" s="161" t="e">
        <f t="shared" ca="1" si="21"/>
        <v>#NAME?</v>
      </c>
      <c r="AM102" s="161">
        <f t="shared" si="22"/>
        <v>7</v>
      </c>
      <c r="AN102" s="162" t="e">
        <f t="shared" ca="1" si="23"/>
        <v>#NAME?</v>
      </c>
      <c r="AO102" s="34" t="str">
        <f t="shared" si="24"/>
        <v/>
      </c>
      <c r="AP102" s="34" t="str">
        <f t="shared" si="25"/>
        <v/>
      </c>
    </row>
    <row r="103" spans="1:42" ht="35.25" customHeight="1" x14ac:dyDescent="0.25">
      <c r="A103" s="34">
        <v>77</v>
      </c>
      <c r="B103" s="119" t="s">
        <v>435</v>
      </c>
      <c r="C103" s="92">
        <f>'2022'!B98</f>
        <v>75.2</v>
      </c>
      <c r="D103" s="582"/>
      <c r="E103" s="93">
        <f>'2022'!DE98</f>
        <v>26</v>
      </c>
      <c r="F103" s="92">
        <f>'2022'!DH98</f>
        <v>0.3457446808510638</v>
      </c>
      <c r="G103" s="584"/>
      <c r="H103" s="586"/>
      <c r="I103" s="44"/>
      <c r="J103" s="44"/>
      <c r="K103" s="44"/>
      <c r="L103" s="44"/>
      <c r="M103" s="44"/>
      <c r="N103" s="584"/>
      <c r="O103" s="584"/>
      <c r="P103" s="44"/>
      <c r="Q103" s="44"/>
      <c r="R103" s="44"/>
      <c r="S103" s="584"/>
      <c r="T103" s="584"/>
      <c r="U103" s="584"/>
      <c r="V103" s="94">
        <f>'2022'!DJ98</f>
        <v>0</v>
      </c>
      <c r="W103" s="44">
        <f t="shared" si="15"/>
        <v>0</v>
      </c>
      <c r="X103" s="44">
        <f>'2022'!DL98</f>
        <v>0</v>
      </c>
      <c r="Y103" s="94">
        <f t="shared" si="16"/>
        <v>0</v>
      </c>
      <c r="Z103" s="44"/>
      <c r="AA103" s="44"/>
      <c r="AB103" s="44"/>
      <c r="AC103" s="44"/>
      <c r="AD103" s="44">
        <f t="shared" si="14"/>
        <v>0</v>
      </c>
      <c r="AE103" s="44">
        <f>'2022'!DN98</f>
        <v>0</v>
      </c>
      <c r="AF103" s="82" t="str">
        <f t="shared" si="17"/>
        <v/>
      </c>
      <c r="AG103" s="159"/>
      <c r="AH103" s="160">
        <f t="shared" si="18"/>
        <v>0.3457446808510638</v>
      </c>
      <c r="AI103" s="160" t="e">
        <f t="shared" ca="1" si="19"/>
        <v>#NAME?</v>
      </c>
      <c r="AJ103" s="161">
        <v>15</v>
      </c>
      <c r="AK103" s="161" t="str">
        <f t="shared" si="20"/>
        <v/>
      </c>
      <c r="AL103" s="161">
        <f t="shared" si="21"/>
        <v>0</v>
      </c>
      <c r="AM103" s="161">
        <f t="shared" si="22"/>
        <v>0</v>
      </c>
      <c r="AN103" s="162" t="str">
        <f t="shared" si="23"/>
        <v/>
      </c>
      <c r="AO103" s="34" t="str">
        <f t="shared" si="24"/>
        <v/>
      </c>
      <c r="AP103" s="34" t="str">
        <f t="shared" si="25"/>
        <v/>
      </c>
    </row>
    <row r="104" spans="1:42" ht="17.25" customHeight="1" x14ac:dyDescent="0.25">
      <c r="A104" s="72"/>
      <c r="B104" s="46" t="s">
        <v>127</v>
      </c>
      <c r="C104" s="98"/>
      <c r="D104" s="97"/>
      <c r="E104" s="97"/>
      <c r="F104" s="98"/>
      <c r="G104" s="56"/>
      <c r="H104" s="94"/>
      <c r="I104" s="47"/>
      <c r="J104" s="47"/>
      <c r="K104" s="47"/>
      <c r="L104" s="99"/>
      <c r="M104" s="56"/>
      <c r="N104" s="56"/>
      <c r="O104" s="56"/>
      <c r="P104" s="56"/>
      <c r="Q104" s="56"/>
      <c r="R104" s="56"/>
      <c r="S104" s="56"/>
      <c r="T104" s="56"/>
      <c r="U104" s="44"/>
      <c r="V104" s="111"/>
      <c r="W104" s="44"/>
      <c r="X104" s="56"/>
      <c r="Y104" s="94"/>
      <c r="Z104" s="56"/>
      <c r="AA104" s="56"/>
      <c r="AB104" s="56"/>
      <c r="AC104" s="56"/>
      <c r="AD104" s="44"/>
      <c r="AE104" s="56"/>
      <c r="AF104" s="82" t="str">
        <f t="shared" si="17"/>
        <v/>
      </c>
      <c r="AG104" s="159"/>
      <c r="AH104" s="160" t="str">
        <f t="shared" si="18"/>
        <v/>
      </c>
      <c r="AI104" s="160" t="e">
        <f t="shared" ca="1" si="19"/>
        <v>#NAME?</v>
      </c>
      <c r="AJ104" s="161">
        <v>15</v>
      </c>
      <c r="AK104" s="161" t="str">
        <f t="shared" si="20"/>
        <v/>
      </c>
      <c r="AL104" s="161" t="str">
        <f t="shared" si="21"/>
        <v/>
      </c>
      <c r="AM104" s="161" t="str">
        <f t="shared" si="22"/>
        <v/>
      </c>
      <c r="AN104" s="162" t="str">
        <f t="shared" si="23"/>
        <v/>
      </c>
      <c r="AO104" s="34" t="str">
        <f t="shared" si="24"/>
        <v/>
      </c>
      <c r="AP104" s="34" t="str">
        <f t="shared" si="25"/>
        <v/>
      </c>
    </row>
    <row r="105" spans="1:42" ht="31.5" x14ac:dyDescent="0.25">
      <c r="A105" s="34">
        <v>78</v>
      </c>
      <c r="B105" s="57" t="s">
        <v>129</v>
      </c>
      <c r="C105" s="92">
        <f>'2022'!B101</f>
        <v>384.8</v>
      </c>
      <c r="D105" s="93">
        <f>'2022'!DD101</f>
        <v>0</v>
      </c>
      <c r="E105" s="93">
        <f>'2022'!DE101</f>
        <v>0</v>
      </c>
      <c r="F105" s="92">
        <f>'2022'!DH101</f>
        <v>0</v>
      </c>
      <c r="G105" s="44">
        <f>'2021'!DL76</f>
        <v>0</v>
      </c>
      <c r="H105" s="94">
        <f t="shared" ref="H105:H158" si="30">IF(G105&gt;0,G105/D105*100,0)</f>
        <v>0</v>
      </c>
      <c r="I105" s="44"/>
      <c r="J105" s="44"/>
      <c r="K105" s="44"/>
      <c r="L105" s="44"/>
      <c r="M105" s="44"/>
      <c r="N105" s="44">
        <f>'2021'!DN76</f>
        <v>0</v>
      </c>
      <c r="O105" s="44">
        <f>'Добыча 2021'!L86</f>
        <v>0</v>
      </c>
      <c r="P105" s="44"/>
      <c r="Q105" s="44"/>
      <c r="R105" s="44"/>
      <c r="S105" s="44">
        <f>'Добыча 2021'!N86</f>
        <v>0</v>
      </c>
      <c r="T105" s="44">
        <f>'Добыча 2021'!M86</f>
        <v>0</v>
      </c>
      <c r="U105" s="44">
        <f t="shared" si="26"/>
        <v>0</v>
      </c>
      <c r="V105" s="94">
        <f>'2022'!DJ101</f>
        <v>0</v>
      </c>
      <c r="W105" s="44">
        <f t="shared" si="15"/>
        <v>0</v>
      </c>
      <c r="X105" s="44">
        <f>'2022'!DL101</f>
        <v>0</v>
      </c>
      <c r="Y105" s="94">
        <f t="shared" si="16"/>
        <v>0</v>
      </c>
      <c r="Z105" s="44"/>
      <c r="AA105" s="44"/>
      <c r="AB105" s="44"/>
      <c r="AC105" s="44"/>
      <c r="AD105" s="44"/>
      <c r="AE105" s="44">
        <f>'2022'!DN101</f>
        <v>0</v>
      </c>
      <c r="AF105" s="82" t="str">
        <f t="shared" si="17"/>
        <v/>
      </c>
      <c r="AG105" s="159"/>
      <c r="AH105" s="160">
        <f t="shared" si="18"/>
        <v>0</v>
      </c>
      <c r="AI105" s="160" t="e">
        <f t="shared" ca="1" si="19"/>
        <v>#NAME?</v>
      </c>
      <c r="AJ105" s="161">
        <v>15</v>
      </c>
      <c r="AK105" s="161" t="str">
        <f t="shared" si="20"/>
        <v/>
      </c>
      <c r="AL105" s="161">
        <f t="shared" si="21"/>
        <v>0</v>
      </c>
      <c r="AM105" s="161">
        <f t="shared" si="22"/>
        <v>0</v>
      </c>
      <c r="AN105" s="162" t="str">
        <f t="shared" si="23"/>
        <v/>
      </c>
      <c r="AO105" s="34" t="str">
        <f t="shared" si="24"/>
        <v/>
      </c>
      <c r="AP105" s="34" t="str">
        <f t="shared" si="25"/>
        <v/>
      </c>
    </row>
    <row r="106" spans="1:42" ht="51.75" customHeight="1" x14ac:dyDescent="0.25">
      <c r="A106" s="34">
        <v>79</v>
      </c>
      <c r="B106" s="64" t="s">
        <v>128</v>
      </c>
      <c r="C106" s="121">
        <f>'2022'!B102</f>
        <v>396.2</v>
      </c>
      <c r="D106" s="105">
        <f>'2022'!DD102</f>
        <v>0</v>
      </c>
      <c r="E106" s="105">
        <f>'2022'!DE102</f>
        <v>0</v>
      </c>
      <c r="F106" s="121">
        <f>'2022'!DH102</f>
        <v>0</v>
      </c>
      <c r="G106" s="44">
        <f>'2021'!DL77</f>
        <v>0</v>
      </c>
      <c r="H106" s="94">
        <f t="shared" si="30"/>
        <v>0</v>
      </c>
      <c r="I106" s="44"/>
      <c r="J106" s="44"/>
      <c r="K106" s="44"/>
      <c r="L106" s="44"/>
      <c r="M106" s="65"/>
      <c r="N106" s="65">
        <f>'2021'!DN77</f>
        <v>0</v>
      </c>
      <c r="O106" s="65">
        <f>'Добыча 2021'!L87</f>
        <v>0</v>
      </c>
      <c r="P106" s="65"/>
      <c r="Q106" s="65"/>
      <c r="R106" s="65"/>
      <c r="S106" s="65">
        <f>'Добыча 2021'!N87</f>
        <v>0</v>
      </c>
      <c r="T106" s="65">
        <f>'Добыча 2021'!M87</f>
        <v>0</v>
      </c>
      <c r="U106" s="44">
        <f t="shared" si="26"/>
        <v>0</v>
      </c>
      <c r="V106" s="106">
        <f>'2022'!DJ102</f>
        <v>0</v>
      </c>
      <c r="W106" s="44">
        <f t="shared" si="15"/>
        <v>0</v>
      </c>
      <c r="X106" s="65">
        <f>'2022'!DL102</f>
        <v>0</v>
      </c>
      <c r="Y106" s="94">
        <f t="shared" si="16"/>
        <v>0</v>
      </c>
      <c r="Z106" s="65"/>
      <c r="AA106" s="65"/>
      <c r="AB106" s="65"/>
      <c r="AC106" s="65"/>
      <c r="AD106" s="44"/>
      <c r="AE106" s="65">
        <f>'2022'!DN102</f>
        <v>0</v>
      </c>
      <c r="AF106" s="82" t="str">
        <f t="shared" si="17"/>
        <v/>
      </c>
      <c r="AG106" s="159"/>
      <c r="AH106" s="160">
        <f t="shared" si="18"/>
        <v>0</v>
      </c>
      <c r="AI106" s="160" t="e">
        <f t="shared" ca="1" si="19"/>
        <v>#NAME?</v>
      </c>
      <c r="AJ106" s="161">
        <v>15</v>
      </c>
      <c r="AK106" s="161" t="str">
        <f t="shared" si="20"/>
        <v/>
      </c>
      <c r="AL106" s="161">
        <f t="shared" si="21"/>
        <v>0</v>
      </c>
      <c r="AM106" s="161">
        <f t="shared" si="22"/>
        <v>0</v>
      </c>
      <c r="AN106" s="162" t="str">
        <f t="shared" si="23"/>
        <v/>
      </c>
      <c r="AO106" s="34" t="str">
        <f t="shared" si="24"/>
        <v/>
      </c>
      <c r="AP106" s="34" t="str">
        <f t="shared" si="25"/>
        <v/>
      </c>
    </row>
    <row r="107" spans="1:42" ht="17.25" customHeight="1" x14ac:dyDescent="0.25">
      <c r="A107" s="72"/>
      <c r="B107" s="46" t="s">
        <v>130</v>
      </c>
      <c r="C107" s="98"/>
      <c r="D107" s="97"/>
      <c r="E107" s="97"/>
      <c r="F107" s="98"/>
      <c r="G107" s="56"/>
      <c r="H107" s="94"/>
      <c r="I107" s="47"/>
      <c r="J107" s="47"/>
      <c r="K107" s="47"/>
      <c r="L107" s="99"/>
      <c r="M107" s="56"/>
      <c r="N107" s="56"/>
      <c r="O107" s="56"/>
      <c r="P107" s="56"/>
      <c r="Q107" s="56"/>
      <c r="R107" s="56"/>
      <c r="S107" s="56"/>
      <c r="T107" s="56"/>
      <c r="U107" s="44"/>
      <c r="V107" s="111"/>
      <c r="W107" s="44"/>
      <c r="X107" s="56"/>
      <c r="Y107" s="94"/>
      <c r="Z107" s="56"/>
      <c r="AA107" s="56"/>
      <c r="AB107" s="56"/>
      <c r="AC107" s="56"/>
      <c r="AD107" s="44"/>
      <c r="AE107" s="56"/>
      <c r="AF107" s="82" t="str">
        <f t="shared" si="17"/>
        <v/>
      </c>
      <c r="AG107" s="159"/>
      <c r="AH107" s="160" t="str">
        <f t="shared" si="18"/>
        <v/>
      </c>
      <c r="AI107" s="160" t="e">
        <f t="shared" ca="1" si="19"/>
        <v>#NAME?</v>
      </c>
      <c r="AJ107" s="161">
        <v>15</v>
      </c>
      <c r="AK107" s="161" t="str">
        <f t="shared" si="20"/>
        <v/>
      </c>
      <c r="AL107" s="161" t="str">
        <f t="shared" si="21"/>
        <v/>
      </c>
      <c r="AM107" s="161" t="str">
        <f t="shared" si="22"/>
        <v/>
      </c>
      <c r="AN107" s="162" t="str">
        <f t="shared" si="23"/>
        <v/>
      </c>
      <c r="AO107" s="34" t="str">
        <f t="shared" si="24"/>
        <v/>
      </c>
      <c r="AP107" s="34" t="str">
        <f t="shared" si="25"/>
        <v/>
      </c>
    </row>
    <row r="108" spans="1:42" ht="51" customHeight="1" x14ac:dyDescent="0.25">
      <c r="A108" s="34">
        <v>80</v>
      </c>
      <c r="B108" s="66" t="s">
        <v>134</v>
      </c>
      <c r="C108" s="124">
        <f>'2022'!B104</f>
        <v>597.84699999999998</v>
      </c>
      <c r="D108" s="109">
        <f>'2022'!DD104</f>
        <v>233</v>
      </c>
      <c r="E108" s="109">
        <f>'2022'!DE104</f>
        <v>298</v>
      </c>
      <c r="F108" s="124">
        <f>'2022'!DH104</f>
        <v>0.49845529040038672</v>
      </c>
      <c r="G108" s="44">
        <f>'2021'!DL79</f>
        <v>34</v>
      </c>
      <c r="H108" s="94">
        <f t="shared" si="30"/>
        <v>14.592274678111588</v>
      </c>
      <c r="I108" s="44"/>
      <c r="J108" s="44"/>
      <c r="K108" s="44"/>
      <c r="L108" s="44"/>
      <c r="M108" s="67"/>
      <c r="N108" s="67">
        <f>'2021'!DN79</f>
        <v>0</v>
      </c>
      <c r="O108" s="67">
        <f>'Добыча 2021'!L89</f>
        <v>20</v>
      </c>
      <c r="P108" s="67"/>
      <c r="Q108" s="67"/>
      <c r="R108" s="67"/>
      <c r="S108" s="67">
        <f>'Добыча 2021'!N89</f>
        <v>20</v>
      </c>
      <c r="T108" s="67">
        <f>'Добыча 2021'!M89</f>
        <v>0</v>
      </c>
      <c r="U108" s="44">
        <f t="shared" si="26"/>
        <v>58.82352941176471</v>
      </c>
      <c r="V108" s="110">
        <f>'2022'!DJ104</f>
        <v>44.699999999999697</v>
      </c>
      <c r="W108" s="44">
        <f t="shared" si="15"/>
        <v>14.999999999999899</v>
      </c>
      <c r="X108" s="67">
        <f>'2022'!DL104</f>
        <v>44</v>
      </c>
      <c r="Y108" s="94">
        <f t="shared" si="16"/>
        <v>14.76510067114094</v>
      </c>
      <c r="Z108" s="67"/>
      <c r="AA108" s="67"/>
      <c r="AB108" s="67"/>
      <c r="AC108" s="67"/>
      <c r="AD108" s="44"/>
      <c r="AE108" s="67">
        <f>'2022'!DN104</f>
        <v>0</v>
      </c>
      <c r="AF108" s="82" t="str">
        <f t="shared" si="17"/>
        <v/>
      </c>
      <c r="AG108" s="159"/>
      <c r="AH108" s="160">
        <f t="shared" si="18"/>
        <v>0.49845529040038672</v>
      </c>
      <c r="AI108" s="160" t="e">
        <f t="shared" ca="1" si="19"/>
        <v>#NAME?</v>
      </c>
      <c r="AJ108" s="161">
        <v>15</v>
      </c>
      <c r="AK108" s="161" t="str">
        <f t="shared" si="20"/>
        <v/>
      </c>
      <c r="AL108" s="161" t="e">
        <f t="shared" ca="1" si="21"/>
        <v>#NAME?</v>
      </c>
      <c r="AM108" s="161">
        <f t="shared" si="22"/>
        <v>44</v>
      </c>
      <c r="AN108" s="162" t="e">
        <f t="shared" ca="1" si="23"/>
        <v>#NAME?</v>
      </c>
      <c r="AO108" s="34" t="str">
        <f t="shared" si="24"/>
        <v>Сумма не совпадает или не ОДОУ</v>
      </c>
      <c r="AP108" s="34" t="str">
        <f t="shared" si="25"/>
        <v/>
      </c>
    </row>
    <row r="109" spans="1:42" ht="82.5" customHeight="1" x14ac:dyDescent="0.25">
      <c r="A109" s="34">
        <v>81</v>
      </c>
      <c r="B109" s="116" t="s">
        <v>436</v>
      </c>
      <c r="C109" s="124">
        <f>'2022'!B105</f>
        <v>84.5</v>
      </c>
      <c r="D109" s="581">
        <f>'2022'!DD105</f>
        <v>214</v>
      </c>
      <c r="E109" s="109">
        <f>'2022'!DE105</f>
        <v>69</v>
      </c>
      <c r="F109" s="124">
        <f>'2022'!DH105</f>
        <v>0.81656804733727806</v>
      </c>
      <c r="G109" s="583">
        <f>'2021'!DL80</f>
        <v>32</v>
      </c>
      <c r="H109" s="585">
        <f t="shared" si="30"/>
        <v>14.953271028037381</v>
      </c>
      <c r="I109" s="44"/>
      <c r="J109" s="44"/>
      <c r="K109" s="44"/>
      <c r="L109" s="44"/>
      <c r="M109" s="67"/>
      <c r="N109" s="583">
        <f>'2021'!DN80</f>
        <v>0</v>
      </c>
      <c r="O109" s="583">
        <f>'Добыча 2021'!L90</f>
        <v>6</v>
      </c>
      <c r="P109" s="67"/>
      <c r="Q109" s="67"/>
      <c r="R109" s="67"/>
      <c r="S109" s="583">
        <f>'Добыча 2021'!N90</f>
        <v>6</v>
      </c>
      <c r="T109" s="583">
        <f>'Добыча 2021'!M90</f>
        <v>0</v>
      </c>
      <c r="U109" s="583">
        <f>IF(G109=0,0,O109/G109*100)</f>
        <v>18.75</v>
      </c>
      <c r="V109" s="110">
        <f>'2022'!DJ105</f>
        <v>10.34999999999993</v>
      </c>
      <c r="W109" s="44">
        <f t="shared" ref="W109:W110" si="31">IF(V109&gt;1,V109/E109*100,0)</f>
        <v>14.999999999999899</v>
      </c>
      <c r="X109" s="67">
        <f>'2022'!DL105</f>
        <v>10</v>
      </c>
      <c r="Y109" s="94">
        <f t="shared" ref="Y109:Y110" si="32">IF(X109&gt;1,X109/E109*100,0)</f>
        <v>14.492753623188406</v>
      </c>
      <c r="Z109" s="67"/>
      <c r="AA109" s="67"/>
      <c r="AB109" s="67"/>
      <c r="AC109" s="67"/>
      <c r="AD109" s="44"/>
      <c r="AE109" s="67">
        <f>'2022'!DN105</f>
        <v>0</v>
      </c>
      <c r="AF109" s="82" t="str">
        <f t="shared" si="17"/>
        <v/>
      </c>
      <c r="AG109" s="159"/>
      <c r="AH109" s="160">
        <f t="shared" si="18"/>
        <v>0.81656804733727806</v>
      </c>
      <c r="AI109" s="160" t="e">
        <f t="shared" ca="1" si="19"/>
        <v>#NAME?</v>
      </c>
      <c r="AJ109" s="161">
        <v>15</v>
      </c>
      <c r="AK109" s="161" t="str">
        <f t="shared" si="20"/>
        <v/>
      </c>
      <c r="AL109" s="161" t="e">
        <f t="shared" ca="1" si="21"/>
        <v>#NAME?</v>
      </c>
      <c r="AM109" s="161">
        <f t="shared" si="22"/>
        <v>10</v>
      </c>
      <c r="AN109" s="162" t="e">
        <f t="shared" ca="1" si="23"/>
        <v>#NAME?</v>
      </c>
      <c r="AO109" s="34" t="str">
        <f t="shared" si="24"/>
        <v>Сумма не совпадает или не ОДОУ</v>
      </c>
      <c r="AP109" s="34" t="str">
        <f t="shared" si="25"/>
        <v/>
      </c>
    </row>
    <row r="110" spans="1:42" ht="89.25" customHeight="1" x14ac:dyDescent="0.25">
      <c r="A110" s="34">
        <v>82</v>
      </c>
      <c r="B110" s="116" t="s">
        <v>437</v>
      </c>
      <c r="C110" s="124">
        <f>'2022'!B106</f>
        <v>70</v>
      </c>
      <c r="D110" s="587"/>
      <c r="E110" s="109">
        <f>'2022'!DE106</f>
        <v>35</v>
      </c>
      <c r="F110" s="124">
        <f>'2022'!DH106</f>
        <v>0.5</v>
      </c>
      <c r="G110" s="588"/>
      <c r="H110" s="589"/>
      <c r="I110" s="44"/>
      <c r="J110" s="44"/>
      <c r="K110" s="44"/>
      <c r="L110" s="44"/>
      <c r="M110" s="67"/>
      <c r="N110" s="588"/>
      <c r="O110" s="588"/>
      <c r="P110" s="67"/>
      <c r="Q110" s="67"/>
      <c r="R110" s="67"/>
      <c r="S110" s="588"/>
      <c r="T110" s="588"/>
      <c r="U110" s="588"/>
      <c r="V110" s="110">
        <f>'2022'!DJ106</f>
        <v>5.2499999999999645</v>
      </c>
      <c r="W110" s="44">
        <f t="shared" si="31"/>
        <v>14.999999999999899</v>
      </c>
      <c r="X110" s="67">
        <f>'2022'!DL106</f>
        <v>5</v>
      </c>
      <c r="Y110" s="94">
        <f t="shared" si="32"/>
        <v>14.285714285714285</v>
      </c>
      <c r="Z110" s="67"/>
      <c r="AA110" s="67"/>
      <c r="AB110" s="67"/>
      <c r="AC110" s="67"/>
      <c r="AD110" s="44"/>
      <c r="AE110" s="67">
        <f>'2022'!DN106</f>
        <v>0</v>
      </c>
      <c r="AF110" s="82" t="str">
        <f t="shared" si="17"/>
        <v/>
      </c>
      <c r="AG110" s="159"/>
      <c r="AH110" s="160">
        <f t="shared" si="18"/>
        <v>0.5</v>
      </c>
      <c r="AI110" s="160" t="e">
        <f t="shared" ca="1" si="19"/>
        <v>#NAME?</v>
      </c>
      <c r="AJ110" s="161">
        <v>15</v>
      </c>
      <c r="AK110" s="161" t="str">
        <f t="shared" si="20"/>
        <v/>
      </c>
      <c r="AL110" s="161" t="e">
        <f t="shared" ca="1" si="21"/>
        <v>#NAME?</v>
      </c>
      <c r="AM110" s="161">
        <f t="shared" si="22"/>
        <v>5</v>
      </c>
      <c r="AN110" s="162" t="e">
        <f t="shared" ca="1" si="23"/>
        <v>#NAME?</v>
      </c>
      <c r="AO110" s="34" t="str">
        <f t="shared" si="24"/>
        <v>Сумма не совпадает или не ОДОУ</v>
      </c>
      <c r="AP110" s="34" t="str">
        <f t="shared" si="25"/>
        <v/>
      </c>
    </row>
    <row r="111" spans="1:42" ht="81.75" customHeight="1" x14ac:dyDescent="0.25">
      <c r="A111" s="34">
        <v>83</v>
      </c>
      <c r="B111" s="116" t="s">
        <v>438</v>
      </c>
      <c r="C111" s="92">
        <f>'2022'!B107</f>
        <v>247.5</v>
      </c>
      <c r="D111" s="582"/>
      <c r="E111" s="93">
        <f>'2022'!DE107</f>
        <v>163</v>
      </c>
      <c r="F111" s="92">
        <f>'2022'!DH107</f>
        <v>0.65858585858585861</v>
      </c>
      <c r="G111" s="584"/>
      <c r="H111" s="586"/>
      <c r="I111" s="44"/>
      <c r="J111" s="44"/>
      <c r="K111" s="44"/>
      <c r="L111" s="44"/>
      <c r="M111" s="44"/>
      <c r="N111" s="584"/>
      <c r="O111" s="584"/>
      <c r="P111" s="44"/>
      <c r="Q111" s="44"/>
      <c r="R111" s="44"/>
      <c r="S111" s="584"/>
      <c r="T111" s="584"/>
      <c r="U111" s="584"/>
      <c r="V111" s="94">
        <f>'2022'!DJ107</f>
        <v>24.449999999999836</v>
      </c>
      <c r="W111" s="44">
        <f t="shared" si="15"/>
        <v>14.999999999999899</v>
      </c>
      <c r="X111" s="44">
        <f>'2022'!DL107</f>
        <v>24</v>
      </c>
      <c r="Y111" s="94">
        <f t="shared" si="16"/>
        <v>14.723926380368098</v>
      </c>
      <c r="Z111" s="44"/>
      <c r="AA111" s="44"/>
      <c r="AB111" s="44"/>
      <c r="AC111" s="44"/>
      <c r="AD111" s="44"/>
      <c r="AE111" s="44">
        <f>'2022'!DN107</f>
        <v>0</v>
      </c>
      <c r="AF111" s="82" t="str">
        <f t="shared" si="17"/>
        <v/>
      </c>
      <c r="AG111" s="159"/>
      <c r="AH111" s="160">
        <f t="shared" si="18"/>
        <v>0.65858585858585861</v>
      </c>
      <c r="AI111" s="160" t="e">
        <f t="shared" ca="1" si="19"/>
        <v>#NAME?</v>
      </c>
      <c r="AJ111" s="161">
        <v>15</v>
      </c>
      <c r="AK111" s="161" t="str">
        <f t="shared" si="20"/>
        <v/>
      </c>
      <c r="AL111" s="161" t="e">
        <f t="shared" ca="1" si="21"/>
        <v>#NAME?</v>
      </c>
      <c r="AM111" s="161">
        <f t="shared" si="22"/>
        <v>24</v>
      </c>
      <c r="AN111" s="162" t="e">
        <f t="shared" ca="1" si="23"/>
        <v>#NAME?</v>
      </c>
      <c r="AO111" s="34" t="str">
        <f t="shared" si="24"/>
        <v>Сумма не совпадает или не ОДОУ</v>
      </c>
      <c r="AP111" s="34" t="str">
        <f t="shared" si="25"/>
        <v/>
      </c>
    </row>
    <row r="112" spans="1:42" ht="37.5" customHeight="1" x14ac:dyDescent="0.25">
      <c r="A112" s="34">
        <v>84</v>
      </c>
      <c r="B112" s="116" t="s">
        <v>439</v>
      </c>
      <c r="C112" s="92">
        <f>'2022'!B108</f>
        <v>564.6</v>
      </c>
      <c r="D112" s="581">
        <f>'2022'!DD108</f>
        <v>1633</v>
      </c>
      <c r="E112" s="93">
        <f>'2022'!DE108</f>
        <v>305</v>
      </c>
      <c r="F112" s="92">
        <f>'2022'!DH108</f>
        <v>0.54020545518951468</v>
      </c>
      <c r="G112" s="583">
        <f>'2021'!DL81</f>
        <v>65</v>
      </c>
      <c r="H112" s="585">
        <f t="shared" si="30"/>
        <v>3.9804041641151255</v>
      </c>
      <c r="I112" s="44"/>
      <c r="J112" s="44"/>
      <c r="K112" s="44"/>
      <c r="L112" s="44"/>
      <c r="M112" s="44"/>
      <c r="N112" s="583">
        <f>'2021'!DN81</f>
        <v>13</v>
      </c>
      <c r="O112" s="583">
        <f>'Добыча 2021'!L91</f>
        <v>12</v>
      </c>
      <c r="P112" s="44"/>
      <c r="Q112" s="44"/>
      <c r="R112" s="44"/>
      <c r="S112" s="583">
        <f>'Добыча 2021'!N91</f>
        <v>12</v>
      </c>
      <c r="T112" s="583">
        <f>'Добыча 2021'!M91</f>
        <v>0</v>
      </c>
      <c r="U112" s="583">
        <f>IF(G112=0,0,O112/G112*100)</f>
        <v>18.461538461538463</v>
      </c>
      <c r="V112" s="94">
        <f>'2022'!DJ108</f>
        <v>45.749999999999694</v>
      </c>
      <c r="W112" s="44">
        <f>IF(V112&gt;1,V112/E112*100,0)</f>
        <v>14.999999999999899</v>
      </c>
      <c r="X112" s="44">
        <f>'2022'!DL108</f>
        <v>45</v>
      </c>
      <c r="Y112" s="94">
        <f>IF(X112&gt;1,X112/E112*100,0)</f>
        <v>14.754098360655737</v>
      </c>
      <c r="Z112" s="44"/>
      <c r="AA112" s="44"/>
      <c r="AB112" s="44"/>
      <c r="AC112" s="44"/>
      <c r="AD112" s="44">
        <f t="shared" ref="AD112:AD113" si="33">X112-AE112-Z112</f>
        <v>36</v>
      </c>
      <c r="AE112" s="44">
        <f>'2022'!DN108</f>
        <v>9</v>
      </c>
      <c r="AF112" s="82" t="str">
        <f t="shared" si="17"/>
        <v/>
      </c>
      <c r="AG112" s="159"/>
      <c r="AH112" s="160">
        <f t="shared" si="18"/>
        <v>0.54020545518951468</v>
      </c>
      <c r="AI112" s="160" t="e">
        <f t="shared" ca="1" si="19"/>
        <v>#NAME?</v>
      </c>
      <c r="AJ112" s="161">
        <v>15</v>
      </c>
      <c r="AK112" s="161" t="str">
        <f t="shared" si="20"/>
        <v/>
      </c>
      <c r="AL112" s="161" t="e">
        <f t="shared" ca="1" si="21"/>
        <v>#NAME?</v>
      </c>
      <c r="AM112" s="161">
        <f t="shared" si="22"/>
        <v>45</v>
      </c>
      <c r="AN112" s="162" t="e">
        <f t="shared" ca="1" si="23"/>
        <v>#NAME?</v>
      </c>
      <c r="AO112" s="34" t="str">
        <f t="shared" si="24"/>
        <v/>
      </c>
      <c r="AP112" s="34" t="str">
        <f t="shared" si="25"/>
        <v/>
      </c>
    </row>
    <row r="113" spans="1:42" ht="31.5" customHeight="1" x14ac:dyDescent="0.25">
      <c r="A113" s="34">
        <v>85</v>
      </c>
      <c r="B113" s="116" t="s">
        <v>440</v>
      </c>
      <c r="C113" s="92">
        <f>'2022'!B109</f>
        <v>2437.1999999999998</v>
      </c>
      <c r="D113" s="582"/>
      <c r="E113" s="93">
        <f>'2022'!DE109</f>
        <v>1292</v>
      </c>
      <c r="F113" s="92">
        <f>'2022'!DH109</f>
        <v>0.5301165271623175</v>
      </c>
      <c r="G113" s="584"/>
      <c r="H113" s="586"/>
      <c r="I113" s="44"/>
      <c r="J113" s="44"/>
      <c r="K113" s="44"/>
      <c r="L113" s="44"/>
      <c r="M113" s="44"/>
      <c r="N113" s="584"/>
      <c r="O113" s="584"/>
      <c r="P113" s="44"/>
      <c r="Q113" s="44"/>
      <c r="R113" s="44"/>
      <c r="S113" s="584"/>
      <c r="T113" s="584"/>
      <c r="U113" s="584"/>
      <c r="V113" s="94">
        <f>'2022'!DJ109</f>
        <v>193.7999999999987</v>
      </c>
      <c r="W113" s="44">
        <f t="shared" si="15"/>
        <v>14.999999999999899</v>
      </c>
      <c r="X113" s="44">
        <f>'2022'!DL109</f>
        <v>51</v>
      </c>
      <c r="Y113" s="94">
        <f t="shared" si="16"/>
        <v>3.9473684210526314</v>
      </c>
      <c r="Z113" s="44"/>
      <c r="AA113" s="44"/>
      <c r="AB113" s="44"/>
      <c r="AC113" s="44"/>
      <c r="AD113" s="44">
        <f t="shared" si="33"/>
        <v>40</v>
      </c>
      <c r="AE113" s="44">
        <f>'2022'!DN109</f>
        <v>11</v>
      </c>
      <c r="AF113" s="82" t="str">
        <f t="shared" si="17"/>
        <v/>
      </c>
      <c r="AG113" s="159"/>
      <c r="AH113" s="160">
        <f t="shared" si="18"/>
        <v>0.5301165271623175</v>
      </c>
      <c r="AI113" s="160" t="e">
        <f t="shared" ca="1" si="19"/>
        <v>#NAME?</v>
      </c>
      <c r="AJ113" s="161">
        <v>15</v>
      </c>
      <c r="AK113" s="161" t="str">
        <f t="shared" si="20"/>
        <v/>
      </c>
      <c r="AL113" s="161" t="e">
        <f t="shared" ca="1" si="21"/>
        <v>#NAME?</v>
      </c>
      <c r="AM113" s="161">
        <f t="shared" si="22"/>
        <v>51</v>
      </c>
      <c r="AN113" s="162" t="e">
        <f t="shared" ca="1" si="23"/>
        <v>#NAME?</v>
      </c>
      <c r="AO113" s="34" t="str">
        <f t="shared" si="24"/>
        <v/>
      </c>
      <c r="AP113" s="34" t="str">
        <f t="shared" si="25"/>
        <v/>
      </c>
    </row>
    <row r="114" spans="1:42" ht="17.25" customHeight="1" x14ac:dyDescent="0.25">
      <c r="A114" s="72"/>
      <c r="B114" s="46" t="s">
        <v>137</v>
      </c>
      <c r="C114" s="98"/>
      <c r="D114" s="97"/>
      <c r="E114" s="97"/>
      <c r="F114" s="98"/>
      <c r="G114" s="56"/>
      <c r="H114" s="94"/>
      <c r="I114" s="47"/>
      <c r="J114" s="47"/>
      <c r="K114" s="47"/>
      <c r="L114" s="99"/>
      <c r="M114" s="56"/>
      <c r="N114" s="56"/>
      <c r="O114" s="56"/>
      <c r="P114" s="56"/>
      <c r="Q114" s="56"/>
      <c r="R114" s="56"/>
      <c r="S114" s="56"/>
      <c r="T114" s="56"/>
      <c r="U114" s="44"/>
      <c r="V114" s="111"/>
      <c r="W114" s="44"/>
      <c r="X114" s="56"/>
      <c r="Y114" s="94"/>
      <c r="Z114" s="56"/>
      <c r="AA114" s="56"/>
      <c r="AB114" s="56"/>
      <c r="AC114" s="56"/>
      <c r="AD114" s="44"/>
      <c r="AE114" s="56"/>
      <c r="AF114" s="82" t="str">
        <f t="shared" si="17"/>
        <v/>
      </c>
      <c r="AG114" s="159"/>
      <c r="AH114" s="160" t="str">
        <f t="shared" si="18"/>
        <v/>
      </c>
      <c r="AI114" s="160" t="e">
        <f t="shared" ca="1" si="19"/>
        <v>#NAME?</v>
      </c>
      <c r="AJ114" s="161">
        <v>15</v>
      </c>
      <c r="AK114" s="161" t="str">
        <f t="shared" si="20"/>
        <v/>
      </c>
      <c r="AL114" s="161" t="str">
        <f t="shared" si="21"/>
        <v/>
      </c>
      <c r="AM114" s="161" t="str">
        <f t="shared" si="22"/>
        <v/>
      </c>
      <c r="AN114" s="162" t="str">
        <f t="shared" si="23"/>
        <v/>
      </c>
      <c r="AO114" s="34" t="str">
        <f t="shared" si="24"/>
        <v/>
      </c>
      <c r="AP114" s="34" t="str">
        <f t="shared" si="25"/>
        <v/>
      </c>
    </row>
    <row r="115" spans="1:42" ht="48.75" customHeight="1" x14ac:dyDescent="0.25">
      <c r="A115" s="72">
        <v>86</v>
      </c>
      <c r="B115" s="126" t="s">
        <v>441</v>
      </c>
      <c r="C115" s="92">
        <f>'2022'!B111</f>
        <v>6.8</v>
      </c>
      <c r="D115" s="581">
        <f>'2022'!DD111</f>
        <v>24</v>
      </c>
      <c r="E115" s="93">
        <f>'2022'!DE111</f>
        <v>0</v>
      </c>
      <c r="F115" s="92">
        <f>'2022'!DH111</f>
        <v>0</v>
      </c>
      <c r="G115" s="583">
        <f>'2021'!DL83</f>
        <v>0</v>
      </c>
      <c r="H115" s="585">
        <f t="shared" si="30"/>
        <v>0</v>
      </c>
      <c r="I115" s="127"/>
      <c r="J115" s="127"/>
      <c r="K115" s="127"/>
      <c r="L115" s="127"/>
      <c r="M115" s="44"/>
      <c r="N115" s="583">
        <f>'2021'!DN83</f>
        <v>0</v>
      </c>
      <c r="O115" s="583">
        <f>'Добыча 2021'!L93</f>
        <v>0</v>
      </c>
      <c r="P115" s="44"/>
      <c r="Q115" s="44"/>
      <c r="R115" s="44"/>
      <c r="S115" s="583">
        <f>'Добыча 2021'!N93</f>
        <v>0</v>
      </c>
      <c r="T115" s="583">
        <f>'Добыча 2021'!M93</f>
        <v>0</v>
      </c>
      <c r="U115" s="583">
        <f>IF(G116=0,0,O115/G116*100)</f>
        <v>0</v>
      </c>
      <c r="V115" s="94">
        <f>'2022'!DJ111</f>
        <v>0</v>
      </c>
      <c r="W115" s="44">
        <f>IF(V115&gt;1,V115/E115*100,0)</f>
        <v>0</v>
      </c>
      <c r="X115" s="44">
        <f>'2022'!DL111</f>
        <v>0</v>
      </c>
      <c r="Y115" s="94">
        <f>IF(X115&gt;1,X115/E115*100,0)</f>
        <v>0</v>
      </c>
      <c r="Z115" s="44"/>
      <c r="AA115" s="44"/>
      <c r="AB115" s="44"/>
      <c r="AC115" s="44"/>
      <c r="AD115" s="44"/>
      <c r="AE115" s="44">
        <f>'2022'!DN111</f>
        <v>0</v>
      </c>
      <c r="AF115" s="82" t="str">
        <f t="shared" si="17"/>
        <v/>
      </c>
      <c r="AG115" s="159"/>
      <c r="AH115" s="160">
        <f t="shared" si="18"/>
        <v>0</v>
      </c>
      <c r="AI115" s="160" t="e">
        <f t="shared" ca="1" si="19"/>
        <v>#NAME?</v>
      </c>
      <c r="AJ115" s="161">
        <v>15</v>
      </c>
      <c r="AK115" s="161" t="str">
        <f t="shared" si="20"/>
        <v/>
      </c>
      <c r="AL115" s="161">
        <f t="shared" si="21"/>
        <v>0</v>
      </c>
      <c r="AM115" s="161">
        <f t="shared" si="22"/>
        <v>0</v>
      </c>
      <c r="AN115" s="162" t="str">
        <f t="shared" si="23"/>
        <v/>
      </c>
      <c r="AO115" s="34" t="str">
        <f t="shared" si="24"/>
        <v/>
      </c>
      <c r="AP115" s="34" t="str">
        <f t="shared" si="25"/>
        <v/>
      </c>
    </row>
    <row r="116" spans="1:42" ht="53.25" customHeight="1" x14ac:dyDescent="0.25">
      <c r="A116" s="34">
        <v>87</v>
      </c>
      <c r="B116" s="118" t="s">
        <v>442</v>
      </c>
      <c r="C116" s="92">
        <f>'2022'!B112</f>
        <v>166.57499999999999</v>
      </c>
      <c r="D116" s="582"/>
      <c r="E116" s="93">
        <f>'2022'!DE112</f>
        <v>0</v>
      </c>
      <c r="F116" s="92">
        <f>'2022'!DH112</f>
        <v>0</v>
      </c>
      <c r="G116" s="584"/>
      <c r="H116" s="586"/>
      <c r="I116" s="44"/>
      <c r="J116" s="44"/>
      <c r="K116" s="44"/>
      <c r="L116" s="44"/>
      <c r="M116" s="44"/>
      <c r="N116" s="584"/>
      <c r="O116" s="584"/>
      <c r="P116" s="44"/>
      <c r="Q116" s="44"/>
      <c r="R116" s="44"/>
      <c r="S116" s="584"/>
      <c r="T116" s="584"/>
      <c r="U116" s="584"/>
      <c r="V116" s="94">
        <f>'2022'!DJ112</f>
        <v>0</v>
      </c>
      <c r="W116" s="44">
        <f t="shared" si="15"/>
        <v>0</v>
      </c>
      <c r="X116" s="44">
        <f>'2022'!DL112</f>
        <v>0</v>
      </c>
      <c r="Y116" s="94">
        <f t="shared" si="16"/>
        <v>0</v>
      </c>
      <c r="Z116" s="44"/>
      <c r="AA116" s="44"/>
      <c r="AB116" s="44"/>
      <c r="AC116" s="44"/>
      <c r="AD116" s="44"/>
      <c r="AE116" s="44">
        <f>'2022'!DN112</f>
        <v>0</v>
      </c>
      <c r="AF116" s="82" t="str">
        <f t="shared" si="17"/>
        <v/>
      </c>
      <c r="AG116" s="159"/>
      <c r="AH116" s="160">
        <f t="shared" si="18"/>
        <v>0</v>
      </c>
      <c r="AI116" s="160" t="e">
        <f t="shared" ca="1" si="19"/>
        <v>#NAME?</v>
      </c>
      <c r="AJ116" s="161">
        <v>15</v>
      </c>
      <c r="AK116" s="161" t="str">
        <f t="shared" si="20"/>
        <v/>
      </c>
      <c r="AL116" s="161">
        <f t="shared" si="21"/>
        <v>0</v>
      </c>
      <c r="AM116" s="161">
        <f t="shared" si="22"/>
        <v>0</v>
      </c>
      <c r="AN116" s="162" t="str">
        <f t="shared" si="23"/>
        <v/>
      </c>
      <c r="AO116" s="34" t="str">
        <f t="shared" si="24"/>
        <v/>
      </c>
      <c r="AP116" s="34" t="str">
        <f t="shared" si="25"/>
        <v/>
      </c>
    </row>
    <row r="117" spans="1:42" ht="48.75" customHeight="1" x14ac:dyDescent="0.25">
      <c r="A117" s="72">
        <v>88</v>
      </c>
      <c r="B117" s="57" t="s">
        <v>315</v>
      </c>
      <c r="C117" s="92">
        <f>'2022'!B113</f>
        <v>1572.825</v>
      </c>
      <c r="D117" s="93">
        <f>'2022'!DD113</f>
        <v>465</v>
      </c>
      <c r="E117" s="93">
        <f>'2022'!DE113</f>
        <v>399</v>
      </c>
      <c r="F117" s="92">
        <f>'2022'!DH113</f>
        <v>0.25368365838538937</v>
      </c>
      <c r="G117" s="44">
        <f>'2021'!DL84</f>
        <v>20</v>
      </c>
      <c r="H117" s="94">
        <f t="shared" si="30"/>
        <v>4.3010752688172049</v>
      </c>
      <c r="I117" s="127"/>
      <c r="J117" s="127"/>
      <c r="K117" s="127"/>
      <c r="L117" s="127"/>
      <c r="M117" s="44"/>
      <c r="N117" s="44">
        <f>'2021'!DN84</f>
        <v>0</v>
      </c>
      <c r="O117" s="44">
        <f>'Добыча 2021'!L94</f>
        <v>3</v>
      </c>
      <c r="P117" s="44"/>
      <c r="Q117" s="44"/>
      <c r="R117" s="44"/>
      <c r="S117" s="44">
        <f>'Добыча 2021'!N94</f>
        <v>3</v>
      </c>
      <c r="T117" s="44">
        <f>'Добыча 2021'!M94</f>
        <v>0</v>
      </c>
      <c r="U117" s="44">
        <f t="shared" si="26"/>
        <v>15</v>
      </c>
      <c r="V117" s="94">
        <f>'2022'!DJ113</f>
        <v>59.849999999999596</v>
      </c>
      <c r="W117" s="44">
        <f t="shared" si="15"/>
        <v>14.999999999999899</v>
      </c>
      <c r="X117" s="44">
        <f>'2022'!DL113</f>
        <v>59</v>
      </c>
      <c r="Y117" s="94">
        <f t="shared" si="16"/>
        <v>14.786967418546364</v>
      </c>
      <c r="Z117" s="44"/>
      <c r="AA117" s="44"/>
      <c r="AB117" s="44"/>
      <c r="AC117" s="44"/>
      <c r="AD117" s="44"/>
      <c r="AE117" s="44">
        <f>'2022'!DN113</f>
        <v>0</v>
      </c>
      <c r="AF117" s="82" t="str">
        <f t="shared" si="17"/>
        <v/>
      </c>
      <c r="AG117" s="159"/>
      <c r="AH117" s="160">
        <f t="shared" si="18"/>
        <v>0.25368365838538937</v>
      </c>
      <c r="AI117" s="160" t="e">
        <f t="shared" ca="1" si="19"/>
        <v>#NAME?</v>
      </c>
      <c r="AJ117" s="161">
        <v>15</v>
      </c>
      <c r="AK117" s="161" t="str">
        <f t="shared" si="20"/>
        <v/>
      </c>
      <c r="AL117" s="161" t="e">
        <f t="shared" ca="1" si="21"/>
        <v>#NAME?</v>
      </c>
      <c r="AM117" s="161">
        <f t="shared" si="22"/>
        <v>59</v>
      </c>
      <c r="AN117" s="162" t="e">
        <f t="shared" ca="1" si="23"/>
        <v>#NAME?</v>
      </c>
      <c r="AO117" s="34" t="str">
        <f t="shared" si="24"/>
        <v>Сумма не совпадает или не ОДОУ</v>
      </c>
      <c r="AP117" s="34" t="str">
        <f t="shared" si="25"/>
        <v/>
      </c>
    </row>
    <row r="118" spans="1:42" ht="18.75" x14ac:dyDescent="0.25">
      <c r="A118" s="34"/>
      <c r="B118" s="46" t="s">
        <v>141</v>
      </c>
      <c r="C118" s="98"/>
      <c r="D118" s="97"/>
      <c r="E118" s="97"/>
      <c r="F118" s="98"/>
      <c r="G118" s="44"/>
      <c r="H118" s="94"/>
      <c r="I118" s="44"/>
      <c r="J118" s="44"/>
      <c r="K118" s="44"/>
      <c r="L118" s="44"/>
      <c r="M118" s="56"/>
      <c r="N118" s="56"/>
      <c r="O118" s="56"/>
      <c r="P118" s="56"/>
      <c r="Q118" s="56"/>
      <c r="R118" s="56"/>
      <c r="S118" s="56"/>
      <c r="T118" s="56"/>
      <c r="U118" s="44"/>
      <c r="V118" s="111"/>
      <c r="W118" s="44"/>
      <c r="X118" s="56"/>
      <c r="Y118" s="94"/>
      <c r="Z118" s="56"/>
      <c r="AA118" s="56"/>
      <c r="AB118" s="56"/>
      <c r="AC118" s="56"/>
      <c r="AD118" s="44"/>
      <c r="AE118" s="56"/>
      <c r="AF118" s="82" t="str">
        <f t="shared" si="17"/>
        <v/>
      </c>
      <c r="AG118" s="159"/>
      <c r="AH118" s="160" t="str">
        <f t="shared" si="18"/>
        <v/>
      </c>
      <c r="AI118" s="160" t="e">
        <f t="shared" ca="1" si="19"/>
        <v>#NAME?</v>
      </c>
      <c r="AJ118" s="161">
        <v>15</v>
      </c>
      <c r="AK118" s="161" t="str">
        <f t="shared" si="20"/>
        <v/>
      </c>
      <c r="AL118" s="161" t="str">
        <f t="shared" si="21"/>
        <v/>
      </c>
      <c r="AM118" s="161" t="str">
        <f t="shared" si="22"/>
        <v/>
      </c>
      <c r="AN118" s="162" t="str">
        <f t="shared" si="23"/>
        <v/>
      </c>
      <c r="AO118" s="34" t="str">
        <f t="shared" si="24"/>
        <v/>
      </c>
      <c r="AP118" s="34" t="str">
        <f t="shared" si="25"/>
        <v/>
      </c>
    </row>
    <row r="119" spans="1:42" ht="52.5" customHeight="1" x14ac:dyDescent="0.25">
      <c r="A119" s="34">
        <v>89</v>
      </c>
      <c r="B119" s="57" t="s">
        <v>142</v>
      </c>
      <c r="C119" s="92">
        <f>'2022'!B115</f>
        <v>867</v>
      </c>
      <c r="D119" s="93">
        <f>'2022'!DD115</f>
        <v>0</v>
      </c>
      <c r="E119" s="93">
        <f>'2022'!DE115</f>
        <v>0</v>
      </c>
      <c r="F119" s="92">
        <f>'2022'!DH115</f>
        <v>0</v>
      </c>
      <c r="G119" s="44">
        <f>'2021'!DL86</f>
        <v>0</v>
      </c>
      <c r="H119" s="94">
        <f t="shared" si="30"/>
        <v>0</v>
      </c>
      <c r="I119" s="44"/>
      <c r="J119" s="44"/>
      <c r="K119" s="44"/>
      <c r="L119" s="44"/>
      <c r="M119" s="44"/>
      <c r="N119" s="44">
        <f>'2021'!DN86</f>
        <v>0</v>
      </c>
      <c r="O119" s="44">
        <f>'Добыча 2021'!L96</f>
        <v>0</v>
      </c>
      <c r="P119" s="44"/>
      <c r="Q119" s="44"/>
      <c r="R119" s="44"/>
      <c r="S119" s="44">
        <f>'Добыча 2021'!N96</f>
        <v>0</v>
      </c>
      <c r="T119" s="44">
        <f>'Добыча 2021'!M96</f>
        <v>0</v>
      </c>
      <c r="U119" s="44">
        <f t="shared" si="26"/>
        <v>0</v>
      </c>
      <c r="V119" s="94">
        <f>'2022'!DJ115</f>
        <v>0</v>
      </c>
      <c r="W119" s="44">
        <f t="shared" si="15"/>
        <v>0</v>
      </c>
      <c r="X119" s="44">
        <f>'2022'!DL115</f>
        <v>0</v>
      </c>
      <c r="Y119" s="94">
        <f t="shared" si="16"/>
        <v>0</v>
      </c>
      <c r="Z119" s="44"/>
      <c r="AA119" s="44"/>
      <c r="AB119" s="44"/>
      <c r="AC119" s="44"/>
      <c r="AD119" s="44"/>
      <c r="AE119" s="44">
        <f>'2022'!DN115</f>
        <v>0</v>
      </c>
      <c r="AF119" s="82" t="str">
        <f t="shared" si="17"/>
        <v/>
      </c>
      <c r="AG119" s="159"/>
      <c r="AH119" s="160">
        <f t="shared" si="18"/>
        <v>0</v>
      </c>
      <c r="AI119" s="160" t="e">
        <f t="shared" ca="1" si="19"/>
        <v>#NAME?</v>
      </c>
      <c r="AJ119" s="161">
        <v>15</v>
      </c>
      <c r="AK119" s="161" t="str">
        <f t="shared" si="20"/>
        <v/>
      </c>
      <c r="AL119" s="161">
        <f t="shared" si="21"/>
        <v>0</v>
      </c>
      <c r="AM119" s="161">
        <f t="shared" si="22"/>
        <v>0</v>
      </c>
      <c r="AN119" s="162" t="str">
        <f t="shared" si="23"/>
        <v/>
      </c>
      <c r="AO119" s="34" t="str">
        <f t="shared" si="24"/>
        <v/>
      </c>
      <c r="AP119" s="34" t="str">
        <f t="shared" si="25"/>
        <v/>
      </c>
    </row>
    <row r="120" spans="1:42" ht="32.25" customHeight="1" x14ac:dyDescent="0.25">
      <c r="A120" s="34">
        <v>90</v>
      </c>
      <c r="B120" s="57" t="s">
        <v>316</v>
      </c>
      <c r="C120" s="92">
        <f>'2022'!B116</f>
        <v>385.19600000000003</v>
      </c>
      <c r="D120" s="93">
        <f>'2022'!DD116</f>
        <v>200</v>
      </c>
      <c r="E120" s="93">
        <f>'2022'!DE116</f>
        <v>256</v>
      </c>
      <c r="F120" s="92">
        <f>'2022'!DH116</f>
        <v>0.66459672478426568</v>
      </c>
      <c r="G120" s="44">
        <f>'2021'!DL87</f>
        <v>0</v>
      </c>
      <c r="H120" s="94">
        <f t="shared" si="30"/>
        <v>0</v>
      </c>
      <c r="I120" s="44"/>
      <c r="J120" s="44"/>
      <c r="K120" s="44"/>
      <c r="L120" s="44"/>
      <c r="M120" s="44"/>
      <c r="N120" s="44">
        <f>'2021'!DN87</f>
        <v>0</v>
      </c>
      <c r="O120" s="44">
        <f>'Добыча 2021'!L97</f>
        <v>0</v>
      </c>
      <c r="P120" s="44"/>
      <c r="Q120" s="44"/>
      <c r="R120" s="44"/>
      <c r="S120" s="44">
        <f>'Добыча 2021'!N97</f>
        <v>0</v>
      </c>
      <c r="T120" s="44">
        <f>'Добыча 2021'!M97</f>
        <v>0</v>
      </c>
      <c r="U120" s="44">
        <f t="shared" si="26"/>
        <v>0</v>
      </c>
      <c r="V120" s="94">
        <f>'2022'!DJ116</f>
        <v>38.399999999999743</v>
      </c>
      <c r="W120" s="44">
        <f t="shared" si="15"/>
        <v>14.999999999999899</v>
      </c>
      <c r="X120" s="44">
        <f>'2022'!DL116</f>
        <v>0</v>
      </c>
      <c r="Y120" s="94">
        <f t="shared" si="16"/>
        <v>0</v>
      </c>
      <c r="Z120" s="44"/>
      <c r="AA120" s="44"/>
      <c r="AB120" s="44"/>
      <c r="AC120" s="44"/>
      <c r="AD120" s="44"/>
      <c r="AE120" s="44">
        <f>'2022'!DN116</f>
        <v>0</v>
      </c>
      <c r="AF120" s="82" t="str">
        <f t="shared" si="17"/>
        <v/>
      </c>
      <c r="AG120" s="159"/>
      <c r="AH120" s="160">
        <f t="shared" si="18"/>
        <v>0.66459672478426568</v>
      </c>
      <c r="AI120" s="160" t="e">
        <f t="shared" ca="1" si="19"/>
        <v>#NAME?</v>
      </c>
      <c r="AJ120" s="161">
        <v>15</v>
      </c>
      <c r="AK120" s="161" t="str">
        <f t="shared" si="20"/>
        <v/>
      </c>
      <c r="AL120" s="161">
        <f t="shared" si="21"/>
        <v>0</v>
      </c>
      <c r="AM120" s="161">
        <f t="shared" si="22"/>
        <v>0</v>
      </c>
      <c r="AN120" s="162" t="str">
        <f t="shared" si="23"/>
        <v/>
      </c>
      <c r="AO120" s="34" t="str">
        <f t="shared" si="24"/>
        <v/>
      </c>
      <c r="AP120" s="34" t="str">
        <f t="shared" si="25"/>
        <v/>
      </c>
    </row>
    <row r="121" spans="1:42" ht="32.25" customHeight="1" x14ac:dyDescent="0.25">
      <c r="A121" s="34">
        <v>91</v>
      </c>
      <c r="B121" s="57" t="s">
        <v>317</v>
      </c>
      <c r="C121" s="92">
        <f>'2022'!B117</f>
        <v>163.09700000000001</v>
      </c>
      <c r="D121" s="93">
        <f>'2022'!DD117</f>
        <v>0</v>
      </c>
      <c r="E121" s="93">
        <f>'2022'!DE117</f>
        <v>0</v>
      </c>
      <c r="F121" s="92">
        <f>'2022'!DH117</f>
        <v>0</v>
      </c>
      <c r="G121" s="44">
        <f>'2021'!DL88</f>
        <v>0</v>
      </c>
      <c r="H121" s="94">
        <f t="shared" si="30"/>
        <v>0</v>
      </c>
      <c r="I121" s="44"/>
      <c r="J121" s="44"/>
      <c r="K121" s="44"/>
      <c r="L121" s="44"/>
      <c r="M121" s="44"/>
      <c r="N121" s="44">
        <f>'2021'!DN88</f>
        <v>0</v>
      </c>
      <c r="O121" s="44">
        <f>'Добыча 2021'!L98</f>
        <v>0</v>
      </c>
      <c r="P121" s="44"/>
      <c r="Q121" s="44"/>
      <c r="R121" s="44"/>
      <c r="S121" s="44">
        <f>'Добыча 2021'!N98</f>
        <v>0</v>
      </c>
      <c r="T121" s="44">
        <f>'Добыча 2021'!M98</f>
        <v>0</v>
      </c>
      <c r="U121" s="44">
        <f t="shared" si="26"/>
        <v>0</v>
      </c>
      <c r="V121" s="94">
        <f>'2022'!DJ117</f>
        <v>0</v>
      </c>
      <c r="W121" s="44">
        <f t="shared" si="15"/>
        <v>0</v>
      </c>
      <c r="X121" s="44">
        <f>'2022'!DL117</f>
        <v>0</v>
      </c>
      <c r="Y121" s="94">
        <f t="shared" si="16"/>
        <v>0</v>
      </c>
      <c r="Z121" s="44"/>
      <c r="AA121" s="44"/>
      <c r="AB121" s="44"/>
      <c r="AC121" s="44"/>
      <c r="AD121" s="44"/>
      <c r="AE121" s="44">
        <f>'2022'!DN117</f>
        <v>0</v>
      </c>
      <c r="AF121" s="82" t="str">
        <f t="shared" si="17"/>
        <v/>
      </c>
      <c r="AG121" s="159"/>
      <c r="AH121" s="160">
        <f t="shared" si="18"/>
        <v>0</v>
      </c>
      <c r="AI121" s="160" t="e">
        <f t="shared" ca="1" si="19"/>
        <v>#NAME?</v>
      </c>
      <c r="AJ121" s="161">
        <v>15</v>
      </c>
      <c r="AK121" s="161" t="str">
        <f t="shared" si="20"/>
        <v/>
      </c>
      <c r="AL121" s="161">
        <f t="shared" si="21"/>
        <v>0</v>
      </c>
      <c r="AM121" s="161">
        <f t="shared" si="22"/>
        <v>0</v>
      </c>
      <c r="AN121" s="162" t="str">
        <f t="shared" si="23"/>
        <v/>
      </c>
      <c r="AO121" s="34" t="str">
        <f t="shared" si="24"/>
        <v/>
      </c>
      <c r="AP121" s="34" t="str">
        <f t="shared" si="25"/>
        <v/>
      </c>
    </row>
    <row r="122" spans="1:42" ht="32.25" customHeight="1" x14ac:dyDescent="0.25">
      <c r="A122" s="34">
        <v>92</v>
      </c>
      <c r="B122" s="57" t="s">
        <v>318</v>
      </c>
      <c r="C122" s="92">
        <f>'2022'!B118</f>
        <v>49.08</v>
      </c>
      <c r="D122" s="93">
        <f>'2022'!DD118</f>
        <v>0</v>
      </c>
      <c r="E122" s="93">
        <f>'2022'!DE118</f>
        <v>0</v>
      </c>
      <c r="F122" s="92">
        <f>'2022'!DH118</f>
        <v>0</v>
      </c>
      <c r="G122" s="44">
        <f>'2021'!DL89</f>
        <v>0</v>
      </c>
      <c r="H122" s="94">
        <f t="shared" si="30"/>
        <v>0</v>
      </c>
      <c r="I122" s="44"/>
      <c r="J122" s="44"/>
      <c r="K122" s="44"/>
      <c r="L122" s="44"/>
      <c r="M122" s="44"/>
      <c r="N122" s="44">
        <f>'2021'!DN89</f>
        <v>0</v>
      </c>
      <c r="O122" s="44">
        <f>'Добыча 2021'!L99</f>
        <v>0</v>
      </c>
      <c r="P122" s="44"/>
      <c r="Q122" s="44"/>
      <c r="R122" s="44"/>
      <c r="S122" s="44">
        <f>'Добыча 2021'!N99</f>
        <v>0</v>
      </c>
      <c r="T122" s="44">
        <f>'Добыча 2021'!M99</f>
        <v>0</v>
      </c>
      <c r="U122" s="44">
        <f t="shared" si="26"/>
        <v>0</v>
      </c>
      <c r="V122" s="94">
        <f>'2022'!DJ118</f>
        <v>0</v>
      </c>
      <c r="W122" s="44">
        <f t="shared" si="15"/>
        <v>0</v>
      </c>
      <c r="X122" s="44">
        <f>'2022'!DL118</f>
        <v>0</v>
      </c>
      <c r="Y122" s="94">
        <f t="shared" si="16"/>
        <v>0</v>
      </c>
      <c r="Z122" s="44"/>
      <c r="AA122" s="44"/>
      <c r="AB122" s="44"/>
      <c r="AC122" s="44"/>
      <c r="AD122" s="44"/>
      <c r="AE122" s="44">
        <f>'2022'!DN118</f>
        <v>0</v>
      </c>
      <c r="AF122" s="82" t="str">
        <f t="shared" si="17"/>
        <v/>
      </c>
      <c r="AG122" s="159"/>
      <c r="AH122" s="160">
        <f t="shared" si="18"/>
        <v>0</v>
      </c>
      <c r="AI122" s="160" t="e">
        <f t="shared" ca="1" si="19"/>
        <v>#NAME?</v>
      </c>
      <c r="AJ122" s="161">
        <v>15</v>
      </c>
      <c r="AK122" s="161" t="str">
        <f t="shared" si="20"/>
        <v/>
      </c>
      <c r="AL122" s="161">
        <f t="shared" si="21"/>
        <v>0</v>
      </c>
      <c r="AM122" s="161">
        <f t="shared" si="22"/>
        <v>0</v>
      </c>
      <c r="AN122" s="162" t="str">
        <f t="shared" si="23"/>
        <v/>
      </c>
      <c r="AO122" s="34" t="str">
        <f t="shared" si="24"/>
        <v/>
      </c>
      <c r="AP122" s="34" t="str">
        <f t="shared" si="25"/>
        <v/>
      </c>
    </row>
    <row r="123" spans="1:42" ht="48" customHeight="1" x14ac:dyDescent="0.25">
      <c r="A123" s="34">
        <v>93</v>
      </c>
      <c r="B123" s="57" t="s">
        <v>319</v>
      </c>
      <c r="C123" s="92">
        <f>'2022'!B119</f>
        <v>151.1</v>
      </c>
      <c r="D123" s="93">
        <f>'2022'!DD119</f>
        <v>0</v>
      </c>
      <c r="E123" s="93">
        <f>'2022'!DE119</f>
        <v>0</v>
      </c>
      <c r="F123" s="92">
        <f>'2022'!DH119</f>
        <v>0</v>
      </c>
      <c r="G123" s="44">
        <f>'2021'!DL90</f>
        <v>0</v>
      </c>
      <c r="H123" s="94">
        <f t="shared" si="30"/>
        <v>0</v>
      </c>
      <c r="I123" s="44"/>
      <c r="J123" s="44"/>
      <c r="K123" s="44"/>
      <c r="L123" s="44"/>
      <c r="M123" s="44"/>
      <c r="N123" s="44">
        <f>'2021'!DN90</f>
        <v>0</v>
      </c>
      <c r="O123" s="44">
        <f>'Добыча 2021'!L100</f>
        <v>0</v>
      </c>
      <c r="P123" s="44"/>
      <c r="Q123" s="44"/>
      <c r="R123" s="44"/>
      <c r="S123" s="44">
        <f>'Добыча 2021'!N100</f>
        <v>0</v>
      </c>
      <c r="T123" s="44">
        <f>'Добыча 2021'!M100</f>
        <v>0</v>
      </c>
      <c r="U123" s="44">
        <f t="shared" si="26"/>
        <v>0</v>
      </c>
      <c r="V123" s="94">
        <f>'2022'!DJ119</f>
        <v>0</v>
      </c>
      <c r="W123" s="44">
        <f t="shared" si="15"/>
        <v>0</v>
      </c>
      <c r="X123" s="44">
        <f>'2022'!DL119</f>
        <v>0</v>
      </c>
      <c r="Y123" s="94">
        <f t="shared" si="16"/>
        <v>0</v>
      </c>
      <c r="Z123" s="44"/>
      <c r="AA123" s="44"/>
      <c r="AB123" s="44"/>
      <c r="AC123" s="44"/>
      <c r="AD123" s="44"/>
      <c r="AE123" s="44">
        <f>'2022'!DN119</f>
        <v>0</v>
      </c>
      <c r="AF123" s="82" t="str">
        <f t="shared" si="17"/>
        <v/>
      </c>
      <c r="AG123" s="159"/>
      <c r="AH123" s="160">
        <f t="shared" si="18"/>
        <v>0</v>
      </c>
      <c r="AI123" s="160" t="e">
        <f t="shared" ca="1" si="19"/>
        <v>#NAME?</v>
      </c>
      <c r="AJ123" s="161">
        <v>15</v>
      </c>
      <c r="AK123" s="161" t="str">
        <f t="shared" si="20"/>
        <v/>
      </c>
      <c r="AL123" s="161">
        <f t="shared" si="21"/>
        <v>0</v>
      </c>
      <c r="AM123" s="161">
        <f t="shared" si="22"/>
        <v>0</v>
      </c>
      <c r="AN123" s="162" t="str">
        <f t="shared" si="23"/>
        <v/>
      </c>
      <c r="AO123" s="34" t="str">
        <f t="shared" si="24"/>
        <v/>
      </c>
      <c r="AP123" s="34" t="str">
        <f t="shared" si="25"/>
        <v/>
      </c>
    </row>
    <row r="124" spans="1:42" ht="30" customHeight="1" x14ac:dyDescent="0.25">
      <c r="A124" s="34">
        <v>94</v>
      </c>
      <c r="B124" s="57" t="s">
        <v>320</v>
      </c>
      <c r="C124" s="92">
        <f>'2022'!B120</f>
        <v>46.08</v>
      </c>
      <c r="D124" s="93">
        <f>'2022'!DD120</f>
        <v>0</v>
      </c>
      <c r="E124" s="93">
        <f>'2022'!DE120</f>
        <v>0</v>
      </c>
      <c r="F124" s="92">
        <f>'2022'!DH120</f>
        <v>0</v>
      </c>
      <c r="G124" s="44">
        <f>'2021'!DL91</f>
        <v>0</v>
      </c>
      <c r="H124" s="94">
        <f t="shared" si="30"/>
        <v>0</v>
      </c>
      <c r="I124" s="44"/>
      <c r="J124" s="44"/>
      <c r="K124" s="44"/>
      <c r="L124" s="44"/>
      <c r="M124" s="44"/>
      <c r="N124" s="44">
        <f>'2021'!DN91</f>
        <v>0</v>
      </c>
      <c r="O124" s="44">
        <f>'Добыча 2021'!L101</f>
        <v>0</v>
      </c>
      <c r="P124" s="44"/>
      <c r="Q124" s="44"/>
      <c r="R124" s="44"/>
      <c r="S124" s="44">
        <f>'Добыча 2021'!N101</f>
        <v>0</v>
      </c>
      <c r="T124" s="44">
        <f>'Добыча 2021'!M101</f>
        <v>0</v>
      </c>
      <c r="U124" s="44">
        <f t="shared" si="26"/>
        <v>0</v>
      </c>
      <c r="V124" s="94">
        <f>'2022'!DJ120</f>
        <v>0</v>
      </c>
      <c r="W124" s="44">
        <f t="shared" si="15"/>
        <v>0</v>
      </c>
      <c r="X124" s="44">
        <f>'2022'!DL120</f>
        <v>0</v>
      </c>
      <c r="Y124" s="94">
        <f t="shared" si="16"/>
        <v>0</v>
      </c>
      <c r="Z124" s="44"/>
      <c r="AA124" s="44"/>
      <c r="AB124" s="44"/>
      <c r="AC124" s="44"/>
      <c r="AD124" s="44"/>
      <c r="AE124" s="44">
        <f>'2022'!DN120</f>
        <v>0</v>
      </c>
      <c r="AF124" s="82" t="str">
        <f t="shared" si="17"/>
        <v/>
      </c>
      <c r="AG124" s="159"/>
      <c r="AH124" s="160">
        <f t="shared" si="18"/>
        <v>0</v>
      </c>
      <c r="AI124" s="160" t="e">
        <f t="shared" ca="1" si="19"/>
        <v>#NAME?</v>
      </c>
      <c r="AJ124" s="161">
        <v>15</v>
      </c>
      <c r="AK124" s="161" t="str">
        <f t="shared" si="20"/>
        <v/>
      </c>
      <c r="AL124" s="161">
        <f t="shared" si="21"/>
        <v>0</v>
      </c>
      <c r="AM124" s="161">
        <f t="shared" si="22"/>
        <v>0</v>
      </c>
      <c r="AN124" s="162" t="str">
        <f t="shared" si="23"/>
        <v/>
      </c>
      <c r="AO124" s="34" t="str">
        <f t="shared" si="24"/>
        <v/>
      </c>
      <c r="AP124" s="34" t="str">
        <f t="shared" si="25"/>
        <v/>
      </c>
    </row>
    <row r="125" spans="1:42" ht="48.75" customHeight="1" x14ac:dyDescent="0.25">
      <c r="A125" s="34">
        <v>95</v>
      </c>
      <c r="B125" s="57" t="s">
        <v>321</v>
      </c>
      <c r="C125" s="92">
        <f>'2022'!B121</f>
        <v>2622.1</v>
      </c>
      <c r="D125" s="93">
        <f>'2022'!DD121</f>
        <v>0</v>
      </c>
      <c r="E125" s="93">
        <f>'2022'!DE121</f>
        <v>0</v>
      </c>
      <c r="F125" s="92">
        <f>'2022'!DH121</f>
        <v>0</v>
      </c>
      <c r="G125" s="44">
        <f>'2021'!DL92</f>
        <v>0</v>
      </c>
      <c r="H125" s="94">
        <f t="shared" si="30"/>
        <v>0</v>
      </c>
      <c r="I125" s="44"/>
      <c r="J125" s="44"/>
      <c r="K125" s="44"/>
      <c r="L125" s="44"/>
      <c r="M125" s="44"/>
      <c r="N125" s="44">
        <f>'2021'!DN92</f>
        <v>0</v>
      </c>
      <c r="O125" s="44">
        <f>'Добыча 2021'!L102</f>
        <v>0</v>
      </c>
      <c r="P125" s="44"/>
      <c r="Q125" s="44"/>
      <c r="R125" s="44"/>
      <c r="S125" s="44">
        <f>'Добыча 2021'!N102</f>
        <v>0</v>
      </c>
      <c r="T125" s="44">
        <f>'Добыча 2021'!M102</f>
        <v>0</v>
      </c>
      <c r="U125" s="44">
        <f t="shared" si="26"/>
        <v>0</v>
      </c>
      <c r="V125" s="94">
        <f>'2022'!DJ121</f>
        <v>0</v>
      </c>
      <c r="W125" s="44">
        <f t="shared" si="15"/>
        <v>0</v>
      </c>
      <c r="X125" s="44">
        <f>'2022'!DL121</f>
        <v>0</v>
      </c>
      <c r="Y125" s="94">
        <f t="shared" si="16"/>
        <v>0</v>
      </c>
      <c r="Z125" s="44"/>
      <c r="AA125" s="44"/>
      <c r="AB125" s="44"/>
      <c r="AC125" s="44"/>
      <c r="AD125" s="44"/>
      <c r="AE125" s="44">
        <f>'2022'!DN121</f>
        <v>0</v>
      </c>
      <c r="AF125" s="82" t="str">
        <f t="shared" si="17"/>
        <v/>
      </c>
      <c r="AG125" s="159"/>
      <c r="AH125" s="160">
        <f t="shared" si="18"/>
        <v>0</v>
      </c>
      <c r="AI125" s="160" t="e">
        <f t="shared" ca="1" si="19"/>
        <v>#NAME?</v>
      </c>
      <c r="AJ125" s="161">
        <v>15</v>
      </c>
      <c r="AK125" s="161" t="str">
        <f t="shared" si="20"/>
        <v/>
      </c>
      <c r="AL125" s="161">
        <f t="shared" si="21"/>
        <v>0</v>
      </c>
      <c r="AM125" s="161">
        <f t="shared" si="22"/>
        <v>0</v>
      </c>
      <c r="AN125" s="162" t="str">
        <f t="shared" si="23"/>
        <v/>
      </c>
      <c r="AO125" s="34" t="str">
        <f t="shared" si="24"/>
        <v/>
      </c>
      <c r="AP125" s="34" t="str">
        <f t="shared" si="25"/>
        <v/>
      </c>
    </row>
    <row r="126" spans="1:42" ht="45" customHeight="1" x14ac:dyDescent="0.25">
      <c r="A126" s="34">
        <v>96</v>
      </c>
      <c r="B126" s="57" t="s">
        <v>322</v>
      </c>
      <c r="C126" s="92">
        <f>'2022'!B122</f>
        <v>31.664999999999999</v>
      </c>
      <c r="D126" s="93">
        <f>'2022'!DD122</f>
        <v>0</v>
      </c>
      <c r="E126" s="93">
        <f>'2022'!DE122</f>
        <v>0</v>
      </c>
      <c r="F126" s="92">
        <f>'2022'!DH122</f>
        <v>0</v>
      </c>
      <c r="G126" s="44">
        <f>'2021'!DL93</f>
        <v>0</v>
      </c>
      <c r="H126" s="94">
        <f t="shared" si="30"/>
        <v>0</v>
      </c>
      <c r="I126" s="44"/>
      <c r="J126" s="44"/>
      <c r="K126" s="44"/>
      <c r="L126" s="44"/>
      <c r="M126" s="44"/>
      <c r="N126" s="44">
        <f>'2021'!DN93</f>
        <v>0</v>
      </c>
      <c r="O126" s="44">
        <f>'Добыча 2021'!L103</f>
        <v>0</v>
      </c>
      <c r="P126" s="44"/>
      <c r="Q126" s="44"/>
      <c r="R126" s="44"/>
      <c r="S126" s="44">
        <f>'Добыча 2021'!N103</f>
        <v>0</v>
      </c>
      <c r="T126" s="44">
        <f>'Добыча 2021'!M103</f>
        <v>0</v>
      </c>
      <c r="U126" s="44">
        <f t="shared" si="26"/>
        <v>0</v>
      </c>
      <c r="V126" s="94">
        <f>'2022'!DJ122</f>
        <v>0</v>
      </c>
      <c r="W126" s="44">
        <f t="shared" si="15"/>
        <v>0</v>
      </c>
      <c r="X126" s="44">
        <f>'2022'!DL122</f>
        <v>0</v>
      </c>
      <c r="Y126" s="94">
        <f t="shared" si="16"/>
        <v>0</v>
      </c>
      <c r="Z126" s="44"/>
      <c r="AA126" s="44"/>
      <c r="AB126" s="44"/>
      <c r="AC126" s="44"/>
      <c r="AD126" s="44"/>
      <c r="AE126" s="44">
        <f>'2022'!DN122</f>
        <v>0</v>
      </c>
      <c r="AF126" s="82" t="str">
        <f t="shared" si="17"/>
        <v/>
      </c>
      <c r="AG126" s="159"/>
      <c r="AH126" s="160">
        <f t="shared" si="18"/>
        <v>0</v>
      </c>
      <c r="AI126" s="160" t="e">
        <f t="shared" ca="1" si="19"/>
        <v>#NAME?</v>
      </c>
      <c r="AJ126" s="161">
        <v>15</v>
      </c>
      <c r="AK126" s="161" t="str">
        <f t="shared" si="20"/>
        <v/>
      </c>
      <c r="AL126" s="161">
        <f t="shared" si="21"/>
        <v>0</v>
      </c>
      <c r="AM126" s="161">
        <f t="shared" si="22"/>
        <v>0</v>
      </c>
      <c r="AN126" s="162" t="str">
        <f t="shared" si="23"/>
        <v/>
      </c>
      <c r="AO126" s="34" t="str">
        <f t="shared" si="24"/>
        <v/>
      </c>
      <c r="AP126" s="34" t="str">
        <f t="shared" si="25"/>
        <v/>
      </c>
    </row>
    <row r="127" spans="1:42" ht="31.5" x14ac:dyDescent="0.25">
      <c r="A127" s="34">
        <v>97</v>
      </c>
      <c r="B127" s="57" t="s">
        <v>145</v>
      </c>
      <c r="C127" s="92">
        <f>'2022'!B123</f>
        <v>42</v>
      </c>
      <c r="D127" s="93">
        <f>'2022'!DD123</f>
        <v>0</v>
      </c>
      <c r="E127" s="93">
        <f>'2022'!DE123</f>
        <v>0</v>
      </c>
      <c r="F127" s="92">
        <f>'2022'!DH123</f>
        <v>0</v>
      </c>
      <c r="G127" s="44">
        <f>'2021'!DL94</f>
        <v>0</v>
      </c>
      <c r="H127" s="94">
        <f t="shared" si="30"/>
        <v>0</v>
      </c>
      <c r="I127" s="47"/>
      <c r="J127" s="47"/>
      <c r="K127" s="47"/>
      <c r="L127" s="99"/>
      <c r="M127" s="44"/>
      <c r="N127" s="44">
        <f>'2021'!DN94</f>
        <v>0</v>
      </c>
      <c r="O127" s="44">
        <f>'Добыча 2021'!L104</f>
        <v>0</v>
      </c>
      <c r="P127" s="44"/>
      <c r="Q127" s="44"/>
      <c r="R127" s="44"/>
      <c r="S127" s="44">
        <f>'Добыча 2021'!N104</f>
        <v>0</v>
      </c>
      <c r="T127" s="44">
        <f>'Добыча 2021'!M104</f>
        <v>0</v>
      </c>
      <c r="U127" s="44">
        <f t="shared" si="26"/>
        <v>0</v>
      </c>
      <c r="V127" s="94">
        <f>'2022'!DJ123</f>
        <v>0</v>
      </c>
      <c r="W127" s="44">
        <f t="shared" si="15"/>
        <v>0</v>
      </c>
      <c r="X127" s="44">
        <f>'2022'!DL123</f>
        <v>0</v>
      </c>
      <c r="Y127" s="94">
        <f t="shared" si="16"/>
        <v>0</v>
      </c>
      <c r="Z127" s="44"/>
      <c r="AA127" s="44"/>
      <c r="AB127" s="44"/>
      <c r="AC127" s="44"/>
      <c r="AD127" s="44"/>
      <c r="AE127" s="44">
        <f>'2022'!DN123</f>
        <v>0</v>
      </c>
      <c r="AF127" s="82" t="str">
        <f t="shared" si="17"/>
        <v/>
      </c>
      <c r="AG127" s="159"/>
      <c r="AH127" s="160">
        <f t="shared" si="18"/>
        <v>0</v>
      </c>
      <c r="AI127" s="160" t="e">
        <f t="shared" ca="1" si="19"/>
        <v>#NAME?</v>
      </c>
      <c r="AJ127" s="161">
        <v>15</v>
      </c>
      <c r="AK127" s="161" t="str">
        <f t="shared" si="20"/>
        <v/>
      </c>
      <c r="AL127" s="161">
        <f t="shared" si="21"/>
        <v>0</v>
      </c>
      <c r="AM127" s="161">
        <f t="shared" si="22"/>
        <v>0</v>
      </c>
      <c r="AN127" s="162" t="str">
        <f t="shared" si="23"/>
        <v/>
      </c>
      <c r="AO127" s="34" t="str">
        <f t="shared" si="24"/>
        <v/>
      </c>
      <c r="AP127" s="34" t="str">
        <f t="shared" si="25"/>
        <v/>
      </c>
    </row>
    <row r="128" spans="1:42" ht="18.75" x14ac:dyDescent="0.25">
      <c r="A128" s="34"/>
      <c r="B128" s="46" t="s">
        <v>153</v>
      </c>
      <c r="C128" s="98"/>
      <c r="D128" s="97"/>
      <c r="E128" s="97"/>
      <c r="F128" s="98"/>
      <c r="G128" s="44"/>
      <c r="H128" s="94"/>
      <c r="I128" s="44"/>
      <c r="J128" s="44"/>
      <c r="K128" s="44"/>
      <c r="L128" s="44"/>
      <c r="M128" s="56"/>
      <c r="N128" s="56"/>
      <c r="O128" s="56"/>
      <c r="P128" s="56"/>
      <c r="Q128" s="56"/>
      <c r="R128" s="56"/>
      <c r="S128" s="56"/>
      <c r="T128" s="56"/>
      <c r="U128" s="44"/>
      <c r="V128" s="111"/>
      <c r="W128" s="44"/>
      <c r="X128" s="56"/>
      <c r="Y128" s="94"/>
      <c r="Z128" s="56"/>
      <c r="AA128" s="56"/>
      <c r="AB128" s="56"/>
      <c r="AC128" s="56"/>
      <c r="AD128" s="44"/>
      <c r="AE128" s="56"/>
      <c r="AF128" s="82" t="str">
        <f t="shared" si="17"/>
        <v/>
      </c>
      <c r="AG128" s="159"/>
      <c r="AH128" s="160" t="str">
        <f t="shared" si="18"/>
        <v/>
      </c>
      <c r="AI128" s="160" t="e">
        <f t="shared" ca="1" si="19"/>
        <v>#NAME?</v>
      </c>
      <c r="AJ128" s="161">
        <v>15</v>
      </c>
      <c r="AK128" s="161" t="str">
        <f t="shared" si="20"/>
        <v/>
      </c>
      <c r="AL128" s="161" t="str">
        <f t="shared" si="21"/>
        <v/>
      </c>
      <c r="AM128" s="161" t="str">
        <f t="shared" si="22"/>
        <v/>
      </c>
      <c r="AN128" s="162" t="str">
        <f t="shared" si="23"/>
        <v/>
      </c>
      <c r="AO128" s="34" t="str">
        <f t="shared" si="24"/>
        <v/>
      </c>
      <c r="AP128" s="34" t="str">
        <f t="shared" si="25"/>
        <v/>
      </c>
    </row>
    <row r="129" spans="1:42" ht="63" customHeight="1" x14ac:dyDescent="0.25">
      <c r="A129" s="34">
        <v>98</v>
      </c>
      <c r="B129" s="57" t="s">
        <v>168</v>
      </c>
      <c r="C129" s="92">
        <f>'2022'!B126</f>
        <v>34.731000000000002</v>
      </c>
      <c r="D129" s="93">
        <f>'2022'!DD126</f>
        <v>0</v>
      </c>
      <c r="E129" s="93">
        <f>'2022'!DE126</f>
        <v>0</v>
      </c>
      <c r="F129" s="92">
        <f>'2022'!DH126</f>
        <v>0</v>
      </c>
      <c r="G129" s="44">
        <f>'2021'!DL97</f>
        <v>0</v>
      </c>
      <c r="H129" s="94">
        <f t="shared" si="30"/>
        <v>0</v>
      </c>
      <c r="I129" s="44"/>
      <c r="J129" s="44"/>
      <c r="K129" s="44"/>
      <c r="L129" s="44"/>
      <c r="M129" s="44"/>
      <c r="N129" s="44">
        <f>'2021'!DN97</f>
        <v>0</v>
      </c>
      <c r="O129" s="44">
        <f>'Добыча 2021'!L107</f>
        <v>0</v>
      </c>
      <c r="P129" s="44"/>
      <c r="Q129" s="44"/>
      <c r="R129" s="44"/>
      <c r="S129" s="44">
        <f>'Добыча 2021'!N107</f>
        <v>0</v>
      </c>
      <c r="T129" s="44">
        <f>'Добыча 2021'!M107</f>
        <v>0</v>
      </c>
      <c r="U129" s="44">
        <f t="shared" si="26"/>
        <v>0</v>
      </c>
      <c r="V129" s="94">
        <f>'2022'!DJ126</f>
        <v>0</v>
      </c>
      <c r="W129" s="44">
        <f t="shared" si="15"/>
        <v>0</v>
      </c>
      <c r="X129" s="44">
        <f>'2022'!DL126</f>
        <v>0</v>
      </c>
      <c r="Y129" s="94">
        <f t="shared" si="16"/>
        <v>0</v>
      </c>
      <c r="Z129" s="44"/>
      <c r="AA129" s="44"/>
      <c r="AB129" s="44"/>
      <c r="AC129" s="44"/>
      <c r="AD129" s="44"/>
      <c r="AE129" s="44">
        <f>'2022'!DN126</f>
        <v>0</v>
      </c>
      <c r="AF129" s="82" t="str">
        <f t="shared" si="17"/>
        <v/>
      </c>
      <c r="AG129" s="159"/>
      <c r="AH129" s="160">
        <f t="shared" si="18"/>
        <v>0</v>
      </c>
      <c r="AI129" s="160" t="e">
        <f t="shared" ca="1" si="19"/>
        <v>#NAME?</v>
      </c>
      <c r="AJ129" s="161">
        <v>15</v>
      </c>
      <c r="AK129" s="161" t="str">
        <f t="shared" si="20"/>
        <v/>
      </c>
      <c r="AL129" s="161">
        <f t="shared" si="21"/>
        <v>0</v>
      </c>
      <c r="AM129" s="161">
        <f t="shared" si="22"/>
        <v>0</v>
      </c>
      <c r="AN129" s="162" t="str">
        <f t="shared" si="23"/>
        <v/>
      </c>
      <c r="AO129" s="34" t="str">
        <f t="shared" si="24"/>
        <v/>
      </c>
      <c r="AP129" s="34" t="str">
        <f t="shared" si="25"/>
        <v/>
      </c>
    </row>
    <row r="130" spans="1:42" ht="49.5" customHeight="1" x14ac:dyDescent="0.25">
      <c r="A130" s="34">
        <v>99</v>
      </c>
      <c r="B130" s="57" t="s">
        <v>156</v>
      </c>
      <c r="C130" s="92">
        <f>'2022'!B127</f>
        <v>46.97</v>
      </c>
      <c r="D130" s="93">
        <f>'2022'!DD127</f>
        <v>0</v>
      </c>
      <c r="E130" s="93">
        <f>'2022'!DE127</f>
        <v>0</v>
      </c>
      <c r="F130" s="92">
        <f>'2022'!DH127</f>
        <v>0</v>
      </c>
      <c r="G130" s="44">
        <f>'2021'!DL98</f>
        <v>0</v>
      </c>
      <c r="H130" s="94">
        <f t="shared" si="30"/>
        <v>0</v>
      </c>
      <c r="I130" s="44"/>
      <c r="J130" s="44"/>
      <c r="K130" s="44"/>
      <c r="L130" s="44"/>
      <c r="M130" s="44"/>
      <c r="N130" s="44">
        <f>'2021'!DN98</f>
        <v>0</v>
      </c>
      <c r="O130" s="44">
        <f>'Добыча 2021'!L108</f>
        <v>0</v>
      </c>
      <c r="P130" s="44"/>
      <c r="Q130" s="44"/>
      <c r="R130" s="44"/>
      <c r="S130" s="44">
        <f>'Добыча 2021'!N108</f>
        <v>0</v>
      </c>
      <c r="T130" s="44">
        <f>'Добыча 2021'!M108</f>
        <v>0</v>
      </c>
      <c r="U130" s="44">
        <f t="shared" si="26"/>
        <v>0</v>
      </c>
      <c r="V130" s="94">
        <f>'2022'!DJ127</f>
        <v>0</v>
      </c>
      <c r="W130" s="44">
        <f t="shared" si="15"/>
        <v>0</v>
      </c>
      <c r="X130" s="44">
        <f>'2022'!DL127</f>
        <v>0</v>
      </c>
      <c r="Y130" s="94">
        <f t="shared" si="16"/>
        <v>0</v>
      </c>
      <c r="Z130" s="44"/>
      <c r="AA130" s="44"/>
      <c r="AB130" s="44"/>
      <c r="AC130" s="44"/>
      <c r="AD130" s="44"/>
      <c r="AE130" s="44">
        <f>'2022'!DN127</f>
        <v>0</v>
      </c>
      <c r="AF130" s="82" t="str">
        <f t="shared" si="17"/>
        <v/>
      </c>
      <c r="AG130" s="159"/>
      <c r="AH130" s="160">
        <f t="shared" si="18"/>
        <v>0</v>
      </c>
      <c r="AI130" s="160" t="e">
        <f t="shared" ca="1" si="19"/>
        <v>#NAME?</v>
      </c>
      <c r="AJ130" s="161">
        <v>15</v>
      </c>
      <c r="AK130" s="161" t="str">
        <f t="shared" si="20"/>
        <v/>
      </c>
      <c r="AL130" s="161">
        <f t="shared" si="21"/>
        <v>0</v>
      </c>
      <c r="AM130" s="161">
        <f t="shared" si="22"/>
        <v>0</v>
      </c>
      <c r="AN130" s="162" t="str">
        <f t="shared" si="23"/>
        <v/>
      </c>
      <c r="AO130" s="34" t="str">
        <f t="shared" si="24"/>
        <v/>
      </c>
      <c r="AP130" s="34" t="str">
        <f t="shared" si="25"/>
        <v/>
      </c>
    </row>
    <row r="131" spans="1:42" ht="66" customHeight="1" x14ac:dyDescent="0.25">
      <c r="A131" s="34">
        <v>100</v>
      </c>
      <c r="B131" s="57" t="s">
        <v>323</v>
      </c>
      <c r="C131" s="92">
        <f>'2022'!B128</f>
        <v>9.1639999999999997</v>
      </c>
      <c r="D131" s="93">
        <f>'2022'!DD128</f>
        <v>0</v>
      </c>
      <c r="E131" s="93">
        <f>'2022'!DE128</f>
        <v>0</v>
      </c>
      <c r="F131" s="92">
        <f>'2022'!DH128</f>
        <v>0</v>
      </c>
      <c r="G131" s="44">
        <f>'2021'!DL99</f>
        <v>0</v>
      </c>
      <c r="H131" s="94">
        <f t="shared" si="30"/>
        <v>0</v>
      </c>
      <c r="I131" s="44"/>
      <c r="J131" s="44"/>
      <c r="K131" s="44"/>
      <c r="L131" s="44"/>
      <c r="M131" s="44"/>
      <c r="N131" s="44">
        <f>'2021'!DN99</f>
        <v>0</v>
      </c>
      <c r="O131" s="44">
        <f>'Добыча 2021'!L109</f>
        <v>0</v>
      </c>
      <c r="P131" s="44"/>
      <c r="Q131" s="44"/>
      <c r="R131" s="44"/>
      <c r="S131" s="44">
        <f>'Добыча 2021'!N109</f>
        <v>0</v>
      </c>
      <c r="T131" s="44">
        <f>'Добыча 2021'!M109</f>
        <v>0</v>
      </c>
      <c r="U131" s="44">
        <f t="shared" si="26"/>
        <v>0</v>
      </c>
      <c r="V131" s="94">
        <f>'2022'!DJ128</f>
        <v>0</v>
      </c>
      <c r="W131" s="44">
        <f t="shared" si="15"/>
        <v>0</v>
      </c>
      <c r="X131" s="44">
        <f>'2022'!DL128</f>
        <v>0</v>
      </c>
      <c r="Y131" s="94">
        <f t="shared" si="16"/>
        <v>0</v>
      </c>
      <c r="Z131" s="44"/>
      <c r="AA131" s="44"/>
      <c r="AB131" s="44"/>
      <c r="AC131" s="44"/>
      <c r="AD131" s="44"/>
      <c r="AE131" s="44">
        <f>'2022'!DN128</f>
        <v>0</v>
      </c>
      <c r="AF131" s="82" t="str">
        <f t="shared" si="17"/>
        <v/>
      </c>
      <c r="AG131" s="159"/>
      <c r="AH131" s="160">
        <f t="shared" si="18"/>
        <v>0</v>
      </c>
      <c r="AI131" s="160" t="e">
        <f t="shared" ca="1" si="19"/>
        <v>#NAME?</v>
      </c>
      <c r="AJ131" s="161">
        <v>15</v>
      </c>
      <c r="AK131" s="161" t="str">
        <f t="shared" si="20"/>
        <v/>
      </c>
      <c r="AL131" s="161">
        <f t="shared" si="21"/>
        <v>0</v>
      </c>
      <c r="AM131" s="161">
        <f t="shared" si="22"/>
        <v>0</v>
      </c>
      <c r="AN131" s="162" t="str">
        <f t="shared" si="23"/>
        <v/>
      </c>
      <c r="AO131" s="34" t="str">
        <f t="shared" si="24"/>
        <v/>
      </c>
      <c r="AP131" s="34" t="str">
        <f t="shared" si="25"/>
        <v/>
      </c>
    </row>
    <row r="132" spans="1:42" ht="47.25" x14ac:dyDescent="0.25">
      <c r="A132" s="34">
        <v>101</v>
      </c>
      <c r="B132" s="57" t="s">
        <v>324</v>
      </c>
      <c r="C132" s="92">
        <f>'2022'!B129</f>
        <v>22.285</v>
      </c>
      <c r="D132" s="93">
        <f>'2022'!DD129</f>
        <v>0</v>
      </c>
      <c r="E132" s="93">
        <f>'2022'!DE129</f>
        <v>0</v>
      </c>
      <c r="F132" s="92">
        <f>'2022'!DH129</f>
        <v>0</v>
      </c>
      <c r="G132" s="44">
        <f>'2021'!DL100</f>
        <v>0</v>
      </c>
      <c r="H132" s="94">
        <f t="shared" si="30"/>
        <v>0</v>
      </c>
      <c r="I132" s="44"/>
      <c r="J132" s="44"/>
      <c r="K132" s="44"/>
      <c r="L132" s="44"/>
      <c r="M132" s="44"/>
      <c r="N132" s="44">
        <f>'2021'!DN100</f>
        <v>0</v>
      </c>
      <c r="O132" s="44">
        <f>'Добыча 2021'!L110</f>
        <v>0</v>
      </c>
      <c r="P132" s="44"/>
      <c r="Q132" s="44"/>
      <c r="R132" s="44"/>
      <c r="S132" s="44">
        <f>'Добыча 2021'!N110</f>
        <v>0</v>
      </c>
      <c r="T132" s="44">
        <f>'Добыча 2021'!M110</f>
        <v>0</v>
      </c>
      <c r="U132" s="44">
        <f t="shared" si="26"/>
        <v>0</v>
      </c>
      <c r="V132" s="94">
        <f>'2022'!DJ129</f>
        <v>0</v>
      </c>
      <c r="W132" s="44">
        <f t="shared" si="15"/>
        <v>0</v>
      </c>
      <c r="X132" s="44">
        <f>'2022'!DL129</f>
        <v>0</v>
      </c>
      <c r="Y132" s="94">
        <f t="shared" si="16"/>
        <v>0</v>
      </c>
      <c r="Z132" s="44"/>
      <c r="AA132" s="44"/>
      <c r="AB132" s="44"/>
      <c r="AC132" s="44"/>
      <c r="AD132" s="44"/>
      <c r="AE132" s="44">
        <f>'2022'!DN129</f>
        <v>0</v>
      </c>
      <c r="AF132" s="82" t="str">
        <f t="shared" si="17"/>
        <v/>
      </c>
      <c r="AG132" s="159"/>
      <c r="AH132" s="160">
        <f t="shared" si="18"/>
        <v>0</v>
      </c>
      <c r="AI132" s="160" t="e">
        <f t="shared" ca="1" si="19"/>
        <v>#NAME?</v>
      </c>
      <c r="AJ132" s="161">
        <v>15</v>
      </c>
      <c r="AK132" s="161" t="str">
        <f t="shared" si="20"/>
        <v/>
      </c>
      <c r="AL132" s="161">
        <f t="shared" si="21"/>
        <v>0</v>
      </c>
      <c r="AM132" s="161">
        <f t="shared" si="22"/>
        <v>0</v>
      </c>
      <c r="AN132" s="162" t="str">
        <f t="shared" si="23"/>
        <v/>
      </c>
      <c r="AO132" s="34" t="str">
        <f t="shared" si="24"/>
        <v/>
      </c>
      <c r="AP132" s="34" t="str">
        <f t="shared" si="25"/>
        <v/>
      </c>
    </row>
    <row r="133" spans="1:42" ht="19.5" customHeight="1" x14ac:dyDescent="0.25">
      <c r="A133" s="34">
        <v>102</v>
      </c>
      <c r="B133" s="57" t="s">
        <v>155</v>
      </c>
      <c r="C133" s="92">
        <f>'2022'!B130</f>
        <v>62.6</v>
      </c>
      <c r="D133" s="93">
        <f>'2022'!DD130</f>
        <v>0</v>
      </c>
      <c r="E133" s="93">
        <f>'2022'!DE130</f>
        <v>0</v>
      </c>
      <c r="F133" s="92">
        <f>'2022'!DH130</f>
        <v>0</v>
      </c>
      <c r="G133" s="44">
        <f>'2021'!DL101</f>
        <v>0</v>
      </c>
      <c r="H133" s="94">
        <f t="shared" si="30"/>
        <v>0</v>
      </c>
      <c r="I133" s="44"/>
      <c r="J133" s="44"/>
      <c r="K133" s="44"/>
      <c r="L133" s="44"/>
      <c r="M133" s="44"/>
      <c r="N133" s="44">
        <f>'2021'!DN101</f>
        <v>0</v>
      </c>
      <c r="O133" s="44">
        <f>'Добыча 2021'!L111</f>
        <v>0</v>
      </c>
      <c r="P133" s="44"/>
      <c r="Q133" s="44"/>
      <c r="R133" s="44"/>
      <c r="S133" s="44">
        <f>'Добыча 2021'!N111</f>
        <v>0</v>
      </c>
      <c r="T133" s="44">
        <f>'Добыча 2021'!M111</f>
        <v>0</v>
      </c>
      <c r="U133" s="44">
        <f t="shared" si="26"/>
        <v>0</v>
      </c>
      <c r="V133" s="94">
        <f>'2022'!DJ130</f>
        <v>0</v>
      </c>
      <c r="W133" s="44">
        <f t="shared" si="15"/>
        <v>0</v>
      </c>
      <c r="X133" s="44">
        <f>'2022'!DL130</f>
        <v>0</v>
      </c>
      <c r="Y133" s="94">
        <f t="shared" si="16"/>
        <v>0</v>
      </c>
      <c r="Z133" s="44"/>
      <c r="AA133" s="44"/>
      <c r="AB133" s="44"/>
      <c r="AC133" s="44"/>
      <c r="AD133" s="44"/>
      <c r="AE133" s="44">
        <f>'2022'!DN130</f>
        <v>0</v>
      </c>
      <c r="AF133" s="82" t="str">
        <f t="shared" si="17"/>
        <v/>
      </c>
      <c r="AG133" s="159"/>
      <c r="AH133" s="160">
        <f t="shared" si="18"/>
        <v>0</v>
      </c>
      <c r="AI133" s="160" t="e">
        <f t="shared" ca="1" si="19"/>
        <v>#NAME?</v>
      </c>
      <c r="AJ133" s="161">
        <v>15</v>
      </c>
      <c r="AK133" s="161" t="str">
        <f t="shared" si="20"/>
        <v/>
      </c>
      <c r="AL133" s="161">
        <f t="shared" si="21"/>
        <v>0</v>
      </c>
      <c r="AM133" s="161">
        <f t="shared" si="22"/>
        <v>0</v>
      </c>
      <c r="AN133" s="162" t="str">
        <f t="shared" si="23"/>
        <v/>
      </c>
      <c r="AO133" s="34" t="str">
        <f t="shared" si="24"/>
        <v/>
      </c>
      <c r="AP133" s="34" t="str">
        <f t="shared" si="25"/>
        <v/>
      </c>
    </row>
    <row r="134" spans="1:42" ht="31.5" x14ac:dyDescent="0.25">
      <c r="A134" s="34">
        <v>103</v>
      </c>
      <c r="B134" s="57" t="s">
        <v>154</v>
      </c>
      <c r="C134" s="92">
        <f>'2022'!B131</f>
        <v>8.4</v>
      </c>
      <c r="D134" s="93">
        <f>'2022'!DD131</f>
        <v>0</v>
      </c>
      <c r="E134" s="93">
        <f>'2022'!DE131</f>
        <v>0</v>
      </c>
      <c r="F134" s="92">
        <f>'2022'!DH131</f>
        <v>0</v>
      </c>
      <c r="G134" s="44">
        <f>'2021'!DL102</f>
        <v>0</v>
      </c>
      <c r="H134" s="94">
        <f t="shared" si="30"/>
        <v>0</v>
      </c>
      <c r="I134" s="44"/>
      <c r="J134" s="44"/>
      <c r="K134" s="44"/>
      <c r="L134" s="44"/>
      <c r="M134" s="44"/>
      <c r="N134" s="44">
        <f>'2021'!DN102</f>
        <v>0</v>
      </c>
      <c r="O134" s="44">
        <f>'Добыча 2021'!L112</f>
        <v>0</v>
      </c>
      <c r="P134" s="44"/>
      <c r="Q134" s="44"/>
      <c r="R134" s="44"/>
      <c r="S134" s="44">
        <f>'Добыча 2021'!N112</f>
        <v>0</v>
      </c>
      <c r="T134" s="44">
        <f>'Добыча 2021'!M112</f>
        <v>0</v>
      </c>
      <c r="U134" s="44">
        <f t="shared" si="26"/>
        <v>0</v>
      </c>
      <c r="V134" s="94">
        <f>'2022'!DJ131</f>
        <v>0</v>
      </c>
      <c r="W134" s="44">
        <f t="shared" si="15"/>
        <v>0</v>
      </c>
      <c r="X134" s="44">
        <f>'2022'!DL131</f>
        <v>0</v>
      </c>
      <c r="Y134" s="94">
        <f t="shared" si="16"/>
        <v>0</v>
      </c>
      <c r="Z134" s="44"/>
      <c r="AA134" s="44"/>
      <c r="AB134" s="44"/>
      <c r="AC134" s="44"/>
      <c r="AD134" s="44"/>
      <c r="AE134" s="44">
        <f>'2022'!DN131</f>
        <v>0</v>
      </c>
      <c r="AF134" s="82" t="str">
        <f t="shared" si="17"/>
        <v/>
      </c>
      <c r="AG134" s="159"/>
      <c r="AH134" s="160">
        <f t="shared" si="18"/>
        <v>0</v>
      </c>
      <c r="AI134" s="160" t="e">
        <f t="shared" ca="1" si="19"/>
        <v>#NAME?</v>
      </c>
      <c r="AJ134" s="161">
        <v>15</v>
      </c>
      <c r="AK134" s="161" t="str">
        <f t="shared" si="20"/>
        <v/>
      </c>
      <c r="AL134" s="161">
        <f t="shared" si="21"/>
        <v>0</v>
      </c>
      <c r="AM134" s="161">
        <f t="shared" si="22"/>
        <v>0</v>
      </c>
      <c r="AN134" s="162" t="str">
        <f t="shared" si="23"/>
        <v/>
      </c>
      <c r="AO134" s="34" t="str">
        <f t="shared" si="24"/>
        <v/>
      </c>
      <c r="AP134" s="34" t="str">
        <f t="shared" si="25"/>
        <v/>
      </c>
    </row>
    <row r="135" spans="1:42" ht="30.75" customHeight="1" x14ac:dyDescent="0.25">
      <c r="A135" s="34">
        <v>104</v>
      </c>
      <c r="B135" s="57" t="s">
        <v>163</v>
      </c>
      <c r="C135" s="92">
        <f>'2022'!B132</f>
        <v>40.4</v>
      </c>
      <c r="D135" s="93">
        <f>'2022'!DD132</f>
        <v>0</v>
      </c>
      <c r="E135" s="93">
        <f>'2022'!DE132</f>
        <v>0</v>
      </c>
      <c r="F135" s="92">
        <f>'2022'!DH132</f>
        <v>0</v>
      </c>
      <c r="G135" s="44">
        <f>'2021'!DL103</f>
        <v>0</v>
      </c>
      <c r="H135" s="94">
        <f t="shared" si="30"/>
        <v>0</v>
      </c>
      <c r="I135" s="44"/>
      <c r="J135" s="44"/>
      <c r="K135" s="44"/>
      <c r="L135" s="44"/>
      <c r="M135" s="44"/>
      <c r="N135" s="44">
        <f>'2021'!DN103</f>
        <v>0</v>
      </c>
      <c r="O135" s="44">
        <f>'Добыча 2021'!L113</f>
        <v>0</v>
      </c>
      <c r="P135" s="44"/>
      <c r="Q135" s="44"/>
      <c r="R135" s="44"/>
      <c r="S135" s="44">
        <f>'Добыча 2021'!N113</f>
        <v>0</v>
      </c>
      <c r="T135" s="44">
        <f>'Добыча 2021'!M113</f>
        <v>0</v>
      </c>
      <c r="U135" s="44">
        <f t="shared" si="26"/>
        <v>0</v>
      </c>
      <c r="V135" s="94">
        <f>'2022'!DJ132</f>
        <v>0</v>
      </c>
      <c r="W135" s="44">
        <f t="shared" si="15"/>
        <v>0</v>
      </c>
      <c r="X135" s="44">
        <f>'2022'!DL132</f>
        <v>0</v>
      </c>
      <c r="Y135" s="94">
        <f t="shared" si="16"/>
        <v>0</v>
      </c>
      <c r="Z135" s="44"/>
      <c r="AA135" s="44"/>
      <c r="AB135" s="44"/>
      <c r="AC135" s="44"/>
      <c r="AD135" s="44"/>
      <c r="AE135" s="44">
        <f>'2022'!DN132</f>
        <v>0</v>
      </c>
      <c r="AF135" s="82" t="str">
        <f t="shared" si="17"/>
        <v/>
      </c>
      <c r="AG135" s="159"/>
      <c r="AH135" s="160">
        <f t="shared" si="18"/>
        <v>0</v>
      </c>
      <c r="AI135" s="160" t="e">
        <f t="shared" ca="1" si="19"/>
        <v>#NAME?</v>
      </c>
      <c r="AJ135" s="161">
        <v>15</v>
      </c>
      <c r="AK135" s="161" t="str">
        <f t="shared" si="20"/>
        <v/>
      </c>
      <c r="AL135" s="161">
        <f t="shared" si="21"/>
        <v>0</v>
      </c>
      <c r="AM135" s="161">
        <f t="shared" si="22"/>
        <v>0</v>
      </c>
      <c r="AN135" s="162" t="str">
        <f t="shared" si="23"/>
        <v/>
      </c>
      <c r="AO135" s="34" t="str">
        <f t="shared" si="24"/>
        <v/>
      </c>
      <c r="AP135" s="34" t="str">
        <f t="shared" si="25"/>
        <v/>
      </c>
    </row>
    <row r="136" spans="1:42" ht="47.25" x14ac:dyDescent="0.25">
      <c r="A136" s="34">
        <v>105</v>
      </c>
      <c r="B136" s="57" t="s">
        <v>325</v>
      </c>
      <c r="C136" s="92">
        <f>'2022'!B133</f>
        <v>25.61</v>
      </c>
      <c r="D136" s="93">
        <f>'2022'!DD133</f>
        <v>0</v>
      </c>
      <c r="E136" s="93">
        <f>'2022'!DE133</f>
        <v>0</v>
      </c>
      <c r="F136" s="92">
        <f>'2022'!DH133</f>
        <v>0</v>
      </c>
      <c r="G136" s="44">
        <f>'2021'!DL104</f>
        <v>0</v>
      </c>
      <c r="H136" s="94">
        <f t="shared" si="30"/>
        <v>0</v>
      </c>
      <c r="I136" s="44"/>
      <c r="J136" s="44"/>
      <c r="K136" s="44"/>
      <c r="L136" s="44"/>
      <c r="M136" s="44"/>
      <c r="N136" s="44">
        <f>'2021'!DN104</f>
        <v>0</v>
      </c>
      <c r="O136" s="44">
        <f>'Добыча 2021'!L114</f>
        <v>0</v>
      </c>
      <c r="P136" s="44"/>
      <c r="Q136" s="44"/>
      <c r="R136" s="44"/>
      <c r="S136" s="44">
        <f>'Добыча 2021'!N114</f>
        <v>0</v>
      </c>
      <c r="T136" s="44">
        <f>'Добыча 2021'!M114</f>
        <v>0</v>
      </c>
      <c r="U136" s="44">
        <f t="shared" si="26"/>
        <v>0</v>
      </c>
      <c r="V136" s="94">
        <f>'2022'!DJ133</f>
        <v>0</v>
      </c>
      <c r="W136" s="44">
        <f t="shared" si="15"/>
        <v>0</v>
      </c>
      <c r="X136" s="44">
        <f>'2022'!DL133</f>
        <v>0</v>
      </c>
      <c r="Y136" s="94">
        <f t="shared" si="16"/>
        <v>0</v>
      </c>
      <c r="Z136" s="44"/>
      <c r="AA136" s="44"/>
      <c r="AB136" s="44"/>
      <c r="AC136" s="44"/>
      <c r="AD136" s="44"/>
      <c r="AE136" s="44">
        <f>'2022'!DN133</f>
        <v>0</v>
      </c>
      <c r="AF136" s="82" t="str">
        <f t="shared" si="17"/>
        <v/>
      </c>
      <c r="AG136" s="159"/>
      <c r="AH136" s="160">
        <f t="shared" si="18"/>
        <v>0</v>
      </c>
      <c r="AI136" s="160" t="e">
        <f t="shared" ca="1" si="19"/>
        <v>#NAME?</v>
      </c>
      <c r="AJ136" s="161">
        <v>15</v>
      </c>
      <c r="AK136" s="161" t="str">
        <f t="shared" si="20"/>
        <v/>
      </c>
      <c r="AL136" s="161">
        <f t="shared" si="21"/>
        <v>0</v>
      </c>
      <c r="AM136" s="161">
        <f t="shared" si="22"/>
        <v>0</v>
      </c>
      <c r="AN136" s="162" t="str">
        <f t="shared" si="23"/>
        <v/>
      </c>
      <c r="AO136" s="34" t="str">
        <f t="shared" si="24"/>
        <v/>
      </c>
      <c r="AP136" s="34" t="str">
        <f t="shared" si="25"/>
        <v/>
      </c>
    </row>
    <row r="137" spans="1:42" ht="32.25" customHeight="1" x14ac:dyDescent="0.25">
      <c r="A137" s="34">
        <v>106</v>
      </c>
      <c r="B137" s="57" t="s">
        <v>326</v>
      </c>
      <c r="C137" s="92">
        <f>'2022'!B134</f>
        <v>16.600000000000001</v>
      </c>
      <c r="D137" s="93">
        <f>'2022'!DD134</f>
        <v>0</v>
      </c>
      <c r="E137" s="93">
        <f>'2022'!DE134</f>
        <v>0</v>
      </c>
      <c r="F137" s="92">
        <f>'2022'!DH134</f>
        <v>0</v>
      </c>
      <c r="G137" s="44">
        <f>'2021'!DL105</f>
        <v>0</v>
      </c>
      <c r="H137" s="94">
        <f t="shared" si="30"/>
        <v>0</v>
      </c>
      <c r="I137" s="44"/>
      <c r="J137" s="44"/>
      <c r="K137" s="44"/>
      <c r="L137" s="44"/>
      <c r="M137" s="44"/>
      <c r="N137" s="44">
        <f>'2021'!DN105</f>
        <v>0</v>
      </c>
      <c r="O137" s="44">
        <f>'Добыча 2021'!L115</f>
        <v>0</v>
      </c>
      <c r="P137" s="44"/>
      <c r="Q137" s="44"/>
      <c r="R137" s="44"/>
      <c r="S137" s="44">
        <f>'Добыча 2021'!N115</f>
        <v>0</v>
      </c>
      <c r="T137" s="44">
        <f>'Добыча 2021'!M115</f>
        <v>0</v>
      </c>
      <c r="U137" s="44">
        <f t="shared" si="26"/>
        <v>0</v>
      </c>
      <c r="V137" s="94">
        <f>'2022'!DJ134</f>
        <v>0</v>
      </c>
      <c r="W137" s="44">
        <f t="shared" si="15"/>
        <v>0</v>
      </c>
      <c r="X137" s="44">
        <f>'2022'!DL134</f>
        <v>0</v>
      </c>
      <c r="Y137" s="94">
        <f t="shared" si="16"/>
        <v>0</v>
      </c>
      <c r="Z137" s="44"/>
      <c r="AA137" s="44"/>
      <c r="AB137" s="44"/>
      <c r="AC137" s="44"/>
      <c r="AD137" s="44"/>
      <c r="AE137" s="44">
        <f>'2022'!DN134</f>
        <v>0</v>
      </c>
      <c r="AF137" s="82" t="str">
        <f t="shared" si="17"/>
        <v/>
      </c>
      <c r="AG137" s="159"/>
      <c r="AH137" s="160">
        <f t="shared" si="18"/>
        <v>0</v>
      </c>
      <c r="AI137" s="160" t="e">
        <f t="shared" ca="1" si="19"/>
        <v>#NAME?</v>
      </c>
      <c r="AJ137" s="161">
        <v>15</v>
      </c>
      <c r="AK137" s="161" t="str">
        <f t="shared" si="20"/>
        <v/>
      </c>
      <c r="AL137" s="161">
        <f t="shared" si="21"/>
        <v>0</v>
      </c>
      <c r="AM137" s="161">
        <f t="shared" si="22"/>
        <v>0</v>
      </c>
      <c r="AN137" s="162" t="str">
        <f t="shared" si="23"/>
        <v/>
      </c>
      <c r="AO137" s="34" t="str">
        <f t="shared" si="24"/>
        <v/>
      </c>
      <c r="AP137" s="34" t="str">
        <f t="shared" si="25"/>
        <v/>
      </c>
    </row>
    <row r="138" spans="1:42" ht="31.5" x14ac:dyDescent="0.25">
      <c r="A138" s="34">
        <v>107</v>
      </c>
      <c r="B138" s="57" t="s">
        <v>158</v>
      </c>
      <c r="C138" s="92">
        <f>'2022'!B135</f>
        <v>48.85</v>
      </c>
      <c r="D138" s="93">
        <f>'2022'!DD135</f>
        <v>0</v>
      </c>
      <c r="E138" s="93">
        <f>'2022'!DE135</f>
        <v>0</v>
      </c>
      <c r="F138" s="92">
        <f>'2022'!DH135</f>
        <v>0</v>
      </c>
      <c r="G138" s="44">
        <f>'2021'!DL106</f>
        <v>0</v>
      </c>
      <c r="H138" s="94">
        <f t="shared" si="30"/>
        <v>0</v>
      </c>
      <c r="I138" s="44"/>
      <c r="J138" s="44"/>
      <c r="K138" s="44"/>
      <c r="L138" s="44"/>
      <c r="M138" s="44"/>
      <c r="N138" s="44">
        <f>'2021'!DN106</f>
        <v>0</v>
      </c>
      <c r="O138" s="44">
        <f>'Добыча 2021'!L116</f>
        <v>0</v>
      </c>
      <c r="P138" s="44"/>
      <c r="Q138" s="44"/>
      <c r="R138" s="44"/>
      <c r="S138" s="44">
        <f>'Добыча 2021'!N116</f>
        <v>0</v>
      </c>
      <c r="T138" s="44">
        <f>'Добыча 2021'!M116</f>
        <v>0</v>
      </c>
      <c r="U138" s="44">
        <f t="shared" si="26"/>
        <v>0</v>
      </c>
      <c r="V138" s="94">
        <f>'2022'!DJ135</f>
        <v>0</v>
      </c>
      <c r="W138" s="44">
        <f t="shared" si="15"/>
        <v>0</v>
      </c>
      <c r="X138" s="44">
        <f>'2022'!DL135</f>
        <v>0</v>
      </c>
      <c r="Y138" s="94">
        <f t="shared" si="16"/>
        <v>0</v>
      </c>
      <c r="Z138" s="44"/>
      <c r="AA138" s="44"/>
      <c r="AB138" s="44"/>
      <c r="AC138" s="44"/>
      <c r="AD138" s="44"/>
      <c r="AE138" s="44">
        <f>'2022'!DN135</f>
        <v>0</v>
      </c>
      <c r="AF138" s="82" t="str">
        <f t="shared" si="17"/>
        <v/>
      </c>
      <c r="AG138" s="159"/>
      <c r="AH138" s="160">
        <f t="shared" si="18"/>
        <v>0</v>
      </c>
      <c r="AI138" s="160" t="e">
        <f t="shared" ca="1" si="19"/>
        <v>#NAME?</v>
      </c>
      <c r="AJ138" s="161">
        <v>15</v>
      </c>
      <c r="AK138" s="161" t="str">
        <f t="shared" si="20"/>
        <v/>
      </c>
      <c r="AL138" s="161">
        <f t="shared" si="21"/>
        <v>0</v>
      </c>
      <c r="AM138" s="161">
        <f t="shared" si="22"/>
        <v>0</v>
      </c>
      <c r="AN138" s="162" t="str">
        <f t="shared" si="23"/>
        <v/>
      </c>
      <c r="AO138" s="34" t="str">
        <f t="shared" si="24"/>
        <v/>
      </c>
      <c r="AP138" s="34" t="str">
        <f t="shared" si="25"/>
        <v/>
      </c>
    </row>
    <row r="139" spans="1:42" ht="47.25" x14ac:dyDescent="0.25">
      <c r="A139" s="34">
        <v>108</v>
      </c>
      <c r="B139" s="57" t="s">
        <v>157</v>
      </c>
      <c r="C139" s="92">
        <f>'2022'!B136</f>
        <v>34.69</v>
      </c>
      <c r="D139" s="93">
        <f>'2022'!DD136</f>
        <v>0</v>
      </c>
      <c r="E139" s="93">
        <f>'2022'!DE136</f>
        <v>0</v>
      </c>
      <c r="F139" s="92">
        <f>'2022'!DH136</f>
        <v>0</v>
      </c>
      <c r="G139" s="44">
        <f>'2021'!DL107</f>
        <v>0</v>
      </c>
      <c r="H139" s="94">
        <f t="shared" si="30"/>
        <v>0</v>
      </c>
      <c r="I139" s="44"/>
      <c r="J139" s="44"/>
      <c r="K139" s="44"/>
      <c r="L139" s="44"/>
      <c r="M139" s="44"/>
      <c r="N139" s="44">
        <f>'2021'!DN107</f>
        <v>0</v>
      </c>
      <c r="O139" s="44">
        <f>'Добыча 2021'!L117</f>
        <v>0</v>
      </c>
      <c r="P139" s="44"/>
      <c r="Q139" s="44"/>
      <c r="R139" s="44"/>
      <c r="S139" s="44">
        <f>'Добыча 2021'!N117</f>
        <v>0</v>
      </c>
      <c r="T139" s="44">
        <f>'Добыча 2021'!M117</f>
        <v>0</v>
      </c>
      <c r="U139" s="44">
        <f t="shared" si="26"/>
        <v>0</v>
      </c>
      <c r="V139" s="94">
        <f>'2022'!DJ136</f>
        <v>0</v>
      </c>
      <c r="W139" s="44">
        <f t="shared" si="15"/>
        <v>0</v>
      </c>
      <c r="X139" s="44">
        <f>'2022'!DL136</f>
        <v>0</v>
      </c>
      <c r="Y139" s="94">
        <f t="shared" si="16"/>
        <v>0</v>
      </c>
      <c r="Z139" s="44"/>
      <c r="AA139" s="44"/>
      <c r="AB139" s="44"/>
      <c r="AC139" s="44"/>
      <c r="AD139" s="44"/>
      <c r="AE139" s="44">
        <f>'2022'!DN136</f>
        <v>0</v>
      </c>
      <c r="AF139" s="82" t="str">
        <f t="shared" si="17"/>
        <v/>
      </c>
      <c r="AG139" s="159"/>
      <c r="AH139" s="160">
        <f t="shared" si="18"/>
        <v>0</v>
      </c>
      <c r="AI139" s="160" t="e">
        <f t="shared" ca="1" si="19"/>
        <v>#NAME?</v>
      </c>
      <c r="AJ139" s="161">
        <v>15</v>
      </c>
      <c r="AK139" s="161" t="str">
        <f t="shared" si="20"/>
        <v/>
      </c>
      <c r="AL139" s="161">
        <f t="shared" si="21"/>
        <v>0</v>
      </c>
      <c r="AM139" s="161">
        <f t="shared" si="22"/>
        <v>0</v>
      </c>
      <c r="AN139" s="162" t="str">
        <f t="shared" si="23"/>
        <v/>
      </c>
      <c r="AO139" s="34" t="str">
        <f t="shared" si="24"/>
        <v/>
      </c>
      <c r="AP139" s="34" t="str">
        <f t="shared" si="25"/>
        <v/>
      </c>
    </row>
    <row r="140" spans="1:42" ht="32.25" customHeight="1" x14ac:dyDescent="0.25">
      <c r="A140" s="34">
        <v>109</v>
      </c>
      <c r="B140" s="57" t="s">
        <v>161</v>
      </c>
      <c r="C140" s="92">
        <f>'2022'!B137</f>
        <v>8.7080000000000002</v>
      </c>
      <c r="D140" s="93">
        <f>'2022'!DD137</f>
        <v>0</v>
      </c>
      <c r="E140" s="93">
        <f>'2022'!DE137</f>
        <v>0</v>
      </c>
      <c r="F140" s="92">
        <f>'2022'!DH137</f>
        <v>0</v>
      </c>
      <c r="G140" s="44">
        <f>'2021'!DL108</f>
        <v>0</v>
      </c>
      <c r="H140" s="94">
        <f t="shared" si="30"/>
        <v>0</v>
      </c>
      <c r="I140" s="44"/>
      <c r="J140" s="44"/>
      <c r="K140" s="44"/>
      <c r="L140" s="44"/>
      <c r="M140" s="44"/>
      <c r="N140" s="44">
        <f>'2021'!DN108</f>
        <v>0</v>
      </c>
      <c r="O140" s="44">
        <f>'Добыча 2021'!L118</f>
        <v>0</v>
      </c>
      <c r="P140" s="44"/>
      <c r="Q140" s="44"/>
      <c r="R140" s="44"/>
      <c r="S140" s="44">
        <f>'Добыча 2021'!N118</f>
        <v>0</v>
      </c>
      <c r="T140" s="44">
        <f>'Добыча 2021'!M118</f>
        <v>0</v>
      </c>
      <c r="U140" s="44">
        <f t="shared" si="26"/>
        <v>0</v>
      </c>
      <c r="V140" s="94">
        <f>'2022'!DJ137</f>
        <v>0</v>
      </c>
      <c r="W140" s="44">
        <f t="shared" si="15"/>
        <v>0</v>
      </c>
      <c r="X140" s="44">
        <f>'2022'!DL137</f>
        <v>0</v>
      </c>
      <c r="Y140" s="94">
        <f t="shared" si="16"/>
        <v>0</v>
      </c>
      <c r="Z140" s="44"/>
      <c r="AA140" s="44"/>
      <c r="AB140" s="44"/>
      <c r="AC140" s="44"/>
      <c r="AD140" s="44"/>
      <c r="AE140" s="44">
        <f>'2022'!DN137</f>
        <v>0</v>
      </c>
      <c r="AF140" s="82" t="str">
        <f t="shared" si="17"/>
        <v/>
      </c>
      <c r="AG140" s="159"/>
      <c r="AH140" s="160">
        <f t="shared" si="18"/>
        <v>0</v>
      </c>
      <c r="AI140" s="160" t="e">
        <f t="shared" ca="1" si="19"/>
        <v>#NAME?</v>
      </c>
      <c r="AJ140" s="161">
        <v>15</v>
      </c>
      <c r="AK140" s="161" t="str">
        <f t="shared" si="20"/>
        <v/>
      </c>
      <c r="AL140" s="161">
        <f t="shared" si="21"/>
        <v>0</v>
      </c>
      <c r="AM140" s="161">
        <f t="shared" si="22"/>
        <v>0</v>
      </c>
      <c r="AN140" s="162" t="str">
        <f t="shared" si="23"/>
        <v/>
      </c>
      <c r="AO140" s="34" t="str">
        <f t="shared" si="24"/>
        <v/>
      </c>
      <c r="AP140" s="34" t="str">
        <f t="shared" si="25"/>
        <v/>
      </c>
    </row>
    <row r="141" spans="1:42" ht="31.5" x14ac:dyDescent="0.25">
      <c r="A141" s="34">
        <v>110</v>
      </c>
      <c r="B141" s="57" t="s">
        <v>162</v>
      </c>
      <c r="C141" s="92">
        <f>'2022'!B138</f>
        <v>76.099999999999994</v>
      </c>
      <c r="D141" s="93">
        <f>'2022'!DD138</f>
        <v>0</v>
      </c>
      <c r="E141" s="93">
        <f>'2022'!DE138</f>
        <v>0</v>
      </c>
      <c r="F141" s="92">
        <f>'2022'!DH138</f>
        <v>0</v>
      </c>
      <c r="G141" s="44">
        <f>'2021'!DL109</f>
        <v>0</v>
      </c>
      <c r="H141" s="94">
        <f t="shared" si="30"/>
        <v>0</v>
      </c>
      <c r="I141" s="127"/>
      <c r="J141" s="127"/>
      <c r="K141" s="127"/>
      <c r="L141" s="127"/>
      <c r="M141" s="44"/>
      <c r="N141" s="44">
        <f>'2021'!DN109</f>
        <v>0</v>
      </c>
      <c r="O141" s="44">
        <f>'Добыча 2021'!L119</f>
        <v>0</v>
      </c>
      <c r="P141" s="44"/>
      <c r="Q141" s="44"/>
      <c r="R141" s="44"/>
      <c r="S141" s="44">
        <f>'Добыча 2021'!N119</f>
        <v>0</v>
      </c>
      <c r="T141" s="44">
        <f>'Добыча 2021'!M119</f>
        <v>0</v>
      </c>
      <c r="U141" s="44">
        <f t="shared" si="26"/>
        <v>0</v>
      </c>
      <c r="V141" s="94">
        <f>'2022'!DJ138</f>
        <v>0</v>
      </c>
      <c r="W141" s="44">
        <f t="shared" si="15"/>
        <v>0</v>
      </c>
      <c r="X141" s="44">
        <f>'2022'!DL138</f>
        <v>0</v>
      </c>
      <c r="Y141" s="94">
        <f t="shared" si="16"/>
        <v>0</v>
      </c>
      <c r="Z141" s="44"/>
      <c r="AA141" s="44"/>
      <c r="AB141" s="44"/>
      <c r="AC141" s="44"/>
      <c r="AD141" s="44"/>
      <c r="AE141" s="44">
        <f>'2022'!DN138</f>
        <v>0</v>
      </c>
      <c r="AF141" s="82" t="str">
        <f t="shared" si="17"/>
        <v/>
      </c>
      <c r="AG141" s="159"/>
      <c r="AH141" s="160">
        <f t="shared" si="18"/>
        <v>0</v>
      </c>
      <c r="AI141" s="160" t="e">
        <f t="shared" ca="1" si="19"/>
        <v>#NAME?</v>
      </c>
      <c r="AJ141" s="161">
        <v>15</v>
      </c>
      <c r="AK141" s="161" t="str">
        <f t="shared" si="20"/>
        <v/>
      </c>
      <c r="AL141" s="161">
        <f t="shared" si="21"/>
        <v>0</v>
      </c>
      <c r="AM141" s="161">
        <f t="shared" si="22"/>
        <v>0</v>
      </c>
      <c r="AN141" s="162" t="str">
        <f t="shared" si="23"/>
        <v/>
      </c>
      <c r="AO141" s="34" t="str">
        <f t="shared" si="24"/>
        <v/>
      </c>
      <c r="AP141" s="34" t="str">
        <f t="shared" si="25"/>
        <v/>
      </c>
    </row>
    <row r="142" spans="1:42" ht="49.5" customHeight="1" x14ac:dyDescent="0.25">
      <c r="A142" s="34">
        <v>111</v>
      </c>
      <c r="B142" s="128" t="s">
        <v>165</v>
      </c>
      <c r="C142" s="92">
        <f>'2022'!B139</f>
        <v>3.52</v>
      </c>
      <c r="D142" s="581">
        <f>'2022'!DD139</f>
        <v>0</v>
      </c>
      <c r="E142" s="93">
        <f>'2022'!DE139</f>
        <v>0</v>
      </c>
      <c r="F142" s="92">
        <f>'2022'!DH139</f>
        <v>0</v>
      </c>
      <c r="G142" s="583">
        <f>'2021'!DL110</f>
        <v>0</v>
      </c>
      <c r="H142" s="585">
        <f t="shared" si="30"/>
        <v>0</v>
      </c>
      <c r="I142" s="127"/>
      <c r="J142" s="127"/>
      <c r="K142" s="127"/>
      <c r="L142" s="127"/>
      <c r="M142" s="44"/>
      <c r="N142" s="583">
        <f>'2021'!DN110</f>
        <v>0</v>
      </c>
      <c r="O142" s="583">
        <f>'Добыча 2021'!L120</f>
        <v>0</v>
      </c>
      <c r="P142" s="44"/>
      <c r="Q142" s="44"/>
      <c r="R142" s="44"/>
      <c r="S142" s="583">
        <f>'Добыча 2021'!N120</f>
        <v>0</v>
      </c>
      <c r="T142" s="583">
        <f>'Добыча 2021'!M120</f>
        <v>0</v>
      </c>
      <c r="U142" s="583">
        <f>IF(G143=0,0,O142/G143*100)</f>
        <v>0</v>
      </c>
      <c r="V142" s="94">
        <f>'2022'!DJ139</f>
        <v>0</v>
      </c>
      <c r="W142" s="44">
        <f>IF(V142&gt;1,V142/E142*100,0)</f>
        <v>0</v>
      </c>
      <c r="X142" s="44">
        <f>'2022'!DL139</f>
        <v>0</v>
      </c>
      <c r="Y142" s="94">
        <f>IF(X142&gt;1,X142/E142*100,0)</f>
        <v>0</v>
      </c>
      <c r="Z142" s="44"/>
      <c r="AA142" s="44"/>
      <c r="AB142" s="44"/>
      <c r="AC142" s="44"/>
      <c r="AD142" s="44"/>
      <c r="AE142" s="44">
        <f>'2022'!DN139</f>
        <v>0</v>
      </c>
      <c r="AF142" s="82" t="str">
        <f t="shared" si="17"/>
        <v/>
      </c>
      <c r="AG142" s="159"/>
      <c r="AH142" s="160">
        <f t="shared" si="18"/>
        <v>0</v>
      </c>
      <c r="AI142" s="160" t="e">
        <f t="shared" ca="1" si="19"/>
        <v>#NAME?</v>
      </c>
      <c r="AJ142" s="161">
        <v>15</v>
      </c>
      <c r="AK142" s="161" t="str">
        <f t="shared" si="20"/>
        <v/>
      </c>
      <c r="AL142" s="161">
        <f t="shared" si="21"/>
        <v>0</v>
      </c>
      <c r="AM142" s="161">
        <f t="shared" si="22"/>
        <v>0</v>
      </c>
      <c r="AN142" s="162" t="str">
        <f t="shared" si="23"/>
        <v/>
      </c>
      <c r="AO142" s="34" t="str">
        <f t="shared" si="24"/>
        <v/>
      </c>
      <c r="AP142" s="34" t="str">
        <f t="shared" si="25"/>
        <v/>
      </c>
    </row>
    <row r="143" spans="1:42" ht="45.75" customHeight="1" x14ac:dyDescent="0.25">
      <c r="A143" s="34">
        <v>112</v>
      </c>
      <c r="B143" s="119" t="s">
        <v>443</v>
      </c>
      <c r="C143" s="92">
        <f>'2022'!B140</f>
        <v>16.07</v>
      </c>
      <c r="D143" s="582"/>
      <c r="E143" s="93">
        <f>'2022'!DE140</f>
        <v>0</v>
      </c>
      <c r="F143" s="92">
        <f>'2022'!DH140</f>
        <v>0</v>
      </c>
      <c r="G143" s="584"/>
      <c r="H143" s="586"/>
      <c r="I143" s="44"/>
      <c r="J143" s="44"/>
      <c r="K143" s="44"/>
      <c r="L143" s="44"/>
      <c r="M143" s="44"/>
      <c r="N143" s="584"/>
      <c r="O143" s="584"/>
      <c r="P143" s="44"/>
      <c r="Q143" s="44"/>
      <c r="R143" s="44"/>
      <c r="S143" s="584"/>
      <c r="T143" s="584"/>
      <c r="U143" s="584"/>
      <c r="V143" s="94">
        <f>'2022'!DJ140</f>
        <v>0</v>
      </c>
      <c r="W143" s="44">
        <f t="shared" si="15"/>
        <v>0</v>
      </c>
      <c r="X143" s="44">
        <f>'2022'!DL140</f>
        <v>0</v>
      </c>
      <c r="Y143" s="94">
        <f t="shared" si="16"/>
        <v>0</v>
      </c>
      <c r="Z143" s="44"/>
      <c r="AA143" s="44"/>
      <c r="AB143" s="44"/>
      <c r="AC143" s="44"/>
      <c r="AD143" s="44"/>
      <c r="AE143" s="44">
        <f>'2022'!DN140</f>
        <v>0</v>
      </c>
      <c r="AF143" s="82" t="str">
        <f t="shared" si="17"/>
        <v/>
      </c>
      <c r="AG143" s="159"/>
      <c r="AH143" s="160">
        <f t="shared" si="18"/>
        <v>0</v>
      </c>
      <c r="AI143" s="160" t="e">
        <f t="shared" ca="1" si="19"/>
        <v>#NAME?</v>
      </c>
      <c r="AJ143" s="161">
        <v>15</v>
      </c>
      <c r="AK143" s="161" t="str">
        <f t="shared" si="20"/>
        <v/>
      </c>
      <c r="AL143" s="161">
        <f t="shared" si="21"/>
        <v>0</v>
      </c>
      <c r="AM143" s="161">
        <f t="shared" si="22"/>
        <v>0</v>
      </c>
      <c r="AN143" s="162" t="str">
        <f t="shared" si="23"/>
        <v/>
      </c>
      <c r="AO143" s="34" t="str">
        <f t="shared" si="24"/>
        <v/>
      </c>
      <c r="AP143" s="34" t="str">
        <f t="shared" si="25"/>
        <v/>
      </c>
    </row>
    <row r="144" spans="1:42" ht="18.75" x14ac:dyDescent="0.25">
      <c r="A144" s="34"/>
      <c r="B144" s="46" t="s">
        <v>173</v>
      </c>
      <c r="C144" s="98"/>
      <c r="D144" s="97"/>
      <c r="E144" s="97"/>
      <c r="F144" s="98"/>
      <c r="G144" s="44"/>
      <c r="H144" s="94"/>
      <c r="I144" s="44"/>
      <c r="J144" s="44"/>
      <c r="K144" s="44"/>
      <c r="L144" s="44"/>
      <c r="M144" s="56"/>
      <c r="N144" s="56"/>
      <c r="O144" s="56"/>
      <c r="P144" s="56"/>
      <c r="Q144" s="56"/>
      <c r="R144" s="56"/>
      <c r="S144" s="56"/>
      <c r="T144" s="56"/>
      <c r="U144" s="44"/>
      <c r="V144" s="111"/>
      <c r="W144" s="44"/>
      <c r="X144" s="56"/>
      <c r="Y144" s="94"/>
      <c r="Z144" s="56"/>
      <c r="AA144" s="56"/>
      <c r="AB144" s="56"/>
      <c r="AC144" s="56"/>
      <c r="AD144" s="44"/>
      <c r="AE144" s="56"/>
      <c r="AF144" s="82" t="str">
        <f t="shared" ref="AF144:AF207" si="34">IF(C144&gt;0,IF(OR(AND(C144&lt;7,F144&lt;5),E144&lt;33),IF(COUNTIF(X144:AE144,"&gt;0")&gt;0,"Ошибка!",""),""),"")</f>
        <v/>
      </c>
      <c r="AG144" s="159"/>
      <c r="AH144" s="160" t="str">
        <f t="shared" ref="AH144:AH207" si="35">IF(AND(ISNUMBER(--C144),C144&gt;0),E144/C144,"")</f>
        <v/>
      </c>
      <c r="AI144" s="160" t="e">
        <f t="shared" ref="AI144:AI207" ca="1" si="36">IF(AND(ISNUMBER(--E144),ISNUMBER(--AJ144)),ЧАСТНОЕ(E144*AJ144,100),"")</f>
        <v>#NAME?</v>
      </c>
      <c r="AJ144" s="161">
        <v>15</v>
      </c>
      <c r="AK144" s="161" t="str">
        <f t="shared" ref="AK144:AK207" si="37">IF(AJ143&lt;Y143,"Норматив превышен","")</f>
        <v/>
      </c>
      <c r="AL144" s="161" t="str">
        <f t="shared" ref="AL144:AL207" si="38">IF(ISNUMBER(X144),IF(X144&gt;0,MAX(ЧАСТНОЕ(X144*20,100),1),0),"")</f>
        <v/>
      </c>
      <c r="AM144" s="161" t="str">
        <f t="shared" ref="AM144:AM207" si="39">IF(ISNUMBER(X144),X144,"")</f>
        <v/>
      </c>
      <c r="AN144" s="162" t="str">
        <f t="shared" ref="AN144:AN207" si="40">IF(ISNUMBER(AE144),IF(AND(AM144&gt;=AE144,AL144&lt;=AE144),"","Вне норматива или не ОДОУ"),"")</f>
        <v/>
      </c>
      <c r="AO144" s="34" t="str">
        <f t="shared" ref="AO144:AO207" si="41">IF(ISNUMBER(X144),IF(SUM(Z144:AE144)&lt;&gt;X144,"Сумма не совпадает или не ОДОУ",""),"")</f>
        <v/>
      </c>
      <c r="AP144" s="34" t="str">
        <f>IF(AND(ISNUMBER(AB144),AB144&gt;0),IF(AB144&lt;=(X144*0.15),"","Изъятие более 15% !"),"")</f>
        <v/>
      </c>
    </row>
    <row r="145" spans="1:42" ht="99" customHeight="1" x14ac:dyDescent="0.25">
      <c r="A145" s="34">
        <v>113</v>
      </c>
      <c r="B145" s="57" t="s">
        <v>328</v>
      </c>
      <c r="C145" s="92">
        <f>'2022'!B142</f>
        <v>22.076000000000001</v>
      </c>
      <c r="D145" s="93">
        <f>'2022'!DD142</f>
        <v>0</v>
      </c>
      <c r="E145" s="93">
        <f>'2022'!DE142</f>
        <v>0</v>
      </c>
      <c r="F145" s="92">
        <f>'2022'!DH142</f>
        <v>0</v>
      </c>
      <c r="G145" s="44">
        <f>'2021'!DL112</f>
        <v>0</v>
      </c>
      <c r="H145" s="94">
        <f t="shared" si="30"/>
        <v>0</v>
      </c>
      <c r="I145" s="44"/>
      <c r="J145" s="44"/>
      <c r="K145" s="44"/>
      <c r="L145" s="44"/>
      <c r="M145" s="44"/>
      <c r="N145" s="44">
        <f>'2021'!DN112</f>
        <v>0</v>
      </c>
      <c r="O145" s="44">
        <f>'Добыча 2021'!L122</f>
        <v>0</v>
      </c>
      <c r="P145" s="44"/>
      <c r="Q145" s="44"/>
      <c r="R145" s="44"/>
      <c r="S145" s="44">
        <f>'Добыча 2021'!N122</f>
        <v>0</v>
      </c>
      <c r="T145" s="44">
        <f>'Добыча 2021'!M122</f>
        <v>0</v>
      </c>
      <c r="U145" s="44">
        <f t="shared" ref="U145:U176" si="42">IF(G145=0,0,O145/G145*100)</f>
        <v>0</v>
      </c>
      <c r="V145" s="94">
        <f>'2022'!DJ142</f>
        <v>0</v>
      </c>
      <c r="W145" s="44">
        <f t="shared" ref="W145:W177" si="43">IF(V145&gt;1,V145/E145*100,0)</f>
        <v>0</v>
      </c>
      <c r="X145" s="44">
        <f>'2022'!DL142</f>
        <v>0</v>
      </c>
      <c r="Y145" s="94">
        <f t="shared" ref="Y145:Y177" si="44">IF(X145&gt;1,X145/E145*100,0)</f>
        <v>0</v>
      </c>
      <c r="Z145" s="44"/>
      <c r="AA145" s="44"/>
      <c r="AB145" s="44"/>
      <c r="AC145" s="44"/>
      <c r="AD145" s="44"/>
      <c r="AE145" s="44">
        <f>'2022'!DN142</f>
        <v>0</v>
      </c>
      <c r="AF145" s="82" t="str">
        <f t="shared" si="34"/>
        <v/>
      </c>
      <c r="AG145" s="159"/>
      <c r="AH145" s="160">
        <f t="shared" si="35"/>
        <v>0</v>
      </c>
      <c r="AI145" s="160" t="e">
        <f t="shared" ca="1" si="36"/>
        <v>#NAME?</v>
      </c>
      <c r="AJ145" s="161">
        <v>15</v>
      </c>
      <c r="AK145" s="161" t="str">
        <f t="shared" si="37"/>
        <v/>
      </c>
      <c r="AL145" s="161">
        <f t="shared" si="38"/>
        <v>0</v>
      </c>
      <c r="AM145" s="161">
        <f t="shared" si="39"/>
        <v>0</v>
      </c>
      <c r="AN145" s="162" t="str">
        <f t="shared" si="40"/>
        <v/>
      </c>
      <c r="AO145" s="34" t="str">
        <f t="shared" si="41"/>
        <v/>
      </c>
      <c r="AP145" s="34" t="str">
        <f t="shared" ref="AP145:AP208" si="45">IF(AND(ISNUMBER(AB145),AB145&gt;0),IF(AB145&lt;=(X145*0.149999999999999),"","Изъятие более 15% !"),"")</f>
        <v/>
      </c>
    </row>
    <row r="146" spans="1:42" ht="67.5" customHeight="1" x14ac:dyDescent="0.25">
      <c r="A146" s="34">
        <v>114</v>
      </c>
      <c r="B146" s="57" t="s">
        <v>329</v>
      </c>
      <c r="C146" s="92">
        <f>'2022'!B143</f>
        <v>51.795000000000002</v>
      </c>
      <c r="D146" s="93">
        <f>'2022'!DD143</f>
        <v>0</v>
      </c>
      <c r="E146" s="93">
        <f>'2022'!DE143</f>
        <v>0</v>
      </c>
      <c r="F146" s="92">
        <f>'2022'!DH143</f>
        <v>0</v>
      </c>
      <c r="G146" s="44">
        <f>'2021'!DL113</f>
        <v>0</v>
      </c>
      <c r="H146" s="94">
        <f t="shared" si="30"/>
        <v>0</v>
      </c>
      <c r="I146" s="44"/>
      <c r="J146" s="44"/>
      <c r="K146" s="44"/>
      <c r="L146" s="44"/>
      <c r="M146" s="44"/>
      <c r="N146" s="44">
        <f>'2021'!DN113</f>
        <v>0</v>
      </c>
      <c r="O146" s="44">
        <f>'Добыча 2021'!L123</f>
        <v>0</v>
      </c>
      <c r="P146" s="44"/>
      <c r="Q146" s="44"/>
      <c r="R146" s="44"/>
      <c r="S146" s="44">
        <f>'Добыча 2021'!N123</f>
        <v>0</v>
      </c>
      <c r="T146" s="44">
        <f>'Добыча 2021'!M123</f>
        <v>0</v>
      </c>
      <c r="U146" s="44">
        <f t="shared" si="42"/>
        <v>0</v>
      </c>
      <c r="V146" s="94">
        <f>'2022'!DJ143</f>
        <v>0</v>
      </c>
      <c r="W146" s="44">
        <f t="shared" si="43"/>
        <v>0</v>
      </c>
      <c r="X146" s="44">
        <f>'2022'!DL143</f>
        <v>0</v>
      </c>
      <c r="Y146" s="94">
        <f t="shared" si="44"/>
        <v>0</v>
      </c>
      <c r="Z146" s="44"/>
      <c r="AA146" s="44"/>
      <c r="AB146" s="44"/>
      <c r="AC146" s="44"/>
      <c r="AD146" s="44"/>
      <c r="AE146" s="44">
        <f>'2022'!DN143</f>
        <v>0</v>
      </c>
      <c r="AF146" s="82" t="str">
        <f t="shared" si="34"/>
        <v/>
      </c>
      <c r="AG146" s="159"/>
      <c r="AH146" s="160">
        <f t="shared" si="35"/>
        <v>0</v>
      </c>
      <c r="AI146" s="160" t="e">
        <f t="shared" ca="1" si="36"/>
        <v>#NAME?</v>
      </c>
      <c r="AJ146" s="161">
        <v>15</v>
      </c>
      <c r="AK146" s="161" t="str">
        <f t="shared" si="37"/>
        <v/>
      </c>
      <c r="AL146" s="161">
        <f t="shared" si="38"/>
        <v>0</v>
      </c>
      <c r="AM146" s="161">
        <f t="shared" si="39"/>
        <v>0</v>
      </c>
      <c r="AN146" s="162" t="str">
        <f t="shared" si="40"/>
        <v/>
      </c>
      <c r="AO146" s="34" t="str">
        <f t="shared" si="41"/>
        <v/>
      </c>
      <c r="AP146" s="34" t="str">
        <f t="shared" si="45"/>
        <v/>
      </c>
    </row>
    <row r="147" spans="1:42" ht="31.5" customHeight="1" x14ac:dyDescent="0.25">
      <c r="A147" s="34">
        <v>115</v>
      </c>
      <c r="B147" s="57" t="s">
        <v>174</v>
      </c>
      <c r="C147" s="92">
        <f>'2022'!B144</f>
        <v>10.686999999999999</v>
      </c>
      <c r="D147" s="93">
        <f>'2022'!DD144</f>
        <v>0</v>
      </c>
      <c r="E147" s="93">
        <f>'2022'!DE144</f>
        <v>0</v>
      </c>
      <c r="F147" s="92">
        <f>'2022'!DH144</f>
        <v>0</v>
      </c>
      <c r="G147" s="44">
        <f>'2021'!DL114</f>
        <v>0</v>
      </c>
      <c r="H147" s="94">
        <f t="shared" si="30"/>
        <v>0</v>
      </c>
      <c r="I147" s="44"/>
      <c r="J147" s="44"/>
      <c r="K147" s="44"/>
      <c r="L147" s="44"/>
      <c r="M147" s="44"/>
      <c r="N147" s="44">
        <f>'2021'!DN114</f>
        <v>0</v>
      </c>
      <c r="O147" s="44">
        <f>'Добыча 2021'!L124</f>
        <v>0</v>
      </c>
      <c r="P147" s="44"/>
      <c r="Q147" s="44"/>
      <c r="R147" s="44"/>
      <c r="S147" s="44">
        <f>'Добыча 2021'!N124</f>
        <v>0</v>
      </c>
      <c r="T147" s="44">
        <f>'Добыча 2021'!M124</f>
        <v>0</v>
      </c>
      <c r="U147" s="44">
        <f t="shared" si="42"/>
        <v>0</v>
      </c>
      <c r="V147" s="94">
        <f>'2022'!DJ144</f>
        <v>0</v>
      </c>
      <c r="W147" s="44">
        <f t="shared" si="43"/>
        <v>0</v>
      </c>
      <c r="X147" s="44">
        <f>'2022'!DL144</f>
        <v>0</v>
      </c>
      <c r="Y147" s="94">
        <f t="shared" si="44"/>
        <v>0</v>
      </c>
      <c r="Z147" s="44"/>
      <c r="AA147" s="44"/>
      <c r="AB147" s="44"/>
      <c r="AC147" s="44"/>
      <c r="AD147" s="44"/>
      <c r="AE147" s="44">
        <f>'2022'!DN144</f>
        <v>0</v>
      </c>
      <c r="AF147" s="82" t="str">
        <f t="shared" si="34"/>
        <v/>
      </c>
      <c r="AG147" s="159"/>
      <c r="AH147" s="160">
        <f t="shared" si="35"/>
        <v>0</v>
      </c>
      <c r="AI147" s="160" t="e">
        <f t="shared" ca="1" si="36"/>
        <v>#NAME?</v>
      </c>
      <c r="AJ147" s="161">
        <v>15</v>
      </c>
      <c r="AK147" s="161" t="str">
        <f t="shared" si="37"/>
        <v/>
      </c>
      <c r="AL147" s="161">
        <f t="shared" si="38"/>
        <v>0</v>
      </c>
      <c r="AM147" s="161">
        <f t="shared" si="39"/>
        <v>0</v>
      </c>
      <c r="AN147" s="162" t="str">
        <f t="shared" si="40"/>
        <v/>
      </c>
      <c r="AO147" s="34" t="str">
        <f t="shared" si="41"/>
        <v/>
      </c>
      <c r="AP147" s="34" t="str">
        <f t="shared" si="45"/>
        <v/>
      </c>
    </row>
    <row r="148" spans="1:42" ht="31.5" x14ac:dyDescent="0.25">
      <c r="A148" s="34">
        <v>116</v>
      </c>
      <c r="B148" s="57" t="s">
        <v>178</v>
      </c>
      <c r="C148" s="92">
        <f>'2022'!B145</f>
        <v>127.137</v>
      </c>
      <c r="D148" s="93">
        <f>'2022'!DD145</f>
        <v>0</v>
      </c>
      <c r="E148" s="93">
        <f>'2022'!DE145</f>
        <v>0</v>
      </c>
      <c r="F148" s="92">
        <f>'2022'!DH145</f>
        <v>0</v>
      </c>
      <c r="G148" s="44">
        <f>'2021'!DL115</f>
        <v>0</v>
      </c>
      <c r="H148" s="94">
        <f t="shared" si="30"/>
        <v>0</v>
      </c>
      <c r="I148" s="44"/>
      <c r="J148" s="44"/>
      <c r="K148" s="44"/>
      <c r="L148" s="44"/>
      <c r="M148" s="44"/>
      <c r="N148" s="44">
        <f>'2021'!DN115</f>
        <v>0</v>
      </c>
      <c r="O148" s="44">
        <f>'Добыча 2021'!L125</f>
        <v>0</v>
      </c>
      <c r="P148" s="44"/>
      <c r="Q148" s="44"/>
      <c r="R148" s="44"/>
      <c r="S148" s="44">
        <f>'Добыча 2021'!N125</f>
        <v>0</v>
      </c>
      <c r="T148" s="44">
        <f>'Добыча 2021'!M125</f>
        <v>0</v>
      </c>
      <c r="U148" s="44">
        <f t="shared" si="42"/>
        <v>0</v>
      </c>
      <c r="V148" s="94">
        <f>'2022'!DJ145</f>
        <v>0</v>
      </c>
      <c r="W148" s="44">
        <f t="shared" si="43"/>
        <v>0</v>
      </c>
      <c r="X148" s="44">
        <f>'2022'!DL145</f>
        <v>0</v>
      </c>
      <c r="Y148" s="94">
        <f t="shared" si="44"/>
        <v>0</v>
      </c>
      <c r="Z148" s="44"/>
      <c r="AA148" s="44"/>
      <c r="AB148" s="44"/>
      <c r="AC148" s="44"/>
      <c r="AD148" s="44"/>
      <c r="AE148" s="44">
        <f>'2022'!DN145</f>
        <v>0</v>
      </c>
      <c r="AF148" s="82" t="str">
        <f t="shared" si="34"/>
        <v/>
      </c>
      <c r="AG148" s="159"/>
      <c r="AH148" s="160">
        <f t="shared" si="35"/>
        <v>0</v>
      </c>
      <c r="AI148" s="160" t="e">
        <f t="shared" ca="1" si="36"/>
        <v>#NAME?</v>
      </c>
      <c r="AJ148" s="161">
        <v>15</v>
      </c>
      <c r="AK148" s="161" t="str">
        <f t="shared" si="37"/>
        <v/>
      </c>
      <c r="AL148" s="161">
        <f t="shared" si="38"/>
        <v>0</v>
      </c>
      <c r="AM148" s="161">
        <f t="shared" si="39"/>
        <v>0</v>
      </c>
      <c r="AN148" s="162" t="str">
        <f t="shared" si="40"/>
        <v/>
      </c>
      <c r="AO148" s="34" t="str">
        <f t="shared" si="41"/>
        <v/>
      </c>
      <c r="AP148" s="34" t="str">
        <f t="shared" si="45"/>
        <v/>
      </c>
    </row>
    <row r="149" spans="1:42" ht="31.5" x14ac:dyDescent="0.25">
      <c r="A149" s="34">
        <v>117</v>
      </c>
      <c r="B149" s="49" t="s">
        <v>177</v>
      </c>
      <c r="C149" s="92">
        <f>'2022'!B146</f>
        <v>119.479</v>
      </c>
      <c r="D149" s="93">
        <f>'2022'!DD146</f>
        <v>0</v>
      </c>
      <c r="E149" s="93">
        <f>'2022'!DE146</f>
        <v>0</v>
      </c>
      <c r="F149" s="92">
        <f>'2022'!DH146</f>
        <v>0</v>
      </c>
      <c r="G149" s="44">
        <f>'2021'!DL116</f>
        <v>0</v>
      </c>
      <c r="H149" s="94">
        <f t="shared" si="30"/>
        <v>0</v>
      </c>
      <c r="I149" s="47"/>
      <c r="J149" s="47"/>
      <c r="K149" s="47"/>
      <c r="L149" s="99"/>
      <c r="M149" s="44"/>
      <c r="N149" s="44">
        <f>'2021'!DN116</f>
        <v>0</v>
      </c>
      <c r="O149" s="44">
        <f>'Добыча 2021'!L126</f>
        <v>0</v>
      </c>
      <c r="P149" s="44"/>
      <c r="Q149" s="44"/>
      <c r="R149" s="44"/>
      <c r="S149" s="44">
        <f>'Добыча 2021'!N126</f>
        <v>0</v>
      </c>
      <c r="T149" s="44">
        <f>'Добыча 2021'!M126</f>
        <v>0</v>
      </c>
      <c r="U149" s="44">
        <f t="shared" si="42"/>
        <v>0</v>
      </c>
      <c r="V149" s="94">
        <f>'2022'!DJ146</f>
        <v>0</v>
      </c>
      <c r="W149" s="44">
        <f t="shared" si="43"/>
        <v>0</v>
      </c>
      <c r="X149" s="44">
        <f>'2022'!DL146</f>
        <v>0</v>
      </c>
      <c r="Y149" s="94">
        <f t="shared" si="44"/>
        <v>0</v>
      </c>
      <c r="Z149" s="44"/>
      <c r="AA149" s="44"/>
      <c r="AB149" s="44"/>
      <c r="AC149" s="44"/>
      <c r="AD149" s="44"/>
      <c r="AE149" s="44">
        <f>'2022'!DN146</f>
        <v>0</v>
      </c>
      <c r="AF149" s="82" t="str">
        <f t="shared" si="34"/>
        <v/>
      </c>
      <c r="AG149" s="159"/>
      <c r="AH149" s="160">
        <f t="shared" si="35"/>
        <v>0</v>
      </c>
      <c r="AI149" s="160" t="e">
        <f t="shared" ca="1" si="36"/>
        <v>#NAME?</v>
      </c>
      <c r="AJ149" s="161">
        <v>15</v>
      </c>
      <c r="AK149" s="161" t="str">
        <f t="shared" si="37"/>
        <v/>
      </c>
      <c r="AL149" s="161">
        <f t="shared" si="38"/>
        <v>0</v>
      </c>
      <c r="AM149" s="161">
        <f t="shared" si="39"/>
        <v>0</v>
      </c>
      <c r="AN149" s="162" t="str">
        <f t="shared" si="40"/>
        <v/>
      </c>
      <c r="AO149" s="34" t="str">
        <f t="shared" si="41"/>
        <v/>
      </c>
      <c r="AP149" s="34" t="str">
        <f t="shared" si="45"/>
        <v/>
      </c>
    </row>
    <row r="150" spans="1:42" ht="47.25" x14ac:dyDescent="0.25">
      <c r="A150" s="34">
        <v>118</v>
      </c>
      <c r="B150" s="57" t="s">
        <v>330</v>
      </c>
      <c r="C150" s="92">
        <f>'2022'!B147</f>
        <v>19.553999999999998</v>
      </c>
      <c r="D150" s="93">
        <f>'2022'!DD147</f>
        <v>0</v>
      </c>
      <c r="E150" s="93">
        <f>'2022'!DE147</f>
        <v>0</v>
      </c>
      <c r="F150" s="92">
        <f>'2022'!DH147</f>
        <v>0</v>
      </c>
      <c r="G150" s="44">
        <f>'2021'!DL117</f>
        <v>0</v>
      </c>
      <c r="H150" s="94">
        <f t="shared" si="30"/>
        <v>0</v>
      </c>
      <c r="I150" s="44"/>
      <c r="J150" s="44"/>
      <c r="K150" s="44"/>
      <c r="L150" s="44"/>
      <c r="M150" s="44"/>
      <c r="N150" s="44">
        <f>'2021'!DN117</f>
        <v>0</v>
      </c>
      <c r="O150" s="44">
        <f>'Добыча 2021'!L127</f>
        <v>0</v>
      </c>
      <c r="P150" s="44"/>
      <c r="Q150" s="44"/>
      <c r="R150" s="44"/>
      <c r="S150" s="44">
        <f>'Добыча 2021'!N127</f>
        <v>0</v>
      </c>
      <c r="T150" s="44">
        <f>'Добыча 2021'!M127</f>
        <v>0</v>
      </c>
      <c r="U150" s="44">
        <f t="shared" si="42"/>
        <v>0</v>
      </c>
      <c r="V150" s="94">
        <f>'2022'!DJ147</f>
        <v>0</v>
      </c>
      <c r="W150" s="44">
        <f t="shared" si="43"/>
        <v>0</v>
      </c>
      <c r="X150" s="44">
        <f>'2022'!DL147</f>
        <v>0</v>
      </c>
      <c r="Y150" s="94">
        <f t="shared" si="44"/>
        <v>0</v>
      </c>
      <c r="Z150" s="44"/>
      <c r="AA150" s="44"/>
      <c r="AB150" s="44"/>
      <c r="AC150" s="44"/>
      <c r="AD150" s="44"/>
      <c r="AE150" s="44">
        <f>'2022'!DN147</f>
        <v>0</v>
      </c>
      <c r="AF150" s="82" t="str">
        <f t="shared" si="34"/>
        <v/>
      </c>
      <c r="AG150" s="159"/>
      <c r="AH150" s="160">
        <f t="shared" si="35"/>
        <v>0</v>
      </c>
      <c r="AI150" s="160" t="e">
        <f t="shared" ca="1" si="36"/>
        <v>#NAME?</v>
      </c>
      <c r="AJ150" s="161">
        <v>15</v>
      </c>
      <c r="AK150" s="161" t="str">
        <f t="shared" si="37"/>
        <v/>
      </c>
      <c r="AL150" s="161">
        <f t="shared" si="38"/>
        <v>0</v>
      </c>
      <c r="AM150" s="161">
        <f t="shared" si="39"/>
        <v>0</v>
      </c>
      <c r="AN150" s="162" t="str">
        <f t="shared" si="40"/>
        <v/>
      </c>
      <c r="AO150" s="34" t="str">
        <f t="shared" si="41"/>
        <v/>
      </c>
      <c r="AP150" s="34" t="str">
        <f t="shared" si="45"/>
        <v/>
      </c>
    </row>
    <row r="151" spans="1:42" ht="18.75" x14ac:dyDescent="0.25">
      <c r="A151" s="34"/>
      <c r="B151" s="46" t="s">
        <v>180</v>
      </c>
      <c r="C151" s="98"/>
      <c r="D151" s="97"/>
      <c r="E151" s="97"/>
      <c r="F151" s="98"/>
      <c r="G151" s="44"/>
      <c r="H151" s="94"/>
      <c r="I151" s="44"/>
      <c r="J151" s="44"/>
      <c r="K151" s="44"/>
      <c r="L151" s="44"/>
      <c r="M151" s="56"/>
      <c r="N151" s="56"/>
      <c r="O151" s="56"/>
      <c r="P151" s="56"/>
      <c r="Q151" s="56"/>
      <c r="R151" s="56"/>
      <c r="S151" s="56"/>
      <c r="T151" s="56"/>
      <c r="U151" s="44"/>
      <c r="V151" s="111"/>
      <c r="W151" s="44"/>
      <c r="X151" s="56"/>
      <c r="Y151" s="94"/>
      <c r="Z151" s="56"/>
      <c r="AA151" s="56"/>
      <c r="AB151" s="56"/>
      <c r="AC151" s="56"/>
      <c r="AD151" s="44"/>
      <c r="AE151" s="56"/>
      <c r="AF151" s="82" t="str">
        <f t="shared" si="34"/>
        <v/>
      </c>
      <c r="AG151" s="159"/>
      <c r="AH151" s="160" t="str">
        <f t="shared" si="35"/>
        <v/>
      </c>
      <c r="AI151" s="160" t="e">
        <f t="shared" ca="1" si="36"/>
        <v>#NAME?</v>
      </c>
      <c r="AJ151" s="161">
        <v>15</v>
      </c>
      <c r="AK151" s="161" t="str">
        <f t="shared" si="37"/>
        <v/>
      </c>
      <c r="AL151" s="161" t="str">
        <f t="shared" si="38"/>
        <v/>
      </c>
      <c r="AM151" s="161" t="str">
        <f t="shared" si="39"/>
        <v/>
      </c>
      <c r="AN151" s="162" t="str">
        <f t="shared" si="40"/>
        <v/>
      </c>
      <c r="AO151" s="34" t="str">
        <f t="shared" si="41"/>
        <v/>
      </c>
      <c r="AP151" s="34" t="str">
        <f t="shared" si="45"/>
        <v/>
      </c>
    </row>
    <row r="152" spans="1:42" ht="31.5" x14ac:dyDescent="0.25">
      <c r="A152" s="34">
        <v>119</v>
      </c>
      <c r="B152" s="57" t="s">
        <v>185</v>
      </c>
      <c r="C152" s="92">
        <f>'2022'!B149</f>
        <v>1372</v>
      </c>
      <c r="D152" s="93">
        <f>'2022'!DD149</f>
        <v>152</v>
      </c>
      <c r="E152" s="93">
        <f>'2022'!DE149</f>
        <v>0</v>
      </c>
      <c r="F152" s="92">
        <f>'2022'!DH149</f>
        <v>0</v>
      </c>
      <c r="G152" s="44">
        <f>'2021'!DL119</f>
        <v>0</v>
      </c>
      <c r="H152" s="94">
        <f t="shared" si="30"/>
        <v>0</v>
      </c>
      <c r="I152" s="44"/>
      <c r="J152" s="44"/>
      <c r="K152" s="44"/>
      <c r="L152" s="44"/>
      <c r="M152" s="44"/>
      <c r="N152" s="44">
        <f>'2021'!DN119</f>
        <v>0</v>
      </c>
      <c r="O152" s="44">
        <f>'Добыча 2021'!L129</f>
        <v>0</v>
      </c>
      <c r="P152" s="44"/>
      <c r="Q152" s="44"/>
      <c r="R152" s="44"/>
      <c r="S152" s="44">
        <f>'Добыча 2021'!N129</f>
        <v>0</v>
      </c>
      <c r="T152" s="44">
        <f>'Добыча 2021'!M129</f>
        <v>0</v>
      </c>
      <c r="U152" s="44">
        <f t="shared" si="42"/>
        <v>0</v>
      </c>
      <c r="V152" s="94">
        <f>'2022'!DJ149</f>
        <v>0</v>
      </c>
      <c r="W152" s="44">
        <f t="shared" si="43"/>
        <v>0</v>
      </c>
      <c r="X152" s="44">
        <f>'2022'!DL149</f>
        <v>0</v>
      </c>
      <c r="Y152" s="94">
        <f t="shared" si="44"/>
        <v>0</v>
      </c>
      <c r="Z152" s="44"/>
      <c r="AA152" s="44"/>
      <c r="AB152" s="44"/>
      <c r="AC152" s="44"/>
      <c r="AD152" s="44"/>
      <c r="AE152" s="44">
        <f>'2022'!DN149</f>
        <v>0</v>
      </c>
      <c r="AF152" s="82" t="str">
        <f t="shared" si="34"/>
        <v/>
      </c>
      <c r="AG152" s="159"/>
      <c r="AH152" s="160">
        <f t="shared" si="35"/>
        <v>0</v>
      </c>
      <c r="AI152" s="160" t="e">
        <f t="shared" ca="1" si="36"/>
        <v>#NAME?</v>
      </c>
      <c r="AJ152" s="161">
        <v>15</v>
      </c>
      <c r="AK152" s="161" t="str">
        <f t="shared" si="37"/>
        <v/>
      </c>
      <c r="AL152" s="161">
        <f t="shared" si="38"/>
        <v>0</v>
      </c>
      <c r="AM152" s="161">
        <f t="shared" si="39"/>
        <v>0</v>
      </c>
      <c r="AN152" s="162" t="str">
        <f t="shared" si="40"/>
        <v/>
      </c>
      <c r="AO152" s="34" t="str">
        <f t="shared" si="41"/>
        <v/>
      </c>
      <c r="AP152" s="34" t="str">
        <f t="shared" si="45"/>
        <v/>
      </c>
    </row>
    <row r="153" spans="1:42" ht="31.5" x14ac:dyDescent="0.25">
      <c r="A153" s="34">
        <v>120</v>
      </c>
      <c r="B153" s="57" t="s">
        <v>331</v>
      </c>
      <c r="C153" s="92">
        <f>'2022'!B150</f>
        <v>187.15</v>
      </c>
      <c r="D153" s="93">
        <f>'2022'!DD150</f>
        <v>0</v>
      </c>
      <c r="E153" s="93">
        <f>'2022'!DE150</f>
        <v>0</v>
      </c>
      <c r="F153" s="92">
        <f>'2022'!DH150</f>
        <v>0</v>
      </c>
      <c r="G153" s="44">
        <f>'2021'!DL120</f>
        <v>0</v>
      </c>
      <c r="H153" s="94">
        <f t="shared" si="30"/>
        <v>0</v>
      </c>
      <c r="I153" s="44"/>
      <c r="J153" s="44"/>
      <c r="K153" s="44"/>
      <c r="L153" s="44"/>
      <c r="M153" s="44"/>
      <c r="N153" s="44">
        <f>'2021'!DN120</f>
        <v>0</v>
      </c>
      <c r="O153" s="44">
        <f>'Добыча 2021'!L130</f>
        <v>0</v>
      </c>
      <c r="P153" s="44"/>
      <c r="Q153" s="44"/>
      <c r="R153" s="44"/>
      <c r="S153" s="44">
        <f>'Добыча 2021'!N130</f>
        <v>0</v>
      </c>
      <c r="T153" s="44">
        <f>'Добыча 2021'!M130</f>
        <v>0</v>
      </c>
      <c r="U153" s="44">
        <f t="shared" si="42"/>
        <v>0</v>
      </c>
      <c r="V153" s="94">
        <f>'2022'!DJ150</f>
        <v>0</v>
      </c>
      <c r="W153" s="44">
        <f t="shared" si="43"/>
        <v>0</v>
      </c>
      <c r="X153" s="44">
        <f>'2022'!DL150</f>
        <v>0</v>
      </c>
      <c r="Y153" s="94">
        <f t="shared" si="44"/>
        <v>0</v>
      </c>
      <c r="Z153" s="44"/>
      <c r="AA153" s="44"/>
      <c r="AB153" s="44"/>
      <c r="AC153" s="44"/>
      <c r="AD153" s="44"/>
      <c r="AE153" s="44">
        <f>'2022'!DN150</f>
        <v>0</v>
      </c>
      <c r="AF153" s="82" t="str">
        <f t="shared" si="34"/>
        <v/>
      </c>
      <c r="AG153" s="159"/>
      <c r="AH153" s="160">
        <f t="shared" si="35"/>
        <v>0</v>
      </c>
      <c r="AI153" s="160" t="e">
        <f t="shared" ca="1" si="36"/>
        <v>#NAME?</v>
      </c>
      <c r="AJ153" s="161">
        <v>15</v>
      </c>
      <c r="AK153" s="161" t="str">
        <f t="shared" si="37"/>
        <v/>
      </c>
      <c r="AL153" s="161">
        <f t="shared" si="38"/>
        <v>0</v>
      </c>
      <c r="AM153" s="161">
        <f t="shared" si="39"/>
        <v>0</v>
      </c>
      <c r="AN153" s="162" t="str">
        <f t="shared" si="40"/>
        <v/>
      </c>
      <c r="AO153" s="34" t="str">
        <f t="shared" si="41"/>
        <v/>
      </c>
      <c r="AP153" s="34" t="str">
        <f t="shared" si="45"/>
        <v/>
      </c>
    </row>
    <row r="154" spans="1:42" ht="45" customHeight="1" x14ac:dyDescent="0.25">
      <c r="A154" s="34">
        <v>121</v>
      </c>
      <c r="B154" s="57" t="s">
        <v>332</v>
      </c>
      <c r="C154" s="92">
        <f>'2022'!B151</f>
        <v>363.3</v>
      </c>
      <c r="D154" s="93">
        <f>'2022'!DD151</f>
        <v>0</v>
      </c>
      <c r="E154" s="93">
        <f>'2022'!DE151</f>
        <v>0</v>
      </c>
      <c r="F154" s="92">
        <f>'2022'!DH151</f>
        <v>0</v>
      </c>
      <c r="G154" s="44">
        <f>'2021'!DL121</f>
        <v>0</v>
      </c>
      <c r="H154" s="94">
        <f t="shared" si="30"/>
        <v>0</v>
      </c>
      <c r="I154" s="44"/>
      <c r="J154" s="44"/>
      <c r="K154" s="44"/>
      <c r="L154" s="44"/>
      <c r="M154" s="44"/>
      <c r="N154" s="44">
        <f>'2021'!DN121</f>
        <v>0</v>
      </c>
      <c r="O154" s="44">
        <f>'Добыча 2021'!L131</f>
        <v>0</v>
      </c>
      <c r="P154" s="44"/>
      <c r="Q154" s="44"/>
      <c r="R154" s="44"/>
      <c r="S154" s="44">
        <f>'Добыча 2021'!N131</f>
        <v>0</v>
      </c>
      <c r="T154" s="44">
        <f>'Добыча 2021'!M131</f>
        <v>0</v>
      </c>
      <c r="U154" s="44">
        <f t="shared" si="42"/>
        <v>0</v>
      </c>
      <c r="V154" s="94">
        <f>'2022'!DJ151</f>
        <v>0</v>
      </c>
      <c r="W154" s="44">
        <f t="shared" si="43"/>
        <v>0</v>
      </c>
      <c r="X154" s="44">
        <f>'2022'!DL151</f>
        <v>0</v>
      </c>
      <c r="Y154" s="94">
        <f t="shared" si="44"/>
        <v>0</v>
      </c>
      <c r="Z154" s="44"/>
      <c r="AA154" s="44"/>
      <c r="AB154" s="44"/>
      <c r="AC154" s="44"/>
      <c r="AD154" s="44"/>
      <c r="AE154" s="44">
        <f>'2022'!DN151</f>
        <v>0</v>
      </c>
      <c r="AF154" s="82" t="str">
        <f t="shared" si="34"/>
        <v/>
      </c>
      <c r="AG154" s="159"/>
      <c r="AH154" s="160">
        <f t="shared" si="35"/>
        <v>0</v>
      </c>
      <c r="AI154" s="160" t="e">
        <f t="shared" ca="1" si="36"/>
        <v>#NAME?</v>
      </c>
      <c r="AJ154" s="161">
        <v>15</v>
      </c>
      <c r="AK154" s="161" t="str">
        <f t="shared" si="37"/>
        <v/>
      </c>
      <c r="AL154" s="161">
        <f t="shared" si="38"/>
        <v>0</v>
      </c>
      <c r="AM154" s="161">
        <f t="shared" si="39"/>
        <v>0</v>
      </c>
      <c r="AN154" s="162" t="str">
        <f t="shared" si="40"/>
        <v/>
      </c>
      <c r="AO154" s="34" t="str">
        <f t="shared" si="41"/>
        <v/>
      </c>
      <c r="AP154" s="34" t="str">
        <f t="shared" si="45"/>
        <v/>
      </c>
    </row>
    <row r="155" spans="1:42" ht="45" customHeight="1" x14ac:dyDescent="0.25">
      <c r="A155" s="34">
        <v>122</v>
      </c>
      <c r="B155" s="57" t="s">
        <v>333</v>
      </c>
      <c r="C155" s="92">
        <f>'2022'!B152</f>
        <v>394</v>
      </c>
      <c r="D155" s="93">
        <f>'2022'!DD152</f>
        <v>0</v>
      </c>
      <c r="E155" s="93">
        <f>'2022'!DE152</f>
        <v>0</v>
      </c>
      <c r="F155" s="92">
        <f>'2022'!DH152</f>
        <v>0</v>
      </c>
      <c r="G155" s="44">
        <f>'2021'!DL122</f>
        <v>0</v>
      </c>
      <c r="H155" s="94">
        <f t="shared" si="30"/>
        <v>0</v>
      </c>
      <c r="I155" s="44"/>
      <c r="J155" s="44"/>
      <c r="K155" s="44"/>
      <c r="L155" s="44"/>
      <c r="M155" s="44"/>
      <c r="N155" s="44">
        <f>'2021'!DN122</f>
        <v>0</v>
      </c>
      <c r="O155" s="44">
        <f>'Добыча 2021'!L132</f>
        <v>0</v>
      </c>
      <c r="P155" s="44"/>
      <c r="Q155" s="44"/>
      <c r="R155" s="44"/>
      <c r="S155" s="44">
        <f>'Добыча 2021'!N132</f>
        <v>0</v>
      </c>
      <c r="T155" s="44">
        <f>'Добыча 2021'!M132</f>
        <v>0</v>
      </c>
      <c r="U155" s="44">
        <f t="shared" si="42"/>
        <v>0</v>
      </c>
      <c r="V155" s="94">
        <f>'2022'!DJ152</f>
        <v>0</v>
      </c>
      <c r="W155" s="44">
        <f t="shared" si="43"/>
        <v>0</v>
      </c>
      <c r="X155" s="44">
        <f>'2022'!DL152</f>
        <v>0</v>
      </c>
      <c r="Y155" s="94">
        <f t="shared" si="44"/>
        <v>0</v>
      </c>
      <c r="Z155" s="44"/>
      <c r="AA155" s="44"/>
      <c r="AB155" s="44"/>
      <c r="AC155" s="44"/>
      <c r="AD155" s="44"/>
      <c r="AE155" s="44">
        <f>'2022'!DN152</f>
        <v>0</v>
      </c>
      <c r="AF155" s="82" t="str">
        <f t="shared" si="34"/>
        <v/>
      </c>
      <c r="AG155" s="159"/>
      <c r="AH155" s="160">
        <f t="shared" si="35"/>
        <v>0</v>
      </c>
      <c r="AI155" s="160" t="e">
        <f t="shared" ca="1" si="36"/>
        <v>#NAME?</v>
      </c>
      <c r="AJ155" s="161">
        <v>15</v>
      </c>
      <c r="AK155" s="161" t="str">
        <f t="shared" si="37"/>
        <v/>
      </c>
      <c r="AL155" s="161">
        <f t="shared" si="38"/>
        <v>0</v>
      </c>
      <c r="AM155" s="161">
        <f t="shared" si="39"/>
        <v>0</v>
      </c>
      <c r="AN155" s="162" t="str">
        <f t="shared" si="40"/>
        <v/>
      </c>
      <c r="AO155" s="34" t="str">
        <f t="shared" si="41"/>
        <v/>
      </c>
      <c r="AP155" s="34" t="str">
        <f t="shared" si="45"/>
        <v/>
      </c>
    </row>
    <row r="156" spans="1:42" ht="31.5" x14ac:dyDescent="0.25">
      <c r="A156" s="34">
        <v>123</v>
      </c>
      <c r="B156" s="57" t="s">
        <v>182</v>
      </c>
      <c r="C156" s="92">
        <f>'2022'!B153</f>
        <v>193</v>
      </c>
      <c r="D156" s="93">
        <f>'2022'!DD153</f>
        <v>53</v>
      </c>
      <c r="E156" s="93">
        <f>'2022'!DE153</f>
        <v>55</v>
      </c>
      <c r="F156" s="92">
        <f>'2022'!DH153</f>
        <v>0.28497409326424872</v>
      </c>
      <c r="G156" s="44">
        <f>'2021'!DL123</f>
        <v>0</v>
      </c>
      <c r="H156" s="94">
        <f t="shared" si="30"/>
        <v>0</v>
      </c>
      <c r="I156" s="44"/>
      <c r="J156" s="44"/>
      <c r="K156" s="44"/>
      <c r="L156" s="44"/>
      <c r="M156" s="44"/>
      <c r="N156" s="44">
        <f>'2021'!DN123</f>
        <v>0</v>
      </c>
      <c r="O156" s="44">
        <f>'Добыча 2021'!L133</f>
        <v>0</v>
      </c>
      <c r="P156" s="44"/>
      <c r="Q156" s="44"/>
      <c r="R156" s="44"/>
      <c r="S156" s="44">
        <f>'Добыча 2021'!N133</f>
        <v>0</v>
      </c>
      <c r="T156" s="44">
        <f>'Добыча 2021'!M133</f>
        <v>0</v>
      </c>
      <c r="U156" s="44">
        <f t="shared" si="42"/>
        <v>0</v>
      </c>
      <c r="V156" s="94">
        <f>'2022'!DJ153</f>
        <v>8.2499999999999449</v>
      </c>
      <c r="W156" s="44">
        <f t="shared" si="43"/>
        <v>14.999999999999899</v>
      </c>
      <c r="X156" s="44">
        <f>'2022'!DL153</f>
        <v>0</v>
      </c>
      <c r="Y156" s="94">
        <f t="shared" si="44"/>
        <v>0</v>
      </c>
      <c r="Z156" s="44"/>
      <c r="AA156" s="44"/>
      <c r="AB156" s="44"/>
      <c r="AC156" s="44"/>
      <c r="AD156" s="44"/>
      <c r="AE156" s="44">
        <f>'2022'!DN153</f>
        <v>0</v>
      </c>
      <c r="AF156" s="82" t="str">
        <f t="shared" si="34"/>
        <v/>
      </c>
      <c r="AG156" s="159"/>
      <c r="AH156" s="160">
        <f t="shared" si="35"/>
        <v>0.28497409326424872</v>
      </c>
      <c r="AI156" s="160" t="e">
        <f t="shared" ca="1" si="36"/>
        <v>#NAME?</v>
      </c>
      <c r="AJ156" s="161">
        <v>15</v>
      </c>
      <c r="AK156" s="161" t="str">
        <f t="shared" si="37"/>
        <v/>
      </c>
      <c r="AL156" s="161">
        <f t="shared" si="38"/>
        <v>0</v>
      </c>
      <c r="AM156" s="161">
        <f t="shared" si="39"/>
        <v>0</v>
      </c>
      <c r="AN156" s="162" t="str">
        <f t="shared" si="40"/>
        <v/>
      </c>
      <c r="AO156" s="34" t="str">
        <f t="shared" si="41"/>
        <v/>
      </c>
      <c r="AP156" s="34" t="str">
        <f t="shared" si="45"/>
        <v/>
      </c>
    </row>
    <row r="157" spans="1:42" ht="47.25" x14ac:dyDescent="0.25">
      <c r="A157" s="34">
        <v>124</v>
      </c>
      <c r="B157" s="57" t="s">
        <v>334</v>
      </c>
      <c r="C157" s="92">
        <f>'2022'!B154</f>
        <v>264.7</v>
      </c>
      <c r="D157" s="93">
        <f>'2022'!DD154</f>
        <v>68</v>
      </c>
      <c r="E157" s="93">
        <f>'2022'!DE154</f>
        <v>0</v>
      </c>
      <c r="F157" s="92">
        <f>'2022'!DH154</f>
        <v>0</v>
      </c>
      <c r="G157" s="44">
        <f>'2021'!DL124</f>
        <v>0</v>
      </c>
      <c r="H157" s="94">
        <f t="shared" si="30"/>
        <v>0</v>
      </c>
      <c r="I157" s="47"/>
      <c r="J157" s="47"/>
      <c r="K157" s="47"/>
      <c r="L157" s="99"/>
      <c r="M157" s="44"/>
      <c r="N157" s="44">
        <f>'2021'!DN124</f>
        <v>0</v>
      </c>
      <c r="O157" s="44">
        <f>'Добыча 2021'!L134</f>
        <v>0</v>
      </c>
      <c r="P157" s="44"/>
      <c r="Q157" s="44"/>
      <c r="R157" s="44"/>
      <c r="S157" s="44">
        <f>'Добыча 2021'!N134</f>
        <v>0</v>
      </c>
      <c r="T157" s="44">
        <f>'Добыча 2021'!M134</f>
        <v>0</v>
      </c>
      <c r="U157" s="44">
        <f t="shared" si="42"/>
        <v>0</v>
      </c>
      <c r="V157" s="94">
        <f>'2022'!DJ154</f>
        <v>0</v>
      </c>
      <c r="W157" s="44">
        <f t="shared" si="43"/>
        <v>0</v>
      </c>
      <c r="X157" s="44">
        <f>'2022'!DL154</f>
        <v>0</v>
      </c>
      <c r="Y157" s="94">
        <f t="shared" si="44"/>
        <v>0</v>
      </c>
      <c r="Z157" s="44"/>
      <c r="AA157" s="44"/>
      <c r="AB157" s="44"/>
      <c r="AC157" s="44"/>
      <c r="AD157" s="44"/>
      <c r="AE157" s="44">
        <f>'2022'!DN154</f>
        <v>0</v>
      </c>
      <c r="AF157" s="82" t="str">
        <f t="shared" si="34"/>
        <v/>
      </c>
      <c r="AG157" s="159"/>
      <c r="AH157" s="160">
        <f t="shared" si="35"/>
        <v>0</v>
      </c>
      <c r="AI157" s="160" t="e">
        <f t="shared" ca="1" si="36"/>
        <v>#NAME?</v>
      </c>
      <c r="AJ157" s="161">
        <v>15</v>
      </c>
      <c r="AK157" s="161" t="str">
        <f t="shared" si="37"/>
        <v/>
      </c>
      <c r="AL157" s="161">
        <f t="shared" si="38"/>
        <v>0</v>
      </c>
      <c r="AM157" s="161">
        <f t="shared" si="39"/>
        <v>0</v>
      </c>
      <c r="AN157" s="162" t="str">
        <f t="shared" si="40"/>
        <v/>
      </c>
      <c r="AO157" s="34" t="str">
        <f t="shared" si="41"/>
        <v/>
      </c>
      <c r="AP157" s="34" t="str">
        <f t="shared" si="45"/>
        <v/>
      </c>
    </row>
    <row r="158" spans="1:42" ht="31.5" x14ac:dyDescent="0.25">
      <c r="A158" s="34">
        <v>125</v>
      </c>
      <c r="B158" s="57" t="s">
        <v>335</v>
      </c>
      <c r="C158" s="92">
        <f>'2022'!B155</f>
        <v>93.555000000000007</v>
      </c>
      <c r="D158" s="93">
        <f>'2022'!DD155</f>
        <v>0</v>
      </c>
      <c r="E158" s="93">
        <f>'2022'!DE155</f>
        <v>0</v>
      </c>
      <c r="F158" s="92">
        <f>'2022'!DH155</f>
        <v>0</v>
      </c>
      <c r="G158" s="44">
        <f>'2021'!DL125</f>
        <v>0</v>
      </c>
      <c r="H158" s="94">
        <f t="shared" si="30"/>
        <v>0</v>
      </c>
      <c r="I158" s="44"/>
      <c r="J158" s="44"/>
      <c r="K158" s="44"/>
      <c r="L158" s="44"/>
      <c r="M158" s="44"/>
      <c r="N158" s="44">
        <f>'2021'!DN125</f>
        <v>0</v>
      </c>
      <c r="O158" s="44">
        <f>'Добыча 2021'!L135</f>
        <v>0</v>
      </c>
      <c r="P158" s="44"/>
      <c r="Q158" s="44"/>
      <c r="R158" s="44"/>
      <c r="S158" s="44">
        <f>'Добыча 2021'!N135</f>
        <v>0</v>
      </c>
      <c r="T158" s="44">
        <f>'Добыча 2021'!M135</f>
        <v>0</v>
      </c>
      <c r="U158" s="44">
        <f t="shared" si="42"/>
        <v>0</v>
      </c>
      <c r="V158" s="94">
        <f>'2022'!DJ155</f>
        <v>0</v>
      </c>
      <c r="W158" s="44">
        <f t="shared" si="43"/>
        <v>0</v>
      </c>
      <c r="X158" s="44">
        <f>'2022'!DL155</f>
        <v>0</v>
      </c>
      <c r="Y158" s="94">
        <f t="shared" si="44"/>
        <v>0</v>
      </c>
      <c r="Z158" s="44"/>
      <c r="AA158" s="44"/>
      <c r="AB158" s="44"/>
      <c r="AC158" s="44"/>
      <c r="AD158" s="44"/>
      <c r="AE158" s="44">
        <f>'2022'!DN155</f>
        <v>0</v>
      </c>
      <c r="AF158" s="82" t="str">
        <f t="shared" si="34"/>
        <v/>
      </c>
      <c r="AG158" s="159"/>
      <c r="AH158" s="160">
        <f t="shared" si="35"/>
        <v>0</v>
      </c>
      <c r="AI158" s="160" t="e">
        <f t="shared" ca="1" si="36"/>
        <v>#NAME?</v>
      </c>
      <c r="AJ158" s="161">
        <v>15</v>
      </c>
      <c r="AK158" s="161" t="str">
        <f t="shared" si="37"/>
        <v/>
      </c>
      <c r="AL158" s="161">
        <f t="shared" si="38"/>
        <v>0</v>
      </c>
      <c r="AM158" s="161">
        <f t="shared" si="39"/>
        <v>0</v>
      </c>
      <c r="AN158" s="162" t="str">
        <f t="shared" si="40"/>
        <v/>
      </c>
      <c r="AO158" s="34" t="str">
        <f t="shared" si="41"/>
        <v/>
      </c>
      <c r="AP158" s="34" t="str">
        <f t="shared" si="45"/>
        <v/>
      </c>
    </row>
    <row r="159" spans="1:42" ht="18.75" x14ac:dyDescent="0.25">
      <c r="A159" s="34"/>
      <c r="B159" s="46" t="s">
        <v>187</v>
      </c>
      <c r="C159" s="98"/>
      <c r="D159" s="97"/>
      <c r="E159" s="97"/>
      <c r="F159" s="98"/>
      <c r="G159" s="44"/>
      <c r="H159" s="94"/>
      <c r="I159" s="44"/>
      <c r="J159" s="44"/>
      <c r="K159" s="44"/>
      <c r="L159" s="44"/>
      <c r="M159" s="56"/>
      <c r="N159" s="56"/>
      <c r="O159" s="56"/>
      <c r="P159" s="56"/>
      <c r="Q159" s="56"/>
      <c r="R159" s="56"/>
      <c r="S159" s="56"/>
      <c r="T159" s="56"/>
      <c r="U159" s="44"/>
      <c r="V159" s="111"/>
      <c r="W159" s="44"/>
      <c r="X159" s="56"/>
      <c r="Y159" s="94"/>
      <c r="Z159" s="56"/>
      <c r="AA159" s="56"/>
      <c r="AB159" s="56"/>
      <c r="AC159" s="56"/>
      <c r="AD159" s="44"/>
      <c r="AE159" s="56"/>
      <c r="AF159" s="82" t="str">
        <f t="shared" si="34"/>
        <v/>
      </c>
      <c r="AG159" s="159"/>
      <c r="AH159" s="160" t="str">
        <f t="shared" si="35"/>
        <v/>
      </c>
      <c r="AI159" s="160" t="e">
        <f t="shared" ca="1" si="36"/>
        <v>#NAME?</v>
      </c>
      <c r="AJ159" s="161">
        <v>15</v>
      </c>
      <c r="AK159" s="161" t="str">
        <f t="shared" si="37"/>
        <v/>
      </c>
      <c r="AL159" s="161" t="str">
        <f t="shared" si="38"/>
        <v/>
      </c>
      <c r="AM159" s="161" t="str">
        <f t="shared" si="39"/>
        <v/>
      </c>
      <c r="AN159" s="162" t="str">
        <f t="shared" si="40"/>
        <v/>
      </c>
      <c r="AO159" s="34" t="str">
        <f t="shared" si="41"/>
        <v/>
      </c>
      <c r="AP159" s="34" t="str">
        <f t="shared" si="45"/>
        <v/>
      </c>
    </row>
    <row r="160" spans="1:42" ht="78.75" x14ac:dyDescent="0.25">
      <c r="A160" s="34">
        <v>126</v>
      </c>
      <c r="B160" s="49" t="s">
        <v>189</v>
      </c>
      <c r="C160" s="92">
        <f>'2022'!B157</f>
        <v>58.8</v>
      </c>
      <c r="D160" s="581">
        <f>'2022'!DD157</f>
        <v>0</v>
      </c>
      <c r="E160" s="93">
        <f>'2022'!DE157</f>
        <v>0</v>
      </c>
      <c r="F160" s="92">
        <f>'2022'!DH157</f>
        <v>0</v>
      </c>
      <c r="G160" s="583">
        <f>'2021'!DL127</f>
        <v>0</v>
      </c>
      <c r="H160" s="585">
        <f>IF(G160&gt;0,G160/D171*100,0)</f>
        <v>0</v>
      </c>
      <c r="I160" s="44"/>
      <c r="J160" s="44"/>
      <c r="K160" s="44"/>
      <c r="L160" s="44"/>
      <c r="M160" s="44"/>
      <c r="N160" s="44">
        <f>'2021'!DN127</f>
        <v>0</v>
      </c>
      <c r="O160" s="583">
        <f>'Добыча 2021'!L137</f>
        <v>0</v>
      </c>
      <c r="P160" s="44"/>
      <c r="Q160" s="44"/>
      <c r="R160" s="44"/>
      <c r="S160" s="583">
        <f>'Добыча 2021'!N137</f>
        <v>0</v>
      </c>
      <c r="T160" s="583">
        <f>'Добыча 2021'!M137</f>
        <v>0</v>
      </c>
      <c r="U160" s="583">
        <f>IF(G160=0,0,O160/G160*100)</f>
        <v>0</v>
      </c>
      <c r="V160" s="94">
        <f>'2022'!DJ157</f>
        <v>0</v>
      </c>
      <c r="W160" s="44">
        <f t="shared" ref="W160:W170" si="46">IF(V160&gt;1,V160/E160*100,0)</f>
        <v>0</v>
      </c>
      <c r="X160" s="44">
        <f>'2022'!DL157</f>
        <v>0</v>
      </c>
      <c r="Y160" s="94">
        <f t="shared" ref="Y160:Y170" si="47">IF(X160&gt;1,X160/E160*100,0)</f>
        <v>0</v>
      </c>
      <c r="Z160" s="44"/>
      <c r="AA160" s="44"/>
      <c r="AB160" s="44"/>
      <c r="AC160" s="44"/>
      <c r="AD160" s="44"/>
      <c r="AE160" s="44">
        <f>'2022'!DN157</f>
        <v>0</v>
      </c>
      <c r="AF160" s="82" t="str">
        <f t="shared" si="34"/>
        <v/>
      </c>
      <c r="AG160" s="159"/>
      <c r="AH160" s="160">
        <f t="shared" si="35"/>
        <v>0</v>
      </c>
      <c r="AI160" s="160" t="e">
        <f t="shared" ca="1" si="36"/>
        <v>#NAME?</v>
      </c>
      <c r="AJ160" s="161">
        <v>15</v>
      </c>
      <c r="AK160" s="161" t="str">
        <f t="shared" si="37"/>
        <v/>
      </c>
      <c r="AL160" s="161">
        <f t="shared" si="38"/>
        <v>0</v>
      </c>
      <c r="AM160" s="161">
        <f t="shared" si="39"/>
        <v>0</v>
      </c>
      <c r="AN160" s="162" t="str">
        <f t="shared" si="40"/>
        <v/>
      </c>
      <c r="AO160" s="34" t="str">
        <f t="shared" si="41"/>
        <v/>
      </c>
      <c r="AP160" s="34" t="str">
        <f t="shared" si="45"/>
        <v/>
      </c>
    </row>
    <row r="161" spans="1:42" ht="78.75" x14ac:dyDescent="0.25">
      <c r="A161" s="34">
        <v>127</v>
      </c>
      <c r="B161" s="49" t="s">
        <v>190</v>
      </c>
      <c r="C161" s="92">
        <f>'2022'!B158</f>
        <v>17.8</v>
      </c>
      <c r="D161" s="587"/>
      <c r="E161" s="93">
        <f>'2022'!DE158</f>
        <v>0</v>
      </c>
      <c r="F161" s="92">
        <f>'2022'!DH158</f>
        <v>0</v>
      </c>
      <c r="G161" s="588"/>
      <c r="H161" s="589"/>
      <c r="I161" s="44"/>
      <c r="J161" s="44"/>
      <c r="K161" s="44"/>
      <c r="L161" s="44"/>
      <c r="M161" s="44"/>
      <c r="N161" s="583">
        <f>'2021'!DN150</f>
        <v>0</v>
      </c>
      <c r="O161" s="588"/>
      <c r="P161" s="44"/>
      <c r="Q161" s="44"/>
      <c r="R161" s="44"/>
      <c r="S161" s="588"/>
      <c r="T161" s="588"/>
      <c r="U161" s="588"/>
      <c r="V161" s="94">
        <f>'2022'!DJ158</f>
        <v>0</v>
      </c>
      <c r="W161" s="44">
        <f t="shared" si="46"/>
        <v>0</v>
      </c>
      <c r="X161" s="44">
        <f>'2022'!DL158</f>
        <v>0</v>
      </c>
      <c r="Y161" s="94">
        <f t="shared" si="47"/>
        <v>0</v>
      </c>
      <c r="Z161" s="44"/>
      <c r="AA161" s="44"/>
      <c r="AB161" s="44"/>
      <c r="AC161" s="44"/>
      <c r="AD161" s="44"/>
      <c r="AE161" s="44">
        <f>'2022'!DN158</f>
        <v>0</v>
      </c>
      <c r="AF161" s="82" t="str">
        <f t="shared" si="34"/>
        <v/>
      </c>
      <c r="AG161" s="159"/>
      <c r="AH161" s="160">
        <f t="shared" si="35"/>
        <v>0</v>
      </c>
      <c r="AI161" s="160" t="e">
        <f t="shared" ca="1" si="36"/>
        <v>#NAME?</v>
      </c>
      <c r="AJ161" s="161">
        <v>15</v>
      </c>
      <c r="AK161" s="161" t="str">
        <f t="shared" si="37"/>
        <v/>
      </c>
      <c r="AL161" s="161">
        <f t="shared" si="38"/>
        <v>0</v>
      </c>
      <c r="AM161" s="161">
        <f t="shared" si="39"/>
        <v>0</v>
      </c>
      <c r="AN161" s="162" t="str">
        <f t="shared" si="40"/>
        <v/>
      </c>
      <c r="AO161" s="34" t="str">
        <f t="shared" si="41"/>
        <v/>
      </c>
      <c r="AP161" s="34" t="str">
        <f t="shared" si="45"/>
        <v/>
      </c>
    </row>
    <row r="162" spans="1:42" ht="78.75" x14ac:dyDescent="0.25">
      <c r="A162" s="34">
        <v>128</v>
      </c>
      <c r="B162" s="49" t="s">
        <v>191</v>
      </c>
      <c r="C162" s="92">
        <f>'2022'!B159</f>
        <v>30.8</v>
      </c>
      <c r="D162" s="587"/>
      <c r="E162" s="93">
        <f>'2022'!DE159</f>
        <v>0</v>
      </c>
      <c r="F162" s="92">
        <f>'2022'!DH159</f>
        <v>0</v>
      </c>
      <c r="G162" s="588"/>
      <c r="H162" s="589"/>
      <c r="I162" s="44"/>
      <c r="J162" s="44"/>
      <c r="K162" s="44"/>
      <c r="L162" s="44"/>
      <c r="M162" s="44"/>
      <c r="N162" s="588"/>
      <c r="O162" s="588"/>
      <c r="P162" s="44"/>
      <c r="Q162" s="44"/>
      <c r="R162" s="44"/>
      <c r="S162" s="588"/>
      <c r="T162" s="588"/>
      <c r="U162" s="588"/>
      <c r="V162" s="94">
        <f>'2022'!DJ159</f>
        <v>0</v>
      </c>
      <c r="W162" s="44">
        <f t="shared" si="46"/>
        <v>0</v>
      </c>
      <c r="X162" s="44">
        <f>'2022'!DL159</f>
        <v>0</v>
      </c>
      <c r="Y162" s="94">
        <f t="shared" si="47"/>
        <v>0</v>
      </c>
      <c r="Z162" s="44"/>
      <c r="AA162" s="44"/>
      <c r="AB162" s="44"/>
      <c r="AC162" s="44"/>
      <c r="AD162" s="44"/>
      <c r="AE162" s="44">
        <f>'2022'!DN159</f>
        <v>0</v>
      </c>
      <c r="AF162" s="82" t="str">
        <f t="shared" si="34"/>
        <v/>
      </c>
      <c r="AG162" s="159"/>
      <c r="AH162" s="160">
        <f t="shared" si="35"/>
        <v>0</v>
      </c>
      <c r="AI162" s="160" t="e">
        <f t="shared" ca="1" si="36"/>
        <v>#NAME?</v>
      </c>
      <c r="AJ162" s="161">
        <v>15</v>
      </c>
      <c r="AK162" s="161" t="str">
        <f t="shared" si="37"/>
        <v/>
      </c>
      <c r="AL162" s="161">
        <f t="shared" si="38"/>
        <v>0</v>
      </c>
      <c r="AM162" s="161">
        <f t="shared" si="39"/>
        <v>0</v>
      </c>
      <c r="AN162" s="162" t="str">
        <f t="shared" si="40"/>
        <v/>
      </c>
      <c r="AO162" s="34" t="str">
        <f t="shared" si="41"/>
        <v/>
      </c>
      <c r="AP162" s="34" t="str">
        <f t="shared" si="45"/>
        <v/>
      </c>
    </row>
    <row r="163" spans="1:42" ht="78.75" x14ac:dyDescent="0.25">
      <c r="A163" s="34">
        <v>129</v>
      </c>
      <c r="B163" s="49" t="s">
        <v>192</v>
      </c>
      <c r="C163" s="92">
        <f>'2022'!B160</f>
        <v>20.399999999999999</v>
      </c>
      <c r="D163" s="587"/>
      <c r="E163" s="93">
        <f>'2022'!DE160</f>
        <v>0</v>
      </c>
      <c r="F163" s="92">
        <f>'2022'!DH160</f>
        <v>0</v>
      </c>
      <c r="G163" s="588"/>
      <c r="H163" s="589"/>
      <c r="I163" s="44"/>
      <c r="J163" s="44"/>
      <c r="K163" s="44"/>
      <c r="L163" s="44"/>
      <c r="M163" s="44"/>
      <c r="N163" s="588"/>
      <c r="O163" s="588"/>
      <c r="P163" s="44"/>
      <c r="Q163" s="44"/>
      <c r="R163" s="44"/>
      <c r="S163" s="588"/>
      <c r="T163" s="588"/>
      <c r="U163" s="588"/>
      <c r="V163" s="94">
        <f>'2022'!DJ160</f>
        <v>0</v>
      </c>
      <c r="W163" s="44">
        <f t="shared" si="46"/>
        <v>0</v>
      </c>
      <c r="X163" s="44">
        <f>'2022'!DL160</f>
        <v>0</v>
      </c>
      <c r="Y163" s="94">
        <f t="shared" si="47"/>
        <v>0</v>
      </c>
      <c r="Z163" s="44"/>
      <c r="AA163" s="44"/>
      <c r="AB163" s="44"/>
      <c r="AC163" s="44"/>
      <c r="AD163" s="44"/>
      <c r="AE163" s="44">
        <f>'2022'!DN160</f>
        <v>0</v>
      </c>
      <c r="AF163" s="82" t="str">
        <f t="shared" si="34"/>
        <v/>
      </c>
      <c r="AG163" s="159"/>
      <c r="AH163" s="160">
        <f t="shared" si="35"/>
        <v>0</v>
      </c>
      <c r="AI163" s="160" t="e">
        <f t="shared" ca="1" si="36"/>
        <v>#NAME?</v>
      </c>
      <c r="AJ163" s="161">
        <v>15</v>
      </c>
      <c r="AK163" s="161" t="str">
        <f t="shared" si="37"/>
        <v/>
      </c>
      <c r="AL163" s="161">
        <f t="shared" si="38"/>
        <v>0</v>
      </c>
      <c r="AM163" s="161">
        <f t="shared" si="39"/>
        <v>0</v>
      </c>
      <c r="AN163" s="162" t="str">
        <f t="shared" si="40"/>
        <v/>
      </c>
      <c r="AO163" s="34" t="str">
        <f t="shared" si="41"/>
        <v/>
      </c>
      <c r="AP163" s="34" t="str">
        <f t="shared" si="45"/>
        <v/>
      </c>
    </row>
    <row r="164" spans="1:42" ht="78.75" x14ac:dyDescent="0.25">
      <c r="A164" s="34">
        <v>130</v>
      </c>
      <c r="B164" s="49" t="s">
        <v>193</v>
      </c>
      <c r="C164" s="92">
        <f>'2022'!B161</f>
        <v>20.8</v>
      </c>
      <c r="D164" s="587"/>
      <c r="E164" s="93">
        <f>'2022'!DE161</f>
        <v>0</v>
      </c>
      <c r="F164" s="92">
        <f>'2022'!DH161</f>
        <v>0</v>
      </c>
      <c r="G164" s="588"/>
      <c r="H164" s="589"/>
      <c r="I164" s="44"/>
      <c r="J164" s="44"/>
      <c r="K164" s="44"/>
      <c r="L164" s="44"/>
      <c r="M164" s="44"/>
      <c r="N164" s="588"/>
      <c r="O164" s="588"/>
      <c r="P164" s="44"/>
      <c r="Q164" s="44"/>
      <c r="R164" s="44"/>
      <c r="S164" s="588"/>
      <c r="T164" s="588"/>
      <c r="U164" s="588"/>
      <c r="V164" s="94">
        <f>'2022'!DJ161</f>
        <v>0</v>
      </c>
      <c r="W164" s="44">
        <f t="shared" si="46"/>
        <v>0</v>
      </c>
      <c r="X164" s="44">
        <f>'2022'!DL161</f>
        <v>0</v>
      </c>
      <c r="Y164" s="94">
        <f t="shared" si="47"/>
        <v>0</v>
      </c>
      <c r="Z164" s="44"/>
      <c r="AA164" s="44"/>
      <c r="AB164" s="44"/>
      <c r="AC164" s="44"/>
      <c r="AD164" s="44"/>
      <c r="AE164" s="44">
        <f>'2022'!DN161</f>
        <v>0</v>
      </c>
      <c r="AF164" s="82" t="str">
        <f t="shared" si="34"/>
        <v/>
      </c>
      <c r="AG164" s="159"/>
      <c r="AH164" s="160">
        <f t="shared" si="35"/>
        <v>0</v>
      </c>
      <c r="AI164" s="160" t="e">
        <f t="shared" ca="1" si="36"/>
        <v>#NAME?</v>
      </c>
      <c r="AJ164" s="161">
        <v>15</v>
      </c>
      <c r="AK164" s="161" t="str">
        <f t="shared" si="37"/>
        <v/>
      </c>
      <c r="AL164" s="161">
        <f t="shared" si="38"/>
        <v>0</v>
      </c>
      <c r="AM164" s="161">
        <f t="shared" si="39"/>
        <v>0</v>
      </c>
      <c r="AN164" s="162" t="str">
        <f t="shared" si="40"/>
        <v/>
      </c>
      <c r="AO164" s="34" t="str">
        <f t="shared" si="41"/>
        <v/>
      </c>
      <c r="AP164" s="34" t="str">
        <f t="shared" si="45"/>
        <v/>
      </c>
    </row>
    <row r="165" spans="1:42" ht="78.75" x14ac:dyDescent="0.25">
      <c r="A165" s="34">
        <v>131</v>
      </c>
      <c r="B165" s="49" t="s">
        <v>194</v>
      </c>
      <c r="C165" s="92">
        <f>'2022'!B162</f>
        <v>14.8</v>
      </c>
      <c r="D165" s="587"/>
      <c r="E165" s="93">
        <f>'2022'!DE162</f>
        <v>0</v>
      </c>
      <c r="F165" s="92">
        <f>'2022'!DH162</f>
        <v>0</v>
      </c>
      <c r="G165" s="588"/>
      <c r="H165" s="589"/>
      <c r="I165" s="44"/>
      <c r="J165" s="44"/>
      <c r="K165" s="44"/>
      <c r="L165" s="44"/>
      <c r="M165" s="44"/>
      <c r="N165" s="588"/>
      <c r="O165" s="588"/>
      <c r="P165" s="44"/>
      <c r="Q165" s="44"/>
      <c r="R165" s="44"/>
      <c r="S165" s="588"/>
      <c r="T165" s="588"/>
      <c r="U165" s="588"/>
      <c r="V165" s="94">
        <f>'2022'!DJ162</f>
        <v>0</v>
      </c>
      <c r="W165" s="44">
        <f t="shared" si="46"/>
        <v>0</v>
      </c>
      <c r="X165" s="44">
        <f>'2022'!DL162</f>
        <v>0</v>
      </c>
      <c r="Y165" s="94">
        <f t="shared" si="47"/>
        <v>0</v>
      </c>
      <c r="Z165" s="44"/>
      <c r="AA165" s="44"/>
      <c r="AB165" s="44"/>
      <c r="AC165" s="44"/>
      <c r="AD165" s="44"/>
      <c r="AE165" s="44">
        <f>'2022'!DN162</f>
        <v>0</v>
      </c>
      <c r="AF165" s="82" t="str">
        <f t="shared" si="34"/>
        <v/>
      </c>
      <c r="AG165" s="159"/>
      <c r="AH165" s="160">
        <f t="shared" si="35"/>
        <v>0</v>
      </c>
      <c r="AI165" s="160" t="e">
        <f t="shared" ca="1" si="36"/>
        <v>#NAME?</v>
      </c>
      <c r="AJ165" s="161">
        <v>15</v>
      </c>
      <c r="AK165" s="161" t="str">
        <f t="shared" si="37"/>
        <v/>
      </c>
      <c r="AL165" s="161">
        <f t="shared" si="38"/>
        <v>0</v>
      </c>
      <c r="AM165" s="161">
        <f t="shared" si="39"/>
        <v>0</v>
      </c>
      <c r="AN165" s="162" t="str">
        <f t="shared" si="40"/>
        <v/>
      </c>
      <c r="AO165" s="34" t="str">
        <f t="shared" si="41"/>
        <v/>
      </c>
      <c r="AP165" s="34" t="str">
        <f t="shared" si="45"/>
        <v/>
      </c>
    </row>
    <row r="166" spans="1:42" ht="78.75" x14ac:dyDescent="0.25">
      <c r="A166" s="34">
        <v>132</v>
      </c>
      <c r="B166" s="49" t="s">
        <v>195</v>
      </c>
      <c r="C166" s="92">
        <f>'2022'!B163</f>
        <v>8.6</v>
      </c>
      <c r="D166" s="587"/>
      <c r="E166" s="93">
        <f>'2022'!DE163</f>
        <v>0</v>
      </c>
      <c r="F166" s="92">
        <f>'2022'!DH163</f>
        <v>0</v>
      </c>
      <c r="G166" s="588"/>
      <c r="H166" s="589"/>
      <c r="I166" s="44"/>
      <c r="J166" s="44"/>
      <c r="K166" s="44"/>
      <c r="L166" s="44"/>
      <c r="M166" s="44"/>
      <c r="N166" s="588"/>
      <c r="O166" s="588"/>
      <c r="P166" s="44"/>
      <c r="Q166" s="44"/>
      <c r="R166" s="44"/>
      <c r="S166" s="588"/>
      <c r="T166" s="588"/>
      <c r="U166" s="588"/>
      <c r="V166" s="94">
        <f>'2022'!DJ163</f>
        <v>0</v>
      </c>
      <c r="W166" s="44">
        <f t="shared" si="46"/>
        <v>0</v>
      </c>
      <c r="X166" s="44">
        <f>'2022'!DL163</f>
        <v>0</v>
      </c>
      <c r="Y166" s="94">
        <f t="shared" si="47"/>
        <v>0</v>
      </c>
      <c r="Z166" s="44"/>
      <c r="AA166" s="44"/>
      <c r="AB166" s="44"/>
      <c r="AC166" s="44"/>
      <c r="AD166" s="44"/>
      <c r="AE166" s="44">
        <f>'2022'!DN163</f>
        <v>0</v>
      </c>
      <c r="AF166" s="82" t="str">
        <f t="shared" si="34"/>
        <v/>
      </c>
      <c r="AG166" s="159"/>
      <c r="AH166" s="160">
        <f t="shared" si="35"/>
        <v>0</v>
      </c>
      <c r="AI166" s="160" t="e">
        <f t="shared" ca="1" si="36"/>
        <v>#NAME?</v>
      </c>
      <c r="AJ166" s="161">
        <v>15</v>
      </c>
      <c r="AK166" s="161" t="str">
        <f t="shared" si="37"/>
        <v/>
      </c>
      <c r="AL166" s="161">
        <f t="shared" si="38"/>
        <v>0</v>
      </c>
      <c r="AM166" s="161">
        <f t="shared" si="39"/>
        <v>0</v>
      </c>
      <c r="AN166" s="162" t="str">
        <f t="shared" si="40"/>
        <v/>
      </c>
      <c r="AO166" s="34" t="str">
        <f t="shared" si="41"/>
        <v/>
      </c>
      <c r="AP166" s="34" t="str">
        <f t="shared" si="45"/>
        <v/>
      </c>
    </row>
    <row r="167" spans="1:42" ht="78.75" x14ac:dyDescent="0.25">
      <c r="A167" s="34">
        <v>133</v>
      </c>
      <c r="B167" s="49" t="s">
        <v>196</v>
      </c>
      <c r="C167" s="92">
        <f>'2022'!B164</f>
        <v>8</v>
      </c>
      <c r="D167" s="587"/>
      <c r="E167" s="93">
        <f>'2022'!DE164</f>
        <v>0</v>
      </c>
      <c r="F167" s="92">
        <f>'2022'!DH164</f>
        <v>0</v>
      </c>
      <c r="G167" s="588"/>
      <c r="H167" s="589"/>
      <c r="I167" s="44"/>
      <c r="J167" s="44"/>
      <c r="K167" s="44"/>
      <c r="L167" s="44"/>
      <c r="M167" s="44"/>
      <c r="N167" s="588"/>
      <c r="O167" s="588"/>
      <c r="P167" s="44"/>
      <c r="Q167" s="44"/>
      <c r="R167" s="44"/>
      <c r="S167" s="588"/>
      <c r="T167" s="588"/>
      <c r="U167" s="588"/>
      <c r="V167" s="94">
        <f>'2022'!DJ164</f>
        <v>0</v>
      </c>
      <c r="W167" s="44">
        <f t="shared" si="46"/>
        <v>0</v>
      </c>
      <c r="X167" s="44">
        <f>'2022'!DL164</f>
        <v>0</v>
      </c>
      <c r="Y167" s="94">
        <f t="shared" si="47"/>
        <v>0</v>
      </c>
      <c r="Z167" s="44"/>
      <c r="AA167" s="44"/>
      <c r="AB167" s="44"/>
      <c r="AC167" s="44"/>
      <c r="AD167" s="44"/>
      <c r="AE167" s="44">
        <f>'2022'!DN164</f>
        <v>0</v>
      </c>
      <c r="AF167" s="82" t="str">
        <f t="shared" si="34"/>
        <v/>
      </c>
      <c r="AG167" s="159"/>
      <c r="AH167" s="160">
        <f t="shared" si="35"/>
        <v>0</v>
      </c>
      <c r="AI167" s="160" t="e">
        <f t="shared" ca="1" si="36"/>
        <v>#NAME?</v>
      </c>
      <c r="AJ167" s="161">
        <v>15</v>
      </c>
      <c r="AK167" s="161" t="str">
        <f t="shared" si="37"/>
        <v/>
      </c>
      <c r="AL167" s="161">
        <f t="shared" si="38"/>
        <v>0</v>
      </c>
      <c r="AM167" s="161">
        <f t="shared" si="39"/>
        <v>0</v>
      </c>
      <c r="AN167" s="162" t="str">
        <f t="shared" si="40"/>
        <v/>
      </c>
      <c r="AO167" s="34" t="str">
        <f t="shared" si="41"/>
        <v/>
      </c>
      <c r="AP167" s="34" t="str">
        <f t="shared" si="45"/>
        <v/>
      </c>
    </row>
    <row r="168" spans="1:42" ht="78.75" x14ac:dyDescent="0.25">
      <c r="A168" s="34">
        <v>134</v>
      </c>
      <c r="B168" s="49" t="s">
        <v>197</v>
      </c>
      <c r="C168" s="92">
        <f>'2022'!B165</f>
        <v>30.8</v>
      </c>
      <c r="D168" s="587"/>
      <c r="E168" s="93">
        <f>'2022'!DE165</f>
        <v>0</v>
      </c>
      <c r="F168" s="92">
        <f>'2022'!DH165</f>
        <v>0</v>
      </c>
      <c r="G168" s="588"/>
      <c r="H168" s="589"/>
      <c r="I168" s="44"/>
      <c r="J168" s="44"/>
      <c r="K168" s="44"/>
      <c r="L168" s="44"/>
      <c r="M168" s="44"/>
      <c r="N168" s="588"/>
      <c r="O168" s="588"/>
      <c r="P168" s="44"/>
      <c r="Q168" s="44"/>
      <c r="R168" s="44"/>
      <c r="S168" s="588"/>
      <c r="T168" s="588"/>
      <c r="U168" s="588"/>
      <c r="V168" s="94">
        <f>'2022'!DJ165</f>
        <v>0</v>
      </c>
      <c r="W168" s="44">
        <f t="shared" si="46"/>
        <v>0</v>
      </c>
      <c r="X168" s="44">
        <f>'2022'!DL165</f>
        <v>0</v>
      </c>
      <c r="Y168" s="94">
        <f t="shared" si="47"/>
        <v>0</v>
      </c>
      <c r="Z168" s="44"/>
      <c r="AA168" s="44"/>
      <c r="AB168" s="44"/>
      <c r="AC168" s="44"/>
      <c r="AD168" s="44"/>
      <c r="AE168" s="44">
        <f>'2022'!DN165</f>
        <v>0</v>
      </c>
      <c r="AF168" s="82" t="str">
        <f t="shared" si="34"/>
        <v/>
      </c>
      <c r="AG168" s="159"/>
      <c r="AH168" s="160">
        <f t="shared" si="35"/>
        <v>0</v>
      </c>
      <c r="AI168" s="160" t="e">
        <f t="shared" ca="1" si="36"/>
        <v>#NAME?</v>
      </c>
      <c r="AJ168" s="161">
        <v>15</v>
      </c>
      <c r="AK168" s="161" t="str">
        <f t="shared" si="37"/>
        <v/>
      </c>
      <c r="AL168" s="161">
        <f t="shared" si="38"/>
        <v>0</v>
      </c>
      <c r="AM168" s="161">
        <f t="shared" si="39"/>
        <v>0</v>
      </c>
      <c r="AN168" s="162" t="str">
        <f t="shared" si="40"/>
        <v/>
      </c>
      <c r="AO168" s="34" t="str">
        <f t="shared" si="41"/>
        <v/>
      </c>
      <c r="AP168" s="34" t="str">
        <f t="shared" si="45"/>
        <v/>
      </c>
    </row>
    <row r="169" spans="1:42" ht="78.75" x14ac:dyDescent="0.25">
      <c r="A169" s="34">
        <v>135</v>
      </c>
      <c r="B169" s="49" t="s">
        <v>198</v>
      </c>
      <c r="C169" s="92">
        <f>'2022'!B166</f>
        <v>37.25</v>
      </c>
      <c r="D169" s="587"/>
      <c r="E169" s="93">
        <f>'2022'!DE166</f>
        <v>0</v>
      </c>
      <c r="F169" s="92">
        <f>'2022'!DH166</f>
        <v>0</v>
      </c>
      <c r="G169" s="588"/>
      <c r="H169" s="589"/>
      <c r="I169" s="44"/>
      <c r="J169" s="44"/>
      <c r="K169" s="44"/>
      <c r="L169" s="44"/>
      <c r="M169" s="44"/>
      <c r="N169" s="588"/>
      <c r="O169" s="588"/>
      <c r="P169" s="44"/>
      <c r="Q169" s="44"/>
      <c r="R169" s="44"/>
      <c r="S169" s="588"/>
      <c r="T169" s="588"/>
      <c r="U169" s="588"/>
      <c r="V169" s="94">
        <f>'2022'!DJ166</f>
        <v>0</v>
      </c>
      <c r="W169" s="44">
        <f t="shared" si="46"/>
        <v>0</v>
      </c>
      <c r="X169" s="44">
        <f>'2022'!DL166</f>
        <v>0</v>
      </c>
      <c r="Y169" s="94">
        <f t="shared" si="47"/>
        <v>0</v>
      </c>
      <c r="Z169" s="44"/>
      <c r="AA169" s="44"/>
      <c r="AB169" s="44"/>
      <c r="AC169" s="44"/>
      <c r="AD169" s="44"/>
      <c r="AE169" s="44">
        <f>'2022'!DN166</f>
        <v>0</v>
      </c>
      <c r="AF169" s="82" t="str">
        <f t="shared" si="34"/>
        <v/>
      </c>
      <c r="AG169" s="159"/>
      <c r="AH169" s="160">
        <f t="shared" si="35"/>
        <v>0</v>
      </c>
      <c r="AI169" s="160" t="e">
        <f t="shared" ca="1" si="36"/>
        <v>#NAME?</v>
      </c>
      <c r="AJ169" s="161">
        <v>15</v>
      </c>
      <c r="AK169" s="161" t="str">
        <f t="shared" si="37"/>
        <v/>
      </c>
      <c r="AL169" s="161">
        <f t="shared" si="38"/>
        <v>0</v>
      </c>
      <c r="AM169" s="161">
        <f t="shared" si="39"/>
        <v>0</v>
      </c>
      <c r="AN169" s="162" t="str">
        <f t="shared" si="40"/>
        <v/>
      </c>
      <c r="AO169" s="34" t="str">
        <f t="shared" si="41"/>
        <v/>
      </c>
      <c r="AP169" s="34" t="str">
        <f t="shared" si="45"/>
        <v/>
      </c>
    </row>
    <row r="170" spans="1:42" ht="78.75" x14ac:dyDescent="0.25">
      <c r="A170" s="34">
        <v>136</v>
      </c>
      <c r="B170" s="49" t="s">
        <v>199</v>
      </c>
      <c r="C170" s="92">
        <f>'2022'!B167</f>
        <v>24.34</v>
      </c>
      <c r="D170" s="587"/>
      <c r="E170" s="93">
        <f>'2022'!DE167</f>
        <v>0</v>
      </c>
      <c r="F170" s="92">
        <f>'2022'!DH167</f>
        <v>0</v>
      </c>
      <c r="G170" s="588"/>
      <c r="H170" s="589"/>
      <c r="I170" s="44"/>
      <c r="J170" s="44"/>
      <c r="K170" s="44"/>
      <c r="L170" s="44"/>
      <c r="M170" s="44"/>
      <c r="N170" s="588"/>
      <c r="O170" s="588"/>
      <c r="P170" s="44"/>
      <c r="Q170" s="44"/>
      <c r="R170" s="44"/>
      <c r="S170" s="588"/>
      <c r="T170" s="588"/>
      <c r="U170" s="588"/>
      <c r="V170" s="94">
        <f>'2022'!DJ167</f>
        <v>0</v>
      </c>
      <c r="W170" s="44">
        <f t="shared" si="46"/>
        <v>0</v>
      </c>
      <c r="X170" s="44">
        <f>'2022'!DL167</f>
        <v>0</v>
      </c>
      <c r="Y170" s="94">
        <f t="shared" si="47"/>
        <v>0</v>
      </c>
      <c r="Z170" s="44"/>
      <c r="AA170" s="44"/>
      <c r="AB170" s="44"/>
      <c r="AC170" s="44"/>
      <c r="AD170" s="44"/>
      <c r="AE170" s="44">
        <f>'2022'!DN167</f>
        <v>0</v>
      </c>
      <c r="AF170" s="82" t="str">
        <f t="shared" si="34"/>
        <v/>
      </c>
      <c r="AG170" s="159"/>
      <c r="AH170" s="160">
        <f t="shared" si="35"/>
        <v>0</v>
      </c>
      <c r="AI170" s="160" t="e">
        <f t="shared" ca="1" si="36"/>
        <v>#NAME?</v>
      </c>
      <c r="AJ170" s="161">
        <v>15</v>
      </c>
      <c r="AK170" s="161" t="str">
        <f t="shared" si="37"/>
        <v/>
      </c>
      <c r="AL170" s="161">
        <f t="shared" si="38"/>
        <v>0</v>
      </c>
      <c r="AM170" s="161">
        <f t="shared" si="39"/>
        <v>0</v>
      </c>
      <c r="AN170" s="162" t="str">
        <f t="shared" si="40"/>
        <v/>
      </c>
      <c r="AO170" s="34" t="str">
        <f t="shared" si="41"/>
        <v/>
      </c>
      <c r="AP170" s="34" t="str">
        <f t="shared" si="45"/>
        <v/>
      </c>
    </row>
    <row r="171" spans="1:42" ht="80.25" customHeight="1" x14ac:dyDescent="0.25">
      <c r="A171" s="72">
        <v>137</v>
      </c>
      <c r="B171" s="49" t="s">
        <v>200</v>
      </c>
      <c r="C171" s="92">
        <f>'2022'!B168</f>
        <v>30.8</v>
      </c>
      <c r="D171" s="582"/>
      <c r="E171" s="93">
        <f>'2022'!DE168</f>
        <v>0</v>
      </c>
      <c r="F171" s="92">
        <f>'2022'!DH168</f>
        <v>0</v>
      </c>
      <c r="G171" s="584"/>
      <c r="H171" s="586"/>
      <c r="I171" s="47"/>
      <c r="J171" s="47"/>
      <c r="K171" s="47"/>
      <c r="L171" s="99"/>
      <c r="M171" s="44"/>
      <c r="N171" s="584"/>
      <c r="O171" s="584"/>
      <c r="P171" s="44"/>
      <c r="Q171" s="44"/>
      <c r="R171" s="44"/>
      <c r="S171" s="584"/>
      <c r="T171" s="584"/>
      <c r="U171" s="584"/>
      <c r="V171" s="94">
        <f>'2022'!DJ168</f>
        <v>0</v>
      </c>
      <c r="W171" s="44">
        <f t="shared" si="43"/>
        <v>0</v>
      </c>
      <c r="X171" s="44">
        <f>'2022'!DL168</f>
        <v>0</v>
      </c>
      <c r="Y171" s="94">
        <f t="shared" si="44"/>
        <v>0</v>
      </c>
      <c r="Z171" s="44"/>
      <c r="AA171" s="44"/>
      <c r="AB171" s="44"/>
      <c r="AC171" s="44"/>
      <c r="AD171" s="44"/>
      <c r="AE171" s="44">
        <f>'2022'!DN168</f>
        <v>0</v>
      </c>
      <c r="AF171" s="82" t="str">
        <f t="shared" si="34"/>
        <v/>
      </c>
      <c r="AG171" s="159"/>
      <c r="AH171" s="160">
        <f t="shared" si="35"/>
        <v>0</v>
      </c>
      <c r="AI171" s="160" t="e">
        <f t="shared" ca="1" si="36"/>
        <v>#NAME?</v>
      </c>
      <c r="AJ171" s="161">
        <v>15</v>
      </c>
      <c r="AK171" s="161" t="str">
        <f t="shared" si="37"/>
        <v/>
      </c>
      <c r="AL171" s="161">
        <f t="shared" si="38"/>
        <v>0</v>
      </c>
      <c r="AM171" s="161">
        <f t="shared" si="39"/>
        <v>0</v>
      </c>
      <c r="AN171" s="162" t="str">
        <f t="shared" si="40"/>
        <v/>
      </c>
      <c r="AO171" s="34" t="str">
        <f t="shared" si="41"/>
        <v/>
      </c>
      <c r="AP171" s="34" t="str">
        <f t="shared" si="45"/>
        <v/>
      </c>
    </row>
    <row r="172" spans="1:42" ht="31.5" x14ac:dyDescent="0.25">
      <c r="A172" s="34">
        <v>138</v>
      </c>
      <c r="B172" s="57" t="s">
        <v>337</v>
      </c>
      <c r="C172" s="92">
        <f>'2022'!B169</f>
        <v>1020.3</v>
      </c>
      <c r="D172" s="93">
        <f>'2022'!DD169</f>
        <v>0</v>
      </c>
      <c r="E172" s="93">
        <f>'2022'!DE169</f>
        <v>0</v>
      </c>
      <c r="F172" s="92">
        <f>'2022'!DH169</f>
        <v>0</v>
      </c>
      <c r="G172" s="44">
        <f>'2021'!DL128</f>
        <v>0</v>
      </c>
      <c r="H172" s="94">
        <f t="shared" ref="H172:H235" si="48">IF(G172&gt;0,G172/D172*100,0)</f>
        <v>0</v>
      </c>
      <c r="I172" s="44"/>
      <c r="J172" s="44"/>
      <c r="K172" s="44"/>
      <c r="L172" s="44"/>
      <c r="M172" s="44"/>
      <c r="N172" s="44">
        <f>'2021'!DN128</f>
        <v>0</v>
      </c>
      <c r="O172" s="44">
        <f>'Добыча 2021'!L138</f>
        <v>0</v>
      </c>
      <c r="P172" s="44"/>
      <c r="Q172" s="44"/>
      <c r="R172" s="44"/>
      <c r="S172" s="44">
        <f>'Добыча 2021'!N138</f>
        <v>0</v>
      </c>
      <c r="T172" s="44">
        <f>'Добыча 2021'!M138</f>
        <v>0</v>
      </c>
      <c r="U172" s="44">
        <f t="shared" si="42"/>
        <v>0</v>
      </c>
      <c r="V172" s="94">
        <f>'2022'!DJ169</f>
        <v>0</v>
      </c>
      <c r="W172" s="44">
        <f t="shared" si="43"/>
        <v>0</v>
      </c>
      <c r="X172" s="44">
        <f>'2022'!DL169</f>
        <v>0</v>
      </c>
      <c r="Y172" s="94">
        <f t="shared" si="44"/>
        <v>0</v>
      </c>
      <c r="Z172" s="44"/>
      <c r="AA172" s="44"/>
      <c r="AB172" s="44"/>
      <c r="AC172" s="44"/>
      <c r="AD172" s="44"/>
      <c r="AE172" s="44">
        <f>'2022'!DN169</f>
        <v>0</v>
      </c>
      <c r="AF172" s="82" t="str">
        <f t="shared" si="34"/>
        <v/>
      </c>
      <c r="AG172" s="159"/>
      <c r="AH172" s="160">
        <f t="shared" si="35"/>
        <v>0</v>
      </c>
      <c r="AI172" s="160" t="e">
        <f t="shared" ca="1" si="36"/>
        <v>#NAME?</v>
      </c>
      <c r="AJ172" s="161">
        <v>15</v>
      </c>
      <c r="AK172" s="161" t="str">
        <f t="shared" si="37"/>
        <v/>
      </c>
      <c r="AL172" s="161">
        <f t="shared" si="38"/>
        <v>0</v>
      </c>
      <c r="AM172" s="161">
        <f t="shared" si="39"/>
        <v>0</v>
      </c>
      <c r="AN172" s="162" t="str">
        <f t="shared" si="40"/>
        <v/>
      </c>
      <c r="AO172" s="34" t="str">
        <f t="shared" si="41"/>
        <v/>
      </c>
      <c r="AP172" s="34" t="str">
        <f t="shared" si="45"/>
        <v/>
      </c>
    </row>
    <row r="173" spans="1:42" ht="17.25" customHeight="1" x14ac:dyDescent="0.25">
      <c r="A173" s="72"/>
      <c r="B173" s="46" t="s">
        <v>201</v>
      </c>
      <c r="C173" s="98"/>
      <c r="D173" s="97"/>
      <c r="E173" s="97"/>
      <c r="F173" s="98"/>
      <c r="G173" s="56"/>
      <c r="H173" s="94"/>
      <c r="I173" s="47"/>
      <c r="J173" s="47"/>
      <c r="K173" s="47"/>
      <c r="L173" s="99"/>
      <c r="M173" s="56"/>
      <c r="N173" s="56"/>
      <c r="O173" s="56"/>
      <c r="P173" s="56"/>
      <c r="Q173" s="56"/>
      <c r="R173" s="56"/>
      <c r="S173" s="56"/>
      <c r="T173" s="56"/>
      <c r="U173" s="44"/>
      <c r="V173" s="111"/>
      <c r="W173" s="44"/>
      <c r="X173" s="56"/>
      <c r="Y173" s="94"/>
      <c r="Z173" s="56"/>
      <c r="AA173" s="56"/>
      <c r="AB173" s="56"/>
      <c r="AC173" s="56"/>
      <c r="AD173" s="44"/>
      <c r="AE173" s="56"/>
      <c r="AF173" s="82" t="str">
        <f t="shared" si="34"/>
        <v/>
      </c>
      <c r="AG173" s="159"/>
      <c r="AH173" s="160" t="str">
        <f t="shared" si="35"/>
        <v/>
      </c>
      <c r="AI173" s="160" t="e">
        <f t="shared" ca="1" si="36"/>
        <v>#NAME?</v>
      </c>
      <c r="AJ173" s="161">
        <v>15</v>
      </c>
      <c r="AK173" s="161" t="str">
        <f t="shared" si="37"/>
        <v/>
      </c>
      <c r="AL173" s="161" t="str">
        <f t="shared" si="38"/>
        <v/>
      </c>
      <c r="AM173" s="161" t="str">
        <f t="shared" si="39"/>
        <v/>
      </c>
      <c r="AN173" s="162" t="str">
        <f t="shared" si="40"/>
        <v/>
      </c>
      <c r="AO173" s="34" t="str">
        <f t="shared" si="41"/>
        <v/>
      </c>
      <c r="AP173" s="34" t="str">
        <f t="shared" si="45"/>
        <v/>
      </c>
    </row>
    <row r="174" spans="1:42" ht="49.5" customHeight="1" x14ac:dyDescent="0.25">
      <c r="A174" s="34">
        <v>139</v>
      </c>
      <c r="B174" s="57" t="s">
        <v>202</v>
      </c>
      <c r="C174" s="92">
        <f>'2022'!B171</f>
        <v>538.20000000000005</v>
      </c>
      <c r="D174" s="93">
        <f>'2022'!DD171</f>
        <v>0</v>
      </c>
      <c r="E174" s="93">
        <f>'2022'!DE171</f>
        <v>0</v>
      </c>
      <c r="F174" s="92">
        <f>'2022'!DH171</f>
        <v>0</v>
      </c>
      <c r="G174" s="44">
        <f>'2021'!DL130</f>
        <v>0</v>
      </c>
      <c r="H174" s="94">
        <f t="shared" si="48"/>
        <v>0</v>
      </c>
      <c r="I174" s="44"/>
      <c r="J174" s="44"/>
      <c r="K174" s="44"/>
      <c r="L174" s="44"/>
      <c r="M174" s="44"/>
      <c r="N174" s="44">
        <f>'2021'!DN130</f>
        <v>0</v>
      </c>
      <c r="O174" s="44">
        <f>'Добыча 2021'!L140</f>
        <v>0</v>
      </c>
      <c r="P174" s="44"/>
      <c r="Q174" s="44"/>
      <c r="R174" s="44"/>
      <c r="S174" s="44">
        <f>'Добыча 2021'!N140</f>
        <v>0</v>
      </c>
      <c r="T174" s="44">
        <f>'Добыча 2021'!M140</f>
        <v>0</v>
      </c>
      <c r="U174" s="44">
        <f t="shared" si="42"/>
        <v>0</v>
      </c>
      <c r="V174" s="94">
        <f>'2022'!DJ171</f>
        <v>0</v>
      </c>
      <c r="W174" s="44">
        <f t="shared" si="43"/>
        <v>0</v>
      </c>
      <c r="X174" s="44">
        <f>'2022'!DL171</f>
        <v>0</v>
      </c>
      <c r="Y174" s="94">
        <f t="shared" si="44"/>
        <v>0</v>
      </c>
      <c r="Z174" s="44"/>
      <c r="AA174" s="44"/>
      <c r="AB174" s="44"/>
      <c r="AC174" s="44"/>
      <c r="AD174" s="44"/>
      <c r="AE174" s="44">
        <f>'2022'!DN171</f>
        <v>0</v>
      </c>
      <c r="AF174" s="82" t="str">
        <f t="shared" si="34"/>
        <v/>
      </c>
      <c r="AG174" s="159"/>
      <c r="AH174" s="160">
        <f t="shared" si="35"/>
        <v>0</v>
      </c>
      <c r="AI174" s="160" t="e">
        <f t="shared" ca="1" si="36"/>
        <v>#NAME?</v>
      </c>
      <c r="AJ174" s="161">
        <v>15</v>
      </c>
      <c r="AK174" s="161" t="str">
        <f t="shared" si="37"/>
        <v/>
      </c>
      <c r="AL174" s="161">
        <f t="shared" si="38"/>
        <v>0</v>
      </c>
      <c r="AM174" s="161">
        <f t="shared" si="39"/>
        <v>0</v>
      </c>
      <c r="AN174" s="162" t="str">
        <f t="shared" si="40"/>
        <v/>
      </c>
      <c r="AO174" s="34" t="str">
        <f t="shared" si="41"/>
        <v/>
      </c>
      <c r="AP174" s="34" t="str">
        <f t="shared" si="45"/>
        <v/>
      </c>
    </row>
    <row r="175" spans="1:42" ht="18.75" x14ac:dyDescent="0.25">
      <c r="A175" s="34"/>
      <c r="B175" s="46" t="s">
        <v>203</v>
      </c>
      <c r="C175" s="98"/>
      <c r="D175" s="97"/>
      <c r="E175" s="97"/>
      <c r="F175" s="98"/>
      <c r="G175" s="44"/>
      <c r="H175" s="94"/>
      <c r="I175" s="44"/>
      <c r="J175" s="44"/>
      <c r="K175" s="44"/>
      <c r="L175" s="44"/>
      <c r="M175" s="56"/>
      <c r="N175" s="56"/>
      <c r="O175" s="56"/>
      <c r="P175" s="56"/>
      <c r="Q175" s="56"/>
      <c r="R175" s="56"/>
      <c r="S175" s="56"/>
      <c r="T175" s="56"/>
      <c r="U175" s="44"/>
      <c r="V175" s="111"/>
      <c r="W175" s="44"/>
      <c r="X175" s="56"/>
      <c r="Y175" s="94"/>
      <c r="Z175" s="56"/>
      <c r="AA175" s="56"/>
      <c r="AB175" s="56"/>
      <c r="AC175" s="56"/>
      <c r="AD175" s="44"/>
      <c r="AE175" s="56"/>
      <c r="AF175" s="82" t="str">
        <f t="shared" si="34"/>
        <v/>
      </c>
      <c r="AG175" s="159"/>
      <c r="AH175" s="160" t="str">
        <f t="shared" si="35"/>
        <v/>
      </c>
      <c r="AI175" s="160" t="e">
        <f t="shared" ca="1" si="36"/>
        <v>#NAME?</v>
      </c>
      <c r="AJ175" s="161">
        <v>15</v>
      </c>
      <c r="AK175" s="161" t="str">
        <f t="shared" si="37"/>
        <v/>
      </c>
      <c r="AL175" s="161" t="str">
        <f t="shared" si="38"/>
        <v/>
      </c>
      <c r="AM175" s="161" t="str">
        <f t="shared" si="39"/>
        <v/>
      </c>
      <c r="AN175" s="162" t="str">
        <f t="shared" si="40"/>
        <v/>
      </c>
      <c r="AO175" s="34" t="str">
        <f t="shared" si="41"/>
        <v/>
      </c>
      <c r="AP175" s="34" t="str">
        <f t="shared" si="45"/>
        <v/>
      </c>
    </row>
    <row r="176" spans="1:42" ht="47.25" x14ac:dyDescent="0.25">
      <c r="A176" s="34">
        <v>140</v>
      </c>
      <c r="B176" s="57" t="s">
        <v>204</v>
      </c>
      <c r="C176" s="92">
        <f>'2022'!B173</f>
        <v>133.66200000000001</v>
      </c>
      <c r="D176" s="93">
        <f>'2022'!DD173</f>
        <v>4</v>
      </c>
      <c r="E176" s="93">
        <f>'2022'!DE173</f>
        <v>12</v>
      </c>
      <c r="F176" s="92">
        <f>'2022'!DH173</f>
        <v>8.9778695515554161E-2</v>
      </c>
      <c r="G176" s="44">
        <f>'2021'!DL132</f>
        <v>0</v>
      </c>
      <c r="H176" s="94">
        <f t="shared" si="48"/>
        <v>0</v>
      </c>
      <c r="I176" s="44"/>
      <c r="J176" s="44"/>
      <c r="K176" s="44"/>
      <c r="L176" s="44"/>
      <c r="M176" s="44"/>
      <c r="N176" s="44">
        <f>'2021'!DN132</f>
        <v>0</v>
      </c>
      <c r="O176" s="44">
        <f>'Добыча 2021'!L142</f>
        <v>0</v>
      </c>
      <c r="P176" s="44"/>
      <c r="Q176" s="44"/>
      <c r="R176" s="44"/>
      <c r="S176" s="44">
        <f>'Добыча 2021'!N142</f>
        <v>0</v>
      </c>
      <c r="T176" s="44">
        <f>'Добыча 2021'!M142</f>
        <v>0</v>
      </c>
      <c r="U176" s="44">
        <f t="shared" si="42"/>
        <v>0</v>
      </c>
      <c r="V176" s="94">
        <f>'2022'!DJ173</f>
        <v>0</v>
      </c>
      <c r="W176" s="44">
        <f t="shared" si="43"/>
        <v>0</v>
      </c>
      <c r="X176" s="44">
        <f>'2022'!DL173</f>
        <v>0</v>
      </c>
      <c r="Y176" s="94">
        <f t="shared" si="44"/>
        <v>0</v>
      </c>
      <c r="Z176" s="44"/>
      <c r="AA176" s="44"/>
      <c r="AB176" s="44"/>
      <c r="AC176" s="44"/>
      <c r="AD176" s="44"/>
      <c r="AE176" s="44">
        <f>'2022'!DN173</f>
        <v>0</v>
      </c>
      <c r="AF176" s="82" t="str">
        <f t="shared" si="34"/>
        <v/>
      </c>
      <c r="AG176" s="159"/>
      <c r="AH176" s="160">
        <f t="shared" si="35"/>
        <v>8.9778695515554161E-2</v>
      </c>
      <c r="AI176" s="160" t="e">
        <f t="shared" ca="1" si="36"/>
        <v>#NAME?</v>
      </c>
      <c r="AJ176" s="161">
        <v>15</v>
      </c>
      <c r="AK176" s="161" t="str">
        <f t="shared" si="37"/>
        <v/>
      </c>
      <c r="AL176" s="161">
        <f t="shared" si="38"/>
        <v>0</v>
      </c>
      <c r="AM176" s="161">
        <f t="shared" si="39"/>
        <v>0</v>
      </c>
      <c r="AN176" s="162" t="str">
        <f t="shared" si="40"/>
        <v/>
      </c>
      <c r="AO176" s="34" t="str">
        <f t="shared" si="41"/>
        <v/>
      </c>
      <c r="AP176" s="34" t="str">
        <f t="shared" si="45"/>
        <v/>
      </c>
    </row>
    <row r="177" spans="1:42" ht="47.25" x14ac:dyDescent="0.25">
      <c r="A177" s="34">
        <v>141</v>
      </c>
      <c r="B177" s="57" t="s">
        <v>205</v>
      </c>
      <c r="C177" s="92">
        <f>'2022'!B174</f>
        <v>868.12699999999995</v>
      </c>
      <c r="D177" s="93">
        <f>'2022'!DD174</f>
        <v>35</v>
      </c>
      <c r="E177" s="93">
        <f>'2022'!DE174</f>
        <v>36</v>
      </c>
      <c r="F177" s="92">
        <f>'2022'!DH174</f>
        <v>4.1468586969418068E-2</v>
      </c>
      <c r="G177" s="44">
        <f>'2021'!DL133</f>
        <v>0</v>
      </c>
      <c r="H177" s="94">
        <f t="shared" si="48"/>
        <v>0</v>
      </c>
      <c r="I177" s="44"/>
      <c r="J177" s="44"/>
      <c r="K177" s="44"/>
      <c r="L177" s="44"/>
      <c r="M177" s="44"/>
      <c r="N177" s="44">
        <f>'2021'!DN133</f>
        <v>0</v>
      </c>
      <c r="O177" s="44">
        <f>'Добыча 2021'!L143</f>
        <v>0</v>
      </c>
      <c r="P177" s="44"/>
      <c r="Q177" s="44"/>
      <c r="R177" s="44"/>
      <c r="S177" s="44">
        <f>'Добыча 2021'!N143</f>
        <v>0</v>
      </c>
      <c r="T177" s="44">
        <f>'Добыча 2021'!M143</f>
        <v>0</v>
      </c>
      <c r="U177" s="44">
        <f t="shared" ref="U177:U240" si="49">IF(G177=0,0,O177/G177*100)</f>
        <v>0</v>
      </c>
      <c r="V177" s="94">
        <f>'2022'!DJ174</f>
        <v>5.3999999999999639</v>
      </c>
      <c r="W177" s="44">
        <f t="shared" si="43"/>
        <v>14.999999999999899</v>
      </c>
      <c r="X177" s="44">
        <f>'2022'!DL174</f>
        <v>0</v>
      </c>
      <c r="Y177" s="94">
        <f t="shared" si="44"/>
        <v>0</v>
      </c>
      <c r="Z177" s="44"/>
      <c r="AA177" s="44"/>
      <c r="AB177" s="44"/>
      <c r="AC177" s="44"/>
      <c r="AD177" s="44"/>
      <c r="AE177" s="44">
        <f>'2022'!DN174</f>
        <v>0</v>
      </c>
      <c r="AF177" s="82" t="str">
        <f t="shared" si="34"/>
        <v/>
      </c>
      <c r="AG177" s="159"/>
      <c r="AH177" s="160">
        <f t="shared" si="35"/>
        <v>4.1468586969418068E-2</v>
      </c>
      <c r="AI177" s="160" t="e">
        <f t="shared" ca="1" si="36"/>
        <v>#NAME?</v>
      </c>
      <c r="AJ177" s="161">
        <v>15</v>
      </c>
      <c r="AK177" s="161" t="str">
        <f t="shared" si="37"/>
        <v/>
      </c>
      <c r="AL177" s="161">
        <f t="shared" si="38"/>
        <v>0</v>
      </c>
      <c r="AM177" s="161">
        <f t="shared" si="39"/>
        <v>0</v>
      </c>
      <c r="AN177" s="162" t="str">
        <f t="shared" si="40"/>
        <v/>
      </c>
      <c r="AO177" s="34" t="str">
        <f t="shared" si="41"/>
        <v/>
      </c>
      <c r="AP177" s="34" t="str">
        <f t="shared" si="45"/>
        <v/>
      </c>
    </row>
    <row r="178" spans="1:42" ht="52.5" customHeight="1" x14ac:dyDescent="0.25">
      <c r="A178" s="34">
        <v>142</v>
      </c>
      <c r="B178" s="57" t="s">
        <v>206</v>
      </c>
      <c r="C178" s="92">
        <f>'2022'!B175</f>
        <v>1249.8789999999999</v>
      </c>
      <c r="D178" s="93">
        <f>'2022'!DD175</f>
        <v>283</v>
      </c>
      <c r="E178" s="93">
        <f>'2022'!DE175</f>
        <v>249</v>
      </c>
      <c r="F178" s="92">
        <f>'2022'!DH175</f>
        <v>0.19921928442673253</v>
      </c>
      <c r="G178" s="44">
        <f>'2021'!DL134</f>
        <v>0</v>
      </c>
      <c r="H178" s="94">
        <f t="shared" si="48"/>
        <v>0</v>
      </c>
      <c r="I178" s="44"/>
      <c r="J178" s="44"/>
      <c r="K178" s="44"/>
      <c r="L178" s="44"/>
      <c r="M178" s="44"/>
      <c r="N178" s="44">
        <f>'2021'!DN134</f>
        <v>0</v>
      </c>
      <c r="O178" s="44">
        <f>'Добыча 2021'!L144</f>
        <v>0</v>
      </c>
      <c r="P178" s="44"/>
      <c r="Q178" s="44"/>
      <c r="R178" s="44"/>
      <c r="S178" s="44">
        <f>'Добыча 2021'!N144</f>
        <v>0</v>
      </c>
      <c r="T178" s="44">
        <f>'Добыча 2021'!M144</f>
        <v>0</v>
      </c>
      <c r="U178" s="44">
        <f t="shared" si="49"/>
        <v>0</v>
      </c>
      <c r="V178" s="94">
        <f>'2022'!DJ175</f>
        <v>37.349999999999753</v>
      </c>
      <c r="W178" s="44">
        <f t="shared" ref="W178:W241" si="50">IF(V178&gt;1,V178/E178*100,0)</f>
        <v>14.999999999999899</v>
      </c>
      <c r="X178" s="44">
        <f>'2022'!DL175</f>
        <v>0</v>
      </c>
      <c r="Y178" s="94">
        <f t="shared" ref="Y178:Y241" si="51">IF(X178&gt;1,X178/E178*100,0)</f>
        <v>0</v>
      </c>
      <c r="Z178" s="44"/>
      <c r="AA178" s="44"/>
      <c r="AB178" s="44"/>
      <c r="AC178" s="44"/>
      <c r="AD178" s="44"/>
      <c r="AE178" s="44">
        <f>'2022'!DN175</f>
        <v>0</v>
      </c>
      <c r="AF178" s="82" t="str">
        <f t="shared" si="34"/>
        <v/>
      </c>
      <c r="AG178" s="159"/>
      <c r="AH178" s="160">
        <f t="shared" si="35"/>
        <v>0.19921928442673253</v>
      </c>
      <c r="AI178" s="160" t="e">
        <f t="shared" ca="1" si="36"/>
        <v>#NAME?</v>
      </c>
      <c r="AJ178" s="161">
        <v>15</v>
      </c>
      <c r="AK178" s="161" t="str">
        <f t="shared" si="37"/>
        <v/>
      </c>
      <c r="AL178" s="161">
        <f t="shared" si="38"/>
        <v>0</v>
      </c>
      <c r="AM178" s="161">
        <f t="shared" si="39"/>
        <v>0</v>
      </c>
      <c r="AN178" s="162" t="str">
        <f t="shared" si="40"/>
        <v/>
      </c>
      <c r="AO178" s="34" t="str">
        <f t="shared" si="41"/>
        <v/>
      </c>
      <c r="AP178" s="34" t="str">
        <f t="shared" si="45"/>
        <v/>
      </c>
    </row>
    <row r="179" spans="1:42" ht="63" x14ac:dyDescent="0.25">
      <c r="A179" s="34">
        <v>143</v>
      </c>
      <c r="B179" s="57" t="s">
        <v>209</v>
      </c>
      <c r="C179" s="92">
        <f>'2022'!B176</f>
        <v>387.9</v>
      </c>
      <c r="D179" s="93">
        <f>'2022'!DD176</f>
        <v>10</v>
      </c>
      <c r="E179" s="93">
        <f>'2022'!DE176</f>
        <v>21</v>
      </c>
      <c r="F179" s="92">
        <f>'2022'!DH176</f>
        <v>5.4137664346481054E-2</v>
      </c>
      <c r="G179" s="44">
        <f>'2021'!DL135</f>
        <v>0</v>
      </c>
      <c r="H179" s="94">
        <f t="shared" si="48"/>
        <v>0</v>
      </c>
      <c r="I179" s="44"/>
      <c r="J179" s="44"/>
      <c r="K179" s="44"/>
      <c r="L179" s="44"/>
      <c r="M179" s="44"/>
      <c r="N179" s="44">
        <f>'2021'!DN135</f>
        <v>0</v>
      </c>
      <c r="O179" s="44">
        <f>'Добыча 2021'!L145</f>
        <v>0</v>
      </c>
      <c r="P179" s="44"/>
      <c r="Q179" s="44"/>
      <c r="R179" s="44"/>
      <c r="S179" s="44">
        <f>'Добыча 2021'!N145</f>
        <v>0</v>
      </c>
      <c r="T179" s="44">
        <f>'Добыча 2021'!M145</f>
        <v>0</v>
      </c>
      <c r="U179" s="44">
        <f t="shared" si="49"/>
        <v>0</v>
      </c>
      <c r="V179" s="94">
        <f>'2022'!DJ176</f>
        <v>0</v>
      </c>
      <c r="W179" s="44">
        <f t="shared" si="50"/>
        <v>0</v>
      </c>
      <c r="X179" s="44">
        <f>'2022'!DL176</f>
        <v>0</v>
      </c>
      <c r="Y179" s="94">
        <f t="shared" si="51"/>
        <v>0</v>
      </c>
      <c r="Z179" s="44"/>
      <c r="AA179" s="44"/>
      <c r="AB179" s="44"/>
      <c r="AC179" s="44"/>
      <c r="AD179" s="44"/>
      <c r="AE179" s="44">
        <f>'2022'!DN176</f>
        <v>0</v>
      </c>
      <c r="AF179" s="82" t="str">
        <f t="shared" si="34"/>
        <v/>
      </c>
      <c r="AG179" s="159"/>
      <c r="AH179" s="160">
        <f t="shared" si="35"/>
        <v>5.4137664346481054E-2</v>
      </c>
      <c r="AI179" s="160" t="e">
        <f t="shared" ca="1" si="36"/>
        <v>#NAME?</v>
      </c>
      <c r="AJ179" s="161">
        <v>15</v>
      </c>
      <c r="AK179" s="161" t="str">
        <f t="shared" si="37"/>
        <v/>
      </c>
      <c r="AL179" s="161">
        <f t="shared" si="38"/>
        <v>0</v>
      </c>
      <c r="AM179" s="161">
        <f t="shared" si="39"/>
        <v>0</v>
      </c>
      <c r="AN179" s="162" t="str">
        <f t="shared" si="40"/>
        <v/>
      </c>
      <c r="AO179" s="34" t="str">
        <f t="shared" si="41"/>
        <v/>
      </c>
      <c r="AP179" s="34" t="str">
        <f t="shared" si="45"/>
        <v/>
      </c>
    </row>
    <row r="180" spans="1:42" ht="31.5" x14ac:dyDescent="0.25">
      <c r="A180" s="34">
        <v>144</v>
      </c>
      <c r="B180" s="57" t="s">
        <v>210</v>
      </c>
      <c r="C180" s="92">
        <f>'2022'!B177</f>
        <v>1.9339999999999999</v>
      </c>
      <c r="D180" s="93">
        <f>'2022'!DD177</f>
        <v>0</v>
      </c>
      <c r="E180" s="93">
        <f>'2022'!DE177</f>
        <v>0</v>
      </c>
      <c r="F180" s="92">
        <f>'2022'!DH177</f>
        <v>0</v>
      </c>
      <c r="G180" s="44">
        <f>'2021'!DL136</f>
        <v>0</v>
      </c>
      <c r="H180" s="94">
        <f t="shared" si="48"/>
        <v>0</v>
      </c>
      <c r="I180" s="127"/>
      <c r="J180" s="127"/>
      <c r="K180" s="127"/>
      <c r="L180" s="127"/>
      <c r="M180" s="44"/>
      <c r="N180" s="44">
        <f>'2021'!DN136</f>
        <v>0</v>
      </c>
      <c r="O180" s="44">
        <f>'Добыча 2021'!L146</f>
        <v>0</v>
      </c>
      <c r="P180" s="44"/>
      <c r="Q180" s="44"/>
      <c r="R180" s="44"/>
      <c r="S180" s="44">
        <f>'Добыча 2021'!N146</f>
        <v>0</v>
      </c>
      <c r="T180" s="44">
        <f>'Добыча 2021'!M146</f>
        <v>0</v>
      </c>
      <c r="U180" s="44">
        <f t="shared" si="49"/>
        <v>0</v>
      </c>
      <c r="V180" s="94">
        <f>'2022'!DJ177</f>
        <v>0</v>
      </c>
      <c r="W180" s="44">
        <f t="shared" si="50"/>
        <v>0</v>
      </c>
      <c r="X180" s="44">
        <f>'2022'!DL177</f>
        <v>0</v>
      </c>
      <c r="Y180" s="94">
        <f t="shared" si="51"/>
        <v>0</v>
      </c>
      <c r="Z180" s="44"/>
      <c r="AA180" s="44"/>
      <c r="AB180" s="44"/>
      <c r="AC180" s="44"/>
      <c r="AD180" s="44"/>
      <c r="AE180" s="44">
        <f>'2022'!DN177</f>
        <v>0</v>
      </c>
      <c r="AF180" s="82" t="str">
        <f t="shared" si="34"/>
        <v/>
      </c>
      <c r="AG180" s="159"/>
      <c r="AH180" s="160">
        <f t="shared" si="35"/>
        <v>0</v>
      </c>
      <c r="AI180" s="160" t="e">
        <f t="shared" ca="1" si="36"/>
        <v>#NAME?</v>
      </c>
      <c r="AJ180" s="161">
        <v>15</v>
      </c>
      <c r="AK180" s="161" t="str">
        <f t="shared" si="37"/>
        <v/>
      </c>
      <c r="AL180" s="161">
        <f t="shared" si="38"/>
        <v>0</v>
      </c>
      <c r="AM180" s="161">
        <f t="shared" si="39"/>
        <v>0</v>
      </c>
      <c r="AN180" s="162" t="str">
        <f t="shared" si="40"/>
        <v/>
      </c>
      <c r="AO180" s="34" t="str">
        <f t="shared" si="41"/>
        <v/>
      </c>
      <c r="AP180" s="34" t="str">
        <f t="shared" si="45"/>
        <v/>
      </c>
    </row>
    <row r="181" spans="1:42" ht="47.25" x14ac:dyDescent="0.25">
      <c r="A181" s="34">
        <v>145</v>
      </c>
      <c r="B181" s="57" t="s">
        <v>338</v>
      </c>
      <c r="C181" s="92">
        <f>'2022'!B178</f>
        <v>103.86014</v>
      </c>
      <c r="D181" s="93">
        <f>'2022'!DD178</f>
        <v>0</v>
      </c>
      <c r="E181" s="93">
        <f>'2022'!DE178</f>
        <v>0</v>
      </c>
      <c r="F181" s="92">
        <f>'2022'!DH178</f>
        <v>0</v>
      </c>
      <c r="G181" s="44">
        <f>'2021'!DL137</f>
        <v>0</v>
      </c>
      <c r="H181" s="94">
        <f t="shared" si="48"/>
        <v>0</v>
      </c>
      <c r="I181" s="44"/>
      <c r="J181" s="44"/>
      <c r="K181" s="44"/>
      <c r="L181" s="44"/>
      <c r="M181" s="44"/>
      <c r="N181" s="44">
        <f>'2021'!DN137</f>
        <v>0</v>
      </c>
      <c r="O181" s="44">
        <f>'Добыча 2021'!L147</f>
        <v>0</v>
      </c>
      <c r="P181" s="44"/>
      <c r="Q181" s="44"/>
      <c r="R181" s="44"/>
      <c r="S181" s="44">
        <f>'Добыча 2021'!N147</f>
        <v>0</v>
      </c>
      <c r="T181" s="44">
        <f>'Добыча 2021'!M147</f>
        <v>0</v>
      </c>
      <c r="U181" s="44">
        <f t="shared" si="49"/>
        <v>0</v>
      </c>
      <c r="V181" s="94">
        <f>'2022'!DJ178</f>
        <v>0</v>
      </c>
      <c r="W181" s="44">
        <f t="shared" si="50"/>
        <v>0</v>
      </c>
      <c r="X181" s="44">
        <f>'2022'!DL178</f>
        <v>0</v>
      </c>
      <c r="Y181" s="94">
        <f t="shared" si="51"/>
        <v>0</v>
      </c>
      <c r="Z181" s="44"/>
      <c r="AA181" s="44"/>
      <c r="AB181" s="44"/>
      <c r="AC181" s="44"/>
      <c r="AD181" s="44"/>
      <c r="AE181" s="44">
        <f>'2022'!DN178</f>
        <v>0</v>
      </c>
      <c r="AF181" s="82" t="str">
        <f t="shared" si="34"/>
        <v/>
      </c>
      <c r="AG181" s="159"/>
      <c r="AH181" s="160">
        <f t="shared" si="35"/>
        <v>0</v>
      </c>
      <c r="AI181" s="160" t="e">
        <f t="shared" ca="1" si="36"/>
        <v>#NAME?</v>
      </c>
      <c r="AJ181" s="161">
        <v>15</v>
      </c>
      <c r="AK181" s="161" t="str">
        <f t="shared" si="37"/>
        <v/>
      </c>
      <c r="AL181" s="161">
        <f t="shared" si="38"/>
        <v>0</v>
      </c>
      <c r="AM181" s="161">
        <f t="shared" si="39"/>
        <v>0</v>
      </c>
      <c r="AN181" s="162" t="str">
        <f t="shared" si="40"/>
        <v/>
      </c>
      <c r="AO181" s="34" t="str">
        <f t="shared" si="41"/>
        <v/>
      </c>
      <c r="AP181" s="34" t="str">
        <f t="shared" si="45"/>
        <v/>
      </c>
    </row>
    <row r="182" spans="1:42" ht="47.25" x14ac:dyDescent="0.25">
      <c r="A182" s="34">
        <v>146</v>
      </c>
      <c r="B182" s="57" t="s">
        <v>339</v>
      </c>
      <c r="C182" s="92">
        <f>'2022'!B179</f>
        <v>385.73099999999999</v>
      </c>
      <c r="D182" s="93">
        <f>'2022'!DD179</f>
        <v>119</v>
      </c>
      <c r="E182" s="93">
        <f>'2022'!DE179</f>
        <v>47</v>
      </c>
      <c r="F182" s="92">
        <f>'2022'!DH179</f>
        <v>0.12184657183373906</v>
      </c>
      <c r="G182" s="44">
        <f>'2021'!DL138</f>
        <v>0</v>
      </c>
      <c r="H182" s="94">
        <f t="shared" si="48"/>
        <v>0</v>
      </c>
      <c r="I182" s="44"/>
      <c r="J182" s="44"/>
      <c r="K182" s="44"/>
      <c r="L182" s="44"/>
      <c r="M182" s="44"/>
      <c r="N182" s="44">
        <f>'2021'!DN138</f>
        <v>0</v>
      </c>
      <c r="O182" s="44">
        <f>'Добыча 2021'!L148</f>
        <v>0</v>
      </c>
      <c r="P182" s="44"/>
      <c r="Q182" s="44"/>
      <c r="R182" s="44"/>
      <c r="S182" s="44">
        <f>'Добыча 2021'!N148</f>
        <v>0</v>
      </c>
      <c r="T182" s="44">
        <f>'Добыча 2021'!M148</f>
        <v>0</v>
      </c>
      <c r="U182" s="44">
        <f t="shared" si="49"/>
        <v>0</v>
      </c>
      <c r="V182" s="94">
        <f>'2022'!DJ179</f>
        <v>7.0499999999999527</v>
      </c>
      <c r="W182" s="44">
        <f t="shared" si="50"/>
        <v>14.999999999999899</v>
      </c>
      <c r="X182" s="44">
        <f>'2022'!DL179</f>
        <v>0</v>
      </c>
      <c r="Y182" s="94">
        <f t="shared" si="51"/>
        <v>0</v>
      </c>
      <c r="Z182" s="44"/>
      <c r="AA182" s="44"/>
      <c r="AB182" s="44"/>
      <c r="AC182" s="44"/>
      <c r="AD182" s="44"/>
      <c r="AE182" s="44">
        <f>'2022'!DN179</f>
        <v>0</v>
      </c>
      <c r="AF182" s="82" t="str">
        <f t="shared" si="34"/>
        <v/>
      </c>
      <c r="AG182" s="159"/>
      <c r="AH182" s="160">
        <f t="shared" si="35"/>
        <v>0.12184657183373906</v>
      </c>
      <c r="AI182" s="160" t="e">
        <f t="shared" ca="1" si="36"/>
        <v>#NAME?</v>
      </c>
      <c r="AJ182" s="161">
        <v>15</v>
      </c>
      <c r="AK182" s="161" t="str">
        <f t="shared" si="37"/>
        <v/>
      </c>
      <c r="AL182" s="161">
        <f t="shared" si="38"/>
        <v>0</v>
      </c>
      <c r="AM182" s="161">
        <f t="shared" si="39"/>
        <v>0</v>
      </c>
      <c r="AN182" s="162" t="str">
        <f t="shared" si="40"/>
        <v/>
      </c>
      <c r="AO182" s="34" t="str">
        <f t="shared" si="41"/>
        <v/>
      </c>
      <c r="AP182" s="34" t="str">
        <f t="shared" si="45"/>
        <v/>
      </c>
    </row>
    <row r="183" spans="1:42" ht="31.5" x14ac:dyDescent="0.25">
      <c r="A183" s="34">
        <v>147</v>
      </c>
      <c r="B183" s="116" t="s">
        <v>444</v>
      </c>
      <c r="C183" s="92">
        <f>'2022'!B180</f>
        <v>16.981999999999999</v>
      </c>
      <c r="D183" s="581">
        <f>'2022'!DD180</f>
        <v>15</v>
      </c>
      <c r="E183" s="93">
        <f>'2022'!DE180</f>
        <v>0</v>
      </c>
      <c r="F183" s="92">
        <f>'2022'!DH180</f>
        <v>0</v>
      </c>
      <c r="G183" s="583">
        <f>'2021'!DL139</f>
        <v>0</v>
      </c>
      <c r="H183" s="585">
        <f t="shared" si="48"/>
        <v>0</v>
      </c>
      <c r="I183" s="44"/>
      <c r="J183" s="44"/>
      <c r="K183" s="44"/>
      <c r="L183" s="44"/>
      <c r="M183" s="44"/>
      <c r="N183" s="583">
        <f>'2021'!DN139</f>
        <v>0</v>
      </c>
      <c r="O183" s="583">
        <f>'Добыча 2021'!L149</f>
        <v>0</v>
      </c>
      <c r="P183" s="44"/>
      <c r="Q183" s="44"/>
      <c r="R183" s="44"/>
      <c r="S183" s="583">
        <f>'Добыча 2021'!N149</f>
        <v>0</v>
      </c>
      <c r="T183" s="583">
        <f>'Добыча 2021'!M149</f>
        <v>0</v>
      </c>
      <c r="U183" s="583">
        <f>IF(G187=0,0,O183/G187*100)</f>
        <v>0</v>
      </c>
      <c r="V183" s="94">
        <f>'2022'!DJ180</f>
        <v>0</v>
      </c>
      <c r="W183" s="44">
        <f t="shared" si="50"/>
        <v>0</v>
      </c>
      <c r="X183" s="44">
        <f>'2022'!DL180</f>
        <v>0</v>
      </c>
      <c r="Y183" s="94">
        <f t="shared" si="51"/>
        <v>0</v>
      </c>
      <c r="Z183" s="44"/>
      <c r="AA183" s="44"/>
      <c r="AB183" s="44"/>
      <c r="AC183" s="44"/>
      <c r="AD183" s="44"/>
      <c r="AE183" s="44">
        <f>'2022'!DN180</f>
        <v>0</v>
      </c>
      <c r="AF183" s="82" t="str">
        <f t="shared" si="34"/>
        <v/>
      </c>
      <c r="AG183" s="159"/>
      <c r="AH183" s="160">
        <f t="shared" si="35"/>
        <v>0</v>
      </c>
      <c r="AI183" s="160" t="e">
        <f t="shared" ca="1" si="36"/>
        <v>#NAME?</v>
      </c>
      <c r="AJ183" s="161">
        <v>15</v>
      </c>
      <c r="AK183" s="161" t="str">
        <f t="shared" si="37"/>
        <v/>
      </c>
      <c r="AL183" s="161">
        <f t="shared" si="38"/>
        <v>0</v>
      </c>
      <c r="AM183" s="161">
        <f t="shared" si="39"/>
        <v>0</v>
      </c>
      <c r="AN183" s="162" t="str">
        <f t="shared" si="40"/>
        <v/>
      </c>
      <c r="AO183" s="34" t="str">
        <f t="shared" si="41"/>
        <v/>
      </c>
      <c r="AP183" s="34" t="str">
        <f t="shared" si="45"/>
        <v/>
      </c>
    </row>
    <row r="184" spans="1:42" ht="47.25" x14ac:dyDescent="0.25">
      <c r="A184" s="34">
        <v>148</v>
      </c>
      <c r="B184" s="116" t="s">
        <v>445</v>
      </c>
      <c r="C184" s="92">
        <f>'2022'!B181</f>
        <v>114.56699999999999</v>
      </c>
      <c r="D184" s="587"/>
      <c r="E184" s="93">
        <f>'2022'!DE181</f>
        <v>0</v>
      </c>
      <c r="F184" s="92">
        <f>'2022'!DH181</f>
        <v>0</v>
      </c>
      <c r="G184" s="588"/>
      <c r="H184" s="589"/>
      <c r="I184" s="44"/>
      <c r="J184" s="44"/>
      <c r="K184" s="44"/>
      <c r="L184" s="44"/>
      <c r="M184" s="44"/>
      <c r="N184" s="588"/>
      <c r="O184" s="588"/>
      <c r="P184" s="44"/>
      <c r="Q184" s="44"/>
      <c r="R184" s="44"/>
      <c r="S184" s="588"/>
      <c r="T184" s="588"/>
      <c r="U184" s="588"/>
      <c r="V184" s="94">
        <f>'2022'!DJ181</f>
        <v>0</v>
      </c>
      <c r="W184" s="44">
        <f t="shared" si="50"/>
        <v>0</v>
      </c>
      <c r="X184" s="44">
        <f>'2022'!DL181</f>
        <v>0</v>
      </c>
      <c r="Y184" s="94">
        <f t="shared" si="51"/>
        <v>0</v>
      </c>
      <c r="Z184" s="44"/>
      <c r="AA184" s="44"/>
      <c r="AB184" s="44"/>
      <c r="AC184" s="44"/>
      <c r="AD184" s="44"/>
      <c r="AE184" s="44">
        <f>'2022'!DN181</f>
        <v>0</v>
      </c>
      <c r="AF184" s="82" t="str">
        <f t="shared" si="34"/>
        <v/>
      </c>
      <c r="AG184" s="159"/>
      <c r="AH184" s="160">
        <f t="shared" si="35"/>
        <v>0</v>
      </c>
      <c r="AI184" s="160" t="e">
        <f t="shared" ca="1" si="36"/>
        <v>#NAME?</v>
      </c>
      <c r="AJ184" s="161">
        <v>15</v>
      </c>
      <c r="AK184" s="161" t="str">
        <f t="shared" si="37"/>
        <v/>
      </c>
      <c r="AL184" s="161">
        <f t="shared" si="38"/>
        <v>0</v>
      </c>
      <c r="AM184" s="161">
        <f t="shared" si="39"/>
        <v>0</v>
      </c>
      <c r="AN184" s="162" t="str">
        <f t="shared" si="40"/>
        <v/>
      </c>
      <c r="AO184" s="34" t="str">
        <f t="shared" si="41"/>
        <v/>
      </c>
      <c r="AP184" s="34" t="str">
        <f t="shared" si="45"/>
        <v/>
      </c>
    </row>
    <row r="185" spans="1:42" ht="47.25" x14ac:dyDescent="0.25">
      <c r="A185" s="34">
        <v>149</v>
      </c>
      <c r="B185" s="116" t="s">
        <v>446</v>
      </c>
      <c r="C185" s="92">
        <f>'2022'!B182</f>
        <v>15.319000000000001</v>
      </c>
      <c r="D185" s="587"/>
      <c r="E185" s="93">
        <f>'2022'!DE182</f>
        <v>0</v>
      </c>
      <c r="F185" s="92">
        <f>'2022'!DH182</f>
        <v>0</v>
      </c>
      <c r="G185" s="588"/>
      <c r="H185" s="589"/>
      <c r="I185" s="44"/>
      <c r="J185" s="44"/>
      <c r="K185" s="44"/>
      <c r="L185" s="44"/>
      <c r="M185" s="44"/>
      <c r="N185" s="588"/>
      <c r="O185" s="588"/>
      <c r="P185" s="44"/>
      <c r="Q185" s="44"/>
      <c r="R185" s="44"/>
      <c r="S185" s="588"/>
      <c r="T185" s="588"/>
      <c r="U185" s="588"/>
      <c r="V185" s="94">
        <f>'2022'!DJ182</f>
        <v>0</v>
      </c>
      <c r="W185" s="44">
        <f t="shared" si="50"/>
        <v>0</v>
      </c>
      <c r="X185" s="44">
        <f>'2022'!DL182</f>
        <v>0</v>
      </c>
      <c r="Y185" s="94">
        <f t="shared" si="51"/>
        <v>0</v>
      </c>
      <c r="Z185" s="44"/>
      <c r="AA185" s="44"/>
      <c r="AB185" s="44"/>
      <c r="AC185" s="44"/>
      <c r="AD185" s="44"/>
      <c r="AE185" s="44">
        <f>'2022'!DN182</f>
        <v>0</v>
      </c>
      <c r="AF185" s="82" t="str">
        <f t="shared" si="34"/>
        <v/>
      </c>
      <c r="AG185" s="159"/>
      <c r="AH185" s="160">
        <f t="shared" si="35"/>
        <v>0</v>
      </c>
      <c r="AI185" s="160" t="e">
        <f t="shared" ca="1" si="36"/>
        <v>#NAME?</v>
      </c>
      <c r="AJ185" s="161">
        <v>15</v>
      </c>
      <c r="AK185" s="161" t="str">
        <f t="shared" si="37"/>
        <v/>
      </c>
      <c r="AL185" s="161">
        <f t="shared" si="38"/>
        <v>0</v>
      </c>
      <c r="AM185" s="161">
        <f t="shared" si="39"/>
        <v>0</v>
      </c>
      <c r="AN185" s="162" t="str">
        <f t="shared" si="40"/>
        <v/>
      </c>
      <c r="AO185" s="34" t="str">
        <f t="shared" si="41"/>
        <v/>
      </c>
      <c r="AP185" s="34" t="str">
        <f t="shared" si="45"/>
        <v/>
      </c>
    </row>
    <row r="186" spans="1:42" ht="47.25" x14ac:dyDescent="0.25">
      <c r="A186" s="34">
        <v>150</v>
      </c>
      <c r="B186" s="116" t="s">
        <v>447</v>
      </c>
      <c r="C186" s="92">
        <f>'2022'!B183</f>
        <v>8.5980000000000008</v>
      </c>
      <c r="D186" s="587"/>
      <c r="E186" s="93">
        <f>'2022'!DE183</f>
        <v>0</v>
      </c>
      <c r="F186" s="92">
        <f>'2022'!DH183</f>
        <v>0</v>
      </c>
      <c r="G186" s="588"/>
      <c r="H186" s="589"/>
      <c r="I186" s="44"/>
      <c r="J186" s="44"/>
      <c r="K186" s="44"/>
      <c r="L186" s="44"/>
      <c r="M186" s="44"/>
      <c r="N186" s="588"/>
      <c r="O186" s="588"/>
      <c r="P186" s="44"/>
      <c r="Q186" s="44"/>
      <c r="R186" s="44"/>
      <c r="S186" s="588"/>
      <c r="T186" s="588"/>
      <c r="U186" s="588"/>
      <c r="V186" s="94">
        <f>'2022'!DJ183</f>
        <v>0</v>
      </c>
      <c r="W186" s="44">
        <f t="shared" si="50"/>
        <v>0</v>
      </c>
      <c r="X186" s="44">
        <f>'2022'!DL183</f>
        <v>0</v>
      </c>
      <c r="Y186" s="94">
        <f t="shared" si="51"/>
        <v>0</v>
      </c>
      <c r="Z186" s="44"/>
      <c r="AA186" s="44"/>
      <c r="AB186" s="44"/>
      <c r="AC186" s="44"/>
      <c r="AD186" s="44"/>
      <c r="AE186" s="44">
        <f>'2022'!DN183</f>
        <v>0</v>
      </c>
      <c r="AF186" s="82" t="str">
        <f t="shared" si="34"/>
        <v/>
      </c>
      <c r="AG186" s="159"/>
      <c r="AH186" s="160">
        <f t="shared" si="35"/>
        <v>0</v>
      </c>
      <c r="AI186" s="160" t="e">
        <f t="shared" ca="1" si="36"/>
        <v>#NAME?</v>
      </c>
      <c r="AJ186" s="161">
        <v>15</v>
      </c>
      <c r="AK186" s="161" t="str">
        <f t="shared" si="37"/>
        <v/>
      </c>
      <c r="AL186" s="161">
        <f t="shared" si="38"/>
        <v>0</v>
      </c>
      <c r="AM186" s="161">
        <f t="shared" si="39"/>
        <v>0</v>
      </c>
      <c r="AN186" s="162" t="str">
        <f t="shared" si="40"/>
        <v/>
      </c>
      <c r="AO186" s="34" t="str">
        <f t="shared" si="41"/>
        <v/>
      </c>
      <c r="AP186" s="34" t="str">
        <f t="shared" si="45"/>
        <v/>
      </c>
    </row>
    <row r="187" spans="1:42" ht="47.25" x14ac:dyDescent="0.25">
      <c r="A187" s="34">
        <v>151</v>
      </c>
      <c r="B187" s="116" t="s">
        <v>448</v>
      </c>
      <c r="C187" s="92">
        <f>'2022'!B184</f>
        <v>13.641</v>
      </c>
      <c r="D187" s="582"/>
      <c r="E187" s="93">
        <f>'2022'!DE184</f>
        <v>3</v>
      </c>
      <c r="F187" s="92">
        <f>'2022'!DH184</f>
        <v>0.21992522542335605</v>
      </c>
      <c r="G187" s="584"/>
      <c r="H187" s="586"/>
      <c r="I187" s="44"/>
      <c r="J187" s="44"/>
      <c r="K187" s="44"/>
      <c r="L187" s="44"/>
      <c r="M187" s="44"/>
      <c r="N187" s="584"/>
      <c r="O187" s="584"/>
      <c r="P187" s="44"/>
      <c r="Q187" s="44"/>
      <c r="R187" s="44"/>
      <c r="S187" s="584"/>
      <c r="T187" s="584"/>
      <c r="U187" s="584"/>
      <c r="V187" s="94">
        <f>'2022'!DJ184</f>
        <v>0</v>
      </c>
      <c r="W187" s="44">
        <f t="shared" si="50"/>
        <v>0</v>
      </c>
      <c r="X187" s="44">
        <f>'2022'!DL184</f>
        <v>0</v>
      </c>
      <c r="Y187" s="94">
        <f t="shared" si="51"/>
        <v>0</v>
      </c>
      <c r="Z187" s="44"/>
      <c r="AA187" s="44"/>
      <c r="AB187" s="44"/>
      <c r="AC187" s="44"/>
      <c r="AD187" s="44"/>
      <c r="AE187" s="44">
        <f>'2022'!DN184</f>
        <v>0</v>
      </c>
      <c r="AF187" s="82" t="str">
        <f t="shared" si="34"/>
        <v/>
      </c>
      <c r="AG187" s="159"/>
      <c r="AH187" s="160">
        <f t="shared" si="35"/>
        <v>0.21992522542335605</v>
      </c>
      <c r="AI187" s="160" t="e">
        <f t="shared" ca="1" si="36"/>
        <v>#NAME?</v>
      </c>
      <c r="AJ187" s="161">
        <v>15</v>
      </c>
      <c r="AK187" s="161" t="str">
        <f t="shared" si="37"/>
        <v/>
      </c>
      <c r="AL187" s="161">
        <f t="shared" si="38"/>
        <v>0</v>
      </c>
      <c r="AM187" s="161">
        <f t="shared" si="39"/>
        <v>0</v>
      </c>
      <c r="AN187" s="162" t="str">
        <f t="shared" si="40"/>
        <v/>
      </c>
      <c r="AO187" s="34" t="str">
        <f t="shared" si="41"/>
        <v/>
      </c>
      <c r="AP187" s="34" t="str">
        <f t="shared" si="45"/>
        <v/>
      </c>
    </row>
    <row r="188" spans="1:42" ht="45" customHeight="1" x14ac:dyDescent="0.25">
      <c r="A188" s="34">
        <v>152</v>
      </c>
      <c r="B188" s="57" t="s">
        <v>217</v>
      </c>
      <c r="C188" s="92">
        <f>'2022'!B185</f>
        <v>52</v>
      </c>
      <c r="D188" s="93">
        <f>'2022'!DD185</f>
        <v>0</v>
      </c>
      <c r="E188" s="93">
        <f>'2022'!DE185</f>
        <v>0</v>
      </c>
      <c r="F188" s="92">
        <f>'2022'!DH185</f>
        <v>0</v>
      </c>
      <c r="G188" s="44">
        <f>'2021'!DL140</f>
        <v>0</v>
      </c>
      <c r="H188" s="94">
        <f t="shared" si="48"/>
        <v>0</v>
      </c>
      <c r="I188" s="44"/>
      <c r="J188" s="44"/>
      <c r="K188" s="44"/>
      <c r="L188" s="44"/>
      <c r="M188" s="44"/>
      <c r="N188" s="44">
        <f>'2021'!DN140</f>
        <v>0</v>
      </c>
      <c r="O188" s="44">
        <f>'Добыча 2021'!L150</f>
        <v>0</v>
      </c>
      <c r="P188" s="44"/>
      <c r="Q188" s="44"/>
      <c r="R188" s="44"/>
      <c r="S188" s="44">
        <f>'Добыча 2021'!N150</f>
        <v>0</v>
      </c>
      <c r="T188" s="44">
        <f>'Добыча 2021'!M150</f>
        <v>0</v>
      </c>
      <c r="U188" s="44">
        <f t="shared" si="49"/>
        <v>0</v>
      </c>
      <c r="V188" s="94">
        <f>'2022'!DJ185</f>
        <v>0</v>
      </c>
      <c r="W188" s="44">
        <f t="shared" si="50"/>
        <v>0</v>
      </c>
      <c r="X188" s="44">
        <f>'2022'!DL185</f>
        <v>0</v>
      </c>
      <c r="Y188" s="94">
        <f t="shared" si="51"/>
        <v>0</v>
      </c>
      <c r="Z188" s="44"/>
      <c r="AA188" s="44"/>
      <c r="AB188" s="44"/>
      <c r="AC188" s="44"/>
      <c r="AD188" s="44"/>
      <c r="AE188" s="44">
        <f>'2022'!DN185</f>
        <v>0</v>
      </c>
      <c r="AF188" s="82" t="str">
        <f t="shared" si="34"/>
        <v/>
      </c>
      <c r="AG188" s="159"/>
      <c r="AH188" s="160">
        <f t="shared" si="35"/>
        <v>0</v>
      </c>
      <c r="AI188" s="160" t="e">
        <f t="shared" ca="1" si="36"/>
        <v>#NAME?</v>
      </c>
      <c r="AJ188" s="161">
        <v>15</v>
      </c>
      <c r="AK188" s="161" t="str">
        <f t="shared" si="37"/>
        <v/>
      </c>
      <c r="AL188" s="161">
        <f t="shared" si="38"/>
        <v>0</v>
      </c>
      <c r="AM188" s="161">
        <f t="shared" si="39"/>
        <v>0</v>
      </c>
      <c r="AN188" s="162" t="str">
        <f t="shared" si="40"/>
        <v/>
      </c>
      <c r="AO188" s="34" t="str">
        <f t="shared" si="41"/>
        <v/>
      </c>
      <c r="AP188" s="34" t="str">
        <f t="shared" si="45"/>
        <v/>
      </c>
    </row>
    <row r="189" spans="1:42" ht="47.25" customHeight="1" x14ac:dyDescent="0.25">
      <c r="A189" s="34">
        <v>153</v>
      </c>
      <c r="B189" s="57" t="s">
        <v>222</v>
      </c>
      <c r="C189" s="92">
        <f>'2022'!B186</f>
        <v>52.7</v>
      </c>
      <c r="D189" s="93">
        <f>'2022'!DD186</f>
        <v>0</v>
      </c>
      <c r="E189" s="93">
        <f>'2022'!DE186</f>
        <v>0</v>
      </c>
      <c r="F189" s="92">
        <f>'2022'!DH186</f>
        <v>0</v>
      </c>
      <c r="G189" s="44">
        <f>'2021'!DL141</f>
        <v>0</v>
      </c>
      <c r="H189" s="94">
        <f t="shared" si="48"/>
        <v>0</v>
      </c>
      <c r="I189" s="44"/>
      <c r="J189" s="44"/>
      <c r="K189" s="44"/>
      <c r="L189" s="44"/>
      <c r="M189" s="44"/>
      <c r="N189" s="44">
        <f>'2021'!DN141</f>
        <v>0</v>
      </c>
      <c r="O189" s="44">
        <f>'Добыча 2021'!L151</f>
        <v>0</v>
      </c>
      <c r="P189" s="44"/>
      <c r="Q189" s="44"/>
      <c r="R189" s="44"/>
      <c r="S189" s="44">
        <f>'Добыча 2021'!N151</f>
        <v>0</v>
      </c>
      <c r="T189" s="44">
        <f>'Добыча 2021'!M151</f>
        <v>0</v>
      </c>
      <c r="U189" s="44">
        <f t="shared" si="49"/>
        <v>0</v>
      </c>
      <c r="V189" s="94">
        <f>'2022'!DJ186</f>
        <v>0</v>
      </c>
      <c r="W189" s="44">
        <f t="shared" si="50"/>
        <v>0</v>
      </c>
      <c r="X189" s="44">
        <f>'2022'!DL186</f>
        <v>0</v>
      </c>
      <c r="Y189" s="94">
        <f t="shared" si="51"/>
        <v>0</v>
      </c>
      <c r="Z189" s="44"/>
      <c r="AA189" s="44"/>
      <c r="AB189" s="44"/>
      <c r="AC189" s="44"/>
      <c r="AD189" s="44"/>
      <c r="AE189" s="44">
        <f>'2022'!DN186</f>
        <v>0</v>
      </c>
      <c r="AF189" s="82" t="str">
        <f t="shared" si="34"/>
        <v/>
      </c>
      <c r="AG189" s="159"/>
      <c r="AH189" s="160">
        <f t="shared" si="35"/>
        <v>0</v>
      </c>
      <c r="AI189" s="160" t="e">
        <f t="shared" ca="1" si="36"/>
        <v>#NAME?</v>
      </c>
      <c r="AJ189" s="161">
        <v>15</v>
      </c>
      <c r="AK189" s="161" t="str">
        <f t="shared" si="37"/>
        <v/>
      </c>
      <c r="AL189" s="161">
        <f t="shared" si="38"/>
        <v>0</v>
      </c>
      <c r="AM189" s="161">
        <f t="shared" si="39"/>
        <v>0</v>
      </c>
      <c r="AN189" s="162" t="str">
        <f t="shared" si="40"/>
        <v/>
      </c>
      <c r="AO189" s="34" t="str">
        <f t="shared" si="41"/>
        <v/>
      </c>
      <c r="AP189" s="34" t="str">
        <f t="shared" si="45"/>
        <v/>
      </c>
    </row>
    <row r="190" spans="1:42" ht="46.5" customHeight="1" x14ac:dyDescent="0.25">
      <c r="A190" s="34">
        <v>154</v>
      </c>
      <c r="B190" s="57" t="s">
        <v>221</v>
      </c>
      <c r="C190" s="92">
        <f>'2022'!B187</f>
        <v>34.1</v>
      </c>
      <c r="D190" s="93">
        <f>'2022'!DD187</f>
        <v>0</v>
      </c>
      <c r="E190" s="93">
        <f>'2022'!DE187</f>
        <v>0</v>
      </c>
      <c r="F190" s="92">
        <f>'2022'!DH187</f>
        <v>0</v>
      </c>
      <c r="G190" s="44">
        <f>'2021'!DL142</f>
        <v>0</v>
      </c>
      <c r="H190" s="94">
        <f t="shared" si="48"/>
        <v>0</v>
      </c>
      <c r="I190" s="47"/>
      <c r="J190" s="47"/>
      <c r="K190" s="47"/>
      <c r="L190" s="99"/>
      <c r="M190" s="44"/>
      <c r="N190" s="44">
        <f>'2021'!DN142</f>
        <v>0</v>
      </c>
      <c r="O190" s="44">
        <f>'Добыча 2021'!L152</f>
        <v>0</v>
      </c>
      <c r="P190" s="44"/>
      <c r="Q190" s="44"/>
      <c r="R190" s="44"/>
      <c r="S190" s="44">
        <f>'Добыча 2021'!N152</f>
        <v>0</v>
      </c>
      <c r="T190" s="44">
        <f>'Добыча 2021'!M152</f>
        <v>0</v>
      </c>
      <c r="U190" s="44">
        <f t="shared" si="49"/>
        <v>0</v>
      </c>
      <c r="V190" s="94">
        <f>'2022'!DJ187</f>
        <v>0</v>
      </c>
      <c r="W190" s="44">
        <f t="shared" si="50"/>
        <v>0</v>
      </c>
      <c r="X190" s="44">
        <f>'2022'!DL187</f>
        <v>0</v>
      </c>
      <c r="Y190" s="94">
        <f t="shared" si="51"/>
        <v>0</v>
      </c>
      <c r="Z190" s="44"/>
      <c r="AA190" s="44"/>
      <c r="AB190" s="44"/>
      <c r="AC190" s="44"/>
      <c r="AD190" s="44"/>
      <c r="AE190" s="44">
        <f>'2022'!DN187</f>
        <v>0</v>
      </c>
      <c r="AF190" s="82" t="str">
        <f t="shared" si="34"/>
        <v/>
      </c>
      <c r="AG190" s="159"/>
      <c r="AH190" s="160">
        <f t="shared" si="35"/>
        <v>0</v>
      </c>
      <c r="AI190" s="160" t="e">
        <f t="shared" ca="1" si="36"/>
        <v>#NAME?</v>
      </c>
      <c r="AJ190" s="161">
        <v>15</v>
      </c>
      <c r="AK190" s="161" t="str">
        <f t="shared" si="37"/>
        <v/>
      </c>
      <c r="AL190" s="161">
        <f t="shared" si="38"/>
        <v>0</v>
      </c>
      <c r="AM190" s="161">
        <f t="shared" si="39"/>
        <v>0</v>
      </c>
      <c r="AN190" s="162" t="str">
        <f t="shared" si="40"/>
        <v/>
      </c>
      <c r="AO190" s="34" t="str">
        <f t="shared" si="41"/>
        <v/>
      </c>
      <c r="AP190" s="34" t="str">
        <f t="shared" si="45"/>
        <v/>
      </c>
    </row>
    <row r="191" spans="1:42" ht="32.25" customHeight="1" x14ac:dyDescent="0.25">
      <c r="A191" s="34">
        <v>155</v>
      </c>
      <c r="B191" s="57" t="s">
        <v>218</v>
      </c>
      <c r="C191" s="92">
        <f>'2022'!B188</f>
        <v>18.399999999999999</v>
      </c>
      <c r="D191" s="93">
        <f>'2022'!DD188</f>
        <v>0</v>
      </c>
      <c r="E191" s="93">
        <f>'2022'!DE188</f>
        <v>0</v>
      </c>
      <c r="F191" s="92">
        <f>'2022'!DH188</f>
        <v>0</v>
      </c>
      <c r="G191" s="44">
        <f>'2021'!DL143</f>
        <v>0</v>
      </c>
      <c r="H191" s="94">
        <f t="shared" si="48"/>
        <v>0</v>
      </c>
      <c r="I191" s="44"/>
      <c r="J191" s="44"/>
      <c r="K191" s="44"/>
      <c r="L191" s="44"/>
      <c r="M191" s="44"/>
      <c r="N191" s="44">
        <f>'2021'!DN143</f>
        <v>0</v>
      </c>
      <c r="O191" s="44">
        <f>'Добыча 2021'!L153</f>
        <v>0</v>
      </c>
      <c r="P191" s="44"/>
      <c r="Q191" s="44"/>
      <c r="R191" s="44"/>
      <c r="S191" s="44">
        <f>'Добыча 2021'!N153</f>
        <v>0</v>
      </c>
      <c r="T191" s="44">
        <f>'Добыча 2021'!M153</f>
        <v>0</v>
      </c>
      <c r="U191" s="44">
        <f t="shared" si="49"/>
        <v>0</v>
      </c>
      <c r="V191" s="94">
        <f>'2022'!DJ188</f>
        <v>0</v>
      </c>
      <c r="W191" s="44">
        <f t="shared" si="50"/>
        <v>0</v>
      </c>
      <c r="X191" s="44">
        <f>'2022'!DL188</f>
        <v>0</v>
      </c>
      <c r="Y191" s="94">
        <f t="shared" si="51"/>
        <v>0</v>
      </c>
      <c r="Z191" s="44"/>
      <c r="AA191" s="44"/>
      <c r="AB191" s="44"/>
      <c r="AC191" s="44"/>
      <c r="AD191" s="44"/>
      <c r="AE191" s="44">
        <f>'2022'!DN188</f>
        <v>0</v>
      </c>
      <c r="AF191" s="82" t="str">
        <f t="shared" si="34"/>
        <v/>
      </c>
      <c r="AG191" s="159"/>
      <c r="AH191" s="160">
        <f t="shared" si="35"/>
        <v>0</v>
      </c>
      <c r="AI191" s="160" t="e">
        <f t="shared" ca="1" si="36"/>
        <v>#NAME?</v>
      </c>
      <c r="AJ191" s="161">
        <v>15</v>
      </c>
      <c r="AK191" s="161" t="str">
        <f t="shared" si="37"/>
        <v/>
      </c>
      <c r="AL191" s="161">
        <f t="shared" si="38"/>
        <v>0</v>
      </c>
      <c r="AM191" s="161">
        <f t="shared" si="39"/>
        <v>0</v>
      </c>
      <c r="AN191" s="162" t="str">
        <f t="shared" si="40"/>
        <v/>
      </c>
      <c r="AO191" s="34" t="str">
        <f t="shared" si="41"/>
        <v/>
      </c>
      <c r="AP191" s="34" t="str">
        <f t="shared" si="45"/>
        <v/>
      </c>
    </row>
    <row r="192" spans="1:42" ht="47.25" x14ac:dyDescent="0.25">
      <c r="A192" s="34">
        <v>156</v>
      </c>
      <c r="B192" s="57" t="s">
        <v>220</v>
      </c>
      <c r="C192" s="92">
        <f>'2022'!B189</f>
        <v>48.5</v>
      </c>
      <c r="D192" s="93">
        <f>'2022'!DD189</f>
        <v>5</v>
      </c>
      <c r="E192" s="93">
        <f>'2022'!DE189</f>
        <v>0</v>
      </c>
      <c r="F192" s="92">
        <f>'2022'!DH189</f>
        <v>0</v>
      </c>
      <c r="G192" s="44">
        <f>'2021'!DL144</f>
        <v>0</v>
      </c>
      <c r="H192" s="94">
        <f t="shared" si="48"/>
        <v>0</v>
      </c>
      <c r="I192" s="44"/>
      <c r="J192" s="44"/>
      <c r="K192" s="44"/>
      <c r="L192" s="44"/>
      <c r="M192" s="44"/>
      <c r="N192" s="44">
        <f>'2021'!DN144</f>
        <v>0</v>
      </c>
      <c r="O192" s="44">
        <f>'Добыча 2021'!L154</f>
        <v>0</v>
      </c>
      <c r="P192" s="44"/>
      <c r="Q192" s="44"/>
      <c r="R192" s="44"/>
      <c r="S192" s="44">
        <f>'Добыча 2021'!N154</f>
        <v>0</v>
      </c>
      <c r="T192" s="44">
        <f>'Добыча 2021'!M154</f>
        <v>0</v>
      </c>
      <c r="U192" s="44">
        <f t="shared" si="49"/>
        <v>0</v>
      </c>
      <c r="V192" s="94">
        <f>'2022'!DJ189</f>
        <v>0</v>
      </c>
      <c r="W192" s="44">
        <f t="shared" si="50"/>
        <v>0</v>
      </c>
      <c r="X192" s="44">
        <f>'2022'!DL189</f>
        <v>0</v>
      </c>
      <c r="Y192" s="94">
        <f t="shared" si="51"/>
        <v>0</v>
      </c>
      <c r="Z192" s="44"/>
      <c r="AA192" s="44"/>
      <c r="AB192" s="44"/>
      <c r="AC192" s="44"/>
      <c r="AD192" s="44"/>
      <c r="AE192" s="44">
        <f>'2022'!DN189</f>
        <v>0</v>
      </c>
      <c r="AF192" s="82" t="str">
        <f t="shared" si="34"/>
        <v/>
      </c>
      <c r="AG192" s="159"/>
      <c r="AH192" s="160">
        <f t="shared" si="35"/>
        <v>0</v>
      </c>
      <c r="AI192" s="160" t="e">
        <f t="shared" ca="1" si="36"/>
        <v>#NAME?</v>
      </c>
      <c r="AJ192" s="161">
        <v>15</v>
      </c>
      <c r="AK192" s="161" t="str">
        <f t="shared" si="37"/>
        <v/>
      </c>
      <c r="AL192" s="161">
        <f t="shared" si="38"/>
        <v>0</v>
      </c>
      <c r="AM192" s="161">
        <f t="shared" si="39"/>
        <v>0</v>
      </c>
      <c r="AN192" s="162" t="str">
        <f t="shared" si="40"/>
        <v/>
      </c>
      <c r="AO192" s="34" t="str">
        <f t="shared" si="41"/>
        <v/>
      </c>
      <c r="AP192" s="34" t="str">
        <f t="shared" si="45"/>
        <v/>
      </c>
    </row>
    <row r="193" spans="1:42" ht="47.25" x14ac:dyDescent="0.25">
      <c r="A193" s="34">
        <v>157</v>
      </c>
      <c r="B193" s="57" t="s">
        <v>219</v>
      </c>
      <c r="C193" s="92">
        <f>'2022'!B190</f>
        <v>45.7</v>
      </c>
      <c r="D193" s="93">
        <f>'2022'!DD190</f>
        <v>0</v>
      </c>
      <c r="E193" s="93">
        <f>'2022'!DE190</f>
        <v>0</v>
      </c>
      <c r="F193" s="92">
        <f>'2022'!DH190</f>
        <v>0</v>
      </c>
      <c r="G193" s="44">
        <f>'2021'!DL145</f>
        <v>0</v>
      </c>
      <c r="H193" s="94">
        <f t="shared" si="48"/>
        <v>0</v>
      </c>
      <c r="I193" s="47"/>
      <c r="J193" s="47"/>
      <c r="K193" s="47"/>
      <c r="L193" s="99"/>
      <c r="M193" s="44"/>
      <c r="N193" s="44">
        <f>'2021'!DN145</f>
        <v>0</v>
      </c>
      <c r="O193" s="44">
        <f>'Добыча 2021'!L155</f>
        <v>0</v>
      </c>
      <c r="P193" s="44"/>
      <c r="Q193" s="44"/>
      <c r="R193" s="44"/>
      <c r="S193" s="44">
        <f>'Добыча 2021'!N155</f>
        <v>0</v>
      </c>
      <c r="T193" s="44">
        <f>'Добыча 2021'!M155</f>
        <v>0</v>
      </c>
      <c r="U193" s="44">
        <f t="shared" si="49"/>
        <v>0</v>
      </c>
      <c r="V193" s="94">
        <f>'2022'!DJ190</f>
        <v>0</v>
      </c>
      <c r="W193" s="44">
        <f t="shared" si="50"/>
        <v>0</v>
      </c>
      <c r="X193" s="44">
        <f>'2022'!DL190</f>
        <v>0</v>
      </c>
      <c r="Y193" s="94">
        <f t="shared" si="51"/>
        <v>0</v>
      </c>
      <c r="Z193" s="44"/>
      <c r="AA193" s="44"/>
      <c r="AB193" s="44"/>
      <c r="AC193" s="44"/>
      <c r="AD193" s="44"/>
      <c r="AE193" s="44">
        <f>'2022'!DN190</f>
        <v>0</v>
      </c>
      <c r="AF193" s="82" t="str">
        <f t="shared" si="34"/>
        <v/>
      </c>
      <c r="AG193" s="159"/>
      <c r="AH193" s="160">
        <f t="shared" si="35"/>
        <v>0</v>
      </c>
      <c r="AI193" s="160" t="e">
        <f t="shared" ca="1" si="36"/>
        <v>#NAME?</v>
      </c>
      <c r="AJ193" s="161">
        <v>15</v>
      </c>
      <c r="AK193" s="161" t="str">
        <f t="shared" si="37"/>
        <v/>
      </c>
      <c r="AL193" s="161">
        <f t="shared" si="38"/>
        <v>0</v>
      </c>
      <c r="AM193" s="161">
        <f t="shared" si="39"/>
        <v>0</v>
      </c>
      <c r="AN193" s="162" t="str">
        <f t="shared" si="40"/>
        <v/>
      </c>
      <c r="AO193" s="34" t="str">
        <f t="shared" si="41"/>
        <v/>
      </c>
      <c r="AP193" s="34" t="str">
        <f t="shared" si="45"/>
        <v/>
      </c>
    </row>
    <row r="194" spans="1:42" ht="47.25" x14ac:dyDescent="0.25">
      <c r="A194" s="34">
        <v>158</v>
      </c>
      <c r="B194" s="57" t="s">
        <v>208</v>
      </c>
      <c r="C194" s="92">
        <f>'2022'!B191</f>
        <v>85.331000000000003</v>
      </c>
      <c r="D194" s="93">
        <f>'2022'!DD191</f>
        <v>4</v>
      </c>
      <c r="E194" s="93">
        <f>'2022'!DE191</f>
        <v>4</v>
      </c>
      <c r="F194" s="92">
        <f>'2022'!DH191</f>
        <v>4.6876281773329739E-2</v>
      </c>
      <c r="G194" s="44">
        <f>'2021'!DL146</f>
        <v>0</v>
      </c>
      <c r="H194" s="94">
        <f t="shared" si="48"/>
        <v>0</v>
      </c>
      <c r="I194" s="44"/>
      <c r="J194" s="44"/>
      <c r="K194" s="44"/>
      <c r="L194" s="44"/>
      <c r="M194" s="44"/>
      <c r="N194" s="44">
        <f>'2021'!DN146</f>
        <v>0</v>
      </c>
      <c r="O194" s="44">
        <f>'Добыча 2021'!L156</f>
        <v>0</v>
      </c>
      <c r="P194" s="44"/>
      <c r="Q194" s="44"/>
      <c r="R194" s="44"/>
      <c r="S194" s="44">
        <f>'Добыча 2021'!N156</f>
        <v>0</v>
      </c>
      <c r="T194" s="44">
        <f>'Добыча 2021'!M156</f>
        <v>0</v>
      </c>
      <c r="U194" s="44">
        <f t="shared" si="49"/>
        <v>0</v>
      </c>
      <c r="V194" s="94">
        <f>'2022'!DJ191</f>
        <v>0</v>
      </c>
      <c r="W194" s="44">
        <f t="shared" si="50"/>
        <v>0</v>
      </c>
      <c r="X194" s="44">
        <f>'2022'!DL191</f>
        <v>0</v>
      </c>
      <c r="Y194" s="94">
        <f t="shared" si="51"/>
        <v>0</v>
      </c>
      <c r="Z194" s="44"/>
      <c r="AA194" s="44"/>
      <c r="AB194" s="44"/>
      <c r="AC194" s="44"/>
      <c r="AD194" s="44"/>
      <c r="AE194" s="44">
        <f>'2022'!DN191</f>
        <v>0</v>
      </c>
      <c r="AF194" s="82" t="str">
        <f t="shared" si="34"/>
        <v/>
      </c>
      <c r="AG194" s="159"/>
      <c r="AH194" s="160">
        <f t="shared" si="35"/>
        <v>4.6876281773329739E-2</v>
      </c>
      <c r="AI194" s="160" t="e">
        <f t="shared" ca="1" si="36"/>
        <v>#NAME?</v>
      </c>
      <c r="AJ194" s="161">
        <v>15</v>
      </c>
      <c r="AK194" s="161" t="str">
        <f t="shared" si="37"/>
        <v/>
      </c>
      <c r="AL194" s="161">
        <f t="shared" si="38"/>
        <v>0</v>
      </c>
      <c r="AM194" s="161">
        <f t="shared" si="39"/>
        <v>0</v>
      </c>
      <c r="AN194" s="162" t="str">
        <f t="shared" si="40"/>
        <v/>
      </c>
      <c r="AO194" s="34" t="str">
        <f t="shared" si="41"/>
        <v/>
      </c>
      <c r="AP194" s="34" t="str">
        <f t="shared" si="45"/>
        <v/>
      </c>
    </row>
    <row r="195" spans="1:42" ht="18.75" x14ac:dyDescent="0.25">
      <c r="A195" s="34"/>
      <c r="B195" s="46" t="s">
        <v>223</v>
      </c>
      <c r="C195" s="98"/>
      <c r="D195" s="97"/>
      <c r="E195" s="97"/>
      <c r="F195" s="98"/>
      <c r="G195" s="44"/>
      <c r="H195" s="94"/>
      <c r="I195" s="44"/>
      <c r="J195" s="44"/>
      <c r="K195" s="44"/>
      <c r="L195" s="44"/>
      <c r="M195" s="56"/>
      <c r="N195" s="56"/>
      <c r="O195" s="56"/>
      <c r="P195" s="56"/>
      <c r="Q195" s="56"/>
      <c r="R195" s="56"/>
      <c r="S195" s="56"/>
      <c r="T195" s="56"/>
      <c r="U195" s="44"/>
      <c r="V195" s="111"/>
      <c r="W195" s="44"/>
      <c r="X195" s="56"/>
      <c r="Y195" s="94"/>
      <c r="Z195" s="56"/>
      <c r="AA195" s="56"/>
      <c r="AB195" s="56"/>
      <c r="AC195" s="56"/>
      <c r="AD195" s="44"/>
      <c r="AE195" s="56"/>
      <c r="AF195" s="82" t="str">
        <f t="shared" si="34"/>
        <v/>
      </c>
      <c r="AG195" s="159"/>
      <c r="AH195" s="160" t="str">
        <f t="shared" si="35"/>
        <v/>
      </c>
      <c r="AI195" s="160" t="e">
        <f t="shared" ca="1" si="36"/>
        <v>#NAME?</v>
      </c>
      <c r="AJ195" s="161">
        <v>15</v>
      </c>
      <c r="AK195" s="161" t="str">
        <f t="shared" si="37"/>
        <v/>
      </c>
      <c r="AL195" s="161" t="str">
        <f t="shared" si="38"/>
        <v/>
      </c>
      <c r="AM195" s="161" t="str">
        <f t="shared" si="39"/>
        <v/>
      </c>
      <c r="AN195" s="162" t="str">
        <f t="shared" si="40"/>
        <v/>
      </c>
      <c r="AO195" s="34" t="str">
        <f t="shared" si="41"/>
        <v/>
      </c>
      <c r="AP195" s="34" t="str">
        <f t="shared" si="45"/>
        <v/>
      </c>
    </row>
    <row r="196" spans="1:42" ht="94.5" x14ac:dyDescent="0.25">
      <c r="A196" s="34">
        <v>159</v>
      </c>
      <c r="B196" s="57" t="s">
        <v>224</v>
      </c>
      <c r="C196" s="92">
        <f>'2022'!B193</f>
        <v>3221.3</v>
      </c>
      <c r="D196" s="93">
        <f>'2022'!DD193</f>
        <v>1655</v>
      </c>
      <c r="E196" s="93">
        <f>'2022'!DE193</f>
        <v>1191</v>
      </c>
      <c r="F196" s="92">
        <f>'2022'!DH193</f>
        <v>0.36972650793158041</v>
      </c>
      <c r="G196" s="44">
        <f>'2021'!DL148</f>
        <v>115</v>
      </c>
      <c r="H196" s="94">
        <f t="shared" si="48"/>
        <v>6.9486404833836861</v>
      </c>
      <c r="I196" s="44"/>
      <c r="J196" s="44"/>
      <c r="K196" s="44"/>
      <c r="L196" s="44"/>
      <c r="M196" s="44"/>
      <c r="N196" s="44">
        <f>'2021'!DN148</f>
        <v>0</v>
      </c>
      <c r="O196" s="44">
        <f>'Добыча 2021'!L158</f>
        <v>9</v>
      </c>
      <c r="P196" s="44"/>
      <c r="Q196" s="44"/>
      <c r="R196" s="44"/>
      <c r="S196" s="44">
        <f>'Добыча 2021'!N158</f>
        <v>9</v>
      </c>
      <c r="T196" s="44">
        <f>'Добыча 2021'!M158</f>
        <v>0</v>
      </c>
      <c r="U196" s="44">
        <f t="shared" si="49"/>
        <v>7.8260869565217401</v>
      </c>
      <c r="V196" s="94">
        <f>'2022'!DJ193</f>
        <v>178.64999999999881</v>
      </c>
      <c r="W196" s="44">
        <f t="shared" si="50"/>
        <v>14.999999999999899</v>
      </c>
      <c r="X196" s="44">
        <f>'2022'!DL193</f>
        <v>119</v>
      </c>
      <c r="Y196" s="94">
        <f t="shared" si="51"/>
        <v>9.9916036943744757</v>
      </c>
      <c r="Z196" s="44"/>
      <c r="AA196" s="44"/>
      <c r="AB196" s="44"/>
      <c r="AC196" s="44"/>
      <c r="AD196" s="44"/>
      <c r="AE196" s="44">
        <f>'2022'!DN193</f>
        <v>0</v>
      </c>
      <c r="AF196" s="82" t="str">
        <f t="shared" si="34"/>
        <v/>
      </c>
      <c r="AG196" s="159"/>
      <c r="AH196" s="160">
        <f t="shared" si="35"/>
        <v>0.36972650793158041</v>
      </c>
      <c r="AI196" s="160" t="e">
        <f t="shared" ca="1" si="36"/>
        <v>#NAME?</v>
      </c>
      <c r="AJ196" s="161">
        <v>15</v>
      </c>
      <c r="AK196" s="161" t="str">
        <f t="shared" si="37"/>
        <v/>
      </c>
      <c r="AL196" s="161" t="e">
        <f t="shared" ca="1" si="38"/>
        <v>#NAME?</v>
      </c>
      <c r="AM196" s="161">
        <f t="shared" si="39"/>
        <v>119</v>
      </c>
      <c r="AN196" s="162" t="e">
        <f t="shared" ca="1" si="40"/>
        <v>#NAME?</v>
      </c>
      <c r="AO196" s="34" t="str">
        <f t="shared" si="41"/>
        <v>Сумма не совпадает или не ОДОУ</v>
      </c>
      <c r="AP196" s="34" t="str">
        <f t="shared" si="45"/>
        <v/>
      </c>
    </row>
    <row r="197" spans="1:42" ht="18.75" x14ac:dyDescent="0.25">
      <c r="A197" s="34"/>
      <c r="B197" s="46" t="s">
        <v>225</v>
      </c>
      <c r="C197" s="98"/>
      <c r="D197" s="97"/>
      <c r="E197" s="97"/>
      <c r="F197" s="98"/>
      <c r="G197" s="44"/>
      <c r="H197" s="94"/>
      <c r="I197" s="44"/>
      <c r="J197" s="44"/>
      <c r="K197" s="44"/>
      <c r="L197" s="44"/>
      <c r="M197" s="56"/>
      <c r="N197" s="56"/>
      <c r="O197" s="56"/>
      <c r="P197" s="56"/>
      <c r="Q197" s="56"/>
      <c r="R197" s="56"/>
      <c r="S197" s="56"/>
      <c r="T197" s="56"/>
      <c r="U197" s="44"/>
      <c r="V197" s="111"/>
      <c r="W197" s="44"/>
      <c r="X197" s="56"/>
      <c r="Y197" s="94"/>
      <c r="Z197" s="56"/>
      <c r="AA197" s="56"/>
      <c r="AB197" s="56"/>
      <c r="AC197" s="56"/>
      <c r="AD197" s="44"/>
      <c r="AE197" s="56"/>
      <c r="AF197" s="82" t="str">
        <f t="shared" si="34"/>
        <v/>
      </c>
      <c r="AG197" s="159"/>
      <c r="AH197" s="160" t="str">
        <f t="shared" si="35"/>
        <v/>
      </c>
      <c r="AI197" s="160" t="e">
        <f t="shared" ca="1" si="36"/>
        <v>#NAME?</v>
      </c>
      <c r="AJ197" s="161">
        <v>15</v>
      </c>
      <c r="AK197" s="161" t="str">
        <f t="shared" si="37"/>
        <v/>
      </c>
      <c r="AL197" s="161" t="str">
        <f t="shared" si="38"/>
        <v/>
      </c>
      <c r="AM197" s="161" t="str">
        <f t="shared" si="39"/>
        <v/>
      </c>
      <c r="AN197" s="162" t="str">
        <f t="shared" si="40"/>
        <v/>
      </c>
      <c r="AO197" s="34" t="str">
        <f t="shared" si="41"/>
        <v/>
      </c>
      <c r="AP197" s="34" t="str">
        <f t="shared" si="45"/>
        <v/>
      </c>
    </row>
    <row r="198" spans="1:42" ht="49.5" customHeight="1" x14ac:dyDescent="0.25">
      <c r="A198" s="34">
        <v>160</v>
      </c>
      <c r="B198" s="57" t="s">
        <v>341</v>
      </c>
      <c r="C198" s="92">
        <f>'2022'!B196</f>
        <v>307.60000000000002</v>
      </c>
      <c r="D198" s="93">
        <f>'2022'!DD196</f>
        <v>0</v>
      </c>
      <c r="E198" s="93">
        <f>'2022'!DE196</f>
        <v>0</v>
      </c>
      <c r="F198" s="92">
        <f>'2022'!DH196</f>
        <v>0</v>
      </c>
      <c r="G198" s="44">
        <f>'2021'!DL151</f>
        <v>0</v>
      </c>
      <c r="H198" s="94">
        <f t="shared" si="48"/>
        <v>0</v>
      </c>
      <c r="I198" s="44"/>
      <c r="J198" s="44"/>
      <c r="K198" s="44"/>
      <c r="L198" s="44"/>
      <c r="M198" s="44"/>
      <c r="N198" s="44">
        <f>'2021'!DN151</f>
        <v>0</v>
      </c>
      <c r="O198" s="44">
        <f>'Добыча 2021'!L161</f>
        <v>0</v>
      </c>
      <c r="P198" s="44"/>
      <c r="Q198" s="44"/>
      <c r="R198" s="44"/>
      <c r="S198" s="44">
        <f>'Добыча 2021'!N161</f>
        <v>0</v>
      </c>
      <c r="T198" s="44">
        <f>'Добыча 2021'!M161</f>
        <v>0</v>
      </c>
      <c r="U198" s="44">
        <f t="shared" si="49"/>
        <v>0</v>
      </c>
      <c r="V198" s="94">
        <f>'2022'!DJ196</f>
        <v>0</v>
      </c>
      <c r="W198" s="44">
        <f t="shared" si="50"/>
        <v>0</v>
      </c>
      <c r="X198" s="44">
        <f>'2022'!DL196</f>
        <v>0</v>
      </c>
      <c r="Y198" s="94">
        <f t="shared" si="51"/>
        <v>0</v>
      </c>
      <c r="Z198" s="44"/>
      <c r="AA198" s="44"/>
      <c r="AB198" s="44"/>
      <c r="AC198" s="44"/>
      <c r="AD198" s="44"/>
      <c r="AE198" s="44">
        <f>'2022'!DN196</f>
        <v>0</v>
      </c>
      <c r="AF198" s="82" t="str">
        <f t="shared" si="34"/>
        <v/>
      </c>
      <c r="AG198" s="159"/>
      <c r="AH198" s="160">
        <f t="shared" si="35"/>
        <v>0</v>
      </c>
      <c r="AI198" s="160" t="e">
        <f t="shared" ca="1" si="36"/>
        <v>#NAME?</v>
      </c>
      <c r="AJ198" s="161">
        <v>15</v>
      </c>
      <c r="AK198" s="161" t="str">
        <f t="shared" si="37"/>
        <v/>
      </c>
      <c r="AL198" s="161">
        <f t="shared" si="38"/>
        <v>0</v>
      </c>
      <c r="AM198" s="161">
        <f t="shared" si="39"/>
        <v>0</v>
      </c>
      <c r="AN198" s="162" t="str">
        <f t="shared" si="40"/>
        <v/>
      </c>
      <c r="AO198" s="34" t="str">
        <f t="shared" si="41"/>
        <v/>
      </c>
      <c r="AP198" s="34" t="str">
        <f t="shared" si="45"/>
        <v/>
      </c>
    </row>
    <row r="199" spans="1:42" ht="49.5" customHeight="1" x14ac:dyDescent="0.25">
      <c r="A199" s="34">
        <v>161</v>
      </c>
      <c r="B199" s="57" t="s">
        <v>342</v>
      </c>
      <c r="C199" s="92">
        <f>'2022'!B197</f>
        <v>986.8</v>
      </c>
      <c r="D199" s="93">
        <f>'2022'!DD197</f>
        <v>436</v>
      </c>
      <c r="E199" s="93">
        <f>'2022'!DE197</f>
        <v>414</v>
      </c>
      <c r="F199" s="92">
        <f>'2022'!DH197</f>
        <v>0.41953790028374544</v>
      </c>
      <c r="G199" s="44">
        <f>'2021'!DL152</f>
        <v>65</v>
      </c>
      <c r="H199" s="94">
        <f t="shared" si="48"/>
        <v>14.908256880733944</v>
      </c>
      <c r="I199" s="44"/>
      <c r="J199" s="44"/>
      <c r="K199" s="44"/>
      <c r="L199" s="44"/>
      <c r="M199" s="44"/>
      <c r="N199" s="44">
        <f>'2021'!DN152</f>
        <v>0</v>
      </c>
      <c r="O199" s="44">
        <f>'Добыча 2021'!L162</f>
        <v>5</v>
      </c>
      <c r="P199" s="44"/>
      <c r="Q199" s="44"/>
      <c r="R199" s="44"/>
      <c r="S199" s="44">
        <f>'Добыча 2021'!N162</f>
        <v>5</v>
      </c>
      <c r="T199" s="44">
        <f>'Добыча 2021'!M162</f>
        <v>0</v>
      </c>
      <c r="U199" s="44">
        <f t="shared" si="49"/>
        <v>7.6923076923076925</v>
      </c>
      <c r="V199" s="94">
        <f>'2022'!DJ197</f>
        <v>62.099999999999582</v>
      </c>
      <c r="W199" s="44">
        <f t="shared" si="50"/>
        <v>14.999999999999899</v>
      </c>
      <c r="X199" s="44">
        <f>'2022'!DL197</f>
        <v>62</v>
      </c>
      <c r="Y199" s="94">
        <f t="shared" si="51"/>
        <v>14.975845410628018</v>
      </c>
      <c r="Z199" s="44"/>
      <c r="AA199" s="44"/>
      <c r="AB199" s="44"/>
      <c r="AC199" s="44"/>
      <c r="AD199" s="44"/>
      <c r="AE199" s="44">
        <f>'2022'!DN197</f>
        <v>0</v>
      </c>
      <c r="AF199" s="82" t="str">
        <f t="shared" si="34"/>
        <v/>
      </c>
      <c r="AG199" s="159"/>
      <c r="AH199" s="160">
        <f t="shared" si="35"/>
        <v>0.41953790028374544</v>
      </c>
      <c r="AI199" s="160" t="e">
        <f t="shared" ca="1" si="36"/>
        <v>#NAME?</v>
      </c>
      <c r="AJ199" s="161">
        <v>15</v>
      </c>
      <c r="AK199" s="161" t="str">
        <f t="shared" si="37"/>
        <v/>
      </c>
      <c r="AL199" s="161" t="e">
        <f t="shared" ca="1" si="38"/>
        <v>#NAME?</v>
      </c>
      <c r="AM199" s="161">
        <f t="shared" si="39"/>
        <v>62</v>
      </c>
      <c r="AN199" s="162" t="e">
        <f t="shared" ca="1" si="40"/>
        <v>#NAME?</v>
      </c>
      <c r="AO199" s="34" t="str">
        <f t="shared" si="41"/>
        <v>Сумма не совпадает или не ОДОУ</v>
      </c>
      <c r="AP199" s="34" t="str">
        <f t="shared" si="45"/>
        <v/>
      </c>
    </row>
    <row r="200" spans="1:42" ht="94.5" x14ac:dyDescent="0.25">
      <c r="A200" s="34">
        <v>162</v>
      </c>
      <c r="B200" s="57" t="s">
        <v>343</v>
      </c>
      <c r="C200" s="92">
        <f>'2022'!B198</f>
        <v>600.1</v>
      </c>
      <c r="D200" s="93">
        <f>'2022'!DD198</f>
        <v>219</v>
      </c>
      <c r="E200" s="93">
        <f>'2022'!DE198</f>
        <v>180</v>
      </c>
      <c r="F200" s="92">
        <f>'2022'!DH198</f>
        <v>0.29995000833194468</v>
      </c>
      <c r="G200" s="44">
        <f>'2021'!DL153</f>
        <v>32</v>
      </c>
      <c r="H200" s="94">
        <f t="shared" si="48"/>
        <v>14.611872146118721</v>
      </c>
      <c r="I200" s="44"/>
      <c r="J200" s="44"/>
      <c r="K200" s="44"/>
      <c r="L200" s="44"/>
      <c r="M200" s="44"/>
      <c r="N200" s="44">
        <f>'2021'!DN153</f>
        <v>0</v>
      </c>
      <c r="O200" s="44">
        <f>'Добыча 2021'!L163</f>
        <v>4</v>
      </c>
      <c r="P200" s="44"/>
      <c r="Q200" s="44"/>
      <c r="R200" s="44"/>
      <c r="S200" s="44">
        <f>'Добыча 2021'!N163</f>
        <v>4</v>
      </c>
      <c r="T200" s="44">
        <f>'Добыча 2021'!M163</f>
        <v>0</v>
      </c>
      <c r="U200" s="44">
        <f t="shared" si="49"/>
        <v>12.5</v>
      </c>
      <c r="V200" s="94">
        <f>'2022'!DJ198</f>
        <v>26.999999999999819</v>
      </c>
      <c r="W200" s="44">
        <f t="shared" si="50"/>
        <v>14.999999999999899</v>
      </c>
      <c r="X200" s="44">
        <f>'2022'!DL198</f>
        <v>27</v>
      </c>
      <c r="Y200" s="94">
        <f t="shared" si="51"/>
        <v>15</v>
      </c>
      <c r="Z200" s="44"/>
      <c r="AA200" s="44"/>
      <c r="AB200" s="44"/>
      <c r="AC200" s="44"/>
      <c r="AD200" s="44"/>
      <c r="AE200" s="44">
        <f>'2022'!DN198</f>
        <v>0</v>
      </c>
      <c r="AF200" s="82" t="str">
        <f t="shared" si="34"/>
        <v/>
      </c>
      <c r="AG200" s="159"/>
      <c r="AH200" s="160">
        <f t="shared" si="35"/>
        <v>0.29995000833194468</v>
      </c>
      <c r="AI200" s="160" t="e">
        <f t="shared" ca="1" si="36"/>
        <v>#NAME?</v>
      </c>
      <c r="AJ200" s="161">
        <v>15</v>
      </c>
      <c r="AK200" s="161" t="str">
        <f t="shared" si="37"/>
        <v/>
      </c>
      <c r="AL200" s="161" t="e">
        <f t="shared" ca="1" si="38"/>
        <v>#NAME?</v>
      </c>
      <c r="AM200" s="161">
        <f t="shared" si="39"/>
        <v>27</v>
      </c>
      <c r="AN200" s="162" t="e">
        <f t="shared" ca="1" si="40"/>
        <v>#NAME?</v>
      </c>
      <c r="AO200" s="34" t="str">
        <f t="shared" si="41"/>
        <v>Сумма не совпадает или не ОДОУ</v>
      </c>
      <c r="AP200" s="34" t="str">
        <f t="shared" si="45"/>
        <v/>
      </c>
    </row>
    <row r="201" spans="1:42" ht="18.75" x14ac:dyDescent="0.25">
      <c r="A201" s="34"/>
      <c r="B201" s="46" t="s">
        <v>229</v>
      </c>
      <c r="C201" s="98"/>
      <c r="D201" s="97"/>
      <c r="E201" s="97"/>
      <c r="F201" s="98"/>
      <c r="G201" s="44"/>
      <c r="H201" s="94"/>
      <c r="I201" s="44"/>
      <c r="J201" s="44"/>
      <c r="K201" s="44"/>
      <c r="L201" s="44"/>
      <c r="M201" s="56"/>
      <c r="N201" s="56"/>
      <c r="O201" s="56"/>
      <c r="P201" s="56"/>
      <c r="Q201" s="56"/>
      <c r="R201" s="56"/>
      <c r="S201" s="56"/>
      <c r="T201" s="56"/>
      <c r="U201" s="44"/>
      <c r="V201" s="111"/>
      <c r="W201" s="44"/>
      <c r="X201" s="56"/>
      <c r="Y201" s="94"/>
      <c r="Z201" s="56"/>
      <c r="AA201" s="56"/>
      <c r="AB201" s="56"/>
      <c r="AC201" s="56"/>
      <c r="AD201" s="44"/>
      <c r="AE201" s="56"/>
      <c r="AF201" s="82" t="str">
        <f t="shared" si="34"/>
        <v/>
      </c>
      <c r="AG201" s="159"/>
      <c r="AH201" s="160" t="str">
        <f t="shared" si="35"/>
        <v/>
      </c>
      <c r="AI201" s="160" t="e">
        <f t="shared" ca="1" si="36"/>
        <v>#NAME?</v>
      </c>
      <c r="AJ201" s="161">
        <v>15</v>
      </c>
      <c r="AK201" s="161" t="str">
        <f t="shared" si="37"/>
        <v/>
      </c>
      <c r="AL201" s="161" t="str">
        <f t="shared" si="38"/>
        <v/>
      </c>
      <c r="AM201" s="161" t="str">
        <f t="shared" si="39"/>
        <v/>
      </c>
      <c r="AN201" s="162" t="str">
        <f t="shared" si="40"/>
        <v/>
      </c>
      <c r="AO201" s="34" t="str">
        <f t="shared" si="41"/>
        <v/>
      </c>
      <c r="AP201" s="34" t="str">
        <f t="shared" si="45"/>
        <v/>
      </c>
    </row>
    <row r="202" spans="1:42" ht="31.5" x14ac:dyDescent="0.25">
      <c r="A202" s="34">
        <v>163</v>
      </c>
      <c r="B202" s="57" t="s">
        <v>344</v>
      </c>
      <c r="C202" s="92">
        <f>'2022'!B200</f>
        <v>74.5</v>
      </c>
      <c r="D202" s="93">
        <f>'2022'!DD200</f>
        <v>0</v>
      </c>
      <c r="E202" s="93">
        <f>'2022'!DE200</f>
        <v>0</v>
      </c>
      <c r="F202" s="92">
        <f>'2022'!DH200</f>
        <v>0</v>
      </c>
      <c r="G202" s="44">
        <f>'2021'!DL155</f>
        <v>0</v>
      </c>
      <c r="H202" s="94">
        <f t="shared" si="48"/>
        <v>0</v>
      </c>
      <c r="I202" s="44"/>
      <c r="J202" s="44"/>
      <c r="K202" s="44"/>
      <c r="L202" s="44"/>
      <c r="M202" s="44"/>
      <c r="N202" s="44">
        <f>'2021'!DN155</f>
        <v>0</v>
      </c>
      <c r="O202" s="44">
        <f>'Добыча 2021'!L165</f>
        <v>0</v>
      </c>
      <c r="P202" s="44"/>
      <c r="Q202" s="44"/>
      <c r="R202" s="44"/>
      <c r="S202" s="44">
        <f>'Добыча 2021'!N165</f>
        <v>0</v>
      </c>
      <c r="T202" s="44">
        <f>'Добыча 2021'!M165</f>
        <v>0</v>
      </c>
      <c r="U202" s="44">
        <f t="shared" si="49"/>
        <v>0</v>
      </c>
      <c r="V202" s="94">
        <f>'2022'!DJ200</f>
        <v>0</v>
      </c>
      <c r="W202" s="44">
        <f t="shared" si="50"/>
        <v>0</v>
      </c>
      <c r="X202" s="44">
        <f>'2022'!DL200</f>
        <v>0</v>
      </c>
      <c r="Y202" s="94">
        <f t="shared" si="51"/>
        <v>0</v>
      </c>
      <c r="Z202" s="44"/>
      <c r="AA202" s="44"/>
      <c r="AB202" s="44"/>
      <c r="AC202" s="44"/>
      <c r="AD202" s="44"/>
      <c r="AE202" s="44">
        <f>'2022'!DN200</f>
        <v>0</v>
      </c>
      <c r="AF202" s="82" t="str">
        <f t="shared" si="34"/>
        <v/>
      </c>
      <c r="AG202" s="159"/>
      <c r="AH202" s="160">
        <f t="shared" si="35"/>
        <v>0</v>
      </c>
      <c r="AI202" s="160" t="e">
        <f t="shared" ca="1" si="36"/>
        <v>#NAME?</v>
      </c>
      <c r="AJ202" s="161">
        <v>15</v>
      </c>
      <c r="AK202" s="161" t="str">
        <f t="shared" si="37"/>
        <v/>
      </c>
      <c r="AL202" s="161">
        <f t="shared" si="38"/>
        <v>0</v>
      </c>
      <c r="AM202" s="161">
        <f t="shared" si="39"/>
        <v>0</v>
      </c>
      <c r="AN202" s="162" t="str">
        <f t="shared" si="40"/>
        <v/>
      </c>
      <c r="AO202" s="34" t="str">
        <f t="shared" si="41"/>
        <v/>
      </c>
      <c r="AP202" s="34" t="str">
        <f t="shared" si="45"/>
        <v/>
      </c>
    </row>
    <row r="203" spans="1:42" ht="48.75" customHeight="1" x14ac:dyDescent="0.25">
      <c r="A203" s="34">
        <v>164</v>
      </c>
      <c r="B203" s="57" t="s">
        <v>231</v>
      </c>
      <c r="C203" s="92">
        <f>'2022'!B201</f>
        <v>85.9</v>
      </c>
      <c r="D203" s="93">
        <f>'2022'!DD201</f>
        <v>0</v>
      </c>
      <c r="E203" s="93">
        <f>'2022'!DE201</f>
        <v>0</v>
      </c>
      <c r="F203" s="92">
        <f>'2022'!DH201</f>
        <v>0</v>
      </c>
      <c r="G203" s="44">
        <f>'2021'!DL156</f>
        <v>0</v>
      </c>
      <c r="H203" s="94">
        <f t="shared" si="48"/>
        <v>0</v>
      </c>
      <c r="I203" s="44"/>
      <c r="J203" s="44"/>
      <c r="K203" s="44"/>
      <c r="L203" s="44"/>
      <c r="M203" s="44"/>
      <c r="N203" s="44">
        <f>'2021'!DN156</f>
        <v>0</v>
      </c>
      <c r="O203" s="44">
        <f>'Добыча 2021'!L166</f>
        <v>0</v>
      </c>
      <c r="P203" s="44"/>
      <c r="Q203" s="44"/>
      <c r="R203" s="44"/>
      <c r="S203" s="44">
        <f>'Добыча 2021'!N166</f>
        <v>0</v>
      </c>
      <c r="T203" s="44">
        <f>'Добыча 2021'!M166</f>
        <v>0</v>
      </c>
      <c r="U203" s="44">
        <f t="shared" si="49"/>
        <v>0</v>
      </c>
      <c r="V203" s="94">
        <f>'2022'!DJ201</f>
        <v>0</v>
      </c>
      <c r="W203" s="44">
        <f t="shared" si="50"/>
        <v>0</v>
      </c>
      <c r="X203" s="44">
        <f>'2022'!DL201</f>
        <v>0</v>
      </c>
      <c r="Y203" s="94">
        <f t="shared" si="51"/>
        <v>0</v>
      </c>
      <c r="Z203" s="44"/>
      <c r="AA203" s="44"/>
      <c r="AB203" s="44"/>
      <c r="AC203" s="44"/>
      <c r="AD203" s="44"/>
      <c r="AE203" s="44">
        <f>'2022'!DN201</f>
        <v>0</v>
      </c>
      <c r="AF203" s="82" t="str">
        <f t="shared" si="34"/>
        <v/>
      </c>
      <c r="AG203" s="159"/>
      <c r="AH203" s="160">
        <f t="shared" si="35"/>
        <v>0</v>
      </c>
      <c r="AI203" s="160" t="e">
        <f t="shared" ca="1" si="36"/>
        <v>#NAME?</v>
      </c>
      <c r="AJ203" s="161">
        <v>15</v>
      </c>
      <c r="AK203" s="161" t="str">
        <f t="shared" si="37"/>
        <v/>
      </c>
      <c r="AL203" s="161">
        <f t="shared" si="38"/>
        <v>0</v>
      </c>
      <c r="AM203" s="161">
        <f t="shared" si="39"/>
        <v>0</v>
      </c>
      <c r="AN203" s="162" t="str">
        <f t="shared" si="40"/>
        <v/>
      </c>
      <c r="AO203" s="34" t="str">
        <f t="shared" si="41"/>
        <v/>
      </c>
      <c r="AP203" s="34" t="str">
        <f t="shared" si="45"/>
        <v/>
      </c>
    </row>
    <row r="204" spans="1:42" ht="64.5" customHeight="1" x14ac:dyDescent="0.25">
      <c r="A204" s="34">
        <v>165</v>
      </c>
      <c r="B204" s="116" t="s">
        <v>449</v>
      </c>
      <c r="C204" s="92">
        <f>'2022'!B202</f>
        <v>145.69999999999999</v>
      </c>
      <c r="D204" s="581">
        <f>'2022'!DD202</f>
        <v>0</v>
      </c>
      <c r="E204" s="93">
        <f>'2022'!DE202</f>
        <v>0</v>
      </c>
      <c r="F204" s="92">
        <f>'2022'!DH202</f>
        <v>0</v>
      </c>
      <c r="G204" s="583">
        <f>'2021'!DL157</f>
        <v>0</v>
      </c>
      <c r="H204" s="585">
        <f t="shared" si="48"/>
        <v>0</v>
      </c>
      <c r="I204" s="56"/>
      <c r="J204" s="56"/>
      <c r="K204" s="56"/>
      <c r="L204" s="107"/>
      <c r="M204" s="44"/>
      <c r="N204" s="583">
        <f>'2021'!DN157</f>
        <v>0</v>
      </c>
      <c r="O204" s="583">
        <f>'Добыча 2021'!L167</f>
        <v>0</v>
      </c>
      <c r="P204" s="44"/>
      <c r="Q204" s="44"/>
      <c r="R204" s="44"/>
      <c r="S204" s="583">
        <f>'Добыча 2021'!N167</f>
        <v>0</v>
      </c>
      <c r="T204" s="583">
        <f>'Добыча 2021'!M167</f>
        <v>0</v>
      </c>
      <c r="U204" s="583">
        <f>IF(G204=0,0,O203/G204*100)</f>
        <v>0</v>
      </c>
      <c r="V204" s="94">
        <f>'2022'!DJ202</f>
        <v>0</v>
      </c>
      <c r="W204" s="44">
        <f t="shared" si="50"/>
        <v>0</v>
      </c>
      <c r="X204" s="44">
        <f>'2022'!DL202</f>
        <v>0</v>
      </c>
      <c r="Y204" s="94">
        <f t="shared" si="51"/>
        <v>0</v>
      </c>
      <c r="Z204" s="44"/>
      <c r="AA204" s="44"/>
      <c r="AB204" s="44"/>
      <c r="AC204" s="44"/>
      <c r="AD204" s="44"/>
      <c r="AE204" s="44">
        <f>'2022'!DN202</f>
        <v>0</v>
      </c>
      <c r="AF204" s="82" t="str">
        <f t="shared" si="34"/>
        <v/>
      </c>
      <c r="AG204" s="159"/>
      <c r="AH204" s="160">
        <f t="shared" si="35"/>
        <v>0</v>
      </c>
      <c r="AI204" s="160" t="e">
        <f t="shared" ca="1" si="36"/>
        <v>#NAME?</v>
      </c>
      <c r="AJ204" s="161">
        <v>15</v>
      </c>
      <c r="AK204" s="161" t="str">
        <f t="shared" si="37"/>
        <v/>
      </c>
      <c r="AL204" s="161">
        <f t="shared" si="38"/>
        <v>0</v>
      </c>
      <c r="AM204" s="161">
        <f t="shared" si="39"/>
        <v>0</v>
      </c>
      <c r="AN204" s="162" t="str">
        <f t="shared" si="40"/>
        <v/>
      </c>
      <c r="AO204" s="34" t="str">
        <f t="shared" si="41"/>
        <v/>
      </c>
      <c r="AP204" s="34" t="str">
        <f t="shared" si="45"/>
        <v/>
      </c>
    </row>
    <row r="205" spans="1:42" ht="62.25" customHeight="1" x14ac:dyDescent="0.25">
      <c r="A205" s="34">
        <v>166</v>
      </c>
      <c r="B205" s="116" t="s">
        <v>450</v>
      </c>
      <c r="C205" s="92">
        <f>'2022'!B203</f>
        <v>76.5</v>
      </c>
      <c r="D205" s="582"/>
      <c r="E205" s="93">
        <f>'2022'!DE203</f>
        <v>0</v>
      </c>
      <c r="F205" s="92">
        <f>'2022'!DH203</f>
        <v>0</v>
      </c>
      <c r="G205" s="584"/>
      <c r="H205" s="586"/>
      <c r="I205" s="47"/>
      <c r="J205" s="47"/>
      <c r="K205" s="47"/>
      <c r="L205" s="99"/>
      <c r="M205" s="44"/>
      <c r="N205" s="584"/>
      <c r="O205" s="584"/>
      <c r="P205" s="44"/>
      <c r="Q205" s="44"/>
      <c r="R205" s="44"/>
      <c r="S205" s="584"/>
      <c r="T205" s="584"/>
      <c r="U205" s="584"/>
      <c r="V205" s="94">
        <f>'2022'!DJ203</f>
        <v>0</v>
      </c>
      <c r="W205" s="44">
        <f t="shared" si="50"/>
        <v>0</v>
      </c>
      <c r="X205" s="44">
        <f>'2022'!DL203</f>
        <v>0</v>
      </c>
      <c r="Y205" s="94">
        <f t="shared" si="51"/>
        <v>0</v>
      </c>
      <c r="Z205" s="44"/>
      <c r="AA205" s="44"/>
      <c r="AB205" s="44"/>
      <c r="AC205" s="44"/>
      <c r="AD205" s="44"/>
      <c r="AE205" s="44">
        <f>'2022'!DN203</f>
        <v>0</v>
      </c>
      <c r="AF205" s="82" t="str">
        <f t="shared" si="34"/>
        <v/>
      </c>
      <c r="AG205" s="159"/>
      <c r="AH205" s="160">
        <f t="shared" si="35"/>
        <v>0</v>
      </c>
      <c r="AI205" s="160" t="e">
        <f t="shared" ca="1" si="36"/>
        <v>#NAME?</v>
      </c>
      <c r="AJ205" s="161">
        <v>15</v>
      </c>
      <c r="AK205" s="161" t="str">
        <f t="shared" si="37"/>
        <v/>
      </c>
      <c r="AL205" s="161">
        <f t="shared" si="38"/>
        <v>0</v>
      </c>
      <c r="AM205" s="161">
        <f t="shared" si="39"/>
        <v>0</v>
      </c>
      <c r="AN205" s="162" t="str">
        <f t="shared" si="40"/>
        <v/>
      </c>
      <c r="AO205" s="34" t="str">
        <f t="shared" si="41"/>
        <v/>
      </c>
      <c r="AP205" s="34" t="str">
        <f t="shared" si="45"/>
        <v/>
      </c>
    </row>
    <row r="206" spans="1:42" ht="31.5" x14ac:dyDescent="0.25">
      <c r="A206" s="34">
        <v>167</v>
      </c>
      <c r="B206" s="57" t="s">
        <v>346</v>
      </c>
      <c r="C206" s="92">
        <f>'2022'!B204</f>
        <v>161</v>
      </c>
      <c r="D206" s="93">
        <f>'2022'!DD204</f>
        <v>0</v>
      </c>
      <c r="E206" s="93">
        <f>'2022'!DE204</f>
        <v>0</v>
      </c>
      <c r="F206" s="92">
        <f>'2022'!DH204</f>
        <v>0</v>
      </c>
      <c r="G206" s="44">
        <f>'2021'!DL158</f>
        <v>0</v>
      </c>
      <c r="H206" s="94">
        <f t="shared" si="48"/>
        <v>0</v>
      </c>
      <c r="I206" s="44"/>
      <c r="J206" s="44"/>
      <c r="K206" s="44"/>
      <c r="L206" s="44"/>
      <c r="M206" s="44"/>
      <c r="N206" s="44">
        <f>'2021'!DN158</f>
        <v>0</v>
      </c>
      <c r="O206" s="44">
        <f>'Добыча 2021'!L168</f>
        <v>0</v>
      </c>
      <c r="P206" s="44"/>
      <c r="Q206" s="44"/>
      <c r="R206" s="44"/>
      <c r="S206" s="44">
        <f>'Добыча 2021'!N168</f>
        <v>0</v>
      </c>
      <c r="T206" s="44">
        <f>'Добыча 2021'!M168</f>
        <v>0</v>
      </c>
      <c r="U206" s="44">
        <f t="shared" si="49"/>
        <v>0</v>
      </c>
      <c r="V206" s="94">
        <f>'2022'!DJ204</f>
        <v>0</v>
      </c>
      <c r="W206" s="44">
        <f t="shared" si="50"/>
        <v>0</v>
      </c>
      <c r="X206" s="44">
        <f>'2022'!DL204</f>
        <v>0</v>
      </c>
      <c r="Y206" s="94">
        <f t="shared" si="51"/>
        <v>0</v>
      </c>
      <c r="Z206" s="44"/>
      <c r="AA206" s="44"/>
      <c r="AB206" s="44"/>
      <c r="AC206" s="44"/>
      <c r="AD206" s="44"/>
      <c r="AE206" s="44">
        <f>'2022'!DN204</f>
        <v>0</v>
      </c>
      <c r="AF206" s="82" t="str">
        <f t="shared" si="34"/>
        <v/>
      </c>
      <c r="AG206" s="159"/>
      <c r="AH206" s="160">
        <f t="shared" si="35"/>
        <v>0</v>
      </c>
      <c r="AI206" s="160" t="e">
        <f t="shared" ca="1" si="36"/>
        <v>#NAME?</v>
      </c>
      <c r="AJ206" s="161">
        <v>15</v>
      </c>
      <c r="AK206" s="161" t="str">
        <f t="shared" si="37"/>
        <v/>
      </c>
      <c r="AL206" s="161">
        <f t="shared" si="38"/>
        <v>0</v>
      </c>
      <c r="AM206" s="161">
        <f t="shared" si="39"/>
        <v>0</v>
      </c>
      <c r="AN206" s="162" t="str">
        <f t="shared" si="40"/>
        <v/>
      </c>
      <c r="AO206" s="34" t="str">
        <f t="shared" si="41"/>
        <v/>
      </c>
      <c r="AP206" s="34" t="str">
        <f t="shared" si="45"/>
        <v/>
      </c>
    </row>
    <row r="207" spans="1:42" ht="47.25" x14ac:dyDescent="0.25">
      <c r="A207" s="34">
        <v>168</v>
      </c>
      <c r="B207" s="57" t="s">
        <v>347</v>
      </c>
      <c r="C207" s="92">
        <f>'2022'!B205</f>
        <v>121.011</v>
      </c>
      <c r="D207" s="93">
        <f>'2022'!DD205</f>
        <v>0</v>
      </c>
      <c r="E207" s="93">
        <f>'2022'!DE205</f>
        <v>0</v>
      </c>
      <c r="F207" s="92">
        <f>'2022'!DH205</f>
        <v>0</v>
      </c>
      <c r="G207" s="44">
        <f>'2021'!DL159</f>
        <v>0</v>
      </c>
      <c r="H207" s="94">
        <f t="shared" si="48"/>
        <v>0</v>
      </c>
      <c r="I207" s="44"/>
      <c r="J207" s="44"/>
      <c r="K207" s="44"/>
      <c r="L207" s="44"/>
      <c r="M207" s="44"/>
      <c r="N207" s="44">
        <f>'2021'!DN159</f>
        <v>0</v>
      </c>
      <c r="O207" s="44">
        <f>'Добыча 2021'!L169</f>
        <v>0</v>
      </c>
      <c r="P207" s="44"/>
      <c r="Q207" s="44"/>
      <c r="R207" s="44"/>
      <c r="S207" s="44">
        <f>'Добыча 2021'!N169</f>
        <v>0</v>
      </c>
      <c r="T207" s="44">
        <f>'Добыча 2021'!M169</f>
        <v>0</v>
      </c>
      <c r="U207" s="44">
        <f t="shared" si="49"/>
        <v>0</v>
      </c>
      <c r="V207" s="94">
        <f>'2022'!DJ205</f>
        <v>0</v>
      </c>
      <c r="W207" s="44">
        <f t="shared" si="50"/>
        <v>0</v>
      </c>
      <c r="X207" s="44">
        <f>'2022'!DL205</f>
        <v>0</v>
      </c>
      <c r="Y207" s="94">
        <f t="shared" si="51"/>
        <v>0</v>
      </c>
      <c r="Z207" s="44"/>
      <c r="AA207" s="44"/>
      <c r="AB207" s="44"/>
      <c r="AC207" s="44"/>
      <c r="AD207" s="44"/>
      <c r="AE207" s="44">
        <f>'2022'!DN205</f>
        <v>0</v>
      </c>
      <c r="AF207" s="82" t="str">
        <f t="shared" si="34"/>
        <v/>
      </c>
      <c r="AG207" s="159"/>
      <c r="AH207" s="160">
        <f t="shared" si="35"/>
        <v>0</v>
      </c>
      <c r="AI207" s="160" t="e">
        <f t="shared" ca="1" si="36"/>
        <v>#NAME?</v>
      </c>
      <c r="AJ207" s="161">
        <v>15</v>
      </c>
      <c r="AK207" s="161" t="str">
        <f t="shared" si="37"/>
        <v/>
      </c>
      <c r="AL207" s="161">
        <f t="shared" si="38"/>
        <v>0</v>
      </c>
      <c r="AM207" s="161">
        <f t="shared" si="39"/>
        <v>0</v>
      </c>
      <c r="AN207" s="162" t="str">
        <f t="shared" si="40"/>
        <v/>
      </c>
      <c r="AO207" s="34" t="str">
        <f t="shared" si="41"/>
        <v/>
      </c>
      <c r="AP207" s="34" t="str">
        <f t="shared" si="45"/>
        <v/>
      </c>
    </row>
    <row r="208" spans="1:42" ht="31.5" x14ac:dyDescent="0.25">
      <c r="A208" s="34">
        <v>169</v>
      </c>
      <c r="B208" s="57" t="s">
        <v>234</v>
      </c>
      <c r="C208" s="92">
        <f>'2022'!B206</f>
        <v>23.507999999999999</v>
      </c>
      <c r="D208" s="93">
        <f>'2022'!DD206</f>
        <v>0</v>
      </c>
      <c r="E208" s="93">
        <f>'2022'!DE206</f>
        <v>0</v>
      </c>
      <c r="F208" s="92">
        <f>'2022'!DH206</f>
        <v>0</v>
      </c>
      <c r="G208" s="44">
        <f>'2021'!DL160</f>
        <v>0</v>
      </c>
      <c r="H208" s="94">
        <f t="shared" si="48"/>
        <v>0</v>
      </c>
      <c r="I208" s="44"/>
      <c r="J208" s="44"/>
      <c r="K208" s="44"/>
      <c r="L208" s="44"/>
      <c r="M208" s="44"/>
      <c r="N208" s="44">
        <f>'2021'!DN160</f>
        <v>0</v>
      </c>
      <c r="O208" s="44">
        <f>'Добыча 2021'!L170</f>
        <v>0</v>
      </c>
      <c r="P208" s="44"/>
      <c r="Q208" s="44"/>
      <c r="R208" s="44"/>
      <c r="S208" s="44">
        <f>'Добыча 2021'!N170</f>
        <v>0</v>
      </c>
      <c r="T208" s="44">
        <f>'Добыча 2021'!M170</f>
        <v>0</v>
      </c>
      <c r="U208" s="44">
        <f t="shared" si="49"/>
        <v>0</v>
      </c>
      <c r="V208" s="94">
        <f>'2022'!DJ206</f>
        <v>0</v>
      </c>
      <c r="W208" s="44">
        <f t="shared" si="50"/>
        <v>0</v>
      </c>
      <c r="X208" s="44">
        <f>'2022'!DL206</f>
        <v>0</v>
      </c>
      <c r="Y208" s="94">
        <f t="shared" si="51"/>
        <v>0</v>
      </c>
      <c r="Z208" s="44"/>
      <c r="AA208" s="44"/>
      <c r="AB208" s="44"/>
      <c r="AC208" s="44"/>
      <c r="AD208" s="44"/>
      <c r="AE208" s="44">
        <f>'2022'!DN206</f>
        <v>0</v>
      </c>
      <c r="AF208" s="82" t="str">
        <f t="shared" ref="AF208:AF262" si="52">IF(C208&gt;0,IF(OR(AND(C208&lt;7,F208&lt;5),E208&lt;33),IF(COUNTIF(X208:AE208,"&gt;0")&gt;0,"Ошибка!",""),""),"")</f>
        <v/>
      </c>
      <c r="AG208" s="159"/>
      <c r="AH208" s="160">
        <f t="shared" ref="AH208:AH262" si="53">IF(AND(ISNUMBER(--C208),C208&gt;0),E208/C208,"")</f>
        <v>0</v>
      </c>
      <c r="AI208" s="160" t="e">
        <f t="shared" ref="AI208:AI262" ca="1" si="54">IF(AND(ISNUMBER(--E208),ISNUMBER(--AJ208)),ЧАСТНОЕ(E208*AJ208,100),"")</f>
        <v>#NAME?</v>
      </c>
      <c r="AJ208" s="161">
        <v>15</v>
      </c>
      <c r="AK208" s="161" t="str">
        <f t="shared" ref="AK208:AK262" si="55">IF(AJ207&lt;Y207,"Норматив превышен","")</f>
        <v/>
      </c>
      <c r="AL208" s="161">
        <f t="shared" ref="AL208:AL262" si="56">IF(ISNUMBER(X208),IF(X208&gt;0,MAX(ЧАСТНОЕ(X208*20,100),1),0),"")</f>
        <v>0</v>
      </c>
      <c r="AM208" s="161">
        <f t="shared" ref="AM208:AM262" si="57">IF(ISNUMBER(X208),X208,"")</f>
        <v>0</v>
      </c>
      <c r="AN208" s="162" t="str">
        <f t="shared" ref="AN208:AN262" si="58">IF(ISNUMBER(AE208),IF(AND(AM208&gt;=AE208,AL208&lt;=AE208),"","Вне норматива или не ОДОУ"),"")</f>
        <v/>
      </c>
      <c r="AO208" s="34" t="str">
        <f t="shared" ref="AO208:AO262" si="59">IF(ISNUMBER(X208),IF(SUM(Z208:AE208)&lt;&gt;X208,"Сумма не совпадает или не ОДОУ",""),"")</f>
        <v/>
      </c>
      <c r="AP208" s="34" t="str">
        <f t="shared" si="45"/>
        <v/>
      </c>
    </row>
    <row r="209" spans="1:42" ht="31.5" x14ac:dyDescent="0.25">
      <c r="A209" s="34">
        <v>170</v>
      </c>
      <c r="B209" s="57" t="s">
        <v>337</v>
      </c>
      <c r="C209" s="92">
        <f>'2022'!B207</f>
        <v>182.6</v>
      </c>
      <c r="D209" s="93">
        <f>'2022'!DD207</f>
        <v>0</v>
      </c>
      <c r="E209" s="93">
        <f>'2022'!DE207</f>
        <v>0</v>
      </c>
      <c r="F209" s="92">
        <f>'2022'!DH207</f>
        <v>0</v>
      </c>
      <c r="G209" s="44">
        <f>'2021'!DL161</f>
        <v>0</v>
      </c>
      <c r="H209" s="94">
        <f t="shared" si="48"/>
        <v>0</v>
      </c>
      <c r="I209" s="47"/>
      <c r="J209" s="47"/>
      <c r="K209" s="47"/>
      <c r="L209" s="99"/>
      <c r="M209" s="44"/>
      <c r="N209" s="44">
        <f>'2021'!DN161</f>
        <v>0</v>
      </c>
      <c r="O209" s="44">
        <f>'Добыча 2021'!L171</f>
        <v>0</v>
      </c>
      <c r="P209" s="44"/>
      <c r="Q209" s="44"/>
      <c r="R209" s="44"/>
      <c r="S209" s="44">
        <f>'Добыча 2021'!N171</f>
        <v>0</v>
      </c>
      <c r="T209" s="44">
        <f>'Добыча 2021'!M171</f>
        <v>0</v>
      </c>
      <c r="U209" s="44">
        <f t="shared" si="49"/>
        <v>0</v>
      </c>
      <c r="V209" s="94">
        <f>'2022'!DJ207</f>
        <v>0</v>
      </c>
      <c r="W209" s="44">
        <f t="shared" si="50"/>
        <v>0</v>
      </c>
      <c r="X209" s="44">
        <f>'2022'!DL207</f>
        <v>0</v>
      </c>
      <c r="Y209" s="94">
        <f t="shared" si="51"/>
        <v>0</v>
      </c>
      <c r="Z209" s="44"/>
      <c r="AA209" s="44"/>
      <c r="AB209" s="44"/>
      <c r="AC209" s="44"/>
      <c r="AD209" s="44"/>
      <c r="AE209" s="44">
        <f>'2022'!DN207</f>
        <v>0</v>
      </c>
      <c r="AF209" s="82" t="str">
        <f t="shared" si="52"/>
        <v/>
      </c>
      <c r="AG209" s="159"/>
      <c r="AH209" s="160">
        <f t="shared" si="53"/>
        <v>0</v>
      </c>
      <c r="AI209" s="160" t="e">
        <f t="shared" ca="1" si="54"/>
        <v>#NAME?</v>
      </c>
      <c r="AJ209" s="161">
        <v>15</v>
      </c>
      <c r="AK209" s="161" t="str">
        <f t="shared" si="55"/>
        <v/>
      </c>
      <c r="AL209" s="161">
        <f t="shared" si="56"/>
        <v>0</v>
      </c>
      <c r="AM209" s="161">
        <f t="shared" si="57"/>
        <v>0</v>
      </c>
      <c r="AN209" s="162" t="str">
        <f t="shared" si="58"/>
        <v/>
      </c>
      <c r="AO209" s="34" t="str">
        <f t="shared" si="59"/>
        <v/>
      </c>
      <c r="AP209" s="34" t="str">
        <f t="shared" ref="AP209:AP262" si="60">IF(AND(ISNUMBER(AB209),AB209&gt;0),IF(AB209&lt;=(X209*0.15),"","Изъятие более 15% !"),"")</f>
        <v/>
      </c>
    </row>
    <row r="210" spans="1:42" ht="18.75" x14ac:dyDescent="0.25">
      <c r="A210" s="34"/>
      <c r="B210" s="46" t="s">
        <v>239</v>
      </c>
      <c r="C210" s="98"/>
      <c r="D210" s="97"/>
      <c r="E210" s="97"/>
      <c r="F210" s="98"/>
      <c r="G210" s="44"/>
      <c r="H210" s="94"/>
      <c r="I210" s="44"/>
      <c r="J210" s="44"/>
      <c r="K210" s="44"/>
      <c r="L210" s="44"/>
      <c r="M210" s="56"/>
      <c r="N210" s="56"/>
      <c r="O210" s="56"/>
      <c r="P210" s="56"/>
      <c r="Q210" s="56"/>
      <c r="R210" s="56"/>
      <c r="S210" s="56"/>
      <c r="T210" s="56"/>
      <c r="U210" s="44"/>
      <c r="V210" s="111"/>
      <c r="W210" s="44"/>
      <c r="X210" s="56"/>
      <c r="Y210" s="94"/>
      <c r="Z210" s="56"/>
      <c r="AA210" s="56"/>
      <c r="AB210" s="56"/>
      <c r="AC210" s="56"/>
      <c r="AD210" s="44"/>
      <c r="AE210" s="56"/>
      <c r="AF210" s="82" t="str">
        <f t="shared" si="52"/>
        <v/>
      </c>
      <c r="AG210" s="159"/>
      <c r="AH210" s="160" t="str">
        <f t="shared" si="53"/>
        <v/>
      </c>
      <c r="AI210" s="160" t="e">
        <f t="shared" ca="1" si="54"/>
        <v>#NAME?</v>
      </c>
      <c r="AJ210" s="161">
        <v>15</v>
      </c>
      <c r="AK210" s="161" t="str">
        <f t="shared" si="55"/>
        <v/>
      </c>
      <c r="AL210" s="161" t="str">
        <f t="shared" si="56"/>
        <v/>
      </c>
      <c r="AM210" s="161" t="str">
        <f t="shared" si="57"/>
        <v/>
      </c>
      <c r="AN210" s="162" t="str">
        <f t="shared" si="58"/>
        <v/>
      </c>
      <c r="AO210" s="34" t="str">
        <f t="shared" si="59"/>
        <v/>
      </c>
      <c r="AP210" s="34" t="str">
        <f t="shared" si="60"/>
        <v/>
      </c>
    </row>
    <row r="211" spans="1:42" ht="94.5" x14ac:dyDescent="0.25">
      <c r="A211" s="34">
        <v>171</v>
      </c>
      <c r="B211" s="57" t="s">
        <v>348</v>
      </c>
      <c r="C211" s="92">
        <f>'2022'!B209</f>
        <v>397</v>
      </c>
      <c r="D211" s="93">
        <f>'2022'!DD209</f>
        <v>65</v>
      </c>
      <c r="E211" s="93">
        <f>'2022'!DE209</f>
        <v>60</v>
      </c>
      <c r="F211" s="92">
        <f>'2022'!DH209</f>
        <v>0.15113350125944586</v>
      </c>
      <c r="G211" s="44">
        <f>'2021'!DL163</f>
        <v>9</v>
      </c>
      <c r="H211" s="94">
        <f t="shared" si="48"/>
        <v>13.846153846153847</v>
      </c>
      <c r="I211" s="44"/>
      <c r="J211" s="44"/>
      <c r="K211" s="44"/>
      <c r="L211" s="44"/>
      <c r="M211" s="44"/>
      <c r="N211" s="44">
        <f>'2021'!DN163</f>
        <v>0</v>
      </c>
      <c r="O211" s="44">
        <f>'Добыча 2021'!L173</f>
        <v>8</v>
      </c>
      <c r="P211" s="44"/>
      <c r="Q211" s="44"/>
      <c r="R211" s="44"/>
      <c r="S211" s="44">
        <f>'Добыча 2021'!N173</f>
        <v>8</v>
      </c>
      <c r="T211" s="44">
        <f>'Добыча 2021'!M173</f>
        <v>0</v>
      </c>
      <c r="U211" s="44">
        <f t="shared" si="49"/>
        <v>88.888888888888886</v>
      </c>
      <c r="V211" s="94">
        <f>'2022'!DJ209</f>
        <v>8.9999999999999396</v>
      </c>
      <c r="W211" s="44">
        <f t="shared" si="50"/>
        <v>14.999999999999899</v>
      </c>
      <c r="X211" s="44">
        <f>'2022'!DL209</f>
        <v>9</v>
      </c>
      <c r="Y211" s="94">
        <f t="shared" si="51"/>
        <v>15</v>
      </c>
      <c r="Z211" s="44"/>
      <c r="AA211" s="44"/>
      <c r="AB211" s="44"/>
      <c r="AC211" s="44"/>
      <c r="AD211" s="44"/>
      <c r="AE211" s="44">
        <f>'2022'!DN209</f>
        <v>0</v>
      </c>
      <c r="AF211" s="82" t="str">
        <f t="shared" si="52"/>
        <v/>
      </c>
      <c r="AG211" s="159"/>
      <c r="AH211" s="160">
        <f t="shared" si="53"/>
        <v>0.15113350125944586</v>
      </c>
      <c r="AI211" s="160" t="e">
        <f t="shared" ca="1" si="54"/>
        <v>#NAME?</v>
      </c>
      <c r="AJ211" s="161">
        <v>15</v>
      </c>
      <c r="AK211" s="161" t="str">
        <f t="shared" si="55"/>
        <v/>
      </c>
      <c r="AL211" s="161" t="e">
        <f t="shared" ca="1" si="56"/>
        <v>#NAME?</v>
      </c>
      <c r="AM211" s="161">
        <f t="shared" si="57"/>
        <v>9</v>
      </c>
      <c r="AN211" s="162" t="e">
        <f t="shared" ca="1" si="58"/>
        <v>#NAME?</v>
      </c>
      <c r="AO211" s="34" t="str">
        <f t="shared" si="59"/>
        <v>Сумма не совпадает или не ОДОУ</v>
      </c>
      <c r="AP211" s="34" t="str">
        <f t="shared" si="60"/>
        <v/>
      </c>
    </row>
    <row r="212" spans="1:42" ht="47.25" x14ac:dyDescent="0.25">
      <c r="A212" s="34">
        <v>172</v>
      </c>
      <c r="B212" s="116" t="s">
        <v>451</v>
      </c>
      <c r="C212" s="92">
        <f>'2022'!B210</f>
        <v>283.51</v>
      </c>
      <c r="D212" s="581">
        <f>'2022'!DD210</f>
        <v>307</v>
      </c>
      <c r="E212" s="93">
        <f>'2022'!DE210</f>
        <v>54</v>
      </c>
      <c r="F212" s="92">
        <f>'2022'!DH210</f>
        <v>0.19046947197629713</v>
      </c>
      <c r="G212" s="583">
        <f>'2021'!DL164</f>
        <v>18</v>
      </c>
      <c r="H212" s="585">
        <f t="shared" si="48"/>
        <v>5.8631921824104234</v>
      </c>
      <c r="I212" s="44"/>
      <c r="J212" s="44"/>
      <c r="K212" s="44"/>
      <c r="L212" s="44"/>
      <c r="M212" s="44"/>
      <c r="N212" s="583">
        <f>'2021'!DN164</f>
        <v>4</v>
      </c>
      <c r="O212" s="583">
        <f>'Добыча 2021'!L174</f>
        <v>4</v>
      </c>
      <c r="P212" s="44"/>
      <c r="Q212" s="44"/>
      <c r="R212" s="44"/>
      <c r="S212" s="583">
        <f>'Добыча 2021'!N174</f>
        <v>4</v>
      </c>
      <c r="T212" s="583">
        <f>'Добыча 2021'!M174</f>
        <v>0</v>
      </c>
      <c r="U212" s="583">
        <f t="shared" si="49"/>
        <v>22.222222222222221</v>
      </c>
      <c r="V212" s="585">
        <f>'2022'!DJ210</f>
        <v>8.0999999999999464</v>
      </c>
      <c r="W212" s="44">
        <f t="shared" si="50"/>
        <v>14.999999999999899</v>
      </c>
      <c r="X212" s="44">
        <f>'2022'!DL210</f>
        <v>3</v>
      </c>
      <c r="Y212" s="94">
        <f t="shared" si="51"/>
        <v>5.5555555555555554</v>
      </c>
      <c r="Z212" s="44"/>
      <c r="AA212" s="44"/>
      <c r="AB212" s="44"/>
      <c r="AC212" s="44"/>
      <c r="AD212" s="44">
        <f t="shared" ref="AD212:AD214" si="61">X212-AE212-Z212</f>
        <v>2</v>
      </c>
      <c r="AE212" s="44">
        <f>'2022'!DN210</f>
        <v>1</v>
      </c>
      <c r="AF212" s="82" t="str">
        <f t="shared" si="52"/>
        <v/>
      </c>
      <c r="AG212" s="159"/>
      <c r="AH212" s="160">
        <f t="shared" si="53"/>
        <v>0.19046947197629713</v>
      </c>
      <c r="AI212" s="160" t="e">
        <f t="shared" ca="1" si="54"/>
        <v>#NAME?</v>
      </c>
      <c r="AJ212" s="161">
        <v>15</v>
      </c>
      <c r="AK212" s="161" t="str">
        <f t="shared" si="55"/>
        <v/>
      </c>
      <c r="AL212" s="161" t="e">
        <f t="shared" ca="1" si="56"/>
        <v>#NAME?</v>
      </c>
      <c r="AM212" s="161">
        <f t="shared" si="57"/>
        <v>3</v>
      </c>
      <c r="AN212" s="162" t="e">
        <f t="shared" ca="1" si="58"/>
        <v>#NAME?</v>
      </c>
      <c r="AO212" s="34" t="str">
        <f t="shared" si="59"/>
        <v/>
      </c>
      <c r="AP212" s="34" t="str">
        <f t="shared" si="60"/>
        <v/>
      </c>
    </row>
    <row r="213" spans="1:42" ht="47.25" x14ac:dyDescent="0.25">
      <c r="A213" s="34">
        <v>173</v>
      </c>
      <c r="B213" s="116" t="s">
        <v>452</v>
      </c>
      <c r="C213" s="92">
        <f>'2022'!B211</f>
        <v>17.29</v>
      </c>
      <c r="D213" s="587"/>
      <c r="E213" s="93">
        <f>'2022'!DE211</f>
        <v>0</v>
      </c>
      <c r="F213" s="92">
        <f>'2022'!DH211</f>
        <v>0</v>
      </c>
      <c r="G213" s="588"/>
      <c r="H213" s="589"/>
      <c r="I213" s="44"/>
      <c r="J213" s="44"/>
      <c r="K213" s="44"/>
      <c r="L213" s="44"/>
      <c r="M213" s="44"/>
      <c r="N213" s="588"/>
      <c r="O213" s="588"/>
      <c r="P213" s="44"/>
      <c r="Q213" s="44"/>
      <c r="R213" s="44"/>
      <c r="S213" s="588"/>
      <c r="T213" s="588"/>
      <c r="U213" s="588"/>
      <c r="V213" s="589"/>
      <c r="W213" s="44">
        <f t="shared" si="50"/>
        <v>0</v>
      </c>
      <c r="X213" s="44">
        <f>'2022'!DL211</f>
        <v>0</v>
      </c>
      <c r="Y213" s="94">
        <f t="shared" si="51"/>
        <v>0</v>
      </c>
      <c r="Z213" s="44"/>
      <c r="AA213" s="44"/>
      <c r="AB213" s="44"/>
      <c r="AC213" s="44"/>
      <c r="AD213" s="44">
        <f t="shared" si="61"/>
        <v>0</v>
      </c>
      <c r="AE213" s="44">
        <f>'2022'!DN211</f>
        <v>0</v>
      </c>
      <c r="AF213" s="82" t="str">
        <f t="shared" si="52"/>
        <v/>
      </c>
      <c r="AG213" s="159"/>
      <c r="AH213" s="160">
        <f t="shared" si="53"/>
        <v>0</v>
      </c>
      <c r="AI213" s="160" t="e">
        <f t="shared" ca="1" si="54"/>
        <v>#NAME?</v>
      </c>
      <c r="AJ213" s="161">
        <v>15</v>
      </c>
      <c r="AK213" s="161" t="str">
        <f t="shared" si="55"/>
        <v/>
      </c>
      <c r="AL213" s="161">
        <f t="shared" si="56"/>
        <v>0</v>
      </c>
      <c r="AM213" s="161">
        <f t="shared" si="57"/>
        <v>0</v>
      </c>
      <c r="AN213" s="162" t="str">
        <f t="shared" si="58"/>
        <v/>
      </c>
      <c r="AO213" s="34" t="str">
        <f t="shared" si="59"/>
        <v/>
      </c>
      <c r="AP213" s="34" t="str">
        <f t="shared" si="60"/>
        <v/>
      </c>
    </row>
    <row r="214" spans="1:42" ht="47.25" x14ac:dyDescent="0.25">
      <c r="A214" s="72">
        <v>174</v>
      </c>
      <c r="B214" s="116" t="s">
        <v>453</v>
      </c>
      <c r="C214" s="92">
        <f>'2022'!B212</f>
        <v>21.34</v>
      </c>
      <c r="D214" s="582"/>
      <c r="E214" s="93">
        <f>'2022'!DE212</f>
        <v>0</v>
      </c>
      <c r="F214" s="92">
        <f>'2022'!DH212</f>
        <v>0</v>
      </c>
      <c r="G214" s="584"/>
      <c r="H214" s="586"/>
      <c r="I214" s="127"/>
      <c r="J214" s="127"/>
      <c r="K214" s="127"/>
      <c r="L214" s="99"/>
      <c r="M214" s="44"/>
      <c r="N214" s="584"/>
      <c r="O214" s="584"/>
      <c r="P214" s="44"/>
      <c r="Q214" s="44"/>
      <c r="R214" s="44"/>
      <c r="S214" s="584"/>
      <c r="T214" s="584"/>
      <c r="U214" s="584"/>
      <c r="V214" s="586"/>
      <c r="W214" s="44">
        <f t="shared" si="50"/>
        <v>0</v>
      </c>
      <c r="X214" s="44">
        <f>'2022'!DL212</f>
        <v>0</v>
      </c>
      <c r="Y214" s="94">
        <f t="shared" si="51"/>
        <v>0</v>
      </c>
      <c r="Z214" s="44"/>
      <c r="AA214" s="44"/>
      <c r="AB214" s="44"/>
      <c r="AC214" s="44"/>
      <c r="AD214" s="44">
        <f t="shared" si="61"/>
        <v>0</v>
      </c>
      <c r="AE214" s="44">
        <f>'2022'!DN212</f>
        <v>0</v>
      </c>
      <c r="AF214" s="82" t="str">
        <f t="shared" si="52"/>
        <v/>
      </c>
      <c r="AG214" s="159"/>
      <c r="AH214" s="160">
        <f t="shared" si="53"/>
        <v>0</v>
      </c>
      <c r="AI214" s="160" t="e">
        <f t="shared" ca="1" si="54"/>
        <v>#NAME?</v>
      </c>
      <c r="AJ214" s="161">
        <v>15</v>
      </c>
      <c r="AK214" s="161" t="str">
        <f t="shared" si="55"/>
        <v/>
      </c>
      <c r="AL214" s="161">
        <f t="shared" si="56"/>
        <v>0</v>
      </c>
      <c r="AM214" s="161">
        <f t="shared" si="57"/>
        <v>0</v>
      </c>
      <c r="AN214" s="162" t="str">
        <f t="shared" si="58"/>
        <v/>
      </c>
      <c r="AO214" s="34" t="str">
        <f t="shared" si="59"/>
        <v/>
      </c>
      <c r="AP214" s="34" t="str">
        <f t="shared" si="60"/>
        <v/>
      </c>
    </row>
    <row r="215" spans="1:42" ht="94.5" x14ac:dyDescent="0.25">
      <c r="A215" s="34">
        <v>175</v>
      </c>
      <c r="B215" s="58" t="s">
        <v>355</v>
      </c>
      <c r="C215" s="92">
        <f>'2022'!B213</f>
        <v>398.80799999999999</v>
      </c>
      <c r="D215" s="93">
        <f>'2022'!DD213</f>
        <v>47</v>
      </c>
      <c r="E215" s="93">
        <f>'2022'!DE213</f>
        <v>60</v>
      </c>
      <c r="F215" s="92">
        <f>'2022'!DH213</f>
        <v>0.1504483360414034</v>
      </c>
      <c r="G215" s="44">
        <f>'2021'!DL165</f>
        <v>3</v>
      </c>
      <c r="H215" s="94">
        <f t="shared" si="48"/>
        <v>6.3829787234042552</v>
      </c>
      <c r="I215" s="44"/>
      <c r="J215" s="44"/>
      <c r="K215" s="44"/>
      <c r="L215" s="44"/>
      <c r="M215" s="44"/>
      <c r="N215" s="44">
        <f>'2021'!DN165</f>
        <v>0</v>
      </c>
      <c r="O215" s="44">
        <f>'Добыча 2021'!L180</f>
        <v>2</v>
      </c>
      <c r="P215" s="44"/>
      <c r="Q215" s="44"/>
      <c r="R215" s="44"/>
      <c r="S215" s="44">
        <f>'Добыча 2021'!N180</f>
        <v>2</v>
      </c>
      <c r="T215" s="44">
        <f>'Добыча 2021'!M180</f>
        <v>0</v>
      </c>
      <c r="U215" s="44">
        <f t="shared" si="49"/>
        <v>66.666666666666657</v>
      </c>
      <c r="V215" s="94">
        <f>'2022'!DJ213</f>
        <v>8.9999999999999396</v>
      </c>
      <c r="W215" s="44">
        <f t="shared" si="50"/>
        <v>14.999999999999899</v>
      </c>
      <c r="X215" s="44">
        <f>'2022'!DL213</f>
        <v>2</v>
      </c>
      <c r="Y215" s="94">
        <f t="shared" si="51"/>
        <v>3.3333333333333335</v>
      </c>
      <c r="Z215" s="44"/>
      <c r="AA215" s="44"/>
      <c r="AB215" s="44"/>
      <c r="AC215" s="44"/>
      <c r="AD215" s="44"/>
      <c r="AE215" s="44">
        <f>'2022'!DN213</f>
        <v>0</v>
      </c>
      <c r="AF215" s="82" t="str">
        <f t="shared" si="52"/>
        <v/>
      </c>
      <c r="AG215" s="159"/>
      <c r="AH215" s="160">
        <f t="shared" si="53"/>
        <v>0.1504483360414034</v>
      </c>
      <c r="AI215" s="160" t="e">
        <f t="shared" ca="1" si="54"/>
        <v>#NAME?</v>
      </c>
      <c r="AJ215" s="161">
        <v>15</v>
      </c>
      <c r="AK215" s="161" t="str">
        <f t="shared" si="55"/>
        <v/>
      </c>
      <c r="AL215" s="161" t="e">
        <f t="shared" ca="1" si="56"/>
        <v>#NAME?</v>
      </c>
      <c r="AM215" s="161">
        <f t="shared" si="57"/>
        <v>2</v>
      </c>
      <c r="AN215" s="162" t="e">
        <f t="shared" ca="1" si="58"/>
        <v>#NAME?</v>
      </c>
      <c r="AO215" s="34" t="str">
        <f t="shared" si="59"/>
        <v>Сумма не совпадает или не ОДОУ</v>
      </c>
      <c r="AP215" s="34" t="str">
        <f t="shared" si="60"/>
        <v/>
      </c>
    </row>
    <row r="216" spans="1:42" ht="94.5" x14ac:dyDescent="0.25">
      <c r="A216" s="34">
        <v>176</v>
      </c>
      <c r="B216" s="130" t="s">
        <v>454</v>
      </c>
      <c r="C216" s="92">
        <f>'2022'!B214</f>
        <v>379.44299999999998</v>
      </c>
      <c r="D216" s="93">
        <f>'2022'!DD214</f>
        <v>0</v>
      </c>
      <c r="E216" s="93">
        <f>'2022'!DE214</f>
        <v>65</v>
      </c>
      <c r="F216" s="92">
        <f>'2022'!DH214</f>
        <v>0.17130372677846212</v>
      </c>
      <c r="G216" s="44"/>
      <c r="H216" s="9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94">
        <f>'2022'!DJ214</f>
        <v>9.7499999999999343</v>
      </c>
      <c r="W216" s="44">
        <f t="shared" si="50"/>
        <v>14.999999999999899</v>
      </c>
      <c r="X216" s="44">
        <f>'2022'!DL214</f>
        <v>9</v>
      </c>
      <c r="Y216" s="94">
        <f t="shared" si="51"/>
        <v>13.846153846153847</v>
      </c>
      <c r="Z216" s="44"/>
      <c r="AA216" s="44"/>
      <c r="AB216" s="44"/>
      <c r="AC216" s="44"/>
      <c r="AD216" s="44"/>
      <c r="AE216" s="44">
        <f>'2022'!DN214</f>
        <v>0</v>
      </c>
      <c r="AF216" s="82" t="str">
        <f t="shared" si="52"/>
        <v/>
      </c>
      <c r="AG216" s="159"/>
      <c r="AH216" s="160">
        <f t="shared" si="53"/>
        <v>0.17130372677846212</v>
      </c>
      <c r="AI216" s="160" t="e">
        <f t="shared" ca="1" si="54"/>
        <v>#NAME?</v>
      </c>
      <c r="AJ216" s="161">
        <v>15</v>
      </c>
      <c r="AK216" s="161" t="str">
        <f t="shared" si="55"/>
        <v/>
      </c>
      <c r="AL216" s="161" t="e">
        <f t="shared" ca="1" si="56"/>
        <v>#NAME?</v>
      </c>
      <c r="AM216" s="161">
        <f t="shared" si="57"/>
        <v>9</v>
      </c>
      <c r="AN216" s="162" t="e">
        <f t="shared" ca="1" si="58"/>
        <v>#NAME?</v>
      </c>
      <c r="AO216" s="34" t="str">
        <f t="shared" si="59"/>
        <v>Сумма не совпадает или не ОДОУ</v>
      </c>
      <c r="AP216" s="34" t="str">
        <f t="shared" si="60"/>
        <v/>
      </c>
    </row>
    <row r="217" spans="1:42" ht="94.5" x14ac:dyDescent="0.25">
      <c r="A217" s="34">
        <v>177</v>
      </c>
      <c r="B217" s="130" t="s">
        <v>455</v>
      </c>
      <c r="C217" s="92">
        <f>'2022'!B215</f>
        <v>349.32100000000003</v>
      </c>
      <c r="D217" s="93">
        <f>'2022'!DD215</f>
        <v>0</v>
      </c>
      <c r="E217" s="93">
        <f>'2022'!DE215</f>
        <v>52</v>
      </c>
      <c r="F217" s="92">
        <f>'2022'!DH215</f>
        <v>0.14886021739317132</v>
      </c>
      <c r="G217" s="44"/>
      <c r="H217" s="9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94">
        <f>'2022'!DJ215</f>
        <v>7.7999999999999474</v>
      </c>
      <c r="W217" s="44">
        <f t="shared" si="50"/>
        <v>14.999999999999899</v>
      </c>
      <c r="X217" s="44">
        <f>'2022'!DL215</f>
        <v>7</v>
      </c>
      <c r="Y217" s="94">
        <f t="shared" si="51"/>
        <v>13.461538461538462</v>
      </c>
      <c r="Z217" s="44"/>
      <c r="AA217" s="44"/>
      <c r="AB217" s="44"/>
      <c r="AC217" s="44"/>
      <c r="AD217" s="44"/>
      <c r="AE217" s="44">
        <f>'2022'!DN215</f>
        <v>0</v>
      </c>
      <c r="AF217" s="82" t="str">
        <f t="shared" si="52"/>
        <v/>
      </c>
      <c r="AG217" s="159"/>
      <c r="AH217" s="160">
        <f t="shared" si="53"/>
        <v>0.14886021739317132</v>
      </c>
      <c r="AI217" s="160" t="e">
        <f t="shared" ca="1" si="54"/>
        <v>#NAME?</v>
      </c>
      <c r="AJ217" s="161">
        <v>15</v>
      </c>
      <c r="AK217" s="161" t="str">
        <f t="shared" si="55"/>
        <v/>
      </c>
      <c r="AL217" s="161" t="e">
        <f t="shared" ca="1" si="56"/>
        <v>#NAME?</v>
      </c>
      <c r="AM217" s="161">
        <f t="shared" si="57"/>
        <v>7</v>
      </c>
      <c r="AN217" s="162" t="e">
        <f t="shared" ca="1" si="58"/>
        <v>#NAME?</v>
      </c>
      <c r="AO217" s="34" t="str">
        <f t="shared" si="59"/>
        <v>Сумма не совпадает или не ОДОУ</v>
      </c>
      <c r="AP217" s="34" t="str">
        <f t="shared" si="60"/>
        <v/>
      </c>
    </row>
    <row r="218" spans="1:42" ht="47.25" x14ac:dyDescent="0.25">
      <c r="A218" s="34">
        <v>178</v>
      </c>
      <c r="B218" s="130" t="s">
        <v>456</v>
      </c>
      <c r="C218" s="92">
        <f>'2022'!B216</f>
        <v>144.42500000000001</v>
      </c>
      <c r="D218" s="93">
        <f>'2022'!DD216</f>
        <v>0</v>
      </c>
      <c r="E218" s="93">
        <f>'2022'!DE216</f>
        <v>23</v>
      </c>
      <c r="F218" s="92">
        <f>'2022'!DH216</f>
        <v>0.15925220702786913</v>
      </c>
      <c r="G218" s="44"/>
      <c r="H218" s="9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94">
        <f>'2022'!DJ216</f>
        <v>0</v>
      </c>
      <c r="W218" s="44">
        <f t="shared" si="50"/>
        <v>0</v>
      </c>
      <c r="X218" s="44">
        <f>'2022'!DL216</f>
        <v>0</v>
      </c>
      <c r="Y218" s="94">
        <f t="shared" si="51"/>
        <v>0</v>
      </c>
      <c r="Z218" s="44"/>
      <c r="AA218" s="44"/>
      <c r="AB218" s="44"/>
      <c r="AC218" s="44"/>
      <c r="AD218" s="44"/>
      <c r="AE218" s="44">
        <f>'2022'!DN216</f>
        <v>0</v>
      </c>
      <c r="AF218" s="82" t="str">
        <f t="shared" si="52"/>
        <v/>
      </c>
      <c r="AG218" s="159"/>
      <c r="AH218" s="160">
        <f t="shared" si="53"/>
        <v>0.15925220702786913</v>
      </c>
      <c r="AI218" s="160" t="e">
        <f t="shared" ca="1" si="54"/>
        <v>#NAME?</v>
      </c>
      <c r="AJ218" s="161">
        <v>15</v>
      </c>
      <c r="AK218" s="161" t="str">
        <f t="shared" si="55"/>
        <v/>
      </c>
      <c r="AL218" s="161">
        <f t="shared" si="56"/>
        <v>0</v>
      </c>
      <c r="AM218" s="161">
        <f t="shared" si="57"/>
        <v>0</v>
      </c>
      <c r="AN218" s="162" t="str">
        <f t="shared" si="58"/>
        <v/>
      </c>
      <c r="AO218" s="34" t="str">
        <f t="shared" si="59"/>
        <v/>
      </c>
      <c r="AP218" s="34" t="str">
        <f t="shared" si="60"/>
        <v/>
      </c>
    </row>
    <row r="219" spans="1:42" ht="94.5" x14ac:dyDescent="0.25">
      <c r="A219" s="34">
        <v>179</v>
      </c>
      <c r="B219" s="130" t="s">
        <v>457</v>
      </c>
      <c r="C219" s="92">
        <f>'2022'!B217</f>
        <v>289.97000000000003</v>
      </c>
      <c r="D219" s="93">
        <f>'2022'!DD217</f>
        <v>0</v>
      </c>
      <c r="E219" s="93">
        <f>'2022'!DE217</f>
        <v>52</v>
      </c>
      <c r="F219" s="92">
        <f>'2022'!DH217</f>
        <v>0.17932889609269922</v>
      </c>
      <c r="G219" s="44"/>
      <c r="H219" s="9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94">
        <f>'2022'!DJ217</f>
        <v>7.7999999999999474</v>
      </c>
      <c r="W219" s="44">
        <f t="shared" si="50"/>
        <v>14.999999999999899</v>
      </c>
      <c r="X219" s="44">
        <f>'2022'!DL217</f>
        <v>7</v>
      </c>
      <c r="Y219" s="94">
        <f t="shared" si="51"/>
        <v>13.461538461538462</v>
      </c>
      <c r="Z219" s="44"/>
      <c r="AA219" s="44"/>
      <c r="AB219" s="44"/>
      <c r="AC219" s="44"/>
      <c r="AD219" s="44"/>
      <c r="AE219" s="44">
        <f>'2022'!DN217</f>
        <v>0</v>
      </c>
      <c r="AF219" s="82" t="str">
        <f t="shared" si="52"/>
        <v/>
      </c>
      <c r="AG219" s="159"/>
      <c r="AH219" s="160">
        <f t="shared" si="53"/>
        <v>0.17932889609269922</v>
      </c>
      <c r="AI219" s="160" t="e">
        <f t="shared" ca="1" si="54"/>
        <v>#NAME?</v>
      </c>
      <c r="AJ219" s="161">
        <v>15</v>
      </c>
      <c r="AK219" s="161" t="str">
        <f t="shared" si="55"/>
        <v/>
      </c>
      <c r="AL219" s="161" t="e">
        <f t="shared" ca="1" si="56"/>
        <v>#NAME?</v>
      </c>
      <c r="AM219" s="161">
        <f t="shared" si="57"/>
        <v>7</v>
      </c>
      <c r="AN219" s="162" t="e">
        <f t="shared" ca="1" si="58"/>
        <v>#NAME?</v>
      </c>
      <c r="AO219" s="34" t="str">
        <f t="shared" si="59"/>
        <v>Сумма не совпадает или не ОДОУ</v>
      </c>
      <c r="AP219" s="34" t="str">
        <f t="shared" si="60"/>
        <v/>
      </c>
    </row>
    <row r="220" spans="1:42" ht="94.5" x14ac:dyDescent="0.25">
      <c r="A220" s="34">
        <v>180</v>
      </c>
      <c r="B220" s="130" t="s">
        <v>458</v>
      </c>
      <c r="C220" s="92">
        <f>'2022'!B218</f>
        <v>246.11</v>
      </c>
      <c r="D220" s="93">
        <f>'2022'!DD218</f>
        <v>0</v>
      </c>
      <c r="E220" s="93">
        <f>'2022'!DE218</f>
        <v>73</v>
      </c>
      <c r="F220" s="92">
        <f>'2022'!DH218</f>
        <v>0.29661533460647677</v>
      </c>
      <c r="G220" s="44"/>
      <c r="H220" s="9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94">
        <f>'2022'!DJ218</f>
        <v>10.949999999999926</v>
      </c>
      <c r="W220" s="44">
        <f t="shared" si="50"/>
        <v>14.999999999999899</v>
      </c>
      <c r="X220" s="44">
        <f>'2022'!DL218</f>
        <v>10</v>
      </c>
      <c r="Y220" s="94">
        <f t="shared" si="51"/>
        <v>13.698630136986301</v>
      </c>
      <c r="Z220" s="44"/>
      <c r="AA220" s="44"/>
      <c r="AB220" s="44"/>
      <c r="AC220" s="44"/>
      <c r="AD220" s="44"/>
      <c r="AE220" s="44">
        <f>'2022'!DN218</f>
        <v>0</v>
      </c>
      <c r="AF220" s="82" t="str">
        <f t="shared" si="52"/>
        <v/>
      </c>
      <c r="AG220" s="159"/>
      <c r="AH220" s="160">
        <f t="shared" si="53"/>
        <v>0.29661533460647677</v>
      </c>
      <c r="AI220" s="160" t="e">
        <f t="shared" ca="1" si="54"/>
        <v>#NAME?</v>
      </c>
      <c r="AJ220" s="161">
        <v>15</v>
      </c>
      <c r="AK220" s="161" t="str">
        <f t="shared" si="55"/>
        <v/>
      </c>
      <c r="AL220" s="161" t="e">
        <f t="shared" ca="1" si="56"/>
        <v>#NAME?</v>
      </c>
      <c r="AM220" s="161">
        <f t="shared" si="57"/>
        <v>10</v>
      </c>
      <c r="AN220" s="162" t="e">
        <f t="shared" ca="1" si="58"/>
        <v>#NAME?</v>
      </c>
      <c r="AO220" s="34" t="str">
        <f t="shared" si="59"/>
        <v>Сумма не совпадает или не ОДОУ</v>
      </c>
      <c r="AP220" s="34" t="str">
        <f t="shared" si="60"/>
        <v/>
      </c>
    </row>
    <row r="221" spans="1:42" ht="47.25" x14ac:dyDescent="0.25">
      <c r="A221" s="72">
        <v>181</v>
      </c>
      <c r="B221" s="130" t="s">
        <v>240</v>
      </c>
      <c r="C221" s="92">
        <f>'2022'!B219</f>
        <v>89.932000000000002</v>
      </c>
      <c r="D221" s="93">
        <f>'2022'!DD219</f>
        <v>0</v>
      </c>
      <c r="E221" s="93">
        <f>'2022'!DE219</f>
        <v>0</v>
      </c>
      <c r="F221" s="92">
        <f>'2022'!DH219</f>
        <v>0</v>
      </c>
      <c r="G221" s="44">
        <f>'2021'!DL166</f>
        <v>0</v>
      </c>
      <c r="H221" s="94">
        <f t="shared" si="48"/>
        <v>0</v>
      </c>
      <c r="I221" s="127"/>
      <c r="J221" s="127"/>
      <c r="K221" s="127"/>
      <c r="L221" s="127"/>
      <c r="M221" s="44"/>
      <c r="N221" s="44">
        <f>'2021'!DN166</f>
        <v>0</v>
      </c>
      <c r="O221" s="44">
        <f>'Добыча 2021'!L181</f>
        <v>0</v>
      </c>
      <c r="P221" s="44"/>
      <c r="Q221" s="44"/>
      <c r="R221" s="44"/>
      <c r="S221" s="44">
        <f>'Добыча 2021'!N181</f>
        <v>0</v>
      </c>
      <c r="T221" s="44">
        <f>'Добыча 2021'!M181</f>
        <v>0</v>
      </c>
      <c r="U221" s="44">
        <f t="shared" si="49"/>
        <v>0</v>
      </c>
      <c r="V221" s="94">
        <f>'2022'!DJ219</f>
        <v>0</v>
      </c>
      <c r="W221" s="44">
        <f t="shared" si="50"/>
        <v>0</v>
      </c>
      <c r="X221" s="44">
        <f>'2022'!DL219</f>
        <v>0</v>
      </c>
      <c r="Y221" s="94">
        <f t="shared" si="51"/>
        <v>0</v>
      </c>
      <c r="Z221" s="44"/>
      <c r="AA221" s="44"/>
      <c r="AB221" s="44"/>
      <c r="AC221" s="44"/>
      <c r="AD221" s="44"/>
      <c r="AE221" s="44">
        <f>'2022'!DN219</f>
        <v>0</v>
      </c>
      <c r="AF221" s="82" t="str">
        <f t="shared" si="52"/>
        <v/>
      </c>
      <c r="AG221" s="159"/>
      <c r="AH221" s="160">
        <f t="shared" si="53"/>
        <v>0</v>
      </c>
      <c r="AI221" s="160" t="e">
        <f t="shared" ca="1" si="54"/>
        <v>#NAME?</v>
      </c>
      <c r="AJ221" s="161">
        <v>15</v>
      </c>
      <c r="AK221" s="161" t="str">
        <f t="shared" si="55"/>
        <v/>
      </c>
      <c r="AL221" s="161">
        <f t="shared" si="56"/>
        <v>0</v>
      </c>
      <c r="AM221" s="161">
        <f t="shared" si="57"/>
        <v>0</v>
      </c>
      <c r="AN221" s="162" t="str">
        <f t="shared" si="58"/>
        <v/>
      </c>
      <c r="AO221" s="34" t="str">
        <f t="shared" si="59"/>
        <v/>
      </c>
      <c r="AP221" s="34" t="str">
        <f t="shared" si="60"/>
        <v/>
      </c>
    </row>
    <row r="222" spans="1:42" ht="18.75" x14ac:dyDescent="0.25">
      <c r="A222" s="34"/>
      <c r="B222" s="46" t="s">
        <v>251</v>
      </c>
      <c r="C222" s="98"/>
      <c r="D222" s="97"/>
      <c r="E222" s="97"/>
      <c r="F222" s="98"/>
      <c r="G222" s="44"/>
      <c r="H222" s="94"/>
      <c r="I222" s="44"/>
      <c r="J222" s="44"/>
      <c r="K222" s="44"/>
      <c r="L222" s="44"/>
      <c r="M222" s="56"/>
      <c r="N222" s="56"/>
      <c r="O222" s="56"/>
      <c r="P222" s="56"/>
      <c r="Q222" s="56"/>
      <c r="R222" s="56"/>
      <c r="S222" s="56"/>
      <c r="T222" s="56"/>
      <c r="U222" s="44"/>
      <c r="V222" s="111"/>
      <c r="W222" s="44"/>
      <c r="X222" s="56"/>
      <c r="Y222" s="94"/>
      <c r="Z222" s="56"/>
      <c r="AA222" s="56"/>
      <c r="AB222" s="56"/>
      <c r="AC222" s="56"/>
      <c r="AD222" s="44"/>
      <c r="AE222" s="56"/>
      <c r="AF222" s="82" t="str">
        <f t="shared" si="52"/>
        <v/>
      </c>
      <c r="AG222" s="159"/>
      <c r="AH222" s="160" t="str">
        <f t="shared" si="53"/>
        <v/>
      </c>
      <c r="AI222" s="160" t="e">
        <f t="shared" ca="1" si="54"/>
        <v>#NAME?</v>
      </c>
      <c r="AJ222" s="161">
        <v>15</v>
      </c>
      <c r="AK222" s="161" t="str">
        <f t="shared" si="55"/>
        <v/>
      </c>
      <c r="AL222" s="161" t="str">
        <f t="shared" si="56"/>
        <v/>
      </c>
      <c r="AM222" s="161" t="str">
        <f t="shared" si="57"/>
        <v/>
      </c>
      <c r="AN222" s="162" t="str">
        <f t="shared" si="58"/>
        <v/>
      </c>
      <c r="AO222" s="34" t="str">
        <f t="shared" si="59"/>
        <v/>
      </c>
      <c r="AP222" s="34" t="str">
        <f t="shared" si="60"/>
        <v/>
      </c>
    </row>
    <row r="223" spans="1:42" ht="45.75" customHeight="1" x14ac:dyDescent="0.25">
      <c r="A223" s="34">
        <v>182</v>
      </c>
      <c r="B223" s="57" t="s">
        <v>356</v>
      </c>
      <c r="C223" s="92">
        <f>'2022'!B221</f>
        <v>144.4</v>
      </c>
      <c r="D223" s="93">
        <f>'2022'!DD221</f>
        <v>0</v>
      </c>
      <c r="E223" s="93">
        <f>'2022'!DE221</f>
        <v>0</v>
      </c>
      <c r="F223" s="92">
        <f>'2022'!DH221</f>
        <v>0</v>
      </c>
      <c r="G223" s="44">
        <f>'2021'!DL168</f>
        <v>0</v>
      </c>
      <c r="H223" s="94">
        <f t="shared" si="48"/>
        <v>0</v>
      </c>
      <c r="I223" s="44"/>
      <c r="J223" s="44"/>
      <c r="K223" s="44"/>
      <c r="L223" s="44"/>
      <c r="M223" s="44"/>
      <c r="N223" s="44">
        <f>'2021'!DN168</f>
        <v>0</v>
      </c>
      <c r="O223" s="44">
        <f>'Добыча 2021'!L183</f>
        <v>0</v>
      </c>
      <c r="P223" s="44"/>
      <c r="Q223" s="44"/>
      <c r="R223" s="44"/>
      <c r="S223" s="44">
        <f>'Добыча 2021'!N183</f>
        <v>0</v>
      </c>
      <c r="T223" s="44">
        <f>'Добыча 2021'!M183</f>
        <v>0</v>
      </c>
      <c r="U223" s="44">
        <f t="shared" si="49"/>
        <v>0</v>
      </c>
      <c r="V223" s="94">
        <f>'2022'!DJ221</f>
        <v>0</v>
      </c>
      <c r="W223" s="44">
        <f t="shared" si="50"/>
        <v>0</v>
      </c>
      <c r="X223" s="44">
        <f>'2022'!DL221</f>
        <v>0</v>
      </c>
      <c r="Y223" s="94">
        <f t="shared" si="51"/>
        <v>0</v>
      </c>
      <c r="Z223" s="44"/>
      <c r="AA223" s="44"/>
      <c r="AB223" s="44"/>
      <c r="AC223" s="44"/>
      <c r="AD223" s="44"/>
      <c r="AE223" s="44">
        <f>'2022'!DN221</f>
        <v>0</v>
      </c>
      <c r="AF223" s="82" t="str">
        <f t="shared" si="52"/>
        <v/>
      </c>
      <c r="AG223" s="159"/>
      <c r="AH223" s="160">
        <f t="shared" si="53"/>
        <v>0</v>
      </c>
      <c r="AI223" s="160" t="e">
        <f t="shared" ca="1" si="54"/>
        <v>#NAME?</v>
      </c>
      <c r="AJ223" s="161">
        <v>15</v>
      </c>
      <c r="AK223" s="161" t="str">
        <f t="shared" si="55"/>
        <v/>
      </c>
      <c r="AL223" s="161">
        <f t="shared" si="56"/>
        <v>0</v>
      </c>
      <c r="AM223" s="161">
        <f t="shared" si="57"/>
        <v>0</v>
      </c>
      <c r="AN223" s="162" t="str">
        <f t="shared" si="58"/>
        <v/>
      </c>
      <c r="AO223" s="34" t="str">
        <f t="shared" si="59"/>
        <v/>
      </c>
      <c r="AP223" s="34" t="str">
        <f t="shared" si="60"/>
        <v/>
      </c>
    </row>
    <row r="224" spans="1:42" ht="63" x14ac:dyDescent="0.25">
      <c r="A224" s="34">
        <v>183</v>
      </c>
      <c r="B224" s="57" t="s">
        <v>357</v>
      </c>
      <c r="C224" s="92">
        <f>'2022'!B222</f>
        <v>18</v>
      </c>
      <c r="D224" s="93">
        <f>'2022'!DD222</f>
        <v>0</v>
      </c>
      <c r="E224" s="93">
        <f>'2022'!DE222</f>
        <v>0</v>
      </c>
      <c r="F224" s="92">
        <f>'2022'!DH222</f>
        <v>0</v>
      </c>
      <c r="G224" s="44">
        <f>'2021'!DL169</f>
        <v>0</v>
      </c>
      <c r="H224" s="94">
        <f t="shared" si="48"/>
        <v>0</v>
      </c>
      <c r="I224" s="44"/>
      <c r="J224" s="44"/>
      <c r="K224" s="44"/>
      <c r="L224" s="44"/>
      <c r="M224" s="44"/>
      <c r="N224" s="44">
        <f>'2021'!DN169</f>
        <v>0</v>
      </c>
      <c r="O224" s="44">
        <f>'Добыча 2021'!L184</f>
        <v>0</v>
      </c>
      <c r="P224" s="44"/>
      <c r="Q224" s="44"/>
      <c r="R224" s="44"/>
      <c r="S224" s="44">
        <f>'Добыча 2021'!N184</f>
        <v>0</v>
      </c>
      <c r="T224" s="44">
        <f>'Добыча 2021'!M184</f>
        <v>0</v>
      </c>
      <c r="U224" s="44">
        <f t="shared" si="49"/>
        <v>0</v>
      </c>
      <c r="V224" s="94">
        <f>'2022'!DJ222</f>
        <v>0</v>
      </c>
      <c r="W224" s="44">
        <f t="shared" si="50"/>
        <v>0</v>
      </c>
      <c r="X224" s="44">
        <f>'2022'!DL222</f>
        <v>0</v>
      </c>
      <c r="Y224" s="94">
        <f t="shared" si="51"/>
        <v>0</v>
      </c>
      <c r="Z224" s="44"/>
      <c r="AA224" s="44"/>
      <c r="AB224" s="44"/>
      <c r="AC224" s="44"/>
      <c r="AD224" s="44"/>
      <c r="AE224" s="44">
        <f>'2022'!DN222</f>
        <v>0</v>
      </c>
      <c r="AF224" s="82" t="str">
        <f t="shared" si="52"/>
        <v/>
      </c>
      <c r="AG224" s="159"/>
      <c r="AH224" s="160">
        <f t="shared" si="53"/>
        <v>0</v>
      </c>
      <c r="AI224" s="160" t="e">
        <f t="shared" ca="1" si="54"/>
        <v>#NAME?</v>
      </c>
      <c r="AJ224" s="161">
        <v>15</v>
      </c>
      <c r="AK224" s="161" t="str">
        <f t="shared" si="55"/>
        <v/>
      </c>
      <c r="AL224" s="161">
        <f t="shared" si="56"/>
        <v>0</v>
      </c>
      <c r="AM224" s="161">
        <f t="shared" si="57"/>
        <v>0</v>
      </c>
      <c r="AN224" s="162" t="str">
        <f t="shared" si="58"/>
        <v/>
      </c>
      <c r="AO224" s="34" t="str">
        <f t="shared" si="59"/>
        <v/>
      </c>
      <c r="AP224" s="34" t="str">
        <f t="shared" si="60"/>
        <v/>
      </c>
    </row>
    <row r="225" spans="1:42" ht="18.75" x14ac:dyDescent="0.25">
      <c r="A225" s="34"/>
      <c r="B225" s="46" t="s">
        <v>21</v>
      </c>
      <c r="C225" s="98"/>
      <c r="D225" s="97"/>
      <c r="E225" s="97"/>
      <c r="F225" s="98"/>
      <c r="G225" s="44"/>
      <c r="H225" s="94"/>
      <c r="I225" s="44"/>
      <c r="J225" s="44"/>
      <c r="K225" s="44"/>
      <c r="L225" s="44"/>
      <c r="M225" s="56"/>
      <c r="N225" s="56"/>
      <c r="O225" s="56"/>
      <c r="P225" s="56"/>
      <c r="Q225" s="56"/>
      <c r="R225" s="56"/>
      <c r="S225" s="56"/>
      <c r="T225" s="56"/>
      <c r="U225" s="44"/>
      <c r="V225" s="111"/>
      <c r="W225" s="44"/>
      <c r="X225" s="56"/>
      <c r="Y225" s="94"/>
      <c r="Z225" s="56"/>
      <c r="AA225" s="56"/>
      <c r="AB225" s="56"/>
      <c r="AC225" s="56"/>
      <c r="AD225" s="44"/>
      <c r="AE225" s="56"/>
      <c r="AF225" s="82" t="str">
        <f t="shared" si="52"/>
        <v/>
      </c>
      <c r="AG225" s="159"/>
      <c r="AH225" s="160" t="str">
        <f t="shared" si="53"/>
        <v/>
      </c>
      <c r="AI225" s="160" t="e">
        <f t="shared" ca="1" si="54"/>
        <v>#NAME?</v>
      </c>
      <c r="AJ225" s="161">
        <v>15</v>
      </c>
      <c r="AK225" s="161" t="str">
        <f t="shared" si="55"/>
        <v/>
      </c>
      <c r="AL225" s="161" t="str">
        <f t="shared" si="56"/>
        <v/>
      </c>
      <c r="AM225" s="161" t="str">
        <f t="shared" si="57"/>
        <v/>
      </c>
      <c r="AN225" s="162" t="str">
        <f t="shared" si="58"/>
        <v/>
      </c>
      <c r="AO225" s="34" t="str">
        <f t="shared" si="59"/>
        <v/>
      </c>
      <c r="AP225" s="34" t="str">
        <f t="shared" si="60"/>
        <v/>
      </c>
    </row>
    <row r="226" spans="1:42" ht="31.5" x14ac:dyDescent="0.25">
      <c r="A226" s="72">
        <v>184</v>
      </c>
      <c r="B226" s="57" t="s">
        <v>22</v>
      </c>
      <c r="C226" s="92">
        <f>'2022'!B224</f>
        <v>240</v>
      </c>
      <c r="D226" s="93">
        <f>'2022'!DD224</f>
        <v>0</v>
      </c>
      <c r="E226" s="93">
        <f>'2022'!DE224</f>
        <v>0</v>
      </c>
      <c r="F226" s="92">
        <f>'2022'!DH224</f>
        <v>0</v>
      </c>
      <c r="G226" s="56">
        <f>'2021'!DL171</f>
        <v>0</v>
      </c>
      <c r="H226" s="94">
        <f t="shared" si="48"/>
        <v>0</v>
      </c>
      <c r="I226" s="47"/>
      <c r="J226" s="47"/>
      <c r="K226" s="47"/>
      <c r="L226" s="99"/>
      <c r="M226" s="44"/>
      <c r="N226" s="44">
        <f>'2021'!DN171</f>
        <v>0</v>
      </c>
      <c r="O226" s="44">
        <f>'Добыча 2021'!L186</f>
        <v>0</v>
      </c>
      <c r="P226" s="44"/>
      <c r="Q226" s="44"/>
      <c r="R226" s="44"/>
      <c r="S226" s="44">
        <f>'Добыча 2021'!N186</f>
        <v>0</v>
      </c>
      <c r="T226" s="44">
        <f>'Добыча 2021'!M186</f>
        <v>0</v>
      </c>
      <c r="U226" s="44">
        <f t="shared" si="49"/>
        <v>0</v>
      </c>
      <c r="V226" s="94">
        <f>'2022'!DJ224</f>
        <v>0</v>
      </c>
      <c r="W226" s="44">
        <f t="shared" si="50"/>
        <v>0</v>
      </c>
      <c r="X226" s="44">
        <f>'2022'!DL224</f>
        <v>0</v>
      </c>
      <c r="Y226" s="94">
        <f t="shared" si="51"/>
        <v>0</v>
      </c>
      <c r="Z226" s="44"/>
      <c r="AA226" s="44"/>
      <c r="AB226" s="44"/>
      <c r="AC226" s="44"/>
      <c r="AD226" s="44"/>
      <c r="AE226" s="44">
        <f>'2022'!DN224</f>
        <v>0</v>
      </c>
      <c r="AF226" s="82" t="str">
        <f t="shared" si="52"/>
        <v/>
      </c>
      <c r="AG226" s="159"/>
      <c r="AH226" s="160">
        <f t="shared" si="53"/>
        <v>0</v>
      </c>
      <c r="AI226" s="160" t="e">
        <f t="shared" ca="1" si="54"/>
        <v>#NAME?</v>
      </c>
      <c r="AJ226" s="161">
        <v>15</v>
      </c>
      <c r="AK226" s="161" t="str">
        <f t="shared" si="55"/>
        <v/>
      </c>
      <c r="AL226" s="161">
        <f t="shared" si="56"/>
        <v>0</v>
      </c>
      <c r="AM226" s="161">
        <f t="shared" si="57"/>
        <v>0</v>
      </c>
      <c r="AN226" s="162" t="str">
        <f t="shared" si="58"/>
        <v/>
      </c>
      <c r="AO226" s="34" t="str">
        <f t="shared" si="59"/>
        <v/>
      </c>
      <c r="AP226" s="34" t="str">
        <f t="shared" si="60"/>
        <v/>
      </c>
    </row>
    <row r="227" spans="1:42" ht="18.75" x14ac:dyDescent="0.25">
      <c r="A227" s="72"/>
      <c r="B227" s="46" t="s">
        <v>29</v>
      </c>
      <c r="C227" s="98"/>
      <c r="D227" s="97"/>
      <c r="E227" s="97"/>
      <c r="F227" s="98"/>
      <c r="G227" s="44"/>
      <c r="H227" s="94"/>
      <c r="I227" s="44"/>
      <c r="J227" s="44"/>
      <c r="K227" s="44"/>
      <c r="L227" s="44"/>
      <c r="M227" s="56"/>
      <c r="N227" s="56"/>
      <c r="O227" s="56"/>
      <c r="P227" s="56"/>
      <c r="Q227" s="56"/>
      <c r="R227" s="56"/>
      <c r="S227" s="56"/>
      <c r="T227" s="56"/>
      <c r="U227" s="44"/>
      <c r="V227" s="111"/>
      <c r="W227" s="44"/>
      <c r="X227" s="56"/>
      <c r="Y227" s="94"/>
      <c r="Z227" s="56"/>
      <c r="AA227" s="56"/>
      <c r="AB227" s="56"/>
      <c r="AC227" s="56"/>
      <c r="AD227" s="44"/>
      <c r="AE227" s="56"/>
      <c r="AF227" s="82" t="str">
        <f t="shared" si="52"/>
        <v/>
      </c>
      <c r="AG227" s="159"/>
      <c r="AH227" s="160" t="str">
        <f t="shared" si="53"/>
        <v/>
      </c>
      <c r="AI227" s="160" t="e">
        <f t="shared" ca="1" si="54"/>
        <v>#NAME?</v>
      </c>
      <c r="AJ227" s="161">
        <v>15</v>
      </c>
      <c r="AK227" s="161" t="str">
        <f t="shared" si="55"/>
        <v/>
      </c>
      <c r="AL227" s="161" t="str">
        <f t="shared" si="56"/>
        <v/>
      </c>
      <c r="AM227" s="161" t="str">
        <f t="shared" si="57"/>
        <v/>
      </c>
      <c r="AN227" s="162" t="str">
        <f t="shared" si="58"/>
        <v/>
      </c>
      <c r="AO227" s="34" t="str">
        <f t="shared" si="59"/>
        <v/>
      </c>
      <c r="AP227" s="34" t="str">
        <f t="shared" si="60"/>
        <v/>
      </c>
    </row>
    <row r="228" spans="1:42" ht="63" x14ac:dyDescent="0.25">
      <c r="A228" s="72">
        <v>185</v>
      </c>
      <c r="B228" s="126" t="s">
        <v>358</v>
      </c>
      <c r="C228" s="92">
        <f>'2022'!B226</f>
        <v>33.299999999999997</v>
      </c>
      <c r="D228" s="581">
        <f>'2022'!DD226</f>
        <v>0</v>
      </c>
      <c r="E228" s="93">
        <f>'2022'!DE226</f>
        <v>0</v>
      </c>
      <c r="F228" s="92">
        <f>'2022'!DH226</f>
        <v>0</v>
      </c>
      <c r="G228" s="583">
        <f>'2021'!DL173</f>
        <v>0</v>
      </c>
      <c r="H228" s="585">
        <f t="shared" si="48"/>
        <v>0</v>
      </c>
      <c r="I228" s="44"/>
      <c r="J228" s="44"/>
      <c r="K228" s="44"/>
      <c r="L228" s="44"/>
      <c r="M228" s="44"/>
      <c r="N228" s="583">
        <f>'2021'!DN173</f>
        <v>0</v>
      </c>
      <c r="O228" s="44">
        <f>'Добыча 2021'!L188</f>
        <v>0</v>
      </c>
      <c r="P228" s="44"/>
      <c r="Q228" s="44"/>
      <c r="R228" s="44"/>
      <c r="S228" s="44">
        <f>'Добыча 2021'!N188</f>
        <v>0</v>
      </c>
      <c r="T228" s="44">
        <f>'Добыча 2021'!M188</f>
        <v>0</v>
      </c>
      <c r="U228" s="44">
        <f t="shared" si="49"/>
        <v>0</v>
      </c>
      <c r="V228" s="94">
        <f>'2022'!DJ226</f>
        <v>0</v>
      </c>
      <c r="W228" s="44">
        <f t="shared" si="50"/>
        <v>0</v>
      </c>
      <c r="X228" s="44">
        <f>'2022'!DL226</f>
        <v>0</v>
      </c>
      <c r="Y228" s="94">
        <f t="shared" si="51"/>
        <v>0</v>
      </c>
      <c r="Z228" s="44"/>
      <c r="AA228" s="44"/>
      <c r="AB228" s="44"/>
      <c r="AC228" s="44"/>
      <c r="AD228" s="44"/>
      <c r="AE228" s="44">
        <f>'2022'!DN226</f>
        <v>0</v>
      </c>
      <c r="AF228" s="82" t="str">
        <f t="shared" si="52"/>
        <v/>
      </c>
      <c r="AG228" s="159"/>
      <c r="AH228" s="160">
        <f t="shared" si="53"/>
        <v>0</v>
      </c>
      <c r="AI228" s="160" t="e">
        <f t="shared" ca="1" si="54"/>
        <v>#NAME?</v>
      </c>
      <c r="AJ228" s="161">
        <v>15</v>
      </c>
      <c r="AK228" s="161" t="str">
        <f t="shared" si="55"/>
        <v/>
      </c>
      <c r="AL228" s="161">
        <f t="shared" si="56"/>
        <v>0</v>
      </c>
      <c r="AM228" s="161">
        <f t="shared" si="57"/>
        <v>0</v>
      </c>
      <c r="AN228" s="162" t="str">
        <f t="shared" si="58"/>
        <v/>
      </c>
      <c r="AO228" s="34" t="str">
        <f t="shared" si="59"/>
        <v/>
      </c>
      <c r="AP228" s="34" t="str">
        <f t="shared" si="60"/>
        <v/>
      </c>
    </row>
    <row r="229" spans="1:42" ht="63" x14ac:dyDescent="0.25">
      <c r="A229" s="72">
        <v>186</v>
      </c>
      <c r="B229" s="116" t="s">
        <v>359</v>
      </c>
      <c r="C229" s="92">
        <f>'2022'!B227</f>
        <v>31.3</v>
      </c>
      <c r="D229" s="582"/>
      <c r="E229" s="93">
        <f>'2022'!DE227</f>
        <v>0</v>
      </c>
      <c r="F229" s="92">
        <f>'2022'!DH227</f>
        <v>0</v>
      </c>
      <c r="G229" s="584"/>
      <c r="H229" s="586">
        <f t="shared" si="48"/>
        <v>0</v>
      </c>
      <c r="I229" s="44"/>
      <c r="J229" s="44"/>
      <c r="K229" s="44"/>
      <c r="L229" s="44"/>
      <c r="M229" s="44"/>
      <c r="N229" s="584"/>
      <c r="O229" s="44">
        <f>'Добыча 2021'!L189</f>
        <v>0</v>
      </c>
      <c r="P229" s="44"/>
      <c r="Q229" s="44"/>
      <c r="R229" s="44"/>
      <c r="S229" s="44">
        <f>'Добыча 2021'!N189</f>
        <v>0</v>
      </c>
      <c r="T229" s="44">
        <f>'Добыча 2021'!M189</f>
        <v>0</v>
      </c>
      <c r="U229" s="44">
        <f t="shared" si="49"/>
        <v>0</v>
      </c>
      <c r="V229" s="94">
        <f>'2022'!DJ227</f>
        <v>0</v>
      </c>
      <c r="W229" s="44">
        <f t="shared" si="50"/>
        <v>0</v>
      </c>
      <c r="X229" s="44">
        <f>'2022'!DL227</f>
        <v>0</v>
      </c>
      <c r="Y229" s="94">
        <f t="shared" si="51"/>
        <v>0</v>
      </c>
      <c r="Z229" s="44"/>
      <c r="AA229" s="44"/>
      <c r="AB229" s="44"/>
      <c r="AC229" s="44"/>
      <c r="AD229" s="44"/>
      <c r="AE229" s="44">
        <f>'2022'!DN227</f>
        <v>0</v>
      </c>
      <c r="AF229" s="82" t="str">
        <f t="shared" si="52"/>
        <v/>
      </c>
      <c r="AG229" s="159"/>
      <c r="AH229" s="160">
        <f t="shared" si="53"/>
        <v>0</v>
      </c>
      <c r="AI229" s="160" t="e">
        <f t="shared" ca="1" si="54"/>
        <v>#NAME?</v>
      </c>
      <c r="AJ229" s="161">
        <v>15</v>
      </c>
      <c r="AK229" s="161" t="str">
        <f t="shared" si="55"/>
        <v/>
      </c>
      <c r="AL229" s="161">
        <f t="shared" si="56"/>
        <v>0</v>
      </c>
      <c r="AM229" s="161">
        <f t="shared" si="57"/>
        <v>0</v>
      </c>
      <c r="AN229" s="162" t="str">
        <f t="shared" si="58"/>
        <v/>
      </c>
      <c r="AO229" s="34" t="str">
        <f t="shared" si="59"/>
        <v/>
      </c>
      <c r="AP229" s="34" t="str">
        <f t="shared" si="60"/>
        <v/>
      </c>
    </row>
    <row r="230" spans="1:42" ht="47.25" x14ac:dyDescent="0.25">
      <c r="A230" s="72">
        <v>187</v>
      </c>
      <c r="B230" s="57" t="s">
        <v>30</v>
      </c>
      <c r="C230" s="92">
        <f>'2022'!B228</f>
        <v>34</v>
      </c>
      <c r="D230" s="93">
        <f>'2022'!DD228</f>
        <v>0</v>
      </c>
      <c r="E230" s="93">
        <f>'2022'!DE228</f>
        <v>0</v>
      </c>
      <c r="F230" s="92">
        <f>'2022'!DH228</f>
        <v>0</v>
      </c>
      <c r="G230" s="44">
        <f>'2021'!DL174</f>
        <v>0</v>
      </c>
      <c r="H230" s="94">
        <f t="shared" si="48"/>
        <v>0</v>
      </c>
      <c r="I230" s="44"/>
      <c r="J230" s="44"/>
      <c r="K230" s="44"/>
      <c r="L230" s="44"/>
      <c r="M230" s="44"/>
      <c r="N230" s="44">
        <f>'2021'!DN174</f>
        <v>0</v>
      </c>
      <c r="O230" s="44">
        <f>'Добыча 2021'!L190</f>
        <v>0</v>
      </c>
      <c r="P230" s="44"/>
      <c r="Q230" s="44"/>
      <c r="R230" s="44"/>
      <c r="S230" s="44">
        <f>'Добыча 2021'!N190</f>
        <v>0</v>
      </c>
      <c r="T230" s="44">
        <f>'Добыча 2021'!M190</f>
        <v>0</v>
      </c>
      <c r="U230" s="44">
        <f t="shared" si="49"/>
        <v>0</v>
      </c>
      <c r="V230" s="94">
        <f>'2022'!DJ228</f>
        <v>0</v>
      </c>
      <c r="W230" s="44">
        <f t="shared" si="50"/>
        <v>0</v>
      </c>
      <c r="X230" s="44">
        <f>'2022'!DL228</f>
        <v>0</v>
      </c>
      <c r="Y230" s="94">
        <f t="shared" si="51"/>
        <v>0</v>
      </c>
      <c r="Z230" s="44"/>
      <c r="AA230" s="44"/>
      <c r="AB230" s="44"/>
      <c r="AC230" s="44"/>
      <c r="AD230" s="44"/>
      <c r="AE230" s="44">
        <f>'2022'!DN228</f>
        <v>0</v>
      </c>
      <c r="AF230" s="82" t="str">
        <f t="shared" si="52"/>
        <v/>
      </c>
      <c r="AG230" s="159"/>
      <c r="AH230" s="160">
        <f t="shared" si="53"/>
        <v>0</v>
      </c>
      <c r="AI230" s="160" t="e">
        <f t="shared" ca="1" si="54"/>
        <v>#NAME?</v>
      </c>
      <c r="AJ230" s="161">
        <v>15</v>
      </c>
      <c r="AK230" s="161" t="str">
        <f t="shared" si="55"/>
        <v/>
      </c>
      <c r="AL230" s="161">
        <f t="shared" si="56"/>
        <v>0</v>
      </c>
      <c r="AM230" s="161">
        <f t="shared" si="57"/>
        <v>0</v>
      </c>
      <c r="AN230" s="162" t="str">
        <f t="shared" si="58"/>
        <v/>
      </c>
      <c r="AO230" s="34" t="str">
        <f t="shared" si="59"/>
        <v/>
      </c>
      <c r="AP230" s="34" t="str">
        <f t="shared" si="60"/>
        <v/>
      </c>
    </row>
    <row r="231" spans="1:42" ht="31.5" x14ac:dyDescent="0.25">
      <c r="A231" s="72">
        <v>188</v>
      </c>
      <c r="B231" s="57" t="s">
        <v>31</v>
      </c>
      <c r="C231" s="92">
        <f>'2022'!B229</f>
        <v>21.36</v>
      </c>
      <c r="D231" s="93">
        <f>'2022'!DD229</f>
        <v>0</v>
      </c>
      <c r="E231" s="93">
        <f>'2022'!DE229</f>
        <v>0</v>
      </c>
      <c r="F231" s="92">
        <f>'2022'!DH229</f>
        <v>0</v>
      </c>
      <c r="G231" s="44">
        <f>'2021'!DL175</f>
        <v>0</v>
      </c>
      <c r="H231" s="94">
        <f t="shared" si="48"/>
        <v>0</v>
      </c>
      <c r="I231" s="44"/>
      <c r="J231" s="44"/>
      <c r="K231" s="44"/>
      <c r="L231" s="44"/>
      <c r="M231" s="44"/>
      <c r="N231" s="44">
        <f>'2021'!DN175</f>
        <v>0</v>
      </c>
      <c r="O231" s="44">
        <f>'Добыча 2021'!L191</f>
        <v>0</v>
      </c>
      <c r="P231" s="44"/>
      <c r="Q231" s="44"/>
      <c r="R231" s="44"/>
      <c r="S231" s="44">
        <f>'Добыча 2021'!N191</f>
        <v>0</v>
      </c>
      <c r="T231" s="44">
        <f>'Добыча 2021'!M191</f>
        <v>0</v>
      </c>
      <c r="U231" s="44">
        <f t="shared" si="49"/>
        <v>0</v>
      </c>
      <c r="V231" s="94">
        <f>'2022'!DJ229</f>
        <v>0</v>
      </c>
      <c r="W231" s="44">
        <f t="shared" si="50"/>
        <v>0</v>
      </c>
      <c r="X231" s="44">
        <f>'2022'!DL229</f>
        <v>0</v>
      </c>
      <c r="Y231" s="94">
        <f t="shared" si="51"/>
        <v>0</v>
      </c>
      <c r="Z231" s="44"/>
      <c r="AA231" s="44"/>
      <c r="AB231" s="44"/>
      <c r="AC231" s="44"/>
      <c r="AD231" s="44"/>
      <c r="AE231" s="44">
        <f>'2022'!DN229</f>
        <v>0</v>
      </c>
      <c r="AF231" s="82" t="str">
        <f t="shared" si="52"/>
        <v/>
      </c>
      <c r="AG231" s="159"/>
      <c r="AH231" s="160">
        <f t="shared" si="53"/>
        <v>0</v>
      </c>
      <c r="AI231" s="160" t="e">
        <f t="shared" ca="1" si="54"/>
        <v>#NAME?</v>
      </c>
      <c r="AJ231" s="161">
        <v>15</v>
      </c>
      <c r="AK231" s="161" t="str">
        <f t="shared" si="55"/>
        <v/>
      </c>
      <c r="AL231" s="161">
        <f t="shared" si="56"/>
        <v>0</v>
      </c>
      <c r="AM231" s="161">
        <f t="shared" si="57"/>
        <v>0</v>
      </c>
      <c r="AN231" s="162" t="str">
        <f t="shared" si="58"/>
        <v/>
      </c>
      <c r="AO231" s="34" t="str">
        <f t="shared" si="59"/>
        <v/>
      </c>
      <c r="AP231" s="34" t="str">
        <f t="shared" si="60"/>
        <v/>
      </c>
    </row>
    <row r="232" spans="1:42" ht="31.5" x14ac:dyDescent="0.25">
      <c r="A232" s="72">
        <v>189</v>
      </c>
      <c r="B232" s="57" t="s">
        <v>34</v>
      </c>
      <c r="C232" s="92">
        <f>'2022'!B230</f>
        <v>254.54</v>
      </c>
      <c r="D232" s="93">
        <f>'2022'!DD230</f>
        <v>0</v>
      </c>
      <c r="E232" s="93">
        <f>'2022'!DE230</f>
        <v>0</v>
      </c>
      <c r="F232" s="92">
        <f>'2022'!DH230</f>
        <v>0</v>
      </c>
      <c r="G232" s="44">
        <f>'2021'!DL176</f>
        <v>0</v>
      </c>
      <c r="H232" s="94">
        <f t="shared" si="48"/>
        <v>0</v>
      </c>
      <c r="I232" s="44"/>
      <c r="J232" s="44"/>
      <c r="K232" s="44"/>
      <c r="L232" s="44"/>
      <c r="M232" s="44"/>
      <c r="N232" s="44">
        <f>'2021'!DN176</f>
        <v>0</v>
      </c>
      <c r="O232" s="44">
        <f>'Добыча 2021'!L192</f>
        <v>0</v>
      </c>
      <c r="P232" s="44"/>
      <c r="Q232" s="44"/>
      <c r="R232" s="44"/>
      <c r="S232" s="44">
        <f>'Добыча 2021'!N192</f>
        <v>0</v>
      </c>
      <c r="T232" s="44">
        <f>'Добыча 2021'!M192</f>
        <v>0</v>
      </c>
      <c r="U232" s="44">
        <f t="shared" si="49"/>
        <v>0</v>
      </c>
      <c r="V232" s="94">
        <f>'2022'!DJ230</f>
        <v>0</v>
      </c>
      <c r="W232" s="44">
        <f t="shared" si="50"/>
        <v>0</v>
      </c>
      <c r="X232" s="44">
        <f>'2022'!DL230</f>
        <v>0</v>
      </c>
      <c r="Y232" s="94">
        <f t="shared" si="51"/>
        <v>0</v>
      </c>
      <c r="Z232" s="44"/>
      <c r="AA232" s="44"/>
      <c r="AB232" s="44"/>
      <c r="AC232" s="44"/>
      <c r="AD232" s="44"/>
      <c r="AE232" s="44">
        <f>'2022'!DN230</f>
        <v>0</v>
      </c>
      <c r="AF232" s="82" t="str">
        <f t="shared" si="52"/>
        <v/>
      </c>
      <c r="AG232" s="159"/>
      <c r="AH232" s="160">
        <f t="shared" si="53"/>
        <v>0</v>
      </c>
      <c r="AI232" s="160" t="e">
        <f t="shared" ca="1" si="54"/>
        <v>#NAME?</v>
      </c>
      <c r="AJ232" s="161">
        <v>15</v>
      </c>
      <c r="AK232" s="161" t="str">
        <f t="shared" si="55"/>
        <v/>
      </c>
      <c r="AL232" s="161">
        <f t="shared" si="56"/>
        <v>0</v>
      </c>
      <c r="AM232" s="161">
        <f t="shared" si="57"/>
        <v>0</v>
      </c>
      <c r="AN232" s="162" t="str">
        <f t="shared" si="58"/>
        <v/>
      </c>
      <c r="AO232" s="34" t="str">
        <f t="shared" si="59"/>
        <v/>
      </c>
      <c r="AP232" s="34" t="str">
        <f t="shared" si="60"/>
        <v/>
      </c>
    </row>
    <row r="233" spans="1:42" ht="18.75" x14ac:dyDescent="0.25">
      <c r="A233" s="72"/>
      <c r="B233" s="46" t="s">
        <v>37</v>
      </c>
      <c r="C233" s="98"/>
      <c r="D233" s="97"/>
      <c r="E233" s="97"/>
      <c r="F233" s="98"/>
      <c r="G233" s="44"/>
      <c r="H233" s="94"/>
      <c r="I233" s="44"/>
      <c r="J233" s="44"/>
      <c r="K233" s="44"/>
      <c r="L233" s="44"/>
      <c r="M233" s="56"/>
      <c r="N233" s="56"/>
      <c r="O233" s="56"/>
      <c r="P233" s="56"/>
      <c r="Q233" s="56"/>
      <c r="R233" s="56"/>
      <c r="S233" s="56"/>
      <c r="T233" s="56"/>
      <c r="U233" s="44"/>
      <c r="V233" s="111"/>
      <c r="W233" s="44"/>
      <c r="X233" s="56"/>
      <c r="Y233" s="94"/>
      <c r="Z233" s="56"/>
      <c r="AA233" s="56"/>
      <c r="AB233" s="56"/>
      <c r="AC233" s="56"/>
      <c r="AD233" s="44"/>
      <c r="AE233" s="56"/>
      <c r="AF233" s="82" t="str">
        <f t="shared" si="52"/>
        <v/>
      </c>
      <c r="AG233" s="159"/>
      <c r="AH233" s="160" t="str">
        <f t="shared" si="53"/>
        <v/>
      </c>
      <c r="AI233" s="160" t="e">
        <f t="shared" ca="1" si="54"/>
        <v>#NAME?</v>
      </c>
      <c r="AJ233" s="161">
        <v>15</v>
      </c>
      <c r="AK233" s="161" t="str">
        <f t="shared" si="55"/>
        <v/>
      </c>
      <c r="AL233" s="161" t="str">
        <f t="shared" si="56"/>
        <v/>
      </c>
      <c r="AM233" s="161" t="str">
        <f t="shared" si="57"/>
        <v/>
      </c>
      <c r="AN233" s="162" t="str">
        <f t="shared" si="58"/>
        <v/>
      </c>
      <c r="AO233" s="34" t="str">
        <f t="shared" si="59"/>
        <v/>
      </c>
      <c r="AP233" s="34" t="str">
        <f t="shared" si="60"/>
        <v/>
      </c>
    </row>
    <row r="234" spans="1:42" ht="31.5" x14ac:dyDescent="0.25">
      <c r="A234" s="72">
        <v>190</v>
      </c>
      <c r="B234" s="57" t="s">
        <v>360</v>
      </c>
      <c r="C234" s="92">
        <f>'2022'!B232</f>
        <v>9.0289999999999999</v>
      </c>
      <c r="D234" s="93">
        <f>'2022'!DD232</f>
        <v>0</v>
      </c>
      <c r="E234" s="93">
        <f>'2022'!DE232</f>
        <v>0</v>
      </c>
      <c r="F234" s="92">
        <f>'2022'!DH232</f>
        <v>0</v>
      </c>
      <c r="G234" s="44">
        <f>'2021'!DL178</f>
        <v>0</v>
      </c>
      <c r="H234" s="94">
        <f t="shared" si="48"/>
        <v>0</v>
      </c>
      <c r="I234" s="44"/>
      <c r="J234" s="44"/>
      <c r="K234" s="44"/>
      <c r="L234" s="44"/>
      <c r="M234" s="44"/>
      <c r="N234" s="44">
        <f>'2021'!DN178</f>
        <v>0</v>
      </c>
      <c r="O234" s="44">
        <f>'Добыча 2021'!L194</f>
        <v>0</v>
      </c>
      <c r="P234" s="44"/>
      <c r="Q234" s="44"/>
      <c r="R234" s="44"/>
      <c r="S234" s="44">
        <f>'Добыча 2021'!N194</f>
        <v>0</v>
      </c>
      <c r="T234" s="44">
        <f>'Добыча 2021'!M194</f>
        <v>0</v>
      </c>
      <c r="U234" s="44">
        <f t="shared" si="49"/>
        <v>0</v>
      </c>
      <c r="V234" s="94">
        <f>'2022'!DJ232</f>
        <v>0</v>
      </c>
      <c r="W234" s="44">
        <f t="shared" si="50"/>
        <v>0</v>
      </c>
      <c r="X234" s="44">
        <f>'2022'!DL232</f>
        <v>0</v>
      </c>
      <c r="Y234" s="94">
        <f t="shared" si="51"/>
        <v>0</v>
      </c>
      <c r="Z234" s="44"/>
      <c r="AA234" s="44"/>
      <c r="AB234" s="44"/>
      <c r="AC234" s="44"/>
      <c r="AD234" s="44"/>
      <c r="AE234" s="44">
        <f>'2022'!DN232</f>
        <v>0</v>
      </c>
      <c r="AF234" s="82" t="str">
        <f t="shared" si="52"/>
        <v/>
      </c>
      <c r="AG234" s="159"/>
      <c r="AH234" s="160">
        <f t="shared" si="53"/>
        <v>0</v>
      </c>
      <c r="AI234" s="160" t="e">
        <f t="shared" ca="1" si="54"/>
        <v>#NAME?</v>
      </c>
      <c r="AJ234" s="161">
        <v>15</v>
      </c>
      <c r="AK234" s="161" t="str">
        <f t="shared" si="55"/>
        <v/>
      </c>
      <c r="AL234" s="161">
        <f t="shared" si="56"/>
        <v>0</v>
      </c>
      <c r="AM234" s="161">
        <f t="shared" si="57"/>
        <v>0</v>
      </c>
      <c r="AN234" s="162" t="str">
        <f t="shared" si="58"/>
        <v/>
      </c>
      <c r="AO234" s="34" t="str">
        <f t="shared" si="59"/>
        <v/>
      </c>
      <c r="AP234" s="34" t="str">
        <f t="shared" si="60"/>
        <v/>
      </c>
    </row>
    <row r="235" spans="1:42" ht="31.5" x14ac:dyDescent="0.25">
      <c r="A235" s="72">
        <v>191</v>
      </c>
      <c r="B235" s="49" t="s">
        <v>361</v>
      </c>
      <c r="C235" s="92">
        <f>'2022'!B233</f>
        <v>19.600000000000001</v>
      </c>
      <c r="D235" s="93">
        <f>'2022'!DD233</f>
        <v>0</v>
      </c>
      <c r="E235" s="93">
        <f>'2022'!DE233</f>
        <v>0</v>
      </c>
      <c r="F235" s="92">
        <f>'2022'!DH233</f>
        <v>0</v>
      </c>
      <c r="G235" s="44">
        <f>'2021'!DL179</f>
        <v>0</v>
      </c>
      <c r="H235" s="94">
        <f t="shared" si="48"/>
        <v>0</v>
      </c>
      <c r="I235" s="47"/>
      <c r="J235" s="47"/>
      <c r="K235" s="47"/>
      <c r="L235" s="99"/>
      <c r="M235" s="44"/>
      <c r="N235" s="44">
        <f>'2021'!DN179</f>
        <v>0</v>
      </c>
      <c r="O235" s="44">
        <f>'Добыча 2021'!L195</f>
        <v>0</v>
      </c>
      <c r="P235" s="44"/>
      <c r="Q235" s="44"/>
      <c r="R235" s="44"/>
      <c r="S235" s="44">
        <f>'Добыча 2021'!N195</f>
        <v>0</v>
      </c>
      <c r="T235" s="44">
        <f>'Добыча 2021'!M195</f>
        <v>0</v>
      </c>
      <c r="U235" s="44">
        <f t="shared" si="49"/>
        <v>0</v>
      </c>
      <c r="V235" s="94">
        <f>'2022'!DJ233</f>
        <v>0</v>
      </c>
      <c r="W235" s="44">
        <f t="shared" si="50"/>
        <v>0</v>
      </c>
      <c r="X235" s="44">
        <f>'2022'!DL233</f>
        <v>0</v>
      </c>
      <c r="Y235" s="94">
        <f t="shared" si="51"/>
        <v>0</v>
      </c>
      <c r="Z235" s="44"/>
      <c r="AA235" s="44"/>
      <c r="AB235" s="44"/>
      <c r="AC235" s="44"/>
      <c r="AD235" s="44"/>
      <c r="AE235" s="44">
        <f>'2022'!DN233</f>
        <v>0</v>
      </c>
      <c r="AF235" s="82" t="str">
        <f t="shared" si="52"/>
        <v/>
      </c>
      <c r="AG235" s="159"/>
      <c r="AH235" s="160">
        <f t="shared" si="53"/>
        <v>0</v>
      </c>
      <c r="AI235" s="160" t="e">
        <f t="shared" ca="1" si="54"/>
        <v>#NAME?</v>
      </c>
      <c r="AJ235" s="161">
        <v>15</v>
      </c>
      <c r="AK235" s="161" t="str">
        <f t="shared" si="55"/>
        <v/>
      </c>
      <c r="AL235" s="161">
        <f t="shared" si="56"/>
        <v>0</v>
      </c>
      <c r="AM235" s="161">
        <f t="shared" si="57"/>
        <v>0</v>
      </c>
      <c r="AN235" s="162" t="str">
        <f t="shared" si="58"/>
        <v/>
      </c>
      <c r="AO235" s="34" t="str">
        <f t="shared" si="59"/>
        <v/>
      </c>
      <c r="AP235" s="34" t="str">
        <f t="shared" si="60"/>
        <v/>
      </c>
    </row>
    <row r="236" spans="1:42" ht="31.5" x14ac:dyDescent="0.25">
      <c r="A236" s="72">
        <v>192</v>
      </c>
      <c r="B236" s="57" t="s">
        <v>44</v>
      </c>
      <c r="C236" s="92">
        <f>'2022'!B234</f>
        <v>10</v>
      </c>
      <c r="D236" s="93">
        <f>'2022'!DD234</f>
        <v>0</v>
      </c>
      <c r="E236" s="93">
        <f>'2022'!DE234</f>
        <v>0</v>
      </c>
      <c r="F236" s="92">
        <f>'2022'!DH234</f>
        <v>0</v>
      </c>
      <c r="G236" s="44">
        <f>'2021'!DL180</f>
        <v>0</v>
      </c>
      <c r="H236" s="94">
        <f t="shared" ref="H236:H262" si="62">IF(G236&gt;0,G236/D236*100,0)</f>
        <v>0</v>
      </c>
      <c r="I236" s="44"/>
      <c r="J236" s="44"/>
      <c r="K236" s="44"/>
      <c r="L236" s="44"/>
      <c r="M236" s="44"/>
      <c r="N236" s="44">
        <f>'2021'!DN180</f>
        <v>0</v>
      </c>
      <c r="O236" s="44">
        <f>'Добыча 2021'!L196</f>
        <v>0</v>
      </c>
      <c r="P236" s="44"/>
      <c r="Q236" s="44"/>
      <c r="R236" s="44"/>
      <c r="S236" s="44">
        <f>'Добыча 2021'!N196</f>
        <v>0</v>
      </c>
      <c r="T236" s="44">
        <f>'Добыча 2021'!M196</f>
        <v>0</v>
      </c>
      <c r="U236" s="44">
        <f t="shared" si="49"/>
        <v>0</v>
      </c>
      <c r="V236" s="94">
        <f>'2022'!DJ234</f>
        <v>0</v>
      </c>
      <c r="W236" s="44">
        <f t="shared" si="50"/>
        <v>0</v>
      </c>
      <c r="X236" s="44">
        <f>'2022'!DL234</f>
        <v>0</v>
      </c>
      <c r="Y236" s="94">
        <f t="shared" si="51"/>
        <v>0</v>
      </c>
      <c r="Z236" s="44"/>
      <c r="AA236" s="44"/>
      <c r="AB236" s="44"/>
      <c r="AC236" s="44"/>
      <c r="AD236" s="44"/>
      <c r="AE236" s="44">
        <f>'2022'!DN234</f>
        <v>0</v>
      </c>
      <c r="AF236" s="82" t="str">
        <f t="shared" si="52"/>
        <v/>
      </c>
      <c r="AG236" s="159"/>
      <c r="AH236" s="160">
        <f t="shared" si="53"/>
        <v>0</v>
      </c>
      <c r="AI236" s="160" t="e">
        <f t="shared" ca="1" si="54"/>
        <v>#NAME?</v>
      </c>
      <c r="AJ236" s="161">
        <v>15</v>
      </c>
      <c r="AK236" s="161" t="str">
        <f t="shared" si="55"/>
        <v/>
      </c>
      <c r="AL236" s="161">
        <f t="shared" si="56"/>
        <v>0</v>
      </c>
      <c r="AM236" s="161">
        <f t="shared" si="57"/>
        <v>0</v>
      </c>
      <c r="AN236" s="162" t="str">
        <f t="shared" si="58"/>
        <v/>
      </c>
      <c r="AO236" s="34" t="str">
        <f t="shared" si="59"/>
        <v/>
      </c>
      <c r="AP236" s="34" t="str">
        <f t="shared" si="60"/>
        <v/>
      </c>
    </row>
    <row r="237" spans="1:42" ht="47.25" x14ac:dyDescent="0.25">
      <c r="A237" s="72">
        <v>193</v>
      </c>
      <c r="B237" s="57" t="s">
        <v>45</v>
      </c>
      <c r="C237" s="92">
        <f>'2022'!B235</f>
        <v>9.8000000000000007</v>
      </c>
      <c r="D237" s="93">
        <f>'2022'!DD235</f>
        <v>0</v>
      </c>
      <c r="E237" s="93">
        <f>'2022'!DE235</f>
        <v>0</v>
      </c>
      <c r="F237" s="92">
        <f>'2022'!DH235</f>
        <v>0</v>
      </c>
      <c r="G237" s="44">
        <f>'2021'!DL181</f>
        <v>0</v>
      </c>
      <c r="H237" s="94">
        <f t="shared" si="62"/>
        <v>0</v>
      </c>
      <c r="I237" s="44"/>
      <c r="J237" s="44"/>
      <c r="K237" s="44"/>
      <c r="L237" s="44"/>
      <c r="M237" s="44"/>
      <c r="N237" s="44">
        <f>'2021'!DN181</f>
        <v>0</v>
      </c>
      <c r="O237" s="44">
        <f>'Добыча 2021'!L197</f>
        <v>0</v>
      </c>
      <c r="P237" s="44"/>
      <c r="Q237" s="44"/>
      <c r="R237" s="44"/>
      <c r="S237" s="44">
        <f>'Добыча 2021'!N197</f>
        <v>0</v>
      </c>
      <c r="T237" s="44">
        <f>'Добыча 2021'!M197</f>
        <v>0</v>
      </c>
      <c r="U237" s="44">
        <f t="shared" si="49"/>
        <v>0</v>
      </c>
      <c r="V237" s="94">
        <f>'2022'!DJ235</f>
        <v>0</v>
      </c>
      <c r="W237" s="44">
        <f t="shared" si="50"/>
        <v>0</v>
      </c>
      <c r="X237" s="44">
        <f>'2022'!DL235</f>
        <v>0</v>
      </c>
      <c r="Y237" s="94">
        <f t="shared" si="51"/>
        <v>0</v>
      </c>
      <c r="Z237" s="44"/>
      <c r="AA237" s="44"/>
      <c r="AB237" s="44"/>
      <c r="AC237" s="44"/>
      <c r="AD237" s="44"/>
      <c r="AE237" s="44">
        <f>'2022'!DN235</f>
        <v>0</v>
      </c>
      <c r="AF237" s="82" t="str">
        <f t="shared" si="52"/>
        <v/>
      </c>
      <c r="AG237" s="159"/>
      <c r="AH237" s="160">
        <f t="shared" si="53"/>
        <v>0</v>
      </c>
      <c r="AI237" s="160" t="e">
        <f t="shared" ca="1" si="54"/>
        <v>#NAME?</v>
      </c>
      <c r="AJ237" s="161">
        <v>15</v>
      </c>
      <c r="AK237" s="161" t="str">
        <f t="shared" si="55"/>
        <v/>
      </c>
      <c r="AL237" s="161">
        <f t="shared" si="56"/>
        <v>0</v>
      </c>
      <c r="AM237" s="161">
        <f t="shared" si="57"/>
        <v>0</v>
      </c>
      <c r="AN237" s="162" t="str">
        <f t="shared" si="58"/>
        <v/>
      </c>
      <c r="AO237" s="34" t="str">
        <f t="shared" si="59"/>
        <v/>
      </c>
      <c r="AP237" s="34" t="str">
        <f t="shared" si="60"/>
        <v/>
      </c>
    </row>
    <row r="238" spans="1:42" ht="31.5" x14ac:dyDescent="0.25">
      <c r="A238" s="72">
        <v>194</v>
      </c>
      <c r="B238" s="116" t="s">
        <v>459</v>
      </c>
      <c r="C238" s="92">
        <f>'2022'!B236</f>
        <v>302.7</v>
      </c>
      <c r="D238" s="581">
        <f>'2022'!DD236</f>
        <v>0</v>
      </c>
      <c r="E238" s="93">
        <f>'2022'!DE236</f>
        <v>0</v>
      </c>
      <c r="F238" s="92">
        <f>'2022'!DH236</f>
        <v>0</v>
      </c>
      <c r="G238" s="583">
        <f>'2021'!DL182</f>
        <v>0</v>
      </c>
      <c r="H238" s="585">
        <f t="shared" si="62"/>
        <v>0</v>
      </c>
      <c r="I238" s="44"/>
      <c r="J238" s="44"/>
      <c r="K238" s="44"/>
      <c r="L238" s="107"/>
      <c r="M238" s="44"/>
      <c r="N238" s="583">
        <f>'2021'!DN182</f>
        <v>0</v>
      </c>
      <c r="O238" s="583">
        <f>'Добыча 2021'!L198</f>
        <v>0</v>
      </c>
      <c r="P238" s="44"/>
      <c r="Q238" s="44"/>
      <c r="R238" s="44"/>
      <c r="S238" s="583">
        <f>'Добыча 2021'!N198</f>
        <v>0</v>
      </c>
      <c r="T238" s="583">
        <f>'Добыча 2021'!M198</f>
        <v>0</v>
      </c>
      <c r="U238" s="583">
        <f>IF(G239=0,0,O238/G239*100)</f>
        <v>0</v>
      </c>
      <c r="V238" s="94">
        <f>'2022'!DJ236</f>
        <v>0</v>
      </c>
      <c r="W238" s="44">
        <f t="shared" si="50"/>
        <v>0</v>
      </c>
      <c r="X238" s="44">
        <f>'2022'!DL236</f>
        <v>0</v>
      </c>
      <c r="Y238" s="94">
        <f t="shared" si="51"/>
        <v>0</v>
      </c>
      <c r="Z238" s="44"/>
      <c r="AA238" s="44"/>
      <c r="AB238" s="44"/>
      <c r="AC238" s="44"/>
      <c r="AD238" s="44"/>
      <c r="AE238" s="44">
        <f>'2022'!DN236</f>
        <v>0</v>
      </c>
      <c r="AF238" s="82" t="str">
        <f t="shared" si="52"/>
        <v/>
      </c>
      <c r="AG238" s="159"/>
      <c r="AH238" s="160">
        <f t="shared" si="53"/>
        <v>0</v>
      </c>
      <c r="AI238" s="160" t="e">
        <f t="shared" ca="1" si="54"/>
        <v>#NAME?</v>
      </c>
      <c r="AJ238" s="161">
        <v>15</v>
      </c>
      <c r="AK238" s="161" t="str">
        <f t="shared" si="55"/>
        <v/>
      </c>
      <c r="AL238" s="161">
        <f t="shared" si="56"/>
        <v>0</v>
      </c>
      <c r="AM238" s="161">
        <f t="shared" si="57"/>
        <v>0</v>
      </c>
      <c r="AN238" s="162" t="str">
        <f t="shared" si="58"/>
        <v/>
      </c>
      <c r="AO238" s="34" t="str">
        <f t="shared" si="59"/>
        <v/>
      </c>
      <c r="AP238" s="34" t="str">
        <f t="shared" si="60"/>
        <v/>
      </c>
    </row>
    <row r="239" spans="1:42" ht="31.5" x14ac:dyDescent="0.25">
      <c r="A239" s="72">
        <v>195</v>
      </c>
      <c r="B239" s="116" t="s">
        <v>460</v>
      </c>
      <c r="C239" s="92">
        <f>'2022'!B237</f>
        <v>4.8</v>
      </c>
      <c r="D239" s="582"/>
      <c r="E239" s="93">
        <f>'2022'!DE237</f>
        <v>0</v>
      </c>
      <c r="F239" s="92">
        <f>'2022'!DH237</f>
        <v>0</v>
      </c>
      <c r="G239" s="584"/>
      <c r="H239" s="586"/>
      <c r="I239" s="127"/>
      <c r="J239" s="127"/>
      <c r="K239" s="127"/>
      <c r="L239" s="99"/>
      <c r="M239" s="44"/>
      <c r="N239" s="584"/>
      <c r="O239" s="584"/>
      <c r="P239" s="44"/>
      <c r="Q239" s="44"/>
      <c r="R239" s="44"/>
      <c r="S239" s="584"/>
      <c r="T239" s="584"/>
      <c r="U239" s="584"/>
      <c r="V239" s="94">
        <f>'2022'!DJ237</f>
        <v>0</v>
      </c>
      <c r="W239" s="44">
        <f t="shared" si="50"/>
        <v>0</v>
      </c>
      <c r="X239" s="44">
        <f>'2022'!DL237</f>
        <v>0</v>
      </c>
      <c r="Y239" s="94">
        <f t="shared" si="51"/>
        <v>0</v>
      </c>
      <c r="Z239" s="44"/>
      <c r="AA239" s="44"/>
      <c r="AB239" s="44"/>
      <c r="AC239" s="44"/>
      <c r="AD239" s="44"/>
      <c r="AE239" s="44">
        <f>'2022'!DN237</f>
        <v>0</v>
      </c>
      <c r="AF239" s="82" t="str">
        <f t="shared" si="52"/>
        <v/>
      </c>
      <c r="AG239" s="159"/>
      <c r="AH239" s="160">
        <f t="shared" si="53"/>
        <v>0</v>
      </c>
      <c r="AI239" s="160" t="e">
        <f t="shared" ca="1" si="54"/>
        <v>#NAME?</v>
      </c>
      <c r="AJ239" s="161">
        <v>15</v>
      </c>
      <c r="AK239" s="161" t="str">
        <f t="shared" si="55"/>
        <v/>
      </c>
      <c r="AL239" s="161">
        <f t="shared" si="56"/>
        <v>0</v>
      </c>
      <c r="AM239" s="161">
        <f t="shared" si="57"/>
        <v>0</v>
      </c>
      <c r="AN239" s="162" t="str">
        <f t="shared" si="58"/>
        <v/>
      </c>
      <c r="AO239" s="34" t="str">
        <f t="shared" si="59"/>
        <v/>
      </c>
      <c r="AP239" s="34" t="str">
        <f t="shared" si="60"/>
        <v/>
      </c>
    </row>
    <row r="240" spans="1:42" ht="31.5" x14ac:dyDescent="0.25">
      <c r="A240" s="72">
        <v>196</v>
      </c>
      <c r="B240" s="57" t="s">
        <v>38</v>
      </c>
      <c r="C240" s="92">
        <f>'2022'!B238</f>
        <v>5.1580000000000004</v>
      </c>
      <c r="D240" s="93">
        <f>'2022'!DD238</f>
        <v>0</v>
      </c>
      <c r="E240" s="93">
        <f>'2022'!DE238</f>
        <v>0</v>
      </c>
      <c r="F240" s="92">
        <f>'2022'!DH238</f>
        <v>0</v>
      </c>
      <c r="G240" s="44">
        <f>'2021'!DL183</f>
        <v>0</v>
      </c>
      <c r="H240" s="94">
        <f t="shared" si="62"/>
        <v>0</v>
      </c>
      <c r="I240" s="44"/>
      <c r="J240" s="44"/>
      <c r="K240" s="44"/>
      <c r="L240" s="44"/>
      <c r="M240" s="44"/>
      <c r="N240" s="44">
        <f>'2021'!DN183</f>
        <v>0</v>
      </c>
      <c r="O240" s="44">
        <f>'Добыча 2021'!L199</f>
        <v>0</v>
      </c>
      <c r="P240" s="44"/>
      <c r="Q240" s="44"/>
      <c r="R240" s="44"/>
      <c r="S240" s="44">
        <f>'Добыча 2021'!N199</f>
        <v>0</v>
      </c>
      <c r="T240" s="44">
        <f>'Добыча 2021'!M199</f>
        <v>0</v>
      </c>
      <c r="U240" s="44">
        <f t="shared" si="49"/>
        <v>0</v>
      </c>
      <c r="V240" s="94">
        <f>'2022'!DJ238</f>
        <v>0</v>
      </c>
      <c r="W240" s="44">
        <f t="shared" si="50"/>
        <v>0</v>
      </c>
      <c r="X240" s="44">
        <f>'2022'!DL238</f>
        <v>0</v>
      </c>
      <c r="Y240" s="94">
        <f t="shared" si="51"/>
        <v>0</v>
      </c>
      <c r="Z240" s="44"/>
      <c r="AA240" s="44"/>
      <c r="AB240" s="44"/>
      <c r="AC240" s="44"/>
      <c r="AD240" s="44"/>
      <c r="AE240" s="44">
        <f>'2022'!DN238</f>
        <v>0</v>
      </c>
      <c r="AF240" s="82" t="str">
        <f t="shared" si="52"/>
        <v/>
      </c>
      <c r="AG240" s="159"/>
      <c r="AH240" s="160">
        <f t="shared" si="53"/>
        <v>0</v>
      </c>
      <c r="AI240" s="160" t="e">
        <f t="shared" ca="1" si="54"/>
        <v>#NAME?</v>
      </c>
      <c r="AJ240" s="161">
        <v>15</v>
      </c>
      <c r="AK240" s="161" t="str">
        <f t="shared" si="55"/>
        <v/>
      </c>
      <c r="AL240" s="161">
        <f t="shared" si="56"/>
        <v>0</v>
      </c>
      <c r="AM240" s="161">
        <f t="shared" si="57"/>
        <v>0</v>
      </c>
      <c r="AN240" s="162" t="str">
        <f t="shared" si="58"/>
        <v/>
      </c>
      <c r="AO240" s="34" t="str">
        <f t="shared" si="59"/>
        <v/>
      </c>
      <c r="AP240" s="34" t="str">
        <f t="shared" si="60"/>
        <v/>
      </c>
    </row>
    <row r="241" spans="1:42" ht="31.5" x14ac:dyDescent="0.25">
      <c r="A241" s="72">
        <v>197</v>
      </c>
      <c r="B241" s="57" t="s">
        <v>362</v>
      </c>
      <c r="C241" s="92">
        <f>'2022'!B239</f>
        <v>6.8</v>
      </c>
      <c r="D241" s="93">
        <f>'2022'!DD239</f>
        <v>0</v>
      </c>
      <c r="E241" s="93">
        <f>'2022'!DE239</f>
        <v>0</v>
      </c>
      <c r="F241" s="92">
        <f>'2022'!DH239</f>
        <v>0</v>
      </c>
      <c r="G241" s="44">
        <f>'2021'!DL184</f>
        <v>0</v>
      </c>
      <c r="H241" s="94">
        <f t="shared" si="62"/>
        <v>0</v>
      </c>
      <c r="I241" s="127"/>
      <c r="J241" s="127"/>
      <c r="K241" s="127"/>
      <c r="L241" s="127"/>
      <c r="M241" s="44"/>
      <c r="N241" s="44">
        <f>'2021'!DN225</f>
        <v>0</v>
      </c>
      <c r="O241" s="44">
        <f>'Добыча 2021'!L200</f>
        <v>0</v>
      </c>
      <c r="P241" s="44"/>
      <c r="Q241" s="44"/>
      <c r="R241" s="44"/>
      <c r="S241" s="44">
        <f>'Добыча 2021'!N200</f>
        <v>0</v>
      </c>
      <c r="T241" s="44">
        <f>'Добыча 2021'!M200</f>
        <v>0</v>
      </c>
      <c r="U241" s="44">
        <f t="shared" ref="U241:U262" si="63">IF(G241=0,0,O241/G241*100)</f>
        <v>0</v>
      </c>
      <c r="V241" s="94">
        <f>'2022'!DJ239</f>
        <v>0</v>
      </c>
      <c r="W241" s="44">
        <f t="shared" si="50"/>
        <v>0</v>
      </c>
      <c r="X241" s="44">
        <f>'2022'!DL239</f>
        <v>0</v>
      </c>
      <c r="Y241" s="94">
        <f t="shared" si="51"/>
        <v>0</v>
      </c>
      <c r="Z241" s="44"/>
      <c r="AA241" s="44"/>
      <c r="AB241" s="44"/>
      <c r="AC241" s="44"/>
      <c r="AD241" s="44"/>
      <c r="AE241" s="44">
        <f>'2022'!DN239</f>
        <v>0</v>
      </c>
      <c r="AF241" s="82" t="str">
        <f t="shared" si="52"/>
        <v/>
      </c>
      <c r="AG241" s="159"/>
      <c r="AH241" s="160">
        <f t="shared" si="53"/>
        <v>0</v>
      </c>
      <c r="AI241" s="160" t="e">
        <f t="shared" ca="1" si="54"/>
        <v>#NAME?</v>
      </c>
      <c r="AJ241" s="161">
        <v>15</v>
      </c>
      <c r="AK241" s="161" t="str">
        <f t="shared" si="55"/>
        <v/>
      </c>
      <c r="AL241" s="161">
        <f t="shared" si="56"/>
        <v>0</v>
      </c>
      <c r="AM241" s="161">
        <f t="shared" si="57"/>
        <v>0</v>
      </c>
      <c r="AN241" s="162" t="str">
        <f t="shared" si="58"/>
        <v/>
      </c>
      <c r="AO241" s="34" t="str">
        <f t="shared" si="59"/>
        <v/>
      </c>
      <c r="AP241" s="34" t="str">
        <f t="shared" si="60"/>
        <v/>
      </c>
    </row>
    <row r="242" spans="1:42" ht="18.75" x14ac:dyDescent="0.25">
      <c r="A242" s="34"/>
      <c r="B242" s="46" t="s">
        <v>170</v>
      </c>
      <c r="C242" s="98"/>
      <c r="D242" s="97"/>
      <c r="E242" s="97"/>
      <c r="F242" s="98"/>
      <c r="G242" s="44"/>
      <c r="H242" s="94"/>
      <c r="I242" s="44"/>
      <c r="J242" s="44"/>
      <c r="K242" s="44"/>
      <c r="L242" s="44"/>
      <c r="M242" s="56"/>
      <c r="N242" s="56"/>
      <c r="O242" s="56"/>
      <c r="P242" s="56"/>
      <c r="Q242" s="56"/>
      <c r="R242" s="56"/>
      <c r="S242" s="56"/>
      <c r="T242" s="56"/>
      <c r="U242" s="44"/>
      <c r="V242" s="111"/>
      <c r="W242" s="44"/>
      <c r="X242" s="56"/>
      <c r="Y242" s="94"/>
      <c r="Z242" s="56"/>
      <c r="AA242" s="56"/>
      <c r="AB242" s="56"/>
      <c r="AC242" s="56"/>
      <c r="AD242" s="44"/>
      <c r="AE242" s="56"/>
      <c r="AF242" s="82" t="str">
        <f t="shared" si="52"/>
        <v/>
      </c>
      <c r="AG242" s="159"/>
      <c r="AH242" s="160" t="str">
        <f t="shared" si="53"/>
        <v/>
      </c>
      <c r="AI242" s="160" t="e">
        <f t="shared" ca="1" si="54"/>
        <v>#NAME?</v>
      </c>
      <c r="AJ242" s="161">
        <v>15</v>
      </c>
      <c r="AK242" s="161" t="str">
        <f t="shared" si="55"/>
        <v/>
      </c>
      <c r="AL242" s="161" t="str">
        <f t="shared" si="56"/>
        <v/>
      </c>
      <c r="AM242" s="161" t="str">
        <f t="shared" si="57"/>
        <v/>
      </c>
      <c r="AN242" s="162" t="str">
        <f t="shared" si="58"/>
        <v/>
      </c>
      <c r="AO242" s="34" t="str">
        <f t="shared" si="59"/>
        <v/>
      </c>
      <c r="AP242" s="34" t="str">
        <f t="shared" si="60"/>
        <v/>
      </c>
    </row>
    <row r="243" spans="1:42" ht="31.5" x14ac:dyDescent="0.25">
      <c r="A243" s="34">
        <v>198</v>
      </c>
      <c r="B243" s="57" t="s">
        <v>171</v>
      </c>
      <c r="C243" s="92">
        <f>'2022'!B241</f>
        <v>91.6</v>
      </c>
      <c r="D243" s="93">
        <f>'2022'!DD241</f>
        <v>12</v>
      </c>
      <c r="E243" s="93">
        <f>'2022'!DE241</f>
        <v>9</v>
      </c>
      <c r="F243" s="92">
        <f>'2022'!DH241</f>
        <v>9.8253275109170313E-2</v>
      </c>
      <c r="G243" s="44">
        <f>'2021'!DL186</f>
        <v>0</v>
      </c>
      <c r="H243" s="94">
        <f t="shared" si="62"/>
        <v>0</v>
      </c>
      <c r="I243" s="44"/>
      <c r="J243" s="44"/>
      <c r="K243" s="44"/>
      <c r="L243" s="44"/>
      <c r="M243" s="44"/>
      <c r="N243" s="44">
        <f>'2021'!DN186</f>
        <v>0</v>
      </c>
      <c r="O243" s="44">
        <f>'Добыча 2021'!L202</f>
        <v>0</v>
      </c>
      <c r="P243" s="44"/>
      <c r="Q243" s="44"/>
      <c r="R243" s="44"/>
      <c r="S243" s="44">
        <f>'Добыча 2021'!N202</f>
        <v>0</v>
      </c>
      <c r="T243" s="44">
        <f>'Добыча 2021'!M202</f>
        <v>0</v>
      </c>
      <c r="U243" s="44">
        <f t="shared" si="63"/>
        <v>0</v>
      </c>
      <c r="V243" s="94">
        <f>'2022'!DJ241</f>
        <v>0</v>
      </c>
      <c r="W243" s="44">
        <f t="shared" ref="W243:W262" si="64">IF(V243&gt;1,V243/E243*100,0)</f>
        <v>0</v>
      </c>
      <c r="X243" s="44">
        <f>'2022'!DL241</f>
        <v>0</v>
      </c>
      <c r="Y243" s="94">
        <f t="shared" ref="Y243:Y262" si="65">IF(X243&gt;1,X243/E243*100,0)</f>
        <v>0</v>
      </c>
      <c r="Z243" s="44"/>
      <c r="AA243" s="44"/>
      <c r="AB243" s="44"/>
      <c r="AC243" s="44"/>
      <c r="AD243" s="44"/>
      <c r="AE243" s="44">
        <f>'2022'!DN241</f>
        <v>0</v>
      </c>
      <c r="AF243" s="82" t="str">
        <f t="shared" si="52"/>
        <v/>
      </c>
      <c r="AG243" s="159"/>
      <c r="AH243" s="160">
        <f t="shared" si="53"/>
        <v>9.8253275109170313E-2</v>
      </c>
      <c r="AI243" s="160" t="e">
        <f t="shared" ca="1" si="54"/>
        <v>#NAME?</v>
      </c>
      <c r="AJ243" s="161">
        <v>15</v>
      </c>
      <c r="AK243" s="161" t="str">
        <f t="shared" si="55"/>
        <v/>
      </c>
      <c r="AL243" s="161">
        <f t="shared" si="56"/>
        <v>0</v>
      </c>
      <c r="AM243" s="161">
        <f t="shared" si="57"/>
        <v>0</v>
      </c>
      <c r="AN243" s="162" t="str">
        <f t="shared" si="58"/>
        <v/>
      </c>
      <c r="AO243" s="34" t="str">
        <f t="shared" si="59"/>
        <v/>
      </c>
      <c r="AP243" s="34" t="str">
        <f t="shared" si="60"/>
        <v/>
      </c>
    </row>
    <row r="244" spans="1:42" ht="31.5" x14ac:dyDescent="0.25">
      <c r="A244" s="34">
        <v>199</v>
      </c>
      <c r="B244" s="57" t="s">
        <v>172</v>
      </c>
      <c r="C244" s="92">
        <f>'2022'!B242</f>
        <v>347.2</v>
      </c>
      <c r="D244" s="93">
        <f>'2022'!DD242</f>
        <v>0</v>
      </c>
      <c r="E244" s="93">
        <f>'2022'!DE242</f>
        <v>0</v>
      </c>
      <c r="F244" s="92">
        <f>'2022'!DH242</f>
        <v>0</v>
      </c>
      <c r="G244" s="44">
        <f>'2021'!DL187</f>
        <v>0</v>
      </c>
      <c r="H244" s="94">
        <f t="shared" si="62"/>
        <v>0</v>
      </c>
      <c r="I244" s="44"/>
      <c r="J244" s="44"/>
      <c r="K244" s="44"/>
      <c r="L244" s="44"/>
      <c r="M244" s="44"/>
      <c r="N244" s="44">
        <f>'2021'!DN187</f>
        <v>0</v>
      </c>
      <c r="O244" s="44">
        <f>'Добыча 2021'!L203</f>
        <v>0</v>
      </c>
      <c r="P244" s="44"/>
      <c r="Q244" s="44"/>
      <c r="R244" s="44"/>
      <c r="S244" s="44">
        <f>'Добыча 2021'!N203</f>
        <v>0</v>
      </c>
      <c r="T244" s="44">
        <f>'Добыча 2021'!M203</f>
        <v>0</v>
      </c>
      <c r="U244" s="44">
        <f t="shared" si="63"/>
        <v>0</v>
      </c>
      <c r="V244" s="94">
        <f>'2022'!DJ242</f>
        <v>0</v>
      </c>
      <c r="W244" s="44">
        <f t="shared" si="64"/>
        <v>0</v>
      </c>
      <c r="X244" s="44">
        <f>'2022'!DL242</f>
        <v>0</v>
      </c>
      <c r="Y244" s="94">
        <f t="shared" si="65"/>
        <v>0</v>
      </c>
      <c r="Z244" s="44"/>
      <c r="AA244" s="44"/>
      <c r="AB244" s="44"/>
      <c r="AC244" s="44"/>
      <c r="AD244" s="44"/>
      <c r="AE244" s="44">
        <f>'2022'!DN242</f>
        <v>0</v>
      </c>
      <c r="AF244" s="82" t="str">
        <f t="shared" si="52"/>
        <v/>
      </c>
      <c r="AG244" s="159"/>
      <c r="AH244" s="160">
        <f t="shared" si="53"/>
        <v>0</v>
      </c>
      <c r="AI244" s="160" t="e">
        <f t="shared" ca="1" si="54"/>
        <v>#NAME?</v>
      </c>
      <c r="AJ244" s="161">
        <v>15</v>
      </c>
      <c r="AK244" s="161" t="str">
        <f t="shared" si="55"/>
        <v/>
      </c>
      <c r="AL244" s="161">
        <f t="shared" si="56"/>
        <v>0</v>
      </c>
      <c r="AM244" s="161">
        <f t="shared" si="57"/>
        <v>0</v>
      </c>
      <c r="AN244" s="162" t="str">
        <f t="shared" si="58"/>
        <v/>
      </c>
      <c r="AO244" s="34" t="str">
        <f t="shared" si="59"/>
        <v/>
      </c>
      <c r="AP244" s="34" t="str">
        <f t="shared" si="60"/>
        <v/>
      </c>
    </row>
    <row r="245" spans="1:42" ht="18.75" x14ac:dyDescent="0.25">
      <c r="A245" s="34"/>
      <c r="B245" s="46" t="s">
        <v>151</v>
      </c>
      <c r="C245" s="98"/>
      <c r="D245" s="97"/>
      <c r="E245" s="97"/>
      <c r="F245" s="98"/>
      <c r="G245" s="44"/>
      <c r="H245" s="94"/>
      <c r="I245" s="44"/>
      <c r="J245" s="44"/>
      <c r="K245" s="44"/>
      <c r="L245" s="44"/>
      <c r="M245" s="56"/>
      <c r="N245" s="56"/>
      <c r="O245" s="56"/>
      <c r="P245" s="56"/>
      <c r="Q245" s="56"/>
      <c r="R245" s="56"/>
      <c r="S245" s="56"/>
      <c r="T245" s="56"/>
      <c r="U245" s="44"/>
      <c r="V245" s="111"/>
      <c r="W245" s="44"/>
      <c r="X245" s="56"/>
      <c r="Y245" s="94"/>
      <c r="Z245" s="56"/>
      <c r="AA245" s="56"/>
      <c r="AB245" s="56"/>
      <c r="AC245" s="56"/>
      <c r="AD245" s="44"/>
      <c r="AE245" s="56"/>
      <c r="AF245" s="82" t="str">
        <f t="shared" si="52"/>
        <v/>
      </c>
      <c r="AG245" s="159"/>
      <c r="AH245" s="160" t="str">
        <f t="shared" si="53"/>
        <v/>
      </c>
      <c r="AI245" s="160" t="e">
        <f t="shared" ca="1" si="54"/>
        <v>#NAME?</v>
      </c>
      <c r="AJ245" s="161">
        <v>15</v>
      </c>
      <c r="AK245" s="161" t="str">
        <f t="shared" si="55"/>
        <v/>
      </c>
      <c r="AL245" s="161" t="str">
        <f t="shared" si="56"/>
        <v/>
      </c>
      <c r="AM245" s="161" t="str">
        <f t="shared" si="57"/>
        <v/>
      </c>
      <c r="AN245" s="162" t="str">
        <f t="shared" si="58"/>
        <v/>
      </c>
      <c r="AO245" s="34" t="str">
        <f t="shared" si="59"/>
        <v/>
      </c>
      <c r="AP245" s="34" t="str">
        <f t="shared" si="60"/>
        <v/>
      </c>
    </row>
    <row r="246" spans="1:42" ht="31.5" x14ac:dyDescent="0.25">
      <c r="A246" s="34">
        <v>200</v>
      </c>
      <c r="B246" s="57" t="s">
        <v>152</v>
      </c>
      <c r="C246" s="92">
        <f>'2022'!B244</f>
        <v>211.2</v>
      </c>
      <c r="D246" s="93">
        <f>'2022'!DD244</f>
        <v>0</v>
      </c>
      <c r="E246" s="93">
        <f>'2022'!DE244</f>
        <v>0</v>
      </c>
      <c r="F246" s="92">
        <f>'2022'!DH244</f>
        <v>0</v>
      </c>
      <c r="G246" s="44">
        <f>'2021'!DL189</f>
        <v>0</v>
      </c>
      <c r="H246" s="94">
        <f t="shared" si="62"/>
        <v>0</v>
      </c>
      <c r="I246" s="44"/>
      <c r="J246" s="44"/>
      <c r="K246" s="44"/>
      <c r="L246" s="44"/>
      <c r="M246" s="44"/>
      <c r="N246" s="44">
        <f>'2021'!DN189</f>
        <v>0</v>
      </c>
      <c r="O246" s="44">
        <f>'Добыча 2021'!L205</f>
        <v>0</v>
      </c>
      <c r="P246" s="44"/>
      <c r="Q246" s="44"/>
      <c r="R246" s="44"/>
      <c r="S246" s="44">
        <f>'Добыча 2021'!N205</f>
        <v>0</v>
      </c>
      <c r="T246" s="44">
        <f>'Добыча 2021'!M205</f>
        <v>0</v>
      </c>
      <c r="U246" s="44">
        <f t="shared" si="63"/>
        <v>0</v>
      </c>
      <c r="V246" s="94">
        <f>'2022'!DJ244</f>
        <v>0</v>
      </c>
      <c r="W246" s="44">
        <f t="shared" si="64"/>
        <v>0</v>
      </c>
      <c r="X246" s="44">
        <f>'2022'!DL244</f>
        <v>0</v>
      </c>
      <c r="Y246" s="94">
        <f t="shared" si="65"/>
        <v>0</v>
      </c>
      <c r="Z246" s="44"/>
      <c r="AA246" s="44"/>
      <c r="AB246" s="44"/>
      <c r="AC246" s="44"/>
      <c r="AD246" s="44"/>
      <c r="AE246" s="44">
        <f>'2022'!DN244</f>
        <v>0</v>
      </c>
      <c r="AF246" s="82" t="str">
        <f t="shared" si="52"/>
        <v/>
      </c>
      <c r="AG246" s="159"/>
      <c r="AH246" s="160">
        <f t="shared" si="53"/>
        <v>0</v>
      </c>
      <c r="AI246" s="160" t="e">
        <f t="shared" ca="1" si="54"/>
        <v>#NAME?</v>
      </c>
      <c r="AJ246" s="161">
        <v>15</v>
      </c>
      <c r="AK246" s="161" t="str">
        <f t="shared" si="55"/>
        <v/>
      </c>
      <c r="AL246" s="161">
        <f t="shared" si="56"/>
        <v>0</v>
      </c>
      <c r="AM246" s="161">
        <f t="shared" si="57"/>
        <v>0</v>
      </c>
      <c r="AN246" s="162" t="str">
        <f t="shared" si="58"/>
        <v/>
      </c>
      <c r="AO246" s="34" t="str">
        <f t="shared" si="59"/>
        <v/>
      </c>
      <c r="AP246" s="34" t="str">
        <f t="shared" si="60"/>
        <v/>
      </c>
    </row>
    <row r="247" spans="1:42" ht="18.75" x14ac:dyDescent="0.25">
      <c r="A247" s="34"/>
      <c r="B247" s="46" t="s">
        <v>254</v>
      </c>
      <c r="C247" s="98"/>
      <c r="D247" s="97"/>
      <c r="E247" s="97"/>
      <c r="F247" s="98"/>
      <c r="G247" s="44"/>
      <c r="H247" s="94"/>
      <c r="I247" s="44"/>
      <c r="J247" s="44"/>
      <c r="K247" s="44"/>
      <c r="L247" s="44"/>
      <c r="M247" s="56"/>
      <c r="N247" s="56"/>
      <c r="O247" s="56"/>
      <c r="P247" s="56"/>
      <c r="Q247" s="56"/>
      <c r="R247" s="56"/>
      <c r="S247" s="56"/>
      <c r="T247" s="56"/>
      <c r="U247" s="44"/>
      <c r="V247" s="111"/>
      <c r="W247" s="44"/>
      <c r="X247" s="56"/>
      <c r="Y247" s="94"/>
      <c r="Z247" s="56"/>
      <c r="AA247" s="56"/>
      <c r="AB247" s="56"/>
      <c r="AC247" s="56"/>
      <c r="AD247" s="44"/>
      <c r="AE247" s="56"/>
      <c r="AF247" s="82" t="str">
        <f t="shared" si="52"/>
        <v/>
      </c>
      <c r="AG247" s="159"/>
      <c r="AH247" s="160" t="str">
        <f t="shared" si="53"/>
        <v/>
      </c>
      <c r="AI247" s="160" t="e">
        <f t="shared" ca="1" si="54"/>
        <v>#NAME?</v>
      </c>
      <c r="AJ247" s="161">
        <v>15</v>
      </c>
      <c r="AK247" s="161" t="str">
        <f t="shared" si="55"/>
        <v/>
      </c>
      <c r="AL247" s="161" t="str">
        <f t="shared" si="56"/>
        <v/>
      </c>
      <c r="AM247" s="161" t="str">
        <f t="shared" si="57"/>
        <v/>
      </c>
      <c r="AN247" s="162" t="str">
        <f t="shared" si="58"/>
        <v/>
      </c>
      <c r="AO247" s="34" t="str">
        <f t="shared" si="59"/>
        <v/>
      </c>
      <c r="AP247" s="34" t="str">
        <f t="shared" si="60"/>
        <v/>
      </c>
    </row>
    <row r="248" spans="1:42" ht="63" x14ac:dyDescent="0.25">
      <c r="A248" s="34">
        <v>201</v>
      </c>
      <c r="B248" s="57" t="s">
        <v>363</v>
      </c>
      <c r="C248" s="92">
        <f>'2022'!B246</f>
        <v>15.6</v>
      </c>
      <c r="D248" s="93">
        <f>'2022'!DD246</f>
        <v>0</v>
      </c>
      <c r="E248" s="93">
        <f>'2022'!DE246</f>
        <v>0</v>
      </c>
      <c r="F248" s="92">
        <f>'2022'!DH246</f>
        <v>0</v>
      </c>
      <c r="G248" s="44">
        <f>'2021'!DL191</f>
        <v>0</v>
      </c>
      <c r="H248" s="94">
        <f t="shared" si="62"/>
        <v>0</v>
      </c>
      <c r="I248" s="44"/>
      <c r="J248" s="44"/>
      <c r="K248" s="44"/>
      <c r="L248" s="44"/>
      <c r="M248" s="44"/>
      <c r="N248" s="44">
        <f>'2021'!DN191</f>
        <v>0</v>
      </c>
      <c r="O248" s="44">
        <f>'Добыча 2021'!L207</f>
        <v>0</v>
      </c>
      <c r="P248" s="44"/>
      <c r="Q248" s="44"/>
      <c r="R248" s="44"/>
      <c r="S248" s="44">
        <f>'Добыча 2021'!N207</f>
        <v>0</v>
      </c>
      <c r="T248" s="44">
        <f>'Добыча 2021'!M207</f>
        <v>0</v>
      </c>
      <c r="U248" s="44">
        <f t="shared" si="63"/>
        <v>0</v>
      </c>
      <c r="V248" s="94">
        <f>'2022'!DJ246</f>
        <v>0</v>
      </c>
      <c r="W248" s="44">
        <f t="shared" si="64"/>
        <v>0</v>
      </c>
      <c r="X248" s="44">
        <f>'2022'!DL246</f>
        <v>0</v>
      </c>
      <c r="Y248" s="94">
        <f t="shared" si="65"/>
        <v>0</v>
      </c>
      <c r="Z248" s="44"/>
      <c r="AA248" s="44"/>
      <c r="AB248" s="44"/>
      <c r="AC248" s="44"/>
      <c r="AD248" s="44"/>
      <c r="AE248" s="44">
        <f>'2022'!DN246</f>
        <v>0</v>
      </c>
      <c r="AF248" s="82" t="str">
        <f t="shared" si="52"/>
        <v/>
      </c>
      <c r="AG248" s="159"/>
      <c r="AH248" s="160">
        <f t="shared" si="53"/>
        <v>0</v>
      </c>
      <c r="AI248" s="160" t="e">
        <f t="shared" ca="1" si="54"/>
        <v>#NAME?</v>
      </c>
      <c r="AJ248" s="161">
        <v>15</v>
      </c>
      <c r="AK248" s="161" t="str">
        <f t="shared" si="55"/>
        <v/>
      </c>
      <c r="AL248" s="161">
        <f t="shared" si="56"/>
        <v>0</v>
      </c>
      <c r="AM248" s="161">
        <f t="shared" si="57"/>
        <v>0</v>
      </c>
      <c r="AN248" s="162" t="str">
        <f t="shared" si="58"/>
        <v/>
      </c>
      <c r="AO248" s="34" t="str">
        <f t="shared" si="59"/>
        <v/>
      </c>
      <c r="AP248" s="34" t="str">
        <f t="shared" si="60"/>
        <v/>
      </c>
    </row>
    <row r="249" spans="1:42" ht="47.25" x14ac:dyDescent="0.25">
      <c r="A249" s="34">
        <v>202</v>
      </c>
      <c r="B249" s="57" t="s">
        <v>364</v>
      </c>
      <c r="C249" s="92">
        <f>'2022'!B247</f>
        <v>5.3</v>
      </c>
      <c r="D249" s="93">
        <f>'2022'!DD247</f>
        <v>0</v>
      </c>
      <c r="E249" s="93">
        <f>'2022'!DE247</f>
        <v>0</v>
      </c>
      <c r="F249" s="92">
        <f>'2022'!DH247</f>
        <v>0</v>
      </c>
      <c r="G249" s="44">
        <f>'2021'!DL192</f>
        <v>0</v>
      </c>
      <c r="H249" s="94">
        <f t="shared" si="62"/>
        <v>0</v>
      </c>
      <c r="I249" s="44"/>
      <c r="J249" s="44"/>
      <c r="K249" s="44"/>
      <c r="L249" s="44"/>
      <c r="M249" s="44"/>
      <c r="N249" s="44">
        <f>'2021'!DN192</f>
        <v>0</v>
      </c>
      <c r="O249" s="44">
        <f>'Добыча 2021'!L208</f>
        <v>0</v>
      </c>
      <c r="P249" s="44"/>
      <c r="Q249" s="44"/>
      <c r="R249" s="44"/>
      <c r="S249" s="44">
        <f>'Добыча 2021'!N208</f>
        <v>0</v>
      </c>
      <c r="T249" s="44">
        <f>'Добыча 2021'!M208</f>
        <v>0</v>
      </c>
      <c r="U249" s="44">
        <f t="shared" si="63"/>
        <v>0</v>
      </c>
      <c r="V249" s="94">
        <f>'2022'!DJ247</f>
        <v>0</v>
      </c>
      <c r="W249" s="44">
        <f t="shared" si="64"/>
        <v>0</v>
      </c>
      <c r="X249" s="44">
        <f>'2022'!DL247</f>
        <v>0</v>
      </c>
      <c r="Y249" s="94">
        <f t="shared" si="65"/>
        <v>0</v>
      </c>
      <c r="Z249" s="44"/>
      <c r="AA249" s="44"/>
      <c r="AB249" s="44"/>
      <c r="AC249" s="44"/>
      <c r="AD249" s="44"/>
      <c r="AE249" s="44">
        <f>'2022'!DN247</f>
        <v>0</v>
      </c>
      <c r="AF249" s="82" t="str">
        <f t="shared" si="52"/>
        <v/>
      </c>
      <c r="AG249" s="159"/>
      <c r="AH249" s="160">
        <f t="shared" si="53"/>
        <v>0</v>
      </c>
      <c r="AI249" s="160" t="e">
        <f t="shared" ca="1" si="54"/>
        <v>#NAME?</v>
      </c>
      <c r="AJ249" s="161">
        <v>15</v>
      </c>
      <c r="AK249" s="161" t="str">
        <f t="shared" si="55"/>
        <v/>
      </c>
      <c r="AL249" s="161">
        <f t="shared" si="56"/>
        <v>0</v>
      </c>
      <c r="AM249" s="161">
        <f t="shared" si="57"/>
        <v>0</v>
      </c>
      <c r="AN249" s="162" t="str">
        <f t="shared" si="58"/>
        <v/>
      </c>
      <c r="AO249" s="34" t="str">
        <f t="shared" si="59"/>
        <v/>
      </c>
      <c r="AP249" s="34" t="str">
        <f t="shared" si="60"/>
        <v/>
      </c>
    </row>
    <row r="250" spans="1:42" ht="47.25" x14ac:dyDescent="0.25">
      <c r="A250" s="34">
        <v>203</v>
      </c>
      <c r="B250" s="57" t="s">
        <v>365</v>
      </c>
      <c r="C250" s="92">
        <f>'2022'!B248</f>
        <v>3.2</v>
      </c>
      <c r="D250" s="93">
        <f>'2022'!DD248</f>
        <v>0</v>
      </c>
      <c r="E250" s="93">
        <f>'2022'!DE248</f>
        <v>0</v>
      </c>
      <c r="F250" s="92">
        <f>'2022'!DH248</f>
        <v>0</v>
      </c>
      <c r="G250" s="44">
        <f>'2021'!DL193</f>
        <v>0</v>
      </c>
      <c r="H250" s="94">
        <f t="shared" si="62"/>
        <v>0</v>
      </c>
      <c r="I250" s="44"/>
      <c r="J250" s="44"/>
      <c r="K250" s="44"/>
      <c r="L250" s="44"/>
      <c r="M250" s="44"/>
      <c r="N250" s="44">
        <f>'2021'!DN193</f>
        <v>0</v>
      </c>
      <c r="O250" s="44">
        <f>'Добыча 2021'!L209</f>
        <v>0</v>
      </c>
      <c r="P250" s="44"/>
      <c r="Q250" s="44"/>
      <c r="R250" s="44"/>
      <c r="S250" s="44">
        <f>'Добыча 2021'!N209</f>
        <v>0</v>
      </c>
      <c r="T250" s="44">
        <f>'Добыча 2021'!M209</f>
        <v>0</v>
      </c>
      <c r="U250" s="44">
        <f t="shared" si="63"/>
        <v>0</v>
      </c>
      <c r="V250" s="94">
        <f>'2022'!DJ248</f>
        <v>0</v>
      </c>
      <c r="W250" s="44">
        <f t="shared" si="64"/>
        <v>0</v>
      </c>
      <c r="X250" s="44">
        <f>'2022'!DL248</f>
        <v>0</v>
      </c>
      <c r="Y250" s="94">
        <f t="shared" si="65"/>
        <v>0</v>
      </c>
      <c r="Z250" s="44"/>
      <c r="AA250" s="44"/>
      <c r="AB250" s="44"/>
      <c r="AC250" s="44"/>
      <c r="AD250" s="44"/>
      <c r="AE250" s="44">
        <f>'2022'!DN248</f>
        <v>0</v>
      </c>
      <c r="AF250" s="82" t="str">
        <f t="shared" si="52"/>
        <v/>
      </c>
      <c r="AG250" s="159"/>
      <c r="AH250" s="160">
        <f t="shared" si="53"/>
        <v>0</v>
      </c>
      <c r="AI250" s="160" t="e">
        <f t="shared" ca="1" si="54"/>
        <v>#NAME?</v>
      </c>
      <c r="AJ250" s="161">
        <v>15</v>
      </c>
      <c r="AK250" s="161" t="str">
        <f t="shared" si="55"/>
        <v/>
      </c>
      <c r="AL250" s="161">
        <f t="shared" si="56"/>
        <v>0</v>
      </c>
      <c r="AM250" s="161">
        <f t="shared" si="57"/>
        <v>0</v>
      </c>
      <c r="AN250" s="162" t="str">
        <f t="shared" si="58"/>
        <v/>
      </c>
      <c r="AO250" s="34" t="str">
        <f t="shared" si="59"/>
        <v/>
      </c>
      <c r="AP250" s="34" t="str">
        <f t="shared" si="60"/>
        <v/>
      </c>
    </row>
    <row r="251" spans="1:42" ht="31.5" x14ac:dyDescent="0.25">
      <c r="A251" s="34">
        <v>204</v>
      </c>
      <c r="B251" s="57" t="s">
        <v>258</v>
      </c>
      <c r="C251" s="92">
        <f>'2022'!B249</f>
        <v>4</v>
      </c>
      <c r="D251" s="93">
        <f>'2022'!DD249</f>
        <v>0</v>
      </c>
      <c r="E251" s="93">
        <f>'2022'!DE249</f>
        <v>0</v>
      </c>
      <c r="F251" s="92">
        <f>'2022'!DH249</f>
        <v>0</v>
      </c>
      <c r="G251" s="44">
        <f>'2021'!DL194</f>
        <v>0</v>
      </c>
      <c r="H251" s="94">
        <f t="shared" si="62"/>
        <v>0</v>
      </c>
      <c r="I251" s="44"/>
      <c r="J251" s="44"/>
      <c r="K251" s="44"/>
      <c r="L251" s="44"/>
      <c r="M251" s="44"/>
      <c r="N251" s="44">
        <f>'2021'!DN194</f>
        <v>0</v>
      </c>
      <c r="O251" s="44">
        <f>'Добыча 2021'!L210</f>
        <v>0</v>
      </c>
      <c r="P251" s="44"/>
      <c r="Q251" s="44"/>
      <c r="R251" s="44"/>
      <c r="S251" s="44">
        <f>'Добыча 2021'!N210</f>
        <v>0</v>
      </c>
      <c r="T251" s="44">
        <f>'Добыча 2021'!M210</f>
        <v>0</v>
      </c>
      <c r="U251" s="44">
        <f t="shared" si="63"/>
        <v>0</v>
      </c>
      <c r="V251" s="94">
        <f>'2022'!DJ249</f>
        <v>0</v>
      </c>
      <c r="W251" s="44">
        <f t="shared" si="64"/>
        <v>0</v>
      </c>
      <c r="X251" s="44">
        <f>'2022'!DL249</f>
        <v>0</v>
      </c>
      <c r="Y251" s="94">
        <f t="shared" si="65"/>
        <v>0</v>
      </c>
      <c r="Z251" s="44"/>
      <c r="AA251" s="44"/>
      <c r="AB251" s="44"/>
      <c r="AC251" s="44"/>
      <c r="AD251" s="44"/>
      <c r="AE251" s="44">
        <f>'2022'!DN249</f>
        <v>0</v>
      </c>
      <c r="AF251" s="82" t="str">
        <f t="shared" si="52"/>
        <v/>
      </c>
      <c r="AG251" s="159"/>
      <c r="AH251" s="160">
        <f t="shared" si="53"/>
        <v>0</v>
      </c>
      <c r="AI251" s="160" t="e">
        <f t="shared" ca="1" si="54"/>
        <v>#NAME?</v>
      </c>
      <c r="AJ251" s="161">
        <v>15</v>
      </c>
      <c r="AK251" s="161" t="str">
        <f t="shared" si="55"/>
        <v/>
      </c>
      <c r="AL251" s="161">
        <f t="shared" si="56"/>
        <v>0</v>
      </c>
      <c r="AM251" s="161">
        <f t="shared" si="57"/>
        <v>0</v>
      </c>
      <c r="AN251" s="162" t="str">
        <f t="shared" si="58"/>
        <v/>
      </c>
      <c r="AO251" s="34" t="str">
        <f t="shared" si="59"/>
        <v/>
      </c>
      <c r="AP251" s="34" t="str">
        <f t="shared" si="60"/>
        <v/>
      </c>
    </row>
    <row r="252" spans="1:42" ht="31.5" x14ac:dyDescent="0.25">
      <c r="A252" s="34">
        <v>205</v>
      </c>
      <c r="B252" s="57" t="s">
        <v>262</v>
      </c>
      <c r="C252" s="92">
        <f>'2022'!B250</f>
        <v>3.52</v>
      </c>
      <c r="D252" s="93">
        <f>'2022'!DD250</f>
        <v>0</v>
      </c>
      <c r="E252" s="93">
        <f>'2022'!DE250</f>
        <v>0</v>
      </c>
      <c r="F252" s="92">
        <f>'2022'!DH250</f>
        <v>0</v>
      </c>
      <c r="G252" s="44">
        <f>'2021'!DL195</f>
        <v>0</v>
      </c>
      <c r="H252" s="94">
        <f t="shared" si="62"/>
        <v>0</v>
      </c>
      <c r="I252" s="44"/>
      <c r="J252" s="44"/>
      <c r="K252" s="44"/>
      <c r="L252" s="44"/>
      <c r="M252" s="44"/>
      <c r="N252" s="44">
        <f>'2021'!DN195</f>
        <v>0</v>
      </c>
      <c r="O252" s="44">
        <f>'Добыча 2021'!L211</f>
        <v>0</v>
      </c>
      <c r="P252" s="44"/>
      <c r="Q252" s="44"/>
      <c r="R252" s="44"/>
      <c r="S252" s="44">
        <f>'Добыча 2021'!N211</f>
        <v>0</v>
      </c>
      <c r="T252" s="44">
        <f>'Добыча 2021'!M211</f>
        <v>0</v>
      </c>
      <c r="U252" s="44">
        <f t="shared" si="63"/>
        <v>0</v>
      </c>
      <c r="V252" s="94">
        <f>'2022'!DJ250</f>
        <v>0</v>
      </c>
      <c r="W252" s="44">
        <f t="shared" si="64"/>
        <v>0</v>
      </c>
      <c r="X252" s="44">
        <f>'2022'!DL250</f>
        <v>0</v>
      </c>
      <c r="Y252" s="94">
        <f t="shared" si="65"/>
        <v>0</v>
      </c>
      <c r="Z252" s="44"/>
      <c r="AA252" s="44"/>
      <c r="AB252" s="44"/>
      <c r="AC252" s="44"/>
      <c r="AD252" s="44"/>
      <c r="AE252" s="44">
        <f>'2022'!DN250</f>
        <v>0</v>
      </c>
      <c r="AF252" s="82" t="str">
        <f t="shared" si="52"/>
        <v/>
      </c>
      <c r="AG252" s="159"/>
      <c r="AH252" s="160">
        <f t="shared" si="53"/>
        <v>0</v>
      </c>
      <c r="AI252" s="160" t="e">
        <f t="shared" ca="1" si="54"/>
        <v>#NAME?</v>
      </c>
      <c r="AJ252" s="161">
        <v>15</v>
      </c>
      <c r="AK252" s="161" t="str">
        <f t="shared" si="55"/>
        <v/>
      </c>
      <c r="AL252" s="161">
        <f t="shared" si="56"/>
        <v>0</v>
      </c>
      <c r="AM252" s="161">
        <f t="shared" si="57"/>
        <v>0</v>
      </c>
      <c r="AN252" s="162" t="str">
        <f t="shared" si="58"/>
        <v/>
      </c>
      <c r="AO252" s="34" t="str">
        <f t="shared" si="59"/>
        <v/>
      </c>
      <c r="AP252" s="34" t="str">
        <f t="shared" si="60"/>
        <v/>
      </c>
    </row>
    <row r="253" spans="1:42" ht="78.75" x14ac:dyDescent="0.25">
      <c r="A253" s="34">
        <v>206</v>
      </c>
      <c r="B253" s="57" t="s">
        <v>261</v>
      </c>
      <c r="C253" s="92">
        <f>'2022'!B251</f>
        <v>7.2</v>
      </c>
      <c r="D253" s="93">
        <f>'2022'!DD251</f>
        <v>0</v>
      </c>
      <c r="E253" s="93">
        <f>'2022'!DE251</f>
        <v>0</v>
      </c>
      <c r="F253" s="92">
        <f>'2022'!DH251</f>
        <v>0</v>
      </c>
      <c r="G253" s="44">
        <f>'2021'!DL196</f>
        <v>0</v>
      </c>
      <c r="H253" s="94">
        <f t="shared" si="62"/>
        <v>0</v>
      </c>
      <c r="I253" s="44"/>
      <c r="J253" s="44"/>
      <c r="K253" s="44"/>
      <c r="L253" s="44"/>
      <c r="M253" s="44"/>
      <c r="N253" s="44">
        <f>'2021'!DN196</f>
        <v>0</v>
      </c>
      <c r="O253" s="44">
        <f>'Добыча 2021'!L212</f>
        <v>0</v>
      </c>
      <c r="P253" s="44"/>
      <c r="Q253" s="44"/>
      <c r="R253" s="44"/>
      <c r="S253" s="44">
        <f>'Добыча 2021'!N212</f>
        <v>0</v>
      </c>
      <c r="T253" s="44">
        <f>'Добыча 2021'!M212</f>
        <v>0</v>
      </c>
      <c r="U253" s="44">
        <f t="shared" si="63"/>
        <v>0</v>
      </c>
      <c r="V253" s="94">
        <f>'2022'!DJ251</f>
        <v>0</v>
      </c>
      <c r="W253" s="44">
        <f t="shared" si="64"/>
        <v>0</v>
      </c>
      <c r="X253" s="44">
        <f>'2022'!DL251</f>
        <v>0</v>
      </c>
      <c r="Y253" s="94">
        <f t="shared" si="65"/>
        <v>0</v>
      </c>
      <c r="Z253" s="44"/>
      <c r="AA253" s="44"/>
      <c r="AB253" s="44"/>
      <c r="AC253" s="44"/>
      <c r="AD253" s="44"/>
      <c r="AE253" s="44">
        <f>'2022'!DN251</f>
        <v>0</v>
      </c>
      <c r="AF253" s="82" t="str">
        <f t="shared" si="52"/>
        <v/>
      </c>
      <c r="AG253" s="159"/>
      <c r="AH253" s="160">
        <f t="shared" si="53"/>
        <v>0</v>
      </c>
      <c r="AI253" s="160" t="e">
        <f t="shared" ca="1" si="54"/>
        <v>#NAME?</v>
      </c>
      <c r="AJ253" s="161">
        <v>15</v>
      </c>
      <c r="AK253" s="161" t="str">
        <f t="shared" si="55"/>
        <v/>
      </c>
      <c r="AL253" s="161">
        <f t="shared" si="56"/>
        <v>0</v>
      </c>
      <c r="AM253" s="161">
        <f t="shared" si="57"/>
        <v>0</v>
      </c>
      <c r="AN253" s="162" t="str">
        <f t="shared" si="58"/>
        <v/>
      </c>
      <c r="AO253" s="34" t="str">
        <f t="shared" si="59"/>
        <v/>
      </c>
      <c r="AP253" s="34" t="str">
        <f t="shared" si="60"/>
        <v/>
      </c>
    </row>
    <row r="254" spans="1:42" ht="31.5" x14ac:dyDescent="0.25">
      <c r="A254" s="34">
        <v>207</v>
      </c>
      <c r="B254" s="57" t="s">
        <v>259</v>
      </c>
      <c r="C254" s="92">
        <f>'2022'!B252</f>
        <v>9.4</v>
      </c>
      <c r="D254" s="93">
        <f>'2022'!DD252</f>
        <v>0</v>
      </c>
      <c r="E254" s="93">
        <f>'2022'!DE252</f>
        <v>0</v>
      </c>
      <c r="F254" s="92">
        <f>'2022'!DH252</f>
        <v>0</v>
      </c>
      <c r="G254" s="44">
        <f>'2021'!DL197</f>
        <v>0</v>
      </c>
      <c r="H254" s="94">
        <f t="shared" si="62"/>
        <v>0</v>
      </c>
      <c r="I254" s="44"/>
      <c r="J254" s="44"/>
      <c r="K254" s="44"/>
      <c r="L254" s="44"/>
      <c r="M254" s="44"/>
      <c r="N254" s="44">
        <f>'2021'!DN197</f>
        <v>0</v>
      </c>
      <c r="O254" s="44">
        <f>'Добыча 2021'!L213</f>
        <v>0</v>
      </c>
      <c r="P254" s="44"/>
      <c r="Q254" s="44"/>
      <c r="R254" s="44"/>
      <c r="S254" s="44">
        <f>'Добыча 2021'!N213</f>
        <v>0</v>
      </c>
      <c r="T254" s="44">
        <f>'Добыча 2021'!M213</f>
        <v>0</v>
      </c>
      <c r="U254" s="44">
        <f t="shared" si="63"/>
        <v>0</v>
      </c>
      <c r="V254" s="94">
        <f>'2022'!DJ252</f>
        <v>0</v>
      </c>
      <c r="W254" s="44">
        <f t="shared" si="64"/>
        <v>0</v>
      </c>
      <c r="X254" s="44">
        <f>'2022'!DL252</f>
        <v>0</v>
      </c>
      <c r="Y254" s="94">
        <f t="shared" si="65"/>
        <v>0</v>
      </c>
      <c r="Z254" s="44"/>
      <c r="AA254" s="44"/>
      <c r="AB254" s="44"/>
      <c r="AC254" s="44"/>
      <c r="AD254" s="44"/>
      <c r="AE254" s="44">
        <f>'2022'!DN252</f>
        <v>0</v>
      </c>
      <c r="AF254" s="82" t="str">
        <f t="shared" si="52"/>
        <v/>
      </c>
      <c r="AG254" s="159"/>
      <c r="AH254" s="160">
        <f t="shared" si="53"/>
        <v>0</v>
      </c>
      <c r="AI254" s="160" t="e">
        <f t="shared" ca="1" si="54"/>
        <v>#NAME?</v>
      </c>
      <c r="AJ254" s="161">
        <v>15</v>
      </c>
      <c r="AK254" s="161" t="str">
        <f t="shared" si="55"/>
        <v/>
      </c>
      <c r="AL254" s="161">
        <f t="shared" si="56"/>
        <v>0</v>
      </c>
      <c r="AM254" s="161">
        <f t="shared" si="57"/>
        <v>0</v>
      </c>
      <c r="AN254" s="162" t="str">
        <f t="shared" si="58"/>
        <v/>
      </c>
      <c r="AO254" s="34" t="str">
        <f t="shared" si="59"/>
        <v/>
      </c>
      <c r="AP254" s="34" t="str">
        <f t="shared" si="60"/>
        <v/>
      </c>
    </row>
    <row r="255" spans="1:42" ht="63" x14ac:dyDescent="0.25">
      <c r="A255" s="34">
        <v>208</v>
      </c>
      <c r="B255" s="57" t="s">
        <v>255</v>
      </c>
      <c r="C255" s="92">
        <f>'2022'!B253</f>
        <v>29.6</v>
      </c>
      <c r="D255" s="93">
        <f>'2022'!DD253</f>
        <v>0</v>
      </c>
      <c r="E255" s="93">
        <f>'2022'!DE253</f>
        <v>0</v>
      </c>
      <c r="F255" s="92">
        <f>'2022'!DH253</f>
        <v>0</v>
      </c>
      <c r="G255" s="44">
        <f>'2021'!DL198</f>
        <v>0</v>
      </c>
      <c r="H255" s="94">
        <f t="shared" si="62"/>
        <v>0</v>
      </c>
      <c r="I255" s="44"/>
      <c r="J255" s="44"/>
      <c r="K255" s="44"/>
      <c r="L255" s="44"/>
      <c r="M255" s="44"/>
      <c r="N255" s="44">
        <f>'2021'!DN198</f>
        <v>0</v>
      </c>
      <c r="O255" s="44">
        <f>'Добыча 2021'!L214</f>
        <v>0</v>
      </c>
      <c r="P255" s="44"/>
      <c r="Q255" s="44"/>
      <c r="R255" s="44"/>
      <c r="S255" s="44">
        <f>'Добыча 2021'!N214</f>
        <v>0</v>
      </c>
      <c r="T255" s="44">
        <f>'Добыча 2021'!M214</f>
        <v>0</v>
      </c>
      <c r="U255" s="44">
        <f t="shared" si="63"/>
        <v>0</v>
      </c>
      <c r="V255" s="94">
        <f>'2022'!DJ253</f>
        <v>0</v>
      </c>
      <c r="W255" s="44">
        <f t="shared" si="64"/>
        <v>0</v>
      </c>
      <c r="X255" s="44">
        <f>'2022'!DL253</f>
        <v>0</v>
      </c>
      <c r="Y255" s="94">
        <f t="shared" si="65"/>
        <v>0</v>
      </c>
      <c r="Z255" s="44"/>
      <c r="AA255" s="44"/>
      <c r="AB255" s="44"/>
      <c r="AC255" s="44"/>
      <c r="AD255" s="44"/>
      <c r="AE255" s="44">
        <f>'2022'!DN253</f>
        <v>0</v>
      </c>
      <c r="AF255" s="82" t="str">
        <f t="shared" si="52"/>
        <v/>
      </c>
      <c r="AG255" s="159"/>
      <c r="AH255" s="160">
        <f t="shared" si="53"/>
        <v>0</v>
      </c>
      <c r="AI255" s="160" t="e">
        <f t="shared" ca="1" si="54"/>
        <v>#NAME?</v>
      </c>
      <c r="AJ255" s="161">
        <v>15</v>
      </c>
      <c r="AK255" s="161" t="str">
        <f t="shared" si="55"/>
        <v/>
      </c>
      <c r="AL255" s="161">
        <f t="shared" si="56"/>
        <v>0</v>
      </c>
      <c r="AM255" s="161">
        <f t="shared" si="57"/>
        <v>0</v>
      </c>
      <c r="AN255" s="162" t="str">
        <f t="shared" si="58"/>
        <v/>
      </c>
      <c r="AO255" s="34" t="str">
        <f t="shared" si="59"/>
        <v/>
      </c>
      <c r="AP255" s="34" t="str">
        <f t="shared" si="60"/>
        <v/>
      </c>
    </row>
    <row r="256" spans="1:42" ht="37.5" customHeight="1" x14ac:dyDescent="0.25">
      <c r="A256" s="34">
        <v>209</v>
      </c>
      <c r="B256" s="57" t="s">
        <v>263</v>
      </c>
      <c r="C256" s="92">
        <f>'2022'!B254</f>
        <v>23.164000000000001</v>
      </c>
      <c r="D256" s="93">
        <f>'2022'!DD254</f>
        <v>0</v>
      </c>
      <c r="E256" s="93">
        <f>'2022'!DE254</f>
        <v>0</v>
      </c>
      <c r="F256" s="92">
        <f>'2022'!DH254</f>
        <v>0</v>
      </c>
      <c r="G256" s="44">
        <f>'2021'!DL199</f>
        <v>0</v>
      </c>
      <c r="H256" s="94">
        <f t="shared" si="62"/>
        <v>0</v>
      </c>
      <c r="I256" s="44"/>
      <c r="J256" s="44"/>
      <c r="K256" s="44"/>
      <c r="L256" s="44"/>
      <c r="M256" s="44"/>
      <c r="N256" s="44">
        <f>'2021'!DN199</f>
        <v>0</v>
      </c>
      <c r="O256" s="44">
        <f>'Добыча 2021'!L215</f>
        <v>0</v>
      </c>
      <c r="P256" s="44"/>
      <c r="Q256" s="44"/>
      <c r="R256" s="44"/>
      <c r="S256" s="44">
        <f>'Добыча 2021'!N215</f>
        <v>0</v>
      </c>
      <c r="T256" s="44">
        <f>'Добыча 2021'!M215</f>
        <v>0</v>
      </c>
      <c r="U256" s="44">
        <f t="shared" si="63"/>
        <v>0</v>
      </c>
      <c r="V256" s="94">
        <f>'2022'!DJ254</f>
        <v>0</v>
      </c>
      <c r="W256" s="44">
        <f t="shared" si="64"/>
        <v>0</v>
      </c>
      <c r="X256" s="44">
        <f>'2022'!DL254</f>
        <v>0</v>
      </c>
      <c r="Y256" s="94">
        <f t="shared" si="65"/>
        <v>0</v>
      </c>
      <c r="Z256" s="44"/>
      <c r="AA256" s="44"/>
      <c r="AB256" s="44"/>
      <c r="AC256" s="44"/>
      <c r="AD256" s="44"/>
      <c r="AE256" s="44">
        <f>'2022'!DN254</f>
        <v>0</v>
      </c>
      <c r="AF256" s="82" t="str">
        <f t="shared" si="52"/>
        <v/>
      </c>
      <c r="AG256" s="159"/>
      <c r="AH256" s="160">
        <f t="shared" si="53"/>
        <v>0</v>
      </c>
      <c r="AI256" s="160" t="e">
        <f t="shared" ca="1" si="54"/>
        <v>#NAME?</v>
      </c>
      <c r="AJ256" s="161">
        <v>15</v>
      </c>
      <c r="AK256" s="161" t="str">
        <f t="shared" si="55"/>
        <v/>
      </c>
      <c r="AL256" s="161">
        <f t="shared" si="56"/>
        <v>0</v>
      </c>
      <c r="AM256" s="161">
        <f t="shared" si="57"/>
        <v>0</v>
      </c>
      <c r="AN256" s="162" t="str">
        <f t="shared" si="58"/>
        <v/>
      </c>
      <c r="AO256" s="34" t="str">
        <f t="shared" si="59"/>
        <v/>
      </c>
      <c r="AP256" s="34" t="str">
        <f t="shared" si="60"/>
        <v/>
      </c>
    </row>
    <row r="257" spans="1:42" ht="59.25" customHeight="1" x14ac:dyDescent="0.25">
      <c r="A257" s="34">
        <v>210</v>
      </c>
      <c r="B257" s="57" t="s">
        <v>260</v>
      </c>
      <c r="C257" s="92">
        <f>'2022'!B255</f>
        <v>11.4</v>
      </c>
      <c r="D257" s="93">
        <f>'2022'!DD255</f>
        <v>0</v>
      </c>
      <c r="E257" s="93">
        <f>'2022'!DE255</f>
        <v>0</v>
      </c>
      <c r="F257" s="92">
        <f>'2022'!DH255</f>
        <v>0</v>
      </c>
      <c r="G257" s="44">
        <f>'2021'!DL200</f>
        <v>0</v>
      </c>
      <c r="H257" s="94">
        <f t="shared" si="62"/>
        <v>0</v>
      </c>
      <c r="I257" s="44"/>
      <c r="J257" s="44"/>
      <c r="K257" s="44"/>
      <c r="L257" s="44"/>
      <c r="M257" s="44"/>
      <c r="N257" s="44">
        <f>'2021'!DN200</f>
        <v>0</v>
      </c>
      <c r="O257" s="44">
        <f>'Добыча 2021'!L216</f>
        <v>0</v>
      </c>
      <c r="P257" s="44"/>
      <c r="Q257" s="44"/>
      <c r="R257" s="44"/>
      <c r="S257" s="44">
        <f>'Добыча 2021'!N216</f>
        <v>0</v>
      </c>
      <c r="T257" s="44">
        <f>'Добыча 2021'!M216</f>
        <v>0</v>
      </c>
      <c r="U257" s="44">
        <f t="shared" si="63"/>
        <v>0</v>
      </c>
      <c r="V257" s="94">
        <f>'2022'!DJ255</f>
        <v>0</v>
      </c>
      <c r="W257" s="44">
        <f t="shared" si="64"/>
        <v>0</v>
      </c>
      <c r="X257" s="44">
        <f>'2022'!DL255</f>
        <v>0</v>
      </c>
      <c r="Y257" s="94">
        <f t="shared" si="65"/>
        <v>0</v>
      </c>
      <c r="Z257" s="44"/>
      <c r="AA257" s="44"/>
      <c r="AB257" s="44"/>
      <c r="AC257" s="44"/>
      <c r="AD257" s="44"/>
      <c r="AE257" s="44">
        <f>'2022'!DN255</f>
        <v>0</v>
      </c>
      <c r="AF257" s="82" t="str">
        <f t="shared" si="52"/>
        <v/>
      </c>
      <c r="AG257" s="159"/>
      <c r="AH257" s="160">
        <f t="shared" si="53"/>
        <v>0</v>
      </c>
      <c r="AI257" s="160" t="e">
        <f t="shared" ca="1" si="54"/>
        <v>#NAME?</v>
      </c>
      <c r="AJ257" s="161">
        <v>15</v>
      </c>
      <c r="AK257" s="161" t="str">
        <f t="shared" si="55"/>
        <v/>
      </c>
      <c r="AL257" s="161">
        <f t="shared" si="56"/>
        <v>0</v>
      </c>
      <c r="AM257" s="161">
        <f t="shared" si="57"/>
        <v>0</v>
      </c>
      <c r="AN257" s="162" t="str">
        <f t="shared" si="58"/>
        <v/>
      </c>
      <c r="AO257" s="34" t="str">
        <f t="shared" si="59"/>
        <v/>
      </c>
      <c r="AP257" s="34" t="str">
        <f t="shared" si="60"/>
        <v/>
      </c>
    </row>
    <row r="258" spans="1:42" ht="63.75" customHeight="1" x14ac:dyDescent="0.25">
      <c r="A258" s="34">
        <v>211</v>
      </c>
      <c r="B258" s="116" t="s">
        <v>366</v>
      </c>
      <c r="C258" s="92">
        <f>'2022'!B256</f>
        <v>23.773</v>
      </c>
      <c r="D258" s="93">
        <f>'2022'!DD256</f>
        <v>0</v>
      </c>
      <c r="E258" s="93">
        <f>'2022'!DE256</f>
        <v>0</v>
      </c>
      <c r="F258" s="92">
        <f>'2022'!DH256</f>
        <v>0</v>
      </c>
      <c r="G258" s="44">
        <f>'2021'!DL201</f>
        <v>0</v>
      </c>
      <c r="H258" s="94">
        <f t="shared" si="62"/>
        <v>0</v>
      </c>
      <c r="I258" s="44"/>
      <c r="J258" s="44"/>
      <c r="K258" s="44"/>
      <c r="L258" s="44"/>
      <c r="M258" s="44"/>
      <c r="N258" s="44">
        <f>'2021'!DN201</f>
        <v>0</v>
      </c>
      <c r="O258" s="44">
        <f>'Добыча 2021'!L217</f>
        <v>0</v>
      </c>
      <c r="P258" s="44"/>
      <c r="Q258" s="44"/>
      <c r="R258" s="44"/>
      <c r="S258" s="44">
        <f>'Добыча 2021'!N217</f>
        <v>0</v>
      </c>
      <c r="T258" s="44">
        <f>'Добыча 2021'!M217</f>
        <v>0</v>
      </c>
      <c r="U258" s="44">
        <f t="shared" si="63"/>
        <v>0</v>
      </c>
      <c r="V258" s="94">
        <f>'2022'!DJ256</f>
        <v>0</v>
      </c>
      <c r="W258" s="44">
        <f t="shared" si="64"/>
        <v>0</v>
      </c>
      <c r="X258" s="44">
        <f>'2022'!DL256</f>
        <v>0</v>
      </c>
      <c r="Y258" s="94">
        <f t="shared" si="65"/>
        <v>0</v>
      </c>
      <c r="Z258" s="44"/>
      <c r="AA258" s="44"/>
      <c r="AB258" s="44"/>
      <c r="AC258" s="44"/>
      <c r="AD258" s="44"/>
      <c r="AE258" s="44">
        <f>'2022'!DN256</f>
        <v>0</v>
      </c>
      <c r="AF258" s="82" t="str">
        <f t="shared" si="52"/>
        <v/>
      </c>
      <c r="AG258" s="159"/>
      <c r="AH258" s="160">
        <f t="shared" si="53"/>
        <v>0</v>
      </c>
      <c r="AI258" s="160" t="e">
        <f t="shared" ca="1" si="54"/>
        <v>#NAME?</v>
      </c>
      <c r="AJ258" s="161">
        <v>15</v>
      </c>
      <c r="AK258" s="161" t="str">
        <f t="shared" si="55"/>
        <v/>
      </c>
      <c r="AL258" s="161">
        <f t="shared" si="56"/>
        <v>0</v>
      </c>
      <c r="AM258" s="161">
        <f t="shared" si="57"/>
        <v>0</v>
      </c>
      <c r="AN258" s="162" t="str">
        <f t="shared" si="58"/>
        <v/>
      </c>
      <c r="AO258" s="34" t="str">
        <f t="shared" si="59"/>
        <v/>
      </c>
      <c r="AP258" s="34" t="str">
        <f t="shared" si="60"/>
        <v/>
      </c>
    </row>
    <row r="259" spans="1:42" ht="63" x14ac:dyDescent="0.25">
      <c r="A259" s="34">
        <v>212</v>
      </c>
      <c r="B259" s="57" t="s">
        <v>367</v>
      </c>
      <c r="C259" s="92">
        <f>'2022'!B257</f>
        <v>12.676</v>
      </c>
      <c r="D259" s="93">
        <f>'2022'!DD257</f>
        <v>0</v>
      </c>
      <c r="E259" s="93">
        <f>'2022'!DE257</f>
        <v>0</v>
      </c>
      <c r="F259" s="92">
        <f>'2022'!DH257</f>
        <v>0</v>
      </c>
      <c r="G259" s="44">
        <f>'2021'!DL202</f>
        <v>0</v>
      </c>
      <c r="H259" s="94">
        <f t="shared" si="62"/>
        <v>0</v>
      </c>
      <c r="I259" s="44"/>
      <c r="J259" s="44"/>
      <c r="K259" s="44"/>
      <c r="L259" s="44"/>
      <c r="M259" s="44"/>
      <c r="N259" s="44">
        <f>'2021'!DN202</f>
        <v>0</v>
      </c>
      <c r="O259" s="44">
        <f>'Добыча 2021'!L218</f>
        <v>0</v>
      </c>
      <c r="P259" s="44"/>
      <c r="Q259" s="44"/>
      <c r="R259" s="44"/>
      <c r="S259" s="44">
        <f>'Добыча 2021'!N218</f>
        <v>0</v>
      </c>
      <c r="T259" s="44">
        <f>'Добыча 2021'!M218</f>
        <v>0</v>
      </c>
      <c r="U259" s="44">
        <f t="shared" si="63"/>
        <v>0</v>
      </c>
      <c r="V259" s="94">
        <f>'2022'!DJ257</f>
        <v>0</v>
      </c>
      <c r="W259" s="44">
        <f t="shared" si="64"/>
        <v>0</v>
      </c>
      <c r="X259" s="44">
        <f>'2022'!DL257</f>
        <v>0</v>
      </c>
      <c r="Y259" s="94">
        <f t="shared" si="65"/>
        <v>0</v>
      </c>
      <c r="Z259" s="44"/>
      <c r="AA259" s="44"/>
      <c r="AB259" s="44"/>
      <c r="AC259" s="44"/>
      <c r="AD259" s="44"/>
      <c r="AE259" s="44">
        <f>'2022'!DN257</f>
        <v>0</v>
      </c>
      <c r="AF259" s="82" t="str">
        <f t="shared" si="52"/>
        <v/>
      </c>
      <c r="AG259" s="159"/>
      <c r="AH259" s="160">
        <f t="shared" si="53"/>
        <v>0</v>
      </c>
      <c r="AI259" s="160" t="e">
        <f t="shared" ca="1" si="54"/>
        <v>#NAME?</v>
      </c>
      <c r="AJ259" s="161">
        <v>15</v>
      </c>
      <c r="AK259" s="161" t="str">
        <f t="shared" si="55"/>
        <v/>
      </c>
      <c r="AL259" s="161">
        <f t="shared" si="56"/>
        <v>0</v>
      </c>
      <c r="AM259" s="161">
        <f t="shared" si="57"/>
        <v>0</v>
      </c>
      <c r="AN259" s="162" t="str">
        <f t="shared" si="58"/>
        <v/>
      </c>
      <c r="AO259" s="34" t="str">
        <f t="shared" si="59"/>
        <v/>
      </c>
      <c r="AP259" s="34" t="str">
        <f t="shared" si="60"/>
        <v/>
      </c>
    </row>
    <row r="260" spans="1:42" ht="50.25" customHeight="1" x14ac:dyDescent="0.25">
      <c r="A260" s="34">
        <v>213</v>
      </c>
      <c r="B260" s="57" t="s">
        <v>368</v>
      </c>
      <c r="C260" s="92">
        <f>'2022'!B258</f>
        <v>40.1</v>
      </c>
      <c r="D260" s="93">
        <f>'2022'!DD258</f>
        <v>0</v>
      </c>
      <c r="E260" s="93">
        <f>'2022'!DE258</f>
        <v>0</v>
      </c>
      <c r="F260" s="92">
        <f>'2022'!DH258</f>
        <v>0</v>
      </c>
      <c r="G260" s="44">
        <f>'2021'!DL203</f>
        <v>0</v>
      </c>
      <c r="H260" s="94">
        <f t="shared" si="62"/>
        <v>0</v>
      </c>
      <c r="I260" s="44"/>
      <c r="J260" s="44"/>
      <c r="K260" s="44"/>
      <c r="L260" s="44"/>
      <c r="M260" s="44"/>
      <c r="N260" s="44">
        <f>'2021'!DN203</f>
        <v>0</v>
      </c>
      <c r="O260" s="44">
        <f>'Добыча 2021'!L219</f>
        <v>0</v>
      </c>
      <c r="P260" s="44"/>
      <c r="Q260" s="44"/>
      <c r="R260" s="44"/>
      <c r="S260" s="44">
        <f>'Добыча 2021'!N219</f>
        <v>0</v>
      </c>
      <c r="T260" s="44">
        <f>'Добыча 2021'!M219</f>
        <v>0</v>
      </c>
      <c r="U260" s="44">
        <f t="shared" si="63"/>
        <v>0</v>
      </c>
      <c r="V260" s="94">
        <f>'2022'!DJ258</f>
        <v>0</v>
      </c>
      <c r="W260" s="44">
        <f t="shared" si="64"/>
        <v>0</v>
      </c>
      <c r="X260" s="44">
        <f>'2022'!DL258</f>
        <v>0</v>
      </c>
      <c r="Y260" s="94">
        <f t="shared" si="65"/>
        <v>0</v>
      </c>
      <c r="Z260" s="44"/>
      <c r="AA260" s="44"/>
      <c r="AB260" s="44"/>
      <c r="AC260" s="44"/>
      <c r="AD260" s="44"/>
      <c r="AE260" s="44">
        <f>'2022'!DN258</f>
        <v>0</v>
      </c>
      <c r="AF260" s="82" t="str">
        <f t="shared" si="52"/>
        <v/>
      </c>
      <c r="AG260" s="159"/>
      <c r="AH260" s="160">
        <f t="shared" si="53"/>
        <v>0</v>
      </c>
      <c r="AI260" s="160" t="e">
        <f t="shared" ca="1" si="54"/>
        <v>#NAME?</v>
      </c>
      <c r="AJ260" s="161">
        <v>15</v>
      </c>
      <c r="AK260" s="161" t="str">
        <f t="shared" si="55"/>
        <v/>
      </c>
      <c r="AL260" s="161">
        <f t="shared" si="56"/>
        <v>0</v>
      </c>
      <c r="AM260" s="161">
        <f t="shared" si="57"/>
        <v>0</v>
      </c>
      <c r="AN260" s="162" t="str">
        <f t="shared" si="58"/>
        <v/>
      </c>
      <c r="AO260" s="34" t="str">
        <f t="shared" si="59"/>
        <v/>
      </c>
      <c r="AP260" s="34" t="str">
        <f t="shared" si="60"/>
        <v/>
      </c>
    </row>
    <row r="261" spans="1:42" ht="37.5" customHeight="1" x14ac:dyDescent="0.25">
      <c r="A261" s="34">
        <v>214</v>
      </c>
      <c r="B261" s="49" t="s">
        <v>264</v>
      </c>
      <c r="C261" s="92">
        <f>'2022'!B259</f>
        <v>34.82</v>
      </c>
      <c r="D261" s="93">
        <f>'2022'!DD259</f>
        <v>0</v>
      </c>
      <c r="E261" s="93">
        <f>'2022'!DE259</f>
        <v>0</v>
      </c>
      <c r="F261" s="92">
        <f>'2022'!DH259</f>
        <v>0</v>
      </c>
      <c r="G261" s="44">
        <f>'2021'!DL204</f>
        <v>0</v>
      </c>
      <c r="H261" s="94">
        <f t="shared" si="62"/>
        <v>0</v>
      </c>
      <c r="I261" s="44"/>
      <c r="J261" s="44"/>
      <c r="K261" s="44"/>
      <c r="L261" s="44"/>
      <c r="M261" s="44"/>
      <c r="N261" s="44">
        <f>'2021'!DN204</f>
        <v>0</v>
      </c>
      <c r="O261" s="44">
        <f>'Добыча 2021'!L220</f>
        <v>0</v>
      </c>
      <c r="P261" s="44"/>
      <c r="Q261" s="44"/>
      <c r="R261" s="44"/>
      <c r="S261" s="44">
        <f>'Добыча 2021'!N220</f>
        <v>0</v>
      </c>
      <c r="T261" s="44">
        <f>'Добыча 2021'!M220</f>
        <v>0</v>
      </c>
      <c r="U261" s="44">
        <f t="shared" si="63"/>
        <v>0</v>
      </c>
      <c r="V261" s="94">
        <f>'2022'!DJ259</f>
        <v>0</v>
      </c>
      <c r="W261" s="44">
        <f t="shared" si="64"/>
        <v>0</v>
      </c>
      <c r="X261" s="44">
        <f>'2022'!DL259</f>
        <v>0</v>
      </c>
      <c r="Y261" s="94">
        <f t="shared" si="65"/>
        <v>0</v>
      </c>
      <c r="Z261" s="44"/>
      <c r="AA261" s="44"/>
      <c r="AB261" s="44"/>
      <c r="AC261" s="44"/>
      <c r="AD261" s="44"/>
      <c r="AE261" s="44">
        <f>'2022'!DN259</f>
        <v>0</v>
      </c>
      <c r="AF261" s="82" t="str">
        <f t="shared" si="52"/>
        <v/>
      </c>
      <c r="AG261" s="159"/>
      <c r="AH261" s="160">
        <f t="shared" si="53"/>
        <v>0</v>
      </c>
      <c r="AI261" s="160" t="e">
        <f t="shared" ca="1" si="54"/>
        <v>#NAME?</v>
      </c>
      <c r="AJ261" s="161">
        <v>15</v>
      </c>
      <c r="AK261" s="161" t="str">
        <f t="shared" si="55"/>
        <v/>
      </c>
      <c r="AL261" s="161">
        <f t="shared" si="56"/>
        <v>0</v>
      </c>
      <c r="AM261" s="161">
        <f t="shared" si="57"/>
        <v>0</v>
      </c>
      <c r="AN261" s="162" t="str">
        <f t="shared" si="58"/>
        <v/>
      </c>
      <c r="AO261" s="34" t="str">
        <f t="shared" si="59"/>
        <v/>
      </c>
      <c r="AP261" s="34" t="str">
        <f t="shared" si="60"/>
        <v/>
      </c>
    </row>
    <row r="262" spans="1:42" ht="31.5" x14ac:dyDescent="0.25">
      <c r="A262" s="34">
        <v>215</v>
      </c>
      <c r="B262" s="57" t="s">
        <v>267</v>
      </c>
      <c r="C262" s="92">
        <f>'2022'!B260</f>
        <v>179.86</v>
      </c>
      <c r="D262" s="93">
        <f>'2022'!DD260</f>
        <v>0</v>
      </c>
      <c r="E262" s="93">
        <f>'2022'!DE260</f>
        <v>0</v>
      </c>
      <c r="F262" s="92">
        <f>'2022'!DH260</f>
        <v>0</v>
      </c>
      <c r="G262" s="44">
        <f>'2021'!DL205</f>
        <v>0</v>
      </c>
      <c r="H262" s="94">
        <f t="shared" si="62"/>
        <v>0</v>
      </c>
      <c r="I262" s="44"/>
      <c r="J262" s="44"/>
      <c r="K262" s="44"/>
      <c r="L262" s="44"/>
      <c r="M262" s="44"/>
      <c r="N262" s="44">
        <f>'2021'!DN205</f>
        <v>0</v>
      </c>
      <c r="O262" s="44">
        <f>'Добыча 2021'!L221</f>
        <v>0</v>
      </c>
      <c r="P262" s="44"/>
      <c r="Q262" s="44"/>
      <c r="R262" s="44"/>
      <c r="S262" s="44">
        <f>'Добыча 2021'!N221</f>
        <v>0</v>
      </c>
      <c r="T262" s="44">
        <f>'Добыча 2021'!M221</f>
        <v>0</v>
      </c>
      <c r="U262" s="44">
        <f t="shared" si="63"/>
        <v>0</v>
      </c>
      <c r="V262" s="94">
        <f>'2022'!DJ260</f>
        <v>0</v>
      </c>
      <c r="W262" s="44">
        <f t="shared" si="64"/>
        <v>0</v>
      </c>
      <c r="X262" s="44">
        <f>'2022'!DL260</f>
        <v>0</v>
      </c>
      <c r="Y262" s="94">
        <f t="shared" si="65"/>
        <v>0</v>
      </c>
      <c r="Z262" s="44"/>
      <c r="AA262" s="44"/>
      <c r="AB262" s="44"/>
      <c r="AC262" s="44"/>
      <c r="AD262" s="44"/>
      <c r="AE262" s="44">
        <f>'2022'!DN260</f>
        <v>0</v>
      </c>
      <c r="AF262" s="82" t="str">
        <f t="shared" si="52"/>
        <v/>
      </c>
      <c r="AG262" s="159"/>
      <c r="AH262" s="160">
        <f t="shared" si="53"/>
        <v>0</v>
      </c>
      <c r="AI262" s="160" t="e">
        <f t="shared" ca="1" si="54"/>
        <v>#NAME?</v>
      </c>
      <c r="AJ262" s="161">
        <v>15</v>
      </c>
      <c r="AK262" s="161" t="str">
        <f t="shared" si="55"/>
        <v/>
      </c>
      <c r="AL262" s="161">
        <f t="shared" si="56"/>
        <v>0</v>
      </c>
      <c r="AM262" s="161">
        <f t="shared" si="57"/>
        <v>0</v>
      </c>
      <c r="AN262" s="162" t="str">
        <f t="shared" si="58"/>
        <v/>
      </c>
      <c r="AO262" s="34" t="str">
        <f t="shared" si="59"/>
        <v/>
      </c>
      <c r="AP262" s="34" t="str">
        <f t="shared" si="60"/>
        <v/>
      </c>
    </row>
    <row r="263" spans="1:42" ht="18.75" customHeight="1" x14ac:dyDescent="0.25">
      <c r="A263" s="561" t="s">
        <v>369</v>
      </c>
      <c r="B263" s="562"/>
      <c r="C263" s="131"/>
      <c r="D263" s="131">
        <f>SUM(D248:D262)</f>
        <v>0</v>
      </c>
      <c r="E263" s="44">
        <f>SUM(E16:E262)</f>
        <v>31226</v>
      </c>
      <c r="F263" s="131"/>
      <c r="G263" s="131">
        <f>SUM(G16:G262)</f>
        <v>1565</v>
      </c>
      <c r="H263" s="131">
        <f>SUM(H16:H262)</f>
        <v>268.03759341134713</v>
      </c>
      <c r="I263" s="131">
        <f t="shared" ref="I263:AE263" si="66">SUM(I16:I262)</f>
        <v>191</v>
      </c>
      <c r="J263" s="131">
        <f t="shared" si="66"/>
        <v>0</v>
      </c>
      <c r="K263" s="131">
        <f t="shared" si="66"/>
        <v>0</v>
      </c>
      <c r="L263" s="131">
        <f t="shared" si="66"/>
        <v>0</v>
      </c>
      <c r="M263" s="131">
        <f t="shared" si="66"/>
        <v>0</v>
      </c>
      <c r="N263" s="131">
        <f t="shared" si="66"/>
        <v>184</v>
      </c>
      <c r="O263" s="131">
        <f t="shared" si="66"/>
        <v>526</v>
      </c>
      <c r="P263" s="131">
        <f t="shared" si="66"/>
        <v>0</v>
      </c>
      <c r="Q263" s="131">
        <f t="shared" si="66"/>
        <v>0</v>
      </c>
      <c r="R263" s="131">
        <f t="shared" si="66"/>
        <v>0</v>
      </c>
      <c r="S263" s="131">
        <f t="shared" si="66"/>
        <v>472</v>
      </c>
      <c r="T263" s="131">
        <f t="shared" si="66"/>
        <v>54</v>
      </c>
      <c r="U263" s="131">
        <f t="shared" si="66"/>
        <v>1145.6024645907721</v>
      </c>
      <c r="V263" s="94">
        <f t="shared" si="66"/>
        <v>4637.3999999999705</v>
      </c>
      <c r="W263" s="131"/>
      <c r="X263" s="131">
        <f t="shared" si="66"/>
        <v>2570</v>
      </c>
      <c r="Y263" s="131"/>
      <c r="Z263" s="131">
        <f t="shared" si="66"/>
        <v>914</v>
      </c>
      <c r="AA263" s="131">
        <f t="shared" si="66"/>
        <v>0</v>
      </c>
      <c r="AB263" s="131">
        <f t="shared" si="66"/>
        <v>0</v>
      </c>
      <c r="AC263" s="131">
        <f t="shared" si="66"/>
        <v>0</v>
      </c>
      <c r="AD263" s="131">
        <f t="shared" si="66"/>
        <v>430</v>
      </c>
      <c r="AE263" s="131">
        <f t="shared" si="66"/>
        <v>340</v>
      </c>
    </row>
    <row r="264" spans="1:42" ht="18.75" hidden="1" customHeight="1" x14ac:dyDescent="0.25">
      <c r="A264" s="561" t="s">
        <v>370</v>
      </c>
      <c r="B264" s="562"/>
      <c r="C264" s="44"/>
      <c r="D264" s="44"/>
      <c r="E264" s="44"/>
      <c r="F264" s="44"/>
      <c r="G264" s="44"/>
      <c r="H264" s="44">
        <v>52000</v>
      </c>
      <c r="I264" s="44"/>
      <c r="J264" s="44"/>
      <c r="K264" s="44"/>
      <c r="L264" s="44"/>
    </row>
    <row r="265" spans="1:42" ht="13.5" hidden="1" customHeight="1" x14ac:dyDescent="0.25">
      <c r="A265" s="561" t="s">
        <v>371</v>
      </c>
      <c r="B265" s="562"/>
      <c r="C265" s="44"/>
      <c r="D265" s="44"/>
      <c r="E265" s="44"/>
      <c r="F265" s="44"/>
      <c r="G265" s="44"/>
      <c r="H265" s="44">
        <f>H264-H263</f>
        <v>51731.962406588653</v>
      </c>
      <c r="I265" s="44"/>
      <c r="J265" s="44"/>
      <c r="K265" s="44"/>
      <c r="L265" s="44"/>
    </row>
    <row r="266" spans="1:42" ht="33.75" hidden="1" customHeight="1" x14ac:dyDescent="0.25">
      <c r="A266" s="561" t="s">
        <v>293</v>
      </c>
      <c r="B266" s="562"/>
      <c r="C266" s="132"/>
      <c r="D266" s="132"/>
      <c r="E266" s="132"/>
      <c r="F266" s="44"/>
      <c r="G266" s="44"/>
      <c r="H266" s="44"/>
      <c r="I266" s="44"/>
      <c r="J266" s="44"/>
      <c r="K266" s="44"/>
      <c r="L266" s="44"/>
    </row>
    <row r="267" spans="1:42" x14ac:dyDescent="0.25">
      <c r="F267" s="133"/>
      <c r="G267" s="133"/>
      <c r="H267" s="133"/>
      <c r="I267" s="133"/>
      <c r="J267" s="133"/>
      <c r="K267" s="133"/>
      <c r="L267" s="133"/>
    </row>
    <row r="268" spans="1:42" ht="120.75" customHeight="1" x14ac:dyDescent="0.3">
      <c r="A268" s="590" t="s">
        <v>461</v>
      </c>
      <c r="B268" s="590"/>
      <c r="C268" s="590"/>
      <c r="D268" s="134"/>
      <c r="E268" s="168"/>
      <c r="F268" s="136"/>
      <c r="G268" s="135" t="s">
        <v>462</v>
      </c>
      <c r="H268" s="135"/>
      <c r="I268" s="136"/>
      <c r="J268" s="137" t="s">
        <v>463</v>
      </c>
      <c r="K268" s="137"/>
      <c r="L268" s="137"/>
      <c r="M268" s="137"/>
    </row>
    <row r="269" spans="1:42" ht="20.25" x14ac:dyDescent="0.3">
      <c r="A269" s="138"/>
      <c r="B269" s="134"/>
      <c r="C269" s="134"/>
      <c r="D269" s="134"/>
      <c r="E269" s="139" t="s">
        <v>464</v>
      </c>
      <c r="F269" s="136"/>
      <c r="G269" s="137"/>
      <c r="H269" s="136"/>
      <c r="I269" s="136"/>
      <c r="J269" s="136"/>
      <c r="K269" s="136"/>
      <c r="L269" s="136"/>
      <c r="M269" s="137"/>
    </row>
    <row r="270" spans="1:42" x14ac:dyDescent="0.25">
      <c r="F270" s="140"/>
      <c r="G270" s="140"/>
      <c r="H270" s="140"/>
      <c r="I270" s="140"/>
      <c r="J270" s="140"/>
      <c r="K270" s="140"/>
      <c r="L270" s="140"/>
    </row>
    <row r="271" spans="1:42" x14ac:dyDescent="0.25">
      <c r="F271" s="140"/>
      <c r="G271" s="140"/>
      <c r="H271" s="140"/>
      <c r="I271" s="140"/>
      <c r="J271" s="140"/>
      <c r="K271" s="140"/>
      <c r="L271" s="140"/>
    </row>
    <row r="272" spans="1:42" x14ac:dyDescent="0.25">
      <c r="F272" s="141"/>
      <c r="G272" s="140"/>
      <c r="H272" s="140"/>
      <c r="I272" s="140"/>
      <c r="J272" s="140"/>
      <c r="K272" s="140"/>
      <c r="L272" s="140"/>
    </row>
    <row r="273" spans="6:12" x14ac:dyDescent="0.25">
      <c r="F273" s="141"/>
      <c r="G273" s="140"/>
      <c r="H273" s="140"/>
      <c r="I273" s="140"/>
      <c r="J273" s="140"/>
      <c r="K273" s="140"/>
      <c r="L273" s="140"/>
    </row>
    <row r="274" spans="6:12" x14ac:dyDescent="0.25">
      <c r="F274" s="141"/>
      <c r="G274" s="140"/>
      <c r="H274" s="140"/>
      <c r="I274" s="140"/>
      <c r="J274" s="140"/>
      <c r="K274" s="140"/>
      <c r="L274" s="140"/>
    </row>
    <row r="275" spans="6:12" x14ac:dyDescent="0.25">
      <c r="F275" s="141"/>
      <c r="G275" s="140"/>
      <c r="H275" s="140"/>
      <c r="I275" s="140"/>
      <c r="J275" s="140"/>
      <c r="K275" s="140"/>
      <c r="L275" s="140"/>
    </row>
    <row r="276" spans="6:12" x14ac:dyDescent="0.25">
      <c r="F276" s="141"/>
      <c r="G276" s="140"/>
      <c r="H276" s="140"/>
      <c r="I276" s="140"/>
      <c r="J276" s="140"/>
      <c r="K276" s="140"/>
      <c r="L276" s="140"/>
    </row>
  </sheetData>
  <mergeCells count="156">
    <mergeCell ref="A263:B263"/>
    <mergeCell ref="A264:B264"/>
    <mergeCell ref="A265:B265"/>
    <mergeCell ref="A266:B266"/>
    <mergeCell ref="A268:C268"/>
    <mergeCell ref="V212:V214"/>
    <mergeCell ref="D228:D229"/>
    <mergeCell ref="G228:G229"/>
    <mergeCell ref="H228:H229"/>
    <mergeCell ref="N228:N229"/>
    <mergeCell ref="D238:D239"/>
    <mergeCell ref="G238:G239"/>
    <mergeCell ref="H238:H239"/>
    <mergeCell ref="N238:N239"/>
    <mergeCell ref="O238:O239"/>
    <mergeCell ref="S238:S239"/>
    <mergeCell ref="T238:T239"/>
    <mergeCell ref="U238:U239"/>
    <mergeCell ref="D204:D205"/>
    <mergeCell ref="G204:G205"/>
    <mergeCell ref="H204:H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N212:N214"/>
    <mergeCell ref="O212:O214"/>
    <mergeCell ref="S212:S214"/>
    <mergeCell ref="T212:T214"/>
    <mergeCell ref="U212:U214"/>
    <mergeCell ref="D160:D171"/>
    <mergeCell ref="G160:G171"/>
    <mergeCell ref="H160:H171"/>
    <mergeCell ref="O160:O171"/>
    <mergeCell ref="S160:S171"/>
    <mergeCell ref="T160:T171"/>
    <mergeCell ref="U160:U171"/>
    <mergeCell ref="N161:N171"/>
    <mergeCell ref="D183:D187"/>
    <mergeCell ref="G183:G187"/>
    <mergeCell ref="H183:H187"/>
    <mergeCell ref="N183:N187"/>
    <mergeCell ref="O183:O187"/>
    <mergeCell ref="S183:S187"/>
    <mergeCell ref="T183:T187"/>
    <mergeCell ref="U183:U187"/>
    <mergeCell ref="D115:D116"/>
    <mergeCell ref="G115:G116"/>
    <mergeCell ref="H115:H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N142:N143"/>
    <mergeCell ref="O142:O143"/>
    <mergeCell ref="S142:S143"/>
    <mergeCell ref="T142:T143"/>
    <mergeCell ref="U142:U143"/>
    <mergeCell ref="D109:D111"/>
    <mergeCell ref="G109:G111"/>
    <mergeCell ref="H109:H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N112:N113"/>
    <mergeCell ref="O112:O113"/>
    <mergeCell ref="S112:S113"/>
    <mergeCell ref="T112:T113"/>
    <mergeCell ref="U112:U113"/>
    <mergeCell ref="D70:D83"/>
    <mergeCell ref="G70:G83"/>
    <mergeCell ref="H70:H83"/>
    <mergeCell ref="N70:N83"/>
    <mergeCell ref="O70:O83"/>
    <mergeCell ref="S70:S83"/>
    <mergeCell ref="T70:T83"/>
    <mergeCell ref="U70:U83"/>
    <mergeCell ref="D98:D103"/>
    <mergeCell ref="G98:G103"/>
    <mergeCell ref="H98:H103"/>
    <mergeCell ref="N98:N103"/>
    <mergeCell ref="O98:O103"/>
    <mergeCell ref="S98:S103"/>
    <mergeCell ref="T98:T103"/>
    <mergeCell ref="U98:U103"/>
    <mergeCell ref="D51:D53"/>
    <mergeCell ref="G51:G53"/>
    <mergeCell ref="H51:H53"/>
    <mergeCell ref="N51:N53"/>
    <mergeCell ref="O51:O53"/>
    <mergeCell ref="S51:S53"/>
    <mergeCell ref="T51:T53"/>
    <mergeCell ref="U51:U53"/>
    <mergeCell ref="D66:D68"/>
    <mergeCell ref="G66:G68"/>
    <mergeCell ref="H66:H68"/>
    <mergeCell ref="I66:I68"/>
    <mergeCell ref="N66:N68"/>
    <mergeCell ref="O66:O68"/>
    <mergeCell ref="S66:S68"/>
    <mergeCell ref="T66:T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F31:F32"/>
    <mergeCell ref="G31:G32"/>
    <mergeCell ref="H31:H32"/>
    <mergeCell ref="N31:N32"/>
    <mergeCell ref="O31:O32"/>
    <mergeCell ref="S31:S32"/>
    <mergeCell ref="T31:T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40" fitToHeight="9" orientation="landscape" verticalDpi="300"/>
  <headerFooter>
    <oddHeader>&amp;C&amp;P</oddHeader>
  </headerFooter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W276"/>
  <sheetViews>
    <sheetView zoomScale="65" workbookViewId="0">
      <pane xSplit="1" topLeftCell="B1" activePane="topRight" state="frozen"/>
      <selection activeCell="H247" sqref="H247:Y247"/>
      <selection pane="topRight"/>
    </sheetView>
  </sheetViews>
  <sheetFormatPr defaultRowHeight="15.75" customHeight="1" x14ac:dyDescent="0.25"/>
  <cols>
    <col min="1" max="1" width="6.28515625" style="32" bestFit="1" customWidth="1"/>
    <col min="2" max="2" width="38.140625" style="79" bestFit="1" customWidth="1"/>
    <col min="3" max="3" width="11.7109375" style="31" bestFit="1" customWidth="1"/>
    <col min="4" max="4" width="6.5703125" style="31" bestFit="1" customWidth="1"/>
    <col min="5" max="5" width="11.28515625" style="31" bestFit="1" customWidth="1"/>
    <col min="6" max="6" width="14.85546875" style="31" bestFit="1" customWidth="1"/>
    <col min="7" max="7" width="7.140625" style="79" bestFit="1" customWidth="1"/>
    <col min="8" max="8" width="8.5703125" style="60" bestFit="1" customWidth="1"/>
    <col min="9" max="9" width="8.28515625" style="60" bestFit="1" customWidth="1"/>
    <col min="10" max="10" width="7.85546875" style="60" bestFit="1" customWidth="1"/>
    <col min="11" max="11" width="11" style="60" bestFit="1" customWidth="1"/>
    <col min="12" max="12" width="8.28515625" style="60" bestFit="1" customWidth="1"/>
    <col min="13" max="13" width="11.85546875" style="60" bestFit="1" customWidth="1"/>
    <col min="14" max="14" width="6.5703125" style="32" bestFit="1" customWidth="1"/>
    <col min="15" max="15" width="6.42578125" style="32" bestFit="1" customWidth="1"/>
    <col min="16" max="16" width="8.140625" style="32" bestFit="1" customWidth="1"/>
    <col min="17" max="17" width="10.5703125" style="32" bestFit="1" customWidth="1"/>
    <col min="18" max="18" width="9.140625" style="32" bestFit="1" customWidth="1"/>
    <col min="19" max="19" width="12.42578125" style="32" bestFit="1" customWidth="1"/>
    <col min="20" max="20" width="6.7109375" style="32" bestFit="1" customWidth="1"/>
    <col min="21" max="21" width="10.140625" style="32" bestFit="1" customWidth="1"/>
    <col min="22" max="22" width="8.28515625" style="32" bestFit="1" customWidth="1"/>
    <col min="23" max="23" width="8.5703125" style="32" bestFit="1" customWidth="1"/>
    <col min="24" max="24" width="7" style="32" bestFit="1" customWidth="1"/>
    <col min="25" max="25" width="8.7109375" style="32" bestFit="1" customWidth="1"/>
    <col min="26" max="26" width="9.140625" style="32" bestFit="1" customWidth="1"/>
    <col min="27" max="27" width="8.28515625" style="32" bestFit="1" customWidth="1"/>
    <col min="28" max="28" width="11.42578125" style="32" bestFit="1" customWidth="1"/>
    <col min="29" max="29" width="9.140625" style="32" bestFit="1" customWidth="1"/>
    <col min="30" max="30" width="10.140625" style="32" bestFit="1" customWidth="1"/>
    <col min="31" max="31" width="5.140625" style="32" bestFit="1" customWidth="1"/>
    <col min="32" max="41" width="9.140625" style="32" bestFit="1" customWidth="1"/>
    <col min="42" max="42" width="14.5703125" style="32" bestFit="1" customWidth="1"/>
    <col min="43" max="257" width="9.140625" style="32" bestFit="1" customWidth="1"/>
  </cols>
  <sheetData>
    <row r="2" spans="1:42" x14ac:dyDescent="0.25">
      <c r="B2" s="60" t="s">
        <v>373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</row>
    <row r="3" spans="1:42" x14ac:dyDescent="0.25">
      <c r="B3" s="60" t="s">
        <v>374</v>
      </c>
      <c r="C3" s="32"/>
      <c r="D3" s="32"/>
      <c r="E3" s="32"/>
      <c r="F3" s="32"/>
      <c r="G3" s="32"/>
      <c r="H3" s="32"/>
      <c r="I3" s="80"/>
      <c r="J3" s="80"/>
      <c r="K3" s="80"/>
      <c r="L3" s="80"/>
      <c r="M3" s="32"/>
    </row>
    <row r="4" spans="1:42" x14ac:dyDescent="0.25">
      <c r="B4" s="564"/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32"/>
    </row>
    <row r="5" spans="1:42" x14ac:dyDescent="0.25">
      <c r="B5" s="60" t="s">
        <v>375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</row>
    <row r="6" spans="1:42" x14ac:dyDescent="0.25">
      <c r="B6" s="60" t="s">
        <v>1014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</row>
    <row r="8" spans="1:42" ht="3" customHeight="1" x14ac:dyDescent="0.25"/>
    <row r="9" spans="1:42" ht="26.25" customHeight="1" x14ac:dyDescent="0.25">
      <c r="A9" s="557" t="s">
        <v>271</v>
      </c>
      <c r="B9" s="558" t="s">
        <v>272</v>
      </c>
      <c r="C9" s="566" t="s">
        <v>377</v>
      </c>
      <c r="D9" s="569" t="s">
        <v>378</v>
      </c>
      <c r="E9" s="570"/>
      <c r="F9" s="566" t="s">
        <v>379</v>
      </c>
      <c r="G9" s="558" t="s">
        <v>380</v>
      </c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557">
        <v>2022</v>
      </c>
      <c r="W9" s="557"/>
      <c r="X9" s="557"/>
      <c r="Y9" s="557"/>
      <c r="Z9" s="557"/>
      <c r="AA9" s="557"/>
      <c r="AB9" s="557"/>
      <c r="AC9" s="557"/>
      <c r="AD9" s="557"/>
      <c r="AE9" s="557"/>
    </row>
    <row r="10" spans="1:42" ht="62.25" customHeight="1" x14ac:dyDescent="0.25">
      <c r="A10" s="557"/>
      <c r="B10" s="558"/>
      <c r="C10" s="567"/>
      <c r="D10" s="571"/>
      <c r="E10" s="572"/>
      <c r="F10" s="567"/>
      <c r="G10" s="557" t="s">
        <v>381</v>
      </c>
      <c r="H10" s="557"/>
      <c r="I10" s="557"/>
      <c r="J10" s="557"/>
      <c r="K10" s="557"/>
      <c r="L10" s="557"/>
      <c r="M10" s="557"/>
      <c r="N10" s="557"/>
      <c r="O10" s="557" t="s">
        <v>382</v>
      </c>
      <c r="P10" s="557"/>
      <c r="Q10" s="557"/>
      <c r="R10" s="557"/>
      <c r="S10" s="557"/>
      <c r="T10" s="557"/>
      <c r="U10" s="557"/>
      <c r="V10" s="557" t="s">
        <v>383</v>
      </c>
      <c r="W10" s="557"/>
      <c r="X10" s="557" t="s">
        <v>384</v>
      </c>
      <c r="Y10" s="557"/>
      <c r="Z10" s="557"/>
      <c r="AA10" s="557"/>
      <c r="AB10" s="557"/>
      <c r="AC10" s="557"/>
      <c r="AD10" s="557"/>
      <c r="AE10" s="557"/>
    </row>
    <row r="11" spans="1:42" ht="24.75" customHeight="1" x14ac:dyDescent="0.25">
      <c r="A11" s="557"/>
      <c r="B11" s="558"/>
      <c r="C11" s="567"/>
      <c r="D11" s="573"/>
      <c r="E11" s="574"/>
      <c r="F11" s="567"/>
      <c r="G11" s="557" t="s">
        <v>280</v>
      </c>
      <c r="H11" s="557" t="s">
        <v>385</v>
      </c>
      <c r="I11" s="557" t="s">
        <v>386</v>
      </c>
      <c r="J11" s="557" t="s">
        <v>273</v>
      </c>
      <c r="K11" s="557"/>
      <c r="L11" s="557"/>
      <c r="M11" s="557"/>
      <c r="N11" s="557"/>
      <c r="O11" s="557" t="s">
        <v>280</v>
      </c>
      <c r="P11" s="557" t="s">
        <v>273</v>
      </c>
      <c r="Q11" s="557"/>
      <c r="R11" s="557"/>
      <c r="S11" s="557"/>
      <c r="T11" s="557"/>
      <c r="U11" s="557" t="s">
        <v>387</v>
      </c>
      <c r="V11" s="557" t="s">
        <v>280</v>
      </c>
      <c r="W11" s="557" t="s">
        <v>385</v>
      </c>
      <c r="X11" s="575" t="s">
        <v>280</v>
      </c>
      <c r="Y11" s="575" t="s">
        <v>385</v>
      </c>
      <c r="Z11" s="575" t="s">
        <v>388</v>
      </c>
      <c r="AA11" s="557" t="s">
        <v>273</v>
      </c>
      <c r="AB11" s="557"/>
      <c r="AC11" s="557"/>
      <c r="AD11" s="557"/>
      <c r="AE11" s="557"/>
    </row>
    <row r="12" spans="1:42" ht="62.25" customHeight="1" x14ac:dyDescent="0.25">
      <c r="A12" s="557"/>
      <c r="B12" s="558"/>
      <c r="C12" s="567"/>
      <c r="D12" s="557" t="s">
        <v>389</v>
      </c>
      <c r="E12" s="557" t="s">
        <v>390</v>
      </c>
      <c r="F12" s="567"/>
      <c r="G12" s="557"/>
      <c r="H12" s="557"/>
      <c r="I12" s="557"/>
      <c r="J12" s="557" t="s">
        <v>391</v>
      </c>
      <c r="K12" s="557"/>
      <c r="L12" s="557"/>
      <c r="M12" s="557"/>
      <c r="N12" s="557" t="s">
        <v>392</v>
      </c>
      <c r="O12" s="557"/>
      <c r="P12" s="557" t="s">
        <v>391</v>
      </c>
      <c r="Q12" s="557"/>
      <c r="R12" s="557"/>
      <c r="S12" s="557"/>
      <c r="T12" s="557" t="s">
        <v>392</v>
      </c>
      <c r="U12" s="557"/>
      <c r="V12" s="557"/>
      <c r="W12" s="557"/>
      <c r="X12" s="576"/>
      <c r="Y12" s="576"/>
      <c r="Z12" s="576"/>
      <c r="AA12" s="578" t="s">
        <v>391</v>
      </c>
      <c r="AB12" s="579"/>
      <c r="AC12" s="579"/>
      <c r="AD12" s="580"/>
      <c r="AE12" s="35" t="s">
        <v>392</v>
      </c>
    </row>
    <row r="13" spans="1:42" ht="153.75" customHeight="1" x14ac:dyDescent="0.25">
      <c r="A13" s="557"/>
      <c r="B13" s="558"/>
      <c r="C13" s="568"/>
      <c r="D13" s="557"/>
      <c r="E13" s="557"/>
      <c r="F13" s="568"/>
      <c r="G13" s="557"/>
      <c r="H13" s="557"/>
      <c r="I13" s="557"/>
      <c r="J13" s="35" t="s">
        <v>393</v>
      </c>
      <c r="K13" s="35" t="s">
        <v>394</v>
      </c>
      <c r="L13" s="35" t="s">
        <v>283</v>
      </c>
      <c r="M13" s="35" t="s">
        <v>395</v>
      </c>
      <c r="N13" s="557"/>
      <c r="O13" s="557"/>
      <c r="P13" s="35" t="s">
        <v>393</v>
      </c>
      <c r="Q13" s="35" t="s">
        <v>394</v>
      </c>
      <c r="R13" s="35" t="s">
        <v>283</v>
      </c>
      <c r="S13" s="35" t="s">
        <v>395</v>
      </c>
      <c r="T13" s="557"/>
      <c r="U13" s="557"/>
      <c r="V13" s="557"/>
      <c r="W13" s="557"/>
      <c r="X13" s="577"/>
      <c r="Y13" s="577"/>
      <c r="Z13" s="577"/>
      <c r="AA13" s="35" t="s">
        <v>393</v>
      </c>
      <c r="AB13" s="35" t="s">
        <v>394</v>
      </c>
      <c r="AC13" s="35" t="s">
        <v>283</v>
      </c>
      <c r="AD13" s="35" t="s">
        <v>395</v>
      </c>
      <c r="AE13" s="35"/>
    </row>
    <row r="14" spans="1:42" ht="44.25" customHeight="1" x14ac:dyDescent="0.25">
      <c r="A14" s="34">
        <v>1</v>
      </c>
      <c r="B14" s="61">
        <v>2</v>
      </c>
      <c r="C14" s="34">
        <v>3</v>
      </c>
      <c r="D14" s="34">
        <v>4</v>
      </c>
      <c r="E14" s="34">
        <v>5</v>
      </c>
      <c r="F14" s="34">
        <v>6</v>
      </c>
      <c r="G14" s="34">
        <v>7</v>
      </c>
      <c r="H14" s="34">
        <v>8</v>
      </c>
      <c r="I14" s="34">
        <v>9</v>
      </c>
      <c r="J14" s="34">
        <v>10</v>
      </c>
      <c r="K14" s="34">
        <v>11</v>
      </c>
      <c r="L14" s="34">
        <v>12</v>
      </c>
      <c r="M14" s="34">
        <v>13</v>
      </c>
      <c r="N14" s="34">
        <v>14</v>
      </c>
      <c r="O14" s="34">
        <v>15</v>
      </c>
      <c r="P14" s="34">
        <v>16</v>
      </c>
      <c r="Q14" s="34">
        <v>17</v>
      </c>
      <c r="R14" s="34">
        <v>18</v>
      </c>
      <c r="S14" s="34">
        <v>19</v>
      </c>
      <c r="T14" s="34">
        <v>20</v>
      </c>
      <c r="U14" s="34">
        <v>21</v>
      </c>
      <c r="V14" s="34">
        <v>22</v>
      </c>
      <c r="W14" s="34">
        <v>23</v>
      </c>
      <c r="X14" s="34">
        <v>24</v>
      </c>
      <c r="Y14" s="34">
        <v>25</v>
      </c>
      <c r="Z14" s="34">
        <v>26</v>
      </c>
      <c r="AA14" s="34">
        <v>27</v>
      </c>
      <c r="AB14" s="34">
        <v>28</v>
      </c>
      <c r="AC14" s="34">
        <v>29</v>
      </c>
      <c r="AD14" s="34">
        <v>30</v>
      </c>
      <c r="AE14" s="34">
        <v>31</v>
      </c>
      <c r="AF14" s="154" t="s">
        <v>396</v>
      </c>
      <c r="AG14" s="154" t="s">
        <v>397</v>
      </c>
      <c r="AH14" s="155" t="s">
        <v>398</v>
      </c>
      <c r="AI14" s="156" t="s">
        <v>399</v>
      </c>
      <c r="AJ14" s="154" t="s">
        <v>400</v>
      </c>
      <c r="AK14" s="154" t="s">
        <v>401</v>
      </c>
      <c r="AL14" s="157" t="s">
        <v>402</v>
      </c>
      <c r="AM14" s="157" t="s">
        <v>403</v>
      </c>
      <c r="AN14" s="158" t="s">
        <v>404</v>
      </c>
      <c r="AO14" s="86" t="s">
        <v>405</v>
      </c>
      <c r="AP14" s="34" t="s">
        <v>1015</v>
      </c>
    </row>
    <row r="15" spans="1:42" ht="17.25" customHeight="1" x14ac:dyDescent="0.25">
      <c r="A15" s="87"/>
      <c r="B15" s="88" t="s">
        <v>23</v>
      </c>
      <c r="C15" s="89"/>
      <c r="D15" s="89"/>
      <c r="E15" s="89"/>
      <c r="F15" s="90"/>
      <c r="G15" s="47"/>
      <c r="H15" s="47"/>
      <c r="I15" s="47"/>
      <c r="J15" s="47"/>
      <c r="K15" s="47"/>
      <c r="L15" s="47"/>
      <c r="M15" s="47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34"/>
    </row>
    <row r="16" spans="1:42" ht="49.5" customHeight="1" x14ac:dyDescent="0.25">
      <c r="A16" s="34">
        <v>1</v>
      </c>
      <c r="B16" s="43" t="s">
        <v>24</v>
      </c>
      <c r="C16" s="92">
        <f>'2022'!B5</f>
        <v>67.034000000000006</v>
      </c>
      <c r="D16" s="93">
        <f>'2022'!AA5</f>
        <v>0</v>
      </c>
      <c r="E16" s="93">
        <f>'2022'!AB5</f>
        <v>0</v>
      </c>
      <c r="F16" s="92">
        <f>'2022'!AE5</f>
        <v>0</v>
      </c>
      <c r="G16" s="44">
        <f>'2021'!AJ5</f>
        <v>0</v>
      </c>
      <c r="H16" s="94">
        <f t="shared" ref="H16:H70" si="0">IF(G16&gt;0,G16/D16*100,0)</f>
        <v>0</v>
      </c>
      <c r="I16" s="44"/>
      <c r="J16" s="44"/>
      <c r="K16" s="44"/>
      <c r="L16" s="44">
        <f>'2021'!AK5</f>
        <v>0</v>
      </c>
      <c r="M16" s="44"/>
      <c r="N16" s="44"/>
      <c r="O16" s="44">
        <f>'Добыча 2021'!O15</f>
        <v>0</v>
      </c>
      <c r="P16" s="44"/>
      <c r="Q16" s="44"/>
      <c r="R16" s="44">
        <f>'Добыча 2021'!P15</f>
        <v>0</v>
      </c>
      <c r="S16" s="44"/>
      <c r="T16" s="44"/>
      <c r="U16" s="44">
        <f t="shared" ref="U16:U69" si="1">IF(G16=0,0,O16/G16*100)</f>
        <v>0</v>
      </c>
      <c r="V16" s="94">
        <f>'2022'!AG5</f>
        <v>0</v>
      </c>
      <c r="W16" s="44">
        <f t="shared" ref="W16:W79" si="2">IF(V16&gt;0,V16/E16*100,0)</f>
        <v>0</v>
      </c>
      <c r="X16" s="44">
        <f>'2022'!AJ5</f>
        <v>0</v>
      </c>
      <c r="Y16" s="94">
        <f t="shared" ref="Y16:Y79" si="3">IF(X16&gt;1,X16/E16*100,0)</f>
        <v>0</v>
      </c>
      <c r="Z16" s="44"/>
      <c r="AA16" s="44"/>
      <c r="AB16" s="44"/>
      <c r="AC16" s="44">
        <f>'2022'!AK5</f>
        <v>0</v>
      </c>
      <c r="AD16" s="44"/>
      <c r="AE16" s="44"/>
      <c r="AF16" s="82" t="str">
        <f t="shared" ref="AF16:AF79" si="4">IF(C16&gt;0,IF(OR(AND(C16&lt;7,F16&lt;5),E16&lt;33),IF(COUNTIF(X16:AE16,"&gt;0")&gt;0,"Ошибка!",""),""),"")</f>
        <v/>
      </c>
      <c r="AG16" s="159"/>
      <c r="AH16" s="160">
        <f t="shared" ref="AH16:AH79" si="5">IF(AND(ISNUMBER(--C16),C16&gt;0),E16/C16,"")</f>
        <v>0</v>
      </c>
      <c r="AI16" s="160" t="e">
        <f t="shared" ref="AI16:AI79" ca="1" si="6">IF(AND(ISNUMBER(--E16),ISNUMBER(--AJ16)),ЧАСТНОЕ(E16*AJ16,100),"")</f>
        <v>#NAME?</v>
      </c>
      <c r="AJ16" s="161">
        <v>5</v>
      </c>
      <c r="AK16" s="161" t="str">
        <f t="shared" ref="AK16:AK79" si="7">IF(AJ15&lt;Y15,"Норматив превышен","")</f>
        <v/>
      </c>
      <c r="AL16" s="161">
        <f t="shared" ref="AL16:AL79" si="8">IF(ISNUMBER(X16),IF(X16&gt;0,MAX(ЧАСТНОЕ(X16*20,100),1),0),"")</f>
        <v>0</v>
      </c>
      <c r="AM16" s="161">
        <f t="shared" ref="AM16:AM79" si="9">IF(ISNUMBER(X16),X16,"")</f>
        <v>0</v>
      </c>
      <c r="AN16" s="162" t="str">
        <f t="shared" ref="AN16:AN79" si="10">IF(ISNUMBER(AE16),IF(AND(AM16&gt;=AE16,AL16&lt;=AE16),"","Вне норматива или не ОДОУ"),"")</f>
        <v/>
      </c>
      <c r="AO16" s="34" t="str">
        <f t="shared" ref="AO16:AO79" si="11">IF(ISNUMBER(X16),IF(SUM(Z16:AE16)&lt;&gt;X16,"Сумма не совпадает или не ОДОУ",""),"")</f>
        <v/>
      </c>
      <c r="AP16" s="34" t="str">
        <f t="shared" ref="AP16:AP79" si="12">IF(AND(ISNUMBER(AC16),AC16&gt;0),IF(AC16&gt;X16*0.75,"Изъятие &gt; 75%!",""),"")</f>
        <v/>
      </c>
    </row>
    <row r="17" spans="1:42" ht="30" customHeight="1" x14ac:dyDescent="0.25">
      <c r="A17" s="34">
        <v>2</v>
      </c>
      <c r="B17" s="45" t="s">
        <v>25</v>
      </c>
      <c r="C17" s="92">
        <f>'2022'!B6</f>
        <v>10.308</v>
      </c>
      <c r="D17" s="93">
        <f>'2022'!AA6</f>
        <v>4</v>
      </c>
      <c r="E17" s="93">
        <f>'2022'!AB6</f>
        <v>2</v>
      </c>
      <c r="F17" s="92">
        <f>'2022'!AE6</f>
        <v>0.19402405898331393</v>
      </c>
      <c r="G17" s="44">
        <f>'2021'!AJ6</f>
        <v>0</v>
      </c>
      <c r="H17" s="94">
        <f t="shared" si="0"/>
        <v>0</v>
      </c>
      <c r="I17" s="44"/>
      <c r="J17" s="44"/>
      <c r="K17" s="44"/>
      <c r="L17" s="44">
        <f>'2021'!AK6</f>
        <v>0</v>
      </c>
      <c r="M17" s="44"/>
      <c r="N17" s="44"/>
      <c r="O17" s="44">
        <f>'Добыча 2021'!O16</f>
        <v>0</v>
      </c>
      <c r="P17" s="44"/>
      <c r="Q17" s="44"/>
      <c r="R17" s="44">
        <f>'Добыча 2021'!P16</f>
        <v>0</v>
      </c>
      <c r="S17" s="44"/>
      <c r="T17" s="44"/>
      <c r="U17" s="44">
        <f t="shared" si="1"/>
        <v>0</v>
      </c>
      <c r="V17" s="94">
        <f>'2022'!AG6</f>
        <v>0</v>
      </c>
      <c r="W17" s="44">
        <f t="shared" si="2"/>
        <v>0</v>
      </c>
      <c r="X17" s="44">
        <f>'2022'!AJ6</f>
        <v>0</v>
      </c>
      <c r="Y17" s="94">
        <f t="shared" si="3"/>
        <v>0</v>
      </c>
      <c r="Z17" s="44"/>
      <c r="AA17" s="44"/>
      <c r="AB17" s="44"/>
      <c r="AC17" s="44">
        <f>'2022'!AK6</f>
        <v>0</v>
      </c>
      <c r="AD17" s="44"/>
      <c r="AE17" s="44"/>
      <c r="AF17" s="82" t="str">
        <f t="shared" si="4"/>
        <v/>
      </c>
      <c r="AG17" s="159"/>
      <c r="AH17" s="160">
        <f t="shared" si="5"/>
        <v>0.19402405898331393</v>
      </c>
      <c r="AI17" s="160" t="e">
        <f t="shared" ca="1" si="6"/>
        <v>#NAME?</v>
      </c>
      <c r="AJ17" s="161">
        <v>5</v>
      </c>
      <c r="AK17" s="161" t="str">
        <f t="shared" si="7"/>
        <v/>
      </c>
      <c r="AL17" s="161">
        <f t="shared" si="8"/>
        <v>0</v>
      </c>
      <c r="AM17" s="161">
        <f t="shared" si="9"/>
        <v>0</v>
      </c>
      <c r="AN17" s="162" t="str">
        <f t="shared" si="10"/>
        <v/>
      </c>
      <c r="AO17" s="34" t="str">
        <f t="shared" si="11"/>
        <v/>
      </c>
      <c r="AP17" s="34" t="str">
        <f t="shared" si="12"/>
        <v/>
      </c>
    </row>
    <row r="18" spans="1:42" ht="17.25" customHeight="1" x14ac:dyDescent="0.25">
      <c r="A18" s="72"/>
      <c r="B18" s="46" t="s">
        <v>26</v>
      </c>
      <c r="C18" s="96"/>
      <c r="D18" s="97"/>
      <c r="E18" s="97"/>
      <c r="F18" s="98"/>
      <c r="G18" s="56"/>
      <c r="H18" s="94"/>
      <c r="I18" s="47"/>
      <c r="J18" s="47"/>
      <c r="K18" s="47"/>
      <c r="L18" s="56"/>
      <c r="M18" s="47"/>
      <c r="N18" s="47"/>
      <c r="O18" s="47"/>
      <c r="P18" s="47"/>
      <c r="Q18" s="47"/>
      <c r="R18" s="47"/>
      <c r="S18" s="47"/>
      <c r="T18" s="47"/>
      <c r="U18" s="44"/>
      <c r="V18" s="100"/>
      <c r="W18" s="44"/>
      <c r="X18" s="47"/>
      <c r="Y18" s="94"/>
      <c r="Z18" s="47"/>
      <c r="AA18" s="47"/>
      <c r="AB18" s="47"/>
      <c r="AC18" s="47"/>
      <c r="AD18" s="47"/>
      <c r="AE18" s="47"/>
      <c r="AF18" s="82" t="str">
        <f t="shared" si="4"/>
        <v/>
      </c>
      <c r="AG18" s="159"/>
      <c r="AH18" s="160" t="str">
        <f t="shared" si="5"/>
        <v/>
      </c>
      <c r="AI18" s="160" t="e">
        <f t="shared" ca="1" si="6"/>
        <v>#NAME?</v>
      </c>
      <c r="AJ18" s="161">
        <v>5</v>
      </c>
      <c r="AK18" s="161" t="str">
        <f t="shared" si="7"/>
        <v/>
      </c>
      <c r="AL18" s="161" t="str">
        <f t="shared" si="8"/>
        <v/>
      </c>
      <c r="AM18" s="161" t="str">
        <f t="shared" si="9"/>
        <v/>
      </c>
      <c r="AN18" s="162" t="str">
        <f t="shared" si="10"/>
        <v/>
      </c>
      <c r="AO18" s="34" t="str">
        <f t="shared" si="11"/>
        <v/>
      </c>
      <c r="AP18" s="34" t="str">
        <f t="shared" si="12"/>
        <v/>
      </c>
    </row>
    <row r="19" spans="1:42" ht="48" customHeight="1" x14ac:dyDescent="0.25">
      <c r="A19" s="34">
        <v>3</v>
      </c>
      <c r="B19" s="43" t="s">
        <v>285</v>
      </c>
      <c r="C19" s="92">
        <f>'2022'!B8</f>
        <v>397.6</v>
      </c>
      <c r="D19" s="93">
        <f>'2022'!AA8</f>
        <v>647</v>
      </c>
      <c r="E19" s="93">
        <f>'2022'!AB8</f>
        <v>638</v>
      </c>
      <c r="F19" s="92">
        <f>'2022'!AE8</f>
        <v>1.6046277665995976</v>
      </c>
      <c r="G19" s="44">
        <f>'2021'!AJ8</f>
        <v>32</v>
      </c>
      <c r="H19" s="94">
        <f t="shared" si="0"/>
        <v>4.945904173106646</v>
      </c>
      <c r="I19" s="44"/>
      <c r="J19" s="44"/>
      <c r="K19" s="44"/>
      <c r="L19" s="44">
        <f>'2021'!AK8</f>
        <v>24</v>
      </c>
      <c r="M19" s="44"/>
      <c r="N19" s="44"/>
      <c r="O19" s="44">
        <f>'Добыча 2021'!O18</f>
        <v>25</v>
      </c>
      <c r="P19" s="44"/>
      <c r="Q19" s="44"/>
      <c r="R19" s="44">
        <f>'Добыча 2021'!P18</f>
        <v>24</v>
      </c>
      <c r="S19" s="44"/>
      <c r="T19" s="44"/>
      <c r="U19" s="44">
        <f t="shared" si="1"/>
        <v>78.125</v>
      </c>
      <c r="V19" s="94">
        <f>'2022'!AG8</f>
        <v>31.900000000000002</v>
      </c>
      <c r="W19" s="44">
        <f t="shared" si="2"/>
        <v>5</v>
      </c>
      <c r="X19" s="44">
        <f>'2022'!AJ8</f>
        <v>31</v>
      </c>
      <c r="Y19" s="94">
        <f t="shared" si="3"/>
        <v>4.8589341692789967</v>
      </c>
      <c r="Z19" s="44"/>
      <c r="AA19" s="44"/>
      <c r="AB19" s="44"/>
      <c r="AC19" s="44">
        <f>'2022'!AK8</f>
        <v>23</v>
      </c>
      <c r="AD19" s="44"/>
      <c r="AE19" s="44"/>
      <c r="AF19" s="82" t="str">
        <f t="shared" si="4"/>
        <v/>
      </c>
      <c r="AG19" s="159"/>
      <c r="AH19" s="160">
        <f t="shared" si="5"/>
        <v>1.6046277665995976</v>
      </c>
      <c r="AI19" s="160" t="e">
        <f t="shared" ca="1" si="6"/>
        <v>#NAME?</v>
      </c>
      <c r="AJ19" s="161">
        <v>5</v>
      </c>
      <c r="AK19" s="161" t="str">
        <f t="shared" si="7"/>
        <v/>
      </c>
      <c r="AL19" s="161" t="e">
        <f t="shared" ca="1" si="8"/>
        <v>#NAME?</v>
      </c>
      <c r="AM19" s="161">
        <f t="shared" si="9"/>
        <v>31</v>
      </c>
      <c r="AN19" s="162" t="str">
        <f t="shared" si="10"/>
        <v/>
      </c>
      <c r="AO19" s="34" t="str">
        <f t="shared" si="11"/>
        <v>Сумма не совпадает или не ОДОУ</v>
      </c>
      <c r="AP19" s="34" t="str">
        <f t="shared" si="12"/>
        <v/>
      </c>
    </row>
    <row r="20" spans="1:42" ht="94.5" x14ac:dyDescent="0.25">
      <c r="A20" s="34">
        <v>4</v>
      </c>
      <c r="B20" s="48" t="s">
        <v>28</v>
      </c>
      <c r="C20" s="92">
        <f>'2022'!B9</f>
        <v>236.4</v>
      </c>
      <c r="D20" s="93">
        <f>'2022'!AA9</f>
        <v>187</v>
      </c>
      <c r="E20" s="93">
        <f>'2022'!AB9</f>
        <v>185</v>
      </c>
      <c r="F20" s="92">
        <f>'2022'!AE9</f>
        <v>0.78257191201353637</v>
      </c>
      <c r="G20" s="44">
        <f>'2021'!AJ9</f>
        <v>9</v>
      </c>
      <c r="H20" s="94">
        <f t="shared" si="0"/>
        <v>4.8128342245989302</v>
      </c>
      <c r="I20" s="44"/>
      <c r="J20" s="44"/>
      <c r="K20" s="44"/>
      <c r="L20" s="44">
        <f>'2021'!AK9</f>
        <v>6</v>
      </c>
      <c r="M20" s="44"/>
      <c r="N20" s="44"/>
      <c r="O20" s="44">
        <f>'Добыча 2021'!O19</f>
        <v>6</v>
      </c>
      <c r="P20" s="44"/>
      <c r="Q20" s="44"/>
      <c r="R20" s="44">
        <f>'Добыча 2021'!P19</f>
        <v>6</v>
      </c>
      <c r="S20" s="44"/>
      <c r="T20" s="44"/>
      <c r="U20" s="44">
        <f t="shared" si="1"/>
        <v>66.666666666666657</v>
      </c>
      <c r="V20" s="94">
        <f>'2022'!AG9</f>
        <v>9.25</v>
      </c>
      <c r="W20" s="44">
        <f t="shared" si="2"/>
        <v>5</v>
      </c>
      <c r="X20" s="44">
        <f>'2022'!AJ9</f>
        <v>9</v>
      </c>
      <c r="Y20" s="94">
        <f t="shared" si="3"/>
        <v>4.8648648648648649</v>
      </c>
      <c r="Z20" s="44"/>
      <c r="AA20" s="44"/>
      <c r="AB20" s="44"/>
      <c r="AC20" s="44">
        <f>'2022'!AK9</f>
        <v>6</v>
      </c>
      <c r="AD20" s="44"/>
      <c r="AE20" s="44"/>
      <c r="AF20" s="82" t="str">
        <f t="shared" si="4"/>
        <v/>
      </c>
      <c r="AG20" s="159"/>
      <c r="AH20" s="160">
        <f t="shared" si="5"/>
        <v>0.78257191201353637</v>
      </c>
      <c r="AI20" s="160" t="e">
        <f t="shared" ca="1" si="6"/>
        <v>#NAME?</v>
      </c>
      <c r="AJ20" s="161">
        <v>5</v>
      </c>
      <c r="AK20" s="161" t="str">
        <f t="shared" si="7"/>
        <v/>
      </c>
      <c r="AL20" s="161" t="e">
        <f t="shared" ca="1" si="8"/>
        <v>#NAME?</v>
      </c>
      <c r="AM20" s="161">
        <f t="shared" si="9"/>
        <v>9</v>
      </c>
      <c r="AN20" s="162" t="str">
        <f t="shared" si="10"/>
        <v/>
      </c>
      <c r="AO20" s="69" t="str">
        <f t="shared" si="11"/>
        <v>Сумма не совпадает или не ОДОУ</v>
      </c>
      <c r="AP20" s="34" t="str">
        <f t="shared" si="12"/>
        <v/>
      </c>
    </row>
    <row r="21" spans="1:42" ht="17.25" customHeight="1" x14ac:dyDescent="0.25">
      <c r="A21" s="72"/>
      <c r="B21" s="46" t="s">
        <v>46</v>
      </c>
      <c r="C21" s="96"/>
      <c r="D21" s="97"/>
      <c r="E21" s="97"/>
      <c r="F21" s="101"/>
      <c r="G21" s="56"/>
      <c r="H21" s="94"/>
      <c r="I21" s="47"/>
      <c r="J21" s="47"/>
      <c r="K21" s="47"/>
      <c r="L21" s="56"/>
      <c r="M21" s="47"/>
      <c r="N21" s="47"/>
      <c r="O21" s="47"/>
      <c r="P21" s="47"/>
      <c r="Q21" s="47"/>
      <c r="R21" s="47"/>
      <c r="S21" s="47"/>
      <c r="T21" s="47"/>
      <c r="U21" s="44"/>
      <c r="V21" s="100"/>
      <c r="W21" s="44"/>
      <c r="X21" s="47"/>
      <c r="Y21" s="94"/>
      <c r="Z21" s="47"/>
      <c r="AA21" s="47"/>
      <c r="AB21" s="47"/>
      <c r="AC21" s="47"/>
      <c r="AD21" s="47"/>
      <c r="AE21" s="47"/>
      <c r="AF21" s="82" t="str">
        <f t="shared" si="4"/>
        <v/>
      </c>
      <c r="AG21" s="159"/>
      <c r="AH21" s="160" t="str">
        <f t="shared" si="5"/>
        <v/>
      </c>
      <c r="AI21" s="160" t="e">
        <f t="shared" ca="1" si="6"/>
        <v>#NAME?</v>
      </c>
      <c r="AJ21" s="161">
        <v>5</v>
      </c>
      <c r="AK21" s="161" t="str">
        <f t="shared" si="7"/>
        <v/>
      </c>
      <c r="AL21" s="161" t="str">
        <f t="shared" si="8"/>
        <v/>
      </c>
      <c r="AM21" s="161" t="str">
        <f t="shared" si="9"/>
        <v/>
      </c>
      <c r="AN21" s="162" t="str">
        <f t="shared" si="10"/>
        <v/>
      </c>
      <c r="AO21" s="34" t="str">
        <f t="shared" si="11"/>
        <v/>
      </c>
      <c r="AP21" s="34" t="str">
        <f t="shared" si="12"/>
        <v/>
      </c>
    </row>
    <row r="22" spans="1:42" ht="94.5" x14ac:dyDescent="0.25">
      <c r="A22" s="34">
        <v>5</v>
      </c>
      <c r="B22" s="43" t="s">
        <v>286</v>
      </c>
      <c r="C22" s="92">
        <f>'2022'!B11</f>
        <v>225.4</v>
      </c>
      <c r="D22" s="93">
        <f>'2022'!AA11</f>
        <v>43</v>
      </c>
      <c r="E22" s="93">
        <f>'2022'!AB11</f>
        <v>46</v>
      </c>
      <c r="F22" s="92">
        <f>'2022'!AE11</f>
        <v>0.20408163265306123</v>
      </c>
      <c r="G22" s="44">
        <f>'2021'!AJ11</f>
        <v>2</v>
      </c>
      <c r="H22" s="94">
        <f t="shared" si="0"/>
        <v>4.6511627906976747</v>
      </c>
      <c r="I22" s="44"/>
      <c r="J22" s="44"/>
      <c r="K22" s="44"/>
      <c r="L22" s="44">
        <f>'2021'!AK11</f>
        <v>1</v>
      </c>
      <c r="M22" s="44"/>
      <c r="N22" s="44"/>
      <c r="O22" s="44">
        <f>'Добыча 2021'!O21</f>
        <v>1</v>
      </c>
      <c r="P22" s="44"/>
      <c r="Q22" s="44"/>
      <c r="R22" s="44">
        <f>'Добыча 2021'!P21</f>
        <v>1</v>
      </c>
      <c r="S22" s="44"/>
      <c r="T22" s="44"/>
      <c r="U22" s="44">
        <f t="shared" si="1"/>
        <v>50</v>
      </c>
      <c r="V22" s="94">
        <f>'2022'!AG11</f>
        <v>2.3000000000000003</v>
      </c>
      <c r="W22" s="44">
        <f t="shared" si="2"/>
        <v>5</v>
      </c>
      <c r="X22" s="44">
        <f>'2022'!AJ11</f>
        <v>2</v>
      </c>
      <c r="Y22" s="94">
        <f t="shared" si="3"/>
        <v>4.3478260869565215</v>
      </c>
      <c r="Z22" s="44"/>
      <c r="AA22" s="44"/>
      <c r="AB22" s="44"/>
      <c r="AC22" s="44">
        <f>'2022'!AK11</f>
        <v>1</v>
      </c>
      <c r="AD22" s="44"/>
      <c r="AE22" s="44"/>
      <c r="AF22" s="82" t="str">
        <f t="shared" si="4"/>
        <v/>
      </c>
      <c r="AG22" s="159"/>
      <c r="AH22" s="160">
        <f t="shared" si="5"/>
        <v>0.20408163265306123</v>
      </c>
      <c r="AI22" s="160" t="e">
        <f t="shared" ca="1" si="6"/>
        <v>#NAME?</v>
      </c>
      <c r="AJ22" s="161">
        <v>5</v>
      </c>
      <c r="AK22" s="161" t="str">
        <f t="shared" si="7"/>
        <v/>
      </c>
      <c r="AL22" s="161" t="e">
        <f t="shared" ca="1" si="8"/>
        <v>#NAME?</v>
      </c>
      <c r="AM22" s="161">
        <f t="shared" si="9"/>
        <v>2</v>
      </c>
      <c r="AN22" s="162" t="str">
        <f t="shared" si="10"/>
        <v/>
      </c>
      <c r="AO22" s="34" t="str">
        <f t="shared" si="11"/>
        <v>Сумма не совпадает или не ОДОУ</v>
      </c>
      <c r="AP22" s="34" t="str">
        <f t="shared" si="12"/>
        <v/>
      </c>
    </row>
    <row r="23" spans="1:42" ht="94.5" x14ac:dyDescent="0.25">
      <c r="A23" s="34">
        <v>6</v>
      </c>
      <c r="B23" s="43" t="s">
        <v>48</v>
      </c>
      <c r="C23" s="92">
        <f>'2022'!B12</f>
        <v>358.7</v>
      </c>
      <c r="D23" s="93">
        <f>'2022'!AA12</f>
        <v>83</v>
      </c>
      <c r="E23" s="93">
        <f>'2022'!AB12</f>
        <v>80</v>
      </c>
      <c r="F23" s="92">
        <f>'2022'!AE12</f>
        <v>0.2230275996654586</v>
      </c>
      <c r="G23" s="44">
        <f>'2021'!AJ12</f>
        <v>4</v>
      </c>
      <c r="H23" s="94">
        <f t="shared" si="0"/>
        <v>4.8192771084337354</v>
      </c>
      <c r="I23" s="44"/>
      <c r="J23" s="44"/>
      <c r="K23" s="44"/>
      <c r="L23" s="44">
        <f>'2021'!AK12</f>
        <v>3</v>
      </c>
      <c r="M23" s="44"/>
      <c r="N23" s="44"/>
      <c r="O23" s="44">
        <f>'Добыча 2021'!O22</f>
        <v>4</v>
      </c>
      <c r="P23" s="44"/>
      <c r="Q23" s="44"/>
      <c r="R23" s="44">
        <f>'Добыча 2021'!P22</f>
        <v>3</v>
      </c>
      <c r="S23" s="44"/>
      <c r="T23" s="44"/>
      <c r="U23" s="44">
        <f t="shared" si="1"/>
        <v>100</v>
      </c>
      <c r="V23" s="94">
        <f>'2022'!AG12</f>
        <v>4</v>
      </c>
      <c r="W23" s="44">
        <f t="shared" si="2"/>
        <v>5</v>
      </c>
      <c r="X23" s="44">
        <f>'2022'!AJ12</f>
        <v>4</v>
      </c>
      <c r="Y23" s="94">
        <f t="shared" si="3"/>
        <v>5</v>
      </c>
      <c r="Z23" s="44"/>
      <c r="AA23" s="44"/>
      <c r="AB23" s="44"/>
      <c r="AC23" s="44">
        <f>'2022'!AK12</f>
        <v>3</v>
      </c>
      <c r="AD23" s="44"/>
      <c r="AE23" s="44"/>
      <c r="AF23" s="82" t="str">
        <f t="shared" si="4"/>
        <v/>
      </c>
      <c r="AG23" s="159"/>
      <c r="AH23" s="160">
        <f t="shared" si="5"/>
        <v>0.2230275996654586</v>
      </c>
      <c r="AI23" s="160" t="e">
        <f t="shared" ca="1" si="6"/>
        <v>#NAME?</v>
      </c>
      <c r="AJ23" s="161">
        <v>5</v>
      </c>
      <c r="AK23" s="161" t="str">
        <f t="shared" si="7"/>
        <v/>
      </c>
      <c r="AL23" s="161" t="e">
        <f t="shared" ca="1" si="8"/>
        <v>#NAME?</v>
      </c>
      <c r="AM23" s="161">
        <f t="shared" si="9"/>
        <v>4</v>
      </c>
      <c r="AN23" s="162" t="str">
        <f t="shared" si="10"/>
        <v/>
      </c>
      <c r="AO23" s="34" t="str">
        <f t="shared" si="11"/>
        <v>Сумма не совпадает или не ОДОУ</v>
      </c>
      <c r="AP23" s="34" t="str">
        <f t="shared" si="12"/>
        <v/>
      </c>
    </row>
    <row r="24" spans="1:42" ht="31.5" x14ac:dyDescent="0.25">
      <c r="A24" s="34">
        <v>7</v>
      </c>
      <c r="B24" s="49" t="s">
        <v>50</v>
      </c>
      <c r="C24" s="92">
        <f>'2022'!B13</f>
        <v>57.56</v>
      </c>
      <c r="D24" s="93">
        <f>'2022'!AA13</f>
        <v>0</v>
      </c>
      <c r="E24" s="93">
        <f>'2022'!AB13</f>
        <v>0</v>
      </c>
      <c r="F24" s="92">
        <f>'2022'!AE13</f>
        <v>0</v>
      </c>
      <c r="G24" s="44">
        <f>'2021'!AJ13</f>
        <v>0</v>
      </c>
      <c r="H24" s="94">
        <f t="shared" si="0"/>
        <v>0</v>
      </c>
      <c r="I24" s="44"/>
      <c r="J24" s="44"/>
      <c r="K24" s="44"/>
      <c r="L24" s="44">
        <f>'2021'!AK13</f>
        <v>0</v>
      </c>
      <c r="M24" s="44"/>
      <c r="N24" s="44"/>
      <c r="O24" s="44">
        <f>'Добыча 2021'!O23</f>
        <v>0</v>
      </c>
      <c r="P24" s="44"/>
      <c r="Q24" s="44"/>
      <c r="R24" s="44">
        <f>'Добыча 2021'!P23</f>
        <v>0</v>
      </c>
      <c r="S24" s="44"/>
      <c r="T24" s="44"/>
      <c r="U24" s="44">
        <f t="shared" si="1"/>
        <v>0</v>
      </c>
      <c r="V24" s="94">
        <f>'2022'!AG13</f>
        <v>0</v>
      </c>
      <c r="W24" s="44">
        <f t="shared" si="2"/>
        <v>0</v>
      </c>
      <c r="X24" s="44">
        <f>'2022'!AJ13</f>
        <v>0</v>
      </c>
      <c r="Y24" s="94">
        <f t="shared" si="3"/>
        <v>0</v>
      </c>
      <c r="Z24" s="44"/>
      <c r="AA24" s="44"/>
      <c r="AB24" s="44"/>
      <c r="AC24" s="44">
        <f>'2022'!AK13</f>
        <v>0</v>
      </c>
      <c r="AD24" s="44"/>
      <c r="AE24" s="44"/>
      <c r="AF24" s="82" t="str">
        <f t="shared" si="4"/>
        <v/>
      </c>
      <c r="AG24" s="159"/>
      <c r="AH24" s="160">
        <f t="shared" si="5"/>
        <v>0</v>
      </c>
      <c r="AI24" s="160" t="e">
        <f t="shared" ca="1" si="6"/>
        <v>#NAME?</v>
      </c>
      <c r="AJ24" s="161">
        <v>5</v>
      </c>
      <c r="AK24" s="161" t="str">
        <f t="shared" si="7"/>
        <v/>
      </c>
      <c r="AL24" s="161">
        <f t="shared" si="8"/>
        <v>0</v>
      </c>
      <c r="AM24" s="161">
        <f t="shared" si="9"/>
        <v>0</v>
      </c>
      <c r="AN24" s="162" t="str">
        <f t="shared" si="10"/>
        <v/>
      </c>
      <c r="AO24" s="34" t="str">
        <f t="shared" si="11"/>
        <v/>
      </c>
      <c r="AP24" s="34" t="str">
        <f t="shared" si="12"/>
        <v/>
      </c>
    </row>
    <row r="25" spans="1:42" ht="47.25" x14ac:dyDescent="0.25">
      <c r="A25" s="34">
        <v>8</v>
      </c>
      <c r="B25" s="49" t="s">
        <v>51</v>
      </c>
      <c r="C25" s="92">
        <f>'2022'!B14</f>
        <v>335.71</v>
      </c>
      <c r="D25" s="93">
        <f>'2022'!AA14</f>
        <v>0</v>
      </c>
      <c r="E25" s="93">
        <f>'2022'!AB14</f>
        <v>0</v>
      </c>
      <c r="F25" s="92">
        <f>'2022'!AE14</f>
        <v>0</v>
      </c>
      <c r="G25" s="44">
        <f>'2021'!AJ14</f>
        <v>0</v>
      </c>
      <c r="H25" s="94">
        <f t="shared" si="0"/>
        <v>0</v>
      </c>
      <c r="I25" s="44"/>
      <c r="J25" s="44"/>
      <c r="K25" s="44"/>
      <c r="L25" s="44">
        <f>'2021'!AK14</f>
        <v>0</v>
      </c>
      <c r="M25" s="44"/>
      <c r="N25" s="44"/>
      <c r="O25" s="44">
        <f>'Добыча 2021'!O24</f>
        <v>0</v>
      </c>
      <c r="P25" s="44"/>
      <c r="Q25" s="44"/>
      <c r="R25" s="44">
        <f>'Добыча 2021'!P24</f>
        <v>0</v>
      </c>
      <c r="S25" s="44"/>
      <c r="T25" s="44"/>
      <c r="U25" s="44">
        <f t="shared" si="1"/>
        <v>0</v>
      </c>
      <c r="V25" s="94">
        <f>'2022'!AG14</f>
        <v>0</v>
      </c>
      <c r="W25" s="44">
        <f t="shared" si="2"/>
        <v>0</v>
      </c>
      <c r="X25" s="44">
        <f>'2022'!AJ14</f>
        <v>0</v>
      </c>
      <c r="Y25" s="94">
        <f t="shared" si="3"/>
        <v>0</v>
      </c>
      <c r="Z25" s="44"/>
      <c r="AA25" s="44"/>
      <c r="AB25" s="44"/>
      <c r="AC25" s="44">
        <f>'2022'!AK14</f>
        <v>0</v>
      </c>
      <c r="AD25" s="44"/>
      <c r="AE25" s="44"/>
      <c r="AF25" s="82" t="str">
        <f t="shared" si="4"/>
        <v/>
      </c>
      <c r="AG25" s="159"/>
      <c r="AH25" s="160">
        <f t="shared" si="5"/>
        <v>0</v>
      </c>
      <c r="AI25" s="160" t="e">
        <f t="shared" ca="1" si="6"/>
        <v>#NAME?</v>
      </c>
      <c r="AJ25" s="161">
        <v>5</v>
      </c>
      <c r="AK25" s="161" t="str">
        <f t="shared" si="7"/>
        <v/>
      </c>
      <c r="AL25" s="161">
        <f t="shared" si="8"/>
        <v>0</v>
      </c>
      <c r="AM25" s="161">
        <f t="shared" si="9"/>
        <v>0</v>
      </c>
      <c r="AN25" s="162" t="str">
        <f t="shared" si="10"/>
        <v/>
      </c>
      <c r="AO25" s="34" t="str">
        <f t="shared" si="11"/>
        <v/>
      </c>
      <c r="AP25" s="34" t="str">
        <f t="shared" si="12"/>
        <v/>
      </c>
    </row>
    <row r="26" spans="1:42" ht="47.25" x14ac:dyDescent="0.25">
      <c r="A26" s="34">
        <v>9</v>
      </c>
      <c r="B26" s="50" t="s">
        <v>287</v>
      </c>
      <c r="C26" s="92">
        <f>'2022'!B15</f>
        <v>164.08600000000001</v>
      </c>
      <c r="D26" s="93">
        <f>'2022'!AA15</f>
        <v>0</v>
      </c>
      <c r="E26" s="93">
        <f>'2022'!AB15</f>
        <v>0</v>
      </c>
      <c r="F26" s="92">
        <f>'2022'!AE15</f>
        <v>0</v>
      </c>
      <c r="G26" s="44">
        <f>'2021'!AJ15</f>
        <v>0</v>
      </c>
      <c r="H26" s="94">
        <f t="shared" si="0"/>
        <v>0</v>
      </c>
      <c r="I26" s="44"/>
      <c r="J26" s="44"/>
      <c r="K26" s="44"/>
      <c r="L26" s="44">
        <f>'2021'!AK15</f>
        <v>0</v>
      </c>
      <c r="M26" s="44"/>
      <c r="N26" s="44"/>
      <c r="O26" s="44">
        <f>'Добыча 2021'!O25</f>
        <v>0</v>
      </c>
      <c r="P26" s="44"/>
      <c r="Q26" s="44"/>
      <c r="R26" s="44">
        <f>'Добыча 2021'!P25</f>
        <v>0</v>
      </c>
      <c r="S26" s="44"/>
      <c r="T26" s="44"/>
      <c r="U26" s="44">
        <f t="shared" si="1"/>
        <v>0</v>
      </c>
      <c r="V26" s="94">
        <f>'2022'!AG15</f>
        <v>0</v>
      </c>
      <c r="W26" s="44">
        <f t="shared" si="2"/>
        <v>0</v>
      </c>
      <c r="X26" s="44">
        <f>'2022'!AJ15</f>
        <v>0</v>
      </c>
      <c r="Y26" s="94">
        <f t="shared" si="3"/>
        <v>0</v>
      </c>
      <c r="Z26" s="44"/>
      <c r="AA26" s="44"/>
      <c r="AB26" s="44"/>
      <c r="AC26" s="44">
        <f>'2022'!AK15</f>
        <v>0</v>
      </c>
      <c r="AD26" s="44"/>
      <c r="AE26" s="44"/>
      <c r="AF26" s="82" t="str">
        <f t="shared" si="4"/>
        <v/>
      </c>
      <c r="AG26" s="159"/>
      <c r="AH26" s="160">
        <f t="shared" si="5"/>
        <v>0</v>
      </c>
      <c r="AI26" s="160" t="e">
        <f t="shared" ca="1" si="6"/>
        <v>#NAME?</v>
      </c>
      <c r="AJ26" s="161">
        <v>5</v>
      </c>
      <c r="AK26" s="161" t="str">
        <f t="shared" si="7"/>
        <v/>
      </c>
      <c r="AL26" s="161">
        <f t="shared" si="8"/>
        <v>0</v>
      </c>
      <c r="AM26" s="161">
        <f t="shared" si="9"/>
        <v>0</v>
      </c>
      <c r="AN26" s="162" t="str">
        <f t="shared" si="10"/>
        <v/>
      </c>
      <c r="AO26" s="34" t="str">
        <f t="shared" si="11"/>
        <v/>
      </c>
      <c r="AP26" s="34" t="str">
        <f t="shared" si="12"/>
        <v/>
      </c>
    </row>
    <row r="27" spans="1:42" ht="47.25" x14ac:dyDescent="0.25">
      <c r="A27" s="34">
        <v>10</v>
      </c>
      <c r="B27" s="50" t="s">
        <v>288</v>
      </c>
      <c r="C27" s="92">
        <f>'2022'!B16</f>
        <v>371.93</v>
      </c>
      <c r="D27" s="93">
        <f>'2022'!AA16</f>
        <v>0</v>
      </c>
      <c r="E27" s="93">
        <f>'2022'!AB16</f>
        <v>48</v>
      </c>
      <c r="F27" s="92">
        <f>'2022'!AE16</f>
        <v>0.12905654289785712</v>
      </c>
      <c r="G27" s="44">
        <f>'2021'!AJ16</f>
        <v>0</v>
      </c>
      <c r="H27" s="94">
        <f t="shared" si="0"/>
        <v>0</v>
      </c>
      <c r="I27" s="44"/>
      <c r="J27" s="44"/>
      <c r="K27" s="44"/>
      <c r="L27" s="44">
        <f>'2021'!AK16</f>
        <v>0</v>
      </c>
      <c r="M27" s="44"/>
      <c r="N27" s="44"/>
      <c r="O27" s="44">
        <f>'Добыча 2021'!O26</f>
        <v>0</v>
      </c>
      <c r="P27" s="44"/>
      <c r="Q27" s="44"/>
      <c r="R27" s="44">
        <f>'Добыча 2021'!P26</f>
        <v>0</v>
      </c>
      <c r="S27" s="44"/>
      <c r="T27" s="44"/>
      <c r="U27" s="44">
        <f t="shared" si="1"/>
        <v>0</v>
      </c>
      <c r="V27" s="94">
        <f>'2022'!AG16</f>
        <v>2.4000000000000004</v>
      </c>
      <c r="W27" s="44">
        <f t="shared" si="2"/>
        <v>5.0000000000000009</v>
      </c>
      <c r="X27" s="44">
        <f>'2022'!AJ16</f>
        <v>0</v>
      </c>
      <c r="Y27" s="94">
        <f t="shared" si="3"/>
        <v>0</v>
      </c>
      <c r="Z27" s="44"/>
      <c r="AA27" s="44"/>
      <c r="AB27" s="44"/>
      <c r="AC27" s="44">
        <f>'2022'!AK16</f>
        <v>0</v>
      </c>
      <c r="AD27" s="44"/>
      <c r="AE27" s="44"/>
      <c r="AF27" s="82" t="str">
        <f t="shared" si="4"/>
        <v/>
      </c>
      <c r="AG27" s="159"/>
      <c r="AH27" s="160">
        <f t="shared" si="5"/>
        <v>0.12905654289785712</v>
      </c>
      <c r="AI27" s="160" t="e">
        <f t="shared" ca="1" si="6"/>
        <v>#NAME?</v>
      </c>
      <c r="AJ27" s="161">
        <v>5</v>
      </c>
      <c r="AK27" s="161" t="str">
        <f t="shared" si="7"/>
        <v/>
      </c>
      <c r="AL27" s="161">
        <f t="shared" si="8"/>
        <v>0</v>
      </c>
      <c r="AM27" s="161">
        <f t="shared" si="9"/>
        <v>0</v>
      </c>
      <c r="AN27" s="162" t="str">
        <f t="shared" si="10"/>
        <v/>
      </c>
      <c r="AO27" s="34" t="str">
        <f t="shared" si="11"/>
        <v/>
      </c>
      <c r="AP27" s="34" t="str">
        <f t="shared" si="12"/>
        <v/>
      </c>
    </row>
    <row r="28" spans="1:42" ht="47.25" x14ac:dyDescent="0.25">
      <c r="A28" s="34">
        <v>11</v>
      </c>
      <c r="B28" s="50" t="s">
        <v>289</v>
      </c>
      <c r="C28" s="92">
        <f>'2022'!B17</f>
        <v>291.029</v>
      </c>
      <c r="D28" s="93">
        <f>'2022'!AA17</f>
        <v>0</v>
      </c>
      <c r="E28" s="93">
        <f>'2022'!AB17</f>
        <v>0</v>
      </c>
      <c r="F28" s="92">
        <f>'2022'!AE17</f>
        <v>0</v>
      </c>
      <c r="G28" s="44">
        <f>'2021'!AJ17</f>
        <v>0</v>
      </c>
      <c r="H28" s="94">
        <f t="shared" si="0"/>
        <v>0</v>
      </c>
      <c r="I28" s="44"/>
      <c r="J28" s="44"/>
      <c r="K28" s="44"/>
      <c r="L28" s="44">
        <f>'2021'!AK17</f>
        <v>0</v>
      </c>
      <c r="M28" s="44"/>
      <c r="N28" s="44"/>
      <c r="O28" s="44">
        <f>'Добыча 2021'!O27</f>
        <v>0</v>
      </c>
      <c r="P28" s="44"/>
      <c r="Q28" s="44"/>
      <c r="R28" s="44">
        <f>'Добыча 2021'!P27</f>
        <v>0</v>
      </c>
      <c r="S28" s="44"/>
      <c r="T28" s="44"/>
      <c r="U28" s="44">
        <f t="shared" si="1"/>
        <v>0</v>
      </c>
      <c r="V28" s="94">
        <f>'2022'!AG17</f>
        <v>0</v>
      </c>
      <c r="W28" s="44">
        <f t="shared" si="2"/>
        <v>0</v>
      </c>
      <c r="X28" s="44">
        <f>'2022'!AJ17</f>
        <v>0</v>
      </c>
      <c r="Y28" s="94">
        <f t="shared" si="3"/>
        <v>0</v>
      </c>
      <c r="Z28" s="44"/>
      <c r="AA28" s="44"/>
      <c r="AB28" s="44"/>
      <c r="AC28" s="44">
        <f>'2022'!AK17</f>
        <v>0</v>
      </c>
      <c r="AD28" s="44"/>
      <c r="AE28" s="44"/>
      <c r="AF28" s="82" t="str">
        <f t="shared" si="4"/>
        <v/>
      </c>
      <c r="AG28" s="159"/>
      <c r="AH28" s="160">
        <f t="shared" si="5"/>
        <v>0</v>
      </c>
      <c r="AI28" s="160" t="e">
        <f t="shared" ca="1" si="6"/>
        <v>#NAME?</v>
      </c>
      <c r="AJ28" s="161">
        <v>5</v>
      </c>
      <c r="AK28" s="161" t="str">
        <f t="shared" si="7"/>
        <v/>
      </c>
      <c r="AL28" s="161">
        <f t="shared" si="8"/>
        <v>0</v>
      </c>
      <c r="AM28" s="161">
        <f t="shared" si="9"/>
        <v>0</v>
      </c>
      <c r="AN28" s="162" t="str">
        <f t="shared" si="10"/>
        <v/>
      </c>
      <c r="AO28" s="34" t="str">
        <f t="shared" si="11"/>
        <v/>
      </c>
      <c r="AP28" s="34" t="str">
        <f t="shared" si="12"/>
        <v/>
      </c>
    </row>
    <row r="29" spans="1:42" ht="47.25" x14ac:dyDescent="0.25">
      <c r="A29" s="34">
        <v>12</v>
      </c>
      <c r="B29" s="50" t="s">
        <v>407</v>
      </c>
      <c r="C29" s="92">
        <f>'2022'!B18</f>
        <v>170.64400000000001</v>
      </c>
      <c r="D29" s="93">
        <f>'2022'!AA18</f>
        <v>0</v>
      </c>
      <c r="E29" s="93">
        <f>'2022'!AB18</f>
        <v>0</v>
      </c>
      <c r="F29" s="92">
        <f>'2022'!AE18</f>
        <v>0</v>
      </c>
      <c r="G29" s="44">
        <f>'2021'!AJ18</f>
        <v>0</v>
      </c>
      <c r="H29" s="94">
        <f t="shared" si="0"/>
        <v>0</v>
      </c>
      <c r="I29" s="44"/>
      <c r="J29" s="44"/>
      <c r="K29" s="44"/>
      <c r="L29" s="44">
        <f>'2021'!AK18</f>
        <v>0</v>
      </c>
      <c r="M29" s="44"/>
      <c r="N29" s="44"/>
      <c r="O29" s="44">
        <f>'Добыча 2021'!O28</f>
        <v>0</v>
      </c>
      <c r="P29" s="44"/>
      <c r="Q29" s="44"/>
      <c r="R29" s="44">
        <f>'Добыча 2021'!P28</f>
        <v>0</v>
      </c>
      <c r="S29" s="44"/>
      <c r="T29" s="44"/>
      <c r="U29" s="44">
        <f t="shared" si="1"/>
        <v>0</v>
      </c>
      <c r="V29" s="94">
        <f>'2022'!AG18</f>
        <v>0</v>
      </c>
      <c r="W29" s="44">
        <f t="shared" si="2"/>
        <v>0</v>
      </c>
      <c r="X29" s="44">
        <f>'2022'!AJ18</f>
        <v>0</v>
      </c>
      <c r="Y29" s="94">
        <f t="shared" si="3"/>
        <v>0</v>
      </c>
      <c r="Z29" s="44"/>
      <c r="AA29" s="44"/>
      <c r="AB29" s="44"/>
      <c r="AC29" s="44">
        <f>'2022'!AK18</f>
        <v>0</v>
      </c>
      <c r="AD29" s="44"/>
      <c r="AE29" s="44"/>
      <c r="AF29" s="82" t="str">
        <f t="shared" si="4"/>
        <v/>
      </c>
      <c r="AG29" s="159"/>
      <c r="AH29" s="160">
        <f t="shared" si="5"/>
        <v>0</v>
      </c>
      <c r="AI29" s="160" t="e">
        <f t="shared" ca="1" si="6"/>
        <v>#NAME?</v>
      </c>
      <c r="AJ29" s="161">
        <v>5</v>
      </c>
      <c r="AK29" s="161" t="str">
        <f t="shared" si="7"/>
        <v/>
      </c>
      <c r="AL29" s="161">
        <f t="shared" si="8"/>
        <v>0</v>
      </c>
      <c r="AM29" s="161">
        <f t="shared" si="9"/>
        <v>0</v>
      </c>
      <c r="AN29" s="162" t="str">
        <f t="shared" si="10"/>
        <v/>
      </c>
      <c r="AO29" s="34" t="str">
        <f t="shared" si="11"/>
        <v/>
      </c>
      <c r="AP29" s="34" t="str">
        <f t="shared" si="12"/>
        <v/>
      </c>
    </row>
    <row r="30" spans="1:42" ht="30" customHeight="1" x14ac:dyDescent="0.25">
      <c r="A30" s="34">
        <v>13</v>
      </c>
      <c r="B30" s="50" t="s">
        <v>291</v>
      </c>
      <c r="C30" s="92">
        <f>'2022'!B19</f>
        <v>50</v>
      </c>
      <c r="D30" s="93">
        <f>'2022'!AA19</f>
        <v>0</v>
      </c>
      <c r="E30" s="93">
        <f>'2022'!AB19</f>
        <v>0</v>
      </c>
      <c r="F30" s="92">
        <f>'2022'!AE19</f>
        <v>0</v>
      </c>
      <c r="G30" s="44">
        <f>'2021'!AJ19</f>
        <v>0</v>
      </c>
      <c r="H30" s="94">
        <f t="shared" si="0"/>
        <v>0</v>
      </c>
      <c r="I30" s="44"/>
      <c r="J30" s="44"/>
      <c r="K30" s="44"/>
      <c r="L30" s="44">
        <f>'2021'!AK19</f>
        <v>0</v>
      </c>
      <c r="M30" s="44"/>
      <c r="N30" s="44"/>
      <c r="O30" s="44">
        <f>'Добыча 2021'!O29</f>
        <v>0</v>
      </c>
      <c r="P30" s="44"/>
      <c r="Q30" s="44"/>
      <c r="R30" s="44">
        <f>'Добыча 2021'!P29</f>
        <v>0</v>
      </c>
      <c r="S30" s="44"/>
      <c r="T30" s="44"/>
      <c r="U30" s="44">
        <f t="shared" si="1"/>
        <v>0</v>
      </c>
      <c r="V30" s="94">
        <f>'2022'!AG19</f>
        <v>0</v>
      </c>
      <c r="W30" s="44">
        <f t="shared" si="2"/>
        <v>0</v>
      </c>
      <c r="X30" s="44">
        <f>'2022'!AJ19</f>
        <v>0</v>
      </c>
      <c r="Y30" s="94">
        <f t="shared" si="3"/>
        <v>0</v>
      </c>
      <c r="Z30" s="44"/>
      <c r="AA30" s="44"/>
      <c r="AB30" s="44"/>
      <c r="AC30" s="44">
        <f>'2022'!AK19</f>
        <v>0</v>
      </c>
      <c r="AD30" s="44"/>
      <c r="AE30" s="44"/>
      <c r="AF30" s="82" t="str">
        <f t="shared" si="4"/>
        <v/>
      </c>
      <c r="AG30" s="159"/>
      <c r="AH30" s="160">
        <f t="shared" si="5"/>
        <v>0</v>
      </c>
      <c r="AI30" s="160" t="e">
        <f t="shared" ca="1" si="6"/>
        <v>#NAME?</v>
      </c>
      <c r="AJ30" s="161">
        <v>5</v>
      </c>
      <c r="AK30" s="161" t="str">
        <f t="shared" si="7"/>
        <v/>
      </c>
      <c r="AL30" s="161">
        <f t="shared" si="8"/>
        <v>0</v>
      </c>
      <c r="AM30" s="161">
        <f t="shared" si="9"/>
        <v>0</v>
      </c>
      <c r="AN30" s="162" t="str">
        <f t="shared" si="10"/>
        <v/>
      </c>
      <c r="AO30" s="34" t="str">
        <f t="shared" si="11"/>
        <v/>
      </c>
      <c r="AP30" s="34" t="str">
        <f t="shared" si="12"/>
        <v/>
      </c>
    </row>
    <row r="31" spans="1:42" ht="50.25" customHeight="1" x14ac:dyDescent="0.25">
      <c r="A31" s="34">
        <v>14</v>
      </c>
      <c r="B31" s="104" t="s">
        <v>408</v>
      </c>
      <c r="C31" s="92">
        <f>'2022'!B20</f>
        <v>434.36</v>
      </c>
      <c r="D31" s="581">
        <f>'2022'!AA20</f>
        <v>0</v>
      </c>
      <c r="E31" s="93">
        <f>'2022'!AB20</f>
        <v>113</v>
      </c>
      <c r="F31" s="92">
        <f>'2022'!AE20</f>
        <v>0.2601528685882678</v>
      </c>
      <c r="G31" s="583">
        <f>'2021'!AJ20</f>
        <v>0</v>
      </c>
      <c r="H31" s="585">
        <f t="shared" si="0"/>
        <v>0</v>
      </c>
      <c r="I31" s="56"/>
      <c r="J31" s="56"/>
      <c r="K31" s="56"/>
      <c r="L31" s="583">
        <f>'2021'!AK20</f>
        <v>0</v>
      </c>
      <c r="M31" s="44"/>
      <c r="N31" s="44"/>
      <c r="O31" s="583">
        <f>'Добыча 2021'!O30</f>
        <v>0</v>
      </c>
      <c r="P31" s="44"/>
      <c r="Q31" s="44"/>
      <c r="R31" s="583">
        <f>'Добыча 2021'!P30</f>
        <v>0</v>
      </c>
      <c r="S31" s="44"/>
      <c r="T31" s="44"/>
      <c r="U31" s="583">
        <f>IF(G32=0,0,O31/G32*100)</f>
        <v>0</v>
      </c>
      <c r="V31" s="94">
        <f>'2022'!AG20</f>
        <v>5.65</v>
      </c>
      <c r="W31" s="44">
        <f t="shared" si="2"/>
        <v>5</v>
      </c>
      <c r="X31" s="44">
        <f>'2022'!AJ20</f>
        <v>5</v>
      </c>
      <c r="Y31" s="94">
        <f t="shared" si="3"/>
        <v>4.4247787610619467</v>
      </c>
      <c r="Z31" s="44"/>
      <c r="AA31" s="44"/>
      <c r="AB31" s="44"/>
      <c r="AC31" s="44">
        <f>'2022'!AK20</f>
        <v>3</v>
      </c>
      <c r="AD31" s="44"/>
      <c r="AE31" s="44"/>
      <c r="AF31" s="82" t="str">
        <f t="shared" si="4"/>
        <v/>
      </c>
      <c r="AG31" s="159"/>
      <c r="AH31" s="160">
        <f t="shared" si="5"/>
        <v>0.2601528685882678</v>
      </c>
      <c r="AI31" s="160" t="e">
        <f t="shared" ca="1" si="6"/>
        <v>#NAME?</v>
      </c>
      <c r="AJ31" s="161">
        <v>5</v>
      </c>
      <c r="AK31" s="161" t="str">
        <f t="shared" si="7"/>
        <v/>
      </c>
      <c r="AL31" s="161" t="e">
        <f t="shared" ca="1" si="8"/>
        <v>#NAME?</v>
      </c>
      <c r="AM31" s="161">
        <f t="shared" si="9"/>
        <v>5</v>
      </c>
      <c r="AN31" s="162" t="str">
        <f t="shared" si="10"/>
        <v/>
      </c>
      <c r="AO31" s="34" t="str">
        <f t="shared" si="11"/>
        <v>Сумма не совпадает или не ОДОУ</v>
      </c>
      <c r="AP31" s="34" t="str">
        <f t="shared" si="12"/>
        <v/>
      </c>
    </row>
    <row r="32" spans="1:42" ht="47.25" x14ac:dyDescent="0.25">
      <c r="A32" s="34">
        <v>15</v>
      </c>
      <c r="B32" s="108" t="s">
        <v>409</v>
      </c>
      <c r="C32" s="92">
        <f>'2022'!B21</f>
        <v>182.9</v>
      </c>
      <c r="D32" s="582"/>
      <c r="E32" s="93">
        <f>'2022'!AB21</f>
        <v>0</v>
      </c>
      <c r="F32" s="92">
        <f>'2022'!AE21</f>
        <v>0</v>
      </c>
      <c r="G32" s="584"/>
      <c r="H32" s="586"/>
      <c r="I32" s="47"/>
      <c r="J32" s="47"/>
      <c r="K32" s="47"/>
      <c r="L32" s="584"/>
      <c r="M32" s="44"/>
      <c r="N32" s="44"/>
      <c r="O32" s="584"/>
      <c r="P32" s="44"/>
      <c r="Q32" s="44"/>
      <c r="R32" s="584"/>
      <c r="S32" s="44"/>
      <c r="T32" s="44"/>
      <c r="U32" s="584"/>
      <c r="V32" s="94">
        <f>'2022'!AG21</f>
        <v>0</v>
      </c>
      <c r="W32" s="44">
        <f t="shared" si="2"/>
        <v>0</v>
      </c>
      <c r="X32" s="44">
        <f>'2022'!AJ21</f>
        <v>0</v>
      </c>
      <c r="Y32" s="94">
        <f t="shared" si="3"/>
        <v>0</v>
      </c>
      <c r="Z32" s="44"/>
      <c r="AA32" s="44"/>
      <c r="AB32" s="44"/>
      <c r="AC32" s="44">
        <f>'2022'!AK21</f>
        <v>0</v>
      </c>
      <c r="AD32" s="44"/>
      <c r="AE32" s="44"/>
      <c r="AF32" s="82" t="str">
        <f t="shared" si="4"/>
        <v/>
      </c>
      <c r="AG32" s="159"/>
      <c r="AH32" s="160">
        <f t="shared" si="5"/>
        <v>0</v>
      </c>
      <c r="AI32" s="160" t="e">
        <f t="shared" ca="1" si="6"/>
        <v>#NAME?</v>
      </c>
      <c r="AJ32" s="161">
        <v>5</v>
      </c>
      <c r="AK32" s="161" t="str">
        <f t="shared" si="7"/>
        <v/>
      </c>
      <c r="AL32" s="161">
        <f t="shared" si="8"/>
        <v>0</v>
      </c>
      <c r="AM32" s="161">
        <f t="shared" si="9"/>
        <v>0</v>
      </c>
      <c r="AN32" s="162" t="str">
        <f t="shared" si="10"/>
        <v/>
      </c>
      <c r="AO32" s="34" t="str">
        <f t="shared" si="11"/>
        <v/>
      </c>
      <c r="AP32" s="34" t="str">
        <f t="shared" si="12"/>
        <v/>
      </c>
    </row>
    <row r="33" spans="1:42" ht="18.75" x14ac:dyDescent="0.25">
      <c r="A33" s="34"/>
      <c r="B33" s="46" t="s">
        <v>35</v>
      </c>
      <c r="C33" s="96"/>
      <c r="D33" s="97"/>
      <c r="E33" s="97"/>
      <c r="F33" s="98"/>
      <c r="G33" s="44"/>
      <c r="H33" s="94"/>
      <c r="I33" s="44"/>
      <c r="J33" s="44"/>
      <c r="K33" s="44"/>
      <c r="L33" s="44"/>
      <c r="M33" s="47"/>
      <c r="N33" s="47"/>
      <c r="O33" s="47"/>
      <c r="P33" s="47"/>
      <c r="Q33" s="47"/>
      <c r="R33" s="47"/>
      <c r="S33" s="47"/>
      <c r="T33" s="47"/>
      <c r="U33" s="44"/>
      <c r="V33" s="100"/>
      <c r="W33" s="44"/>
      <c r="X33" s="47"/>
      <c r="Y33" s="94"/>
      <c r="Z33" s="47"/>
      <c r="AA33" s="47"/>
      <c r="AB33" s="47"/>
      <c r="AC33" s="47"/>
      <c r="AD33" s="47"/>
      <c r="AE33" s="47"/>
      <c r="AF33" s="82" t="str">
        <f t="shared" si="4"/>
        <v/>
      </c>
      <c r="AG33" s="159"/>
      <c r="AH33" s="160" t="str">
        <f t="shared" si="5"/>
        <v/>
      </c>
      <c r="AI33" s="160" t="e">
        <f t="shared" ca="1" si="6"/>
        <v>#NAME?</v>
      </c>
      <c r="AJ33" s="161">
        <v>5</v>
      </c>
      <c r="AK33" s="161" t="str">
        <f t="shared" si="7"/>
        <v/>
      </c>
      <c r="AL33" s="161" t="str">
        <f t="shared" si="8"/>
        <v/>
      </c>
      <c r="AM33" s="161" t="str">
        <f t="shared" si="9"/>
        <v/>
      </c>
      <c r="AN33" s="162" t="str">
        <f t="shared" si="10"/>
        <v/>
      </c>
      <c r="AO33" s="34" t="str">
        <f t="shared" si="11"/>
        <v/>
      </c>
      <c r="AP33" s="34" t="str">
        <f t="shared" si="12"/>
        <v/>
      </c>
    </row>
    <row r="34" spans="1:42" ht="32.25" customHeight="1" x14ac:dyDescent="0.25">
      <c r="A34" s="34">
        <v>16</v>
      </c>
      <c r="B34" s="43" t="s">
        <v>36</v>
      </c>
      <c r="C34" s="92">
        <f>'2022'!B23</f>
        <v>8592.0195309999999</v>
      </c>
      <c r="D34" s="93">
        <f>'2022'!AA23</f>
        <v>14165</v>
      </c>
      <c r="E34" s="93">
        <f>'2022'!AB23</f>
        <v>15682</v>
      </c>
      <c r="F34" s="92">
        <f>'2022'!AE23</f>
        <v>1.825182070806445</v>
      </c>
      <c r="G34" s="44">
        <f>'2021'!AJ22</f>
        <v>708</v>
      </c>
      <c r="H34" s="94">
        <f t="shared" si="0"/>
        <v>4.9982350864807623</v>
      </c>
      <c r="I34" s="44"/>
      <c r="J34" s="44"/>
      <c r="K34" s="44"/>
      <c r="L34" s="44">
        <f>'2021'!AK22</f>
        <v>531</v>
      </c>
      <c r="M34" s="44"/>
      <c r="N34" s="44"/>
      <c r="O34" s="44">
        <f>'Добыча 2021'!O32</f>
        <v>561</v>
      </c>
      <c r="P34" s="44"/>
      <c r="Q34" s="44"/>
      <c r="R34" s="44">
        <f>'Добыча 2021'!P32</f>
        <v>531</v>
      </c>
      <c r="S34" s="44"/>
      <c r="T34" s="44"/>
      <c r="U34" s="44">
        <f t="shared" si="1"/>
        <v>79.237288135593218</v>
      </c>
      <c r="V34" s="94">
        <f>'2022'!AG23</f>
        <v>784.1</v>
      </c>
      <c r="W34" s="44">
        <f t="shared" si="2"/>
        <v>5</v>
      </c>
      <c r="X34" s="44">
        <f>'2022'!AJ23</f>
        <v>784</v>
      </c>
      <c r="Y34" s="94">
        <f t="shared" si="3"/>
        <v>4.9993623262338982</v>
      </c>
      <c r="Z34" s="44"/>
      <c r="AA34" s="44"/>
      <c r="AB34" s="44"/>
      <c r="AC34" s="44">
        <f>'2022'!AK23</f>
        <v>588</v>
      </c>
      <c r="AD34" s="44"/>
      <c r="AE34" s="44"/>
      <c r="AF34" s="82" t="str">
        <f t="shared" si="4"/>
        <v/>
      </c>
      <c r="AG34" s="159"/>
      <c r="AH34" s="160">
        <f t="shared" si="5"/>
        <v>1.825182070806445</v>
      </c>
      <c r="AI34" s="160" t="e">
        <f t="shared" ca="1" si="6"/>
        <v>#NAME?</v>
      </c>
      <c r="AJ34" s="161">
        <v>5</v>
      </c>
      <c r="AK34" s="161" t="str">
        <f t="shared" si="7"/>
        <v/>
      </c>
      <c r="AL34" s="161" t="e">
        <f t="shared" ca="1" si="8"/>
        <v>#NAME?</v>
      </c>
      <c r="AM34" s="161">
        <f t="shared" si="9"/>
        <v>784</v>
      </c>
      <c r="AN34" s="162" t="str">
        <f t="shared" si="10"/>
        <v/>
      </c>
      <c r="AO34" s="34" t="str">
        <f t="shared" si="11"/>
        <v>Сумма не совпадает или не ОДОУ</v>
      </c>
      <c r="AP34" s="34" t="str">
        <f t="shared" si="12"/>
        <v/>
      </c>
    </row>
    <row r="35" spans="1:42" ht="18.75" x14ac:dyDescent="0.25">
      <c r="A35" s="34"/>
      <c r="B35" s="46" t="s">
        <v>58</v>
      </c>
      <c r="C35" s="96"/>
      <c r="D35" s="97"/>
      <c r="E35" s="97"/>
      <c r="F35" s="98"/>
      <c r="G35" s="44"/>
      <c r="H35" s="94"/>
      <c r="I35" s="44"/>
      <c r="J35" s="44"/>
      <c r="K35" s="44"/>
      <c r="L35" s="44"/>
      <c r="M35" s="56"/>
      <c r="N35" s="56"/>
      <c r="O35" s="56"/>
      <c r="P35" s="56"/>
      <c r="Q35" s="56"/>
      <c r="R35" s="56"/>
      <c r="S35" s="56"/>
      <c r="T35" s="56"/>
      <c r="U35" s="44"/>
      <c r="V35" s="111"/>
      <c r="W35" s="44"/>
      <c r="X35" s="56"/>
      <c r="Y35" s="94"/>
      <c r="Z35" s="56"/>
      <c r="AA35" s="56"/>
      <c r="AB35" s="56"/>
      <c r="AC35" s="56"/>
      <c r="AD35" s="56"/>
      <c r="AE35" s="56"/>
      <c r="AF35" s="82" t="str">
        <f t="shared" si="4"/>
        <v/>
      </c>
      <c r="AG35" s="159"/>
      <c r="AH35" s="160" t="str">
        <f t="shared" si="5"/>
        <v/>
      </c>
      <c r="AI35" s="160" t="e">
        <f t="shared" ca="1" si="6"/>
        <v>#NAME?</v>
      </c>
      <c r="AJ35" s="161">
        <v>5</v>
      </c>
      <c r="AK35" s="161" t="str">
        <f t="shared" si="7"/>
        <v/>
      </c>
      <c r="AL35" s="161" t="str">
        <f t="shared" si="8"/>
        <v/>
      </c>
      <c r="AM35" s="161" t="str">
        <f t="shared" si="9"/>
        <v/>
      </c>
      <c r="AN35" s="162" t="str">
        <f t="shared" si="10"/>
        <v/>
      </c>
      <c r="AO35" s="34" t="str">
        <f t="shared" si="11"/>
        <v/>
      </c>
      <c r="AP35" s="34" t="str">
        <f t="shared" si="12"/>
        <v/>
      </c>
    </row>
    <row r="36" spans="1:42" ht="94.5" x14ac:dyDescent="0.25">
      <c r="A36" s="34">
        <v>17</v>
      </c>
      <c r="B36" s="57" t="s">
        <v>60</v>
      </c>
      <c r="C36" s="92">
        <f>'2022'!B26</f>
        <v>1576.173</v>
      </c>
      <c r="D36" s="93">
        <f>'2022'!AA26</f>
        <v>5336</v>
      </c>
      <c r="E36" s="93">
        <f>'2022'!AB26</f>
        <v>5591</v>
      </c>
      <c r="F36" s="92">
        <f>'2022'!AE26</f>
        <v>3.5471994508217053</v>
      </c>
      <c r="G36" s="44">
        <f>'2021'!AJ25</f>
        <v>266</v>
      </c>
      <c r="H36" s="94">
        <f t="shared" si="0"/>
        <v>4.9850074962518738</v>
      </c>
      <c r="I36" s="44"/>
      <c r="J36" s="44"/>
      <c r="K36" s="44"/>
      <c r="L36" s="44">
        <f>'2021'!AK25</f>
        <v>199</v>
      </c>
      <c r="M36" s="44"/>
      <c r="N36" s="44"/>
      <c r="O36" s="44">
        <f>'Добыча 2021'!O35</f>
        <v>266</v>
      </c>
      <c r="P36" s="44"/>
      <c r="Q36" s="44"/>
      <c r="R36" s="44">
        <f>'Добыча 2021'!P35</f>
        <v>199</v>
      </c>
      <c r="S36" s="44"/>
      <c r="T36" s="44"/>
      <c r="U36" s="44">
        <f t="shared" si="1"/>
        <v>100</v>
      </c>
      <c r="V36" s="94">
        <f>'2022'!AG26</f>
        <v>279.55</v>
      </c>
      <c r="W36" s="44">
        <f t="shared" si="2"/>
        <v>5</v>
      </c>
      <c r="X36" s="44">
        <f>'2022'!AJ26</f>
        <v>279</v>
      </c>
      <c r="Y36" s="94">
        <f t="shared" si="3"/>
        <v>4.9901627615811126</v>
      </c>
      <c r="Z36" s="44"/>
      <c r="AA36" s="44"/>
      <c r="AB36" s="44"/>
      <c r="AC36" s="44">
        <f>'2022'!AK26</f>
        <v>209</v>
      </c>
      <c r="AD36" s="44"/>
      <c r="AE36" s="44"/>
      <c r="AF36" s="82" t="str">
        <f t="shared" si="4"/>
        <v/>
      </c>
      <c r="AG36" s="159"/>
      <c r="AH36" s="160">
        <f t="shared" si="5"/>
        <v>3.5471994508217053</v>
      </c>
      <c r="AI36" s="160" t="e">
        <f t="shared" ca="1" si="6"/>
        <v>#NAME?</v>
      </c>
      <c r="AJ36" s="161">
        <v>5</v>
      </c>
      <c r="AK36" s="161" t="str">
        <f t="shared" si="7"/>
        <v/>
      </c>
      <c r="AL36" s="161" t="e">
        <f t="shared" ca="1" si="8"/>
        <v>#NAME?</v>
      </c>
      <c r="AM36" s="161">
        <f t="shared" si="9"/>
        <v>279</v>
      </c>
      <c r="AN36" s="162" t="str">
        <f t="shared" si="10"/>
        <v/>
      </c>
      <c r="AO36" s="34" t="str">
        <f t="shared" si="11"/>
        <v>Сумма не совпадает или не ОДОУ</v>
      </c>
      <c r="AP36" s="34" t="str">
        <f t="shared" si="12"/>
        <v/>
      </c>
    </row>
    <row r="37" spans="1:42" ht="48.75" customHeight="1" x14ac:dyDescent="0.25">
      <c r="A37" s="34">
        <v>18</v>
      </c>
      <c r="B37" s="57" t="s">
        <v>59</v>
      </c>
      <c r="C37" s="92">
        <f>'2022'!B27</f>
        <v>116.81</v>
      </c>
      <c r="D37" s="93">
        <f>'2022'!AA27</f>
        <v>486</v>
      </c>
      <c r="E37" s="93">
        <f>'2022'!AB27</f>
        <v>486</v>
      </c>
      <c r="F37" s="92">
        <f>'2022'!AE27</f>
        <v>4.1606026881260165</v>
      </c>
      <c r="G37" s="44">
        <f>'2021'!AJ26</f>
        <v>24</v>
      </c>
      <c r="H37" s="94">
        <f t="shared" si="0"/>
        <v>4.9382716049382713</v>
      </c>
      <c r="I37" s="44"/>
      <c r="J37" s="44"/>
      <c r="K37" s="44"/>
      <c r="L37" s="44">
        <f>'2021'!AK26</f>
        <v>18</v>
      </c>
      <c r="M37" s="44"/>
      <c r="N37" s="44"/>
      <c r="O37" s="44">
        <f>'Добыча 2021'!O36</f>
        <v>24</v>
      </c>
      <c r="P37" s="44"/>
      <c r="Q37" s="44"/>
      <c r="R37" s="44">
        <f>'Добыча 2021'!P36</f>
        <v>18</v>
      </c>
      <c r="S37" s="44"/>
      <c r="T37" s="44"/>
      <c r="U37" s="44">
        <f t="shared" si="1"/>
        <v>100</v>
      </c>
      <c r="V37" s="94">
        <f>'2022'!AG27</f>
        <v>24.3</v>
      </c>
      <c r="W37" s="44">
        <f t="shared" si="2"/>
        <v>5</v>
      </c>
      <c r="X37" s="44">
        <f>'2022'!AJ27</f>
        <v>24</v>
      </c>
      <c r="Y37" s="94">
        <f t="shared" si="3"/>
        <v>4.9382716049382713</v>
      </c>
      <c r="Z37" s="44"/>
      <c r="AA37" s="44"/>
      <c r="AB37" s="44"/>
      <c r="AC37" s="44">
        <f>'2022'!AK27</f>
        <v>18</v>
      </c>
      <c r="AD37" s="44"/>
      <c r="AE37" s="44"/>
      <c r="AF37" s="82" t="str">
        <f t="shared" si="4"/>
        <v/>
      </c>
      <c r="AG37" s="159"/>
      <c r="AH37" s="160">
        <f t="shared" si="5"/>
        <v>4.1606026881260165</v>
      </c>
      <c r="AI37" s="160" t="e">
        <f t="shared" ca="1" si="6"/>
        <v>#NAME?</v>
      </c>
      <c r="AJ37" s="161">
        <v>5</v>
      </c>
      <c r="AK37" s="161" t="str">
        <f t="shared" si="7"/>
        <v/>
      </c>
      <c r="AL37" s="161" t="e">
        <f t="shared" ca="1" si="8"/>
        <v>#NAME?</v>
      </c>
      <c r="AM37" s="161">
        <f t="shared" si="9"/>
        <v>24</v>
      </c>
      <c r="AN37" s="162" t="str">
        <f t="shared" si="10"/>
        <v/>
      </c>
      <c r="AO37" s="34" t="str">
        <f t="shared" si="11"/>
        <v>Сумма не совпадает или не ОДОУ</v>
      </c>
      <c r="AP37" s="34" t="str">
        <f t="shared" si="12"/>
        <v/>
      </c>
    </row>
    <row r="38" spans="1:42" ht="30.75" customHeight="1" x14ac:dyDescent="0.25">
      <c r="A38" s="34">
        <v>19</v>
      </c>
      <c r="B38" s="57" t="s">
        <v>294</v>
      </c>
      <c r="C38" s="92">
        <f>'2022'!B28</f>
        <v>109.2</v>
      </c>
      <c r="D38" s="93">
        <f>'2022'!AA28</f>
        <v>645</v>
      </c>
      <c r="E38" s="93">
        <f>'2022'!AB28</f>
        <v>692</v>
      </c>
      <c r="F38" s="92">
        <f>'2022'!AE28</f>
        <v>6.3369963369963367</v>
      </c>
      <c r="G38" s="44">
        <f>'2021'!AJ27</f>
        <v>32</v>
      </c>
      <c r="H38" s="94">
        <f t="shared" si="0"/>
        <v>4.9612403100775193</v>
      </c>
      <c r="I38" s="44"/>
      <c r="J38" s="44"/>
      <c r="K38" s="44"/>
      <c r="L38" s="44">
        <f>'2021'!AK27</f>
        <v>24</v>
      </c>
      <c r="M38" s="44"/>
      <c r="N38" s="44"/>
      <c r="O38" s="44">
        <f>'Добыча 2021'!O37</f>
        <v>28</v>
      </c>
      <c r="P38" s="44"/>
      <c r="Q38" s="44"/>
      <c r="R38" s="44">
        <f>'Добыча 2021'!P37</f>
        <v>24</v>
      </c>
      <c r="S38" s="44"/>
      <c r="T38" s="44"/>
      <c r="U38" s="44">
        <f t="shared" si="1"/>
        <v>87.5</v>
      </c>
      <c r="V38" s="94">
        <f>'2022'!AG28</f>
        <v>34.6</v>
      </c>
      <c r="W38" s="44">
        <f t="shared" si="2"/>
        <v>5</v>
      </c>
      <c r="X38" s="44">
        <f>'2022'!AJ28</f>
        <v>34</v>
      </c>
      <c r="Y38" s="94">
        <f t="shared" si="3"/>
        <v>4.9132947976878611</v>
      </c>
      <c r="Z38" s="44"/>
      <c r="AA38" s="44"/>
      <c r="AB38" s="44"/>
      <c r="AC38" s="44">
        <f>'2022'!AK28</f>
        <v>25</v>
      </c>
      <c r="AD38" s="44"/>
      <c r="AE38" s="44"/>
      <c r="AF38" s="82" t="str">
        <f t="shared" si="4"/>
        <v/>
      </c>
      <c r="AG38" s="159"/>
      <c r="AH38" s="160">
        <f t="shared" si="5"/>
        <v>6.3369963369963367</v>
      </c>
      <c r="AI38" s="160" t="e">
        <f t="shared" ca="1" si="6"/>
        <v>#NAME?</v>
      </c>
      <c r="AJ38" s="161">
        <v>5</v>
      </c>
      <c r="AK38" s="161" t="str">
        <f t="shared" si="7"/>
        <v/>
      </c>
      <c r="AL38" s="161" t="e">
        <f t="shared" ca="1" si="8"/>
        <v>#NAME?</v>
      </c>
      <c r="AM38" s="161">
        <f t="shared" si="9"/>
        <v>34</v>
      </c>
      <c r="AN38" s="162" t="str">
        <f t="shared" si="10"/>
        <v/>
      </c>
      <c r="AO38" s="34" t="str">
        <f t="shared" si="11"/>
        <v>Сумма не совпадает или не ОДОУ</v>
      </c>
      <c r="AP38" s="34" t="str">
        <f t="shared" si="12"/>
        <v/>
      </c>
    </row>
    <row r="39" spans="1:42" ht="94.5" x14ac:dyDescent="0.25">
      <c r="A39" s="72">
        <v>20</v>
      </c>
      <c r="B39" s="48" t="s">
        <v>62</v>
      </c>
      <c r="C39" s="92">
        <f>'2022'!B29</f>
        <v>395.2</v>
      </c>
      <c r="D39" s="93">
        <f>'2022'!AA29</f>
        <v>2178</v>
      </c>
      <c r="E39" s="93">
        <f>'2022'!AB29</f>
        <v>2292</v>
      </c>
      <c r="F39" s="92">
        <f>'2022'!AE29</f>
        <v>5.7995951417004052</v>
      </c>
      <c r="G39" s="44">
        <f>'2021'!AJ28</f>
        <v>108</v>
      </c>
      <c r="H39" s="94">
        <f t="shared" si="0"/>
        <v>4.9586776859504136</v>
      </c>
      <c r="I39" s="47"/>
      <c r="J39" s="47"/>
      <c r="K39" s="47"/>
      <c r="L39" s="44">
        <f>'2021'!AK28</f>
        <v>81</v>
      </c>
      <c r="M39" s="44"/>
      <c r="N39" s="44"/>
      <c r="O39" s="44">
        <f>'Добыча 2021'!O38</f>
        <v>106</v>
      </c>
      <c r="P39" s="44"/>
      <c r="Q39" s="44"/>
      <c r="R39" s="44">
        <f>'Добыча 2021'!P38</f>
        <v>81</v>
      </c>
      <c r="S39" s="44"/>
      <c r="T39" s="44"/>
      <c r="U39" s="44">
        <f t="shared" si="1"/>
        <v>98.148148148148152</v>
      </c>
      <c r="V39" s="94">
        <f>'2022'!AG29</f>
        <v>114.60000000000001</v>
      </c>
      <c r="W39" s="44">
        <f t="shared" si="2"/>
        <v>5</v>
      </c>
      <c r="X39" s="44">
        <f>'2022'!AJ29</f>
        <v>114</v>
      </c>
      <c r="Y39" s="94">
        <f t="shared" si="3"/>
        <v>4.9738219895287958</v>
      </c>
      <c r="Z39" s="44"/>
      <c r="AA39" s="44"/>
      <c r="AB39" s="44"/>
      <c r="AC39" s="44">
        <f>'2022'!AK29</f>
        <v>85</v>
      </c>
      <c r="AD39" s="44"/>
      <c r="AE39" s="44"/>
      <c r="AF39" s="82" t="str">
        <f t="shared" si="4"/>
        <v/>
      </c>
      <c r="AG39" s="159"/>
      <c r="AH39" s="160">
        <f t="shared" si="5"/>
        <v>5.7995951417004052</v>
      </c>
      <c r="AI39" s="160" t="e">
        <f t="shared" ca="1" si="6"/>
        <v>#NAME?</v>
      </c>
      <c r="AJ39" s="161">
        <v>5</v>
      </c>
      <c r="AK39" s="161" t="str">
        <f t="shared" si="7"/>
        <v/>
      </c>
      <c r="AL39" s="161" t="e">
        <f t="shared" ca="1" si="8"/>
        <v>#NAME?</v>
      </c>
      <c r="AM39" s="161">
        <f t="shared" si="9"/>
        <v>114</v>
      </c>
      <c r="AN39" s="162" t="str">
        <f t="shared" si="10"/>
        <v/>
      </c>
      <c r="AO39" s="34" t="str">
        <f t="shared" si="11"/>
        <v>Сумма не совпадает или не ОДОУ</v>
      </c>
      <c r="AP39" s="34" t="str">
        <f t="shared" si="12"/>
        <v/>
      </c>
    </row>
    <row r="40" spans="1:42" ht="18.75" x14ac:dyDescent="0.25">
      <c r="A40" s="34"/>
      <c r="B40" s="46" t="s">
        <v>63</v>
      </c>
      <c r="C40" s="96"/>
      <c r="D40" s="97"/>
      <c r="E40" s="97"/>
      <c r="F40" s="98"/>
      <c r="G40" s="44"/>
      <c r="H40" s="94"/>
      <c r="I40" s="44"/>
      <c r="J40" s="44"/>
      <c r="K40" s="44"/>
      <c r="L40" s="44"/>
      <c r="M40" s="56"/>
      <c r="N40" s="56"/>
      <c r="O40" s="56"/>
      <c r="P40" s="56"/>
      <c r="Q40" s="56"/>
      <c r="R40" s="56"/>
      <c r="S40" s="56"/>
      <c r="T40" s="56"/>
      <c r="U40" s="44"/>
      <c r="V40" s="111"/>
      <c r="W40" s="44"/>
      <c r="X40" s="56"/>
      <c r="Y40" s="94"/>
      <c r="Z40" s="56"/>
      <c r="AA40" s="56"/>
      <c r="AB40" s="56"/>
      <c r="AC40" s="56"/>
      <c r="AD40" s="56"/>
      <c r="AE40" s="56"/>
      <c r="AF40" s="82" t="str">
        <f t="shared" si="4"/>
        <v/>
      </c>
      <c r="AG40" s="159"/>
      <c r="AH40" s="160" t="str">
        <f t="shared" si="5"/>
        <v/>
      </c>
      <c r="AI40" s="160" t="e">
        <f t="shared" ca="1" si="6"/>
        <v>#NAME?</v>
      </c>
      <c r="AJ40" s="161">
        <v>5</v>
      </c>
      <c r="AK40" s="161" t="str">
        <f t="shared" si="7"/>
        <v/>
      </c>
      <c r="AL40" s="161" t="str">
        <f t="shared" si="8"/>
        <v/>
      </c>
      <c r="AM40" s="161" t="str">
        <f t="shared" si="9"/>
        <v/>
      </c>
      <c r="AN40" s="162" t="str">
        <f t="shared" si="10"/>
        <v/>
      </c>
      <c r="AO40" s="34" t="str">
        <f t="shared" si="11"/>
        <v/>
      </c>
      <c r="AP40" s="34" t="str">
        <f t="shared" si="12"/>
        <v/>
      </c>
    </row>
    <row r="41" spans="1:42" ht="94.5" x14ac:dyDescent="0.25">
      <c r="A41" s="34">
        <v>21</v>
      </c>
      <c r="B41" s="57" t="s">
        <v>295</v>
      </c>
      <c r="C41" s="92">
        <f>'2022'!B31</f>
        <v>375.81700000000001</v>
      </c>
      <c r="D41" s="93">
        <f>'2022'!AA31</f>
        <v>3504</v>
      </c>
      <c r="E41" s="93">
        <f>'2022'!AB31</f>
        <v>3501</v>
      </c>
      <c r="F41" s="92">
        <f>'2022'!AE31</f>
        <v>9.3157041858138392</v>
      </c>
      <c r="G41" s="44">
        <f>'2021'!AJ30</f>
        <v>175</v>
      </c>
      <c r="H41" s="94">
        <f t="shared" si="0"/>
        <v>4.9942922374429228</v>
      </c>
      <c r="I41" s="44"/>
      <c r="J41" s="44"/>
      <c r="K41" s="44"/>
      <c r="L41" s="44">
        <f>'2021'!AK30</f>
        <v>131</v>
      </c>
      <c r="M41" s="44"/>
      <c r="N41" s="44"/>
      <c r="O41" s="44">
        <f>'Добыча 2021'!O40</f>
        <v>131</v>
      </c>
      <c r="P41" s="44"/>
      <c r="Q41" s="44"/>
      <c r="R41" s="44">
        <f>'Добыча 2021'!P40</f>
        <v>131</v>
      </c>
      <c r="S41" s="44"/>
      <c r="T41" s="44"/>
      <c r="U41" s="44">
        <f t="shared" si="1"/>
        <v>74.857142857142861</v>
      </c>
      <c r="V41" s="94">
        <f>'2022'!AG31</f>
        <v>175.05</v>
      </c>
      <c r="W41" s="44">
        <f t="shared" si="2"/>
        <v>5</v>
      </c>
      <c r="X41" s="44">
        <f>'2022'!AJ31</f>
        <v>175</v>
      </c>
      <c r="Y41" s="94">
        <f t="shared" si="3"/>
        <v>4.9985718366181091</v>
      </c>
      <c r="Z41" s="44"/>
      <c r="AA41" s="44"/>
      <c r="AB41" s="44"/>
      <c r="AC41" s="44">
        <f>'2022'!AK31</f>
        <v>131</v>
      </c>
      <c r="AD41" s="44"/>
      <c r="AE41" s="44"/>
      <c r="AF41" s="82" t="str">
        <f t="shared" si="4"/>
        <v/>
      </c>
      <c r="AG41" s="159"/>
      <c r="AH41" s="160">
        <f t="shared" si="5"/>
        <v>9.3157041858138392</v>
      </c>
      <c r="AI41" s="160" t="e">
        <f t="shared" ca="1" si="6"/>
        <v>#NAME?</v>
      </c>
      <c r="AJ41" s="161">
        <v>5</v>
      </c>
      <c r="AK41" s="161" t="str">
        <f t="shared" si="7"/>
        <v/>
      </c>
      <c r="AL41" s="161" t="e">
        <f t="shared" ca="1" si="8"/>
        <v>#NAME?</v>
      </c>
      <c r="AM41" s="161">
        <f t="shared" si="9"/>
        <v>175</v>
      </c>
      <c r="AN41" s="162" t="str">
        <f t="shared" si="10"/>
        <v/>
      </c>
      <c r="AO41" s="34" t="str">
        <f t="shared" si="11"/>
        <v>Сумма не совпадает или не ОДОУ</v>
      </c>
      <c r="AP41" s="34" t="str">
        <f t="shared" si="12"/>
        <v/>
      </c>
    </row>
    <row r="42" spans="1:42" ht="53.25" customHeight="1" x14ac:dyDescent="0.25">
      <c r="A42" s="34">
        <v>22</v>
      </c>
      <c r="B42" s="57" t="s">
        <v>296</v>
      </c>
      <c r="C42" s="92">
        <f>'2022'!B32</f>
        <v>242.9</v>
      </c>
      <c r="D42" s="93">
        <f>'2022'!AA32</f>
        <v>337</v>
      </c>
      <c r="E42" s="93">
        <f>'2022'!AB32</f>
        <v>340</v>
      </c>
      <c r="F42" s="92">
        <f>'2022'!AE32</f>
        <v>1.399752984767394</v>
      </c>
      <c r="G42" s="44">
        <f>'2021'!AJ31</f>
        <v>16</v>
      </c>
      <c r="H42" s="94">
        <f t="shared" si="0"/>
        <v>4.7477744807121667</v>
      </c>
      <c r="I42" s="44"/>
      <c r="J42" s="44"/>
      <c r="K42" s="44"/>
      <c r="L42" s="44">
        <f>'2021'!AK31</f>
        <v>12</v>
      </c>
      <c r="M42" s="44"/>
      <c r="N42" s="44"/>
      <c r="O42" s="44">
        <f>'Добыча 2021'!O41</f>
        <v>16</v>
      </c>
      <c r="P42" s="44"/>
      <c r="Q42" s="44"/>
      <c r="R42" s="44">
        <f>'Добыча 2021'!P41</f>
        <v>12</v>
      </c>
      <c r="S42" s="44"/>
      <c r="T42" s="44"/>
      <c r="U42" s="44">
        <f t="shared" si="1"/>
        <v>100</v>
      </c>
      <c r="V42" s="94">
        <f>'2022'!AG32</f>
        <v>17</v>
      </c>
      <c r="W42" s="44">
        <f t="shared" si="2"/>
        <v>5</v>
      </c>
      <c r="X42" s="44">
        <f>'2022'!AJ32</f>
        <v>16</v>
      </c>
      <c r="Y42" s="94">
        <f t="shared" si="3"/>
        <v>4.7058823529411766</v>
      </c>
      <c r="Z42" s="44"/>
      <c r="AA42" s="44"/>
      <c r="AB42" s="44"/>
      <c r="AC42" s="44">
        <f>'2022'!AK32</f>
        <v>12</v>
      </c>
      <c r="AD42" s="44"/>
      <c r="AE42" s="44"/>
      <c r="AF42" s="82" t="str">
        <f t="shared" si="4"/>
        <v/>
      </c>
      <c r="AG42" s="159"/>
      <c r="AH42" s="160">
        <f t="shared" si="5"/>
        <v>1.399752984767394</v>
      </c>
      <c r="AI42" s="160" t="e">
        <f t="shared" ca="1" si="6"/>
        <v>#NAME?</v>
      </c>
      <c r="AJ42" s="161">
        <v>5</v>
      </c>
      <c r="AK42" s="161" t="str">
        <f t="shared" si="7"/>
        <v/>
      </c>
      <c r="AL42" s="161" t="e">
        <f t="shared" ca="1" si="8"/>
        <v>#NAME?</v>
      </c>
      <c r="AM42" s="161">
        <f t="shared" si="9"/>
        <v>16</v>
      </c>
      <c r="AN42" s="162" t="str">
        <f t="shared" si="10"/>
        <v/>
      </c>
      <c r="AO42" s="34" t="str">
        <f t="shared" si="11"/>
        <v>Сумма не совпадает или не ОДОУ</v>
      </c>
      <c r="AP42" s="34" t="str">
        <f t="shared" si="12"/>
        <v/>
      </c>
    </row>
    <row r="43" spans="1:42" ht="94.5" x14ac:dyDescent="0.25">
      <c r="A43" s="72">
        <v>23</v>
      </c>
      <c r="B43" s="57" t="s">
        <v>66</v>
      </c>
      <c r="C43" s="92">
        <f>'2022'!B33</f>
        <v>46.606000000000002</v>
      </c>
      <c r="D43" s="93">
        <f>'2022'!AA33</f>
        <v>282</v>
      </c>
      <c r="E43" s="93">
        <f>'2022'!AB33</f>
        <v>292</v>
      </c>
      <c r="F43" s="92">
        <f>'2022'!AE33</f>
        <v>6.2652877311934088</v>
      </c>
      <c r="G43" s="44">
        <f>'2021'!AJ32</f>
        <v>14</v>
      </c>
      <c r="H43" s="94">
        <f t="shared" si="0"/>
        <v>4.9645390070921991</v>
      </c>
      <c r="I43" s="47"/>
      <c r="J43" s="47"/>
      <c r="K43" s="47"/>
      <c r="L43" s="44">
        <f>'2021'!AK32</f>
        <v>10</v>
      </c>
      <c r="M43" s="44"/>
      <c r="N43" s="44"/>
      <c r="O43" s="44">
        <f>'Добыча 2021'!O42</f>
        <v>10</v>
      </c>
      <c r="P43" s="44"/>
      <c r="Q43" s="44"/>
      <c r="R43" s="44">
        <f>'Добыча 2021'!P42</f>
        <v>10</v>
      </c>
      <c r="S43" s="44"/>
      <c r="T43" s="44"/>
      <c r="U43" s="44">
        <f t="shared" si="1"/>
        <v>71.428571428571431</v>
      </c>
      <c r="V43" s="94">
        <f>'2022'!AG33</f>
        <v>14.600000000000001</v>
      </c>
      <c r="W43" s="44">
        <f t="shared" si="2"/>
        <v>5</v>
      </c>
      <c r="X43" s="44">
        <f>'2022'!AJ33</f>
        <v>14</v>
      </c>
      <c r="Y43" s="94">
        <f t="shared" si="3"/>
        <v>4.7945205479452051</v>
      </c>
      <c r="Z43" s="44"/>
      <c r="AA43" s="44"/>
      <c r="AB43" s="44"/>
      <c r="AC43" s="44">
        <f>'2022'!AK33</f>
        <v>10</v>
      </c>
      <c r="AD43" s="44"/>
      <c r="AE43" s="44"/>
      <c r="AF43" s="82" t="str">
        <f t="shared" si="4"/>
        <v/>
      </c>
      <c r="AG43" s="159"/>
      <c r="AH43" s="160">
        <f t="shared" si="5"/>
        <v>6.2652877311934088</v>
      </c>
      <c r="AI43" s="160" t="e">
        <f t="shared" ca="1" si="6"/>
        <v>#NAME?</v>
      </c>
      <c r="AJ43" s="161">
        <v>5</v>
      </c>
      <c r="AK43" s="161" t="str">
        <f t="shared" si="7"/>
        <v/>
      </c>
      <c r="AL43" s="161" t="e">
        <f t="shared" ca="1" si="8"/>
        <v>#NAME?</v>
      </c>
      <c r="AM43" s="161">
        <f t="shared" si="9"/>
        <v>14</v>
      </c>
      <c r="AN43" s="162" t="str">
        <f t="shared" si="10"/>
        <v/>
      </c>
      <c r="AO43" s="34" t="str">
        <f t="shared" si="11"/>
        <v>Сумма не совпадает или не ОДОУ</v>
      </c>
      <c r="AP43" s="34" t="str">
        <f t="shared" si="12"/>
        <v/>
      </c>
    </row>
    <row r="44" spans="1:42" ht="18.75" x14ac:dyDescent="0.25">
      <c r="A44" s="34"/>
      <c r="B44" s="46" t="s">
        <v>67</v>
      </c>
      <c r="C44" s="96"/>
      <c r="D44" s="97"/>
      <c r="E44" s="97"/>
      <c r="F44" s="98"/>
      <c r="G44" s="44"/>
      <c r="H44" s="94"/>
      <c r="I44" s="44"/>
      <c r="J44" s="44"/>
      <c r="K44" s="44"/>
      <c r="L44" s="44"/>
      <c r="M44" s="56"/>
      <c r="N44" s="56"/>
      <c r="O44" s="56"/>
      <c r="P44" s="56"/>
      <c r="Q44" s="56"/>
      <c r="R44" s="56"/>
      <c r="S44" s="56"/>
      <c r="T44" s="56"/>
      <c r="U44" s="44"/>
      <c r="V44" s="111"/>
      <c r="W44" s="44"/>
      <c r="X44" s="56"/>
      <c r="Y44" s="94"/>
      <c r="Z44" s="56"/>
      <c r="AA44" s="56"/>
      <c r="AB44" s="56"/>
      <c r="AC44" s="56"/>
      <c r="AD44" s="56"/>
      <c r="AE44" s="56"/>
      <c r="AF44" s="82" t="str">
        <f t="shared" si="4"/>
        <v/>
      </c>
      <c r="AG44" s="159"/>
      <c r="AH44" s="160" t="str">
        <f t="shared" si="5"/>
        <v/>
      </c>
      <c r="AI44" s="160" t="e">
        <f t="shared" ca="1" si="6"/>
        <v>#NAME?</v>
      </c>
      <c r="AJ44" s="161">
        <v>5</v>
      </c>
      <c r="AK44" s="161" t="str">
        <f t="shared" si="7"/>
        <v/>
      </c>
      <c r="AL44" s="161" t="str">
        <f t="shared" si="8"/>
        <v/>
      </c>
      <c r="AM44" s="161" t="str">
        <f t="shared" si="9"/>
        <v/>
      </c>
      <c r="AN44" s="162" t="str">
        <f t="shared" si="10"/>
        <v/>
      </c>
      <c r="AO44" s="34" t="str">
        <f t="shared" si="11"/>
        <v/>
      </c>
      <c r="AP44" s="34" t="str">
        <f t="shared" si="12"/>
        <v/>
      </c>
    </row>
    <row r="45" spans="1:42" ht="51.75" customHeight="1" x14ac:dyDescent="0.25">
      <c r="A45" s="34">
        <v>24</v>
      </c>
      <c r="B45" s="58" t="s">
        <v>297</v>
      </c>
      <c r="C45" s="92">
        <f>'2022'!B35</f>
        <v>399.13200000000001</v>
      </c>
      <c r="D45" s="93">
        <f>'2022'!AA35</f>
        <v>0</v>
      </c>
      <c r="E45" s="93">
        <f>'2022'!AB35</f>
        <v>0</v>
      </c>
      <c r="F45" s="92">
        <f>'2022'!AE35</f>
        <v>0</v>
      </c>
      <c r="G45" s="44">
        <f>'2021'!AJ34</f>
        <v>0</v>
      </c>
      <c r="H45" s="94">
        <f t="shared" si="0"/>
        <v>0</v>
      </c>
      <c r="I45" s="44"/>
      <c r="J45" s="44"/>
      <c r="K45" s="44"/>
      <c r="L45" s="44">
        <f>'2021'!AK34</f>
        <v>0</v>
      </c>
      <c r="M45" s="44"/>
      <c r="N45" s="44"/>
      <c r="O45" s="44">
        <f>'Добыча 2021'!O44</f>
        <v>0</v>
      </c>
      <c r="P45" s="44"/>
      <c r="Q45" s="44"/>
      <c r="R45" s="44">
        <f>'Добыча 2021'!P44</f>
        <v>0</v>
      </c>
      <c r="S45" s="44"/>
      <c r="T45" s="44"/>
      <c r="U45" s="44">
        <f t="shared" si="1"/>
        <v>0</v>
      </c>
      <c r="V45" s="94">
        <f>'2022'!AG35</f>
        <v>0</v>
      </c>
      <c r="W45" s="44">
        <f t="shared" si="2"/>
        <v>0</v>
      </c>
      <c r="X45" s="44">
        <f>'2022'!AJ35</f>
        <v>0</v>
      </c>
      <c r="Y45" s="94">
        <f t="shared" si="3"/>
        <v>0</v>
      </c>
      <c r="Z45" s="44"/>
      <c r="AA45" s="44"/>
      <c r="AB45" s="44"/>
      <c r="AC45" s="44">
        <f>'2022'!AK35</f>
        <v>0</v>
      </c>
      <c r="AD45" s="44"/>
      <c r="AE45" s="44"/>
      <c r="AF45" s="82" t="str">
        <f t="shared" si="4"/>
        <v/>
      </c>
      <c r="AG45" s="159"/>
      <c r="AH45" s="160">
        <f t="shared" si="5"/>
        <v>0</v>
      </c>
      <c r="AI45" s="160" t="e">
        <f t="shared" ca="1" si="6"/>
        <v>#NAME?</v>
      </c>
      <c r="AJ45" s="161">
        <v>5</v>
      </c>
      <c r="AK45" s="161" t="str">
        <f t="shared" si="7"/>
        <v/>
      </c>
      <c r="AL45" s="161">
        <f t="shared" si="8"/>
        <v>0</v>
      </c>
      <c r="AM45" s="161">
        <f t="shared" si="9"/>
        <v>0</v>
      </c>
      <c r="AN45" s="162" t="str">
        <f t="shared" si="10"/>
        <v/>
      </c>
      <c r="AO45" s="34" t="str">
        <f t="shared" si="11"/>
        <v/>
      </c>
      <c r="AP45" s="34" t="str">
        <f t="shared" si="12"/>
        <v/>
      </c>
    </row>
    <row r="46" spans="1:42" ht="94.5" x14ac:dyDescent="0.25">
      <c r="A46" s="72">
        <v>25</v>
      </c>
      <c r="B46" s="58" t="s">
        <v>298</v>
      </c>
      <c r="C46" s="92">
        <f>'2022'!B36</f>
        <v>162.821</v>
      </c>
      <c r="D46" s="93">
        <f>'2022'!AA36</f>
        <v>617</v>
      </c>
      <c r="E46" s="93">
        <f>'2022'!AB36</f>
        <v>691</v>
      </c>
      <c r="F46" s="92">
        <f>'2022'!AE36</f>
        <v>4.2439243095178139</v>
      </c>
      <c r="G46" s="44">
        <f>'2021'!AJ35</f>
        <v>30</v>
      </c>
      <c r="H46" s="94">
        <f t="shared" si="0"/>
        <v>4.8622366288492707</v>
      </c>
      <c r="I46" s="47"/>
      <c r="J46" s="47"/>
      <c r="K46" s="47"/>
      <c r="L46" s="44">
        <f>'2021'!AK35</f>
        <v>22</v>
      </c>
      <c r="M46" s="44"/>
      <c r="N46" s="44"/>
      <c r="O46" s="44">
        <f>'Добыча 2021'!O45</f>
        <v>30</v>
      </c>
      <c r="P46" s="44"/>
      <c r="Q46" s="44"/>
      <c r="R46" s="44">
        <f>'Добыча 2021'!P45</f>
        <v>22</v>
      </c>
      <c r="S46" s="44"/>
      <c r="T46" s="44"/>
      <c r="U46" s="44">
        <f t="shared" si="1"/>
        <v>100</v>
      </c>
      <c r="V46" s="94">
        <f>'2022'!AG36</f>
        <v>34.550000000000004</v>
      </c>
      <c r="W46" s="44">
        <f t="shared" si="2"/>
        <v>5</v>
      </c>
      <c r="X46" s="44">
        <f>'2022'!AJ36</f>
        <v>32</v>
      </c>
      <c r="Y46" s="94">
        <f t="shared" si="3"/>
        <v>4.630969609261939</v>
      </c>
      <c r="Z46" s="44"/>
      <c r="AA46" s="44"/>
      <c r="AB46" s="44"/>
      <c r="AC46" s="44">
        <f>'2022'!AK36</f>
        <v>24</v>
      </c>
      <c r="AD46" s="44"/>
      <c r="AE46" s="44"/>
      <c r="AF46" s="82" t="str">
        <f t="shared" si="4"/>
        <v/>
      </c>
      <c r="AG46" s="159"/>
      <c r="AH46" s="160">
        <f t="shared" si="5"/>
        <v>4.2439243095178139</v>
      </c>
      <c r="AI46" s="160" t="e">
        <f t="shared" ca="1" si="6"/>
        <v>#NAME?</v>
      </c>
      <c r="AJ46" s="161">
        <v>5</v>
      </c>
      <c r="AK46" s="161" t="str">
        <f t="shared" si="7"/>
        <v/>
      </c>
      <c r="AL46" s="161" t="e">
        <f t="shared" ca="1" si="8"/>
        <v>#NAME?</v>
      </c>
      <c r="AM46" s="161">
        <f t="shared" si="9"/>
        <v>32</v>
      </c>
      <c r="AN46" s="162" t="str">
        <f t="shared" si="10"/>
        <v/>
      </c>
      <c r="AO46" s="34" t="str">
        <f t="shared" si="11"/>
        <v>Сумма не совпадает или не ОДОУ</v>
      </c>
      <c r="AP46" s="34" t="str">
        <f t="shared" si="12"/>
        <v/>
      </c>
    </row>
    <row r="47" spans="1:42" ht="18.75" x14ac:dyDescent="0.25">
      <c r="A47" s="34"/>
      <c r="B47" s="46" t="s">
        <v>70</v>
      </c>
      <c r="C47" s="98"/>
      <c r="D47" s="97"/>
      <c r="E47" s="97"/>
      <c r="F47" s="98"/>
      <c r="G47" s="44"/>
      <c r="H47" s="94"/>
      <c r="I47" s="44"/>
      <c r="J47" s="44"/>
      <c r="K47" s="44"/>
      <c r="L47" s="44"/>
      <c r="M47" s="56"/>
      <c r="N47" s="56"/>
      <c r="O47" s="56"/>
      <c r="P47" s="56"/>
      <c r="Q47" s="56"/>
      <c r="R47" s="56"/>
      <c r="S47" s="56"/>
      <c r="T47" s="56"/>
      <c r="U47" s="44"/>
      <c r="V47" s="111"/>
      <c r="W47" s="44"/>
      <c r="X47" s="56"/>
      <c r="Y47" s="94"/>
      <c r="Z47" s="56"/>
      <c r="AA47" s="56"/>
      <c r="AB47" s="56"/>
      <c r="AC47" s="56"/>
      <c r="AD47" s="56"/>
      <c r="AE47" s="56"/>
      <c r="AF47" s="82" t="str">
        <f t="shared" si="4"/>
        <v/>
      </c>
      <c r="AG47" s="159"/>
      <c r="AH47" s="160" t="str">
        <f t="shared" si="5"/>
        <v/>
      </c>
      <c r="AI47" s="160" t="e">
        <f t="shared" ca="1" si="6"/>
        <v>#NAME?</v>
      </c>
      <c r="AJ47" s="161">
        <v>5</v>
      </c>
      <c r="AK47" s="161" t="str">
        <f t="shared" si="7"/>
        <v/>
      </c>
      <c r="AL47" s="161" t="str">
        <f t="shared" si="8"/>
        <v/>
      </c>
      <c r="AM47" s="161" t="str">
        <f t="shared" si="9"/>
        <v/>
      </c>
      <c r="AN47" s="162" t="str">
        <f t="shared" si="10"/>
        <v/>
      </c>
      <c r="AO47" s="34" t="str">
        <f t="shared" si="11"/>
        <v/>
      </c>
      <c r="AP47" s="34" t="str">
        <f t="shared" si="12"/>
        <v/>
      </c>
    </row>
    <row r="48" spans="1:42" ht="47.25" x14ac:dyDescent="0.25">
      <c r="A48" s="34">
        <v>26</v>
      </c>
      <c r="B48" s="49" t="s">
        <v>77</v>
      </c>
      <c r="C48" s="92">
        <f>'2022'!B38</f>
        <v>7.1820000000000004</v>
      </c>
      <c r="D48" s="93">
        <f>'2022'!AA38</f>
        <v>9</v>
      </c>
      <c r="E48" s="93">
        <f>'2022'!AB38</f>
        <v>9</v>
      </c>
      <c r="F48" s="92">
        <f>'2022'!AE38</f>
        <v>1.2531328320802004</v>
      </c>
      <c r="G48" s="44">
        <f>'2021'!AJ37</f>
        <v>0</v>
      </c>
      <c r="H48" s="94">
        <f t="shared" si="0"/>
        <v>0</v>
      </c>
      <c r="I48" s="44"/>
      <c r="J48" s="44"/>
      <c r="K48" s="44"/>
      <c r="L48" s="44">
        <f>'2021'!AK37</f>
        <v>0</v>
      </c>
      <c r="M48" s="44"/>
      <c r="N48" s="44"/>
      <c r="O48" s="44">
        <f>'Добыча 2021'!O47</f>
        <v>0</v>
      </c>
      <c r="P48" s="44"/>
      <c r="Q48" s="44"/>
      <c r="R48" s="44">
        <f>'Добыча 2021'!P47</f>
        <v>0</v>
      </c>
      <c r="S48" s="44"/>
      <c r="T48" s="44"/>
      <c r="U48" s="44">
        <f t="shared" si="1"/>
        <v>0</v>
      </c>
      <c r="V48" s="94">
        <f>'2022'!AG38</f>
        <v>0</v>
      </c>
      <c r="W48" s="44">
        <f t="shared" si="2"/>
        <v>0</v>
      </c>
      <c r="X48" s="44">
        <f>'2022'!AJ38</f>
        <v>0</v>
      </c>
      <c r="Y48" s="94">
        <f t="shared" si="3"/>
        <v>0</v>
      </c>
      <c r="Z48" s="44"/>
      <c r="AA48" s="44"/>
      <c r="AB48" s="44"/>
      <c r="AC48" s="44">
        <f>'2022'!AK38</f>
        <v>0</v>
      </c>
      <c r="AD48" s="44"/>
      <c r="AE48" s="44"/>
      <c r="AF48" s="82" t="str">
        <f t="shared" si="4"/>
        <v/>
      </c>
      <c r="AG48" s="159"/>
      <c r="AH48" s="160">
        <f t="shared" si="5"/>
        <v>1.2531328320802004</v>
      </c>
      <c r="AI48" s="160" t="e">
        <f t="shared" ca="1" si="6"/>
        <v>#NAME?</v>
      </c>
      <c r="AJ48" s="161">
        <v>5</v>
      </c>
      <c r="AK48" s="161" t="str">
        <f t="shared" si="7"/>
        <v/>
      </c>
      <c r="AL48" s="161">
        <f t="shared" si="8"/>
        <v>0</v>
      </c>
      <c r="AM48" s="161">
        <f t="shared" si="9"/>
        <v>0</v>
      </c>
      <c r="AN48" s="162" t="str">
        <f t="shared" si="10"/>
        <v/>
      </c>
      <c r="AO48" s="34" t="str">
        <f t="shared" si="11"/>
        <v/>
      </c>
      <c r="AP48" s="34" t="str">
        <f t="shared" si="12"/>
        <v/>
      </c>
    </row>
    <row r="49" spans="1:42" ht="33" customHeight="1" x14ac:dyDescent="0.25">
      <c r="A49" s="34">
        <v>27</v>
      </c>
      <c r="B49" s="49" t="s">
        <v>76</v>
      </c>
      <c r="C49" s="92">
        <f>'2022'!B39</f>
        <v>11.596</v>
      </c>
      <c r="D49" s="93">
        <f>'2022'!AA39</f>
        <v>0</v>
      </c>
      <c r="E49" s="93">
        <f>'2022'!AB39</f>
        <v>0</v>
      </c>
      <c r="F49" s="92">
        <f>'2022'!AE39</f>
        <v>0</v>
      </c>
      <c r="G49" s="44">
        <f>'2021'!AJ38</f>
        <v>0</v>
      </c>
      <c r="H49" s="94">
        <f t="shared" si="0"/>
        <v>0</v>
      </c>
      <c r="I49" s="44"/>
      <c r="J49" s="44"/>
      <c r="K49" s="44"/>
      <c r="L49" s="44">
        <f>'2021'!AK38</f>
        <v>0</v>
      </c>
      <c r="M49" s="44"/>
      <c r="N49" s="44"/>
      <c r="O49" s="44">
        <f>'Добыча 2021'!O48</f>
        <v>0</v>
      </c>
      <c r="P49" s="44"/>
      <c r="Q49" s="44"/>
      <c r="R49" s="44">
        <f>'Добыча 2021'!P48</f>
        <v>0</v>
      </c>
      <c r="S49" s="44"/>
      <c r="T49" s="44"/>
      <c r="U49" s="44">
        <f t="shared" si="1"/>
        <v>0</v>
      </c>
      <c r="V49" s="94">
        <f>'2022'!AG39</f>
        <v>0</v>
      </c>
      <c r="W49" s="44">
        <f t="shared" si="2"/>
        <v>0</v>
      </c>
      <c r="X49" s="44">
        <f>'2022'!AJ39</f>
        <v>0</v>
      </c>
      <c r="Y49" s="94">
        <f t="shared" si="3"/>
        <v>0</v>
      </c>
      <c r="Z49" s="44"/>
      <c r="AA49" s="44"/>
      <c r="AB49" s="44"/>
      <c r="AC49" s="44">
        <f>'2022'!AK39</f>
        <v>0</v>
      </c>
      <c r="AD49" s="44"/>
      <c r="AE49" s="44"/>
      <c r="AF49" s="82" t="str">
        <f t="shared" si="4"/>
        <v/>
      </c>
      <c r="AG49" s="159"/>
      <c r="AH49" s="160">
        <f t="shared" si="5"/>
        <v>0</v>
      </c>
      <c r="AI49" s="160" t="e">
        <f t="shared" ca="1" si="6"/>
        <v>#NAME?</v>
      </c>
      <c r="AJ49" s="161">
        <v>5</v>
      </c>
      <c r="AK49" s="161" t="str">
        <f t="shared" si="7"/>
        <v/>
      </c>
      <c r="AL49" s="161">
        <f t="shared" si="8"/>
        <v>0</v>
      </c>
      <c r="AM49" s="161">
        <f t="shared" si="9"/>
        <v>0</v>
      </c>
      <c r="AN49" s="162" t="str">
        <f t="shared" si="10"/>
        <v/>
      </c>
      <c r="AO49" s="34" t="str">
        <f t="shared" si="11"/>
        <v/>
      </c>
      <c r="AP49" s="34" t="str">
        <f t="shared" si="12"/>
        <v/>
      </c>
    </row>
    <row r="50" spans="1:42" ht="30.75" customHeight="1" x14ac:dyDescent="0.25">
      <c r="A50" s="34">
        <v>28</v>
      </c>
      <c r="B50" s="49" t="s">
        <v>75</v>
      </c>
      <c r="C50" s="92">
        <f>'2022'!B40</f>
        <v>16.03</v>
      </c>
      <c r="D50" s="93">
        <f>'2022'!AA40</f>
        <v>70</v>
      </c>
      <c r="E50" s="93">
        <f>'2022'!AB40</f>
        <v>80</v>
      </c>
      <c r="F50" s="92">
        <f>'2022'!AE40</f>
        <v>4.9906425452276979</v>
      </c>
      <c r="G50" s="44">
        <f>'2021'!AJ39</f>
        <v>3</v>
      </c>
      <c r="H50" s="94">
        <f t="shared" si="0"/>
        <v>4.2857142857142856</v>
      </c>
      <c r="I50" s="44"/>
      <c r="J50" s="44"/>
      <c r="K50" s="44"/>
      <c r="L50" s="44">
        <f>'2021'!AK39</f>
        <v>2</v>
      </c>
      <c r="M50" s="44"/>
      <c r="N50" s="44"/>
      <c r="O50" s="44">
        <f>'Добыча 2021'!O49</f>
        <v>2</v>
      </c>
      <c r="P50" s="44"/>
      <c r="Q50" s="44"/>
      <c r="R50" s="44">
        <f>'Добыча 2021'!P49</f>
        <v>2</v>
      </c>
      <c r="S50" s="44"/>
      <c r="T50" s="44"/>
      <c r="U50" s="44">
        <f t="shared" si="1"/>
        <v>66.666666666666657</v>
      </c>
      <c r="V50" s="94">
        <f>'2022'!AG40</f>
        <v>4</v>
      </c>
      <c r="W50" s="44">
        <f t="shared" si="2"/>
        <v>5</v>
      </c>
      <c r="X50" s="44">
        <f>'2022'!AJ40</f>
        <v>4</v>
      </c>
      <c r="Y50" s="94">
        <f t="shared" si="3"/>
        <v>5</v>
      </c>
      <c r="Z50" s="44"/>
      <c r="AA50" s="44"/>
      <c r="AB50" s="44"/>
      <c r="AC50" s="44">
        <f>'2022'!AK40</f>
        <v>3</v>
      </c>
      <c r="AD50" s="44"/>
      <c r="AE50" s="44"/>
      <c r="AF50" s="82" t="str">
        <f t="shared" si="4"/>
        <v/>
      </c>
      <c r="AG50" s="159"/>
      <c r="AH50" s="160">
        <f t="shared" si="5"/>
        <v>4.9906425452276979</v>
      </c>
      <c r="AI50" s="160" t="e">
        <f t="shared" ca="1" si="6"/>
        <v>#NAME?</v>
      </c>
      <c r="AJ50" s="161">
        <v>5</v>
      </c>
      <c r="AK50" s="161" t="str">
        <f t="shared" si="7"/>
        <v/>
      </c>
      <c r="AL50" s="161" t="e">
        <f t="shared" ca="1" si="8"/>
        <v>#NAME?</v>
      </c>
      <c r="AM50" s="161">
        <f t="shared" si="9"/>
        <v>4</v>
      </c>
      <c r="AN50" s="162" t="str">
        <f t="shared" si="10"/>
        <v/>
      </c>
      <c r="AO50" s="34" t="str">
        <f t="shared" si="11"/>
        <v>Сумма не совпадает или не ОДОУ</v>
      </c>
      <c r="AP50" s="34" t="str">
        <f t="shared" si="12"/>
        <v/>
      </c>
    </row>
    <row r="51" spans="1:42" ht="30.75" customHeight="1" x14ac:dyDescent="0.25">
      <c r="A51" s="34">
        <v>29</v>
      </c>
      <c r="B51" s="114" t="s">
        <v>410</v>
      </c>
      <c r="C51" s="92">
        <f>'2022'!B41</f>
        <v>7.9729999999999999</v>
      </c>
      <c r="D51" s="581">
        <f>'2022'!AA41</f>
        <v>0</v>
      </c>
      <c r="E51" s="93">
        <f>'2022'!AB41</f>
        <v>3</v>
      </c>
      <c r="F51" s="92">
        <f>'2022'!AE41</f>
        <v>0.37626991094945439</v>
      </c>
      <c r="G51" s="583">
        <f>'2021'!AJ40</f>
        <v>0</v>
      </c>
      <c r="H51" s="585">
        <f t="shared" si="0"/>
        <v>0</v>
      </c>
      <c r="I51" s="44"/>
      <c r="J51" s="44"/>
      <c r="K51" s="44"/>
      <c r="L51" s="583">
        <f>'2021'!AK40</f>
        <v>0</v>
      </c>
      <c r="M51" s="44"/>
      <c r="N51" s="44"/>
      <c r="O51" s="583">
        <f>'Добыча 2021'!O50</f>
        <v>0</v>
      </c>
      <c r="P51" s="44"/>
      <c r="Q51" s="44"/>
      <c r="R51" s="583">
        <f>'Добыча 2021'!P50</f>
        <v>0</v>
      </c>
      <c r="S51" s="44"/>
      <c r="T51" s="44"/>
      <c r="U51" s="583">
        <f>IF(G53=0,0,O51/G53*100)</f>
        <v>0</v>
      </c>
      <c r="V51" s="94">
        <f>'2022'!AG41</f>
        <v>0</v>
      </c>
      <c r="W51" s="44">
        <f t="shared" si="2"/>
        <v>0</v>
      </c>
      <c r="X51" s="44">
        <f>'2022'!AJ41</f>
        <v>0</v>
      </c>
      <c r="Y51" s="94">
        <f t="shared" si="3"/>
        <v>0</v>
      </c>
      <c r="Z51" s="44"/>
      <c r="AA51" s="44"/>
      <c r="AB51" s="44"/>
      <c r="AC51" s="44">
        <f>'2022'!AK41</f>
        <v>0</v>
      </c>
      <c r="AD51" s="44"/>
      <c r="AE51" s="44"/>
      <c r="AF51" s="82" t="str">
        <f t="shared" si="4"/>
        <v/>
      </c>
      <c r="AG51" s="159"/>
      <c r="AH51" s="160">
        <f t="shared" si="5"/>
        <v>0.37626991094945439</v>
      </c>
      <c r="AI51" s="160" t="e">
        <f t="shared" ca="1" si="6"/>
        <v>#NAME?</v>
      </c>
      <c r="AJ51" s="161">
        <v>5</v>
      </c>
      <c r="AK51" s="161" t="str">
        <f t="shared" si="7"/>
        <v/>
      </c>
      <c r="AL51" s="161">
        <f t="shared" si="8"/>
        <v>0</v>
      </c>
      <c r="AM51" s="161">
        <f t="shared" si="9"/>
        <v>0</v>
      </c>
      <c r="AN51" s="162" t="str">
        <f t="shared" si="10"/>
        <v/>
      </c>
      <c r="AO51" s="34" t="str">
        <f t="shared" si="11"/>
        <v/>
      </c>
      <c r="AP51" s="34" t="str">
        <f t="shared" si="12"/>
        <v/>
      </c>
    </row>
    <row r="52" spans="1:42" ht="30.75" customHeight="1" x14ac:dyDescent="0.25">
      <c r="A52" s="34">
        <v>30</v>
      </c>
      <c r="B52" s="114" t="s">
        <v>411</v>
      </c>
      <c r="C52" s="92">
        <f>'2022'!B42</f>
        <v>28.376999999999999</v>
      </c>
      <c r="D52" s="587"/>
      <c r="E52" s="93">
        <f>'2022'!AB42</f>
        <v>15</v>
      </c>
      <c r="F52" s="92">
        <f>'2022'!AE42</f>
        <v>0.52859710328787402</v>
      </c>
      <c r="G52" s="588"/>
      <c r="H52" s="589"/>
      <c r="I52" s="44"/>
      <c r="J52" s="44"/>
      <c r="K52" s="44"/>
      <c r="L52" s="588"/>
      <c r="M52" s="44"/>
      <c r="N52" s="44"/>
      <c r="O52" s="588"/>
      <c r="P52" s="44"/>
      <c r="Q52" s="44"/>
      <c r="R52" s="588"/>
      <c r="S52" s="44"/>
      <c r="T52" s="44"/>
      <c r="U52" s="588"/>
      <c r="V52" s="94">
        <f>'2022'!AG42</f>
        <v>0</v>
      </c>
      <c r="W52" s="44">
        <f t="shared" si="2"/>
        <v>0</v>
      </c>
      <c r="X52" s="44">
        <f>'2022'!AJ42</f>
        <v>0</v>
      </c>
      <c r="Y52" s="94">
        <f t="shared" si="3"/>
        <v>0</v>
      </c>
      <c r="Z52" s="44"/>
      <c r="AA52" s="44"/>
      <c r="AB52" s="44"/>
      <c r="AC52" s="44">
        <f>'2022'!AK42</f>
        <v>0</v>
      </c>
      <c r="AD52" s="44"/>
      <c r="AE52" s="44"/>
      <c r="AF52" s="82" t="str">
        <f t="shared" si="4"/>
        <v/>
      </c>
      <c r="AG52" s="159"/>
      <c r="AH52" s="160">
        <f t="shared" si="5"/>
        <v>0.52859710328787402</v>
      </c>
      <c r="AI52" s="160" t="e">
        <f t="shared" ca="1" si="6"/>
        <v>#NAME?</v>
      </c>
      <c r="AJ52" s="161">
        <v>5</v>
      </c>
      <c r="AK52" s="161" t="str">
        <f t="shared" si="7"/>
        <v/>
      </c>
      <c r="AL52" s="161">
        <f t="shared" si="8"/>
        <v>0</v>
      </c>
      <c r="AM52" s="161">
        <f t="shared" si="9"/>
        <v>0</v>
      </c>
      <c r="AN52" s="162" t="str">
        <f t="shared" si="10"/>
        <v/>
      </c>
      <c r="AO52" s="34" t="str">
        <f t="shared" si="11"/>
        <v/>
      </c>
      <c r="AP52" s="34" t="str">
        <f t="shared" si="12"/>
        <v/>
      </c>
    </row>
    <row r="53" spans="1:42" ht="36" customHeight="1" x14ac:dyDescent="0.25">
      <c r="A53" s="34">
        <v>31</v>
      </c>
      <c r="B53" s="116" t="s">
        <v>412</v>
      </c>
      <c r="C53" s="92">
        <f>'2022'!B43</f>
        <v>36.741999999999997</v>
      </c>
      <c r="D53" s="582"/>
      <c r="E53" s="93">
        <f>'2022'!AB43</f>
        <v>0</v>
      </c>
      <c r="F53" s="92">
        <f>'2022'!AE43</f>
        <v>0</v>
      </c>
      <c r="G53" s="584"/>
      <c r="H53" s="586"/>
      <c r="I53" s="44"/>
      <c r="J53" s="44"/>
      <c r="K53" s="44"/>
      <c r="L53" s="584"/>
      <c r="M53" s="44"/>
      <c r="N53" s="44"/>
      <c r="O53" s="584"/>
      <c r="P53" s="44"/>
      <c r="Q53" s="44"/>
      <c r="R53" s="584"/>
      <c r="S53" s="44"/>
      <c r="T53" s="44"/>
      <c r="U53" s="584"/>
      <c r="V53" s="94">
        <f>'2022'!AG43</f>
        <v>0</v>
      </c>
      <c r="W53" s="44">
        <f t="shared" si="2"/>
        <v>0</v>
      </c>
      <c r="X53" s="44">
        <f>'2022'!AJ43</f>
        <v>0</v>
      </c>
      <c r="Y53" s="94">
        <f t="shared" si="3"/>
        <v>0</v>
      </c>
      <c r="Z53" s="44"/>
      <c r="AA53" s="44"/>
      <c r="AB53" s="44"/>
      <c r="AC53" s="44">
        <f>'2022'!AK43</f>
        <v>0</v>
      </c>
      <c r="AD53" s="44"/>
      <c r="AE53" s="44"/>
      <c r="AF53" s="82" t="str">
        <f t="shared" si="4"/>
        <v/>
      </c>
      <c r="AG53" s="159"/>
      <c r="AH53" s="160">
        <f t="shared" si="5"/>
        <v>0</v>
      </c>
      <c r="AI53" s="160" t="e">
        <f t="shared" ca="1" si="6"/>
        <v>#NAME?</v>
      </c>
      <c r="AJ53" s="161">
        <v>5</v>
      </c>
      <c r="AK53" s="161" t="str">
        <f t="shared" si="7"/>
        <v/>
      </c>
      <c r="AL53" s="161">
        <f t="shared" si="8"/>
        <v>0</v>
      </c>
      <c r="AM53" s="161">
        <f t="shared" si="9"/>
        <v>0</v>
      </c>
      <c r="AN53" s="162" t="str">
        <f t="shared" si="10"/>
        <v/>
      </c>
      <c r="AO53" s="34" t="str">
        <f t="shared" si="11"/>
        <v/>
      </c>
      <c r="AP53" s="34" t="str">
        <f t="shared" si="12"/>
        <v/>
      </c>
    </row>
    <row r="54" spans="1:42" ht="31.5" customHeight="1" x14ac:dyDescent="0.25">
      <c r="A54" s="34">
        <v>32</v>
      </c>
      <c r="B54" s="57" t="s">
        <v>74</v>
      </c>
      <c r="C54" s="92">
        <f>'2022'!B44</f>
        <v>9.98</v>
      </c>
      <c r="D54" s="93">
        <f>'2022'!AA44</f>
        <v>2</v>
      </c>
      <c r="E54" s="93">
        <f>'2022'!AB44</f>
        <v>35</v>
      </c>
      <c r="F54" s="92">
        <f>'2022'!AE44</f>
        <v>3.507014028056112</v>
      </c>
      <c r="G54" s="44">
        <f>'2021'!AJ41</f>
        <v>0</v>
      </c>
      <c r="H54" s="94">
        <f t="shared" si="0"/>
        <v>0</v>
      </c>
      <c r="I54" s="44"/>
      <c r="J54" s="44"/>
      <c r="K54" s="44"/>
      <c r="L54" s="44">
        <f>'2021'!AK41</f>
        <v>0</v>
      </c>
      <c r="M54" s="44"/>
      <c r="N54" s="44"/>
      <c r="O54" s="44">
        <f>'Добыча 2021'!O51</f>
        <v>0</v>
      </c>
      <c r="P54" s="44"/>
      <c r="Q54" s="44"/>
      <c r="R54" s="44">
        <f>'Добыча 2021'!P51</f>
        <v>0</v>
      </c>
      <c r="S54" s="44"/>
      <c r="T54" s="44"/>
      <c r="U54" s="44">
        <f t="shared" si="1"/>
        <v>0</v>
      </c>
      <c r="V54" s="94">
        <f>'2022'!AG44</f>
        <v>1.75</v>
      </c>
      <c r="W54" s="44">
        <f t="shared" si="2"/>
        <v>5</v>
      </c>
      <c r="X54" s="44">
        <f>'2022'!AJ44</f>
        <v>0</v>
      </c>
      <c r="Y54" s="94">
        <f t="shared" si="3"/>
        <v>0</v>
      </c>
      <c r="Z54" s="44"/>
      <c r="AA54" s="44"/>
      <c r="AB54" s="44"/>
      <c r="AC54" s="44">
        <f>'2022'!AK44</f>
        <v>0</v>
      </c>
      <c r="AD54" s="44"/>
      <c r="AE54" s="44"/>
      <c r="AF54" s="82" t="str">
        <f t="shared" si="4"/>
        <v/>
      </c>
      <c r="AG54" s="159"/>
      <c r="AH54" s="160">
        <f t="shared" si="5"/>
        <v>3.507014028056112</v>
      </c>
      <c r="AI54" s="160" t="e">
        <f t="shared" ca="1" si="6"/>
        <v>#NAME?</v>
      </c>
      <c r="AJ54" s="161">
        <v>5</v>
      </c>
      <c r="AK54" s="161" t="str">
        <f t="shared" si="7"/>
        <v/>
      </c>
      <c r="AL54" s="161">
        <f t="shared" si="8"/>
        <v>0</v>
      </c>
      <c r="AM54" s="161">
        <f t="shared" si="9"/>
        <v>0</v>
      </c>
      <c r="AN54" s="162" t="str">
        <f t="shared" si="10"/>
        <v/>
      </c>
      <c r="AO54" s="34" t="str">
        <f t="shared" si="11"/>
        <v/>
      </c>
      <c r="AP54" s="34" t="str">
        <f t="shared" si="12"/>
        <v/>
      </c>
    </row>
    <row r="55" spans="1:42" ht="94.5" x14ac:dyDescent="0.25">
      <c r="A55" s="34">
        <v>33</v>
      </c>
      <c r="B55" s="49" t="s">
        <v>300</v>
      </c>
      <c r="C55" s="92">
        <f>'2022'!B45</f>
        <v>9.44</v>
      </c>
      <c r="D55" s="93">
        <f>'2022'!AA45</f>
        <v>18</v>
      </c>
      <c r="E55" s="93">
        <f>'2022'!AB45</f>
        <v>45</v>
      </c>
      <c r="F55" s="92">
        <f>'2022'!AE45</f>
        <v>4.7669491525423728</v>
      </c>
      <c r="G55" s="44">
        <f>'2021'!AJ42</f>
        <v>0</v>
      </c>
      <c r="H55" s="94">
        <f t="shared" si="0"/>
        <v>0</v>
      </c>
      <c r="I55" s="44"/>
      <c r="J55" s="44"/>
      <c r="K55" s="44"/>
      <c r="L55" s="44">
        <f>'2021'!AK42</f>
        <v>0</v>
      </c>
      <c r="M55" s="44"/>
      <c r="N55" s="44"/>
      <c r="O55" s="44">
        <f>'Добыча 2021'!O52</f>
        <v>0</v>
      </c>
      <c r="P55" s="44"/>
      <c r="Q55" s="44"/>
      <c r="R55" s="44">
        <f>'Добыча 2021'!P52</f>
        <v>0</v>
      </c>
      <c r="S55" s="44"/>
      <c r="T55" s="44"/>
      <c r="U55" s="44">
        <f t="shared" si="1"/>
        <v>0</v>
      </c>
      <c r="V55" s="94">
        <f>'2022'!AG45</f>
        <v>2.25</v>
      </c>
      <c r="W55" s="44">
        <f t="shared" si="2"/>
        <v>5</v>
      </c>
      <c r="X55" s="44">
        <f>'2022'!AJ45</f>
        <v>2</v>
      </c>
      <c r="Y55" s="94">
        <f t="shared" si="3"/>
        <v>4.4444444444444446</v>
      </c>
      <c r="Z55" s="44"/>
      <c r="AA55" s="44"/>
      <c r="AB55" s="44"/>
      <c r="AC55" s="44">
        <f>'2022'!AK45</f>
        <v>1</v>
      </c>
      <c r="AD55" s="44"/>
      <c r="AE55" s="44"/>
      <c r="AF55" s="82" t="str">
        <f t="shared" si="4"/>
        <v/>
      </c>
      <c r="AG55" s="159"/>
      <c r="AH55" s="160">
        <f t="shared" si="5"/>
        <v>4.7669491525423728</v>
      </c>
      <c r="AI55" s="160" t="e">
        <f t="shared" ca="1" si="6"/>
        <v>#NAME?</v>
      </c>
      <c r="AJ55" s="161">
        <v>5</v>
      </c>
      <c r="AK55" s="161" t="str">
        <f t="shared" si="7"/>
        <v/>
      </c>
      <c r="AL55" s="161" t="e">
        <f t="shared" ca="1" si="8"/>
        <v>#NAME?</v>
      </c>
      <c r="AM55" s="161">
        <f t="shared" si="9"/>
        <v>2</v>
      </c>
      <c r="AN55" s="162" t="str">
        <f t="shared" si="10"/>
        <v/>
      </c>
      <c r="AO55" s="34" t="str">
        <f t="shared" si="11"/>
        <v>Сумма не совпадает или не ОДОУ</v>
      </c>
      <c r="AP55" s="34" t="str">
        <f t="shared" si="12"/>
        <v/>
      </c>
    </row>
    <row r="56" spans="1:42" ht="78.75" x14ac:dyDescent="0.25">
      <c r="A56" s="34">
        <v>34</v>
      </c>
      <c r="B56" s="57" t="s">
        <v>71</v>
      </c>
      <c r="C56" s="92">
        <f>'2022'!B46</f>
        <v>51.08</v>
      </c>
      <c r="D56" s="93">
        <f>'2022'!AA46</f>
        <v>0</v>
      </c>
      <c r="E56" s="93">
        <f>'2022'!AB46</f>
        <v>0</v>
      </c>
      <c r="F56" s="92">
        <f>'2022'!AE46</f>
        <v>0</v>
      </c>
      <c r="G56" s="44">
        <f>'2021'!AJ43</f>
        <v>0</v>
      </c>
      <c r="H56" s="94">
        <f t="shared" si="0"/>
        <v>0</v>
      </c>
      <c r="I56" s="44"/>
      <c r="J56" s="44"/>
      <c r="K56" s="44"/>
      <c r="L56" s="44">
        <f>'2021'!AK43</f>
        <v>0</v>
      </c>
      <c r="M56" s="44"/>
      <c r="N56" s="44"/>
      <c r="O56" s="44">
        <f>'Добыча 2021'!O53</f>
        <v>0</v>
      </c>
      <c r="P56" s="44"/>
      <c r="Q56" s="44"/>
      <c r="R56" s="44">
        <f>'Добыча 2021'!P53</f>
        <v>0</v>
      </c>
      <c r="S56" s="44"/>
      <c r="T56" s="44"/>
      <c r="U56" s="44">
        <f t="shared" si="1"/>
        <v>0</v>
      </c>
      <c r="V56" s="94">
        <f>'2022'!AG46</f>
        <v>0</v>
      </c>
      <c r="W56" s="44">
        <f t="shared" si="2"/>
        <v>0</v>
      </c>
      <c r="X56" s="44">
        <f>'2022'!AJ46</f>
        <v>0</v>
      </c>
      <c r="Y56" s="94">
        <f t="shared" si="3"/>
        <v>0</v>
      </c>
      <c r="Z56" s="44"/>
      <c r="AA56" s="44"/>
      <c r="AB56" s="44"/>
      <c r="AC56" s="44">
        <f>'2022'!AK46</f>
        <v>0</v>
      </c>
      <c r="AD56" s="44"/>
      <c r="AE56" s="44"/>
      <c r="AF56" s="82" t="str">
        <f t="shared" si="4"/>
        <v/>
      </c>
      <c r="AG56" s="159"/>
      <c r="AH56" s="160">
        <f t="shared" si="5"/>
        <v>0</v>
      </c>
      <c r="AI56" s="160" t="e">
        <f t="shared" ca="1" si="6"/>
        <v>#NAME?</v>
      </c>
      <c r="AJ56" s="161">
        <v>5</v>
      </c>
      <c r="AK56" s="161" t="str">
        <f t="shared" si="7"/>
        <v/>
      </c>
      <c r="AL56" s="161">
        <f t="shared" si="8"/>
        <v>0</v>
      </c>
      <c r="AM56" s="161">
        <f t="shared" si="9"/>
        <v>0</v>
      </c>
      <c r="AN56" s="162" t="str">
        <f t="shared" si="10"/>
        <v/>
      </c>
      <c r="AO56" s="34" t="str">
        <f t="shared" si="11"/>
        <v/>
      </c>
      <c r="AP56" s="34" t="str">
        <f t="shared" si="12"/>
        <v/>
      </c>
    </row>
    <row r="57" spans="1:42" ht="116.25" customHeight="1" x14ac:dyDescent="0.25">
      <c r="A57" s="34">
        <v>35</v>
      </c>
      <c r="B57" s="57" t="s">
        <v>301</v>
      </c>
      <c r="C57" s="92">
        <f>'2022'!B47</f>
        <v>115.1</v>
      </c>
      <c r="D57" s="93">
        <f>'2022'!AA47</f>
        <v>509</v>
      </c>
      <c r="E57" s="93">
        <f>'2022'!AB47</f>
        <v>471</v>
      </c>
      <c r="F57" s="92">
        <f>'2022'!AE47</f>
        <v>4.0920938314509128</v>
      </c>
      <c r="G57" s="44">
        <f>'2021'!AJ44</f>
        <v>25</v>
      </c>
      <c r="H57" s="94">
        <f t="shared" si="0"/>
        <v>4.9115913555992137</v>
      </c>
      <c r="I57" s="44"/>
      <c r="J57" s="44"/>
      <c r="K57" s="44"/>
      <c r="L57" s="44">
        <f>'2021'!AK44</f>
        <v>18</v>
      </c>
      <c r="M57" s="44"/>
      <c r="N57" s="44"/>
      <c r="O57" s="44">
        <f>'Добыча 2021'!O54</f>
        <v>25</v>
      </c>
      <c r="P57" s="44"/>
      <c r="Q57" s="44"/>
      <c r="R57" s="44">
        <f>'Добыча 2021'!P54</f>
        <v>18</v>
      </c>
      <c r="S57" s="44"/>
      <c r="T57" s="44"/>
      <c r="U57" s="44">
        <f t="shared" si="1"/>
        <v>100</v>
      </c>
      <c r="V57" s="94">
        <f>'2022'!AG47</f>
        <v>23.55</v>
      </c>
      <c r="W57" s="44">
        <f t="shared" si="2"/>
        <v>5</v>
      </c>
      <c r="X57" s="44">
        <f>'2022'!AJ47</f>
        <v>23</v>
      </c>
      <c r="Y57" s="94">
        <f t="shared" si="3"/>
        <v>4.8832271762208075</v>
      </c>
      <c r="Z57" s="44"/>
      <c r="AA57" s="44"/>
      <c r="AB57" s="44"/>
      <c r="AC57" s="44">
        <f>'2022'!AK47</f>
        <v>17</v>
      </c>
      <c r="AD57" s="44"/>
      <c r="AE57" s="44"/>
      <c r="AF57" s="82" t="str">
        <f t="shared" si="4"/>
        <v/>
      </c>
      <c r="AG57" s="159"/>
      <c r="AH57" s="160">
        <f t="shared" si="5"/>
        <v>4.0920938314509128</v>
      </c>
      <c r="AI57" s="160" t="e">
        <f t="shared" ca="1" si="6"/>
        <v>#NAME?</v>
      </c>
      <c r="AJ57" s="161">
        <v>5</v>
      </c>
      <c r="AK57" s="161" t="str">
        <f t="shared" si="7"/>
        <v/>
      </c>
      <c r="AL57" s="161" t="e">
        <f t="shared" ca="1" si="8"/>
        <v>#NAME?</v>
      </c>
      <c r="AM57" s="161">
        <f t="shared" si="9"/>
        <v>23</v>
      </c>
      <c r="AN57" s="162" t="str">
        <f t="shared" si="10"/>
        <v/>
      </c>
      <c r="AO57" s="34" t="str">
        <f t="shared" si="11"/>
        <v>Сумма не совпадает или не ОДОУ</v>
      </c>
      <c r="AP57" s="34" t="str">
        <f t="shared" si="12"/>
        <v/>
      </c>
    </row>
    <row r="58" spans="1:42" ht="47.25" customHeight="1" x14ac:dyDescent="0.25">
      <c r="A58" s="34">
        <v>36</v>
      </c>
      <c r="B58" s="57" t="s">
        <v>72</v>
      </c>
      <c r="C58" s="92">
        <f>'2022'!B48</f>
        <v>120.515</v>
      </c>
      <c r="D58" s="93">
        <f>'2022'!AA48</f>
        <v>75</v>
      </c>
      <c r="E58" s="93">
        <f>'2022'!AB48</f>
        <v>81</v>
      </c>
      <c r="F58" s="92">
        <f>'2022'!AE48</f>
        <v>0.6721155042940713</v>
      </c>
      <c r="G58" s="44">
        <f>'2021'!AJ45</f>
        <v>3</v>
      </c>
      <c r="H58" s="94">
        <f t="shared" si="0"/>
        <v>4</v>
      </c>
      <c r="I58" s="44"/>
      <c r="J58" s="44"/>
      <c r="K58" s="44"/>
      <c r="L58" s="44">
        <f>'2021'!AK45</f>
        <v>2</v>
      </c>
      <c r="M58" s="44"/>
      <c r="N58" s="44"/>
      <c r="O58" s="44">
        <f>'Добыча 2021'!O55</f>
        <v>3</v>
      </c>
      <c r="P58" s="44"/>
      <c r="Q58" s="44"/>
      <c r="R58" s="44">
        <f>'Добыча 2021'!P55</f>
        <v>2</v>
      </c>
      <c r="S58" s="44"/>
      <c r="T58" s="44"/>
      <c r="U58" s="44">
        <f t="shared" si="1"/>
        <v>100</v>
      </c>
      <c r="V58" s="94">
        <f>'2022'!AG48</f>
        <v>4.05</v>
      </c>
      <c r="W58" s="44">
        <f t="shared" si="2"/>
        <v>5</v>
      </c>
      <c r="X58" s="44">
        <f>'2022'!AJ48</f>
        <v>4</v>
      </c>
      <c r="Y58" s="94">
        <f t="shared" si="3"/>
        <v>4.9382716049382713</v>
      </c>
      <c r="Z58" s="44"/>
      <c r="AA58" s="44"/>
      <c r="AB58" s="44"/>
      <c r="AC58" s="44">
        <f>'2022'!AK48</f>
        <v>3</v>
      </c>
      <c r="AD58" s="44"/>
      <c r="AE58" s="44"/>
      <c r="AF58" s="82" t="str">
        <f t="shared" si="4"/>
        <v/>
      </c>
      <c r="AG58" s="159"/>
      <c r="AH58" s="160">
        <f t="shared" si="5"/>
        <v>0.6721155042940713</v>
      </c>
      <c r="AI58" s="160" t="e">
        <f t="shared" ca="1" si="6"/>
        <v>#NAME?</v>
      </c>
      <c r="AJ58" s="161">
        <v>5</v>
      </c>
      <c r="AK58" s="161" t="str">
        <f t="shared" si="7"/>
        <v/>
      </c>
      <c r="AL58" s="161" t="e">
        <f t="shared" ca="1" si="8"/>
        <v>#NAME?</v>
      </c>
      <c r="AM58" s="161">
        <f t="shared" si="9"/>
        <v>4</v>
      </c>
      <c r="AN58" s="162" t="str">
        <f t="shared" si="10"/>
        <v/>
      </c>
      <c r="AO58" s="34" t="str">
        <f t="shared" si="11"/>
        <v>Сумма не совпадает или не ОДОУ</v>
      </c>
      <c r="AP58" s="34" t="str">
        <f t="shared" si="12"/>
        <v/>
      </c>
    </row>
    <row r="59" spans="1:42" ht="63" x14ac:dyDescent="0.25">
      <c r="A59" s="34">
        <v>37</v>
      </c>
      <c r="B59" s="57" t="s">
        <v>302</v>
      </c>
      <c r="C59" s="92">
        <f>'2022'!B49</f>
        <v>214.8</v>
      </c>
      <c r="D59" s="93">
        <f>'2022'!AA49</f>
        <v>19</v>
      </c>
      <c r="E59" s="93">
        <f>'2022'!AB49</f>
        <v>19</v>
      </c>
      <c r="F59" s="92">
        <f>'2022'!AE49</f>
        <v>8.8454376163873361E-2</v>
      </c>
      <c r="G59" s="44">
        <f>'2021'!AJ46</f>
        <v>0</v>
      </c>
      <c r="H59" s="94">
        <f t="shared" si="0"/>
        <v>0</v>
      </c>
      <c r="I59" s="47"/>
      <c r="J59" s="47"/>
      <c r="K59" s="47"/>
      <c r="L59" s="44">
        <f>'2021'!AK46</f>
        <v>0</v>
      </c>
      <c r="M59" s="44"/>
      <c r="N59" s="44"/>
      <c r="O59" s="44">
        <f>'Добыча 2021'!O56</f>
        <v>0</v>
      </c>
      <c r="P59" s="44"/>
      <c r="Q59" s="44"/>
      <c r="R59" s="44">
        <f>'Добыча 2021'!P56</f>
        <v>0</v>
      </c>
      <c r="S59" s="44"/>
      <c r="T59" s="44"/>
      <c r="U59" s="44">
        <f t="shared" si="1"/>
        <v>0</v>
      </c>
      <c r="V59" s="94">
        <f>'2022'!AG49</f>
        <v>0</v>
      </c>
      <c r="W59" s="44">
        <f t="shared" si="2"/>
        <v>0</v>
      </c>
      <c r="X59" s="44">
        <f>'2022'!AJ49</f>
        <v>0</v>
      </c>
      <c r="Y59" s="94">
        <f t="shared" si="3"/>
        <v>0</v>
      </c>
      <c r="Z59" s="44"/>
      <c r="AA59" s="44"/>
      <c r="AB59" s="44"/>
      <c r="AC59" s="44">
        <f>'2022'!AK49</f>
        <v>0</v>
      </c>
      <c r="AD59" s="44"/>
      <c r="AE59" s="44"/>
      <c r="AF59" s="82" t="str">
        <f t="shared" si="4"/>
        <v/>
      </c>
      <c r="AG59" s="159"/>
      <c r="AH59" s="160">
        <f t="shared" si="5"/>
        <v>8.8454376163873361E-2</v>
      </c>
      <c r="AI59" s="160" t="e">
        <f t="shared" ca="1" si="6"/>
        <v>#NAME?</v>
      </c>
      <c r="AJ59" s="161">
        <v>5</v>
      </c>
      <c r="AK59" s="161" t="str">
        <f t="shared" si="7"/>
        <v/>
      </c>
      <c r="AL59" s="161">
        <f t="shared" si="8"/>
        <v>0</v>
      </c>
      <c r="AM59" s="161">
        <f t="shared" si="9"/>
        <v>0</v>
      </c>
      <c r="AN59" s="162" t="str">
        <f t="shared" si="10"/>
        <v/>
      </c>
      <c r="AO59" s="34" t="str">
        <f t="shared" si="11"/>
        <v/>
      </c>
      <c r="AP59" s="34" t="str">
        <f t="shared" si="12"/>
        <v/>
      </c>
    </row>
    <row r="60" spans="1:42" ht="18.75" x14ac:dyDescent="0.25">
      <c r="A60" s="34"/>
      <c r="B60" s="46" t="s">
        <v>83</v>
      </c>
      <c r="C60" s="98"/>
      <c r="D60" s="97"/>
      <c r="E60" s="97"/>
      <c r="F60" s="98"/>
      <c r="G60" s="44"/>
      <c r="H60" s="94"/>
      <c r="I60" s="44"/>
      <c r="J60" s="44"/>
      <c r="K60" s="44"/>
      <c r="L60" s="44"/>
      <c r="M60" s="56"/>
      <c r="N60" s="56"/>
      <c r="O60" s="56"/>
      <c r="P60" s="56"/>
      <c r="Q60" s="56"/>
      <c r="R60" s="56"/>
      <c r="S60" s="56"/>
      <c r="T60" s="56"/>
      <c r="U60" s="44"/>
      <c r="V60" s="111"/>
      <c r="W60" s="44"/>
      <c r="X60" s="56"/>
      <c r="Y60" s="94"/>
      <c r="Z60" s="56"/>
      <c r="AA60" s="56"/>
      <c r="AB60" s="56"/>
      <c r="AC60" s="56"/>
      <c r="AD60" s="56"/>
      <c r="AE60" s="56"/>
      <c r="AF60" s="82" t="str">
        <f t="shared" si="4"/>
        <v/>
      </c>
      <c r="AG60" s="159"/>
      <c r="AH60" s="160" t="str">
        <f t="shared" si="5"/>
        <v/>
      </c>
      <c r="AI60" s="160" t="e">
        <f t="shared" ca="1" si="6"/>
        <v>#NAME?</v>
      </c>
      <c r="AJ60" s="161">
        <v>5</v>
      </c>
      <c r="AK60" s="161" t="str">
        <f t="shared" si="7"/>
        <v/>
      </c>
      <c r="AL60" s="161" t="str">
        <f t="shared" si="8"/>
        <v/>
      </c>
      <c r="AM60" s="161" t="str">
        <f t="shared" si="9"/>
        <v/>
      </c>
      <c r="AN60" s="162" t="str">
        <f t="shared" si="10"/>
        <v/>
      </c>
      <c r="AO60" s="34" t="str">
        <f t="shared" si="11"/>
        <v/>
      </c>
      <c r="AP60" s="34" t="str">
        <f t="shared" si="12"/>
        <v/>
      </c>
    </row>
    <row r="61" spans="1:42" ht="94.5" x14ac:dyDescent="0.25">
      <c r="A61" s="34">
        <v>38</v>
      </c>
      <c r="B61" s="57" t="s">
        <v>303</v>
      </c>
      <c r="C61" s="92">
        <f>'2022'!B51</f>
        <v>299.10000000000002</v>
      </c>
      <c r="D61" s="93">
        <f>'2022'!AA51</f>
        <v>637</v>
      </c>
      <c r="E61" s="93">
        <f>'2022'!AB51</f>
        <v>721</v>
      </c>
      <c r="F61" s="92">
        <f>'2022'!AE51</f>
        <v>2.4105650284185889</v>
      </c>
      <c r="G61" s="44">
        <f>'2021'!AJ48</f>
        <v>28</v>
      </c>
      <c r="H61" s="94">
        <f t="shared" si="0"/>
        <v>4.395604395604396</v>
      </c>
      <c r="I61" s="44"/>
      <c r="J61" s="44"/>
      <c r="K61" s="44"/>
      <c r="L61" s="44">
        <f>'2021'!AK48</f>
        <v>21</v>
      </c>
      <c r="M61" s="44"/>
      <c r="N61" s="44"/>
      <c r="O61" s="44">
        <f>'Добыча 2021'!O58</f>
        <v>23</v>
      </c>
      <c r="P61" s="44"/>
      <c r="Q61" s="44"/>
      <c r="R61" s="44">
        <f>'Добыча 2021'!P58</f>
        <v>21</v>
      </c>
      <c r="S61" s="44"/>
      <c r="T61" s="44"/>
      <c r="U61" s="44">
        <f t="shared" si="1"/>
        <v>82.142857142857139</v>
      </c>
      <c r="V61" s="94">
        <f>'2022'!AG51</f>
        <v>36.050000000000004</v>
      </c>
      <c r="W61" s="44">
        <f t="shared" si="2"/>
        <v>5</v>
      </c>
      <c r="X61" s="44">
        <f>'2022'!AJ51</f>
        <v>36</v>
      </c>
      <c r="Y61" s="94">
        <f t="shared" si="3"/>
        <v>4.9930651872399441</v>
      </c>
      <c r="Z61" s="44"/>
      <c r="AA61" s="44"/>
      <c r="AB61" s="44"/>
      <c r="AC61" s="44">
        <f>'2022'!AK51</f>
        <v>27</v>
      </c>
      <c r="AD61" s="44"/>
      <c r="AE61" s="44"/>
      <c r="AF61" s="82" t="str">
        <f t="shared" si="4"/>
        <v/>
      </c>
      <c r="AG61" s="159"/>
      <c r="AH61" s="160">
        <f t="shared" si="5"/>
        <v>2.4105650284185889</v>
      </c>
      <c r="AI61" s="160" t="e">
        <f t="shared" ca="1" si="6"/>
        <v>#NAME?</v>
      </c>
      <c r="AJ61" s="161">
        <v>5</v>
      </c>
      <c r="AK61" s="161" t="str">
        <f t="shared" si="7"/>
        <v/>
      </c>
      <c r="AL61" s="161" t="e">
        <f t="shared" ca="1" si="8"/>
        <v>#NAME?</v>
      </c>
      <c r="AM61" s="161">
        <f t="shared" si="9"/>
        <v>36</v>
      </c>
      <c r="AN61" s="162" t="str">
        <f t="shared" si="10"/>
        <v/>
      </c>
      <c r="AO61" s="34" t="str">
        <f t="shared" si="11"/>
        <v>Сумма не совпадает или не ОДОУ</v>
      </c>
      <c r="AP61" s="34" t="str">
        <f t="shared" si="12"/>
        <v/>
      </c>
    </row>
    <row r="62" spans="1:42" ht="94.5" x14ac:dyDescent="0.25">
      <c r="A62" s="34">
        <v>39</v>
      </c>
      <c r="B62" s="57" t="s">
        <v>87</v>
      </c>
      <c r="C62" s="92">
        <f>'2022'!B52</f>
        <v>1577</v>
      </c>
      <c r="D62" s="93">
        <f>'2022'!AA52</f>
        <v>5077</v>
      </c>
      <c r="E62" s="93">
        <f>'2022'!AB52</f>
        <v>4742</v>
      </c>
      <c r="F62" s="92">
        <f>'2022'!AE52</f>
        <v>3.006975269499049</v>
      </c>
      <c r="G62" s="44">
        <f>'2021'!AJ49</f>
        <v>253</v>
      </c>
      <c r="H62" s="94">
        <f t="shared" si="0"/>
        <v>4.9832578294268268</v>
      </c>
      <c r="I62" s="44"/>
      <c r="J62" s="44"/>
      <c r="K62" s="44"/>
      <c r="L62" s="44">
        <f>'2021'!AK49</f>
        <v>189</v>
      </c>
      <c r="M62" s="44"/>
      <c r="N62" s="44"/>
      <c r="O62" s="44">
        <f>'Добыча 2021'!O59</f>
        <v>189</v>
      </c>
      <c r="P62" s="44"/>
      <c r="Q62" s="44"/>
      <c r="R62" s="44">
        <f>'Добыча 2021'!P59</f>
        <v>189</v>
      </c>
      <c r="S62" s="44"/>
      <c r="T62" s="44"/>
      <c r="U62" s="44">
        <f t="shared" si="1"/>
        <v>74.703557312252968</v>
      </c>
      <c r="V62" s="94">
        <f>'2022'!AG52</f>
        <v>237.10000000000002</v>
      </c>
      <c r="W62" s="44">
        <f t="shared" si="2"/>
        <v>5</v>
      </c>
      <c r="X62" s="44">
        <f>'2022'!AJ52</f>
        <v>237</v>
      </c>
      <c r="Y62" s="94">
        <f t="shared" si="3"/>
        <v>4.9978911851539438</v>
      </c>
      <c r="Z62" s="44"/>
      <c r="AA62" s="44"/>
      <c r="AB62" s="44"/>
      <c r="AC62" s="44">
        <f>'2022'!AK52</f>
        <v>177</v>
      </c>
      <c r="AD62" s="44"/>
      <c r="AE62" s="44"/>
      <c r="AF62" s="82" t="str">
        <f t="shared" si="4"/>
        <v/>
      </c>
      <c r="AG62" s="159"/>
      <c r="AH62" s="160">
        <f t="shared" si="5"/>
        <v>3.006975269499049</v>
      </c>
      <c r="AI62" s="160" t="e">
        <f t="shared" ca="1" si="6"/>
        <v>#NAME?</v>
      </c>
      <c r="AJ62" s="161">
        <v>5</v>
      </c>
      <c r="AK62" s="161" t="str">
        <f t="shared" si="7"/>
        <v/>
      </c>
      <c r="AL62" s="161" t="e">
        <f t="shared" ca="1" si="8"/>
        <v>#NAME?</v>
      </c>
      <c r="AM62" s="161">
        <f t="shared" si="9"/>
        <v>237</v>
      </c>
      <c r="AN62" s="162" t="str">
        <f t="shared" si="10"/>
        <v/>
      </c>
      <c r="AO62" s="34" t="str">
        <f t="shared" si="11"/>
        <v>Сумма не совпадает или не ОДОУ</v>
      </c>
      <c r="AP62" s="34" t="str">
        <f t="shared" si="12"/>
        <v/>
      </c>
    </row>
    <row r="63" spans="1:42" ht="94.5" x14ac:dyDescent="0.25">
      <c r="A63" s="34">
        <v>40</v>
      </c>
      <c r="B63" s="57" t="s">
        <v>304</v>
      </c>
      <c r="C63" s="92">
        <f>'2022'!B53</f>
        <v>585.35</v>
      </c>
      <c r="D63" s="93">
        <f>'2022'!AA53</f>
        <v>2319</v>
      </c>
      <c r="E63" s="93">
        <f>'2022'!AB53</f>
        <v>2189</v>
      </c>
      <c r="F63" s="92">
        <f>'2022'!AE53</f>
        <v>3.7396429486631928</v>
      </c>
      <c r="G63" s="44">
        <f>'2021'!AJ50</f>
        <v>114</v>
      </c>
      <c r="H63" s="94">
        <f t="shared" si="0"/>
        <v>4.9159120310478661</v>
      </c>
      <c r="I63" s="44"/>
      <c r="J63" s="44"/>
      <c r="K63" s="44"/>
      <c r="L63" s="44">
        <f>'2021'!AK50</f>
        <v>85</v>
      </c>
      <c r="M63" s="44"/>
      <c r="N63" s="44"/>
      <c r="O63" s="44">
        <f>'Добыча 2021'!O60</f>
        <v>114</v>
      </c>
      <c r="P63" s="44"/>
      <c r="Q63" s="44"/>
      <c r="R63" s="44">
        <f>'Добыча 2021'!P60</f>
        <v>85</v>
      </c>
      <c r="S63" s="44"/>
      <c r="T63" s="44"/>
      <c r="U63" s="44">
        <f t="shared" si="1"/>
        <v>100</v>
      </c>
      <c r="V63" s="94">
        <f>'2022'!AG53</f>
        <v>109.45</v>
      </c>
      <c r="W63" s="44">
        <f t="shared" si="2"/>
        <v>5</v>
      </c>
      <c r="X63" s="44">
        <f>'2022'!AJ53</f>
        <v>109</v>
      </c>
      <c r="Y63" s="94">
        <f t="shared" si="3"/>
        <v>4.9794426678848795</v>
      </c>
      <c r="Z63" s="44"/>
      <c r="AA63" s="44"/>
      <c r="AB63" s="44"/>
      <c r="AC63" s="44">
        <f>'2022'!AK53</f>
        <v>81</v>
      </c>
      <c r="AD63" s="44"/>
      <c r="AE63" s="44"/>
      <c r="AF63" s="82" t="str">
        <f t="shared" si="4"/>
        <v/>
      </c>
      <c r="AG63" s="159"/>
      <c r="AH63" s="160">
        <f t="shared" si="5"/>
        <v>3.7396429486631928</v>
      </c>
      <c r="AI63" s="160" t="e">
        <f t="shared" ca="1" si="6"/>
        <v>#NAME?</v>
      </c>
      <c r="AJ63" s="161">
        <v>5</v>
      </c>
      <c r="AK63" s="161" t="str">
        <f t="shared" si="7"/>
        <v/>
      </c>
      <c r="AL63" s="161" t="e">
        <f t="shared" ca="1" si="8"/>
        <v>#NAME?</v>
      </c>
      <c r="AM63" s="161">
        <f t="shared" si="9"/>
        <v>109</v>
      </c>
      <c r="AN63" s="162" t="str">
        <f t="shared" si="10"/>
        <v/>
      </c>
      <c r="AO63" s="34" t="str">
        <f t="shared" si="11"/>
        <v>Сумма не совпадает или не ОДОУ</v>
      </c>
      <c r="AP63" s="34" t="str">
        <f t="shared" si="12"/>
        <v/>
      </c>
    </row>
    <row r="64" spans="1:42" ht="34.5" customHeight="1" x14ac:dyDescent="0.25">
      <c r="A64" s="34">
        <v>41</v>
      </c>
      <c r="B64" s="48" t="s">
        <v>305</v>
      </c>
      <c r="C64" s="92">
        <f>'2022'!B54</f>
        <v>399</v>
      </c>
      <c r="D64" s="93">
        <f>'2022'!AA54</f>
        <v>1322</v>
      </c>
      <c r="E64" s="93">
        <f>'2022'!AB54</f>
        <v>1425</v>
      </c>
      <c r="F64" s="92">
        <f>'2022'!AE54</f>
        <v>3.5714285714285716</v>
      </c>
      <c r="G64" s="44">
        <f>'2021'!AJ51</f>
        <v>66</v>
      </c>
      <c r="H64" s="94">
        <f t="shared" si="0"/>
        <v>4.9924357034795763</v>
      </c>
      <c r="I64" s="44"/>
      <c r="J64" s="44"/>
      <c r="K64" s="44"/>
      <c r="L64" s="44">
        <f>'2021'!AK51</f>
        <v>49</v>
      </c>
      <c r="M64" s="44"/>
      <c r="N64" s="44"/>
      <c r="O64" s="44">
        <f>'Добыча 2021'!O61</f>
        <v>52</v>
      </c>
      <c r="P64" s="44"/>
      <c r="Q64" s="44"/>
      <c r="R64" s="44">
        <f>'Добыча 2021'!P61</f>
        <v>49</v>
      </c>
      <c r="S64" s="44"/>
      <c r="T64" s="44"/>
      <c r="U64" s="44">
        <f t="shared" si="1"/>
        <v>78.787878787878782</v>
      </c>
      <c r="V64" s="94">
        <f>'2022'!AG54</f>
        <v>71.25</v>
      </c>
      <c r="W64" s="44">
        <f t="shared" si="2"/>
        <v>5</v>
      </c>
      <c r="X64" s="44">
        <f>'2022'!AJ54</f>
        <v>71</v>
      </c>
      <c r="Y64" s="94">
        <f t="shared" si="3"/>
        <v>4.9824561403508767</v>
      </c>
      <c r="Z64" s="44"/>
      <c r="AA64" s="44"/>
      <c r="AB64" s="44"/>
      <c r="AC64" s="44">
        <f>'2022'!AK54</f>
        <v>53</v>
      </c>
      <c r="AD64" s="44"/>
      <c r="AE64" s="44"/>
      <c r="AF64" s="82" t="str">
        <f t="shared" si="4"/>
        <v/>
      </c>
      <c r="AG64" s="159"/>
      <c r="AH64" s="160">
        <f t="shared" si="5"/>
        <v>3.5714285714285716</v>
      </c>
      <c r="AI64" s="160" t="e">
        <f t="shared" ca="1" si="6"/>
        <v>#NAME?</v>
      </c>
      <c r="AJ64" s="161">
        <v>5</v>
      </c>
      <c r="AK64" s="161" t="str">
        <f t="shared" si="7"/>
        <v/>
      </c>
      <c r="AL64" s="161" t="e">
        <f t="shared" ca="1" si="8"/>
        <v>#NAME?</v>
      </c>
      <c r="AM64" s="161">
        <f t="shared" si="9"/>
        <v>71</v>
      </c>
      <c r="AN64" s="162" t="str">
        <f t="shared" si="10"/>
        <v/>
      </c>
      <c r="AO64" s="34" t="str">
        <f t="shared" si="11"/>
        <v>Сумма не совпадает или не ОДОУ</v>
      </c>
      <c r="AP64" s="34" t="str">
        <f t="shared" si="12"/>
        <v/>
      </c>
    </row>
    <row r="65" spans="1:42" ht="18.75" x14ac:dyDescent="0.25">
      <c r="A65" s="34"/>
      <c r="B65" s="46" t="s">
        <v>88</v>
      </c>
      <c r="C65" s="98"/>
      <c r="D65" s="97"/>
      <c r="E65" s="97"/>
      <c r="F65" s="98"/>
      <c r="G65" s="44"/>
      <c r="H65" s="94"/>
      <c r="I65" s="44"/>
      <c r="J65" s="44"/>
      <c r="K65" s="44"/>
      <c r="L65" s="44"/>
      <c r="M65" s="56"/>
      <c r="N65" s="56"/>
      <c r="O65" s="56"/>
      <c r="P65" s="56"/>
      <c r="Q65" s="56"/>
      <c r="R65" s="56"/>
      <c r="S65" s="56"/>
      <c r="T65" s="56"/>
      <c r="U65" s="44"/>
      <c r="V65" s="111"/>
      <c r="W65" s="44"/>
      <c r="X65" s="56"/>
      <c r="Y65" s="94"/>
      <c r="Z65" s="56"/>
      <c r="AA65" s="56"/>
      <c r="AB65" s="56"/>
      <c r="AC65" s="56"/>
      <c r="AD65" s="56"/>
      <c r="AE65" s="56"/>
      <c r="AF65" s="82" t="str">
        <f t="shared" si="4"/>
        <v/>
      </c>
      <c r="AG65" s="159"/>
      <c r="AH65" s="160" t="str">
        <f t="shared" si="5"/>
        <v/>
      </c>
      <c r="AI65" s="160" t="e">
        <f t="shared" ca="1" si="6"/>
        <v>#NAME?</v>
      </c>
      <c r="AJ65" s="161">
        <v>5</v>
      </c>
      <c r="AK65" s="161" t="str">
        <f t="shared" si="7"/>
        <v/>
      </c>
      <c r="AL65" s="161" t="str">
        <f t="shared" si="8"/>
        <v/>
      </c>
      <c r="AM65" s="161" t="str">
        <f t="shared" si="9"/>
        <v/>
      </c>
      <c r="AN65" s="162" t="str">
        <f t="shared" si="10"/>
        <v/>
      </c>
      <c r="AO65" s="34" t="str">
        <f t="shared" si="11"/>
        <v/>
      </c>
      <c r="AP65" s="34" t="str">
        <f t="shared" si="12"/>
        <v/>
      </c>
    </row>
    <row r="66" spans="1:42" ht="31.5" x14ac:dyDescent="0.25">
      <c r="A66" s="34">
        <v>42</v>
      </c>
      <c r="B66" s="170" t="s">
        <v>413</v>
      </c>
      <c r="C66" s="92">
        <f>'2022'!B57</f>
        <v>1064.22</v>
      </c>
      <c r="D66" s="581">
        <f>'2022'!AA57</f>
        <v>0</v>
      </c>
      <c r="E66" s="93">
        <f>'2022'!AB57</f>
        <v>0</v>
      </c>
      <c r="F66" s="92">
        <f>'2022'!AE57</f>
        <v>0</v>
      </c>
      <c r="G66" s="583">
        <f>'2021'!AJ54</f>
        <v>0</v>
      </c>
      <c r="H66" s="585">
        <f t="shared" si="0"/>
        <v>0</v>
      </c>
      <c r="I66" s="44"/>
      <c r="J66" s="44"/>
      <c r="K66" s="44"/>
      <c r="L66" s="583">
        <f>'2021'!AK54</f>
        <v>0</v>
      </c>
      <c r="M66" s="44"/>
      <c r="N66" s="44"/>
      <c r="O66" s="583">
        <f>'Добыча 2021'!O64</f>
        <v>0</v>
      </c>
      <c r="P66" s="44"/>
      <c r="Q66" s="44"/>
      <c r="R66" s="583">
        <f>'Добыча 2021'!P64</f>
        <v>0</v>
      </c>
      <c r="S66" s="44"/>
      <c r="T66" s="44"/>
      <c r="U66" s="583">
        <f>IF(G68=0,0,O66/G68*100)</f>
        <v>0</v>
      </c>
      <c r="V66" s="94">
        <f>'2022'!AG57</f>
        <v>0</v>
      </c>
      <c r="W66" s="44">
        <f t="shared" si="2"/>
        <v>0</v>
      </c>
      <c r="X66" s="44">
        <f>'2022'!AJ57</f>
        <v>0</v>
      </c>
      <c r="Y66" s="94">
        <f t="shared" si="3"/>
        <v>0</v>
      </c>
      <c r="Z66" s="44"/>
      <c r="AA66" s="44"/>
      <c r="AB66" s="44"/>
      <c r="AC66" s="44">
        <f>'2022'!AK57</f>
        <v>0</v>
      </c>
      <c r="AD66" s="44"/>
      <c r="AE66" s="44"/>
      <c r="AF66" s="82" t="str">
        <f t="shared" si="4"/>
        <v/>
      </c>
      <c r="AG66" s="159"/>
      <c r="AH66" s="160">
        <f t="shared" si="5"/>
        <v>0</v>
      </c>
      <c r="AI66" s="160" t="e">
        <f t="shared" ca="1" si="6"/>
        <v>#NAME?</v>
      </c>
      <c r="AJ66" s="161">
        <v>5</v>
      </c>
      <c r="AK66" s="161" t="str">
        <f t="shared" si="7"/>
        <v/>
      </c>
      <c r="AL66" s="161">
        <f t="shared" si="8"/>
        <v>0</v>
      </c>
      <c r="AM66" s="161">
        <f t="shared" si="9"/>
        <v>0</v>
      </c>
      <c r="AN66" s="162" t="str">
        <f t="shared" si="10"/>
        <v/>
      </c>
      <c r="AO66" s="34" t="str">
        <f t="shared" si="11"/>
        <v/>
      </c>
      <c r="AP66" s="34" t="str">
        <f t="shared" si="12"/>
        <v/>
      </c>
    </row>
    <row r="67" spans="1:42" ht="31.5" x14ac:dyDescent="0.25">
      <c r="A67" s="34">
        <v>43</v>
      </c>
      <c r="B67" s="170" t="s">
        <v>414</v>
      </c>
      <c r="C67" s="92">
        <f>'2022'!B58</f>
        <v>2277.59</v>
      </c>
      <c r="D67" s="587"/>
      <c r="E67" s="93">
        <f>'2022'!AB58</f>
        <v>0</v>
      </c>
      <c r="F67" s="92">
        <f>'2022'!AE58</f>
        <v>0</v>
      </c>
      <c r="G67" s="588"/>
      <c r="H67" s="589"/>
      <c r="I67" s="44"/>
      <c r="J67" s="44"/>
      <c r="K67" s="44"/>
      <c r="L67" s="588"/>
      <c r="M67" s="44"/>
      <c r="N67" s="44"/>
      <c r="O67" s="588"/>
      <c r="P67" s="44"/>
      <c r="Q67" s="44"/>
      <c r="R67" s="588"/>
      <c r="S67" s="44"/>
      <c r="T67" s="44"/>
      <c r="U67" s="588"/>
      <c r="V67" s="94">
        <f>'2022'!AG58</f>
        <v>0</v>
      </c>
      <c r="W67" s="44">
        <f t="shared" si="2"/>
        <v>0</v>
      </c>
      <c r="X67" s="44">
        <f>'2022'!AJ58</f>
        <v>0</v>
      </c>
      <c r="Y67" s="94">
        <f t="shared" si="3"/>
        <v>0</v>
      </c>
      <c r="Z67" s="44"/>
      <c r="AA67" s="44"/>
      <c r="AB67" s="44"/>
      <c r="AC67" s="44">
        <f>'2022'!AK58</f>
        <v>0</v>
      </c>
      <c r="AD67" s="44"/>
      <c r="AE67" s="44"/>
      <c r="AF67" s="82" t="str">
        <f t="shared" si="4"/>
        <v/>
      </c>
      <c r="AG67" s="159"/>
      <c r="AH67" s="160">
        <f t="shared" si="5"/>
        <v>0</v>
      </c>
      <c r="AI67" s="160" t="e">
        <f t="shared" ca="1" si="6"/>
        <v>#NAME?</v>
      </c>
      <c r="AJ67" s="161">
        <v>5</v>
      </c>
      <c r="AK67" s="161" t="str">
        <f t="shared" si="7"/>
        <v/>
      </c>
      <c r="AL67" s="161">
        <f t="shared" si="8"/>
        <v>0</v>
      </c>
      <c r="AM67" s="161">
        <f t="shared" si="9"/>
        <v>0</v>
      </c>
      <c r="AN67" s="162" t="str">
        <f t="shared" si="10"/>
        <v/>
      </c>
      <c r="AO67" s="34" t="str">
        <f t="shared" si="11"/>
        <v/>
      </c>
      <c r="AP67" s="34" t="str">
        <f t="shared" si="12"/>
        <v/>
      </c>
    </row>
    <row r="68" spans="1:42" ht="31.5" x14ac:dyDescent="0.25">
      <c r="A68" s="34">
        <v>44</v>
      </c>
      <c r="B68" s="118" t="s">
        <v>415</v>
      </c>
      <c r="C68" s="92">
        <f>'2022'!B59</f>
        <v>6270.68</v>
      </c>
      <c r="D68" s="582"/>
      <c r="E68" s="93">
        <f>'2022'!AB59</f>
        <v>0</v>
      </c>
      <c r="F68" s="92">
        <f>'2022'!AE59</f>
        <v>0</v>
      </c>
      <c r="G68" s="584"/>
      <c r="H68" s="586"/>
      <c r="I68" s="44"/>
      <c r="J68" s="44"/>
      <c r="K68" s="44"/>
      <c r="L68" s="584"/>
      <c r="M68" s="44"/>
      <c r="N68" s="44"/>
      <c r="O68" s="584"/>
      <c r="P68" s="44"/>
      <c r="Q68" s="44"/>
      <c r="R68" s="584"/>
      <c r="S68" s="44"/>
      <c r="T68" s="44"/>
      <c r="U68" s="584"/>
      <c r="V68" s="94">
        <f>'2022'!AG59</f>
        <v>0</v>
      </c>
      <c r="W68" s="44">
        <f t="shared" si="2"/>
        <v>0</v>
      </c>
      <c r="X68" s="44">
        <f>'2022'!AJ59</f>
        <v>0</v>
      </c>
      <c r="Y68" s="94">
        <f t="shared" si="3"/>
        <v>0</v>
      </c>
      <c r="Z68" s="44"/>
      <c r="AA68" s="44"/>
      <c r="AB68" s="44"/>
      <c r="AC68" s="44">
        <f>'2022'!AK59</f>
        <v>0</v>
      </c>
      <c r="AD68" s="44"/>
      <c r="AE68" s="44"/>
      <c r="AF68" s="82" t="str">
        <f t="shared" si="4"/>
        <v/>
      </c>
      <c r="AG68" s="159"/>
      <c r="AH68" s="160">
        <f t="shared" si="5"/>
        <v>0</v>
      </c>
      <c r="AI68" s="160" t="e">
        <f t="shared" ca="1" si="6"/>
        <v>#NAME?</v>
      </c>
      <c r="AJ68" s="161">
        <v>5</v>
      </c>
      <c r="AK68" s="161" t="str">
        <f t="shared" si="7"/>
        <v/>
      </c>
      <c r="AL68" s="161">
        <f t="shared" si="8"/>
        <v>0</v>
      </c>
      <c r="AM68" s="161">
        <f t="shared" si="9"/>
        <v>0</v>
      </c>
      <c r="AN68" s="162" t="str">
        <f t="shared" si="10"/>
        <v/>
      </c>
      <c r="AO68" s="34" t="str">
        <f t="shared" si="11"/>
        <v/>
      </c>
      <c r="AP68" s="34" t="str">
        <f t="shared" si="12"/>
        <v/>
      </c>
    </row>
    <row r="69" spans="1:42" ht="47.25" customHeight="1" x14ac:dyDescent="0.25">
      <c r="A69" s="34">
        <v>45</v>
      </c>
      <c r="B69" s="57" t="s">
        <v>89</v>
      </c>
      <c r="C69" s="92">
        <f>'2022'!B60</f>
        <v>644</v>
      </c>
      <c r="D69" s="93">
        <f>'2022'!AA60</f>
        <v>0</v>
      </c>
      <c r="E69" s="93">
        <f>'2022'!AB60</f>
        <v>0</v>
      </c>
      <c r="F69" s="92">
        <f>'2022'!AE60</f>
        <v>0</v>
      </c>
      <c r="G69" s="44">
        <f>'2021'!AJ55</f>
        <v>0</v>
      </c>
      <c r="H69" s="94">
        <f t="shared" si="0"/>
        <v>0</v>
      </c>
      <c r="I69" s="44"/>
      <c r="J69" s="44"/>
      <c r="K69" s="44"/>
      <c r="L69" s="44">
        <f>'2021'!AK55</f>
        <v>0</v>
      </c>
      <c r="M69" s="44"/>
      <c r="N69" s="44"/>
      <c r="O69" s="44">
        <f>'Добыча 2021'!O65</f>
        <v>0</v>
      </c>
      <c r="P69" s="44"/>
      <c r="Q69" s="44"/>
      <c r="R69" s="44">
        <f>'Добыча 2021'!P65</f>
        <v>0</v>
      </c>
      <c r="S69" s="44"/>
      <c r="T69" s="44"/>
      <c r="U69" s="44">
        <f t="shared" si="1"/>
        <v>0</v>
      </c>
      <c r="V69" s="94">
        <f>'2022'!AG60</f>
        <v>0</v>
      </c>
      <c r="W69" s="44">
        <f t="shared" si="2"/>
        <v>0</v>
      </c>
      <c r="X69" s="44">
        <f>'2022'!AJ60</f>
        <v>0</v>
      </c>
      <c r="Y69" s="94">
        <f t="shared" si="3"/>
        <v>0</v>
      </c>
      <c r="Z69" s="44"/>
      <c r="AA69" s="44"/>
      <c r="AB69" s="44"/>
      <c r="AC69" s="44">
        <f>'2022'!AK60</f>
        <v>0</v>
      </c>
      <c r="AD69" s="44"/>
      <c r="AE69" s="44"/>
      <c r="AF69" s="82" t="str">
        <f t="shared" si="4"/>
        <v/>
      </c>
      <c r="AG69" s="159"/>
      <c r="AH69" s="160">
        <f t="shared" si="5"/>
        <v>0</v>
      </c>
      <c r="AI69" s="160" t="e">
        <f t="shared" ca="1" si="6"/>
        <v>#NAME?</v>
      </c>
      <c r="AJ69" s="161">
        <v>5</v>
      </c>
      <c r="AK69" s="161" t="str">
        <f t="shared" si="7"/>
        <v/>
      </c>
      <c r="AL69" s="161">
        <f t="shared" si="8"/>
        <v>0</v>
      </c>
      <c r="AM69" s="161">
        <f t="shared" si="9"/>
        <v>0</v>
      </c>
      <c r="AN69" s="162" t="str">
        <f t="shared" si="10"/>
        <v/>
      </c>
      <c r="AO69" s="34" t="str">
        <f t="shared" si="11"/>
        <v/>
      </c>
      <c r="AP69" s="34" t="str">
        <f t="shared" si="12"/>
        <v/>
      </c>
    </row>
    <row r="70" spans="1:42" ht="47.25" customHeight="1" x14ac:dyDescent="0.25">
      <c r="A70" s="34">
        <v>46</v>
      </c>
      <c r="B70" s="116" t="s">
        <v>416</v>
      </c>
      <c r="C70" s="92">
        <f>'2022'!B61</f>
        <v>21.48</v>
      </c>
      <c r="D70" s="581">
        <f>'2022'!AA61</f>
        <v>0</v>
      </c>
      <c r="E70" s="93">
        <f>'2022'!AB61</f>
        <v>0</v>
      </c>
      <c r="F70" s="92">
        <f>'2022'!AE61</f>
        <v>0</v>
      </c>
      <c r="G70" s="583">
        <f>'2021'!AJ56</f>
        <v>0</v>
      </c>
      <c r="H70" s="585">
        <f t="shared" si="0"/>
        <v>0</v>
      </c>
      <c r="I70" s="44"/>
      <c r="J70" s="44"/>
      <c r="K70" s="44"/>
      <c r="L70" s="583">
        <f>'2021'!AK56</f>
        <v>0</v>
      </c>
      <c r="M70" s="44"/>
      <c r="N70" s="44"/>
      <c r="O70" s="583">
        <f>'Добыча 2021'!O66</f>
        <v>0</v>
      </c>
      <c r="P70" s="44"/>
      <c r="Q70" s="44"/>
      <c r="R70" s="583">
        <f>'Добыча 2021'!P66</f>
        <v>0</v>
      </c>
      <c r="S70" s="44"/>
      <c r="T70" s="44"/>
      <c r="U70" s="583">
        <f>IF(G83=0,0,O70/G83*100)</f>
        <v>0</v>
      </c>
      <c r="V70" s="94">
        <f>'2022'!AG61</f>
        <v>0</v>
      </c>
      <c r="W70" s="44">
        <f t="shared" si="2"/>
        <v>0</v>
      </c>
      <c r="X70" s="44">
        <f>'2022'!AJ61</f>
        <v>0</v>
      </c>
      <c r="Y70" s="94">
        <f t="shared" si="3"/>
        <v>0</v>
      </c>
      <c r="Z70" s="44"/>
      <c r="AA70" s="44"/>
      <c r="AB70" s="44"/>
      <c r="AC70" s="44">
        <f>'2022'!AK61</f>
        <v>0</v>
      </c>
      <c r="AD70" s="44"/>
      <c r="AE70" s="44"/>
      <c r="AF70" s="82" t="str">
        <f t="shared" si="4"/>
        <v/>
      </c>
      <c r="AG70" s="159"/>
      <c r="AH70" s="160">
        <f t="shared" si="5"/>
        <v>0</v>
      </c>
      <c r="AI70" s="160" t="e">
        <f t="shared" ca="1" si="6"/>
        <v>#NAME?</v>
      </c>
      <c r="AJ70" s="161">
        <v>5</v>
      </c>
      <c r="AK70" s="161" t="str">
        <f t="shared" si="7"/>
        <v/>
      </c>
      <c r="AL70" s="161">
        <f t="shared" si="8"/>
        <v>0</v>
      </c>
      <c r="AM70" s="161">
        <f t="shared" si="9"/>
        <v>0</v>
      </c>
      <c r="AN70" s="162" t="str">
        <f t="shared" si="10"/>
        <v/>
      </c>
      <c r="AO70" s="34" t="str">
        <f t="shared" si="11"/>
        <v/>
      </c>
      <c r="AP70" s="34" t="str">
        <f t="shared" si="12"/>
        <v/>
      </c>
    </row>
    <row r="71" spans="1:42" ht="47.25" customHeight="1" x14ac:dyDescent="0.25">
      <c r="A71" s="34">
        <v>47</v>
      </c>
      <c r="B71" s="116" t="s">
        <v>417</v>
      </c>
      <c r="C71" s="92">
        <f>'2022'!B62</f>
        <v>75.91</v>
      </c>
      <c r="D71" s="587"/>
      <c r="E71" s="93">
        <f>'2022'!AB62</f>
        <v>0</v>
      </c>
      <c r="F71" s="92">
        <f>'2022'!AE62</f>
        <v>0</v>
      </c>
      <c r="G71" s="588"/>
      <c r="H71" s="589"/>
      <c r="I71" s="44"/>
      <c r="J71" s="44"/>
      <c r="K71" s="44"/>
      <c r="L71" s="588"/>
      <c r="M71" s="44"/>
      <c r="N71" s="44"/>
      <c r="O71" s="588"/>
      <c r="P71" s="44"/>
      <c r="Q71" s="44"/>
      <c r="R71" s="588"/>
      <c r="S71" s="44"/>
      <c r="T71" s="44"/>
      <c r="U71" s="588"/>
      <c r="V71" s="94">
        <f>'2022'!AG62</f>
        <v>0</v>
      </c>
      <c r="W71" s="44">
        <f t="shared" si="2"/>
        <v>0</v>
      </c>
      <c r="X71" s="44">
        <f>'2022'!AJ62</f>
        <v>0</v>
      </c>
      <c r="Y71" s="94">
        <f t="shared" si="3"/>
        <v>0</v>
      </c>
      <c r="Z71" s="44"/>
      <c r="AA71" s="44"/>
      <c r="AB71" s="44"/>
      <c r="AC71" s="44">
        <f>'2022'!AK62</f>
        <v>0</v>
      </c>
      <c r="AD71" s="44"/>
      <c r="AE71" s="44"/>
      <c r="AF71" s="82" t="str">
        <f t="shared" si="4"/>
        <v/>
      </c>
      <c r="AG71" s="159"/>
      <c r="AH71" s="160">
        <f t="shared" si="5"/>
        <v>0</v>
      </c>
      <c r="AI71" s="160" t="e">
        <f t="shared" ca="1" si="6"/>
        <v>#NAME?</v>
      </c>
      <c r="AJ71" s="161">
        <v>5</v>
      </c>
      <c r="AK71" s="161" t="str">
        <f t="shared" si="7"/>
        <v/>
      </c>
      <c r="AL71" s="161">
        <f t="shared" si="8"/>
        <v>0</v>
      </c>
      <c r="AM71" s="161">
        <f t="shared" si="9"/>
        <v>0</v>
      </c>
      <c r="AN71" s="162" t="str">
        <f t="shared" si="10"/>
        <v/>
      </c>
      <c r="AO71" s="34" t="str">
        <f t="shared" si="11"/>
        <v/>
      </c>
      <c r="AP71" s="34" t="str">
        <f t="shared" si="12"/>
        <v/>
      </c>
    </row>
    <row r="72" spans="1:42" ht="47.25" customHeight="1" x14ac:dyDescent="0.25">
      <c r="A72" s="34">
        <v>48</v>
      </c>
      <c r="B72" s="116" t="s">
        <v>418</v>
      </c>
      <c r="C72" s="92">
        <f>'2022'!B63</f>
        <v>40.04</v>
      </c>
      <c r="D72" s="587"/>
      <c r="E72" s="93">
        <f>'2022'!AB63</f>
        <v>0</v>
      </c>
      <c r="F72" s="92">
        <f>'2022'!AE63</f>
        <v>0</v>
      </c>
      <c r="G72" s="588"/>
      <c r="H72" s="589"/>
      <c r="I72" s="44"/>
      <c r="J72" s="44"/>
      <c r="K72" s="44"/>
      <c r="L72" s="588"/>
      <c r="M72" s="44"/>
      <c r="N72" s="44"/>
      <c r="O72" s="588"/>
      <c r="P72" s="44"/>
      <c r="Q72" s="44"/>
      <c r="R72" s="588"/>
      <c r="S72" s="44"/>
      <c r="T72" s="44"/>
      <c r="U72" s="588"/>
      <c r="V72" s="94">
        <f>'2022'!AG63</f>
        <v>0</v>
      </c>
      <c r="W72" s="44">
        <f t="shared" si="2"/>
        <v>0</v>
      </c>
      <c r="X72" s="44">
        <f>'2022'!AJ63</f>
        <v>0</v>
      </c>
      <c r="Y72" s="94">
        <f t="shared" si="3"/>
        <v>0</v>
      </c>
      <c r="Z72" s="44"/>
      <c r="AA72" s="44"/>
      <c r="AB72" s="44"/>
      <c r="AC72" s="44">
        <f>'2022'!AK63</f>
        <v>0</v>
      </c>
      <c r="AD72" s="44"/>
      <c r="AE72" s="44"/>
      <c r="AF72" s="82" t="str">
        <f t="shared" si="4"/>
        <v/>
      </c>
      <c r="AG72" s="159"/>
      <c r="AH72" s="160">
        <f t="shared" si="5"/>
        <v>0</v>
      </c>
      <c r="AI72" s="160" t="e">
        <f t="shared" ca="1" si="6"/>
        <v>#NAME?</v>
      </c>
      <c r="AJ72" s="161">
        <v>5</v>
      </c>
      <c r="AK72" s="161" t="str">
        <f t="shared" si="7"/>
        <v/>
      </c>
      <c r="AL72" s="161">
        <f t="shared" si="8"/>
        <v>0</v>
      </c>
      <c r="AM72" s="161">
        <f t="shared" si="9"/>
        <v>0</v>
      </c>
      <c r="AN72" s="162" t="str">
        <f t="shared" si="10"/>
        <v/>
      </c>
      <c r="AO72" s="34" t="str">
        <f t="shared" si="11"/>
        <v/>
      </c>
      <c r="AP72" s="34" t="str">
        <f t="shared" si="12"/>
        <v/>
      </c>
    </row>
    <row r="73" spans="1:42" ht="47.25" customHeight="1" x14ac:dyDescent="0.25">
      <c r="A73" s="34">
        <v>49</v>
      </c>
      <c r="B73" s="116" t="s">
        <v>419</v>
      </c>
      <c r="C73" s="92">
        <f>'2022'!B64</f>
        <v>15.12</v>
      </c>
      <c r="D73" s="587"/>
      <c r="E73" s="93">
        <f>'2022'!AB64</f>
        <v>0</v>
      </c>
      <c r="F73" s="92">
        <f>'2022'!AE64</f>
        <v>0</v>
      </c>
      <c r="G73" s="588"/>
      <c r="H73" s="589"/>
      <c r="I73" s="44"/>
      <c r="J73" s="44"/>
      <c r="K73" s="44"/>
      <c r="L73" s="588"/>
      <c r="M73" s="44"/>
      <c r="N73" s="44"/>
      <c r="O73" s="588"/>
      <c r="P73" s="44"/>
      <c r="Q73" s="44"/>
      <c r="R73" s="588"/>
      <c r="S73" s="44"/>
      <c r="T73" s="44"/>
      <c r="U73" s="588"/>
      <c r="V73" s="94">
        <f>'2022'!AG64</f>
        <v>0</v>
      </c>
      <c r="W73" s="44">
        <f t="shared" si="2"/>
        <v>0</v>
      </c>
      <c r="X73" s="44">
        <f>'2022'!AJ64</f>
        <v>0</v>
      </c>
      <c r="Y73" s="94">
        <f t="shared" si="3"/>
        <v>0</v>
      </c>
      <c r="Z73" s="44"/>
      <c r="AA73" s="44"/>
      <c r="AB73" s="44"/>
      <c r="AC73" s="44">
        <f>'2022'!AK64</f>
        <v>0</v>
      </c>
      <c r="AD73" s="44"/>
      <c r="AE73" s="44"/>
      <c r="AF73" s="82" t="str">
        <f t="shared" si="4"/>
        <v/>
      </c>
      <c r="AG73" s="159"/>
      <c r="AH73" s="160">
        <f t="shared" si="5"/>
        <v>0</v>
      </c>
      <c r="AI73" s="160" t="e">
        <f t="shared" ca="1" si="6"/>
        <v>#NAME?</v>
      </c>
      <c r="AJ73" s="161">
        <v>5</v>
      </c>
      <c r="AK73" s="161" t="str">
        <f t="shared" si="7"/>
        <v/>
      </c>
      <c r="AL73" s="161">
        <f t="shared" si="8"/>
        <v>0</v>
      </c>
      <c r="AM73" s="161">
        <f t="shared" si="9"/>
        <v>0</v>
      </c>
      <c r="AN73" s="162" t="str">
        <f t="shared" si="10"/>
        <v/>
      </c>
      <c r="AO73" s="34" t="str">
        <f t="shared" si="11"/>
        <v/>
      </c>
      <c r="AP73" s="34" t="str">
        <f t="shared" si="12"/>
        <v/>
      </c>
    </row>
    <row r="74" spans="1:42" ht="47.25" customHeight="1" x14ac:dyDescent="0.25">
      <c r="A74" s="34">
        <v>50</v>
      </c>
      <c r="B74" s="116" t="s">
        <v>420</v>
      </c>
      <c r="C74" s="92">
        <f>'2022'!B65</f>
        <v>38.659999999999997</v>
      </c>
      <c r="D74" s="587"/>
      <c r="E74" s="93">
        <f>'2022'!AB65</f>
        <v>0</v>
      </c>
      <c r="F74" s="92">
        <f>'2022'!AE65</f>
        <v>0</v>
      </c>
      <c r="G74" s="588"/>
      <c r="H74" s="589"/>
      <c r="I74" s="44"/>
      <c r="J74" s="44"/>
      <c r="K74" s="44"/>
      <c r="L74" s="588"/>
      <c r="M74" s="44"/>
      <c r="N74" s="44"/>
      <c r="O74" s="588"/>
      <c r="P74" s="44"/>
      <c r="Q74" s="44"/>
      <c r="R74" s="588"/>
      <c r="S74" s="44"/>
      <c r="T74" s="44"/>
      <c r="U74" s="588"/>
      <c r="V74" s="94">
        <f>'2022'!AG65</f>
        <v>0</v>
      </c>
      <c r="W74" s="44">
        <f t="shared" si="2"/>
        <v>0</v>
      </c>
      <c r="X74" s="44">
        <f>'2022'!AJ65</f>
        <v>0</v>
      </c>
      <c r="Y74" s="94">
        <f t="shared" si="3"/>
        <v>0</v>
      </c>
      <c r="Z74" s="44"/>
      <c r="AA74" s="44"/>
      <c r="AB74" s="44"/>
      <c r="AC74" s="44">
        <f>'2022'!AK65</f>
        <v>0</v>
      </c>
      <c r="AD74" s="44"/>
      <c r="AE74" s="44"/>
      <c r="AF74" s="82" t="str">
        <f t="shared" si="4"/>
        <v/>
      </c>
      <c r="AG74" s="159"/>
      <c r="AH74" s="160">
        <f t="shared" si="5"/>
        <v>0</v>
      </c>
      <c r="AI74" s="160" t="e">
        <f t="shared" ca="1" si="6"/>
        <v>#NAME?</v>
      </c>
      <c r="AJ74" s="161">
        <v>5</v>
      </c>
      <c r="AK74" s="161" t="str">
        <f t="shared" si="7"/>
        <v/>
      </c>
      <c r="AL74" s="161">
        <f t="shared" si="8"/>
        <v>0</v>
      </c>
      <c r="AM74" s="161">
        <f t="shared" si="9"/>
        <v>0</v>
      </c>
      <c r="AN74" s="162" t="str">
        <f t="shared" si="10"/>
        <v/>
      </c>
      <c r="AO74" s="34" t="str">
        <f t="shared" si="11"/>
        <v/>
      </c>
      <c r="AP74" s="34" t="str">
        <f t="shared" si="12"/>
        <v/>
      </c>
    </row>
    <row r="75" spans="1:42" ht="47.25" customHeight="1" x14ac:dyDescent="0.25">
      <c r="A75" s="34">
        <v>51</v>
      </c>
      <c r="B75" s="116" t="s">
        <v>421</v>
      </c>
      <c r="C75" s="92">
        <f>'2022'!B66</f>
        <v>19.22</v>
      </c>
      <c r="D75" s="587"/>
      <c r="E75" s="93">
        <f>'2022'!AB66</f>
        <v>0</v>
      </c>
      <c r="F75" s="92">
        <f>'2022'!AE66</f>
        <v>0</v>
      </c>
      <c r="G75" s="588"/>
      <c r="H75" s="589"/>
      <c r="I75" s="44"/>
      <c r="J75" s="44"/>
      <c r="K75" s="44"/>
      <c r="L75" s="588"/>
      <c r="M75" s="44"/>
      <c r="N75" s="44"/>
      <c r="O75" s="588"/>
      <c r="P75" s="44"/>
      <c r="Q75" s="44"/>
      <c r="R75" s="588"/>
      <c r="S75" s="44"/>
      <c r="T75" s="44"/>
      <c r="U75" s="588"/>
      <c r="V75" s="94">
        <f>'2022'!AG66</f>
        <v>0</v>
      </c>
      <c r="W75" s="44">
        <f t="shared" si="2"/>
        <v>0</v>
      </c>
      <c r="X75" s="44">
        <f>'2022'!AJ66</f>
        <v>0</v>
      </c>
      <c r="Y75" s="94">
        <f t="shared" si="3"/>
        <v>0</v>
      </c>
      <c r="Z75" s="44"/>
      <c r="AA75" s="44"/>
      <c r="AB75" s="44"/>
      <c r="AC75" s="44">
        <f>'2022'!AK66</f>
        <v>0</v>
      </c>
      <c r="AD75" s="44"/>
      <c r="AE75" s="44"/>
      <c r="AF75" s="82" t="str">
        <f t="shared" si="4"/>
        <v/>
      </c>
      <c r="AG75" s="159"/>
      <c r="AH75" s="160">
        <f t="shared" si="5"/>
        <v>0</v>
      </c>
      <c r="AI75" s="160" t="e">
        <f t="shared" ca="1" si="6"/>
        <v>#NAME?</v>
      </c>
      <c r="AJ75" s="161">
        <v>5</v>
      </c>
      <c r="AK75" s="161" t="str">
        <f t="shared" si="7"/>
        <v/>
      </c>
      <c r="AL75" s="161">
        <f t="shared" si="8"/>
        <v>0</v>
      </c>
      <c r="AM75" s="161">
        <f t="shared" si="9"/>
        <v>0</v>
      </c>
      <c r="AN75" s="162" t="str">
        <f t="shared" si="10"/>
        <v/>
      </c>
      <c r="AO75" s="34" t="str">
        <f t="shared" si="11"/>
        <v/>
      </c>
      <c r="AP75" s="34" t="str">
        <f t="shared" si="12"/>
        <v/>
      </c>
    </row>
    <row r="76" spans="1:42" ht="66" customHeight="1" x14ac:dyDescent="0.25">
      <c r="A76" s="34">
        <v>52</v>
      </c>
      <c r="B76" s="116" t="s">
        <v>422</v>
      </c>
      <c r="C76" s="92">
        <f>'2022'!B67</f>
        <v>64.239999999999995</v>
      </c>
      <c r="D76" s="587"/>
      <c r="E76" s="93">
        <f>'2022'!AB67</f>
        <v>0</v>
      </c>
      <c r="F76" s="92">
        <f>'2022'!AE67</f>
        <v>0</v>
      </c>
      <c r="G76" s="588"/>
      <c r="H76" s="589"/>
      <c r="I76" s="44"/>
      <c r="J76" s="44"/>
      <c r="K76" s="44"/>
      <c r="L76" s="588"/>
      <c r="M76" s="44"/>
      <c r="N76" s="44"/>
      <c r="O76" s="588"/>
      <c r="P76" s="44"/>
      <c r="Q76" s="44"/>
      <c r="R76" s="588"/>
      <c r="S76" s="44"/>
      <c r="T76" s="44"/>
      <c r="U76" s="588"/>
      <c r="V76" s="94">
        <f>'2022'!AG67</f>
        <v>0</v>
      </c>
      <c r="W76" s="44">
        <f t="shared" si="2"/>
        <v>0</v>
      </c>
      <c r="X76" s="44">
        <f>'2022'!AJ67</f>
        <v>0</v>
      </c>
      <c r="Y76" s="94">
        <f t="shared" si="3"/>
        <v>0</v>
      </c>
      <c r="Z76" s="44"/>
      <c r="AA76" s="44"/>
      <c r="AB76" s="44"/>
      <c r="AC76" s="44">
        <f>'2022'!AK67</f>
        <v>0</v>
      </c>
      <c r="AD76" s="44"/>
      <c r="AE76" s="44"/>
      <c r="AF76" s="82" t="str">
        <f t="shared" si="4"/>
        <v/>
      </c>
      <c r="AG76" s="159"/>
      <c r="AH76" s="160">
        <f t="shared" si="5"/>
        <v>0</v>
      </c>
      <c r="AI76" s="160" t="e">
        <f t="shared" ca="1" si="6"/>
        <v>#NAME?</v>
      </c>
      <c r="AJ76" s="161">
        <v>5</v>
      </c>
      <c r="AK76" s="161" t="str">
        <f t="shared" si="7"/>
        <v/>
      </c>
      <c r="AL76" s="161">
        <f t="shared" si="8"/>
        <v>0</v>
      </c>
      <c r="AM76" s="161">
        <f t="shared" si="9"/>
        <v>0</v>
      </c>
      <c r="AN76" s="162" t="str">
        <f t="shared" si="10"/>
        <v/>
      </c>
      <c r="AO76" s="34" t="str">
        <f t="shared" si="11"/>
        <v/>
      </c>
      <c r="AP76" s="34" t="str">
        <f t="shared" si="12"/>
        <v/>
      </c>
    </row>
    <row r="77" spans="1:42" ht="47.25" customHeight="1" x14ac:dyDescent="0.25">
      <c r="A77" s="34">
        <v>53</v>
      </c>
      <c r="B77" s="116" t="s">
        <v>423</v>
      </c>
      <c r="C77" s="92">
        <f>'2022'!B68</f>
        <v>100.11</v>
      </c>
      <c r="D77" s="587"/>
      <c r="E77" s="93">
        <f>'2022'!AB68</f>
        <v>0</v>
      </c>
      <c r="F77" s="92">
        <f>'2022'!AE68</f>
        <v>0</v>
      </c>
      <c r="G77" s="588"/>
      <c r="H77" s="589"/>
      <c r="I77" s="44"/>
      <c r="J77" s="44"/>
      <c r="K77" s="44"/>
      <c r="L77" s="588"/>
      <c r="M77" s="44"/>
      <c r="N77" s="44"/>
      <c r="O77" s="588"/>
      <c r="P77" s="44"/>
      <c r="Q77" s="44"/>
      <c r="R77" s="588"/>
      <c r="S77" s="44"/>
      <c r="T77" s="44"/>
      <c r="U77" s="588"/>
      <c r="V77" s="94">
        <f>'2022'!AG68</f>
        <v>0</v>
      </c>
      <c r="W77" s="44">
        <f t="shared" si="2"/>
        <v>0</v>
      </c>
      <c r="X77" s="44">
        <f>'2022'!AJ68</f>
        <v>0</v>
      </c>
      <c r="Y77" s="94">
        <f t="shared" si="3"/>
        <v>0</v>
      </c>
      <c r="Z77" s="44"/>
      <c r="AA77" s="44"/>
      <c r="AB77" s="44"/>
      <c r="AC77" s="44">
        <f>'2022'!AK68</f>
        <v>0</v>
      </c>
      <c r="AD77" s="44"/>
      <c r="AE77" s="44"/>
      <c r="AF77" s="82" t="str">
        <f t="shared" si="4"/>
        <v/>
      </c>
      <c r="AG77" s="159"/>
      <c r="AH77" s="160">
        <f t="shared" si="5"/>
        <v>0</v>
      </c>
      <c r="AI77" s="160" t="e">
        <f t="shared" ca="1" si="6"/>
        <v>#NAME?</v>
      </c>
      <c r="AJ77" s="161">
        <v>5</v>
      </c>
      <c r="AK77" s="161" t="str">
        <f t="shared" si="7"/>
        <v/>
      </c>
      <c r="AL77" s="161">
        <f t="shared" si="8"/>
        <v>0</v>
      </c>
      <c r="AM77" s="161">
        <f t="shared" si="9"/>
        <v>0</v>
      </c>
      <c r="AN77" s="162" t="str">
        <f t="shared" si="10"/>
        <v/>
      </c>
      <c r="AO77" s="34" t="str">
        <f t="shared" si="11"/>
        <v/>
      </c>
      <c r="AP77" s="34" t="str">
        <f t="shared" si="12"/>
        <v/>
      </c>
    </row>
    <row r="78" spans="1:42" ht="51" customHeight="1" x14ac:dyDescent="0.25">
      <c r="A78" s="34">
        <v>54</v>
      </c>
      <c r="B78" s="116" t="s">
        <v>424</v>
      </c>
      <c r="C78" s="92">
        <f>'2022'!B69</f>
        <v>100.23</v>
      </c>
      <c r="D78" s="587"/>
      <c r="E78" s="93">
        <f>'2022'!AB69</f>
        <v>0</v>
      </c>
      <c r="F78" s="92">
        <f>'2022'!AE69</f>
        <v>0</v>
      </c>
      <c r="G78" s="588"/>
      <c r="H78" s="589"/>
      <c r="I78" s="44"/>
      <c r="J78" s="44"/>
      <c r="K78" s="44"/>
      <c r="L78" s="588"/>
      <c r="M78" s="44"/>
      <c r="N78" s="44"/>
      <c r="O78" s="588"/>
      <c r="P78" s="44"/>
      <c r="Q78" s="44"/>
      <c r="R78" s="588"/>
      <c r="S78" s="44"/>
      <c r="T78" s="44"/>
      <c r="U78" s="588"/>
      <c r="V78" s="94">
        <f>'2022'!AG69</f>
        <v>0</v>
      </c>
      <c r="W78" s="44">
        <f t="shared" si="2"/>
        <v>0</v>
      </c>
      <c r="X78" s="44">
        <f>'2022'!AJ69</f>
        <v>0</v>
      </c>
      <c r="Y78" s="94">
        <f t="shared" si="3"/>
        <v>0</v>
      </c>
      <c r="Z78" s="44"/>
      <c r="AA78" s="44"/>
      <c r="AB78" s="44"/>
      <c r="AC78" s="44">
        <f>'2022'!AK69</f>
        <v>0</v>
      </c>
      <c r="AD78" s="44"/>
      <c r="AE78" s="44"/>
      <c r="AF78" s="82" t="str">
        <f t="shared" si="4"/>
        <v/>
      </c>
      <c r="AG78" s="159"/>
      <c r="AH78" s="160">
        <f t="shared" si="5"/>
        <v>0</v>
      </c>
      <c r="AI78" s="160" t="e">
        <f t="shared" ca="1" si="6"/>
        <v>#NAME?</v>
      </c>
      <c r="AJ78" s="161">
        <v>5</v>
      </c>
      <c r="AK78" s="161" t="str">
        <f t="shared" si="7"/>
        <v/>
      </c>
      <c r="AL78" s="161">
        <f t="shared" si="8"/>
        <v>0</v>
      </c>
      <c r="AM78" s="161">
        <f t="shared" si="9"/>
        <v>0</v>
      </c>
      <c r="AN78" s="162" t="str">
        <f t="shared" si="10"/>
        <v/>
      </c>
      <c r="AO78" s="34" t="str">
        <f t="shared" si="11"/>
        <v/>
      </c>
      <c r="AP78" s="34" t="str">
        <f t="shared" si="12"/>
        <v/>
      </c>
    </row>
    <row r="79" spans="1:42" ht="66" customHeight="1" x14ac:dyDescent="0.25">
      <c r="A79" s="34">
        <v>55</v>
      </c>
      <c r="B79" s="116" t="s">
        <v>425</v>
      </c>
      <c r="C79" s="92">
        <f>'2022'!B70</f>
        <v>285.87</v>
      </c>
      <c r="D79" s="587"/>
      <c r="E79" s="93">
        <f>'2022'!AB70</f>
        <v>0</v>
      </c>
      <c r="F79" s="92">
        <f>'2022'!AE70</f>
        <v>0</v>
      </c>
      <c r="G79" s="588"/>
      <c r="H79" s="589"/>
      <c r="I79" s="44"/>
      <c r="J79" s="44"/>
      <c r="K79" s="44"/>
      <c r="L79" s="588"/>
      <c r="M79" s="44"/>
      <c r="N79" s="44"/>
      <c r="O79" s="588"/>
      <c r="P79" s="44"/>
      <c r="Q79" s="44"/>
      <c r="R79" s="588"/>
      <c r="S79" s="44"/>
      <c r="T79" s="44"/>
      <c r="U79" s="588"/>
      <c r="V79" s="94">
        <f>'2022'!AG70</f>
        <v>0</v>
      </c>
      <c r="W79" s="44">
        <f t="shared" si="2"/>
        <v>0</v>
      </c>
      <c r="X79" s="44">
        <f>'2022'!AJ70</f>
        <v>0</v>
      </c>
      <c r="Y79" s="94">
        <f t="shared" si="3"/>
        <v>0</v>
      </c>
      <c r="Z79" s="44"/>
      <c r="AA79" s="44"/>
      <c r="AB79" s="44"/>
      <c r="AC79" s="44">
        <f>'2022'!AK70</f>
        <v>0</v>
      </c>
      <c r="AD79" s="44"/>
      <c r="AE79" s="44"/>
      <c r="AF79" s="82" t="str">
        <f t="shared" si="4"/>
        <v/>
      </c>
      <c r="AG79" s="159"/>
      <c r="AH79" s="160">
        <f t="shared" si="5"/>
        <v>0</v>
      </c>
      <c r="AI79" s="160" t="e">
        <f t="shared" ca="1" si="6"/>
        <v>#NAME?</v>
      </c>
      <c r="AJ79" s="161">
        <v>5</v>
      </c>
      <c r="AK79" s="161" t="str">
        <f t="shared" si="7"/>
        <v/>
      </c>
      <c r="AL79" s="161">
        <f t="shared" si="8"/>
        <v>0</v>
      </c>
      <c r="AM79" s="161">
        <f t="shared" si="9"/>
        <v>0</v>
      </c>
      <c r="AN79" s="162" t="str">
        <f t="shared" si="10"/>
        <v/>
      </c>
      <c r="AO79" s="34" t="str">
        <f t="shared" si="11"/>
        <v/>
      </c>
      <c r="AP79" s="34" t="str">
        <f t="shared" si="12"/>
        <v/>
      </c>
    </row>
    <row r="80" spans="1:42" ht="62.25" customHeight="1" x14ac:dyDescent="0.25">
      <c r="A80" s="34">
        <v>56</v>
      </c>
      <c r="B80" s="116" t="s">
        <v>426</v>
      </c>
      <c r="C80" s="92">
        <f>'2022'!B71</f>
        <v>75.650000000000006</v>
      </c>
      <c r="D80" s="587"/>
      <c r="E80" s="93">
        <f>'2022'!AB71</f>
        <v>0</v>
      </c>
      <c r="F80" s="92">
        <f>'2022'!AE71</f>
        <v>0</v>
      </c>
      <c r="G80" s="588"/>
      <c r="H80" s="589"/>
      <c r="I80" s="44"/>
      <c r="J80" s="44"/>
      <c r="K80" s="44"/>
      <c r="L80" s="588"/>
      <c r="M80" s="44"/>
      <c r="N80" s="44"/>
      <c r="O80" s="588"/>
      <c r="P80" s="44"/>
      <c r="Q80" s="44"/>
      <c r="R80" s="588"/>
      <c r="S80" s="44"/>
      <c r="T80" s="44"/>
      <c r="U80" s="588"/>
      <c r="V80" s="94">
        <f>'2022'!AG71</f>
        <v>0</v>
      </c>
      <c r="W80" s="44">
        <f t="shared" ref="W80:W143" si="13">IF(V80&gt;0,V80/E80*100,0)</f>
        <v>0</v>
      </c>
      <c r="X80" s="44">
        <f>'2022'!AJ71</f>
        <v>0</v>
      </c>
      <c r="Y80" s="94">
        <f t="shared" ref="Y80:Y143" si="14">IF(X80&gt;1,X80/E80*100,0)</f>
        <v>0</v>
      </c>
      <c r="Z80" s="44"/>
      <c r="AA80" s="44"/>
      <c r="AB80" s="44"/>
      <c r="AC80" s="44">
        <f>'2022'!AK71</f>
        <v>0</v>
      </c>
      <c r="AD80" s="44"/>
      <c r="AE80" s="44"/>
      <c r="AF80" s="82" t="str">
        <f t="shared" ref="AF80:AF143" si="15">IF(C80&gt;0,IF(OR(AND(C80&lt;7,F80&lt;5),E80&lt;33),IF(COUNTIF(X80:AE80,"&gt;0")&gt;0,"Ошибка!",""),""),"")</f>
        <v/>
      </c>
      <c r="AG80" s="159"/>
      <c r="AH80" s="160">
        <f t="shared" ref="AH80:AH143" si="16">IF(AND(ISNUMBER(--C80),C80&gt;0),E80/C80,"")</f>
        <v>0</v>
      </c>
      <c r="AI80" s="160" t="e">
        <f t="shared" ref="AI80:AI143" ca="1" si="17">IF(AND(ISNUMBER(--E80),ISNUMBER(--AJ80)),ЧАСТНОЕ(E80*AJ80,100),"")</f>
        <v>#NAME?</v>
      </c>
      <c r="AJ80" s="161">
        <v>5</v>
      </c>
      <c r="AK80" s="161" t="str">
        <f t="shared" ref="AK80:AK143" si="18">IF(AJ79&lt;Y79,"Норматив превышен","")</f>
        <v/>
      </c>
      <c r="AL80" s="161">
        <f t="shared" ref="AL80:AL143" si="19">IF(ISNUMBER(X80),IF(X80&gt;0,MAX(ЧАСТНОЕ(X80*20,100),1),0),"")</f>
        <v>0</v>
      </c>
      <c r="AM80" s="161">
        <f t="shared" ref="AM80:AM143" si="20">IF(ISNUMBER(X80),X80,"")</f>
        <v>0</v>
      </c>
      <c r="AN80" s="162" t="str">
        <f t="shared" ref="AN80:AN143" si="21">IF(ISNUMBER(AE80),IF(AND(AM80&gt;=AE80,AL80&lt;=AE80),"","Вне норматива или не ОДОУ"),"")</f>
        <v/>
      </c>
      <c r="AO80" s="34" t="str">
        <f t="shared" ref="AO80:AO143" si="22">IF(ISNUMBER(X80),IF(SUM(Z80:AE80)&lt;&gt;X80,"Сумма не совпадает или не ОДОУ",""),"")</f>
        <v/>
      </c>
      <c r="AP80" s="34" t="str">
        <f t="shared" ref="AP80:AP143" si="23">IF(AND(ISNUMBER(AC80),AC80&gt;0),IF(AC80&gt;X80*0.75,"Изъятие &gt; 75%!",""),"")</f>
        <v/>
      </c>
    </row>
    <row r="81" spans="1:42" ht="47.25" customHeight="1" x14ac:dyDescent="0.25">
      <c r="A81" s="34">
        <v>57</v>
      </c>
      <c r="B81" s="116" t="s">
        <v>427</v>
      </c>
      <c r="C81" s="92">
        <f>'2022'!B72</f>
        <v>35.14</v>
      </c>
      <c r="D81" s="587"/>
      <c r="E81" s="93">
        <f>'2022'!AB72</f>
        <v>0</v>
      </c>
      <c r="F81" s="92">
        <f>'2022'!AE72</f>
        <v>0</v>
      </c>
      <c r="G81" s="588"/>
      <c r="H81" s="589"/>
      <c r="I81" s="44"/>
      <c r="J81" s="44"/>
      <c r="K81" s="44"/>
      <c r="L81" s="588"/>
      <c r="M81" s="44"/>
      <c r="N81" s="44"/>
      <c r="O81" s="588"/>
      <c r="P81" s="44"/>
      <c r="Q81" s="44"/>
      <c r="R81" s="588"/>
      <c r="S81" s="44"/>
      <c r="T81" s="44"/>
      <c r="U81" s="588"/>
      <c r="V81" s="94">
        <f>'2022'!AG72</f>
        <v>0</v>
      </c>
      <c r="W81" s="44">
        <f t="shared" si="13"/>
        <v>0</v>
      </c>
      <c r="X81" s="44">
        <f>'2022'!AJ72</f>
        <v>0</v>
      </c>
      <c r="Y81" s="94">
        <f t="shared" si="14"/>
        <v>0</v>
      </c>
      <c r="Z81" s="44"/>
      <c r="AA81" s="44"/>
      <c r="AB81" s="44"/>
      <c r="AC81" s="44">
        <f>'2022'!AK72</f>
        <v>0</v>
      </c>
      <c r="AD81" s="44"/>
      <c r="AE81" s="44"/>
      <c r="AF81" s="82" t="str">
        <f t="shared" si="15"/>
        <v/>
      </c>
      <c r="AG81" s="159"/>
      <c r="AH81" s="160">
        <f t="shared" si="16"/>
        <v>0</v>
      </c>
      <c r="AI81" s="160" t="e">
        <f t="shared" ca="1" si="17"/>
        <v>#NAME?</v>
      </c>
      <c r="AJ81" s="161">
        <v>5</v>
      </c>
      <c r="AK81" s="161" t="str">
        <f t="shared" si="18"/>
        <v/>
      </c>
      <c r="AL81" s="161">
        <f t="shared" si="19"/>
        <v>0</v>
      </c>
      <c r="AM81" s="161">
        <f t="shared" si="20"/>
        <v>0</v>
      </c>
      <c r="AN81" s="162" t="str">
        <f t="shared" si="21"/>
        <v/>
      </c>
      <c r="AO81" s="34" t="str">
        <f t="shared" si="22"/>
        <v/>
      </c>
      <c r="AP81" s="34" t="str">
        <f t="shared" si="23"/>
        <v/>
      </c>
    </row>
    <row r="82" spans="1:42" ht="47.25" customHeight="1" x14ac:dyDescent="0.25">
      <c r="A82" s="34">
        <v>58</v>
      </c>
      <c r="B82" s="116" t="s">
        <v>428</v>
      </c>
      <c r="C82" s="92">
        <f>'2022'!B73</f>
        <v>9.93</v>
      </c>
      <c r="D82" s="587"/>
      <c r="E82" s="93">
        <f>'2022'!AB73</f>
        <v>0</v>
      </c>
      <c r="F82" s="92">
        <f>'2022'!AE73</f>
        <v>0</v>
      </c>
      <c r="G82" s="588"/>
      <c r="H82" s="589"/>
      <c r="I82" s="44"/>
      <c r="J82" s="44"/>
      <c r="K82" s="44"/>
      <c r="L82" s="588"/>
      <c r="M82" s="44"/>
      <c r="N82" s="44"/>
      <c r="O82" s="588"/>
      <c r="P82" s="44"/>
      <c r="Q82" s="44"/>
      <c r="R82" s="588"/>
      <c r="S82" s="44"/>
      <c r="T82" s="44"/>
      <c r="U82" s="588"/>
      <c r="V82" s="94">
        <f>'2022'!AG73</f>
        <v>0</v>
      </c>
      <c r="W82" s="44">
        <f t="shared" si="13"/>
        <v>0</v>
      </c>
      <c r="X82" s="44">
        <f>'2022'!AJ73</f>
        <v>0</v>
      </c>
      <c r="Y82" s="94">
        <f t="shared" si="14"/>
        <v>0</v>
      </c>
      <c r="Z82" s="44"/>
      <c r="AA82" s="44"/>
      <c r="AB82" s="44"/>
      <c r="AC82" s="44">
        <f>'2022'!AK73</f>
        <v>0</v>
      </c>
      <c r="AD82" s="44"/>
      <c r="AE82" s="44"/>
      <c r="AF82" s="82" t="str">
        <f t="shared" si="15"/>
        <v/>
      </c>
      <c r="AG82" s="159"/>
      <c r="AH82" s="160">
        <f t="shared" si="16"/>
        <v>0</v>
      </c>
      <c r="AI82" s="160" t="e">
        <f t="shared" ca="1" si="17"/>
        <v>#NAME?</v>
      </c>
      <c r="AJ82" s="161">
        <v>5</v>
      </c>
      <c r="AK82" s="161" t="str">
        <f t="shared" si="18"/>
        <v/>
      </c>
      <c r="AL82" s="161">
        <f t="shared" si="19"/>
        <v>0</v>
      </c>
      <c r="AM82" s="161">
        <f t="shared" si="20"/>
        <v>0</v>
      </c>
      <c r="AN82" s="162" t="str">
        <f t="shared" si="21"/>
        <v/>
      </c>
      <c r="AO82" s="34" t="str">
        <f t="shared" si="22"/>
        <v/>
      </c>
      <c r="AP82" s="34" t="str">
        <f t="shared" si="23"/>
        <v/>
      </c>
    </row>
    <row r="83" spans="1:42" ht="66.75" customHeight="1" x14ac:dyDescent="0.25">
      <c r="A83" s="34">
        <v>59</v>
      </c>
      <c r="B83" s="116" t="s">
        <v>429</v>
      </c>
      <c r="C83" s="92">
        <f>'2022'!B74</f>
        <v>891.48</v>
      </c>
      <c r="D83" s="582"/>
      <c r="E83" s="93">
        <f>'2022'!AB74</f>
        <v>0</v>
      </c>
      <c r="F83" s="92">
        <f>'2022'!AE74</f>
        <v>0</v>
      </c>
      <c r="G83" s="584"/>
      <c r="H83" s="586"/>
      <c r="I83" s="44"/>
      <c r="J83" s="44"/>
      <c r="K83" s="44"/>
      <c r="L83" s="584"/>
      <c r="M83" s="44"/>
      <c r="N83" s="44"/>
      <c r="O83" s="584"/>
      <c r="P83" s="44"/>
      <c r="Q83" s="44"/>
      <c r="R83" s="584"/>
      <c r="S83" s="44"/>
      <c r="T83" s="44"/>
      <c r="U83" s="584"/>
      <c r="V83" s="94">
        <f>'2022'!AG74</f>
        <v>0</v>
      </c>
      <c r="W83" s="44">
        <f t="shared" si="13"/>
        <v>0</v>
      </c>
      <c r="X83" s="44">
        <f>'2022'!AJ74</f>
        <v>0</v>
      </c>
      <c r="Y83" s="94">
        <f t="shared" si="14"/>
        <v>0</v>
      </c>
      <c r="Z83" s="44"/>
      <c r="AA83" s="44"/>
      <c r="AB83" s="44"/>
      <c r="AC83" s="44">
        <f>'2022'!AK74</f>
        <v>0</v>
      </c>
      <c r="AD83" s="44"/>
      <c r="AE83" s="44"/>
      <c r="AF83" s="82" t="str">
        <f t="shared" si="15"/>
        <v/>
      </c>
      <c r="AG83" s="159"/>
      <c r="AH83" s="160">
        <f t="shared" si="16"/>
        <v>0</v>
      </c>
      <c r="AI83" s="160" t="e">
        <f t="shared" ca="1" si="17"/>
        <v>#NAME?</v>
      </c>
      <c r="AJ83" s="161">
        <v>5</v>
      </c>
      <c r="AK83" s="161" t="str">
        <f t="shared" si="18"/>
        <v/>
      </c>
      <c r="AL83" s="161">
        <f t="shared" si="19"/>
        <v>0</v>
      </c>
      <c r="AM83" s="161">
        <f t="shared" si="20"/>
        <v>0</v>
      </c>
      <c r="AN83" s="162" t="str">
        <f t="shared" si="21"/>
        <v/>
      </c>
      <c r="AO83" s="34" t="str">
        <f t="shared" si="22"/>
        <v/>
      </c>
      <c r="AP83" s="34" t="str">
        <f t="shared" si="23"/>
        <v/>
      </c>
    </row>
    <row r="84" spans="1:42" ht="63" x14ac:dyDescent="0.25">
      <c r="A84" s="34">
        <v>60</v>
      </c>
      <c r="B84" s="57" t="s">
        <v>90</v>
      </c>
      <c r="C84" s="92">
        <f>'2022'!B75</f>
        <v>1406</v>
      </c>
      <c r="D84" s="93">
        <f>'2022'!AA75</f>
        <v>0</v>
      </c>
      <c r="E84" s="93">
        <f>'2022'!AB75</f>
        <v>0</v>
      </c>
      <c r="F84" s="92">
        <f>'2022'!AE75</f>
        <v>0</v>
      </c>
      <c r="G84" s="44">
        <f>'2021'!AJ57</f>
        <v>0</v>
      </c>
      <c r="H84" s="94">
        <f t="shared" ref="H84:H98" si="24">IF(G84&gt;0,G84/D84*100,0)</f>
        <v>0</v>
      </c>
      <c r="I84" s="44"/>
      <c r="J84" s="44"/>
      <c r="K84" s="44"/>
      <c r="L84" s="44">
        <f>'2021'!AK57</f>
        <v>0</v>
      </c>
      <c r="M84" s="44"/>
      <c r="N84" s="44"/>
      <c r="O84" s="44">
        <f>'Добыча 2021'!O67</f>
        <v>0</v>
      </c>
      <c r="P84" s="44"/>
      <c r="Q84" s="44"/>
      <c r="R84" s="44">
        <f>'Добыча 2021'!P67</f>
        <v>0</v>
      </c>
      <c r="S84" s="44"/>
      <c r="T84" s="44"/>
      <c r="U84" s="44">
        <f t="shared" ref="U84:U141" si="25">IF(G84=0,0,O84/G84*100)</f>
        <v>0</v>
      </c>
      <c r="V84" s="94">
        <f>'2022'!AG75</f>
        <v>0</v>
      </c>
      <c r="W84" s="44">
        <f t="shared" si="13"/>
        <v>0</v>
      </c>
      <c r="X84" s="44">
        <f>'2022'!AJ75</f>
        <v>0</v>
      </c>
      <c r="Y84" s="94">
        <f t="shared" si="14"/>
        <v>0</v>
      </c>
      <c r="Z84" s="44"/>
      <c r="AA84" s="44"/>
      <c r="AB84" s="44"/>
      <c r="AC84" s="44">
        <f>'2022'!AK75</f>
        <v>0</v>
      </c>
      <c r="AD84" s="44"/>
      <c r="AE84" s="44"/>
      <c r="AF84" s="82" t="str">
        <f t="shared" si="15"/>
        <v/>
      </c>
      <c r="AG84" s="159"/>
      <c r="AH84" s="160">
        <f t="shared" si="16"/>
        <v>0</v>
      </c>
      <c r="AI84" s="160" t="e">
        <f t="shared" ca="1" si="17"/>
        <v>#NAME?</v>
      </c>
      <c r="AJ84" s="161">
        <v>5</v>
      </c>
      <c r="AK84" s="161" t="str">
        <f t="shared" si="18"/>
        <v/>
      </c>
      <c r="AL84" s="161">
        <f t="shared" si="19"/>
        <v>0</v>
      </c>
      <c r="AM84" s="161">
        <f t="shared" si="20"/>
        <v>0</v>
      </c>
      <c r="AN84" s="162" t="str">
        <f t="shared" si="21"/>
        <v/>
      </c>
      <c r="AO84" s="34" t="str">
        <f t="shared" si="22"/>
        <v/>
      </c>
      <c r="AP84" s="34" t="str">
        <f t="shared" si="23"/>
        <v/>
      </c>
    </row>
    <row r="85" spans="1:42" ht="18.75" x14ac:dyDescent="0.25">
      <c r="A85" s="34"/>
      <c r="B85" s="46" t="s">
        <v>108</v>
      </c>
      <c r="C85" s="98"/>
      <c r="D85" s="97"/>
      <c r="E85" s="97"/>
      <c r="F85" s="98"/>
      <c r="G85" s="44"/>
      <c r="H85" s="94"/>
      <c r="I85" s="44"/>
      <c r="J85" s="44"/>
      <c r="K85" s="44"/>
      <c r="L85" s="44"/>
      <c r="M85" s="56"/>
      <c r="N85" s="56"/>
      <c r="O85" s="56"/>
      <c r="P85" s="56"/>
      <c r="Q85" s="56"/>
      <c r="R85" s="56"/>
      <c r="S85" s="56"/>
      <c r="T85" s="56"/>
      <c r="U85" s="44"/>
      <c r="V85" s="111"/>
      <c r="W85" s="44"/>
      <c r="X85" s="56"/>
      <c r="Y85" s="94"/>
      <c r="Z85" s="56"/>
      <c r="AA85" s="56"/>
      <c r="AB85" s="56"/>
      <c r="AC85" s="56"/>
      <c r="AD85" s="56"/>
      <c r="AE85" s="56"/>
      <c r="AF85" s="82" t="str">
        <f t="shared" si="15"/>
        <v/>
      </c>
      <c r="AG85" s="159"/>
      <c r="AH85" s="160" t="str">
        <f t="shared" si="16"/>
        <v/>
      </c>
      <c r="AI85" s="160" t="e">
        <f t="shared" ca="1" si="17"/>
        <v>#NAME?</v>
      </c>
      <c r="AJ85" s="161">
        <v>5</v>
      </c>
      <c r="AK85" s="161" t="str">
        <f t="shared" si="18"/>
        <v/>
      </c>
      <c r="AL85" s="161" t="str">
        <f t="shared" si="19"/>
        <v/>
      </c>
      <c r="AM85" s="161" t="str">
        <f t="shared" si="20"/>
        <v/>
      </c>
      <c r="AN85" s="162" t="str">
        <f t="shared" si="21"/>
        <v/>
      </c>
      <c r="AO85" s="34" t="str">
        <f t="shared" si="22"/>
        <v/>
      </c>
      <c r="AP85" s="34" t="str">
        <f t="shared" si="23"/>
        <v/>
      </c>
    </row>
    <row r="86" spans="1:42" ht="94.5" x14ac:dyDescent="0.25">
      <c r="A86" s="72">
        <v>61</v>
      </c>
      <c r="B86" s="57" t="s">
        <v>118</v>
      </c>
      <c r="C86" s="92">
        <f>'2022'!B80</f>
        <v>1007.1</v>
      </c>
      <c r="D86" s="93">
        <f>'2022'!AA80</f>
        <v>4493</v>
      </c>
      <c r="E86" s="93">
        <f>'2022'!AB80</f>
        <v>2467</v>
      </c>
      <c r="F86" s="92">
        <f>'2022'!AE80</f>
        <v>2.4496077847284279</v>
      </c>
      <c r="G86" s="44">
        <f>'2021'!AJ60</f>
        <v>177</v>
      </c>
      <c r="H86" s="94">
        <f t="shared" si="24"/>
        <v>3.9394613843756954</v>
      </c>
      <c r="I86" s="47"/>
      <c r="J86" s="47"/>
      <c r="K86" s="47"/>
      <c r="L86" s="44">
        <f>'2021'!AK60</f>
        <v>132</v>
      </c>
      <c r="M86" s="44"/>
      <c r="N86" s="44"/>
      <c r="O86" s="44">
        <f>'Добыча 2021'!O70</f>
        <v>142</v>
      </c>
      <c r="P86" s="44"/>
      <c r="Q86" s="44"/>
      <c r="R86" s="44">
        <f>'Добыча 2021'!P70</f>
        <v>132</v>
      </c>
      <c r="S86" s="44"/>
      <c r="T86" s="44"/>
      <c r="U86" s="44">
        <f t="shared" si="25"/>
        <v>80.225988700564983</v>
      </c>
      <c r="V86" s="94">
        <f>'2022'!AG80</f>
        <v>123.35000000000001</v>
      </c>
      <c r="W86" s="44">
        <f t="shared" si="13"/>
        <v>5</v>
      </c>
      <c r="X86" s="44">
        <f>'2022'!AJ80</f>
        <v>123</v>
      </c>
      <c r="Y86" s="94">
        <f t="shared" si="14"/>
        <v>4.9858127280097282</v>
      </c>
      <c r="Z86" s="44"/>
      <c r="AA86" s="44"/>
      <c r="AB86" s="44"/>
      <c r="AC86" s="44">
        <f>'2022'!AK80</f>
        <v>92</v>
      </c>
      <c r="AD86" s="44"/>
      <c r="AE86" s="44"/>
      <c r="AF86" s="82" t="str">
        <f t="shared" si="15"/>
        <v/>
      </c>
      <c r="AG86" s="159"/>
      <c r="AH86" s="160">
        <f t="shared" si="16"/>
        <v>2.4496077847284279</v>
      </c>
      <c r="AI86" s="160" t="e">
        <f t="shared" ca="1" si="17"/>
        <v>#NAME?</v>
      </c>
      <c r="AJ86" s="161">
        <v>5</v>
      </c>
      <c r="AK86" s="161" t="str">
        <f t="shared" si="18"/>
        <v/>
      </c>
      <c r="AL86" s="161" t="e">
        <f t="shared" ca="1" si="19"/>
        <v>#NAME?</v>
      </c>
      <c r="AM86" s="161">
        <f t="shared" si="20"/>
        <v>123</v>
      </c>
      <c r="AN86" s="162" t="str">
        <f t="shared" si="21"/>
        <v/>
      </c>
      <c r="AO86" s="34" t="str">
        <f t="shared" si="22"/>
        <v>Сумма не совпадает или не ОДОУ</v>
      </c>
      <c r="AP86" s="34" t="str">
        <f t="shared" si="23"/>
        <v/>
      </c>
    </row>
    <row r="87" spans="1:42" ht="48.75" customHeight="1" x14ac:dyDescent="0.25">
      <c r="A87" s="34">
        <v>62</v>
      </c>
      <c r="B87" s="57" t="s">
        <v>308</v>
      </c>
      <c r="C87" s="92">
        <f>'2022'!B81</f>
        <v>559.5</v>
      </c>
      <c r="D87" s="93">
        <f>'2022'!AA81</f>
        <v>531</v>
      </c>
      <c r="E87" s="93">
        <f>'2022'!AB81</f>
        <v>709</v>
      </c>
      <c r="F87" s="92">
        <f>'2022'!AE81</f>
        <v>1.2672028596961573</v>
      </c>
      <c r="G87" s="44">
        <f>'2021'!AJ61</f>
        <v>26</v>
      </c>
      <c r="H87" s="94">
        <f t="shared" si="24"/>
        <v>4.8964218455743875</v>
      </c>
      <c r="I87" s="44"/>
      <c r="J87" s="44"/>
      <c r="K87" s="44"/>
      <c r="L87" s="44">
        <f>'2021'!AK61</f>
        <v>19</v>
      </c>
      <c r="M87" s="44"/>
      <c r="N87" s="44"/>
      <c r="O87" s="44">
        <f>'Добыча 2021'!O71</f>
        <v>21</v>
      </c>
      <c r="P87" s="44"/>
      <c r="Q87" s="44"/>
      <c r="R87" s="44">
        <f>'Добыча 2021'!P71</f>
        <v>18</v>
      </c>
      <c r="S87" s="44"/>
      <c r="T87" s="44"/>
      <c r="U87" s="44">
        <f t="shared" si="25"/>
        <v>80.769230769230774</v>
      </c>
      <c r="V87" s="94">
        <f>'2022'!AG81</f>
        <v>35.450000000000003</v>
      </c>
      <c r="W87" s="44">
        <f t="shared" si="13"/>
        <v>5</v>
      </c>
      <c r="X87" s="44">
        <f>'2022'!AJ81</f>
        <v>35</v>
      </c>
      <c r="Y87" s="94">
        <f t="shared" si="14"/>
        <v>4.9365303244005645</v>
      </c>
      <c r="Z87" s="44"/>
      <c r="AA87" s="44"/>
      <c r="AB87" s="44"/>
      <c r="AC87" s="44">
        <f>'2022'!AK81</f>
        <v>26</v>
      </c>
      <c r="AD87" s="44"/>
      <c r="AE87" s="44"/>
      <c r="AF87" s="82" t="str">
        <f t="shared" si="15"/>
        <v/>
      </c>
      <c r="AG87" s="159"/>
      <c r="AH87" s="160">
        <f t="shared" si="16"/>
        <v>1.2672028596961573</v>
      </c>
      <c r="AI87" s="160" t="e">
        <f t="shared" ca="1" si="17"/>
        <v>#NAME?</v>
      </c>
      <c r="AJ87" s="161">
        <v>5</v>
      </c>
      <c r="AK87" s="161" t="str">
        <f t="shared" si="18"/>
        <v/>
      </c>
      <c r="AL87" s="161" t="e">
        <f t="shared" ca="1" si="19"/>
        <v>#NAME?</v>
      </c>
      <c r="AM87" s="161">
        <f t="shared" si="20"/>
        <v>35</v>
      </c>
      <c r="AN87" s="162" t="str">
        <f t="shared" si="21"/>
        <v/>
      </c>
      <c r="AO87" s="34" t="str">
        <f t="shared" si="22"/>
        <v>Сумма не совпадает или не ОДОУ</v>
      </c>
      <c r="AP87" s="34" t="str">
        <f t="shared" si="23"/>
        <v/>
      </c>
    </row>
    <row r="88" spans="1:42" ht="69.75" customHeight="1" x14ac:dyDescent="0.25">
      <c r="A88" s="72">
        <v>63</v>
      </c>
      <c r="B88" s="57" t="s">
        <v>117</v>
      </c>
      <c r="C88" s="92">
        <f>'2022'!B82</f>
        <v>26.7</v>
      </c>
      <c r="D88" s="93">
        <f>'2022'!AA82</f>
        <v>187</v>
      </c>
      <c r="E88" s="93">
        <f>'2022'!AB82</f>
        <v>222</v>
      </c>
      <c r="F88" s="92">
        <f>'2022'!AE82</f>
        <v>8.3146067415730336</v>
      </c>
      <c r="G88" s="44">
        <f>'2021'!AJ62</f>
        <v>7</v>
      </c>
      <c r="H88" s="94">
        <f t="shared" si="24"/>
        <v>3.7433155080213902</v>
      </c>
      <c r="I88" s="44"/>
      <c r="J88" s="44"/>
      <c r="K88" s="44"/>
      <c r="L88" s="44">
        <f>'2021'!AK62</f>
        <v>5</v>
      </c>
      <c r="M88" s="44"/>
      <c r="N88" s="44"/>
      <c r="O88" s="44">
        <f>'Добыча 2021'!O72</f>
        <v>7</v>
      </c>
      <c r="P88" s="44"/>
      <c r="Q88" s="44"/>
      <c r="R88" s="44">
        <f>'Добыча 2021'!P72</f>
        <v>5</v>
      </c>
      <c r="S88" s="44"/>
      <c r="T88" s="44"/>
      <c r="U88" s="44">
        <f t="shared" si="25"/>
        <v>100</v>
      </c>
      <c r="V88" s="94">
        <f>'2022'!AG82</f>
        <v>11.100000000000001</v>
      </c>
      <c r="W88" s="44">
        <f t="shared" si="13"/>
        <v>5.0000000000000009</v>
      </c>
      <c r="X88" s="44">
        <f>'2022'!AJ82</f>
        <v>11</v>
      </c>
      <c r="Y88" s="94">
        <f t="shared" si="14"/>
        <v>4.954954954954955</v>
      </c>
      <c r="Z88" s="44"/>
      <c r="AA88" s="44"/>
      <c r="AB88" s="44"/>
      <c r="AC88" s="44">
        <f>'2022'!AK82</f>
        <v>8</v>
      </c>
      <c r="AD88" s="44"/>
      <c r="AE88" s="44"/>
      <c r="AF88" s="82" t="str">
        <f t="shared" si="15"/>
        <v/>
      </c>
      <c r="AG88" s="159"/>
      <c r="AH88" s="160">
        <f t="shared" si="16"/>
        <v>8.3146067415730336</v>
      </c>
      <c r="AI88" s="160" t="e">
        <f t="shared" ca="1" si="17"/>
        <v>#NAME?</v>
      </c>
      <c r="AJ88" s="161">
        <v>5</v>
      </c>
      <c r="AK88" s="161" t="str">
        <f t="shared" si="18"/>
        <v/>
      </c>
      <c r="AL88" s="161" t="e">
        <f t="shared" ca="1" si="19"/>
        <v>#NAME?</v>
      </c>
      <c r="AM88" s="161">
        <f t="shared" si="20"/>
        <v>11</v>
      </c>
      <c r="AN88" s="162" t="str">
        <f t="shared" si="21"/>
        <v/>
      </c>
      <c r="AO88" s="34" t="str">
        <f t="shared" si="22"/>
        <v>Сумма не совпадает или не ОДОУ</v>
      </c>
      <c r="AP88" s="34" t="str">
        <f t="shared" si="23"/>
        <v/>
      </c>
    </row>
    <row r="89" spans="1:42" ht="94.5" x14ac:dyDescent="0.25">
      <c r="A89" s="34">
        <v>64</v>
      </c>
      <c r="B89" s="57" t="s">
        <v>116</v>
      </c>
      <c r="C89" s="92">
        <f>'2022'!B83</f>
        <v>41.696399999999997</v>
      </c>
      <c r="D89" s="93">
        <f>'2022'!AA83</f>
        <v>145</v>
      </c>
      <c r="E89" s="93">
        <f>'2022'!AB83</f>
        <v>120</v>
      </c>
      <c r="F89" s="92">
        <f>'2022'!AE83</f>
        <v>2.8779462975220884</v>
      </c>
      <c r="G89" s="44">
        <f>'2021'!AJ63</f>
        <v>7</v>
      </c>
      <c r="H89" s="94">
        <f t="shared" si="24"/>
        <v>4.8275862068965516</v>
      </c>
      <c r="I89" s="44"/>
      <c r="J89" s="44"/>
      <c r="K89" s="44"/>
      <c r="L89" s="44">
        <f>'2021'!AK63</f>
        <v>5</v>
      </c>
      <c r="M89" s="44"/>
      <c r="N89" s="44"/>
      <c r="O89" s="44">
        <f>'Добыча 2021'!O73</f>
        <v>6</v>
      </c>
      <c r="P89" s="44"/>
      <c r="Q89" s="44"/>
      <c r="R89" s="44">
        <f>'Добыча 2021'!P73</f>
        <v>5</v>
      </c>
      <c r="S89" s="44"/>
      <c r="T89" s="44"/>
      <c r="U89" s="44">
        <f t="shared" si="25"/>
        <v>85.714285714285708</v>
      </c>
      <c r="V89" s="94">
        <f>'2022'!AG83</f>
        <v>6</v>
      </c>
      <c r="W89" s="44">
        <f t="shared" si="13"/>
        <v>5</v>
      </c>
      <c r="X89" s="44">
        <f>'2022'!AJ83</f>
        <v>6</v>
      </c>
      <c r="Y89" s="94">
        <f t="shared" si="14"/>
        <v>5</v>
      </c>
      <c r="Z89" s="44"/>
      <c r="AA89" s="44"/>
      <c r="AB89" s="44"/>
      <c r="AC89" s="44">
        <f>'2022'!AK83</f>
        <v>4</v>
      </c>
      <c r="AD89" s="44"/>
      <c r="AE89" s="44"/>
      <c r="AF89" s="82" t="str">
        <f t="shared" si="15"/>
        <v/>
      </c>
      <c r="AG89" s="159"/>
      <c r="AH89" s="160">
        <f t="shared" si="16"/>
        <v>2.8779462975220884</v>
      </c>
      <c r="AI89" s="160" t="e">
        <f t="shared" ca="1" si="17"/>
        <v>#NAME?</v>
      </c>
      <c r="AJ89" s="161">
        <v>5</v>
      </c>
      <c r="AK89" s="161" t="str">
        <f t="shared" si="18"/>
        <v/>
      </c>
      <c r="AL89" s="161" t="e">
        <f t="shared" ca="1" si="19"/>
        <v>#NAME?</v>
      </c>
      <c r="AM89" s="161">
        <f t="shared" si="20"/>
        <v>6</v>
      </c>
      <c r="AN89" s="162" t="str">
        <f t="shared" si="21"/>
        <v/>
      </c>
      <c r="AO89" s="34" t="str">
        <f t="shared" si="22"/>
        <v>Сумма не совпадает или не ОДОУ</v>
      </c>
      <c r="AP89" s="34" t="str">
        <f t="shared" si="23"/>
        <v/>
      </c>
    </row>
    <row r="90" spans="1:42" ht="57.75" customHeight="1" x14ac:dyDescent="0.25">
      <c r="A90" s="72">
        <v>65</v>
      </c>
      <c r="B90" s="57" t="s">
        <v>111</v>
      </c>
      <c r="C90" s="92">
        <f>'2022'!B84</f>
        <v>114.9</v>
      </c>
      <c r="D90" s="93">
        <f>'2022'!AA84</f>
        <v>560</v>
      </c>
      <c r="E90" s="93">
        <f>'2022'!AB84</f>
        <v>561</v>
      </c>
      <c r="F90" s="92">
        <f>'2022'!AE84</f>
        <v>4.8825065274151438</v>
      </c>
      <c r="G90" s="44">
        <f>'2021'!AJ64</f>
        <v>28</v>
      </c>
      <c r="H90" s="94">
        <f t="shared" si="24"/>
        <v>5</v>
      </c>
      <c r="I90" s="44"/>
      <c r="J90" s="44"/>
      <c r="K90" s="44"/>
      <c r="L90" s="44">
        <f>'2021'!AK64</f>
        <v>21</v>
      </c>
      <c r="M90" s="44"/>
      <c r="N90" s="44"/>
      <c r="O90" s="44">
        <f>'Добыча 2021'!O74</f>
        <v>23</v>
      </c>
      <c r="P90" s="44"/>
      <c r="Q90" s="44"/>
      <c r="R90" s="44">
        <f>'Добыча 2021'!P74</f>
        <v>21</v>
      </c>
      <c r="S90" s="44"/>
      <c r="T90" s="44"/>
      <c r="U90" s="44">
        <f t="shared" si="25"/>
        <v>82.142857142857139</v>
      </c>
      <c r="V90" s="94">
        <f>'2022'!AG84</f>
        <v>28.05</v>
      </c>
      <c r="W90" s="44">
        <f t="shared" si="13"/>
        <v>5</v>
      </c>
      <c r="X90" s="44">
        <f>'2022'!AJ84</f>
        <v>28</v>
      </c>
      <c r="Y90" s="94">
        <f t="shared" si="14"/>
        <v>4.9910873440285206</v>
      </c>
      <c r="Z90" s="44"/>
      <c r="AA90" s="44"/>
      <c r="AB90" s="44"/>
      <c r="AC90" s="44">
        <f>'2022'!AK84</f>
        <v>21</v>
      </c>
      <c r="AD90" s="44"/>
      <c r="AE90" s="44"/>
      <c r="AF90" s="82" t="str">
        <f t="shared" si="15"/>
        <v/>
      </c>
      <c r="AG90" s="159"/>
      <c r="AH90" s="160">
        <f t="shared" si="16"/>
        <v>4.8825065274151438</v>
      </c>
      <c r="AI90" s="160" t="e">
        <f t="shared" ca="1" si="17"/>
        <v>#NAME?</v>
      </c>
      <c r="AJ90" s="161">
        <v>5</v>
      </c>
      <c r="AK90" s="161" t="str">
        <f t="shared" si="18"/>
        <v/>
      </c>
      <c r="AL90" s="161" t="e">
        <f t="shared" ca="1" si="19"/>
        <v>#NAME?</v>
      </c>
      <c r="AM90" s="161">
        <f t="shared" si="20"/>
        <v>28</v>
      </c>
      <c r="AN90" s="162" t="str">
        <f t="shared" si="21"/>
        <v/>
      </c>
      <c r="AO90" s="34" t="str">
        <f t="shared" si="22"/>
        <v>Сумма не совпадает или не ОДОУ</v>
      </c>
      <c r="AP90" s="34" t="str">
        <f t="shared" si="23"/>
        <v/>
      </c>
    </row>
    <row r="91" spans="1:42" ht="94.5" x14ac:dyDescent="0.25">
      <c r="A91" s="34">
        <v>66</v>
      </c>
      <c r="B91" s="57" t="s">
        <v>309</v>
      </c>
      <c r="C91" s="92">
        <f>'2022'!B85</f>
        <v>78.599999999999994</v>
      </c>
      <c r="D91" s="93">
        <f>'2022'!AA85</f>
        <v>348</v>
      </c>
      <c r="E91" s="93">
        <f>'2022'!AB85</f>
        <v>345</v>
      </c>
      <c r="F91" s="92">
        <f>'2022'!AE85</f>
        <v>4.3893129770992374</v>
      </c>
      <c r="G91" s="44">
        <f>'2021'!AJ65</f>
        <v>17</v>
      </c>
      <c r="H91" s="94">
        <f t="shared" si="24"/>
        <v>4.8850574712643677</v>
      </c>
      <c r="I91" s="44"/>
      <c r="J91" s="44"/>
      <c r="K91" s="44"/>
      <c r="L91" s="44">
        <f>'2021'!AK65</f>
        <v>12</v>
      </c>
      <c r="M91" s="44"/>
      <c r="N91" s="44"/>
      <c r="O91" s="44">
        <f>'Добыча 2021'!O75</f>
        <v>14</v>
      </c>
      <c r="P91" s="44"/>
      <c r="Q91" s="44"/>
      <c r="R91" s="44">
        <f>'Добыча 2021'!P75</f>
        <v>12</v>
      </c>
      <c r="S91" s="44"/>
      <c r="T91" s="44"/>
      <c r="U91" s="44">
        <f t="shared" si="25"/>
        <v>82.35294117647058</v>
      </c>
      <c r="V91" s="94">
        <f>'2022'!AG85</f>
        <v>17.25</v>
      </c>
      <c r="W91" s="44">
        <f t="shared" si="13"/>
        <v>5</v>
      </c>
      <c r="X91" s="44">
        <f>'2022'!AJ85</f>
        <v>17</v>
      </c>
      <c r="Y91" s="94">
        <f t="shared" si="14"/>
        <v>4.9275362318840585</v>
      </c>
      <c r="Z91" s="44"/>
      <c r="AA91" s="44"/>
      <c r="AB91" s="44"/>
      <c r="AC91" s="44">
        <f>'2022'!AK85</f>
        <v>12</v>
      </c>
      <c r="AD91" s="44"/>
      <c r="AE91" s="44"/>
      <c r="AF91" s="82" t="str">
        <f t="shared" si="15"/>
        <v/>
      </c>
      <c r="AG91" s="159"/>
      <c r="AH91" s="160">
        <f t="shared" si="16"/>
        <v>4.3893129770992374</v>
      </c>
      <c r="AI91" s="160" t="e">
        <f t="shared" ca="1" si="17"/>
        <v>#NAME?</v>
      </c>
      <c r="AJ91" s="161">
        <v>5</v>
      </c>
      <c r="AK91" s="161" t="str">
        <f t="shared" si="18"/>
        <v/>
      </c>
      <c r="AL91" s="161" t="e">
        <f t="shared" ca="1" si="19"/>
        <v>#NAME?</v>
      </c>
      <c r="AM91" s="161">
        <f t="shared" si="20"/>
        <v>17</v>
      </c>
      <c r="AN91" s="162" t="str">
        <f t="shared" si="21"/>
        <v/>
      </c>
      <c r="AO91" s="34" t="str">
        <f t="shared" si="22"/>
        <v>Сумма не совпадает или не ОДОУ</v>
      </c>
      <c r="AP91" s="34" t="str">
        <f t="shared" si="23"/>
        <v/>
      </c>
    </row>
    <row r="92" spans="1:42" ht="94.5" x14ac:dyDescent="0.25">
      <c r="A92" s="72">
        <v>67</v>
      </c>
      <c r="B92" s="57" t="s">
        <v>310</v>
      </c>
      <c r="C92" s="92">
        <f>'2022'!B86</f>
        <v>167.2</v>
      </c>
      <c r="D92" s="93">
        <f>'2022'!AA86</f>
        <v>725</v>
      </c>
      <c r="E92" s="93">
        <f>'2022'!AB86</f>
        <v>728</v>
      </c>
      <c r="F92" s="92">
        <f>'2022'!AE86</f>
        <v>4.3540669856459333</v>
      </c>
      <c r="G92" s="44">
        <f>'2021'!AJ66</f>
        <v>36</v>
      </c>
      <c r="H92" s="94">
        <f t="shared" si="24"/>
        <v>4.9655172413793105</v>
      </c>
      <c r="I92" s="44"/>
      <c r="J92" s="44"/>
      <c r="K92" s="44"/>
      <c r="L92" s="44">
        <f>'2021'!AK66</f>
        <v>27</v>
      </c>
      <c r="M92" s="44"/>
      <c r="N92" s="44"/>
      <c r="O92" s="44">
        <f>'Добыча 2021'!O76</f>
        <v>30</v>
      </c>
      <c r="P92" s="44"/>
      <c r="Q92" s="44"/>
      <c r="R92" s="44">
        <f>'Добыча 2021'!P76</f>
        <v>27</v>
      </c>
      <c r="S92" s="44"/>
      <c r="T92" s="44"/>
      <c r="U92" s="44">
        <f t="shared" si="25"/>
        <v>83.333333333333343</v>
      </c>
      <c r="V92" s="94">
        <f>'2022'!AG86</f>
        <v>36.4</v>
      </c>
      <c r="W92" s="44">
        <f t="shared" si="13"/>
        <v>5</v>
      </c>
      <c r="X92" s="44">
        <f>'2022'!AJ86</f>
        <v>36</v>
      </c>
      <c r="Y92" s="94">
        <f t="shared" si="14"/>
        <v>4.9450549450549453</v>
      </c>
      <c r="Z92" s="44"/>
      <c r="AA92" s="44"/>
      <c r="AB92" s="44"/>
      <c r="AC92" s="44">
        <f>'2022'!AK86</f>
        <v>27</v>
      </c>
      <c r="AD92" s="44"/>
      <c r="AE92" s="44"/>
      <c r="AF92" s="82" t="str">
        <f t="shared" si="15"/>
        <v/>
      </c>
      <c r="AG92" s="159"/>
      <c r="AH92" s="160">
        <f t="shared" si="16"/>
        <v>4.3540669856459333</v>
      </c>
      <c r="AI92" s="160" t="e">
        <f t="shared" ca="1" si="17"/>
        <v>#NAME?</v>
      </c>
      <c r="AJ92" s="161">
        <v>5</v>
      </c>
      <c r="AK92" s="161" t="str">
        <f t="shared" si="18"/>
        <v/>
      </c>
      <c r="AL92" s="161" t="e">
        <f t="shared" ca="1" si="19"/>
        <v>#NAME?</v>
      </c>
      <c r="AM92" s="161">
        <f t="shared" si="20"/>
        <v>36</v>
      </c>
      <c r="AN92" s="162" t="str">
        <f t="shared" si="21"/>
        <v/>
      </c>
      <c r="AO92" s="34" t="str">
        <f t="shared" si="22"/>
        <v>Сумма не совпадает или не ОДОУ</v>
      </c>
      <c r="AP92" s="34" t="str">
        <f t="shared" si="23"/>
        <v/>
      </c>
    </row>
    <row r="93" spans="1:42" ht="31.5" x14ac:dyDescent="0.25">
      <c r="A93" s="34">
        <v>68</v>
      </c>
      <c r="B93" s="57" t="s">
        <v>115</v>
      </c>
      <c r="C93" s="92">
        <f>'2022'!B87</f>
        <v>40.045999999999999</v>
      </c>
      <c r="D93" s="93">
        <f>'2022'!AA87</f>
        <v>120</v>
      </c>
      <c r="E93" s="93">
        <f>'2022'!AB87</f>
        <v>109</v>
      </c>
      <c r="F93" s="92">
        <f>'2022'!AE87</f>
        <v>2.7218698496728764</v>
      </c>
      <c r="G93" s="44">
        <f>'2021'!AJ67</f>
        <v>0</v>
      </c>
      <c r="H93" s="94">
        <f t="shared" si="24"/>
        <v>0</v>
      </c>
      <c r="I93" s="44"/>
      <c r="J93" s="44"/>
      <c r="K93" s="44"/>
      <c r="L93" s="44">
        <f>'2021'!AK67</f>
        <v>0</v>
      </c>
      <c r="M93" s="44"/>
      <c r="N93" s="44"/>
      <c r="O93" s="44">
        <f>'Добыча 2021'!O77</f>
        <v>0</v>
      </c>
      <c r="P93" s="44"/>
      <c r="Q93" s="44"/>
      <c r="R93" s="44">
        <f>'Добыча 2021'!P77</f>
        <v>0</v>
      </c>
      <c r="S93" s="44"/>
      <c r="T93" s="44"/>
      <c r="U93" s="44">
        <f t="shared" si="25"/>
        <v>0</v>
      </c>
      <c r="V93" s="94">
        <f>'2022'!AG87</f>
        <v>5.45</v>
      </c>
      <c r="W93" s="44">
        <f t="shared" si="13"/>
        <v>5</v>
      </c>
      <c r="X93" s="44">
        <f>'2022'!AJ87</f>
        <v>0</v>
      </c>
      <c r="Y93" s="94">
        <f t="shared" si="14"/>
        <v>0</v>
      </c>
      <c r="Z93" s="44"/>
      <c r="AA93" s="44"/>
      <c r="AB93" s="44"/>
      <c r="AC93" s="44">
        <f>'2022'!AK87</f>
        <v>0</v>
      </c>
      <c r="AD93" s="44"/>
      <c r="AE93" s="44"/>
      <c r="AF93" s="82" t="str">
        <f t="shared" si="15"/>
        <v/>
      </c>
      <c r="AG93" s="159"/>
      <c r="AH93" s="160">
        <f t="shared" si="16"/>
        <v>2.7218698496728764</v>
      </c>
      <c r="AI93" s="160" t="e">
        <f t="shared" ca="1" si="17"/>
        <v>#NAME?</v>
      </c>
      <c r="AJ93" s="161">
        <v>5</v>
      </c>
      <c r="AK93" s="161" t="str">
        <f t="shared" si="18"/>
        <v/>
      </c>
      <c r="AL93" s="161">
        <f t="shared" si="19"/>
        <v>0</v>
      </c>
      <c r="AM93" s="161">
        <f t="shared" si="20"/>
        <v>0</v>
      </c>
      <c r="AN93" s="162" t="str">
        <f t="shared" si="21"/>
        <v/>
      </c>
      <c r="AO93" s="34" t="str">
        <f t="shared" si="22"/>
        <v/>
      </c>
      <c r="AP93" s="34" t="str">
        <f t="shared" si="23"/>
        <v/>
      </c>
    </row>
    <row r="94" spans="1:42" ht="36" customHeight="1" x14ac:dyDescent="0.25">
      <c r="A94" s="72">
        <v>69</v>
      </c>
      <c r="B94" s="57" t="s">
        <v>110</v>
      </c>
      <c r="C94" s="92">
        <f>'2022'!B88</f>
        <v>83.5</v>
      </c>
      <c r="D94" s="93">
        <f>'2022'!AA88</f>
        <v>98</v>
      </c>
      <c r="E94" s="93">
        <f>'2022'!AB88</f>
        <v>84</v>
      </c>
      <c r="F94" s="92">
        <f>'2022'!AE88</f>
        <v>1.0059880239520957</v>
      </c>
      <c r="G94" s="44">
        <f>'2021'!AJ68</f>
        <v>3</v>
      </c>
      <c r="H94" s="94">
        <f t="shared" si="24"/>
        <v>3.0612244897959182</v>
      </c>
      <c r="I94" s="44"/>
      <c r="J94" s="44"/>
      <c r="K94" s="44"/>
      <c r="L94" s="44">
        <f>'2021'!AK68</f>
        <v>2</v>
      </c>
      <c r="M94" s="44"/>
      <c r="N94" s="44"/>
      <c r="O94" s="44">
        <f>'Добыча 2021'!O78</f>
        <v>0</v>
      </c>
      <c r="P94" s="44"/>
      <c r="Q94" s="44"/>
      <c r="R94" s="44">
        <f>'Добыча 2021'!P78</f>
        <v>0</v>
      </c>
      <c r="S94" s="44"/>
      <c r="T94" s="44"/>
      <c r="U94" s="44">
        <f t="shared" si="25"/>
        <v>0</v>
      </c>
      <c r="V94" s="94">
        <f>'2022'!AG88</f>
        <v>4.2</v>
      </c>
      <c r="W94" s="44">
        <f t="shared" si="13"/>
        <v>5</v>
      </c>
      <c r="X94" s="44">
        <f>'2022'!AJ88</f>
        <v>4</v>
      </c>
      <c r="Y94" s="94">
        <f t="shared" si="14"/>
        <v>4.7619047619047619</v>
      </c>
      <c r="Z94" s="44"/>
      <c r="AA94" s="44"/>
      <c r="AB94" s="44"/>
      <c r="AC94" s="44">
        <f>'2022'!AK88</f>
        <v>3</v>
      </c>
      <c r="AD94" s="44"/>
      <c r="AE94" s="44"/>
      <c r="AF94" s="82" t="str">
        <f t="shared" si="15"/>
        <v/>
      </c>
      <c r="AG94" s="159"/>
      <c r="AH94" s="160">
        <f t="shared" si="16"/>
        <v>1.0059880239520957</v>
      </c>
      <c r="AI94" s="160" t="e">
        <f t="shared" ca="1" si="17"/>
        <v>#NAME?</v>
      </c>
      <c r="AJ94" s="161">
        <v>5</v>
      </c>
      <c r="AK94" s="161" t="str">
        <f t="shared" si="18"/>
        <v/>
      </c>
      <c r="AL94" s="161" t="e">
        <f t="shared" ca="1" si="19"/>
        <v>#NAME?</v>
      </c>
      <c r="AM94" s="161">
        <f t="shared" si="20"/>
        <v>4</v>
      </c>
      <c r="AN94" s="162" t="str">
        <f t="shared" si="21"/>
        <v/>
      </c>
      <c r="AO94" s="34" t="str">
        <f t="shared" si="22"/>
        <v>Сумма не совпадает или не ОДОУ</v>
      </c>
      <c r="AP94" s="34" t="str">
        <f t="shared" si="23"/>
        <v/>
      </c>
    </row>
    <row r="95" spans="1:42" ht="32.25" customHeight="1" x14ac:dyDescent="0.25">
      <c r="A95" s="34">
        <v>70</v>
      </c>
      <c r="B95" s="57" t="s">
        <v>114</v>
      </c>
      <c r="C95" s="92">
        <f>'2022'!B89</f>
        <v>37.700000000000003</v>
      </c>
      <c r="D95" s="93">
        <f>'2022'!AA89</f>
        <v>67</v>
      </c>
      <c r="E95" s="93">
        <f>'2022'!AB89</f>
        <v>84</v>
      </c>
      <c r="F95" s="92">
        <f>'2022'!AE89</f>
        <v>2.2281167108753315</v>
      </c>
      <c r="G95" s="44">
        <f>'2021'!AJ69</f>
        <v>3</v>
      </c>
      <c r="H95" s="94">
        <f t="shared" si="24"/>
        <v>4.4776119402985071</v>
      </c>
      <c r="I95" s="44"/>
      <c r="J95" s="44"/>
      <c r="K95" s="44"/>
      <c r="L95" s="44">
        <f>'2021'!AK69</f>
        <v>2</v>
      </c>
      <c r="M95" s="44"/>
      <c r="N95" s="44"/>
      <c r="O95" s="44">
        <f>'Добыча 2021'!O79</f>
        <v>2</v>
      </c>
      <c r="P95" s="44"/>
      <c r="Q95" s="44"/>
      <c r="R95" s="44">
        <f>'Добыча 2021'!P79</f>
        <v>2</v>
      </c>
      <c r="S95" s="44"/>
      <c r="T95" s="44"/>
      <c r="U95" s="44">
        <f t="shared" si="25"/>
        <v>66.666666666666657</v>
      </c>
      <c r="V95" s="94">
        <f>'2022'!AG89</f>
        <v>4.2</v>
      </c>
      <c r="W95" s="44">
        <f t="shared" si="13"/>
        <v>5</v>
      </c>
      <c r="X95" s="44">
        <f>'2022'!AJ89</f>
        <v>4</v>
      </c>
      <c r="Y95" s="94">
        <f t="shared" si="14"/>
        <v>4.7619047619047619</v>
      </c>
      <c r="Z95" s="44"/>
      <c r="AA95" s="44"/>
      <c r="AB95" s="44"/>
      <c r="AC95" s="44">
        <f>'2022'!AK89</f>
        <v>3</v>
      </c>
      <c r="AD95" s="44"/>
      <c r="AE95" s="44"/>
      <c r="AF95" s="82" t="str">
        <f t="shared" si="15"/>
        <v/>
      </c>
      <c r="AG95" s="159"/>
      <c r="AH95" s="160">
        <f t="shared" si="16"/>
        <v>2.2281167108753315</v>
      </c>
      <c r="AI95" s="160" t="e">
        <f t="shared" ca="1" si="17"/>
        <v>#NAME?</v>
      </c>
      <c r="AJ95" s="161">
        <v>5</v>
      </c>
      <c r="AK95" s="161" t="str">
        <f t="shared" si="18"/>
        <v/>
      </c>
      <c r="AL95" s="161" t="e">
        <f t="shared" ca="1" si="19"/>
        <v>#NAME?</v>
      </c>
      <c r="AM95" s="161">
        <f t="shared" si="20"/>
        <v>4</v>
      </c>
      <c r="AN95" s="162" t="str">
        <f t="shared" si="21"/>
        <v/>
      </c>
      <c r="AO95" s="34" t="str">
        <f t="shared" si="22"/>
        <v>Сумма не совпадает или не ОДОУ</v>
      </c>
      <c r="AP95" s="34" t="str">
        <f t="shared" si="23"/>
        <v/>
      </c>
    </row>
    <row r="96" spans="1:42" ht="17.25" customHeight="1" x14ac:dyDescent="0.25">
      <c r="A96" s="72"/>
      <c r="B96" s="46" t="s">
        <v>119</v>
      </c>
      <c r="C96" s="98"/>
      <c r="D96" s="97"/>
      <c r="E96" s="97"/>
      <c r="F96" s="98"/>
      <c r="G96" s="56"/>
      <c r="H96" s="94"/>
      <c r="I96" s="47"/>
      <c r="J96" s="47"/>
      <c r="K96" s="47"/>
      <c r="L96" s="56"/>
      <c r="M96" s="56"/>
      <c r="N96" s="56"/>
      <c r="O96" s="56"/>
      <c r="P96" s="56"/>
      <c r="Q96" s="56"/>
      <c r="R96" s="56"/>
      <c r="S96" s="56"/>
      <c r="T96" s="56"/>
      <c r="U96" s="44"/>
      <c r="V96" s="111"/>
      <c r="W96" s="44"/>
      <c r="X96" s="56"/>
      <c r="Y96" s="94"/>
      <c r="Z96" s="56"/>
      <c r="AA96" s="56"/>
      <c r="AB96" s="56"/>
      <c r="AC96" s="56"/>
      <c r="AD96" s="56"/>
      <c r="AE96" s="56"/>
      <c r="AF96" s="82" t="str">
        <f t="shared" si="15"/>
        <v/>
      </c>
      <c r="AG96" s="159"/>
      <c r="AH96" s="160" t="str">
        <f t="shared" si="16"/>
        <v/>
      </c>
      <c r="AI96" s="160" t="e">
        <f t="shared" ca="1" si="17"/>
        <v>#NAME?</v>
      </c>
      <c r="AJ96" s="161">
        <v>5</v>
      </c>
      <c r="AK96" s="161" t="str">
        <f t="shared" si="18"/>
        <v/>
      </c>
      <c r="AL96" s="161" t="str">
        <f t="shared" si="19"/>
        <v/>
      </c>
      <c r="AM96" s="161" t="str">
        <f t="shared" si="20"/>
        <v/>
      </c>
      <c r="AN96" s="162" t="str">
        <f t="shared" si="21"/>
        <v/>
      </c>
      <c r="AO96" s="34" t="str">
        <f t="shared" si="22"/>
        <v/>
      </c>
      <c r="AP96" s="34" t="str">
        <f t="shared" si="23"/>
        <v/>
      </c>
    </row>
    <row r="97" spans="1:42" ht="31.5" customHeight="1" x14ac:dyDescent="0.25">
      <c r="A97" s="34">
        <v>71</v>
      </c>
      <c r="B97" s="57" t="s">
        <v>126</v>
      </c>
      <c r="C97" s="92">
        <f>'2022'!B92</f>
        <v>1493.6</v>
      </c>
      <c r="D97" s="93">
        <f>'2022'!AA92</f>
        <v>850</v>
      </c>
      <c r="E97" s="93">
        <f>'2022'!AB92</f>
        <v>748</v>
      </c>
      <c r="F97" s="92">
        <f>'2022'!AE92</f>
        <v>0.500803427959293</v>
      </c>
      <c r="G97" s="44">
        <f>'2021'!AJ72</f>
        <v>23</v>
      </c>
      <c r="H97" s="94">
        <f t="shared" si="24"/>
        <v>2.7058823529411762</v>
      </c>
      <c r="I97" s="44"/>
      <c r="J97" s="44"/>
      <c r="K97" s="44"/>
      <c r="L97" s="44">
        <f>'2021'!AK72</f>
        <v>17</v>
      </c>
      <c r="M97" s="44"/>
      <c r="N97" s="44"/>
      <c r="O97" s="44">
        <f>'Добыча 2021'!O82</f>
        <v>23</v>
      </c>
      <c r="P97" s="44"/>
      <c r="Q97" s="44"/>
      <c r="R97" s="44">
        <f>'Добыча 2021'!P82</f>
        <v>17</v>
      </c>
      <c r="S97" s="44"/>
      <c r="T97" s="44"/>
      <c r="U97" s="44">
        <f t="shared" si="25"/>
        <v>100</v>
      </c>
      <c r="V97" s="94">
        <f>'2022'!AG92</f>
        <v>37.4</v>
      </c>
      <c r="W97" s="44">
        <f t="shared" si="13"/>
        <v>5</v>
      </c>
      <c r="X97" s="44">
        <f>'2022'!AJ92</f>
        <v>23</v>
      </c>
      <c r="Y97" s="94">
        <f t="shared" si="14"/>
        <v>3.0748663101604281</v>
      </c>
      <c r="Z97" s="44"/>
      <c r="AA97" s="44"/>
      <c r="AB97" s="44"/>
      <c r="AC97" s="44">
        <f>'2022'!AK92</f>
        <v>17</v>
      </c>
      <c r="AD97" s="44"/>
      <c r="AE97" s="44"/>
      <c r="AF97" s="82" t="str">
        <f t="shared" si="15"/>
        <v/>
      </c>
      <c r="AG97" s="159"/>
      <c r="AH97" s="160">
        <f t="shared" si="16"/>
        <v>0.500803427959293</v>
      </c>
      <c r="AI97" s="160" t="e">
        <f t="shared" ca="1" si="17"/>
        <v>#NAME?</v>
      </c>
      <c r="AJ97" s="161">
        <v>5</v>
      </c>
      <c r="AK97" s="161" t="str">
        <f t="shared" si="18"/>
        <v/>
      </c>
      <c r="AL97" s="161" t="e">
        <f t="shared" ca="1" si="19"/>
        <v>#NAME?</v>
      </c>
      <c r="AM97" s="161">
        <f t="shared" si="20"/>
        <v>23</v>
      </c>
      <c r="AN97" s="162" t="str">
        <f t="shared" si="21"/>
        <v/>
      </c>
      <c r="AO97" s="34" t="str">
        <f t="shared" si="22"/>
        <v>Сумма не совпадает или не ОДОУ</v>
      </c>
      <c r="AP97" s="34" t="str">
        <f t="shared" si="23"/>
        <v/>
      </c>
    </row>
    <row r="98" spans="1:42" ht="31.5" customHeight="1" x14ac:dyDescent="0.25">
      <c r="A98" s="34">
        <v>72</v>
      </c>
      <c r="B98" s="119" t="s">
        <v>430</v>
      </c>
      <c r="C98" s="92">
        <f>'2022'!B93</f>
        <v>438.7</v>
      </c>
      <c r="D98" s="581">
        <f>'2022'!AA93</f>
        <v>335</v>
      </c>
      <c r="E98" s="93">
        <f>'2022'!AB93</f>
        <v>0</v>
      </c>
      <c r="F98" s="92">
        <f>'2022'!AE93</f>
        <v>0</v>
      </c>
      <c r="G98" s="583">
        <f>'2021'!AJ73</f>
        <v>16</v>
      </c>
      <c r="H98" s="585">
        <f t="shared" si="24"/>
        <v>4.7761194029850751</v>
      </c>
      <c r="I98" s="44"/>
      <c r="J98" s="44"/>
      <c r="K98" s="44"/>
      <c r="L98" s="583">
        <f>'2021'!AK73</f>
        <v>12</v>
      </c>
      <c r="M98" s="44"/>
      <c r="N98" s="44"/>
      <c r="O98" s="583">
        <f>'Добыча 2021'!O83</f>
        <v>15</v>
      </c>
      <c r="P98" s="44"/>
      <c r="Q98" s="44"/>
      <c r="R98" s="583">
        <f>'Добыча 2021'!P83</f>
        <v>15</v>
      </c>
      <c r="S98" s="44"/>
      <c r="T98" s="44"/>
      <c r="U98" s="583">
        <f t="shared" si="25"/>
        <v>93.75</v>
      </c>
      <c r="V98" s="94">
        <f>'2022'!AG93</f>
        <v>0</v>
      </c>
      <c r="W98" s="44">
        <f t="shared" si="13"/>
        <v>0</v>
      </c>
      <c r="X98" s="44">
        <f>'2022'!AJ93</f>
        <v>0</v>
      </c>
      <c r="Y98" s="94">
        <f t="shared" si="14"/>
        <v>0</v>
      </c>
      <c r="Z98" s="44"/>
      <c r="AA98" s="44"/>
      <c r="AB98" s="44"/>
      <c r="AC98" s="44">
        <f>'2022'!AK93</f>
        <v>0</v>
      </c>
      <c r="AD98" s="44"/>
      <c r="AE98" s="44"/>
      <c r="AF98" s="82" t="str">
        <f t="shared" si="15"/>
        <v/>
      </c>
      <c r="AG98" s="159"/>
      <c r="AH98" s="160">
        <f t="shared" si="16"/>
        <v>0</v>
      </c>
      <c r="AI98" s="160" t="e">
        <f t="shared" ca="1" si="17"/>
        <v>#NAME?</v>
      </c>
      <c r="AJ98" s="161">
        <v>5</v>
      </c>
      <c r="AK98" s="161" t="str">
        <f t="shared" si="18"/>
        <v/>
      </c>
      <c r="AL98" s="161">
        <f t="shared" si="19"/>
        <v>0</v>
      </c>
      <c r="AM98" s="161">
        <f t="shared" si="20"/>
        <v>0</v>
      </c>
      <c r="AN98" s="162" t="str">
        <f t="shared" si="21"/>
        <v/>
      </c>
      <c r="AO98" s="34" t="str">
        <f t="shared" si="22"/>
        <v/>
      </c>
      <c r="AP98" s="34" t="str">
        <f t="shared" si="23"/>
        <v/>
      </c>
    </row>
    <row r="99" spans="1:42" ht="31.5" customHeight="1" x14ac:dyDescent="0.25">
      <c r="A99" s="34">
        <v>73</v>
      </c>
      <c r="B99" s="119" t="s">
        <v>431</v>
      </c>
      <c r="C99" s="92">
        <f>'2022'!B94</f>
        <v>537.20000000000005</v>
      </c>
      <c r="D99" s="587"/>
      <c r="E99" s="93">
        <f>'2022'!AB94</f>
        <v>47</v>
      </c>
      <c r="F99" s="92">
        <f>'2022'!AE94</f>
        <v>8.7490692479523444E-2</v>
      </c>
      <c r="G99" s="588"/>
      <c r="H99" s="589"/>
      <c r="I99" s="44"/>
      <c r="J99" s="44"/>
      <c r="K99" s="44"/>
      <c r="L99" s="588"/>
      <c r="M99" s="44"/>
      <c r="N99" s="44"/>
      <c r="O99" s="588"/>
      <c r="P99" s="44"/>
      <c r="Q99" s="44"/>
      <c r="R99" s="588"/>
      <c r="S99" s="44"/>
      <c r="T99" s="44"/>
      <c r="U99" s="588"/>
      <c r="V99" s="94">
        <f>'2022'!AG94</f>
        <v>2.35</v>
      </c>
      <c r="W99" s="44">
        <f t="shared" si="13"/>
        <v>5</v>
      </c>
      <c r="X99" s="44">
        <f>'2022'!AJ94</f>
        <v>2</v>
      </c>
      <c r="Y99" s="94">
        <f t="shared" si="14"/>
        <v>4.2553191489361701</v>
      </c>
      <c r="Z99" s="44"/>
      <c r="AA99" s="44"/>
      <c r="AB99" s="44"/>
      <c r="AC99" s="44">
        <f>'2022'!AK94</f>
        <v>1</v>
      </c>
      <c r="AD99" s="44"/>
      <c r="AE99" s="44"/>
      <c r="AF99" s="82" t="str">
        <f t="shared" si="15"/>
        <v/>
      </c>
      <c r="AG99" s="159"/>
      <c r="AH99" s="160">
        <f t="shared" si="16"/>
        <v>8.7490692479523444E-2</v>
      </c>
      <c r="AI99" s="160" t="e">
        <f t="shared" ca="1" si="17"/>
        <v>#NAME?</v>
      </c>
      <c r="AJ99" s="161">
        <v>5</v>
      </c>
      <c r="AK99" s="161" t="str">
        <f t="shared" si="18"/>
        <v/>
      </c>
      <c r="AL99" s="161" t="e">
        <f t="shared" ca="1" si="19"/>
        <v>#NAME?</v>
      </c>
      <c r="AM99" s="161">
        <f t="shared" si="20"/>
        <v>2</v>
      </c>
      <c r="AN99" s="162" t="str">
        <f t="shared" si="21"/>
        <v/>
      </c>
      <c r="AO99" s="34" t="str">
        <f t="shared" si="22"/>
        <v>Сумма не совпадает или не ОДОУ</v>
      </c>
      <c r="AP99" s="34" t="str">
        <f t="shared" si="23"/>
        <v/>
      </c>
    </row>
    <row r="100" spans="1:42" ht="31.5" customHeight="1" x14ac:dyDescent="0.25">
      <c r="A100" s="34">
        <v>74</v>
      </c>
      <c r="B100" s="119" t="s">
        <v>432</v>
      </c>
      <c r="C100" s="92">
        <f>'2022'!B95</f>
        <v>140</v>
      </c>
      <c r="D100" s="587"/>
      <c r="E100" s="93">
        <f>'2022'!AB95</f>
        <v>16</v>
      </c>
      <c r="F100" s="92">
        <f>'2022'!AE95</f>
        <v>0.11428571428571428</v>
      </c>
      <c r="G100" s="588"/>
      <c r="H100" s="589"/>
      <c r="I100" s="44"/>
      <c r="J100" s="44"/>
      <c r="K100" s="44"/>
      <c r="L100" s="588"/>
      <c r="M100" s="44"/>
      <c r="N100" s="44"/>
      <c r="O100" s="588"/>
      <c r="P100" s="44"/>
      <c r="Q100" s="44"/>
      <c r="R100" s="588"/>
      <c r="S100" s="44"/>
      <c r="T100" s="44"/>
      <c r="U100" s="588"/>
      <c r="V100" s="94">
        <f>'2022'!AG95</f>
        <v>0</v>
      </c>
      <c r="W100" s="44">
        <f t="shared" ref="W100:W102" si="26">IF(V100&gt;0,V100/E100*100,0)</f>
        <v>0</v>
      </c>
      <c r="X100" s="44">
        <f>'2022'!AJ95</f>
        <v>0</v>
      </c>
      <c r="Y100" s="94">
        <f t="shared" ref="Y100:Y102" si="27">IF(X100&gt;1,X100/E100*100,0)</f>
        <v>0</v>
      </c>
      <c r="Z100" s="44"/>
      <c r="AA100" s="44"/>
      <c r="AB100" s="44"/>
      <c r="AC100" s="44">
        <f>'2022'!AK95</f>
        <v>0</v>
      </c>
      <c r="AD100" s="44"/>
      <c r="AE100" s="44"/>
      <c r="AF100" s="82" t="str">
        <f t="shared" si="15"/>
        <v/>
      </c>
      <c r="AG100" s="159"/>
      <c r="AH100" s="160">
        <f t="shared" si="16"/>
        <v>0.11428571428571428</v>
      </c>
      <c r="AI100" s="160" t="e">
        <f t="shared" ca="1" si="17"/>
        <v>#NAME?</v>
      </c>
      <c r="AJ100" s="161">
        <v>5</v>
      </c>
      <c r="AK100" s="161" t="str">
        <f t="shared" si="18"/>
        <v/>
      </c>
      <c r="AL100" s="161">
        <f t="shared" si="19"/>
        <v>0</v>
      </c>
      <c r="AM100" s="161">
        <f t="shared" si="20"/>
        <v>0</v>
      </c>
      <c r="AN100" s="162" t="str">
        <f t="shared" si="21"/>
        <v/>
      </c>
      <c r="AO100" s="34" t="str">
        <f t="shared" si="22"/>
        <v/>
      </c>
      <c r="AP100" s="34" t="str">
        <f t="shared" si="23"/>
        <v/>
      </c>
    </row>
    <row r="101" spans="1:42" ht="31.5" customHeight="1" x14ac:dyDescent="0.25">
      <c r="A101" s="34">
        <v>75</v>
      </c>
      <c r="B101" s="119" t="s">
        <v>433</v>
      </c>
      <c r="C101" s="92">
        <f>'2022'!B96</f>
        <v>1100</v>
      </c>
      <c r="D101" s="587"/>
      <c r="E101" s="93">
        <f>'2022'!AB96</f>
        <v>0</v>
      </c>
      <c r="F101" s="92">
        <f>'2022'!AE96</f>
        <v>0</v>
      </c>
      <c r="G101" s="588"/>
      <c r="H101" s="589"/>
      <c r="I101" s="44"/>
      <c r="J101" s="44"/>
      <c r="K101" s="44"/>
      <c r="L101" s="588"/>
      <c r="M101" s="44"/>
      <c r="N101" s="44"/>
      <c r="O101" s="588"/>
      <c r="P101" s="44"/>
      <c r="Q101" s="44"/>
      <c r="R101" s="588"/>
      <c r="S101" s="44"/>
      <c r="T101" s="44"/>
      <c r="U101" s="588"/>
      <c r="V101" s="94">
        <f>'2022'!AG96</f>
        <v>0</v>
      </c>
      <c r="W101" s="44">
        <f t="shared" si="26"/>
        <v>0</v>
      </c>
      <c r="X101" s="44">
        <f>'2022'!AJ96</f>
        <v>0</v>
      </c>
      <c r="Y101" s="94">
        <f t="shared" si="27"/>
        <v>0</v>
      </c>
      <c r="Z101" s="44"/>
      <c r="AA101" s="44"/>
      <c r="AB101" s="44"/>
      <c r="AC101" s="44">
        <f>'2022'!AK96</f>
        <v>0</v>
      </c>
      <c r="AD101" s="44"/>
      <c r="AE101" s="44"/>
      <c r="AF101" s="82" t="str">
        <f t="shared" si="15"/>
        <v/>
      </c>
      <c r="AG101" s="159"/>
      <c r="AH101" s="160">
        <f t="shared" si="16"/>
        <v>0</v>
      </c>
      <c r="AI101" s="160" t="e">
        <f t="shared" ca="1" si="17"/>
        <v>#NAME?</v>
      </c>
      <c r="AJ101" s="161">
        <v>5</v>
      </c>
      <c r="AK101" s="161" t="str">
        <f t="shared" si="18"/>
        <v/>
      </c>
      <c r="AL101" s="161">
        <f t="shared" si="19"/>
        <v>0</v>
      </c>
      <c r="AM101" s="161">
        <f t="shared" si="20"/>
        <v>0</v>
      </c>
      <c r="AN101" s="162" t="str">
        <f t="shared" si="21"/>
        <v/>
      </c>
      <c r="AO101" s="34" t="str">
        <f t="shared" si="22"/>
        <v/>
      </c>
      <c r="AP101" s="34" t="str">
        <f t="shared" si="23"/>
        <v/>
      </c>
    </row>
    <row r="102" spans="1:42" ht="31.5" customHeight="1" x14ac:dyDescent="0.25">
      <c r="A102" s="34">
        <v>76</v>
      </c>
      <c r="B102" s="119" t="s">
        <v>434</v>
      </c>
      <c r="C102" s="92">
        <f>'2022'!B97</f>
        <v>310.89999999999998</v>
      </c>
      <c r="D102" s="587"/>
      <c r="E102" s="93">
        <f>'2022'!AB97</f>
        <v>0</v>
      </c>
      <c r="F102" s="92">
        <f>'2022'!AE97</f>
        <v>0</v>
      </c>
      <c r="G102" s="588"/>
      <c r="H102" s="589"/>
      <c r="I102" s="44"/>
      <c r="J102" s="44"/>
      <c r="K102" s="44"/>
      <c r="L102" s="588"/>
      <c r="M102" s="44"/>
      <c r="N102" s="44"/>
      <c r="O102" s="588"/>
      <c r="P102" s="44"/>
      <c r="Q102" s="44"/>
      <c r="R102" s="588"/>
      <c r="S102" s="44"/>
      <c r="T102" s="44"/>
      <c r="U102" s="588"/>
      <c r="V102" s="94">
        <f>'2022'!AG97</f>
        <v>0</v>
      </c>
      <c r="W102" s="44">
        <f t="shared" si="26"/>
        <v>0</v>
      </c>
      <c r="X102" s="44">
        <f>'2022'!AJ97</f>
        <v>0</v>
      </c>
      <c r="Y102" s="94">
        <f t="shared" si="27"/>
        <v>0</v>
      </c>
      <c r="Z102" s="44"/>
      <c r="AA102" s="44"/>
      <c r="AB102" s="44"/>
      <c r="AC102" s="44">
        <f>'2022'!AK97</f>
        <v>0</v>
      </c>
      <c r="AD102" s="44"/>
      <c r="AE102" s="44"/>
      <c r="AF102" s="82" t="str">
        <f t="shared" si="15"/>
        <v/>
      </c>
      <c r="AG102" s="159"/>
      <c r="AH102" s="160">
        <f t="shared" si="16"/>
        <v>0</v>
      </c>
      <c r="AI102" s="160" t="e">
        <f t="shared" ca="1" si="17"/>
        <v>#NAME?</v>
      </c>
      <c r="AJ102" s="161">
        <v>5</v>
      </c>
      <c r="AK102" s="161" t="str">
        <f t="shared" si="18"/>
        <v/>
      </c>
      <c r="AL102" s="161">
        <f t="shared" si="19"/>
        <v>0</v>
      </c>
      <c r="AM102" s="161">
        <f t="shared" si="20"/>
        <v>0</v>
      </c>
      <c r="AN102" s="162" t="str">
        <f t="shared" si="21"/>
        <v/>
      </c>
      <c r="AO102" s="34" t="str">
        <f t="shared" si="22"/>
        <v/>
      </c>
      <c r="AP102" s="34" t="str">
        <f t="shared" si="23"/>
        <v/>
      </c>
    </row>
    <row r="103" spans="1:42" ht="31.5" customHeight="1" x14ac:dyDescent="0.25">
      <c r="A103" s="34">
        <v>77</v>
      </c>
      <c r="B103" s="119" t="s">
        <v>435</v>
      </c>
      <c r="C103" s="92">
        <f>'2022'!B98</f>
        <v>75.2</v>
      </c>
      <c r="D103" s="582"/>
      <c r="E103" s="93">
        <f>'2022'!AB98</f>
        <v>0</v>
      </c>
      <c r="F103" s="92">
        <f>'2022'!AE98</f>
        <v>0</v>
      </c>
      <c r="G103" s="584"/>
      <c r="H103" s="586"/>
      <c r="I103" s="44"/>
      <c r="J103" s="44"/>
      <c r="K103" s="44"/>
      <c r="L103" s="584"/>
      <c r="M103" s="44"/>
      <c r="N103" s="44"/>
      <c r="O103" s="584"/>
      <c r="P103" s="44"/>
      <c r="Q103" s="44"/>
      <c r="R103" s="584"/>
      <c r="S103" s="44"/>
      <c r="T103" s="44"/>
      <c r="U103" s="584"/>
      <c r="V103" s="94">
        <f>'2022'!AG98</f>
        <v>0</v>
      </c>
      <c r="W103" s="44">
        <f t="shared" si="13"/>
        <v>0</v>
      </c>
      <c r="X103" s="44">
        <f>'2022'!AJ98</f>
        <v>0</v>
      </c>
      <c r="Y103" s="94">
        <f t="shared" si="14"/>
        <v>0</v>
      </c>
      <c r="Z103" s="44"/>
      <c r="AA103" s="44"/>
      <c r="AB103" s="44"/>
      <c r="AC103" s="44">
        <f>'2022'!AK98</f>
        <v>0</v>
      </c>
      <c r="AD103" s="44"/>
      <c r="AE103" s="44"/>
      <c r="AF103" s="82" t="str">
        <f t="shared" si="15"/>
        <v/>
      </c>
      <c r="AG103" s="159"/>
      <c r="AH103" s="160">
        <f t="shared" si="16"/>
        <v>0</v>
      </c>
      <c r="AI103" s="160" t="e">
        <f t="shared" ca="1" si="17"/>
        <v>#NAME?</v>
      </c>
      <c r="AJ103" s="161">
        <v>5</v>
      </c>
      <c r="AK103" s="161" t="str">
        <f t="shared" si="18"/>
        <v/>
      </c>
      <c r="AL103" s="161">
        <f t="shared" si="19"/>
        <v>0</v>
      </c>
      <c r="AM103" s="161">
        <f t="shared" si="20"/>
        <v>0</v>
      </c>
      <c r="AN103" s="162" t="str">
        <f t="shared" si="21"/>
        <v/>
      </c>
      <c r="AO103" s="34" t="str">
        <f t="shared" si="22"/>
        <v/>
      </c>
      <c r="AP103" s="34" t="str">
        <f t="shared" si="23"/>
        <v/>
      </c>
    </row>
    <row r="104" spans="1:42" ht="17.25" customHeight="1" x14ac:dyDescent="0.25">
      <c r="A104" s="72"/>
      <c r="B104" s="46" t="s">
        <v>127</v>
      </c>
      <c r="C104" s="98"/>
      <c r="D104" s="97"/>
      <c r="E104" s="97"/>
      <c r="F104" s="98"/>
      <c r="G104" s="56"/>
      <c r="H104" s="94"/>
      <c r="I104" s="47"/>
      <c r="J104" s="47"/>
      <c r="K104" s="47"/>
      <c r="L104" s="56"/>
      <c r="M104" s="56"/>
      <c r="N104" s="56"/>
      <c r="O104" s="56"/>
      <c r="P104" s="56"/>
      <c r="Q104" s="56"/>
      <c r="R104" s="56"/>
      <c r="S104" s="56"/>
      <c r="T104" s="56"/>
      <c r="U104" s="44"/>
      <c r="V104" s="111"/>
      <c r="W104" s="44"/>
      <c r="X104" s="56"/>
      <c r="Y104" s="94"/>
      <c r="Z104" s="56"/>
      <c r="AA104" s="56"/>
      <c r="AB104" s="56"/>
      <c r="AC104" s="56"/>
      <c r="AD104" s="56"/>
      <c r="AE104" s="56"/>
      <c r="AF104" s="82" t="str">
        <f t="shared" si="15"/>
        <v/>
      </c>
      <c r="AG104" s="159"/>
      <c r="AH104" s="160" t="str">
        <f t="shared" si="16"/>
        <v/>
      </c>
      <c r="AI104" s="160" t="e">
        <f t="shared" ca="1" si="17"/>
        <v>#NAME?</v>
      </c>
      <c r="AJ104" s="161">
        <v>5</v>
      </c>
      <c r="AK104" s="161" t="str">
        <f t="shared" si="18"/>
        <v/>
      </c>
      <c r="AL104" s="161" t="str">
        <f t="shared" si="19"/>
        <v/>
      </c>
      <c r="AM104" s="161" t="str">
        <f t="shared" si="20"/>
        <v/>
      </c>
      <c r="AN104" s="162" t="str">
        <f t="shared" si="21"/>
        <v/>
      </c>
      <c r="AO104" s="34" t="str">
        <f t="shared" si="22"/>
        <v/>
      </c>
      <c r="AP104" s="34" t="str">
        <f t="shared" si="23"/>
        <v/>
      </c>
    </row>
    <row r="105" spans="1:42" ht="31.5" x14ac:dyDescent="0.25">
      <c r="A105" s="34">
        <v>78</v>
      </c>
      <c r="B105" s="57" t="s">
        <v>129</v>
      </c>
      <c r="C105" s="92">
        <f>'2022'!B101</f>
        <v>384.8</v>
      </c>
      <c r="D105" s="93">
        <f>'2022'!AA101</f>
        <v>0</v>
      </c>
      <c r="E105" s="93">
        <f>'2022'!AB101</f>
        <v>0</v>
      </c>
      <c r="F105" s="92">
        <f>'2022'!AE101</f>
        <v>0</v>
      </c>
      <c r="G105" s="44">
        <f>'2021'!AJ76</f>
        <v>0</v>
      </c>
      <c r="H105" s="94">
        <f t="shared" ref="H105:H108" si="28">IF(G105&gt;0,G105/D105*100,0)</f>
        <v>0</v>
      </c>
      <c r="I105" s="44"/>
      <c r="J105" s="44"/>
      <c r="K105" s="44"/>
      <c r="L105" s="44">
        <f>'2021'!AK76</f>
        <v>0</v>
      </c>
      <c r="M105" s="44"/>
      <c r="N105" s="44"/>
      <c r="O105" s="44">
        <f>'Добыча 2021'!O86</f>
        <v>0</v>
      </c>
      <c r="P105" s="44"/>
      <c r="Q105" s="44"/>
      <c r="R105" s="44">
        <f>'Добыча 2021'!P86</f>
        <v>0</v>
      </c>
      <c r="S105" s="44"/>
      <c r="T105" s="44"/>
      <c r="U105" s="44">
        <f t="shared" si="25"/>
        <v>0</v>
      </c>
      <c r="V105" s="94">
        <f>'2022'!AG101</f>
        <v>0</v>
      </c>
      <c r="W105" s="44">
        <f t="shared" si="13"/>
        <v>0</v>
      </c>
      <c r="X105" s="44">
        <f>'2022'!AJ101</f>
        <v>0</v>
      </c>
      <c r="Y105" s="94">
        <f t="shared" si="14"/>
        <v>0</v>
      </c>
      <c r="Z105" s="44"/>
      <c r="AA105" s="44"/>
      <c r="AB105" s="44"/>
      <c r="AC105" s="44">
        <f>'2022'!AK101</f>
        <v>0</v>
      </c>
      <c r="AD105" s="44"/>
      <c r="AE105" s="44"/>
      <c r="AF105" s="82" t="str">
        <f t="shared" si="15"/>
        <v/>
      </c>
      <c r="AG105" s="159"/>
      <c r="AH105" s="160">
        <f t="shared" si="16"/>
        <v>0</v>
      </c>
      <c r="AI105" s="160" t="e">
        <f t="shared" ca="1" si="17"/>
        <v>#NAME?</v>
      </c>
      <c r="AJ105" s="161">
        <v>5</v>
      </c>
      <c r="AK105" s="161" t="str">
        <f t="shared" si="18"/>
        <v/>
      </c>
      <c r="AL105" s="161">
        <f t="shared" si="19"/>
        <v>0</v>
      </c>
      <c r="AM105" s="161">
        <f t="shared" si="20"/>
        <v>0</v>
      </c>
      <c r="AN105" s="162" t="str">
        <f t="shared" si="21"/>
        <v/>
      </c>
      <c r="AO105" s="34" t="str">
        <f t="shared" si="22"/>
        <v/>
      </c>
      <c r="AP105" s="34" t="str">
        <f t="shared" si="23"/>
        <v/>
      </c>
    </row>
    <row r="106" spans="1:42" ht="51.75" customHeight="1" x14ac:dyDescent="0.25">
      <c r="A106" s="34">
        <v>79</v>
      </c>
      <c r="B106" s="64" t="s">
        <v>128</v>
      </c>
      <c r="C106" s="121">
        <f>'2022'!B102</f>
        <v>396.2</v>
      </c>
      <c r="D106" s="105">
        <f>'2022'!AA102</f>
        <v>164</v>
      </c>
      <c r="E106" s="105">
        <f>'2022'!AB102</f>
        <v>139</v>
      </c>
      <c r="F106" s="121">
        <f>'2022'!AE102</f>
        <v>0.35083291267036854</v>
      </c>
      <c r="G106" s="44">
        <f>'2021'!AJ77</f>
        <v>5</v>
      </c>
      <c r="H106" s="94">
        <f t="shared" si="28"/>
        <v>3.0487804878048781</v>
      </c>
      <c r="I106" s="44"/>
      <c r="J106" s="44"/>
      <c r="K106" s="44"/>
      <c r="L106" s="44">
        <f>'2021'!AK77</f>
        <v>3</v>
      </c>
      <c r="M106" s="65"/>
      <c r="N106" s="65"/>
      <c r="O106" s="65">
        <f>'Добыча 2021'!O87</f>
        <v>4</v>
      </c>
      <c r="P106" s="65"/>
      <c r="Q106" s="65"/>
      <c r="R106" s="65">
        <f>'Добыча 2021'!P87</f>
        <v>3</v>
      </c>
      <c r="S106" s="65"/>
      <c r="T106" s="65"/>
      <c r="U106" s="44">
        <f t="shared" si="25"/>
        <v>80</v>
      </c>
      <c r="V106" s="106">
        <f>'2022'!AG102</f>
        <v>6.95</v>
      </c>
      <c r="W106" s="44">
        <f t="shared" si="13"/>
        <v>5</v>
      </c>
      <c r="X106" s="65">
        <f>'2022'!AJ102</f>
        <v>6</v>
      </c>
      <c r="Y106" s="94">
        <f t="shared" si="14"/>
        <v>4.3165467625899279</v>
      </c>
      <c r="Z106" s="65"/>
      <c r="AA106" s="65"/>
      <c r="AB106" s="65"/>
      <c r="AC106" s="65">
        <f>'2022'!AK102</f>
        <v>4</v>
      </c>
      <c r="AD106" s="65"/>
      <c r="AE106" s="65"/>
      <c r="AF106" s="82" t="str">
        <f t="shared" si="15"/>
        <v/>
      </c>
      <c r="AG106" s="159"/>
      <c r="AH106" s="160">
        <f t="shared" si="16"/>
        <v>0.35083291267036854</v>
      </c>
      <c r="AI106" s="160" t="e">
        <f t="shared" ca="1" si="17"/>
        <v>#NAME?</v>
      </c>
      <c r="AJ106" s="161">
        <v>5</v>
      </c>
      <c r="AK106" s="161" t="str">
        <f t="shared" si="18"/>
        <v/>
      </c>
      <c r="AL106" s="161" t="e">
        <f t="shared" ca="1" si="19"/>
        <v>#NAME?</v>
      </c>
      <c r="AM106" s="161">
        <f t="shared" si="20"/>
        <v>6</v>
      </c>
      <c r="AN106" s="162" t="str">
        <f t="shared" si="21"/>
        <v/>
      </c>
      <c r="AO106" s="34" t="str">
        <f t="shared" si="22"/>
        <v>Сумма не совпадает или не ОДОУ</v>
      </c>
      <c r="AP106" s="34" t="str">
        <f t="shared" si="23"/>
        <v/>
      </c>
    </row>
    <row r="107" spans="1:42" ht="17.25" customHeight="1" x14ac:dyDescent="0.25">
      <c r="A107" s="72"/>
      <c r="B107" s="46" t="s">
        <v>130</v>
      </c>
      <c r="C107" s="98"/>
      <c r="D107" s="97"/>
      <c r="E107" s="97"/>
      <c r="F107" s="98"/>
      <c r="G107" s="56"/>
      <c r="H107" s="94"/>
      <c r="I107" s="47"/>
      <c r="J107" s="47"/>
      <c r="K107" s="47"/>
      <c r="L107" s="56"/>
      <c r="M107" s="56"/>
      <c r="N107" s="56"/>
      <c r="O107" s="56"/>
      <c r="P107" s="56"/>
      <c r="Q107" s="56"/>
      <c r="R107" s="56"/>
      <c r="S107" s="56"/>
      <c r="T107" s="56"/>
      <c r="U107" s="44"/>
      <c r="V107" s="111"/>
      <c r="W107" s="44"/>
      <c r="X107" s="56"/>
      <c r="Y107" s="94"/>
      <c r="Z107" s="56"/>
      <c r="AA107" s="56"/>
      <c r="AB107" s="56"/>
      <c r="AC107" s="56"/>
      <c r="AD107" s="56"/>
      <c r="AE107" s="56"/>
      <c r="AF107" s="82" t="str">
        <f t="shared" si="15"/>
        <v/>
      </c>
      <c r="AG107" s="159"/>
      <c r="AH107" s="160" t="str">
        <f t="shared" si="16"/>
        <v/>
      </c>
      <c r="AI107" s="160" t="e">
        <f t="shared" ca="1" si="17"/>
        <v>#NAME?</v>
      </c>
      <c r="AJ107" s="161">
        <v>5</v>
      </c>
      <c r="AK107" s="161" t="str">
        <f t="shared" si="18"/>
        <v/>
      </c>
      <c r="AL107" s="161" t="str">
        <f t="shared" si="19"/>
        <v/>
      </c>
      <c r="AM107" s="161" t="str">
        <f t="shared" si="20"/>
        <v/>
      </c>
      <c r="AN107" s="162" t="str">
        <f t="shared" si="21"/>
        <v/>
      </c>
      <c r="AO107" s="34" t="str">
        <f t="shared" si="22"/>
        <v/>
      </c>
      <c r="AP107" s="34" t="str">
        <f t="shared" si="23"/>
        <v/>
      </c>
    </row>
    <row r="108" spans="1:42" ht="48" customHeight="1" x14ac:dyDescent="0.25">
      <c r="A108" s="34">
        <v>80</v>
      </c>
      <c r="B108" s="66" t="s">
        <v>134</v>
      </c>
      <c r="C108" s="124">
        <f>'2022'!B104</f>
        <v>597.84699999999998</v>
      </c>
      <c r="D108" s="109">
        <f>'2022'!AA104</f>
        <v>1055</v>
      </c>
      <c r="E108" s="109">
        <f>'2022'!AB104</f>
        <v>1375</v>
      </c>
      <c r="F108" s="124">
        <f>'2022'!AE104</f>
        <v>2.2999195446326568</v>
      </c>
      <c r="G108" s="44">
        <f>'2021'!AJ79</f>
        <v>49</v>
      </c>
      <c r="H108" s="94">
        <f t="shared" si="28"/>
        <v>4.6445497630331758</v>
      </c>
      <c r="I108" s="44"/>
      <c r="J108" s="44"/>
      <c r="K108" s="44"/>
      <c r="L108" s="44">
        <f>'2021'!AK79</f>
        <v>36</v>
      </c>
      <c r="M108" s="67"/>
      <c r="N108" s="67"/>
      <c r="O108" s="67">
        <f>'Добыча 2021'!O89</f>
        <v>49</v>
      </c>
      <c r="P108" s="67"/>
      <c r="Q108" s="67"/>
      <c r="R108" s="67">
        <f>'Добыча 2021'!P89</f>
        <v>36</v>
      </c>
      <c r="S108" s="67"/>
      <c r="T108" s="67"/>
      <c r="U108" s="44">
        <f t="shared" si="25"/>
        <v>100</v>
      </c>
      <c r="V108" s="110">
        <f>'2022'!AG104</f>
        <v>68.75</v>
      </c>
      <c r="W108" s="44">
        <f t="shared" si="13"/>
        <v>5</v>
      </c>
      <c r="X108" s="67">
        <f>'2022'!AJ104</f>
        <v>68</v>
      </c>
      <c r="Y108" s="94">
        <f t="shared" si="14"/>
        <v>4.9454545454545453</v>
      </c>
      <c r="Z108" s="67"/>
      <c r="AA108" s="67"/>
      <c r="AB108" s="67"/>
      <c r="AC108" s="67">
        <f>'2022'!AK104</f>
        <v>51</v>
      </c>
      <c r="AD108" s="67"/>
      <c r="AE108" s="67"/>
      <c r="AF108" s="82" t="str">
        <f t="shared" si="15"/>
        <v/>
      </c>
      <c r="AG108" s="159"/>
      <c r="AH108" s="160">
        <f t="shared" si="16"/>
        <v>2.2999195446326568</v>
      </c>
      <c r="AI108" s="160" t="e">
        <f t="shared" ca="1" si="17"/>
        <v>#NAME?</v>
      </c>
      <c r="AJ108" s="161">
        <v>5</v>
      </c>
      <c r="AK108" s="161" t="str">
        <f t="shared" si="18"/>
        <v/>
      </c>
      <c r="AL108" s="161" t="e">
        <f t="shared" ca="1" si="19"/>
        <v>#NAME?</v>
      </c>
      <c r="AM108" s="161">
        <f t="shared" si="20"/>
        <v>68</v>
      </c>
      <c r="AN108" s="162" t="str">
        <f t="shared" si="21"/>
        <v/>
      </c>
      <c r="AO108" s="34" t="str">
        <f t="shared" si="22"/>
        <v>Сумма не совпадает или не ОДОУ</v>
      </c>
      <c r="AP108" s="34" t="str">
        <f t="shared" si="23"/>
        <v/>
      </c>
    </row>
    <row r="109" spans="1:42" ht="66.75" customHeight="1" x14ac:dyDescent="0.25">
      <c r="A109" s="34">
        <v>81</v>
      </c>
      <c r="B109" s="116" t="s">
        <v>436</v>
      </c>
      <c r="C109" s="124">
        <f>'2022'!B105</f>
        <v>84.5</v>
      </c>
      <c r="D109" s="581">
        <f>'2022'!AA105</f>
        <v>0</v>
      </c>
      <c r="E109" s="109">
        <f>'2022'!AB105</f>
        <v>0</v>
      </c>
      <c r="F109" s="124">
        <f>'2022'!AE105</f>
        <v>0</v>
      </c>
      <c r="G109" s="583">
        <f>'2021'!AJ80</f>
        <v>0</v>
      </c>
      <c r="H109" s="585">
        <f>IF(G109&gt;0,G109/D111*100,0)</f>
        <v>0</v>
      </c>
      <c r="I109" s="44"/>
      <c r="J109" s="44"/>
      <c r="K109" s="44"/>
      <c r="L109" s="583">
        <f>'2021'!AK80</f>
        <v>0</v>
      </c>
      <c r="M109" s="67"/>
      <c r="N109" s="67"/>
      <c r="O109" s="583">
        <f>'Добыча 2021'!O90</f>
        <v>0</v>
      </c>
      <c r="P109" s="67"/>
      <c r="Q109" s="67"/>
      <c r="R109" s="583">
        <f>'Добыча 2021'!P90</f>
        <v>0</v>
      </c>
      <c r="S109" s="67"/>
      <c r="T109" s="67"/>
      <c r="U109" s="583">
        <f>IF(G109=0,0,O109/G109*100)</f>
        <v>0</v>
      </c>
      <c r="V109" s="110">
        <f>'2022'!AG105</f>
        <v>0</v>
      </c>
      <c r="W109" s="44">
        <f t="shared" ref="W109:W110" si="29">IF(V109&gt;0,V109/E109*100,0)</f>
        <v>0</v>
      </c>
      <c r="X109" s="67">
        <f>'2022'!AJ105</f>
        <v>0</v>
      </c>
      <c r="Y109" s="94">
        <f t="shared" ref="Y109:Y110" si="30">IF(X109&gt;1,X109/E109*100,0)</f>
        <v>0</v>
      </c>
      <c r="Z109" s="67"/>
      <c r="AA109" s="67"/>
      <c r="AB109" s="67"/>
      <c r="AC109" s="67">
        <f>'2022'!AK105</f>
        <v>0</v>
      </c>
      <c r="AD109" s="67"/>
      <c r="AE109" s="67"/>
      <c r="AF109" s="82" t="str">
        <f t="shared" si="15"/>
        <v/>
      </c>
      <c r="AG109" s="159"/>
      <c r="AH109" s="160">
        <f t="shared" si="16"/>
        <v>0</v>
      </c>
      <c r="AI109" s="160" t="e">
        <f t="shared" ca="1" si="17"/>
        <v>#NAME?</v>
      </c>
      <c r="AJ109" s="161">
        <v>5</v>
      </c>
      <c r="AK109" s="161" t="str">
        <f t="shared" si="18"/>
        <v/>
      </c>
      <c r="AL109" s="161">
        <f t="shared" si="19"/>
        <v>0</v>
      </c>
      <c r="AM109" s="161">
        <f t="shared" si="20"/>
        <v>0</v>
      </c>
      <c r="AN109" s="162" t="str">
        <f t="shared" si="21"/>
        <v/>
      </c>
      <c r="AO109" s="34" t="str">
        <f t="shared" si="22"/>
        <v/>
      </c>
      <c r="AP109" s="34" t="str">
        <f t="shared" si="23"/>
        <v/>
      </c>
    </row>
    <row r="110" spans="1:42" ht="65.25" customHeight="1" x14ac:dyDescent="0.25">
      <c r="A110" s="34">
        <v>82</v>
      </c>
      <c r="B110" s="116" t="s">
        <v>437</v>
      </c>
      <c r="C110" s="124">
        <f>'2022'!B106</f>
        <v>70</v>
      </c>
      <c r="D110" s="587"/>
      <c r="E110" s="109">
        <f>'2022'!AB106</f>
        <v>0</v>
      </c>
      <c r="F110" s="124">
        <f>'2022'!AE106</f>
        <v>0</v>
      </c>
      <c r="G110" s="588"/>
      <c r="H110" s="589"/>
      <c r="I110" s="44"/>
      <c r="J110" s="44"/>
      <c r="K110" s="44"/>
      <c r="L110" s="588"/>
      <c r="M110" s="67"/>
      <c r="N110" s="67"/>
      <c r="O110" s="588"/>
      <c r="P110" s="67"/>
      <c r="Q110" s="67"/>
      <c r="R110" s="588"/>
      <c r="S110" s="67"/>
      <c r="T110" s="67"/>
      <c r="U110" s="588"/>
      <c r="V110" s="110">
        <f>'2022'!AG106</f>
        <v>0</v>
      </c>
      <c r="W110" s="44">
        <f t="shared" si="29"/>
        <v>0</v>
      </c>
      <c r="X110" s="67">
        <f>'2022'!AJ106</f>
        <v>0</v>
      </c>
      <c r="Y110" s="94">
        <f t="shared" si="30"/>
        <v>0</v>
      </c>
      <c r="Z110" s="67"/>
      <c r="AA110" s="67"/>
      <c r="AB110" s="67"/>
      <c r="AC110" s="67">
        <f>'2022'!AK106</f>
        <v>0</v>
      </c>
      <c r="AD110" s="67"/>
      <c r="AE110" s="67"/>
      <c r="AF110" s="82" t="str">
        <f t="shared" si="15"/>
        <v/>
      </c>
      <c r="AG110" s="159"/>
      <c r="AH110" s="160">
        <f t="shared" si="16"/>
        <v>0</v>
      </c>
      <c r="AI110" s="160" t="e">
        <f t="shared" ca="1" si="17"/>
        <v>#NAME?</v>
      </c>
      <c r="AJ110" s="161">
        <v>5</v>
      </c>
      <c r="AK110" s="161" t="str">
        <f t="shared" si="18"/>
        <v/>
      </c>
      <c r="AL110" s="161">
        <f t="shared" si="19"/>
        <v>0</v>
      </c>
      <c r="AM110" s="161">
        <f t="shared" si="20"/>
        <v>0</v>
      </c>
      <c r="AN110" s="162" t="str">
        <f t="shared" si="21"/>
        <v/>
      </c>
      <c r="AO110" s="34" t="str">
        <f t="shared" si="22"/>
        <v/>
      </c>
      <c r="AP110" s="34" t="str">
        <f t="shared" si="23"/>
        <v/>
      </c>
    </row>
    <row r="111" spans="1:42" ht="64.5" customHeight="1" x14ac:dyDescent="0.25">
      <c r="A111" s="34">
        <v>83</v>
      </c>
      <c r="B111" s="116" t="s">
        <v>438</v>
      </c>
      <c r="C111" s="92">
        <f>'2022'!B107</f>
        <v>247.5</v>
      </c>
      <c r="D111" s="582"/>
      <c r="E111" s="93">
        <f>'2022'!AB107</f>
        <v>0</v>
      </c>
      <c r="F111" s="92">
        <f>'2022'!AE107</f>
        <v>0</v>
      </c>
      <c r="G111" s="584"/>
      <c r="H111" s="586"/>
      <c r="I111" s="44"/>
      <c r="J111" s="44"/>
      <c r="K111" s="44"/>
      <c r="L111" s="584"/>
      <c r="M111" s="44"/>
      <c r="N111" s="44"/>
      <c r="O111" s="584"/>
      <c r="P111" s="44"/>
      <c r="Q111" s="44"/>
      <c r="R111" s="584"/>
      <c r="S111" s="44"/>
      <c r="T111" s="44"/>
      <c r="U111" s="584"/>
      <c r="V111" s="94">
        <f>'2022'!AG107</f>
        <v>0</v>
      </c>
      <c r="W111" s="44">
        <f t="shared" si="13"/>
        <v>0</v>
      </c>
      <c r="X111" s="44">
        <f>'2022'!AJ107</f>
        <v>0</v>
      </c>
      <c r="Y111" s="94">
        <f t="shared" si="14"/>
        <v>0</v>
      </c>
      <c r="Z111" s="44"/>
      <c r="AA111" s="44"/>
      <c r="AB111" s="44"/>
      <c r="AC111" s="44">
        <f>'2022'!AK107</f>
        <v>0</v>
      </c>
      <c r="AD111" s="44"/>
      <c r="AE111" s="44"/>
      <c r="AF111" s="82" t="str">
        <f t="shared" si="15"/>
        <v/>
      </c>
      <c r="AG111" s="159"/>
      <c r="AH111" s="160">
        <f t="shared" si="16"/>
        <v>0</v>
      </c>
      <c r="AI111" s="160" t="e">
        <f t="shared" ca="1" si="17"/>
        <v>#NAME?</v>
      </c>
      <c r="AJ111" s="161">
        <v>5</v>
      </c>
      <c r="AK111" s="161" t="str">
        <f t="shared" si="18"/>
        <v/>
      </c>
      <c r="AL111" s="161">
        <f t="shared" si="19"/>
        <v>0</v>
      </c>
      <c r="AM111" s="161">
        <f t="shared" si="20"/>
        <v>0</v>
      </c>
      <c r="AN111" s="162" t="str">
        <f t="shared" si="21"/>
        <v/>
      </c>
      <c r="AO111" s="34" t="str">
        <f t="shared" si="22"/>
        <v/>
      </c>
      <c r="AP111" s="34" t="str">
        <f t="shared" si="23"/>
        <v/>
      </c>
    </row>
    <row r="112" spans="1:42" ht="34.5" customHeight="1" x14ac:dyDescent="0.25">
      <c r="A112" s="34">
        <v>84</v>
      </c>
      <c r="B112" s="116" t="s">
        <v>439</v>
      </c>
      <c r="C112" s="92">
        <f>'2022'!B108</f>
        <v>564.6</v>
      </c>
      <c r="D112" s="581">
        <f>'2022'!AA108</f>
        <v>3964</v>
      </c>
      <c r="E112" s="93">
        <f>'2022'!AB108</f>
        <v>598</v>
      </c>
      <c r="F112" s="92">
        <f>'2022'!AE108</f>
        <v>1.0591569252568189</v>
      </c>
      <c r="G112" s="583">
        <f>'2021'!AJ81</f>
        <v>198</v>
      </c>
      <c r="H112" s="585">
        <f>IF(G112&gt;0,G112/D112*100,0)</f>
        <v>4.9949545913218971</v>
      </c>
      <c r="I112" s="44"/>
      <c r="J112" s="44"/>
      <c r="K112" s="44"/>
      <c r="L112" s="583">
        <f>'2021'!AK81</f>
        <v>148</v>
      </c>
      <c r="M112" s="44"/>
      <c r="N112" s="44"/>
      <c r="O112" s="583">
        <f>'Добыча 2021'!O91</f>
        <v>148</v>
      </c>
      <c r="P112" s="44"/>
      <c r="Q112" s="44"/>
      <c r="R112" s="583">
        <f>'Добыча 2021'!P91</f>
        <v>148</v>
      </c>
      <c r="S112" s="44"/>
      <c r="T112" s="44"/>
      <c r="U112" s="583">
        <f>IF(G112=0,0,O112/G112*100)</f>
        <v>74.747474747474755</v>
      </c>
      <c r="V112" s="94">
        <f>'2022'!AG108</f>
        <v>29.900000000000002</v>
      </c>
      <c r="W112" s="44">
        <f>IF(V112&gt;0,V112/E112*100,0)</f>
        <v>5</v>
      </c>
      <c r="X112" s="44">
        <f>'2022'!AJ108</f>
        <v>29</v>
      </c>
      <c r="Y112" s="94">
        <f>IF(X112&gt;1,X112/E112*100,0)</f>
        <v>4.8494983277591972</v>
      </c>
      <c r="Z112" s="44"/>
      <c r="AA112" s="44"/>
      <c r="AB112" s="44"/>
      <c r="AC112" s="44">
        <f>'2022'!AK108</f>
        <v>21</v>
      </c>
      <c r="AD112" s="44"/>
      <c r="AE112" s="44"/>
      <c r="AF112" s="82" t="str">
        <f t="shared" si="15"/>
        <v/>
      </c>
      <c r="AG112" s="159"/>
      <c r="AH112" s="160">
        <f t="shared" si="16"/>
        <v>1.0591569252568189</v>
      </c>
      <c r="AI112" s="160" t="e">
        <f t="shared" ca="1" si="17"/>
        <v>#NAME?</v>
      </c>
      <c r="AJ112" s="161">
        <v>5</v>
      </c>
      <c r="AK112" s="161" t="str">
        <f t="shared" si="18"/>
        <v/>
      </c>
      <c r="AL112" s="161" t="e">
        <f t="shared" ca="1" si="19"/>
        <v>#NAME?</v>
      </c>
      <c r="AM112" s="161">
        <f t="shared" si="20"/>
        <v>29</v>
      </c>
      <c r="AN112" s="162" t="str">
        <f t="shared" si="21"/>
        <v/>
      </c>
      <c r="AO112" s="34" t="str">
        <f t="shared" si="22"/>
        <v>Сумма не совпадает или не ОДОУ</v>
      </c>
      <c r="AP112" s="34" t="str">
        <f t="shared" si="23"/>
        <v/>
      </c>
    </row>
    <row r="113" spans="1:42" ht="30.75" customHeight="1" x14ac:dyDescent="0.25">
      <c r="A113" s="34">
        <v>85</v>
      </c>
      <c r="B113" s="116" t="s">
        <v>440</v>
      </c>
      <c r="C113" s="92">
        <f>'2022'!B109</f>
        <v>2437.1999999999998</v>
      </c>
      <c r="D113" s="582"/>
      <c r="E113" s="93">
        <f>'2022'!AB109</f>
        <v>3217</v>
      </c>
      <c r="F113" s="92">
        <f>'2022'!AE109</f>
        <v>1.319957328081405</v>
      </c>
      <c r="G113" s="584"/>
      <c r="H113" s="586"/>
      <c r="I113" s="44"/>
      <c r="J113" s="44"/>
      <c r="K113" s="44"/>
      <c r="L113" s="584"/>
      <c r="M113" s="44"/>
      <c r="N113" s="44"/>
      <c r="O113" s="584"/>
      <c r="P113" s="44"/>
      <c r="Q113" s="44"/>
      <c r="R113" s="584"/>
      <c r="S113" s="44"/>
      <c r="T113" s="44"/>
      <c r="U113" s="584"/>
      <c r="V113" s="94">
        <f>'2022'!AG109</f>
        <v>160.85000000000002</v>
      </c>
      <c r="W113" s="44">
        <f t="shared" si="13"/>
        <v>5.0000000000000009</v>
      </c>
      <c r="X113" s="44">
        <f>'2022'!AJ109</f>
        <v>160</v>
      </c>
      <c r="Y113" s="94">
        <f t="shared" si="14"/>
        <v>4.9735778675784896</v>
      </c>
      <c r="Z113" s="44"/>
      <c r="AA113" s="44"/>
      <c r="AB113" s="44"/>
      <c r="AC113" s="44">
        <f>'2022'!AK109</f>
        <v>120</v>
      </c>
      <c r="AD113" s="44"/>
      <c r="AE113" s="44"/>
      <c r="AF113" s="82" t="str">
        <f t="shared" si="15"/>
        <v/>
      </c>
      <c r="AG113" s="159"/>
      <c r="AH113" s="160">
        <f t="shared" si="16"/>
        <v>1.319957328081405</v>
      </c>
      <c r="AI113" s="160" t="e">
        <f t="shared" ca="1" si="17"/>
        <v>#NAME?</v>
      </c>
      <c r="AJ113" s="161">
        <v>5</v>
      </c>
      <c r="AK113" s="161" t="str">
        <f t="shared" si="18"/>
        <v/>
      </c>
      <c r="AL113" s="161" t="e">
        <f t="shared" ca="1" si="19"/>
        <v>#NAME?</v>
      </c>
      <c r="AM113" s="161">
        <f t="shared" si="20"/>
        <v>160</v>
      </c>
      <c r="AN113" s="162" t="str">
        <f t="shared" si="21"/>
        <v/>
      </c>
      <c r="AO113" s="34" t="str">
        <f t="shared" si="22"/>
        <v>Сумма не совпадает или не ОДОУ</v>
      </c>
      <c r="AP113" s="34" t="str">
        <f t="shared" si="23"/>
        <v/>
      </c>
    </row>
    <row r="114" spans="1:42" ht="17.25" customHeight="1" x14ac:dyDescent="0.25">
      <c r="A114" s="72"/>
      <c r="B114" s="46" t="s">
        <v>137</v>
      </c>
      <c r="C114" s="98"/>
      <c r="D114" s="97"/>
      <c r="E114" s="97"/>
      <c r="F114" s="98"/>
      <c r="G114" s="56"/>
      <c r="H114" s="94"/>
      <c r="I114" s="47"/>
      <c r="J114" s="47"/>
      <c r="K114" s="47"/>
      <c r="L114" s="56"/>
      <c r="M114" s="56"/>
      <c r="N114" s="56"/>
      <c r="O114" s="56"/>
      <c r="P114" s="56"/>
      <c r="Q114" s="56"/>
      <c r="R114" s="56"/>
      <c r="S114" s="56"/>
      <c r="T114" s="56"/>
      <c r="U114" s="44"/>
      <c r="V114" s="111"/>
      <c r="W114" s="44"/>
      <c r="X114" s="56"/>
      <c r="Y114" s="94"/>
      <c r="Z114" s="56"/>
      <c r="AA114" s="56"/>
      <c r="AB114" s="56"/>
      <c r="AC114" s="56"/>
      <c r="AD114" s="56"/>
      <c r="AE114" s="56"/>
      <c r="AF114" s="82" t="str">
        <f t="shared" si="15"/>
        <v/>
      </c>
      <c r="AG114" s="159"/>
      <c r="AH114" s="160" t="str">
        <f t="shared" si="16"/>
        <v/>
      </c>
      <c r="AI114" s="160" t="e">
        <f t="shared" ca="1" si="17"/>
        <v>#NAME?</v>
      </c>
      <c r="AJ114" s="161">
        <v>5</v>
      </c>
      <c r="AK114" s="161" t="str">
        <f t="shared" si="18"/>
        <v/>
      </c>
      <c r="AL114" s="161" t="str">
        <f t="shared" si="19"/>
        <v/>
      </c>
      <c r="AM114" s="161" t="str">
        <f t="shared" si="20"/>
        <v/>
      </c>
      <c r="AN114" s="162" t="str">
        <f t="shared" si="21"/>
        <v/>
      </c>
      <c r="AO114" s="34" t="str">
        <f t="shared" si="22"/>
        <v/>
      </c>
      <c r="AP114" s="34" t="str">
        <f t="shared" si="23"/>
        <v/>
      </c>
    </row>
    <row r="115" spans="1:42" ht="48" customHeight="1" x14ac:dyDescent="0.25">
      <c r="A115" s="72">
        <v>86</v>
      </c>
      <c r="B115" s="126" t="s">
        <v>441</v>
      </c>
      <c r="C115" s="92">
        <f>'2022'!B111</f>
        <v>6.8</v>
      </c>
      <c r="D115" s="581">
        <f>'2022'!AA111</f>
        <v>40</v>
      </c>
      <c r="E115" s="93">
        <f>'2022'!AB111</f>
        <v>0</v>
      </c>
      <c r="F115" s="92">
        <f>'2022'!AE111</f>
        <v>0</v>
      </c>
      <c r="G115" s="583">
        <f>'2021'!AJ83</f>
        <v>2</v>
      </c>
      <c r="H115" s="585">
        <f>IF(G115&gt;0,G115/D115*100,0)</f>
        <v>5</v>
      </c>
      <c r="I115" s="127"/>
      <c r="J115" s="127"/>
      <c r="K115" s="127"/>
      <c r="L115" s="583">
        <f>'2021'!AK83</f>
        <v>1</v>
      </c>
      <c r="M115" s="44"/>
      <c r="N115" s="44"/>
      <c r="O115" s="583">
        <f>'Добыча 2021'!O93</f>
        <v>0</v>
      </c>
      <c r="P115" s="44"/>
      <c r="Q115" s="44"/>
      <c r="R115" s="583">
        <f>'Добыча 2021'!P93</f>
        <v>0</v>
      </c>
      <c r="S115" s="44"/>
      <c r="T115" s="44"/>
      <c r="U115" s="583">
        <f>IF(G115=0,0,O115/G115*100)</f>
        <v>0</v>
      </c>
      <c r="V115" s="94">
        <f>'2022'!AG111</f>
        <v>0</v>
      </c>
      <c r="W115" s="44">
        <f>IF(V115&gt;0,V115/E115*100,0)</f>
        <v>0</v>
      </c>
      <c r="X115" s="44">
        <f>'2022'!AJ111</f>
        <v>0</v>
      </c>
      <c r="Y115" s="94">
        <f>IF(X115&gt;1,X115/E115*100,0)</f>
        <v>0</v>
      </c>
      <c r="Z115" s="44"/>
      <c r="AA115" s="44"/>
      <c r="AB115" s="44"/>
      <c r="AC115" s="44">
        <f>'2022'!AK111</f>
        <v>0</v>
      </c>
      <c r="AD115" s="44"/>
      <c r="AE115" s="44"/>
      <c r="AF115" s="82" t="str">
        <f t="shared" si="15"/>
        <v/>
      </c>
      <c r="AG115" s="159"/>
      <c r="AH115" s="160">
        <f t="shared" si="16"/>
        <v>0</v>
      </c>
      <c r="AI115" s="160" t="e">
        <f t="shared" ca="1" si="17"/>
        <v>#NAME?</v>
      </c>
      <c r="AJ115" s="161">
        <v>5</v>
      </c>
      <c r="AK115" s="161" t="str">
        <f t="shared" si="18"/>
        <v/>
      </c>
      <c r="AL115" s="161">
        <f t="shared" si="19"/>
        <v>0</v>
      </c>
      <c r="AM115" s="161">
        <f t="shared" si="20"/>
        <v>0</v>
      </c>
      <c r="AN115" s="162" t="str">
        <f t="shared" si="21"/>
        <v/>
      </c>
      <c r="AO115" s="34" t="str">
        <f t="shared" si="22"/>
        <v/>
      </c>
      <c r="AP115" s="34" t="str">
        <f t="shared" si="23"/>
        <v/>
      </c>
    </row>
    <row r="116" spans="1:42" ht="49.5" customHeight="1" x14ac:dyDescent="0.25">
      <c r="A116" s="34">
        <v>87</v>
      </c>
      <c r="B116" s="118" t="s">
        <v>442</v>
      </c>
      <c r="C116" s="92">
        <f>'2022'!B112</f>
        <v>166.57499999999999</v>
      </c>
      <c r="D116" s="582"/>
      <c r="E116" s="93">
        <f>'2022'!AB112</f>
        <v>62</v>
      </c>
      <c r="F116" s="92">
        <f>'2022'!AE112</f>
        <v>0.37220471259192556</v>
      </c>
      <c r="G116" s="584"/>
      <c r="H116" s="586"/>
      <c r="I116" s="44"/>
      <c r="J116" s="44"/>
      <c r="K116" s="44"/>
      <c r="L116" s="584"/>
      <c r="M116" s="44"/>
      <c r="N116" s="44"/>
      <c r="O116" s="584"/>
      <c r="P116" s="44"/>
      <c r="Q116" s="44"/>
      <c r="R116" s="584"/>
      <c r="S116" s="44"/>
      <c r="T116" s="44"/>
      <c r="U116" s="584"/>
      <c r="V116" s="94">
        <f>'2022'!AG112</f>
        <v>3.1</v>
      </c>
      <c r="W116" s="44">
        <f t="shared" si="13"/>
        <v>5</v>
      </c>
      <c r="X116" s="44">
        <f>'2022'!AJ112</f>
        <v>3</v>
      </c>
      <c r="Y116" s="94">
        <f t="shared" si="14"/>
        <v>4.838709677419355</v>
      </c>
      <c r="Z116" s="44"/>
      <c r="AA116" s="44"/>
      <c r="AB116" s="44"/>
      <c r="AC116" s="44">
        <f>'2022'!AK112</f>
        <v>2</v>
      </c>
      <c r="AD116" s="44"/>
      <c r="AE116" s="44"/>
      <c r="AF116" s="82" t="str">
        <f t="shared" si="15"/>
        <v/>
      </c>
      <c r="AG116" s="159"/>
      <c r="AH116" s="160">
        <f t="shared" si="16"/>
        <v>0.37220471259192556</v>
      </c>
      <c r="AI116" s="160" t="e">
        <f t="shared" ca="1" si="17"/>
        <v>#NAME?</v>
      </c>
      <c r="AJ116" s="161">
        <v>5</v>
      </c>
      <c r="AK116" s="161" t="str">
        <f t="shared" si="18"/>
        <v/>
      </c>
      <c r="AL116" s="161" t="e">
        <f t="shared" ca="1" si="19"/>
        <v>#NAME?</v>
      </c>
      <c r="AM116" s="161">
        <f t="shared" si="20"/>
        <v>3</v>
      </c>
      <c r="AN116" s="162" t="str">
        <f t="shared" si="21"/>
        <v/>
      </c>
      <c r="AO116" s="34" t="str">
        <f t="shared" si="22"/>
        <v>Сумма не совпадает или не ОДОУ</v>
      </c>
      <c r="AP116" s="34" t="str">
        <f t="shared" si="23"/>
        <v/>
      </c>
    </row>
    <row r="117" spans="1:42" ht="45.75" customHeight="1" x14ac:dyDescent="0.25">
      <c r="A117" s="72">
        <v>88</v>
      </c>
      <c r="B117" s="57" t="s">
        <v>315</v>
      </c>
      <c r="C117" s="92">
        <f>'2022'!B113</f>
        <v>1572.825</v>
      </c>
      <c r="D117" s="93">
        <f>'2022'!AA113</f>
        <v>746</v>
      </c>
      <c r="E117" s="93">
        <f>'2022'!AB113</f>
        <v>767</v>
      </c>
      <c r="F117" s="92">
        <f>'2022'!AE113</f>
        <v>0.48765755885111184</v>
      </c>
      <c r="G117" s="44">
        <f>'2021'!AJ84</f>
        <v>37</v>
      </c>
      <c r="H117" s="94">
        <f t="shared" ref="H117:H180" si="31">IF(G117&gt;0,G117/D117*100,0)</f>
        <v>4.9597855227882039</v>
      </c>
      <c r="I117" s="47"/>
      <c r="J117" s="47"/>
      <c r="K117" s="47"/>
      <c r="L117" s="44">
        <f>'2021'!AK84</f>
        <v>27</v>
      </c>
      <c r="M117" s="44"/>
      <c r="N117" s="44"/>
      <c r="O117" s="44">
        <f>'Добыча 2021'!O94</f>
        <v>32</v>
      </c>
      <c r="P117" s="44"/>
      <c r="Q117" s="44"/>
      <c r="R117" s="44">
        <f>'Добыча 2021'!P94</f>
        <v>27</v>
      </c>
      <c r="S117" s="44"/>
      <c r="T117" s="44"/>
      <c r="U117" s="44">
        <f t="shared" si="25"/>
        <v>86.486486486486484</v>
      </c>
      <c r="V117" s="94">
        <f>'2022'!AG113</f>
        <v>38.35</v>
      </c>
      <c r="W117" s="44">
        <f t="shared" si="13"/>
        <v>5</v>
      </c>
      <c r="X117" s="44">
        <f>'2022'!AJ113</f>
        <v>38</v>
      </c>
      <c r="Y117" s="94">
        <f t="shared" si="14"/>
        <v>4.9543676662320726</v>
      </c>
      <c r="Z117" s="44"/>
      <c r="AA117" s="44"/>
      <c r="AB117" s="44"/>
      <c r="AC117" s="44">
        <f>'2022'!AK113</f>
        <v>28</v>
      </c>
      <c r="AD117" s="44"/>
      <c r="AE117" s="44"/>
      <c r="AF117" s="82" t="str">
        <f t="shared" si="15"/>
        <v/>
      </c>
      <c r="AG117" s="159"/>
      <c r="AH117" s="160">
        <f t="shared" si="16"/>
        <v>0.48765755885111184</v>
      </c>
      <c r="AI117" s="160" t="e">
        <f t="shared" ca="1" si="17"/>
        <v>#NAME?</v>
      </c>
      <c r="AJ117" s="161">
        <v>5</v>
      </c>
      <c r="AK117" s="161" t="str">
        <f t="shared" si="18"/>
        <v/>
      </c>
      <c r="AL117" s="161" t="e">
        <f t="shared" ca="1" si="19"/>
        <v>#NAME?</v>
      </c>
      <c r="AM117" s="161">
        <f t="shared" si="20"/>
        <v>38</v>
      </c>
      <c r="AN117" s="162" t="str">
        <f t="shared" si="21"/>
        <v/>
      </c>
      <c r="AO117" s="34" t="str">
        <f t="shared" si="22"/>
        <v>Сумма не совпадает или не ОДОУ</v>
      </c>
      <c r="AP117" s="34" t="str">
        <f t="shared" si="23"/>
        <v/>
      </c>
    </row>
    <row r="118" spans="1:42" ht="18.75" x14ac:dyDescent="0.25">
      <c r="A118" s="34"/>
      <c r="B118" s="46" t="s">
        <v>141</v>
      </c>
      <c r="C118" s="98"/>
      <c r="D118" s="97"/>
      <c r="E118" s="97"/>
      <c r="F118" s="98"/>
      <c r="G118" s="44"/>
      <c r="H118" s="94"/>
      <c r="I118" s="44"/>
      <c r="J118" s="44"/>
      <c r="K118" s="44"/>
      <c r="L118" s="44"/>
      <c r="M118" s="56"/>
      <c r="N118" s="56"/>
      <c r="O118" s="56"/>
      <c r="P118" s="56"/>
      <c r="Q118" s="56"/>
      <c r="R118" s="56"/>
      <c r="S118" s="56"/>
      <c r="T118" s="56"/>
      <c r="U118" s="44"/>
      <c r="V118" s="111"/>
      <c r="W118" s="44"/>
      <c r="X118" s="56"/>
      <c r="Y118" s="94"/>
      <c r="Z118" s="56"/>
      <c r="AA118" s="56"/>
      <c r="AB118" s="56"/>
      <c r="AC118" s="56"/>
      <c r="AD118" s="56"/>
      <c r="AE118" s="56"/>
      <c r="AF118" s="82" t="str">
        <f t="shared" si="15"/>
        <v/>
      </c>
      <c r="AG118" s="159"/>
      <c r="AH118" s="160" t="str">
        <f t="shared" si="16"/>
        <v/>
      </c>
      <c r="AI118" s="160" t="e">
        <f t="shared" ca="1" si="17"/>
        <v>#NAME?</v>
      </c>
      <c r="AJ118" s="161">
        <v>5</v>
      </c>
      <c r="AK118" s="161" t="str">
        <f t="shared" si="18"/>
        <v/>
      </c>
      <c r="AL118" s="161" t="str">
        <f t="shared" si="19"/>
        <v/>
      </c>
      <c r="AM118" s="161" t="str">
        <f t="shared" si="20"/>
        <v/>
      </c>
      <c r="AN118" s="162" t="str">
        <f t="shared" si="21"/>
        <v/>
      </c>
      <c r="AO118" s="34" t="str">
        <f t="shared" si="22"/>
        <v/>
      </c>
      <c r="AP118" s="34" t="str">
        <f t="shared" si="23"/>
        <v/>
      </c>
    </row>
    <row r="119" spans="1:42" ht="48.75" customHeight="1" x14ac:dyDescent="0.25">
      <c r="A119" s="34">
        <v>89</v>
      </c>
      <c r="B119" s="57" t="s">
        <v>142</v>
      </c>
      <c r="C119" s="92">
        <f>'2022'!B115</f>
        <v>867</v>
      </c>
      <c r="D119" s="93">
        <f>'2022'!AA115</f>
        <v>3064</v>
      </c>
      <c r="E119" s="93">
        <f>'2022'!AB115</f>
        <v>2930</v>
      </c>
      <c r="F119" s="92">
        <f>'2022'!AE115</f>
        <v>3.3794694348327567</v>
      </c>
      <c r="G119" s="44">
        <f>'2021'!AJ86</f>
        <v>123</v>
      </c>
      <c r="H119" s="94">
        <f t="shared" si="31"/>
        <v>4.0143603133159269</v>
      </c>
      <c r="I119" s="44"/>
      <c r="J119" s="44"/>
      <c r="K119" s="44"/>
      <c r="L119" s="44">
        <f>'2021'!AK86</f>
        <v>92</v>
      </c>
      <c r="M119" s="44"/>
      <c r="N119" s="44"/>
      <c r="O119" s="44">
        <f>'Добыча 2021'!O96</f>
        <v>117</v>
      </c>
      <c r="P119" s="44"/>
      <c r="Q119" s="44"/>
      <c r="R119" s="44">
        <f>'Добыча 2021'!P96</f>
        <v>92</v>
      </c>
      <c r="S119" s="44"/>
      <c r="T119" s="44"/>
      <c r="U119" s="44">
        <f t="shared" si="25"/>
        <v>95.121951219512198</v>
      </c>
      <c r="V119" s="94">
        <f>'2022'!AG115</f>
        <v>146.5</v>
      </c>
      <c r="W119" s="44">
        <f t="shared" si="13"/>
        <v>5</v>
      </c>
      <c r="X119" s="44">
        <f>'2022'!AJ115</f>
        <v>146</v>
      </c>
      <c r="Y119" s="94">
        <f t="shared" si="14"/>
        <v>4.9829351535836173</v>
      </c>
      <c r="Z119" s="44"/>
      <c r="AA119" s="44"/>
      <c r="AB119" s="44"/>
      <c r="AC119" s="44">
        <f>'2022'!AK115</f>
        <v>109</v>
      </c>
      <c r="AD119" s="44"/>
      <c r="AE119" s="44"/>
      <c r="AF119" s="82" t="str">
        <f t="shared" si="15"/>
        <v/>
      </c>
      <c r="AG119" s="159"/>
      <c r="AH119" s="160">
        <f t="shared" si="16"/>
        <v>3.3794694348327567</v>
      </c>
      <c r="AI119" s="160" t="e">
        <f t="shared" ca="1" si="17"/>
        <v>#NAME?</v>
      </c>
      <c r="AJ119" s="161">
        <v>5</v>
      </c>
      <c r="AK119" s="161" t="str">
        <f t="shared" si="18"/>
        <v/>
      </c>
      <c r="AL119" s="161" t="e">
        <f t="shared" ca="1" si="19"/>
        <v>#NAME?</v>
      </c>
      <c r="AM119" s="161">
        <f t="shared" si="20"/>
        <v>146</v>
      </c>
      <c r="AN119" s="162" t="str">
        <f t="shared" si="21"/>
        <v/>
      </c>
      <c r="AO119" s="34" t="str">
        <f t="shared" si="22"/>
        <v>Сумма не совпадает или не ОДОУ</v>
      </c>
      <c r="AP119" s="34" t="str">
        <f t="shared" si="23"/>
        <v/>
      </c>
    </row>
    <row r="120" spans="1:42" ht="32.25" customHeight="1" x14ac:dyDescent="0.25">
      <c r="A120" s="34">
        <v>90</v>
      </c>
      <c r="B120" s="57" t="s">
        <v>316</v>
      </c>
      <c r="C120" s="92">
        <f>'2022'!B116</f>
        <v>385.19600000000003</v>
      </c>
      <c r="D120" s="93">
        <f>'2022'!AA116</f>
        <v>1538</v>
      </c>
      <c r="E120" s="93">
        <f>'2022'!AB116</f>
        <v>1733</v>
      </c>
      <c r="F120" s="92">
        <f>'2022'!AE116</f>
        <v>4.4990082970747354</v>
      </c>
      <c r="G120" s="44">
        <f>'2021'!AJ87</f>
        <v>76</v>
      </c>
      <c r="H120" s="94">
        <f t="shared" si="31"/>
        <v>4.9414824447334205</v>
      </c>
      <c r="I120" s="44"/>
      <c r="J120" s="44"/>
      <c r="K120" s="44"/>
      <c r="L120" s="44">
        <f>'2021'!AK87</f>
        <v>57</v>
      </c>
      <c r="M120" s="44"/>
      <c r="N120" s="44"/>
      <c r="O120" s="44">
        <f>'Добыча 2021'!O97</f>
        <v>76</v>
      </c>
      <c r="P120" s="44"/>
      <c r="Q120" s="44"/>
      <c r="R120" s="44">
        <f>'Добыча 2021'!P97</f>
        <v>57</v>
      </c>
      <c r="S120" s="44"/>
      <c r="T120" s="44"/>
      <c r="U120" s="44">
        <f t="shared" si="25"/>
        <v>100</v>
      </c>
      <c r="V120" s="94">
        <f>'2022'!AG116</f>
        <v>86.65</v>
      </c>
      <c r="W120" s="44">
        <f t="shared" si="13"/>
        <v>5</v>
      </c>
      <c r="X120" s="44">
        <f>'2022'!AJ116</f>
        <v>86</v>
      </c>
      <c r="Y120" s="94">
        <f t="shared" si="14"/>
        <v>4.9624927870744369</v>
      </c>
      <c r="Z120" s="44"/>
      <c r="AA120" s="44"/>
      <c r="AB120" s="44"/>
      <c r="AC120" s="44">
        <f>'2022'!AK116</f>
        <v>64</v>
      </c>
      <c r="AD120" s="44"/>
      <c r="AE120" s="44"/>
      <c r="AF120" s="82" t="str">
        <f t="shared" si="15"/>
        <v/>
      </c>
      <c r="AG120" s="159"/>
      <c r="AH120" s="160">
        <f t="shared" si="16"/>
        <v>4.4990082970747354</v>
      </c>
      <c r="AI120" s="160" t="e">
        <f t="shared" ca="1" si="17"/>
        <v>#NAME?</v>
      </c>
      <c r="AJ120" s="161">
        <v>5</v>
      </c>
      <c r="AK120" s="161" t="str">
        <f t="shared" si="18"/>
        <v/>
      </c>
      <c r="AL120" s="161" t="e">
        <f t="shared" ca="1" si="19"/>
        <v>#NAME?</v>
      </c>
      <c r="AM120" s="161">
        <f t="shared" si="20"/>
        <v>86</v>
      </c>
      <c r="AN120" s="162" t="str">
        <f t="shared" si="21"/>
        <v/>
      </c>
      <c r="AO120" s="34" t="str">
        <f t="shared" si="22"/>
        <v>Сумма не совпадает или не ОДОУ</v>
      </c>
      <c r="AP120" s="34" t="str">
        <f t="shared" si="23"/>
        <v/>
      </c>
    </row>
    <row r="121" spans="1:42" ht="32.25" customHeight="1" x14ac:dyDescent="0.25">
      <c r="A121" s="34">
        <v>91</v>
      </c>
      <c r="B121" s="57" t="s">
        <v>317</v>
      </c>
      <c r="C121" s="92">
        <f>'2022'!B117</f>
        <v>163.09700000000001</v>
      </c>
      <c r="D121" s="93">
        <f>'2022'!AA117</f>
        <v>2921</v>
      </c>
      <c r="E121" s="93">
        <f>'2022'!AB117</f>
        <v>2781</v>
      </c>
      <c r="F121" s="92">
        <f>'2022'!AE117</f>
        <v>17.051202658540621</v>
      </c>
      <c r="G121" s="44">
        <f>'2021'!AJ88</f>
        <v>117</v>
      </c>
      <c r="H121" s="94">
        <f t="shared" si="31"/>
        <v>4.0054775761725434</v>
      </c>
      <c r="I121" s="44"/>
      <c r="J121" s="44"/>
      <c r="K121" s="44"/>
      <c r="L121" s="44">
        <f>'2021'!AK88</f>
        <v>87</v>
      </c>
      <c r="M121" s="44"/>
      <c r="N121" s="44"/>
      <c r="O121" s="44">
        <f>'Добыча 2021'!O98</f>
        <v>117</v>
      </c>
      <c r="P121" s="44"/>
      <c r="Q121" s="44"/>
      <c r="R121" s="44">
        <f>'Добыча 2021'!P98</f>
        <v>87</v>
      </c>
      <c r="S121" s="44"/>
      <c r="T121" s="44"/>
      <c r="U121" s="44">
        <f t="shared" si="25"/>
        <v>100</v>
      </c>
      <c r="V121" s="94">
        <f>'2022'!AG117</f>
        <v>139.05000000000001</v>
      </c>
      <c r="W121" s="44">
        <f t="shared" si="13"/>
        <v>5</v>
      </c>
      <c r="X121" s="44">
        <f>'2022'!AJ117</f>
        <v>139</v>
      </c>
      <c r="Y121" s="94">
        <f t="shared" si="14"/>
        <v>4.9982020855807257</v>
      </c>
      <c r="Z121" s="44"/>
      <c r="AA121" s="44"/>
      <c r="AB121" s="44"/>
      <c r="AC121" s="44">
        <f>'2022'!AK117</f>
        <v>104</v>
      </c>
      <c r="AD121" s="44"/>
      <c r="AE121" s="44"/>
      <c r="AF121" s="82" t="str">
        <f t="shared" si="15"/>
        <v/>
      </c>
      <c r="AG121" s="159"/>
      <c r="AH121" s="160">
        <f t="shared" si="16"/>
        <v>17.051202658540621</v>
      </c>
      <c r="AI121" s="160" t="e">
        <f t="shared" ca="1" si="17"/>
        <v>#NAME?</v>
      </c>
      <c r="AJ121" s="161">
        <v>5</v>
      </c>
      <c r="AK121" s="161" t="str">
        <f t="shared" si="18"/>
        <v/>
      </c>
      <c r="AL121" s="161" t="e">
        <f t="shared" ca="1" si="19"/>
        <v>#NAME?</v>
      </c>
      <c r="AM121" s="161">
        <f t="shared" si="20"/>
        <v>139</v>
      </c>
      <c r="AN121" s="162" t="str">
        <f t="shared" si="21"/>
        <v/>
      </c>
      <c r="AO121" s="34" t="str">
        <f t="shared" si="22"/>
        <v>Сумма не совпадает или не ОДОУ</v>
      </c>
      <c r="AP121" s="34" t="str">
        <f t="shared" si="23"/>
        <v/>
      </c>
    </row>
    <row r="122" spans="1:42" ht="32.25" customHeight="1" x14ac:dyDescent="0.25">
      <c r="A122" s="34">
        <v>92</v>
      </c>
      <c r="B122" s="57" t="s">
        <v>318</v>
      </c>
      <c r="C122" s="92">
        <f>'2022'!B118</f>
        <v>49.08</v>
      </c>
      <c r="D122" s="93">
        <f>'2022'!AA118</f>
        <v>302</v>
      </c>
      <c r="E122" s="93">
        <f>'2022'!AB118</f>
        <v>298</v>
      </c>
      <c r="F122" s="92">
        <f>'2022'!AE118</f>
        <v>6.0717196414017929</v>
      </c>
      <c r="G122" s="44">
        <f>'2021'!AJ89</f>
        <v>15</v>
      </c>
      <c r="H122" s="94">
        <f t="shared" si="31"/>
        <v>4.9668874172185431</v>
      </c>
      <c r="I122" s="44"/>
      <c r="J122" s="44"/>
      <c r="K122" s="44"/>
      <c r="L122" s="44">
        <f>'2021'!AK89</f>
        <v>11</v>
      </c>
      <c r="M122" s="44"/>
      <c r="N122" s="44"/>
      <c r="O122" s="44">
        <f>'Добыча 2021'!O99</f>
        <v>12</v>
      </c>
      <c r="P122" s="44"/>
      <c r="Q122" s="44"/>
      <c r="R122" s="44">
        <f>'Добыча 2021'!P99</f>
        <v>11</v>
      </c>
      <c r="S122" s="44"/>
      <c r="T122" s="44"/>
      <c r="U122" s="44">
        <f t="shared" si="25"/>
        <v>80</v>
      </c>
      <c r="V122" s="94">
        <f>'2022'!AG118</f>
        <v>14.9</v>
      </c>
      <c r="W122" s="44">
        <f t="shared" si="13"/>
        <v>5</v>
      </c>
      <c r="X122" s="44">
        <f>'2022'!AJ118</f>
        <v>14</v>
      </c>
      <c r="Y122" s="94">
        <f t="shared" si="14"/>
        <v>4.6979865771812079</v>
      </c>
      <c r="Z122" s="44"/>
      <c r="AA122" s="44"/>
      <c r="AB122" s="44"/>
      <c r="AC122" s="44">
        <f>'2022'!AK118</f>
        <v>10</v>
      </c>
      <c r="AD122" s="44"/>
      <c r="AE122" s="44"/>
      <c r="AF122" s="82" t="str">
        <f t="shared" si="15"/>
        <v/>
      </c>
      <c r="AG122" s="159"/>
      <c r="AH122" s="160">
        <f t="shared" si="16"/>
        <v>6.0717196414017929</v>
      </c>
      <c r="AI122" s="160" t="e">
        <f t="shared" ca="1" si="17"/>
        <v>#NAME?</v>
      </c>
      <c r="AJ122" s="161">
        <v>5</v>
      </c>
      <c r="AK122" s="161" t="str">
        <f t="shared" si="18"/>
        <v/>
      </c>
      <c r="AL122" s="161" t="e">
        <f t="shared" ca="1" si="19"/>
        <v>#NAME?</v>
      </c>
      <c r="AM122" s="161">
        <f t="shared" si="20"/>
        <v>14</v>
      </c>
      <c r="AN122" s="162" t="str">
        <f t="shared" si="21"/>
        <v/>
      </c>
      <c r="AO122" s="34" t="str">
        <f t="shared" si="22"/>
        <v>Сумма не совпадает или не ОДОУ</v>
      </c>
      <c r="AP122" s="34" t="str">
        <f t="shared" si="23"/>
        <v/>
      </c>
    </row>
    <row r="123" spans="1:42" ht="50.25" customHeight="1" x14ac:dyDescent="0.25">
      <c r="A123" s="34">
        <v>93</v>
      </c>
      <c r="B123" s="57" t="s">
        <v>319</v>
      </c>
      <c r="C123" s="92">
        <f>'2022'!B119</f>
        <v>151.1</v>
      </c>
      <c r="D123" s="93">
        <f>'2022'!AA119</f>
        <v>1075</v>
      </c>
      <c r="E123" s="93">
        <f>'2022'!AB119</f>
        <v>1130</v>
      </c>
      <c r="F123" s="92">
        <f>'2022'!AE119</f>
        <v>7.478491065519524</v>
      </c>
      <c r="G123" s="44">
        <f>'2021'!AJ90</f>
        <v>50</v>
      </c>
      <c r="H123" s="94">
        <f t="shared" si="31"/>
        <v>4.6511627906976747</v>
      </c>
      <c r="I123" s="44"/>
      <c r="J123" s="44"/>
      <c r="K123" s="44"/>
      <c r="L123" s="44">
        <f>'2021'!AK90</f>
        <v>37</v>
      </c>
      <c r="M123" s="44"/>
      <c r="N123" s="44"/>
      <c r="O123" s="44">
        <f>'Добыча 2021'!O100</f>
        <v>39</v>
      </c>
      <c r="P123" s="44"/>
      <c r="Q123" s="44"/>
      <c r="R123" s="44">
        <f>'Добыча 2021'!P100</f>
        <v>37</v>
      </c>
      <c r="S123" s="44"/>
      <c r="T123" s="44"/>
      <c r="U123" s="44">
        <f t="shared" si="25"/>
        <v>78</v>
      </c>
      <c r="V123" s="94">
        <f>'2022'!AG119</f>
        <v>56.5</v>
      </c>
      <c r="W123" s="44">
        <f t="shared" si="13"/>
        <v>5</v>
      </c>
      <c r="X123" s="44">
        <f>'2022'!AJ119</f>
        <v>56</v>
      </c>
      <c r="Y123" s="94">
        <f t="shared" si="14"/>
        <v>4.9557522123893802</v>
      </c>
      <c r="Z123" s="44"/>
      <c r="AA123" s="44"/>
      <c r="AB123" s="44"/>
      <c r="AC123" s="44">
        <f>'2022'!AK119</f>
        <v>42</v>
      </c>
      <c r="AD123" s="44"/>
      <c r="AE123" s="44"/>
      <c r="AF123" s="82" t="str">
        <f t="shared" si="15"/>
        <v/>
      </c>
      <c r="AG123" s="159"/>
      <c r="AH123" s="160">
        <f t="shared" si="16"/>
        <v>7.478491065519524</v>
      </c>
      <c r="AI123" s="160" t="e">
        <f t="shared" ca="1" si="17"/>
        <v>#NAME?</v>
      </c>
      <c r="AJ123" s="161">
        <v>5</v>
      </c>
      <c r="AK123" s="161" t="str">
        <f t="shared" si="18"/>
        <v/>
      </c>
      <c r="AL123" s="161" t="e">
        <f t="shared" ca="1" si="19"/>
        <v>#NAME?</v>
      </c>
      <c r="AM123" s="161">
        <f t="shared" si="20"/>
        <v>56</v>
      </c>
      <c r="AN123" s="162" t="str">
        <f t="shared" si="21"/>
        <v/>
      </c>
      <c r="AO123" s="34" t="str">
        <f t="shared" si="22"/>
        <v>Сумма не совпадает или не ОДОУ</v>
      </c>
      <c r="AP123" s="34" t="str">
        <f t="shared" si="23"/>
        <v/>
      </c>
    </row>
    <row r="124" spans="1:42" ht="32.25" customHeight="1" x14ac:dyDescent="0.25">
      <c r="A124" s="34">
        <v>94</v>
      </c>
      <c r="B124" s="57" t="s">
        <v>320</v>
      </c>
      <c r="C124" s="92">
        <f>'2022'!B120</f>
        <v>46.08</v>
      </c>
      <c r="D124" s="93">
        <f>'2022'!AA120</f>
        <v>282</v>
      </c>
      <c r="E124" s="93">
        <f>'2022'!AB120</f>
        <v>287</v>
      </c>
      <c r="F124" s="92">
        <f>'2022'!AE120</f>
        <v>6.2282986111111116</v>
      </c>
      <c r="G124" s="44">
        <f>'2021'!AJ91</f>
        <v>12</v>
      </c>
      <c r="H124" s="94">
        <f t="shared" si="31"/>
        <v>4.2553191489361701</v>
      </c>
      <c r="I124" s="44"/>
      <c r="J124" s="44"/>
      <c r="K124" s="44"/>
      <c r="L124" s="44">
        <f>'2021'!AK91</f>
        <v>9</v>
      </c>
      <c r="M124" s="44"/>
      <c r="N124" s="44"/>
      <c r="O124" s="44">
        <f>'Добыча 2021'!O101</f>
        <v>9</v>
      </c>
      <c r="P124" s="44"/>
      <c r="Q124" s="44"/>
      <c r="R124" s="44">
        <f>'Добыча 2021'!P101</f>
        <v>9</v>
      </c>
      <c r="S124" s="44"/>
      <c r="T124" s="44"/>
      <c r="U124" s="44">
        <f t="shared" si="25"/>
        <v>75</v>
      </c>
      <c r="V124" s="94">
        <f>'2022'!AG120</f>
        <v>14.350000000000001</v>
      </c>
      <c r="W124" s="44">
        <f t="shared" si="13"/>
        <v>5</v>
      </c>
      <c r="X124" s="44">
        <f>'2022'!AJ120</f>
        <v>14</v>
      </c>
      <c r="Y124" s="94">
        <f t="shared" si="14"/>
        <v>4.8780487804878048</v>
      </c>
      <c r="Z124" s="44"/>
      <c r="AA124" s="44"/>
      <c r="AB124" s="44"/>
      <c r="AC124" s="44">
        <f>'2022'!AK120</f>
        <v>10</v>
      </c>
      <c r="AD124" s="44"/>
      <c r="AE124" s="44"/>
      <c r="AF124" s="82" t="str">
        <f t="shared" si="15"/>
        <v/>
      </c>
      <c r="AG124" s="159"/>
      <c r="AH124" s="160">
        <f t="shared" si="16"/>
        <v>6.2282986111111116</v>
      </c>
      <c r="AI124" s="160" t="e">
        <f t="shared" ca="1" si="17"/>
        <v>#NAME?</v>
      </c>
      <c r="AJ124" s="161">
        <v>5</v>
      </c>
      <c r="AK124" s="161" t="str">
        <f t="shared" si="18"/>
        <v/>
      </c>
      <c r="AL124" s="161" t="e">
        <f t="shared" ca="1" si="19"/>
        <v>#NAME?</v>
      </c>
      <c r="AM124" s="161">
        <f t="shared" si="20"/>
        <v>14</v>
      </c>
      <c r="AN124" s="162" t="str">
        <f t="shared" si="21"/>
        <v/>
      </c>
      <c r="AO124" s="34" t="str">
        <f t="shared" si="22"/>
        <v>Сумма не совпадает или не ОДОУ</v>
      </c>
      <c r="AP124" s="34" t="str">
        <f t="shared" si="23"/>
        <v/>
      </c>
    </row>
    <row r="125" spans="1:42" ht="48" customHeight="1" x14ac:dyDescent="0.25">
      <c r="A125" s="34">
        <v>95</v>
      </c>
      <c r="B125" s="57" t="s">
        <v>321</v>
      </c>
      <c r="C125" s="92">
        <f>'2022'!B121</f>
        <v>2622.1</v>
      </c>
      <c r="D125" s="93">
        <f>'2022'!AA121</f>
        <v>17094</v>
      </c>
      <c r="E125" s="93">
        <f>'2022'!AB121</f>
        <v>22785</v>
      </c>
      <c r="F125" s="92">
        <f>'2022'!AE121</f>
        <v>8.6895999389802068</v>
      </c>
      <c r="G125" s="44">
        <f>'2021'!AJ92</f>
        <v>720</v>
      </c>
      <c r="H125" s="94">
        <f t="shared" si="31"/>
        <v>4.2120042120042118</v>
      </c>
      <c r="I125" s="44"/>
      <c r="J125" s="44"/>
      <c r="K125" s="44"/>
      <c r="L125" s="44">
        <f>'2021'!AK92</f>
        <v>540</v>
      </c>
      <c r="M125" s="44"/>
      <c r="N125" s="44"/>
      <c r="O125" s="44">
        <f>'Добыча 2021'!O102</f>
        <v>540</v>
      </c>
      <c r="P125" s="44"/>
      <c r="Q125" s="44"/>
      <c r="R125" s="44">
        <f>'Добыча 2021'!P102</f>
        <v>540</v>
      </c>
      <c r="S125" s="44"/>
      <c r="T125" s="44"/>
      <c r="U125" s="44">
        <f t="shared" si="25"/>
        <v>75</v>
      </c>
      <c r="V125" s="94">
        <f>'2022'!AG121</f>
        <v>1139.25</v>
      </c>
      <c r="W125" s="44">
        <f t="shared" si="13"/>
        <v>5</v>
      </c>
      <c r="X125" s="44">
        <f>'2022'!AJ121</f>
        <v>911</v>
      </c>
      <c r="Y125" s="94">
        <f t="shared" si="14"/>
        <v>3.9982444590739519</v>
      </c>
      <c r="Z125" s="44"/>
      <c r="AA125" s="44"/>
      <c r="AB125" s="44"/>
      <c r="AC125" s="44">
        <f>'2022'!AK121</f>
        <v>683</v>
      </c>
      <c r="AD125" s="44"/>
      <c r="AE125" s="44"/>
      <c r="AF125" s="82" t="str">
        <f t="shared" si="15"/>
        <v/>
      </c>
      <c r="AG125" s="159"/>
      <c r="AH125" s="160">
        <f t="shared" si="16"/>
        <v>8.6895999389802068</v>
      </c>
      <c r="AI125" s="160" t="e">
        <f t="shared" ca="1" si="17"/>
        <v>#NAME?</v>
      </c>
      <c r="AJ125" s="161">
        <v>5</v>
      </c>
      <c r="AK125" s="161" t="str">
        <f t="shared" si="18"/>
        <v/>
      </c>
      <c r="AL125" s="161" t="e">
        <f t="shared" ca="1" si="19"/>
        <v>#NAME?</v>
      </c>
      <c r="AM125" s="161">
        <f t="shared" si="20"/>
        <v>911</v>
      </c>
      <c r="AN125" s="162" t="str">
        <f t="shared" si="21"/>
        <v/>
      </c>
      <c r="AO125" s="34" t="str">
        <f t="shared" si="22"/>
        <v>Сумма не совпадает или не ОДОУ</v>
      </c>
      <c r="AP125" s="34" t="str">
        <f t="shared" si="23"/>
        <v/>
      </c>
    </row>
    <row r="126" spans="1:42" ht="33" customHeight="1" x14ac:dyDescent="0.25">
      <c r="A126" s="34">
        <v>96</v>
      </c>
      <c r="B126" s="57" t="s">
        <v>322</v>
      </c>
      <c r="C126" s="92">
        <f>'2022'!B122</f>
        <v>31.664999999999999</v>
      </c>
      <c r="D126" s="93">
        <f>'2022'!AA122</f>
        <v>144</v>
      </c>
      <c r="E126" s="93">
        <f>'2022'!AB122</f>
        <v>117</v>
      </c>
      <c r="F126" s="92">
        <f>'2022'!AE122</f>
        <v>3.694931312174325</v>
      </c>
      <c r="G126" s="44">
        <f>'2021'!AJ93</f>
        <v>7</v>
      </c>
      <c r="H126" s="94">
        <f t="shared" si="31"/>
        <v>4.8611111111111116</v>
      </c>
      <c r="I126" s="44"/>
      <c r="J126" s="44"/>
      <c r="K126" s="44"/>
      <c r="L126" s="44">
        <f>'2021'!AK93</f>
        <v>5</v>
      </c>
      <c r="M126" s="44"/>
      <c r="N126" s="44"/>
      <c r="O126" s="44">
        <f>'Добыча 2021'!O103</f>
        <v>5</v>
      </c>
      <c r="P126" s="44"/>
      <c r="Q126" s="44"/>
      <c r="R126" s="44">
        <f>'Добыча 2021'!P103</f>
        <v>5</v>
      </c>
      <c r="S126" s="44"/>
      <c r="T126" s="44"/>
      <c r="U126" s="44">
        <f t="shared" si="25"/>
        <v>71.428571428571431</v>
      </c>
      <c r="V126" s="94">
        <f>'2022'!AG122</f>
        <v>5.8500000000000005</v>
      </c>
      <c r="W126" s="44">
        <f t="shared" si="13"/>
        <v>5</v>
      </c>
      <c r="X126" s="44">
        <f>'2022'!AJ122</f>
        <v>5</v>
      </c>
      <c r="Y126" s="94">
        <f t="shared" si="14"/>
        <v>4.2735042735042734</v>
      </c>
      <c r="Z126" s="44"/>
      <c r="AA126" s="44"/>
      <c r="AB126" s="44"/>
      <c r="AC126" s="44">
        <f>'2022'!AK122</f>
        <v>3</v>
      </c>
      <c r="AD126" s="44"/>
      <c r="AE126" s="44"/>
      <c r="AF126" s="82" t="str">
        <f t="shared" si="15"/>
        <v/>
      </c>
      <c r="AG126" s="159"/>
      <c r="AH126" s="160">
        <f t="shared" si="16"/>
        <v>3.694931312174325</v>
      </c>
      <c r="AI126" s="160" t="e">
        <f t="shared" ca="1" si="17"/>
        <v>#NAME?</v>
      </c>
      <c r="AJ126" s="161">
        <v>5</v>
      </c>
      <c r="AK126" s="161" t="str">
        <f t="shared" si="18"/>
        <v/>
      </c>
      <c r="AL126" s="161" t="e">
        <f t="shared" ca="1" si="19"/>
        <v>#NAME?</v>
      </c>
      <c r="AM126" s="161">
        <f t="shared" si="20"/>
        <v>5</v>
      </c>
      <c r="AN126" s="162" t="str">
        <f t="shared" si="21"/>
        <v/>
      </c>
      <c r="AO126" s="34" t="str">
        <f t="shared" si="22"/>
        <v>Сумма не совпадает или не ОДОУ</v>
      </c>
      <c r="AP126" s="34" t="str">
        <f t="shared" si="23"/>
        <v/>
      </c>
    </row>
    <row r="127" spans="1:42" ht="94.5" x14ac:dyDescent="0.25">
      <c r="A127" s="34">
        <v>97</v>
      </c>
      <c r="B127" s="57" t="s">
        <v>145</v>
      </c>
      <c r="C127" s="92">
        <f>'2022'!B123</f>
        <v>42</v>
      </c>
      <c r="D127" s="93">
        <f>'2022'!AA123</f>
        <v>425</v>
      </c>
      <c r="E127" s="93">
        <f>'2022'!AB123</f>
        <v>451</v>
      </c>
      <c r="F127" s="92">
        <f>'2022'!AE123</f>
        <v>10.738095238095237</v>
      </c>
      <c r="G127" s="44">
        <f>'2021'!AJ94</f>
        <v>21</v>
      </c>
      <c r="H127" s="94">
        <f t="shared" si="31"/>
        <v>4.9411764705882346</v>
      </c>
      <c r="I127" s="47"/>
      <c r="J127" s="47"/>
      <c r="K127" s="47"/>
      <c r="L127" s="44">
        <f>'2021'!AK94</f>
        <v>15</v>
      </c>
      <c r="M127" s="44"/>
      <c r="N127" s="44"/>
      <c r="O127" s="44">
        <f>'Добыча 2021'!O104</f>
        <v>21</v>
      </c>
      <c r="P127" s="44"/>
      <c r="Q127" s="44"/>
      <c r="R127" s="44">
        <f>'Добыча 2021'!P104</f>
        <v>15</v>
      </c>
      <c r="S127" s="44"/>
      <c r="T127" s="44"/>
      <c r="U127" s="44">
        <f t="shared" si="25"/>
        <v>100</v>
      </c>
      <c r="V127" s="94">
        <f>'2022'!AG123</f>
        <v>22.55</v>
      </c>
      <c r="W127" s="44">
        <f t="shared" si="13"/>
        <v>5</v>
      </c>
      <c r="X127" s="44">
        <f>'2022'!AJ123</f>
        <v>22</v>
      </c>
      <c r="Y127" s="94">
        <f t="shared" si="14"/>
        <v>4.8780487804878048</v>
      </c>
      <c r="Z127" s="44"/>
      <c r="AA127" s="44"/>
      <c r="AB127" s="44"/>
      <c r="AC127" s="44">
        <f>'2022'!AK123</f>
        <v>16</v>
      </c>
      <c r="AD127" s="44"/>
      <c r="AE127" s="44"/>
      <c r="AF127" s="82" t="str">
        <f t="shared" si="15"/>
        <v/>
      </c>
      <c r="AG127" s="159"/>
      <c r="AH127" s="160">
        <f t="shared" si="16"/>
        <v>10.738095238095237</v>
      </c>
      <c r="AI127" s="160" t="e">
        <f t="shared" ca="1" si="17"/>
        <v>#NAME?</v>
      </c>
      <c r="AJ127" s="161">
        <v>5</v>
      </c>
      <c r="AK127" s="161" t="str">
        <f t="shared" si="18"/>
        <v/>
      </c>
      <c r="AL127" s="161" t="e">
        <f t="shared" ca="1" si="19"/>
        <v>#NAME?</v>
      </c>
      <c r="AM127" s="161">
        <f t="shared" si="20"/>
        <v>22</v>
      </c>
      <c r="AN127" s="162" t="str">
        <f t="shared" si="21"/>
        <v/>
      </c>
      <c r="AO127" s="34" t="str">
        <f t="shared" si="22"/>
        <v>Сумма не совпадает или не ОДОУ</v>
      </c>
      <c r="AP127" s="34" t="str">
        <f t="shared" si="23"/>
        <v/>
      </c>
    </row>
    <row r="128" spans="1:42" ht="18.75" x14ac:dyDescent="0.25">
      <c r="A128" s="34"/>
      <c r="B128" s="46" t="s">
        <v>153</v>
      </c>
      <c r="C128" s="98"/>
      <c r="D128" s="97"/>
      <c r="E128" s="97"/>
      <c r="F128" s="98"/>
      <c r="G128" s="44"/>
      <c r="H128" s="94"/>
      <c r="I128" s="44"/>
      <c r="J128" s="44"/>
      <c r="K128" s="44"/>
      <c r="L128" s="44"/>
      <c r="M128" s="56"/>
      <c r="N128" s="56"/>
      <c r="O128" s="56"/>
      <c r="P128" s="56"/>
      <c r="Q128" s="56"/>
      <c r="R128" s="56"/>
      <c r="S128" s="56"/>
      <c r="T128" s="56"/>
      <c r="U128" s="44"/>
      <c r="V128" s="111"/>
      <c r="W128" s="44"/>
      <c r="X128" s="56"/>
      <c r="Y128" s="94"/>
      <c r="Z128" s="56"/>
      <c r="AA128" s="56"/>
      <c r="AB128" s="56"/>
      <c r="AC128" s="56"/>
      <c r="AD128" s="56"/>
      <c r="AE128" s="56"/>
      <c r="AF128" s="82" t="str">
        <f t="shared" si="15"/>
        <v/>
      </c>
      <c r="AG128" s="159"/>
      <c r="AH128" s="160" t="str">
        <f t="shared" si="16"/>
        <v/>
      </c>
      <c r="AI128" s="160" t="e">
        <f t="shared" ca="1" si="17"/>
        <v>#NAME?</v>
      </c>
      <c r="AJ128" s="161">
        <v>5</v>
      </c>
      <c r="AK128" s="161" t="str">
        <f t="shared" si="18"/>
        <v/>
      </c>
      <c r="AL128" s="161" t="str">
        <f t="shared" si="19"/>
        <v/>
      </c>
      <c r="AM128" s="161" t="str">
        <f t="shared" si="20"/>
        <v/>
      </c>
      <c r="AN128" s="162" t="str">
        <f t="shared" si="21"/>
        <v/>
      </c>
      <c r="AO128" s="34" t="str">
        <f t="shared" si="22"/>
        <v/>
      </c>
      <c r="AP128" s="34" t="str">
        <f t="shared" si="23"/>
        <v/>
      </c>
    </row>
    <row r="129" spans="1:42" ht="63" customHeight="1" x14ac:dyDescent="0.25">
      <c r="A129" s="34">
        <v>98</v>
      </c>
      <c r="B129" s="57" t="s">
        <v>168</v>
      </c>
      <c r="C129" s="92">
        <f>'2022'!B126</f>
        <v>34.731000000000002</v>
      </c>
      <c r="D129" s="93">
        <f>'2022'!AA126</f>
        <v>101</v>
      </c>
      <c r="E129" s="93">
        <f>'2022'!AB126</f>
        <v>100</v>
      </c>
      <c r="F129" s="92">
        <f>'2022'!AE126</f>
        <v>2.879272120008062</v>
      </c>
      <c r="G129" s="44">
        <f>'2021'!AJ97</f>
        <v>4</v>
      </c>
      <c r="H129" s="94">
        <f t="shared" si="31"/>
        <v>3.9603960396039604</v>
      </c>
      <c r="I129" s="44"/>
      <c r="J129" s="44"/>
      <c r="K129" s="44"/>
      <c r="L129" s="44">
        <f>'2021'!AK97</f>
        <v>3</v>
      </c>
      <c r="M129" s="44"/>
      <c r="N129" s="44"/>
      <c r="O129" s="44">
        <f>'Добыча 2021'!O107</f>
        <v>3</v>
      </c>
      <c r="P129" s="44"/>
      <c r="Q129" s="44"/>
      <c r="R129" s="44">
        <f>'Добыча 2021'!P107</f>
        <v>3</v>
      </c>
      <c r="S129" s="44"/>
      <c r="T129" s="44"/>
      <c r="U129" s="44">
        <f t="shared" si="25"/>
        <v>75</v>
      </c>
      <c r="V129" s="94">
        <f>'2022'!AG126</f>
        <v>5</v>
      </c>
      <c r="W129" s="44">
        <f t="shared" si="13"/>
        <v>5</v>
      </c>
      <c r="X129" s="44">
        <f>'2022'!AJ126</f>
        <v>5</v>
      </c>
      <c r="Y129" s="94">
        <f t="shared" si="14"/>
        <v>5</v>
      </c>
      <c r="Z129" s="44"/>
      <c r="AA129" s="44"/>
      <c r="AB129" s="44"/>
      <c r="AC129" s="44">
        <f>'2022'!AK126</f>
        <v>3</v>
      </c>
      <c r="AD129" s="44"/>
      <c r="AE129" s="44"/>
      <c r="AF129" s="82" t="str">
        <f t="shared" si="15"/>
        <v/>
      </c>
      <c r="AG129" s="159"/>
      <c r="AH129" s="160">
        <f t="shared" si="16"/>
        <v>2.879272120008062</v>
      </c>
      <c r="AI129" s="160" t="e">
        <f t="shared" ca="1" si="17"/>
        <v>#NAME?</v>
      </c>
      <c r="AJ129" s="161">
        <v>5</v>
      </c>
      <c r="AK129" s="161" t="str">
        <f t="shared" si="18"/>
        <v/>
      </c>
      <c r="AL129" s="161" t="e">
        <f t="shared" ca="1" si="19"/>
        <v>#NAME?</v>
      </c>
      <c r="AM129" s="161">
        <f t="shared" si="20"/>
        <v>5</v>
      </c>
      <c r="AN129" s="162" t="str">
        <f t="shared" si="21"/>
        <v/>
      </c>
      <c r="AO129" s="34" t="str">
        <f t="shared" si="22"/>
        <v>Сумма не совпадает или не ОДОУ</v>
      </c>
      <c r="AP129" s="34" t="str">
        <f t="shared" si="23"/>
        <v/>
      </c>
    </row>
    <row r="130" spans="1:42" ht="85.5" customHeight="1" x14ac:dyDescent="0.25">
      <c r="A130" s="34">
        <v>99</v>
      </c>
      <c r="B130" s="57" t="s">
        <v>156</v>
      </c>
      <c r="C130" s="92">
        <f>'2022'!B127</f>
        <v>46.97</v>
      </c>
      <c r="D130" s="93">
        <f>'2022'!AA127</f>
        <v>100</v>
      </c>
      <c r="E130" s="93">
        <f>'2022'!AB127</f>
        <v>115</v>
      </c>
      <c r="F130" s="92">
        <f>'2022'!AE127</f>
        <v>2.4483713008303174</v>
      </c>
      <c r="G130" s="44">
        <f>'2021'!AJ98</f>
        <v>5</v>
      </c>
      <c r="H130" s="94">
        <f t="shared" si="31"/>
        <v>5</v>
      </c>
      <c r="I130" s="44"/>
      <c r="J130" s="44"/>
      <c r="K130" s="44"/>
      <c r="L130" s="44">
        <f>'2021'!AK98</f>
        <v>3</v>
      </c>
      <c r="M130" s="44"/>
      <c r="N130" s="44"/>
      <c r="O130" s="44">
        <f>'Добыча 2021'!O108</f>
        <v>5</v>
      </c>
      <c r="P130" s="44"/>
      <c r="Q130" s="44"/>
      <c r="R130" s="44">
        <f>'Добыча 2021'!P108</f>
        <v>3</v>
      </c>
      <c r="S130" s="44"/>
      <c r="T130" s="44"/>
      <c r="U130" s="44">
        <f t="shared" si="25"/>
        <v>100</v>
      </c>
      <c r="V130" s="94">
        <f>'2022'!AG127</f>
        <v>5.75</v>
      </c>
      <c r="W130" s="44">
        <f t="shared" si="13"/>
        <v>5</v>
      </c>
      <c r="X130" s="44">
        <f>'2022'!AJ127</f>
        <v>5</v>
      </c>
      <c r="Y130" s="94">
        <f t="shared" si="14"/>
        <v>4.3478260869565215</v>
      </c>
      <c r="Z130" s="44"/>
      <c r="AA130" s="44"/>
      <c r="AB130" s="44"/>
      <c r="AC130" s="44">
        <f>'2022'!AK127</f>
        <v>3</v>
      </c>
      <c r="AD130" s="44"/>
      <c r="AE130" s="44"/>
      <c r="AF130" s="82" t="str">
        <f t="shared" si="15"/>
        <v/>
      </c>
      <c r="AG130" s="159"/>
      <c r="AH130" s="160">
        <f t="shared" si="16"/>
        <v>2.4483713008303174</v>
      </c>
      <c r="AI130" s="160" t="e">
        <f t="shared" ca="1" si="17"/>
        <v>#NAME?</v>
      </c>
      <c r="AJ130" s="161">
        <v>5</v>
      </c>
      <c r="AK130" s="161" t="str">
        <f t="shared" si="18"/>
        <v/>
      </c>
      <c r="AL130" s="161" t="e">
        <f t="shared" ca="1" si="19"/>
        <v>#NAME?</v>
      </c>
      <c r="AM130" s="161">
        <f t="shared" si="20"/>
        <v>5</v>
      </c>
      <c r="AN130" s="162" t="str">
        <f t="shared" si="21"/>
        <v/>
      </c>
      <c r="AO130" s="34" t="str">
        <f t="shared" si="22"/>
        <v>Сумма не совпадает или не ОДОУ</v>
      </c>
      <c r="AP130" s="34" t="str">
        <f t="shared" si="23"/>
        <v/>
      </c>
    </row>
    <row r="131" spans="1:42" ht="65.25" customHeight="1" x14ac:dyDescent="0.25">
      <c r="A131" s="34">
        <v>100</v>
      </c>
      <c r="B131" s="57" t="s">
        <v>323</v>
      </c>
      <c r="C131" s="92">
        <f>'2022'!B128</f>
        <v>9.1639999999999997</v>
      </c>
      <c r="D131" s="93">
        <f>'2022'!AA128</f>
        <v>25</v>
      </c>
      <c r="E131" s="93">
        <f>'2022'!AB128</f>
        <v>26</v>
      </c>
      <c r="F131" s="92">
        <f>'2022'!AE128</f>
        <v>2.8371890004364908</v>
      </c>
      <c r="G131" s="44">
        <f>'2021'!AJ99</f>
        <v>0</v>
      </c>
      <c r="H131" s="94">
        <f t="shared" si="31"/>
        <v>0</v>
      </c>
      <c r="I131" s="44"/>
      <c r="J131" s="44"/>
      <c r="K131" s="44"/>
      <c r="L131" s="44">
        <f>'2021'!AK99</f>
        <v>0</v>
      </c>
      <c r="M131" s="44"/>
      <c r="N131" s="44"/>
      <c r="O131" s="44">
        <f>'Добыча 2021'!O109</f>
        <v>0</v>
      </c>
      <c r="P131" s="44"/>
      <c r="Q131" s="44"/>
      <c r="R131" s="44">
        <f>'Добыча 2021'!P109</f>
        <v>0</v>
      </c>
      <c r="S131" s="44"/>
      <c r="T131" s="44"/>
      <c r="U131" s="44">
        <f t="shared" si="25"/>
        <v>0</v>
      </c>
      <c r="V131" s="94">
        <f>'2022'!AG128</f>
        <v>0</v>
      </c>
      <c r="W131" s="44">
        <f t="shared" si="13"/>
        <v>0</v>
      </c>
      <c r="X131" s="44">
        <f>'2022'!AJ128</f>
        <v>0</v>
      </c>
      <c r="Y131" s="94">
        <f t="shared" si="14"/>
        <v>0</v>
      </c>
      <c r="Z131" s="44"/>
      <c r="AA131" s="44"/>
      <c r="AB131" s="44"/>
      <c r="AC131" s="44">
        <f>'2022'!AK128</f>
        <v>0</v>
      </c>
      <c r="AD131" s="44"/>
      <c r="AE131" s="44"/>
      <c r="AF131" s="82" t="str">
        <f t="shared" si="15"/>
        <v/>
      </c>
      <c r="AG131" s="159"/>
      <c r="AH131" s="160">
        <f t="shared" si="16"/>
        <v>2.8371890004364908</v>
      </c>
      <c r="AI131" s="160" t="e">
        <f t="shared" ca="1" si="17"/>
        <v>#NAME?</v>
      </c>
      <c r="AJ131" s="161">
        <v>5</v>
      </c>
      <c r="AK131" s="161" t="str">
        <f t="shared" si="18"/>
        <v/>
      </c>
      <c r="AL131" s="161">
        <f t="shared" si="19"/>
        <v>0</v>
      </c>
      <c r="AM131" s="161">
        <f t="shared" si="20"/>
        <v>0</v>
      </c>
      <c r="AN131" s="162" t="str">
        <f t="shared" si="21"/>
        <v/>
      </c>
      <c r="AO131" s="34" t="str">
        <f t="shared" si="22"/>
        <v/>
      </c>
      <c r="AP131" s="34" t="str">
        <f t="shared" si="23"/>
        <v/>
      </c>
    </row>
    <row r="132" spans="1:42" ht="50.25" customHeight="1" x14ac:dyDescent="0.25">
      <c r="A132" s="34">
        <v>101</v>
      </c>
      <c r="B132" s="57" t="s">
        <v>324</v>
      </c>
      <c r="C132" s="92">
        <f>'2022'!B129</f>
        <v>22.285</v>
      </c>
      <c r="D132" s="93">
        <f>'2022'!AA129</f>
        <v>82</v>
      </c>
      <c r="E132" s="93">
        <f>'2022'!AB129</f>
        <v>82</v>
      </c>
      <c r="F132" s="92">
        <f>'2022'!AE129</f>
        <v>3.6796051155485752</v>
      </c>
      <c r="G132" s="44">
        <f>'2021'!AJ100</f>
        <v>4</v>
      </c>
      <c r="H132" s="94">
        <f t="shared" si="31"/>
        <v>4.8780487804878048</v>
      </c>
      <c r="I132" s="44"/>
      <c r="J132" s="44"/>
      <c r="K132" s="44"/>
      <c r="L132" s="44">
        <f>'2021'!AK100</f>
        <v>3</v>
      </c>
      <c r="M132" s="44"/>
      <c r="N132" s="44"/>
      <c r="O132" s="44">
        <f>'Добыча 2021'!O110</f>
        <v>3</v>
      </c>
      <c r="P132" s="44"/>
      <c r="Q132" s="44"/>
      <c r="R132" s="44">
        <f>'Добыча 2021'!P110</f>
        <v>3</v>
      </c>
      <c r="S132" s="44"/>
      <c r="T132" s="44"/>
      <c r="U132" s="44">
        <f t="shared" si="25"/>
        <v>75</v>
      </c>
      <c r="V132" s="94">
        <f>'2022'!AG129</f>
        <v>4.1000000000000005</v>
      </c>
      <c r="W132" s="44">
        <f t="shared" si="13"/>
        <v>5.0000000000000009</v>
      </c>
      <c r="X132" s="44">
        <f>'2022'!AJ129</f>
        <v>4</v>
      </c>
      <c r="Y132" s="94">
        <f t="shared" si="14"/>
        <v>4.8780487804878048</v>
      </c>
      <c r="Z132" s="44"/>
      <c r="AA132" s="44"/>
      <c r="AB132" s="44"/>
      <c r="AC132" s="44">
        <f>'2022'!AK129</f>
        <v>3</v>
      </c>
      <c r="AD132" s="44"/>
      <c r="AE132" s="44"/>
      <c r="AF132" s="82" t="str">
        <f t="shared" si="15"/>
        <v/>
      </c>
      <c r="AG132" s="159"/>
      <c r="AH132" s="160">
        <f t="shared" si="16"/>
        <v>3.6796051155485752</v>
      </c>
      <c r="AI132" s="160" t="e">
        <f t="shared" ca="1" si="17"/>
        <v>#NAME?</v>
      </c>
      <c r="AJ132" s="161">
        <v>5</v>
      </c>
      <c r="AK132" s="161" t="str">
        <f t="shared" si="18"/>
        <v/>
      </c>
      <c r="AL132" s="161" t="e">
        <f t="shared" ca="1" si="19"/>
        <v>#NAME?</v>
      </c>
      <c r="AM132" s="161">
        <f t="shared" si="20"/>
        <v>4</v>
      </c>
      <c r="AN132" s="162" t="str">
        <f t="shared" si="21"/>
        <v/>
      </c>
      <c r="AO132" s="34" t="str">
        <f t="shared" si="22"/>
        <v>Сумма не совпадает или не ОДОУ</v>
      </c>
      <c r="AP132" s="34" t="str">
        <f t="shared" si="23"/>
        <v/>
      </c>
    </row>
    <row r="133" spans="1:42" ht="94.5" x14ac:dyDescent="0.25">
      <c r="A133" s="34">
        <v>102</v>
      </c>
      <c r="B133" s="57" t="s">
        <v>155</v>
      </c>
      <c r="C133" s="92">
        <f>'2022'!B130</f>
        <v>62.6</v>
      </c>
      <c r="D133" s="93">
        <f>'2022'!AA130</f>
        <v>1108</v>
      </c>
      <c r="E133" s="93">
        <f>'2022'!AB130</f>
        <v>436</v>
      </c>
      <c r="F133" s="92">
        <f>'2022'!AE130</f>
        <v>6.9648562300319483</v>
      </c>
      <c r="G133" s="44">
        <f>'2021'!AJ101</f>
        <v>54</v>
      </c>
      <c r="H133" s="94">
        <f t="shared" si="31"/>
        <v>4.8736462093862816</v>
      </c>
      <c r="I133" s="44"/>
      <c r="J133" s="44"/>
      <c r="K133" s="44"/>
      <c r="L133" s="44">
        <f>'2021'!AK101</f>
        <v>40</v>
      </c>
      <c r="M133" s="44"/>
      <c r="N133" s="44"/>
      <c r="O133" s="44">
        <f>'Добыча 2021'!O111</f>
        <v>54</v>
      </c>
      <c r="P133" s="44"/>
      <c r="Q133" s="44"/>
      <c r="R133" s="44">
        <f>'Добыча 2021'!P111</f>
        <v>40</v>
      </c>
      <c r="S133" s="44"/>
      <c r="T133" s="44"/>
      <c r="U133" s="44">
        <f t="shared" si="25"/>
        <v>100</v>
      </c>
      <c r="V133" s="94">
        <f>'2022'!AG130</f>
        <v>21.8</v>
      </c>
      <c r="W133" s="44">
        <f t="shared" si="13"/>
        <v>5</v>
      </c>
      <c r="X133" s="44">
        <f>'2022'!AJ130</f>
        <v>21</v>
      </c>
      <c r="Y133" s="94">
        <f t="shared" si="14"/>
        <v>4.8165137614678901</v>
      </c>
      <c r="Z133" s="44"/>
      <c r="AA133" s="44"/>
      <c r="AB133" s="44"/>
      <c r="AC133" s="44">
        <f>'2022'!AK130</f>
        <v>15</v>
      </c>
      <c r="AD133" s="44"/>
      <c r="AE133" s="44"/>
      <c r="AF133" s="82" t="str">
        <f t="shared" si="15"/>
        <v/>
      </c>
      <c r="AG133" s="159"/>
      <c r="AH133" s="160">
        <f t="shared" si="16"/>
        <v>6.9648562300319483</v>
      </c>
      <c r="AI133" s="160" t="e">
        <f t="shared" ca="1" si="17"/>
        <v>#NAME?</v>
      </c>
      <c r="AJ133" s="161">
        <v>5</v>
      </c>
      <c r="AK133" s="161" t="str">
        <f t="shared" si="18"/>
        <v/>
      </c>
      <c r="AL133" s="161" t="e">
        <f t="shared" ca="1" si="19"/>
        <v>#NAME?</v>
      </c>
      <c r="AM133" s="161">
        <f t="shared" si="20"/>
        <v>21</v>
      </c>
      <c r="AN133" s="162" t="str">
        <f t="shared" si="21"/>
        <v/>
      </c>
      <c r="AO133" s="34" t="str">
        <f t="shared" si="22"/>
        <v>Сумма не совпадает или не ОДОУ</v>
      </c>
      <c r="AP133" s="34" t="str">
        <f t="shared" si="23"/>
        <v/>
      </c>
    </row>
    <row r="134" spans="1:42" ht="94.5" x14ac:dyDescent="0.25">
      <c r="A134" s="34">
        <v>103</v>
      </c>
      <c r="B134" s="57" t="s">
        <v>154</v>
      </c>
      <c r="C134" s="92">
        <f>'2022'!B131</f>
        <v>8.4</v>
      </c>
      <c r="D134" s="93">
        <f>'2022'!AA131</f>
        <v>105</v>
      </c>
      <c r="E134" s="93">
        <f>'2022'!AB131</f>
        <v>39</v>
      </c>
      <c r="F134" s="92">
        <f>'2022'!AE131</f>
        <v>4.6428571428571423</v>
      </c>
      <c r="G134" s="44">
        <f>'2021'!AJ102</f>
        <v>5</v>
      </c>
      <c r="H134" s="94">
        <f t="shared" si="31"/>
        <v>4.7619047619047619</v>
      </c>
      <c r="I134" s="44"/>
      <c r="J134" s="44"/>
      <c r="K134" s="44"/>
      <c r="L134" s="44">
        <f>'2021'!AK102</f>
        <v>3</v>
      </c>
      <c r="M134" s="44"/>
      <c r="N134" s="44"/>
      <c r="O134" s="44">
        <f>'Добыча 2021'!O112</f>
        <v>5</v>
      </c>
      <c r="P134" s="44"/>
      <c r="Q134" s="44"/>
      <c r="R134" s="44">
        <f>'Добыча 2021'!P112</f>
        <v>3</v>
      </c>
      <c r="S134" s="44"/>
      <c r="T134" s="44"/>
      <c r="U134" s="44">
        <f t="shared" si="25"/>
        <v>100</v>
      </c>
      <c r="V134" s="94">
        <f>'2022'!AG131</f>
        <v>1.9500000000000002</v>
      </c>
      <c r="W134" s="44">
        <f t="shared" si="13"/>
        <v>5</v>
      </c>
      <c r="X134" s="44">
        <f>'2022'!AJ131</f>
        <v>1</v>
      </c>
      <c r="Y134" s="94">
        <f t="shared" si="14"/>
        <v>0</v>
      </c>
      <c r="Z134" s="44"/>
      <c r="AA134" s="44"/>
      <c r="AB134" s="44"/>
      <c r="AC134" s="44">
        <f>'2022'!AK131</f>
        <v>0</v>
      </c>
      <c r="AD134" s="44"/>
      <c r="AE134" s="44"/>
      <c r="AF134" s="82" t="str">
        <f t="shared" si="15"/>
        <v/>
      </c>
      <c r="AG134" s="159"/>
      <c r="AH134" s="160">
        <f t="shared" si="16"/>
        <v>4.6428571428571423</v>
      </c>
      <c r="AI134" s="160" t="e">
        <f t="shared" ca="1" si="17"/>
        <v>#NAME?</v>
      </c>
      <c r="AJ134" s="161">
        <v>5</v>
      </c>
      <c r="AK134" s="161" t="str">
        <f t="shared" si="18"/>
        <v/>
      </c>
      <c r="AL134" s="161" t="e">
        <f t="shared" ca="1" si="19"/>
        <v>#NAME?</v>
      </c>
      <c r="AM134" s="161">
        <f t="shared" si="20"/>
        <v>1</v>
      </c>
      <c r="AN134" s="162" t="str">
        <f t="shared" si="21"/>
        <v/>
      </c>
      <c r="AO134" s="34" t="str">
        <f t="shared" si="22"/>
        <v>Сумма не совпадает или не ОДОУ</v>
      </c>
      <c r="AP134" s="34" t="str">
        <f t="shared" si="23"/>
        <v/>
      </c>
    </row>
    <row r="135" spans="1:42" ht="54" customHeight="1" x14ac:dyDescent="0.25">
      <c r="A135" s="34">
        <v>104</v>
      </c>
      <c r="B135" s="57" t="s">
        <v>163</v>
      </c>
      <c r="C135" s="92">
        <f>'2022'!B132</f>
        <v>40.4</v>
      </c>
      <c r="D135" s="93">
        <f>'2022'!AA132</f>
        <v>51</v>
      </c>
      <c r="E135" s="93">
        <f>'2022'!AB132</f>
        <v>65</v>
      </c>
      <c r="F135" s="92">
        <f>'2022'!AE132</f>
        <v>1.608910891089109</v>
      </c>
      <c r="G135" s="44">
        <f>'2021'!AJ103</f>
        <v>2</v>
      </c>
      <c r="H135" s="94">
        <f t="shared" si="31"/>
        <v>3.9215686274509802</v>
      </c>
      <c r="I135" s="44"/>
      <c r="J135" s="44"/>
      <c r="K135" s="44"/>
      <c r="L135" s="44">
        <f>'2021'!AK103</f>
        <v>1</v>
      </c>
      <c r="M135" s="44"/>
      <c r="N135" s="44"/>
      <c r="O135" s="44">
        <f>'Добыча 2021'!O113</f>
        <v>2</v>
      </c>
      <c r="P135" s="44"/>
      <c r="Q135" s="44"/>
      <c r="R135" s="44">
        <f>'Добыча 2021'!P113</f>
        <v>1</v>
      </c>
      <c r="S135" s="44"/>
      <c r="T135" s="44"/>
      <c r="U135" s="44">
        <f t="shared" si="25"/>
        <v>100</v>
      </c>
      <c r="V135" s="94">
        <f>'2022'!AG132</f>
        <v>3.25</v>
      </c>
      <c r="W135" s="44">
        <f t="shared" si="13"/>
        <v>5</v>
      </c>
      <c r="X135" s="44">
        <f>'2022'!AJ132</f>
        <v>3</v>
      </c>
      <c r="Y135" s="94">
        <f t="shared" si="14"/>
        <v>4.6153846153846159</v>
      </c>
      <c r="Z135" s="44"/>
      <c r="AA135" s="44"/>
      <c r="AB135" s="44"/>
      <c r="AC135" s="44">
        <f>'2022'!AK132</f>
        <v>2</v>
      </c>
      <c r="AD135" s="44"/>
      <c r="AE135" s="44"/>
      <c r="AF135" s="82" t="str">
        <f t="shared" si="15"/>
        <v/>
      </c>
      <c r="AG135" s="159"/>
      <c r="AH135" s="160">
        <f t="shared" si="16"/>
        <v>1.608910891089109</v>
      </c>
      <c r="AI135" s="160" t="e">
        <f t="shared" ca="1" si="17"/>
        <v>#NAME?</v>
      </c>
      <c r="AJ135" s="161">
        <v>5</v>
      </c>
      <c r="AK135" s="161" t="str">
        <f t="shared" si="18"/>
        <v/>
      </c>
      <c r="AL135" s="161" t="e">
        <f t="shared" ca="1" si="19"/>
        <v>#NAME?</v>
      </c>
      <c r="AM135" s="161">
        <f t="shared" si="20"/>
        <v>3</v>
      </c>
      <c r="AN135" s="162" t="str">
        <f t="shared" si="21"/>
        <v/>
      </c>
      <c r="AO135" s="34" t="str">
        <f t="shared" si="22"/>
        <v>Сумма не совпадает или не ОДОУ</v>
      </c>
      <c r="AP135" s="34" t="str">
        <f t="shared" si="23"/>
        <v/>
      </c>
    </row>
    <row r="136" spans="1:42" ht="53.25" customHeight="1" x14ac:dyDescent="0.25">
      <c r="A136" s="34">
        <v>105</v>
      </c>
      <c r="B136" s="57" t="s">
        <v>325</v>
      </c>
      <c r="C136" s="92">
        <f>'2022'!B133</f>
        <v>25.61</v>
      </c>
      <c r="D136" s="93">
        <f>'2022'!AA133</f>
        <v>99</v>
      </c>
      <c r="E136" s="93">
        <f>'2022'!AB133</f>
        <v>92</v>
      </c>
      <c r="F136" s="92">
        <f>'2022'!AE133</f>
        <v>3.5923467395548614</v>
      </c>
      <c r="G136" s="44">
        <f>'2021'!AJ104</f>
        <v>4</v>
      </c>
      <c r="H136" s="94">
        <f t="shared" si="31"/>
        <v>4.0404040404040407</v>
      </c>
      <c r="I136" s="44"/>
      <c r="J136" s="44"/>
      <c r="K136" s="44"/>
      <c r="L136" s="44">
        <f>'2021'!AK104</f>
        <v>3</v>
      </c>
      <c r="M136" s="44"/>
      <c r="N136" s="44"/>
      <c r="O136" s="44">
        <f>'Добыча 2021'!O114</f>
        <v>3</v>
      </c>
      <c r="P136" s="44"/>
      <c r="Q136" s="44"/>
      <c r="R136" s="44">
        <f>'Добыча 2021'!P114</f>
        <v>3</v>
      </c>
      <c r="S136" s="44"/>
      <c r="T136" s="44"/>
      <c r="U136" s="44">
        <f t="shared" si="25"/>
        <v>75</v>
      </c>
      <c r="V136" s="94">
        <f>'2022'!AG133</f>
        <v>4.6000000000000005</v>
      </c>
      <c r="W136" s="44">
        <f t="shared" si="13"/>
        <v>5</v>
      </c>
      <c r="X136" s="44">
        <f>'2022'!AJ133</f>
        <v>4</v>
      </c>
      <c r="Y136" s="94">
        <f t="shared" si="14"/>
        <v>4.3478260869565215</v>
      </c>
      <c r="Z136" s="44"/>
      <c r="AA136" s="44"/>
      <c r="AB136" s="44"/>
      <c r="AC136" s="44">
        <f>'2022'!AK133</f>
        <v>3</v>
      </c>
      <c r="AD136" s="44"/>
      <c r="AE136" s="44"/>
      <c r="AF136" s="82" t="str">
        <f t="shared" si="15"/>
        <v/>
      </c>
      <c r="AG136" s="159"/>
      <c r="AH136" s="160">
        <f t="shared" si="16"/>
        <v>3.5923467395548614</v>
      </c>
      <c r="AI136" s="160" t="e">
        <f t="shared" ca="1" si="17"/>
        <v>#NAME?</v>
      </c>
      <c r="AJ136" s="161">
        <v>5</v>
      </c>
      <c r="AK136" s="161" t="str">
        <f t="shared" si="18"/>
        <v/>
      </c>
      <c r="AL136" s="161" t="e">
        <f t="shared" ca="1" si="19"/>
        <v>#NAME?</v>
      </c>
      <c r="AM136" s="161">
        <f t="shared" si="20"/>
        <v>4</v>
      </c>
      <c r="AN136" s="162" t="str">
        <f t="shared" si="21"/>
        <v/>
      </c>
      <c r="AO136" s="34" t="str">
        <f t="shared" si="22"/>
        <v>Сумма не совпадает или не ОДОУ</v>
      </c>
      <c r="AP136" s="34" t="str">
        <f t="shared" si="23"/>
        <v/>
      </c>
    </row>
    <row r="137" spans="1:42" ht="39" customHeight="1" x14ac:dyDescent="0.25">
      <c r="A137" s="34">
        <v>106</v>
      </c>
      <c r="B137" s="57" t="s">
        <v>326</v>
      </c>
      <c r="C137" s="92">
        <f>'2022'!B134</f>
        <v>16.600000000000001</v>
      </c>
      <c r="D137" s="93">
        <f>'2022'!AA134</f>
        <v>32</v>
      </c>
      <c r="E137" s="93">
        <f>'2022'!AB134</f>
        <v>64</v>
      </c>
      <c r="F137" s="92">
        <f>'2022'!AE134</f>
        <v>3.8554216867469875</v>
      </c>
      <c r="G137" s="44">
        <f>'2021'!AJ105</f>
        <v>0</v>
      </c>
      <c r="H137" s="94">
        <f t="shared" si="31"/>
        <v>0</v>
      </c>
      <c r="I137" s="44"/>
      <c r="J137" s="44"/>
      <c r="K137" s="44"/>
      <c r="L137" s="44">
        <f>'2021'!AK105</f>
        <v>0</v>
      </c>
      <c r="M137" s="44"/>
      <c r="N137" s="44"/>
      <c r="O137" s="44">
        <f>'Добыча 2021'!O115</f>
        <v>0</v>
      </c>
      <c r="P137" s="44"/>
      <c r="Q137" s="44"/>
      <c r="R137" s="44">
        <f>'Добыча 2021'!P115</f>
        <v>0</v>
      </c>
      <c r="S137" s="44"/>
      <c r="T137" s="44"/>
      <c r="U137" s="44">
        <f t="shared" si="25"/>
        <v>0</v>
      </c>
      <c r="V137" s="94">
        <f>'2022'!AG134</f>
        <v>3.2</v>
      </c>
      <c r="W137" s="44">
        <f t="shared" si="13"/>
        <v>5</v>
      </c>
      <c r="X137" s="44">
        <f>'2022'!AJ134</f>
        <v>0</v>
      </c>
      <c r="Y137" s="94">
        <f t="shared" si="14"/>
        <v>0</v>
      </c>
      <c r="Z137" s="44"/>
      <c r="AA137" s="44"/>
      <c r="AB137" s="44"/>
      <c r="AC137" s="44">
        <f>'2022'!AK134</f>
        <v>0</v>
      </c>
      <c r="AD137" s="44"/>
      <c r="AE137" s="44"/>
      <c r="AF137" s="82" t="str">
        <f t="shared" si="15"/>
        <v/>
      </c>
      <c r="AG137" s="159"/>
      <c r="AH137" s="160">
        <f t="shared" si="16"/>
        <v>3.8554216867469875</v>
      </c>
      <c r="AI137" s="160" t="e">
        <f t="shared" ca="1" si="17"/>
        <v>#NAME?</v>
      </c>
      <c r="AJ137" s="161">
        <v>5</v>
      </c>
      <c r="AK137" s="161" t="str">
        <f t="shared" si="18"/>
        <v/>
      </c>
      <c r="AL137" s="161">
        <f t="shared" si="19"/>
        <v>0</v>
      </c>
      <c r="AM137" s="161">
        <f t="shared" si="20"/>
        <v>0</v>
      </c>
      <c r="AN137" s="162" t="str">
        <f t="shared" si="21"/>
        <v/>
      </c>
      <c r="AO137" s="34" t="str">
        <f t="shared" si="22"/>
        <v/>
      </c>
      <c r="AP137" s="34" t="str">
        <f t="shared" si="23"/>
        <v/>
      </c>
    </row>
    <row r="138" spans="1:42" ht="94.5" x14ac:dyDescent="0.25">
      <c r="A138" s="34">
        <v>107</v>
      </c>
      <c r="B138" s="57" t="s">
        <v>158</v>
      </c>
      <c r="C138" s="92">
        <f>'2022'!B135</f>
        <v>48.85</v>
      </c>
      <c r="D138" s="93">
        <f>'2022'!AA135</f>
        <v>118</v>
      </c>
      <c r="E138" s="93">
        <f>'2022'!AB135</f>
        <v>134</v>
      </c>
      <c r="F138" s="92">
        <f>'2022'!AE135</f>
        <v>2.7430910951893552</v>
      </c>
      <c r="G138" s="44">
        <f>'2021'!AJ106</f>
        <v>5</v>
      </c>
      <c r="H138" s="94">
        <f t="shared" si="31"/>
        <v>4.2372881355932197</v>
      </c>
      <c r="I138" s="44"/>
      <c r="J138" s="44"/>
      <c r="K138" s="44"/>
      <c r="L138" s="44">
        <f>'2021'!AK106</f>
        <v>3</v>
      </c>
      <c r="M138" s="44"/>
      <c r="N138" s="44"/>
      <c r="O138" s="44">
        <f>'Добыча 2021'!O116</f>
        <v>4</v>
      </c>
      <c r="P138" s="44"/>
      <c r="Q138" s="44"/>
      <c r="R138" s="44">
        <f>'Добыча 2021'!P116</f>
        <v>3</v>
      </c>
      <c r="S138" s="44"/>
      <c r="T138" s="44"/>
      <c r="U138" s="44">
        <f t="shared" si="25"/>
        <v>80</v>
      </c>
      <c r="V138" s="94">
        <f>'2022'!AG135</f>
        <v>6.7</v>
      </c>
      <c r="W138" s="44">
        <f t="shared" si="13"/>
        <v>5</v>
      </c>
      <c r="X138" s="44">
        <f>'2022'!AJ135</f>
        <v>6</v>
      </c>
      <c r="Y138" s="94">
        <f t="shared" si="14"/>
        <v>4.4776119402985071</v>
      </c>
      <c r="Z138" s="44"/>
      <c r="AA138" s="44"/>
      <c r="AB138" s="44"/>
      <c r="AC138" s="44">
        <f>'2022'!AK135</f>
        <v>4</v>
      </c>
      <c r="AD138" s="44"/>
      <c r="AE138" s="44"/>
      <c r="AF138" s="82" t="str">
        <f t="shared" si="15"/>
        <v/>
      </c>
      <c r="AG138" s="159"/>
      <c r="AH138" s="160">
        <f t="shared" si="16"/>
        <v>2.7430910951893552</v>
      </c>
      <c r="AI138" s="160" t="e">
        <f t="shared" ca="1" si="17"/>
        <v>#NAME?</v>
      </c>
      <c r="AJ138" s="161">
        <v>5</v>
      </c>
      <c r="AK138" s="161" t="str">
        <f t="shared" si="18"/>
        <v/>
      </c>
      <c r="AL138" s="161" t="e">
        <f t="shared" ca="1" si="19"/>
        <v>#NAME?</v>
      </c>
      <c r="AM138" s="161">
        <f t="shared" si="20"/>
        <v>6</v>
      </c>
      <c r="AN138" s="162" t="str">
        <f t="shared" si="21"/>
        <v/>
      </c>
      <c r="AO138" s="34" t="str">
        <f t="shared" si="22"/>
        <v>Сумма не совпадает или не ОДОУ</v>
      </c>
      <c r="AP138" s="34" t="str">
        <f t="shared" si="23"/>
        <v/>
      </c>
    </row>
    <row r="139" spans="1:42" ht="94.5" x14ac:dyDescent="0.25">
      <c r="A139" s="34">
        <v>108</v>
      </c>
      <c r="B139" s="57" t="s">
        <v>157</v>
      </c>
      <c r="C139" s="92">
        <f>'2022'!B136</f>
        <v>34.69</v>
      </c>
      <c r="D139" s="93">
        <f>'2022'!AA136</f>
        <v>119</v>
      </c>
      <c r="E139" s="93">
        <f>'2022'!AB136</f>
        <v>118</v>
      </c>
      <c r="F139" s="92">
        <f>'2022'!AE136</f>
        <v>3.4015566445661576</v>
      </c>
      <c r="G139" s="44">
        <f>'2021'!AJ107</f>
        <v>5</v>
      </c>
      <c r="H139" s="94">
        <f t="shared" si="31"/>
        <v>4.2016806722689077</v>
      </c>
      <c r="I139" s="44"/>
      <c r="J139" s="44"/>
      <c r="K139" s="44"/>
      <c r="L139" s="44">
        <f>'2021'!AK107</f>
        <v>3</v>
      </c>
      <c r="M139" s="44"/>
      <c r="N139" s="44"/>
      <c r="O139" s="44">
        <f>'Добыча 2021'!O117</f>
        <v>4</v>
      </c>
      <c r="P139" s="44"/>
      <c r="Q139" s="44"/>
      <c r="R139" s="44">
        <f>'Добыча 2021'!P117</f>
        <v>3</v>
      </c>
      <c r="S139" s="44"/>
      <c r="T139" s="44"/>
      <c r="U139" s="44">
        <f t="shared" si="25"/>
        <v>80</v>
      </c>
      <c r="V139" s="94">
        <f>'2022'!AG136</f>
        <v>5.9</v>
      </c>
      <c r="W139" s="44">
        <f t="shared" si="13"/>
        <v>5</v>
      </c>
      <c r="X139" s="44">
        <f>'2022'!AJ136</f>
        <v>5</v>
      </c>
      <c r="Y139" s="94">
        <f t="shared" si="14"/>
        <v>4.2372881355932197</v>
      </c>
      <c r="Z139" s="44"/>
      <c r="AA139" s="44"/>
      <c r="AB139" s="44"/>
      <c r="AC139" s="44">
        <f>'2022'!AK136</f>
        <v>3</v>
      </c>
      <c r="AD139" s="44"/>
      <c r="AE139" s="44"/>
      <c r="AF139" s="82" t="str">
        <f t="shared" si="15"/>
        <v/>
      </c>
      <c r="AG139" s="159"/>
      <c r="AH139" s="160">
        <f t="shared" si="16"/>
        <v>3.4015566445661576</v>
      </c>
      <c r="AI139" s="160" t="e">
        <f t="shared" ca="1" si="17"/>
        <v>#NAME?</v>
      </c>
      <c r="AJ139" s="161">
        <v>5</v>
      </c>
      <c r="AK139" s="161" t="str">
        <f t="shared" si="18"/>
        <v/>
      </c>
      <c r="AL139" s="161" t="e">
        <f t="shared" ca="1" si="19"/>
        <v>#NAME?</v>
      </c>
      <c r="AM139" s="161">
        <f t="shared" si="20"/>
        <v>5</v>
      </c>
      <c r="AN139" s="162" t="str">
        <f t="shared" si="21"/>
        <v/>
      </c>
      <c r="AO139" s="34" t="str">
        <f t="shared" si="22"/>
        <v>Сумма не совпадает или не ОДОУ</v>
      </c>
      <c r="AP139" s="34" t="str">
        <f t="shared" si="23"/>
        <v/>
      </c>
    </row>
    <row r="140" spans="1:42" ht="32.25" customHeight="1" x14ac:dyDescent="0.25">
      <c r="A140" s="34">
        <v>109</v>
      </c>
      <c r="B140" s="57" t="s">
        <v>161</v>
      </c>
      <c r="C140" s="92">
        <f>'2022'!B137</f>
        <v>8.7080000000000002</v>
      </c>
      <c r="D140" s="93">
        <f>'2022'!AA137</f>
        <v>15</v>
      </c>
      <c r="E140" s="93">
        <f>'2022'!AB137</f>
        <v>15</v>
      </c>
      <c r="F140" s="92">
        <f>'2022'!AE137</f>
        <v>1.7225539733578319</v>
      </c>
      <c r="G140" s="44">
        <f>'2021'!AJ108</f>
        <v>0</v>
      </c>
      <c r="H140" s="94">
        <f t="shared" si="31"/>
        <v>0</v>
      </c>
      <c r="I140" s="44"/>
      <c r="J140" s="44"/>
      <c r="K140" s="44"/>
      <c r="L140" s="44">
        <f>'2021'!AK108</f>
        <v>0</v>
      </c>
      <c r="M140" s="44"/>
      <c r="N140" s="44"/>
      <c r="O140" s="44">
        <f>'Добыча 2021'!O118</f>
        <v>0</v>
      </c>
      <c r="P140" s="44"/>
      <c r="Q140" s="44"/>
      <c r="R140" s="44">
        <f>'Добыча 2021'!P118</f>
        <v>0</v>
      </c>
      <c r="S140" s="44"/>
      <c r="T140" s="44"/>
      <c r="U140" s="44">
        <f t="shared" si="25"/>
        <v>0</v>
      </c>
      <c r="V140" s="94">
        <f>'2022'!AG137</f>
        <v>0</v>
      </c>
      <c r="W140" s="44">
        <f t="shared" si="13"/>
        <v>0</v>
      </c>
      <c r="X140" s="44">
        <f>'2022'!AJ137</f>
        <v>0</v>
      </c>
      <c r="Y140" s="94">
        <f t="shared" si="14"/>
        <v>0</v>
      </c>
      <c r="Z140" s="44"/>
      <c r="AA140" s="44"/>
      <c r="AB140" s="44"/>
      <c r="AC140" s="44">
        <f>'2022'!AK137</f>
        <v>0</v>
      </c>
      <c r="AD140" s="44"/>
      <c r="AE140" s="44"/>
      <c r="AF140" s="82" t="str">
        <f t="shared" si="15"/>
        <v/>
      </c>
      <c r="AG140" s="159"/>
      <c r="AH140" s="160">
        <f t="shared" si="16"/>
        <v>1.7225539733578319</v>
      </c>
      <c r="AI140" s="160" t="e">
        <f t="shared" ca="1" si="17"/>
        <v>#NAME?</v>
      </c>
      <c r="AJ140" s="161">
        <v>5</v>
      </c>
      <c r="AK140" s="161" t="str">
        <f t="shared" si="18"/>
        <v/>
      </c>
      <c r="AL140" s="161">
        <f t="shared" si="19"/>
        <v>0</v>
      </c>
      <c r="AM140" s="161">
        <f t="shared" si="20"/>
        <v>0</v>
      </c>
      <c r="AN140" s="162" t="str">
        <f t="shared" si="21"/>
        <v/>
      </c>
      <c r="AO140" s="34" t="str">
        <f t="shared" si="22"/>
        <v/>
      </c>
      <c r="AP140" s="34" t="str">
        <f t="shared" si="23"/>
        <v/>
      </c>
    </row>
    <row r="141" spans="1:42" ht="94.5" x14ac:dyDescent="0.25">
      <c r="A141" s="34">
        <v>110</v>
      </c>
      <c r="B141" s="57" t="s">
        <v>162</v>
      </c>
      <c r="C141" s="92">
        <f>'2022'!B138</f>
        <v>76.099999999999994</v>
      </c>
      <c r="D141" s="93">
        <f>'2022'!AA138</f>
        <v>105</v>
      </c>
      <c r="E141" s="93">
        <f>'2022'!AB138</f>
        <v>145</v>
      </c>
      <c r="F141" s="92">
        <f>'2022'!AE138</f>
        <v>1.9053876478318004</v>
      </c>
      <c r="G141" s="44">
        <f>'2021'!AJ109</f>
        <v>5</v>
      </c>
      <c r="H141" s="94">
        <f t="shared" si="31"/>
        <v>4.7619047619047619</v>
      </c>
      <c r="I141" s="47"/>
      <c r="J141" s="47"/>
      <c r="K141" s="47"/>
      <c r="L141" s="44">
        <f>'2021'!AK109</f>
        <v>3</v>
      </c>
      <c r="M141" s="44"/>
      <c r="N141" s="44"/>
      <c r="O141" s="44">
        <f>'Добыча 2021'!O119</f>
        <v>3</v>
      </c>
      <c r="P141" s="44"/>
      <c r="Q141" s="44"/>
      <c r="R141" s="44">
        <f>'Добыча 2021'!P119</f>
        <v>3</v>
      </c>
      <c r="S141" s="44"/>
      <c r="T141" s="44"/>
      <c r="U141" s="44">
        <f t="shared" si="25"/>
        <v>60</v>
      </c>
      <c r="V141" s="94">
        <f>'2022'!AG138</f>
        <v>7.25</v>
      </c>
      <c r="W141" s="44">
        <f t="shared" si="13"/>
        <v>5</v>
      </c>
      <c r="X141" s="44">
        <f>'2022'!AJ138</f>
        <v>7</v>
      </c>
      <c r="Y141" s="94">
        <f t="shared" si="14"/>
        <v>4.8275862068965516</v>
      </c>
      <c r="Z141" s="44"/>
      <c r="AA141" s="44"/>
      <c r="AB141" s="44"/>
      <c r="AC141" s="44">
        <f>'2022'!AK138</f>
        <v>5</v>
      </c>
      <c r="AD141" s="44"/>
      <c r="AE141" s="44"/>
      <c r="AF141" s="82" t="str">
        <f t="shared" si="15"/>
        <v/>
      </c>
      <c r="AG141" s="159"/>
      <c r="AH141" s="160">
        <f t="shared" si="16"/>
        <v>1.9053876478318004</v>
      </c>
      <c r="AI141" s="160" t="e">
        <f t="shared" ca="1" si="17"/>
        <v>#NAME?</v>
      </c>
      <c r="AJ141" s="161">
        <v>5</v>
      </c>
      <c r="AK141" s="161" t="str">
        <f t="shared" si="18"/>
        <v/>
      </c>
      <c r="AL141" s="161" t="e">
        <f t="shared" ca="1" si="19"/>
        <v>#NAME?</v>
      </c>
      <c r="AM141" s="161">
        <f t="shared" si="20"/>
        <v>7</v>
      </c>
      <c r="AN141" s="162" t="str">
        <f t="shared" si="21"/>
        <v/>
      </c>
      <c r="AO141" s="34" t="str">
        <f t="shared" si="22"/>
        <v>Сумма не совпадает или не ОДОУ</v>
      </c>
      <c r="AP141" s="34" t="str">
        <f t="shared" si="23"/>
        <v/>
      </c>
    </row>
    <row r="142" spans="1:42" ht="47.25" x14ac:dyDescent="0.25">
      <c r="A142" s="34">
        <v>111</v>
      </c>
      <c r="B142" s="128" t="s">
        <v>165</v>
      </c>
      <c r="C142" s="92">
        <f>'2022'!B139</f>
        <v>3.52</v>
      </c>
      <c r="D142" s="581">
        <f>'2022'!AA139</f>
        <v>135</v>
      </c>
      <c r="E142" s="93">
        <f>'2022'!AB139</f>
        <v>9</v>
      </c>
      <c r="F142" s="92">
        <f>'2022'!AE139</f>
        <v>2.5568181818181817</v>
      </c>
      <c r="G142" s="583">
        <f>'2021'!AJ110</f>
        <v>6</v>
      </c>
      <c r="H142" s="585">
        <f t="shared" si="31"/>
        <v>4.4444444444444446</v>
      </c>
      <c r="I142" s="47"/>
      <c r="J142" s="47"/>
      <c r="K142" s="47"/>
      <c r="L142" s="583">
        <f>'2021'!AK110</f>
        <v>4</v>
      </c>
      <c r="M142" s="44"/>
      <c r="N142" s="44"/>
      <c r="O142" s="583">
        <f>'Добыча 2021'!O120</f>
        <v>4</v>
      </c>
      <c r="P142" s="44"/>
      <c r="Q142" s="44"/>
      <c r="R142" s="583">
        <f>'Добыча 2021'!P120</f>
        <v>4</v>
      </c>
      <c r="S142" s="44"/>
      <c r="T142" s="44"/>
      <c r="U142" s="583">
        <f>IF(G142=0,0,O142/G142*100)</f>
        <v>66.666666666666657</v>
      </c>
      <c r="V142" s="94">
        <f>'2022'!AG139</f>
        <v>0</v>
      </c>
      <c r="W142" s="44">
        <f>IF(V142&gt;0,V142/E142*100,0)</f>
        <v>0</v>
      </c>
      <c r="X142" s="44">
        <f>'2022'!AJ139</f>
        <v>0</v>
      </c>
      <c r="Y142" s="94">
        <f>IF(X142&gt;1,X142/E142*100,0)</f>
        <v>0</v>
      </c>
      <c r="Z142" s="44"/>
      <c r="AA142" s="44"/>
      <c r="AB142" s="44"/>
      <c r="AC142" s="44">
        <f>'2022'!AK139</f>
        <v>0</v>
      </c>
      <c r="AD142" s="44"/>
      <c r="AE142" s="44"/>
      <c r="AF142" s="82" t="str">
        <f t="shared" si="15"/>
        <v/>
      </c>
      <c r="AG142" s="159"/>
      <c r="AH142" s="160">
        <f t="shared" si="16"/>
        <v>2.5568181818181817</v>
      </c>
      <c r="AI142" s="160" t="e">
        <f t="shared" ca="1" si="17"/>
        <v>#NAME?</v>
      </c>
      <c r="AJ142" s="161">
        <v>5</v>
      </c>
      <c r="AK142" s="161" t="str">
        <f t="shared" si="18"/>
        <v/>
      </c>
      <c r="AL142" s="161">
        <f t="shared" si="19"/>
        <v>0</v>
      </c>
      <c r="AM142" s="161">
        <f t="shared" si="20"/>
        <v>0</v>
      </c>
      <c r="AN142" s="162" t="str">
        <f t="shared" si="21"/>
        <v/>
      </c>
      <c r="AO142" s="34" t="str">
        <f t="shared" si="22"/>
        <v/>
      </c>
      <c r="AP142" s="34" t="str">
        <f t="shared" si="23"/>
        <v/>
      </c>
    </row>
    <row r="143" spans="1:42" ht="94.5" x14ac:dyDescent="0.25">
      <c r="A143" s="34">
        <v>112</v>
      </c>
      <c r="B143" s="119" t="s">
        <v>443</v>
      </c>
      <c r="C143" s="92">
        <f>'2022'!B140</f>
        <v>16.07</v>
      </c>
      <c r="D143" s="582"/>
      <c r="E143" s="93">
        <f>'2022'!AB140</f>
        <v>52</v>
      </c>
      <c r="F143" s="92">
        <f>'2022'!AE140</f>
        <v>3.2358431860609831</v>
      </c>
      <c r="G143" s="584"/>
      <c r="H143" s="586"/>
      <c r="I143" s="44"/>
      <c r="J143" s="44"/>
      <c r="K143" s="44"/>
      <c r="L143" s="584"/>
      <c r="M143" s="44"/>
      <c r="N143" s="44"/>
      <c r="O143" s="584"/>
      <c r="P143" s="44"/>
      <c r="Q143" s="44"/>
      <c r="R143" s="584"/>
      <c r="S143" s="44"/>
      <c r="T143" s="44"/>
      <c r="U143" s="584"/>
      <c r="V143" s="94">
        <f>'2022'!AG140</f>
        <v>2.6</v>
      </c>
      <c r="W143" s="44">
        <f t="shared" si="13"/>
        <v>5</v>
      </c>
      <c r="X143" s="44">
        <f>'2022'!AJ140</f>
        <v>2</v>
      </c>
      <c r="Y143" s="94">
        <f t="shared" si="14"/>
        <v>3.8461538461538463</v>
      </c>
      <c r="Z143" s="44"/>
      <c r="AA143" s="44"/>
      <c r="AB143" s="44"/>
      <c r="AC143" s="44">
        <f>'2022'!AK140</f>
        <v>1</v>
      </c>
      <c r="AD143" s="44"/>
      <c r="AE143" s="44"/>
      <c r="AF143" s="82" t="str">
        <f t="shared" si="15"/>
        <v/>
      </c>
      <c r="AG143" s="159"/>
      <c r="AH143" s="160">
        <f t="shared" si="16"/>
        <v>3.2358431860609831</v>
      </c>
      <c r="AI143" s="160" t="e">
        <f t="shared" ca="1" si="17"/>
        <v>#NAME?</v>
      </c>
      <c r="AJ143" s="161">
        <v>5</v>
      </c>
      <c r="AK143" s="161" t="str">
        <f t="shared" si="18"/>
        <v/>
      </c>
      <c r="AL143" s="161" t="e">
        <f t="shared" ca="1" si="19"/>
        <v>#NAME?</v>
      </c>
      <c r="AM143" s="161">
        <f t="shared" si="20"/>
        <v>2</v>
      </c>
      <c r="AN143" s="162" t="str">
        <f t="shared" si="21"/>
        <v/>
      </c>
      <c r="AO143" s="34" t="str">
        <f t="shared" si="22"/>
        <v>Сумма не совпадает или не ОДОУ</v>
      </c>
      <c r="AP143" s="34" t="str">
        <f t="shared" si="23"/>
        <v/>
      </c>
    </row>
    <row r="144" spans="1:42" ht="18.75" x14ac:dyDescent="0.25">
      <c r="A144" s="34"/>
      <c r="B144" s="46" t="s">
        <v>173</v>
      </c>
      <c r="C144" s="98"/>
      <c r="D144" s="97"/>
      <c r="E144" s="97"/>
      <c r="F144" s="98"/>
      <c r="G144" s="44"/>
      <c r="H144" s="94"/>
      <c r="I144" s="44"/>
      <c r="J144" s="44"/>
      <c r="K144" s="44"/>
      <c r="L144" s="44"/>
      <c r="M144" s="56"/>
      <c r="N144" s="56"/>
      <c r="O144" s="56"/>
      <c r="P144" s="56"/>
      <c r="Q144" s="56"/>
      <c r="R144" s="56"/>
      <c r="S144" s="56"/>
      <c r="T144" s="56"/>
      <c r="U144" s="44"/>
      <c r="V144" s="111"/>
      <c r="W144" s="44"/>
      <c r="X144" s="56"/>
      <c r="Y144" s="94"/>
      <c r="Z144" s="56"/>
      <c r="AA144" s="56"/>
      <c r="AB144" s="56"/>
      <c r="AC144" s="56"/>
      <c r="AD144" s="56"/>
      <c r="AE144" s="56"/>
      <c r="AF144" s="82" t="str">
        <f t="shared" ref="AF144:AF207" si="32">IF(C144&gt;0,IF(OR(AND(C144&lt;7,F144&lt;5),E144&lt;33),IF(COUNTIF(X144:AE144,"&gt;0")&gt;0,"Ошибка!",""),""),"")</f>
        <v/>
      </c>
      <c r="AG144" s="159"/>
      <c r="AH144" s="160" t="str">
        <f t="shared" ref="AH144:AH207" si="33">IF(AND(ISNUMBER(--C144),C144&gt;0),E144/C144,"")</f>
        <v/>
      </c>
      <c r="AI144" s="160" t="e">
        <f t="shared" ref="AI144:AI207" ca="1" si="34">IF(AND(ISNUMBER(--E144),ISNUMBER(--AJ144)),ЧАСТНОЕ(E144*AJ144,100),"")</f>
        <v>#NAME?</v>
      </c>
      <c r="AJ144" s="161">
        <v>5</v>
      </c>
      <c r="AK144" s="161" t="str">
        <f t="shared" ref="AK144:AK207" si="35">IF(AJ143&lt;Y143,"Норматив превышен","")</f>
        <v/>
      </c>
      <c r="AL144" s="161" t="str">
        <f t="shared" ref="AL144:AL207" si="36">IF(ISNUMBER(X144),IF(X144&gt;0,MAX(ЧАСТНОЕ(X144*20,100),1),0),"")</f>
        <v/>
      </c>
      <c r="AM144" s="161" t="str">
        <f t="shared" ref="AM144:AM207" si="37">IF(ISNUMBER(X144),X144,"")</f>
        <v/>
      </c>
      <c r="AN144" s="162" t="str">
        <f t="shared" ref="AN144:AN207" si="38">IF(ISNUMBER(AE144),IF(AND(AM144&gt;=AE144,AL144&lt;=AE144),"","Вне норматива или не ОДОУ"),"")</f>
        <v/>
      </c>
      <c r="AO144" s="34" t="str">
        <f t="shared" ref="AO144:AO207" si="39">IF(ISNUMBER(X144),IF(SUM(Z144:AE144)&lt;&gt;X144,"Сумма не совпадает или не ОДОУ",""),"")</f>
        <v/>
      </c>
      <c r="AP144" s="34" t="str">
        <f t="shared" ref="AP144:AP207" si="40">IF(AND(ISNUMBER(AC144),AC144&gt;0),IF(AC144&gt;X144*0.75,"Изъятие &gt; 75%!",""),"")</f>
        <v/>
      </c>
    </row>
    <row r="145" spans="1:42" ht="94.5" x14ac:dyDescent="0.25">
      <c r="A145" s="34">
        <v>113</v>
      </c>
      <c r="B145" s="57" t="s">
        <v>328</v>
      </c>
      <c r="C145" s="92">
        <f>'2022'!B142</f>
        <v>22.076000000000001</v>
      </c>
      <c r="D145" s="93">
        <f>'2022'!AA142</f>
        <v>343</v>
      </c>
      <c r="E145" s="93">
        <f>'2022'!AB142</f>
        <v>409</v>
      </c>
      <c r="F145" s="92">
        <f>'2022'!AE142</f>
        <v>18.52690704837833</v>
      </c>
      <c r="G145" s="44">
        <f>'2021'!AJ112</f>
        <v>17</v>
      </c>
      <c r="H145" s="94">
        <f t="shared" si="31"/>
        <v>4.9562682215743443</v>
      </c>
      <c r="I145" s="44"/>
      <c r="J145" s="44"/>
      <c r="K145" s="44"/>
      <c r="L145" s="44">
        <f>'2021'!AK112</f>
        <v>12</v>
      </c>
      <c r="M145" s="44"/>
      <c r="N145" s="44"/>
      <c r="O145" s="44">
        <f>'Добыча 2021'!O122</f>
        <v>12</v>
      </c>
      <c r="P145" s="44"/>
      <c r="Q145" s="44"/>
      <c r="R145" s="44">
        <f>'Добыча 2021'!P122</f>
        <v>12</v>
      </c>
      <c r="S145" s="44"/>
      <c r="T145" s="44"/>
      <c r="U145" s="44">
        <f t="shared" ref="U145:U176" si="41">IF(G145=0,0,O145/G145*100)</f>
        <v>70.588235294117652</v>
      </c>
      <c r="V145" s="94">
        <f>'2022'!AG142</f>
        <v>20.450000000000003</v>
      </c>
      <c r="W145" s="44">
        <f t="shared" ref="W145:W177" si="42">IF(V145&gt;0,V145/E145*100,0)</f>
        <v>5.0000000000000009</v>
      </c>
      <c r="X145" s="44">
        <f>'2022'!AJ142</f>
        <v>20</v>
      </c>
      <c r="Y145" s="94">
        <f t="shared" ref="Y145:Y177" si="43">IF(X145&gt;1,X145/E145*100,0)</f>
        <v>4.8899755501222497</v>
      </c>
      <c r="Z145" s="44"/>
      <c r="AA145" s="44"/>
      <c r="AB145" s="44"/>
      <c r="AC145" s="44">
        <f>'2022'!AK142</f>
        <v>15</v>
      </c>
      <c r="AD145" s="44"/>
      <c r="AE145" s="44"/>
      <c r="AF145" s="82" t="str">
        <f t="shared" si="32"/>
        <v/>
      </c>
      <c r="AG145" s="159"/>
      <c r="AH145" s="160">
        <f t="shared" si="33"/>
        <v>18.52690704837833</v>
      </c>
      <c r="AI145" s="160" t="e">
        <f t="shared" ca="1" si="34"/>
        <v>#NAME?</v>
      </c>
      <c r="AJ145" s="161">
        <v>5</v>
      </c>
      <c r="AK145" s="161" t="str">
        <f t="shared" si="35"/>
        <v/>
      </c>
      <c r="AL145" s="161" t="e">
        <f t="shared" ca="1" si="36"/>
        <v>#NAME?</v>
      </c>
      <c r="AM145" s="161">
        <f t="shared" si="37"/>
        <v>20</v>
      </c>
      <c r="AN145" s="162" t="str">
        <f t="shared" si="38"/>
        <v/>
      </c>
      <c r="AO145" s="34" t="str">
        <f t="shared" si="39"/>
        <v>Сумма не совпадает или не ОДОУ</v>
      </c>
      <c r="AP145" s="34" t="str">
        <f t="shared" si="40"/>
        <v/>
      </c>
    </row>
    <row r="146" spans="1:42" ht="65.25" customHeight="1" x14ac:dyDescent="0.25">
      <c r="A146" s="34">
        <v>114</v>
      </c>
      <c r="B146" s="57" t="s">
        <v>329</v>
      </c>
      <c r="C146" s="92">
        <f>'2022'!B143</f>
        <v>51.795000000000002</v>
      </c>
      <c r="D146" s="93">
        <f>'2022'!AA143</f>
        <v>182</v>
      </c>
      <c r="E146" s="93">
        <f>'2022'!AB143</f>
        <v>383</v>
      </c>
      <c r="F146" s="92">
        <f>'2022'!AE143</f>
        <v>7.3945361521382367</v>
      </c>
      <c r="G146" s="44">
        <f>'2021'!AJ113</f>
        <v>8</v>
      </c>
      <c r="H146" s="94">
        <f t="shared" si="31"/>
        <v>4.395604395604396</v>
      </c>
      <c r="I146" s="44"/>
      <c r="J146" s="44"/>
      <c r="K146" s="44"/>
      <c r="L146" s="44">
        <f>'2021'!AK113</f>
        <v>6</v>
      </c>
      <c r="M146" s="44"/>
      <c r="N146" s="44"/>
      <c r="O146" s="44">
        <f>'Добыча 2021'!O123</f>
        <v>8</v>
      </c>
      <c r="P146" s="44"/>
      <c r="Q146" s="44"/>
      <c r="R146" s="44">
        <f>'Добыча 2021'!P123</f>
        <v>7</v>
      </c>
      <c r="S146" s="44"/>
      <c r="T146" s="44"/>
      <c r="U146" s="44">
        <f t="shared" si="41"/>
        <v>100</v>
      </c>
      <c r="V146" s="94">
        <f>'2022'!AG143</f>
        <v>19.150000000000002</v>
      </c>
      <c r="W146" s="44">
        <f t="shared" si="42"/>
        <v>5</v>
      </c>
      <c r="X146" s="44">
        <f>'2022'!AJ143</f>
        <v>19</v>
      </c>
      <c r="Y146" s="94">
        <f t="shared" si="43"/>
        <v>4.9608355091383807</v>
      </c>
      <c r="Z146" s="44"/>
      <c r="AA146" s="44"/>
      <c r="AB146" s="44"/>
      <c r="AC146" s="44">
        <f>'2022'!AK143</f>
        <v>14</v>
      </c>
      <c r="AD146" s="44"/>
      <c r="AE146" s="44"/>
      <c r="AF146" s="82" t="str">
        <f t="shared" si="32"/>
        <v/>
      </c>
      <c r="AG146" s="159"/>
      <c r="AH146" s="160">
        <f t="shared" si="33"/>
        <v>7.3945361521382367</v>
      </c>
      <c r="AI146" s="160" t="e">
        <f t="shared" ca="1" si="34"/>
        <v>#NAME?</v>
      </c>
      <c r="AJ146" s="161">
        <v>5</v>
      </c>
      <c r="AK146" s="161" t="str">
        <f t="shared" si="35"/>
        <v/>
      </c>
      <c r="AL146" s="161" t="e">
        <f t="shared" ca="1" si="36"/>
        <v>#NAME?</v>
      </c>
      <c r="AM146" s="161">
        <f t="shared" si="37"/>
        <v>19</v>
      </c>
      <c r="AN146" s="162" t="str">
        <f t="shared" si="38"/>
        <v/>
      </c>
      <c r="AO146" s="34" t="str">
        <f t="shared" si="39"/>
        <v>Сумма не совпадает или не ОДОУ</v>
      </c>
      <c r="AP146" s="34" t="str">
        <f t="shared" si="40"/>
        <v/>
      </c>
    </row>
    <row r="147" spans="1:42" ht="31.5" customHeight="1" x14ac:dyDescent="0.25">
      <c r="A147" s="34">
        <v>115</v>
      </c>
      <c r="B147" s="57" t="s">
        <v>174</v>
      </c>
      <c r="C147" s="92">
        <f>'2022'!B144</f>
        <v>10.686999999999999</v>
      </c>
      <c r="D147" s="93">
        <f>'2022'!AA144</f>
        <v>63</v>
      </c>
      <c r="E147" s="93">
        <f>'2022'!AB144</f>
        <v>64</v>
      </c>
      <c r="F147" s="92">
        <f>'2022'!AE144</f>
        <v>5.9885842612519884</v>
      </c>
      <c r="G147" s="44">
        <f>'2021'!AJ114</f>
        <v>3</v>
      </c>
      <c r="H147" s="94">
        <f t="shared" si="31"/>
        <v>4.7619047619047619</v>
      </c>
      <c r="I147" s="44"/>
      <c r="J147" s="44"/>
      <c r="K147" s="44"/>
      <c r="L147" s="44">
        <f>'2021'!AK114</f>
        <v>2</v>
      </c>
      <c r="M147" s="44"/>
      <c r="N147" s="44"/>
      <c r="O147" s="44">
        <f>'Добыча 2021'!O124</f>
        <v>3</v>
      </c>
      <c r="P147" s="44"/>
      <c r="Q147" s="44"/>
      <c r="R147" s="44">
        <f>'Добыча 2021'!P124</f>
        <v>2</v>
      </c>
      <c r="S147" s="44"/>
      <c r="T147" s="44"/>
      <c r="U147" s="44">
        <f t="shared" si="41"/>
        <v>100</v>
      </c>
      <c r="V147" s="94">
        <f>'2022'!AG144</f>
        <v>3.2</v>
      </c>
      <c r="W147" s="44">
        <f t="shared" si="42"/>
        <v>5</v>
      </c>
      <c r="X147" s="44">
        <f>'2022'!AJ144</f>
        <v>3</v>
      </c>
      <c r="Y147" s="94">
        <f t="shared" si="43"/>
        <v>4.6875</v>
      </c>
      <c r="Z147" s="44"/>
      <c r="AA147" s="44"/>
      <c r="AB147" s="44"/>
      <c r="AC147" s="44">
        <f>'2022'!AK144</f>
        <v>2</v>
      </c>
      <c r="AD147" s="44"/>
      <c r="AE147" s="44"/>
      <c r="AF147" s="82" t="str">
        <f t="shared" si="32"/>
        <v/>
      </c>
      <c r="AG147" s="159"/>
      <c r="AH147" s="160">
        <f t="shared" si="33"/>
        <v>5.9885842612519884</v>
      </c>
      <c r="AI147" s="160" t="e">
        <f t="shared" ca="1" si="34"/>
        <v>#NAME?</v>
      </c>
      <c r="AJ147" s="161">
        <v>5</v>
      </c>
      <c r="AK147" s="161" t="str">
        <f t="shared" si="35"/>
        <v/>
      </c>
      <c r="AL147" s="161" t="e">
        <f t="shared" ca="1" si="36"/>
        <v>#NAME?</v>
      </c>
      <c r="AM147" s="161">
        <f t="shared" si="37"/>
        <v>3</v>
      </c>
      <c r="AN147" s="162" t="str">
        <f t="shared" si="38"/>
        <v/>
      </c>
      <c r="AO147" s="34" t="str">
        <f t="shared" si="39"/>
        <v>Сумма не совпадает или не ОДОУ</v>
      </c>
      <c r="AP147" s="34" t="str">
        <f t="shared" si="40"/>
        <v/>
      </c>
    </row>
    <row r="148" spans="1:42" ht="94.5" x14ac:dyDescent="0.25">
      <c r="A148" s="34">
        <v>116</v>
      </c>
      <c r="B148" s="57" t="s">
        <v>178</v>
      </c>
      <c r="C148" s="92">
        <f>'2022'!B145</f>
        <v>127.137</v>
      </c>
      <c r="D148" s="93">
        <f>'2022'!AA145</f>
        <v>520</v>
      </c>
      <c r="E148" s="93">
        <f>'2022'!AB145</f>
        <v>528</v>
      </c>
      <c r="F148" s="92">
        <f>'2022'!AE145</f>
        <v>4.1530003067557049</v>
      </c>
      <c r="G148" s="44">
        <f>'2021'!AJ115</f>
        <v>26</v>
      </c>
      <c r="H148" s="94">
        <f t="shared" si="31"/>
        <v>5</v>
      </c>
      <c r="I148" s="44"/>
      <c r="J148" s="44"/>
      <c r="K148" s="44"/>
      <c r="L148" s="44">
        <f>'2021'!AK115</f>
        <v>19</v>
      </c>
      <c r="M148" s="44"/>
      <c r="N148" s="44"/>
      <c r="O148" s="44">
        <f>'Добыча 2021'!O125</f>
        <v>14</v>
      </c>
      <c r="P148" s="44"/>
      <c r="Q148" s="44"/>
      <c r="R148" s="44">
        <f>'Добыча 2021'!P125</f>
        <v>14</v>
      </c>
      <c r="S148" s="44"/>
      <c r="T148" s="44"/>
      <c r="U148" s="44">
        <f t="shared" si="41"/>
        <v>53.846153846153847</v>
      </c>
      <c r="V148" s="94">
        <f>'2022'!AG145</f>
        <v>26.400000000000002</v>
      </c>
      <c r="W148" s="44">
        <f t="shared" si="42"/>
        <v>5</v>
      </c>
      <c r="X148" s="44">
        <f>'2022'!AJ145</f>
        <v>26</v>
      </c>
      <c r="Y148" s="94">
        <f t="shared" si="43"/>
        <v>4.9242424242424239</v>
      </c>
      <c r="Z148" s="44"/>
      <c r="AA148" s="44"/>
      <c r="AB148" s="44"/>
      <c r="AC148" s="44">
        <f>'2022'!AK145</f>
        <v>19</v>
      </c>
      <c r="AD148" s="44"/>
      <c r="AE148" s="44"/>
      <c r="AF148" s="82" t="str">
        <f t="shared" si="32"/>
        <v/>
      </c>
      <c r="AG148" s="159"/>
      <c r="AH148" s="160">
        <f t="shared" si="33"/>
        <v>4.1530003067557049</v>
      </c>
      <c r="AI148" s="160" t="e">
        <f t="shared" ca="1" si="34"/>
        <v>#NAME?</v>
      </c>
      <c r="AJ148" s="161">
        <v>5</v>
      </c>
      <c r="AK148" s="161" t="str">
        <f t="shared" si="35"/>
        <v/>
      </c>
      <c r="AL148" s="161" t="e">
        <f t="shared" ca="1" si="36"/>
        <v>#NAME?</v>
      </c>
      <c r="AM148" s="161">
        <f t="shared" si="37"/>
        <v>26</v>
      </c>
      <c r="AN148" s="162" t="str">
        <f t="shared" si="38"/>
        <v/>
      </c>
      <c r="AO148" s="34" t="str">
        <f t="shared" si="39"/>
        <v>Сумма не совпадает или не ОДОУ</v>
      </c>
      <c r="AP148" s="34" t="str">
        <f t="shared" si="40"/>
        <v/>
      </c>
    </row>
    <row r="149" spans="1:42" ht="94.5" x14ac:dyDescent="0.25">
      <c r="A149" s="34">
        <v>117</v>
      </c>
      <c r="B149" s="49" t="s">
        <v>177</v>
      </c>
      <c r="C149" s="92">
        <f>'2022'!B146</f>
        <v>119.479</v>
      </c>
      <c r="D149" s="93">
        <f>'2022'!AA146</f>
        <v>242</v>
      </c>
      <c r="E149" s="93">
        <f>'2022'!AB146</f>
        <v>315</v>
      </c>
      <c r="F149" s="92">
        <f>'2022'!AE146</f>
        <v>2.6364465722009727</v>
      </c>
      <c r="G149" s="44">
        <f>'2021'!AJ116</f>
        <v>12</v>
      </c>
      <c r="H149" s="94">
        <f t="shared" si="31"/>
        <v>4.9586776859504136</v>
      </c>
      <c r="I149" s="47"/>
      <c r="J149" s="47"/>
      <c r="K149" s="47"/>
      <c r="L149" s="44">
        <f>'2021'!AK116</f>
        <v>9</v>
      </c>
      <c r="M149" s="44"/>
      <c r="N149" s="44"/>
      <c r="O149" s="44">
        <f>'Добыча 2021'!O126</f>
        <v>11</v>
      </c>
      <c r="P149" s="44"/>
      <c r="Q149" s="44"/>
      <c r="R149" s="44">
        <f>'Добыча 2021'!P126</f>
        <v>9</v>
      </c>
      <c r="S149" s="44"/>
      <c r="T149" s="44"/>
      <c r="U149" s="44">
        <f t="shared" si="41"/>
        <v>91.666666666666657</v>
      </c>
      <c r="V149" s="94">
        <f>'2022'!AG146</f>
        <v>15.75</v>
      </c>
      <c r="W149" s="44">
        <f t="shared" si="42"/>
        <v>5</v>
      </c>
      <c r="X149" s="44">
        <f>'2022'!AJ146</f>
        <v>15</v>
      </c>
      <c r="Y149" s="94">
        <f t="shared" si="43"/>
        <v>4.7619047619047619</v>
      </c>
      <c r="Z149" s="44"/>
      <c r="AA149" s="44"/>
      <c r="AB149" s="44"/>
      <c r="AC149" s="44">
        <f>'2022'!AK146</f>
        <v>11</v>
      </c>
      <c r="AD149" s="44"/>
      <c r="AE149" s="44"/>
      <c r="AF149" s="82" t="str">
        <f t="shared" si="32"/>
        <v/>
      </c>
      <c r="AG149" s="159"/>
      <c r="AH149" s="160">
        <f t="shared" si="33"/>
        <v>2.6364465722009727</v>
      </c>
      <c r="AI149" s="160" t="e">
        <f t="shared" ca="1" si="34"/>
        <v>#NAME?</v>
      </c>
      <c r="AJ149" s="161">
        <v>5</v>
      </c>
      <c r="AK149" s="161" t="str">
        <f t="shared" si="35"/>
        <v/>
      </c>
      <c r="AL149" s="161" t="e">
        <f t="shared" ca="1" si="36"/>
        <v>#NAME?</v>
      </c>
      <c r="AM149" s="161">
        <f t="shared" si="37"/>
        <v>15</v>
      </c>
      <c r="AN149" s="162" t="str">
        <f t="shared" si="38"/>
        <v/>
      </c>
      <c r="AO149" s="34" t="str">
        <f t="shared" si="39"/>
        <v>Сумма не совпадает или не ОДОУ</v>
      </c>
      <c r="AP149" s="34" t="str">
        <f t="shared" si="40"/>
        <v/>
      </c>
    </row>
    <row r="150" spans="1:42" ht="57" customHeight="1" x14ac:dyDescent="0.25">
      <c r="A150" s="34">
        <v>118</v>
      </c>
      <c r="B150" s="57" t="s">
        <v>330</v>
      </c>
      <c r="C150" s="92">
        <f>'2022'!B147</f>
        <v>19.553999999999998</v>
      </c>
      <c r="D150" s="93">
        <f>'2022'!AA147</f>
        <v>180</v>
      </c>
      <c r="E150" s="93">
        <f>'2022'!AB147</f>
        <v>136</v>
      </c>
      <c r="F150" s="92">
        <f>'2022'!AE147</f>
        <v>6.9550987010330374</v>
      </c>
      <c r="G150" s="44">
        <f>'2021'!AJ117</f>
        <v>6</v>
      </c>
      <c r="H150" s="94">
        <f t="shared" si="31"/>
        <v>3.3333333333333335</v>
      </c>
      <c r="I150" s="44"/>
      <c r="J150" s="44"/>
      <c r="K150" s="44"/>
      <c r="L150" s="44">
        <f>'2021'!AK117</f>
        <v>4</v>
      </c>
      <c r="M150" s="44"/>
      <c r="N150" s="44"/>
      <c r="O150" s="44">
        <f>'Добыча 2021'!O127</f>
        <v>6</v>
      </c>
      <c r="P150" s="44"/>
      <c r="Q150" s="44"/>
      <c r="R150" s="44">
        <f>'Добыча 2021'!P127</f>
        <v>4</v>
      </c>
      <c r="S150" s="44"/>
      <c r="T150" s="44"/>
      <c r="U150" s="44">
        <f t="shared" si="41"/>
        <v>100</v>
      </c>
      <c r="V150" s="94">
        <f>'2022'!AG147</f>
        <v>6.8000000000000007</v>
      </c>
      <c r="W150" s="44">
        <f t="shared" si="42"/>
        <v>5</v>
      </c>
      <c r="X150" s="44">
        <f>'2022'!AJ147</f>
        <v>6</v>
      </c>
      <c r="Y150" s="94">
        <f t="shared" si="43"/>
        <v>4.4117647058823533</v>
      </c>
      <c r="Z150" s="44"/>
      <c r="AA150" s="44"/>
      <c r="AB150" s="44"/>
      <c r="AC150" s="44">
        <f>'2022'!AK147</f>
        <v>4</v>
      </c>
      <c r="AD150" s="44"/>
      <c r="AE150" s="44"/>
      <c r="AF150" s="82" t="str">
        <f t="shared" si="32"/>
        <v/>
      </c>
      <c r="AG150" s="159"/>
      <c r="AH150" s="160">
        <f t="shared" si="33"/>
        <v>6.9550987010330374</v>
      </c>
      <c r="AI150" s="160" t="e">
        <f t="shared" ca="1" si="34"/>
        <v>#NAME?</v>
      </c>
      <c r="AJ150" s="161">
        <v>5</v>
      </c>
      <c r="AK150" s="161" t="str">
        <f t="shared" si="35"/>
        <v/>
      </c>
      <c r="AL150" s="161" t="e">
        <f t="shared" ca="1" si="36"/>
        <v>#NAME?</v>
      </c>
      <c r="AM150" s="161">
        <f t="shared" si="37"/>
        <v>6</v>
      </c>
      <c r="AN150" s="162" t="str">
        <f t="shared" si="38"/>
        <v/>
      </c>
      <c r="AO150" s="34" t="str">
        <f t="shared" si="39"/>
        <v>Сумма не совпадает или не ОДОУ</v>
      </c>
      <c r="AP150" s="34" t="str">
        <f t="shared" si="40"/>
        <v/>
      </c>
    </row>
    <row r="151" spans="1:42" ht="18.75" x14ac:dyDescent="0.25">
      <c r="A151" s="34"/>
      <c r="B151" s="46" t="s">
        <v>180</v>
      </c>
      <c r="C151" s="98"/>
      <c r="D151" s="97"/>
      <c r="E151" s="97"/>
      <c r="F151" s="98"/>
      <c r="G151" s="44"/>
      <c r="H151" s="94"/>
      <c r="I151" s="44"/>
      <c r="J151" s="44"/>
      <c r="K151" s="44"/>
      <c r="L151" s="44"/>
      <c r="M151" s="56"/>
      <c r="N151" s="56"/>
      <c r="O151" s="56"/>
      <c r="P151" s="56"/>
      <c r="Q151" s="56"/>
      <c r="R151" s="56"/>
      <c r="S151" s="56"/>
      <c r="T151" s="56"/>
      <c r="U151" s="44"/>
      <c r="V151" s="111"/>
      <c r="W151" s="44"/>
      <c r="X151" s="56"/>
      <c r="Y151" s="94"/>
      <c r="Z151" s="56"/>
      <c r="AA151" s="56"/>
      <c r="AB151" s="56"/>
      <c r="AC151" s="56"/>
      <c r="AD151" s="56"/>
      <c r="AE151" s="56"/>
      <c r="AF151" s="82" t="str">
        <f t="shared" si="32"/>
        <v/>
      </c>
      <c r="AG151" s="159"/>
      <c r="AH151" s="160" t="str">
        <f t="shared" si="33"/>
        <v/>
      </c>
      <c r="AI151" s="160" t="e">
        <f t="shared" ca="1" si="34"/>
        <v>#NAME?</v>
      </c>
      <c r="AJ151" s="161">
        <v>5</v>
      </c>
      <c r="AK151" s="161" t="str">
        <f t="shared" si="35"/>
        <v/>
      </c>
      <c r="AL151" s="161" t="str">
        <f t="shared" si="36"/>
        <v/>
      </c>
      <c r="AM151" s="161" t="str">
        <f t="shared" si="37"/>
        <v/>
      </c>
      <c r="AN151" s="162" t="str">
        <f t="shared" si="38"/>
        <v/>
      </c>
      <c r="AO151" s="34" t="str">
        <f t="shared" si="39"/>
        <v/>
      </c>
      <c r="AP151" s="34" t="str">
        <f t="shared" si="40"/>
        <v/>
      </c>
    </row>
    <row r="152" spans="1:42" ht="94.5" x14ac:dyDescent="0.25">
      <c r="A152" s="34">
        <v>119</v>
      </c>
      <c r="B152" s="57" t="s">
        <v>185</v>
      </c>
      <c r="C152" s="92">
        <f>'2022'!B149</f>
        <v>1372</v>
      </c>
      <c r="D152" s="93">
        <f>'2022'!AA149</f>
        <v>6122</v>
      </c>
      <c r="E152" s="93">
        <f>'2022'!AB149</f>
        <v>4530</v>
      </c>
      <c r="F152" s="92">
        <f>'2022'!AE149</f>
        <v>3.3017492711370262</v>
      </c>
      <c r="G152" s="44">
        <f>'2021'!AJ119</f>
        <v>172</v>
      </c>
      <c r="H152" s="94">
        <f t="shared" si="31"/>
        <v>2.8095393662201893</v>
      </c>
      <c r="I152" s="44"/>
      <c r="J152" s="44"/>
      <c r="K152" s="44"/>
      <c r="L152" s="44">
        <f>'2021'!AK119</f>
        <v>129</v>
      </c>
      <c r="M152" s="44"/>
      <c r="N152" s="44"/>
      <c r="O152" s="44">
        <f>'Добыча 2021'!O129</f>
        <v>133</v>
      </c>
      <c r="P152" s="44"/>
      <c r="Q152" s="44"/>
      <c r="R152" s="44">
        <f>'Добыча 2021'!P129</f>
        <v>129</v>
      </c>
      <c r="S152" s="44"/>
      <c r="T152" s="44"/>
      <c r="U152" s="44">
        <f t="shared" si="41"/>
        <v>77.325581395348848</v>
      </c>
      <c r="V152" s="94">
        <f>'2022'!AG149</f>
        <v>226.5</v>
      </c>
      <c r="W152" s="44">
        <f t="shared" si="42"/>
        <v>5</v>
      </c>
      <c r="X152" s="44">
        <f>'2022'!AJ149</f>
        <v>225</v>
      </c>
      <c r="Y152" s="94">
        <f t="shared" si="43"/>
        <v>4.9668874172185431</v>
      </c>
      <c r="Z152" s="44"/>
      <c r="AA152" s="44"/>
      <c r="AB152" s="44"/>
      <c r="AC152" s="44">
        <f>'2022'!AK149</f>
        <v>168</v>
      </c>
      <c r="AD152" s="44"/>
      <c r="AE152" s="44"/>
      <c r="AF152" s="82" t="str">
        <f t="shared" si="32"/>
        <v/>
      </c>
      <c r="AG152" s="159"/>
      <c r="AH152" s="160">
        <f t="shared" si="33"/>
        <v>3.3017492711370262</v>
      </c>
      <c r="AI152" s="160" t="e">
        <f t="shared" ca="1" si="34"/>
        <v>#NAME?</v>
      </c>
      <c r="AJ152" s="161">
        <v>5</v>
      </c>
      <c r="AK152" s="161" t="str">
        <f t="shared" si="35"/>
        <v/>
      </c>
      <c r="AL152" s="161" t="e">
        <f t="shared" ca="1" si="36"/>
        <v>#NAME?</v>
      </c>
      <c r="AM152" s="161">
        <f t="shared" si="37"/>
        <v>225</v>
      </c>
      <c r="AN152" s="162" t="str">
        <f t="shared" si="38"/>
        <v/>
      </c>
      <c r="AO152" s="34" t="str">
        <f t="shared" si="39"/>
        <v>Сумма не совпадает или не ОДОУ</v>
      </c>
      <c r="AP152" s="34" t="str">
        <f t="shared" si="40"/>
        <v/>
      </c>
    </row>
    <row r="153" spans="1:42" ht="94.5" x14ac:dyDescent="0.25">
      <c r="A153" s="34">
        <v>120</v>
      </c>
      <c r="B153" s="57" t="s">
        <v>331</v>
      </c>
      <c r="C153" s="92">
        <f>'2022'!B150</f>
        <v>187.15</v>
      </c>
      <c r="D153" s="93">
        <f>'2022'!AA150</f>
        <v>2021</v>
      </c>
      <c r="E153" s="93">
        <f>'2022'!AB150</f>
        <v>2287</v>
      </c>
      <c r="F153" s="92">
        <f>'2022'!AE150</f>
        <v>12.220144269302699</v>
      </c>
      <c r="G153" s="44">
        <f>'2021'!AJ120</f>
        <v>101</v>
      </c>
      <c r="H153" s="94">
        <f t="shared" si="31"/>
        <v>4.9975259772389906</v>
      </c>
      <c r="I153" s="44"/>
      <c r="J153" s="44"/>
      <c r="K153" s="44"/>
      <c r="L153" s="44">
        <f>'2021'!AK120</f>
        <v>75</v>
      </c>
      <c r="M153" s="44"/>
      <c r="N153" s="44"/>
      <c r="O153" s="44">
        <f>'Добыча 2021'!O130</f>
        <v>75</v>
      </c>
      <c r="P153" s="44"/>
      <c r="Q153" s="44"/>
      <c r="R153" s="44">
        <f>'Добыча 2021'!P130</f>
        <v>75</v>
      </c>
      <c r="S153" s="44"/>
      <c r="T153" s="44"/>
      <c r="U153" s="44">
        <f t="shared" si="41"/>
        <v>74.257425742574256</v>
      </c>
      <c r="V153" s="94">
        <f>'2022'!AG150</f>
        <v>114.35000000000001</v>
      </c>
      <c r="W153" s="44">
        <f t="shared" si="42"/>
        <v>5</v>
      </c>
      <c r="X153" s="44">
        <f>'2022'!AJ150</f>
        <v>114</v>
      </c>
      <c r="Y153" s="94">
        <f t="shared" si="43"/>
        <v>4.9846961084390031</v>
      </c>
      <c r="Z153" s="44"/>
      <c r="AA153" s="44"/>
      <c r="AB153" s="44"/>
      <c r="AC153" s="44">
        <f>'2022'!AK150</f>
        <v>85</v>
      </c>
      <c r="AD153" s="44"/>
      <c r="AE153" s="44"/>
      <c r="AF153" s="82" t="str">
        <f t="shared" si="32"/>
        <v/>
      </c>
      <c r="AG153" s="159"/>
      <c r="AH153" s="160">
        <f t="shared" si="33"/>
        <v>12.220144269302699</v>
      </c>
      <c r="AI153" s="160" t="e">
        <f t="shared" ca="1" si="34"/>
        <v>#NAME?</v>
      </c>
      <c r="AJ153" s="161">
        <v>5</v>
      </c>
      <c r="AK153" s="161" t="str">
        <f t="shared" si="35"/>
        <v/>
      </c>
      <c r="AL153" s="161" t="e">
        <f t="shared" ca="1" si="36"/>
        <v>#NAME?</v>
      </c>
      <c r="AM153" s="161">
        <f t="shared" si="37"/>
        <v>114</v>
      </c>
      <c r="AN153" s="162" t="str">
        <f t="shared" si="38"/>
        <v/>
      </c>
      <c r="AO153" s="34" t="str">
        <f t="shared" si="39"/>
        <v>Сумма не совпадает или не ОДОУ</v>
      </c>
      <c r="AP153" s="34" t="str">
        <f t="shared" si="40"/>
        <v/>
      </c>
    </row>
    <row r="154" spans="1:42" ht="47.25" customHeight="1" x14ac:dyDescent="0.25">
      <c r="A154" s="34">
        <v>121</v>
      </c>
      <c r="B154" s="57" t="s">
        <v>332</v>
      </c>
      <c r="C154" s="92">
        <f>'2022'!B151</f>
        <v>363.3</v>
      </c>
      <c r="D154" s="93">
        <f>'2022'!AA151</f>
        <v>1799</v>
      </c>
      <c r="E154" s="93">
        <f>'2022'!AB151</f>
        <v>1762</v>
      </c>
      <c r="F154" s="92">
        <f>'2022'!AE151</f>
        <v>4.8499862372694738</v>
      </c>
      <c r="G154" s="44">
        <f>'2021'!AJ121</f>
        <v>89</v>
      </c>
      <c r="H154" s="94">
        <f t="shared" si="31"/>
        <v>4.9471928849360758</v>
      </c>
      <c r="I154" s="44"/>
      <c r="J154" s="44"/>
      <c r="K154" s="44"/>
      <c r="L154" s="44">
        <f>'2021'!AK121</f>
        <v>66</v>
      </c>
      <c r="M154" s="44"/>
      <c r="N154" s="44"/>
      <c r="O154" s="44">
        <f>'Добыча 2021'!O131</f>
        <v>89</v>
      </c>
      <c r="P154" s="44"/>
      <c r="Q154" s="44"/>
      <c r="R154" s="44">
        <f>'Добыча 2021'!P131</f>
        <v>66</v>
      </c>
      <c r="S154" s="44"/>
      <c r="T154" s="44"/>
      <c r="U154" s="44">
        <f t="shared" si="41"/>
        <v>100</v>
      </c>
      <c r="V154" s="94">
        <f>'2022'!AG151</f>
        <v>88.100000000000009</v>
      </c>
      <c r="W154" s="44">
        <f t="shared" si="42"/>
        <v>5</v>
      </c>
      <c r="X154" s="44">
        <f>'2022'!AJ151</f>
        <v>88</v>
      </c>
      <c r="Y154" s="94">
        <f t="shared" si="43"/>
        <v>4.994324631101021</v>
      </c>
      <c r="Z154" s="44"/>
      <c r="AA154" s="44"/>
      <c r="AB154" s="44"/>
      <c r="AC154" s="44">
        <f>'2022'!AK151</f>
        <v>66</v>
      </c>
      <c r="AD154" s="44"/>
      <c r="AE154" s="44"/>
      <c r="AF154" s="82" t="str">
        <f t="shared" si="32"/>
        <v/>
      </c>
      <c r="AG154" s="159"/>
      <c r="AH154" s="160">
        <f t="shared" si="33"/>
        <v>4.8499862372694738</v>
      </c>
      <c r="AI154" s="160" t="e">
        <f t="shared" ca="1" si="34"/>
        <v>#NAME?</v>
      </c>
      <c r="AJ154" s="161">
        <v>5</v>
      </c>
      <c r="AK154" s="161" t="str">
        <f t="shared" si="35"/>
        <v/>
      </c>
      <c r="AL154" s="161" t="e">
        <f t="shared" ca="1" si="36"/>
        <v>#NAME?</v>
      </c>
      <c r="AM154" s="161">
        <f t="shared" si="37"/>
        <v>88</v>
      </c>
      <c r="AN154" s="162" t="str">
        <f t="shared" si="38"/>
        <v/>
      </c>
      <c r="AO154" s="34" t="str">
        <f t="shared" si="39"/>
        <v>Сумма не совпадает или не ОДОУ</v>
      </c>
      <c r="AP154" s="34" t="str">
        <f t="shared" si="40"/>
        <v/>
      </c>
    </row>
    <row r="155" spans="1:42" ht="94.5" x14ac:dyDescent="0.25">
      <c r="A155" s="34">
        <v>122</v>
      </c>
      <c r="B155" s="57" t="s">
        <v>333</v>
      </c>
      <c r="C155" s="92">
        <f>'2022'!B152</f>
        <v>394</v>
      </c>
      <c r="D155" s="93">
        <f>'2022'!AA152</f>
        <v>1359</v>
      </c>
      <c r="E155" s="93">
        <f>'2022'!AB152</f>
        <v>1524</v>
      </c>
      <c r="F155" s="92">
        <f>'2022'!AE152</f>
        <v>3.8680203045685277</v>
      </c>
      <c r="G155" s="44">
        <f>'2021'!AJ122</f>
        <v>67</v>
      </c>
      <c r="H155" s="94">
        <f t="shared" si="31"/>
        <v>4.9300956585724798</v>
      </c>
      <c r="I155" s="44"/>
      <c r="J155" s="44"/>
      <c r="K155" s="44"/>
      <c r="L155" s="44">
        <f>'2021'!AK122</f>
        <v>50</v>
      </c>
      <c r="M155" s="44"/>
      <c r="N155" s="44"/>
      <c r="O155" s="44">
        <f>'Добыча 2021'!O132</f>
        <v>67</v>
      </c>
      <c r="P155" s="44"/>
      <c r="Q155" s="44"/>
      <c r="R155" s="44">
        <f>'Добыча 2021'!P132</f>
        <v>50</v>
      </c>
      <c r="S155" s="44"/>
      <c r="T155" s="44"/>
      <c r="U155" s="44">
        <f t="shared" si="41"/>
        <v>100</v>
      </c>
      <c r="V155" s="94">
        <f>'2022'!AG152</f>
        <v>76.2</v>
      </c>
      <c r="W155" s="44">
        <f t="shared" si="42"/>
        <v>5</v>
      </c>
      <c r="X155" s="44">
        <f>'2022'!AJ152</f>
        <v>76</v>
      </c>
      <c r="Y155" s="94">
        <f t="shared" si="43"/>
        <v>4.9868766404199478</v>
      </c>
      <c r="Z155" s="44"/>
      <c r="AA155" s="44"/>
      <c r="AB155" s="44"/>
      <c r="AC155" s="44">
        <f>'2022'!AK152</f>
        <v>57</v>
      </c>
      <c r="AD155" s="44"/>
      <c r="AE155" s="44"/>
      <c r="AF155" s="82" t="str">
        <f t="shared" si="32"/>
        <v/>
      </c>
      <c r="AG155" s="159"/>
      <c r="AH155" s="160">
        <f t="shared" si="33"/>
        <v>3.8680203045685277</v>
      </c>
      <c r="AI155" s="160" t="e">
        <f t="shared" ca="1" si="34"/>
        <v>#NAME?</v>
      </c>
      <c r="AJ155" s="161">
        <v>5</v>
      </c>
      <c r="AK155" s="161" t="str">
        <f t="shared" si="35"/>
        <v/>
      </c>
      <c r="AL155" s="161" t="e">
        <f t="shared" ca="1" si="36"/>
        <v>#NAME?</v>
      </c>
      <c r="AM155" s="161">
        <f t="shared" si="37"/>
        <v>76</v>
      </c>
      <c r="AN155" s="162" t="str">
        <f t="shared" si="38"/>
        <v/>
      </c>
      <c r="AO155" s="34" t="str">
        <f t="shared" si="39"/>
        <v>Сумма не совпадает или не ОДОУ</v>
      </c>
      <c r="AP155" s="34" t="str">
        <f t="shared" si="40"/>
        <v/>
      </c>
    </row>
    <row r="156" spans="1:42" ht="94.5" x14ac:dyDescent="0.25">
      <c r="A156" s="34">
        <v>123</v>
      </c>
      <c r="B156" s="57" t="s">
        <v>182</v>
      </c>
      <c r="C156" s="92">
        <f>'2022'!B153</f>
        <v>193</v>
      </c>
      <c r="D156" s="93">
        <f>'2022'!AA153</f>
        <v>2080</v>
      </c>
      <c r="E156" s="93">
        <f>'2022'!AB153</f>
        <v>2223</v>
      </c>
      <c r="F156" s="92">
        <f>'2022'!AE153</f>
        <v>11.518134715025907</v>
      </c>
      <c r="G156" s="44">
        <f>'2021'!AJ123</f>
        <v>104</v>
      </c>
      <c r="H156" s="94">
        <f t="shared" si="31"/>
        <v>5</v>
      </c>
      <c r="I156" s="44"/>
      <c r="J156" s="44"/>
      <c r="K156" s="44"/>
      <c r="L156" s="44">
        <f>'2021'!AK123</f>
        <v>78</v>
      </c>
      <c r="M156" s="44"/>
      <c r="N156" s="44"/>
      <c r="O156" s="44">
        <f>'Добыча 2021'!O133</f>
        <v>80</v>
      </c>
      <c r="P156" s="44"/>
      <c r="Q156" s="44"/>
      <c r="R156" s="44">
        <f>'Добыча 2021'!P133</f>
        <v>78</v>
      </c>
      <c r="S156" s="44"/>
      <c r="T156" s="44"/>
      <c r="U156" s="44">
        <f t="shared" si="41"/>
        <v>76.923076923076934</v>
      </c>
      <c r="V156" s="94">
        <f>'2022'!AG153</f>
        <v>111.15</v>
      </c>
      <c r="W156" s="44">
        <f t="shared" si="42"/>
        <v>5</v>
      </c>
      <c r="X156" s="44">
        <f>'2022'!AJ153</f>
        <v>111</v>
      </c>
      <c r="Y156" s="94">
        <f t="shared" si="43"/>
        <v>4.9932523616734139</v>
      </c>
      <c r="Z156" s="44"/>
      <c r="AA156" s="44"/>
      <c r="AB156" s="44"/>
      <c r="AC156" s="44">
        <f>'2022'!AK153</f>
        <v>83</v>
      </c>
      <c r="AD156" s="44"/>
      <c r="AE156" s="44"/>
      <c r="AF156" s="82" t="str">
        <f t="shared" si="32"/>
        <v/>
      </c>
      <c r="AG156" s="159"/>
      <c r="AH156" s="160">
        <f t="shared" si="33"/>
        <v>11.518134715025907</v>
      </c>
      <c r="AI156" s="160" t="e">
        <f t="shared" ca="1" si="34"/>
        <v>#NAME?</v>
      </c>
      <c r="AJ156" s="161">
        <v>5</v>
      </c>
      <c r="AK156" s="161" t="str">
        <f t="shared" si="35"/>
        <v/>
      </c>
      <c r="AL156" s="161" t="e">
        <f t="shared" ca="1" si="36"/>
        <v>#NAME?</v>
      </c>
      <c r="AM156" s="161">
        <f t="shared" si="37"/>
        <v>111</v>
      </c>
      <c r="AN156" s="162" t="str">
        <f t="shared" si="38"/>
        <v/>
      </c>
      <c r="AO156" s="34" t="str">
        <f t="shared" si="39"/>
        <v>Сумма не совпадает или не ОДОУ</v>
      </c>
      <c r="AP156" s="34" t="str">
        <f t="shared" si="40"/>
        <v/>
      </c>
    </row>
    <row r="157" spans="1:42" ht="94.5" x14ac:dyDescent="0.25">
      <c r="A157" s="34">
        <v>124</v>
      </c>
      <c r="B157" s="57" t="s">
        <v>334</v>
      </c>
      <c r="C157" s="92">
        <f>'2022'!B154</f>
        <v>264.7</v>
      </c>
      <c r="D157" s="93">
        <f>'2022'!AA154</f>
        <v>1711</v>
      </c>
      <c r="E157" s="93">
        <f>'2022'!AB154</f>
        <v>1110</v>
      </c>
      <c r="F157" s="92">
        <f>'2022'!AE154</f>
        <v>4.1934265205893464</v>
      </c>
      <c r="G157" s="44">
        <f>'2021'!AJ124</f>
        <v>85</v>
      </c>
      <c r="H157" s="94">
        <f t="shared" si="31"/>
        <v>4.9678550555230858</v>
      </c>
      <c r="I157" s="47"/>
      <c r="J157" s="47"/>
      <c r="K157" s="47"/>
      <c r="L157" s="44">
        <f>'2021'!AK124</f>
        <v>63</v>
      </c>
      <c r="M157" s="44"/>
      <c r="N157" s="44"/>
      <c r="O157" s="44">
        <f>'Добыча 2021'!O134</f>
        <v>65</v>
      </c>
      <c r="P157" s="44"/>
      <c r="Q157" s="44"/>
      <c r="R157" s="44">
        <f>'Добыча 2021'!P134</f>
        <v>63</v>
      </c>
      <c r="S157" s="44"/>
      <c r="T157" s="44"/>
      <c r="U157" s="44">
        <f t="shared" si="41"/>
        <v>76.470588235294116</v>
      </c>
      <c r="V157" s="94">
        <f>'2022'!AG154</f>
        <v>55.5</v>
      </c>
      <c r="W157" s="44">
        <f t="shared" si="42"/>
        <v>5</v>
      </c>
      <c r="X157" s="44">
        <f>'2022'!AJ154</f>
        <v>55</v>
      </c>
      <c r="Y157" s="94">
        <f t="shared" si="43"/>
        <v>4.954954954954955</v>
      </c>
      <c r="Z157" s="44"/>
      <c r="AA157" s="44"/>
      <c r="AB157" s="44"/>
      <c r="AC157" s="44">
        <f>'2022'!AK154</f>
        <v>41</v>
      </c>
      <c r="AD157" s="44"/>
      <c r="AE157" s="44"/>
      <c r="AF157" s="82" t="str">
        <f t="shared" si="32"/>
        <v/>
      </c>
      <c r="AG157" s="159"/>
      <c r="AH157" s="160">
        <f t="shared" si="33"/>
        <v>4.1934265205893464</v>
      </c>
      <c r="AI157" s="160" t="e">
        <f t="shared" ca="1" si="34"/>
        <v>#NAME?</v>
      </c>
      <c r="AJ157" s="161">
        <v>5</v>
      </c>
      <c r="AK157" s="161" t="str">
        <f t="shared" si="35"/>
        <v/>
      </c>
      <c r="AL157" s="161" t="e">
        <f t="shared" ca="1" si="36"/>
        <v>#NAME?</v>
      </c>
      <c r="AM157" s="161">
        <f t="shared" si="37"/>
        <v>55</v>
      </c>
      <c r="AN157" s="162" t="str">
        <f t="shared" si="38"/>
        <v/>
      </c>
      <c r="AO157" s="34" t="str">
        <f t="shared" si="39"/>
        <v>Сумма не совпадает или не ОДОУ</v>
      </c>
      <c r="AP157" s="34" t="str">
        <f t="shared" si="40"/>
        <v/>
      </c>
    </row>
    <row r="158" spans="1:42" ht="94.5" x14ac:dyDescent="0.25">
      <c r="A158" s="34">
        <v>125</v>
      </c>
      <c r="B158" s="57" t="s">
        <v>335</v>
      </c>
      <c r="C158" s="92">
        <f>'2022'!B155</f>
        <v>93.555000000000007</v>
      </c>
      <c r="D158" s="93">
        <f>'2022'!AA155</f>
        <v>1588</v>
      </c>
      <c r="E158" s="93">
        <f>'2022'!AB155</f>
        <v>962</v>
      </c>
      <c r="F158" s="92">
        <f>'2022'!AE155</f>
        <v>10.282721393832505</v>
      </c>
      <c r="G158" s="44">
        <f>'2021'!AJ125</f>
        <v>75</v>
      </c>
      <c r="H158" s="94">
        <f t="shared" si="31"/>
        <v>4.7229219143576824</v>
      </c>
      <c r="I158" s="44"/>
      <c r="J158" s="44"/>
      <c r="K158" s="44"/>
      <c r="L158" s="44">
        <f>'2021'!AK125</f>
        <v>56</v>
      </c>
      <c r="M158" s="44"/>
      <c r="N158" s="44"/>
      <c r="O158" s="44">
        <f>'Добыча 2021'!O135</f>
        <v>66</v>
      </c>
      <c r="P158" s="44"/>
      <c r="Q158" s="44"/>
      <c r="R158" s="44">
        <f>'Добыча 2021'!P135</f>
        <v>56</v>
      </c>
      <c r="S158" s="44"/>
      <c r="T158" s="44"/>
      <c r="U158" s="44">
        <f t="shared" si="41"/>
        <v>88</v>
      </c>
      <c r="V158" s="94">
        <f>'2022'!AG155</f>
        <v>48.1</v>
      </c>
      <c r="W158" s="44">
        <f t="shared" si="42"/>
        <v>5</v>
      </c>
      <c r="X158" s="44">
        <f>'2022'!AJ155</f>
        <v>48</v>
      </c>
      <c r="Y158" s="94">
        <f t="shared" si="43"/>
        <v>4.9896049896049899</v>
      </c>
      <c r="Z158" s="44"/>
      <c r="AA158" s="44"/>
      <c r="AB158" s="44"/>
      <c r="AC158" s="44">
        <f>'2022'!AK155</f>
        <v>36</v>
      </c>
      <c r="AD158" s="44"/>
      <c r="AE158" s="44"/>
      <c r="AF158" s="82" t="str">
        <f t="shared" si="32"/>
        <v/>
      </c>
      <c r="AG158" s="159"/>
      <c r="AH158" s="160">
        <f t="shared" si="33"/>
        <v>10.282721393832505</v>
      </c>
      <c r="AI158" s="160" t="e">
        <f t="shared" ca="1" si="34"/>
        <v>#NAME?</v>
      </c>
      <c r="AJ158" s="161">
        <v>5</v>
      </c>
      <c r="AK158" s="161" t="str">
        <f t="shared" si="35"/>
        <v/>
      </c>
      <c r="AL158" s="161" t="e">
        <f t="shared" ca="1" si="36"/>
        <v>#NAME?</v>
      </c>
      <c r="AM158" s="161">
        <f t="shared" si="37"/>
        <v>48</v>
      </c>
      <c r="AN158" s="162" t="str">
        <f t="shared" si="38"/>
        <v/>
      </c>
      <c r="AO158" s="34" t="str">
        <f t="shared" si="39"/>
        <v>Сумма не совпадает или не ОДОУ</v>
      </c>
      <c r="AP158" s="34" t="str">
        <f t="shared" si="40"/>
        <v/>
      </c>
    </row>
    <row r="159" spans="1:42" ht="18.75" x14ac:dyDescent="0.25">
      <c r="A159" s="34"/>
      <c r="B159" s="46" t="s">
        <v>187</v>
      </c>
      <c r="C159" s="98"/>
      <c r="D159" s="97"/>
      <c r="E159" s="97"/>
      <c r="F159" s="98"/>
      <c r="G159" s="44"/>
      <c r="H159" s="94"/>
      <c r="I159" s="44"/>
      <c r="J159" s="44"/>
      <c r="K159" s="44"/>
      <c r="L159" s="44"/>
      <c r="M159" s="56"/>
      <c r="N159" s="56"/>
      <c r="O159" s="56"/>
      <c r="P159" s="56"/>
      <c r="Q159" s="56"/>
      <c r="R159" s="56"/>
      <c r="S159" s="56"/>
      <c r="T159" s="56"/>
      <c r="U159" s="44"/>
      <c r="V159" s="111"/>
      <c r="W159" s="44"/>
      <c r="X159" s="56"/>
      <c r="Y159" s="94"/>
      <c r="Z159" s="56"/>
      <c r="AA159" s="56"/>
      <c r="AB159" s="56"/>
      <c r="AC159" s="56"/>
      <c r="AD159" s="56"/>
      <c r="AE159" s="56"/>
      <c r="AF159" s="82" t="str">
        <f t="shared" si="32"/>
        <v/>
      </c>
      <c r="AG159" s="159"/>
      <c r="AH159" s="160" t="str">
        <f t="shared" si="33"/>
        <v/>
      </c>
      <c r="AI159" s="160" t="e">
        <f t="shared" ca="1" si="34"/>
        <v>#NAME?</v>
      </c>
      <c r="AJ159" s="161">
        <v>5</v>
      </c>
      <c r="AK159" s="161" t="str">
        <f t="shared" si="35"/>
        <v/>
      </c>
      <c r="AL159" s="161" t="str">
        <f t="shared" si="36"/>
        <v/>
      </c>
      <c r="AM159" s="161" t="str">
        <f t="shared" si="37"/>
        <v/>
      </c>
      <c r="AN159" s="162" t="str">
        <f t="shared" si="38"/>
        <v/>
      </c>
      <c r="AO159" s="34" t="str">
        <f t="shared" si="39"/>
        <v/>
      </c>
      <c r="AP159" s="34" t="str">
        <f t="shared" si="40"/>
        <v/>
      </c>
    </row>
    <row r="160" spans="1:42" ht="78.75" x14ac:dyDescent="0.25">
      <c r="A160" s="34">
        <v>126</v>
      </c>
      <c r="B160" s="49" t="s">
        <v>189</v>
      </c>
      <c r="C160" s="92">
        <f>'2022'!B157</f>
        <v>58.8</v>
      </c>
      <c r="D160" s="581">
        <f>'2022'!AA157</f>
        <v>206</v>
      </c>
      <c r="E160" s="93">
        <f>'2022'!AB157</f>
        <v>0</v>
      </c>
      <c r="F160" s="92">
        <f>'2022'!AE157</f>
        <v>0</v>
      </c>
      <c r="G160" s="583">
        <f>'2021'!AJ127</f>
        <v>3</v>
      </c>
      <c r="H160" s="585">
        <f t="shared" si="31"/>
        <v>1.4563106796116505</v>
      </c>
      <c r="I160" s="44"/>
      <c r="J160" s="44"/>
      <c r="K160" s="44"/>
      <c r="L160" s="583">
        <f>'2021'!AK127</f>
        <v>2</v>
      </c>
      <c r="M160" s="44"/>
      <c r="N160" s="44"/>
      <c r="O160" s="583">
        <f>'Добыча 2021'!O137</f>
        <v>2</v>
      </c>
      <c r="P160" s="44"/>
      <c r="Q160" s="44"/>
      <c r="R160" s="583">
        <f>'Добыча 2021'!P137</f>
        <v>2</v>
      </c>
      <c r="S160" s="44"/>
      <c r="T160" s="44"/>
      <c r="U160" s="583">
        <f>IF(G160=0,0,O160/G160*100)</f>
        <v>66.666666666666657</v>
      </c>
      <c r="V160" s="94">
        <f>'2022'!AG157</f>
        <v>0</v>
      </c>
      <c r="W160" s="44">
        <f t="shared" ref="W160:W170" si="44">IF(V160&gt;0,V160/E160*100,0)</f>
        <v>0</v>
      </c>
      <c r="X160" s="44">
        <f>'2022'!AJ157</f>
        <v>0</v>
      </c>
      <c r="Y160" s="94">
        <f t="shared" ref="Y160:Y170" si="45">IF(X160&gt;1,X160/E160*100,0)</f>
        <v>0</v>
      </c>
      <c r="Z160" s="44"/>
      <c r="AA160" s="44"/>
      <c r="AB160" s="44"/>
      <c r="AC160" s="44">
        <f>'2022'!AK157</f>
        <v>0</v>
      </c>
      <c r="AD160" s="44"/>
      <c r="AE160" s="44"/>
      <c r="AF160" s="82" t="str">
        <f t="shared" si="32"/>
        <v/>
      </c>
      <c r="AG160" s="159"/>
      <c r="AH160" s="160">
        <f t="shared" si="33"/>
        <v>0</v>
      </c>
      <c r="AI160" s="160" t="e">
        <f t="shared" ca="1" si="34"/>
        <v>#NAME?</v>
      </c>
      <c r="AJ160" s="161">
        <v>5</v>
      </c>
      <c r="AK160" s="161" t="str">
        <f t="shared" si="35"/>
        <v/>
      </c>
      <c r="AL160" s="161">
        <f t="shared" si="36"/>
        <v>0</v>
      </c>
      <c r="AM160" s="161">
        <f t="shared" si="37"/>
        <v>0</v>
      </c>
      <c r="AN160" s="162" t="str">
        <f t="shared" si="38"/>
        <v/>
      </c>
      <c r="AO160" s="34" t="str">
        <f t="shared" si="39"/>
        <v/>
      </c>
      <c r="AP160" s="34" t="str">
        <f t="shared" si="40"/>
        <v/>
      </c>
    </row>
    <row r="161" spans="1:42" ht="78.75" x14ac:dyDescent="0.25">
      <c r="A161" s="34">
        <v>127</v>
      </c>
      <c r="B161" s="49" t="s">
        <v>190</v>
      </c>
      <c r="C161" s="92">
        <f>'2022'!B158</f>
        <v>17.8</v>
      </c>
      <c r="D161" s="587"/>
      <c r="E161" s="93">
        <f>'2022'!AB158</f>
        <v>0</v>
      </c>
      <c r="F161" s="92">
        <f>'2022'!AE158</f>
        <v>0</v>
      </c>
      <c r="G161" s="588"/>
      <c r="H161" s="589"/>
      <c r="I161" s="56"/>
      <c r="J161" s="56"/>
      <c r="K161" s="56"/>
      <c r="L161" s="588"/>
      <c r="M161" s="44"/>
      <c r="N161" s="44"/>
      <c r="O161" s="588"/>
      <c r="P161" s="44"/>
      <c r="Q161" s="44"/>
      <c r="R161" s="588"/>
      <c r="S161" s="44"/>
      <c r="T161" s="44"/>
      <c r="U161" s="588"/>
      <c r="V161" s="94">
        <f>'2022'!AG158</f>
        <v>0</v>
      </c>
      <c r="W161" s="44">
        <f t="shared" si="44"/>
        <v>0</v>
      </c>
      <c r="X161" s="44">
        <f>'2022'!AJ158</f>
        <v>0</v>
      </c>
      <c r="Y161" s="94">
        <f t="shared" si="45"/>
        <v>0</v>
      </c>
      <c r="Z161" s="44"/>
      <c r="AA161" s="44"/>
      <c r="AB161" s="44"/>
      <c r="AC161" s="44">
        <f>'2022'!AK158</f>
        <v>0</v>
      </c>
      <c r="AD161" s="44"/>
      <c r="AE161" s="44"/>
      <c r="AF161" s="82" t="str">
        <f t="shared" si="32"/>
        <v/>
      </c>
      <c r="AG161" s="159"/>
      <c r="AH161" s="160">
        <f t="shared" si="33"/>
        <v>0</v>
      </c>
      <c r="AI161" s="160" t="e">
        <f t="shared" ca="1" si="34"/>
        <v>#NAME?</v>
      </c>
      <c r="AJ161" s="161">
        <v>5</v>
      </c>
      <c r="AK161" s="161" t="str">
        <f t="shared" si="35"/>
        <v/>
      </c>
      <c r="AL161" s="161">
        <f t="shared" si="36"/>
        <v>0</v>
      </c>
      <c r="AM161" s="161">
        <f t="shared" si="37"/>
        <v>0</v>
      </c>
      <c r="AN161" s="162" t="str">
        <f t="shared" si="38"/>
        <v/>
      </c>
      <c r="AO161" s="34" t="str">
        <f t="shared" si="39"/>
        <v/>
      </c>
      <c r="AP161" s="34" t="str">
        <f t="shared" si="40"/>
        <v/>
      </c>
    </row>
    <row r="162" spans="1:42" ht="78.75" x14ac:dyDescent="0.25">
      <c r="A162" s="34">
        <v>128</v>
      </c>
      <c r="B162" s="49" t="s">
        <v>191</v>
      </c>
      <c r="C162" s="92">
        <f>'2022'!B159</f>
        <v>30.8</v>
      </c>
      <c r="D162" s="587"/>
      <c r="E162" s="93">
        <f>'2022'!AB159</f>
        <v>0</v>
      </c>
      <c r="F162" s="92">
        <f>'2022'!AE159</f>
        <v>0</v>
      </c>
      <c r="G162" s="588"/>
      <c r="H162" s="589"/>
      <c r="I162" s="56"/>
      <c r="J162" s="56"/>
      <c r="K162" s="56"/>
      <c r="L162" s="588"/>
      <c r="M162" s="44"/>
      <c r="N162" s="44"/>
      <c r="O162" s="588"/>
      <c r="P162" s="44"/>
      <c r="Q162" s="44"/>
      <c r="R162" s="588"/>
      <c r="S162" s="44"/>
      <c r="T162" s="44"/>
      <c r="U162" s="588"/>
      <c r="V162" s="94">
        <f>'2022'!AG159</f>
        <v>0</v>
      </c>
      <c r="W162" s="44">
        <f t="shared" si="44"/>
        <v>0</v>
      </c>
      <c r="X162" s="44">
        <f>'2022'!AJ159</f>
        <v>0</v>
      </c>
      <c r="Y162" s="94">
        <f t="shared" si="45"/>
        <v>0</v>
      </c>
      <c r="Z162" s="44"/>
      <c r="AA162" s="44"/>
      <c r="AB162" s="44"/>
      <c r="AC162" s="44">
        <f>'2022'!AK159</f>
        <v>0</v>
      </c>
      <c r="AD162" s="44"/>
      <c r="AE162" s="44"/>
      <c r="AF162" s="82" t="str">
        <f t="shared" si="32"/>
        <v/>
      </c>
      <c r="AG162" s="159"/>
      <c r="AH162" s="160">
        <f t="shared" si="33"/>
        <v>0</v>
      </c>
      <c r="AI162" s="160" t="e">
        <f t="shared" ca="1" si="34"/>
        <v>#NAME?</v>
      </c>
      <c r="AJ162" s="161">
        <v>5</v>
      </c>
      <c r="AK162" s="161" t="str">
        <f t="shared" si="35"/>
        <v/>
      </c>
      <c r="AL162" s="161">
        <f t="shared" si="36"/>
        <v>0</v>
      </c>
      <c r="AM162" s="161">
        <f t="shared" si="37"/>
        <v>0</v>
      </c>
      <c r="AN162" s="162" t="str">
        <f t="shared" si="38"/>
        <v/>
      </c>
      <c r="AO162" s="34" t="str">
        <f t="shared" si="39"/>
        <v/>
      </c>
      <c r="AP162" s="34" t="str">
        <f t="shared" si="40"/>
        <v/>
      </c>
    </row>
    <row r="163" spans="1:42" ht="78.75" x14ac:dyDescent="0.25">
      <c r="A163" s="34">
        <v>129</v>
      </c>
      <c r="B163" s="49" t="s">
        <v>192</v>
      </c>
      <c r="C163" s="92">
        <f>'2022'!B160</f>
        <v>20.399999999999999</v>
      </c>
      <c r="D163" s="587"/>
      <c r="E163" s="93">
        <f>'2022'!AB160</f>
        <v>0</v>
      </c>
      <c r="F163" s="92">
        <f>'2022'!AE160</f>
        <v>0</v>
      </c>
      <c r="G163" s="588"/>
      <c r="H163" s="589"/>
      <c r="I163" s="56"/>
      <c r="J163" s="56"/>
      <c r="K163" s="56"/>
      <c r="L163" s="588"/>
      <c r="M163" s="44"/>
      <c r="N163" s="44"/>
      <c r="O163" s="588"/>
      <c r="P163" s="44"/>
      <c r="Q163" s="44"/>
      <c r="R163" s="588"/>
      <c r="S163" s="44"/>
      <c r="T163" s="44"/>
      <c r="U163" s="588"/>
      <c r="V163" s="94">
        <f>'2022'!AG160</f>
        <v>0</v>
      </c>
      <c r="W163" s="44">
        <f t="shared" si="44"/>
        <v>0</v>
      </c>
      <c r="X163" s="44">
        <f>'2022'!AJ160</f>
        <v>0</v>
      </c>
      <c r="Y163" s="94">
        <f t="shared" si="45"/>
        <v>0</v>
      </c>
      <c r="Z163" s="44"/>
      <c r="AA163" s="44"/>
      <c r="AB163" s="44"/>
      <c r="AC163" s="44">
        <f>'2022'!AK160</f>
        <v>0</v>
      </c>
      <c r="AD163" s="44"/>
      <c r="AE163" s="44"/>
      <c r="AF163" s="82" t="str">
        <f t="shared" si="32"/>
        <v/>
      </c>
      <c r="AG163" s="159"/>
      <c r="AH163" s="160">
        <f t="shared" si="33"/>
        <v>0</v>
      </c>
      <c r="AI163" s="160" t="e">
        <f t="shared" ca="1" si="34"/>
        <v>#NAME?</v>
      </c>
      <c r="AJ163" s="161">
        <v>5</v>
      </c>
      <c r="AK163" s="161" t="str">
        <f t="shared" si="35"/>
        <v/>
      </c>
      <c r="AL163" s="161">
        <f t="shared" si="36"/>
        <v>0</v>
      </c>
      <c r="AM163" s="161">
        <f t="shared" si="37"/>
        <v>0</v>
      </c>
      <c r="AN163" s="162" t="str">
        <f t="shared" si="38"/>
        <v/>
      </c>
      <c r="AO163" s="34" t="str">
        <f t="shared" si="39"/>
        <v/>
      </c>
      <c r="AP163" s="34" t="str">
        <f t="shared" si="40"/>
        <v/>
      </c>
    </row>
    <row r="164" spans="1:42" ht="78.75" x14ac:dyDescent="0.25">
      <c r="A164" s="34">
        <v>130</v>
      </c>
      <c r="B164" s="49" t="s">
        <v>193</v>
      </c>
      <c r="C164" s="92">
        <f>'2022'!B161</f>
        <v>20.8</v>
      </c>
      <c r="D164" s="587"/>
      <c r="E164" s="93">
        <f>'2022'!AB161</f>
        <v>0</v>
      </c>
      <c r="F164" s="92">
        <f>'2022'!AE161</f>
        <v>0</v>
      </c>
      <c r="G164" s="588"/>
      <c r="H164" s="589"/>
      <c r="I164" s="56"/>
      <c r="J164" s="56"/>
      <c r="K164" s="56"/>
      <c r="L164" s="588"/>
      <c r="M164" s="44"/>
      <c r="N164" s="44"/>
      <c r="O164" s="588"/>
      <c r="P164" s="44"/>
      <c r="Q164" s="44"/>
      <c r="R164" s="588"/>
      <c r="S164" s="44"/>
      <c r="T164" s="44"/>
      <c r="U164" s="588"/>
      <c r="V164" s="94">
        <f>'2022'!AG161</f>
        <v>0</v>
      </c>
      <c r="W164" s="44">
        <f t="shared" si="44"/>
        <v>0</v>
      </c>
      <c r="X164" s="44">
        <f>'2022'!AJ161</f>
        <v>0</v>
      </c>
      <c r="Y164" s="94">
        <f t="shared" si="45"/>
        <v>0</v>
      </c>
      <c r="Z164" s="44"/>
      <c r="AA164" s="44"/>
      <c r="AB164" s="44"/>
      <c r="AC164" s="44">
        <f>'2022'!AK161</f>
        <v>0</v>
      </c>
      <c r="AD164" s="44"/>
      <c r="AE164" s="44"/>
      <c r="AF164" s="82" t="str">
        <f t="shared" si="32"/>
        <v/>
      </c>
      <c r="AG164" s="159"/>
      <c r="AH164" s="160">
        <f t="shared" si="33"/>
        <v>0</v>
      </c>
      <c r="AI164" s="160" t="e">
        <f t="shared" ca="1" si="34"/>
        <v>#NAME?</v>
      </c>
      <c r="AJ164" s="161">
        <v>5</v>
      </c>
      <c r="AK164" s="161" t="str">
        <f t="shared" si="35"/>
        <v/>
      </c>
      <c r="AL164" s="161">
        <f t="shared" si="36"/>
        <v>0</v>
      </c>
      <c r="AM164" s="161">
        <f t="shared" si="37"/>
        <v>0</v>
      </c>
      <c r="AN164" s="162" t="str">
        <f t="shared" si="38"/>
        <v/>
      </c>
      <c r="AO164" s="34" t="str">
        <f t="shared" si="39"/>
        <v/>
      </c>
      <c r="AP164" s="34" t="str">
        <f t="shared" si="40"/>
        <v/>
      </c>
    </row>
    <row r="165" spans="1:42" ht="78.75" x14ac:dyDescent="0.25">
      <c r="A165" s="34">
        <v>131</v>
      </c>
      <c r="B165" s="49" t="s">
        <v>194</v>
      </c>
      <c r="C165" s="92">
        <f>'2022'!B162</f>
        <v>14.8</v>
      </c>
      <c r="D165" s="587"/>
      <c r="E165" s="93">
        <f>'2022'!AB162</f>
        <v>0</v>
      </c>
      <c r="F165" s="92">
        <f>'2022'!AE162</f>
        <v>0</v>
      </c>
      <c r="G165" s="588"/>
      <c r="H165" s="589"/>
      <c r="I165" s="56"/>
      <c r="J165" s="56"/>
      <c r="K165" s="56"/>
      <c r="L165" s="588"/>
      <c r="M165" s="44"/>
      <c r="N165" s="44"/>
      <c r="O165" s="588"/>
      <c r="P165" s="44"/>
      <c r="Q165" s="44"/>
      <c r="R165" s="588"/>
      <c r="S165" s="44"/>
      <c r="T165" s="44"/>
      <c r="U165" s="588"/>
      <c r="V165" s="94">
        <f>'2022'!AG162</f>
        <v>0</v>
      </c>
      <c r="W165" s="44">
        <f t="shared" si="44"/>
        <v>0</v>
      </c>
      <c r="X165" s="44">
        <f>'2022'!AJ162</f>
        <v>0</v>
      </c>
      <c r="Y165" s="94">
        <f t="shared" si="45"/>
        <v>0</v>
      </c>
      <c r="Z165" s="44"/>
      <c r="AA165" s="44"/>
      <c r="AB165" s="44"/>
      <c r="AC165" s="44">
        <f>'2022'!AK162</f>
        <v>0</v>
      </c>
      <c r="AD165" s="44"/>
      <c r="AE165" s="44"/>
      <c r="AF165" s="82" t="str">
        <f t="shared" si="32"/>
        <v/>
      </c>
      <c r="AG165" s="159"/>
      <c r="AH165" s="160">
        <f t="shared" si="33"/>
        <v>0</v>
      </c>
      <c r="AI165" s="160" t="e">
        <f t="shared" ca="1" si="34"/>
        <v>#NAME?</v>
      </c>
      <c r="AJ165" s="161">
        <v>5</v>
      </c>
      <c r="AK165" s="161" t="str">
        <f t="shared" si="35"/>
        <v/>
      </c>
      <c r="AL165" s="161">
        <f t="shared" si="36"/>
        <v>0</v>
      </c>
      <c r="AM165" s="161">
        <f t="shared" si="37"/>
        <v>0</v>
      </c>
      <c r="AN165" s="162" t="str">
        <f t="shared" si="38"/>
        <v/>
      </c>
      <c r="AO165" s="34" t="str">
        <f t="shared" si="39"/>
        <v/>
      </c>
      <c r="AP165" s="34" t="str">
        <f t="shared" si="40"/>
        <v/>
      </c>
    </row>
    <row r="166" spans="1:42" ht="78.75" x14ac:dyDescent="0.25">
      <c r="A166" s="34">
        <v>132</v>
      </c>
      <c r="B166" s="49" t="s">
        <v>195</v>
      </c>
      <c r="C166" s="92">
        <f>'2022'!B163</f>
        <v>8.6</v>
      </c>
      <c r="D166" s="587"/>
      <c r="E166" s="93">
        <f>'2022'!AB163</f>
        <v>0</v>
      </c>
      <c r="F166" s="92">
        <f>'2022'!AE163</f>
        <v>0</v>
      </c>
      <c r="G166" s="588"/>
      <c r="H166" s="589"/>
      <c r="I166" s="56"/>
      <c r="J166" s="56"/>
      <c r="K166" s="56"/>
      <c r="L166" s="588"/>
      <c r="M166" s="44"/>
      <c r="N166" s="44"/>
      <c r="O166" s="588"/>
      <c r="P166" s="44"/>
      <c r="Q166" s="44"/>
      <c r="R166" s="588"/>
      <c r="S166" s="44"/>
      <c r="T166" s="44"/>
      <c r="U166" s="588"/>
      <c r="V166" s="94">
        <f>'2022'!AG163</f>
        <v>0</v>
      </c>
      <c r="W166" s="44">
        <f t="shared" si="44"/>
        <v>0</v>
      </c>
      <c r="X166" s="44">
        <f>'2022'!AJ163</f>
        <v>0</v>
      </c>
      <c r="Y166" s="94">
        <f t="shared" si="45"/>
        <v>0</v>
      </c>
      <c r="Z166" s="44"/>
      <c r="AA166" s="44"/>
      <c r="AB166" s="44"/>
      <c r="AC166" s="44">
        <f>'2022'!AK163</f>
        <v>0</v>
      </c>
      <c r="AD166" s="44"/>
      <c r="AE166" s="44"/>
      <c r="AF166" s="82" t="str">
        <f t="shared" si="32"/>
        <v/>
      </c>
      <c r="AG166" s="159"/>
      <c r="AH166" s="160">
        <f t="shared" si="33"/>
        <v>0</v>
      </c>
      <c r="AI166" s="160" t="e">
        <f t="shared" ca="1" si="34"/>
        <v>#NAME?</v>
      </c>
      <c r="AJ166" s="161">
        <v>5</v>
      </c>
      <c r="AK166" s="161" t="str">
        <f t="shared" si="35"/>
        <v/>
      </c>
      <c r="AL166" s="161">
        <f t="shared" si="36"/>
        <v>0</v>
      </c>
      <c r="AM166" s="161">
        <f t="shared" si="37"/>
        <v>0</v>
      </c>
      <c r="AN166" s="162" t="str">
        <f t="shared" si="38"/>
        <v/>
      </c>
      <c r="AO166" s="34" t="str">
        <f t="shared" si="39"/>
        <v/>
      </c>
      <c r="AP166" s="34" t="str">
        <f t="shared" si="40"/>
        <v/>
      </c>
    </row>
    <row r="167" spans="1:42" ht="78.75" x14ac:dyDescent="0.25">
      <c r="A167" s="34">
        <v>133</v>
      </c>
      <c r="B167" s="49" t="s">
        <v>196</v>
      </c>
      <c r="C167" s="92">
        <f>'2022'!B164</f>
        <v>8</v>
      </c>
      <c r="D167" s="587"/>
      <c r="E167" s="93">
        <f>'2022'!AB164</f>
        <v>14</v>
      </c>
      <c r="F167" s="92">
        <f>'2022'!AE164</f>
        <v>1.75</v>
      </c>
      <c r="G167" s="588"/>
      <c r="H167" s="589"/>
      <c r="I167" s="56"/>
      <c r="J167" s="56"/>
      <c r="K167" s="56"/>
      <c r="L167" s="588"/>
      <c r="M167" s="44"/>
      <c r="N167" s="44"/>
      <c r="O167" s="588"/>
      <c r="P167" s="44"/>
      <c r="Q167" s="44"/>
      <c r="R167" s="588"/>
      <c r="S167" s="44"/>
      <c r="T167" s="44"/>
      <c r="U167" s="588"/>
      <c r="V167" s="94">
        <f>'2022'!AG164</f>
        <v>0</v>
      </c>
      <c r="W167" s="44">
        <f t="shared" si="44"/>
        <v>0</v>
      </c>
      <c r="X167" s="44">
        <f>'2022'!AJ164</f>
        <v>0</v>
      </c>
      <c r="Y167" s="94">
        <f t="shared" si="45"/>
        <v>0</v>
      </c>
      <c r="Z167" s="44"/>
      <c r="AA167" s="44"/>
      <c r="AB167" s="44"/>
      <c r="AC167" s="44">
        <f>'2022'!AK164</f>
        <v>0</v>
      </c>
      <c r="AD167" s="44"/>
      <c r="AE167" s="44"/>
      <c r="AF167" s="82" t="str">
        <f t="shared" si="32"/>
        <v/>
      </c>
      <c r="AG167" s="159"/>
      <c r="AH167" s="160">
        <f t="shared" si="33"/>
        <v>1.75</v>
      </c>
      <c r="AI167" s="160" t="e">
        <f t="shared" ca="1" si="34"/>
        <v>#NAME?</v>
      </c>
      <c r="AJ167" s="161">
        <v>5</v>
      </c>
      <c r="AK167" s="161" t="str">
        <f t="shared" si="35"/>
        <v/>
      </c>
      <c r="AL167" s="161">
        <f t="shared" si="36"/>
        <v>0</v>
      </c>
      <c r="AM167" s="161">
        <f t="shared" si="37"/>
        <v>0</v>
      </c>
      <c r="AN167" s="162" t="str">
        <f t="shared" si="38"/>
        <v/>
      </c>
      <c r="AO167" s="34" t="str">
        <f t="shared" si="39"/>
        <v/>
      </c>
      <c r="AP167" s="34" t="str">
        <f t="shared" si="40"/>
        <v/>
      </c>
    </row>
    <row r="168" spans="1:42" ht="78.75" x14ac:dyDescent="0.25">
      <c r="A168" s="34">
        <v>134</v>
      </c>
      <c r="B168" s="49" t="s">
        <v>197</v>
      </c>
      <c r="C168" s="92">
        <f>'2022'!B165</f>
        <v>30.8</v>
      </c>
      <c r="D168" s="587"/>
      <c r="E168" s="93">
        <f>'2022'!AB165</f>
        <v>0</v>
      </c>
      <c r="F168" s="92">
        <f>'2022'!AE165</f>
        <v>0</v>
      </c>
      <c r="G168" s="588"/>
      <c r="H168" s="589"/>
      <c r="I168" s="56"/>
      <c r="J168" s="56"/>
      <c r="K168" s="56"/>
      <c r="L168" s="588"/>
      <c r="M168" s="44"/>
      <c r="N168" s="44"/>
      <c r="O168" s="588"/>
      <c r="P168" s="44"/>
      <c r="Q168" s="44"/>
      <c r="R168" s="588"/>
      <c r="S168" s="44"/>
      <c r="T168" s="44"/>
      <c r="U168" s="588"/>
      <c r="V168" s="94">
        <f>'2022'!AG165</f>
        <v>0</v>
      </c>
      <c r="W168" s="44">
        <f t="shared" si="44"/>
        <v>0</v>
      </c>
      <c r="X168" s="44">
        <f>'2022'!AJ165</f>
        <v>0</v>
      </c>
      <c r="Y168" s="94">
        <f t="shared" si="45"/>
        <v>0</v>
      </c>
      <c r="Z168" s="44"/>
      <c r="AA168" s="44"/>
      <c r="AB168" s="44"/>
      <c r="AC168" s="44">
        <f>'2022'!AK165</f>
        <v>0</v>
      </c>
      <c r="AD168" s="44"/>
      <c r="AE168" s="44"/>
      <c r="AF168" s="82" t="str">
        <f t="shared" si="32"/>
        <v/>
      </c>
      <c r="AG168" s="159"/>
      <c r="AH168" s="160">
        <f t="shared" si="33"/>
        <v>0</v>
      </c>
      <c r="AI168" s="160" t="e">
        <f t="shared" ca="1" si="34"/>
        <v>#NAME?</v>
      </c>
      <c r="AJ168" s="161">
        <v>5</v>
      </c>
      <c r="AK168" s="161" t="str">
        <f t="shared" si="35"/>
        <v/>
      </c>
      <c r="AL168" s="161">
        <f t="shared" si="36"/>
        <v>0</v>
      </c>
      <c r="AM168" s="161">
        <f t="shared" si="37"/>
        <v>0</v>
      </c>
      <c r="AN168" s="162" t="str">
        <f t="shared" si="38"/>
        <v/>
      </c>
      <c r="AO168" s="34" t="str">
        <f t="shared" si="39"/>
        <v/>
      </c>
      <c r="AP168" s="34" t="str">
        <f t="shared" si="40"/>
        <v/>
      </c>
    </row>
    <row r="169" spans="1:42" ht="78.75" x14ac:dyDescent="0.25">
      <c r="A169" s="34">
        <v>135</v>
      </c>
      <c r="B169" s="49" t="s">
        <v>198</v>
      </c>
      <c r="C169" s="92">
        <f>'2022'!B166</f>
        <v>37.25</v>
      </c>
      <c r="D169" s="587"/>
      <c r="E169" s="93">
        <f>'2022'!AB166</f>
        <v>0</v>
      </c>
      <c r="F169" s="92">
        <f>'2022'!AE166</f>
        <v>0</v>
      </c>
      <c r="G169" s="588"/>
      <c r="H169" s="589"/>
      <c r="I169" s="56"/>
      <c r="J169" s="56"/>
      <c r="K169" s="56"/>
      <c r="L169" s="588"/>
      <c r="M169" s="44"/>
      <c r="N169" s="44"/>
      <c r="O169" s="588"/>
      <c r="P169" s="44"/>
      <c r="Q169" s="44"/>
      <c r="R169" s="588"/>
      <c r="S169" s="44"/>
      <c r="T169" s="44"/>
      <c r="U169" s="588"/>
      <c r="V169" s="94">
        <f>'2022'!AG166</f>
        <v>0</v>
      </c>
      <c r="W169" s="44">
        <f t="shared" si="44"/>
        <v>0</v>
      </c>
      <c r="X169" s="44">
        <f>'2022'!AJ166</f>
        <v>0</v>
      </c>
      <c r="Y169" s="94">
        <f t="shared" si="45"/>
        <v>0</v>
      </c>
      <c r="Z169" s="44"/>
      <c r="AA169" s="44"/>
      <c r="AB169" s="44"/>
      <c r="AC169" s="44">
        <f>'2022'!AK166</f>
        <v>0</v>
      </c>
      <c r="AD169" s="44"/>
      <c r="AE169" s="44"/>
      <c r="AF169" s="82" t="str">
        <f t="shared" si="32"/>
        <v/>
      </c>
      <c r="AG169" s="159"/>
      <c r="AH169" s="160">
        <f t="shared" si="33"/>
        <v>0</v>
      </c>
      <c r="AI169" s="160" t="e">
        <f t="shared" ca="1" si="34"/>
        <v>#NAME?</v>
      </c>
      <c r="AJ169" s="161">
        <v>5</v>
      </c>
      <c r="AK169" s="161" t="str">
        <f t="shared" si="35"/>
        <v/>
      </c>
      <c r="AL169" s="161">
        <f t="shared" si="36"/>
        <v>0</v>
      </c>
      <c r="AM169" s="161">
        <f t="shared" si="37"/>
        <v>0</v>
      </c>
      <c r="AN169" s="162" t="str">
        <f t="shared" si="38"/>
        <v/>
      </c>
      <c r="AO169" s="34" t="str">
        <f t="shared" si="39"/>
        <v/>
      </c>
      <c r="AP169" s="34" t="str">
        <f t="shared" si="40"/>
        <v/>
      </c>
    </row>
    <row r="170" spans="1:42" ht="78.75" x14ac:dyDescent="0.25">
      <c r="A170" s="34">
        <v>136</v>
      </c>
      <c r="B170" s="49" t="s">
        <v>199</v>
      </c>
      <c r="C170" s="92">
        <f>'2022'!B167</f>
        <v>24.34</v>
      </c>
      <c r="D170" s="587"/>
      <c r="E170" s="93">
        <f>'2022'!AB167</f>
        <v>0</v>
      </c>
      <c r="F170" s="92">
        <f>'2022'!AE167</f>
        <v>0</v>
      </c>
      <c r="G170" s="588"/>
      <c r="H170" s="589"/>
      <c r="I170" s="56"/>
      <c r="J170" s="56"/>
      <c r="K170" s="56"/>
      <c r="L170" s="588"/>
      <c r="M170" s="44"/>
      <c r="N170" s="44"/>
      <c r="O170" s="588"/>
      <c r="P170" s="44"/>
      <c r="Q170" s="44"/>
      <c r="R170" s="588"/>
      <c r="S170" s="44"/>
      <c r="T170" s="44"/>
      <c r="U170" s="588"/>
      <c r="V170" s="94">
        <f>'2022'!AG167</f>
        <v>0</v>
      </c>
      <c r="W170" s="44">
        <f t="shared" si="44"/>
        <v>0</v>
      </c>
      <c r="X170" s="44">
        <f>'2022'!AJ167</f>
        <v>0</v>
      </c>
      <c r="Y170" s="94">
        <f t="shared" si="45"/>
        <v>0</v>
      </c>
      <c r="Z170" s="44"/>
      <c r="AA170" s="44"/>
      <c r="AB170" s="44"/>
      <c r="AC170" s="44">
        <f>'2022'!AK167</f>
        <v>0</v>
      </c>
      <c r="AD170" s="44"/>
      <c r="AE170" s="44"/>
      <c r="AF170" s="82" t="str">
        <f t="shared" si="32"/>
        <v/>
      </c>
      <c r="AG170" s="159"/>
      <c r="AH170" s="160">
        <f t="shared" si="33"/>
        <v>0</v>
      </c>
      <c r="AI170" s="160" t="e">
        <f t="shared" ca="1" si="34"/>
        <v>#NAME?</v>
      </c>
      <c r="AJ170" s="161">
        <v>5</v>
      </c>
      <c r="AK170" s="161" t="str">
        <f t="shared" si="35"/>
        <v/>
      </c>
      <c r="AL170" s="161">
        <f t="shared" si="36"/>
        <v>0</v>
      </c>
      <c r="AM170" s="161">
        <f t="shared" si="37"/>
        <v>0</v>
      </c>
      <c r="AN170" s="162" t="str">
        <f t="shared" si="38"/>
        <v/>
      </c>
      <c r="AO170" s="34" t="str">
        <f t="shared" si="39"/>
        <v/>
      </c>
      <c r="AP170" s="34" t="str">
        <f t="shared" si="40"/>
        <v/>
      </c>
    </row>
    <row r="171" spans="1:42" ht="62.25" customHeight="1" x14ac:dyDescent="0.25">
      <c r="A171" s="72">
        <v>137</v>
      </c>
      <c r="B171" s="49" t="s">
        <v>200</v>
      </c>
      <c r="C171" s="92">
        <f>'2022'!B168</f>
        <v>30.8</v>
      </c>
      <c r="D171" s="582"/>
      <c r="E171" s="93">
        <f>'2022'!AB168</f>
        <v>0</v>
      </c>
      <c r="F171" s="92">
        <f>'2022'!AE168</f>
        <v>0</v>
      </c>
      <c r="G171" s="584"/>
      <c r="H171" s="586"/>
      <c r="I171" s="47"/>
      <c r="J171" s="47"/>
      <c r="K171" s="47"/>
      <c r="L171" s="584"/>
      <c r="M171" s="44"/>
      <c r="N171" s="44"/>
      <c r="O171" s="584"/>
      <c r="P171" s="44"/>
      <c r="Q171" s="44"/>
      <c r="R171" s="584"/>
      <c r="S171" s="44"/>
      <c r="T171" s="44"/>
      <c r="U171" s="584"/>
      <c r="V171" s="94">
        <f>'2022'!AG168</f>
        <v>0</v>
      </c>
      <c r="W171" s="44">
        <f t="shared" si="42"/>
        <v>0</v>
      </c>
      <c r="X171" s="44">
        <f>'2022'!AJ168</f>
        <v>0</v>
      </c>
      <c r="Y171" s="94">
        <f t="shared" si="43"/>
        <v>0</v>
      </c>
      <c r="Z171" s="44"/>
      <c r="AA171" s="44"/>
      <c r="AB171" s="44"/>
      <c r="AC171" s="44">
        <f>'2022'!AK168</f>
        <v>0</v>
      </c>
      <c r="AD171" s="44"/>
      <c r="AE171" s="44"/>
      <c r="AF171" s="82" t="str">
        <f t="shared" si="32"/>
        <v/>
      </c>
      <c r="AG171" s="159"/>
      <c r="AH171" s="160">
        <f t="shared" si="33"/>
        <v>0</v>
      </c>
      <c r="AI171" s="160" t="e">
        <f t="shared" ca="1" si="34"/>
        <v>#NAME?</v>
      </c>
      <c r="AJ171" s="161">
        <v>5</v>
      </c>
      <c r="AK171" s="161" t="str">
        <f t="shared" si="35"/>
        <v/>
      </c>
      <c r="AL171" s="161">
        <f t="shared" si="36"/>
        <v>0</v>
      </c>
      <c r="AM171" s="161">
        <f t="shared" si="37"/>
        <v>0</v>
      </c>
      <c r="AN171" s="162" t="str">
        <f t="shared" si="38"/>
        <v/>
      </c>
      <c r="AO171" s="34" t="str">
        <f t="shared" si="39"/>
        <v/>
      </c>
      <c r="AP171" s="34" t="str">
        <f t="shared" si="40"/>
        <v/>
      </c>
    </row>
    <row r="172" spans="1:42" ht="94.5" x14ac:dyDescent="0.25">
      <c r="A172" s="34">
        <v>138</v>
      </c>
      <c r="B172" s="57" t="s">
        <v>337</v>
      </c>
      <c r="C172" s="92">
        <f>'2022'!B169</f>
        <v>1020.3</v>
      </c>
      <c r="D172" s="93">
        <f>'2022'!AA169</f>
        <v>6794</v>
      </c>
      <c r="E172" s="93">
        <f>'2022'!AB169</f>
        <v>7020</v>
      </c>
      <c r="F172" s="92">
        <f>'2022'!AE169</f>
        <v>6.8803293149073808</v>
      </c>
      <c r="G172" s="44">
        <f>'2021'!AJ128</f>
        <v>339</v>
      </c>
      <c r="H172" s="94">
        <f t="shared" si="31"/>
        <v>4.9896967912864287</v>
      </c>
      <c r="I172" s="44"/>
      <c r="J172" s="44"/>
      <c r="K172" s="44"/>
      <c r="L172" s="44">
        <f>'2021'!AK128</f>
        <v>254</v>
      </c>
      <c r="M172" s="44"/>
      <c r="N172" s="44"/>
      <c r="O172" s="44">
        <f>'Добыча 2021'!O138</f>
        <v>339</v>
      </c>
      <c r="P172" s="44"/>
      <c r="Q172" s="44"/>
      <c r="R172" s="44">
        <f>'Добыча 2021'!P138</f>
        <v>254</v>
      </c>
      <c r="S172" s="44"/>
      <c r="T172" s="44"/>
      <c r="U172" s="44">
        <f t="shared" si="41"/>
        <v>100</v>
      </c>
      <c r="V172" s="94">
        <f>'2022'!AG169</f>
        <v>351</v>
      </c>
      <c r="W172" s="44">
        <f t="shared" si="42"/>
        <v>5</v>
      </c>
      <c r="X172" s="44">
        <f>'2022'!AJ169</f>
        <v>351</v>
      </c>
      <c r="Y172" s="94">
        <f t="shared" si="43"/>
        <v>5</v>
      </c>
      <c r="Z172" s="44"/>
      <c r="AA172" s="44"/>
      <c r="AB172" s="44"/>
      <c r="AC172" s="44">
        <f>'2022'!AK169</f>
        <v>263</v>
      </c>
      <c r="AD172" s="44"/>
      <c r="AE172" s="44"/>
      <c r="AF172" s="82" t="str">
        <f t="shared" si="32"/>
        <v/>
      </c>
      <c r="AG172" s="159"/>
      <c r="AH172" s="160">
        <f t="shared" si="33"/>
        <v>6.8803293149073808</v>
      </c>
      <c r="AI172" s="160" t="e">
        <f t="shared" ca="1" si="34"/>
        <v>#NAME?</v>
      </c>
      <c r="AJ172" s="161">
        <v>5</v>
      </c>
      <c r="AK172" s="161" t="str">
        <f t="shared" si="35"/>
        <v/>
      </c>
      <c r="AL172" s="161" t="e">
        <f t="shared" ca="1" si="36"/>
        <v>#NAME?</v>
      </c>
      <c r="AM172" s="161">
        <f t="shared" si="37"/>
        <v>351</v>
      </c>
      <c r="AN172" s="162" t="str">
        <f t="shared" si="38"/>
        <v/>
      </c>
      <c r="AO172" s="34" t="str">
        <f t="shared" si="39"/>
        <v>Сумма не совпадает или не ОДОУ</v>
      </c>
      <c r="AP172" s="34" t="str">
        <f t="shared" si="40"/>
        <v/>
      </c>
    </row>
    <row r="173" spans="1:42" ht="17.25" customHeight="1" x14ac:dyDescent="0.25">
      <c r="A173" s="72"/>
      <c r="B173" s="46" t="s">
        <v>201</v>
      </c>
      <c r="C173" s="98"/>
      <c r="D173" s="97"/>
      <c r="E173" s="97"/>
      <c r="F173" s="98"/>
      <c r="G173" s="56"/>
      <c r="H173" s="94"/>
      <c r="I173" s="47"/>
      <c r="J173" s="47"/>
      <c r="K173" s="47"/>
      <c r="L173" s="56"/>
      <c r="M173" s="56"/>
      <c r="N173" s="56"/>
      <c r="O173" s="56"/>
      <c r="P173" s="56"/>
      <c r="Q173" s="56"/>
      <c r="R173" s="56"/>
      <c r="S173" s="56"/>
      <c r="T173" s="56"/>
      <c r="U173" s="44"/>
      <c r="V173" s="111"/>
      <c r="W173" s="44"/>
      <c r="X173" s="56"/>
      <c r="Y173" s="94"/>
      <c r="Z173" s="56"/>
      <c r="AA173" s="56"/>
      <c r="AB173" s="56"/>
      <c r="AC173" s="56"/>
      <c r="AD173" s="56"/>
      <c r="AE173" s="56"/>
      <c r="AF173" s="82" t="str">
        <f t="shared" si="32"/>
        <v/>
      </c>
      <c r="AG173" s="159"/>
      <c r="AH173" s="160" t="str">
        <f t="shared" si="33"/>
        <v/>
      </c>
      <c r="AI173" s="160" t="e">
        <f t="shared" ca="1" si="34"/>
        <v>#NAME?</v>
      </c>
      <c r="AJ173" s="161">
        <v>5</v>
      </c>
      <c r="AK173" s="161" t="str">
        <f t="shared" si="35"/>
        <v/>
      </c>
      <c r="AL173" s="161" t="str">
        <f t="shared" si="36"/>
        <v/>
      </c>
      <c r="AM173" s="161" t="str">
        <f t="shared" si="37"/>
        <v/>
      </c>
      <c r="AN173" s="162" t="str">
        <f t="shared" si="38"/>
        <v/>
      </c>
      <c r="AO173" s="34" t="str">
        <f t="shared" si="39"/>
        <v/>
      </c>
      <c r="AP173" s="34" t="str">
        <f t="shared" si="40"/>
        <v/>
      </c>
    </row>
    <row r="174" spans="1:42" ht="47.25" customHeight="1" x14ac:dyDescent="0.25">
      <c r="A174" s="34">
        <v>139</v>
      </c>
      <c r="B174" s="57" t="s">
        <v>202</v>
      </c>
      <c r="C174" s="92">
        <f>'2022'!B171</f>
        <v>538.20000000000005</v>
      </c>
      <c r="D174" s="93">
        <f>'2022'!AA171</f>
        <v>1671</v>
      </c>
      <c r="E174" s="93">
        <f>'2022'!AB171</f>
        <v>3087</v>
      </c>
      <c r="F174" s="92">
        <f>'2022'!AE171</f>
        <v>5.735785953177257</v>
      </c>
      <c r="G174" s="44">
        <f>'2021'!AJ130</f>
        <v>83</v>
      </c>
      <c r="H174" s="94">
        <f t="shared" si="31"/>
        <v>4.9670855774985041</v>
      </c>
      <c r="I174" s="44"/>
      <c r="J174" s="44"/>
      <c r="K174" s="44"/>
      <c r="L174" s="44">
        <f>'2021'!AK130</f>
        <v>62</v>
      </c>
      <c r="M174" s="44"/>
      <c r="N174" s="44"/>
      <c r="O174" s="44">
        <f>'Добыча 2021'!O140</f>
        <v>82</v>
      </c>
      <c r="P174" s="44"/>
      <c r="Q174" s="44"/>
      <c r="R174" s="44">
        <f>'Добыча 2021'!P140</f>
        <v>62</v>
      </c>
      <c r="S174" s="44"/>
      <c r="T174" s="44"/>
      <c r="U174" s="44">
        <f t="shared" si="41"/>
        <v>98.795180722891558</v>
      </c>
      <c r="V174" s="94">
        <f>'2022'!AG171</f>
        <v>154.35000000000002</v>
      </c>
      <c r="W174" s="44">
        <f t="shared" si="42"/>
        <v>5.0000000000000009</v>
      </c>
      <c r="X174" s="44">
        <f>'2022'!AJ171</f>
        <v>154</v>
      </c>
      <c r="Y174" s="94">
        <f t="shared" si="43"/>
        <v>4.9886621315192743</v>
      </c>
      <c r="Z174" s="44"/>
      <c r="AA174" s="44"/>
      <c r="AB174" s="44"/>
      <c r="AC174" s="44">
        <f>'2022'!AK171</f>
        <v>115</v>
      </c>
      <c r="AD174" s="44"/>
      <c r="AE174" s="44"/>
      <c r="AF174" s="82" t="str">
        <f t="shared" si="32"/>
        <v/>
      </c>
      <c r="AG174" s="159"/>
      <c r="AH174" s="160">
        <f t="shared" si="33"/>
        <v>5.735785953177257</v>
      </c>
      <c r="AI174" s="160" t="e">
        <f t="shared" ca="1" si="34"/>
        <v>#NAME?</v>
      </c>
      <c r="AJ174" s="161">
        <v>5</v>
      </c>
      <c r="AK174" s="161" t="str">
        <f t="shared" si="35"/>
        <v/>
      </c>
      <c r="AL174" s="161" t="e">
        <f t="shared" ca="1" si="36"/>
        <v>#NAME?</v>
      </c>
      <c r="AM174" s="161">
        <f t="shared" si="37"/>
        <v>154</v>
      </c>
      <c r="AN174" s="162" t="str">
        <f t="shared" si="38"/>
        <v/>
      </c>
      <c r="AO174" s="34" t="str">
        <f t="shared" si="39"/>
        <v>Сумма не совпадает или не ОДОУ</v>
      </c>
      <c r="AP174" s="34" t="str">
        <f t="shared" si="40"/>
        <v/>
      </c>
    </row>
    <row r="175" spans="1:42" ht="18.75" x14ac:dyDescent="0.25">
      <c r="A175" s="34"/>
      <c r="B175" s="46" t="s">
        <v>203</v>
      </c>
      <c r="C175" s="98"/>
      <c r="D175" s="97"/>
      <c r="E175" s="97"/>
      <c r="F175" s="98"/>
      <c r="G175" s="44"/>
      <c r="H175" s="94"/>
      <c r="I175" s="44"/>
      <c r="J175" s="44"/>
      <c r="K175" s="44"/>
      <c r="L175" s="44"/>
      <c r="M175" s="56"/>
      <c r="N175" s="56"/>
      <c r="O175" s="56"/>
      <c r="P175" s="56"/>
      <c r="Q175" s="56"/>
      <c r="R175" s="56"/>
      <c r="S175" s="56"/>
      <c r="T175" s="56"/>
      <c r="U175" s="44"/>
      <c r="V175" s="111"/>
      <c r="W175" s="44"/>
      <c r="X175" s="56"/>
      <c r="Y175" s="94"/>
      <c r="Z175" s="56"/>
      <c r="AA175" s="56"/>
      <c r="AB175" s="56"/>
      <c r="AC175" s="56"/>
      <c r="AD175" s="56"/>
      <c r="AE175" s="56"/>
      <c r="AF175" s="82" t="str">
        <f t="shared" si="32"/>
        <v/>
      </c>
      <c r="AG175" s="159"/>
      <c r="AH175" s="160" t="str">
        <f t="shared" si="33"/>
        <v/>
      </c>
      <c r="AI175" s="160" t="e">
        <f t="shared" ca="1" si="34"/>
        <v>#NAME?</v>
      </c>
      <c r="AJ175" s="161">
        <v>5</v>
      </c>
      <c r="AK175" s="161" t="str">
        <f t="shared" si="35"/>
        <v/>
      </c>
      <c r="AL175" s="161" t="str">
        <f t="shared" si="36"/>
        <v/>
      </c>
      <c r="AM175" s="161" t="str">
        <f t="shared" si="37"/>
        <v/>
      </c>
      <c r="AN175" s="162" t="str">
        <f t="shared" si="38"/>
        <v/>
      </c>
      <c r="AO175" s="34" t="str">
        <f t="shared" si="39"/>
        <v/>
      </c>
      <c r="AP175" s="34" t="str">
        <f t="shared" si="40"/>
        <v/>
      </c>
    </row>
    <row r="176" spans="1:42" ht="94.5" x14ac:dyDescent="0.25">
      <c r="A176" s="34">
        <v>140</v>
      </c>
      <c r="B176" s="57" t="s">
        <v>204</v>
      </c>
      <c r="C176" s="92">
        <f>'2022'!B173</f>
        <v>133.66200000000001</v>
      </c>
      <c r="D176" s="93">
        <f>'2022'!AA173</f>
        <v>411</v>
      </c>
      <c r="E176" s="93">
        <f>'2022'!AB173</f>
        <v>729</v>
      </c>
      <c r="F176" s="92">
        <f>'2022'!AE173</f>
        <v>5.4540557525699151</v>
      </c>
      <c r="G176" s="44">
        <f>'2021'!AJ132</f>
        <v>20</v>
      </c>
      <c r="H176" s="94">
        <f t="shared" si="31"/>
        <v>4.8661800486618008</v>
      </c>
      <c r="I176" s="44"/>
      <c r="J176" s="44"/>
      <c r="K176" s="44"/>
      <c r="L176" s="44">
        <f>'2021'!AK132</f>
        <v>15</v>
      </c>
      <c r="M176" s="44"/>
      <c r="N176" s="44"/>
      <c r="O176" s="44">
        <f>'Добыча 2021'!O142</f>
        <v>20</v>
      </c>
      <c r="P176" s="44"/>
      <c r="Q176" s="44"/>
      <c r="R176" s="44">
        <f>'Добыча 2021'!P142</f>
        <v>15</v>
      </c>
      <c r="S176" s="44"/>
      <c r="T176" s="44"/>
      <c r="U176" s="44">
        <f t="shared" si="41"/>
        <v>100</v>
      </c>
      <c r="V176" s="94">
        <f>'2022'!AG173</f>
        <v>36.450000000000003</v>
      </c>
      <c r="W176" s="44">
        <f t="shared" si="42"/>
        <v>5</v>
      </c>
      <c r="X176" s="44">
        <f>'2022'!AJ173</f>
        <v>36</v>
      </c>
      <c r="Y176" s="94">
        <f t="shared" si="43"/>
        <v>4.9382716049382713</v>
      </c>
      <c r="Z176" s="44"/>
      <c r="AA176" s="44"/>
      <c r="AB176" s="44"/>
      <c r="AC176" s="44">
        <f>'2022'!AK173</f>
        <v>27</v>
      </c>
      <c r="AD176" s="44"/>
      <c r="AE176" s="44"/>
      <c r="AF176" s="82" t="str">
        <f t="shared" si="32"/>
        <v/>
      </c>
      <c r="AG176" s="159"/>
      <c r="AH176" s="160">
        <f t="shared" si="33"/>
        <v>5.4540557525699151</v>
      </c>
      <c r="AI176" s="160" t="e">
        <f t="shared" ca="1" si="34"/>
        <v>#NAME?</v>
      </c>
      <c r="AJ176" s="161">
        <v>5</v>
      </c>
      <c r="AK176" s="161" t="str">
        <f t="shared" si="35"/>
        <v/>
      </c>
      <c r="AL176" s="161" t="e">
        <f t="shared" ca="1" si="36"/>
        <v>#NAME?</v>
      </c>
      <c r="AM176" s="161">
        <f t="shared" si="37"/>
        <v>36</v>
      </c>
      <c r="AN176" s="162" t="str">
        <f t="shared" si="38"/>
        <v/>
      </c>
      <c r="AO176" s="34" t="str">
        <f t="shared" si="39"/>
        <v>Сумма не совпадает или не ОДОУ</v>
      </c>
      <c r="AP176" s="34" t="str">
        <f t="shared" si="40"/>
        <v/>
      </c>
    </row>
    <row r="177" spans="1:42" ht="94.5" x14ac:dyDescent="0.25">
      <c r="A177" s="34">
        <v>141</v>
      </c>
      <c r="B177" s="57" t="s">
        <v>205</v>
      </c>
      <c r="C177" s="92">
        <f>'2022'!B174</f>
        <v>868.12699999999995</v>
      </c>
      <c r="D177" s="93">
        <f>'2022'!AA174</f>
        <v>631</v>
      </c>
      <c r="E177" s="93">
        <f>'2022'!AB174</f>
        <v>1119</v>
      </c>
      <c r="F177" s="92">
        <f>'2022'!AE174</f>
        <v>1.288981911632745</v>
      </c>
      <c r="G177" s="44">
        <f>'2021'!AJ133</f>
        <v>31</v>
      </c>
      <c r="H177" s="94">
        <f t="shared" si="31"/>
        <v>4.9128367670364499</v>
      </c>
      <c r="I177" s="44"/>
      <c r="J177" s="44"/>
      <c r="K177" s="44"/>
      <c r="L177" s="44">
        <f>'2021'!AK133</f>
        <v>23</v>
      </c>
      <c r="M177" s="44"/>
      <c r="N177" s="44"/>
      <c r="O177" s="44">
        <f>'Добыча 2021'!O143</f>
        <v>31</v>
      </c>
      <c r="P177" s="44"/>
      <c r="Q177" s="44"/>
      <c r="R177" s="44">
        <f>'Добыча 2021'!P143</f>
        <v>23</v>
      </c>
      <c r="S177" s="44"/>
      <c r="T177" s="44"/>
      <c r="U177" s="44">
        <f t="shared" ref="U177:U240" si="46">IF(G177=0,0,O177/G177*100)</f>
        <v>100</v>
      </c>
      <c r="V177" s="94">
        <f>'2022'!AG174</f>
        <v>55.95</v>
      </c>
      <c r="W177" s="44">
        <f t="shared" si="42"/>
        <v>5</v>
      </c>
      <c r="X177" s="44">
        <f>'2022'!AJ174</f>
        <v>55</v>
      </c>
      <c r="Y177" s="94">
        <f t="shared" si="43"/>
        <v>4.9151027703306527</v>
      </c>
      <c r="Z177" s="44"/>
      <c r="AA177" s="44"/>
      <c r="AB177" s="44"/>
      <c r="AC177" s="44">
        <f>'2022'!AK174</f>
        <v>41</v>
      </c>
      <c r="AD177" s="44"/>
      <c r="AE177" s="44"/>
      <c r="AF177" s="82" t="str">
        <f t="shared" si="32"/>
        <v/>
      </c>
      <c r="AG177" s="159"/>
      <c r="AH177" s="160">
        <f t="shared" si="33"/>
        <v>1.288981911632745</v>
      </c>
      <c r="AI177" s="160" t="e">
        <f t="shared" ca="1" si="34"/>
        <v>#NAME?</v>
      </c>
      <c r="AJ177" s="161">
        <v>5</v>
      </c>
      <c r="AK177" s="161" t="str">
        <f t="shared" si="35"/>
        <v/>
      </c>
      <c r="AL177" s="161" t="e">
        <f t="shared" ca="1" si="36"/>
        <v>#NAME?</v>
      </c>
      <c r="AM177" s="161">
        <f t="shared" si="37"/>
        <v>55</v>
      </c>
      <c r="AN177" s="162" t="str">
        <f t="shared" si="38"/>
        <v/>
      </c>
      <c r="AO177" s="34" t="str">
        <f t="shared" si="39"/>
        <v>Сумма не совпадает или не ОДОУ</v>
      </c>
      <c r="AP177" s="34" t="str">
        <f t="shared" si="40"/>
        <v/>
      </c>
    </row>
    <row r="178" spans="1:42" ht="31.5" customHeight="1" x14ac:dyDescent="0.25">
      <c r="A178" s="34">
        <v>142</v>
      </c>
      <c r="B178" s="57" t="s">
        <v>206</v>
      </c>
      <c r="C178" s="92">
        <f>'2022'!B175</f>
        <v>1249.8789999999999</v>
      </c>
      <c r="D178" s="93">
        <f>'2022'!AA175</f>
        <v>930</v>
      </c>
      <c r="E178" s="93">
        <f>'2022'!AB175</f>
        <v>1762</v>
      </c>
      <c r="F178" s="92">
        <f>'2022'!AE175</f>
        <v>1.4097364624895692</v>
      </c>
      <c r="G178" s="44">
        <f>'2021'!AJ134</f>
        <v>46</v>
      </c>
      <c r="H178" s="94">
        <f t="shared" si="31"/>
        <v>4.946236559139785</v>
      </c>
      <c r="I178" s="44"/>
      <c r="J178" s="44"/>
      <c r="K178" s="44"/>
      <c r="L178" s="44">
        <f>'2021'!AK134</f>
        <v>34</v>
      </c>
      <c r="M178" s="44"/>
      <c r="N178" s="44"/>
      <c r="O178" s="44">
        <f>'Добыча 2021'!O144</f>
        <v>46</v>
      </c>
      <c r="P178" s="44"/>
      <c r="Q178" s="44"/>
      <c r="R178" s="44">
        <f>'Добыча 2021'!P144</f>
        <v>34</v>
      </c>
      <c r="S178" s="44"/>
      <c r="T178" s="44"/>
      <c r="U178" s="44">
        <f t="shared" si="46"/>
        <v>100</v>
      </c>
      <c r="V178" s="94">
        <f>'2022'!AG175</f>
        <v>88.100000000000009</v>
      </c>
      <c r="W178" s="44">
        <f t="shared" ref="W178:W241" si="47">IF(V178&gt;0,V178/E178*100,0)</f>
        <v>5</v>
      </c>
      <c r="X178" s="44">
        <f>'2022'!AJ175</f>
        <v>88</v>
      </c>
      <c r="Y178" s="94">
        <f t="shared" ref="Y178:Y241" si="48">IF(X178&gt;1,X178/E178*100,0)</f>
        <v>4.994324631101021</v>
      </c>
      <c r="Z178" s="44"/>
      <c r="AA178" s="44"/>
      <c r="AB178" s="44"/>
      <c r="AC178" s="44">
        <f>'2022'!AK175</f>
        <v>66</v>
      </c>
      <c r="AD178" s="44"/>
      <c r="AE178" s="44"/>
      <c r="AF178" s="82" t="str">
        <f t="shared" si="32"/>
        <v/>
      </c>
      <c r="AG178" s="159"/>
      <c r="AH178" s="160">
        <f t="shared" si="33"/>
        <v>1.4097364624895692</v>
      </c>
      <c r="AI178" s="160" t="e">
        <f t="shared" ca="1" si="34"/>
        <v>#NAME?</v>
      </c>
      <c r="AJ178" s="161">
        <v>5</v>
      </c>
      <c r="AK178" s="161" t="str">
        <f t="shared" si="35"/>
        <v/>
      </c>
      <c r="AL178" s="161" t="e">
        <f t="shared" ca="1" si="36"/>
        <v>#NAME?</v>
      </c>
      <c r="AM178" s="161">
        <f t="shared" si="37"/>
        <v>88</v>
      </c>
      <c r="AN178" s="162" t="str">
        <f t="shared" si="38"/>
        <v/>
      </c>
      <c r="AO178" s="34" t="str">
        <f t="shared" si="39"/>
        <v>Сумма не совпадает или не ОДОУ</v>
      </c>
      <c r="AP178" s="34" t="str">
        <f t="shared" si="40"/>
        <v/>
      </c>
    </row>
    <row r="179" spans="1:42" ht="49.5" customHeight="1" x14ac:dyDescent="0.25">
      <c r="A179" s="34">
        <v>143</v>
      </c>
      <c r="B179" s="57" t="s">
        <v>209</v>
      </c>
      <c r="C179" s="92">
        <f>'2022'!B176</f>
        <v>387.9</v>
      </c>
      <c r="D179" s="93">
        <f>'2022'!AA176</f>
        <v>58</v>
      </c>
      <c r="E179" s="93">
        <f>'2022'!AB176</f>
        <v>31</v>
      </c>
      <c r="F179" s="92">
        <f>'2022'!AE176</f>
        <v>7.9917504511472032E-2</v>
      </c>
      <c r="G179" s="44">
        <f>'2021'!AJ135</f>
        <v>0</v>
      </c>
      <c r="H179" s="94">
        <f t="shared" si="31"/>
        <v>0</v>
      </c>
      <c r="I179" s="44"/>
      <c r="J179" s="44"/>
      <c r="K179" s="44"/>
      <c r="L179" s="44">
        <f>'2021'!AK135</f>
        <v>0</v>
      </c>
      <c r="M179" s="44"/>
      <c r="N179" s="44"/>
      <c r="O179" s="44">
        <f>'Добыча 2021'!O145</f>
        <v>0</v>
      </c>
      <c r="P179" s="44"/>
      <c r="Q179" s="44"/>
      <c r="R179" s="44">
        <f>'Добыча 2021'!P145</f>
        <v>0</v>
      </c>
      <c r="S179" s="44"/>
      <c r="T179" s="44"/>
      <c r="U179" s="44">
        <f t="shared" si="46"/>
        <v>0</v>
      </c>
      <c r="V179" s="94">
        <f>'2022'!AG176</f>
        <v>0</v>
      </c>
      <c r="W179" s="44">
        <f t="shared" si="47"/>
        <v>0</v>
      </c>
      <c r="X179" s="44">
        <f>'2022'!AJ176</f>
        <v>0</v>
      </c>
      <c r="Y179" s="94">
        <f t="shared" si="48"/>
        <v>0</v>
      </c>
      <c r="Z179" s="44"/>
      <c r="AA179" s="44"/>
      <c r="AB179" s="44"/>
      <c r="AC179" s="44">
        <f>'2022'!AK176</f>
        <v>0</v>
      </c>
      <c r="AD179" s="44"/>
      <c r="AE179" s="44"/>
      <c r="AF179" s="82" t="str">
        <f t="shared" si="32"/>
        <v/>
      </c>
      <c r="AG179" s="159"/>
      <c r="AH179" s="160">
        <f t="shared" si="33"/>
        <v>7.9917504511472032E-2</v>
      </c>
      <c r="AI179" s="160" t="e">
        <f t="shared" ca="1" si="34"/>
        <v>#NAME?</v>
      </c>
      <c r="AJ179" s="161">
        <v>5</v>
      </c>
      <c r="AK179" s="161" t="str">
        <f t="shared" si="35"/>
        <v/>
      </c>
      <c r="AL179" s="161">
        <f t="shared" si="36"/>
        <v>0</v>
      </c>
      <c r="AM179" s="161">
        <f t="shared" si="37"/>
        <v>0</v>
      </c>
      <c r="AN179" s="162" t="str">
        <f t="shared" si="38"/>
        <v/>
      </c>
      <c r="AO179" s="34" t="str">
        <f t="shared" si="39"/>
        <v/>
      </c>
      <c r="AP179" s="34" t="str">
        <f t="shared" si="40"/>
        <v/>
      </c>
    </row>
    <row r="180" spans="1:42" ht="31.5" x14ac:dyDescent="0.25">
      <c r="A180" s="34">
        <v>144</v>
      </c>
      <c r="B180" s="57" t="s">
        <v>210</v>
      </c>
      <c r="C180" s="92">
        <f>'2022'!B177</f>
        <v>1.9339999999999999</v>
      </c>
      <c r="D180" s="93">
        <f>'2022'!AA177</f>
        <v>0</v>
      </c>
      <c r="E180" s="93">
        <f>'2022'!AB177</f>
        <v>0</v>
      </c>
      <c r="F180" s="92">
        <f>'2022'!AE177</f>
        <v>0</v>
      </c>
      <c r="G180" s="44">
        <f>'2021'!AJ136</f>
        <v>0</v>
      </c>
      <c r="H180" s="94">
        <f t="shared" si="31"/>
        <v>0</v>
      </c>
      <c r="I180" s="47"/>
      <c r="J180" s="47"/>
      <c r="K180" s="47"/>
      <c r="L180" s="44">
        <f>'2021'!AK136</f>
        <v>0</v>
      </c>
      <c r="M180" s="44"/>
      <c r="N180" s="44"/>
      <c r="O180" s="44">
        <f>'Добыча 2021'!O146</f>
        <v>0</v>
      </c>
      <c r="P180" s="44"/>
      <c r="Q180" s="44"/>
      <c r="R180" s="44">
        <f>'Добыча 2021'!P146</f>
        <v>0</v>
      </c>
      <c r="S180" s="44"/>
      <c r="T180" s="44"/>
      <c r="U180" s="44">
        <f t="shared" si="46"/>
        <v>0</v>
      </c>
      <c r="V180" s="94">
        <f>'2022'!AG177</f>
        <v>0</v>
      </c>
      <c r="W180" s="44">
        <f t="shared" si="47"/>
        <v>0</v>
      </c>
      <c r="X180" s="44">
        <f>'2022'!AJ177</f>
        <v>0</v>
      </c>
      <c r="Y180" s="94">
        <f t="shared" si="48"/>
        <v>0</v>
      </c>
      <c r="Z180" s="44"/>
      <c r="AA180" s="44"/>
      <c r="AB180" s="44"/>
      <c r="AC180" s="44">
        <f>'2022'!AK177</f>
        <v>0</v>
      </c>
      <c r="AD180" s="44"/>
      <c r="AE180" s="44"/>
      <c r="AF180" s="82" t="str">
        <f t="shared" si="32"/>
        <v/>
      </c>
      <c r="AG180" s="159"/>
      <c r="AH180" s="160">
        <f t="shared" si="33"/>
        <v>0</v>
      </c>
      <c r="AI180" s="160" t="e">
        <f t="shared" ca="1" si="34"/>
        <v>#NAME?</v>
      </c>
      <c r="AJ180" s="161">
        <v>5</v>
      </c>
      <c r="AK180" s="161" t="str">
        <f t="shared" si="35"/>
        <v/>
      </c>
      <c r="AL180" s="161">
        <f t="shared" si="36"/>
        <v>0</v>
      </c>
      <c r="AM180" s="161">
        <f t="shared" si="37"/>
        <v>0</v>
      </c>
      <c r="AN180" s="162" t="str">
        <f t="shared" si="38"/>
        <v/>
      </c>
      <c r="AO180" s="34" t="str">
        <f t="shared" si="39"/>
        <v/>
      </c>
      <c r="AP180" s="34" t="str">
        <f t="shared" si="40"/>
        <v/>
      </c>
    </row>
    <row r="181" spans="1:42" ht="94.5" x14ac:dyDescent="0.25">
      <c r="A181" s="34">
        <v>145</v>
      </c>
      <c r="B181" s="57" t="s">
        <v>338</v>
      </c>
      <c r="C181" s="92">
        <f>'2022'!B178</f>
        <v>103.86014</v>
      </c>
      <c r="D181" s="93">
        <f>'2022'!AA178</f>
        <v>0</v>
      </c>
      <c r="E181" s="93">
        <f>'2022'!AB178</f>
        <v>44</v>
      </c>
      <c r="F181" s="92">
        <f>'2022'!AE178</f>
        <v>0.42364664634574917</v>
      </c>
      <c r="G181" s="44">
        <f>'2021'!AJ137</f>
        <v>0</v>
      </c>
      <c r="H181" s="94">
        <f t="shared" ref="H181:H244" si="49">IF(G181&gt;0,G181/D181*100,0)</f>
        <v>0</v>
      </c>
      <c r="I181" s="44"/>
      <c r="J181" s="44"/>
      <c r="K181" s="44"/>
      <c r="L181" s="44">
        <f>'2021'!AK137</f>
        <v>0</v>
      </c>
      <c r="M181" s="44"/>
      <c r="N181" s="44"/>
      <c r="O181" s="44">
        <f>'Добыча 2021'!O147</f>
        <v>0</v>
      </c>
      <c r="P181" s="44"/>
      <c r="Q181" s="44"/>
      <c r="R181" s="44">
        <f>'Добыча 2021'!P147</f>
        <v>0</v>
      </c>
      <c r="S181" s="44"/>
      <c r="T181" s="44"/>
      <c r="U181" s="44">
        <f t="shared" si="46"/>
        <v>0</v>
      </c>
      <c r="V181" s="94">
        <f>'2022'!AG178</f>
        <v>2.2000000000000002</v>
      </c>
      <c r="W181" s="44">
        <f t="shared" si="47"/>
        <v>5</v>
      </c>
      <c r="X181" s="44">
        <f>'2022'!AJ178</f>
        <v>2</v>
      </c>
      <c r="Y181" s="94">
        <f t="shared" si="48"/>
        <v>4.5454545454545459</v>
      </c>
      <c r="Z181" s="44"/>
      <c r="AA181" s="44"/>
      <c r="AB181" s="44"/>
      <c r="AC181" s="44">
        <f>'2022'!AK178</f>
        <v>1</v>
      </c>
      <c r="AD181" s="44"/>
      <c r="AE181" s="44"/>
      <c r="AF181" s="82" t="str">
        <f t="shared" si="32"/>
        <v/>
      </c>
      <c r="AG181" s="159"/>
      <c r="AH181" s="160">
        <f t="shared" si="33"/>
        <v>0.42364664634574917</v>
      </c>
      <c r="AI181" s="160" t="e">
        <f t="shared" ca="1" si="34"/>
        <v>#NAME?</v>
      </c>
      <c r="AJ181" s="161">
        <v>5</v>
      </c>
      <c r="AK181" s="161" t="str">
        <f t="shared" si="35"/>
        <v/>
      </c>
      <c r="AL181" s="161" t="e">
        <f t="shared" ca="1" si="36"/>
        <v>#NAME?</v>
      </c>
      <c r="AM181" s="161">
        <f t="shared" si="37"/>
        <v>2</v>
      </c>
      <c r="AN181" s="162" t="str">
        <f t="shared" si="38"/>
        <v/>
      </c>
      <c r="AO181" s="34" t="str">
        <f t="shared" si="39"/>
        <v>Сумма не совпадает или не ОДОУ</v>
      </c>
      <c r="AP181" s="34" t="str">
        <f t="shared" si="40"/>
        <v/>
      </c>
    </row>
    <row r="182" spans="1:42" ht="94.5" x14ac:dyDescent="0.25">
      <c r="A182" s="34">
        <v>146</v>
      </c>
      <c r="B182" s="57" t="s">
        <v>339</v>
      </c>
      <c r="C182" s="92">
        <f>'2022'!B179</f>
        <v>385.73099999999999</v>
      </c>
      <c r="D182" s="93">
        <f>'2022'!AA179</f>
        <v>255</v>
      </c>
      <c r="E182" s="93">
        <f>'2022'!AB179</f>
        <v>280</v>
      </c>
      <c r="F182" s="92">
        <f>'2022'!AE179</f>
        <v>0.72589447049887101</v>
      </c>
      <c r="G182" s="44">
        <f>'2021'!AJ138</f>
        <v>12</v>
      </c>
      <c r="H182" s="94">
        <f t="shared" si="49"/>
        <v>4.7058823529411766</v>
      </c>
      <c r="I182" s="44"/>
      <c r="J182" s="44"/>
      <c r="K182" s="44"/>
      <c r="L182" s="44">
        <f>'2021'!AK138</f>
        <v>9</v>
      </c>
      <c r="M182" s="44"/>
      <c r="N182" s="44"/>
      <c r="O182" s="44">
        <f>'Добыча 2021'!O148</f>
        <v>8</v>
      </c>
      <c r="P182" s="44"/>
      <c r="Q182" s="44"/>
      <c r="R182" s="44">
        <f>'Добыча 2021'!P148</f>
        <v>8</v>
      </c>
      <c r="S182" s="44"/>
      <c r="T182" s="44"/>
      <c r="U182" s="44">
        <f t="shared" si="46"/>
        <v>66.666666666666657</v>
      </c>
      <c r="V182" s="94">
        <f>'2022'!AG179</f>
        <v>14</v>
      </c>
      <c r="W182" s="44">
        <f t="shared" si="47"/>
        <v>5</v>
      </c>
      <c r="X182" s="44">
        <f>'2022'!AJ179</f>
        <v>14</v>
      </c>
      <c r="Y182" s="94">
        <f t="shared" si="48"/>
        <v>5</v>
      </c>
      <c r="Z182" s="44"/>
      <c r="AA182" s="44"/>
      <c r="AB182" s="44"/>
      <c r="AC182" s="44">
        <f>'2022'!AK179</f>
        <v>10</v>
      </c>
      <c r="AD182" s="44"/>
      <c r="AE182" s="44"/>
      <c r="AF182" s="82" t="str">
        <f t="shared" si="32"/>
        <v/>
      </c>
      <c r="AG182" s="159"/>
      <c r="AH182" s="160">
        <f t="shared" si="33"/>
        <v>0.72589447049887101</v>
      </c>
      <c r="AI182" s="160" t="e">
        <f t="shared" ca="1" si="34"/>
        <v>#NAME?</v>
      </c>
      <c r="AJ182" s="161">
        <v>5</v>
      </c>
      <c r="AK182" s="161" t="str">
        <f t="shared" si="35"/>
        <v/>
      </c>
      <c r="AL182" s="161" t="e">
        <f t="shared" ca="1" si="36"/>
        <v>#NAME?</v>
      </c>
      <c r="AM182" s="161">
        <f t="shared" si="37"/>
        <v>14</v>
      </c>
      <c r="AN182" s="162" t="str">
        <f t="shared" si="38"/>
        <v/>
      </c>
      <c r="AO182" s="34" t="str">
        <f t="shared" si="39"/>
        <v>Сумма не совпадает или не ОДОУ</v>
      </c>
      <c r="AP182" s="34" t="str">
        <f t="shared" si="40"/>
        <v/>
      </c>
    </row>
    <row r="183" spans="1:42" ht="31.5" x14ac:dyDescent="0.25">
      <c r="A183" s="34">
        <v>147</v>
      </c>
      <c r="B183" s="116" t="s">
        <v>444</v>
      </c>
      <c r="C183" s="92">
        <f>'2022'!B180</f>
        <v>16.981999999999999</v>
      </c>
      <c r="D183" s="581">
        <f>'2022'!AA180</f>
        <v>0</v>
      </c>
      <c r="E183" s="93">
        <f>'2022'!AB180</f>
        <v>0</v>
      </c>
      <c r="F183" s="92">
        <f>'2022'!AE180</f>
        <v>0</v>
      </c>
      <c r="G183" s="583">
        <f>'2021'!AJ139</f>
        <v>0</v>
      </c>
      <c r="H183" s="585">
        <f t="shared" si="49"/>
        <v>0</v>
      </c>
      <c r="I183" s="44"/>
      <c r="J183" s="44"/>
      <c r="K183" s="44"/>
      <c r="L183" s="583">
        <f>'2021'!AK139</f>
        <v>0</v>
      </c>
      <c r="M183" s="44"/>
      <c r="N183" s="44"/>
      <c r="O183" s="583">
        <f>'Добыча 2021'!O149</f>
        <v>0</v>
      </c>
      <c r="P183" s="44"/>
      <c r="Q183" s="44"/>
      <c r="R183" s="583">
        <f>'Добыча 2021'!P149</f>
        <v>0</v>
      </c>
      <c r="S183" s="44"/>
      <c r="T183" s="44"/>
      <c r="U183" s="583">
        <f>IF(G187=0,0,O183/G187*100)</f>
        <v>0</v>
      </c>
      <c r="V183" s="94">
        <f>'2022'!AG180</f>
        <v>0</v>
      </c>
      <c r="W183" s="44">
        <f t="shared" si="47"/>
        <v>0</v>
      </c>
      <c r="X183" s="44">
        <f>'2022'!AJ180</f>
        <v>0</v>
      </c>
      <c r="Y183" s="94">
        <f t="shared" si="48"/>
        <v>0</v>
      </c>
      <c r="Z183" s="44"/>
      <c r="AA183" s="44"/>
      <c r="AB183" s="44"/>
      <c r="AC183" s="44">
        <f>'2022'!AK180</f>
        <v>0</v>
      </c>
      <c r="AD183" s="44"/>
      <c r="AE183" s="44"/>
      <c r="AF183" s="82" t="str">
        <f t="shared" si="32"/>
        <v/>
      </c>
      <c r="AG183" s="159"/>
      <c r="AH183" s="160">
        <f t="shared" si="33"/>
        <v>0</v>
      </c>
      <c r="AI183" s="160" t="e">
        <f t="shared" ca="1" si="34"/>
        <v>#NAME?</v>
      </c>
      <c r="AJ183" s="161">
        <v>5</v>
      </c>
      <c r="AK183" s="161" t="str">
        <f t="shared" si="35"/>
        <v/>
      </c>
      <c r="AL183" s="161">
        <f t="shared" si="36"/>
        <v>0</v>
      </c>
      <c r="AM183" s="161">
        <f t="shared" si="37"/>
        <v>0</v>
      </c>
      <c r="AN183" s="162" t="str">
        <f t="shared" si="38"/>
        <v/>
      </c>
      <c r="AO183" s="34" t="str">
        <f t="shared" si="39"/>
        <v/>
      </c>
      <c r="AP183" s="34" t="str">
        <f t="shared" si="40"/>
        <v/>
      </c>
    </row>
    <row r="184" spans="1:42" ht="47.25" x14ac:dyDescent="0.25">
      <c r="A184" s="34">
        <v>148</v>
      </c>
      <c r="B184" s="116" t="s">
        <v>445</v>
      </c>
      <c r="C184" s="92">
        <f>'2022'!B181</f>
        <v>114.56699999999999</v>
      </c>
      <c r="D184" s="587"/>
      <c r="E184" s="93">
        <f>'2022'!AB181</f>
        <v>0</v>
      </c>
      <c r="F184" s="92">
        <f>'2022'!AE181</f>
        <v>0</v>
      </c>
      <c r="G184" s="588"/>
      <c r="H184" s="589"/>
      <c r="I184" s="44"/>
      <c r="J184" s="44"/>
      <c r="K184" s="44"/>
      <c r="L184" s="588"/>
      <c r="M184" s="44"/>
      <c r="N184" s="44"/>
      <c r="O184" s="588"/>
      <c r="P184" s="44"/>
      <c r="Q184" s="44"/>
      <c r="R184" s="588"/>
      <c r="S184" s="44"/>
      <c r="T184" s="44"/>
      <c r="U184" s="588"/>
      <c r="V184" s="94">
        <f>'2022'!AG181</f>
        <v>0</v>
      </c>
      <c r="W184" s="44">
        <f t="shared" si="47"/>
        <v>0</v>
      </c>
      <c r="X184" s="44">
        <f>'2022'!AJ181</f>
        <v>0</v>
      </c>
      <c r="Y184" s="94">
        <f t="shared" si="48"/>
        <v>0</v>
      </c>
      <c r="Z184" s="44"/>
      <c r="AA184" s="44"/>
      <c r="AB184" s="44"/>
      <c r="AC184" s="44">
        <f>'2022'!AK181</f>
        <v>0</v>
      </c>
      <c r="AD184" s="44"/>
      <c r="AE184" s="44"/>
      <c r="AF184" s="82" t="str">
        <f t="shared" si="32"/>
        <v/>
      </c>
      <c r="AG184" s="159"/>
      <c r="AH184" s="160">
        <f t="shared" si="33"/>
        <v>0</v>
      </c>
      <c r="AI184" s="160" t="e">
        <f t="shared" ca="1" si="34"/>
        <v>#NAME?</v>
      </c>
      <c r="AJ184" s="161">
        <v>5</v>
      </c>
      <c r="AK184" s="161" t="str">
        <f t="shared" si="35"/>
        <v/>
      </c>
      <c r="AL184" s="161">
        <f t="shared" si="36"/>
        <v>0</v>
      </c>
      <c r="AM184" s="161">
        <f t="shared" si="37"/>
        <v>0</v>
      </c>
      <c r="AN184" s="162" t="str">
        <f t="shared" si="38"/>
        <v/>
      </c>
      <c r="AO184" s="34" t="str">
        <f t="shared" si="39"/>
        <v/>
      </c>
      <c r="AP184" s="34" t="str">
        <f t="shared" si="40"/>
        <v/>
      </c>
    </row>
    <row r="185" spans="1:42" ht="47.25" x14ac:dyDescent="0.25">
      <c r="A185" s="34">
        <v>149</v>
      </c>
      <c r="B185" s="116" t="s">
        <v>446</v>
      </c>
      <c r="C185" s="92">
        <f>'2022'!B182</f>
        <v>15.319000000000001</v>
      </c>
      <c r="D185" s="587"/>
      <c r="E185" s="93">
        <f>'2022'!AB182</f>
        <v>0</v>
      </c>
      <c r="F185" s="92">
        <f>'2022'!AE182</f>
        <v>0</v>
      </c>
      <c r="G185" s="588"/>
      <c r="H185" s="589"/>
      <c r="I185" s="44"/>
      <c r="J185" s="44"/>
      <c r="K185" s="44"/>
      <c r="L185" s="588"/>
      <c r="M185" s="44"/>
      <c r="N185" s="44"/>
      <c r="O185" s="588"/>
      <c r="P185" s="44"/>
      <c r="Q185" s="44"/>
      <c r="R185" s="588"/>
      <c r="S185" s="44"/>
      <c r="T185" s="44"/>
      <c r="U185" s="588"/>
      <c r="V185" s="94">
        <f>'2022'!AG182</f>
        <v>0</v>
      </c>
      <c r="W185" s="44">
        <f t="shared" si="47"/>
        <v>0</v>
      </c>
      <c r="X185" s="44">
        <f>'2022'!AJ182</f>
        <v>0</v>
      </c>
      <c r="Y185" s="94">
        <f t="shared" si="48"/>
        <v>0</v>
      </c>
      <c r="Z185" s="44"/>
      <c r="AA185" s="44"/>
      <c r="AB185" s="44"/>
      <c r="AC185" s="44">
        <f>'2022'!AK182</f>
        <v>0</v>
      </c>
      <c r="AD185" s="44"/>
      <c r="AE185" s="44"/>
      <c r="AF185" s="82" t="str">
        <f t="shared" si="32"/>
        <v/>
      </c>
      <c r="AG185" s="159"/>
      <c r="AH185" s="160">
        <f t="shared" si="33"/>
        <v>0</v>
      </c>
      <c r="AI185" s="160" t="e">
        <f t="shared" ca="1" si="34"/>
        <v>#NAME?</v>
      </c>
      <c r="AJ185" s="161">
        <v>5</v>
      </c>
      <c r="AK185" s="161" t="str">
        <f t="shared" si="35"/>
        <v/>
      </c>
      <c r="AL185" s="161">
        <f t="shared" si="36"/>
        <v>0</v>
      </c>
      <c r="AM185" s="161">
        <f t="shared" si="37"/>
        <v>0</v>
      </c>
      <c r="AN185" s="162" t="str">
        <f t="shared" si="38"/>
        <v/>
      </c>
      <c r="AO185" s="34" t="str">
        <f t="shared" si="39"/>
        <v/>
      </c>
      <c r="AP185" s="34" t="str">
        <f t="shared" si="40"/>
        <v/>
      </c>
    </row>
    <row r="186" spans="1:42" ht="47.25" x14ac:dyDescent="0.25">
      <c r="A186" s="34">
        <v>150</v>
      </c>
      <c r="B186" s="116" t="s">
        <v>447</v>
      </c>
      <c r="C186" s="92">
        <f>'2022'!B183</f>
        <v>8.5980000000000008</v>
      </c>
      <c r="D186" s="587"/>
      <c r="E186" s="93">
        <f>'2022'!AB183</f>
        <v>0</v>
      </c>
      <c r="F186" s="92">
        <f>'2022'!AE183</f>
        <v>0</v>
      </c>
      <c r="G186" s="588"/>
      <c r="H186" s="589"/>
      <c r="I186" s="44"/>
      <c r="J186" s="44"/>
      <c r="K186" s="44"/>
      <c r="L186" s="588"/>
      <c r="M186" s="44"/>
      <c r="N186" s="44"/>
      <c r="O186" s="588"/>
      <c r="P186" s="44"/>
      <c r="Q186" s="44"/>
      <c r="R186" s="588"/>
      <c r="S186" s="44"/>
      <c r="T186" s="44"/>
      <c r="U186" s="588"/>
      <c r="V186" s="94">
        <f>'2022'!AG183</f>
        <v>0</v>
      </c>
      <c r="W186" s="44">
        <f t="shared" si="47"/>
        <v>0</v>
      </c>
      <c r="X186" s="44">
        <f>'2022'!AJ183</f>
        <v>0</v>
      </c>
      <c r="Y186" s="94">
        <f t="shared" si="48"/>
        <v>0</v>
      </c>
      <c r="Z186" s="44"/>
      <c r="AA186" s="44"/>
      <c r="AB186" s="44"/>
      <c r="AC186" s="44">
        <f>'2022'!AK183</f>
        <v>0</v>
      </c>
      <c r="AD186" s="44"/>
      <c r="AE186" s="44"/>
      <c r="AF186" s="82" t="str">
        <f t="shared" si="32"/>
        <v/>
      </c>
      <c r="AG186" s="159"/>
      <c r="AH186" s="160">
        <f t="shared" si="33"/>
        <v>0</v>
      </c>
      <c r="AI186" s="160" t="e">
        <f t="shared" ca="1" si="34"/>
        <v>#NAME?</v>
      </c>
      <c r="AJ186" s="161">
        <v>5</v>
      </c>
      <c r="AK186" s="161" t="str">
        <f t="shared" si="35"/>
        <v/>
      </c>
      <c r="AL186" s="161">
        <f t="shared" si="36"/>
        <v>0</v>
      </c>
      <c r="AM186" s="161">
        <f t="shared" si="37"/>
        <v>0</v>
      </c>
      <c r="AN186" s="162" t="str">
        <f t="shared" si="38"/>
        <v/>
      </c>
      <c r="AO186" s="34" t="str">
        <f t="shared" si="39"/>
        <v/>
      </c>
      <c r="AP186" s="34" t="str">
        <f t="shared" si="40"/>
        <v/>
      </c>
    </row>
    <row r="187" spans="1:42" ht="31.5" x14ac:dyDescent="0.25">
      <c r="A187" s="34">
        <v>151</v>
      </c>
      <c r="B187" s="116" t="s">
        <v>448</v>
      </c>
      <c r="C187" s="92">
        <f>'2022'!B184</f>
        <v>13.641</v>
      </c>
      <c r="D187" s="582"/>
      <c r="E187" s="93">
        <f>'2022'!AB184</f>
        <v>0</v>
      </c>
      <c r="F187" s="92">
        <f>'2022'!AE184</f>
        <v>0</v>
      </c>
      <c r="G187" s="584"/>
      <c r="H187" s="586"/>
      <c r="I187" s="44"/>
      <c r="J187" s="44"/>
      <c r="K187" s="44"/>
      <c r="L187" s="584"/>
      <c r="M187" s="44"/>
      <c r="N187" s="44"/>
      <c r="O187" s="584"/>
      <c r="P187" s="44"/>
      <c r="Q187" s="44"/>
      <c r="R187" s="584"/>
      <c r="S187" s="44"/>
      <c r="T187" s="44"/>
      <c r="U187" s="584"/>
      <c r="V187" s="94">
        <f>'2022'!AG184</f>
        <v>0</v>
      </c>
      <c r="W187" s="44">
        <f t="shared" si="47"/>
        <v>0</v>
      </c>
      <c r="X187" s="44">
        <f>'2022'!AJ184</f>
        <v>0</v>
      </c>
      <c r="Y187" s="94">
        <f t="shared" si="48"/>
        <v>0</v>
      </c>
      <c r="Z187" s="44"/>
      <c r="AA187" s="44"/>
      <c r="AB187" s="44"/>
      <c r="AC187" s="44">
        <f>'2022'!AK184</f>
        <v>0</v>
      </c>
      <c r="AD187" s="44"/>
      <c r="AE187" s="44"/>
      <c r="AF187" s="82" t="str">
        <f t="shared" si="32"/>
        <v/>
      </c>
      <c r="AG187" s="159"/>
      <c r="AH187" s="160">
        <f t="shared" si="33"/>
        <v>0</v>
      </c>
      <c r="AI187" s="160" t="e">
        <f t="shared" ca="1" si="34"/>
        <v>#NAME?</v>
      </c>
      <c r="AJ187" s="161">
        <v>5</v>
      </c>
      <c r="AK187" s="161" t="str">
        <f t="shared" si="35"/>
        <v/>
      </c>
      <c r="AL187" s="161">
        <f t="shared" si="36"/>
        <v>0</v>
      </c>
      <c r="AM187" s="161">
        <f t="shared" si="37"/>
        <v>0</v>
      </c>
      <c r="AN187" s="162" t="str">
        <f t="shared" si="38"/>
        <v/>
      </c>
      <c r="AO187" s="34" t="str">
        <f t="shared" si="39"/>
        <v/>
      </c>
      <c r="AP187" s="34" t="str">
        <f t="shared" si="40"/>
        <v/>
      </c>
    </row>
    <row r="188" spans="1:42" ht="48.75" customHeight="1" x14ac:dyDescent="0.25">
      <c r="A188" s="34">
        <v>152</v>
      </c>
      <c r="B188" s="57" t="s">
        <v>217</v>
      </c>
      <c r="C188" s="92">
        <f>'2022'!B185</f>
        <v>52</v>
      </c>
      <c r="D188" s="93">
        <f>'2022'!AA185</f>
        <v>0</v>
      </c>
      <c r="E188" s="93">
        <f>'2022'!AB185</f>
        <v>0</v>
      </c>
      <c r="F188" s="92">
        <f>'2022'!AE185</f>
        <v>0</v>
      </c>
      <c r="G188" s="44">
        <f>'2021'!AJ140</f>
        <v>0</v>
      </c>
      <c r="H188" s="94">
        <f t="shared" si="49"/>
        <v>0</v>
      </c>
      <c r="I188" s="44"/>
      <c r="J188" s="44"/>
      <c r="K188" s="44"/>
      <c r="L188" s="44">
        <f>'2021'!AK140</f>
        <v>0</v>
      </c>
      <c r="M188" s="44"/>
      <c r="N188" s="44"/>
      <c r="O188" s="44">
        <f>'Добыча 2021'!O150</f>
        <v>0</v>
      </c>
      <c r="P188" s="44"/>
      <c r="Q188" s="44"/>
      <c r="R188" s="44">
        <f>'Добыча 2021'!P150</f>
        <v>0</v>
      </c>
      <c r="S188" s="44"/>
      <c r="T188" s="44"/>
      <c r="U188" s="44">
        <f t="shared" si="46"/>
        <v>0</v>
      </c>
      <c r="V188" s="94">
        <f>'2022'!AG185</f>
        <v>0</v>
      </c>
      <c r="W188" s="44">
        <f t="shared" si="47"/>
        <v>0</v>
      </c>
      <c r="X188" s="44">
        <f>'2022'!AJ185</f>
        <v>0</v>
      </c>
      <c r="Y188" s="94">
        <f t="shared" si="48"/>
        <v>0</v>
      </c>
      <c r="Z188" s="44"/>
      <c r="AA188" s="44"/>
      <c r="AB188" s="44"/>
      <c r="AC188" s="44">
        <f>'2022'!AK185</f>
        <v>0</v>
      </c>
      <c r="AD188" s="44"/>
      <c r="AE188" s="44"/>
      <c r="AF188" s="82" t="str">
        <f t="shared" si="32"/>
        <v/>
      </c>
      <c r="AG188" s="159"/>
      <c r="AH188" s="160">
        <f t="shared" si="33"/>
        <v>0</v>
      </c>
      <c r="AI188" s="160" t="e">
        <f t="shared" ca="1" si="34"/>
        <v>#NAME?</v>
      </c>
      <c r="AJ188" s="161">
        <v>5</v>
      </c>
      <c r="AK188" s="161" t="str">
        <f t="shared" si="35"/>
        <v/>
      </c>
      <c r="AL188" s="161">
        <f t="shared" si="36"/>
        <v>0</v>
      </c>
      <c r="AM188" s="161">
        <f t="shared" si="37"/>
        <v>0</v>
      </c>
      <c r="AN188" s="162" t="str">
        <f t="shared" si="38"/>
        <v/>
      </c>
      <c r="AO188" s="34" t="str">
        <f t="shared" si="39"/>
        <v/>
      </c>
      <c r="AP188" s="34" t="str">
        <f t="shared" si="40"/>
        <v/>
      </c>
    </row>
    <row r="189" spans="1:42" ht="48" customHeight="1" x14ac:dyDescent="0.25">
      <c r="A189" s="34">
        <v>153</v>
      </c>
      <c r="B189" s="57" t="s">
        <v>222</v>
      </c>
      <c r="C189" s="92">
        <f>'2022'!B186</f>
        <v>52.7</v>
      </c>
      <c r="D189" s="93">
        <f>'2022'!AA186</f>
        <v>0</v>
      </c>
      <c r="E189" s="93">
        <f>'2022'!AB186</f>
        <v>0</v>
      </c>
      <c r="F189" s="92">
        <f>'2022'!AE186</f>
        <v>0</v>
      </c>
      <c r="G189" s="44">
        <f>'2021'!AJ141</f>
        <v>0</v>
      </c>
      <c r="H189" s="94">
        <f t="shared" si="49"/>
        <v>0</v>
      </c>
      <c r="I189" s="44"/>
      <c r="J189" s="44"/>
      <c r="K189" s="44"/>
      <c r="L189" s="44">
        <f>'2021'!AK141</f>
        <v>0</v>
      </c>
      <c r="M189" s="44"/>
      <c r="N189" s="44"/>
      <c r="O189" s="44">
        <f>'Добыча 2021'!O151</f>
        <v>0</v>
      </c>
      <c r="P189" s="44"/>
      <c r="Q189" s="44"/>
      <c r="R189" s="44">
        <f>'Добыча 2021'!P151</f>
        <v>0</v>
      </c>
      <c r="S189" s="44"/>
      <c r="T189" s="44"/>
      <c r="U189" s="44">
        <f t="shared" si="46"/>
        <v>0</v>
      </c>
      <c r="V189" s="94">
        <f>'2022'!AG186</f>
        <v>0</v>
      </c>
      <c r="W189" s="44">
        <f t="shared" si="47"/>
        <v>0</v>
      </c>
      <c r="X189" s="44">
        <f>'2022'!AJ186</f>
        <v>0</v>
      </c>
      <c r="Y189" s="94">
        <f t="shared" si="48"/>
        <v>0</v>
      </c>
      <c r="Z189" s="44"/>
      <c r="AA189" s="44"/>
      <c r="AB189" s="44"/>
      <c r="AC189" s="44">
        <f>'2022'!AK186</f>
        <v>0</v>
      </c>
      <c r="AD189" s="44"/>
      <c r="AE189" s="44"/>
      <c r="AF189" s="82" t="str">
        <f t="shared" si="32"/>
        <v/>
      </c>
      <c r="AG189" s="159"/>
      <c r="AH189" s="160">
        <f t="shared" si="33"/>
        <v>0</v>
      </c>
      <c r="AI189" s="160" t="e">
        <f t="shared" ca="1" si="34"/>
        <v>#NAME?</v>
      </c>
      <c r="AJ189" s="161">
        <v>5</v>
      </c>
      <c r="AK189" s="161" t="str">
        <f t="shared" si="35"/>
        <v/>
      </c>
      <c r="AL189" s="161">
        <f t="shared" si="36"/>
        <v>0</v>
      </c>
      <c r="AM189" s="161">
        <f t="shared" si="37"/>
        <v>0</v>
      </c>
      <c r="AN189" s="162" t="str">
        <f t="shared" si="38"/>
        <v/>
      </c>
      <c r="AO189" s="34" t="str">
        <f t="shared" si="39"/>
        <v/>
      </c>
      <c r="AP189" s="34" t="str">
        <f t="shared" si="40"/>
        <v/>
      </c>
    </row>
    <row r="190" spans="1:42" ht="50.25" customHeight="1" x14ac:dyDescent="0.25">
      <c r="A190" s="34">
        <v>154</v>
      </c>
      <c r="B190" s="57" t="s">
        <v>221</v>
      </c>
      <c r="C190" s="92">
        <f>'2022'!B187</f>
        <v>34.1</v>
      </c>
      <c r="D190" s="93">
        <f>'2022'!AA187</f>
        <v>0</v>
      </c>
      <c r="E190" s="93">
        <f>'2022'!AB187</f>
        <v>0</v>
      </c>
      <c r="F190" s="92">
        <f>'2022'!AE187</f>
        <v>0</v>
      </c>
      <c r="G190" s="44">
        <f>'2021'!AJ142</f>
        <v>0</v>
      </c>
      <c r="H190" s="94">
        <f t="shared" si="49"/>
        <v>0</v>
      </c>
      <c r="I190" s="47"/>
      <c r="J190" s="47"/>
      <c r="K190" s="47"/>
      <c r="L190" s="44">
        <f>'2021'!AK142</f>
        <v>0</v>
      </c>
      <c r="M190" s="44"/>
      <c r="N190" s="44"/>
      <c r="O190" s="44">
        <f>'Добыча 2021'!O152</f>
        <v>0</v>
      </c>
      <c r="P190" s="44"/>
      <c r="Q190" s="44"/>
      <c r="R190" s="44">
        <f>'Добыча 2021'!P152</f>
        <v>0</v>
      </c>
      <c r="S190" s="44"/>
      <c r="T190" s="44"/>
      <c r="U190" s="44">
        <f t="shared" si="46"/>
        <v>0</v>
      </c>
      <c r="V190" s="94">
        <f>'2022'!AG187</f>
        <v>0</v>
      </c>
      <c r="W190" s="44">
        <f t="shared" si="47"/>
        <v>0</v>
      </c>
      <c r="X190" s="44">
        <f>'2022'!AJ187</f>
        <v>0</v>
      </c>
      <c r="Y190" s="94">
        <f t="shared" si="48"/>
        <v>0</v>
      </c>
      <c r="Z190" s="44"/>
      <c r="AA190" s="44"/>
      <c r="AB190" s="44"/>
      <c r="AC190" s="44">
        <f>'2022'!AK187</f>
        <v>0</v>
      </c>
      <c r="AD190" s="44"/>
      <c r="AE190" s="44"/>
      <c r="AF190" s="82" t="str">
        <f t="shared" si="32"/>
        <v/>
      </c>
      <c r="AG190" s="159"/>
      <c r="AH190" s="160">
        <f t="shared" si="33"/>
        <v>0</v>
      </c>
      <c r="AI190" s="160" t="e">
        <f t="shared" ca="1" si="34"/>
        <v>#NAME?</v>
      </c>
      <c r="AJ190" s="161">
        <v>5</v>
      </c>
      <c r="AK190" s="161" t="str">
        <f t="shared" si="35"/>
        <v/>
      </c>
      <c r="AL190" s="161">
        <f t="shared" si="36"/>
        <v>0</v>
      </c>
      <c r="AM190" s="161">
        <f t="shared" si="37"/>
        <v>0</v>
      </c>
      <c r="AN190" s="162" t="str">
        <f t="shared" si="38"/>
        <v/>
      </c>
      <c r="AO190" s="34" t="str">
        <f t="shared" si="39"/>
        <v/>
      </c>
      <c r="AP190" s="34" t="str">
        <f t="shared" si="40"/>
        <v/>
      </c>
    </row>
    <row r="191" spans="1:42" ht="33" customHeight="1" x14ac:dyDescent="0.25">
      <c r="A191" s="34">
        <v>155</v>
      </c>
      <c r="B191" s="57" t="s">
        <v>218</v>
      </c>
      <c r="C191" s="92">
        <f>'2022'!B188</f>
        <v>18.399999999999999</v>
      </c>
      <c r="D191" s="93">
        <f>'2022'!AA188</f>
        <v>0</v>
      </c>
      <c r="E191" s="93">
        <f>'2022'!AB188</f>
        <v>0</v>
      </c>
      <c r="F191" s="92">
        <f>'2022'!AE188</f>
        <v>0</v>
      </c>
      <c r="G191" s="44">
        <f>'2021'!AJ143</f>
        <v>0</v>
      </c>
      <c r="H191" s="94">
        <f t="shared" si="49"/>
        <v>0</v>
      </c>
      <c r="I191" s="44"/>
      <c r="J191" s="44"/>
      <c r="K191" s="44"/>
      <c r="L191" s="44">
        <f>'2021'!AK143</f>
        <v>0</v>
      </c>
      <c r="M191" s="44"/>
      <c r="N191" s="44"/>
      <c r="O191" s="44">
        <f>'Добыча 2021'!O153</f>
        <v>0</v>
      </c>
      <c r="P191" s="44"/>
      <c r="Q191" s="44"/>
      <c r="R191" s="44">
        <f>'Добыча 2021'!P153</f>
        <v>0</v>
      </c>
      <c r="S191" s="44"/>
      <c r="T191" s="44"/>
      <c r="U191" s="44">
        <f t="shared" si="46"/>
        <v>0</v>
      </c>
      <c r="V191" s="94">
        <f>'2022'!AG188</f>
        <v>0</v>
      </c>
      <c r="W191" s="44">
        <f t="shared" si="47"/>
        <v>0</v>
      </c>
      <c r="X191" s="44">
        <f>'2022'!AJ188</f>
        <v>0</v>
      </c>
      <c r="Y191" s="94">
        <f t="shared" si="48"/>
        <v>0</v>
      </c>
      <c r="Z191" s="44"/>
      <c r="AA191" s="44"/>
      <c r="AB191" s="44"/>
      <c r="AC191" s="44">
        <f>'2022'!AK188</f>
        <v>0</v>
      </c>
      <c r="AD191" s="44"/>
      <c r="AE191" s="44"/>
      <c r="AF191" s="82" t="str">
        <f t="shared" si="32"/>
        <v/>
      </c>
      <c r="AG191" s="159"/>
      <c r="AH191" s="160">
        <f t="shared" si="33"/>
        <v>0</v>
      </c>
      <c r="AI191" s="160" t="e">
        <f t="shared" ca="1" si="34"/>
        <v>#NAME?</v>
      </c>
      <c r="AJ191" s="161">
        <v>5</v>
      </c>
      <c r="AK191" s="161" t="str">
        <f t="shared" si="35"/>
        <v/>
      </c>
      <c r="AL191" s="161">
        <f t="shared" si="36"/>
        <v>0</v>
      </c>
      <c r="AM191" s="161">
        <f t="shared" si="37"/>
        <v>0</v>
      </c>
      <c r="AN191" s="162" t="str">
        <f t="shared" si="38"/>
        <v/>
      </c>
      <c r="AO191" s="34" t="str">
        <f t="shared" si="39"/>
        <v/>
      </c>
      <c r="AP191" s="34" t="str">
        <f t="shared" si="40"/>
        <v/>
      </c>
    </row>
    <row r="192" spans="1:42" ht="47.25" x14ac:dyDescent="0.25">
      <c r="A192" s="34">
        <v>156</v>
      </c>
      <c r="B192" s="57" t="s">
        <v>220</v>
      </c>
      <c r="C192" s="92">
        <f>'2022'!B189</f>
        <v>48.5</v>
      </c>
      <c r="D192" s="93">
        <f>'2022'!AA189</f>
        <v>0</v>
      </c>
      <c r="E192" s="93">
        <f>'2022'!AB189</f>
        <v>0</v>
      </c>
      <c r="F192" s="92">
        <f>'2022'!AE189</f>
        <v>0</v>
      </c>
      <c r="G192" s="44">
        <f>'2021'!AJ144</f>
        <v>0</v>
      </c>
      <c r="H192" s="94">
        <f t="shared" si="49"/>
        <v>0</v>
      </c>
      <c r="I192" s="44"/>
      <c r="J192" s="44"/>
      <c r="K192" s="44"/>
      <c r="L192" s="44">
        <f>'2021'!AK144</f>
        <v>0</v>
      </c>
      <c r="M192" s="44"/>
      <c r="N192" s="44"/>
      <c r="O192" s="44">
        <f>'Добыча 2021'!O154</f>
        <v>0</v>
      </c>
      <c r="P192" s="44"/>
      <c r="Q192" s="44"/>
      <c r="R192" s="44">
        <f>'Добыча 2021'!P154</f>
        <v>0</v>
      </c>
      <c r="S192" s="44"/>
      <c r="T192" s="44"/>
      <c r="U192" s="44">
        <f t="shared" si="46"/>
        <v>0</v>
      </c>
      <c r="V192" s="94">
        <f>'2022'!AG189</f>
        <v>0</v>
      </c>
      <c r="W192" s="44">
        <f t="shared" si="47"/>
        <v>0</v>
      </c>
      <c r="X192" s="44">
        <f>'2022'!AJ189</f>
        <v>0</v>
      </c>
      <c r="Y192" s="94">
        <f t="shared" si="48"/>
        <v>0</v>
      </c>
      <c r="Z192" s="44"/>
      <c r="AA192" s="44"/>
      <c r="AB192" s="44"/>
      <c r="AC192" s="44">
        <f>'2022'!AK189</f>
        <v>0</v>
      </c>
      <c r="AD192" s="44"/>
      <c r="AE192" s="44"/>
      <c r="AF192" s="82" t="str">
        <f t="shared" si="32"/>
        <v/>
      </c>
      <c r="AG192" s="159"/>
      <c r="AH192" s="160">
        <f t="shared" si="33"/>
        <v>0</v>
      </c>
      <c r="AI192" s="160" t="e">
        <f t="shared" ca="1" si="34"/>
        <v>#NAME?</v>
      </c>
      <c r="AJ192" s="161">
        <v>5</v>
      </c>
      <c r="AK192" s="161" t="str">
        <f t="shared" si="35"/>
        <v/>
      </c>
      <c r="AL192" s="161">
        <f t="shared" si="36"/>
        <v>0</v>
      </c>
      <c r="AM192" s="161">
        <f t="shared" si="37"/>
        <v>0</v>
      </c>
      <c r="AN192" s="162" t="str">
        <f t="shared" si="38"/>
        <v/>
      </c>
      <c r="AO192" s="34" t="str">
        <f t="shared" si="39"/>
        <v/>
      </c>
      <c r="AP192" s="34" t="str">
        <f t="shared" si="40"/>
        <v/>
      </c>
    </row>
    <row r="193" spans="1:42" ht="47.25" x14ac:dyDescent="0.25">
      <c r="A193" s="34">
        <v>157</v>
      </c>
      <c r="B193" s="57" t="s">
        <v>219</v>
      </c>
      <c r="C193" s="92">
        <f>'2022'!B190</f>
        <v>45.7</v>
      </c>
      <c r="D193" s="93">
        <f>'2022'!AA190</f>
        <v>0</v>
      </c>
      <c r="E193" s="93">
        <f>'2022'!AB190</f>
        <v>0</v>
      </c>
      <c r="F193" s="92">
        <f>'2022'!AE190</f>
        <v>0</v>
      </c>
      <c r="G193" s="44">
        <f>'2021'!AJ145</f>
        <v>0</v>
      </c>
      <c r="H193" s="94">
        <f t="shared" si="49"/>
        <v>0</v>
      </c>
      <c r="I193" s="47"/>
      <c r="J193" s="47"/>
      <c r="K193" s="47"/>
      <c r="L193" s="44">
        <f>'2021'!AK145</f>
        <v>0</v>
      </c>
      <c r="M193" s="44"/>
      <c r="N193" s="44"/>
      <c r="O193" s="44">
        <f>'Добыча 2021'!O155</f>
        <v>0</v>
      </c>
      <c r="P193" s="44"/>
      <c r="Q193" s="44"/>
      <c r="R193" s="44">
        <f>'Добыча 2021'!P155</f>
        <v>0</v>
      </c>
      <c r="S193" s="44"/>
      <c r="T193" s="44"/>
      <c r="U193" s="44">
        <f t="shared" si="46"/>
        <v>0</v>
      </c>
      <c r="V193" s="94">
        <f>'2022'!AG190</f>
        <v>0</v>
      </c>
      <c r="W193" s="44">
        <f t="shared" si="47"/>
        <v>0</v>
      </c>
      <c r="X193" s="44">
        <f>'2022'!AJ190</f>
        <v>0</v>
      </c>
      <c r="Y193" s="94">
        <f t="shared" si="48"/>
        <v>0</v>
      </c>
      <c r="Z193" s="44"/>
      <c r="AA193" s="44"/>
      <c r="AB193" s="44"/>
      <c r="AC193" s="44">
        <f>'2022'!AK190</f>
        <v>0</v>
      </c>
      <c r="AD193" s="44"/>
      <c r="AE193" s="44"/>
      <c r="AF193" s="82" t="str">
        <f t="shared" si="32"/>
        <v/>
      </c>
      <c r="AG193" s="159"/>
      <c r="AH193" s="160">
        <f t="shared" si="33"/>
        <v>0</v>
      </c>
      <c r="AI193" s="160" t="e">
        <f t="shared" ca="1" si="34"/>
        <v>#NAME?</v>
      </c>
      <c r="AJ193" s="161">
        <v>5</v>
      </c>
      <c r="AK193" s="161" t="str">
        <f t="shared" si="35"/>
        <v/>
      </c>
      <c r="AL193" s="161">
        <f t="shared" si="36"/>
        <v>0</v>
      </c>
      <c r="AM193" s="161">
        <f t="shared" si="37"/>
        <v>0</v>
      </c>
      <c r="AN193" s="162" t="str">
        <f t="shared" si="38"/>
        <v/>
      </c>
      <c r="AO193" s="34" t="str">
        <f t="shared" si="39"/>
        <v/>
      </c>
      <c r="AP193" s="34" t="str">
        <f t="shared" si="40"/>
        <v/>
      </c>
    </row>
    <row r="194" spans="1:42" ht="57" customHeight="1" x14ac:dyDescent="0.25">
      <c r="A194" s="34">
        <v>158</v>
      </c>
      <c r="B194" s="57" t="s">
        <v>208</v>
      </c>
      <c r="C194" s="92">
        <f>'2022'!B191</f>
        <v>85.331000000000003</v>
      </c>
      <c r="D194" s="93">
        <f>'2022'!AA191</f>
        <v>39</v>
      </c>
      <c r="E194" s="93">
        <f>'2022'!AB191</f>
        <v>42</v>
      </c>
      <c r="F194" s="92">
        <f>'2022'!AE191</f>
        <v>0.49220095861996227</v>
      </c>
      <c r="G194" s="44">
        <f>'2021'!AJ146</f>
        <v>1</v>
      </c>
      <c r="H194" s="94">
        <f t="shared" si="49"/>
        <v>2.5641025641025639</v>
      </c>
      <c r="I194" s="44"/>
      <c r="J194" s="44"/>
      <c r="K194" s="44"/>
      <c r="L194" s="44">
        <f>'2021'!AK146</f>
        <v>0</v>
      </c>
      <c r="M194" s="44"/>
      <c r="N194" s="44"/>
      <c r="O194" s="44">
        <f>'Добыча 2021'!O156</f>
        <v>0</v>
      </c>
      <c r="P194" s="44"/>
      <c r="Q194" s="44"/>
      <c r="R194" s="44">
        <f>'Добыча 2021'!P156</f>
        <v>0</v>
      </c>
      <c r="S194" s="44"/>
      <c r="T194" s="44"/>
      <c r="U194" s="44">
        <f t="shared" si="46"/>
        <v>0</v>
      </c>
      <c r="V194" s="94">
        <f>'2022'!AG191</f>
        <v>2.1</v>
      </c>
      <c r="W194" s="44">
        <f t="shared" si="47"/>
        <v>5</v>
      </c>
      <c r="X194" s="44">
        <f>'2022'!AJ191</f>
        <v>2</v>
      </c>
      <c r="Y194" s="94">
        <f t="shared" si="48"/>
        <v>4.7619047619047619</v>
      </c>
      <c r="Z194" s="44"/>
      <c r="AA194" s="44"/>
      <c r="AB194" s="44"/>
      <c r="AC194" s="44">
        <f>'2022'!AK191</f>
        <v>1</v>
      </c>
      <c r="AD194" s="44"/>
      <c r="AE194" s="44"/>
      <c r="AF194" s="82" t="str">
        <f t="shared" si="32"/>
        <v/>
      </c>
      <c r="AG194" s="159"/>
      <c r="AH194" s="160">
        <f t="shared" si="33"/>
        <v>0.49220095861996227</v>
      </c>
      <c r="AI194" s="160" t="e">
        <f t="shared" ca="1" si="34"/>
        <v>#NAME?</v>
      </c>
      <c r="AJ194" s="161">
        <v>5</v>
      </c>
      <c r="AK194" s="161" t="str">
        <f t="shared" si="35"/>
        <v/>
      </c>
      <c r="AL194" s="161" t="e">
        <f t="shared" ca="1" si="36"/>
        <v>#NAME?</v>
      </c>
      <c r="AM194" s="161">
        <f t="shared" si="37"/>
        <v>2</v>
      </c>
      <c r="AN194" s="162" t="str">
        <f t="shared" si="38"/>
        <v/>
      </c>
      <c r="AO194" s="34" t="str">
        <f t="shared" si="39"/>
        <v>Сумма не совпадает или не ОДОУ</v>
      </c>
      <c r="AP194" s="34" t="str">
        <f t="shared" si="40"/>
        <v/>
      </c>
    </row>
    <row r="195" spans="1:42" ht="18.75" x14ac:dyDescent="0.25">
      <c r="A195" s="34"/>
      <c r="B195" s="46" t="s">
        <v>223</v>
      </c>
      <c r="C195" s="98"/>
      <c r="D195" s="97"/>
      <c r="E195" s="97"/>
      <c r="F195" s="98"/>
      <c r="G195" s="44"/>
      <c r="H195" s="94"/>
      <c r="I195" s="44"/>
      <c r="J195" s="44"/>
      <c r="K195" s="44"/>
      <c r="L195" s="44"/>
      <c r="M195" s="56"/>
      <c r="N195" s="56"/>
      <c r="O195" s="56"/>
      <c r="P195" s="56"/>
      <c r="Q195" s="56"/>
      <c r="R195" s="56"/>
      <c r="S195" s="56"/>
      <c r="T195" s="56"/>
      <c r="U195" s="44"/>
      <c r="V195" s="111"/>
      <c r="W195" s="44"/>
      <c r="X195" s="56"/>
      <c r="Y195" s="94"/>
      <c r="Z195" s="56"/>
      <c r="AA195" s="56"/>
      <c r="AB195" s="56"/>
      <c r="AC195" s="56"/>
      <c r="AD195" s="56"/>
      <c r="AE195" s="56"/>
      <c r="AF195" s="82" t="str">
        <f t="shared" si="32"/>
        <v/>
      </c>
      <c r="AG195" s="159"/>
      <c r="AH195" s="160" t="str">
        <f t="shared" si="33"/>
        <v/>
      </c>
      <c r="AI195" s="160" t="e">
        <f t="shared" ca="1" si="34"/>
        <v>#NAME?</v>
      </c>
      <c r="AJ195" s="161">
        <v>5</v>
      </c>
      <c r="AK195" s="161" t="str">
        <f t="shared" si="35"/>
        <v/>
      </c>
      <c r="AL195" s="161" t="str">
        <f t="shared" si="36"/>
        <v/>
      </c>
      <c r="AM195" s="161" t="str">
        <f t="shared" si="37"/>
        <v/>
      </c>
      <c r="AN195" s="162" t="str">
        <f t="shared" si="38"/>
        <v/>
      </c>
      <c r="AO195" s="34" t="str">
        <f t="shared" si="39"/>
        <v/>
      </c>
      <c r="AP195" s="34" t="str">
        <f t="shared" si="40"/>
        <v/>
      </c>
    </row>
    <row r="196" spans="1:42" ht="47.25" customHeight="1" x14ac:dyDescent="0.25">
      <c r="A196" s="34">
        <v>159</v>
      </c>
      <c r="B196" s="57" t="s">
        <v>224</v>
      </c>
      <c r="C196" s="92">
        <f>'2022'!B193</f>
        <v>3221.3</v>
      </c>
      <c r="D196" s="93">
        <f>'2022'!AA193</f>
        <v>4106</v>
      </c>
      <c r="E196" s="93">
        <f>'2022'!AB193</f>
        <v>4199</v>
      </c>
      <c r="F196" s="92">
        <f>'2022'!AE193</f>
        <v>1.3035110048738086</v>
      </c>
      <c r="G196" s="44">
        <f>'2021'!AJ148</f>
        <v>179</v>
      </c>
      <c r="H196" s="94">
        <f t="shared" si="49"/>
        <v>4.3594739405747687</v>
      </c>
      <c r="I196" s="44"/>
      <c r="J196" s="44"/>
      <c r="K196" s="44"/>
      <c r="L196" s="44">
        <f>'2021'!AK148</f>
        <v>134</v>
      </c>
      <c r="M196" s="44"/>
      <c r="N196" s="44"/>
      <c r="O196" s="44">
        <f>'Добыча 2021'!O158</f>
        <v>134</v>
      </c>
      <c r="P196" s="44"/>
      <c r="Q196" s="44"/>
      <c r="R196" s="44">
        <f>'Добыча 2021'!P158</f>
        <v>134</v>
      </c>
      <c r="S196" s="44"/>
      <c r="T196" s="44"/>
      <c r="U196" s="44">
        <f t="shared" si="46"/>
        <v>74.860335195530723</v>
      </c>
      <c r="V196" s="94">
        <f>'2022'!AG193</f>
        <v>209.95000000000002</v>
      </c>
      <c r="W196" s="44">
        <f t="shared" si="47"/>
        <v>5</v>
      </c>
      <c r="X196" s="44">
        <f>'2022'!AJ193</f>
        <v>209</v>
      </c>
      <c r="Y196" s="94">
        <f t="shared" si="48"/>
        <v>4.9773755656108598</v>
      </c>
      <c r="Z196" s="44"/>
      <c r="AA196" s="44"/>
      <c r="AB196" s="44"/>
      <c r="AC196" s="44">
        <f>'2022'!AK193</f>
        <v>156</v>
      </c>
      <c r="AD196" s="44"/>
      <c r="AE196" s="44"/>
      <c r="AF196" s="82" t="str">
        <f t="shared" si="32"/>
        <v/>
      </c>
      <c r="AG196" s="159"/>
      <c r="AH196" s="160">
        <f t="shared" si="33"/>
        <v>1.3035110048738086</v>
      </c>
      <c r="AI196" s="160" t="e">
        <f t="shared" ca="1" si="34"/>
        <v>#NAME?</v>
      </c>
      <c r="AJ196" s="161">
        <v>5</v>
      </c>
      <c r="AK196" s="161" t="str">
        <f t="shared" si="35"/>
        <v/>
      </c>
      <c r="AL196" s="161" t="e">
        <f t="shared" ca="1" si="36"/>
        <v>#NAME?</v>
      </c>
      <c r="AM196" s="161">
        <f t="shared" si="37"/>
        <v>209</v>
      </c>
      <c r="AN196" s="162" t="str">
        <f t="shared" si="38"/>
        <v/>
      </c>
      <c r="AO196" s="34" t="str">
        <f t="shared" si="39"/>
        <v>Сумма не совпадает или не ОДОУ</v>
      </c>
      <c r="AP196" s="34" t="str">
        <f t="shared" si="40"/>
        <v/>
      </c>
    </row>
    <row r="197" spans="1:42" ht="18.75" x14ac:dyDescent="0.25">
      <c r="A197" s="34"/>
      <c r="B197" s="46" t="s">
        <v>225</v>
      </c>
      <c r="C197" s="98"/>
      <c r="D197" s="97"/>
      <c r="E197" s="97"/>
      <c r="F197" s="98"/>
      <c r="G197" s="44"/>
      <c r="H197" s="94"/>
      <c r="I197" s="44"/>
      <c r="J197" s="44"/>
      <c r="K197" s="44"/>
      <c r="L197" s="44"/>
      <c r="M197" s="56"/>
      <c r="N197" s="56"/>
      <c r="O197" s="56"/>
      <c r="P197" s="56"/>
      <c r="Q197" s="56"/>
      <c r="R197" s="56"/>
      <c r="S197" s="56"/>
      <c r="T197" s="56"/>
      <c r="U197" s="44"/>
      <c r="V197" s="111"/>
      <c r="W197" s="44"/>
      <c r="X197" s="56"/>
      <c r="Y197" s="94"/>
      <c r="Z197" s="56"/>
      <c r="AA197" s="56"/>
      <c r="AB197" s="56"/>
      <c r="AC197" s="56"/>
      <c r="AD197" s="56"/>
      <c r="AE197" s="56"/>
      <c r="AF197" s="82" t="str">
        <f t="shared" si="32"/>
        <v/>
      </c>
      <c r="AG197" s="159"/>
      <c r="AH197" s="160" t="str">
        <f t="shared" si="33"/>
        <v/>
      </c>
      <c r="AI197" s="160" t="e">
        <f t="shared" ca="1" si="34"/>
        <v>#NAME?</v>
      </c>
      <c r="AJ197" s="161">
        <v>5</v>
      </c>
      <c r="AK197" s="161" t="str">
        <f t="shared" si="35"/>
        <v/>
      </c>
      <c r="AL197" s="161" t="str">
        <f t="shared" si="36"/>
        <v/>
      </c>
      <c r="AM197" s="161" t="str">
        <f t="shared" si="37"/>
        <v/>
      </c>
      <c r="AN197" s="162" t="str">
        <f t="shared" si="38"/>
        <v/>
      </c>
      <c r="AO197" s="34" t="str">
        <f t="shared" si="39"/>
        <v/>
      </c>
      <c r="AP197" s="34" t="str">
        <f t="shared" si="40"/>
        <v/>
      </c>
    </row>
    <row r="198" spans="1:42" ht="53.25" customHeight="1" x14ac:dyDescent="0.25">
      <c r="A198" s="34">
        <v>160</v>
      </c>
      <c r="B198" s="57" t="s">
        <v>341</v>
      </c>
      <c r="C198" s="92">
        <f>'2022'!B196</f>
        <v>307.60000000000002</v>
      </c>
      <c r="D198" s="93">
        <f>'2022'!AA196</f>
        <v>820</v>
      </c>
      <c r="E198" s="93">
        <f>'2022'!AB196</f>
        <v>790</v>
      </c>
      <c r="F198" s="92">
        <f>'2022'!AE196</f>
        <v>2.5682704811443431</v>
      </c>
      <c r="G198" s="44">
        <f>'2021'!AJ151</f>
        <v>26</v>
      </c>
      <c r="H198" s="94">
        <f t="shared" si="49"/>
        <v>3.1707317073170733</v>
      </c>
      <c r="I198" s="44"/>
      <c r="J198" s="44"/>
      <c r="K198" s="44"/>
      <c r="L198" s="44">
        <f>'2021'!AK151</f>
        <v>19</v>
      </c>
      <c r="M198" s="44"/>
      <c r="N198" s="44"/>
      <c r="O198" s="44">
        <f>'Добыча 2021'!O161</f>
        <v>19</v>
      </c>
      <c r="P198" s="44"/>
      <c r="Q198" s="44"/>
      <c r="R198" s="44">
        <f>'Добыча 2021'!P161</f>
        <v>19</v>
      </c>
      <c r="S198" s="44"/>
      <c r="T198" s="44"/>
      <c r="U198" s="44">
        <f t="shared" si="46"/>
        <v>73.076923076923066</v>
      </c>
      <c r="V198" s="94">
        <f>'2022'!AG196</f>
        <v>39.5</v>
      </c>
      <c r="W198" s="44">
        <f t="shared" si="47"/>
        <v>5</v>
      </c>
      <c r="X198" s="44">
        <f>'2022'!AJ196</f>
        <v>39</v>
      </c>
      <c r="Y198" s="94">
        <f t="shared" si="48"/>
        <v>4.9367088607594933</v>
      </c>
      <c r="Z198" s="44"/>
      <c r="AA198" s="44"/>
      <c r="AB198" s="44"/>
      <c r="AC198" s="44">
        <f>'2022'!AK196</f>
        <v>29</v>
      </c>
      <c r="AD198" s="44"/>
      <c r="AE198" s="44"/>
      <c r="AF198" s="82" t="str">
        <f t="shared" si="32"/>
        <v/>
      </c>
      <c r="AG198" s="159"/>
      <c r="AH198" s="160">
        <f t="shared" si="33"/>
        <v>2.5682704811443431</v>
      </c>
      <c r="AI198" s="160" t="e">
        <f t="shared" ca="1" si="34"/>
        <v>#NAME?</v>
      </c>
      <c r="AJ198" s="161">
        <v>5</v>
      </c>
      <c r="AK198" s="161" t="str">
        <f t="shared" si="35"/>
        <v/>
      </c>
      <c r="AL198" s="161" t="e">
        <f t="shared" ca="1" si="36"/>
        <v>#NAME?</v>
      </c>
      <c r="AM198" s="161">
        <f t="shared" si="37"/>
        <v>39</v>
      </c>
      <c r="AN198" s="162" t="str">
        <f t="shared" si="38"/>
        <v/>
      </c>
      <c r="AO198" s="34" t="str">
        <f t="shared" si="39"/>
        <v>Сумма не совпадает или не ОДОУ</v>
      </c>
      <c r="AP198" s="34" t="str">
        <f t="shared" si="40"/>
        <v/>
      </c>
    </row>
    <row r="199" spans="1:42" ht="94.5" x14ac:dyDescent="0.25">
      <c r="A199" s="34">
        <v>161</v>
      </c>
      <c r="B199" s="57" t="s">
        <v>342</v>
      </c>
      <c r="C199" s="92">
        <f>'2022'!B197</f>
        <v>986.8</v>
      </c>
      <c r="D199" s="93">
        <f>'2022'!AA197</f>
        <v>4931</v>
      </c>
      <c r="E199" s="93">
        <f>'2022'!AB197</f>
        <v>5132</v>
      </c>
      <c r="F199" s="92">
        <f>'2022'!AE197</f>
        <v>5.20064856100527</v>
      </c>
      <c r="G199" s="44">
        <f>'2021'!AJ152</f>
        <v>246</v>
      </c>
      <c r="H199" s="94">
        <f t="shared" si="49"/>
        <v>4.9888460758466842</v>
      </c>
      <c r="I199" s="44"/>
      <c r="J199" s="44"/>
      <c r="K199" s="44"/>
      <c r="L199" s="44">
        <f>'2021'!AK152</f>
        <v>184</v>
      </c>
      <c r="M199" s="44"/>
      <c r="N199" s="44"/>
      <c r="O199" s="44">
        <f>'Добыча 2021'!O162</f>
        <v>192</v>
      </c>
      <c r="P199" s="44"/>
      <c r="Q199" s="44"/>
      <c r="R199" s="44">
        <f>'Добыча 2021'!P162</f>
        <v>184</v>
      </c>
      <c r="S199" s="44"/>
      <c r="T199" s="44"/>
      <c r="U199" s="44">
        <f t="shared" si="46"/>
        <v>78.048780487804876</v>
      </c>
      <c r="V199" s="94">
        <f>'2022'!AG197</f>
        <v>256.60000000000002</v>
      </c>
      <c r="W199" s="44">
        <f t="shared" si="47"/>
        <v>5</v>
      </c>
      <c r="X199" s="44">
        <f>'2022'!AJ197</f>
        <v>256</v>
      </c>
      <c r="Y199" s="94">
        <f t="shared" si="48"/>
        <v>4.9883086515978174</v>
      </c>
      <c r="Z199" s="44"/>
      <c r="AA199" s="44"/>
      <c r="AB199" s="44"/>
      <c r="AC199" s="44">
        <f>'2022'!AK197</f>
        <v>192</v>
      </c>
      <c r="AD199" s="44"/>
      <c r="AE199" s="44"/>
      <c r="AF199" s="82" t="str">
        <f t="shared" si="32"/>
        <v/>
      </c>
      <c r="AG199" s="159"/>
      <c r="AH199" s="160">
        <f t="shared" si="33"/>
        <v>5.20064856100527</v>
      </c>
      <c r="AI199" s="160" t="e">
        <f t="shared" ca="1" si="34"/>
        <v>#NAME?</v>
      </c>
      <c r="AJ199" s="161">
        <v>5</v>
      </c>
      <c r="AK199" s="161" t="str">
        <f t="shared" si="35"/>
        <v/>
      </c>
      <c r="AL199" s="161" t="e">
        <f t="shared" ca="1" si="36"/>
        <v>#NAME?</v>
      </c>
      <c r="AM199" s="161">
        <f t="shared" si="37"/>
        <v>256</v>
      </c>
      <c r="AN199" s="162" t="str">
        <f t="shared" si="38"/>
        <v/>
      </c>
      <c r="AO199" s="34" t="str">
        <f t="shared" si="39"/>
        <v>Сумма не совпадает или не ОДОУ</v>
      </c>
      <c r="AP199" s="34" t="str">
        <f t="shared" si="40"/>
        <v/>
      </c>
    </row>
    <row r="200" spans="1:42" ht="94.5" x14ac:dyDescent="0.25">
      <c r="A200" s="34">
        <v>162</v>
      </c>
      <c r="B200" s="57" t="s">
        <v>343</v>
      </c>
      <c r="C200" s="92">
        <f>'2022'!B198</f>
        <v>600.1</v>
      </c>
      <c r="D200" s="93">
        <f>'2022'!AA198</f>
        <v>1658</v>
      </c>
      <c r="E200" s="93">
        <f>'2022'!AB198</f>
        <v>1680</v>
      </c>
      <c r="F200" s="92">
        <f>'2022'!AE198</f>
        <v>2.79953341109815</v>
      </c>
      <c r="G200" s="44">
        <f>'2021'!AJ153</f>
        <v>77</v>
      </c>
      <c r="H200" s="94">
        <f t="shared" si="49"/>
        <v>4.6441495778045834</v>
      </c>
      <c r="I200" s="44"/>
      <c r="J200" s="44"/>
      <c r="K200" s="44"/>
      <c r="L200" s="44">
        <f>'2021'!AK153</f>
        <v>57</v>
      </c>
      <c r="M200" s="44"/>
      <c r="N200" s="44"/>
      <c r="O200" s="44">
        <f>'Добыча 2021'!O163</f>
        <v>63</v>
      </c>
      <c r="P200" s="44"/>
      <c r="Q200" s="44"/>
      <c r="R200" s="44">
        <f>'Добыча 2021'!P163</f>
        <v>57</v>
      </c>
      <c r="S200" s="44"/>
      <c r="T200" s="44"/>
      <c r="U200" s="44">
        <f t="shared" si="46"/>
        <v>81.818181818181827</v>
      </c>
      <c r="V200" s="94">
        <f>'2022'!AG198</f>
        <v>84</v>
      </c>
      <c r="W200" s="44">
        <f t="shared" si="47"/>
        <v>5</v>
      </c>
      <c r="X200" s="44">
        <f>'2022'!AJ198</f>
        <v>84</v>
      </c>
      <c r="Y200" s="94">
        <f t="shared" si="48"/>
        <v>5</v>
      </c>
      <c r="Z200" s="44"/>
      <c r="AA200" s="44"/>
      <c r="AB200" s="44"/>
      <c r="AC200" s="44">
        <f>'2022'!AK198</f>
        <v>63</v>
      </c>
      <c r="AD200" s="44"/>
      <c r="AE200" s="44"/>
      <c r="AF200" s="82" t="str">
        <f t="shared" si="32"/>
        <v/>
      </c>
      <c r="AG200" s="159"/>
      <c r="AH200" s="160">
        <f t="shared" si="33"/>
        <v>2.79953341109815</v>
      </c>
      <c r="AI200" s="160" t="e">
        <f t="shared" ca="1" si="34"/>
        <v>#NAME?</v>
      </c>
      <c r="AJ200" s="161">
        <v>5</v>
      </c>
      <c r="AK200" s="161" t="str">
        <f t="shared" si="35"/>
        <v/>
      </c>
      <c r="AL200" s="161" t="e">
        <f t="shared" ca="1" si="36"/>
        <v>#NAME?</v>
      </c>
      <c r="AM200" s="161">
        <f t="shared" si="37"/>
        <v>84</v>
      </c>
      <c r="AN200" s="162" t="str">
        <f t="shared" si="38"/>
        <v/>
      </c>
      <c r="AO200" s="34" t="str">
        <f t="shared" si="39"/>
        <v>Сумма не совпадает или не ОДОУ</v>
      </c>
      <c r="AP200" s="34" t="str">
        <f t="shared" si="40"/>
        <v/>
      </c>
    </row>
    <row r="201" spans="1:42" ht="18.75" x14ac:dyDescent="0.25">
      <c r="A201" s="34"/>
      <c r="B201" s="46" t="s">
        <v>229</v>
      </c>
      <c r="C201" s="98"/>
      <c r="D201" s="97"/>
      <c r="E201" s="97"/>
      <c r="F201" s="98"/>
      <c r="G201" s="44"/>
      <c r="H201" s="94"/>
      <c r="I201" s="44"/>
      <c r="J201" s="44"/>
      <c r="K201" s="44"/>
      <c r="L201" s="44"/>
      <c r="M201" s="56"/>
      <c r="N201" s="56"/>
      <c r="O201" s="56"/>
      <c r="P201" s="56"/>
      <c r="Q201" s="56"/>
      <c r="R201" s="56"/>
      <c r="S201" s="56"/>
      <c r="T201" s="56"/>
      <c r="U201" s="44"/>
      <c r="V201" s="111"/>
      <c r="W201" s="44"/>
      <c r="X201" s="56"/>
      <c r="Y201" s="94"/>
      <c r="Z201" s="56"/>
      <c r="AA201" s="56"/>
      <c r="AB201" s="56"/>
      <c r="AC201" s="56"/>
      <c r="AD201" s="56"/>
      <c r="AE201" s="56"/>
      <c r="AF201" s="82" t="str">
        <f t="shared" si="32"/>
        <v/>
      </c>
      <c r="AG201" s="159"/>
      <c r="AH201" s="160" t="str">
        <f t="shared" si="33"/>
        <v/>
      </c>
      <c r="AI201" s="160" t="e">
        <f t="shared" ca="1" si="34"/>
        <v>#NAME?</v>
      </c>
      <c r="AJ201" s="161">
        <v>5</v>
      </c>
      <c r="AK201" s="161" t="str">
        <f t="shared" si="35"/>
        <v/>
      </c>
      <c r="AL201" s="161" t="str">
        <f t="shared" si="36"/>
        <v/>
      </c>
      <c r="AM201" s="161" t="str">
        <f t="shared" si="37"/>
        <v/>
      </c>
      <c r="AN201" s="162" t="str">
        <f t="shared" si="38"/>
        <v/>
      </c>
      <c r="AO201" s="34" t="str">
        <f t="shared" si="39"/>
        <v/>
      </c>
      <c r="AP201" s="34" t="str">
        <f t="shared" si="40"/>
        <v/>
      </c>
    </row>
    <row r="202" spans="1:42" ht="94.5" x14ac:dyDescent="0.25">
      <c r="A202" s="34">
        <v>163</v>
      </c>
      <c r="B202" s="57" t="s">
        <v>344</v>
      </c>
      <c r="C202" s="92">
        <f>'2022'!B200</f>
        <v>74.5</v>
      </c>
      <c r="D202" s="93">
        <f>'2022'!AA200</f>
        <v>1076</v>
      </c>
      <c r="E202" s="93">
        <f>'2022'!AB200</f>
        <v>1096</v>
      </c>
      <c r="F202" s="92">
        <f>'2022'!AE200</f>
        <v>14.711409395973154</v>
      </c>
      <c r="G202" s="44">
        <f>'2021'!AJ155</f>
        <v>53</v>
      </c>
      <c r="H202" s="94">
        <f t="shared" si="49"/>
        <v>4.925650557620818</v>
      </c>
      <c r="I202" s="44"/>
      <c r="J202" s="44"/>
      <c r="K202" s="44"/>
      <c r="L202" s="44">
        <f>'2021'!AK155</f>
        <v>39</v>
      </c>
      <c r="M202" s="44"/>
      <c r="N202" s="44"/>
      <c r="O202" s="44">
        <f>'Добыча 2021'!O165</f>
        <v>53</v>
      </c>
      <c r="P202" s="44"/>
      <c r="Q202" s="44"/>
      <c r="R202" s="44">
        <f>'Добыча 2021'!P165</f>
        <v>39</v>
      </c>
      <c r="S202" s="44"/>
      <c r="T202" s="44"/>
      <c r="U202" s="44">
        <f t="shared" si="46"/>
        <v>100</v>
      </c>
      <c r="V202" s="94">
        <f>'2022'!AG200</f>
        <v>54.800000000000004</v>
      </c>
      <c r="W202" s="44">
        <f t="shared" si="47"/>
        <v>5</v>
      </c>
      <c r="X202" s="44">
        <f>'2022'!AJ200</f>
        <v>54</v>
      </c>
      <c r="Y202" s="94">
        <f t="shared" si="48"/>
        <v>4.9270072992700733</v>
      </c>
      <c r="Z202" s="44"/>
      <c r="AA202" s="44"/>
      <c r="AB202" s="44"/>
      <c r="AC202" s="44">
        <f>'2022'!AK200</f>
        <v>40</v>
      </c>
      <c r="AD202" s="44"/>
      <c r="AE202" s="44"/>
      <c r="AF202" s="82" t="str">
        <f t="shared" si="32"/>
        <v/>
      </c>
      <c r="AG202" s="159"/>
      <c r="AH202" s="160">
        <f t="shared" si="33"/>
        <v>14.711409395973154</v>
      </c>
      <c r="AI202" s="160" t="e">
        <f t="shared" ca="1" si="34"/>
        <v>#NAME?</v>
      </c>
      <c r="AJ202" s="161">
        <v>5</v>
      </c>
      <c r="AK202" s="161" t="str">
        <f t="shared" si="35"/>
        <v/>
      </c>
      <c r="AL202" s="161" t="e">
        <f t="shared" ca="1" si="36"/>
        <v>#NAME?</v>
      </c>
      <c r="AM202" s="161">
        <f t="shared" si="37"/>
        <v>54</v>
      </c>
      <c r="AN202" s="162" t="str">
        <f t="shared" si="38"/>
        <v/>
      </c>
      <c r="AO202" s="34" t="str">
        <f t="shared" si="39"/>
        <v>Сумма не совпадает или не ОДОУ</v>
      </c>
      <c r="AP202" s="34" t="str">
        <f t="shared" si="40"/>
        <v/>
      </c>
    </row>
    <row r="203" spans="1:42" ht="30" customHeight="1" x14ac:dyDescent="0.25">
      <c r="A203" s="34">
        <v>164</v>
      </c>
      <c r="B203" s="57" t="s">
        <v>231</v>
      </c>
      <c r="C203" s="92">
        <f>'2022'!B201</f>
        <v>85.9</v>
      </c>
      <c r="D203" s="93">
        <f>'2022'!AA201</f>
        <v>1435</v>
      </c>
      <c r="E203" s="93">
        <f>'2022'!AB201</f>
        <v>1437</v>
      </c>
      <c r="F203" s="92">
        <f>'2022'!AE201</f>
        <v>16.728754365541327</v>
      </c>
      <c r="G203" s="44">
        <f>'2021'!AJ156</f>
        <v>71</v>
      </c>
      <c r="H203" s="94">
        <f t="shared" si="49"/>
        <v>4.94773519163763</v>
      </c>
      <c r="I203" s="44"/>
      <c r="J203" s="44"/>
      <c r="K203" s="44"/>
      <c r="L203" s="44">
        <f>'2021'!AK156</f>
        <v>53</v>
      </c>
      <c r="M203" s="44"/>
      <c r="N203" s="44"/>
      <c r="O203" s="44">
        <f>'Добыча 2021'!O166</f>
        <v>60</v>
      </c>
      <c r="P203" s="44"/>
      <c r="Q203" s="44"/>
      <c r="R203" s="44">
        <f>'Добыча 2021'!P166</f>
        <v>53</v>
      </c>
      <c r="S203" s="44"/>
      <c r="T203" s="44"/>
      <c r="U203" s="44">
        <f t="shared" si="46"/>
        <v>84.507042253521121</v>
      </c>
      <c r="V203" s="94">
        <f>'2022'!AG201</f>
        <v>71.850000000000009</v>
      </c>
      <c r="W203" s="44">
        <f t="shared" si="47"/>
        <v>5</v>
      </c>
      <c r="X203" s="44">
        <f>'2022'!AJ201</f>
        <v>71</v>
      </c>
      <c r="Y203" s="94">
        <f t="shared" si="48"/>
        <v>4.9408489909533753</v>
      </c>
      <c r="Z203" s="44"/>
      <c r="AA203" s="44"/>
      <c r="AB203" s="44"/>
      <c r="AC203" s="44">
        <f>'2022'!AK201</f>
        <v>53</v>
      </c>
      <c r="AD203" s="44"/>
      <c r="AE203" s="44"/>
      <c r="AF203" s="82" t="str">
        <f t="shared" si="32"/>
        <v/>
      </c>
      <c r="AG203" s="159"/>
      <c r="AH203" s="160">
        <f t="shared" si="33"/>
        <v>16.728754365541327</v>
      </c>
      <c r="AI203" s="160" t="e">
        <f t="shared" ca="1" si="34"/>
        <v>#NAME?</v>
      </c>
      <c r="AJ203" s="161">
        <v>5</v>
      </c>
      <c r="AK203" s="161" t="str">
        <f t="shared" si="35"/>
        <v/>
      </c>
      <c r="AL203" s="161" t="e">
        <f t="shared" ca="1" si="36"/>
        <v>#NAME?</v>
      </c>
      <c r="AM203" s="161">
        <f t="shared" si="37"/>
        <v>71</v>
      </c>
      <c r="AN203" s="162" t="str">
        <f t="shared" si="38"/>
        <v/>
      </c>
      <c r="AO203" s="34" t="str">
        <f t="shared" si="39"/>
        <v>Сумма не совпадает или не ОДОУ</v>
      </c>
      <c r="AP203" s="34" t="str">
        <f t="shared" si="40"/>
        <v/>
      </c>
    </row>
    <row r="204" spans="1:42" ht="66.75" customHeight="1" x14ac:dyDescent="0.25">
      <c r="A204" s="34">
        <v>165</v>
      </c>
      <c r="B204" s="116" t="s">
        <v>449</v>
      </c>
      <c r="C204" s="92">
        <f>'2022'!B202</f>
        <v>145.69999999999999</v>
      </c>
      <c r="D204" s="581">
        <f>'2022'!AA202</f>
        <v>550</v>
      </c>
      <c r="E204" s="93">
        <f>'2022'!AB202</f>
        <v>326</v>
      </c>
      <c r="F204" s="92">
        <f>'2022'!AE202</f>
        <v>2.237474262182567</v>
      </c>
      <c r="G204" s="583">
        <f>'2021'!AJ157</f>
        <v>17</v>
      </c>
      <c r="H204" s="585">
        <f t="shared" si="49"/>
        <v>3.0909090909090908</v>
      </c>
      <c r="I204" s="56"/>
      <c r="J204" s="56"/>
      <c r="K204" s="56"/>
      <c r="L204" s="583">
        <f>'2021'!AK157</f>
        <v>12</v>
      </c>
      <c r="M204" s="44"/>
      <c r="N204" s="44"/>
      <c r="O204" s="583">
        <f>'Добыча 2021'!O167</f>
        <v>13</v>
      </c>
      <c r="P204" s="44"/>
      <c r="Q204" s="44"/>
      <c r="R204" s="583">
        <f>'Добыча 2021'!P167</f>
        <v>12</v>
      </c>
      <c r="S204" s="44"/>
      <c r="T204" s="44"/>
      <c r="U204" s="583">
        <f t="shared" si="46"/>
        <v>76.470588235294116</v>
      </c>
      <c r="V204" s="94">
        <f>'2022'!AG202</f>
        <v>16.3</v>
      </c>
      <c r="W204" s="44">
        <f t="shared" si="47"/>
        <v>5</v>
      </c>
      <c r="X204" s="44">
        <f>'2022'!AJ202</f>
        <v>16</v>
      </c>
      <c r="Y204" s="94">
        <f t="shared" si="48"/>
        <v>4.9079754601226995</v>
      </c>
      <c r="Z204" s="44"/>
      <c r="AA204" s="44"/>
      <c r="AB204" s="44"/>
      <c r="AC204" s="44">
        <f>'2022'!AK202</f>
        <v>12</v>
      </c>
      <c r="AD204" s="44"/>
      <c r="AE204" s="44"/>
      <c r="AF204" s="82" t="str">
        <f t="shared" si="32"/>
        <v/>
      </c>
      <c r="AG204" s="159"/>
      <c r="AH204" s="160">
        <f t="shared" si="33"/>
        <v>2.237474262182567</v>
      </c>
      <c r="AI204" s="160" t="e">
        <f t="shared" ca="1" si="34"/>
        <v>#NAME?</v>
      </c>
      <c r="AJ204" s="161">
        <v>5</v>
      </c>
      <c r="AK204" s="161" t="str">
        <f t="shared" si="35"/>
        <v/>
      </c>
      <c r="AL204" s="161" t="e">
        <f t="shared" ca="1" si="36"/>
        <v>#NAME?</v>
      </c>
      <c r="AM204" s="161">
        <f t="shared" si="37"/>
        <v>16</v>
      </c>
      <c r="AN204" s="162" t="str">
        <f t="shared" si="38"/>
        <v/>
      </c>
      <c r="AO204" s="34" t="str">
        <f t="shared" si="39"/>
        <v>Сумма не совпадает или не ОДОУ</v>
      </c>
      <c r="AP204" s="34" t="str">
        <f t="shared" si="40"/>
        <v/>
      </c>
    </row>
    <row r="205" spans="1:42" ht="69" customHeight="1" x14ac:dyDescent="0.25">
      <c r="A205" s="34">
        <v>166</v>
      </c>
      <c r="B205" s="116" t="s">
        <v>450</v>
      </c>
      <c r="C205" s="92">
        <f>'2022'!B203</f>
        <v>76.5</v>
      </c>
      <c r="D205" s="582"/>
      <c r="E205" s="93">
        <f>'2022'!AB203</f>
        <v>272</v>
      </c>
      <c r="F205" s="92">
        <f>'2022'!AE203</f>
        <v>3.5555555555555554</v>
      </c>
      <c r="G205" s="584"/>
      <c r="H205" s="586"/>
      <c r="I205" s="47"/>
      <c r="J205" s="47"/>
      <c r="K205" s="47"/>
      <c r="L205" s="584"/>
      <c r="M205" s="44"/>
      <c r="N205" s="44"/>
      <c r="O205" s="584"/>
      <c r="P205" s="44"/>
      <c r="Q205" s="44"/>
      <c r="R205" s="584"/>
      <c r="S205" s="44"/>
      <c r="T205" s="44"/>
      <c r="U205" s="584"/>
      <c r="V205" s="94">
        <f>'2022'!AG203</f>
        <v>13.600000000000001</v>
      </c>
      <c r="W205" s="44">
        <f t="shared" si="47"/>
        <v>5</v>
      </c>
      <c r="X205" s="44">
        <f>'2022'!AJ203</f>
        <v>13</v>
      </c>
      <c r="Y205" s="94">
        <f t="shared" si="48"/>
        <v>4.7794117647058822</v>
      </c>
      <c r="Z205" s="44"/>
      <c r="AA205" s="44"/>
      <c r="AB205" s="44"/>
      <c r="AC205" s="44">
        <f>'2022'!AK203</f>
        <v>9</v>
      </c>
      <c r="AD205" s="44"/>
      <c r="AE205" s="44"/>
      <c r="AF205" s="82" t="str">
        <f t="shared" si="32"/>
        <v/>
      </c>
      <c r="AG205" s="159"/>
      <c r="AH205" s="160">
        <f t="shared" si="33"/>
        <v>3.5555555555555554</v>
      </c>
      <c r="AI205" s="160" t="e">
        <f t="shared" ca="1" si="34"/>
        <v>#NAME?</v>
      </c>
      <c r="AJ205" s="161">
        <v>5</v>
      </c>
      <c r="AK205" s="161" t="str">
        <f t="shared" si="35"/>
        <v/>
      </c>
      <c r="AL205" s="161" t="e">
        <f t="shared" ca="1" si="36"/>
        <v>#NAME?</v>
      </c>
      <c r="AM205" s="161">
        <f t="shared" si="37"/>
        <v>13</v>
      </c>
      <c r="AN205" s="162" t="str">
        <f t="shared" si="38"/>
        <v/>
      </c>
      <c r="AO205" s="34" t="str">
        <f t="shared" si="39"/>
        <v>Сумма не совпадает или не ОДОУ</v>
      </c>
      <c r="AP205" s="34" t="str">
        <f t="shared" si="40"/>
        <v/>
      </c>
    </row>
    <row r="206" spans="1:42" ht="31.5" x14ac:dyDescent="0.25">
      <c r="A206" s="34">
        <v>167</v>
      </c>
      <c r="B206" s="57" t="s">
        <v>346</v>
      </c>
      <c r="C206" s="92">
        <f>'2022'!B204</f>
        <v>161</v>
      </c>
      <c r="D206" s="93">
        <f>'2022'!AA204</f>
        <v>78</v>
      </c>
      <c r="E206" s="93">
        <f>'2022'!AB204</f>
        <v>0</v>
      </c>
      <c r="F206" s="92">
        <f>'2022'!AE204</f>
        <v>0</v>
      </c>
      <c r="G206" s="44">
        <f>'2021'!AJ158</f>
        <v>3</v>
      </c>
      <c r="H206" s="94">
        <f t="shared" si="49"/>
        <v>3.8461538461538463</v>
      </c>
      <c r="I206" s="44"/>
      <c r="J206" s="44"/>
      <c r="K206" s="44"/>
      <c r="L206" s="44">
        <f>'2021'!AK158</f>
        <v>2</v>
      </c>
      <c r="M206" s="44"/>
      <c r="N206" s="44"/>
      <c r="O206" s="44">
        <f>'Добыча 2021'!O168</f>
        <v>0</v>
      </c>
      <c r="P206" s="44"/>
      <c r="Q206" s="44"/>
      <c r="R206" s="44">
        <f>'Добыча 2021'!P168</f>
        <v>0</v>
      </c>
      <c r="S206" s="44"/>
      <c r="T206" s="44"/>
      <c r="U206" s="44">
        <f t="shared" si="46"/>
        <v>0</v>
      </c>
      <c r="V206" s="94">
        <f>'2022'!AG204</f>
        <v>0</v>
      </c>
      <c r="W206" s="44">
        <f t="shared" si="47"/>
        <v>0</v>
      </c>
      <c r="X206" s="44">
        <f>'2022'!AJ204</f>
        <v>0</v>
      </c>
      <c r="Y206" s="94">
        <f t="shared" si="48"/>
        <v>0</v>
      </c>
      <c r="Z206" s="44"/>
      <c r="AA206" s="44"/>
      <c r="AB206" s="44"/>
      <c r="AC206" s="44">
        <f>'2022'!AK204</f>
        <v>0</v>
      </c>
      <c r="AD206" s="44"/>
      <c r="AE206" s="44"/>
      <c r="AF206" s="82" t="str">
        <f t="shared" si="32"/>
        <v/>
      </c>
      <c r="AG206" s="159"/>
      <c r="AH206" s="160">
        <f t="shared" si="33"/>
        <v>0</v>
      </c>
      <c r="AI206" s="160" t="e">
        <f t="shared" ca="1" si="34"/>
        <v>#NAME?</v>
      </c>
      <c r="AJ206" s="161">
        <v>5</v>
      </c>
      <c r="AK206" s="161" t="str">
        <f t="shared" si="35"/>
        <v/>
      </c>
      <c r="AL206" s="161">
        <f t="shared" si="36"/>
        <v>0</v>
      </c>
      <c r="AM206" s="161">
        <f t="shared" si="37"/>
        <v>0</v>
      </c>
      <c r="AN206" s="162" t="str">
        <f t="shared" si="38"/>
        <v/>
      </c>
      <c r="AO206" s="34" t="str">
        <f t="shared" si="39"/>
        <v/>
      </c>
      <c r="AP206" s="34" t="str">
        <f t="shared" si="40"/>
        <v/>
      </c>
    </row>
    <row r="207" spans="1:42" ht="94.5" x14ac:dyDescent="0.25">
      <c r="A207" s="34">
        <v>168</v>
      </c>
      <c r="B207" s="57" t="s">
        <v>347</v>
      </c>
      <c r="C207" s="92">
        <f>'2022'!B205</f>
        <v>121.011</v>
      </c>
      <c r="D207" s="93">
        <f>'2022'!AA205</f>
        <v>1190</v>
      </c>
      <c r="E207" s="93">
        <f>'2022'!AB205</f>
        <v>1125</v>
      </c>
      <c r="F207" s="92">
        <f>'2022'!AE205</f>
        <v>9.2966755088380406</v>
      </c>
      <c r="G207" s="44">
        <f>'2021'!AJ159</f>
        <v>59</v>
      </c>
      <c r="H207" s="94">
        <f t="shared" si="49"/>
        <v>4.9579831932773111</v>
      </c>
      <c r="I207" s="44"/>
      <c r="J207" s="44"/>
      <c r="K207" s="44"/>
      <c r="L207" s="44">
        <f>'2021'!AK159</f>
        <v>44</v>
      </c>
      <c r="M207" s="44"/>
      <c r="N207" s="44"/>
      <c r="O207" s="44">
        <f>'Добыча 2021'!O169</f>
        <v>52</v>
      </c>
      <c r="P207" s="44"/>
      <c r="Q207" s="44"/>
      <c r="R207" s="44">
        <f>'Добыча 2021'!P169</f>
        <v>44</v>
      </c>
      <c r="S207" s="44"/>
      <c r="T207" s="44"/>
      <c r="U207" s="44">
        <f t="shared" si="46"/>
        <v>88.135593220338976</v>
      </c>
      <c r="V207" s="94">
        <f>'2022'!AG205</f>
        <v>56.25</v>
      </c>
      <c r="W207" s="44">
        <f t="shared" si="47"/>
        <v>5</v>
      </c>
      <c r="X207" s="44">
        <f>'2022'!AJ205</f>
        <v>56</v>
      </c>
      <c r="Y207" s="94">
        <f t="shared" si="48"/>
        <v>4.9777777777777779</v>
      </c>
      <c r="Z207" s="44"/>
      <c r="AA207" s="44"/>
      <c r="AB207" s="44"/>
      <c r="AC207" s="44">
        <f>'2022'!AK205</f>
        <v>42</v>
      </c>
      <c r="AD207" s="44"/>
      <c r="AE207" s="44"/>
      <c r="AF207" s="82" t="str">
        <f t="shared" si="32"/>
        <v/>
      </c>
      <c r="AG207" s="159"/>
      <c r="AH207" s="160">
        <f t="shared" si="33"/>
        <v>9.2966755088380406</v>
      </c>
      <c r="AI207" s="160" t="e">
        <f t="shared" ca="1" si="34"/>
        <v>#NAME?</v>
      </c>
      <c r="AJ207" s="161">
        <v>5</v>
      </c>
      <c r="AK207" s="161" t="str">
        <f t="shared" si="35"/>
        <v/>
      </c>
      <c r="AL207" s="161" t="e">
        <f t="shared" ca="1" si="36"/>
        <v>#NAME?</v>
      </c>
      <c r="AM207" s="161">
        <f t="shared" si="37"/>
        <v>56</v>
      </c>
      <c r="AN207" s="162" t="str">
        <f t="shared" si="38"/>
        <v/>
      </c>
      <c r="AO207" s="34" t="str">
        <f t="shared" si="39"/>
        <v>Сумма не совпадает или не ОДОУ</v>
      </c>
      <c r="AP207" s="34" t="str">
        <f t="shared" si="40"/>
        <v/>
      </c>
    </row>
    <row r="208" spans="1:42" ht="94.5" x14ac:dyDescent="0.25">
      <c r="A208" s="34">
        <v>169</v>
      </c>
      <c r="B208" s="57" t="s">
        <v>234</v>
      </c>
      <c r="C208" s="92">
        <f>'2022'!B206</f>
        <v>23.507999999999999</v>
      </c>
      <c r="D208" s="93">
        <f>'2022'!AA206</f>
        <v>303</v>
      </c>
      <c r="E208" s="93">
        <f>'2022'!AB206</f>
        <v>300</v>
      </c>
      <c r="F208" s="92">
        <f>'2022'!AE206</f>
        <v>12.761613067891782</v>
      </c>
      <c r="G208" s="44">
        <f>'2021'!AJ160</f>
        <v>15</v>
      </c>
      <c r="H208" s="94">
        <f t="shared" si="49"/>
        <v>4.9504950495049505</v>
      </c>
      <c r="I208" s="44"/>
      <c r="J208" s="44"/>
      <c r="K208" s="44"/>
      <c r="L208" s="44">
        <f>'2021'!AK160</f>
        <v>11</v>
      </c>
      <c r="M208" s="44"/>
      <c r="N208" s="44"/>
      <c r="O208" s="44">
        <f>'Добыча 2021'!O170</f>
        <v>11</v>
      </c>
      <c r="P208" s="44"/>
      <c r="Q208" s="44"/>
      <c r="R208" s="44">
        <f>'Добыча 2021'!P170</f>
        <v>11</v>
      </c>
      <c r="S208" s="44"/>
      <c r="T208" s="44"/>
      <c r="U208" s="44">
        <f t="shared" si="46"/>
        <v>73.333333333333329</v>
      </c>
      <c r="V208" s="94">
        <f>'2022'!AG206</f>
        <v>15</v>
      </c>
      <c r="W208" s="44">
        <f t="shared" si="47"/>
        <v>5</v>
      </c>
      <c r="X208" s="44">
        <f>'2022'!AJ206</f>
        <v>15</v>
      </c>
      <c r="Y208" s="94">
        <f t="shared" si="48"/>
        <v>5</v>
      </c>
      <c r="Z208" s="44"/>
      <c r="AA208" s="44"/>
      <c r="AB208" s="44"/>
      <c r="AC208" s="44">
        <f>'2022'!AK206</f>
        <v>11</v>
      </c>
      <c r="AD208" s="44"/>
      <c r="AE208" s="44"/>
      <c r="AF208" s="82" t="str">
        <f t="shared" ref="AF208:AF262" si="50">IF(C208&gt;0,IF(OR(AND(C208&lt;7,F208&lt;5),E208&lt;33),IF(COUNTIF(X208:AE208,"&gt;0")&gt;0,"Ошибка!",""),""),"")</f>
        <v/>
      </c>
      <c r="AG208" s="159"/>
      <c r="AH208" s="160">
        <f t="shared" ref="AH208:AH262" si="51">IF(AND(ISNUMBER(--C208),C208&gt;0),E208/C208,"")</f>
        <v>12.761613067891782</v>
      </c>
      <c r="AI208" s="160" t="e">
        <f t="shared" ref="AI208:AI262" ca="1" si="52">IF(AND(ISNUMBER(--E208),ISNUMBER(--AJ208)),ЧАСТНОЕ(E208*AJ208,100),"")</f>
        <v>#NAME?</v>
      </c>
      <c r="AJ208" s="161">
        <v>5</v>
      </c>
      <c r="AK208" s="161" t="str">
        <f t="shared" ref="AK208:AK262" si="53">IF(AJ207&lt;Y207,"Норматив превышен","")</f>
        <v/>
      </c>
      <c r="AL208" s="161" t="e">
        <f t="shared" ref="AL208:AL262" ca="1" si="54">IF(ISNUMBER(X208),IF(X208&gt;0,MAX(ЧАСТНОЕ(X208*20,100),1),0),"")</f>
        <v>#NAME?</v>
      </c>
      <c r="AM208" s="161">
        <f t="shared" ref="AM208:AM262" si="55">IF(ISNUMBER(X208),X208,"")</f>
        <v>15</v>
      </c>
      <c r="AN208" s="162" t="str">
        <f t="shared" ref="AN208:AN262" si="56">IF(ISNUMBER(AE208),IF(AND(AM208&gt;=AE208,AL208&lt;=AE208),"","Вне норматива или не ОДОУ"),"")</f>
        <v/>
      </c>
      <c r="AO208" s="34" t="str">
        <f t="shared" ref="AO208:AO262" si="57">IF(ISNUMBER(X208),IF(SUM(Z208:AE208)&lt;&gt;X208,"Сумма не совпадает или не ОДОУ",""),"")</f>
        <v>Сумма не совпадает или не ОДОУ</v>
      </c>
      <c r="AP208" s="34" t="str">
        <f t="shared" ref="AP208:AP262" si="58">IF(AND(ISNUMBER(AC208),AC208&gt;0),IF(AC208&gt;X208*0.75,"Изъятие &gt; 75%!",""),"")</f>
        <v/>
      </c>
    </row>
    <row r="209" spans="1:42" ht="94.5" x14ac:dyDescent="0.25">
      <c r="A209" s="34">
        <v>170</v>
      </c>
      <c r="B209" s="57" t="s">
        <v>337</v>
      </c>
      <c r="C209" s="92">
        <f>'2022'!B207</f>
        <v>182.6</v>
      </c>
      <c r="D209" s="93">
        <f>'2022'!AA207</f>
        <v>3304</v>
      </c>
      <c r="E209" s="93">
        <f>'2022'!AB207</f>
        <v>3300</v>
      </c>
      <c r="F209" s="92">
        <f>'2022'!AE207</f>
        <v>18.072289156626507</v>
      </c>
      <c r="G209" s="44">
        <f>'2021'!AJ161</f>
        <v>153</v>
      </c>
      <c r="H209" s="94">
        <f t="shared" si="49"/>
        <v>4.6307506053268765</v>
      </c>
      <c r="I209" s="47"/>
      <c r="J209" s="47"/>
      <c r="K209" s="47"/>
      <c r="L209" s="44">
        <f>'2021'!AK161</f>
        <v>114</v>
      </c>
      <c r="M209" s="44"/>
      <c r="N209" s="44"/>
      <c r="O209" s="44">
        <f>'Добыча 2021'!O171</f>
        <v>153</v>
      </c>
      <c r="P209" s="44"/>
      <c r="Q209" s="44"/>
      <c r="R209" s="44">
        <f>'Добыча 2021'!P171</f>
        <v>114</v>
      </c>
      <c r="S209" s="44"/>
      <c r="T209" s="44"/>
      <c r="U209" s="44">
        <f t="shared" si="46"/>
        <v>100</v>
      </c>
      <c r="V209" s="94">
        <f>'2022'!AG207</f>
        <v>165</v>
      </c>
      <c r="W209" s="44">
        <f t="shared" si="47"/>
        <v>5</v>
      </c>
      <c r="X209" s="44">
        <f>'2022'!AJ207</f>
        <v>165</v>
      </c>
      <c r="Y209" s="94">
        <f t="shared" si="48"/>
        <v>5</v>
      </c>
      <c r="Z209" s="44"/>
      <c r="AA209" s="44"/>
      <c r="AB209" s="44"/>
      <c r="AC209" s="44">
        <f>'2022'!AK207</f>
        <v>123</v>
      </c>
      <c r="AD209" s="44"/>
      <c r="AE209" s="44"/>
      <c r="AF209" s="82" t="str">
        <f t="shared" si="50"/>
        <v/>
      </c>
      <c r="AG209" s="159"/>
      <c r="AH209" s="160">
        <f t="shared" si="51"/>
        <v>18.072289156626507</v>
      </c>
      <c r="AI209" s="160" t="e">
        <f t="shared" ca="1" si="52"/>
        <v>#NAME?</v>
      </c>
      <c r="AJ209" s="161">
        <v>5</v>
      </c>
      <c r="AK209" s="161" t="str">
        <f t="shared" si="53"/>
        <v/>
      </c>
      <c r="AL209" s="161" t="e">
        <f t="shared" ca="1" si="54"/>
        <v>#NAME?</v>
      </c>
      <c r="AM209" s="161">
        <f t="shared" si="55"/>
        <v>165</v>
      </c>
      <c r="AN209" s="162" t="str">
        <f t="shared" si="56"/>
        <v/>
      </c>
      <c r="AO209" s="34" t="str">
        <f t="shared" si="57"/>
        <v>Сумма не совпадает или не ОДОУ</v>
      </c>
      <c r="AP209" s="34" t="str">
        <f t="shared" si="58"/>
        <v/>
      </c>
    </row>
    <row r="210" spans="1:42" ht="18.75" x14ac:dyDescent="0.25">
      <c r="A210" s="34"/>
      <c r="B210" s="46" t="s">
        <v>239</v>
      </c>
      <c r="C210" s="98"/>
      <c r="D210" s="97"/>
      <c r="E210" s="97"/>
      <c r="F210" s="98"/>
      <c r="G210" s="44"/>
      <c r="H210" s="94"/>
      <c r="I210" s="44"/>
      <c r="J210" s="44"/>
      <c r="K210" s="44"/>
      <c r="L210" s="44"/>
      <c r="M210" s="56"/>
      <c r="N210" s="56"/>
      <c r="O210" s="56"/>
      <c r="P210" s="56"/>
      <c r="Q210" s="56"/>
      <c r="R210" s="56"/>
      <c r="S210" s="56"/>
      <c r="T210" s="56"/>
      <c r="U210" s="44"/>
      <c r="V210" s="111"/>
      <c r="W210" s="44"/>
      <c r="X210" s="56"/>
      <c r="Y210" s="94"/>
      <c r="Z210" s="56"/>
      <c r="AA210" s="56"/>
      <c r="AB210" s="56"/>
      <c r="AC210" s="56"/>
      <c r="AD210" s="56"/>
      <c r="AE210" s="56"/>
      <c r="AF210" s="82" t="str">
        <f t="shared" si="50"/>
        <v/>
      </c>
      <c r="AG210" s="159"/>
      <c r="AH210" s="160" t="str">
        <f t="shared" si="51"/>
        <v/>
      </c>
      <c r="AI210" s="160" t="e">
        <f t="shared" ca="1" si="52"/>
        <v>#NAME?</v>
      </c>
      <c r="AJ210" s="161">
        <v>5</v>
      </c>
      <c r="AK210" s="161" t="str">
        <f t="shared" si="53"/>
        <v/>
      </c>
      <c r="AL210" s="161" t="str">
        <f t="shared" si="54"/>
        <v/>
      </c>
      <c r="AM210" s="161" t="str">
        <f t="shared" si="55"/>
        <v/>
      </c>
      <c r="AN210" s="162" t="str">
        <f t="shared" si="56"/>
        <v/>
      </c>
      <c r="AO210" s="34" t="str">
        <f t="shared" si="57"/>
        <v/>
      </c>
      <c r="AP210" s="34" t="str">
        <f t="shared" si="58"/>
        <v/>
      </c>
    </row>
    <row r="211" spans="1:42" ht="94.5" x14ac:dyDescent="0.25">
      <c r="A211" s="34">
        <v>171</v>
      </c>
      <c r="B211" s="57" t="s">
        <v>348</v>
      </c>
      <c r="C211" s="92">
        <f>'2022'!B209</f>
        <v>397</v>
      </c>
      <c r="D211" s="93">
        <f>'2022'!AA209</f>
        <v>611</v>
      </c>
      <c r="E211" s="93">
        <f>'2022'!AB209</f>
        <v>683</v>
      </c>
      <c r="F211" s="92">
        <f>'2022'!AE209</f>
        <v>1.7204030226700251</v>
      </c>
      <c r="G211" s="44">
        <f>'2021'!AJ163</f>
        <v>24</v>
      </c>
      <c r="H211" s="94">
        <f t="shared" si="49"/>
        <v>3.927986906710311</v>
      </c>
      <c r="I211" s="44"/>
      <c r="J211" s="44"/>
      <c r="K211" s="44"/>
      <c r="L211" s="44">
        <f>'2021'!AK163</f>
        <v>18</v>
      </c>
      <c r="M211" s="44"/>
      <c r="N211" s="44"/>
      <c r="O211" s="44">
        <f>'Добыча 2021'!O173</f>
        <v>24</v>
      </c>
      <c r="P211" s="44"/>
      <c r="Q211" s="44"/>
      <c r="R211" s="44">
        <f>'Добыча 2021'!P173</f>
        <v>18</v>
      </c>
      <c r="S211" s="44"/>
      <c r="T211" s="44"/>
      <c r="U211" s="44">
        <f t="shared" si="46"/>
        <v>100</v>
      </c>
      <c r="V211" s="94">
        <f>'2022'!AG209</f>
        <v>34.15</v>
      </c>
      <c r="W211" s="44">
        <f t="shared" si="47"/>
        <v>5</v>
      </c>
      <c r="X211" s="44">
        <f>'2022'!AJ209</f>
        <v>34</v>
      </c>
      <c r="Y211" s="94">
        <f t="shared" si="48"/>
        <v>4.9780380673499272</v>
      </c>
      <c r="Z211" s="44"/>
      <c r="AA211" s="44"/>
      <c r="AB211" s="44"/>
      <c r="AC211" s="44">
        <f>'2022'!AK209</f>
        <v>25</v>
      </c>
      <c r="AD211" s="44"/>
      <c r="AE211" s="44"/>
      <c r="AF211" s="82" t="str">
        <f t="shared" si="50"/>
        <v/>
      </c>
      <c r="AG211" s="159"/>
      <c r="AH211" s="160">
        <f t="shared" si="51"/>
        <v>1.7204030226700251</v>
      </c>
      <c r="AI211" s="160" t="e">
        <f t="shared" ca="1" si="52"/>
        <v>#NAME?</v>
      </c>
      <c r="AJ211" s="161">
        <v>5</v>
      </c>
      <c r="AK211" s="161" t="str">
        <f t="shared" si="53"/>
        <v/>
      </c>
      <c r="AL211" s="161" t="e">
        <f t="shared" ca="1" si="54"/>
        <v>#NAME?</v>
      </c>
      <c r="AM211" s="161">
        <f t="shared" si="55"/>
        <v>34</v>
      </c>
      <c r="AN211" s="162" t="str">
        <f t="shared" si="56"/>
        <v/>
      </c>
      <c r="AO211" s="34" t="str">
        <f t="shared" si="57"/>
        <v>Сумма не совпадает или не ОДОУ</v>
      </c>
      <c r="AP211" s="34" t="str">
        <f t="shared" si="58"/>
        <v/>
      </c>
    </row>
    <row r="212" spans="1:42" ht="94.5" x14ac:dyDescent="0.25">
      <c r="A212" s="34">
        <v>172</v>
      </c>
      <c r="B212" s="116" t="s">
        <v>451</v>
      </c>
      <c r="C212" s="92">
        <f>'2022'!B210</f>
        <v>283.51</v>
      </c>
      <c r="D212" s="581">
        <f>'2022'!AA210</f>
        <v>2547</v>
      </c>
      <c r="E212" s="93">
        <f>'2022'!AB210</f>
        <v>468</v>
      </c>
      <c r="F212" s="92">
        <f>'2022'!AE210</f>
        <v>1.6507354237945753</v>
      </c>
      <c r="G212" s="583">
        <f>'2021'!AJ164</f>
        <v>127</v>
      </c>
      <c r="H212" s="585">
        <f t="shared" si="49"/>
        <v>4.986258343148803</v>
      </c>
      <c r="I212" s="44"/>
      <c r="J212" s="44"/>
      <c r="K212" s="44"/>
      <c r="L212" s="583">
        <f>'2021'!AK164</f>
        <v>95</v>
      </c>
      <c r="M212" s="44"/>
      <c r="N212" s="44"/>
      <c r="O212" s="583">
        <f>'Добыча 2021'!O174</f>
        <v>95</v>
      </c>
      <c r="P212" s="44"/>
      <c r="Q212" s="44"/>
      <c r="R212" s="583">
        <f>'Добыча 2021'!P174</f>
        <v>95</v>
      </c>
      <c r="S212" s="44"/>
      <c r="T212" s="44"/>
      <c r="U212" s="583">
        <f t="shared" si="46"/>
        <v>74.803149606299215</v>
      </c>
      <c r="V212" s="94">
        <f>'2022'!AG210</f>
        <v>23.400000000000002</v>
      </c>
      <c r="W212" s="44">
        <f t="shared" si="47"/>
        <v>5</v>
      </c>
      <c r="X212" s="44">
        <f>'2022'!AJ210</f>
        <v>23</v>
      </c>
      <c r="Y212" s="94">
        <f t="shared" si="48"/>
        <v>4.9145299145299148</v>
      </c>
      <c r="Z212" s="44"/>
      <c r="AA212" s="44"/>
      <c r="AB212" s="44"/>
      <c r="AC212" s="44">
        <f>'2022'!AK210</f>
        <v>17</v>
      </c>
      <c r="AD212" s="44"/>
      <c r="AE212" s="44"/>
      <c r="AF212" s="82" t="str">
        <f t="shared" si="50"/>
        <v/>
      </c>
      <c r="AG212" s="159"/>
      <c r="AH212" s="160">
        <f t="shared" si="51"/>
        <v>1.6507354237945753</v>
      </c>
      <c r="AI212" s="160" t="e">
        <f t="shared" ca="1" si="52"/>
        <v>#NAME?</v>
      </c>
      <c r="AJ212" s="161">
        <v>5</v>
      </c>
      <c r="AK212" s="161" t="str">
        <f t="shared" si="53"/>
        <v/>
      </c>
      <c r="AL212" s="161" t="e">
        <f t="shared" ca="1" si="54"/>
        <v>#NAME?</v>
      </c>
      <c r="AM212" s="161">
        <f t="shared" si="55"/>
        <v>23</v>
      </c>
      <c r="AN212" s="162" t="str">
        <f t="shared" si="56"/>
        <v/>
      </c>
      <c r="AO212" s="34" t="str">
        <f t="shared" si="57"/>
        <v>Сумма не совпадает или не ОДОУ</v>
      </c>
      <c r="AP212" s="34" t="str">
        <f t="shared" si="58"/>
        <v/>
      </c>
    </row>
    <row r="213" spans="1:42" ht="94.5" x14ac:dyDescent="0.25">
      <c r="A213" s="34">
        <v>173</v>
      </c>
      <c r="B213" s="116" t="s">
        <v>452</v>
      </c>
      <c r="C213" s="92">
        <f>'2022'!B211</f>
        <v>17.29</v>
      </c>
      <c r="D213" s="587"/>
      <c r="E213" s="93">
        <f>'2022'!AB211</f>
        <v>41</v>
      </c>
      <c r="F213" s="92">
        <f>'2022'!AE211</f>
        <v>2.371312897628687</v>
      </c>
      <c r="G213" s="588"/>
      <c r="H213" s="589"/>
      <c r="I213" s="44"/>
      <c r="J213" s="44"/>
      <c r="K213" s="44"/>
      <c r="L213" s="588"/>
      <c r="M213" s="44"/>
      <c r="N213" s="44"/>
      <c r="O213" s="588"/>
      <c r="P213" s="44"/>
      <c r="Q213" s="44"/>
      <c r="R213" s="588"/>
      <c r="S213" s="44"/>
      <c r="T213" s="44"/>
      <c r="U213" s="588"/>
      <c r="V213" s="94">
        <f>'2022'!AG211</f>
        <v>2.0500000000000003</v>
      </c>
      <c r="W213" s="44">
        <f t="shared" si="47"/>
        <v>5.0000000000000009</v>
      </c>
      <c r="X213" s="44">
        <f>'2022'!AJ211</f>
        <v>2</v>
      </c>
      <c r="Y213" s="94">
        <f t="shared" si="48"/>
        <v>4.8780487804878048</v>
      </c>
      <c r="Z213" s="44"/>
      <c r="AA213" s="44"/>
      <c r="AB213" s="44"/>
      <c r="AC213" s="44">
        <f>'2022'!AK211</f>
        <v>1</v>
      </c>
      <c r="AD213" s="44"/>
      <c r="AE213" s="44"/>
      <c r="AF213" s="82" t="str">
        <f t="shared" si="50"/>
        <v/>
      </c>
      <c r="AG213" s="159"/>
      <c r="AH213" s="160">
        <f t="shared" si="51"/>
        <v>2.371312897628687</v>
      </c>
      <c r="AI213" s="160" t="e">
        <f t="shared" ca="1" si="52"/>
        <v>#NAME?</v>
      </c>
      <c r="AJ213" s="161">
        <v>5</v>
      </c>
      <c r="AK213" s="161" t="str">
        <f t="shared" si="53"/>
        <v/>
      </c>
      <c r="AL213" s="161" t="e">
        <f t="shared" ca="1" si="54"/>
        <v>#NAME?</v>
      </c>
      <c r="AM213" s="161">
        <f t="shared" si="55"/>
        <v>2</v>
      </c>
      <c r="AN213" s="162" t="str">
        <f t="shared" si="56"/>
        <v/>
      </c>
      <c r="AO213" s="34" t="str">
        <f t="shared" si="57"/>
        <v>Сумма не совпадает или не ОДОУ</v>
      </c>
      <c r="AP213" s="34" t="str">
        <f t="shared" si="58"/>
        <v/>
      </c>
    </row>
    <row r="214" spans="1:42" ht="94.5" x14ac:dyDescent="0.25">
      <c r="A214" s="72">
        <v>174</v>
      </c>
      <c r="B214" s="116" t="s">
        <v>453</v>
      </c>
      <c r="C214" s="92">
        <f>'2022'!B212</f>
        <v>21.34</v>
      </c>
      <c r="D214" s="582"/>
      <c r="E214" s="93">
        <f>'2022'!AB212</f>
        <v>40</v>
      </c>
      <c r="F214" s="92">
        <f>'2022'!AE212</f>
        <v>1.8744142455482662</v>
      </c>
      <c r="G214" s="584"/>
      <c r="H214" s="586"/>
      <c r="I214" s="127"/>
      <c r="J214" s="127"/>
      <c r="K214" s="127"/>
      <c r="L214" s="584"/>
      <c r="M214" s="44"/>
      <c r="N214" s="44"/>
      <c r="O214" s="584"/>
      <c r="P214" s="44"/>
      <c r="Q214" s="44"/>
      <c r="R214" s="584"/>
      <c r="S214" s="44"/>
      <c r="T214" s="44"/>
      <c r="U214" s="584"/>
      <c r="V214" s="94">
        <f>'2022'!AG212</f>
        <v>2</v>
      </c>
      <c r="W214" s="44">
        <f t="shared" si="47"/>
        <v>5</v>
      </c>
      <c r="X214" s="44">
        <f>'2022'!AJ212</f>
        <v>2</v>
      </c>
      <c r="Y214" s="94">
        <f t="shared" si="48"/>
        <v>5</v>
      </c>
      <c r="Z214" s="44"/>
      <c r="AA214" s="44"/>
      <c r="AB214" s="44"/>
      <c r="AC214" s="44">
        <f>'2022'!AK212</f>
        <v>1</v>
      </c>
      <c r="AD214" s="44"/>
      <c r="AE214" s="44"/>
      <c r="AF214" s="82" t="str">
        <f t="shared" si="50"/>
        <v/>
      </c>
      <c r="AG214" s="159"/>
      <c r="AH214" s="160">
        <f t="shared" si="51"/>
        <v>1.8744142455482662</v>
      </c>
      <c r="AI214" s="160" t="e">
        <f t="shared" ca="1" si="52"/>
        <v>#NAME?</v>
      </c>
      <c r="AJ214" s="161">
        <v>5</v>
      </c>
      <c r="AK214" s="161" t="str">
        <f t="shared" si="53"/>
        <v/>
      </c>
      <c r="AL214" s="161" t="e">
        <f t="shared" ca="1" si="54"/>
        <v>#NAME?</v>
      </c>
      <c r="AM214" s="161">
        <f t="shared" si="55"/>
        <v>2</v>
      </c>
      <c r="AN214" s="162" t="str">
        <f t="shared" si="56"/>
        <v/>
      </c>
      <c r="AO214" s="34" t="str">
        <f t="shared" si="57"/>
        <v>Сумма не совпадает или не ОДОУ</v>
      </c>
      <c r="AP214" s="34" t="str">
        <f t="shared" si="58"/>
        <v/>
      </c>
    </row>
    <row r="215" spans="1:42" ht="94.5" x14ac:dyDescent="0.25">
      <c r="A215" s="34">
        <v>175</v>
      </c>
      <c r="B215" s="58" t="s">
        <v>355</v>
      </c>
      <c r="C215" s="92">
        <f>'2022'!B213</f>
        <v>398.80799999999999</v>
      </c>
      <c r="D215" s="93">
        <f>'2022'!AA213</f>
        <v>688</v>
      </c>
      <c r="E215" s="93">
        <f>'2022'!AB213</f>
        <v>866</v>
      </c>
      <c r="F215" s="92">
        <f>'2022'!AE213</f>
        <v>2.1714709835309223</v>
      </c>
      <c r="G215" s="44">
        <f>'2021'!AJ165</f>
        <v>34</v>
      </c>
      <c r="H215" s="94">
        <f t="shared" si="49"/>
        <v>4.941860465116279</v>
      </c>
      <c r="I215" s="44"/>
      <c r="J215" s="44"/>
      <c r="K215" s="44"/>
      <c r="L215" s="44">
        <f>'2021'!AK165</f>
        <v>25</v>
      </c>
      <c r="M215" s="44"/>
      <c r="N215" s="44"/>
      <c r="O215" s="44">
        <f>'Добыча 2021'!O180</f>
        <v>34</v>
      </c>
      <c r="P215" s="44"/>
      <c r="Q215" s="44"/>
      <c r="R215" s="44">
        <f>'Добыча 2021'!P180</f>
        <v>25</v>
      </c>
      <c r="S215" s="44"/>
      <c r="T215" s="44"/>
      <c r="U215" s="44">
        <f t="shared" si="46"/>
        <v>100</v>
      </c>
      <c r="V215" s="94">
        <f>'2022'!AG213</f>
        <v>43.300000000000004</v>
      </c>
      <c r="W215" s="44">
        <f t="shared" si="47"/>
        <v>5</v>
      </c>
      <c r="X215" s="44">
        <f>'2022'!AJ213</f>
        <v>43</v>
      </c>
      <c r="Y215" s="94">
        <f t="shared" si="48"/>
        <v>4.9653579676674369</v>
      </c>
      <c r="Z215" s="44"/>
      <c r="AA215" s="44"/>
      <c r="AB215" s="44"/>
      <c r="AC215" s="44">
        <f>'2022'!AK213</f>
        <v>32</v>
      </c>
      <c r="AD215" s="44"/>
      <c r="AE215" s="44"/>
      <c r="AF215" s="82" t="str">
        <f t="shared" si="50"/>
        <v/>
      </c>
      <c r="AG215" s="159"/>
      <c r="AH215" s="160">
        <f t="shared" si="51"/>
        <v>2.1714709835309223</v>
      </c>
      <c r="AI215" s="160" t="e">
        <f t="shared" ca="1" si="52"/>
        <v>#NAME?</v>
      </c>
      <c r="AJ215" s="161">
        <v>5</v>
      </c>
      <c r="AK215" s="161" t="str">
        <f t="shared" si="53"/>
        <v/>
      </c>
      <c r="AL215" s="161" t="e">
        <f t="shared" ca="1" si="54"/>
        <v>#NAME?</v>
      </c>
      <c r="AM215" s="161">
        <f t="shared" si="55"/>
        <v>43</v>
      </c>
      <c r="AN215" s="162" t="str">
        <f t="shared" si="56"/>
        <v/>
      </c>
      <c r="AO215" s="34" t="str">
        <f t="shared" si="57"/>
        <v>Сумма не совпадает или не ОДОУ</v>
      </c>
      <c r="AP215" s="34" t="str">
        <f t="shared" si="58"/>
        <v/>
      </c>
    </row>
    <row r="216" spans="1:42" ht="94.5" x14ac:dyDescent="0.25">
      <c r="A216" s="34">
        <v>176</v>
      </c>
      <c r="B216" s="129" t="s">
        <v>454</v>
      </c>
      <c r="C216" s="92">
        <f>'2022'!B214</f>
        <v>379.44299999999998</v>
      </c>
      <c r="D216" s="93">
        <f>'2022'!AA214</f>
        <v>0</v>
      </c>
      <c r="E216" s="93">
        <f>'2022'!AB214</f>
        <v>641</v>
      </c>
      <c r="F216" s="92">
        <f>'2022'!AE214</f>
        <v>1.6893182902306803</v>
      </c>
      <c r="G216" s="44"/>
      <c r="H216" s="9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94">
        <f>'2022'!AG214</f>
        <v>32.050000000000004</v>
      </c>
      <c r="W216" s="44">
        <f t="shared" si="47"/>
        <v>5.0000000000000009</v>
      </c>
      <c r="X216" s="44">
        <f>'2022'!AJ214</f>
        <v>32</v>
      </c>
      <c r="Y216" s="94">
        <f t="shared" si="48"/>
        <v>4.9921996879875197</v>
      </c>
      <c r="Z216" s="44"/>
      <c r="AA216" s="44"/>
      <c r="AB216" s="44"/>
      <c r="AC216" s="44">
        <f>'2022'!AK214</f>
        <v>24</v>
      </c>
      <c r="AD216" s="44"/>
      <c r="AE216" s="44"/>
      <c r="AF216" s="82" t="str">
        <f t="shared" si="50"/>
        <v/>
      </c>
      <c r="AG216" s="159"/>
      <c r="AH216" s="160">
        <f t="shared" si="51"/>
        <v>1.6893182902306803</v>
      </c>
      <c r="AI216" s="160" t="e">
        <f t="shared" ca="1" si="52"/>
        <v>#NAME?</v>
      </c>
      <c r="AJ216" s="161">
        <v>5</v>
      </c>
      <c r="AK216" s="161" t="str">
        <f t="shared" si="53"/>
        <v/>
      </c>
      <c r="AL216" s="161" t="e">
        <f t="shared" ca="1" si="54"/>
        <v>#NAME?</v>
      </c>
      <c r="AM216" s="161">
        <f t="shared" si="55"/>
        <v>32</v>
      </c>
      <c r="AN216" s="162" t="str">
        <f t="shared" si="56"/>
        <v/>
      </c>
      <c r="AO216" s="34" t="str">
        <f t="shared" si="57"/>
        <v>Сумма не совпадает или не ОДОУ</v>
      </c>
      <c r="AP216" s="34" t="str">
        <f t="shared" si="58"/>
        <v/>
      </c>
    </row>
    <row r="217" spans="1:42" ht="94.5" x14ac:dyDescent="0.25">
      <c r="A217" s="34">
        <v>177</v>
      </c>
      <c r="B217" s="129" t="s">
        <v>455</v>
      </c>
      <c r="C217" s="92">
        <f>'2022'!B215</f>
        <v>349.32100000000003</v>
      </c>
      <c r="D217" s="93">
        <f>'2022'!AA215</f>
        <v>0</v>
      </c>
      <c r="E217" s="93">
        <f>'2022'!AB215</f>
        <v>590</v>
      </c>
      <c r="F217" s="92">
        <f>'2022'!AE215</f>
        <v>1.6889909281148283</v>
      </c>
      <c r="G217" s="44"/>
      <c r="H217" s="9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94">
        <f>'2022'!AG215</f>
        <v>29.5</v>
      </c>
      <c r="W217" s="44">
        <f t="shared" si="47"/>
        <v>5</v>
      </c>
      <c r="X217" s="44">
        <f>'2022'!AJ215</f>
        <v>29</v>
      </c>
      <c r="Y217" s="94">
        <f t="shared" si="48"/>
        <v>4.9152542372881358</v>
      </c>
      <c r="Z217" s="44"/>
      <c r="AA217" s="44"/>
      <c r="AB217" s="44"/>
      <c r="AC217" s="44">
        <f>'2022'!AK215</f>
        <v>21</v>
      </c>
      <c r="AD217" s="44"/>
      <c r="AE217" s="44"/>
      <c r="AF217" s="82" t="str">
        <f t="shared" si="50"/>
        <v/>
      </c>
      <c r="AG217" s="159"/>
      <c r="AH217" s="160">
        <f t="shared" si="51"/>
        <v>1.6889909281148283</v>
      </c>
      <c r="AI217" s="160" t="e">
        <f t="shared" ca="1" si="52"/>
        <v>#NAME?</v>
      </c>
      <c r="AJ217" s="161">
        <v>5</v>
      </c>
      <c r="AK217" s="161" t="str">
        <f t="shared" si="53"/>
        <v/>
      </c>
      <c r="AL217" s="161" t="e">
        <f t="shared" ca="1" si="54"/>
        <v>#NAME?</v>
      </c>
      <c r="AM217" s="161">
        <f t="shared" si="55"/>
        <v>29</v>
      </c>
      <c r="AN217" s="162" t="str">
        <f t="shared" si="56"/>
        <v/>
      </c>
      <c r="AO217" s="34" t="str">
        <f t="shared" si="57"/>
        <v>Сумма не совпадает или не ОДОУ</v>
      </c>
      <c r="AP217" s="34" t="str">
        <f t="shared" si="58"/>
        <v/>
      </c>
    </row>
    <row r="218" spans="1:42" ht="94.5" x14ac:dyDescent="0.25">
      <c r="A218" s="34">
        <v>178</v>
      </c>
      <c r="B218" s="129" t="s">
        <v>456</v>
      </c>
      <c r="C218" s="92">
        <f>'2022'!B216</f>
        <v>144.42500000000001</v>
      </c>
      <c r="D218" s="93">
        <f>'2022'!AA216</f>
        <v>0</v>
      </c>
      <c r="E218" s="93">
        <f>'2022'!AB216</f>
        <v>248</v>
      </c>
      <c r="F218" s="92">
        <f>'2022'!AE216</f>
        <v>1.7171542323005018</v>
      </c>
      <c r="G218" s="44"/>
      <c r="H218" s="9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94">
        <f>'2022'!AG216</f>
        <v>12.4</v>
      </c>
      <c r="W218" s="44">
        <f t="shared" si="47"/>
        <v>5</v>
      </c>
      <c r="X218" s="44">
        <f>'2022'!AJ216</f>
        <v>12</v>
      </c>
      <c r="Y218" s="94">
        <f t="shared" si="48"/>
        <v>4.838709677419355</v>
      </c>
      <c r="Z218" s="44"/>
      <c r="AA218" s="44"/>
      <c r="AB218" s="44"/>
      <c r="AC218" s="44">
        <f>'2022'!AK216</f>
        <v>9</v>
      </c>
      <c r="AD218" s="44"/>
      <c r="AE218" s="44"/>
      <c r="AF218" s="82" t="str">
        <f t="shared" si="50"/>
        <v/>
      </c>
      <c r="AG218" s="159"/>
      <c r="AH218" s="160">
        <f t="shared" si="51"/>
        <v>1.7171542323005018</v>
      </c>
      <c r="AI218" s="160" t="e">
        <f t="shared" ca="1" si="52"/>
        <v>#NAME?</v>
      </c>
      <c r="AJ218" s="161">
        <v>5</v>
      </c>
      <c r="AK218" s="161" t="str">
        <f t="shared" si="53"/>
        <v/>
      </c>
      <c r="AL218" s="161" t="e">
        <f t="shared" ca="1" si="54"/>
        <v>#NAME?</v>
      </c>
      <c r="AM218" s="161">
        <f t="shared" si="55"/>
        <v>12</v>
      </c>
      <c r="AN218" s="162" t="str">
        <f t="shared" si="56"/>
        <v/>
      </c>
      <c r="AO218" s="34" t="str">
        <f t="shared" si="57"/>
        <v>Сумма не совпадает или не ОДОУ</v>
      </c>
      <c r="AP218" s="34" t="str">
        <f t="shared" si="58"/>
        <v/>
      </c>
    </row>
    <row r="219" spans="1:42" ht="94.5" x14ac:dyDescent="0.25">
      <c r="A219" s="34">
        <v>179</v>
      </c>
      <c r="B219" s="129" t="s">
        <v>457</v>
      </c>
      <c r="C219" s="92">
        <f>'2022'!B217</f>
        <v>289.97000000000003</v>
      </c>
      <c r="D219" s="93">
        <f>'2022'!AA217</f>
        <v>0</v>
      </c>
      <c r="E219" s="93">
        <f>'2022'!AB217</f>
        <v>499</v>
      </c>
      <c r="F219" s="92">
        <f>'2022'!AE217</f>
        <v>1.7208676759664792</v>
      </c>
      <c r="G219" s="44"/>
      <c r="H219" s="9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94">
        <f>'2022'!AG217</f>
        <v>24.950000000000003</v>
      </c>
      <c r="W219" s="44">
        <f t="shared" si="47"/>
        <v>5</v>
      </c>
      <c r="X219" s="44">
        <f>'2022'!AJ217</f>
        <v>24</v>
      </c>
      <c r="Y219" s="94">
        <f t="shared" si="48"/>
        <v>4.8096192384769543</v>
      </c>
      <c r="Z219" s="44"/>
      <c r="AA219" s="44"/>
      <c r="AB219" s="44"/>
      <c r="AC219" s="44">
        <f>'2022'!AK217</f>
        <v>18</v>
      </c>
      <c r="AD219" s="44"/>
      <c r="AE219" s="44"/>
      <c r="AF219" s="82" t="str">
        <f t="shared" si="50"/>
        <v/>
      </c>
      <c r="AG219" s="159"/>
      <c r="AH219" s="160">
        <f t="shared" si="51"/>
        <v>1.7208676759664792</v>
      </c>
      <c r="AI219" s="160" t="e">
        <f t="shared" ca="1" si="52"/>
        <v>#NAME?</v>
      </c>
      <c r="AJ219" s="161">
        <v>5</v>
      </c>
      <c r="AK219" s="161" t="str">
        <f t="shared" si="53"/>
        <v/>
      </c>
      <c r="AL219" s="161" t="e">
        <f t="shared" ca="1" si="54"/>
        <v>#NAME?</v>
      </c>
      <c r="AM219" s="161">
        <f t="shared" si="55"/>
        <v>24</v>
      </c>
      <c r="AN219" s="162" t="str">
        <f t="shared" si="56"/>
        <v/>
      </c>
      <c r="AO219" s="34" t="str">
        <f t="shared" si="57"/>
        <v>Сумма не совпадает или не ОДОУ</v>
      </c>
      <c r="AP219" s="34" t="str">
        <f t="shared" si="58"/>
        <v/>
      </c>
    </row>
    <row r="220" spans="1:42" ht="94.5" x14ac:dyDescent="0.25">
      <c r="A220" s="34">
        <v>180</v>
      </c>
      <c r="B220" s="129" t="s">
        <v>458</v>
      </c>
      <c r="C220" s="92">
        <f>'2022'!B218</f>
        <v>246.11</v>
      </c>
      <c r="D220" s="93">
        <f>'2022'!AA218</f>
        <v>0</v>
      </c>
      <c r="E220" s="93">
        <f>'2022'!AB218</f>
        <v>240</v>
      </c>
      <c r="F220" s="92">
        <f>'2022'!AE218</f>
        <v>0.97517370281581406</v>
      </c>
      <c r="G220" s="44"/>
      <c r="H220" s="9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94">
        <f>'2022'!AG218</f>
        <v>12</v>
      </c>
      <c r="W220" s="44">
        <f t="shared" si="47"/>
        <v>5</v>
      </c>
      <c r="X220" s="44">
        <f>'2022'!AJ218</f>
        <v>12</v>
      </c>
      <c r="Y220" s="94">
        <f t="shared" si="48"/>
        <v>5</v>
      </c>
      <c r="Z220" s="44"/>
      <c r="AA220" s="44"/>
      <c r="AB220" s="44"/>
      <c r="AC220" s="44">
        <f>'2022'!AK218</f>
        <v>9</v>
      </c>
      <c r="AD220" s="44"/>
      <c r="AE220" s="44"/>
      <c r="AF220" s="82" t="str">
        <f t="shared" si="50"/>
        <v/>
      </c>
      <c r="AG220" s="159"/>
      <c r="AH220" s="160">
        <f t="shared" si="51"/>
        <v>0.97517370281581406</v>
      </c>
      <c r="AI220" s="160" t="e">
        <f t="shared" ca="1" si="52"/>
        <v>#NAME?</v>
      </c>
      <c r="AJ220" s="161">
        <v>5</v>
      </c>
      <c r="AK220" s="161" t="str">
        <f t="shared" si="53"/>
        <v/>
      </c>
      <c r="AL220" s="161" t="e">
        <f t="shared" ca="1" si="54"/>
        <v>#NAME?</v>
      </c>
      <c r="AM220" s="161">
        <f t="shared" si="55"/>
        <v>12</v>
      </c>
      <c r="AN220" s="162" t="str">
        <f t="shared" si="56"/>
        <v/>
      </c>
      <c r="AO220" s="34" t="str">
        <f t="shared" si="57"/>
        <v>Сумма не совпадает или не ОДОУ</v>
      </c>
      <c r="AP220" s="34" t="str">
        <f t="shared" si="58"/>
        <v/>
      </c>
    </row>
    <row r="221" spans="1:42" ht="94.5" x14ac:dyDescent="0.25">
      <c r="A221" s="72">
        <v>181</v>
      </c>
      <c r="B221" s="130" t="s">
        <v>240</v>
      </c>
      <c r="C221" s="92">
        <f>'2022'!B219</f>
        <v>89.932000000000002</v>
      </c>
      <c r="D221" s="93">
        <f>'2022'!AA219</f>
        <v>90</v>
      </c>
      <c r="E221" s="93">
        <f>'2022'!AB219</f>
        <v>85</v>
      </c>
      <c r="F221" s="92">
        <f>'2022'!AE219</f>
        <v>0.94515856424854328</v>
      </c>
      <c r="G221" s="44">
        <f>'2021'!AJ166</f>
        <v>4</v>
      </c>
      <c r="H221" s="94">
        <f t="shared" si="49"/>
        <v>4.4444444444444446</v>
      </c>
      <c r="I221" s="127"/>
      <c r="J221" s="127"/>
      <c r="K221" s="127"/>
      <c r="L221" s="44">
        <f>'2021'!AK166</f>
        <v>3</v>
      </c>
      <c r="M221" s="44"/>
      <c r="N221" s="44"/>
      <c r="O221" s="44">
        <f>'Добыча 2021'!O181</f>
        <v>4</v>
      </c>
      <c r="P221" s="44"/>
      <c r="Q221" s="44"/>
      <c r="R221" s="44">
        <f>'Добыча 2021'!P181</f>
        <v>3</v>
      </c>
      <c r="S221" s="44"/>
      <c r="T221" s="44"/>
      <c r="U221" s="44">
        <f t="shared" si="46"/>
        <v>100</v>
      </c>
      <c r="V221" s="94">
        <f>'2022'!AG219</f>
        <v>4.25</v>
      </c>
      <c r="W221" s="44">
        <f t="shared" si="47"/>
        <v>5</v>
      </c>
      <c r="X221" s="44">
        <f>'2022'!AJ219</f>
        <v>4</v>
      </c>
      <c r="Y221" s="94">
        <f t="shared" si="48"/>
        <v>4.7058823529411766</v>
      </c>
      <c r="Z221" s="44"/>
      <c r="AA221" s="44"/>
      <c r="AB221" s="44"/>
      <c r="AC221" s="44">
        <f>'2022'!AK219</f>
        <v>3</v>
      </c>
      <c r="AD221" s="44"/>
      <c r="AE221" s="44"/>
      <c r="AF221" s="82" t="str">
        <f t="shared" si="50"/>
        <v/>
      </c>
      <c r="AG221" s="159"/>
      <c r="AH221" s="160">
        <f t="shared" si="51"/>
        <v>0.94515856424854328</v>
      </c>
      <c r="AI221" s="160" t="e">
        <f t="shared" ca="1" si="52"/>
        <v>#NAME?</v>
      </c>
      <c r="AJ221" s="161">
        <v>5</v>
      </c>
      <c r="AK221" s="161" t="str">
        <f t="shared" si="53"/>
        <v/>
      </c>
      <c r="AL221" s="161" t="e">
        <f t="shared" ca="1" si="54"/>
        <v>#NAME?</v>
      </c>
      <c r="AM221" s="161">
        <f t="shared" si="55"/>
        <v>4</v>
      </c>
      <c r="AN221" s="162" t="str">
        <f t="shared" si="56"/>
        <v/>
      </c>
      <c r="AO221" s="34" t="str">
        <f t="shared" si="57"/>
        <v>Сумма не совпадает или не ОДОУ</v>
      </c>
      <c r="AP221" s="34" t="str">
        <f t="shared" si="58"/>
        <v/>
      </c>
    </row>
    <row r="222" spans="1:42" ht="18.75" x14ac:dyDescent="0.25">
      <c r="A222" s="34"/>
      <c r="B222" s="46" t="s">
        <v>251</v>
      </c>
      <c r="C222" s="98"/>
      <c r="D222" s="97"/>
      <c r="E222" s="97"/>
      <c r="F222" s="98"/>
      <c r="G222" s="44"/>
      <c r="H222" s="94"/>
      <c r="I222" s="44"/>
      <c r="J222" s="44"/>
      <c r="K222" s="44"/>
      <c r="L222" s="44"/>
      <c r="M222" s="56"/>
      <c r="N222" s="56"/>
      <c r="O222" s="56"/>
      <c r="P222" s="56"/>
      <c r="Q222" s="56"/>
      <c r="R222" s="56"/>
      <c r="S222" s="56"/>
      <c r="T222" s="56"/>
      <c r="U222" s="44"/>
      <c r="V222" s="111"/>
      <c r="W222" s="44"/>
      <c r="X222" s="56"/>
      <c r="Y222" s="94"/>
      <c r="Z222" s="56"/>
      <c r="AA222" s="56"/>
      <c r="AB222" s="56"/>
      <c r="AC222" s="56"/>
      <c r="AD222" s="56"/>
      <c r="AE222" s="56"/>
      <c r="AF222" s="82" t="str">
        <f t="shared" si="50"/>
        <v/>
      </c>
      <c r="AG222" s="159"/>
      <c r="AH222" s="160" t="str">
        <f t="shared" si="51"/>
        <v/>
      </c>
      <c r="AI222" s="160" t="e">
        <f t="shared" ca="1" si="52"/>
        <v>#NAME?</v>
      </c>
      <c r="AJ222" s="161">
        <v>5</v>
      </c>
      <c r="AK222" s="161" t="str">
        <f t="shared" si="53"/>
        <v/>
      </c>
      <c r="AL222" s="161" t="str">
        <f t="shared" si="54"/>
        <v/>
      </c>
      <c r="AM222" s="161" t="str">
        <f t="shared" si="55"/>
        <v/>
      </c>
      <c r="AN222" s="162" t="str">
        <f t="shared" si="56"/>
        <v/>
      </c>
      <c r="AO222" s="34" t="str">
        <f t="shared" si="57"/>
        <v/>
      </c>
      <c r="AP222" s="34" t="str">
        <f t="shared" si="58"/>
        <v/>
      </c>
    </row>
    <row r="223" spans="1:42" ht="48.75" customHeight="1" x14ac:dyDescent="0.25">
      <c r="A223" s="34">
        <v>182</v>
      </c>
      <c r="B223" s="57" t="s">
        <v>356</v>
      </c>
      <c r="C223" s="92">
        <f>'2022'!B221</f>
        <v>144.4</v>
      </c>
      <c r="D223" s="93">
        <f>'2022'!AA221</f>
        <v>573</v>
      </c>
      <c r="E223" s="93">
        <f>'2022'!AB221</f>
        <v>379</v>
      </c>
      <c r="F223" s="92">
        <f>'2022'!AE221</f>
        <v>2.6246537396121883</v>
      </c>
      <c r="G223" s="44">
        <f>'2021'!AJ168</f>
        <v>28</v>
      </c>
      <c r="H223" s="94">
        <f t="shared" si="49"/>
        <v>4.8865619546247814</v>
      </c>
      <c r="I223" s="44"/>
      <c r="J223" s="44"/>
      <c r="K223" s="44"/>
      <c r="L223" s="44">
        <f>'2021'!AK168</f>
        <v>21</v>
      </c>
      <c r="M223" s="44"/>
      <c r="N223" s="44"/>
      <c r="O223" s="44">
        <f>'Добыча 2021'!O183</f>
        <v>26</v>
      </c>
      <c r="P223" s="44"/>
      <c r="Q223" s="44"/>
      <c r="R223" s="44">
        <f>'Добыча 2021'!P183</f>
        <v>21</v>
      </c>
      <c r="S223" s="44"/>
      <c r="T223" s="44"/>
      <c r="U223" s="44">
        <f t="shared" si="46"/>
        <v>92.857142857142861</v>
      </c>
      <c r="V223" s="94">
        <f>'2022'!AG221</f>
        <v>18.95</v>
      </c>
      <c r="W223" s="44">
        <f t="shared" si="47"/>
        <v>5</v>
      </c>
      <c r="X223" s="44">
        <f>'2022'!AJ221</f>
        <v>18</v>
      </c>
      <c r="Y223" s="94">
        <f t="shared" si="48"/>
        <v>4.7493403693931393</v>
      </c>
      <c r="Z223" s="44"/>
      <c r="AA223" s="44"/>
      <c r="AB223" s="44"/>
      <c r="AC223" s="44">
        <f>'2022'!AK221</f>
        <v>13</v>
      </c>
      <c r="AD223" s="44"/>
      <c r="AE223" s="44"/>
      <c r="AF223" s="82" t="str">
        <f t="shared" si="50"/>
        <v/>
      </c>
      <c r="AG223" s="159"/>
      <c r="AH223" s="160">
        <f t="shared" si="51"/>
        <v>2.6246537396121883</v>
      </c>
      <c r="AI223" s="160" t="e">
        <f t="shared" ca="1" si="52"/>
        <v>#NAME?</v>
      </c>
      <c r="AJ223" s="161">
        <v>5</v>
      </c>
      <c r="AK223" s="161" t="str">
        <f t="shared" si="53"/>
        <v/>
      </c>
      <c r="AL223" s="161" t="e">
        <f t="shared" ca="1" si="54"/>
        <v>#NAME?</v>
      </c>
      <c r="AM223" s="161">
        <f t="shared" si="55"/>
        <v>18</v>
      </c>
      <c r="AN223" s="162" t="str">
        <f t="shared" si="56"/>
        <v/>
      </c>
      <c r="AO223" s="34" t="str">
        <f t="shared" si="57"/>
        <v>Сумма не совпадает или не ОДОУ</v>
      </c>
      <c r="AP223" s="34" t="str">
        <f t="shared" si="58"/>
        <v/>
      </c>
    </row>
    <row r="224" spans="1:42" ht="94.5" x14ac:dyDescent="0.25">
      <c r="A224" s="34">
        <v>183</v>
      </c>
      <c r="B224" s="57" t="s">
        <v>357</v>
      </c>
      <c r="C224" s="92">
        <f>'2022'!B222</f>
        <v>18</v>
      </c>
      <c r="D224" s="93">
        <f>'2022'!AA222</f>
        <v>83</v>
      </c>
      <c r="E224" s="93">
        <f>'2022'!AB222</f>
        <v>100</v>
      </c>
      <c r="F224" s="92">
        <f>'2022'!AE222</f>
        <v>5.5555555555555554</v>
      </c>
      <c r="G224" s="44">
        <f>'2021'!AJ169</f>
        <v>4</v>
      </c>
      <c r="H224" s="94">
        <f t="shared" si="49"/>
        <v>4.8192771084337354</v>
      </c>
      <c r="I224" s="44"/>
      <c r="J224" s="44"/>
      <c r="K224" s="44"/>
      <c r="L224" s="44">
        <f>'2021'!AK169</f>
        <v>3</v>
      </c>
      <c r="M224" s="44"/>
      <c r="N224" s="44"/>
      <c r="O224" s="44">
        <f>'Добыча 2021'!O184</f>
        <v>3</v>
      </c>
      <c r="P224" s="44"/>
      <c r="Q224" s="44"/>
      <c r="R224" s="44">
        <f>'Добыча 2021'!P184</f>
        <v>3</v>
      </c>
      <c r="S224" s="44"/>
      <c r="T224" s="44"/>
      <c r="U224" s="44">
        <f t="shared" si="46"/>
        <v>75</v>
      </c>
      <c r="V224" s="94">
        <f>'2022'!AG222</f>
        <v>5</v>
      </c>
      <c r="W224" s="44">
        <f t="shared" si="47"/>
        <v>5</v>
      </c>
      <c r="X224" s="44">
        <f>'2022'!AJ222</f>
        <v>5</v>
      </c>
      <c r="Y224" s="94">
        <f t="shared" si="48"/>
        <v>5</v>
      </c>
      <c r="Z224" s="44"/>
      <c r="AA224" s="44"/>
      <c r="AB224" s="44"/>
      <c r="AC224" s="44">
        <f>'2022'!AK222</f>
        <v>3</v>
      </c>
      <c r="AD224" s="44"/>
      <c r="AE224" s="44"/>
      <c r="AF224" s="82" t="str">
        <f t="shared" si="50"/>
        <v/>
      </c>
      <c r="AG224" s="159"/>
      <c r="AH224" s="160">
        <f t="shared" si="51"/>
        <v>5.5555555555555554</v>
      </c>
      <c r="AI224" s="160" t="e">
        <f t="shared" ca="1" si="52"/>
        <v>#NAME?</v>
      </c>
      <c r="AJ224" s="161">
        <v>5</v>
      </c>
      <c r="AK224" s="161" t="str">
        <f t="shared" si="53"/>
        <v/>
      </c>
      <c r="AL224" s="161" t="e">
        <f t="shared" ca="1" si="54"/>
        <v>#NAME?</v>
      </c>
      <c r="AM224" s="161">
        <f t="shared" si="55"/>
        <v>5</v>
      </c>
      <c r="AN224" s="162" t="str">
        <f t="shared" si="56"/>
        <v/>
      </c>
      <c r="AO224" s="34" t="str">
        <f t="shared" si="57"/>
        <v>Сумма не совпадает или не ОДОУ</v>
      </c>
      <c r="AP224" s="34" t="str">
        <f t="shared" si="58"/>
        <v/>
      </c>
    </row>
    <row r="225" spans="1:42" ht="18.75" x14ac:dyDescent="0.25">
      <c r="A225" s="34"/>
      <c r="B225" s="46" t="s">
        <v>21</v>
      </c>
      <c r="C225" s="98"/>
      <c r="D225" s="97"/>
      <c r="E225" s="97"/>
      <c r="F225" s="98"/>
      <c r="G225" s="44"/>
      <c r="H225" s="94"/>
      <c r="I225" s="44"/>
      <c r="J225" s="44"/>
      <c r="K225" s="44"/>
      <c r="L225" s="44"/>
      <c r="M225" s="56"/>
      <c r="N225" s="56"/>
      <c r="O225" s="56"/>
      <c r="P225" s="56"/>
      <c r="Q225" s="56"/>
      <c r="R225" s="56"/>
      <c r="S225" s="56"/>
      <c r="T225" s="56"/>
      <c r="U225" s="44"/>
      <c r="V225" s="111"/>
      <c r="W225" s="44"/>
      <c r="X225" s="56"/>
      <c r="Y225" s="94"/>
      <c r="Z225" s="56"/>
      <c r="AA225" s="56"/>
      <c r="AB225" s="56"/>
      <c r="AC225" s="56"/>
      <c r="AD225" s="56"/>
      <c r="AE225" s="56"/>
      <c r="AF225" s="82" t="str">
        <f t="shared" si="50"/>
        <v/>
      </c>
      <c r="AG225" s="159"/>
      <c r="AH225" s="160" t="str">
        <f t="shared" si="51"/>
        <v/>
      </c>
      <c r="AI225" s="160" t="e">
        <f t="shared" ca="1" si="52"/>
        <v>#NAME?</v>
      </c>
      <c r="AJ225" s="161">
        <v>5</v>
      </c>
      <c r="AK225" s="161" t="str">
        <f t="shared" si="53"/>
        <v/>
      </c>
      <c r="AL225" s="161" t="str">
        <f t="shared" si="54"/>
        <v/>
      </c>
      <c r="AM225" s="161" t="str">
        <f t="shared" si="55"/>
        <v/>
      </c>
      <c r="AN225" s="162" t="str">
        <f t="shared" si="56"/>
        <v/>
      </c>
      <c r="AO225" s="34" t="str">
        <f t="shared" si="57"/>
        <v/>
      </c>
      <c r="AP225" s="34" t="str">
        <f t="shared" si="58"/>
        <v/>
      </c>
    </row>
    <row r="226" spans="1:42" ht="31.5" x14ac:dyDescent="0.25">
      <c r="A226" s="72">
        <v>184</v>
      </c>
      <c r="B226" s="57" t="s">
        <v>22</v>
      </c>
      <c r="C226" s="92">
        <f>'2022'!B224</f>
        <v>240</v>
      </c>
      <c r="D226" s="93">
        <f>'2022'!AA224</f>
        <v>0</v>
      </c>
      <c r="E226" s="93">
        <f>'2022'!AB224</f>
        <v>0</v>
      </c>
      <c r="F226" s="92">
        <f>'2022'!AE224</f>
        <v>0</v>
      </c>
      <c r="G226" s="56">
        <f>'2021'!AJ171</f>
        <v>0</v>
      </c>
      <c r="H226" s="94">
        <f t="shared" si="49"/>
        <v>0</v>
      </c>
      <c r="I226" s="47"/>
      <c r="J226" s="47"/>
      <c r="K226" s="47"/>
      <c r="L226" s="56">
        <f>'2021'!AK171</f>
        <v>0</v>
      </c>
      <c r="M226" s="44"/>
      <c r="N226" s="44"/>
      <c r="O226" s="44">
        <f>'Добыча 2021'!O186</f>
        <v>0</v>
      </c>
      <c r="P226" s="44"/>
      <c r="Q226" s="44"/>
      <c r="R226" s="44">
        <f>'Добыча 2021'!P186</f>
        <v>0</v>
      </c>
      <c r="S226" s="44"/>
      <c r="T226" s="44"/>
      <c r="U226" s="44">
        <f t="shared" si="46"/>
        <v>0</v>
      </c>
      <c r="V226" s="94">
        <f>'2022'!AG224</f>
        <v>0</v>
      </c>
      <c r="W226" s="44">
        <f t="shared" si="47"/>
        <v>0</v>
      </c>
      <c r="X226" s="44">
        <f>'2022'!AJ224</f>
        <v>0</v>
      </c>
      <c r="Y226" s="94">
        <f t="shared" si="48"/>
        <v>0</v>
      </c>
      <c r="Z226" s="44"/>
      <c r="AA226" s="44"/>
      <c r="AB226" s="44"/>
      <c r="AC226" s="44">
        <f>'2022'!AK224</f>
        <v>0</v>
      </c>
      <c r="AD226" s="44"/>
      <c r="AE226" s="44"/>
      <c r="AF226" s="82" t="str">
        <f t="shared" si="50"/>
        <v/>
      </c>
      <c r="AG226" s="159"/>
      <c r="AH226" s="160">
        <f t="shared" si="51"/>
        <v>0</v>
      </c>
      <c r="AI226" s="160" t="e">
        <f t="shared" ca="1" si="52"/>
        <v>#NAME?</v>
      </c>
      <c r="AJ226" s="161">
        <v>5</v>
      </c>
      <c r="AK226" s="161" t="str">
        <f t="shared" si="53"/>
        <v/>
      </c>
      <c r="AL226" s="161">
        <f t="shared" si="54"/>
        <v>0</v>
      </c>
      <c r="AM226" s="161">
        <f t="shared" si="55"/>
        <v>0</v>
      </c>
      <c r="AN226" s="162" t="str">
        <f t="shared" si="56"/>
        <v/>
      </c>
      <c r="AO226" s="34" t="str">
        <f t="shared" si="57"/>
        <v/>
      </c>
      <c r="AP226" s="34" t="str">
        <f t="shared" si="58"/>
        <v/>
      </c>
    </row>
    <row r="227" spans="1:42" ht="18.75" x14ac:dyDescent="0.25">
      <c r="A227" s="72"/>
      <c r="B227" s="46" t="s">
        <v>29</v>
      </c>
      <c r="C227" s="98"/>
      <c r="D227" s="97"/>
      <c r="E227" s="97"/>
      <c r="F227" s="98"/>
      <c r="G227" s="44"/>
      <c r="H227" s="94"/>
      <c r="I227" s="44"/>
      <c r="J227" s="44"/>
      <c r="K227" s="44"/>
      <c r="L227" s="44"/>
      <c r="M227" s="56"/>
      <c r="N227" s="56"/>
      <c r="O227" s="56"/>
      <c r="P227" s="56"/>
      <c r="Q227" s="56"/>
      <c r="R227" s="56"/>
      <c r="S227" s="56"/>
      <c r="T227" s="56"/>
      <c r="U227" s="44"/>
      <c r="V227" s="111"/>
      <c r="W227" s="44"/>
      <c r="X227" s="56"/>
      <c r="Y227" s="94"/>
      <c r="Z227" s="56"/>
      <c r="AA227" s="56"/>
      <c r="AB227" s="56"/>
      <c r="AC227" s="56"/>
      <c r="AD227" s="56"/>
      <c r="AE227" s="56"/>
      <c r="AF227" s="82" t="str">
        <f t="shared" si="50"/>
        <v/>
      </c>
      <c r="AG227" s="159"/>
      <c r="AH227" s="160" t="str">
        <f t="shared" si="51"/>
        <v/>
      </c>
      <c r="AI227" s="160" t="e">
        <f t="shared" ca="1" si="52"/>
        <v>#NAME?</v>
      </c>
      <c r="AJ227" s="161">
        <v>5</v>
      </c>
      <c r="AK227" s="161" t="str">
        <f t="shared" si="53"/>
        <v/>
      </c>
      <c r="AL227" s="161" t="str">
        <f t="shared" si="54"/>
        <v/>
      </c>
      <c r="AM227" s="161" t="str">
        <f t="shared" si="55"/>
        <v/>
      </c>
      <c r="AN227" s="162" t="str">
        <f t="shared" si="56"/>
        <v/>
      </c>
      <c r="AO227" s="34" t="str">
        <f t="shared" si="57"/>
        <v/>
      </c>
      <c r="AP227" s="34" t="str">
        <f t="shared" si="58"/>
        <v/>
      </c>
    </row>
    <row r="228" spans="1:42" ht="94.5" x14ac:dyDescent="0.25">
      <c r="A228" s="72">
        <v>185</v>
      </c>
      <c r="B228" s="126" t="s">
        <v>358</v>
      </c>
      <c r="C228" s="92">
        <f>'2022'!B226</f>
        <v>33.299999999999997</v>
      </c>
      <c r="D228" s="581">
        <f>'2022'!AA226</f>
        <v>168</v>
      </c>
      <c r="E228" s="93">
        <f>'2022'!AB226</f>
        <v>93</v>
      </c>
      <c r="F228" s="92">
        <f>'2022'!AE226</f>
        <v>2.7927927927927931</v>
      </c>
      <c r="G228" s="583">
        <f>'2021'!AJ173</f>
        <v>8</v>
      </c>
      <c r="H228" s="585">
        <f t="shared" si="49"/>
        <v>4.7619047619047619</v>
      </c>
      <c r="I228" s="44"/>
      <c r="J228" s="44"/>
      <c r="K228" s="44"/>
      <c r="L228" s="583">
        <f>'2021'!AK173</f>
        <v>6</v>
      </c>
      <c r="M228" s="44"/>
      <c r="N228" s="44"/>
      <c r="O228" s="44">
        <f>'Добыча 2021'!O188</f>
        <v>2</v>
      </c>
      <c r="P228" s="44"/>
      <c r="Q228" s="44"/>
      <c r="R228" s="44">
        <f>'Добыча 2021'!P188</f>
        <v>1</v>
      </c>
      <c r="S228" s="44"/>
      <c r="T228" s="44"/>
      <c r="U228" s="44">
        <f t="shared" si="46"/>
        <v>25</v>
      </c>
      <c r="V228" s="94">
        <f>'2022'!AG226</f>
        <v>4.6500000000000004</v>
      </c>
      <c r="W228" s="44">
        <f t="shared" si="47"/>
        <v>5</v>
      </c>
      <c r="X228" s="44">
        <f>'2022'!AJ226</f>
        <v>4</v>
      </c>
      <c r="Y228" s="94">
        <f t="shared" si="48"/>
        <v>4.3010752688172049</v>
      </c>
      <c r="Z228" s="44"/>
      <c r="AA228" s="44"/>
      <c r="AB228" s="44"/>
      <c r="AC228" s="44">
        <f>'2022'!AK226</f>
        <v>3</v>
      </c>
      <c r="AD228" s="44"/>
      <c r="AE228" s="44"/>
      <c r="AF228" s="82" t="str">
        <f t="shared" si="50"/>
        <v/>
      </c>
      <c r="AG228" s="159"/>
      <c r="AH228" s="160">
        <f t="shared" si="51"/>
        <v>2.7927927927927931</v>
      </c>
      <c r="AI228" s="160" t="e">
        <f t="shared" ca="1" si="52"/>
        <v>#NAME?</v>
      </c>
      <c r="AJ228" s="161">
        <v>5</v>
      </c>
      <c r="AK228" s="161" t="str">
        <f t="shared" si="53"/>
        <v/>
      </c>
      <c r="AL228" s="161" t="e">
        <f t="shared" ca="1" si="54"/>
        <v>#NAME?</v>
      </c>
      <c r="AM228" s="161">
        <f t="shared" si="55"/>
        <v>4</v>
      </c>
      <c r="AN228" s="162" t="str">
        <f t="shared" si="56"/>
        <v/>
      </c>
      <c r="AO228" s="34" t="str">
        <f t="shared" si="57"/>
        <v>Сумма не совпадает или не ОДОУ</v>
      </c>
      <c r="AP228" s="34" t="str">
        <f t="shared" si="58"/>
        <v/>
      </c>
    </row>
    <row r="229" spans="1:42" ht="68.25" customHeight="1" x14ac:dyDescent="0.25">
      <c r="A229" s="72">
        <v>186</v>
      </c>
      <c r="B229" s="116" t="s">
        <v>359</v>
      </c>
      <c r="C229" s="92">
        <f>'2022'!B227</f>
        <v>31.3</v>
      </c>
      <c r="D229" s="582"/>
      <c r="E229" s="93">
        <f>'2022'!AB227</f>
        <v>85</v>
      </c>
      <c r="F229" s="92">
        <f>'2022'!AE227</f>
        <v>2.7156549520766773</v>
      </c>
      <c r="G229" s="584"/>
      <c r="H229" s="586"/>
      <c r="I229" s="44"/>
      <c r="J229" s="44"/>
      <c r="K229" s="44"/>
      <c r="L229" s="584"/>
      <c r="M229" s="44"/>
      <c r="N229" s="44"/>
      <c r="O229" s="44">
        <f>'Добыча 2021'!O189</f>
        <v>5</v>
      </c>
      <c r="P229" s="44"/>
      <c r="Q229" s="44"/>
      <c r="R229" s="44">
        <f>'Добыча 2021'!P189</f>
        <v>5</v>
      </c>
      <c r="S229" s="44"/>
      <c r="T229" s="44"/>
      <c r="U229" s="44">
        <f>IF(G228=0,0,O229/G228*100)</f>
        <v>62.5</v>
      </c>
      <c r="V229" s="94">
        <f>'2022'!AG227</f>
        <v>4.25</v>
      </c>
      <c r="W229" s="44">
        <f t="shared" si="47"/>
        <v>5</v>
      </c>
      <c r="X229" s="44">
        <f>'2022'!AJ227</f>
        <v>4</v>
      </c>
      <c r="Y229" s="94">
        <f t="shared" si="48"/>
        <v>4.7058823529411766</v>
      </c>
      <c r="Z229" s="44"/>
      <c r="AA229" s="44"/>
      <c r="AB229" s="44"/>
      <c r="AC229" s="44">
        <f>'2022'!AK227</f>
        <v>3</v>
      </c>
      <c r="AD229" s="44"/>
      <c r="AE229" s="44"/>
      <c r="AF229" s="82" t="str">
        <f t="shared" si="50"/>
        <v/>
      </c>
      <c r="AG229" s="159"/>
      <c r="AH229" s="160">
        <f t="shared" si="51"/>
        <v>2.7156549520766773</v>
      </c>
      <c r="AI229" s="160" t="e">
        <f t="shared" ca="1" si="52"/>
        <v>#NAME?</v>
      </c>
      <c r="AJ229" s="161">
        <v>5</v>
      </c>
      <c r="AK229" s="161" t="str">
        <f t="shared" si="53"/>
        <v/>
      </c>
      <c r="AL229" s="161" t="e">
        <f t="shared" ca="1" si="54"/>
        <v>#NAME?</v>
      </c>
      <c r="AM229" s="161">
        <f t="shared" si="55"/>
        <v>4</v>
      </c>
      <c r="AN229" s="162" t="str">
        <f t="shared" si="56"/>
        <v/>
      </c>
      <c r="AO229" s="34" t="str">
        <f t="shared" si="57"/>
        <v>Сумма не совпадает или не ОДОУ</v>
      </c>
      <c r="AP229" s="34" t="str">
        <f t="shared" si="58"/>
        <v/>
      </c>
    </row>
    <row r="230" spans="1:42" ht="94.5" x14ac:dyDescent="0.25">
      <c r="A230" s="72">
        <v>187</v>
      </c>
      <c r="B230" s="57" t="s">
        <v>30</v>
      </c>
      <c r="C230" s="92">
        <f>'2022'!B228</f>
        <v>34</v>
      </c>
      <c r="D230" s="93">
        <f>'2022'!AA228</f>
        <v>91</v>
      </c>
      <c r="E230" s="93">
        <f>'2022'!AB228</f>
        <v>111</v>
      </c>
      <c r="F230" s="92">
        <f>'2022'!AE228</f>
        <v>3.2647058823529411</v>
      </c>
      <c r="G230" s="44">
        <f>'2021'!AJ174</f>
        <v>4</v>
      </c>
      <c r="H230" s="94">
        <f t="shared" si="49"/>
        <v>4.395604395604396</v>
      </c>
      <c r="I230" s="44"/>
      <c r="J230" s="44"/>
      <c r="K230" s="44"/>
      <c r="L230" s="44">
        <f>'2021'!AK174</f>
        <v>3</v>
      </c>
      <c r="M230" s="44"/>
      <c r="N230" s="44"/>
      <c r="O230" s="44">
        <f>'Добыча 2021'!O190</f>
        <v>4</v>
      </c>
      <c r="P230" s="44"/>
      <c r="Q230" s="44"/>
      <c r="R230" s="44">
        <f>'Добыча 2021'!P190</f>
        <v>3</v>
      </c>
      <c r="S230" s="44"/>
      <c r="T230" s="44"/>
      <c r="U230" s="44">
        <f t="shared" si="46"/>
        <v>100</v>
      </c>
      <c r="V230" s="94">
        <f>'2022'!AG228</f>
        <v>5.5500000000000007</v>
      </c>
      <c r="W230" s="44">
        <f t="shared" si="47"/>
        <v>5.0000000000000009</v>
      </c>
      <c r="X230" s="44">
        <f>'2022'!AJ228</f>
        <v>5</v>
      </c>
      <c r="Y230" s="94">
        <f t="shared" si="48"/>
        <v>4.5045045045045047</v>
      </c>
      <c r="Z230" s="44"/>
      <c r="AA230" s="44"/>
      <c r="AB230" s="44"/>
      <c r="AC230" s="44">
        <f>'2022'!AK228</f>
        <v>3</v>
      </c>
      <c r="AD230" s="44"/>
      <c r="AE230" s="44"/>
      <c r="AF230" s="82" t="str">
        <f t="shared" si="50"/>
        <v/>
      </c>
      <c r="AG230" s="159"/>
      <c r="AH230" s="160">
        <f t="shared" si="51"/>
        <v>3.2647058823529411</v>
      </c>
      <c r="AI230" s="160" t="e">
        <f t="shared" ca="1" si="52"/>
        <v>#NAME?</v>
      </c>
      <c r="AJ230" s="161">
        <v>5</v>
      </c>
      <c r="AK230" s="161" t="str">
        <f t="shared" si="53"/>
        <v/>
      </c>
      <c r="AL230" s="161" t="e">
        <f t="shared" ca="1" si="54"/>
        <v>#NAME?</v>
      </c>
      <c r="AM230" s="161">
        <f t="shared" si="55"/>
        <v>5</v>
      </c>
      <c r="AN230" s="162" t="str">
        <f t="shared" si="56"/>
        <v/>
      </c>
      <c r="AO230" s="34" t="str">
        <f t="shared" si="57"/>
        <v>Сумма не совпадает или не ОДОУ</v>
      </c>
      <c r="AP230" s="34" t="str">
        <f t="shared" si="58"/>
        <v/>
      </c>
    </row>
    <row r="231" spans="1:42" ht="31.5" x14ac:dyDescent="0.25">
      <c r="A231" s="72">
        <v>188</v>
      </c>
      <c r="B231" s="57" t="s">
        <v>31</v>
      </c>
      <c r="C231" s="92">
        <f>'2022'!B229</f>
        <v>21.36</v>
      </c>
      <c r="D231" s="93">
        <f>'2022'!AA229</f>
        <v>0</v>
      </c>
      <c r="E231" s="93">
        <f>'2022'!AB229</f>
        <v>0</v>
      </c>
      <c r="F231" s="92">
        <f>'2022'!AE229</f>
        <v>0</v>
      </c>
      <c r="G231" s="44">
        <f>'2021'!AJ175</f>
        <v>0</v>
      </c>
      <c r="H231" s="94">
        <f t="shared" si="49"/>
        <v>0</v>
      </c>
      <c r="I231" s="44"/>
      <c r="J231" s="44"/>
      <c r="K231" s="44"/>
      <c r="L231" s="44">
        <f>'2021'!AK175</f>
        <v>0</v>
      </c>
      <c r="M231" s="44"/>
      <c r="N231" s="44"/>
      <c r="O231" s="44">
        <f>'Добыча 2021'!O191</f>
        <v>0</v>
      </c>
      <c r="P231" s="44"/>
      <c r="Q231" s="44"/>
      <c r="R231" s="44">
        <f>'Добыча 2021'!P191</f>
        <v>0</v>
      </c>
      <c r="S231" s="44"/>
      <c r="T231" s="44"/>
      <c r="U231" s="44">
        <f t="shared" si="46"/>
        <v>0</v>
      </c>
      <c r="V231" s="94">
        <f>'2022'!AG229</f>
        <v>0</v>
      </c>
      <c r="W231" s="44">
        <f t="shared" si="47"/>
        <v>0</v>
      </c>
      <c r="X231" s="44">
        <f>'2022'!AJ229</f>
        <v>0</v>
      </c>
      <c r="Y231" s="94">
        <f t="shared" si="48"/>
        <v>0</v>
      </c>
      <c r="Z231" s="44"/>
      <c r="AA231" s="44"/>
      <c r="AB231" s="44"/>
      <c r="AC231" s="44">
        <f>'2022'!AK229</f>
        <v>0</v>
      </c>
      <c r="AD231" s="44"/>
      <c r="AE231" s="44"/>
      <c r="AF231" s="82" t="str">
        <f t="shared" si="50"/>
        <v/>
      </c>
      <c r="AG231" s="159"/>
      <c r="AH231" s="160">
        <f t="shared" si="51"/>
        <v>0</v>
      </c>
      <c r="AI231" s="160" t="e">
        <f t="shared" ca="1" si="52"/>
        <v>#NAME?</v>
      </c>
      <c r="AJ231" s="161">
        <v>5</v>
      </c>
      <c r="AK231" s="161" t="str">
        <f t="shared" si="53"/>
        <v/>
      </c>
      <c r="AL231" s="161">
        <f t="shared" si="54"/>
        <v>0</v>
      </c>
      <c r="AM231" s="161">
        <f t="shared" si="55"/>
        <v>0</v>
      </c>
      <c r="AN231" s="162" t="str">
        <f t="shared" si="56"/>
        <v/>
      </c>
      <c r="AO231" s="34" t="str">
        <f t="shared" si="57"/>
        <v/>
      </c>
      <c r="AP231" s="34" t="str">
        <f t="shared" si="58"/>
        <v/>
      </c>
    </row>
    <row r="232" spans="1:42" ht="31.5" x14ac:dyDescent="0.25">
      <c r="A232" s="72">
        <v>189</v>
      </c>
      <c r="B232" s="57" t="s">
        <v>34</v>
      </c>
      <c r="C232" s="92">
        <f>'2022'!B230</f>
        <v>254.54</v>
      </c>
      <c r="D232" s="93">
        <f>'2022'!AA230</f>
        <v>0</v>
      </c>
      <c r="E232" s="93">
        <f>'2022'!AB230</f>
        <v>0</v>
      </c>
      <c r="F232" s="92">
        <f>'2022'!AE230</f>
        <v>0</v>
      </c>
      <c r="G232" s="44">
        <f>'2021'!AJ176</f>
        <v>0</v>
      </c>
      <c r="H232" s="94">
        <f t="shared" si="49"/>
        <v>0</v>
      </c>
      <c r="I232" s="44"/>
      <c r="J232" s="44"/>
      <c r="K232" s="44"/>
      <c r="L232" s="44">
        <f>'2021'!AK176</f>
        <v>0</v>
      </c>
      <c r="M232" s="44"/>
      <c r="N232" s="44"/>
      <c r="O232" s="44">
        <f>'Добыча 2021'!O192</f>
        <v>0</v>
      </c>
      <c r="P232" s="44"/>
      <c r="Q232" s="44"/>
      <c r="R232" s="44">
        <f>'Добыча 2021'!P192</f>
        <v>0</v>
      </c>
      <c r="S232" s="44"/>
      <c r="T232" s="44"/>
      <c r="U232" s="44">
        <f t="shared" si="46"/>
        <v>0</v>
      </c>
      <c r="V232" s="94">
        <f>'2022'!AG230</f>
        <v>0</v>
      </c>
      <c r="W232" s="44">
        <f t="shared" si="47"/>
        <v>0</v>
      </c>
      <c r="X232" s="44">
        <f>'2022'!AJ230</f>
        <v>0</v>
      </c>
      <c r="Y232" s="94">
        <f t="shared" si="48"/>
        <v>0</v>
      </c>
      <c r="Z232" s="44"/>
      <c r="AA232" s="44"/>
      <c r="AB232" s="44"/>
      <c r="AC232" s="44">
        <f>'2022'!AK230</f>
        <v>0</v>
      </c>
      <c r="AD232" s="44"/>
      <c r="AE232" s="44"/>
      <c r="AF232" s="82" t="str">
        <f t="shared" si="50"/>
        <v/>
      </c>
      <c r="AG232" s="159"/>
      <c r="AH232" s="160">
        <f t="shared" si="51"/>
        <v>0</v>
      </c>
      <c r="AI232" s="160" t="e">
        <f t="shared" ca="1" si="52"/>
        <v>#NAME?</v>
      </c>
      <c r="AJ232" s="161">
        <v>5</v>
      </c>
      <c r="AK232" s="161" t="str">
        <f t="shared" si="53"/>
        <v/>
      </c>
      <c r="AL232" s="161">
        <f t="shared" si="54"/>
        <v>0</v>
      </c>
      <c r="AM232" s="161">
        <f t="shared" si="55"/>
        <v>0</v>
      </c>
      <c r="AN232" s="162" t="str">
        <f t="shared" si="56"/>
        <v/>
      </c>
      <c r="AO232" s="34" t="str">
        <f t="shared" si="57"/>
        <v/>
      </c>
      <c r="AP232" s="34" t="str">
        <f t="shared" si="58"/>
        <v/>
      </c>
    </row>
    <row r="233" spans="1:42" ht="18.75" x14ac:dyDescent="0.25">
      <c r="A233" s="72"/>
      <c r="B233" s="46" t="s">
        <v>37</v>
      </c>
      <c r="C233" s="98"/>
      <c r="D233" s="97"/>
      <c r="E233" s="97"/>
      <c r="F233" s="98"/>
      <c r="G233" s="44"/>
      <c r="H233" s="94"/>
      <c r="I233" s="44"/>
      <c r="J233" s="44"/>
      <c r="K233" s="44"/>
      <c r="L233" s="44"/>
      <c r="M233" s="56"/>
      <c r="N233" s="56"/>
      <c r="O233" s="56"/>
      <c r="P233" s="56"/>
      <c r="Q233" s="56"/>
      <c r="R233" s="56"/>
      <c r="S233" s="56"/>
      <c r="T233" s="56"/>
      <c r="U233" s="44"/>
      <c r="V233" s="111"/>
      <c r="W233" s="44"/>
      <c r="X233" s="56"/>
      <c r="Y233" s="94"/>
      <c r="Z233" s="56"/>
      <c r="AA233" s="56"/>
      <c r="AB233" s="56"/>
      <c r="AC233" s="56"/>
      <c r="AD233" s="56"/>
      <c r="AE233" s="56"/>
      <c r="AF233" s="82" t="str">
        <f t="shared" si="50"/>
        <v/>
      </c>
      <c r="AG233" s="159"/>
      <c r="AH233" s="160" t="str">
        <f t="shared" si="51"/>
        <v/>
      </c>
      <c r="AI233" s="160" t="e">
        <f t="shared" ca="1" si="52"/>
        <v>#NAME?</v>
      </c>
      <c r="AJ233" s="161">
        <v>5</v>
      </c>
      <c r="AK233" s="161" t="str">
        <f t="shared" si="53"/>
        <v/>
      </c>
      <c r="AL233" s="161" t="str">
        <f t="shared" si="54"/>
        <v/>
      </c>
      <c r="AM233" s="161" t="str">
        <f t="shared" si="55"/>
        <v/>
      </c>
      <c r="AN233" s="162" t="str">
        <f t="shared" si="56"/>
        <v/>
      </c>
      <c r="AO233" s="34" t="str">
        <f t="shared" si="57"/>
        <v/>
      </c>
      <c r="AP233" s="34" t="str">
        <f t="shared" si="58"/>
        <v/>
      </c>
    </row>
    <row r="234" spans="1:42" ht="31.5" x14ac:dyDescent="0.25">
      <c r="A234" s="72">
        <v>190</v>
      </c>
      <c r="B234" s="57" t="s">
        <v>360</v>
      </c>
      <c r="C234" s="92">
        <f>'2022'!B232</f>
        <v>9.0289999999999999</v>
      </c>
      <c r="D234" s="93">
        <f>'2022'!AA232</f>
        <v>0</v>
      </c>
      <c r="E234" s="93">
        <f>'2022'!AB232</f>
        <v>0</v>
      </c>
      <c r="F234" s="92">
        <f>'2022'!AE232</f>
        <v>0</v>
      </c>
      <c r="G234" s="44">
        <f>'2021'!AJ178</f>
        <v>0</v>
      </c>
      <c r="H234" s="94">
        <f t="shared" si="49"/>
        <v>0</v>
      </c>
      <c r="I234" s="44"/>
      <c r="J234" s="44"/>
      <c r="K234" s="44"/>
      <c r="L234" s="44">
        <f>'2021'!AK178</f>
        <v>0</v>
      </c>
      <c r="M234" s="44"/>
      <c r="N234" s="44"/>
      <c r="O234" s="44">
        <f>'Добыча 2021'!O194</f>
        <v>0</v>
      </c>
      <c r="P234" s="44"/>
      <c r="Q234" s="44"/>
      <c r="R234" s="44">
        <f>'Добыча 2021'!P194</f>
        <v>0</v>
      </c>
      <c r="S234" s="44"/>
      <c r="T234" s="44"/>
      <c r="U234" s="44">
        <f t="shared" si="46"/>
        <v>0</v>
      </c>
      <c r="V234" s="94">
        <f>'2022'!AG232</f>
        <v>0</v>
      </c>
      <c r="W234" s="44">
        <f t="shared" si="47"/>
        <v>0</v>
      </c>
      <c r="X234" s="44">
        <f>'2022'!AJ232</f>
        <v>0</v>
      </c>
      <c r="Y234" s="94">
        <f t="shared" si="48"/>
        <v>0</v>
      </c>
      <c r="Z234" s="44"/>
      <c r="AA234" s="44"/>
      <c r="AB234" s="44"/>
      <c r="AC234" s="44">
        <f>'2022'!AK232</f>
        <v>0</v>
      </c>
      <c r="AD234" s="44"/>
      <c r="AE234" s="44"/>
      <c r="AF234" s="82" t="str">
        <f t="shared" si="50"/>
        <v/>
      </c>
      <c r="AG234" s="159"/>
      <c r="AH234" s="160">
        <f t="shared" si="51"/>
        <v>0</v>
      </c>
      <c r="AI234" s="160" t="e">
        <f t="shared" ca="1" si="52"/>
        <v>#NAME?</v>
      </c>
      <c r="AJ234" s="161">
        <v>5</v>
      </c>
      <c r="AK234" s="161" t="str">
        <f t="shared" si="53"/>
        <v/>
      </c>
      <c r="AL234" s="161">
        <f t="shared" si="54"/>
        <v>0</v>
      </c>
      <c r="AM234" s="161">
        <f t="shared" si="55"/>
        <v>0</v>
      </c>
      <c r="AN234" s="162" t="str">
        <f t="shared" si="56"/>
        <v/>
      </c>
      <c r="AO234" s="34" t="str">
        <f t="shared" si="57"/>
        <v/>
      </c>
      <c r="AP234" s="34" t="str">
        <f t="shared" si="58"/>
        <v/>
      </c>
    </row>
    <row r="235" spans="1:42" ht="94.5" x14ac:dyDescent="0.25">
      <c r="A235" s="72">
        <v>191</v>
      </c>
      <c r="B235" s="49" t="s">
        <v>361</v>
      </c>
      <c r="C235" s="92">
        <f>'2022'!B233</f>
        <v>19.600000000000001</v>
      </c>
      <c r="D235" s="93">
        <f>'2022'!AA233</f>
        <v>41</v>
      </c>
      <c r="E235" s="93">
        <f>'2022'!AB233</f>
        <v>44</v>
      </c>
      <c r="F235" s="92">
        <f>'2022'!AE233</f>
        <v>2.2448979591836733</v>
      </c>
      <c r="G235" s="44">
        <f>'2021'!AJ179</f>
        <v>2</v>
      </c>
      <c r="H235" s="94">
        <f t="shared" si="49"/>
        <v>4.8780487804878048</v>
      </c>
      <c r="I235" s="47"/>
      <c r="J235" s="47"/>
      <c r="K235" s="47"/>
      <c r="L235" s="44">
        <f>'2021'!AK179</f>
        <v>1</v>
      </c>
      <c r="M235" s="44"/>
      <c r="N235" s="44"/>
      <c r="O235" s="44">
        <f>'Добыча 2021'!O195</f>
        <v>1</v>
      </c>
      <c r="P235" s="44"/>
      <c r="Q235" s="44"/>
      <c r="R235" s="44">
        <f>'Добыча 2021'!P195</f>
        <v>1</v>
      </c>
      <c r="S235" s="44"/>
      <c r="T235" s="44"/>
      <c r="U235" s="44">
        <f t="shared" si="46"/>
        <v>50</v>
      </c>
      <c r="V235" s="94">
        <f>'2022'!AG233</f>
        <v>2.2000000000000002</v>
      </c>
      <c r="W235" s="44">
        <f t="shared" si="47"/>
        <v>5</v>
      </c>
      <c r="X235" s="44">
        <f>'2022'!AJ233</f>
        <v>2</v>
      </c>
      <c r="Y235" s="94">
        <f t="shared" si="48"/>
        <v>4.5454545454545459</v>
      </c>
      <c r="Z235" s="44"/>
      <c r="AA235" s="44"/>
      <c r="AB235" s="44"/>
      <c r="AC235" s="44">
        <f>'2022'!AK233</f>
        <v>1</v>
      </c>
      <c r="AD235" s="44"/>
      <c r="AE235" s="44"/>
      <c r="AF235" s="82" t="str">
        <f t="shared" si="50"/>
        <v/>
      </c>
      <c r="AG235" s="159"/>
      <c r="AH235" s="160">
        <f t="shared" si="51"/>
        <v>2.2448979591836733</v>
      </c>
      <c r="AI235" s="160" t="e">
        <f t="shared" ca="1" si="52"/>
        <v>#NAME?</v>
      </c>
      <c r="AJ235" s="161">
        <v>5</v>
      </c>
      <c r="AK235" s="161" t="str">
        <f t="shared" si="53"/>
        <v/>
      </c>
      <c r="AL235" s="161" t="e">
        <f t="shared" ca="1" si="54"/>
        <v>#NAME?</v>
      </c>
      <c r="AM235" s="161">
        <f t="shared" si="55"/>
        <v>2</v>
      </c>
      <c r="AN235" s="162" t="str">
        <f t="shared" si="56"/>
        <v/>
      </c>
      <c r="AO235" s="34" t="str">
        <f t="shared" si="57"/>
        <v>Сумма не совпадает или не ОДОУ</v>
      </c>
      <c r="AP235" s="34" t="str">
        <f t="shared" si="58"/>
        <v/>
      </c>
    </row>
    <row r="236" spans="1:42" ht="31.5" x14ac:dyDescent="0.25">
      <c r="A236" s="72">
        <v>192</v>
      </c>
      <c r="B236" s="57" t="s">
        <v>44</v>
      </c>
      <c r="C236" s="92">
        <f>'2022'!B234</f>
        <v>10</v>
      </c>
      <c r="D236" s="93">
        <f>'2022'!AA234</f>
        <v>0</v>
      </c>
      <c r="E236" s="93">
        <f>'2022'!AB234</f>
        <v>1</v>
      </c>
      <c r="F236" s="92">
        <f>'2022'!AE234</f>
        <v>0.1</v>
      </c>
      <c r="G236" s="44">
        <f>'2021'!AJ180</f>
        <v>0</v>
      </c>
      <c r="H236" s="94">
        <f t="shared" si="49"/>
        <v>0</v>
      </c>
      <c r="I236" s="44"/>
      <c r="J236" s="44"/>
      <c r="K236" s="44"/>
      <c r="L236" s="44">
        <f>'2021'!AK180</f>
        <v>0</v>
      </c>
      <c r="M236" s="44"/>
      <c r="N236" s="44"/>
      <c r="O236" s="44">
        <f>'Добыча 2021'!O196</f>
        <v>0</v>
      </c>
      <c r="P236" s="44"/>
      <c r="Q236" s="44"/>
      <c r="R236" s="44">
        <f>'Добыча 2021'!P196</f>
        <v>0</v>
      </c>
      <c r="S236" s="44"/>
      <c r="T236" s="44"/>
      <c r="U236" s="44">
        <f t="shared" si="46"/>
        <v>0</v>
      </c>
      <c r="V236" s="94">
        <f>'2022'!AG234</f>
        <v>0</v>
      </c>
      <c r="W236" s="44">
        <f t="shared" si="47"/>
        <v>0</v>
      </c>
      <c r="X236" s="44">
        <f>'2022'!AJ234</f>
        <v>0</v>
      </c>
      <c r="Y236" s="94">
        <f t="shared" si="48"/>
        <v>0</v>
      </c>
      <c r="Z236" s="44"/>
      <c r="AA236" s="44"/>
      <c r="AB236" s="44"/>
      <c r="AC236" s="44">
        <f>'2022'!AK234</f>
        <v>0</v>
      </c>
      <c r="AD236" s="44"/>
      <c r="AE236" s="44"/>
      <c r="AF236" s="82" t="str">
        <f t="shared" si="50"/>
        <v/>
      </c>
      <c r="AG236" s="159"/>
      <c r="AH236" s="160">
        <f t="shared" si="51"/>
        <v>0.1</v>
      </c>
      <c r="AI236" s="160" t="e">
        <f t="shared" ca="1" si="52"/>
        <v>#NAME?</v>
      </c>
      <c r="AJ236" s="161">
        <v>5</v>
      </c>
      <c r="AK236" s="161" t="str">
        <f t="shared" si="53"/>
        <v/>
      </c>
      <c r="AL236" s="161">
        <f t="shared" si="54"/>
        <v>0</v>
      </c>
      <c r="AM236" s="161">
        <f t="shared" si="55"/>
        <v>0</v>
      </c>
      <c r="AN236" s="162" t="str">
        <f t="shared" si="56"/>
        <v/>
      </c>
      <c r="AO236" s="34" t="str">
        <f t="shared" si="57"/>
        <v/>
      </c>
      <c r="AP236" s="34" t="str">
        <f t="shared" si="58"/>
        <v/>
      </c>
    </row>
    <row r="237" spans="1:42" ht="47.25" x14ac:dyDescent="0.25">
      <c r="A237" s="72">
        <v>193</v>
      </c>
      <c r="B237" s="57" t="s">
        <v>45</v>
      </c>
      <c r="C237" s="92">
        <f>'2022'!B235</f>
        <v>9.8000000000000007</v>
      </c>
      <c r="D237" s="93">
        <f>'2022'!AA235</f>
        <v>14</v>
      </c>
      <c r="E237" s="93">
        <f>'2022'!AB235</f>
        <v>22</v>
      </c>
      <c r="F237" s="92">
        <f>'2022'!AE235</f>
        <v>2.2448979591836733</v>
      </c>
      <c r="G237" s="44">
        <f>'2021'!AJ181</f>
        <v>0</v>
      </c>
      <c r="H237" s="94">
        <f t="shared" si="49"/>
        <v>0</v>
      </c>
      <c r="I237" s="44"/>
      <c r="J237" s="44"/>
      <c r="K237" s="44"/>
      <c r="L237" s="44">
        <f>'2021'!AK181</f>
        <v>0</v>
      </c>
      <c r="M237" s="44"/>
      <c r="N237" s="44"/>
      <c r="O237" s="44">
        <f>'Добыча 2021'!O197</f>
        <v>0</v>
      </c>
      <c r="P237" s="44"/>
      <c r="Q237" s="44"/>
      <c r="R237" s="44">
        <f>'Добыча 2021'!P197</f>
        <v>0</v>
      </c>
      <c r="S237" s="44"/>
      <c r="T237" s="44"/>
      <c r="U237" s="44">
        <f t="shared" si="46"/>
        <v>0</v>
      </c>
      <c r="V237" s="94">
        <f>'2022'!AG235</f>
        <v>0</v>
      </c>
      <c r="W237" s="44">
        <f t="shared" si="47"/>
        <v>0</v>
      </c>
      <c r="X237" s="44">
        <f>'2022'!AJ235</f>
        <v>0</v>
      </c>
      <c r="Y237" s="94">
        <f t="shared" si="48"/>
        <v>0</v>
      </c>
      <c r="Z237" s="44"/>
      <c r="AA237" s="44"/>
      <c r="AB237" s="44"/>
      <c r="AC237" s="44">
        <f>'2022'!AK235</f>
        <v>0</v>
      </c>
      <c r="AD237" s="44"/>
      <c r="AE237" s="44"/>
      <c r="AF237" s="82" t="str">
        <f t="shared" si="50"/>
        <v/>
      </c>
      <c r="AG237" s="159"/>
      <c r="AH237" s="160">
        <f t="shared" si="51"/>
        <v>2.2448979591836733</v>
      </c>
      <c r="AI237" s="160" t="e">
        <f t="shared" ca="1" si="52"/>
        <v>#NAME?</v>
      </c>
      <c r="AJ237" s="161">
        <v>5</v>
      </c>
      <c r="AK237" s="161" t="str">
        <f t="shared" si="53"/>
        <v/>
      </c>
      <c r="AL237" s="161">
        <f t="shared" si="54"/>
        <v>0</v>
      </c>
      <c r="AM237" s="161">
        <f t="shared" si="55"/>
        <v>0</v>
      </c>
      <c r="AN237" s="162" t="str">
        <f t="shared" si="56"/>
        <v/>
      </c>
      <c r="AO237" s="34" t="str">
        <f t="shared" si="57"/>
        <v/>
      </c>
      <c r="AP237" s="34" t="str">
        <f t="shared" si="58"/>
        <v/>
      </c>
    </row>
    <row r="238" spans="1:42" ht="31.5" x14ac:dyDescent="0.25">
      <c r="A238" s="72">
        <v>194</v>
      </c>
      <c r="B238" s="116" t="s">
        <v>459</v>
      </c>
      <c r="C238" s="92">
        <f>'2022'!B236</f>
        <v>302.7</v>
      </c>
      <c r="D238" s="581">
        <f>'2022'!AA236</f>
        <v>0</v>
      </c>
      <c r="E238" s="93">
        <f>'2022'!AB236</f>
        <v>0</v>
      </c>
      <c r="F238" s="92">
        <f>'2022'!AE236</f>
        <v>0</v>
      </c>
      <c r="G238" s="583">
        <f>'2021'!AJ182</f>
        <v>0</v>
      </c>
      <c r="H238" s="585">
        <f t="shared" si="49"/>
        <v>0</v>
      </c>
      <c r="I238" s="56"/>
      <c r="J238" s="56"/>
      <c r="K238" s="56"/>
      <c r="L238" s="583">
        <f>'2021'!AK182</f>
        <v>0</v>
      </c>
      <c r="M238" s="44"/>
      <c r="N238" s="44"/>
      <c r="O238" s="583">
        <f>'Добыча 2021'!O198</f>
        <v>0</v>
      </c>
      <c r="P238" s="44"/>
      <c r="Q238" s="44"/>
      <c r="R238" s="583">
        <f>'Добыча 2021'!P198</f>
        <v>0</v>
      </c>
      <c r="S238" s="44"/>
      <c r="T238" s="44"/>
      <c r="U238" s="583">
        <f>IF(G239=0,0,O238/G239*100)</f>
        <v>0</v>
      </c>
      <c r="V238" s="94">
        <f>'2022'!AG236</f>
        <v>0</v>
      </c>
      <c r="W238" s="44">
        <f t="shared" si="47"/>
        <v>0</v>
      </c>
      <c r="X238" s="44">
        <f>'2022'!AJ236</f>
        <v>0</v>
      </c>
      <c r="Y238" s="94">
        <f t="shared" si="48"/>
        <v>0</v>
      </c>
      <c r="Z238" s="44"/>
      <c r="AA238" s="44"/>
      <c r="AB238" s="44"/>
      <c r="AC238" s="44">
        <f>'2022'!AK236</f>
        <v>0</v>
      </c>
      <c r="AD238" s="44"/>
      <c r="AE238" s="44"/>
      <c r="AF238" s="82" t="str">
        <f t="shared" si="50"/>
        <v/>
      </c>
      <c r="AG238" s="159"/>
      <c r="AH238" s="160">
        <f t="shared" si="51"/>
        <v>0</v>
      </c>
      <c r="AI238" s="160" t="e">
        <f t="shared" ca="1" si="52"/>
        <v>#NAME?</v>
      </c>
      <c r="AJ238" s="161">
        <v>5</v>
      </c>
      <c r="AK238" s="161" t="str">
        <f t="shared" si="53"/>
        <v/>
      </c>
      <c r="AL238" s="161">
        <f t="shared" si="54"/>
        <v>0</v>
      </c>
      <c r="AM238" s="161">
        <f t="shared" si="55"/>
        <v>0</v>
      </c>
      <c r="AN238" s="162" t="str">
        <f t="shared" si="56"/>
        <v/>
      </c>
      <c r="AO238" s="34" t="str">
        <f t="shared" si="57"/>
        <v/>
      </c>
      <c r="AP238" s="34" t="str">
        <f t="shared" si="58"/>
        <v/>
      </c>
    </row>
    <row r="239" spans="1:42" ht="31.5" x14ac:dyDescent="0.25">
      <c r="A239" s="72">
        <v>195</v>
      </c>
      <c r="B239" s="116" t="s">
        <v>460</v>
      </c>
      <c r="C239" s="92">
        <f>'2022'!B237</f>
        <v>4.8</v>
      </c>
      <c r="D239" s="582"/>
      <c r="E239" s="93">
        <f>'2022'!AB237</f>
        <v>0</v>
      </c>
      <c r="F239" s="92">
        <f>'2022'!AE237</f>
        <v>0</v>
      </c>
      <c r="G239" s="584"/>
      <c r="H239" s="586"/>
      <c r="I239" s="47"/>
      <c r="J239" s="47"/>
      <c r="K239" s="47"/>
      <c r="L239" s="584"/>
      <c r="M239" s="44"/>
      <c r="N239" s="44"/>
      <c r="O239" s="584"/>
      <c r="P239" s="44"/>
      <c r="Q239" s="44"/>
      <c r="R239" s="584"/>
      <c r="S239" s="44"/>
      <c r="T239" s="44"/>
      <c r="U239" s="584"/>
      <c r="V239" s="94">
        <f>'2022'!AG237</f>
        <v>0</v>
      </c>
      <c r="W239" s="44">
        <f t="shared" si="47"/>
        <v>0</v>
      </c>
      <c r="X239" s="44">
        <f>'2022'!AJ237</f>
        <v>0</v>
      </c>
      <c r="Y239" s="94">
        <f t="shared" si="48"/>
        <v>0</v>
      </c>
      <c r="Z239" s="44"/>
      <c r="AA239" s="44"/>
      <c r="AB239" s="44"/>
      <c r="AC239" s="44">
        <f>'2022'!AK237</f>
        <v>0</v>
      </c>
      <c r="AD239" s="44"/>
      <c r="AE239" s="44"/>
      <c r="AF239" s="82" t="str">
        <f t="shared" si="50"/>
        <v/>
      </c>
      <c r="AG239" s="159"/>
      <c r="AH239" s="160">
        <f t="shared" si="51"/>
        <v>0</v>
      </c>
      <c r="AI239" s="160" t="e">
        <f t="shared" ca="1" si="52"/>
        <v>#NAME?</v>
      </c>
      <c r="AJ239" s="161">
        <v>5</v>
      </c>
      <c r="AK239" s="161" t="str">
        <f t="shared" si="53"/>
        <v/>
      </c>
      <c r="AL239" s="161">
        <f t="shared" si="54"/>
        <v>0</v>
      </c>
      <c r="AM239" s="161">
        <f t="shared" si="55"/>
        <v>0</v>
      </c>
      <c r="AN239" s="162" t="str">
        <f t="shared" si="56"/>
        <v/>
      </c>
      <c r="AO239" s="34" t="str">
        <f t="shared" si="57"/>
        <v/>
      </c>
      <c r="AP239" s="34" t="str">
        <f t="shared" si="58"/>
        <v/>
      </c>
    </row>
    <row r="240" spans="1:42" ht="31.5" x14ac:dyDescent="0.25">
      <c r="A240" s="72">
        <v>196</v>
      </c>
      <c r="B240" s="57" t="s">
        <v>38</v>
      </c>
      <c r="C240" s="92">
        <f>'2022'!B238</f>
        <v>5.1580000000000004</v>
      </c>
      <c r="D240" s="93">
        <f>'2022'!AA238</f>
        <v>4</v>
      </c>
      <c r="E240" s="93">
        <f>'2022'!AB238</f>
        <v>6</v>
      </c>
      <c r="F240" s="92">
        <f>'2022'!AE238</f>
        <v>1.1632415664986429</v>
      </c>
      <c r="G240" s="44">
        <f>'2021'!AJ183</f>
        <v>0</v>
      </c>
      <c r="H240" s="94">
        <f t="shared" si="49"/>
        <v>0</v>
      </c>
      <c r="I240" s="44"/>
      <c r="J240" s="44"/>
      <c r="K240" s="44"/>
      <c r="L240" s="44">
        <f>'2021'!AK183</f>
        <v>0</v>
      </c>
      <c r="M240" s="44"/>
      <c r="N240" s="44"/>
      <c r="O240" s="44">
        <f>'Добыча 2021'!O199</f>
        <v>0</v>
      </c>
      <c r="P240" s="44"/>
      <c r="Q240" s="44"/>
      <c r="R240" s="44">
        <f>'Добыча 2021'!P199</f>
        <v>0</v>
      </c>
      <c r="S240" s="44"/>
      <c r="T240" s="44"/>
      <c r="U240" s="44">
        <f t="shared" si="46"/>
        <v>0</v>
      </c>
      <c r="V240" s="94">
        <f>'2022'!AG238</f>
        <v>0</v>
      </c>
      <c r="W240" s="44">
        <f t="shared" si="47"/>
        <v>0</v>
      </c>
      <c r="X240" s="44">
        <f>'2022'!AJ238</f>
        <v>0</v>
      </c>
      <c r="Y240" s="94">
        <f t="shared" si="48"/>
        <v>0</v>
      </c>
      <c r="Z240" s="44"/>
      <c r="AA240" s="44"/>
      <c r="AB240" s="44"/>
      <c r="AC240" s="44">
        <f>'2022'!AK238</f>
        <v>0</v>
      </c>
      <c r="AD240" s="44"/>
      <c r="AE240" s="44"/>
      <c r="AF240" s="82" t="str">
        <f t="shared" si="50"/>
        <v/>
      </c>
      <c r="AG240" s="159"/>
      <c r="AH240" s="160">
        <f t="shared" si="51"/>
        <v>1.1632415664986429</v>
      </c>
      <c r="AI240" s="160" t="e">
        <f t="shared" ca="1" si="52"/>
        <v>#NAME?</v>
      </c>
      <c r="AJ240" s="161">
        <v>5</v>
      </c>
      <c r="AK240" s="161" t="str">
        <f t="shared" si="53"/>
        <v/>
      </c>
      <c r="AL240" s="161">
        <f t="shared" si="54"/>
        <v>0</v>
      </c>
      <c r="AM240" s="161">
        <f t="shared" si="55"/>
        <v>0</v>
      </c>
      <c r="AN240" s="162" t="str">
        <f t="shared" si="56"/>
        <v/>
      </c>
      <c r="AO240" s="34" t="str">
        <f t="shared" si="57"/>
        <v/>
      </c>
      <c r="AP240" s="34" t="str">
        <f t="shared" si="58"/>
        <v/>
      </c>
    </row>
    <row r="241" spans="1:42" ht="31.5" x14ac:dyDescent="0.25">
      <c r="A241" s="72">
        <v>197</v>
      </c>
      <c r="B241" s="57" t="s">
        <v>362</v>
      </c>
      <c r="C241" s="92">
        <f>'2022'!B239</f>
        <v>6.8</v>
      </c>
      <c r="D241" s="93">
        <f>'2022'!AA239</f>
        <v>7</v>
      </c>
      <c r="E241" s="93">
        <f>'2022'!AB239</f>
        <v>7</v>
      </c>
      <c r="F241" s="92">
        <f>'2022'!AE239</f>
        <v>1.0294117647058825</v>
      </c>
      <c r="G241" s="44">
        <f>'2021'!AJ184</f>
        <v>0</v>
      </c>
      <c r="H241" s="94">
        <f t="shared" si="49"/>
        <v>0</v>
      </c>
      <c r="I241" s="47"/>
      <c r="J241" s="47"/>
      <c r="K241" s="47"/>
      <c r="L241" s="44">
        <f>'2021'!AK184</f>
        <v>0</v>
      </c>
      <c r="M241" s="44"/>
      <c r="N241" s="44"/>
      <c r="O241" s="44">
        <f>'Добыча 2021'!O200</f>
        <v>0</v>
      </c>
      <c r="P241" s="44"/>
      <c r="Q241" s="44"/>
      <c r="R241" s="44">
        <f>'Добыча 2021'!P200</f>
        <v>0</v>
      </c>
      <c r="S241" s="44"/>
      <c r="T241" s="44"/>
      <c r="U241" s="44">
        <f t="shared" ref="U241:U262" si="59">IF(G241=0,0,O241/G241*100)</f>
        <v>0</v>
      </c>
      <c r="V241" s="94">
        <f>'2022'!AG239</f>
        <v>0</v>
      </c>
      <c r="W241" s="44">
        <f t="shared" si="47"/>
        <v>0</v>
      </c>
      <c r="X241" s="44">
        <f>'2022'!AJ239</f>
        <v>0</v>
      </c>
      <c r="Y241" s="94">
        <f t="shared" si="48"/>
        <v>0</v>
      </c>
      <c r="Z241" s="44"/>
      <c r="AA241" s="44"/>
      <c r="AB241" s="44"/>
      <c r="AC241" s="44">
        <f>'2022'!AK239</f>
        <v>0</v>
      </c>
      <c r="AD241" s="44"/>
      <c r="AE241" s="44"/>
      <c r="AF241" s="82" t="str">
        <f t="shared" si="50"/>
        <v/>
      </c>
      <c r="AG241" s="159"/>
      <c r="AH241" s="160">
        <f t="shared" si="51"/>
        <v>1.0294117647058825</v>
      </c>
      <c r="AI241" s="160" t="e">
        <f t="shared" ca="1" si="52"/>
        <v>#NAME?</v>
      </c>
      <c r="AJ241" s="161">
        <v>5</v>
      </c>
      <c r="AK241" s="161" t="str">
        <f t="shared" si="53"/>
        <v/>
      </c>
      <c r="AL241" s="161">
        <f t="shared" si="54"/>
        <v>0</v>
      </c>
      <c r="AM241" s="161">
        <f t="shared" si="55"/>
        <v>0</v>
      </c>
      <c r="AN241" s="162" t="str">
        <f t="shared" si="56"/>
        <v/>
      </c>
      <c r="AO241" s="34" t="str">
        <f t="shared" si="57"/>
        <v/>
      </c>
      <c r="AP241" s="34" t="str">
        <f t="shared" si="58"/>
        <v/>
      </c>
    </row>
    <row r="242" spans="1:42" ht="18.75" x14ac:dyDescent="0.25">
      <c r="A242" s="34"/>
      <c r="B242" s="46" t="s">
        <v>170</v>
      </c>
      <c r="C242" s="98"/>
      <c r="D242" s="97"/>
      <c r="E242" s="97"/>
      <c r="F242" s="98"/>
      <c r="G242" s="44"/>
      <c r="H242" s="94"/>
      <c r="I242" s="44"/>
      <c r="J242" s="44"/>
      <c r="K242" s="44"/>
      <c r="L242" s="44"/>
      <c r="M242" s="56"/>
      <c r="N242" s="56"/>
      <c r="O242" s="56"/>
      <c r="P242" s="56"/>
      <c r="Q242" s="56"/>
      <c r="R242" s="56"/>
      <c r="S242" s="56"/>
      <c r="T242" s="56"/>
      <c r="U242" s="44"/>
      <c r="V242" s="111"/>
      <c r="W242" s="44"/>
      <c r="X242" s="56"/>
      <c r="Y242" s="94"/>
      <c r="Z242" s="56"/>
      <c r="AA242" s="56"/>
      <c r="AB242" s="56"/>
      <c r="AC242" s="56"/>
      <c r="AD242" s="56"/>
      <c r="AE242" s="56"/>
      <c r="AF242" s="82" t="str">
        <f t="shared" si="50"/>
        <v/>
      </c>
      <c r="AG242" s="159"/>
      <c r="AH242" s="160" t="str">
        <f t="shared" si="51"/>
        <v/>
      </c>
      <c r="AI242" s="160" t="e">
        <f t="shared" ca="1" si="52"/>
        <v>#NAME?</v>
      </c>
      <c r="AJ242" s="161">
        <v>5</v>
      </c>
      <c r="AK242" s="161" t="str">
        <f t="shared" si="53"/>
        <v/>
      </c>
      <c r="AL242" s="161" t="str">
        <f t="shared" si="54"/>
        <v/>
      </c>
      <c r="AM242" s="161" t="str">
        <f t="shared" si="55"/>
        <v/>
      </c>
      <c r="AN242" s="162" t="str">
        <f t="shared" si="56"/>
        <v/>
      </c>
      <c r="AO242" s="34" t="str">
        <f t="shared" si="57"/>
        <v/>
      </c>
      <c r="AP242" s="34" t="str">
        <f t="shared" si="58"/>
        <v/>
      </c>
    </row>
    <row r="243" spans="1:42" ht="94.5" x14ac:dyDescent="0.25">
      <c r="A243" s="34">
        <v>198</v>
      </c>
      <c r="B243" s="57" t="s">
        <v>171</v>
      </c>
      <c r="C243" s="92">
        <f>'2022'!B241</f>
        <v>91.6</v>
      </c>
      <c r="D243" s="93">
        <f>'2022'!AA241</f>
        <v>701</v>
      </c>
      <c r="E243" s="93">
        <f>'2022'!AB241</f>
        <v>556</v>
      </c>
      <c r="F243" s="92">
        <f>'2022'!AE241</f>
        <v>6.0698689956331879</v>
      </c>
      <c r="G243" s="44">
        <f>'2021'!AJ186</f>
        <v>35</v>
      </c>
      <c r="H243" s="94">
        <f t="shared" si="49"/>
        <v>4.9928673323823105</v>
      </c>
      <c r="I243" s="44"/>
      <c r="J243" s="44"/>
      <c r="K243" s="44"/>
      <c r="L243" s="44">
        <f>'2021'!AK186</f>
        <v>26</v>
      </c>
      <c r="M243" s="44"/>
      <c r="N243" s="44"/>
      <c r="O243" s="44">
        <f>'Добыча 2021'!O202</f>
        <v>31</v>
      </c>
      <c r="P243" s="44"/>
      <c r="Q243" s="44"/>
      <c r="R243" s="44">
        <f>'Добыча 2021'!P202</f>
        <v>26</v>
      </c>
      <c r="S243" s="44"/>
      <c r="T243" s="44"/>
      <c r="U243" s="44">
        <f t="shared" si="59"/>
        <v>88.571428571428569</v>
      </c>
      <c r="V243" s="94">
        <f>'2022'!AG241</f>
        <v>27.8</v>
      </c>
      <c r="W243" s="44">
        <f t="shared" ref="W243:W262" si="60">IF(V243&gt;0,V243/E243*100,0)</f>
        <v>5</v>
      </c>
      <c r="X243" s="44">
        <f>'2022'!AJ241</f>
        <v>27</v>
      </c>
      <c r="Y243" s="94">
        <f t="shared" ref="Y243:Y262" si="61">IF(X243&gt;1,X243/E243*100,0)</f>
        <v>4.8561151079136691</v>
      </c>
      <c r="Z243" s="44"/>
      <c r="AA243" s="44"/>
      <c r="AB243" s="44"/>
      <c r="AC243" s="44">
        <f>'2022'!AK241</f>
        <v>20</v>
      </c>
      <c r="AD243" s="44"/>
      <c r="AE243" s="44"/>
      <c r="AF243" s="82" t="str">
        <f t="shared" si="50"/>
        <v/>
      </c>
      <c r="AG243" s="159"/>
      <c r="AH243" s="160">
        <f t="shared" si="51"/>
        <v>6.0698689956331879</v>
      </c>
      <c r="AI243" s="160" t="e">
        <f t="shared" ca="1" si="52"/>
        <v>#NAME?</v>
      </c>
      <c r="AJ243" s="161">
        <v>5</v>
      </c>
      <c r="AK243" s="161" t="str">
        <f t="shared" si="53"/>
        <v/>
      </c>
      <c r="AL243" s="161" t="e">
        <f t="shared" ca="1" si="54"/>
        <v>#NAME?</v>
      </c>
      <c r="AM243" s="161">
        <f t="shared" si="55"/>
        <v>27</v>
      </c>
      <c r="AN243" s="162" t="str">
        <f t="shared" si="56"/>
        <v/>
      </c>
      <c r="AO243" s="34" t="str">
        <f t="shared" si="57"/>
        <v>Сумма не совпадает или не ОДОУ</v>
      </c>
      <c r="AP243" s="34" t="str">
        <f t="shared" si="58"/>
        <v/>
      </c>
    </row>
    <row r="244" spans="1:42" ht="94.5" x14ac:dyDescent="0.25">
      <c r="A244" s="34">
        <v>199</v>
      </c>
      <c r="B244" s="57" t="s">
        <v>172</v>
      </c>
      <c r="C244" s="92">
        <f>'2022'!B242</f>
        <v>347.2</v>
      </c>
      <c r="D244" s="93">
        <f>'2022'!AA242</f>
        <v>562</v>
      </c>
      <c r="E244" s="93">
        <f>'2022'!AB242</f>
        <v>525</v>
      </c>
      <c r="F244" s="92">
        <f>'2022'!AE242</f>
        <v>1.5120967741935485</v>
      </c>
      <c r="G244" s="44">
        <f>'2021'!AJ187</f>
        <v>28</v>
      </c>
      <c r="H244" s="94">
        <f t="shared" si="49"/>
        <v>4.9822064056939501</v>
      </c>
      <c r="I244" s="44"/>
      <c r="J244" s="44"/>
      <c r="K244" s="44"/>
      <c r="L244" s="44">
        <f>'2021'!AK187</f>
        <v>21</v>
      </c>
      <c r="M244" s="44"/>
      <c r="N244" s="44"/>
      <c r="O244" s="44">
        <f>'Добыча 2021'!O203</f>
        <v>21</v>
      </c>
      <c r="P244" s="44"/>
      <c r="Q244" s="44"/>
      <c r="R244" s="44">
        <f>'Добыча 2021'!P203</f>
        <v>21</v>
      </c>
      <c r="S244" s="44"/>
      <c r="T244" s="44"/>
      <c r="U244" s="44">
        <f t="shared" si="59"/>
        <v>75</v>
      </c>
      <c r="V244" s="94">
        <f>'2022'!AG242</f>
        <v>26.25</v>
      </c>
      <c r="W244" s="44">
        <f t="shared" si="60"/>
        <v>5</v>
      </c>
      <c r="X244" s="44">
        <f>'2022'!AJ242</f>
        <v>26</v>
      </c>
      <c r="Y244" s="94">
        <f t="shared" si="61"/>
        <v>4.9523809523809526</v>
      </c>
      <c r="Z244" s="44"/>
      <c r="AA244" s="44"/>
      <c r="AB244" s="44"/>
      <c r="AC244" s="44">
        <f>'2022'!AK242</f>
        <v>19</v>
      </c>
      <c r="AD244" s="44"/>
      <c r="AE244" s="44"/>
      <c r="AF244" s="82" t="str">
        <f t="shared" si="50"/>
        <v/>
      </c>
      <c r="AG244" s="159"/>
      <c r="AH244" s="160">
        <f t="shared" si="51"/>
        <v>1.5120967741935485</v>
      </c>
      <c r="AI244" s="160" t="e">
        <f t="shared" ca="1" si="52"/>
        <v>#NAME?</v>
      </c>
      <c r="AJ244" s="161">
        <v>5</v>
      </c>
      <c r="AK244" s="161" t="str">
        <f t="shared" si="53"/>
        <v/>
      </c>
      <c r="AL244" s="161" t="e">
        <f t="shared" ca="1" si="54"/>
        <v>#NAME?</v>
      </c>
      <c r="AM244" s="161">
        <f t="shared" si="55"/>
        <v>26</v>
      </c>
      <c r="AN244" s="162" t="str">
        <f t="shared" si="56"/>
        <v/>
      </c>
      <c r="AO244" s="34" t="str">
        <f t="shared" si="57"/>
        <v>Сумма не совпадает или не ОДОУ</v>
      </c>
      <c r="AP244" s="34" t="str">
        <f t="shared" si="58"/>
        <v/>
      </c>
    </row>
    <row r="245" spans="1:42" ht="18.75" x14ac:dyDescent="0.25">
      <c r="A245" s="34"/>
      <c r="B245" s="46" t="s">
        <v>151</v>
      </c>
      <c r="C245" s="98"/>
      <c r="D245" s="97"/>
      <c r="E245" s="97"/>
      <c r="F245" s="98"/>
      <c r="G245" s="44"/>
      <c r="H245" s="94"/>
      <c r="I245" s="44"/>
      <c r="J245" s="44"/>
      <c r="K245" s="44"/>
      <c r="L245" s="44"/>
      <c r="M245" s="56"/>
      <c r="N245" s="56"/>
      <c r="O245" s="56"/>
      <c r="P245" s="56"/>
      <c r="Q245" s="56"/>
      <c r="R245" s="56"/>
      <c r="S245" s="56"/>
      <c r="T245" s="56"/>
      <c r="U245" s="44"/>
      <c r="V245" s="111"/>
      <c r="W245" s="44"/>
      <c r="X245" s="56"/>
      <c r="Y245" s="94"/>
      <c r="Z245" s="56"/>
      <c r="AA245" s="56"/>
      <c r="AB245" s="56"/>
      <c r="AC245" s="56"/>
      <c r="AD245" s="56"/>
      <c r="AE245" s="56"/>
      <c r="AF245" s="82" t="str">
        <f t="shared" si="50"/>
        <v/>
      </c>
      <c r="AG245" s="159"/>
      <c r="AH245" s="160" t="str">
        <f t="shared" si="51"/>
        <v/>
      </c>
      <c r="AI245" s="160" t="e">
        <f t="shared" ca="1" si="52"/>
        <v>#NAME?</v>
      </c>
      <c r="AJ245" s="161">
        <v>5</v>
      </c>
      <c r="AK245" s="161" t="str">
        <f t="shared" si="53"/>
        <v/>
      </c>
      <c r="AL245" s="161" t="str">
        <f t="shared" si="54"/>
        <v/>
      </c>
      <c r="AM245" s="161" t="str">
        <f t="shared" si="55"/>
        <v/>
      </c>
      <c r="AN245" s="162" t="str">
        <f t="shared" si="56"/>
        <v/>
      </c>
      <c r="AO245" s="34" t="str">
        <f t="shared" si="57"/>
        <v/>
      </c>
      <c r="AP245" s="34" t="str">
        <f t="shared" si="58"/>
        <v/>
      </c>
    </row>
    <row r="246" spans="1:42" ht="31.5" x14ac:dyDescent="0.25">
      <c r="A246" s="34">
        <v>200</v>
      </c>
      <c r="B246" s="57" t="s">
        <v>152</v>
      </c>
      <c r="C246" s="92">
        <f>'2022'!B244</f>
        <v>211.2</v>
      </c>
      <c r="D246" s="93">
        <f>'2022'!AA244</f>
        <v>0</v>
      </c>
      <c r="E246" s="93">
        <f>'2022'!AB244</f>
        <v>0</v>
      </c>
      <c r="F246" s="92">
        <f>'2022'!AE244</f>
        <v>0</v>
      </c>
      <c r="G246" s="44">
        <f>'2021'!AJ189</f>
        <v>0</v>
      </c>
      <c r="H246" s="94">
        <f t="shared" ref="H246:H262" si="62">IF(G246&gt;0,G246/D246*100,0)</f>
        <v>0</v>
      </c>
      <c r="I246" s="44"/>
      <c r="J246" s="44"/>
      <c r="K246" s="44"/>
      <c r="L246" s="44">
        <f>'2021'!AK189</f>
        <v>0</v>
      </c>
      <c r="M246" s="44"/>
      <c r="N246" s="44"/>
      <c r="O246" s="44">
        <f>'Добыча 2021'!O205</f>
        <v>0</v>
      </c>
      <c r="P246" s="44"/>
      <c r="Q246" s="44"/>
      <c r="R246" s="44">
        <f>'Добыча 2021'!P205</f>
        <v>0</v>
      </c>
      <c r="S246" s="44"/>
      <c r="T246" s="44"/>
      <c r="U246" s="44">
        <f t="shared" si="59"/>
        <v>0</v>
      </c>
      <c r="V246" s="94">
        <f>'2022'!AG244</f>
        <v>0</v>
      </c>
      <c r="W246" s="44">
        <f t="shared" si="60"/>
        <v>0</v>
      </c>
      <c r="X246" s="44">
        <f>'2022'!AJ244</f>
        <v>0</v>
      </c>
      <c r="Y246" s="94">
        <f t="shared" si="61"/>
        <v>0</v>
      </c>
      <c r="Z246" s="44"/>
      <c r="AA246" s="44"/>
      <c r="AB246" s="44"/>
      <c r="AC246" s="44">
        <f>'2022'!AK244</f>
        <v>0</v>
      </c>
      <c r="AD246" s="44"/>
      <c r="AE246" s="44"/>
      <c r="AF246" s="82" t="str">
        <f t="shared" si="50"/>
        <v/>
      </c>
      <c r="AG246" s="159"/>
      <c r="AH246" s="160">
        <f t="shared" si="51"/>
        <v>0</v>
      </c>
      <c r="AI246" s="160" t="e">
        <f t="shared" ca="1" si="52"/>
        <v>#NAME?</v>
      </c>
      <c r="AJ246" s="161">
        <v>5</v>
      </c>
      <c r="AK246" s="161" t="str">
        <f t="shared" si="53"/>
        <v/>
      </c>
      <c r="AL246" s="161">
        <f t="shared" si="54"/>
        <v>0</v>
      </c>
      <c r="AM246" s="161">
        <f t="shared" si="55"/>
        <v>0</v>
      </c>
      <c r="AN246" s="162" t="str">
        <f t="shared" si="56"/>
        <v/>
      </c>
      <c r="AO246" s="34" t="str">
        <f t="shared" si="57"/>
        <v/>
      </c>
      <c r="AP246" s="34" t="str">
        <f t="shared" si="58"/>
        <v/>
      </c>
    </row>
    <row r="247" spans="1:42" ht="18.75" x14ac:dyDescent="0.25">
      <c r="A247" s="34"/>
      <c r="B247" s="46" t="s">
        <v>254</v>
      </c>
      <c r="C247" s="98"/>
      <c r="D247" s="97"/>
      <c r="E247" s="97"/>
      <c r="F247" s="98"/>
      <c r="G247" s="44"/>
      <c r="H247" s="94"/>
      <c r="I247" s="44"/>
      <c r="J247" s="44"/>
      <c r="K247" s="44"/>
      <c r="L247" s="44"/>
      <c r="M247" s="56"/>
      <c r="N247" s="56"/>
      <c r="O247" s="56"/>
      <c r="P247" s="56"/>
      <c r="Q247" s="56"/>
      <c r="R247" s="56"/>
      <c r="S247" s="56"/>
      <c r="T247" s="56"/>
      <c r="U247" s="44"/>
      <c r="V247" s="111"/>
      <c r="W247" s="44"/>
      <c r="X247" s="56"/>
      <c r="Y247" s="94"/>
      <c r="Z247" s="56"/>
      <c r="AA247" s="56"/>
      <c r="AB247" s="56"/>
      <c r="AC247" s="56"/>
      <c r="AD247" s="56"/>
      <c r="AE247" s="56"/>
      <c r="AF247" s="82" t="str">
        <f t="shared" si="50"/>
        <v/>
      </c>
      <c r="AG247" s="159"/>
      <c r="AH247" s="160" t="str">
        <f t="shared" si="51"/>
        <v/>
      </c>
      <c r="AI247" s="160" t="e">
        <f t="shared" ca="1" si="52"/>
        <v>#NAME?</v>
      </c>
      <c r="AJ247" s="161">
        <v>5</v>
      </c>
      <c r="AK247" s="161" t="str">
        <f t="shared" si="53"/>
        <v/>
      </c>
      <c r="AL247" s="161" t="str">
        <f t="shared" si="54"/>
        <v/>
      </c>
      <c r="AM247" s="161" t="str">
        <f t="shared" si="55"/>
        <v/>
      </c>
      <c r="AN247" s="162" t="str">
        <f t="shared" si="56"/>
        <v/>
      </c>
      <c r="AO247" s="34" t="str">
        <f t="shared" si="57"/>
        <v/>
      </c>
      <c r="AP247" s="34" t="str">
        <f t="shared" si="58"/>
        <v/>
      </c>
    </row>
    <row r="248" spans="1:42" ht="63" customHeight="1" x14ac:dyDescent="0.25">
      <c r="A248" s="34">
        <v>201</v>
      </c>
      <c r="B248" s="57" t="s">
        <v>363</v>
      </c>
      <c r="C248" s="92">
        <f>'2022'!B246</f>
        <v>15.6</v>
      </c>
      <c r="D248" s="93">
        <f>'2022'!AA246</f>
        <v>55</v>
      </c>
      <c r="E248" s="93">
        <f>'2022'!AB246</f>
        <v>53</v>
      </c>
      <c r="F248" s="92">
        <f>'2022'!AE246</f>
        <v>3.3974358974358974</v>
      </c>
      <c r="G248" s="44">
        <f>'2021'!AJ191</f>
        <v>0</v>
      </c>
      <c r="H248" s="94">
        <f t="shared" si="62"/>
        <v>0</v>
      </c>
      <c r="I248" s="44"/>
      <c r="J248" s="44"/>
      <c r="K248" s="44"/>
      <c r="L248" s="44">
        <f>'2021'!AK191</f>
        <v>0</v>
      </c>
      <c r="M248" s="44"/>
      <c r="N248" s="44"/>
      <c r="O248" s="44">
        <f>'Добыча 2021'!O207</f>
        <v>0</v>
      </c>
      <c r="P248" s="44"/>
      <c r="Q248" s="44"/>
      <c r="R248" s="44">
        <f>'Добыча 2021'!P207</f>
        <v>0</v>
      </c>
      <c r="S248" s="44"/>
      <c r="T248" s="44"/>
      <c r="U248" s="44">
        <f t="shared" si="59"/>
        <v>0</v>
      </c>
      <c r="V248" s="94">
        <f>'2022'!AG246</f>
        <v>2.6500000000000004</v>
      </c>
      <c r="W248" s="44">
        <f t="shared" si="60"/>
        <v>5.0000000000000009</v>
      </c>
      <c r="X248" s="44">
        <f>'2022'!AJ246</f>
        <v>0</v>
      </c>
      <c r="Y248" s="94">
        <f t="shared" si="61"/>
        <v>0</v>
      </c>
      <c r="Z248" s="44"/>
      <c r="AA248" s="44"/>
      <c r="AB248" s="44"/>
      <c r="AC248" s="44">
        <f>'2022'!AK246</f>
        <v>0</v>
      </c>
      <c r="AD248" s="44"/>
      <c r="AE248" s="44"/>
      <c r="AF248" s="82" t="str">
        <f t="shared" si="50"/>
        <v/>
      </c>
      <c r="AG248" s="159"/>
      <c r="AH248" s="160">
        <f t="shared" si="51"/>
        <v>3.3974358974358974</v>
      </c>
      <c r="AI248" s="160" t="e">
        <f t="shared" ca="1" si="52"/>
        <v>#NAME?</v>
      </c>
      <c r="AJ248" s="161">
        <v>5</v>
      </c>
      <c r="AK248" s="161" t="str">
        <f t="shared" si="53"/>
        <v/>
      </c>
      <c r="AL248" s="161">
        <f t="shared" si="54"/>
        <v>0</v>
      </c>
      <c r="AM248" s="161">
        <f t="shared" si="55"/>
        <v>0</v>
      </c>
      <c r="AN248" s="162" t="str">
        <f t="shared" si="56"/>
        <v/>
      </c>
      <c r="AO248" s="34" t="str">
        <f t="shared" si="57"/>
        <v/>
      </c>
      <c r="AP248" s="34" t="str">
        <f t="shared" si="58"/>
        <v/>
      </c>
    </row>
    <row r="249" spans="1:42" ht="47.25" x14ac:dyDescent="0.25">
      <c r="A249" s="34">
        <v>202</v>
      </c>
      <c r="B249" s="57" t="s">
        <v>364</v>
      </c>
      <c r="C249" s="92">
        <f>'2022'!B247</f>
        <v>5.3</v>
      </c>
      <c r="D249" s="93">
        <f>'2022'!AA247</f>
        <v>1</v>
      </c>
      <c r="E249" s="93">
        <f>'2022'!AB247</f>
        <v>1</v>
      </c>
      <c r="F249" s="92">
        <f>'2022'!AE247</f>
        <v>0.18867924528301888</v>
      </c>
      <c r="G249" s="44">
        <f>'2021'!AJ192</f>
        <v>0</v>
      </c>
      <c r="H249" s="94">
        <f t="shared" si="62"/>
        <v>0</v>
      </c>
      <c r="I249" s="44"/>
      <c r="J249" s="44"/>
      <c r="K249" s="44"/>
      <c r="L249" s="44">
        <f>'2021'!AK192</f>
        <v>0</v>
      </c>
      <c r="M249" s="44"/>
      <c r="N249" s="44"/>
      <c r="O249" s="44">
        <f>'Добыча 2021'!O208</f>
        <v>0</v>
      </c>
      <c r="P249" s="44"/>
      <c r="Q249" s="44"/>
      <c r="R249" s="44">
        <f>'Добыча 2021'!P208</f>
        <v>0</v>
      </c>
      <c r="S249" s="44"/>
      <c r="T249" s="44"/>
      <c r="U249" s="44">
        <f t="shared" si="59"/>
        <v>0</v>
      </c>
      <c r="V249" s="94">
        <f>'2022'!AG247</f>
        <v>0</v>
      </c>
      <c r="W249" s="44">
        <f t="shared" si="60"/>
        <v>0</v>
      </c>
      <c r="X249" s="44">
        <f>'2022'!AJ247</f>
        <v>0</v>
      </c>
      <c r="Y249" s="94">
        <f t="shared" si="61"/>
        <v>0</v>
      </c>
      <c r="Z249" s="44"/>
      <c r="AA249" s="44"/>
      <c r="AB249" s="44"/>
      <c r="AC249" s="44">
        <f>'2022'!AK247</f>
        <v>0</v>
      </c>
      <c r="AD249" s="44"/>
      <c r="AE249" s="44"/>
      <c r="AF249" s="82" t="str">
        <f t="shared" si="50"/>
        <v/>
      </c>
      <c r="AG249" s="159"/>
      <c r="AH249" s="160">
        <f t="shared" si="51"/>
        <v>0.18867924528301888</v>
      </c>
      <c r="AI249" s="160" t="e">
        <f t="shared" ca="1" si="52"/>
        <v>#NAME?</v>
      </c>
      <c r="AJ249" s="161">
        <v>5</v>
      </c>
      <c r="AK249" s="161" t="str">
        <f t="shared" si="53"/>
        <v/>
      </c>
      <c r="AL249" s="161">
        <f t="shared" si="54"/>
        <v>0</v>
      </c>
      <c r="AM249" s="161">
        <f t="shared" si="55"/>
        <v>0</v>
      </c>
      <c r="AN249" s="162" t="str">
        <f t="shared" si="56"/>
        <v/>
      </c>
      <c r="AO249" s="34" t="str">
        <f t="shared" si="57"/>
        <v/>
      </c>
      <c r="AP249" s="34" t="str">
        <f t="shared" si="58"/>
        <v/>
      </c>
    </row>
    <row r="250" spans="1:42" ht="47.25" x14ac:dyDescent="0.25">
      <c r="A250" s="34">
        <v>203</v>
      </c>
      <c r="B250" s="57" t="s">
        <v>365</v>
      </c>
      <c r="C250" s="92">
        <f>'2022'!B248</f>
        <v>3.2</v>
      </c>
      <c r="D250" s="93">
        <f>'2022'!AA248</f>
        <v>0</v>
      </c>
      <c r="E250" s="93">
        <f>'2022'!AB248</f>
        <v>2</v>
      </c>
      <c r="F250" s="92">
        <f>'2022'!AE248</f>
        <v>0.625</v>
      </c>
      <c r="G250" s="44">
        <f>'2021'!AJ193</f>
        <v>0</v>
      </c>
      <c r="H250" s="94">
        <f t="shared" si="62"/>
        <v>0</v>
      </c>
      <c r="I250" s="44"/>
      <c r="J250" s="44"/>
      <c r="K250" s="44"/>
      <c r="L250" s="44">
        <f>'2021'!AK193</f>
        <v>0</v>
      </c>
      <c r="M250" s="44"/>
      <c r="N250" s="44"/>
      <c r="O250" s="44">
        <f>'Добыча 2021'!O209</f>
        <v>0</v>
      </c>
      <c r="P250" s="44"/>
      <c r="Q250" s="44"/>
      <c r="R250" s="44">
        <f>'Добыча 2021'!P209</f>
        <v>0</v>
      </c>
      <c r="S250" s="44"/>
      <c r="T250" s="44"/>
      <c r="U250" s="44">
        <f t="shared" si="59"/>
        <v>0</v>
      </c>
      <c r="V250" s="94">
        <f>'2022'!AG248</f>
        <v>0</v>
      </c>
      <c r="W250" s="44">
        <f t="shared" si="60"/>
        <v>0</v>
      </c>
      <c r="X250" s="44">
        <f>'2022'!AJ248</f>
        <v>0</v>
      </c>
      <c r="Y250" s="94">
        <f t="shared" si="61"/>
        <v>0</v>
      </c>
      <c r="Z250" s="44"/>
      <c r="AA250" s="44"/>
      <c r="AB250" s="44"/>
      <c r="AC250" s="44">
        <f>'2022'!AK248</f>
        <v>0</v>
      </c>
      <c r="AD250" s="44"/>
      <c r="AE250" s="44"/>
      <c r="AF250" s="82" t="str">
        <f t="shared" si="50"/>
        <v/>
      </c>
      <c r="AG250" s="159"/>
      <c r="AH250" s="160">
        <f t="shared" si="51"/>
        <v>0.625</v>
      </c>
      <c r="AI250" s="160" t="e">
        <f t="shared" ca="1" si="52"/>
        <v>#NAME?</v>
      </c>
      <c r="AJ250" s="161">
        <v>5</v>
      </c>
      <c r="AK250" s="161" t="str">
        <f t="shared" si="53"/>
        <v/>
      </c>
      <c r="AL250" s="161">
        <f t="shared" si="54"/>
        <v>0</v>
      </c>
      <c r="AM250" s="161">
        <f t="shared" si="55"/>
        <v>0</v>
      </c>
      <c r="AN250" s="162" t="str">
        <f t="shared" si="56"/>
        <v/>
      </c>
      <c r="AO250" s="34" t="str">
        <f t="shared" si="57"/>
        <v/>
      </c>
      <c r="AP250" s="34" t="str">
        <f t="shared" si="58"/>
        <v/>
      </c>
    </row>
    <row r="251" spans="1:42" ht="31.5" x14ac:dyDescent="0.25">
      <c r="A251" s="34">
        <v>204</v>
      </c>
      <c r="B251" s="57" t="s">
        <v>258</v>
      </c>
      <c r="C251" s="92">
        <f>'2022'!B249</f>
        <v>4</v>
      </c>
      <c r="D251" s="93">
        <f>'2022'!AA249</f>
        <v>3</v>
      </c>
      <c r="E251" s="93">
        <f>'2022'!AB249</f>
        <v>5</v>
      </c>
      <c r="F251" s="92">
        <f>'2022'!AE249</f>
        <v>1.25</v>
      </c>
      <c r="G251" s="44">
        <f>'2021'!AJ194</f>
        <v>0</v>
      </c>
      <c r="H251" s="94">
        <f t="shared" si="62"/>
        <v>0</v>
      </c>
      <c r="I251" s="44"/>
      <c r="J251" s="44"/>
      <c r="K251" s="44"/>
      <c r="L251" s="44">
        <f>'2021'!AK194</f>
        <v>0</v>
      </c>
      <c r="M251" s="44"/>
      <c r="N251" s="44"/>
      <c r="O251" s="44">
        <f>'Добыча 2021'!O210</f>
        <v>0</v>
      </c>
      <c r="P251" s="44"/>
      <c r="Q251" s="44"/>
      <c r="R251" s="44">
        <f>'Добыча 2021'!P210</f>
        <v>0</v>
      </c>
      <c r="S251" s="44"/>
      <c r="T251" s="44"/>
      <c r="U251" s="44">
        <f t="shared" si="59"/>
        <v>0</v>
      </c>
      <c r="V251" s="94">
        <f>'2022'!AG249</f>
        <v>0</v>
      </c>
      <c r="W251" s="44">
        <f t="shared" si="60"/>
        <v>0</v>
      </c>
      <c r="X251" s="44">
        <f>'2022'!AJ249</f>
        <v>0</v>
      </c>
      <c r="Y251" s="94">
        <f t="shared" si="61"/>
        <v>0</v>
      </c>
      <c r="Z251" s="44"/>
      <c r="AA251" s="44"/>
      <c r="AB251" s="44"/>
      <c r="AC251" s="44">
        <f>'2022'!AK249</f>
        <v>0</v>
      </c>
      <c r="AD251" s="44"/>
      <c r="AE251" s="44"/>
      <c r="AF251" s="82" t="str">
        <f t="shared" si="50"/>
        <v/>
      </c>
      <c r="AG251" s="159"/>
      <c r="AH251" s="160">
        <f t="shared" si="51"/>
        <v>1.25</v>
      </c>
      <c r="AI251" s="160" t="e">
        <f t="shared" ca="1" si="52"/>
        <v>#NAME?</v>
      </c>
      <c r="AJ251" s="161">
        <v>5</v>
      </c>
      <c r="AK251" s="161" t="str">
        <f t="shared" si="53"/>
        <v/>
      </c>
      <c r="AL251" s="161">
        <f t="shared" si="54"/>
        <v>0</v>
      </c>
      <c r="AM251" s="161">
        <f t="shared" si="55"/>
        <v>0</v>
      </c>
      <c r="AN251" s="162" t="str">
        <f t="shared" si="56"/>
        <v/>
      </c>
      <c r="AO251" s="34" t="str">
        <f t="shared" si="57"/>
        <v/>
      </c>
      <c r="AP251" s="34" t="str">
        <f t="shared" si="58"/>
        <v/>
      </c>
    </row>
    <row r="252" spans="1:42" ht="31.5" x14ac:dyDescent="0.25">
      <c r="A252" s="34">
        <v>205</v>
      </c>
      <c r="B252" s="57" t="s">
        <v>262</v>
      </c>
      <c r="C252" s="92">
        <f>'2022'!B250</f>
        <v>3.52</v>
      </c>
      <c r="D252" s="93">
        <f>'2022'!AA250</f>
        <v>0</v>
      </c>
      <c r="E252" s="93">
        <f>'2022'!AB250</f>
        <v>0</v>
      </c>
      <c r="F252" s="92">
        <f>'2022'!AE250</f>
        <v>0</v>
      </c>
      <c r="G252" s="44">
        <f>'2021'!AJ195</f>
        <v>0</v>
      </c>
      <c r="H252" s="94">
        <f t="shared" si="62"/>
        <v>0</v>
      </c>
      <c r="I252" s="44"/>
      <c r="J252" s="44"/>
      <c r="K252" s="44"/>
      <c r="L252" s="44">
        <f>'2021'!AK195</f>
        <v>0</v>
      </c>
      <c r="M252" s="44"/>
      <c r="N252" s="44"/>
      <c r="O252" s="44">
        <f>'Добыча 2021'!O211</f>
        <v>0</v>
      </c>
      <c r="P252" s="44"/>
      <c r="Q252" s="44"/>
      <c r="R252" s="44">
        <f>'Добыча 2021'!P211</f>
        <v>0</v>
      </c>
      <c r="S252" s="44"/>
      <c r="T252" s="44"/>
      <c r="U252" s="44">
        <f t="shared" si="59"/>
        <v>0</v>
      </c>
      <c r="V252" s="94">
        <f>'2022'!AG250</f>
        <v>0</v>
      </c>
      <c r="W252" s="44">
        <f t="shared" si="60"/>
        <v>0</v>
      </c>
      <c r="X252" s="44">
        <f>'2022'!AJ250</f>
        <v>0</v>
      </c>
      <c r="Y252" s="94">
        <f t="shared" si="61"/>
        <v>0</v>
      </c>
      <c r="Z252" s="44"/>
      <c r="AA252" s="44"/>
      <c r="AB252" s="44"/>
      <c r="AC252" s="44">
        <f>'2022'!AK250</f>
        <v>0</v>
      </c>
      <c r="AD252" s="44"/>
      <c r="AE252" s="44"/>
      <c r="AF252" s="82" t="str">
        <f t="shared" si="50"/>
        <v/>
      </c>
      <c r="AG252" s="159"/>
      <c r="AH252" s="160">
        <f t="shared" si="51"/>
        <v>0</v>
      </c>
      <c r="AI252" s="160" t="e">
        <f t="shared" ca="1" si="52"/>
        <v>#NAME?</v>
      </c>
      <c r="AJ252" s="161">
        <v>5</v>
      </c>
      <c r="AK252" s="161" t="str">
        <f t="shared" si="53"/>
        <v/>
      </c>
      <c r="AL252" s="161">
        <f t="shared" si="54"/>
        <v>0</v>
      </c>
      <c r="AM252" s="161">
        <f t="shared" si="55"/>
        <v>0</v>
      </c>
      <c r="AN252" s="162" t="str">
        <f t="shared" si="56"/>
        <v/>
      </c>
      <c r="AO252" s="34" t="str">
        <f t="shared" si="57"/>
        <v/>
      </c>
      <c r="AP252" s="34" t="str">
        <f t="shared" si="58"/>
        <v/>
      </c>
    </row>
    <row r="253" spans="1:42" ht="81.75" customHeight="1" x14ac:dyDescent="0.25">
      <c r="A253" s="34">
        <v>206</v>
      </c>
      <c r="B253" s="57" t="s">
        <v>261</v>
      </c>
      <c r="C253" s="92">
        <f>'2022'!B251</f>
        <v>7.2</v>
      </c>
      <c r="D253" s="93">
        <f>'2022'!AA251</f>
        <v>0</v>
      </c>
      <c r="E253" s="93">
        <f>'2022'!AB251</f>
        <v>1</v>
      </c>
      <c r="F253" s="92">
        <f>'2022'!AE251</f>
        <v>0.1388888888888889</v>
      </c>
      <c r="G253" s="44">
        <f>'2021'!AJ196</f>
        <v>0</v>
      </c>
      <c r="H253" s="94">
        <f t="shared" si="62"/>
        <v>0</v>
      </c>
      <c r="I253" s="44"/>
      <c r="J253" s="44"/>
      <c r="K253" s="44"/>
      <c r="L253" s="44">
        <f>'2021'!AK196</f>
        <v>0</v>
      </c>
      <c r="M253" s="44"/>
      <c r="N253" s="44"/>
      <c r="O253" s="44">
        <f>'Добыча 2021'!O212</f>
        <v>0</v>
      </c>
      <c r="P253" s="44"/>
      <c r="Q253" s="44"/>
      <c r="R253" s="44">
        <f>'Добыча 2021'!P212</f>
        <v>0</v>
      </c>
      <c r="S253" s="44"/>
      <c r="T253" s="44"/>
      <c r="U253" s="44">
        <f t="shared" si="59"/>
        <v>0</v>
      </c>
      <c r="V253" s="94">
        <f>'2022'!AG251</f>
        <v>0</v>
      </c>
      <c r="W253" s="44">
        <f t="shared" si="60"/>
        <v>0</v>
      </c>
      <c r="X253" s="44">
        <f>'2022'!AJ251</f>
        <v>0</v>
      </c>
      <c r="Y253" s="94">
        <f t="shared" si="61"/>
        <v>0</v>
      </c>
      <c r="Z253" s="44"/>
      <c r="AA253" s="44"/>
      <c r="AB253" s="44"/>
      <c r="AC253" s="44">
        <f>'2022'!AK251</f>
        <v>0</v>
      </c>
      <c r="AD253" s="44"/>
      <c r="AE253" s="44"/>
      <c r="AF253" s="82" t="str">
        <f t="shared" si="50"/>
        <v/>
      </c>
      <c r="AG253" s="159"/>
      <c r="AH253" s="160">
        <f t="shared" si="51"/>
        <v>0.1388888888888889</v>
      </c>
      <c r="AI253" s="160" t="e">
        <f t="shared" ca="1" si="52"/>
        <v>#NAME?</v>
      </c>
      <c r="AJ253" s="161">
        <v>5</v>
      </c>
      <c r="AK253" s="161" t="str">
        <f t="shared" si="53"/>
        <v/>
      </c>
      <c r="AL253" s="161">
        <f t="shared" si="54"/>
        <v>0</v>
      </c>
      <c r="AM253" s="161">
        <f t="shared" si="55"/>
        <v>0</v>
      </c>
      <c r="AN253" s="162" t="str">
        <f t="shared" si="56"/>
        <v/>
      </c>
      <c r="AO253" s="34" t="str">
        <f t="shared" si="57"/>
        <v/>
      </c>
      <c r="AP253" s="34" t="str">
        <f t="shared" si="58"/>
        <v/>
      </c>
    </row>
    <row r="254" spans="1:42" ht="31.5" x14ac:dyDescent="0.25">
      <c r="A254" s="34">
        <v>207</v>
      </c>
      <c r="B254" s="57" t="s">
        <v>259</v>
      </c>
      <c r="C254" s="92">
        <f>'2022'!B252</f>
        <v>9.4</v>
      </c>
      <c r="D254" s="93">
        <f>'2022'!AA252</f>
        <v>4</v>
      </c>
      <c r="E254" s="93">
        <f>'2022'!AB252</f>
        <v>8</v>
      </c>
      <c r="F254" s="92">
        <f>'2022'!AE252</f>
        <v>0.85106382978723405</v>
      </c>
      <c r="G254" s="44">
        <f>'2021'!AJ197</f>
        <v>0</v>
      </c>
      <c r="H254" s="94">
        <f t="shared" si="62"/>
        <v>0</v>
      </c>
      <c r="I254" s="44"/>
      <c r="J254" s="44"/>
      <c r="K254" s="44"/>
      <c r="L254" s="44">
        <f>'2021'!AK197</f>
        <v>0</v>
      </c>
      <c r="M254" s="44"/>
      <c r="N254" s="44"/>
      <c r="O254" s="44">
        <f>'Добыча 2021'!O213</f>
        <v>0</v>
      </c>
      <c r="P254" s="44"/>
      <c r="Q254" s="44"/>
      <c r="R254" s="44">
        <f>'Добыча 2021'!P213</f>
        <v>0</v>
      </c>
      <c r="S254" s="44"/>
      <c r="T254" s="44"/>
      <c r="U254" s="44">
        <f t="shared" si="59"/>
        <v>0</v>
      </c>
      <c r="V254" s="94">
        <f>'2022'!AG252</f>
        <v>0</v>
      </c>
      <c r="W254" s="44">
        <f t="shared" si="60"/>
        <v>0</v>
      </c>
      <c r="X254" s="44">
        <f>'2022'!AJ252</f>
        <v>0</v>
      </c>
      <c r="Y254" s="94">
        <f t="shared" si="61"/>
        <v>0</v>
      </c>
      <c r="Z254" s="44"/>
      <c r="AA254" s="44"/>
      <c r="AB254" s="44"/>
      <c r="AC254" s="44">
        <f>'2022'!AK252</f>
        <v>0</v>
      </c>
      <c r="AD254" s="44"/>
      <c r="AE254" s="44"/>
      <c r="AF254" s="82" t="str">
        <f t="shared" si="50"/>
        <v/>
      </c>
      <c r="AG254" s="159"/>
      <c r="AH254" s="160">
        <f t="shared" si="51"/>
        <v>0.85106382978723405</v>
      </c>
      <c r="AI254" s="160" t="e">
        <f t="shared" ca="1" si="52"/>
        <v>#NAME?</v>
      </c>
      <c r="AJ254" s="161">
        <v>5</v>
      </c>
      <c r="AK254" s="161" t="str">
        <f t="shared" si="53"/>
        <v/>
      </c>
      <c r="AL254" s="161">
        <f t="shared" si="54"/>
        <v>0</v>
      </c>
      <c r="AM254" s="161">
        <f t="shared" si="55"/>
        <v>0</v>
      </c>
      <c r="AN254" s="162" t="str">
        <f t="shared" si="56"/>
        <v/>
      </c>
      <c r="AO254" s="34" t="str">
        <f t="shared" si="57"/>
        <v/>
      </c>
      <c r="AP254" s="34" t="str">
        <f t="shared" si="58"/>
        <v/>
      </c>
    </row>
    <row r="255" spans="1:42" ht="63" x14ac:dyDescent="0.25">
      <c r="A255" s="34">
        <v>208</v>
      </c>
      <c r="B255" s="57" t="s">
        <v>255</v>
      </c>
      <c r="C255" s="92">
        <f>'2022'!B253</f>
        <v>29.6</v>
      </c>
      <c r="D255" s="93">
        <f>'2022'!AA253</f>
        <v>4</v>
      </c>
      <c r="E255" s="93">
        <f>'2022'!AB253</f>
        <v>21</v>
      </c>
      <c r="F255" s="92">
        <f>'2022'!AE253</f>
        <v>0.70945945945945943</v>
      </c>
      <c r="G255" s="44">
        <f>'2021'!AJ198</f>
        <v>0</v>
      </c>
      <c r="H255" s="94">
        <f t="shared" si="62"/>
        <v>0</v>
      </c>
      <c r="I255" s="44"/>
      <c r="J255" s="44"/>
      <c r="K255" s="44"/>
      <c r="L255" s="44">
        <f>'2021'!AK198</f>
        <v>0</v>
      </c>
      <c r="M255" s="44"/>
      <c r="N255" s="44"/>
      <c r="O255" s="44">
        <f>'Добыча 2021'!O214</f>
        <v>0</v>
      </c>
      <c r="P255" s="44"/>
      <c r="Q255" s="44"/>
      <c r="R255" s="44">
        <f>'Добыча 2021'!P214</f>
        <v>0</v>
      </c>
      <c r="S255" s="44"/>
      <c r="T255" s="44"/>
      <c r="U255" s="44">
        <f t="shared" si="59"/>
        <v>0</v>
      </c>
      <c r="V255" s="94">
        <f>'2022'!AG253</f>
        <v>0</v>
      </c>
      <c r="W255" s="44">
        <f t="shared" si="60"/>
        <v>0</v>
      </c>
      <c r="X255" s="44">
        <f>'2022'!AJ253</f>
        <v>0</v>
      </c>
      <c r="Y255" s="94">
        <f t="shared" si="61"/>
        <v>0</v>
      </c>
      <c r="Z255" s="44"/>
      <c r="AA255" s="44"/>
      <c r="AB255" s="44"/>
      <c r="AC255" s="44">
        <f>'2022'!AK253</f>
        <v>0</v>
      </c>
      <c r="AD255" s="44"/>
      <c r="AE255" s="44"/>
      <c r="AF255" s="82" t="str">
        <f t="shared" si="50"/>
        <v/>
      </c>
      <c r="AG255" s="159"/>
      <c r="AH255" s="160">
        <f t="shared" si="51"/>
        <v>0.70945945945945943</v>
      </c>
      <c r="AI255" s="160" t="e">
        <f t="shared" ca="1" si="52"/>
        <v>#NAME?</v>
      </c>
      <c r="AJ255" s="161">
        <v>5</v>
      </c>
      <c r="AK255" s="161" t="str">
        <f t="shared" si="53"/>
        <v/>
      </c>
      <c r="AL255" s="161">
        <f t="shared" si="54"/>
        <v>0</v>
      </c>
      <c r="AM255" s="161">
        <f t="shared" si="55"/>
        <v>0</v>
      </c>
      <c r="AN255" s="162" t="str">
        <f t="shared" si="56"/>
        <v/>
      </c>
      <c r="AO255" s="34" t="str">
        <f t="shared" si="57"/>
        <v/>
      </c>
      <c r="AP255" s="34" t="str">
        <f t="shared" si="58"/>
        <v/>
      </c>
    </row>
    <row r="256" spans="1:42" ht="94.5" x14ac:dyDescent="0.25">
      <c r="A256" s="34">
        <v>209</v>
      </c>
      <c r="B256" s="57" t="s">
        <v>263</v>
      </c>
      <c r="C256" s="92">
        <f>'2022'!B254</f>
        <v>23.164000000000001</v>
      </c>
      <c r="D256" s="93">
        <f>'2022'!AA254</f>
        <v>77</v>
      </c>
      <c r="E256" s="93">
        <f>'2022'!AB254</f>
        <v>73</v>
      </c>
      <c r="F256" s="92">
        <f>'2022'!AE254</f>
        <v>3.151441892591953</v>
      </c>
      <c r="G256" s="44">
        <f>'2021'!AJ199</f>
        <v>3</v>
      </c>
      <c r="H256" s="94">
        <f t="shared" si="62"/>
        <v>3.8961038961038961</v>
      </c>
      <c r="I256" s="44"/>
      <c r="J256" s="44"/>
      <c r="K256" s="44"/>
      <c r="L256" s="44">
        <f>'2021'!AK199</f>
        <v>2</v>
      </c>
      <c r="M256" s="44"/>
      <c r="N256" s="44"/>
      <c r="O256" s="44">
        <f>'Добыча 2021'!O215</f>
        <v>3</v>
      </c>
      <c r="P256" s="44"/>
      <c r="Q256" s="44"/>
      <c r="R256" s="44">
        <f>'Добыча 2021'!P215</f>
        <v>2</v>
      </c>
      <c r="S256" s="44"/>
      <c r="T256" s="44"/>
      <c r="U256" s="44">
        <f t="shared" si="59"/>
        <v>100</v>
      </c>
      <c r="V256" s="94">
        <f>'2022'!AG254</f>
        <v>3.6500000000000004</v>
      </c>
      <c r="W256" s="44">
        <f t="shared" si="60"/>
        <v>5</v>
      </c>
      <c r="X256" s="44">
        <f>'2022'!AJ254</f>
        <v>3</v>
      </c>
      <c r="Y256" s="94">
        <f t="shared" si="61"/>
        <v>4.10958904109589</v>
      </c>
      <c r="Z256" s="44"/>
      <c r="AA256" s="44"/>
      <c r="AB256" s="44"/>
      <c r="AC256" s="44">
        <f>'2022'!AK254</f>
        <v>2</v>
      </c>
      <c r="AD256" s="44"/>
      <c r="AE256" s="44"/>
      <c r="AF256" s="82" t="str">
        <f t="shared" si="50"/>
        <v/>
      </c>
      <c r="AG256" s="159"/>
      <c r="AH256" s="160">
        <f t="shared" si="51"/>
        <v>3.151441892591953</v>
      </c>
      <c r="AI256" s="160" t="e">
        <f t="shared" ca="1" si="52"/>
        <v>#NAME?</v>
      </c>
      <c r="AJ256" s="161">
        <v>5</v>
      </c>
      <c r="AK256" s="161" t="str">
        <f t="shared" si="53"/>
        <v/>
      </c>
      <c r="AL256" s="161" t="e">
        <f t="shared" ca="1" si="54"/>
        <v>#NAME?</v>
      </c>
      <c r="AM256" s="161">
        <f t="shared" si="55"/>
        <v>3</v>
      </c>
      <c r="AN256" s="162" t="str">
        <f t="shared" si="56"/>
        <v/>
      </c>
      <c r="AO256" s="34" t="str">
        <f t="shared" si="57"/>
        <v>Сумма не совпадает или не ОДОУ</v>
      </c>
      <c r="AP256" s="34" t="str">
        <f t="shared" si="58"/>
        <v/>
      </c>
    </row>
    <row r="257" spans="1:42" ht="63" x14ac:dyDescent="0.25">
      <c r="A257" s="34">
        <v>210</v>
      </c>
      <c r="B257" s="57" t="s">
        <v>260</v>
      </c>
      <c r="C257" s="92">
        <f>'2022'!B255</f>
        <v>11.4</v>
      </c>
      <c r="D257" s="93">
        <f>'2022'!AA255</f>
        <v>0</v>
      </c>
      <c r="E257" s="93">
        <f>'2022'!AB255</f>
        <v>0</v>
      </c>
      <c r="F257" s="92">
        <f>'2022'!AE255</f>
        <v>0</v>
      </c>
      <c r="G257" s="44">
        <f>'2021'!AJ200</f>
        <v>0</v>
      </c>
      <c r="H257" s="94">
        <f t="shared" si="62"/>
        <v>0</v>
      </c>
      <c r="I257" s="44"/>
      <c r="J257" s="44"/>
      <c r="K257" s="44"/>
      <c r="L257" s="44">
        <f>'2021'!AK200</f>
        <v>0</v>
      </c>
      <c r="M257" s="44"/>
      <c r="N257" s="44"/>
      <c r="O257" s="44">
        <f>'Добыча 2021'!O216</f>
        <v>0</v>
      </c>
      <c r="P257" s="44"/>
      <c r="Q257" s="44"/>
      <c r="R257" s="44">
        <f>'Добыча 2021'!P216</f>
        <v>0</v>
      </c>
      <c r="S257" s="44"/>
      <c r="T257" s="44"/>
      <c r="U257" s="44">
        <f t="shared" si="59"/>
        <v>0</v>
      </c>
      <c r="V257" s="94">
        <f>'2022'!AG255</f>
        <v>0</v>
      </c>
      <c r="W257" s="44">
        <f t="shared" si="60"/>
        <v>0</v>
      </c>
      <c r="X257" s="44">
        <f>'2022'!AJ255</f>
        <v>0</v>
      </c>
      <c r="Y257" s="94">
        <f t="shared" si="61"/>
        <v>0</v>
      </c>
      <c r="Z257" s="44"/>
      <c r="AA257" s="44"/>
      <c r="AB257" s="44"/>
      <c r="AC257" s="44">
        <f>'2022'!AK255</f>
        <v>0</v>
      </c>
      <c r="AD257" s="44"/>
      <c r="AE257" s="44"/>
      <c r="AF257" s="82" t="str">
        <f t="shared" si="50"/>
        <v/>
      </c>
      <c r="AG257" s="159"/>
      <c r="AH257" s="160">
        <f t="shared" si="51"/>
        <v>0</v>
      </c>
      <c r="AI257" s="160" t="e">
        <f t="shared" ca="1" si="52"/>
        <v>#NAME?</v>
      </c>
      <c r="AJ257" s="161">
        <v>5</v>
      </c>
      <c r="AK257" s="161" t="str">
        <f t="shared" si="53"/>
        <v/>
      </c>
      <c r="AL257" s="161">
        <f t="shared" si="54"/>
        <v>0</v>
      </c>
      <c r="AM257" s="161">
        <f t="shared" si="55"/>
        <v>0</v>
      </c>
      <c r="AN257" s="162" t="str">
        <f t="shared" si="56"/>
        <v/>
      </c>
      <c r="AO257" s="34" t="str">
        <f t="shared" si="57"/>
        <v/>
      </c>
      <c r="AP257" s="34" t="str">
        <f t="shared" si="58"/>
        <v/>
      </c>
    </row>
    <row r="258" spans="1:42" ht="51" customHeight="1" x14ac:dyDescent="0.25">
      <c r="A258" s="34">
        <v>211</v>
      </c>
      <c r="B258" s="116" t="s">
        <v>366</v>
      </c>
      <c r="C258" s="92">
        <f>'2022'!B256</f>
        <v>23.773</v>
      </c>
      <c r="D258" s="93">
        <f>'2022'!AA256</f>
        <v>3</v>
      </c>
      <c r="E258" s="93">
        <f>'2022'!AB256</f>
        <v>10</v>
      </c>
      <c r="F258" s="92">
        <f>'2022'!AE256</f>
        <v>0.42064526984394063</v>
      </c>
      <c r="G258" s="44">
        <f>'2021'!AJ201</f>
        <v>0</v>
      </c>
      <c r="H258" s="94">
        <f t="shared" si="62"/>
        <v>0</v>
      </c>
      <c r="I258" s="44"/>
      <c r="J258" s="44"/>
      <c r="K258" s="44"/>
      <c r="L258" s="44">
        <f>'2021'!AK201</f>
        <v>0</v>
      </c>
      <c r="M258" s="44"/>
      <c r="N258" s="44"/>
      <c r="O258" s="44">
        <f>'Добыча 2021'!O217</f>
        <v>0</v>
      </c>
      <c r="P258" s="44"/>
      <c r="Q258" s="44"/>
      <c r="R258" s="44">
        <f>'Добыча 2021'!P217</f>
        <v>0</v>
      </c>
      <c r="S258" s="44"/>
      <c r="T258" s="44"/>
      <c r="U258" s="44">
        <f t="shared" si="59"/>
        <v>0</v>
      </c>
      <c r="V258" s="94">
        <f>'2022'!AG256</f>
        <v>0</v>
      </c>
      <c r="W258" s="44">
        <f t="shared" si="60"/>
        <v>0</v>
      </c>
      <c r="X258" s="44">
        <f>'2022'!AJ256</f>
        <v>0</v>
      </c>
      <c r="Y258" s="94">
        <f t="shared" si="61"/>
        <v>0</v>
      </c>
      <c r="Z258" s="44"/>
      <c r="AA258" s="44"/>
      <c r="AB258" s="44"/>
      <c r="AC258" s="44">
        <f>'2022'!AK256</f>
        <v>0</v>
      </c>
      <c r="AD258" s="44"/>
      <c r="AE258" s="44"/>
      <c r="AF258" s="82" t="str">
        <f t="shared" si="50"/>
        <v/>
      </c>
      <c r="AG258" s="159"/>
      <c r="AH258" s="160">
        <f t="shared" si="51"/>
        <v>0.42064526984394063</v>
      </c>
      <c r="AI258" s="160" t="e">
        <f t="shared" ca="1" si="52"/>
        <v>#NAME?</v>
      </c>
      <c r="AJ258" s="161">
        <v>5</v>
      </c>
      <c r="AK258" s="161" t="str">
        <f t="shared" si="53"/>
        <v/>
      </c>
      <c r="AL258" s="161">
        <f t="shared" si="54"/>
        <v>0</v>
      </c>
      <c r="AM258" s="161">
        <f t="shared" si="55"/>
        <v>0</v>
      </c>
      <c r="AN258" s="162" t="str">
        <f t="shared" si="56"/>
        <v/>
      </c>
      <c r="AO258" s="34" t="str">
        <f t="shared" si="57"/>
        <v/>
      </c>
      <c r="AP258" s="34" t="str">
        <f t="shared" si="58"/>
        <v/>
      </c>
    </row>
    <row r="259" spans="1:42" ht="63" x14ac:dyDescent="0.25">
      <c r="A259" s="34">
        <v>212</v>
      </c>
      <c r="B259" s="57" t="s">
        <v>367</v>
      </c>
      <c r="C259" s="92">
        <f>'2022'!B257</f>
        <v>12.676</v>
      </c>
      <c r="D259" s="93">
        <f>'2022'!AA257</f>
        <v>10</v>
      </c>
      <c r="E259" s="93">
        <f>'2022'!AB257</f>
        <v>11</v>
      </c>
      <c r="F259" s="92">
        <f>'2022'!AE257</f>
        <v>0.86778163458504254</v>
      </c>
      <c r="G259" s="44">
        <f>'2021'!AJ202</f>
        <v>0</v>
      </c>
      <c r="H259" s="94">
        <f t="shared" si="62"/>
        <v>0</v>
      </c>
      <c r="I259" s="44"/>
      <c r="J259" s="44"/>
      <c r="K259" s="44"/>
      <c r="L259" s="44">
        <f>'2021'!AK202</f>
        <v>0</v>
      </c>
      <c r="M259" s="44"/>
      <c r="N259" s="44"/>
      <c r="O259" s="44">
        <f>'Добыча 2021'!O218</f>
        <v>0</v>
      </c>
      <c r="P259" s="44"/>
      <c r="Q259" s="44"/>
      <c r="R259" s="44">
        <f>'Добыча 2021'!P218</f>
        <v>0</v>
      </c>
      <c r="S259" s="44"/>
      <c r="T259" s="44"/>
      <c r="U259" s="44">
        <f t="shared" si="59"/>
        <v>0</v>
      </c>
      <c r="V259" s="94">
        <f>'2022'!AG257</f>
        <v>0</v>
      </c>
      <c r="W259" s="44">
        <f t="shared" si="60"/>
        <v>0</v>
      </c>
      <c r="X259" s="44">
        <f>'2022'!AJ257</f>
        <v>0</v>
      </c>
      <c r="Y259" s="94">
        <f t="shared" si="61"/>
        <v>0</v>
      </c>
      <c r="Z259" s="44"/>
      <c r="AA259" s="44"/>
      <c r="AB259" s="44"/>
      <c r="AC259" s="44">
        <f>'2022'!AK257</f>
        <v>0</v>
      </c>
      <c r="AD259" s="44"/>
      <c r="AE259" s="44"/>
      <c r="AF259" s="82" t="str">
        <f t="shared" si="50"/>
        <v/>
      </c>
      <c r="AG259" s="159"/>
      <c r="AH259" s="160">
        <f t="shared" si="51"/>
        <v>0.86778163458504254</v>
      </c>
      <c r="AI259" s="160" t="e">
        <f t="shared" ca="1" si="52"/>
        <v>#NAME?</v>
      </c>
      <c r="AJ259" s="161">
        <v>5</v>
      </c>
      <c r="AK259" s="161" t="str">
        <f t="shared" si="53"/>
        <v/>
      </c>
      <c r="AL259" s="161">
        <f t="shared" si="54"/>
        <v>0</v>
      </c>
      <c r="AM259" s="161">
        <f t="shared" si="55"/>
        <v>0</v>
      </c>
      <c r="AN259" s="162" t="str">
        <f t="shared" si="56"/>
        <v/>
      </c>
      <c r="AO259" s="34" t="str">
        <f t="shared" si="57"/>
        <v/>
      </c>
      <c r="AP259" s="34" t="str">
        <f t="shared" si="58"/>
        <v/>
      </c>
    </row>
    <row r="260" spans="1:42" ht="48" customHeight="1" x14ac:dyDescent="0.25">
      <c r="A260" s="34">
        <v>213</v>
      </c>
      <c r="B260" s="57" t="s">
        <v>368</v>
      </c>
      <c r="C260" s="92">
        <f>'2022'!B258</f>
        <v>40.1</v>
      </c>
      <c r="D260" s="93">
        <f>'2022'!AA258</f>
        <v>208</v>
      </c>
      <c r="E260" s="93">
        <f>'2022'!AB258</f>
        <v>250</v>
      </c>
      <c r="F260" s="92">
        <f>'2022'!AE258</f>
        <v>6.2344139650872812</v>
      </c>
      <c r="G260" s="44">
        <f>'2021'!AJ203</f>
        <v>10</v>
      </c>
      <c r="H260" s="94">
        <f t="shared" si="62"/>
        <v>4.8076923076923084</v>
      </c>
      <c r="I260" s="44"/>
      <c r="J260" s="44"/>
      <c r="K260" s="44"/>
      <c r="L260" s="44">
        <f>'2021'!AK203</f>
        <v>7</v>
      </c>
      <c r="M260" s="44"/>
      <c r="N260" s="44"/>
      <c r="O260" s="44">
        <f>'Добыча 2021'!O219</f>
        <v>10</v>
      </c>
      <c r="P260" s="44"/>
      <c r="Q260" s="44"/>
      <c r="R260" s="44">
        <f>'Добыча 2021'!P219</f>
        <v>7</v>
      </c>
      <c r="S260" s="44"/>
      <c r="T260" s="44"/>
      <c r="U260" s="44">
        <f t="shared" si="59"/>
        <v>100</v>
      </c>
      <c r="V260" s="94">
        <f>'2022'!AG258</f>
        <v>12.5</v>
      </c>
      <c r="W260" s="44">
        <f t="shared" si="60"/>
        <v>5</v>
      </c>
      <c r="X260" s="44">
        <f>'2022'!AJ258</f>
        <v>12</v>
      </c>
      <c r="Y260" s="94">
        <f t="shared" si="61"/>
        <v>4.8</v>
      </c>
      <c r="Z260" s="44"/>
      <c r="AA260" s="44"/>
      <c r="AB260" s="44"/>
      <c r="AC260" s="44">
        <f>'2022'!AK258</f>
        <v>9</v>
      </c>
      <c r="AD260" s="44"/>
      <c r="AE260" s="44"/>
      <c r="AF260" s="82" t="str">
        <f t="shared" si="50"/>
        <v/>
      </c>
      <c r="AG260" s="159"/>
      <c r="AH260" s="160">
        <f t="shared" si="51"/>
        <v>6.2344139650872812</v>
      </c>
      <c r="AI260" s="160" t="e">
        <f t="shared" ca="1" si="52"/>
        <v>#NAME?</v>
      </c>
      <c r="AJ260" s="161">
        <v>5</v>
      </c>
      <c r="AK260" s="161" t="str">
        <f t="shared" si="53"/>
        <v/>
      </c>
      <c r="AL260" s="161" t="e">
        <f t="shared" ca="1" si="54"/>
        <v>#NAME?</v>
      </c>
      <c r="AM260" s="161">
        <f t="shared" si="55"/>
        <v>12</v>
      </c>
      <c r="AN260" s="162" t="str">
        <f t="shared" si="56"/>
        <v/>
      </c>
      <c r="AO260" s="34" t="str">
        <f t="shared" si="57"/>
        <v>Сумма не совпадает или не ОДОУ</v>
      </c>
      <c r="AP260" s="34" t="str">
        <f t="shared" si="58"/>
        <v/>
      </c>
    </row>
    <row r="261" spans="1:42" ht="37.5" customHeight="1" x14ac:dyDescent="0.25">
      <c r="A261" s="34">
        <v>214</v>
      </c>
      <c r="B261" s="49" t="s">
        <v>264</v>
      </c>
      <c r="C261" s="92">
        <f>'2022'!B259</f>
        <v>34.82</v>
      </c>
      <c r="D261" s="93">
        <f>'2022'!AA259</f>
        <v>9</v>
      </c>
      <c r="E261" s="93">
        <f>'2022'!AB259</f>
        <v>12</v>
      </c>
      <c r="F261" s="92">
        <f>'2022'!AE259</f>
        <v>0.3446295232624928</v>
      </c>
      <c r="G261" s="44">
        <f>'2021'!AJ204</f>
        <v>0</v>
      </c>
      <c r="H261" s="94">
        <f t="shared" si="62"/>
        <v>0</v>
      </c>
      <c r="I261" s="44"/>
      <c r="J261" s="44"/>
      <c r="K261" s="44"/>
      <c r="L261" s="44">
        <f>'2021'!AK204</f>
        <v>0</v>
      </c>
      <c r="M261" s="44"/>
      <c r="N261" s="44"/>
      <c r="O261" s="44">
        <f>'Добыча 2021'!O220</f>
        <v>0</v>
      </c>
      <c r="P261" s="44"/>
      <c r="Q261" s="44"/>
      <c r="R261" s="44">
        <f>'Добыча 2021'!P220</f>
        <v>0</v>
      </c>
      <c r="S261" s="44"/>
      <c r="T261" s="44"/>
      <c r="U261" s="44">
        <f t="shared" si="59"/>
        <v>0</v>
      </c>
      <c r="V261" s="94">
        <f>'2022'!AG259</f>
        <v>0</v>
      </c>
      <c r="W261" s="44">
        <f t="shared" si="60"/>
        <v>0</v>
      </c>
      <c r="X261" s="44">
        <f>'2022'!AJ259</f>
        <v>0</v>
      </c>
      <c r="Y261" s="94">
        <f t="shared" si="61"/>
        <v>0</v>
      </c>
      <c r="Z261" s="44"/>
      <c r="AA261" s="44"/>
      <c r="AB261" s="44"/>
      <c r="AC261" s="44">
        <f>'2022'!AK259</f>
        <v>0</v>
      </c>
      <c r="AD261" s="44"/>
      <c r="AE261" s="44"/>
      <c r="AF261" s="82" t="str">
        <f t="shared" si="50"/>
        <v/>
      </c>
      <c r="AG261" s="159"/>
      <c r="AH261" s="160">
        <f t="shared" si="51"/>
        <v>0.3446295232624928</v>
      </c>
      <c r="AI261" s="160" t="e">
        <f t="shared" ca="1" si="52"/>
        <v>#NAME?</v>
      </c>
      <c r="AJ261" s="161">
        <v>5</v>
      </c>
      <c r="AK261" s="161" t="str">
        <f t="shared" si="53"/>
        <v/>
      </c>
      <c r="AL261" s="161">
        <f t="shared" si="54"/>
        <v>0</v>
      </c>
      <c r="AM261" s="161">
        <f t="shared" si="55"/>
        <v>0</v>
      </c>
      <c r="AN261" s="162" t="str">
        <f t="shared" si="56"/>
        <v/>
      </c>
      <c r="AO261" s="34" t="str">
        <f t="shared" si="57"/>
        <v/>
      </c>
      <c r="AP261" s="34" t="str">
        <f t="shared" si="58"/>
        <v/>
      </c>
    </row>
    <row r="262" spans="1:42" ht="37.5" customHeight="1" x14ac:dyDescent="0.25">
      <c r="A262" s="34">
        <v>215</v>
      </c>
      <c r="B262" s="57" t="s">
        <v>267</v>
      </c>
      <c r="C262" s="92">
        <f>'2022'!B260</f>
        <v>179.86</v>
      </c>
      <c r="D262" s="93">
        <f>'2022'!AA260</f>
        <v>28</v>
      </c>
      <c r="E262" s="93">
        <f>'2022'!AB260</f>
        <v>25</v>
      </c>
      <c r="F262" s="92">
        <f>'2022'!AE260</f>
        <v>0.13899699766485044</v>
      </c>
      <c r="G262" s="44">
        <f>'2021'!AJ205</f>
        <v>0</v>
      </c>
      <c r="H262" s="94">
        <f t="shared" si="62"/>
        <v>0</v>
      </c>
      <c r="I262" s="44"/>
      <c r="J262" s="44"/>
      <c r="K262" s="44"/>
      <c r="L262" s="44">
        <f>'2021'!AK205</f>
        <v>0</v>
      </c>
      <c r="M262" s="44"/>
      <c r="N262" s="44"/>
      <c r="O262" s="44">
        <f>'Добыча 2021'!O221</f>
        <v>0</v>
      </c>
      <c r="P262" s="44"/>
      <c r="Q262" s="44"/>
      <c r="R262" s="44">
        <f>'Добыча 2021'!P221</f>
        <v>0</v>
      </c>
      <c r="S262" s="44"/>
      <c r="T262" s="44"/>
      <c r="U262" s="44">
        <f t="shared" si="59"/>
        <v>0</v>
      </c>
      <c r="V262" s="94">
        <f>'2022'!AG260</f>
        <v>0</v>
      </c>
      <c r="W262" s="44">
        <f t="shared" si="60"/>
        <v>0</v>
      </c>
      <c r="X262" s="44">
        <f>'2022'!AJ260</f>
        <v>0</v>
      </c>
      <c r="Y262" s="94">
        <f t="shared" si="61"/>
        <v>0</v>
      </c>
      <c r="Z262" s="44"/>
      <c r="AA262" s="44"/>
      <c r="AB262" s="44"/>
      <c r="AC262" s="44">
        <f>'2022'!AK260</f>
        <v>0</v>
      </c>
      <c r="AD262" s="44"/>
      <c r="AE262" s="44"/>
      <c r="AF262" s="82" t="str">
        <f t="shared" si="50"/>
        <v/>
      </c>
      <c r="AG262" s="159"/>
      <c r="AH262" s="160">
        <f t="shared" si="51"/>
        <v>0.13899699766485044</v>
      </c>
      <c r="AI262" s="160" t="e">
        <f t="shared" ca="1" si="52"/>
        <v>#NAME?</v>
      </c>
      <c r="AJ262" s="161">
        <v>5</v>
      </c>
      <c r="AK262" s="161" t="str">
        <f t="shared" si="53"/>
        <v/>
      </c>
      <c r="AL262" s="161">
        <f t="shared" si="54"/>
        <v>0</v>
      </c>
      <c r="AM262" s="161">
        <f t="shared" si="55"/>
        <v>0</v>
      </c>
      <c r="AN262" s="162" t="str">
        <f t="shared" si="56"/>
        <v/>
      </c>
      <c r="AO262" s="34" t="str">
        <f t="shared" si="57"/>
        <v/>
      </c>
      <c r="AP262" s="34" t="str">
        <f t="shared" si="58"/>
        <v/>
      </c>
    </row>
    <row r="263" spans="1:42" ht="14.25" customHeight="1" x14ac:dyDescent="0.25">
      <c r="A263" s="561" t="s">
        <v>369</v>
      </c>
      <c r="B263" s="562"/>
      <c r="C263" s="131"/>
      <c r="D263" s="131"/>
      <c r="E263" s="131">
        <f t="shared" ref="E263:AB263" si="63">SUM(E16:E262)</f>
        <v>143736</v>
      </c>
      <c r="F263" s="131">
        <f t="shared" si="63"/>
        <v>513.81035312334893</v>
      </c>
      <c r="G263" s="131">
        <f t="shared" si="63"/>
        <v>6296</v>
      </c>
      <c r="H263" s="131"/>
      <c r="I263" s="131">
        <f t="shared" si="63"/>
        <v>0</v>
      </c>
      <c r="J263" s="131">
        <f t="shared" si="63"/>
        <v>0</v>
      </c>
      <c r="K263" s="131">
        <f t="shared" si="63"/>
        <v>0</v>
      </c>
      <c r="L263" s="131">
        <f t="shared" si="63"/>
        <v>4687</v>
      </c>
      <c r="M263" s="131">
        <f t="shared" si="63"/>
        <v>0</v>
      </c>
      <c r="N263" s="131">
        <f t="shared" si="63"/>
        <v>0</v>
      </c>
      <c r="O263" s="131">
        <f t="shared" si="63"/>
        <v>5328</v>
      </c>
      <c r="P263" s="131">
        <f t="shared" si="63"/>
        <v>0</v>
      </c>
      <c r="Q263" s="131">
        <f t="shared" si="63"/>
        <v>0</v>
      </c>
      <c r="R263" s="131">
        <f t="shared" si="63"/>
        <v>4679</v>
      </c>
      <c r="S263" s="131">
        <f t="shared" si="63"/>
        <v>0</v>
      </c>
      <c r="T263" s="131">
        <f t="shared" si="63"/>
        <v>0</v>
      </c>
      <c r="U263" s="131">
        <f t="shared" si="63"/>
        <v>8305.8589720131567</v>
      </c>
      <c r="V263" s="131">
        <f t="shared" si="63"/>
        <v>7172.2499999999991</v>
      </c>
      <c r="W263" s="131"/>
      <c r="X263" s="131">
        <f t="shared" si="63"/>
        <v>6867</v>
      </c>
      <c r="Y263" s="131"/>
      <c r="Z263" s="131">
        <f t="shared" si="63"/>
        <v>0</v>
      </c>
      <c r="AA263" s="131">
        <f t="shared" si="63"/>
        <v>0</v>
      </c>
      <c r="AB263" s="131">
        <f t="shared" si="63"/>
        <v>0</v>
      </c>
      <c r="AC263" s="131">
        <f>SUM(AC16:AC262)</f>
        <v>5114</v>
      </c>
      <c r="AD263" s="131">
        <f>SUM(AD16:AD262)</f>
        <v>0</v>
      </c>
      <c r="AE263" s="131">
        <f>SUM(AE16:AE262)</f>
        <v>0</v>
      </c>
    </row>
    <row r="264" spans="1:42" hidden="1" x14ac:dyDescent="0.25">
      <c r="A264" s="561" t="s">
        <v>370</v>
      </c>
      <c r="B264" s="562"/>
      <c r="C264" s="44"/>
      <c r="D264" s="44"/>
      <c r="E264" s="44"/>
      <c r="F264" s="44"/>
      <c r="G264" s="44"/>
      <c r="H264" s="44">
        <v>52000</v>
      </c>
      <c r="I264" s="44"/>
      <c r="J264" s="44"/>
      <c r="K264" s="44"/>
      <c r="L264" s="44"/>
      <c r="M264" s="44"/>
    </row>
    <row r="265" spans="1:42" hidden="1" x14ac:dyDescent="0.25">
      <c r="A265" s="561" t="s">
        <v>371</v>
      </c>
      <c r="B265" s="562"/>
      <c r="C265" s="44"/>
      <c r="D265" s="44"/>
      <c r="E265" s="44"/>
      <c r="F265" s="44"/>
      <c r="G265" s="44"/>
      <c r="H265" s="44">
        <f>H264-H263</f>
        <v>52000</v>
      </c>
      <c r="I265" s="44"/>
      <c r="J265" s="44"/>
      <c r="K265" s="44"/>
      <c r="L265" s="44"/>
      <c r="M265" s="44"/>
    </row>
    <row r="266" spans="1:42" hidden="1" x14ac:dyDescent="0.25">
      <c r="A266" s="561" t="s">
        <v>293</v>
      </c>
      <c r="B266" s="562"/>
      <c r="C266" s="132"/>
      <c r="D266" s="132"/>
      <c r="E266" s="132"/>
      <c r="F266" s="44"/>
      <c r="G266" s="44"/>
      <c r="H266" s="44"/>
      <c r="I266" s="44"/>
      <c r="J266" s="44"/>
      <c r="K266" s="44"/>
      <c r="L266" s="44"/>
      <c r="M266" s="44"/>
    </row>
    <row r="267" spans="1:42" ht="12.75" customHeight="1" x14ac:dyDescent="0.25">
      <c r="A267" s="78"/>
      <c r="B267" s="167"/>
      <c r="C267" s="78"/>
      <c r="D267" s="78"/>
      <c r="F267" s="140"/>
      <c r="G267" s="140"/>
      <c r="H267" s="140"/>
      <c r="I267" s="140"/>
      <c r="J267" s="140"/>
      <c r="K267" s="140"/>
      <c r="L267" s="140"/>
      <c r="M267" s="140"/>
    </row>
    <row r="268" spans="1:42" ht="123" customHeight="1" x14ac:dyDescent="0.3">
      <c r="A268" s="590" t="s">
        <v>461</v>
      </c>
      <c r="B268" s="590"/>
      <c r="C268" s="590"/>
      <c r="D268" s="134"/>
      <c r="E268" s="168"/>
      <c r="F268" s="136"/>
      <c r="G268" s="135" t="s">
        <v>462</v>
      </c>
      <c r="H268" s="135"/>
      <c r="I268" s="136"/>
      <c r="J268" s="137" t="s">
        <v>463</v>
      </c>
      <c r="K268" s="137"/>
      <c r="L268" s="137"/>
      <c r="M268" s="137"/>
    </row>
    <row r="269" spans="1:42" ht="20.25" x14ac:dyDescent="0.3">
      <c r="A269" s="138"/>
      <c r="B269" s="134"/>
      <c r="C269" s="134"/>
      <c r="D269" s="134"/>
      <c r="E269" s="139" t="s">
        <v>464</v>
      </c>
      <c r="F269" s="136"/>
      <c r="G269" s="137"/>
      <c r="H269" s="136"/>
      <c r="I269" s="136"/>
      <c r="J269" s="136"/>
      <c r="K269" s="136"/>
      <c r="L269" s="136"/>
      <c r="M269" s="137"/>
    </row>
    <row r="270" spans="1:42" x14ac:dyDescent="0.25">
      <c r="F270" s="140"/>
      <c r="G270" s="140"/>
      <c r="H270" s="140"/>
      <c r="I270" s="140"/>
      <c r="J270" s="140"/>
      <c r="K270" s="140"/>
      <c r="L270" s="140"/>
      <c r="M270" s="140"/>
    </row>
    <row r="271" spans="1:42" x14ac:dyDescent="0.25">
      <c r="F271" s="140"/>
      <c r="G271" s="140"/>
      <c r="H271" s="140"/>
      <c r="I271" s="140"/>
      <c r="J271" s="140"/>
      <c r="K271" s="140"/>
      <c r="L271" s="140"/>
      <c r="M271" s="140"/>
    </row>
    <row r="272" spans="1:42" x14ac:dyDescent="0.25">
      <c r="F272" s="141"/>
      <c r="G272" s="140"/>
      <c r="H272" s="140"/>
      <c r="I272" s="140"/>
      <c r="J272" s="140"/>
      <c r="K272" s="140"/>
      <c r="L272" s="140"/>
      <c r="M272" s="140"/>
    </row>
    <row r="273" spans="6:13" x14ac:dyDescent="0.25">
      <c r="F273" s="141"/>
      <c r="G273" s="140"/>
      <c r="H273" s="140"/>
      <c r="I273" s="140"/>
      <c r="J273" s="140"/>
      <c r="K273" s="140"/>
      <c r="L273" s="140"/>
      <c r="M273" s="140"/>
    </row>
    <row r="274" spans="6:13" x14ac:dyDescent="0.25">
      <c r="F274" s="141"/>
      <c r="G274" s="140"/>
      <c r="H274" s="140"/>
      <c r="I274" s="140"/>
      <c r="J274" s="140"/>
      <c r="K274" s="140"/>
      <c r="L274" s="140"/>
      <c r="M274" s="140"/>
    </row>
    <row r="275" spans="6:13" x14ac:dyDescent="0.25">
      <c r="F275" s="141"/>
      <c r="G275" s="140"/>
      <c r="H275" s="140"/>
      <c r="I275" s="140"/>
      <c r="J275" s="140"/>
      <c r="K275" s="140"/>
      <c r="L275" s="140"/>
      <c r="M275" s="140"/>
    </row>
    <row r="276" spans="6:13" x14ac:dyDescent="0.25">
      <c r="F276" s="141"/>
      <c r="G276" s="140"/>
      <c r="H276" s="140"/>
      <c r="I276" s="140"/>
      <c r="J276" s="140"/>
      <c r="K276" s="140"/>
      <c r="L276" s="140"/>
      <c r="M276" s="140"/>
    </row>
  </sheetData>
  <mergeCells count="139">
    <mergeCell ref="R238:R239"/>
    <mergeCell ref="U238:U239"/>
    <mergeCell ref="A263:B263"/>
    <mergeCell ref="A264:B264"/>
    <mergeCell ref="A265:B265"/>
    <mergeCell ref="A266:B266"/>
    <mergeCell ref="A268:C268"/>
    <mergeCell ref="D228:D229"/>
    <mergeCell ref="G228:G229"/>
    <mergeCell ref="H228:H229"/>
    <mergeCell ref="L228:L229"/>
    <mergeCell ref="D238:D239"/>
    <mergeCell ref="G238:G239"/>
    <mergeCell ref="H238:H239"/>
    <mergeCell ref="L238:L239"/>
    <mergeCell ref="O238:O239"/>
    <mergeCell ref="D204:D205"/>
    <mergeCell ref="G204:G205"/>
    <mergeCell ref="H204:H205"/>
    <mergeCell ref="L204:L205"/>
    <mergeCell ref="O204:O205"/>
    <mergeCell ref="R204:R205"/>
    <mergeCell ref="U204:U205"/>
    <mergeCell ref="D212:D214"/>
    <mergeCell ref="G212:G214"/>
    <mergeCell ref="H212:H214"/>
    <mergeCell ref="L212:L214"/>
    <mergeCell ref="O212:O214"/>
    <mergeCell ref="R212:R214"/>
    <mergeCell ref="U212:U214"/>
    <mergeCell ref="D160:D171"/>
    <mergeCell ref="G160:G171"/>
    <mergeCell ref="H160:H171"/>
    <mergeCell ref="L160:L171"/>
    <mergeCell ref="O160:O171"/>
    <mergeCell ref="R160:R171"/>
    <mergeCell ref="U160:U171"/>
    <mergeCell ref="D183:D187"/>
    <mergeCell ref="G183:G187"/>
    <mergeCell ref="H183:H187"/>
    <mergeCell ref="L183:L187"/>
    <mergeCell ref="O183:O187"/>
    <mergeCell ref="R183:R187"/>
    <mergeCell ref="U183:U187"/>
    <mergeCell ref="D115:D116"/>
    <mergeCell ref="G115:G116"/>
    <mergeCell ref="H115:H116"/>
    <mergeCell ref="L115:L116"/>
    <mergeCell ref="O115:O116"/>
    <mergeCell ref="R115:R116"/>
    <mergeCell ref="U115:U116"/>
    <mergeCell ref="D142:D143"/>
    <mergeCell ref="G142:G143"/>
    <mergeCell ref="H142:H143"/>
    <mergeCell ref="L142:L143"/>
    <mergeCell ref="O142:O143"/>
    <mergeCell ref="R142:R143"/>
    <mergeCell ref="U142:U143"/>
    <mergeCell ref="D109:D111"/>
    <mergeCell ref="G109:G111"/>
    <mergeCell ref="H109:H111"/>
    <mergeCell ref="L109:L111"/>
    <mergeCell ref="O109:O111"/>
    <mergeCell ref="R109:R111"/>
    <mergeCell ref="U109:U111"/>
    <mergeCell ref="D112:D113"/>
    <mergeCell ref="G112:G113"/>
    <mergeCell ref="H112:H113"/>
    <mergeCell ref="L112:L113"/>
    <mergeCell ref="O112:O113"/>
    <mergeCell ref="R112:R113"/>
    <mergeCell ref="U112:U113"/>
    <mergeCell ref="D70:D83"/>
    <mergeCell ref="G70:G83"/>
    <mergeCell ref="H70:H83"/>
    <mergeCell ref="L70:L83"/>
    <mergeCell ref="O70:O83"/>
    <mergeCell ref="R70:R83"/>
    <mergeCell ref="U70:U83"/>
    <mergeCell ref="D98:D103"/>
    <mergeCell ref="G98:G103"/>
    <mergeCell ref="H98:H103"/>
    <mergeCell ref="L98:L103"/>
    <mergeCell ref="O98:O103"/>
    <mergeCell ref="R98:R103"/>
    <mergeCell ref="U98:U103"/>
    <mergeCell ref="D51:D53"/>
    <mergeCell ref="G51:G53"/>
    <mergeCell ref="H51:H53"/>
    <mergeCell ref="L51:L53"/>
    <mergeCell ref="O51:O53"/>
    <mergeCell ref="R51:R53"/>
    <mergeCell ref="U51:U53"/>
    <mergeCell ref="D66:D68"/>
    <mergeCell ref="G66:G68"/>
    <mergeCell ref="H66:H68"/>
    <mergeCell ref="L66:L68"/>
    <mergeCell ref="O66:O68"/>
    <mergeCell ref="R66:R68"/>
    <mergeCell ref="U66:U68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L31:L32"/>
    <mergeCell ref="O31:O32"/>
    <mergeCell ref="R31:R32"/>
    <mergeCell ref="U31:U32"/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</mergeCells>
  <pageMargins left="0.39370099999999991" right="0.39370099999999991" top="0.39370099999999991" bottom="0.39370099999999991" header="0" footer="0"/>
  <pageSetup paperSize="9" scale="33" fitToHeight="9" orientation="landscape" verticalDpi="300"/>
  <headerFooter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47</vt:i4>
      </vt:variant>
    </vt:vector>
  </HeadingPairs>
  <TitlesOfParts>
    <vt:vector size="73" baseType="lpstr">
      <vt:lpstr>Приложение 1</vt:lpstr>
      <vt:lpstr>Добыча 2021</vt:lpstr>
      <vt:lpstr>Благор. олень 2022 экспертиза+</vt:lpstr>
      <vt:lpstr>численность 2021</vt:lpstr>
      <vt:lpstr>лось 2022 Экспертиза+</vt:lpstr>
      <vt:lpstr>соболь 2022 Экспертиза+</vt:lpstr>
      <vt:lpstr>2022</vt:lpstr>
      <vt:lpstr>ДСО 2022  экспертиза+</vt:lpstr>
      <vt:lpstr> кабарга 2022 экспертиза</vt:lpstr>
      <vt:lpstr>медвед 2022 экспертиза+</vt:lpstr>
      <vt:lpstr>2021</vt:lpstr>
      <vt:lpstr>2020</vt:lpstr>
      <vt:lpstr>рысь 2022 Экспертиза+ </vt:lpstr>
      <vt:lpstr>барсук 2022 экспертиза+</vt:lpstr>
      <vt:lpstr>косуля 2022 Экспертиза+</vt:lpstr>
      <vt:lpstr>соболь 2022</vt:lpstr>
      <vt:lpstr>медвед 2022</vt:lpstr>
      <vt:lpstr> кабарга 2022</vt:lpstr>
      <vt:lpstr>косуля 2022 </vt:lpstr>
      <vt:lpstr>лось 2022</vt:lpstr>
      <vt:lpstr> изюбрь 2022</vt:lpstr>
      <vt:lpstr>ДСО 2022 </vt:lpstr>
      <vt:lpstr>рысь 2022</vt:lpstr>
      <vt:lpstr>барсук 2022</vt:lpstr>
      <vt:lpstr>численность 2019</vt:lpstr>
      <vt:lpstr>Приложение 2</vt:lpstr>
      <vt:lpstr>' изюбрь 2022'!Print_Titles</vt:lpstr>
      <vt:lpstr>' кабарга 2022'!Print_Titles</vt:lpstr>
      <vt:lpstr>' кабарга 2022 экспертиза'!Print_Titles</vt:lpstr>
      <vt:lpstr>'2020'!Print_Titles</vt:lpstr>
      <vt:lpstr>'2021'!Print_Titles</vt:lpstr>
      <vt:lpstr>'2022'!Print_Titles</vt:lpstr>
      <vt:lpstr>'барсук 2022'!Print_Titles</vt:lpstr>
      <vt:lpstr>'барсук 2022 экспертиза+'!Print_Titles</vt:lpstr>
      <vt:lpstr>'Благор. олень 2022 экспертиза+'!Print_Titles</vt:lpstr>
      <vt:lpstr>'Добыча 2021'!Print_Titles</vt:lpstr>
      <vt:lpstr>'ДСО 2022 '!Print_Titles</vt:lpstr>
      <vt:lpstr>'ДСО 2022  экспертиза+'!Print_Titles</vt:lpstr>
      <vt:lpstr>'косуля 2022 '!Print_Titles</vt:lpstr>
      <vt:lpstr>'косуля 2022 Экспертиза+'!Print_Titles</vt:lpstr>
      <vt:lpstr>'лось 2022'!Print_Titles</vt:lpstr>
      <vt:lpstr>'лось 2022 Экспертиза+'!Print_Titles</vt:lpstr>
      <vt:lpstr>'медвед 2022'!Print_Titles</vt:lpstr>
      <vt:lpstr>'медвед 2022 экспертиза+'!Print_Titles</vt:lpstr>
      <vt:lpstr>'Приложение 1'!Print_Titles</vt:lpstr>
      <vt:lpstr>'Приложение 2'!Print_Titles</vt:lpstr>
      <vt:lpstr>'рысь 2022'!Print_Titles</vt:lpstr>
      <vt:lpstr>'рысь 2022 Экспертиза+ '!Print_Titles</vt:lpstr>
      <vt:lpstr>'соболь 2022'!Print_Titles</vt:lpstr>
      <vt:lpstr>'соболь 2022 Экспертиза+'!Print_Titles</vt:lpstr>
      <vt:lpstr>' изюбрь 2022'!Область_печати</vt:lpstr>
      <vt:lpstr>' кабарга 2022'!Область_печати</vt:lpstr>
      <vt:lpstr>' кабарга 2022 экспертиза'!Область_печати</vt:lpstr>
      <vt:lpstr>'2020'!Область_печати</vt:lpstr>
      <vt:lpstr>'2021'!Область_печати</vt:lpstr>
      <vt:lpstr>'2022'!Область_печати</vt:lpstr>
      <vt:lpstr>'барсук 2022'!Область_печати</vt:lpstr>
      <vt:lpstr>'барсук 2022 экспертиза+'!Область_печати</vt:lpstr>
      <vt:lpstr>'Благор. олень 2022 экспертиза+'!Область_печати</vt:lpstr>
      <vt:lpstr>'Добыча 2021'!Область_печати</vt:lpstr>
      <vt:lpstr>'ДСО 2022 '!Область_печати</vt:lpstr>
      <vt:lpstr>'ДСО 2022  экспертиза+'!Область_печати</vt:lpstr>
      <vt:lpstr>'косуля 2022 '!Область_печати</vt:lpstr>
      <vt:lpstr>'косуля 2022 Экспертиза+'!Область_печати</vt:lpstr>
      <vt:lpstr>'лось 2022'!Область_печати</vt:lpstr>
      <vt:lpstr>'лось 2022 Экспертиза+'!Область_печати</vt:lpstr>
      <vt:lpstr>'медвед 2022'!Область_печати</vt:lpstr>
      <vt:lpstr>'Приложение 1'!Область_печати</vt:lpstr>
      <vt:lpstr>'Приложение 2'!Область_печати</vt:lpstr>
      <vt:lpstr>'рысь 2022'!Область_печати</vt:lpstr>
      <vt:lpstr>'рысь 2022 Экспертиза+ '!Область_печати</vt:lpstr>
      <vt:lpstr>'соболь 2022'!Область_печати</vt:lpstr>
      <vt:lpstr>'соболь 2022 Экспертиза+'!Область_печати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Ekaterina</cp:lastModifiedBy>
  <cp:revision>14</cp:revision>
  <dcterms:modified xsi:type="dcterms:W3CDTF">2023-04-18T02:06:38Z</dcterms:modified>
</cp:coreProperties>
</file>